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xl/comments2.xml" ContentType="application/vnd.openxmlformats-officedocument.spreadsheetml.comments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ustomProperty5.bin" ContentType="application/vnd.openxmlformats-officedocument.spreadsheetml.customProperty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2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3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3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3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4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4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4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7.xml" ContentType="application/vnd.openxmlformats-officedocument.drawing+xml"/>
  <Override PartName="/xl/charts/chart4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8.xml" ContentType="application/vnd.openxmlformats-officedocument.drawing+xml"/>
  <Override PartName="/xl/charts/chart4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9.xml" ContentType="application/vnd.openxmlformats-officedocument.drawing+xml"/>
  <Override PartName="/xl/charts/chart5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1.xml" ContentType="application/vnd.openxmlformats-officedocument.drawing+xml"/>
  <Override PartName="/xl/charts/chart5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2.xml" ContentType="application/vnd.openxmlformats-officedocument.drawing+xml"/>
  <Override PartName="/xl/charts/chart5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3.xml" ContentType="application/vnd.openxmlformats-officedocument.drawing+xml"/>
  <Override PartName="/xl/charts/chart5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4.xml" ContentType="application/vnd.openxmlformats-officedocument.drawing+xml"/>
  <Override PartName="/xl/charts/chart6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5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7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7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72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73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74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75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6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77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8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9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80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81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82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83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84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85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siddiq\Desktop\PROJECTS\AAA D&amp;F Charts\"/>
    </mc:Choice>
  </mc:AlternateContent>
  <xr:revisionPtr revIDLastSave="0" documentId="13_ncr:1_{2B3FA206-E81C-4D64-9DCB-DB90D8BFFD30}" xr6:coauthVersionLast="41" xr6:coauthVersionMax="43" xr10:uidLastSave="{00000000-0000-0000-0000-000000000000}"/>
  <bookViews>
    <workbookView xWindow="-120" yWindow="-120" windowWidth="29040" windowHeight="17325" tabRatio="917" firstSheet="15" activeTab="15" xr2:uid="{00000000-000D-0000-FFFF-FFFF00000000}"/>
  </bookViews>
  <sheets>
    <sheet name="MASTER" sheetId="31" r:id="rId1"/>
    <sheet name="Input" sheetId="2" r:id="rId2"/>
    <sheet name="Subs" sheetId="1" r:id="rId3"/>
    <sheet name="CCAR MDNS" sheetId="33" r:id="rId4"/>
    <sheet name="ASR5KFOTA" sheetId="22" r:id="rId5"/>
    <sheet name="APN DNS" sheetId="35" r:id="rId6"/>
    <sheet name="APN DNS TPS breakdown" sheetId="36" r:id="rId7"/>
    <sheet name="CALEA" sheetId="37" r:id="rId8"/>
    <sheet name="POD1 AT&amp;T-AAA" sheetId="38" r:id="rId9"/>
    <sheet name="POD3 EE" sheetId="44" r:id="rId10"/>
    <sheet name="POD6 - OnStar" sheetId="40" r:id="rId11"/>
    <sheet name="POD10 VIMP" sheetId="42" r:id="rId12"/>
    <sheet name="POD10 TELSTRA" sheetId="43" r:id="rId13"/>
    <sheet name="POD4 ETISALAT" sheetId="45" r:id="rId14"/>
    <sheet name="POD11 EDO" sheetId="46" r:id="rId15"/>
    <sheet name="POD2 KPN (non ENEXIS)" sheetId="48" r:id="rId16"/>
    <sheet name="POD17-DOCOMO" sheetId="49" r:id="rId17"/>
    <sheet name="POD8-MOBILY" sheetId="50" r:id="rId18"/>
    <sheet name="POD1 - ROGERS" sheetId="51" r:id="rId19"/>
    <sheet name="POD1 - TEF" sheetId="53" r:id="rId20"/>
    <sheet name="POD13 - REL" sheetId="54" r:id="rId21"/>
    <sheet name="POD3 - TELE2" sheetId="55" r:id="rId22"/>
    <sheet name="POD1-COMMON_POOL" sheetId="56" r:id="rId23"/>
    <sheet name="POD3-COMMON_POOL" sheetId="58" r:id="rId24"/>
    <sheet name="POD7-COMMON_POOL" sheetId="59" r:id="rId25"/>
    <sheet name="DASHBOARD" sheetId="57" r:id="rId26"/>
    <sheet name="_SSC" sheetId="34" state="very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D" localSheetId="3">#REF!</definedName>
    <definedName name="\D" localSheetId="0">#REF!</definedName>
    <definedName name="\D" localSheetId="18">#REF!</definedName>
    <definedName name="\D" localSheetId="19">#REF!</definedName>
    <definedName name="\D" localSheetId="8">#REF!</definedName>
    <definedName name="\D" localSheetId="12">#REF!</definedName>
    <definedName name="\D" localSheetId="11">#REF!</definedName>
    <definedName name="\D" localSheetId="14">#REF!</definedName>
    <definedName name="\D" localSheetId="20">#REF!</definedName>
    <definedName name="\D" localSheetId="16">#REF!</definedName>
    <definedName name="\D" localSheetId="22">#REF!</definedName>
    <definedName name="\D" localSheetId="15">#REF!</definedName>
    <definedName name="\D" localSheetId="21">#REF!</definedName>
    <definedName name="\D" localSheetId="9">#REF!</definedName>
    <definedName name="\D" localSheetId="23">#REF!</definedName>
    <definedName name="\D" localSheetId="13">#REF!</definedName>
    <definedName name="\D" localSheetId="10">#REF!</definedName>
    <definedName name="\D" localSheetId="24">#REF!</definedName>
    <definedName name="\D" localSheetId="17">#REF!</definedName>
    <definedName name="\D">#REF!</definedName>
    <definedName name="\p">'[1]FEB summary'!$A$119</definedName>
    <definedName name="\q">#N/A</definedName>
    <definedName name="\s">'[1]FEB summary'!$A$116</definedName>
    <definedName name="______dfr4" hidden="1">[2]A!$J$4:$U$4</definedName>
    <definedName name="______Key2" localSheetId="3" hidden="1">'[3]SAL-2000'!#REF!</definedName>
    <definedName name="______Key2" localSheetId="0" hidden="1">'[3]SAL-2000'!#REF!</definedName>
    <definedName name="______Key2" localSheetId="18" hidden="1">'[3]SAL-2000'!#REF!</definedName>
    <definedName name="______Key2" localSheetId="19" hidden="1">'[3]SAL-2000'!#REF!</definedName>
    <definedName name="______Key2" localSheetId="8" hidden="1">'[3]SAL-2000'!#REF!</definedName>
    <definedName name="______Key2" localSheetId="12" hidden="1">'[3]SAL-2000'!#REF!</definedName>
    <definedName name="______Key2" localSheetId="11" hidden="1">'[3]SAL-2000'!#REF!</definedName>
    <definedName name="______Key2" localSheetId="14" hidden="1">'[3]SAL-2000'!#REF!</definedName>
    <definedName name="______Key2" localSheetId="20" hidden="1">'[3]SAL-2000'!#REF!</definedName>
    <definedName name="______Key2" localSheetId="16" hidden="1">'[3]SAL-2000'!#REF!</definedName>
    <definedName name="______Key2" localSheetId="22" hidden="1">'[3]SAL-2000'!#REF!</definedName>
    <definedName name="______Key2" localSheetId="15" hidden="1">'[3]SAL-2000'!#REF!</definedName>
    <definedName name="______Key2" localSheetId="21" hidden="1">'[3]SAL-2000'!#REF!</definedName>
    <definedName name="______Key2" localSheetId="9" hidden="1">'[3]SAL-2000'!#REF!</definedName>
    <definedName name="______Key2" localSheetId="23" hidden="1">'[3]SAL-2000'!#REF!</definedName>
    <definedName name="______Key2" localSheetId="13" hidden="1">'[3]SAL-2000'!#REF!</definedName>
    <definedName name="______Key2" localSheetId="10" hidden="1">'[3]SAL-2000'!#REF!</definedName>
    <definedName name="______Key2" localSheetId="24" hidden="1">'[3]SAL-2000'!#REF!</definedName>
    <definedName name="______Key2" localSheetId="17" hidden="1">'[3]SAL-2000'!#REF!</definedName>
    <definedName name="______Key2" hidden="1">'[3]SAL-2000'!#REF!</definedName>
    <definedName name="______new2" hidden="1">'[4]Cntmrs-Recruit'!$R$20:$T$20</definedName>
    <definedName name="______Pam10" hidden="1">[5]A!$J$4:$U$4</definedName>
    <definedName name="______Pam11" hidden="1">[5]A!$J$4:$U$4</definedName>
    <definedName name="______Pam12" hidden="1">[5]A!$J$4:$U$4</definedName>
    <definedName name="______Pam13" hidden="1">[5]A!$L$4:$U$4</definedName>
    <definedName name="______Pam14" hidden="1">[5]A!$J$4:$U$4</definedName>
    <definedName name="______Pam2" hidden="1">[5]A!$J$7:$U$7</definedName>
    <definedName name="______Pam3" hidden="1">[5]A!$L$128:$U$128</definedName>
    <definedName name="______Pam4" hidden="1">[5]A!$J$138:$U$138</definedName>
    <definedName name="______Pam5" hidden="1">[5]A!$J$130:$U$130</definedName>
    <definedName name="______Pam6" hidden="1">[5]A!$J$152:$U$152</definedName>
    <definedName name="______Pam7" hidden="1">[5]A!$J$4:$U$4</definedName>
    <definedName name="______Pam8" hidden="1">[5]A!$J$4:$U$4</definedName>
    <definedName name="______Pam9" hidden="1">[5]A!$J$4:$U$4</definedName>
    <definedName name="_____dfr4" hidden="1">[6]A!$J$4:$U$4</definedName>
    <definedName name="_____new2" hidden="1">'[4]Cntmrs-Recruit'!$R$20:$T$20</definedName>
    <definedName name="_____pad03" localSheetId="3">'[5]Eng $izedRoadmap'!#REF!</definedName>
    <definedName name="_____pad03" localSheetId="0">'[5]Eng $izedRoadmap'!#REF!</definedName>
    <definedName name="_____pad03" localSheetId="18">'[5]Eng $izedRoadmap'!#REF!</definedName>
    <definedName name="_____pad03" localSheetId="19">'[5]Eng $izedRoadmap'!#REF!</definedName>
    <definedName name="_____pad03" localSheetId="8">'[5]Eng $izedRoadmap'!#REF!</definedName>
    <definedName name="_____pad03" localSheetId="12">'[5]Eng $izedRoadmap'!#REF!</definedName>
    <definedName name="_____pad03" localSheetId="11">'[5]Eng $izedRoadmap'!#REF!</definedName>
    <definedName name="_____pad03" localSheetId="14">'[5]Eng $izedRoadmap'!#REF!</definedName>
    <definedName name="_____pad03" localSheetId="20">'[5]Eng $izedRoadmap'!#REF!</definedName>
    <definedName name="_____pad03" localSheetId="16">'[5]Eng $izedRoadmap'!#REF!</definedName>
    <definedName name="_____pad03" localSheetId="22">'[5]Eng $izedRoadmap'!#REF!</definedName>
    <definedName name="_____pad03" localSheetId="15">'[5]Eng $izedRoadmap'!#REF!</definedName>
    <definedName name="_____pad03" localSheetId="21">'[5]Eng $izedRoadmap'!#REF!</definedName>
    <definedName name="_____pad03" localSheetId="9">'[5]Eng $izedRoadmap'!#REF!</definedName>
    <definedName name="_____pad03" localSheetId="23">'[5]Eng $izedRoadmap'!#REF!</definedName>
    <definedName name="_____pad03" localSheetId="13">'[5]Eng $izedRoadmap'!#REF!</definedName>
    <definedName name="_____pad03" localSheetId="10">'[5]Eng $izedRoadmap'!#REF!</definedName>
    <definedName name="_____pad03" localSheetId="24">'[5]Eng $izedRoadmap'!#REF!</definedName>
    <definedName name="_____pad03" localSheetId="17">'[5]Eng $izedRoadmap'!#REF!</definedName>
    <definedName name="_____pad03">'[5]Eng $izedRoadmap'!#REF!</definedName>
    <definedName name="_____Pam10" hidden="1">[6]A!$J$4:$U$4</definedName>
    <definedName name="_____Pam11" hidden="1">[6]A!$J$4:$U$4</definedName>
    <definedName name="_____Pam12" hidden="1">[6]A!$J$4:$U$4</definedName>
    <definedName name="_____Pam13" hidden="1">[6]A!$L$4:$U$4</definedName>
    <definedName name="_____Pam14" hidden="1">[6]A!$J$4:$U$4</definedName>
    <definedName name="_____Pam2" hidden="1">[6]A!$J$7:$U$7</definedName>
    <definedName name="_____Pam3" hidden="1">[6]A!$L$128:$U$128</definedName>
    <definedName name="_____Pam4" hidden="1">[6]A!$J$138:$U$138</definedName>
    <definedName name="_____Pam5" hidden="1">[6]A!$J$130:$U$130</definedName>
    <definedName name="_____Pam6" hidden="1">[6]A!$J$152:$U$152</definedName>
    <definedName name="_____Pam7" hidden="1">[6]A!$J$4:$U$4</definedName>
    <definedName name="_____Pam8" hidden="1">[6]A!$J$4:$U$4</definedName>
    <definedName name="_____Pam9" hidden="1">[6]A!$J$4:$U$4</definedName>
    <definedName name="____dfr4" hidden="1">[6]A!$J$4:$U$4</definedName>
    <definedName name="____INS1" localSheetId="3">#REF!</definedName>
    <definedName name="____INS1" localSheetId="0">#REF!</definedName>
    <definedName name="____INS1" localSheetId="18">#REF!</definedName>
    <definedName name="____INS1" localSheetId="19">#REF!</definedName>
    <definedName name="____INS1" localSheetId="8">#REF!</definedName>
    <definedName name="____INS1" localSheetId="12">#REF!</definedName>
    <definedName name="____INS1" localSheetId="11">#REF!</definedName>
    <definedName name="____INS1" localSheetId="14">#REF!</definedName>
    <definedName name="____INS1" localSheetId="20">#REF!</definedName>
    <definedName name="____INS1" localSheetId="16">#REF!</definedName>
    <definedName name="____INS1" localSheetId="22">#REF!</definedName>
    <definedName name="____INS1" localSheetId="15">#REF!</definedName>
    <definedName name="____INS1" localSheetId="21">#REF!</definedName>
    <definedName name="____INS1" localSheetId="9">#REF!</definedName>
    <definedName name="____INS1" localSheetId="23">#REF!</definedName>
    <definedName name="____INS1" localSheetId="13">#REF!</definedName>
    <definedName name="____INS1" localSheetId="10">#REF!</definedName>
    <definedName name="____INS1" localSheetId="24">#REF!</definedName>
    <definedName name="____INS1" localSheetId="17">#REF!</definedName>
    <definedName name="____INS1">#REF!</definedName>
    <definedName name="____Key2" localSheetId="3" hidden="1">'[3]SAL-2000'!#REF!</definedName>
    <definedName name="____Key2" localSheetId="0" hidden="1">'[3]SAL-2000'!#REF!</definedName>
    <definedName name="____Key2" localSheetId="18" hidden="1">'[3]SAL-2000'!#REF!</definedName>
    <definedName name="____Key2" localSheetId="19" hidden="1">'[3]SAL-2000'!#REF!</definedName>
    <definedName name="____Key2" localSheetId="8" hidden="1">'[3]SAL-2000'!#REF!</definedName>
    <definedName name="____Key2" localSheetId="12" hidden="1">'[3]SAL-2000'!#REF!</definedName>
    <definedName name="____Key2" localSheetId="11" hidden="1">'[3]SAL-2000'!#REF!</definedName>
    <definedName name="____Key2" localSheetId="14" hidden="1">'[3]SAL-2000'!#REF!</definedName>
    <definedName name="____Key2" localSheetId="20" hidden="1">'[3]SAL-2000'!#REF!</definedName>
    <definedName name="____Key2" localSheetId="16" hidden="1">'[3]SAL-2000'!#REF!</definedName>
    <definedName name="____Key2" localSheetId="22" hidden="1">'[3]SAL-2000'!#REF!</definedName>
    <definedName name="____Key2" localSheetId="15" hidden="1">'[3]SAL-2000'!#REF!</definedName>
    <definedName name="____Key2" localSheetId="21" hidden="1">'[3]SAL-2000'!#REF!</definedName>
    <definedName name="____Key2" localSheetId="9" hidden="1">'[3]SAL-2000'!#REF!</definedName>
    <definedName name="____Key2" localSheetId="23" hidden="1">'[3]SAL-2000'!#REF!</definedName>
    <definedName name="____Key2" localSheetId="13" hidden="1">'[3]SAL-2000'!#REF!</definedName>
    <definedName name="____Key2" localSheetId="10" hidden="1">'[3]SAL-2000'!#REF!</definedName>
    <definedName name="____Key2" localSheetId="24" hidden="1">'[3]SAL-2000'!#REF!</definedName>
    <definedName name="____Key2" localSheetId="17" hidden="1">'[3]SAL-2000'!#REF!</definedName>
    <definedName name="____Key2" hidden="1">'[3]SAL-2000'!#REF!</definedName>
    <definedName name="____m1" localSheetId="0">[7]!____m1</definedName>
    <definedName name="____m1" localSheetId="18">[7]!____m1</definedName>
    <definedName name="____m1" localSheetId="19">[7]!____m1</definedName>
    <definedName name="____m1" localSheetId="8">[7]!____m1</definedName>
    <definedName name="____m1" localSheetId="12">[7]!____m1</definedName>
    <definedName name="____m1" localSheetId="11">[7]!____m1</definedName>
    <definedName name="____m1" localSheetId="14">[7]!____m1</definedName>
    <definedName name="____m1" localSheetId="20">[7]!____m1</definedName>
    <definedName name="____m1" localSheetId="16">[7]!____m1</definedName>
    <definedName name="____m1" localSheetId="22">[7]!____m1</definedName>
    <definedName name="____m1" localSheetId="15">[7]!____m1</definedName>
    <definedName name="____m1" localSheetId="21">[7]!____m1</definedName>
    <definedName name="____m1" localSheetId="9">[7]!____m1</definedName>
    <definedName name="____m1" localSheetId="23">[7]!____m1</definedName>
    <definedName name="____m1" localSheetId="13">[7]!____m1</definedName>
    <definedName name="____m1" localSheetId="10">[7]!____m1</definedName>
    <definedName name="____m1" localSheetId="24">[7]!____m1</definedName>
    <definedName name="____m1" localSheetId="17">[7]!____m1</definedName>
    <definedName name="____m1">[7]!____m1</definedName>
    <definedName name="____new2" hidden="1">'[4]Cntmrs-Recruit'!$R$20:$T$20</definedName>
    <definedName name="____Pam10" hidden="1">[3]A!$J$4:$U$4</definedName>
    <definedName name="____Pam11" hidden="1">[3]A!$J$4:$U$4</definedName>
    <definedName name="____Pam12" hidden="1">[3]A!$J$4:$U$4</definedName>
    <definedName name="____Pam13" hidden="1">[3]A!$L$4:$U$4</definedName>
    <definedName name="____Pam14" hidden="1">[3]A!$J$4:$U$4</definedName>
    <definedName name="____Pam2" hidden="1">[3]A!$J$7:$U$7</definedName>
    <definedName name="____Pam3" hidden="1">[3]A!$L$128:$U$128</definedName>
    <definedName name="____Pam4" hidden="1">[3]A!$J$138:$U$138</definedName>
    <definedName name="____Pam5" hidden="1">[3]A!$J$130:$U$130</definedName>
    <definedName name="____Pam6" hidden="1">[3]A!$J$152:$U$152</definedName>
    <definedName name="____Pam7" hidden="1">[3]A!$J$4:$U$4</definedName>
    <definedName name="____Pam8" hidden="1">[3]A!$J$4:$U$4</definedName>
    <definedName name="____Pam9" hidden="1">[3]A!$J$4:$U$4</definedName>
    <definedName name="____PF1" localSheetId="3">#REF!</definedName>
    <definedName name="____PF1" localSheetId="0">#REF!</definedName>
    <definedName name="____PF1" localSheetId="18">#REF!</definedName>
    <definedName name="____PF1" localSheetId="19">#REF!</definedName>
    <definedName name="____PF1" localSheetId="8">#REF!</definedName>
    <definedName name="____PF1" localSheetId="12">#REF!</definedName>
    <definedName name="____PF1" localSheetId="11">#REF!</definedName>
    <definedName name="____PF1" localSheetId="14">#REF!</definedName>
    <definedName name="____PF1" localSheetId="20">#REF!</definedName>
    <definedName name="____PF1" localSheetId="16">#REF!</definedName>
    <definedName name="____PF1" localSheetId="22">#REF!</definedName>
    <definedName name="____PF1" localSheetId="15">#REF!</definedName>
    <definedName name="____PF1" localSheetId="21">#REF!</definedName>
    <definedName name="____PF1" localSheetId="9">#REF!</definedName>
    <definedName name="____PF1" localSheetId="23">#REF!</definedName>
    <definedName name="____PF1" localSheetId="13">#REF!</definedName>
    <definedName name="____PF1" localSheetId="10">#REF!</definedName>
    <definedName name="____PF1" localSheetId="24">#REF!</definedName>
    <definedName name="____PF1" localSheetId="17">#REF!</definedName>
    <definedName name="____PF1">#REF!</definedName>
    <definedName name="____PF2" localSheetId="3">#REF!</definedName>
    <definedName name="____PF2" localSheetId="0">#REF!</definedName>
    <definedName name="____PF2" localSheetId="18">#REF!</definedName>
    <definedName name="____PF2" localSheetId="19">#REF!</definedName>
    <definedName name="____PF2" localSheetId="8">#REF!</definedName>
    <definedName name="____PF2" localSheetId="12">#REF!</definedName>
    <definedName name="____PF2" localSheetId="11">#REF!</definedName>
    <definedName name="____PF2" localSheetId="14">#REF!</definedName>
    <definedName name="____PF2" localSheetId="20">#REF!</definedName>
    <definedName name="____PF2" localSheetId="16">#REF!</definedName>
    <definedName name="____PF2" localSheetId="22">#REF!</definedName>
    <definedName name="____PF2" localSheetId="15">#REF!</definedName>
    <definedName name="____PF2" localSheetId="21">#REF!</definedName>
    <definedName name="____PF2" localSheetId="9">#REF!</definedName>
    <definedName name="____PF2" localSheetId="23">#REF!</definedName>
    <definedName name="____PF2" localSheetId="13">#REF!</definedName>
    <definedName name="____PF2" localSheetId="10">#REF!</definedName>
    <definedName name="____PF2" localSheetId="24">#REF!</definedName>
    <definedName name="____PF2" localSheetId="17">#REF!</definedName>
    <definedName name="____PF2">#REF!</definedName>
    <definedName name="____PF3" localSheetId="3">#REF!</definedName>
    <definedName name="____PF3" localSheetId="0">#REF!</definedName>
    <definedName name="____PF3" localSheetId="18">#REF!</definedName>
    <definedName name="____PF3" localSheetId="19">#REF!</definedName>
    <definedName name="____PF3" localSheetId="8">#REF!</definedName>
    <definedName name="____PF3" localSheetId="12">#REF!</definedName>
    <definedName name="____PF3" localSheetId="11">#REF!</definedName>
    <definedName name="____PF3" localSheetId="14">#REF!</definedName>
    <definedName name="____PF3" localSheetId="20">#REF!</definedName>
    <definedName name="____PF3" localSheetId="16">#REF!</definedName>
    <definedName name="____PF3" localSheetId="22">#REF!</definedName>
    <definedName name="____PF3" localSheetId="15">#REF!</definedName>
    <definedName name="____PF3" localSheetId="21">#REF!</definedName>
    <definedName name="____PF3" localSheetId="9">#REF!</definedName>
    <definedName name="____PF3" localSheetId="23">#REF!</definedName>
    <definedName name="____PF3" localSheetId="13">#REF!</definedName>
    <definedName name="____PF3" localSheetId="10">#REF!</definedName>
    <definedName name="____PF3" localSheetId="24">#REF!</definedName>
    <definedName name="____PF3" localSheetId="17">#REF!</definedName>
    <definedName name="____PF3">#REF!</definedName>
    <definedName name="____PF4" localSheetId="3">#REF!</definedName>
    <definedName name="____PF4" localSheetId="0">#REF!</definedName>
    <definedName name="____PF4" localSheetId="18">#REF!</definedName>
    <definedName name="____PF4" localSheetId="19">#REF!</definedName>
    <definedName name="____PF4" localSheetId="8">#REF!</definedName>
    <definedName name="____PF4" localSheetId="12">#REF!</definedName>
    <definedName name="____PF4" localSheetId="11">#REF!</definedName>
    <definedName name="____PF4" localSheetId="14">#REF!</definedName>
    <definedName name="____PF4" localSheetId="20">#REF!</definedName>
    <definedName name="____PF4" localSheetId="16">#REF!</definedName>
    <definedName name="____PF4" localSheetId="22">#REF!</definedName>
    <definedName name="____PF4" localSheetId="15">#REF!</definedName>
    <definedName name="____PF4" localSheetId="21">#REF!</definedName>
    <definedName name="____PF4" localSheetId="9">#REF!</definedName>
    <definedName name="____PF4" localSheetId="23">#REF!</definedName>
    <definedName name="____PF4" localSheetId="13">#REF!</definedName>
    <definedName name="____PF4" localSheetId="10">#REF!</definedName>
    <definedName name="____PF4" localSheetId="24">#REF!</definedName>
    <definedName name="____PF4" localSheetId="17">#REF!</definedName>
    <definedName name="____PF4">#REF!</definedName>
    <definedName name="____t10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_t9" localSheetId="3" hidden="1">{#N/A,#N/A,FALSE,"MBD Comps ";#N/A,#N/A,FALSE,"CPID Comps";#N/A,#N/A,FALSE,"Video Comps";#N/A,#N/A,FALSE,"NWD Comps"}</definedName>
    <definedName name="____t9" localSheetId="0" hidden="1">{#N/A,#N/A,FALSE,"MBD Comps ";#N/A,#N/A,FALSE,"CPID Comps";#N/A,#N/A,FALSE,"Video Comps";#N/A,#N/A,FALSE,"NWD Comps"}</definedName>
    <definedName name="____t9" localSheetId="18" hidden="1">{#N/A,#N/A,FALSE,"MBD Comps ";#N/A,#N/A,FALSE,"CPID Comps";#N/A,#N/A,FALSE,"Video Comps";#N/A,#N/A,FALSE,"NWD Comps"}</definedName>
    <definedName name="____t9" localSheetId="19" hidden="1">{#N/A,#N/A,FALSE,"MBD Comps ";#N/A,#N/A,FALSE,"CPID Comps";#N/A,#N/A,FALSE,"Video Comps";#N/A,#N/A,FALSE,"NWD Comps"}</definedName>
    <definedName name="____t9" localSheetId="8" hidden="1">{#N/A,#N/A,FALSE,"MBD Comps ";#N/A,#N/A,FALSE,"CPID Comps";#N/A,#N/A,FALSE,"Video Comps";#N/A,#N/A,FALSE,"NWD Comps"}</definedName>
    <definedName name="____t9" localSheetId="12" hidden="1">{#N/A,#N/A,FALSE,"MBD Comps ";#N/A,#N/A,FALSE,"CPID Comps";#N/A,#N/A,FALSE,"Video Comps";#N/A,#N/A,FALSE,"NWD Comps"}</definedName>
    <definedName name="____t9" localSheetId="11" hidden="1">{#N/A,#N/A,FALSE,"MBD Comps ";#N/A,#N/A,FALSE,"CPID Comps";#N/A,#N/A,FALSE,"Video Comps";#N/A,#N/A,FALSE,"NWD Comps"}</definedName>
    <definedName name="____t9" localSheetId="14" hidden="1">{#N/A,#N/A,FALSE,"MBD Comps ";#N/A,#N/A,FALSE,"CPID Comps";#N/A,#N/A,FALSE,"Video Comps";#N/A,#N/A,FALSE,"NWD Comps"}</definedName>
    <definedName name="____t9" localSheetId="20" hidden="1">{#N/A,#N/A,FALSE,"MBD Comps ";#N/A,#N/A,FALSE,"CPID Comps";#N/A,#N/A,FALSE,"Video Comps";#N/A,#N/A,FALSE,"NWD Comps"}</definedName>
    <definedName name="____t9" localSheetId="16" hidden="1">{#N/A,#N/A,FALSE,"MBD Comps ";#N/A,#N/A,FALSE,"CPID Comps";#N/A,#N/A,FALSE,"Video Comps";#N/A,#N/A,FALSE,"NWD Comps"}</definedName>
    <definedName name="____t9" localSheetId="22" hidden="1">{#N/A,#N/A,FALSE,"MBD Comps ";#N/A,#N/A,FALSE,"CPID Comps";#N/A,#N/A,FALSE,"Video Comps";#N/A,#N/A,FALSE,"NWD Comps"}</definedName>
    <definedName name="____t9" localSheetId="15" hidden="1">{#N/A,#N/A,FALSE,"MBD Comps ";#N/A,#N/A,FALSE,"CPID Comps";#N/A,#N/A,FALSE,"Video Comps";#N/A,#N/A,FALSE,"NWD Comps"}</definedName>
    <definedName name="____t9" localSheetId="21" hidden="1">{#N/A,#N/A,FALSE,"MBD Comps ";#N/A,#N/A,FALSE,"CPID Comps";#N/A,#N/A,FALSE,"Video Comps";#N/A,#N/A,FALSE,"NWD Comps"}</definedName>
    <definedName name="____t9" localSheetId="9" hidden="1">{#N/A,#N/A,FALSE,"MBD Comps ";#N/A,#N/A,FALSE,"CPID Comps";#N/A,#N/A,FALSE,"Video Comps";#N/A,#N/A,FALSE,"NWD Comps"}</definedName>
    <definedName name="____t9" localSheetId="23" hidden="1">{#N/A,#N/A,FALSE,"MBD Comps ";#N/A,#N/A,FALSE,"CPID Comps";#N/A,#N/A,FALSE,"Video Comps";#N/A,#N/A,FALSE,"NWD Comps"}</definedName>
    <definedName name="____t9" localSheetId="13" hidden="1">{#N/A,#N/A,FALSE,"MBD Comps ";#N/A,#N/A,FALSE,"CPID Comps";#N/A,#N/A,FALSE,"Video Comps";#N/A,#N/A,FALSE,"NWD Comps"}</definedName>
    <definedName name="____t9" localSheetId="10" hidden="1">{#N/A,#N/A,FALSE,"MBD Comps ";#N/A,#N/A,FALSE,"CPID Comps";#N/A,#N/A,FALSE,"Video Comps";#N/A,#N/A,FALSE,"NWD Comps"}</definedName>
    <definedName name="____t9" localSheetId="24" hidden="1">{#N/A,#N/A,FALSE,"MBD Comps ";#N/A,#N/A,FALSE,"CPID Comps";#N/A,#N/A,FALSE,"Video Comps";#N/A,#N/A,FALSE,"NWD Comps"}</definedName>
    <definedName name="____t9" localSheetId="17" hidden="1">{#N/A,#N/A,FALSE,"MBD Comps ";#N/A,#N/A,FALSE,"CPID Comps";#N/A,#N/A,FALSE,"Video Comps";#N/A,#N/A,FALSE,"NWD Comps"}</definedName>
    <definedName name="____t9" hidden="1">{#N/A,#N/A,FALSE,"MBD Comps ";#N/A,#N/A,FALSE,"CPID Comps";#N/A,#N/A,FALSE,"Video Comps";#N/A,#N/A,FALSE,"NWD Comps"}</definedName>
    <definedName name="____UA1" localSheetId="3">#REF!</definedName>
    <definedName name="____UA1" localSheetId="0">#REF!</definedName>
    <definedName name="____UA1" localSheetId="18">#REF!</definedName>
    <definedName name="____UA1" localSheetId="19">#REF!</definedName>
    <definedName name="____UA1" localSheetId="8">#REF!</definedName>
    <definedName name="____UA1" localSheetId="12">#REF!</definedName>
    <definedName name="____UA1" localSheetId="11">#REF!</definedName>
    <definedName name="____UA1" localSheetId="14">#REF!</definedName>
    <definedName name="____UA1" localSheetId="20">#REF!</definedName>
    <definedName name="____UA1" localSheetId="16">#REF!</definedName>
    <definedName name="____UA1" localSheetId="22">#REF!</definedName>
    <definedName name="____UA1" localSheetId="15">#REF!</definedName>
    <definedName name="____UA1" localSheetId="21">#REF!</definedName>
    <definedName name="____UA1" localSheetId="9">#REF!</definedName>
    <definedName name="____UA1" localSheetId="23">#REF!</definedName>
    <definedName name="____UA1" localSheetId="13">#REF!</definedName>
    <definedName name="____UA1" localSheetId="10">#REF!</definedName>
    <definedName name="____UA1" localSheetId="24">#REF!</definedName>
    <definedName name="____UA1" localSheetId="17">#REF!</definedName>
    <definedName name="____UA1">#REF!</definedName>
    <definedName name="____WAR1" localSheetId="3">#REF!</definedName>
    <definedName name="____WAR1" localSheetId="0">#REF!</definedName>
    <definedName name="____WAR1" localSheetId="18">#REF!</definedName>
    <definedName name="____WAR1" localSheetId="19">#REF!</definedName>
    <definedName name="____WAR1" localSheetId="8">#REF!</definedName>
    <definedName name="____WAR1" localSheetId="12">#REF!</definedName>
    <definedName name="____WAR1" localSheetId="11">#REF!</definedName>
    <definedName name="____WAR1" localSheetId="14">#REF!</definedName>
    <definedName name="____WAR1" localSheetId="20">#REF!</definedName>
    <definedName name="____WAR1" localSheetId="16">#REF!</definedName>
    <definedName name="____WAR1" localSheetId="22">#REF!</definedName>
    <definedName name="____WAR1" localSheetId="15">#REF!</definedName>
    <definedName name="____WAR1" localSheetId="21">#REF!</definedName>
    <definedName name="____WAR1" localSheetId="9">#REF!</definedName>
    <definedName name="____WAR1" localSheetId="23">#REF!</definedName>
    <definedName name="____WAR1" localSheetId="13">#REF!</definedName>
    <definedName name="____WAR1" localSheetId="10">#REF!</definedName>
    <definedName name="____WAR1" localSheetId="24">#REF!</definedName>
    <definedName name="____WAR1" localSheetId="17">#REF!</definedName>
    <definedName name="____WAR1">#REF!</definedName>
    <definedName name="___1___123Graph_ACHART_1" hidden="1">'[4]Cntmrs-Recruit'!$F$20:$Q$20</definedName>
    <definedName name="___10___123Graph_AChart_1A" hidden="1">[8]Cntmrs!$B$20:$M$20</definedName>
    <definedName name="___100__123Graph_ACHART_9" hidden="1">[9]D!$C$209:$N$209</definedName>
    <definedName name="___101__123Graph_BCHART_1" hidden="1">'[4]Cntmrs-Recruit'!$F$21:$Q$21</definedName>
    <definedName name="___102__123Graph_BCHART_10" hidden="1">[9]D!$C$223:$N$223</definedName>
    <definedName name="___103__123Graph_BCHART_11" hidden="1">[9]D!$C$205:$N$205</definedName>
    <definedName name="___104__123Graph_BCHART_12" hidden="1">[9]D!$C$8:$N$8</definedName>
    <definedName name="___105__123Graph_BCHART_13" hidden="1">[9]D!$C$32:$N$32</definedName>
    <definedName name="___106__123Graph_BCHART_14" hidden="1">[9]D!$C$55:$N$55</definedName>
    <definedName name="___107__123Graph_BCHART_15" hidden="1">[9]D!$C$78:$N$78</definedName>
    <definedName name="___108__123Graph_BCHART_16" hidden="1">[9]D!$C$113:$N$113</definedName>
    <definedName name="___109__123Graph_BCHART_17" hidden="1">[9]D!$C$235:$N$235</definedName>
    <definedName name="___11___123Graph_ACHART_2" hidden="1">'[4]Cntmrs-Recruit'!$R$20:$T$20</definedName>
    <definedName name="___110__123Graph_BCHART_19" hidden="1">[6]A!$J$153:$U$153</definedName>
    <definedName name="___111__123Graph_BChart_1A" hidden="1">[8]Cntmrs!$B$21:$M$21</definedName>
    <definedName name="___112__123Graph_BCHART_2" hidden="1">[10]A!$K$4:$K$15</definedName>
    <definedName name="___113__123Graph_BCHART_3" hidden="1">[9]D!$C$20:$N$20</definedName>
    <definedName name="___114__123Graph_BCHART_4" hidden="1">[9]D!$C$60:$N$60</definedName>
    <definedName name="___115__123Graph_BCHART_5" hidden="1">[9]D!$C$26:$N$26</definedName>
    <definedName name="___116__123Graph_BCHART_6" hidden="1">[9]D!$C$43:$N$43</definedName>
    <definedName name="___117__123Graph_BCHART_7" hidden="1">[9]D!$C$37:$N$37</definedName>
    <definedName name="___118__123Graph_BCHART_8" hidden="1">'[11]2000'!$C$12:$N$12</definedName>
    <definedName name="___119__123Graph_BCHART_9" hidden="1">[9]D!$C$211:$N$211</definedName>
    <definedName name="___12___123Graph_AChart_2A" hidden="1">[8]Cntmrs!$P$20:$S$20</definedName>
    <definedName name="___120__123Graph_CCHART_1" hidden="1">'[4]Cntmrs-Recruit'!$F$22:$Q$22</definedName>
    <definedName name="___121__123Graph_CCHART_10" hidden="1">[9]D!$C$222:$N$222</definedName>
    <definedName name="___122__123Graph_CCHART_11" hidden="1">[9]D!$C$204:$N$204</definedName>
    <definedName name="___123__123Graph_CCHART_12" hidden="1">[9]D!$C$7:$N$7</definedName>
    <definedName name="___124__123Graph_CCHART_13" hidden="1">[9]D!$C$31:$N$31</definedName>
    <definedName name="___125__123Graph_CCHART_14" hidden="1">[9]D!$C$54:$N$54</definedName>
    <definedName name="___126__123Graph_CCHART_15" hidden="1">[9]D!$C$77:$N$77</definedName>
    <definedName name="___127__123Graph_CCHART_16" hidden="1">[9]D!$C$112:$N$112</definedName>
    <definedName name="___128__123Graph_CCHART_17" hidden="1">[9]D!$C$234:$N$234</definedName>
    <definedName name="___129__123Graph_CCHART_19" hidden="1">[6]A!$J$152:$U$152</definedName>
    <definedName name="___13___123Graph_ACHART_3" hidden="1">[9]D!$C$18:$N$18</definedName>
    <definedName name="___130__123Graph_CChart_1A" hidden="1">[8]Cntmrs!$B$22:$M$22</definedName>
    <definedName name="___131__123Graph_CCHART_2" hidden="1">[10]A!$L$4:$L$15</definedName>
    <definedName name="___132__123Graph_CCHART_3" hidden="1">[9]D!$C$19:$N$19</definedName>
    <definedName name="___133__123Graph_CCHART_4" hidden="1">[9]D!$C$59:$N$59</definedName>
    <definedName name="___134__123Graph_CCHART_5" hidden="1">[9]D!$C$25:$N$25</definedName>
    <definedName name="___135__123Graph_CCHART_6" hidden="1">[9]D!$C$36:$N$36</definedName>
    <definedName name="___136__123Graph_CCHART_7" hidden="1">[9]D!$C$42:$N$42</definedName>
    <definedName name="___137__123Graph_CCHART_8" hidden="1">[9]D!$C$48:$N$48</definedName>
    <definedName name="___138__123Graph_CCHART_9" hidden="1">[9]D!$C$210:$N$210</definedName>
    <definedName name="___139__123Graph_LBL_ACHART_1" hidden="1">[12]DATA!$B$4:$B$15</definedName>
    <definedName name="___14___123Graph_ACHART_4" hidden="1">[9]D!$C$58:$N$58</definedName>
    <definedName name="___140__123Graph_LBL_ACHART_2" hidden="1">[12]DATA!$F$2:$F$10</definedName>
    <definedName name="___141__123Graph_LBL_BCHART_1" hidden="1">[12]DATA!$C$4:$C$16</definedName>
    <definedName name="___142__123Graph_LBL_ECHART_1" hidden="1">[13]A!$B$90:$H$90</definedName>
    <definedName name="___143__123Graph_XCHART_1" hidden="1">[13]A!$C$61:$N$61</definedName>
    <definedName name="___144__123Graph_XCHART_10" hidden="1">[9]D!$C$5:$N$5</definedName>
    <definedName name="___145__123Graph_XCHART_11" hidden="1">[9]D!$C$5:$N$5</definedName>
    <definedName name="___146__123Graph_XCHART_12" hidden="1">[9]D!$C$5:$N$5</definedName>
    <definedName name="___147__123Graph_XCHART_13" hidden="1">[9]D!$C$5:$N$5</definedName>
    <definedName name="___148__123Graph_XCHART_14" hidden="1">[9]D!$C$5:$N$5</definedName>
    <definedName name="___149__123Graph_XCHART_15" hidden="1">[9]D!$C$5:$N$5</definedName>
    <definedName name="___15___123Graph_ACHART_5" hidden="1">[9]D!$C$24:$N$24</definedName>
    <definedName name="___150__123Graph_XCHART_16" hidden="1">[9]D!$C$5:$N$5</definedName>
    <definedName name="___151__123Graph_XCHART_17" hidden="1">[9]D!$C$5:$N$5</definedName>
    <definedName name="___152__123Graph_XCHART_19" hidden="1">[6]A!$J$4:$U$4</definedName>
    <definedName name="___153__123Graph_XChart_1A" hidden="1">[8]Cntmrs!$B$19:$M$19</definedName>
    <definedName name="___154__123Graph_XCHART_2" hidden="1">[12]DATA!$D$3:$D$4</definedName>
    <definedName name="___155__123Graph_XChart_2A" hidden="1">[8]Cntmrs!$P$19:$S$19</definedName>
    <definedName name="___156__123Graph_XCHART_3" hidden="1">[9]D!$C$5:$N$5</definedName>
    <definedName name="___157__123Graph_XCHART_4" hidden="1">[9]D!$C$5:$N$5</definedName>
    <definedName name="___158__123Graph_XCHART_5" hidden="1">[9]D!$C$5:$N$5</definedName>
    <definedName name="___159__123Graph_XCHART_6" hidden="1">[9]D!$C$5:$N$5</definedName>
    <definedName name="___16___123Graph_ACHART_6" hidden="1">[9]D!$C$41:$N$41</definedName>
    <definedName name="___160__123Graph_XCHART_7" hidden="1">[9]D!$C$5:$N$5</definedName>
    <definedName name="___161__123Graph_XCHART_8" hidden="1">[9]D!$C$5:$N$5</definedName>
    <definedName name="___162__123Graph_XCHART_9" hidden="1">[9]D!$C$5:$N$5</definedName>
    <definedName name="___17___123Graph_ACHART_7" hidden="1">[9]D!$C$35:$N$35</definedName>
    <definedName name="___18___123Graph_ACHART_8" hidden="1">[9]D!$C$47:$N$47</definedName>
    <definedName name="___19___123Graph_ACHART_9" hidden="1">[9]D!$C$209:$N$209</definedName>
    <definedName name="___2___123Graph_ACHART_10" hidden="1">[9]D!$C$221:$N$221</definedName>
    <definedName name="___20___123Graph_BCHART_1" hidden="1">'[4]Cntmrs-Recruit'!$F$21:$Q$21</definedName>
    <definedName name="___21___123Graph_BCHART_10" hidden="1">[9]D!$C$223:$N$223</definedName>
    <definedName name="___22___123Graph_BCHART_11" hidden="1">[9]D!$C$205:$N$205</definedName>
    <definedName name="___23___123Graph_BCHART_12" hidden="1">[9]D!$C$8:$N$8</definedName>
    <definedName name="___24___123Graph_BCHART_13" hidden="1">[9]D!$C$32:$N$32</definedName>
    <definedName name="___25___123Graph_BCHART_14" hidden="1">[9]D!$C$55:$N$55</definedName>
    <definedName name="___26___123Graph_BCHART_15" hidden="1">[9]D!$C$78:$N$78</definedName>
    <definedName name="___27___123Graph_BCHART_16" hidden="1">[9]D!$C$113:$N$113</definedName>
    <definedName name="___28___123Graph_BCHART_17" hidden="1">[9]D!$C$235:$N$235</definedName>
    <definedName name="___29___123Graph_BCHART_19" hidden="1">[6]A!$J$153:$U$153</definedName>
    <definedName name="___3___123Graph_ACHART_11" hidden="1">[9]D!$C$203:$N$203</definedName>
    <definedName name="___30___123Graph_BChart_1A" hidden="1">[8]Cntmrs!$B$21:$M$21</definedName>
    <definedName name="___31___123Graph_BCHART_2" hidden="1">[10]A!$K$4:$K$15</definedName>
    <definedName name="___32___123Graph_BCHART_3" hidden="1">[9]D!$C$20:$N$20</definedName>
    <definedName name="___33___123Graph_BCHART_4" hidden="1">[9]D!$C$60:$N$60</definedName>
    <definedName name="___34___123Graph_BCHART_5" hidden="1">[9]D!$C$26:$N$26</definedName>
    <definedName name="___35___123Graph_BCHART_6" hidden="1">[9]D!$C$43:$N$43</definedName>
    <definedName name="___36___123Graph_BCHART_7" hidden="1">[9]D!$C$37:$N$37</definedName>
    <definedName name="___37___123Graph_BCHART_8" hidden="1">'[11]2000'!$C$12:$N$12</definedName>
    <definedName name="___38___123Graph_BCHART_9" hidden="1">[9]D!$C$211:$N$211</definedName>
    <definedName name="___39___123Graph_CCHART_1" hidden="1">'[4]Cntmrs-Recruit'!$F$22:$Q$22</definedName>
    <definedName name="___4___123Graph_ACHART_12" hidden="1">[9]D!$C$6:$N$6</definedName>
    <definedName name="___40___123Graph_CCHART_10" hidden="1">[9]D!$C$222:$N$222</definedName>
    <definedName name="___41___123Graph_CCHART_11" hidden="1">[9]D!$C$204:$N$204</definedName>
    <definedName name="___42___123Graph_CCHART_12" hidden="1">[9]D!$C$7:$N$7</definedName>
    <definedName name="___43___123Graph_CCHART_13" hidden="1">[9]D!$C$31:$N$31</definedName>
    <definedName name="___44___123Graph_CCHART_14" hidden="1">[9]D!$C$54:$N$54</definedName>
    <definedName name="___45___123Graph_CCHART_15" hidden="1">[9]D!$C$77:$N$77</definedName>
    <definedName name="___46___123Graph_CCHART_16" hidden="1">[9]D!$C$112:$N$112</definedName>
    <definedName name="___47___123Graph_CCHART_17" hidden="1">[9]D!$C$234:$N$234</definedName>
    <definedName name="___48___123Graph_CCHART_19" hidden="1">[6]A!$J$152:$U$152</definedName>
    <definedName name="___49___123Graph_CChart_1A" hidden="1">[8]Cntmrs!$B$22:$M$22</definedName>
    <definedName name="___5___123Graph_ACHART_13" hidden="1">[9]D!$C$30:$N$30</definedName>
    <definedName name="___50___123Graph_CCHART_2" hidden="1">[10]A!$L$4:$L$15</definedName>
    <definedName name="___51___123Graph_CCHART_3" hidden="1">[9]D!$C$19:$N$19</definedName>
    <definedName name="___52___123Graph_CCHART_4" hidden="1">[9]D!$C$59:$N$59</definedName>
    <definedName name="___53___123Graph_CCHART_5" hidden="1">[9]D!$C$25:$N$25</definedName>
    <definedName name="___54___123Graph_CCHART_6" hidden="1">[9]D!$C$36:$N$36</definedName>
    <definedName name="___55___123Graph_CCHART_7" hidden="1">[9]D!$C$42:$N$42</definedName>
    <definedName name="___56___123Graph_CCHART_8" hidden="1">[9]D!$C$48:$N$48</definedName>
    <definedName name="___57___123Graph_CCHART_9" hidden="1">[9]D!$C$210:$N$210</definedName>
    <definedName name="___58___123Graph_LBL_ACHART_1" hidden="1">[12]DATA!$B$4:$B$15</definedName>
    <definedName name="___59___123Graph_LBL_ACHART_2" hidden="1">[12]DATA!$F$2:$F$10</definedName>
    <definedName name="___6___123Graph_ACHART_14" hidden="1">[9]D!$C$53:$N$53</definedName>
    <definedName name="___60___123Graph_LBL_BCHART_1" hidden="1">[12]DATA!$C$4:$C$16</definedName>
    <definedName name="___61___123Graph_LBL_ECHART_1" hidden="1">[13]A!$B$90:$H$90</definedName>
    <definedName name="___62___123Graph_XCHART_1" hidden="1">[13]A!$C$61:$N$61</definedName>
    <definedName name="___63___123Graph_XCHART_10" hidden="1">[9]D!$C$5:$N$5</definedName>
    <definedName name="___64___123Graph_XCHART_11" hidden="1">[9]D!$C$5:$N$5</definedName>
    <definedName name="___65___123Graph_XCHART_12" hidden="1">[9]D!$C$5:$N$5</definedName>
    <definedName name="___66___123Graph_XCHART_13" hidden="1">[9]D!$C$5:$N$5</definedName>
    <definedName name="___67___123Graph_XCHART_14" hidden="1">[9]D!$C$5:$N$5</definedName>
    <definedName name="___68___123Graph_XCHART_15" hidden="1">[9]D!$C$5:$N$5</definedName>
    <definedName name="___69___123Graph_XCHART_16" hidden="1">[9]D!$C$5:$N$5</definedName>
    <definedName name="___7___123Graph_ACHART_15" hidden="1">[9]D!$C$76:$N$76</definedName>
    <definedName name="___70___123Graph_XCHART_17" hidden="1">[9]D!$C$5:$N$5</definedName>
    <definedName name="___71___123Graph_XCHART_19" hidden="1">[6]A!$J$4:$U$4</definedName>
    <definedName name="___72___123Graph_XChart_1A" hidden="1">[8]Cntmrs!$B$19:$M$19</definedName>
    <definedName name="___73___123Graph_XCHART_2" hidden="1">[12]DATA!$D$3:$D$4</definedName>
    <definedName name="___74___123Graph_XChart_2A" hidden="1">[8]Cntmrs!$P$19:$S$19</definedName>
    <definedName name="___75___123Graph_XCHART_3" hidden="1">[9]D!$C$5:$N$5</definedName>
    <definedName name="___76___123Graph_XCHART_4" hidden="1">[9]D!$C$5:$N$5</definedName>
    <definedName name="___77___123Graph_XCHART_5" hidden="1">[9]D!$C$5:$N$5</definedName>
    <definedName name="___78___123Graph_XCHART_6" hidden="1">[9]D!$C$5:$N$5</definedName>
    <definedName name="___79___123Graph_XCHART_7" hidden="1">[9]D!$C$5:$N$5</definedName>
    <definedName name="___8___123Graph_ACHART_16" hidden="1">[9]D!$C$111:$N$111</definedName>
    <definedName name="___80___123Graph_XCHART_8" hidden="1">[9]D!$C$5:$N$5</definedName>
    <definedName name="___81___123Graph_XCHART_9" hidden="1">[9]D!$C$5:$N$5</definedName>
    <definedName name="___82__123Graph_ACHART_1" hidden="1">'[4]Cntmrs-Recruit'!$F$20:$Q$20</definedName>
    <definedName name="___83__123Graph_ACHART_10" hidden="1">[9]D!$C$221:$N$221</definedName>
    <definedName name="___84__123Graph_ACHART_11" hidden="1">[9]D!$C$203:$N$203</definedName>
    <definedName name="___85__123Graph_ACHART_12" hidden="1">[9]D!$C$6:$N$6</definedName>
    <definedName name="___86__123Graph_ACHART_13" hidden="1">[9]D!$C$30:$N$30</definedName>
    <definedName name="___87__123Graph_ACHART_14" hidden="1">[9]D!$C$53:$N$53</definedName>
    <definedName name="___88__123Graph_ACHART_15" hidden="1">[9]D!$C$76:$N$76</definedName>
    <definedName name="___89__123Graph_ACHART_16" hidden="1">[9]D!$C$111:$N$111</definedName>
    <definedName name="___9___123Graph_ACHART_17" hidden="1">[9]D!$C$233:$N$233</definedName>
    <definedName name="___90__123Graph_ACHART_17" hidden="1">[9]D!$C$233:$N$233</definedName>
    <definedName name="___91__123Graph_AChart_1A" hidden="1">[8]Cntmrs!$B$20:$M$20</definedName>
    <definedName name="___92__123Graph_ACHART_2" hidden="1">'[4]Cntmrs-Recruit'!$R$20:$T$20</definedName>
    <definedName name="___93__123Graph_AChart_2A" hidden="1">[8]Cntmrs!$P$20:$S$20</definedName>
    <definedName name="___94__123Graph_ACHART_3" hidden="1">[9]D!$C$18:$N$18</definedName>
    <definedName name="___95__123Graph_ACHART_4" hidden="1">[9]D!$C$58:$N$58</definedName>
    <definedName name="___96__123Graph_ACHART_5" hidden="1">[9]D!$C$24:$N$24</definedName>
    <definedName name="___97__123Graph_ACHART_6" hidden="1">[9]D!$C$41:$N$41</definedName>
    <definedName name="___98__123Graph_ACHART_7" hidden="1">[9]D!$C$35:$N$35</definedName>
    <definedName name="___99__123Graph_ACHART_8" hidden="1">[9]D!$C$47:$N$47</definedName>
    <definedName name="___dfr4" hidden="1">[6]A!$J$4:$U$4</definedName>
    <definedName name="___INS1" localSheetId="3">#REF!</definedName>
    <definedName name="___INS1" localSheetId="0">#REF!</definedName>
    <definedName name="___INS1" localSheetId="18">#REF!</definedName>
    <definedName name="___INS1" localSheetId="19">#REF!</definedName>
    <definedName name="___INS1" localSheetId="8">#REF!</definedName>
    <definedName name="___INS1" localSheetId="12">#REF!</definedName>
    <definedName name="___INS1" localSheetId="11">#REF!</definedName>
    <definedName name="___INS1" localSheetId="14">#REF!</definedName>
    <definedName name="___INS1" localSheetId="20">#REF!</definedName>
    <definedName name="___INS1" localSheetId="16">#REF!</definedName>
    <definedName name="___INS1" localSheetId="22">#REF!</definedName>
    <definedName name="___INS1" localSheetId="15">#REF!</definedName>
    <definedName name="___INS1" localSheetId="21">#REF!</definedName>
    <definedName name="___INS1" localSheetId="9">#REF!</definedName>
    <definedName name="___INS1" localSheetId="23">#REF!</definedName>
    <definedName name="___INS1" localSheetId="13">#REF!</definedName>
    <definedName name="___INS1" localSheetId="10">#REF!</definedName>
    <definedName name="___INS1" localSheetId="24">#REF!</definedName>
    <definedName name="___INS1" localSheetId="17">#REF!</definedName>
    <definedName name="___INS1">#REF!</definedName>
    <definedName name="___Key2" localSheetId="3" hidden="1">'[6]SAL-2000'!#REF!</definedName>
    <definedName name="___Key2" localSheetId="0" hidden="1">'[6]SAL-2000'!#REF!</definedName>
    <definedName name="___Key2" localSheetId="18" hidden="1">'[6]SAL-2000'!#REF!</definedName>
    <definedName name="___Key2" localSheetId="19" hidden="1">'[6]SAL-2000'!#REF!</definedName>
    <definedName name="___Key2" localSheetId="8" hidden="1">'[6]SAL-2000'!#REF!</definedName>
    <definedName name="___Key2" localSheetId="12" hidden="1">'[6]SAL-2000'!#REF!</definedName>
    <definedName name="___Key2" localSheetId="11" hidden="1">'[6]SAL-2000'!#REF!</definedName>
    <definedName name="___Key2" localSheetId="14" hidden="1">'[6]SAL-2000'!#REF!</definedName>
    <definedName name="___Key2" localSheetId="20" hidden="1">'[6]SAL-2000'!#REF!</definedName>
    <definedName name="___Key2" localSheetId="16" hidden="1">'[6]SAL-2000'!#REF!</definedName>
    <definedName name="___Key2" localSheetId="22" hidden="1">'[6]SAL-2000'!#REF!</definedName>
    <definedName name="___Key2" localSheetId="15" hidden="1">'[6]SAL-2000'!#REF!</definedName>
    <definedName name="___Key2" localSheetId="21" hidden="1">'[6]SAL-2000'!#REF!</definedName>
    <definedName name="___Key2" localSheetId="9" hidden="1">'[6]SAL-2000'!#REF!</definedName>
    <definedName name="___Key2" localSheetId="23" hidden="1">'[6]SAL-2000'!#REF!</definedName>
    <definedName name="___Key2" localSheetId="13" hidden="1">'[6]SAL-2000'!#REF!</definedName>
    <definedName name="___Key2" localSheetId="10" hidden="1">'[6]SAL-2000'!#REF!</definedName>
    <definedName name="___Key2" localSheetId="24" hidden="1">'[6]SAL-2000'!#REF!</definedName>
    <definedName name="___Key2" localSheetId="17" hidden="1">'[6]SAL-2000'!#REF!</definedName>
    <definedName name="___Key2" hidden="1">'[6]SAL-2000'!#REF!</definedName>
    <definedName name="___m1" localSheetId="0">[7]!___m1</definedName>
    <definedName name="___m1" localSheetId="18">[7]!___m1</definedName>
    <definedName name="___m1" localSheetId="19">[7]!___m1</definedName>
    <definedName name="___m1" localSheetId="8">[7]!___m1</definedName>
    <definedName name="___m1" localSheetId="12">[7]!___m1</definedName>
    <definedName name="___m1" localSheetId="11">[7]!___m1</definedName>
    <definedName name="___m1" localSheetId="14">[7]!___m1</definedName>
    <definedName name="___m1" localSheetId="20">[7]!___m1</definedName>
    <definedName name="___m1" localSheetId="16">[7]!___m1</definedName>
    <definedName name="___m1" localSheetId="22">[7]!___m1</definedName>
    <definedName name="___m1" localSheetId="15">[7]!___m1</definedName>
    <definedName name="___m1" localSheetId="21">[7]!___m1</definedName>
    <definedName name="___m1" localSheetId="9">[7]!___m1</definedName>
    <definedName name="___m1" localSheetId="23">[7]!___m1</definedName>
    <definedName name="___m1" localSheetId="13">[7]!___m1</definedName>
    <definedName name="___m1" localSheetId="10">[7]!___m1</definedName>
    <definedName name="___m1" localSheetId="24">[7]!___m1</definedName>
    <definedName name="___m1" localSheetId="17">[7]!___m1</definedName>
    <definedName name="___m1">[7]!___m1</definedName>
    <definedName name="___new2" hidden="1">'[4]Cntmrs-Recruit'!$R$20:$T$20</definedName>
    <definedName name="___pad03" localSheetId="3">'[14]Eng $izedRoadmap'!#REF!</definedName>
    <definedName name="___pad03" localSheetId="0">'[14]Eng $izedRoadmap'!#REF!</definedName>
    <definedName name="___pad03" localSheetId="18">'[14]Eng $izedRoadmap'!#REF!</definedName>
    <definedName name="___pad03" localSheetId="19">'[14]Eng $izedRoadmap'!#REF!</definedName>
    <definedName name="___pad03" localSheetId="8">'[14]Eng $izedRoadmap'!#REF!</definedName>
    <definedName name="___pad03" localSheetId="12">'[14]Eng $izedRoadmap'!#REF!</definedName>
    <definedName name="___pad03" localSheetId="11">'[14]Eng $izedRoadmap'!#REF!</definedName>
    <definedName name="___pad03" localSheetId="14">'[14]Eng $izedRoadmap'!#REF!</definedName>
    <definedName name="___pad03" localSheetId="20">'[14]Eng $izedRoadmap'!#REF!</definedName>
    <definedName name="___pad03" localSheetId="16">'[14]Eng $izedRoadmap'!#REF!</definedName>
    <definedName name="___pad03" localSheetId="22">'[14]Eng $izedRoadmap'!#REF!</definedName>
    <definedName name="___pad03" localSheetId="15">'[14]Eng $izedRoadmap'!#REF!</definedName>
    <definedName name="___pad03" localSheetId="21">'[14]Eng $izedRoadmap'!#REF!</definedName>
    <definedName name="___pad03" localSheetId="9">'[14]Eng $izedRoadmap'!#REF!</definedName>
    <definedName name="___pad03" localSheetId="23">'[14]Eng $izedRoadmap'!#REF!</definedName>
    <definedName name="___pad03" localSheetId="13">'[14]Eng $izedRoadmap'!#REF!</definedName>
    <definedName name="___pad03" localSheetId="10">'[14]Eng $izedRoadmap'!#REF!</definedName>
    <definedName name="___pad03" localSheetId="24">'[14]Eng $izedRoadmap'!#REF!</definedName>
    <definedName name="___pad03" localSheetId="17">'[14]Eng $izedRoadmap'!#REF!</definedName>
    <definedName name="___pad03">'[14]Eng $izedRoadmap'!#REF!</definedName>
    <definedName name="___Pam10" hidden="1">[3]A!$J$4:$U$4</definedName>
    <definedName name="___Pam11" hidden="1">[3]A!$J$4:$U$4</definedName>
    <definedName name="___Pam12" hidden="1">[3]A!$J$4:$U$4</definedName>
    <definedName name="___Pam13" hidden="1">[3]A!$L$4:$U$4</definedName>
    <definedName name="___Pam14" hidden="1">[3]A!$J$4:$U$4</definedName>
    <definedName name="___Pam2" hidden="1">[3]A!$J$7:$U$7</definedName>
    <definedName name="___Pam3" hidden="1">[3]A!$L$128:$U$128</definedName>
    <definedName name="___Pam4" hidden="1">[3]A!$J$138:$U$138</definedName>
    <definedName name="___Pam5" hidden="1">[3]A!$J$130:$U$130</definedName>
    <definedName name="___Pam6" hidden="1">[3]A!$J$152:$U$152</definedName>
    <definedName name="___Pam7" hidden="1">[3]A!$J$4:$U$4</definedName>
    <definedName name="___Pam8" hidden="1">[3]A!$J$4:$U$4</definedName>
    <definedName name="___Pam9" hidden="1">[3]A!$J$4:$U$4</definedName>
    <definedName name="___PF1" localSheetId="3">#REF!</definedName>
    <definedName name="___PF1" localSheetId="0">#REF!</definedName>
    <definedName name="___PF1" localSheetId="18">#REF!</definedName>
    <definedName name="___PF1" localSheetId="19">#REF!</definedName>
    <definedName name="___PF1" localSheetId="8">#REF!</definedName>
    <definedName name="___PF1" localSheetId="12">#REF!</definedName>
    <definedName name="___PF1" localSheetId="11">#REF!</definedName>
    <definedName name="___PF1" localSheetId="14">#REF!</definedName>
    <definedName name="___PF1" localSheetId="20">#REF!</definedName>
    <definedName name="___PF1" localSheetId="16">#REF!</definedName>
    <definedName name="___PF1" localSheetId="22">#REF!</definedName>
    <definedName name="___PF1" localSheetId="15">#REF!</definedName>
    <definedName name="___PF1" localSheetId="21">#REF!</definedName>
    <definedName name="___PF1" localSheetId="9">#REF!</definedName>
    <definedName name="___PF1" localSheetId="23">#REF!</definedName>
    <definedName name="___PF1" localSheetId="13">#REF!</definedName>
    <definedName name="___PF1" localSheetId="10">#REF!</definedName>
    <definedName name="___PF1" localSheetId="24">#REF!</definedName>
    <definedName name="___PF1" localSheetId="17">#REF!</definedName>
    <definedName name="___PF1">#REF!</definedName>
    <definedName name="___PF2" localSheetId="3">#REF!</definedName>
    <definedName name="___PF2" localSheetId="0">#REF!</definedName>
    <definedName name="___PF2" localSheetId="18">#REF!</definedName>
    <definedName name="___PF2" localSheetId="19">#REF!</definedName>
    <definedName name="___PF2" localSheetId="8">#REF!</definedName>
    <definedName name="___PF2" localSheetId="12">#REF!</definedName>
    <definedName name="___PF2" localSheetId="11">#REF!</definedName>
    <definedName name="___PF2" localSheetId="14">#REF!</definedName>
    <definedName name="___PF2" localSheetId="20">#REF!</definedName>
    <definedName name="___PF2" localSheetId="16">#REF!</definedName>
    <definedName name="___PF2" localSheetId="22">#REF!</definedName>
    <definedName name="___PF2" localSheetId="15">#REF!</definedName>
    <definedName name="___PF2" localSheetId="21">#REF!</definedName>
    <definedName name="___PF2" localSheetId="9">#REF!</definedName>
    <definedName name="___PF2" localSheetId="23">#REF!</definedName>
    <definedName name="___PF2" localSheetId="13">#REF!</definedName>
    <definedName name="___PF2" localSheetId="10">#REF!</definedName>
    <definedName name="___PF2" localSheetId="24">#REF!</definedName>
    <definedName name="___PF2" localSheetId="17">#REF!</definedName>
    <definedName name="___PF2">#REF!</definedName>
    <definedName name="___PF3" localSheetId="3">#REF!</definedName>
    <definedName name="___PF3" localSheetId="0">#REF!</definedName>
    <definedName name="___PF3" localSheetId="18">#REF!</definedName>
    <definedName name="___PF3" localSheetId="19">#REF!</definedName>
    <definedName name="___PF3" localSheetId="8">#REF!</definedName>
    <definedName name="___PF3" localSheetId="12">#REF!</definedName>
    <definedName name="___PF3" localSheetId="11">#REF!</definedName>
    <definedName name="___PF3" localSheetId="14">#REF!</definedName>
    <definedName name="___PF3" localSheetId="20">#REF!</definedName>
    <definedName name="___PF3" localSheetId="16">#REF!</definedName>
    <definedName name="___PF3" localSheetId="22">#REF!</definedName>
    <definedName name="___PF3" localSheetId="15">#REF!</definedName>
    <definedName name="___PF3" localSheetId="21">#REF!</definedName>
    <definedName name="___PF3" localSheetId="9">#REF!</definedName>
    <definedName name="___PF3" localSheetId="23">#REF!</definedName>
    <definedName name="___PF3" localSheetId="13">#REF!</definedName>
    <definedName name="___PF3" localSheetId="10">#REF!</definedName>
    <definedName name="___PF3" localSheetId="24">#REF!</definedName>
    <definedName name="___PF3" localSheetId="17">#REF!</definedName>
    <definedName name="___PF3">#REF!</definedName>
    <definedName name="___PF4" localSheetId="3">#REF!</definedName>
    <definedName name="___PF4" localSheetId="0">#REF!</definedName>
    <definedName name="___PF4" localSheetId="18">#REF!</definedName>
    <definedName name="___PF4" localSheetId="19">#REF!</definedName>
    <definedName name="___PF4" localSheetId="8">#REF!</definedName>
    <definedName name="___PF4" localSheetId="12">#REF!</definedName>
    <definedName name="___PF4" localSheetId="11">#REF!</definedName>
    <definedName name="___PF4" localSheetId="14">#REF!</definedName>
    <definedName name="___PF4" localSheetId="20">#REF!</definedName>
    <definedName name="___PF4" localSheetId="16">#REF!</definedName>
    <definedName name="___PF4" localSheetId="22">#REF!</definedName>
    <definedName name="___PF4" localSheetId="15">#REF!</definedName>
    <definedName name="___PF4" localSheetId="21">#REF!</definedName>
    <definedName name="___PF4" localSheetId="9">#REF!</definedName>
    <definedName name="___PF4" localSheetId="23">#REF!</definedName>
    <definedName name="___PF4" localSheetId="13">#REF!</definedName>
    <definedName name="___PF4" localSheetId="10">#REF!</definedName>
    <definedName name="___PF4" localSheetId="24">#REF!</definedName>
    <definedName name="___PF4" localSheetId="17">#REF!</definedName>
    <definedName name="___PF4">#REF!</definedName>
    <definedName name="___t10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_t9" localSheetId="3" hidden="1">{#N/A,#N/A,FALSE,"MBD Comps ";#N/A,#N/A,FALSE,"CPID Comps";#N/A,#N/A,FALSE,"Video Comps";#N/A,#N/A,FALSE,"NWD Comps"}</definedName>
    <definedName name="___t9" localSheetId="0" hidden="1">{#N/A,#N/A,FALSE,"MBD Comps ";#N/A,#N/A,FALSE,"CPID Comps";#N/A,#N/A,FALSE,"Video Comps";#N/A,#N/A,FALSE,"NWD Comps"}</definedName>
    <definedName name="___t9" localSheetId="18" hidden="1">{#N/A,#N/A,FALSE,"MBD Comps ";#N/A,#N/A,FALSE,"CPID Comps";#N/A,#N/A,FALSE,"Video Comps";#N/A,#N/A,FALSE,"NWD Comps"}</definedName>
    <definedName name="___t9" localSheetId="19" hidden="1">{#N/A,#N/A,FALSE,"MBD Comps ";#N/A,#N/A,FALSE,"CPID Comps";#N/A,#N/A,FALSE,"Video Comps";#N/A,#N/A,FALSE,"NWD Comps"}</definedName>
    <definedName name="___t9" localSheetId="8" hidden="1">{#N/A,#N/A,FALSE,"MBD Comps ";#N/A,#N/A,FALSE,"CPID Comps";#N/A,#N/A,FALSE,"Video Comps";#N/A,#N/A,FALSE,"NWD Comps"}</definedName>
    <definedName name="___t9" localSheetId="12" hidden="1">{#N/A,#N/A,FALSE,"MBD Comps ";#N/A,#N/A,FALSE,"CPID Comps";#N/A,#N/A,FALSE,"Video Comps";#N/A,#N/A,FALSE,"NWD Comps"}</definedName>
    <definedName name="___t9" localSheetId="11" hidden="1">{#N/A,#N/A,FALSE,"MBD Comps ";#N/A,#N/A,FALSE,"CPID Comps";#N/A,#N/A,FALSE,"Video Comps";#N/A,#N/A,FALSE,"NWD Comps"}</definedName>
    <definedName name="___t9" localSheetId="14" hidden="1">{#N/A,#N/A,FALSE,"MBD Comps ";#N/A,#N/A,FALSE,"CPID Comps";#N/A,#N/A,FALSE,"Video Comps";#N/A,#N/A,FALSE,"NWD Comps"}</definedName>
    <definedName name="___t9" localSheetId="20" hidden="1">{#N/A,#N/A,FALSE,"MBD Comps ";#N/A,#N/A,FALSE,"CPID Comps";#N/A,#N/A,FALSE,"Video Comps";#N/A,#N/A,FALSE,"NWD Comps"}</definedName>
    <definedName name="___t9" localSheetId="16" hidden="1">{#N/A,#N/A,FALSE,"MBD Comps ";#N/A,#N/A,FALSE,"CPID Comps";#N/A,#N/A,FALSE,"Video Comps";#N/A,#N/A,FALSE,"NWD Comps"}</definedName>
    <definedName name="___t9" localSheetId="22" hidden="1">{#N/A,#N/A,FALSE,"MBD Comps ";#N/A,#N/A,FALSE,"CPID Comps";#N/A,#N/A,FALSE,"Video Comps";#N/A,#N/A,FALSE,"NWD Comps"}</definedName>
    <definedName name="___t9" localSheetId="15" hidden="1">{#N/A,#N/A,FALSE,"MBD Comps ";#N/A,#N/A,FALSE,"CPID Comps";#N/A,#N/A,FALSE,"Video Comps";#N/A,#N/A,FALSE,"NWD Comps"}</definedName>
    <definedName name="___t9" localSheetId="21" hidden="1">{#N/A,#N/A,FALSE,"MBD Comps ";#N/A,#N/A,FALSE,"CPID Comps";#N/A,#N/A,FALSE,"Video Comps";#N/A,#N/A,FALSE,"NWD Comps"}</definedName>
    <definedName name="___t9" localSheetId="9" hidden="1">{#N/A,#N/A,FALSE,"MBD Comps ";#N/A,#N/A,FALSE,"CPID Comps";#N/A,#N/A,FALSE,"Video Comps";#N/A,#N/A,FALSE,"NWD Comps"}</definedName>
    <definedName name="___t9" localSheetId="23" hidden="1">{#N/A,#N/A,FALSE,"MBD Comps ";#N/A,#N/A,FALSE,"CPID Comps";#N/A,#N/A,FALSE,"Video Comps";#N/A,#N/A,FALSE,"NWD Comps"}</definedName>
    <definedName name="___t9" localSheetId="13" hidden="1">{#N/A,#N/A,FALSE,"MBD Comps ";#N/A,#N/A,FALSE,"CPID Comps";#N/A,#N/A,FALSE,"Video Comps";#N/A,#N/A,FALSE,"NWD Comps"}</definedName>
    <definedName name="___t9" localSheetId="10" hidden="1">{#N/A,#N/A,FALSE,"MBD Comps ";#N/A,#N/A,FALSE,"CPID Comps";#N/A,#N/A,FALSE,"Video Comps";#N/A,#N/A,FALSE,"NWD Comps"}</definedName>
    <definedName name="___t9" localSheetId="24" hidden="1">{#N/A,#N/A,FALSE,"MBD Comps ";#N/A,#N/A,FALSE,"CPID Comps";#N/A,#N/A,FALSE,"Video Comps";#N/A,#N/A,FALSE,"NWD Comps"}</definedName>
    <definedName name="___t9" localSheetId="17" hidden="1">{#N/A,#N/A,FALSE,"MBD Comps ";#N/A,#N/A,FALSE,"CPID Comps";#N/A,#N/A,FALSE,"Video Comps";#N/A,#N/A,FALSE,"NWD Comps"}</definedName>
    <definedName name="___t9" hidden="1">{#N/A,#N/A,FALSE,"MBD Comps ";#N/A,#N/A,FALSE,"CPID Comps";#N/A,#N/A,FALSE,"Video Comps";#N/A,#N/A,FALSE,"NWD Comps"}</definedName>
    <definedName name="___UA1" localSheetId="3">#REF!</definedName>
    <definedName name="___UA1" localSheetId="0">#REF!</definedName>
    <definedName name="___UA1" localSheetId="18">#REF!</definedName>
    <definedName name="___UA1" localSheetId="19">#REF!</definedName>
    <definedName name="___UA1" localSheetId="8">#REF!</definedName>
    <definedName name="___UA1" localSheetId="12">#REF!</definedName>
    <definedName name="___UA1" localSheetId="11">#REF!</definedName>
    <definedName name="___UA1" localSheetId="14">#REF!</definedName>
    <definedName name="___UA1" localSheetId="20">#REF!</definedName>
    <definedName name="___UA1" localSheetId="16">#REF!</definedName>
    <definedName name="___UA1" localSheetId="22">#REF!</definedName>
    <definedName name="___UA1" localSheetId="15">#REF!</definedName>
    <definedName name="___UA1" localSheetId="21">#REF!</definedName>
    <definedName name="___UA1" localSheetId="9">#REF!</definedName>
    <definedName name="___UA1" localSheetId="23">#REF!</definedName>
    <definedName name="___UA1" localSheetId="13">#REF!</definedName>
    <definedName name="___UA1" localSheetId="10">#REF!</definedName>
    <definedName name="___UA1" localSheetId="24">#REF!</definedName>
    <definedName name="___UA1" localSheetId="17">#REF!</definedName>
    <definedName name="___UA1">#REF!</definedName>
    <definedName name="___WAR1" localSheetId="3">#REF!</definedName>
    <definedName name="___WAR1" localSheetId="0">#REF!</definedName>
    <definedName name="___WAR1" localSheetId="18">#REF!</definedName>
    <definedName name="___WAR1" localSheetId="19">#REF!</definedName>
    <definedName name="___WAR1" localSheetId="8">#REF!</definedName>
    <definedName name="___WAR1" localSheetId="12">#REF!</definedName>
    <definedName name="___WAR1" localSheetId="11">#REF!</definedName>
    <definedName name="___WAR1" localSheetId="14">#REF!</definedName>
    <definedName name="___WAR1" localSheetId="20">#REF!</definedName>
    <definedName name="___WAR1" localSheetId="16">#REF!</definedName>
    <definedName name="___WAR1" localSheetId="22">#REF!</definedName>
    <definedName name="___WAR1" localSheetId="15">#REF!</definedName>
    <definedName name="___WAR1" localSheetId="21">#REF!</definedName>
    <definedName name="___WAR1" localSheetId="9">#REF!</definedName>
    <definedName name="___WAR1" localSheetId="23">#REF!</definedName>
    <definedName name="___WAR1" localSheetId="13">#REF!</definedName>
    <definedName name="___WAR1" localSheetId="10">#REF!</definedName>
    <definedName name="___WAR1" localSheetId="24">#REF!</definedName>
    <definedName name="___WAR1" localSheetId="17">#REF!</definedName>
    <definedName name="___WAR1">#REF!</definedName>
    <definedName name="__1___123Graph_ACHART_1" hidden="1">'[4]Cntmrs-Recruit'!$F$20:$Q$20</definedName>
    <definedName name="__10___123Graph_AChart_1A" hidden="1">[6]Cntmrs!$B$20:$M$20</definedName>
    <definedName name="__100__123Graph_ACHART_9" hidden="1">[9]D!$C$209:$N$209</definedName>
    <definedName name="__101__123Graph_BCHART_1" hidden="1">'[4]Cntmrs-Recruit'!$F$21:$Q$21</definedName>
    <definedName name="__102__123Graph_BCHART_10" hidden="1">[9]D!$C$223:$N$223</definedName>
    <definedName name="__103__123Graph_BCHART_11" hidden="1">[9]D!$C$205:$N$205</definedName>
    <definedName name="__104__123Graph_BCHART_12" hidden="1">[9]D!$C$8:$N$8</definedName>
    <definedName name="__105__123Graph_BCHART_13" hidden="1">[9]D!$C$32:$N$32</definedName>
    <definedName name="__106__123Graph_BCHART_14" hidden="1">[9]D!$C$55:$N$55</definedName>
    <definedName name="__107__123Graph_BCHART_15" hidden="1">[9]D!$C$78:$N$78</definedName>
    <definedName name="__108__123Graph_BCHART_16" hidden="1">[9]D!$C$113:$N$113</definedName>
    <definedName name="__109__123Graph_BCHART_17" hidden="1">[9]D!$C$235:$N$235</definedName>
    <definedName name="__11___123Graph_ACHART_2" hidden="1">'[4]Cntmrs-Recruit'!$R$20:$T$20</definedName>
    <definedName name="__110__123Graph_BCHART_19" hidden="1">[10]A!$J$153:$U$153</definedName>
    <definedName name="__111__123Graph_BChart_1A" hidden="1">[6]Cntmrs!$B$21:$M$21</definedName>
    <definedName name="__112__123Graph_BCHART_2" hidden="1">[11]A!$K$4:$K$15</definedName>
    <definedName name="__113__123Graph_BCHART_3" hidden="1">[9]D!$C$20:$N$20</definedName>
    <definedName name="__114__123Graph_BCHART_4" hidden="1">[9]D!$C$60:$N$60</definedName>
    <definedName name="__115__123Graph_BCHART_5" hidden="1">[9]D!$C$26:$N$26</definedName>
    <definedName name="__116__123Graph_BCHART_6" hidden="1">[9]D!$C$43:$N$43</definedName>
    <definedName name="__117__123Graph_BCHART_7" hidden="1">[9]D!$C$37:$N$37</definedName>
    <definedName name="__118__123Graph_BCHART_8" hidden="1">'[12]2000'!$C$12:$N$12</definedName>
    <definedName name="__119__123Graph_BCHART_9" hidden="1">[9]D!$C$211:$N$211</definedName>
    <definedName name="__12___123Graph_AChart_2A" hidden="1">[6]Cntmrs!$P$20:$S$20</definedName>
    <definedName name="__120__123Graph_CCHART_1" hidden="1">'[4]Cntmrs-Recruit'!$F$22:$Q$22</definedName>
    <definedName name="__121__123Graph_CCHART_10" hidden="1">[9]D!$C$222:$N$222</definedName>
    <definedName name="__122__123Graph_CCHART_11" hidden="1">[9]D!$C$204:$N$204</definedName>
    <definedName name="__123__123Graph_CCHART_12" hidden="1">[9]D!$C$7:$N$7</definedName>
    <definedName name="__123Graph_A" hidden="1">[15]D!$C$76:$N$76</definedName>
    <definedName name="__123Graph_AL1005" hidden="1">[15]D!$C$179:$N$179</definedName>
    <definedName name="__123Graph_AL1006" hidden="1">[15]D!$C$185:$N$185</definedName>
    <definedName name="__123Graph_AL460" hidden="1">[15]D!$C$191:$N$191</definedName>
    <definedName name="__123Graph_AL750" hidden="1">[15]D!$C$197:$N$197</definedName>
    <definedName name="__123Graph_AMIN34" hidden="1">[15]D!$C$70:$N$70</definedName>
    <definedName name="__123Graph_AMINE1" hidden="1">[15]D!$C$6:$N$6</definedName>
    <definedName name="__123Graph_AMING2" hidden="1">[15]D!$C$64:$N$64</definedName>
    <definedName name="__123Graph_AS245A" hidden="1">[15]D!$C$115:$N$115</definedName>
    <definedName name="__123Graph_AS245B" hidden="1">[15]D!$C$121:$N$121</definedName>
    <definedName name="__123Graph_AS245C" hidden="1">[15]D!$C$127:$N$127</definedName>
    <definedName name="__123Graph_AS245D" hidden="1">[15]D!$C$133:$N$133</definedName>
    <definedName name="__123Graph_AS550" hidden="1">[15]D!$C$169:$N$169</definedName>
    <definedName name="__123Graph_AS625A" hidden="1">[15]D!$C$139:$N$139</definedName>
    <definedName name="__123Graph_AS625B" hidden="1">[15]D!$C$145:$N$145</definedName>
    <definedName name="__123Graph_AS625C" hidden="1">[15]D!$C$151:$N$151</definedName>
    <definedName name="__123Graph_AS750A" hidden="1">[15]D!$C$163:$N$163</definedName>
    <definedName name="__123Graph_ASFX56A" hidden="1">[15]D!$C$81:$N$81</definedName>
    <definedName name="__123Graph_ASFX56B" hidden="1">[15]D!$C$87:$N$87</definedName>
    <definedName name="__123Graph_ASFX56C" hidden="1">[15]D!$C$93:$N$93</definedName>
    <definedName name="__123Graph_ASFX56D" hidden="1">[15]D!$C$99:$N$99</definedName>
    <definedName name="__123Graph_ASFX56E" hidden="1">[15]D!$C$105:$N$105</definedName>
    <definedName name="__123Graph_ATOTLF" hidden="1">[15]D!$C$233:$N$233</definedName>
    <definedName name="__123Graph_ATOTMIN" hidden="1">[15]D!$C$76:$N$76</definedName>
    <definedName name="__123Graph_ATOTSF" hidden="1">[15]D!$C$175:$N$175</definedName>
    <definedName name="__123Graph_ATSALT" hidden="1">[15]D!$C$237:$N$237</definedName>
    <definedName name="__123Graph_B" hidden="1">[15]D!$C$78:$N$78</definedName>
    <definedName name="__123Graph_BL1005" hidden="1">[15]D!$C$181:$N$181</definedName>
    <definedName name="__123Graph_BL1006" hidden="1">[15]D!$C$187:$N$187</definedName>
    <definedName name="__123Graph_BL460" hidden="1">[15]D!$C$193:$N$193</definedName>
    <definedName name="__123Graph_BL750" hidden="1">[15]D!$C$199:$N$199</definedName>
    <definedName name="__123Graph_BMIN34" hidden="1">[15]D!$C$72:$N$72</definedName>
    <definedName name="__123Graph_BMINE1" hidden="1">[15]D!$C$8:$N$8</definedName>
    <definedName name="__123Graph_BMING2" hidden="1">[15]D!$C$66:$N$66</definedName>
    <definedName name="__123Graph_BS245A" hidden="1">[15]D!$C$117:$N$117</definedName>
    <definedName name="__123Graph_BS245B" hidden="1">[15]D!$C$123:$N$123</definedName>
    <definedName name="__123Graph_BS245C" hidden="1">[15]D!$C$129:$N$129</definedName>
    <definedName name="__123Graph_BS245D" hidden="1">[15]D!$C$135:$N$135</definedName>
    <definedName name="__123Graph_BS550" hidden="1">[15]D!$C$171:$N$171</definedName>
    <definedName name="__123Graph_BS625A" hidden="1">[15]D!$C$141:$N$141</definedName>
    <definedName name="__123Graph_BS625B" hidden="1">[15]D!$C$147:$N$147</definedName>
    <definedName name="__123Graph_BS625C" hidden="1">[15]D!$C$153:$N$153</definedName>
    <definedName name="__123Graph_BS750A" hidden="1">[15]D!$C$165:$N$165</definedName>
    <definedName name="__123Graph_BSFX56A" hidden="1">[15]D!$C$83:$N$83</definedName>
    <definedName name="__123Graph_BSFX56B" hidden="1">[15]D!$C$89:$N$89</definedName>
    <definedName name="__123Graph_BSFX56C" hidden="1">[15]D!$C$95:$N$95</definedName>
    <definedName name="__123Graph_BSFX56D" hidden="1">[15]D!$C$101:$N$101</definedName>
    <definedName name="__123Graph_BSFX56E" hidden="1">[15]D!$C$107:$N$107</definedName>
    <definedName name="__123Graph_BTOTLF" hidden="1">[15]D!$C$235:$N$235</definedName>
    <definedName name="__123Graph_BTOTMIN" hidden="1">[15]D!$C$78:$N$78</definedName>
    <definedName name="__123Graph_BTOTSF" hidden="1">[15]D!$C$177:$N$177</definedName>
    <definedName name="__123Graph_BTSALT" hidden="1">[15]D!$C$239:$N$239</definedName>
    <definedName name="__123Graph_CL1005" hidden="1">[15]D!$C$180:$N$180</definedName>
    <definedName name="__123Graph_CL1006" hidden="1">[15]D!$C$186:$N$186</definedName>
    <definedName name="__123Graph_CL460" hidden="1">[15]D!$C$192:$N$192</definedName>
    <definedName name="__123Graph_CL750" hidden="1">[15]D!$C$198:$N$198</definedName>
    <definedName name="__123Graph_CMIN34" hidden="1">[15]D!$C$71:$N$71</definedName>
    <definedName name="__123Graph_CMING2" hidden="1">[15]D!$C$65:$N$65</definedName>
    <definedName name="__123Graph_CS245A" hidden="1">[15]D!$C$116:$N$116</definedName>
    <definedName name="__123Graph_CS245B" hidden="1">[15]D!$C$122:$N$122</definedName>
    <definedName name="__123Graph_CS245C" hidden="1">[15]D!$C$128:$N$128</definedName>
    <definedName name="__123Graph_CS245D" hidden="1">[15]D!$C$134:$N$134</definedName>
    <definedName name="__123Graph_CS550" hidden="1">[15]D!$C$170:$N$170</definedName>
    <definedName name="__123Graph_CS625A" hidden="1">[15]D!$C$140:$N$140</definedName>
    <definedName name="__123Graph_CS625B" hidden="1">[15]D!$C$146:$N$146</definedName>
    <definedName name="__123Graph_CS625C" hidden="1">[15]D!$C$152:$N$152</definedName>
    <definedName name="__123Graph_CS750A" hidden="1">[15]D!$C$164:$N$164</definedName>
    <definedName name="__123Graph_CSFX56A" hidden="1">[15]D!$C$82:$N$82</definedName>
    <definedName name="__123Graph_CSFX56B" hidden="1">[15]D!$C$88:$N$88</definedName>
    <definedName name="__123Graph_CSFX56C" hidden="1">[15]D!$C$94:$N$94</definedName>
    <definedName name="__123Graph_CSFX56D" hidden="1">[15]D!$C$100:$N$100</definedName>
    <definedName name="__123Graph_CSFX56E" hidden="1">[15]D!$C$106:$N$106</definedName>
    <definedName name="__123Graph_CTOTSF" hidden="1">[15]D!$C$176:$N$176</definedName>
    <definedName name="__123Graph_CTSALT" hidden="1">[15]D!$C$238:$N$238</definedName>
    <definedName name="__123Graph_X" hidden="1">[15]D!$C$5:$N$5</definedName>
    <definedName name="__123Graph_XL1005" hidden="1">[15]D!$C$5:$N$5</definedName>
    <definedName name="__123Graph_XL1006" hidden="1">[15]D!$C$5:$N$5</definedName>
    <definedName name="__123Graph_XL460" hidden="1">[15]D!$C$5:$N$5</definedName>
    <definedName name="__123Graph_XL750" hidden="1">[15]D!$C$5:$N$5</definedName>
    <definedName name="__123Graph_XMIN34" hidden="1">[15]D!$C$5:$N$5</definedName>
    <definedName name="__123Graph_XMINE1" hidden="1">[15]D!$C$5:$N$5</definedName>
    <definedName name="__123Graph_XMING2" hidden="1">[15]D!$C$5:$N$5</definedName>
    <definedName name="__123Graph_XS245A" hidden="1">[15]D!$C$5:$N$5</definedName>
    <definedName name="__123Graph_XS245B" hidden="1">[15]D!$C$5:$N$5</definedName>
    <definedName name="__123Graph_XS245C" hidden="1">[15]D!$C$5:$N$5</definedName>
    <definedName name="__123Graph_XS245D" hidden="1">[15]D!$C$5:$N$5</definedName>
    <definedName name="__123Graph_XS550" hidden="1">[15]D!$C$5:$N$5</definedName>
    <definedName name="__123Graph_XS625A" hidden="1">[15]D!$C$5:$N$5</definedName>
    <definedName name="__123Graph_XS625B" hidden="1">[15]D!$C$5:$N$5</definedName>
    <definedName name="__123Graph_XS625C" hidden="1">[15]D!$C$5:$N$5</definedName>
    <definedName name="__123Graph_XS750A" hidden="1">[15]D!$C$5:$N$5</definedName>
    <definedName name="__123Graph_XSFX56A" hidden="1">[15]D!$C$5:$N$5</definedName>
    <definedName name="__123Graph_XSFX56B" hidden="1">[15]D!$C$5:$N$5</definedName>
    <definedName name="__123Graph_XSFX56C" hidden="1">[15]D!$C$5:$N$5</definedName>
    <definedName name="__123Graph_XSFX56D" hidden="1">[15]D!$C$5:$N$5</definedName>
    <definedName name="__123Graph_XSFX56E" hidden="1">[15]D!$C$5:$N$5</definedName>
    <definedName name="__123Graph_XTOTLF" hidden="1">[15]D!$C$5:$N$5</definedName>
    <definedName name="__123Graph_XTOTMIN" hidden="1">[15]D!$C$5:$N$5</definedName>
    <definedName name="__123Graph_XTOTSF" hidden="1">[15]D!$C$5:$N$5</definedName>
    <definedName name="__123Graph_XTSALT" hidden="1">[15]D!$C$5:$N$5</definedName>
    <definedName name="__124__123Graph_CCHART_13" hidden="1">[9]D!$C$31:$N$31</definedName>
    <definedName name="__125__123Graph_CCHART_14" hidden="1">[9]D!$C$54:$N$54</definedName>
    <definedName name="__126__123Graph_CCHART_15" hidden="1">[9]D!$C$77:$N$77</definedName>
    <definedName name="__127__123Graph_CCHART_16" hidden="1">[9]D!$C$112:$N$112</definedName>
    <definedName name="__128__123Graph_CCHART_17" hidden="1">[9]D!$C$234:$N$234</definedName>
    <definedName name="__129__123Graph_CCHART_19" hidden="1">[10]A!$J$152:$U$152</definedName>
    <definedName name="__13___123Graph_ACHART_3" hidden="1">[9]D!$C$18:$N$18</definedName>
    <definedName name="__130__123Graph_CChart_1A" hidden="1">[6]Cntmrs!$B$22:$M$22</definedName>
    <definedName name="__131__123Graph_CCHART_2" hidden="1">[11]A!$L$4:$L$15</definedName>
    <definedName name="__132__123Graph_CCHART_3" hidden="1">[9]D!$C$19:$N$19</definedName>
    <definedName name="__133__123Graph_CCHART_4" hidden="1">[9]D!$C$59:$N$59</definedName>
    <definedName name="__134__123Graph_CCHART_5" hidden="1">[9]D!$C$25:$N$25</definedName>
    <definedName name="__135__123Graph_CCHART_6" hidden="1">[9]D!$C$36:$N$36</definedName>
    <definedName name="__136__123Graph_CCHART_7" hidden="1">[9]D!$C$42:$N$42</definedName>
    <definedName name="__137__123Graph_CCHART_8" hidden="1">[9]D!$C$48:$N$48</definedName>
    <definedName name="__138__123Graph_CCHART_9" hidden="1">[9]D!$C$210:$N$210</definedName>
    <definedName name="__139__123Graph_LBL_ACHART_1" hidden="1">[13]DATA!$B$4:$B$15</definedName>
    <definedName name="__14___123Graph_ACHART_4" hidden="1">[9]D!$C$58:$N$58</definedName>
    <definedName name="__140__123Graph_LBL_ACHART_2" hidden="1">[13]DATA!$F$2:$F$10</definedName>
    <definedName name="__141__123Graph_LBL_BCHART_1" hidden="1">[13]DATA!$C$4:$C$16</definedName>
    <definedName name="__142__123Graph_LBL_ECHART_1" hidden="1">[6]A!$B$90:$H$90</definedName>
    <definedName name="__143__123Graph_XCHART_1" hidden="1">[6]A!$C$61:$N$61</definedName>
    <definedName name="__144__123Graph_XCHART_10" hidden="1">[9]D!$C$5:$N$5</definedName>
    <definedName name="__145__123Graph_XCHART_11" hidden="1">[9]D!$C$5:$N$5</definedName>
    <definedName name="__146__123Graph_XCHART_12" hidden="1">[9]D!$C$5:$N$5</definedName>
    <definedName name="__147__123Graph_XCHART_13" hidden="1">[9]D!$C$5:$N$5</definedName>
    <definedName name="__148__123Graph_XCHART_14" hidden="1">[9]D!$C$5:$N$5</definedName>
    <definedName name="__149__123Graph_XCHART_15" hidden="1">[9]D!$C$5:$N$5</definedName>
    <definedName name="__15___123Graph_ACHART_5" hidden="1">[9]D!$C$24:$N$24</definedName>
    <definedName name="__150__123Graph_XCHART_16" hidden="1">[9]D!$C$5:$N$5</definedName>
    <definedName name="__151__123Graph_XCHART_17" hidden="1">[9]D!$C$5:$N$5</definedName>
    <definedName name="__152__123Graph_XCHART_19" hidden="1">[10]A!$J$4:$U$4</definedName>
    <definedName name="__153__123Graph_XChart_1A" hidden="1">[6]Cntmrs!$B$19:$M$19</definedName>
    <definedName name="__154__123Graph_XCHART_2" hidden="1">[13]DATA!$D$3:$D$4</definedName>
    <definedName name="__155__123Graph_XChart_2A" hidden="1">[6]Cntmrs!$P$19:$S$19</definedName>
    <definedName name="__156__123Graph_XCHART_3" hidden="1">[9]D!$C$5:$N$5</definedName>
    <definedName name="__157__123Graph_XCHART_4" hidden="1">[9]D!$C$5:$N$5</definedName>
    <definedName name="__158__123Graph_XCHART_5" hidden="1">[9]D!$C$5:$N$5</definedName>
    <definedName name="__159__123Graph_XCHART_6" hidden="1">[9]D!$C$5:$N$5</definedName>
    <definedName name="__16___123Graph_ACHART_6" hidden="1">[9]D!$C$41:$N$41</definedName>
    <definedName name="__160__123Graph_XCHART_7" hidden="1">[9]D!$C$5:$N$5</definedName>
    <definedName name="__161__123Graph_XCHART_8" hidden="1">[9]D!$C$5:$N$5</definedName>
    <definedName name="__162__123Graph_XCHART_9" hidden="1">[9]D!$C$5:$N$5</definedName>
    <definedName name="__17___123Graph_ACHART_7" hidden="1">[9]D!$C$35:$N$35</definedName>
    <definedName name="__18___123Graph_ACHART_8" hidden="1">[9]D!$C$47:$N$47</definedName>
    <definedName name="__19___123Graph_ACHART_9" hidden="1">[9]D!$C$209:$N$209</definedName>
    <definedName name="__2___123Graph_ACHART_10" hidden="1">[9]D!$C$221:$N$221</definedName>
    <definedName name="__20___123Graph_BCHART_1" hidden="1">'[4]Cntmrs-Recruit'!$F$21:$Q$21</definedName>
    <definedName name="__21___123Graph_BCHART_10" hidden="1">[9]D!$C$223:$N$223</definedName>
    <definedName name="__22___123Graph_BCHART_11" hidden="1">[9]D!$C$205:$N$205</definedName>
    <definedName name="__23___123Graph_BCHART_12" hidden="1">[9]D!$C$8:$N$8</definedName>
    <definedName name="__24___123Graph_BCHART_13" hidden="1">[9]D!$C$32:$N$32</definedName>
    <definedName name="__25___123Graph_BCHART_14" hidden="1">[9]D!$C$55:$N$55</definedName>
    <definedName name="__26___123Graph_BCHART_15" hidden="1">[9]D!$C$78:$N$78</definedName>
    <definedName name="__27___123Graph_BCHART_16" hidden="1">[9]D!$C$113:$N$113</definedName>
    <definedName name="__28___123Graph_BCHART_17" hidden="1">[9]D!$C$235:$N$235</definedName>
    <definedName name="__29___123Graph_BCHART_19" hidden="1">[10]A!$J$153:$U$153</definedName>
    <definedName name="__3___123Graph_ACHART_11" hidden="1">[9]D!$C$203:$N$203</definedName>
    <definedName name="__30___123Graph_BChart_1A" hidden="1">[6]Cntmrs!$B$21:$M$21</definedName>
    <definedName name="__31___123Graph_BCHART_2" hidden="1">[11]A!$K$4:$K$15</definedName>
    <definedName name="__32___123Graph_BCHART_3" hidden="1">[9]D!$C$20:$N$20</definedName>
    <definedName name="__33___123Graph_BCHART_4" hidden="1">[9]D!$C$60:$N$60</definedName>
    <definedName name="__34___123Graph_BCHART_5" hidden="1">[9]D!$C$26:$N$26</definedName>
    <definedName name="__35___123Graph_BCHART_6" hidden="1">[9]D!$C$43:$N$43</definedName>
    <definedName name="__36___123Graph_BCHART_7" hidden="1">[9]D!$C$37:$N$37</definedName>
    <definedName name="__37___123Graph_BCHART_8" hidden="1">'[12]2000'!$C$12:$N$12</definedName>
    <definedName name="__38___123Graph_BCHART_9" hidden="1">[9]D!$C$211:$N$211</definedName>
    <definedName name="__39___123Graph_CCHART_1" hidden="1">'[4]Cntmrs-Recruit'!$F$22:$Q$22</definedName>
    <definedName name="__4___123Graph_ACHART_12" hidden="1">[9]D!$C$6:$N$6</definedName>
    <definedName name="__40___123Graph_CCHART_10" hidden="1">[9]D!$C$222:$N$222</definedName>
    <definedName name="__41___123Graph_CCHART_11" hidden="1">[9]D!$C$204:$N$204</definedName>
    <definedName name="__42___123Graph_CCHART_12" hidden="1">[9]D!$C$7:$N$7</definedName>
    <definedName name="__43___123Graph_CCHART_13" hidden="1">[9]D!$C$31:$N$31</definedName>
    <definedName name="__44___123Graph_CCHART_14" hidden="1">[9]D!$C$54:$N$54</definedName>
    <definedName name="__45___123Graph_CCHART_15" hidden="1">[9]D!$C$77:$N$77</definedName>
    <definedName name="__46___123Graph_CCHART_16" hidden="1">[9]D!$C$112:$N$112</definedName>
    <definedName name="__47___123Graph_CCHART_17" hidden="1">[9]D!$C$234:$N$234</definedName>
    <definedName name="__48___123Graph_CCHART_19" hidden="1">[10]A!$J$152:$U$152</definedName>
    <definedName name="__49___123Graph_CChart_1A" hidden="1">[6]Cntmrs!$B$22:$M$22</definedName>
    <definedName name="__5___123Graph_ACHART_13" hidden="1">[9]D!$C$30:$N$30</definedName>
    <definedName name="__50___123Graph_CCHART_2" hidden="1">[11]A!$L$4:$L$15</definedName>
    <definedName name="__51___123Graph_CCHART_3" hidden="1">[9]D!$C$19:$N$19</definedName>
    <definedName name="__52___123Graph_CCHART_4" hidden="1">[9]D!$C$59:$N$59</definedName>
    <definedName name="__53___123Graph_CCHART_5" hidden="1">[9]D!$C$25:$N$25</definedName>
    <definedName name="__54___123Graph_CCHART_6" hidden="1">[9]D!$C$36:$N$36</definedName>
    <definedName name="__55___123Graph_CCHART_7" hidden="1">[9]D!$C$42:$N$42</definedName>
    <definedName name="__56___123Graph_CCHART_8" hidden="1">[9]D!$C$48:$N$48</definedName>
    <definedName name="__57___123Graph_CCHART_9" hidden="1">[9]D!$C$210:$N$210</definedName>
    <definedName name="__58___123Graph_LBL_ACHART_1" hidden="1">[13]DATA!$B$4:$B$15</definedName>
    <definedName name="__59___123Graph_LBL_ACHART_2" hidden="1">[13]DATA!$F$2:$F$10</definedName>
    <definedName name="__6___123Graph_ACHART_14" hidden="1">[9]D!$C$53:$N$53</definedName>
    <definedName name="__60___123Graph_LBL_BCHART_1" hidden="1">[13]DATA!$C$4:$C$16</definedName>
    <definedName name="__61___123Graph_LBL_ECHART_1" hidden="1">[6]A!$B$90:$H$90</definedName>
    <definedName name="__62___123Graph_XCHART_1" hidden="1">[6]A!$C$61:$N$61</definedName>
    <definedName name="__63___123Graph_XCHART_10" hidden="1">[9]D!$C$5:$N$5</definedName>
    <definedName name="__64___123Graph_XCHART_11" hidden="1">[9]D!$C$5:$N$5</definedName>
    <definedName name="__65___123Graph_XCHART_12" hidden="1">[9]D!$C$5:$N$5</definedName>
    <definedName name="__66___123Graph_XCHART_13" hidden="1">[9]D!$C$5:$N$5</definedName>
    <definedName name="__67___123Graph_XCHART_14" hidden="1">[9]D!$C$5:$N$5</definedName>
    <definedName name="__68___123Graph_XCHART_15" hidden="1">[9]D!$C$5:$N$5</definedName>
    <definedName name="__69___123Graph_XCHART_16" hidden="1">[9]D!$C$5:$N$5</definedName>
    <definedName name="__7___123Graph_ACHART_15" hidden="1">[9]D!$C$76:$N$76</definedName>
    <definedName name="__70___123Graph_XCHART_17" hidden="1">[9]D!$C$5:$N$5</definedName>
    <definedName name="__71___123Graph_XCHART_19" hidden="1">[10]A!$J$4:$U$4</definedName>
    <definedName name="__72___123Graph_XChart_1A" hidden="1">[6]Cntmrs!$B$19:$M$19</definedName>
    <definedName name="__73___123Graph_XCHART_2" hidden="1">[13]DATA!$D$3:$D$4</definedName>
    <definedName name="__74___123Graph_XChart_2A" hidden="1">[6]Cntmrs!$P$19:$S$19</definedName>
    <definedName name="__75___123Graph_XCHART_3" hidden="1">[9]D!$C$5:$N$5</definedName>
    <definedName name="__76___123Graph_XCHART_4" hidden="1">[9]D!$C$5:$N$5</definedName>
    <definedName name="__77___123Graph_XCHART_5" hidden="1">[9]D!$C$5:$N$5</definedName>
    <definedName name="__78___123Graph_XCHART_6" hidden="1">[9]D!$C$5:$N$5</definedName>
    <definedName name="__79___123Graph_XCHART_7" hidden="1">[9]D!$C$5:$N$5</definedName>
    <definedName name="__8___123Graph_ACHART_16" hidden="1">[9]D!$C$111:$N$111</definedName>
    <definedName name="__80___123Graph_XCHART_8" hidden="1">[9]D!$C$5:$N$5</definedName>
    <definedName name="__81___123Graph_XCHART_9" hidden="1">[9]D!$C$5:$N$5</definedName>
    <definedName name="__82__123Graph_ACHART_1" hidden="1">'[4]Cntmrs-Recruit'!$F$20:$Q$20</definedName>
    <definedName name="__83__123Graph_ACHART_10" hidden="1">[9]D!$C$221:$N$221</definedName>
    <definedName name="__84__123Graph_ACHART_11" hidden="1">[9]D!$C$203:$N$203</definedName>
    <definedName name="__85__123Graph_ACHART_12" hidden="1">[9]D!$C$6:$N$6</definedName>
    <definedName name="__86__123Graph_ACHART_13" hidden="1">[9]D!$C$30:$N$30</definedName>
    <definedName name="__87__123Graph_ACHART_14" hidden="1">[9]D!$C$53:$N$53</definedName>
    <definedName name="__88__123Graph_ACHART_15" hidden="1">[9]D!$C$76:$N$76</definedName>
    <definedName name="__89__123Graph_ACHART_16" hidden="1">[9]D!$C$111:$N$111</definedName>
    <definedName name="__9___123Graph_ACHART_17" hidden="1">[9]D!$C$233:$N$233</definedName>
    <definedName name="__90__123Graph_ACHART_17" hidden="1">[9]D!$C$233:$N$233</definedName>
    <definedName name="__91__123Graph_AChart_1A" hidden="1">[6]Cntmrs!$B$20:$M$20</definedName>
    <definedName name="__92__123Graph_ACHART_2" hidden="1">'[4]Cntmrs-Recruit'!$R$20:$T$20</definedName>
    <definedName name="__93__123Graph_AChart_2A" hidden="1">[6]Cntmrs!$P$20:$S$20</definedName>
    <definedName name="__94__123Graph_ACHART_3" hidden="1">[9]D!$C$18:$N$18</definedName>
    <definedName name="__95__123Graph_ACHART_4" hidden="1">[9]D!$C$58:$N$58</definedName>
    <definedName name="__96__123Graph_ACHART_5" hidden="1">[9]D!$C$24:$N$24</definedName>
    <definedName name="__97__123Graph_ACHART_6" hidden="1">[9]D!$C$41:$N$41</definedName>
    <definedName name="__98__123Graph_ACHART_7" hidden="1">[9]D!$C$35:$N$35</definedName>
    <definedName name="__99__123Graph_ACHART_8" hidden="1">[9]D!$C$47:$N$47</definedName>
    <definedName name="__dfr4" hidden="1">[6]A!$J$4:$U$4</definedName>
    <definedName name="__FDS_HYPERLINK_TOGGLE_STATE__" hidden="1">"ON"</definedName>
    <definedName name="__INS1" localSheetId="3">#REF!</definedName>
    <definedName name="__INS1" localSheetId="0">#REF!</definedName>
    <definedName name="__INS1" localSheetId="18">#REF!</definedName>
    <definedName name="__INS1" localSheetId="19">#REF!</definedName>
    <definedName name="__INS1" localSheetId="8">#REF!</definedName>
    <definedName name="__INS1" localSheetId="12">#REF!</definedName>
    <definedName name="__INS1" localSheetId="11">#REF!</definedName>
    <definedName name="__INS1" localSheetId="14">#REF!</definedName>
    <definedName name="__INS1" localSheetId="20">#REF!</definedName>
    <definedName name="__INS1" localSheetId="16">#REF!</definedName>
    <definedName name="__INS1" localSheetId="22">#REF!</definedName>
    <definedName name="__INS1" localSheetId="15">#REF!</definedName>
    <definedName name="__INS1" localSheetId="21">#REF!</definedName>
    <definedName name="__INS1" localSheetId="9">#REF!</definedName>
    <definedName name="__INS1" localSheetId="23">#REF!</definedName>
    <definedName name="__INS1" localSheetId="13">#REF!</definedName>
    <definedName name="__INS1" localSheetId="10">#REF!</definedName>
    <definedName name="__INS1" localSheetId="24">#REF!</definedName>
    <definedName name="__INS1" localSheetId="17">#REF!</definedName>
    <definedName name="__INS1">#REF!</definedName>
    <definedName name="__Key2" localSheetId="3" hidden="1">'[6]SAL-2000'!#REF!</definedName>
    <definedName name="__Key2" localSheetId="0" hidden="1">'[6]SAL-2000'!#REF!</definedName>
    <definedName name="__Key2" localSheetId="18" hidden="1">'[6]SAL-2000'!#REF!</definedName>
    <definedName name="__Key2" localSheetId="19" hidden="1">'[6]SAL-2000'!#REF!</definedName>
    <definedName name="__Key2" localSheetId="8" hidden="1">'[6]SAL-2000'!#REF!</definedName>
    <definedName name="__Key2" localSheetId="12" hidden="1">'[6]SAL-2000'!#REF!</definedName>
    <definedName name="__Key2" localSheetId="11" hidden="1">'[6]SAL-2000'!#REF!</definedName>
    <definedName name="__Key2" localSheetId="14" hidden="1">'[6]SAL-2000'!#REF!</definedName>
    <definedName name="__Key2" localSheetId="20" hidden="1">'[6]SAL-2000'!#REF!</definedName>
    <definedName name="__Key2" localSheetId="16" hidden="1">'[6]SAL-2000'!#REF!</definedName>
    <definedName name="__Key2" localSheetId="22" hidden="1">'[6]SAL-2000'!#REF!</definedName>
    <definedName name="__Key2" localSheetId="15" hidden="1">'[6]SAL-2000'!#REF!</definedName>
    <definedName name="__Key2" localSheetId="21" hidden="1">'[6]SAL-2000'!#REF!</definedName>
    <definedName name="__Key2" localSheetId="9" hidden="1">'[6]SAL-2000'!#REF!</definedName>
    <definedName name="__Key2" localSheetId="23" hidden="1">'[6]SAL-2000'!#REF!</definedName>
    <definedName name="__Key2" localSheetId="13" hidden="1">'[6]SAL-2000'!#REF!</definedName>
    <definedName name="__Key2" localSheetId="10" hidden="1">'[6]SAL-2000'!#REF!</definedName>
    <definedName name="__Key2" localSheetId="24" hidden="1">'[6]SAL-2000'!#REF!</definedName>
    <definedName name="__Key2" localSheetId="17" hidden="1">'[6]SAL-2000'!#REF!</definedName>
    <definedName name="__Key2" hidden="1">'[6]SAL-2000'!#REF!</definedName>
    <definedName name="__m1" localSheetId="0">[7]!__m1</definedName>
    <definedName name="__m1" localSheetId="18">[7]!__m1</definedName>
    <definedName name="__m1" localSheetId="19">[7]!__m1</definedName>
    <definedName name="__m1" localSheetId="8">[7]!__m1</definedName>
    <definedName name="__m1" localSheetId="12">[7]!__m1</definedName>
    <definedName name="__m1" localSheetId="11">[7]!__m1</definedName>
    <definedName name="__m1" localSheetId="14">[7]!__m1</definedName>
    <definedName name="__m1" localSheetId="20">[7]!__m1</definedName>
    <definedName name="__m1" localSheetId="16">[7]!__m1</definedName>
    <definedName name="__m1" localSheetId="22">[7]!__m1</definedName>
    <definedName name="__m1" localSheetId="15">[7]!__m1</definedName>
    <definedName name="__m1" localSheetId="21">[7]!__m1</definedName>
    <definedName name="__m1" localSheetId="9">[7]!__m1</definedName>
    <definedName name="__m1" localSheetId="23">[7]!__m1</definedName>
    <definedName name="__m1" localSheetId="13">[7]!__m1</definedName>
    <definedName name="__m1" localSheetId="10">[7]!__m1</definedName>
    <definedName name="__m1" localSheetId="24">[7]!__m1</definedName>
    <definedName name="__m1" localSheetId="17">[7]!__m1</definedName>
    <definedName name="__m1">[7]!__m1</definedName>
    <definedName name="__new2" hidden="1">'[4]Cntmrs-Recruit'!$R$20:$T$20</definedName>
    <definedName name="__pad03" localSheetId="3">'[16]Eng $izedRoadmap'!#REF!</definedName>
    <definedName name="__pad03" localSheetId="0">'[16]Eng $izedRoadmap'!#REF!</definedName>
    <definedName name="__pad03" localSheetId="18">'[16]Eng $izedRoadmap'!#REF!</definedName>
    <definedName name="__pad03" localSheetId="19">'[16]Eng $izedRoadmap'!#REF!</definedName>
    <definedName name="__pad03" localSheetId="8">'[16]Eng $izedRoadmap'!#REF!</definedName>
    <definedName name="__pad03" localSheetId="12">'[16]Eng $izedRoadmap'!#REF!</definedName>
    <definedName name="__pad03" localSheetId="11">'[16]Eng $izedRoadmap'!#REF!</definedName>
    <definedName name="__pad03" localSheetId="14">'[16]Eng $izedRoadmap'!#REF!</definedName>
    <definedName name="__pad03" localSheetId="20">'[16]Eng $izedRoadmap'!#REF!</definedName>
    <definedName name="__pad03" localSheetId="16">'[16]Eng $izedRoadmap'!#REF!</definedName>
    <definedName name="__pad03" localSheetId="22">'[16]Eng $izedRoadmap'!#REF!</definedName>
    <definedName name="__pad03" localSheetId="15">'[16]Eng $izedRoadmap'!#REF!</definedName>
    <definedName name="__pad03" localSheetId="21">'[16]Eng $izedRoadmap'!#REF!</definedName>
    <definedName name="__pad03" localSheetId="9">'[16]Eng $izedRoadmap'!#REF!</definedName>
    <definedName name="__pad03" localSheetId="23">'[16]Eng $izedRoadmap'!#REF!</definedName>
    <definedName name="__pad03" localSheetId="13">'[16]Eng $izedRoadmap'!#REF!</definedName>
    <definedName name="__pad03" localSheetId="10">'[16]Eng $izedRoadmap'!#REF!</definedName>
    <definedName name="__pad03" localSheetId="24">'[16]Eng $izedRoadmap'!#REF!</definedName>
    <definedName name="__pad03" localSheetId="17">'[16]Eng $izedRoadmap'!#REF!</definedName>
    <definedName name="__pad03">'[16]Eng $izedRoadmap'!#REF!</definedName>
    <definedName name="__Pam10" hidden="1">[3]A!$J$4:$U$4</definedName>
    <definedName name="__Pam11" hidden="1">[3]A!$J$4:$U$4</definedName>
    <definedName name="__Pam12" hidden="1">[3]A!$J$4:$U$4</definedName>
    <definedName name="__Pam13" hidden="1">[3]A!$L$4:$U$4</definedName>
    <definedName name="__Pam14" hidden="1">[3]A!$J$4:$U$4</definedName>
    <definedName name="__Pam2" hidden="1">[3]A!$J$7:$U$7</definedName>
    <definedName name="__Pam3" hidden="1">[3]A!$L$128:$U$128</definedName>
    <definedName name="__Pam4" hidden="1">[3]A!$J$138:$U$138</definedName>
    <definedName name="__Pam5" hidden="1">[3]A!$J$130:$U$130</definedName>
    <definedName name="__Pam6" hidden="1">[3]A!$J$152:$U$152</definedName>
    <definedName name="__Pam7" hidden="1">[3]A!$J$4:$U$4</definedName>
    <definedName name="__Pam8" hidden="1">[3]A!$J$4:$U$4</definedName>
    <definedName name="__Pam9" hidden="1">[3]A!$J$4:$U$4</definedName>
    <definedName name="__PF1" localSheetId="3">#REF!</definedName>
    <definedName name="__PF1" localSheetId="0">#REF!</definedName>
    <definedName name="__PF1" localSheetId="18">#REF!</definedName>
    <definedName name="__PF1" localSheetId="19">#REF!</definedName>
    <definedName name="__PF1" localSheetId="8">#REF!</definedName>
    <definedName name="__PF1" localSheetId="12">#REF!</definedName>
    <definedName name="__PF1" localSheetId="11">#REF!</definedName>
    <definedName name="__PF1" localSheetId="14">#REF!</definedName>
    <definedName name="__PF1" localSheetId="20">#REF!</definedName>
    <definedName name="__PF1" localSheetId="16">#REF!</definedName>
    <definedName name="__PF1" localSheetId="22">#REF!</definedName>
    <definedName name="__PF1" localSheetId="15">#REF!</definedName>
    <definedName name="__PF1" localSheetId="21">#REF!</definedName>
    <definedName name="__PF1" localSheetId="9">#REF!</definedName>
    <definedName name="__PF1" localSheetId="23">#REF!</definedName>
    <definedName name="__PF1" localSheetId="13">#REF!</definedName>
    <definedName name="__PF1" localSheetId="10">#REF!</definedName>
    <definedName name="__PF1" localSheetId="24">#REF!</definedName>
    <definedName name="__PF1" localSheetId="17">#REF!</definedName>
    <definedName name="__PF1">#REF!</definedName>
    <definedName name="__PF2" localSheetId="3">#REF!</definedName>
    <definedName name="__PF2" localSheetId="0">#REF!</definedName>
    <definedName name="__PF2" localSheetId="18">#REF!</definedName>
    <definedName name="__PF2" localSheetId="19">#REF!</definedName>
    <definedName name="__PF2" localSheetId="8">#REF!</definedName>
    <definedName name="__PF2" localSheetId="12">#REF!</definedName>
    <definedName name="__PF2" localSheetId="11">#REF!</definedName>
    <definedName name="__PF2" localSheetId="14">#REF!</definedName>
    <definedName name="__PF2" localSheetId="20">#REF!</definedName>
    <definedName name="__PF2" localSheetId="16">#REF!</definedName>
    <definedName name="__PF2" localSheetId="22">#REF!</definedName>
    <definedName name="__PF2" localSheetId="15">#REF!</definedName>
    <definedName name="__PF2" localSheetId="21">#REF!</definedName>
    <definedName name="__PF2" localSheetId="9">#REF!</definedName>
    <definedName name="__PF2" localSheetId="23">#REF!</definedName>
    <definedName name="__PF2" localSheetId="13">#REF!</definedName>
    <definedName name="__PF2" localSheetId="10">#REF!</definedName>
    <definedName name="__PF2" localSheetId="24">#REF!</definedName>
    <definedName name="__PF2" localSheetId="17">#REF!</definedName>
    <definedName name="__PF2">#REF!</definedName>
    <definedName name="__PF3" localSheetId="3">#REF!</definedName>
    <definedName name="__PF3" localSheetId="0">#REF!</definedName>
    <definedName name="__PF3" localSheetId="18">#REF!</definedName>
    <definedName name="__PF3" localSheetId="19">#REF!</definedName>
    <definedName name="__PF3" localSheetId="8">#REF!</definedName>
    <definedName name="__PF3" localSheetId="12">#REF!</definedName>
    <definedName name="__PF3" localSheetId="11">#REF!</definedName>
    <definedName name="__PF3" localSheetId="14">#REF!</definedName>
    <definedName name="__PF3" localSheetId="20">#REF!</definedName>
    <definedName name="__PF3" localSheetId="16">#REF!</definedName>
    <definedName name="__PF3" localSheetId="22">#REF!</definedName>
    <definedName name="__PF3" localSheetId="15">#REF!</definedName>
    <definedName name="__PF3" localSheetId="21">#REF!</definedName>
    <definedName name="__PF3" localSheetId="9">#REF!</definedName>
    <definedName name="__PF3" localSheetId="23">#REF!</definedName>
    <definedName name="__PF3" localSheetId="13">#REF!</definedName>
    <definedName name="__PF3" localSheetId="10">#REF!</definedName>
    <definedName name="__PF3" localSheetId="24">#REF!</definedName>
    <definedName name="__PF3" localSheetId="17">#REF!</definedName>
    <definedName name="__PF3">#REF!</definedName>
    <definedName name="__PF4" localSheetId="3">#REF!</definedName>
    <definedName name="__PF4" localSheetId="0">#REF!</definedName>
    <definedName name="__PF4" localSheetId="18">#REF!</definedName>
    <definedName name="__PF4" localSheetId="19">#REF!</definedName>
    <definedName name="__PF4" localSheetId="8">#REF!</definedName>
    <definedName name="__PF4" localSheetId="12">#REF!</definedName>
    <definedName name="__PF4" localSheetId="11">#REF!</definedName>
    <definedName name="__PF4" localSheetId="14">#REF!</definedName>
    <definedName name="__PF4" localSheetId="20">#REF!</definedName>
    <definedName name="__PF4" localSheetId="16">#REF!</definedName>
    <definedName name="__PF4" localSheetId="22">#REF!</definedName>
    <definedName name="__PF4" localSheetId="15">#REF!</definedName>
    <definedName name="__PF4" localSheetId="21">#REF!</definedName>
    <definedName name="__PF4" localSheetId="9">#REF!</definedName>
    <definedName name="__PF4" localSheetId="23">#REF!</definedName>
    <definedName name="__PF4" localSheetId="13">#REF!</definedName>
    <definedName name="__PF4" localSheetId="10">#REF!</definedName>
    <definedName name="__PF4" localSheetId="24">#REF!</definedName>
    <definedName name="__PF4" localSheetId="17">#REF!</definedName>
    <definedName name="__PF4">#REF!</definedName>
    <definedName name="__t10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_t9" localSheetId="3" hidden="1">{#N/A,#N/A,FALSE,"MBD Comps ";#N/A,#N/A,FALSE,"CPID Comps";#N/A,#N/A,FALSE,"Video Comps";#N/A,#N/A,FALSE,"NWD Comps"}</definedName>
    <definedName name="__t9" localSheetId="0" hidden="1">{#N/A,#N/A,FALSE,"MBD Comps ";#N/A,#N/A,FALSE,"CPID Comps";#N/A,#N/A,FALSE,"Video Comps";#N/A,#N/A,FALSE,"NWD Comps"}</definedName>
    <definedName name="__t9" localSheetId="18" hidden="1">{#N/A,#N/A,FALSE,"MBD Comps ";#N/A,#N/A,FALSE,"CPID Comps";#N/A,#N/A,FALSE,"Video Comps";#N/A,#N/A,FALSE,"NWD Comps"}</definedName>
    <definedName name="__t9" localSheetId="19" hidden="1">{#N/A,#N/A,FALSE,"MBD Comps ";#N/A,#N/A,FALSE,"CPID Comps";#N/A,#N/A,FALSE,"Video Comps";#N/A,#N/A,FALSE,"NWD Comps"}</definedName>
    <definedName name="__t9" localSheetId="8" hidden="1">{#N/A,#N/A,FALSE,"MBD Comps ";#N/A,#N/A,FALSE,"CPID Comps";#N/A,#N/A,FALSE,"Video Comps";#N/A,#N/A,FALSE,"NWD Comps"}</definedName>
    <definedName name="__t9" localSheetId="12" hidden="1">{#N/A,#N/A,FALSE,"MBD Comps ";#N/A,#N/A,FALSE,"CPID Comps";#N/A,#N/A,FALSE,"Video Comps";#N/A,#N/A,FALSE,"NWD Comps"}</definedName>
    <definedName name="__t9" localSheetId="11" hidden="1">{#N/A,#N/A,FALSE,"MBD Comps ";#N/A,#N/A,FALSE,"CPID Comps";#N/A,#N/A,FALSE,"Video Comps";#N/A,#N/A,FALSE,"NWD Comps"}</definedName>
    <definedName name="__t9" localSheetId="14" hidden="1">{#N/A,#N/A,FALSE,"MBD Comps ";#N/A,#N/A,FALSE,"CPID Comps";#N/A,#N/A,FALSE,"Video Comps";#N/A,#N/A,FALSE,"NWD Comps"}</definedName>
    <definedName name="__t9" localSheetId="20" hidden="1">{#N/A,#N/A,FALSE,"MBD Comps ";#N/A,#N/A,FALSE,"CPID Comps";#N/A,#N/A,FALSE,"Video Comps";#N/A,#N/A,FALSE,"NWD Comps"}</definedName>
    <definedName name="__t9" localSheetId="16" hidden="1">{#N/A,#N/A,FALSE,"MBD Comps ";#N/A,#N/A,FALSE,"CPID Comps";#N/A,#N/A,FALSE,"Video Comps";#N/A,#N/A,FALSE,"NWD Comps"}</definedName>
    <definedName name="__t9" localSheetId="22" hidden="1">{#N/A,#N/A,FALSE,"MBD Comps ";#N/A,#N/A,FALSE,"CPID Comps";#N/A,#N/A,FALSE,"Video Comps";#N/A,#N/A,FALSE,"NWD Comps"}</definedName>
    <definedName name="__t9" localSheetId="15" hidden="1">{#N/A,#N/A,FALSE,"MBD Comps ";#N/A,#N/A,FALSE,"CPID Comps";#N/A,#N/A,FALSE,"Video Comps";#N/A,#N/A,FALSE,"NWD Comps"}</definedName>
    <definedName name="__t9" localSheetId="21" hidden="1">{#N/A,#N/A,FALSE,"MBD Comps ";#N/A,#N/A,FALSE,"CPID Comps";#N/A,#N/A,FALSE,"Video Comps";#N/A,#N/A,FALSE,"NWD Comps"}</definedName>
    <definedName name="__t9" localSheetId="9" hidden="1">{#N/A,#N/A,FALSE,"MBD Comps ";#N/A,#N/A,FALSE,"CPID Comps";#N/A,#N/A,FALSE,"Video Comps";#N/A,#N/A,FALSE,"NWD Comps"}</definedName>
    <definedName name="__t9" localSheetId="23" hidden="1">{#N/A,#N/A,FALSE,"MBD Comps ";#N/A,#N/A,FALSE,"CPID Comps";#N/A,#N/A,FALSE,"Video Comps";#N/A,#N/A,FALSE,"NWD Comps"}</definedName>
    <definedName name="__t9" localSheetId="13" hidden="1">{#N/A,#N/A,FALSE,"MBD Comps ";#N/A,#N/A,FALSE,"CPID Comps";#N/A,#N/A,FALSE,"Video Comps";#N/A,#N/A,FALSE,"NWD Comps"}</definedName>
    <definedName name="__t9" localSheetId="10" hidden="1">{#N/A,#N/A,FALSE,"MBD Comps ";#N/A,#N/A,FALSE,"CPID Comps";#N/A,#N/A,FALSE,"Video Comps";#N/A,#N/A,FALSE,"NWD Comps"}</definedName>
    <definedName name="__t9" localSheetId="24" hidden="1">{#N/A,#N/A,FALSE,"MBD Comps ";#N/A,#N/A,FALSE,"CPID Comps";#N/A,#N/A,FALSE,"Video Comps";#N/A,#N/A,FALSE,"NWD Comps"}</definedName>
    <definedName name="__t9" localSheetId="17" hidden="1">{#N/A,#N/A,FALSE,"MBD Comps ";#N/A,#N/A,FALSE,"CPID Comps";#N/A,#N/A,FALSE,"Video Comps";#N/A,#N/A,FALSE,"NWD Comps"}</definedName>
    <definedName name="__t9" hidden="1">{#N/A,#N/A,FALSE,"MBD Comps ";#N/A,#N/A,FALSE,"CPID Comps";#N/A,#N/A,FALSE,"Video Comps";#N/A,#N/A,FALSE,"NWD Comps"}</definedName>
    <definedName name="__UA1" localSheetId="3">#REF!</definedName>
    <definedName name="__UA1" localSheetId="0">#REF!</definedName>
    <definedName name="__UA1" localSheetId="18">#REF!</definedName>
    <definedName name="__UA1" localSheetId="19">#REF!</definedName>
    <definedName name="__UA1" localSheetId="8">#REF!</definedName>
    <definedName name="__UA1" localSheetId="12">#REF!</definedName>
    <definedName name="__UA1" localSheetId="11">#REF!</definedName>
    <definedName name="__UA1" localSheetId="14">#REF!</definedName>
    <definedName name="__UA1" localSheetId="20">#REF!</definedName>
    <definedName name="__UA1" localSheetId="16">#REF!</definedName>
    <definedName name="__UA1" localSheetId="22">#REF!</definedName>
    <definedName name="__UA1" localSheetId="15">#REF!</definedName>
    <definedName name="__UA1" localSheetId="21">#REF!</definedName>
    <definedName name="__UA1" localSheetId="9">#REF!</definedName>
    <definedName name="__UA1" localSheetId="23">#REF!</definedName>
    <definedName name="__UA1" localSheetId="13">#REF!</definedName>
    <definedName name="__UA1" localSheetId="10">#REF!</definedName>
    <definedName name="__UA1" localSheetId="24">#REF!</definedName>
    <definedName name="__UA1" localSheetId="17">#REF!</definedName>
    <definedName name="__UA1">#REF!</definedName>
    <definedName name="__WAR1" localSheetId="3">#REF!</definedName>
    <definedName name="__WAR1" localSheetId="0">#REF!</definedName>
    <definedName name="__WAR1" localSheetId="18">#REF!</definedName>
    <definedName name="__WAR1" localSheetId="19">#REF!</definedName>
    <definedName name="__WAR1" localSheetId="8">#REF!</definedName>
    <definedName name="__WAR1" localSheetId="12">#REF!</definedName>
    <definedName name="__WAR1" localSheetId="11">#REF!</definedName>
    <definedName name="__WAR1" localSheetId="14">#REF!</definedName>
    <definedName name="__WAR1" localSheetId="20">#REF!</definedName>
    <definedName name="__WAR1" localSheetId="16">#REF!</definedName>
    <definedName name="__WAR1" localSheetId="22">#REF!</definedName>
    <definedName name="__WAR1" localSheetId="15">#REF!</definedName>
    <definedName name="__WAR1" localSheetId="21">#REF!</definedName>
    <definedName name="__WAR1" localSheetId="9">#REF!</definedName>
    <definedName name="__WAR1" localSheetId="23">#REF!</definedName>
    <definedName name="__WAR1" localSheetId="13">#REF!</definedName>
    <definedName name="__WAR1" localSheetId="10">#REF!</definedName>
    <definedName name="__WAR1" localSheetId="24">#REF!</definedName>
    <definedName name="__WAR1" localSheetId="17">#REF!</definedName>
    <definedName name="__WAR1">#REF!</definedName>
    <definedName name="_1___123Graph_ACHART_1" hidden="1">'[4]Cntmrs-Recruit'!$F$20:$Q$20</definedName>
    <definedName name="_1__123Graph_ACHART_1" hidden="1">'[4]Cntmrs-Recruit'!$F$20:$Q$20</definedName>
    <definedName name="_10___123Graph_AChart_1A" hidden="1">[6]Cntmrs!$B$20:$M$20</definedName>
    <definedName name="_10__123Graph_ACHART_17" hidden="1">[15]D!$C$233:$N$233</definedName>
    <definedName name="_10__123Graph_AChart_1A" hidden="1">[6]Cntmrs!$B$20:$M$20</definedName>
    <definedName name="_100__123Graph_ACHART_9" hidden="1">[9]D!$C$209:$N$209</definedName>
    <definedName name="_101__123Graph_BCHART_1" hidden="1">'[4]Cntmrs-Recruit'!$F$21:$Q$21</definedName>
    <definedName name="_102__123Graph_BCHART_10" hidden="1">[9]D!$C$223:$N$223</definedName>
    <definedName name="_103__123Graph_BCHART_11" hidden="1">[9]D!$C$205:$N$205</definedName>
    <definedName name="_104__123Graph_BCHART_12" hidden="1">[9]D!$C$8:$N$8</definedName>
    <definedName name="_105__123Graph_BCHART_13" hidden="1">[9]D!$C$32:$N$32</definedName>
    <definedName name="_106__123Graph_BCHART_14" hidden="1">[9]D!$C$55:$N$55</definedName>
    <definedName name="_107__123Graph_BCHART_15" hidden="1">[9]D!$C$78:$N$78</definedName>
    <definedName name="_108__123Graph_BCHART_16" hidden="1">[9]D!$C$113:$N$113</definedName>
    <definedName name="_109__123Graph_BCHART_17" hidden="1">[9]D!$C$235:$N$235</definedName>
    <definedName name="_11___123Graph_ACHART_2" hidden="1">'[4]Cntmrs-Recruit'!$R$20:$T$20</definedName>
    <definedName name="_11__123Graph_AChart_1A" hidden="1">[5]Cntmrs!$B$20:$M$20</definedName>
    <definedName name="_11__123Graph_ACHART_2" hidden="1">'[4]Cntmrs-Recruit'!$R$20:$T$20</definedName>
    <definedName name="_110__123Graph_BCHART_19" hidden="1">[10]A!$J$153:$U$153</definedName>
    <definedName name="_111__123Graph_BChart_1A" hidden="1">[6]Cntmrs!$B$21:$M$21</definedName>
    <definedName name="_112__123Graph_BCHART_2" hidden="1">[11]A!$K$4:$K$15</definedName>
    <definedName name="_113__123Graph_BCHART_3" hidden="1">[9]D!$C$20:$N$20</definedName>
    <definedName name="_114__123Graph_BCHART_4" hidden="1">[9]D!$C$60:$N$60</definedName>
    <definedName name="_115__123Graph_BCHART_5" hidden="1">[9]D!$C$26:$N$26</definedName>
    <definedName name="_116__123Graph_BCHART_6" hidden="1">[9]D!$C$43:$N$43</definedName>
    <definedName name="_117__123Graph_BCHART_7" hidden="1">[9]D!$C$37:$N$37</definedName>
    <definedName name="_118__123Graph_BCHART_8" hidden="1">'[12]2000'!$C$12:$N$12</definedName>
    <definedName name="_119__123Graph_BCHART_9" hidden="1">[9]D!$C$211:$N$211</definedName>
    <definedName name="_12___123Graph_AChart_2A" hidden="1">[6]Cntmrs!$P$20:$S$20</definedName>
    <definedName name="_12__123Graph_AChart_2A" hidden="1">[6]Cntmrs!$P$20:$S$20</definedName>
    <definedName name="_120__123Graph_CCHART_1" hidden="1">'[4]Cntmrs-Recruit'!$F$22:$Q$22</definedName>
    <definedName name="_121__123Graph_CCHART_10" hidden="1">[9]D!$C$222:$N$222</definedName>
    <definedName name="_122__123Graph_CCHART_11" hidden="1">[9]D!$C$204:$N$204</definedName>
    <definedName name="_123" hidden="1">[5]A!$J$24:$U$24</definedName>
    <definedName name="_123__123Graph_CCHART_12" hidden="1">[9]D!$C$7:$N$7</definedName>
    <definedName name="_124__123Graph_CCHART_13" hidden="1">[9]D!$C$31:$N$31</definedName>
    <definedName name="_125__123Graph_CCHART_14" hidden="1">[9]D!$C$54:$N$54</definedName>
    <definedName name="_126__123Graph_CCHART_15" hidden="1">[9]D!$C$77:$N$77</definedName>
    <definedName name="_127__123Graph_CCHART_16" hidden="1">[9]D!$C$112:$N$112</definedName>
    <definedName name="_128__123Graph_CCHART_17" hidden="1">[9]D!$C$234:$N$234</definedName>
    <definedName name="_129__123Graph_CCHART_19" hidden="1">[10]A!$J$152:$U$152</definedName>
    <definedName name="_12kfh" hidden="1">[6]Cntmrs!$P$20:$S$20</definedName>
    <definedName name="_13___123Graph_ACHART_3" hidden="1">[9]D!$C$18:$N$18</definedName>
    <definedName name="_13__123Graph_ACHART_2" hidden="1">'[4]Cntmrs-Recruit'!$R$20:$T$20</definedName>
    <definedName name="_13__123Graph_ACHART_3" hidden="1">[9]D!$C$18:$N$18</definedName>
    <definedName name="_130__123Graph_CChart_1A" hidden="1">[6]Cntmrs!$B$22:$M$22</definedName>
    <definedName name="_131__123Graph_CCHART_2" hidden="1">[11]A!$L$4:$L$15</definedName>
    <definedName name="_132__123Graph_CCHART_3" hidden="1">[9]D!$C$19:$N$19</definedName>
    <definedName name="_133__123Graph_CCHART_4" hidden="1">[9]D!$C$59:$N$59</definedName>
    <definedName name="_134__123Graph_CCHART_5" hidden="1">[9]D!$C$25:$N$25</definedName>
    <definedName name="_135__123Graph_CCHART_6" hidden="1">[9]D!$C$36:$N$36</definedName>
    <definedName name="_136__123Graph_CCHART_7" hidden="1">[9]D!$C$42:$N$42</definedName>
    <definedName name="_137__123Graph_CCHART_8" hidden="1">[9]D!$C$48:$N$48</definedName>
    <definedName name="_138__123Graph_CCHART_9" hidden="1">[9]D!$C$210:$N$210</definedName>
    <definedName name="_139__123Graph_LBL_ACHART_1" hidden="1">[13]DATA!$B$4:$B$15</definedName>
    <definedName name="_14___123Graph_ACHART_4" hidden="1">[9]D!$C$58:$N$58</definedName>
    <definedName name="_14__123Graph_AChart_2A" hidden="1">[5]Cntmrs!$P$20:$S$20</definedName>
    <definedName name="_14__123Graph_ACHART_4" hidden="1">[9]D!$C$58:$N$58</definedName>
    <definedName name="_140__123Graph_LBL_ACHART_2" hidden="1">[13]DATA!$F$2:$F$10</definedName>
    <definedName name="_141__123Graph_LBL_BCHART_1" hidden="1">[13]DATA!$C$4:$C$16</definedName>
    <definedName name="_142__123Graph_LBL_ECHART_1" hidden="1">[6]A!$B$90:$H$90</definedName>
    <definedName name="_143__123Graph_XCHART_1" hidden="1">[6]A!$C$61:$N$61</definedName>
    <definedName name="_144__123Graph_XCHART_10" hidden="1">[9]D!$C$5:$N$5</definedName>
    <definedName name="_145__123Graph_XCHART_11" hidden="1">[9]D!$C$5:$N$5</definedName>
    <definedName name="_146__123Graph_XCHART_12" hidden="1">[9]D!$C$5:$N$5</definedName>
    <definedName name="_147__123Graph_XCHART_13" hidden="1">[9]D!$C$5:$N$5</definedName>
    <definedName name="_148__123Graph_XCHART_14" hidden="1">[9]D!$C$5:$N$5</definedName>
    <definedName name="_149__123Graph_XCHART_15" hidden="1">[9]D!$C$5:$N$5</definedName>
    <definedName name="_15___123Graph_ACHART_5" hidden="1">[9]D!$C$24:$N$24</definedName>
    <definedName name="_15__123Graph_ACHART_3" hidden="1">[15]D!$C$18:$N$18</definedName>
    <definedName name="_15__123Graph_ACHART_5" hidden="1">[9]D!$C$24:$N$24</definedName>
    <definedName name="_150__123Graph_XCHART_16" hidden="1">[9]D!$C$5:$N$5</definedName>
    <definedName name="_151__123Graph_XCHART_17" hidden="1">[9]D!$C$5:$N$5</definedName>
    <definedName name="_152__123Graph_XCHART_19" hidden="1">[10]A!$J$4:$U$4</definedName>
    <definedName name="_153__123Graph_XChart_1A" hidden="1">[6]Cntmrs!$B$19:$M$19</definedName>
    <definedName name="_154__123Graph_XCHART_2" hidden="1">[13]DATA!$D$3:$D$4</definedName>
    <definedName name="_155__123Graph_XChart_2A" hidden="1">[6]Cntmrs!$P$19:$S$19</definedName>
    <definedName name="_156__123Graph_XCHART_3" hidden="1">[9]D!$C$5:$N$5</definedName>
    <definedName name="_157__123Graph_XCHART_4" hidden="1">[9]D!$C$5:$N$5</definedName>
    <definedName name="_158__123Graph_XCHART_5" hidden="1">[9]D!$C$5:$N$5</definedName>
    <definedName name="_159__123Graph_XCHART_6" hidden="1">[9]D!$C$5:$N$5</definedName>
    <definedName name="_16___123Graph_ACHART_6" hidden="1">[9]D!$C$41:$N$41</definedName>
    <definedName name="_16__123Graph_ACHART_4" hidden="1">[15]D!$C$58:$N$58</definedName>
    <definedName name="_16__123Graph_ACHART_6" hidden="1">[9]D!$C$41:$N$41</definedName>
    <definedName name="_160__123Graph_XCHART_7" hidden="1">[9]D!$C$5:$N$5</definedName>
    <definedName name="_161__123Graph_XCHART_8" hidden="1">[9]D!$C$5:$N$5</definedName>
    <definedName name="_162__123Graph_XCHART_9" hidden="1">[9]D!$C$5:$N$5</definedName>
    <definedName name="_17___123Graph_ACHART_7" hidden="1">[9]D!$C$35:$N$35</definedName>
    <definedName name="_17__123Graph_ACHART_5" hidden="1">[15]D!$C$24:$N$24</definedName>
    <definedName name="_17__123Graph_ACHART_7" hidden="1">[9]D!$C$35:$N$35</definedName>
    <definedName name="_18___123Graph_ACHART_8" hidden="1">[9]D!$C$47:$N$47</definedName>
    <definedName name="_18__123Graph_ACHART_6" hidden="1">[15]D!$C$41:$N$41</definedName>
    <definedName name="_18__123Graph_ACHART_8" hidden="1">[9]D!$C$47:$N$47</definedName>
    <definedName name="_19___123Graph_ACHART_9" hidden="1">[9]D!$C$209:$N$209</definedName>
    <definedName name="_19__123Graph_ACHART_7" hidden="1">[15]D!$C$35:$N$35</definedName>
    <definedName name="_19__123Graph_ACHART_9" hidden="1">[9]D!$C$209:$N$209</definedName>
    <definedName name="_1999_ACT" localSheetId="3">#REF!</definedName>
    <definedName name="_1999_ACT" localSheetId="0">#REF!</definedName>
    <definedName name="_1999_ACT" localSheetId="18">#REF!</definedName>
    <definedName name="_1999_ACT" localSheetId="19">#REF!</definedName>
    <definedName name="_1999_ACT" localSheetId="8">#REF!</definedName>
    <definedName name="_1999_ACT" localSheetId="12">#REF!</definedName>
    <definedName name="_1999_ACT" localSheetId="11">#REF!</definedName>
    <definedName name="_1999_ACT" localSheetId="14">#REF!</definedName>
    <definedName name="_1999_ACT" localSheetId="20">#REF!</definedName>
    <definedName name="_1999_ACT" localSheetId="16">#REF!</definedName>
    <definedName name="_1999_ACT" localSheetId="22">#REF!</definedName>
    <definedName name="_1999_ACT" localSheetId="15">#REF!</definedName>
    <definedName name="_1999_ACT" localSheetId="21">#REF!</definedName>
    <definedName name="_1999_ACT" localSheetId="9">#REF!</definedName>
    <definedName name="_1999_ACT" localSheetId="23">#REF!</definedName>
    <definedName name="_1999_ACT" localSheetId="13">#REF!</definedName>
    <definedName name="_1999_ACT" localSheetId="10">#REF!</definedName>
    <definedName name="_1999_ACT" localSheetId="24">#REF!</definedName>
    <definedName name="_1999_ACT" localSheetId="17">#REF!</definedName>
    <definedName name="_1999_ACT">#REF!</definedName>
    <definedName name="_2" localSheetId="3" hidden="1">#REF!</definedName>
    <definedName name="_2" localSheetId="0" hidden="1">#REF!</definedName>
    <definedName name="_2" localSheetId="18" hidden="1">#REF!</definedName>
    <definedName name="_2" localSheetId="19" hidden="1">#REF!</definedName>
    <definedName name="_2" localSheetId="8" hidden="1">#REF!</definedName>
    <definedName name="_2" localSheetId="12" hidden="1">#REF!</definedName>
    <definedName name="_2" localSheetId="11" hidden="1">#REF!</definedName>
    <definedName name="_2" localSheetId="14" hidden="1">#REF!</definedName>
    <definedName name="_2" localSheetId="20" hidden="1">#REF!</definedName>
    <definedName name="_2" localSheetId="16" hidden="1">#REF!</definedName>
    <definedName name="_2" localSheetId="22" hidden="1">#REF!</definedName>
    <definedName name="_2" localSheetId="15" hidden="1">#REF!</definedName>
    <definedName name="_2" localSheetId="21" hidden="1">#REF!</definedName>
    <definedName name="_2" localSheetId="9" hidden="1">#REF!</definedName>
    <definedName name="_2" localSheetId="23" hidden="1">#REF!</definedName>
    <definedName name="_2" localSheetId="13" hidden="1">#REF!</definedName>
    <definedName name="_2" localSheetId="10" hidden="1">#REF!</definedName>
    <definedName name="_2" localSheetId="24" hidden="1">#REF!</definedName>
    <definedName name="_2" localSheetId="17" hidden="1">#REF!</definedName>
    <definedName name="_2" hidden="1">#REF!</definedName>
    <definedName name="_2___123Graph_ACHART_10" hidden="1">[9]D!$C$221:$N$221</definedName>
    <definedName name="_2__123Graph_ACHART_1" hidden="1">'[4]Cntmrs-Recruit'!$F$20:$Q$20</definedName>
    <definedName name="_2__123Graph_ACHART_10" hidden="1">[9]D!$C$221:$N$221</definedName>
    <definedName name="_20___123Graph_BCHART_1" hidden="1">'[4]Cntmrs-Recruit'!$F$21:$Q$21</definedName>
    <definedName name="_20__123Graph_ACHART_8" hidden="1">[15]D!$C$47:$N$47</definedName>
    <definedName name="_20__123Graph_BCHART_1" hidden="1">'[4]Cntmrs-Recruit'!$F$21:$Q$21</definedName>
    <definedName name="_21___123Graph_BCHART_10" hidden="1">[9]D!$C$223:$N$223</definedName>
    <definedName name="_21__123Graph_ACHART_9" hidden="1">[15]D!$C$209:$N$209</definedName>
    <definedName name="_21__123Graph_BCHART_10" hidden="1">[9]D!$C$223:$N$223</definedName>
    <definedName name="_22___123Graph_BCHART_11" hidden="1">[9]D!$C$205:$N$205</definedName>
    <definedName name="_22__123Graph_BCHART_11" hidden="1">[9]D!$C$205:$N$205</definedName>
    <definedName name="_23___123Graph_BCHART_12" hidden="1">[9]D!$C$8:$N$8</definedName>
    <definedName name="_23__123Graph_BCHART_1" hidden="1">'[4]Cntmrs-Recruit'!$F$21:$Q$21</definedName>
    <definedName name="_23__123Graph_BCHART_12" hidden="1">[9]D!$C$8:$N$8</definedName>
    <definedName name="_234_achart2" hidden="1">'[14]Cntmrs-Recruit'!$R$20:$T$20</definedName>
    <definedName name="_24___123Graph_BCHART_13" hidden="1">[9]D!$C$32:$N$32</definedName>
    <definedName name="_24__123Graph_BCHART_10" hidden="1">[15]D!$C$223:$N$223</definedName>
    <definedName name="_24__123Graph_BCHART_13" hidden="1">[9]D!$C$32:$N$32</definedName>
    <definedName name="_25___123Graph_BCHART_14" hidden="1">[9]D!$C$55:$N$55</definedName>
    <definedName name="_25__123Graph_BCHART_11" hidden="1">[15]D!$C$205:$N$205</definedName>
    <definedName name="_25__123Graph_BCHART_14" hidden="1">[9]D!$C$55:$N$55</definedName>
    <definedName name="_26___123Graph_BCHART_15" hidden="1">[9]D!$C$78:$N$78</definedName>
    <definedName name="_26__123Graph_BCHART_12" hidden="1">[15]D!$C$8:$N$8</definedName>
    <definedName name="_26__123Graph_BCHART_15" hidden="1">[9]D!$C$78:$N$78</definedName>
    <definedName name="_27___123Graph_BCHART_16" hidden="1">[9]D!$C$113:$N$113</definedName>
    <definedName name="_27__123Graph_BCHART_13" hidden="1">[15]D!$C$32:$N$32</definedName>
    <definedName name="_27__123Graph_BCHART_16" hidden="1">[9]D!$C$113:$N$113</definedName>
    <definedName name="_28___123Graph_BCHART_17" hidden="1">[9]D!$C$235:$N$235</definedName>
    <definedName name="_28__123Graph_BCHART_14" hidden="1">[15]D!$C$55:$N$55</definedName>
    <definedName name="_28__123Graph_BCHART_17" hidden="1">[9]D!$C$235:$N$235</definedName>
    <definedName name="_29___123Graph_BCHART_19" hidden="1">[10]A!$J$153:$U$153</definedName>
    <definedName name="_29__123Graph_BCHART_15" hidden="1">[15]D!$C$78:$N$78</definedName>
    <definedName name="_29__123Graph_BCHART_19" hidden="1">[10]A!$J$153:$U$153</definedName>
    <definedName name="_3" localSheetId="3" hidden="1">#REF!</definedName>
    <definedName name="_3" localSheetId="0" hidden="1">#REF!</definedName>
    <definedName name="_3" localSheetId="18" hidden="1">#REF!</definedName>
    <definedName name="_3" localSheetId="19" hidden="1">#REF!</definedName>
    <definedName name="_3" localSheetId="8" hidden="1">#REF!</definedName>
    <definedName name="_3" localSheetId="12" hidden="1">#REF!</definedName>
    <definedName name="_3" localSheetId="11" hidden="1">#REF!</definedName>
    <definedName name="_3" localSheetId="14" hidden="1">#REF!</definedName>
    <definedName name="_3" localSheetId="20" hidden="1">#REF!</definedName>
    <definedName name="_3" localSheetId="16" hidden="1">#REF!</definedName>
    <definedName name="_3" localSheetId="22" hidden="1">#REF!</definedName>
    <definedName name="_3" localSheetId="15" hidden="1">#REF!</definedName>
    <definedName name="_3" localSheetId="21" hidden="1">#REF!</definedName>
    <definedName name="_3" localSheetId="9" hidden="1">#REF!</definedName>
    <definedName name="_3" localSheetId="23" hidden="1">#REF!</definedName>
    <definedName name="_3" localSheetId="13" hidden="1">#REF!</definedName>
    <definedName name="_3" localSheetId="10" hidden="1">#REF!</definedName>
    <definedName name="_3" localSheetId="24" hidden="1">#REF!</definedName>
    <definedName name="_3" localSheetId="17" hidden="1">#REF!</definedName>
    <definedName name="_3" hidden="1">#REF!</definedName>
    <definedName name="_3___123Graph_ACHART_11" hidden="1">[9]D!$C$203:$N$203</definedName>
    <definedName name="_3__123Graph_ACHART_10" hidden="1">[15]D!$C$221:$N$221</definedName>
    <definedName name="_3__123Graph_ACHART_11" hidden="1">[9]D!$C$203:$N$203</definedName>
    <definedName name="_30___123Graph_BChart_1A" hidden="1">[6]Cntmrs!$B$21:$M$21</definedName>
    <definedName name="_30__123Graph_BCHART_16" hidden="1">[15]D!$C$113:$N$113</definedName>
    <definedName name="_30__123Graph_BChart_1A" hidden="1">[6]Cntmrs!$B$21:$M$21</definedName>
    <definedName name="_31___123Graph_BCHART_2" hidden="1">[11]A!$K$4:$K$15</definedName>
    <definedName name="_31__123Graph_BCHART_17" hidden="1">[15]D!$C$235:$N$235</definedName>
    <definedName name="_31__123Graph_BCHART_2" hidden="1">[11]A!$K$4:$K$15</definedName>
    <definedName name="_32___123Graph_BCHART_3" hidden="1">[9]D!$C$20:$N$20</definedName>
    <definedName name="_32__123Graph_BCHART_19" hidden="1">[5]A!$J$153:$U$153</definedName>
    <definedName name="_32__123Graph_BCHART_3" hidden="1">[9]D!$C$20:$N$20</definedName>
    <definedName name="_33___123Graph_BCHART_4" hidden="1">[9]D!$C$60:$N$60</definedName>
    <definedName name="_33__123Graph_BChart_1A" hidden="1">[5]Cntmrs!$B$21:$M$21</definedName>
    <definedName name="_33__123Graph_BCHART_4" hidden="1">[9]D!$C$60:$N$60</definedName>
    <definedName name="_34___123Graph_BCHART_5" hidden="1">[9]D!$C$26:$N$26</definedName>
    <definedName name="_34__123Graph_BCHART_2" hidden="1">[17]A!$K$4:$K$15</definedName>
    <definedName name="_34__123Graph_BCHART_5" hidden="1">[9]D!$C$26:$N$26</definedName>
    <definedName name="_35___123Graph_BCHART_6" hidden="1">[9]D!$C$43:$N$43</definedName>
    <definedName name="_35__123Graph_BCHART_3" hidden="1">[15]D!$C$20:$N$20</definedName>
    <definedName name="_35__123Graph_BCHART_6" hidden="1">[9]D!$C$43:$N$43</definedName>
    <definedName name="_36___123Graph_BCHART_7" hidden="1">[9]D!$C$37:$N$37</definedName>
    <definedName name="_36__123Graph_BCHART_4" hidden="1">[15]D!$C$60:$N$60</definedName>
    <definedName name="_36__123Graph_BCHART_7" hidden="1">[9]D!$C$37:$N$37</definedName>
    <definedName name="_37___123Graph_BCHART_8" hidden="1">'[12]2000'!$C$12:$N$12</definedName>
    <definedName name="_37__123Graph_BCHART_5" hidden="1">[15]D!$C$26:$N$26</definedName>
    <definedName name="_37__123Graph_BCHART_8" hidden="1">'[12]2000'!$C$12:$N$12</definedName>
    <definedName name="_38___123Graph_BCHART_9" hidden="1">[9]D!$C$211:$N$211</definedName>
    <definedName name="_38__123Graph_BCHART_6" hidden="1">[15]D!$C$43:$N$43</definedName>
    <definedName name="_38__123Graph_BCHART_9" hidden="1">[9]D!$C$211:$N$211</definedName>
    <definedName name="_39___123Graph_CCHART_1" hidden="1">'[4]Cntmrs-Recruit'!$F$22:$Q$22</definedName>
    <definedName name="_39__123Graph_BCHART_7" hidden="1">[15]D!$C$37:$N$37</definedName>
    <definedName name="_39__123Graph_CCHART_1" hidden="1">'[4]Cntmrs-Recruit'!$F$22:$Q$22</definedName>
    <definedName name="_4___123Graph_ACHART_12" hidden="1">[9]D!$C$6:$N$6</definedName>
    <definedName name="_4__123Graph_ACHART_11" hidden="1">[15]D!$C$203:$N$203</definedName>
    <definedName name="_4__123Graph_ACHART_12" hidden="1">[9]D!$C$6:$N$6</definedName>
    <definedName name="_40___123Graph_CCHART_10" hidden="1">[9]D!$C$222:$N$222</definedName>
    <definedName name="_40__123Graph_BCHART_8" hidden="1">'[18]2000'!$C$12:$N$12</definedName>
    <definedName name="_40__123Graph_CCHART_10" hidden="1">[9]D!$C$222:$N$222</definedName>
    <definedName name="_41___123Graph_CCHART_11" hidden="1">[9]D!$C$204:$N$204</definedName>
    <definedName name="_41__123Graph_BCHART_9" hidden="1">[15]D!$C$211:$N$211</definedName>
    <definedName name="_41__123Graph_CCHART_11" hidden="1">[9]D!$C$204:$N$204</definedName>
    <definedName name="_42___123Graph_CCHART_12" hidden="1">[9]D!$C$7:$N$7</definedName>
    <definedName name="_42__123Graph_CCHART_12" hidden="1">[9]D!$C$7:$N$7</definedName>
    <definedName name="_43___123Graph_CCHART_13" hidden="1">[9]D!$C$31:$N$31</definedName>
    <definedName name="_43__123Graph_CCHART_1" hidden="1">'[4]Cntmrs-Recruit'!$F$22:$Q$22</definedName>
    <definedName name="_43__123Graph_CCHART_13" hidden="1">[9]D!$C$31:$N$31</definedName>
    <definedName name="_44___123Graph_CCHART_14" hidden="1">[9]D!$C$54:$N$54</definedName>
    <definedName name="_44__123Graph_CCHART_10" hidden="1">[15]D!$C$222:$N$222</definedName>
    <definedName name="_44__123Graph_CCHART_14" hidden="1">[9]D!$C$54:$N$54</definedName>
    <definedName name="_45___123Graph_CCHART_15" hidden="1">[9]D!$C$77:$N$77</definedName>
    <definedName name="_45__123Graph_CCHART_11" hidden="1">[15]D!$C$204:$N$204</definedName>
    <definedName name="_45__123Graph_CCHART_15" hidden="1">[9]D!$C$77:$N$77</definedName>
    <definedName name="_46___123Graph_CCHART_16" hidden="1">[9]D!$C$112:$N$112</definedName>
    <definedName name="_46__123Graph_CCHART_12" hidden="1">[15]D!$C$7:$N$7</definedName>
    <definedName name="_46__123Graph_CCHART_16" hidden="1">[9]D!$C$112:$N$112</definedName>
    <definedName name="_47___123Graph_CCHART_17" hidden="1">[9]D!$C$234:$N$234</definedName>
    <definedName name="_47__123Graph_CCHART_13" hidden="1">[15]D!$C$31:$N$31</definedName>
    <definedName name="_47__123Graph_CCHART_17" hidden="1">[9]D!$C$234:$N$234</definedName>
    <definedName name="_48___123Graph_CCHART_19" hidden="1">[10]A!$J$152:$U$152</definedName>
    <definedName name="_48__123Graph_CCHART_14" hidden="1">[15]D!$C$54:$N$54</definedName>
    <definedName name="_48__123Graph_CCHART_19" hidden="1">[10]A!$J$152:$U$152</definedName>
    <definedName name="_49___123Graph_CChart_1A" hidden="1">[6]Cntmrs!$B$22:$M$22</definedName>
    <definedName name="_49__123Graph_CCHART_15" hidden="1">[15]D!$C$77:$N$77</definedName>
    <definedName name="_49__123Graph_CChart_1A" hidden="1">[6]Cntmrs!$B$22:$M$22</definedName>
    <definedName name="_5___123Graph_ACHART_13" hidden="1">[9]D!$C$30:$N$30</definedName>
    <definedName name="_5__123Graph_ACHART_12" hidden="1">[15]D!$C$6:$N$6</definedName>
    <definedName name="_5__123Graph_ACHART_13" hidden="1">[9]D!$C$30:$N$30</definedName>
    <definedName name="_50___123Graph_CCHART_2" hidden="1">[11]A!$L$4:$L$15</definedName>
    <definedName name="_50__123Graph_CCHART_16" hidden="1">[15]D!$C$112:$N$112</definedName>
    <definedName name="_50__123Graph_CCHART_2" hidden="1">[11]A!$L$4:$L$15</definedName>
    <definedName name="_51___123Graph_CCHART_3" hidden="1">[9]D!$C$19:$N$19</definedName>
    <definedName name="_51__123Graph_CCHART_17" hidden="1">[15]D!$C$234:$N$234</definedName>
    <definedName name="_51__123Graph_CCHART_3" hidden="1">[9]D!$C$19:$N$19</definedName>
    <definedName name="_52___123Graph_CCHART_4" hidden="1">[9]D!$C$59:$N$59</definedName>
    <definedName name="_52__123Graph_CCHART_19" hidden="1">[5]A!$J$152:$U$152</definedName>
    <definedName name="_52__123Graph_CCHART_4" hidden="1">[9]D!$C$59:$N$59</definedName>
    <definedName name="_53___123Graph_CCHART_5" hidden="1">[9]D!$C$25:$N$25</definedName>
    <definedName name="_53__123Graph_CChart_1A" hidden="1">[5]Cntmrs!$B$22:$M$22</definedName>
    <definedName name="_53__123Graph_CCHART_5" hidden="1">[9]D!$C$25:$N$25</definedName>
    <definedName name="_54___123Graph_CCHART_6" hidden="1">[9]D!$C$36:$N$36</definedName>
    <definedName name="_54__123Graph_CCHART_2" hidden="1">[17]A!$L$4:$L$15</definedName>
    <definedName name="_54__123Graph_CCHART_6" hidden="1">[9]D!$C$36:$N$36</definedName>
    <definedName name="_55___123Graph_CCHART_7" hidden="1">[9]D!$C$42:$N$42</definedName>
    <definedName name="_55__123Graph_CCHART_3" hidden="1">[15]D!$C$19:$N$19</definedName>
    <definedName name="_55__123Graph_CCHART_7" hidden="1">[9]D!$C$42:$N$42</definedName>
    <definedName name="_56___123Graph_CCHART_8" hidden="1">[9]D!$C$48:$N$48</definedName>
    <definedName name="_56__123Graph_CCHART_4" hidden="1">[15]D!$C$59:$N$59</definedName>
    <definedName name="_56__123Graph_CCHART_8" hidden="1">[9]D!$C$48:$N$48</definedName>
    <definedName name="_57___123Graph_CCHART_9" hidden="1">[9]D!$C$210:$N$210</definedName>
    <definedName name="_57__123Graph_CCHART_5" hidden="1">[15]D!$C$25:$N$25</definedName>
    <definedName name="_57__123Graph_CCHART_9" hidden="1">[9]D!$C$210:$N$210</definedName>
    <definedName name="_58___123Graph_LBL_ACHART_1" hidden="1">[13]DATA!$B$4:$B$15</definedName>
    <definedName name="_58__123Graph_CCHART_6" hidden="1">[15]D!$C$36:$N$36</definedName>
    <definedName name="_58__123Graph_LBL_ACHART_1" hidden="1">[13]DATA!$B$4:$B$15</definedName>
    <definedName name="_59___123Graph_LBL_ACHART_2" hidden="1">[13]DATA!$F$2:$F$10</definedName>
    <definedName name="_59__123Graph_CCHART_7" hidden="1">[15]D!$C$42:$N$42</definedName>
    <definedName name="_59__123Graph_LBL_ACHART_2" hidden="1">[13]DATA!$F$2:$F$10</definedName>
    <definedName name="_6___123Graph_ACHART_14" hidden="1">[9]D!$C$53:$N$53</definedName>
    <definedName name="_6__123Graph_ACHART_13" hidden="1">[15]D!$C$30:$N$30</definedName>
    <definedName name="_6__123Graph_ACHART_14" hidden="1">[9]D!$C$53:$N$53</definedName>
    <definedName name="_60___123Graph_LBL_BCHART_1" hidden="1">[13]DATA!$C$4:$C$16</definedName>
    <definedName name="_60__123Graph_CCHART_8" hidden="1">[15]D!$C$48:$N$48</definedName>
    <definedName name="_60__123Graph_LBL_BCHART_1" hidden="1">[13]DATA!$C$4:$C$16</definedName>
    <definedName name="_61___123Graph_LBL_ECHART_1" hidden="1">[6]A!$B$90:$H$90</definedName>
    <definedName name="_61__123Graph_CCHART_9" hidden="1">[15]D!$C$210:$N$210</definedName>
    <definedName name="_61__123Graph_LBL_ECHART_1" hidden="1">[6]A!$B$90:$H$90</definedName>
    <definedName name="_62___123Graph_XCHART_1" hidden="1">[6]A!$C$61:$N$61</definedName>
    <definedName name="_62__123Graph_XCHART_1" hidden="1">[6]A!$C$61:$N$61</definedName>
    <definedName name="_63___123Graph_XCHART_10" hidden="1">[9]D!$C$5:$N$5</definedName>
    <definedName name="_63__123Graph_LBL_ACHART_1" hidden="1">[12]DATA!$B$4:$B$15</definedName>
    <definedName name="_63__123Graph_XCHART_10" hidden="1">[9]D!$C$5:$N$5</definedName>
    <definedName name="_64___123Graph_XCHART_11" hidden="1">[9]D!$C$5:$N$5</definedName>
    <definedName name="_64__123Graph_XCHART_11" hidden="1">[9]D!$C$5:$N$5</definedName>
    <definedName name="_65___123Graph_XCHART_12" hidden="1">[9]D!$C$5:$N$5</definedName>
    <definedName name="_65__123Graph_LBL_ACHART_2" hidden="1">[12]DATA!$F$2:$F$10</definedName>
    <definedName name="_65__123Graph_XCHART_12" hidden="1">[9]D!$C$5:$N$5</definedName>
    <definedName name="_66___123Graph_XCHART_13" hidden="1">[9]D!$C$5:$N$5</definedName>
    <definedName name="_66__123Graph_XCHART_13" hidden="1">[9]D!$C$5:$N$5</definedName>
    <definedName name="_67___123Graph_XCHART_14" hidden="1">[9]D!$C$5:$N$5</definedName>
    <definedName name="_67__123Graph_LBL_BCHART_1" hidden="1">[12]DATA!$C$4:$C$16</definedName>
    <definedName name="_67__123Graph_XCHART_14" hidden="1">[9]D!$C$5:$N$5</definedName>
    <definedName name="_68___123Graph_XCHART_15" hidden="1">[9]D!$C$5:$N$5</definedName>
    <definedName name="_68__123Graph_LBL_ECHART_1" hidden="1">[2]A!$B$90:$H$90</definedName>
    <definedName name="_68__123Graph_XCHART_15" hidden="1">[9]D!$C$5:$N$5</definedName>
    <definedName name="_69___123Graph_XCHART_16" hidden="1">[9]D!$C$5:$N$5</definedName>
    <definedName name="_69__123Graph_XCHART_1" hidden="1">[2]A!$C$61:$N$61</definedName>
    <definedName name="_69__123Graph_XCHART_16" hidden="1">[9]D!$C$5:$N$5</definedName>
    <definedName name="_7___123Graph_ACHART_15" hidden="1">[9]D!$C$76:$N$76</definedName>
    <definedName name="_7__123Graph_ACHART_14" hidden="1">[15]D!$C$53:$N$53</definedName>
    <definedName name="_7__123Graph_ACHART_15" hidden="1">[9]D!$C$76:$N$76</definedName>
    <definedName name="_70___123Graph_XCHART_17" hidden="1">[9]D!$C$5:$N$5</definedName>
    <definedName name="_70__123Graph_XCHART_10" hidden="1">[15]D!$C$5:$N$5</definedName>
    <definedName name="_70__123Graph_XCHART_17" hidden="1">[9]D!$C$5:$N$5</definedName>
    <definedName name="_71___123Graph_XCHART_19" hidden="1">[10]A!$J$4:$U$4</definedName>
    <definedName name="_71__123Graph_XCHART_11" hidden="1">[15]D!$C$5:$N$5</definedName>
    <definedName name="_71__123Graph_XCHART_19" hidden="1">[10]A!$J$4:$U$4</definedName>
    <definedName name="_72___123Graph_XChart_1A" hidden="1">[6]Cntmrs!$B$19:$M$19</definedName>
    <definedName name="_72__123Graph_XCHART_12" hidden="1">[15]D!$C$5:$N$5</definedName>
    <definedName name="_72__123Graph_XChart_1A" hidden="1">[6]Cntmrs!$B$19:$M$19</definedName>
    <definedName name="_73___123Graph_XCHART_2" hidden="1">[13]DATA!$D$3:$D$4</definedName>
    <definedName name="_73__123Graph_XCHART_13" hidden="1">[15]D!$C$5:$N$5</definedName>
    <definedName name="_73__123Graph_XCHART_2" hidden="1">[13]DATA!$D$3:$D$4</definedName>
    <definedName name="_74___123Graph_XChart_2A" hidden="1">[6]Cntmrs!$P$19:$S$19</definedName>
    <definedName name="_74__123Graph_XCHART_14" hidden="1">[15]D!$C$5:$N$5</definedName>
    <definedName name="_74__123Graph_XChart_2A" hidden="1">[6]Cntmrs!$P$19:$S$19</definedName>
    <definedName name="_75___123Graph_XCHART_3" hidden="1">[9]D!$C$5:$N$5</definedName>
    <definedName name="_75__123Graph_XCHART_15" hidden="1">[15]D!$C$5:$N$5</definedName>
    <definedName name="_75__123Graph_XCHART_3" hidden="1">[9]D!$C$5:$N$5</definedName>
    <definedName name="_76___123Graph_XCHART_4" hidden="1">[9]D!$C$5:$N$5</definedName>
    <definedName name="_76__123Graph_XCHART_16" hidden="1">[15]D!$C$5:$N$5</definedName>
    <definedName name="_76__123Graph_XCHART_4" hidden="1">[9]D!$C$5:$N$5</definedName>
    <definedName name="_77___123Graph_XCHART_5" hidden="1">[9]D!$C$5:$N$5</definedName>
    <definedName name="_77__123Graph_XCHART_17" hidden="1">[15]D!$C$5:$N$5</definedName>
    <definedName name="_77__123Graph_XCHART_5" hidden="1">[9]D!$C$5:$N$5</definedName>
    <definedName name="_78___123Graph_XCHART_6" hidden="1">[9]D!$C$5:$N$5</definedName>
    <definedName name="_78__123Graph_XCHART_19" hidden="1">[5]A!$J$4:$U$4</definedName>
    <definedName name="_78__123Graph_XCHART_6" hidden="1">[9]D!$C$5:$N$5</definedName>
    <definedName name="_79___123Graph_XCHART_7" hidden="1">[9]D!$C$5:$N$5</definedName>
    <definedName name="_79__123Graph_XChart_1A" hidden="1">[5]Cntmrs!$B$19:$M$19</definedName>
    <definedName name="_79__123Graph_XCHART_7" hidden="1">[9]D!$C$5:$N$5</definedName>
    <definedName name="_8___123Graph_ACHART_16" hidden="1">[9]D!$C$111:$N$111</definedName>
    <definedName name="_8__123Graph_ACHART_15" hidden="1">[15]D!$C$76:$N$76</definedName>
    <definedName name="_8__123Graph_ACHART_16" hidden="1">[9]D!$C$111:$N$111</definedName>
    <definedName name="_80___123Graph_XCHART_8" hidden="1">[9]D!$C$5:$N$5</definedName>
    <definedName name="_80__123Graph_XCHART_8" hidden="1">[9]D!$C$5:$N$5</definedName>
    <definedName name="_81___123Graph_XCHART_9" hidden="1">[9]D!$C$5:$N$5</definedName>
    <definedName name="_81__123Graph_XCHART_2" hidden="1">[12]DATA!$D$3:$D$4</definedName>
    <definedName name="_81__123Graph_XCHART_9" hidden="1">[9]D!$C$5:$N$5</definedName>
    <definedName name="_82__123Graph_ACHART_1" hidden="1">'[4]Cntmrs-Recruit'!$F$20:$Q$20</definedName>
    <definedName name="_82__123Graph_XChart_2A" hidden="1">[5]Cntmrs!$P$19:$S$19</definedName>
    <definedName name="_83__123Graph_ACHART_10" hidden="1">[9]D!$C$221:$N$221</definedName>
    <definedName name="_83__123Graph_XCHART_3" hidden="1">[15]D!$C$5:$N$5</definedName>
    <definedName name="_84__123Graph_ACHART_11" hidden="1">[9]D!$C$203:$N$203</definedName>
    <definedName name="_84__123Graph_XCHART_4" hidden="1">[15]D!$C$5:$N$5</definedName>
    <definedName name="_85__123Graph_ACHART_12" hidden="1">[9]D!$C$6:$N$6</definedName>
    <definedName name="_85__123Graph_XCHART_5" hidden="1">[15]D!$C$5:$N$5</definedName>
    <definedName name="_86__123Graph_ACHART_13" hidden="1">[9]D!$C$30:$N$30</definedName>
    <definedName name="_86__123Graph_XCHART_6" hidden="1">[15]D!$C$5:$N$5</definedName>
    <definedName name="_87__123Graph_ACHART_14" hidden="1">[9]D!$C$53:$N$53</definedName>
    <definedName name="_87__123Graph_XCHART_7" hidden="1">[15]D!$C$5:$N$5</definedName>
    <definedName name="_88__123Graph_ACHART_15" hidden="1">[9]D!$C$76:$N$76</definedName>
    <definedName name="_88__123Graph_XCHART_8" hidden="1">[15]D!$C$5:$N$5</definedName>
    <definedName name="_89__123Graph_ACHART_16" hidden="1">[9]D!$C$111:$N$111</definedName>
    <definedName name="_89__123Graph_XCHART_9" hidden="1">[15]D!$C$5:$N$5</definedName>
    <definedName name="_9___123Graph_ACHART_17" hidden="1">[9]D!$C$233:$N$233</definedName>
    <definedName name="_9__123Graph_ACHART_16" hidden="1">[15]D!$C$111:$N$111</definedName>
    <definedName name="_9__123Graph_ACHART_17" hidden="1">[9]D!$C$233:$N$233</definedName>
    <definedName name="_90__123Graph_ACHART_17" hidden="1">[9]D!$C$233:$N$233</definedName>
    <definedName name="_91__123Graph_AChart_1A" hidden="1">[6]Cntmrs!$B$20:$M$20</definedName>
    <definedName name="_92__123Graph_ACHART_2" hidden="1">'[4]Cntmrs-Recruit'!$R$20:$T$20</definedName>
    <definedName name="_93__123Graph_AChart_2A" hidden="1">[6]Cntmrs!$P$20:$S$20</definedName>
    <definedName name="_94__123Graph_ACHART_3" hidden="1">[9]D!$C$18:$N$18</definedName>
    <definedName name="_95__123Graph_ACHART_4" hidden="1">[9]D!$C$58:$N$58</definedName>
    <definedName name="_96__123Graph_ACHART_5" hidden="1">[9]D!$C$24:$N$24</definedName>
    <definedName name="_97__123Graph_ACHART_6" hidden="1">[9]D!$C$41:$N$41</definedName>
    <definedName name="_98__123Graph_ACHART_7" hidden="1">[9]D!$C$35:$N$35</definedName>
    <definedName name="_99__123Graph_ACHART_8" hidden="1">[9]D!$C$47:$N$47</definedName>
    <definedName name="_ACTUAL" hidden="1">[19]Data!$A$3:$Y$701</definedName>
    <definedName name="_AGG1" localSheetId="3">#REF!</definedName>
    <definedName name="_AGG1" localSheetId="0">#REF!</definedName>
    <definedName name="_AGG1" localSheetId="18">#REF!</definedName>
    <definedName name="_AGG1" localSheetId="19">#REF!</definedName>
    <definedName name="_AGG1" localSheetId="8">#REF!</definedName>
    <definedName name="_AGG1" localSheetId="12">#REF!</definedName>
    <definedName name="_AGG1" localSheetId="11">#REF!</definedName>
    <definedName name="_AGG1" localSheetId="14">#REF!</definedName>
    <definedName name="_AGG1" localSheetId="20">#REF!</definedName>
    <definedName name="_AGG1" localSheetId="16">#REF!</definedName>
    <definedName name="_AGG1" localSheetId="22">#REF!</definedName>
    <definedName name="_AGG1" localSheetId="15">#REF!</definedName>
    <definedName name="_AGG1" localSheetId="21">#REF!</definedName>
    <definedName name="_AGG1" localSheetId="9">#REF!</definedName>
    <definedName name="_AGG1" localSheetId="23">#REF!</definedName>
    <definedName name="_AGG1" localSheetId="13">#REF!</definedName>
    <definedName name="_AGG1" localSheetId="10">#REF!</definedName>
    <definedName name="_AGG1" localSheetId="24">#REF!</definedName>
    <definedName name="_AGG1" localSheetId="17">#REF!</definedName>
    <definedName name="_AGG1">#REF!</definedName>
    <definedName name="_agg2" localSheetId="3">#REF!</definedName>
    <definedName name="_agg2" localSheetId="0">#REF!</definedName>
    <definedName name="_agg2" localSheetId="18">#REF!</definedName>
    <definedName name="_agg2" localSheetId="19">#REF!</definedName>
    <definedName name="_agg2" localSheetId="8">#REF!</definedName>
    <definedName name="_agg2" localSheetId="12">#REF!</definedName>
    <definedName name="_agg2" localSheetId="11">#REF!</definedName>
    <definedName name="_agg2" localSheetId="14">#REF!</definedName>
    <definedName name="_agg2" localSheetId="20">#REF!</definedName>
    <definedName name="_agg2" localSheetId="16">#REF!</definedName>
    <definedName name="_agg2" localSheetId="22">#REF!</definedName>
    <definedName name="_agg2" localSheetId="15">#REF!</definedName>
    <definedName name="_agg2" localSheetId="21">#REF!</definedName>
    <definedName name="_agg2" localSheetId="9">#REF!</definedName>
    <definedName name="_agg2" localSheetId="23">#REF!</definedName>
    <definedName name="_agg2" localSheetId="13">#REF!</definedName>
    <definedName name="_agg2" localSheetId="10">#REF!</definedName>
    <definedName name="_agg2" localSheetId="24">#REF!</definedName>
    <definedName name="_agg2" localSheetId="17">#REF!</definedName>
    <definedName name="_agg2">#REF!</definedName>
    <definedName name="_agg3" localSheetId="3">#REF!</definedName>
    <definedName name="_agg3" localSheetId="0">#REF!</definedName>
    <definedName name="_agg3" localSheetId="18">#REF!</definedName>
    <definedName name="_agg3" localSheetId="19">#REF!</definedName>
    <definedName name="_agg3" localSheetId="8">#REF!</definedName>
    <definedName name="_agg3" localSheetId="12">#REF!</definedName>
    <definedName name="_agg3" localSheetId="11">#REF!</definedName>
    <definedName name="_agg3" localSheetId="14">#REF!</definedName>
    <definedName name="_agg3" localSheetId="20">#REF!</definedName>
    <definedName name="_agg3" localSheetId="16">#REF!</definedName>
    <definedName name="_agg3" localSheetId="22">#REF!</definedName>
    <definedName name="_agg3" localSheetId="15">#REF!</definedName>
    <definedName name="_agg3" localSheetId="21">#REF!</definedName>
    <definedName name="_agg3" localSheetId="9">#REF!</definedName>
    <definedName name="_agg3" localSheetId="23">#REF!</definedName>
    <definedName name="_agg3" localSheetId="13">#REF!</definedName>
    <definedName name="_agg3" localSheetId="10">#REF!</definedName>
    <definedName name="_agg3" localSheetId="24">#REF!</definedName>
    <definedName name="_agg3" localSheetId="17">#REF!</definedName>
    <definedName name="_agg3">#REF!</definedName>
    <definedName name="_agg4" localSheetId="3">#REF!</definedName>
    <definedName name="_agg4" localSheetId="0">#REF!</definedName>
    <definedName name="_agg4" localSheetId="18">#REF!</definedName>
    <definedName name="_agg4" localSheetId="19">#REF!</definedName>
    <definedName name="_agg4" localSheetId="8">#REF!</definedName>
    <definedName name="_agg4" localSheetId="12">#REF!</definedName>
    <definedName name="_agg4" localSheetId="11">#REF!</definedName>
    <definedName name="_agg4" localSheetId="14">#REF!</definedName>
    <definedName name="_agg4" localSheetId="20">#REF!</definedName>
    <definedName name="_agg4" localSheetId="16">#REF!</definedName>
    <definedName name="_agg4" localSheetId="22">#REF!</definedName>
    <definedName name="_agg4" localSheetId="15">#REF!</definedName>
    <definedName name="_agg4" localSheetId="21">#REF!</definedName>
    <definedName name="_agg4" localSheetId="9">#REF!</definedName>
    <definedName name="_agg4" localSheetId="23">#REF!</definedName>
    <definedName name="_agg4" localSheetId="13">#REF!</definedName>
    <definedName name="_agg4" localSheetId="10">#REF!</definedName>
    <definedName name="_agg4" localSheetId="24">#REF!</definedName>
    <definedName name="_agg4" localSheetId="17">#REF!</definedName>
    <definedName name="_agg4">#REF!</definedName>
    <definedName name="_agg5" localSheetId="3">#REF!</definedName>
    <definedName name="_agg5" localSheetId="0">#REF!</definedName>
    <definedName name="_agg5" localSheetId="18">#REF!</definedName>
    <definedName name="_agg5" localSheetId="19">#REF!</definedName>
    <definedName name="_agg5" localSheetId="8">#REF!</definedName>
    <definedName name="_agg5" localSheetId="12">#REF!</definedName>
    <definedName name="_agg5" localSheetId="11">#REF!</definedName>
    <definedName name="_agg5" localSheetId="14">#REF!</definedName>
    <definedName name="_agg5" localSheetId="20">#REF!</definedName>
    <definedName name="_agg5" localSheetId="16">#REF!</definedName>
    <definedName name="_agg5" localSheetId="22">#REF!</definedName>
    <definedName name="_agg5" localSheetId="15">#REF!</definedName>
    <definedName name="_agg5" localSheetId="21">#REF!</definedName>
    <definedName name="_agg5" localSheetId="9">#REF!</definedName>
    <definedName name="_agg5" localSheetId="23">#REF!</definedName>
    <definedName name="_agg5" localSheetId="13">#REF!</definedName>
    <definedName name="_agg5" localSheetId="10">#REF!</definedName>
    <definedName name="_agg5" localSheetId="24">#REF!</definedName>
    <definedName name="_agg5" localSheetId="17">#REF!</definedName>
    <definedName name="_agg5">#REF!</definedName>
    <definedName name="_BQ4.1" hidden="1">'[20]query results'!$A$1:$G$1628</definedName>
    <definedName name="_BQ4.2" hidden="1">'[20]query results'!$A$1629:$G$3355</definedName>
    <definedName name="_BQ4.3" hidden="1">'[20]query results'!$A$3356:$G$5080</definedName>
    <definedName name="_BQ4.4" hidden="1">'[20]query results'!$A$5081:$G$6824</definedName>
    <definedName name="_BQ4.5" hidden="1">'[20]query results'!$A$6825:$G$8581</definedName>
    <definedName name="_BQ4.6" hidden="1">'[20]query results'!$A$8582:$G$10421</definedName>
    <definedName name="_BQ4.7" hidden="1">'[20]query results'!$A$10422:$G$12272</definedName>
    <definedName name="_DAT1" localSheetId="3">#REF!</definedName>
    <definedName name="_DAT1" localSheetId="0">#REF!</definedName>
    <definedName name="_DAT1" localSheetId="18">#REF!</definedName>
    <definedName name="_DAT1" localSheetId="19">#REF!</definedName>
    <definedName name="_DAT1" localSheetId="8">#REF!</definedName>
    <definedName name="_DAT1" localSheetId="12">#REF!</definedName>
    <definedName name="_DAT1" localSheetId="11">#REF!</definedName>
    <definedName name="_DAT1" localSheetId="14">#REF!</definedName>
    <definedName name="_DAT1" localSheetId="20">#REF!</definedName>
    <definedName name="_DAT1" localSheetId="16">#REF!</definedName>
    <definedName name="_DAT1" localSheetId="22">#REF!</definedName>
    <definedName name="_DAT1" localSheetId="15">#REF!</definedName>
    <definedName name="_DAT1" localSheetId="21">#REF!</definedName>
    <definedName name="_DAT1" localSheetId="9">#REF!</definedName>
    <definedName name="_DAT1" localSheetId="23">#REF!</definedName>
    <definedName name="_DAT1" localSheetId="13">#REF!</definedName>
    <definedName name="_DAT1" localSheetId="10">#REF!</definedName>
    <definedName name="_DAT1" localSheetId="24">#REF!</definedName>
    <definedName name="_DAT1" localSheetId="17">#REF!</definedName>
    <definedName name="_DAT1">#REF!</definedName>
    <definedName name="_DAT10" localSheetId="3">#REF!</definedName>
    <definedName name="_DAT10" localSheetId="0">#REF!</definedName>
    <definedName name="_DAT10" localSheetId="18">#REF!</definedName>
    <definedName name="_DAT10" localSheetId="19">#REF!</definedName>
    <definedName name="_DAT10" localSheetId="8">#REF!</definedName>
    <definedName name="_DAT10" localSheetId="12">#REF!</definedName>
    <definedName name="_DAT10" localSheetId="11">#REF!</definedName>
    <definedName name="_DAT10" localSheetId="14">#REF!</definedName>
    <definedName name="_DAT10" localSheetId="20">#REF!</definedName>
    <definedName name="_DAT10" localSheetId="16">#REF!</definedName>
    <definedName name="_DAT10" localSheetId="22">#REF!</definedName>
    <definedName name="_DAT10" localSheetId="15">#REF!</definedName>
    <definedName name="_DAT10" localSheetId="21">#REF!</definedName>
    <definedName name="_DAT10" localSheetId="9">#REF!</definedName>
    <definedName name="_DAT10" localSheetId="23">#REF!</definedName>
    <definedName name="_DAT10" localSheetId="13">#REF!</definedName>
    <definedName name="_DAT10" localSheetId="10">#REF!</definedName>
    <definedName name="_DAT10" localSheetId="24">#REF!</definedName>
    <definedName name="_DAT10" localSheetId="17">#REF!</definedName>
    <definedName name="_DAT10">#REF!</definedName>
    <definedName name="_DAT11" localSheetId="3">#REF!</definedName>
    <definedName name="_DAT11" localSheetId="0">#REF!</definedName>
    <definedName name="_DAT11" localSheetId="18">#REF!</definedName>
    <definedName name="_DAT11" localSheetId="19">#REF!</definedName>
    <definedName name="_DAT11" localSheetId="8">#REF!</definedName>
    <definedName name="_DAT11" localSheetId="12">#REF!</definedName>
    <definedName name="_DAT11" localSheetId="11">#REF!</definedName>
    <definedName name="_DAT11" localSheetId="14">#REF!</definedName>
    <definedName name="_DAT11" localSheetId="20">#REF!</definedName>
    <definedName name="_DAT11" localSheetId="16">#REF!</definedName>
    <definedName name="_DAT11" localSheetId="22">#REF!</definedName>
    <definedName name="_DAT11" localSheetId="15">#REF!</definedName>
    <definedName name="_DAT11" localSheetId="21">#REF!</definedName>
    <definedName name="_DAT11" localSheetId="9">#REF!</definedName>
    <definedName name="_DAT11" localSheetId="23">#REF!</definedName>
    <definedName name="_DAT11" localSheetId="13">#REF!</definedName>
    <definedName name="_DAT11" localSheetId="10">#REF!</definedName>
    <definedName name="_DAT11" localSheetId="24">#REF!</definedName>
    <definedName name="_DAT11" localSheetId="17">#REF!</definedName>
    <definedName name="_DAT11">#REF!</definedName>
    <definedName name="_DAT12" localSheetId="3">#REF!</definedName>
    <definedName name="_DAT12" localSheetId="0">#REF!</definedName>
    <definedName name="_DAT12" localSheetId="18">#REF!</definedName>
    <definedName name="_DAT12" localSheetId="19">#REF!</definedName>
    <definedName name="_DAT12" localSheetId="8">#REF!</definedName>
    <definedName name="_DAT12" localSheetId="12">#REF!</definedName>
    <definedName name="_DAT12" localSheetId="11">#REF!</definedName>
    <definedName name="_DAT12" localSheetId="14">#REF!</definedName>
    <definedName name="_DAT12" localSheetId="20">#REF!</definedName>
    <definedName name="_DAT12" localSheetId="16">#REF!</definedName>
    <definedName name="_DAT12" localSheetId="22">#REF!</definedName>
    <definedName name="_DAT12" localSheetId="15">#REF!</definedName>
    <definedName name="_DAT12" localSheetId="21">#REF!</definedName>
    <definedName name="_DAT12" localSheetId="9">#REF!</definedName>
    <definedName name="_DAT12" localSheetId="23">#REF!</definedName>
    <definedName name="_DAT12" localSheetId="13">#REF!</definedName>
    <definedName name="_DAT12" localSheetId="10">#REF!</definedName>
    <definedName name="_DAT12" localSheetId="24">#REF!</definedName>
    <definedName name="_DAT12" localSheetId="17">#REF!</definedName>
    <definedName name="_DAT12">#REF!</definedName>
    <definedName name="_DAT13" localSheetId="3">'[21]FA details'!#REF!</definedName>
    <definedName name="_DAT13" localSheetId="0">'[21]FA details'!#REF!</definedName>
    <definedName name="_DAT13" localSheetId="18">'[21]FA details'!#REF!</definedName>
    <definedName name="_DAT13" localSheetId="19">'[21]FA details'!#REF!</definedName>
    <definedName name="_DAT13" localSheetId="8">'[21]FA details'!#REF!</definedName>
    <definedName name="_DAT13" localSheetId="12">'[21]FA details'!#REF!</definedName>
    <definedName name="_DAT13" localSheetId="11">'[21]FA details'!#REF!</definedName>
    <definedName name="_DAT13" localSheetId="14">'[21]FA details'!#REF!</definedName>
    <definedName name="_DAT13" localSheetId="20">'[21]FA details'!#REF!</definedName>
    <definedName name="_DAT13" localSheetId="16">'[21]FA details'!#REF!</definedName>
    <definedName name="_DAT13" localSheetId="22">'[21]FA details'!#REF!</definedName>
    <definedName name="_DAT13" localSheetId="15">'[21]FA details'!#REF!</definedName>
    <definedName name="_DAT13" localSheetId="21">'[21]FA details'!#REF!</definedName>
    <definedName name="_DAT13" localSheetId="9">'[21]FA details'!#REF!</definedName>
    <definedName name="_DAT13" localSheetId="23">'[21]FA details'!#REF!</definedName>
    <definedName name="_DAT13" localSheetId="13">'[21]FA details'!#REF!</definedName>
    <definedName name="_DAT13" localSheetId="10">'[21]FA details'!#REF!</definedName>
    <definedName name="_DAT13" localSheetId="24">'[21]FA details'!#REF!</definedName>
    <definedName name="_DAT13" localSheetId="17">'[21]FA details'!#REF!</definedName>
    <definedName name="_DAT13">'[21]FA details'!#REF!</definedName>
    <definedName name="_DAT14" localSheetId="3">'[21]FA details'!#REF!</definedName>
    <definedName name="_DAT14" localSheetId="0">'[21]FA details'!#REF!</definedName>
    <definedName name="_DAT14" localSheetId="18">'[21]FA details'!#REF!</definedName>
    <definedName name="_DAT14" localSheetId="19">'[21]FA details'!#REF!</definedName>
    <definedName name="_DAT14" localSheetId="8">'[21]FA details'!#REF!</definedName>
    <definedName name="_DAT14" localSheetId="12">'[21]FA details'!#REF!</definedName>
    <definedName name="_DAT14" localSheetId="11">'[21]FA details'!#REF!</definedName>
    <definedName name="_DAT14" localSheetId="14">'[21]FA details'!#REF!</definedName>
    <definedName name="_DAT14" localSheetId="20">'[21]FA details'!#REF!</definedName>
    <definedName name="_DAT14" localSheetId="16">'[21]FA details'!#REF!</definedName>
    <definedName name="_DAT14" localSheetId="22">'[21]FA details'!#REF!</definedName>
    <definedName name="_DAT14" localSheetId="15">'[21]FA details'!#REF!</definedName>
    <definedName name="_DAT14" localSheetId="21">'[21]FA details'!#REF!</definedName>
    <definedName name="_DAT14" localSheetId="9">'[21]FA details'!#REF!</definedName>
    <definedName name="_DAT14" localSheetId="23">'[21]FA details'!#REF!</definedName>
    <definedName name="_DAT14" localSheetId="13">'[21]FA details'!#REF!</definedName>
    <definedName name="_DAT14" localSheetId="10">'[21]FA details'!#REF!</definedName>
    <definedName name="_DAT14" localSheetId="24">'[21]FA details'!#REF!</definedName>
    <definedName name="_DAT14" localSheetId="17">'[21]FA details'!#REF!</definedName>
    <definedName name="_DAT14">'[21]FA details'!#REF!</definedName>
    <definedName name="_DAT15" localSheetId="3">#REF!</definedName>
    <definedName name="_DAT15" localSheetId="0">#REF!</definedName>
    <definedName name="_DAT15" localSheetId="18">#REF!</definedName>
    <definedName name="_DAT15" localSheetId="19">#REF!</definedName>
    <definedName name="_DAT15" localSheetId="8">#REF!</definedName>
    <definedName name="_DAT15" localSheetId="12">#REF!</definedName>
    <definedName name="_DAT15" localSheetId="11">#REF!</definedName>
    <definedName name="_DAT15" localSheetId="14">#REF!</definedName>
    <definedName name="_DAT15" localSheetId="20">#REF!</definedName>
    <definedName name="_DAT15" localSheetId="16">#REF!</definedName>
    <definedName name="_DAT15" localSheetId="22">#REF!</definedName>
    <definedName name="_DAT15" localSheetId="15">#REF!</definedName>
    <definedName name="_DAT15" localSheetId="21">#REF!</definedName>
    <definedName name="_DAT15" localSheetId="9">#REF!</definedName>
    <definedName name="_DAT15" localSheetId="23">#REF!</definedName>
    <definedName name="_DAT15" localSheetId="13">#REF!</definedName>
    <definedName name="_DAT15" localSheetId="10">#REF!</definedName>
    <definedName name="_DAT15" localSheetId="24">#REF!</definedName>
    <definedName name="_DAT15" localSheetId="17">#REF!</definedName>
    <definedName name="_DAT15">#REF!</definedName>
    <definedName name="_DAT16" localSheetId="3">#REF!</definedName>
    <definedName name="_DAT16" localSheetId="0">#REF!</definedName>
    <definedName name="_DAT16" localSheetId="18">#REF!</definedName>
    <definedName name="_DAT16" localSheetId="19">#REF!</definedName>
    <definedName name="_DAT16" localSheetId="8">#REF!</definedName>
    <definedName name="_DAT16" localSheetId="12">#REF!</definedName>
    <definedName name="_DAT16" localSheetId="11">#REF!</definedName>
    <definedName name="_DAT16" localSheetId="14">#REF!</definedName>
    <definedName name="_DAT16" localSheetId="20">#REF!</definedName>
    <definedName name="_DAT16" localSheetId="16">#REF!</definedName>
    <definedName name="_DAT16" localSheetId="22">#REF!</definedName>
    <definedName name="_DAT16" localSheetId="15">#REF!</definedName>
    <definedName name="_DAT16" localSheetId="21">#REF!</definedName>
    <definedName name="_DAT16" localSheetId="9">#REF!</definedName>
    <definedName name="_DAT16" localSheetId="23">#REF!</definedName>
    <definedName name="_DAT16" localSheetId="13">#REF!</definedName>
    <definedName name="_DAT16" localSheetId="10">#REF!</definedName>
    <definedName name="_DAT16" localSheetId="24">#REF!</definedName>
    <definedName name="_DAT16" localSheetId="17">#REF!</definedName>
    <definedName name="_DAT16">#REF!</definedName>
    <definedName name="_DAT17" localSheetId="3">#REF!</definedName>
    <definedName name="_DAT17" localSheetId="0">#REF!</definedName>
    <definedName name="_DAT17" localSheetId="18">#REF!</definedName>
    <definedName name="_DAT17" localSheetId="19">#REF!</definedName>
    <definedName name="_DAT17" localSheetId="8">#REF!</definedName>
    <definedName name="_DAT17" localSheetId="12">#REF!</definedName>
    <definedName name="_DAT17" localSheetId="11">#REF!</definedName>
    <definedName name="_DAT17" localSheetId="14">#REF!</definedName>
    <definedName name="_DAT17" localSheetId="20">#REF!</definedName>
    <definedName name="_DAT17" localSheetId="16">#REF!</definedName>
    <definedName name="_DAT17" localSheetId="22">#REF!</definedName>
    <definedName name="_DAT17" localSheetId="15">#REF!</definedName>
    <definedName name="_DAT17" localSheetId="21">#REF!</definedName>
    <definedName name="_DAT17" localSheetId="9">#REF!</definedName>
    <definedName name="_DAT17" localSheetId="23">#REF!</definedName>
    <definedName name="_DAT17" localSheetId="13">#REF!</definedName>
    <definedName name="_DAT17" localSheetId="10">#REF!</definedName>
    <definedName name="_DAT17" localSheetId="24">#REF!</definedName>
    <definedName name="_DAT17" localSheetId="17">#REF!</definedName>
    <definedName name="_DAT17">#REF!</definedName>
    <definedName name="_DAT18" localSheetId="3">#REF!</definedName>
    <definedName name="_DAT18" localSheetId="0">#REF!</definedName>
    <definedName name="_DAT18" localSheetId="18">#REF!</definedName>
    <definedName name="_DAT18" localSheetId="19">#REF!</definedName>
    <definedName name="_DAT18" localSheetId="8">#REF!</definedName>
    <definedName name="_DAT18" localSheetId="12">#REF!</definedName>
    <definedName name="_DAT18" localSheetId="11">#REF!</definedName>
    <definedName name="_DAT18" localSheetId="14">#REF!</definedName>
    <definedName name="_DAT18" localSheetId="20">#REF!</definedName>
    <definedName name="_DAT18" localSheetId="16">#REF!</definedName>
    <definedName name="_DAT18" localSheetId="22">#REF!</definedName>
    <definedName name="_DAT18" localSheetId="15">#REF!</definedName>
    <definedName name="_DAT18" localSheetId="21">#REF!</definedName>
    <definedName name="_DAT18" localSheetId="9">#REF!</definedName>
    <definedName name="_DAT18" localSheetId="23">#REF!</definedName>
    <definedName name="_DAT18" localSheetId="13">#REF!</definedName>
    <definedName name="_DAT18" localSheetId="10">#REF!</definedName>
    <definedName name="_DAT18" localSheetId="24">#REF!</definedName>
    <definedName name="_DAT18" localSheetId="17">#REF!</definedName>
    <definedName name="_DAT18">#REF!</definedName>
    <definedName name="_DAT19" localSheetId="3">'[21]FA details'!#REF!</definedName>
    <definedName name="_DAT19" localSheetId="0">'[21]FA details'!#REF!</definedName>
    <definedName name="_DAT19" localSheetId="18">'[21]FA details'!#REF!</definedName>
    <definedName name="_DAT19" localSheetId="19">'[21]FA details'!#REF!</definedName>
    <definedName name="_DAT19" localSheetId="8">'[21]FA details'!#REF!</definedName>
    <definedName name="_DAT19" localSheetId="12">'[21]FA details'!#REF!</definedName>
    <definedName name="_DAT19" localSheetId="11">'[21]FA details'!#REF!</definedName>
    <definedName name="_DAT19" localSheetId="14">'[21]FA details'!#REF!</definedName>
    <definedName name="_DAT19" localSheetId="20">'[21]FA details'!#REF!</definedName>
    <definedName name="_DAT19" localSheetId="16">'[21]FA details'!#REF!</definedName>
    <definedName name="_DAT19" localSheetId="22">'[21]FA details'!#REF!</definedName>
    <definedName name="_DAT19" localSheetId="15">'[21]FA details'!#REF!</definedName>
    <definedName name="_DAT19" localSheetId="21">'[21]FA details'!#REF!</definedName>
    <definedName name="_DAT19" localSheetId="9">'[21]FA details'!#REF!</definedName>
    <definedName name="_DAT19" localSheetId="23">'[21]FA details'!#REF!</definedName>
    <definedName name="_DAT19" localSheetId="13">'[21]FA details'!#REF!</definedName>
    <definedName name="_DAT19" localSheetId="10">'[21]FA details'!#REF!</definedName>
    <definedName name="_DAT19" localSheetId="24">'[21]FA details'!#REF!</definedName>
    <definedName name="_DAT19" localSheetId="17">'[21]FA details'!#REF!</definedName>
    <definedName name="_DAT19">'[21]FA details'!#REF!</definedName>
    <definedName name="_DAT2" localSheetId="3">#REF!</definedName>
    <definedName name="_DAT2" localSheetId="0">#REF!</definedName>
    <definedName name="_DAT2" localSheetId="18">#REF!</definedName>
    <definedName name="_DAT2" localSheetId="19">#REF!</definedName>
    <definedName name="_DAT2" localSheetId="8">#REF!</definedName>
    <definedName name="_DAT2" localSheetId="12">#REF!</definedName>
    <definedName name="_DAT2" localSheetId="11">#REF!</definedName>
    <definedName name="_DAT2" localSheetId="14">#REF!</definedName>
    <definedName name="_DAT2" localSheetId="20">#REF!</definedName>
    <definedName name="_DAT2" localSheetId="16">#REF!</definedName>
    <definedName name="_DAT2" localSheetId="22">#REF!</definedName>
    <definedName name="_DAT2" localSheetId="15">#REF!</definedName>
    <definedName name="_DAT2" localSheetId="21">#REF!</definedName>
    <definedName name="_DAT2" localSheetId="9">#REF!</definedName>
    <definedName name="_DAT2" localSheetId="23">#REF!</definedName>
    <definedName name="_DAT2" localSheetId="13">#REF!</definedName>
    <definedName name="_DAT2" localSheetId="10">#REF!</definedName>
    <definedName name="_DAT2" localSheetId="24">#REF!</definedName>
    <definedName name="_DAT2" localSheetId="17">#REF!</definedName>
    <definedName name="_DAT2">#REF!</definedName>
    <definedName name="_DAT20" localSheetId="3">'[21]FA details'!#REF!</definedName>
    <definedName name="_DAT20" localSheetId="0">'[21]FA details'!#REF!</definedName>
    <definedName name="_DAT20" localSheetId="18">'[21]FA details'!#REF!</definedName>
    <definedName name="_DAT20" localSheetId="19">'[21]FA details'!#REF!</definedName>
    <definedName name="_DAT20" localSheetId="8">'[21]FA details'!#REF!</definedName>
    <definedName name="_DAT20" localSheetId="12">'[21]FA details'!#REF!</definedName>
    <definedName name="_DAT20" localSheetId="11">'[21]FA details'!#REF!</definedName>
    <definedName name="_DAT20" localSheetId="14">'[21]FA details'!#REF!</definedName>
    <definedName name="_DAT20" localSheetId="20">'[21]FA details'!#REF!</definedName>
    <definedName name="_DAT20" localSheetId="16">'[21]FA details'!#REF!</definedName>
    <definedName name="_DAT20" localSheetId="22">'[21]FA details'!#REF!</definedName>
    <definedName name="_DAT20" localSheetId="15">'[21]FA details'!#REF!</definedName>
    <definedName name="_DAT20" localSheetId="21">'[21]FA details'!#REF!</definedName>
    <definedName name="_DAT20" localSheetId="9">'[21]FA details'!#REF!</definedName>
    <definedName name="_DAT20" localSheetId="23">'[21]FA details'!#REF!</definedName>
    <definedName name="_DAT20" localSheetId="13">'[21]FA details'!#REF!</definedName>
    <definedName name="_DAT20" localSheetId="10">'[21]FA details'!#REF!</definedName>
    <definedName name="_DAT20" localSheetId="24">'[21]FA details'!#REF!</definedName>
    <definedName name="_DAT20" localSheetId="17">'[21]FA details'!#REF!</definedName>
    <definedName name="_DAT20">'[21]FA details'!#REF!</definedName>
    <definedName name="_DAT21" localSheetId="3">'[21]FA details'!#REF!</definedName>
    <definedName name="_DAT21" localSheetId="0">'[21]FA details'!#REF!</definedName>
    <definedName name="_DAT21" localSheetId="18">'[21]FA details'!#REF!</definedName>
    <definedName name="_DAT21" localSheetId="19">'[21]FA details'!#REF!</definedName>
    <definedName name="_DAT21" localSheetId="8">'[21]FA details'!#REF!</definedName>
    <definedName name="_DAT21" localSheetId="12">'[21]FA details'!#REF!</definedName>
    <definedName name="_DAT21" localSheetId="11">'[21]FA details'!#REF!</definedName>
    <definedName name="_DAT21" localSheetId="14">'[21]FA details'!#REF!</definedName>
    <definedName name="_DAT21" localSheetId="20">'[21]FA details'!#REF!</definedName>
    <definedName name="_DAT21" localSheetId="16">'[21]FA details'!#REF!</definedName>
    <definedName name="_DAT21" localSheetId="22">'[21]FA details'!#REF!</definedName>
    <definedName name="_DAT21" localSheetId="15">'[21]FA details'!#REF!</definedName>
    <definedName name="_DAT21" localSheetId="21">'[21]FA details'!#REF!</definedName>
    <definedName name="_DAT21" localSheetId="9">'[21]FA details'!#REF!</definedName>
    <definedName name="_DAT21" localSheetId="23">'[21]FA details'!#REF!</definedName>
    <definedName name="_DAT21" localSheetId="13">'[21]FA details'!#REF!</definedName>
    <definedName name="_DAT21" localSheetId="10">'[21]FA details'!#REF!</definedName>
    <definedName name="_DAT21" localSheetId="24">'[21]FA details'!#REF!</definedName>
    <definedName name="_DAT21" localSheetId="17">'[21]FA details'!#REF!</definedName>
    <definedName name="_DAT21">'[21]FA details'!#REF!</definedName>
    <definedName name="_DAT22" localSheetId="3">#REF!</definedName>
    <definedName name="_DAT22" localSheetId="0">#REF!</definedName>
    <definedName name="_DAT22" localSheetId="18">#REF!</definedName>
    <definedName name="_DAT22" localSheetId="19">#REF!</definedName>
    <definedName name="_DAT22" localSheetId="8">#REF!</definedName>
    <definedName name="_DAT22" localSheetId="12">#REF!</definedName>
    <definedName name="_DAT22" localSheetId="11">#REF!</definedName>
    <definedName name="_DAT22" localSheetId="14">#REF!</definedName>
    <definedName name="_DAT22" localSheetId="20">#REF!</definedName>
    <definedName name="_DAT22" localSheetId="16">#REF!</definedName>
    <definedName name="_DAT22" localSheetId="22">#REF!</definedName>
    <definedName name="_DAT22" localSheetId="15">#REF!</definedName>
    <definedName name="_DAT22" localSheetId="21">#REF!</definedName>
    <definedName name="_DAT22" localSheetId="9">#REF!</definedName>
    <definedName name="_DAT22" localSheetId="23">#REF!</definedName>
    <definedName name="_DAT22" localSheetId="13">#REF!</definedName>
    <definedName name="_DAT22" localSheetId="10">#REF!</definedName>
    <definedName name="_DAT22" localSheetId="24">#REF!</definedName>
    <definedName name="_DAT22" localSheetId="17">#REF!</definedName>
    <definedName name="_DAT22">#REF!</definedName>
    <definedName name="_DAT23" localSheetId="3">[22]FAR!#REF!</definedName>
    <definedName name="_DAT23" localSheetId="0">[22]FAR!#REF!</definedName>
    <definedName name="_DAT23" localSheetId="18">[22]FAR!#REF!</definedName>
    <definedName name="_DAT23" localSheetId="19">[22]FAR!#REF!</definedName>
    <definedName name="_DAT23" localSheetId="8">[22]FAR!#REF!</definedName>
    <definedName name="_DAT23" localSheetId="12">[22]FAR!#REF!</definedName>
    <definedName name="_DAT23" localSheetId="11">[22]FAR!#REF!</definedName>
    <definedName name="_DAT23" localSheetId="14">[22]FAR!#REF!</definedName>
    <definedName name="_DAT23" localSheetId="20">[22]FAR!#REF!</definedName>
    <definedName name="_DAT23" localSheetId="16">[22]FAR!#REF!</definedName>
    <definedName name="_DAT23" localSheetId="22">[22]FAR!#REF!</definedName>
    <definedName name="_DAT23" localSheetId="15">[22]FAR!#REF!</definedName>
    <definedName name="_DAT23" localSheetId="21">[22]FAR!#REF!</definedName>
    <definedName name="_DAT23" localSheetId="9">[22]FAR!#REF!</definedName>
    <definedName name="_DAT23" localSheetId="23">[22]FAR!#REF!</definedName>
    <definedName name="_DAT23" localSheetId="13">[22]FAR!#REF!</definedName>
    <definedName name="_DAT23" localSheetId="10">[22]FAR!#REF!</definedName>
    <definedName name="_DAT23" localSheetId="24">[22]FAR!#REF!</definedName>
    <definedName name="_DAT23" localSheetId="17">[22]FAR!#REF!</definedName>
    <definedName name="_DAT23">[22]FAR!#REF!</definedName>
    <definedName name="_DAT24" localSheetId="3">[22]FAR!#REF!</definedName>
    <definedName name="_DAT24" localSheetId="0">[22]FAR!#REF!</definedName>
    <definedName name="_DAT24" localSheetId="18">[22]FAR!#REF!</definedName>
    <definedName name="_DAT24" localSheetId="19">[22]FAR!#REF!</definedName>
    <definedName name="_DAT24" localSheetId="8">[22]FAR!#REF!</definedName>
    <definedName name="_DAT24" localSheetId="12">[22]FAR!#REF!</definedName>
    <definedName name="_DAT24" localSheetId="11">[22]FAR!#REF!</definedName>
    <definedName name="_DAT24" localSheetId="14">[22]FAR!#REF!</definedName>
    <definedName name="_DAT24" localSheetId="20">[22]FAR!#REF!</definedName>
    <definedName name="_DAT24" localSheetId="16">[22]FAR!#REF!</definedName>
    <definedName name="_DAT24" localSheetId="22">[22]FAR!#REF!</definedName>
    <definedName name="_DAT24" localSheetId="15">[22]FAR!#REF!</definedName>
    <definedName name="_DAT24" localSheetId="21">[22]FAR!#REF!</definedName>
    <definedName name="_DAT24" localSheetId="9">[22]FAR!#REF!</definedName>
    <definedName name="_DAT24" localSheetId="23">[22]FAR!#REF!</definedName>
    <definedName name="_DAT24" localSheetId="13">[22]FAR!#REF!</definedName>
    <definedName name="_DAT24" localSheetId="10">[22]FAR!#REF!</definedName>
    <definedName name="_DAT24" localSheetId="24">[22]FAR!#REF!</definedName>
    <definedName name="_DAT24" localSheetId="17">[22]FAR!#REF!</definedName>
    <definedName name="_DAT24">[22]FAR!#REF!</definedName>
    <definedName name="_DAT3" localSheetId="3">#REF!</definedName>
    <definedName name="_DAT3" localSheetId="0">#REF!</definedName>
    <definedName name="_DAT3" localSheetId="18">#REF!</definedName>
    <definedName name="_DAT3" localSheetId="19">#REF!</definedName>
    <definedName name="_DAT3" localSheetId="8">#REF!</definedName>
    <definedName name="_DAT3" localSheetId="12">#REF!</definedName>
    <definedName name="_DAT3" localSheetId="11">#REF!</definedName>
    <definedName name="_DAT3" localSheetId="14">#REF!</definedName>
    <definedName name="_DAT3" localSheetId="20">#REF!</definedName>
    <definedName name="_DAT3" localSheetId="16">#REF!</definedName>
    <definedName name="_DAT3" localSheetId="22">#REF!</definedName>
    <definedName name="_DAT3" localSheetId="15">#REF!</definedName>
    <definedName name="_DAT3" localSheetId="21">#REF!</definedName>
    <definedName name="_DAT3" localSheetId="9">#REF!</definedName>
    <definedName name="_DAT3" localSheetId="23">#REF!</definedName>
    <definedName name="_DAT3" localSheetId="13">#REF!</definedName>
    <definedName name="_DAT3" localSheetId="10">#REF!</definedName>
    <definedName name="_DAT3" localSheetId="24">#REF!</definedName>
    <definedName name="_DAT3" localSheetId="17">#REF!</definedName>
    <definedName name="_DAT3">#REF!</definedName>
    <definedName name="_DAT4" localSheetId="3">#REF!</definedName>
    <definedName name="_DAT4" localSheetId="0">#REF!</definedName>
    <definedName name="_DAT4" localSheetId="18">#REF!</definedName>
    <definedName name="_DAT4" localSheetId="19">#REF!</definedName>
    <definedName name="_DAT4" localSheetId="8">#REF!</definedName>
    <definedName name="_DAT4" localSheetId="12">#REF!</definedName>
    <definedName name="_DAT4" localSheetId="11">#REF!</definedName>
    <definedName name="_DAT4" localSheetId="14">#REF!</definedName>
    <definedName name="_DAT4" localSheetId="20">#REF!</definedName>
    <definedName name="_DAT4" localSheetId="16">#REF!</definedName>
    <definedName name="_DAT4" localSheetId="22">#REF!</definedName>
    <definedName name="_DAT4" localSheetId="15">#REF!</definedName>
    <definedName name="_DAT4" localSheetId="21">#REF!</definedName>
    <definedName name="_DAT4" localSheetId="9">#REF!</definedName>
    <definedName name="_DAT4" localSheetId="23">#REF!</definedName>
    <definedName name="_DAT4" localSheetId="13">#REF!</definedName>
    <definedName name="_DAT4" localSheetId="10">#REF!</definedName>
    <definedName name="_DAT4" localSheetId="24">#REF!</definedName>
    <definedName name="_DAT4" localSheetId="17">#REF!</definedName>
    <definedName name="_DAT4">#REF!</definedName>
    <definedName name="_DAT5" localSheetId="3">#REF!</definedName>
    <definedName name="_DAT5" localSheetId="0">#REF!</definedName>
    <definedName name="_DAT5" localSheetId="18">#REF!</definedName>
    <definedName name="_DAT5" localSheetId="19">#REF!</definedName>
    <definedName name="_DAT5" localSheetId="8">#REF!</definedName>
    <definedName name="_DAT5" localSheetId="12">#REF!</definedName>
    <definedName name="_DAT5" localSheetId="11">#REF!</definedName>
    <definedName name="_DAT5" localSheetId="14">#REF!</definedName>
    <definedName name="_DAT5" localSheetId="20">#REF!</definedName>
    <definedName name="_DAT5" localSheetId="16">#REF!</definedName>
    <definedName name="_DAT5" localSheetId="22">#REF!</definedName>
    <definedName name="_DAT5" localSheetId="15">#REF!</definedName>
    <definedName name="_DAT5" localSheetId="21">#REF!</definedName>
    <definedName name="_DAT5" localSheetId="9">#REF!</definedName>
    <definedName name="_DAT5" localSheetId="23">#REF!</definedName>
    <definedName name="_DAT5" localSheetId="13">#REF!</definedName>
    <definedName name="_DAT5" localSheetId="10">#REF!</definedName>
    <definedName name="_DAT5" localSheetId="24">#REF!</definedName>
    <definedName name="_DAT5" localSheetId="17">#REF!</definedName>
    <definedName name="_DAT5">#REF!</definedName>
    <definedName name="_DAT6" localSheetId="3">#REF!</definedName>
    <definedName name="_DAT6" localSheetId="0">#REF!</definedName>
    <definedName name="_DAT6" localSheetId="18">#REF!</definedName>
    <definedName name="_DAT6" localSheetId="19">#REF!</definedName>
    <definedName name="_DAT6" localSheetId="8">#REF!</definedName>
    <definedName name="_DAT6" localSheetId="12">#REF!</definedName>
    <definedName name="_DAT6" localSheetId="11">#REF!</definedName>
    <definedName name="_DAT6" localSheetId="14">#REF!</definedName>
    <definedName name="_DAT6" localSheetId="20">#REF!</definedName>
    <definedName name="_DAT6" localSheetId="16">#REF!</definedName>
    <definedName name="_DAT6" localSheetId="22">#REF!</definedName>
    <definedName name="_DAT6" localSheetId="15">#REF!</definedName>
    <definedName name="_DAT6" localSheetId="21">#REF!</definedName>
    <definedName name="_DAT6" localSheetId="9">#REF!</definedName>
    <definedName name="_DAT6" localSheetId="23">#REF!</definedName>
    <definedName name="_DAT6" localSheetId="13">#REF!</definedName>
    <definedName name="_DAT6" localSheetId="10">#REF!</definedName>
    <definedName name="_DAT6" localSheetId="24">#REF!</definedName>
    <definedName name="_DAT6" localSheetId="17">#REF!</definedName>
    <definedName name="_DAT6">#REF!</definedName>
    <definedName name="_DAT7" localSheetId="3">#REF!</definedName>
    <definedName name="_DAT7" localSheetId="0">#REF!</definedName>
    <definedName name="_DAT7" localSheetId="18">#REF!</definedName>
    <definedName name="_DAT7" localSheetId="19">#REF!</definedName>
    <definedName name="_DAT7" localSheetId="8">#REF!</definedName>
    <definedName name="_DAT7" localSheetId="12">#REF!</definedName>
    <definedName name="_DAT7" localSheetId="11">#REF!</definedName>
    <definedName name="_DAT7" localSheetId="14">#REF!</definedName>
    <definedName name="_DAT7" localSheetId="20">#REF!</definedName>
    <definedName name="_DAT7" localSheetId="16">#REF!</definedName>
    <definedName name="_DAT7" localSheetId="22">#REF!</definedName>
    <definedName name="_DAT7" localSheetId="15">#REF!</definedName>
    <definedName name="_DAT7" localSheetId="21">#REF!</definedName>
    <definedName name="_DAT7" localSheetId="9">#REF!</definedName>
    <definedName name="_DAT7" localSheetId="23">#REF!</definedName>
    <definedName name="_DAT7" localSheetId="13">#REF!</definedName>
    <definedName name="_DAT7" localSheetId="10">#REF!</definedName>
    <definedName name="_DAT7" localSheetId="24">#REF!</definedName>
    <definedName name="_DAT7" localSheetId="17">#REF!</definedName>
    <definedName name="_DAT7">#REF!</definedName>
    <definedName name="_DAT8" localSheetId="3">#REF!</definedName>
    <definedName name="_DAT8" localSheetId="0">#REF!</definedName>
    <definedName name="_DAT8" localSheetId="18">#REF!</definedName>
    <definedName name="_DAT8" localSheetId="19">#REF!</definedName>
    <definedName name="_DAT8" localSheetId="8">#REF!</definedName>
    <definedName name="_DAT8" localSheetId="12">#REF!</definedName>
    <definedName name="_DAT8" localSheetId="11">#REF!</definedName>
    <definedName name="_DAT8" localSheetId="14">#REF!</definedName>
    <definedName name="_DAT8" localSheetId="20">#REF!</definedName>
    <definedName name="_DAT8" localSheetId="16">#REF!</definedName>
    <definedName name="_DAT8" localSheetId="22">#REF!</definedName>
    <definedName name="_DAT8" localSheetId="15">#REF!</definedName>
    <definedName name="_DAT8" localSheetId="21">#REF!</definedName>
    <definedName name="_DAT8" localSheetId="9">#REF!</definedName>
    <definedName name="_DAT8" localSheetId="23">#REF!</definedName>
    <definedName name="_DAT8" localSheetId="13">#REF!</definedName>
    <definedName name="_DAT8" localSheetId="10">#REF!</definedName>
    <definedName name="_DAT8" localSheetId="24">#REF!</definedName>
    <definedName name="_DAT8" localSheetId="17">#REF!</definedName>
    <definedName name="_DAT8">#REF!</definedName>
    <definedName name="_DAT9" localSheetId="3">#REF!</definedName>
    <definedName name="_DAT9" localSheetId="0">#REF!</definedName>
    <definedName name="_DAT9" localSheetId="18">#REF!</definedName>
    <definedName name="_DAT9" localSheetId="19">#REF!</definedName>
    <definedName name="_DAT9" localSheetId="8">#REF!</definedName>
    <definedName name="_DAT9" localSheetId="12">#REF!</definedName>
    <definedName name="_DAT9" localSheetId="11">#REF!</definedName>
    <definedName name="_DAT9" localSheetId="14">#REF!</definedName>
    <definedName name="_DAT9" localSheetId="20">#REF!</definedName>
    <definedName name="_DAT9" localSheetId="16">#REF!</definedName>
    <definedName name="_DAT9" localSheetId="22">#REF!</definedName>
    <definedName name="_DAT9" localSheetId="15">#REF!</definedName>
    <definedName name="_DAT9" localSheetId="21">#REF!</definedName>
    <definedName name="_DAT9" localSheetId="9">#REF!</definedName>
    <definedName name="_DAT9" localSheetId="23">#REF!</definedName>
    <definedName name="_DAT9" localSheetId="13">#REF!</definedName>
    <definedName name="_DAT9" localSheetId="10">#REF!</definedName>
    <definedName name="_DAT9" localSheetId="24">#REF!</definedName>
    <definedName name="_DAT9" localSheetId="17">#REF!</definedName>
    <definedName name="_DAT9">#REF!</definedName>
    <definedName name="_dfr4" hidden="1">[5]A!$J$4:$U$4</definedName>
    <definedName name="_eos06">'[23]Operating Model'!$G$153</definedName>
    <definedName name="_eos07">'[23]Operating Model'!$H$153</definedName>
    <definedName name="_eos08">'[23]Operating Model'!$I$153</definedName>
    <definedName name="_eos09">'[23]Operating Model'!$J$153</definedName>
    <definedName name="_eos10">'[23]Operating Model'!$K$153</definedName>
    <definedName name="_eos11">'[23]Operating Model'!$L$153</definedName>
    <definedName name="_eos12">'[23]Operating Model'!$M$153</definedName>
    <definedName name="_eos13">'[23]Operating Model'!$N$153</definedName>
    <definedName name="_eos14">'[23]Operating Model'!$O$153</definedName>
    <definedName name="_eos15">'[23]Operating Model'!$P$153</definedName>
    <definedName name="_Fill" localSheetId="3" hidden="1">#REF!</definedName>
    <definedName name="_Fill" localSheetId="0" hidden="1">#REF!</definedName>
    <definedName name="_Fill" localSheetId="18" hidden="1">#REF!</definedName>
    <definedName name="_Fill" localSheetId="19" hidden="1">#REF!</definedName>
    <definedName name="_Fill" localSheetId="8" hidden="1">#REF!</definedName>
    <definedName name="_Fill" localSheetId="12" hidden="1">#REF!</definedName>
    <definedName name="_Fill" localSheetId="11" hidden="1">#REF!</definedName>
    <definedName name="_Fill" localSheetId="14" hidden="1">#REF!</definedName>
    <definedName name="_Fill" localSheetId="20" hidden="1">#REF!</definedName>
    <definedName name="_Fill" localSheetId="16" hidden="1">#REF!</definedName>
    <definedName name="_Fill" localSheetId="22" hidden="1">#REF!</definedName>
    <definedName name="_Fill" localSheetId="15" hidden="1">#REF!</definedName>
    <definedName name="_Fill" localSheetId="21" hidden="1">#REF!</definedName>
    <definedName name="_Fill" localSheetId="9" hidden="1">#REF!</definedName>
    <definedName name="_Fill" localSheetId="23" hidden="1">#REF!</definedName>
    <definedName name="_Fill" localSheetId="13" hidden="1">#REF!</definedName>
    <definedName name="_Fill" localSheetId="10" hidden="1">#REF!</definedName>
    <definedName name="_Fill" localSheetId="24" hidden="1">#REF!</definedName>
    <definedName name="_Fill" localSheetId="17" hidden="1">#REF!</definedName>
    <definedName name="_Fill" hidden="1">#REF!</definedName>
    <definedName name="_xlnm._FilterDatabase" localSheetId="0" hidden="1">MASTER!$A$1:$BB$213</definedName>
    <definedName name="_INS1" localSheetId="3">#REF!</definedName>
    <definedName name="_INS1" localSheetId="0">#REF!</definedName>
    <definedName name="_INS1" localSheetId="18">#REF!</definedName>
    <definedName name="_INS1" localSheetId="19">#REF!</definedName>
    <definedName name="_INS1" localSheetId="8">#REF!</definedName>
    <definedName name="_INS1" localSheetId="12">#REF!</definedName>
    <definedName name="_INS1" localSheetId="11">#REF!</definedName>
    <definedName name="_INS1" localSheetId="14">#REF!</definedName>
    <definedName name="_INS1" localSheetId="20">#REF!</definedName>
    <definedName name="_INS1" localSheetId="16">#REF!</definedName>
    <definedName name="_INS1" localSheetId="22">#REF!</definedName>
    <definedName name="_INS1" localSheetId="15">#REF!</definedName>
    <definedName name="_INS1" localSheetId="21">#REF!</definedName>
    <definedName name="_INS1" localSheetId="9">#REF!</definedName>
    <definedName name="_INS1" localSheetId="23">#REF!</definedName>
    <definedName name="_INS1" localSheetId="13">#REF!</definedName>
    <definedName name="_INS1" localSheetId="10">#REF!</definedName>
    <definedName name="_INS1" localSheetId="24">#REF!</definedName>
    <definedName name="_INS1" localSheetId="17">#REF!</definedName>
    <definedName name="_INS1">#REF!</definedName>
    <definedName name="_Key1" localSheetId="3" hidden="1">#REF!</definedName>
    <definedName name="_Key1" localSheetId="0" hidden="1">#REF!</definedName>
    <definedName name="_Key1" localSheetId="18" hidden="1">#REF!</definedName>
    <definedName name="_Key1" localSheetId="19" hidden="1">#REF!</definedName>
    <definedName name="_Key1" localSheetId="8" hidden="1">#REF!</definedName>
    <definedName name="_Key1" localSheetId="12" hidden="1">#REF!</definedName>
    <definedName name="_Key1" localSheetId="11" hidden="1">#REF!</definedName>
    <definedName name="_Key1" localSheetId="14" hidden="1">#REF!</definedName>
    <definedName name="_Key1" localSheetId="20" hidden="1">#REF!</definedName>
    <definedName name="_Key1" localSheetId="16" hidden="1">#REF!</definedName>
    <definedName name="_Key1" localSheetId="22" hidden="1">#REF!</definedName>
    <definedName name="_Key1" localSheetId="15" hidden="1">#REF!</definedName>
    <definedName name="_Key1" localSheetId="21" hidden="1">#REF!</definedName>
    <definedName name="_Key1" localSheetId="9" hidden="1">#REF!</definedName>
    <definedName name="_Key1" localSheetId="23" hidden="1">#REF!</definedName>
    <definedName name="_Key1" localSheetId="13" hidden="1">#REF!</definedName>
    <definedName name="_Key1" localSheetId="10" hidden="1">#REF!</definedName>
    <definedName name="_Key1" localSheetId="24" hidden="1">#REF!</definedName>
    <definedName name="_Key1" localSheetId="17" hidden="1">#REF!</definedName>
    <definedName name="_Key1" hidden="1">#REF!</definedName>
    <definedName name="_Key2" localSheetId="3" hidden="1">#REF!</definedName>
    <definedName name="_Key2" localSheetId="0" hidden="1">#REF!</definedName>
    <definedName name="_Key2" localSheetId="18" hidden="1">#REF!</definedName>
    <definedName name="_Key2" localSheetId="19" hidden="1">#REF!</definedName>
    <definedName name="_Key2" localSheetId="8" hidden="1">#REF!</definedName>
    <definedName name="_Key2" localSheetId="12" hidden="1">#REF!</definedName>
    <definedName name="_Key2" localSheetId="11" hidden="1">#REF!</definedName>
    <definedName name="_Key2" localSheetId="14" hidden="1">#REF!</definedName>
    <definedName name="_Key2" localSheetId="20" hidden="1">#REF!</definedName>
    <definedName name="_Key2" localSheetId="16" hidden="1">#REF!</definedName>
    <definedName name="_Key2" localSheetId="22" hidden="1">#REF!</definedName>
    <definedName name="_Key2" localSheetId="15" hidden="1">#REF!</definedName>
    <definedName name="_Key2" localSheetId="21" hidden="1">#REF!</definedName>
    <definedName name="_Key2" localSheetId="9" hidden="1">#REF!</definedName>
    <definedName name="_Key2" localSheetId="23" hidden="1">#REF!</definedName>
    <definedName name="_Key2" localSheetId="13" hidden="1">#REF!</definedName>
    <definedName name="_Key2" localSheetId="10" hidden="1">#REF!</definedName>
    <definedName name="_Key2" localSheetId="24" hidden="1">#REF!</definedName>
    <definedName name="_Key2" localSheetId="17" hidden="1">#REF!</definedName>
    <definedName name="_Key2" hidden="1">#REF!</definedName>
    <definedName name="_Key3" localSheetId="3" hidden="1">#REF!</definedName>
    <definedName name="_Key3" localSheetId="0" hidden="1">#REF!</definedName>
    <definedName name="_Key3" localSheetId="18" hidden="1">#REF!</definedName>
    <definedName name="_Key3" localSheetId="19" hidden="1">#REF!</definedName>
    <definedName name="_Key3" localSheetId="8" hidden="1">#REF!</definedName>
    <definedName name="_Key3" localSheetId="12" hidden="1">#REF!</definedName>
    <definedName name="_Key3" localSheetId="11" hidden="1">#REF!</definedName>
    <definedName name="_Key3" localSheetId="14" hidden="1">#REF!</definedName>
    <definedName name="_Key3" localSheetId="20" hidden="1">#REF!</definedName>
    <definedName name="_Key3" localSheetId="16" hidden="1">#REF!</definedName>
    <definedName name="_Key3" localSheetId="22" hidden="1">#REF!</definedName>
    <definedName name="_Key3" localSheetId="15" hidden="1">#REF!</definedName>
    <definedName name="_Key3" localSheetId="21" hidden="1">#REF!</definedName>
    <definedName name="_Key3" localSheetId="9" hidden="1">#REF!</definedName>
    <definedName name="_Key3" localSheetId="23" hidden="1">#REF!</definedName>
    <definedName name="_Key3" localSheetId="13" hidden="1">#REF!</definedName>
    <definedName name="_Key3" localSheetId="10" hidden="1">#REF!</definedName>
    <definedName name="_Key3" localSheetId="24" hidden="1">#REF!</definedName>
    <definedName name="_Key3" localSheetId="17" hidden="1">#REF!</definedName>
    <definedName name="_Key3" hidden="1">#REF!</definedName>
    <definedName name="_Key4" localSheetId="3" hidden="1">#REF!</definedName>
    <definedName name="_Key4" localSheetId="0" hidden="1">#REF!</definedName>
    <definedName name="_Key4" localSheetId="18" hidden="1">#REF!</definedName>
    <definedName name="_Key4" localSheetId="19" hidden="1">#REF!</definedName>
    <definedName name="_Key4" localSheetId="8" hidden="1">#REF!</definedName>
    <definedName name="_Key4" localSheetId="12" hidden="1">#REF!</definedName>
    <definedName name="_Key4" localSheetId="11" hidden="1">#REF!</definedName>
    <definedName name="_Key4" localSheetId="14" hidden="1">#REF!</definedName>
    <definedName name="_Key4" localSheetId="20" hidden="1">#REF!</definedName>
    <definedName name="_Key4" localSheetId="16" hidden="1">#REF!</definedName>
    <definedName name="_Key4" localSheetId="22" hidden="1">#REF!</definedName>
    <definedName name="_Key4" localSheetId="15" hidden="1">#REF!</definedName>
    <definedName name="_Key4" localSheetId="21" hidden="1">#REF!</definedName>
    <definedName name="_Key4" localSheetId="9" hidden="1">#REF!</definedName>
    <definedName name="_Key4" localSheetId="23" hidden="1">#REF!</definedName>
    <definedName name="_Key4" localSheetId="13" hidden="1">#REF!</definedName>
    <definedName name="_Key4" localSheetId="10" hidden="1">#REF!</definedName>
    <definedName name="_Key4" localSheetId="24" hidden="1">#REF!</definedName>
    <definedName name="_Key4" localSheetId="17" hidden="1">#REF!</definedName>
    <definedName name="_Key4" hidden="1">#REF!</definedName>
    <definedName name="_m1" localSheetId="0">[7]!_m1</definedName>
    <definedName name="_m1" localSheetId="18">[7]!_m1</definedName>
    <definedName name="_m1" localSheetId="19">[7]!_m1</definedName>
    <definedName name="_m1" localSheetId="8">[7]!_m1</definedName>
    <definedName name="_m1" localSheetId="12">[7]!_m1</definedName>
    <definedName name="_m1" localSheetId="11">[7]!_m1</definedName>
    <definedName name="_m1" localSheetId="14">[7]!_m1</definedName>
    <definedName name="_m1" localSheetId="20">[7]!_m1</definedName>
    <definedName name="_m1" localSheetId="16">[7]!_m1</definedName>
    <definedName name="_m1" localSheetId="22">[7]!_m1</definedName>
    <definedName name="_m1" localSheetId="15">[7]!_m1</definedName>
    <definedName name="_m1" localSheetId="21">[7]!_m1</definedName>
    <definedName name="_m1" localSheetId="9">[7]!_m1</definedName>
    <definedName name="_m1" localSheetId="23">[7]!_m1</definedName>
    <definedName name="_m1" localSheetId="13">[7]!_m1</definedName>
    <definedName name="_m1" localSheetId="10">[7]!_m1</definedName>
    <definedName name="_m1" localSheetId="24">[7]!_m1</definedName>
    <definedName name="_m1" localSheetId="17">[7]!_m1</definedName>
    <definedName name="_m1">[7]!_m1</definedName>
    <definedName name="_new2" hidden="1">'[24]Cntmrs-Recruit'!$R$20:$T$20</definedName>
    <definedName name="_Order1" hidden="1">255</definedName>
    <definedName name="_Order2" localSheetId="0" hidden="1">0</definedName>
    <definedName name="_Order2" hidden="1">255</definedName>
    <definedName name="_pad03" localSheetId="3">'[16]Eng $izedRoadmap'!#REF!</definedName>
    <definedName name="_pad03" localSheetId="0">'[16]Eng $izedRoadmap'!#REF!</definedName>
    <definedName name="_pad03" localSheetId="18">'[16]Eng $izedRoadmap'!#REF!</definedName>
    <definedName name="_pad03" localSheetId="19">'[16]Eng $izedRoadmap'!#REF!</definedName>
    <definedName name="_pad03" localSheetId="8">'[16]Eng $izedRoadmap'!#REF!</definedName>
    <definedName name="_pad03" localSheetId="12">'[16]Eng $izedRoadmap'!#REF!</definedName>
    <definedName name="_pad03" localSheetId="11">'[16]Eng $izedRoadmap'!#REF!</definedName>
    <definedName name="_pad03" localSheetId="14">'[16]Eng $izedRoadmap'!#REF!</definedName>
    <definedName name="_pad03" localSheetId="20">'[16]Eng $izedRoadmap'!#REF!</definedName>
    <definedName name="_pad03" localSheetId="16">'[16]Eng $izedRoadmap'!#REF!</definedName>
    <definedName name="_pad03" localSheetId="22">'[16]Eng $izedRoadmap'!#REF!</definedName>
    <definedName name="_pad03" localSheetId="15">'[16]Eng $izedRoadmap'!#REF!</definedName>
    <definedName name="_pad03" localSheetId="21">'[16]Eng $izedRoadmap'!#REF!</definedName>
    <definedName name="_pad03" localSheetId="9">'[16]Eng $izedRoadmap'!#REF!</definedName>
    <definedName name="_pad03" localSheetId="23">'[16]Eng $izedRoadmap'!#REF!</definedName>
    <definedName name="_pad03" localSheetId="13">'[16]Eng $izedRoadmap'!#REF!</definedName>
    <definedName name="_pad03" localSheetId="10">'[16]Eng $izedRoadmap'!#REF!</definedName>
    <definedName name="_pad03" localSheetId="24">'[16]Eng $izedRoadmap'!#REF!</definedName>
    <definedName name="_pad03" localSheetId="17">'[16]Eng $izedRoadmap'!#REF!</definedName>
    <definedName name="_pad03">'[16]Eng $izedRoadmap'!#REF!</definedName>
    <definedName name="_Pam10" hidden="1">[5]A!$J$4:$U$4</definedName>
    <definedName name="_Pam11" hidden="1">[5]A!$J$4:$U$4</definedName>
    <definedName name="_Pam12" hidden="1">[5]A!$J$4:$U$4</definedName>
    <definedName name="_Pam13" hidden="1">[5]A!$L$4:$U$4</definedName>
    <definedName name="_Pam14" hidden="1">[5]A!$J$4:$U$4</definedName>
    <definedName name="_Pam2" hidden="1">[5]A!$J$7:$U$7</definedName>
    <definedName name="_Pam3" hidden="1">[5]A!$L$128:$U$128</definedName>
    <definedName name="_Pam4" hidden="1">[5]A!$J$138:$U$138</definedName>
    <definedName name="_Pam5" hidden="1">[5]A!$J$130:$U$130</definedName>
    <definedName name="_Pam6" hidden="1">[5]A!$J$152:$U$152</definedName>
    <definedName name="_Pam7" hidden="1">[5]A!$J$4:$U$4</definedName>
    <definedName name="_Pam8" hidden="1">[5]A!$J$4:$U$4</definedName>
    <definedName name="_Pam9" hidden="1">[5]A!$J$4:$U$4</definedName>
    <definedName name="_PF1" localSheetId="3">#REF!</definedName>
    <definedName name="_PF1" localSheetId="0">#REF!</definedName>
    <definedName name="_PF1" localSheetId="18">#REF!</definedName>
    <definedName name="_PF1" localSheetId="19">#REF!</definedName>
    <definedName name="_PF1" localSheetId="8">#REF!</definedName>
    <definedName name="_PF1" localSheetId="12">#REF!</definedName>
    <definedName name="_PF1" localSheetId="11">#REF!</definedName>
    <definedName name="_PF1" localSheetId="14">#REF!</definedName>
    <definedName name="_PF1" localSheetId="20">#REF!</definedName>
    <definedName name="_PF1" localSheetId="16">#REF!</definedName>
    <definedName name="_PF1" localSheetId="22">#REF!</definedName>
    <definedName name="_PF1" localSheetId="15">#REF!</definedName>
    <definedName name="_PF1" localSheetId="21">#REF!</definedName>
    <definedName name="_PF1" localSheetId="9">#REF!</definedName>
    <definedName name="_PF1" localSheetId="23">#REF!</definedName>
    <definedName name="_PF1" localSheetId="13">#REF!</definedName>
    <definedName name="_PF1" localSheetId="10">#REF!</definedName>
    <definedName name="_PF1" localSheetId="24">#REF!</definedName>
    <definedName name="_PF1" localSheetId="17">#REF!</definedName>
    <definedName name="_PF1">#REF!</definedName>
    <definedName name="_PF2" localSheetId="3">#REF!</definedName>
    <definedName name="_PF2" localSheetId="0">#REF!</definedName>
    <definedName name="_PF2" localSheetId="18">#REF!</definedName>
    <definedName name="_PF2" localSheetId="19">#REF!</definedName>
    <definedName name="_PF2" localSheetId="8">#REF!</definedName>
    <definedName name="_PF2" localSheetId="12">#REF!</definedName>
    <definedName name="_PF2" localSheetId="11">#REF!</definedName>
    <definedName name="_PF2" localSheetId="14">#REF!</definedName>
    <definedName name="_PF2" localSheetId="20">#REF!</definedName>
    <definedName name="_PF2" localSheetId="16">#REF!</definedName>
    <definedName name="_PF2" localSheetId="22">#REF!</definedName>
    <definedName name="_PF2" localSheetId="15">#REF!</definedName>
    <definedName name="_PF2" localSheetId="21">#REF!</definedName>
    <definedName name="_PF2" localSheetId="9">#REF!</definedName>
    <definedName name="_PF2" localSheetId="23">#REF!</definedName>
    <definedName name="_PF2" localSheetId="13">#REF!</definedName>
    <definedName name="_PF2" localSheetId="10">#REF!</definedName>
    <definedName name="_PF2" localSheetId="24">#REF!</definedName>
    <definedName name="_PF2" localSheetId="17">#REF!</definedName>
    <definedName name="_PF2">#REF!</definedName>
    <definedName name="_PF3" localSheetId="3">#REF!</definedName>
    <definedName name="_PF3" localSheetId="0">#REF!</definedName>
    <definedName name="_PF3" localSheetId="18">#REF!</definedName>
    <definedName name="_PF3" localSheetId="19">#REF!</definedName>
    <definedName name="_PF3" localSheetId="8">#REF!</definedName>
    <definedName name="_PF3" localSheetId="12">#REF!</definedName>
    <definedName name="_PF3" localSheetId="11">#REF!</definedName>
    <definedName name="_PF3" localSheetId="14">#REF!</definedName>
    <definedName name="_PF3" localSheetId="20">#REF!</definedName>
    <definedName name="_PF3" localSheetId="16">#REF!</definedName>
    <definedName name="_PF3" localSheetId="22">#REF!</definedName>
    <definedName name="_PF3" localSheetId="15">#REF!</definedName>
    <definedName name="_PF3" localSheetId="21">#REF!</definedName>
    <definedName name="_PF3" localSheetId="9">#REF!</definedName>
    <definedName name="_PF3" localSheetId="23">#REF!</definedName>
    <definedName name="_PF3" localSheetId="13">#REF!</definedName>
    <definedName name="_PF3" localSheetId="10">#REF!</definedName>
    <definedName name="_PF3" localSheetId="24">#REF!</definedName>
    <definedName name="_PF3" localSheetId="17">#REF!</definedName>
    <definedName name="_PF3">#REF!</definedName>
    <definedName name="_PF4" localSheetId="3">#REF!</definedName>
    <definedName name="_PF4" localSheetId="0">#REF!</definedName>
    <definedName name="_PF4" localSheetId="18">#REF!</definedName>
    <definedName name="_PF4" localSheetId="19">#REF!</definedName>
    <definedName name="_PF4" localSheetId="8">#REF!</definedName>
    <definedName name="_PF4" localSheetId="12">#REF!</definedName>
    <definedName name="_PF4" localSheetId="11">#REF!</definedName>
    <definedName name="_PF4" localSheetId="14">#REF!</definedName>
    <definedName name="_PF4" localSheetId="20">#REF!</definedName>
    <definedName name="_PF4" localSheetId="16">#REF!</definedName>
    <definedName name="_PF4" localSheetId="22">#REF!</definedName>
    <definedName name="_PF4" localSheetId="15">#REF!</definedName>
    <definedName name="_PF4" localSheetId="21">#REF!</definedName>
    <definedName name="_PF4" localSheetId="9">#REF!</definedName>
    <definedName name="_PF4" localSheetId="23">#REF!</definedName>
    <definedName name="_PF4" localSheetId="13">#REF!</definedName>
    <definedName name="_PF4" localSheetId="10">#REF!</definedName>
    <definedName name="_PF4" localSheetId="24">#REF!</definedName>
    <definedName name="_PF4" localSheetId="17">#REF!</definedName>
    <definedName name="_PF4">#REF!</definedName>
    <definedName name="_Qtr1">'[25]Pillar Emp Detail'!$E$4:$E$3203</definedName>
    <definedName name="_Qtr2">'[25]Pillar Emp Detail'!$F$4:$F$3203</definedName>
    <definedName name="_Qtr3">'[25]Pillar Emp Detail'!$G$4:$G$3203</definedName>
    <definedName name="_Qtr4">'[25]Pillar Emp Detail'!$H$4:$H$3203</definedName>
    <definedName name="_REV2002" localSheetId="3">#REF!</definedName>
    <definedName name="_REV2002" localSheetId="0">#REF!</definedName>
    <definedName name="_REV2002" localSheetId="18">#REF!</definedName>
    <definedName name="_REV2002" localSheetId="19">#REF!</definedName>
    <definedName name="_REV2002" localSheetId="8">#REF!</definedName>
    <definedName name="_REV2002" localSheetId="12">#REF!</definedName>
    <definedName name="_REV2002" localSheetId="11">#REF!</definedName>
    <definedName name="_REV2002" localSheetId="14">#REF!</definedName>
    <definedName name="_REV2002" localSheetId="20">#REF!</definedName>
    <definedName name="_REV2002" localSheetId="16">#REF!</definedName>
    <definedName name="_REV2002" localSheetId="22">#REF!</definedName>
    <definedName name="_REV2002" localSheetId="15">#REF!</definedName>
    <definedName name="_REV2002" localSheetId="21">#REF!</definedName>
    <definedName name="_REV2002" localSheetId="9">#REF!</definedName>
    <definedName name="_REV2002" localSheetId="23">#REF!</definedName>
    <definedName name="_REV2002" localSheetId="13">#REF!</definedName>
    <definedName name="_REV2002" localSheetId="10">#REF!</definedName>
    <definedName name="_REV2002" localSheetId="24">#REF!</definedName>
    <definedName name="_REV2002" localSheetId="17">#REF!</definedName>
    <definedName name="_REV2002">#REF!</definedName>
    <definedName name="_REV2003" localSheetId="3">#REF!</definedName>
    <definedName name="_REV2003" localSheetId="0">#REF!</definedName>
    <definedName name="_REV2003" localSheetId="18">#REF!</definedName>
    <definedName name="_REV2003" localSheetId="19">#REF!</definedName>
    <definedName name="_REV2003" localSheetId="8">#REF!</definedName>
    <definedName name="_REV2003" localSheetId="12">#REF!</definedName>
    <definedName name="_REV2003" localSheetId="11">#REF!</definedName>
    <definedName name="_REV2003" localSheetId="14">#REF!</definedName>
    <definedName name="_REV2003" localSheetId="20">#REF!</definedName>
    <definedName name="_REV2003" localSheetId="16">#REF!</definedName>
    <definedName name="_REV2003" localSheetId="22">#REF!</definedName>
    <definedName name="_REV2003" localSheetId="15">#REF!</definedName>
    <definedName name="_REV2003" localSheetId="21">#REF!</definedName>
    <definedName name="_REV2003" localSheetId="9">#REF!</definedName>
    <definedName name="_REV2003" localSheetId="23">#REF!</definedName>
    <definedName name="_REV2003" localSheetId="13">#REF!</definedName>
    <definedName name="_REV2003" localSheetId="10">#REF!</definedName>
    <definedName name="_REV2003" localSheetId="24">#REF!</definedName>
    <definedName name="_REV2003" localSheetId="17">#REF!</definedName>
    <definedName name="_REV2003">#REF!</definedName>
    <definedName name="_SDL2" localSheetId="3">#REF!</definedName>
    <definedName name="_SDL2" localSheetId="0">#REF!</definedName>
    <definedName name="_SDL2" localSheetId="18">#REF!</definedName>
    <definedName name="_SDL2" localSheetId="19">#REF!</definedName>
    <definedName name="_SDL2" localSheetId="8">#REF!</definedName>
    <definedName name="_SDL2" localSheetId="12">#REF!</definedName>
    <definedName name="_SDL2" localSheetId="11">#REF!</definedName>
    <definedName name="_SDL2" localSheetId="14">#REF!</definedName>
    <definedName name="_SDL2" localSheetId="20">#REF!</definedName>
    <definedName name="_SDL2" localSheetId="16">#REF!</definedName>
    <definedName name="_SDL2" localSheetId="22">#REF!</definedName>
    <definedName name="_SDL2" localSheetId="15">#REF!</definedName>
    <definedName name="_SDL2" localSheetId="21">#REF!</definedName>
    <definedName name="_SDL2" localSheetId="9">#REF!</definedName>
    <definedName name="_SDL2" localSheetId="23">#REF!</definedName>
    <definedName name="_SDL2" localSheetId="13">#REF!</definedName>
    <definedName name="_SDL2" localSheetId="10">#REF!</definedName>
    <definedName name="_SDL2" localSheetId="24">#REF!</definedName>
    <definedName name="_SDL2" localSheetId="17">#REF!</definedName>
    <definedName name="_SDL2">#REF!</definedName>
    <definedName name="_sga" localSheetId="3" hidden="1">#REF!</definedName>
    <definedName name="_sga" localSheetId="0" hidden="1">#REF!</definedName>
    <definedName name="_sga" localSheetId="18" hidden="1">#REF!</definedName>
    <definedName name="_sga" localSheetId="19" hidden="1">#REF!</definedName>
    <definedName name="_sga" localSheetId="8" hidden="1">#REF!</definedName>
    <definedName name="_sga" localSheetId="12" hidden="1">#REF!</definedName>
    <definedName name="_sga" localSheetId="11" hidden="1">#REF!</definedName>
    <definedName name="_sga" localSheetId="14" hidden="1">#REF!</definedName>
    <definedName name="_sga" localSheetId="20" hidden="1">#REF!</definedName>
    <definedName name="_sga" localSheetId="16" hidden="1">#REF!</definedName>
    <definedName name="_sga" localSheetId="22" hidden="1">#REF!</definedName>
    <definedName name="_sga" localSheetId="15" hidden="1">#REF!</definedName>
    <definedName name="_sga" localSheetId="21" hidden="1">#REF!</definedName>
    <definedName name="_sga" localSheetId="9" hidden="1">#REF!</definedName>
    <definedName name="_sga" localSheetId="23" hidden="1">#REF!</definedName>
    <definedName name="_sga" localSheetId="13" hidden="1">#REF!</definedName>
    <definedName name="_sga" localSheetId="10" hidden="1">#REF!</definedName>
    <definedName name="_sga" localSheetId="24" hidden="1">#REF!</definedName>
    <definedName name="_sga" localSheetId="17" hidden="1">#REF!</definedName>
    <definedName name="_sga" hidden="1">#REF!</definedName>
    <definedName name="_Sort" localSheetId="3" hidden="1">#REF!</definedName>
    <definedName name="_Sort" localSheetId="0" hidden="1">#REF!</definedName>
    <definedName name="_Sort" localSheetId="18" hidden="1">#REF!</definedName>
    <definedName name="_Sort" localSheetId="19" hidden="1">#REF!</definedName>
    <definedName name="_Sort" localSheetId="8" hidden="1">#REF!</definedName>
    <definedName name="_Sort" localSheetId="12" hidden="1">#REF!</definedName>
    <definedName name="_Sort" localSheetId="11" hidden="1">#REF!</definedName>
    <definedName name="_Sort" localSheetId="14" hidden="1">#REF!</definedName>
    <definedName name="_Sort" localSheetId="20" hidden="1">#REF!</definedName>
    <definedName name="_Sort" localSheetId="16" hidden="1">#REF!</definedName>
    <definedName name="_Sort" localSheetId="22" hidden="1">#REF!</definedName>
    <definedName name="_Sort" localSheetId="15" hidden="1">#REF!</definedName>
    <definedName name="_Sort" localSheetId="21" hidden="1">#REF!</definedName>
    <definedName name="_Sort" localSheetId="9" hidden="1">#REF!</definedName>
    <definedName name="_Sort" localSheetId="23" hidden="1">#REF!</definedName>
    <definedName name="_Sort" localSheetId="13" hidden="1">#REF!</definedName>
    <definedName name="_Sort" localSheetId="10" hidden="1">#REF!</definedName>
    <definedName name="_Sort" localSheetId="24" hidden="1">#REF!</definedName>
    <definedName name="_Sort" localSheetId="17" hidden="1">#REF!</definedName>
    <definedName name="_Sort" hidden="1">#REF!</definedName>
    <definedName name="_Sort2" localSheetId="3" hidden="1">#REF!</definedName>
    <definedName name="_Sort2" localSheetId="0" hidden="1">#REF!</definedName>
    <definedName name="_Sort2" localSheetId="18" hidden="1">#REF!</definedName>
    <definedName name="_Sort2" localSheetId="19" hidden="1">#REF!</definedName>
    <definedName name="_Sort2" localSheetId="8" hidden="1">#REF!</definedName>
    <definedName name="_Sort2" localSheetId="12" hidden="1">#REF!</definedName>
    <definedName name="_Sort2" localSheetId="11" hidden="1">#REF!</definedName>
    <definedName name="_Sort2" localSheetId="14" hidden="1">#REF!</definedName>
    <definedName name="_Sort2" localSheetId="20" hidden="1">#REF!</definedName>
    <definedName name="_Sort2" localSheetId="16" hidden="1">#REF!</definedName>
    <definedName name="_Sort2" localSheetId="22" hidden="1">#REF!</definedName>
    <definedName name="_Sort2" localSheetId="15" hidden="1">#REF!</definedName>
    <definedName name="_Sort2" localSheetId="21" hidden="1">#REF!</definedName>
    <definedName name="_Sort2" localSheetId="9" hidden="1">#REF!</definedName>
    <definedName name="_Sort2" localSheetId="23" hidden="1">#REF!</definedName>
    <definedName name="_Sort2" localSheetId="13" hidden="1">#REF!</definedName>
    <definedName name="_Sort2" localSheetId="10" hidden="1">#REF!</definedName>
    <definedName name="_Sort2" localSheetId="24" hidden="1">#REF!</definedName>
    <definedName name="_Sort2" localSheetId="17" hidden="1">#REF!</definedName>
    <definedName name="_Sort2" hidden="1">#REF!</definedName>
    <definedName name="_Sort3" localSheetId="3" hidden="1">#REF!</definedName>
    <definedName name="_Sort3" localSheetId="0" hidden="1">#REF!</definedName>
    <definedName name="_Sort3" localSheetId="18" hidden="1">#REF!</definedName>
    <definedName name="_Sort3" localSheetId="19" hidden="1">#REF!</definedName>
    <definedName name="_Sort3" localSheetId="8" hidden="1">#REF!</definedName>
    <definedName name="_Sort3" localSheetId="12" hidden="1">#REF!</definedName>
    <definedName name="_Sort3" localSheetId="11" hidden="1">#REF!</definedName>
    <definedName name="_Sort3" localSheetId="14" hidden="1">#REF!</definedName>
    <definedName name="_Sort3" localSheetId="20" hidden="1">#REF!</definedName>
    <definedName name="_Sort3" localSheetId="16" hidden="1">#REF!</definedName>
    <definedName name="_Sort3" localSheetId="22" hidden="1">#REF!</definedName>
    <definedName name="_Sort3" localSheetId="15" hidden="1">#REF!</definedName>
    <definedName name="_Sort3" localSheetId="21" hidden="1">#REF!</definedName>
    <definedName name="_Sort3" localSheetId="9" hidden="1">#REF!</definedName>
    <definedName name="_Sort3" localSheetId="23" hidden="1">#REF!</definedName>
    <definedName name="_Sort3" localSheetId="13" hidden="1">#REF!</definedName>
    <definedName name="_Sort3" localSheetId="10" hidden="1">#REF!</definedName>
    <definedName name="_Sort3" localSheetId="24" hidden="1">#REF!</definedName>
    <definedName name="_Sort3" localSheetId="17" hidden="1">#REF!</definedName>
    <definedName name="_Sort3" hidden="1">#REF!</definedName>
    <definedName name="_t10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_t9" localSheetId="3" hidden="1">{#N/A,#N/A,FALSE,"MBD Comps ";#N/A,#N/A,FALSE,"CPID Comps";#N/A,#N/A,FALSE,"Video Comps";#N/A,#N/A,FALSE,"NWD Comps"}</definedName>
    <definedName name="_t9" localSheetId="0" hidden="1">{#N/A,#N/A,FALSE,"MBD Comps ";#N/A,#N/A,FALSE,"CPID Comps";#N/A,#N/A,FALSE,"Video Comps";#N/A,#N/A,FALSE,"NWD Comps"}</definedName>
    <definedName name="_t9" localSheetId="18" hidden="1">{#N/A,#N/A,FALSE,"MBD Comps ";#N/A,#N/A,FALSE,"CPID Comps";#N/A,#N/A,FALSE,"Video Comps";#N/A,#N/A,FALSE,"NWD Comps"}</definedName>
    <definedName name="_t9" localSheetId="19" hidden="1">{#N/A,#N/A,FALSE,"MBD Comps ";#N/A,#N/A,FALSE,"CPID Comps";#N/A,#N/A,FALSE,"Video Comps";#N/A,#N/A,FALSE,"NWD Comps"}</definedName>
    <definedName name="_t9" localSheetId="8" hidden="1">{#N/A,#N/A,FALSE,"MBD Comps ";#N/A,#N/A,FALSE,"CPID Comps";#N/A,#N/A,FALSE,"Video Comps";#N/A,#N/A,FALSE,"NWD Comps"}</definedName>
    <definedName name="_t9" localSheetId="12" hidden="1">{#N/A,#N/A,FALSE,"MBD Comps ";#N/A,#N/A,FALSE,"CPID Comps";#N/A,#N/A,FALSE,"Video Comps";#N/A,#N/A,FALSE,"NWD Comps"}</definedName>
    <definedName name="_t9" localSheetId="11" hidden="1">{#N/A,#N/A,FALSE,"MBD Comps ";#N/A,#N/A,FALSE,"CPID Comps";#N/A,#N/A,FALSE,"Video Comps";#N/A,#N/A,FALSE,"NWD Comps"}</definedName>
    <definedName name="_t9" localSheetId="14" hidden="1">{#N/A,#N/A,FALSE,"MBD Comps ";#N/A,#N/A,FALSE,"CPID Comps";#N/A,#N/A,FALSE,"Video Comps";#N/A,#N/A,FALSE,"NWD Comps"}</definedName>
    <definedName name="_t9" localSheetId="20" hidden="1">{#N/A,#N/A,FALSE,"MBD Comps ";#N/A,#N/A,FALSE,"CPID Comps";#N/A,#N/A,FALSE,"Video Comps";#N/A,#N/A,FALSE,"NWD Comps"}</definedName>
    <definedName name="_t9" localSheetId="16" hidden="1">{#N/A,#N/A,FALSE,"MBD Comps ";#N/A,#N/A,FALSE,"CPID Comps";#N/A,#N/A,FALSE,"Video Comps";#N/A,#N/A,FALSE,"NWD Comps"}</definedName>
    <definedName name="_t9" localSheetId="22" hidden="1">{#N/A,#N/A,FALSE,"MBD Comps ";#N/A,#N/A,FALSE,"CPID Comps";#N/A,#N/A,FALSE,"Video Comps";#N/A,#N/A,FALSE,"NWD Comps"}</definedName>
    <definedName name="_t9" localSheetId="15" hidden="1">{#N/A,#N/A,FALSE,"MBD Comps ";#N/A,#N/A,FALSE,"CPID Comps";#N/A,#N/A,FALSE,"Video Comps";#N/A,#N/A,FALSE,"NWD Comps"}</definedName>
    <definedName name="_t9" localSheetId="21" hidden="1">{#N/A,#N/A,FALSE,"MBD Comps ";#N/A,#N/A,FALSE,"CPID Comps";#N/A,#N/A,FALSE,"Video Comps";#N/A,#N/A,FALSE,"NWD Comps"}</definedName>
    <definedName name="_t9" localSheetId="9" hidden="1">{#N/A,#N/A,FALSE,"MBD Comps ";#N/A,#N/A,FALSE,"CPID Comps";#N/A,#N/A,FALSE,"Video Comps";#N/A,#N/A,FALSE,"NWD Comps"}</definedName>
    <definedName name="_t9" localSheetId="23" hidden="1">{#N/A,#N/A,FALSE,"MBD Comps ";#N/A,#N/A,FALSE,"CPID Comps";#N/A,#N/A,FALSE,"Video Comps";#N/A,#N/A,FALSE,"NWD Comps"}</definedName>
    <definedName name="_t9" localSheetId="13" hidden="1">{#N/A,#N/A,FALSE,"MBD Comps ";#N/A,#N/A,FALSE,"CPID Comps";#N/A,#N/A,FALSE,"Video Comps";#N/A,#N/A,FALSE,"NWD Comps"}</definedName>
    <definedName name="_t9" localSheetId="10" hidden="1">{#N/A,#N/A,FALSE,"MBD Comps ";#N/A,#N/A,FALSE,"CPID Comps";#N/A,#N/A,FALSE,"Video Comps";#N/A,#N/A,FALSE,"NWD Comps"}</definedName>
    <definedName name="_t9" localSheetId="24" hidden="1">{#N/A,#N/A,FALSE,"MBD Comps ";#N/A,#N/A,FALSE,"CPID Comps";#N/A,#N/A,FALSE,"Video Comps";#N/A,#N/A,FALSE,"NWD Comps"}</definedName>
    <definedName name="_t9" localSheetId="17" hidden="1">{#N/A,#N/A,FALSE,"MBD Comps ";#N/A,#N/A,FALSE,"CPID Comps";#N/A,#N/A,FALSE,"Video Comps";#N/A,#N/A,FALSE,"NWD Comps"}</definedName>
    <definedName name="_t9" hidden="1">{#N/A,#N/A,FALSE,"MBD Comps ";#N/A,#N/A,FALSE,"CPID Comps";#N/A,#N/A,FALSE,"Video Comps";#N/A,#N/A,FALSE,"NWD Comps"}</definedName>
    <definedName name="_Table1_In1" localSheetId="3" hidden="1">#REF!</definedName>
    <definedName name="_Table1_In1" localSheetId="0" hidden="1">#REF!</definedName>
    <definedName name="_Table1_In1" localSheetId="18" hidden="1">#REF!</definedName>
    <definedName name="_Table1_In1" localSheetId="19" hidden="1">#REF!</definedName>
    <definedName name="_Table1_In1" localSheetId="8" hidden="1">#REF!</definedName>
    <definedName name="_Table1_In1" localSheetId="12" hidden="1">#REF!</definedName>
    <definedName name="_Table1_In1" localSheetId="11" hidden="1">#REF!</definedName>
    <definedName name="_Table1_In1" localSheetId="14" hidden="1">#REF!</definedName>
    <definedName name="_Table1_In1" localSheetId="20" hidden="1">#REF!</definedName>
    <definedName name="_Table1_In1" localSheetId="16" hidden="1">#REF!</definedName>
    <definedName name="_Table1_In1" localSheetId="22" hidden="1">#REF!</definedName>
    <definedName name="_Table1_In1" localSheetId="15" hidden="1">#REF!</definedName>
    <definedName name="_Table1_In1" localSheetId="21" hidden="1">#REF!</definedName>
    <definedName name="_Table1_In1" localSheetId="9" hidden="1">#REF!</definedName>
    <definedName name="_Table1_In1" localSheetId="23" hidden="1">#REF!</definedName>
    <definedName name="_Table1_In1" localSheetId="13" hidden="1">#REF!</definedName>
    <definedName name="_Table1_In1" localSheetId="10" hidden="1">#REF!</definedName>
    <definedName name="_Table1_In1" localSheetId="24" hidden="1">#REF!</definedName>
    <definedName name="_Table1_In1" localSheetId="17" hidden="1">#REF!</definedName>
    <definedName name="_Table1_In1" hidden="1">#REF!</definedName>
    <definedName name="_Table1_Out" localSheetId="3" hidden="1">#REF!</definedName>
    <definedName name="_Table1_Out" localSheetId="0" hidden="1">#REF!</definedName>
    <definedName name="_Table1_Out" localSheetId="18" hidden="1">#REF!</definedName>
    <definedName name="_Table1_Out" localSheetId="19" hidden="1">#REF!</definedName>
    <definedName name="_Table1_Out" localSheetId="8" hidden="1">#REF!</definedName>
    <definedName name="_Table1_Out" localSheetId="12" hidden="1">#REF!</definedName>
    <definedName name="_Table1_Out" localSheetId="11" hidden="1">#REF!</definedName>
    <definedName name="_Table1_Out" localSheetId="14" hidden="1">#REF!</definedName>
    <definedName name="_Table1_Out" localSheetId="20" hidden="1">#REF!</definedName>
    <definedName name="_Table1_Out" localSheetId="16" hidden="1">#REF!</definedName>
    <definedName name="_Table1_Out" localSheetId="22" hidden="1">#REF!</definedName>
    <definedName name="_Table1_Out" localSheetId="15" hidden="1">#REF!</definedName>
    <definedName name="_Table1_Out" localSheetId="21" hidden="1">#REF!</definedName>
    <definedName name="_Table1_Out" localSheetId="9" hidden="1">#REF!</definedName>
    <definedName name="_Table1_Out" localSheetId="23" hidden="1">#REF!</definedName>
    <definedName name="_Table1_Out" localSheetId="13" hidden="1">#REF!</definedName>
    <definedName name="_Table1_Out" localSheetId="10" hidden="1">#REF!</definedName>
    <definedName name="_Table1_Out" localSheetId="24" hidden="1">#REF!</definedName>
    <definedName name="_Table1_Out" localSheetId="17" hidden="1">#REF!</definedName>
    <definedName name="_Table1_Out" hidden="1">#REF!</definedName>
    <definedName name="_UA1" localSheetId="3">#REF!</definedName>
    <definedName name="_UA1" localSheetId="0">#REF!</definedName>
    <definedName name="_UA1" localSheetId="18">#REF!</definedName>
    <definedName name="_UA1" localSheetId="19">#REF!</definedName>
    <definedName name="_UA1" localSheetId="8">#REF!</definedName>
    <definedName name="_UA1" localSheetId="12">#REF!</definedName>
    <definedName name="_UA1" localSheetId="11">#REF!</definedName>
    <definedName name="_UA1" localSheetId="14">#REF!</definedName>
    <definedName name="_UA1" localSheetId="20">#REF!</definedName>
    <definedName name="_UA1" localSheetId="16">#REF!</definedName>
    <definedName name="_UA1" localSheetId="22">#REF!</definedName>
    <definedName name="_UA1" localSheetId="15">#REF!</definedName>
    <definedName name="_UA1" localSheetId="21">#REF!</definedName>
    <definedName name="_UA1" localSheetId="9">#REF!</definedName>
    <definedName name="_UA1" localSheetId="23">#REF!</definedName>
    <definedName name="_UA1" localSheetId="13">#REF!</definedName>
    <definedName name="_UA1" localSheetId="10">#REF!</definedName>
    <definedName name="_UA1" localSheetId="24">#REF!</definedName>
    <definedName name="_UA1" localSheetId="17">#REF!</definedName>
    <definedName name="_UA1">#REF!</definedName>
    <definedName name="_WAR1" localSheetId="3">#REF!</definedName>
    <definedName name="_WAR1" localSheetId="0">#REF!</definedName>
    <definedName name="_WAR1" localSheetId="18">#REF!</definedName>
    <definedName name="_WAR1" localSheetId="19">#REF!</definedName>
    <definedName name="_WAR1" localSheetId="8">#REF!</definedName>
    <definedName name="_WAR1" localSheetId="12">#REF!</definedName>
    <definedName name="_WAR1" localSheetId="11">#REF!</definedName>
    <definedName name="_WAR1" localSheetId="14">#REF!</definedName>
    <definedName name="_WAR1" localSheetId="20">#REF!</definedName>
    <definedName name="_WAR1" localSheetId="16">#REF!</definedName>
    <definedName name="_WAR1" localSheetId="22">#REF!</definedName>
    <definedName name="_WAR1" localSheetId="15">#REF!</definedName>
    <definedName name="_WAR1" localSheetId="21">#REF!</definedName>
    <definedName name="_WAR1" localSheetId="9">#REF!</definedName>
    <definedName name="_WAR1" localSheetId="23">#REF!</definedName>
    <definedName name="_WAR1" localSheetId="13">#REF!</definedName>
    <definedName name="_WAR1" localSheetId="10">#REF!</definedName>
    <definedName name="_WAR1" localSheetId="24">#REF!</definedName>
    <definedName name="_WAR1" localSheetId="17">#REF!</definedName>
    <definedName name="_WAR1">#REF!</definedName>
    <definedName name="_xp1" localSheetId="3">#REF!</definedName>
    <definedName name="_xp1" localSheetId="0">#REF!</definedName>
    <definedName name="_xp1" localSheetId="18">#REF!</definedName>
    <definedName name="_xp1" localSheetId="19">#REF!</definedName>
    <definedName name="_xp1" localSheetId="8">#REF!</definedName>
    <definedName name="_xp1" localSheetId="12">#REF!</definedName>
    <definedName name="_xp1" localSheetId="11">#REF!</definedName>
    <definedName name="_xp1" localSheetId="14">#REF!</definedName>
    <definedName name="_xp1" localSheetId="20">#REF!</definedName>
    <definedName name="_xp1" localSheetId="16">#REF!</definedName>
    <definedName name="_xp1" localSheetId="22">#REF!</definedName>
    <definedName name="_xp1" localSheetId="15">#REF!</definedName>
    <definedName name="_xp1" localSheetId="21">#REF!</definedName>
    <definedName name="_xp1" localSheetId="9">#REF!</definedName>
    <definedName name="_xp1" localSheetId="23">#REF!</definedName>
    <definedName name="_xp1" localSheetId="13">#REF!</definedName>
    <definedName name="_xp1" localSheetId="10">#REF!</definedName>
    <definedName name="_xp1" localSheetId="24">#REF!</definedName>
    <definedName name="_xp1" localSheetId="17">#REF!</definedName>
    <definedName name="_xp1">#REF!</definedName>
    <definedName name="_xp10" localSheetId="3">#REF!</definedName>
    <definedName name="_xp10" localSheetId="0">#REF!</definedName>
    <definedName name="_xp10" localSheetId="18">#REF!</definedName>
    <definedName name="_xp10" localSheetId="19">#REF!</definedName>
    <definedName name="_xp10" localSheetId="8">#REF!</definedName>
    <definedName name="_xp10" localSheetId="12">#REF!</definedName>
    <definedName name="_xp10" localSheetId="11">#REF!</definedName>
    <definedName name="_xp10" localSheetId="14">#REF!</definedName>
    <definedName name="_xp10" localSheetId="20">#REF!</definedName>
    <definedName name="_xp10" localSheetId="16">#REF!</definedName>
    <definedName name="_xp10" localSheetId="22">#REF!</definedName>
    <definedName name="_xp10" localSheetId="15">#REF!</definedName>
    <definedName name="_xp10" localSheetId="21">#REF!</definedName>
    <definedName name="_xp10" localSheetId="9">#REF!</definedName>
    <definedName name="_xp10" localSheetId="23">#REF!</definedName>
    <definedName name="_xp10" localSheetId="13">#REF!</definedName>
    <definedName name="_xp10" localSheetId="10">#REF!</definedName>
    <definedName name="_xp10" localSheetId="24">#REF!</definedName>
    <definedName name="_xp10" localSheetId="17">#REF!</definedName>
    <definedName name="_xp10">#REF!</definedName>
    <definedName name="_xp2" localSheetId="3">#REF!</definedName>
    <definedName name="_xp2" localSheetId="0">#REF!</definedName>
    <definedName name="_xp2" localSheetId="18">#REF!</definedName>
    <definedName name="_xp2" localSheetId="19">#REF!</definedName>
    <definedName name="_xp2" localSheetId="8">#REF!</definedName>
    <definedName name="_xp2" localSheetId="12">#REF!</definedName>
    <definedName name="_xp2" localSheetId="11">#REF!</definedName>
    <definedName name="_xp2" localSheetId="14">#REF!</definedName>
    <definedName name="_xp2" localSheetId="20">#REF!</definedName>
    <definedName name="_xp2" localSheetId="16">#REF!</definedName>
    <definedName name="_xp2" localSheetId="22">#REF!</definedName>
    <definedName name="_xp2" localSheetId="15">#REF!</definedName>
    <definedName name="_xp2" localSheetId="21">#REF!</definedName>
    <definedName name="_xp2" localSheetId="9">#REF!</definedName>
    <definedName name="_xp2" localSheetId="23">#REF!</definedName>
    <definedName name="_xp2" localSheetId="13">#REF!</definedName>
    <definedName name="_xp2" localSheetId="10">#REF!</definedName>
    <definedName name="_xp2" localSheetId="24">#REF!</definedName>
    <definedName name="_xp2" localSheetId="17">#REF!</definedName>
    <definedName name="_xp2">#REF!</definedName>
    <definedName name="_xp3" localSheetId="3">#REF!</definedName>
    <definedName name="_xp3" localSheetId="0">#REF!</definedName>
    <definedName name="_xp3" localSheetId="18">#REF!</definedName>
    <definedName name="_xp3" localSheetId="19">#REF!</definedName>
    <definedName name="_xp3" localSheetId="8">#REF!</definedName>
    <definedName name="_xp3" localSheetId="12">#REF!</definedName>
    <definedName name="_xp3" localSheetId="11">#REF!</definedName>
    <definedName name="_xp3" localSheetId="14">#REF!</definedName>
    <definedName name="_xp3" localSheetId="20">#REF!</definedName>
    <definedName name="_xp3" localSheetId="16">#REF!</definedName>
    <definedName name="_xp3" localSheetId="22">#REF!</definedName>
    <definedName name="_xp3" localSheetId="15">#REF!</definedName>
    <definedName name="_xp3" localSheetId="21">#REF!</definedName>
    <definedName name="_xp3" localSheetId="9">#REF!</definedName>
    <definedName name="_xp3" localSheetId="23">#REF!</definedName>
    <definedName name="_xp3" localSheetId="13">#REF!</definedName>
    <definedName name="_xp3" localSheetId="10">#REF!</definedName>
    <definedName name="_xp3" localSheetId="24">#REF!</definedName>
    <definedName name="_xp3" localSheetId="17">#REF!</definedName>
    <definedName name="_xp3">#REF!</definedName>
    <definedName name="_xp4" localSheetId="3">#REF!</definedName>
    <definedName name="_xp4" localSheetId="0">#REF!</definedName>
    <definedName name="_xp4" localSheetId="18">#REF!</definedName>
    <definedName name="_xp4" localSheetId="19">#REF!</definedName>
    <definedName name="_xp4" localSheetId="8">#REF!</definedName>
    <definedName name="_xp4" localSheetId="12">#REF!</definedName>
    <definedName name="_xp4" localSheetId="11">#REF!</definedName>
    <definedName name="_xp4" localSheetId="14">#REF!</definedName>
    <definedName name="_xp4" localSheetId="20">#REF!</definedName>
    <definedName name="_xp4" localSheetId="16">#REF!</definedName>
    <definedName name="_xp4" localSheetId="22">#REF!</definedName>
    <definedName name="_xp4" localSheetId="15">#REF!</definedName>
    <definedName name="_xp4" localSheetId="21">#REF!</definedName>
    <definedName name="_xp4" localSheetId="9">#REF!</definedName>
    <definedName name="_xp4" localSheetId="23">#REF!</definedName>
    <definedName name="_xp4" localSheetId="13">#REF!</definedName>
    <definedName name="_xp4" localSheetId="10">#REF!</definedName>
    <definedName name="_xp4" localSheetId="24">#REF!</definedName>
    <definedName name="_xp4" localSheetId="17">#REF!</definedName>
    <definedName name="_xp4">#REF!</definedName>
    <definedName name="_xp5" localSheetId="3">#REF!</definedName>
    <definedName name="_xp5" localSheetId="0">#REF!</definedName>
    <definedName name="_xp5" localSheetId="18">#REF!</definedName>
    <definedName name="_xp5" localSheetId="19">#REF!</definedName>
    <definedName name="_xp5" localSheetId="8">#REF!</definedName>
    <definedName name="_xp5" localSheetId="12">#REF!</definedName>
    <definedName name="_xp5" localSheetId="11">#REF!</definedName>
    <definedName name="_xp5" localSheetId="14">#REF!</definedName>
    <definedName name="_xp5" localSheetId="20">#REF!</definedName>
    <definedName name="_xp5" localSheetId="16">#REF!</definedName>
    <definedName name="_xp5" localSheetId="22">#REF!</definedName>
    <definedName name="_xp5" localSheetId="15">#REF!</definedName>
    <definedName name="_xp5" localSheetId="21">#REF!</definedName>
    <definedName name="_xp5" localSheetId="9">#REF!</definedName>
    <definedName name="_xp5" localSheetId="23">#REF!</definedName>
    <definedName name="_xp5" localSheetId="13">#REF!</definedName>
    <definedName name="_xp5" localSheetId="10">#REF!</definedName>
    <definedName name="_xp5" localSheetId="24">#REF!</definedName>
    <definedName name="_xp5" localSheetId="17">#REF!</definedName>
    <definedName name="_xp5">#REF!</definedName>
    <definedName name="_xp6" localSheetId="3">#REF!</definedName>
    <definedName name="_xp6" localSheetId="0">#REF!</definedName>
    <definedName name="_xp6" localSheetId="18">#REF!</definedName>
    <definedName name="_xp6" localSheetId="19">#REF!</definedName>
    <definedName name="_xp6" localSheetId="8">#REF!</definedName>
    <definedName name="_xp6" localSheetId="12">#REF!</definedName>
    <definedName name="_xp6" localSheetId="11">#REF!</definedName>
    <definedName name="_xp6" localSheetId="14">#REF!</definedName>
    <definedName name="_xp6" localSheetId="20">#REF!</definedName>
    <definedName name="_xp6" localSheetId="16">#REF!</definedName>
    <definedName name="_xp6" localSheetId="22">#REF!</definedName>
    <definedName name="_xp6" localSheetId="15">#REF!</definedName>
    <definedName name="_xp6" localSheetId="21">#REF!</definedName>
    <definedName name="_xp6" localSheetId="9">#REF!</definedName>
    <definedName name="_xp6" localSheetId="23">#REF!</definedName>
    <definedName name="_xp6" localSheetId="13">#REF!</definedName>
    <definedName name="_xp6" localSheetId="10">#REF!</definedName>
    <definedName name="_xp6" localSheetId="24">#REF!</definedName>
    <definedName name="_xp6" localSheetId="17">#REF!</definedName>
    <definedName name="_xp6">#REF!</definedName>
    <definedName name="_xp7" localSheetId="3">#REF!</definedName>
    <definedName name="_xp7" localSheetId="0">#REF!</definedName>
    <definedName name="_xp7" localSheetId="18">#REF!</definedName>
    <definedName name="_xp7" localSheetId="19">#REF!</definedName>
    <definedName name="_xp7" localSheetId="8">#REF!</definedName>
    <definedName name="_xp7" localSheetId="12">#REF!</definedName>
    <definedName name="_xp7" localSheetId="11">#REF!</definedName>
    <definedName name="_xp7" localSheetId="14">#REF!</definedName>
    <definedName name="_xp7" localSheetId="20">#REF!</definedName>
    <definedName name="_xp7" localSheetId="16">#REF!</definedName>
    <definedName name="_xp7" localSheetId="22">#REF!</definedName>
    <definedName name="_xp7" localSheetId="15">#REF!</definedName>
    <definedName name="_xp7" localSheetId="21">#REF!</definedName>
    <definedName name="_xp7" localSheetId="9">#REF!</definedName>
    <definedName name="_xp7" localSheetId="23">#REF!</definedName>
    <definedName name="_xp7" localSheetId="13">#REF!</definedName>
    <definedName name="_xp7" localSheetId="10">#REF!</definedName>
    <definedName name="_xp7" localSheetId="24">#REF!</definedName>
    <definedName name="_xp7" localSheetId="17">#REF!</definedName>
    <definedName name="_xp7">#REF!</definedName>
    <definedName name="_xp8" localSheetId="3">#REF!</definedName>
    <definedName name="_xp8" localSheetId="0">#REF!</definedName>
    <definedName name="_xp8" localSheetId="18">#REF!</definedName>
    <definedName name="_xp8" localSheetId="19">#REF!</definedName>
    <definedName name="_xp8" localSheetId="8">#REF!</definedName>
    <definedName name="_xp8" localSheetId="12">#REF!</definedName>
    <definedName name="_xp8" localSheetId="11">#REF!</definedName>
    <definedName name="_xp8" localSheetId="14">#REF!</definedName>
    <definedName name="_xp8" localSheetId="20">#REF!</definedName>
    <definedName name="_xp8" localSheetId="16">#REF!</definedName>
    <definedName name="_xp8" localSheetId="22">#REF!</definedName>
    <definedName name="_xp8" localSheetId="15">#REF!</definedName>
    <definedName name="_xp8" localSheetId="21">#REF!</definedName>
    <definedName name="_xp8" localSheetId="9">#REF!</definedName>
    <definedName name="_xp8" localSheetId="23">#REF!</definedName>
    <definedName name="_xp8" localSheetId="13">#REF!</definedName>
    <definedName name="_xp8" localSheetId="10">#REF!</definedName>
    <definedName name="_xp8" localSheetId="24">#REF!</definedName>
    <definedName name="_xp8" localSheetId="17">#REF!</definedName>
    <definedName name="_xp8">#REF!</definedName>
    <definedName name="_xp9" localSheetId="3">#REF!</definedName>
    <definedName name="_xp9" localSheetId="0">#REF!</definedName>
    <definedName name="_xp9" localSheetId="18">#REF!</definedName>
    <definedName name="_xp9" localSheetId="19">#REF!</definedName>
    <definedName name="_xp9" localSheetId="8">#REF!</definedName>
    <definedName name="_xp9" localSheetId="12">#REF!</definedName>
    <definedName name="_xp9" localSheetId="11">#REF!</definedName>
    <definedName name="_xp9" localSheetId="14">#REF!</definedName>
    <definedName name="_xp9" localSheetId="20">#REF!</definedName>
    <definedName name="_xp9" localSheetId="16">#REF!</definedName>
    <definedName name="_xp9" localSheetId="22">#REF!</definedName>
    <definedName name="_xp9" localSheetId="15">#REF!</definedName>
    <definedName name="_xp9" localSheetId="21">#REF!</definedName>
    <definedName name="_xp9" localSheetId="9">#REF!</definedName>
    <definedName name="_xp9" localSheetId="23">#REF!</definedName>
    <definedName name="_xp9" localSheetId="13">#REF!</definedName>
    <definedName name="_xp9" localSheetId="10">#REF!</definedName>
    <definedName name="_xp9" localSheetId="24">#REF!</definedName>
    <definedName name="_xp9" localSheetId="17">#REF!</definedName>
    <definedName name="_xp9">#REF!</definedName>
    <definedName name="_xx1" localSheetId="3">#REF!</definedName>
    <definedName name="_xx1" localSheetId="0">#REF!</definedName>
    <definedName name="_xx1" localSheetId="18">#REF!</definedName>
    <definedName name="_xx1" localSheetId="19">#REF!</definedName>
    <definedName name="_xx1" localSheetId="8">#REF!</definedName>
    <definedName name="_xx1" localSheetId="12">#REF!</definedName>
    <definedName name="_xx1" localSheetId="11">#REF!</definedName>
    <definedName name="_xx1" localSheetId="14">#REF!</definedName>
    <definedName name="_xx1" localSheetId="20">#REF!</definedName>
    <definedName name="_xx1" localSheetId="16">#REF!</definedName>
    <definedName name="_xx1" localSheetId="22">#REF!</definedName>
    <definedName name="_xx1" localSheetId="15">#REF!</definedName>
    <definedName name="_xx1" localSheetId="21">#REF!</definedName>
    <definedName name="_xx1" localSheetId="9">#REF!</definedName>
    <definedName name="_xx1" localSheetId="23">#REF!</definedName>
    <definedName name="_xx1" localSheetId="13">#REF!</definedName>
    <definedName name="_xx1" localSheetId="10">#REF!</definedName>
    <definedName name="_xx1" localSheetId="24">#REF!</definedName>
    <definedName name="_xx1" localSheetId="17">#REF!</definedName>
    <definedName name="_xx1">#REF!</definedName>
    <definedName name="_xx2" localSheetId="3">#REF!</definedName>
    <definedName name="_xx2" localSheetId="0">#REF!</definedName>
    <definedName name="_xx2" localSheetId="18">#REF!</definedName>
    <definedName name="_xx2" localSheetId="19">#REF!</definedName>
    <definedName name="_xx2" localSheetId="8">#REF!</definedName>
    <definedName name="_xx2" localSheetId="12">#REF!</definedName>
    <definedName name="_xx2" localSheetId="11">#REF!</definedName>
    <definedName name="_xx2" localSheetId="14">#REF!</definedName>
    <definedName name="_xx2" localSheetId="20">#REF!</definedName>
    <definedName name="_xx2" localSheetId="16">#REF!</definedName>
    <definedName name="_xx2" localSheetId="22">#REF!</definedName>
    <definedName name="_xx2" localSheetId="15">#REF!</definedName>
    <definedName name="_xx2" localSheetId="21">#REF!</definedName>
    <definedName name="_xx2" localSheetId="9">#REF!</definedName>
    <definedName name="_xx2" localSheetId="23">#REF!</definedName>
    <definedName name="_xx2" localSheetId="13">#REF!</definedName>
    <definedName name="_xx2" localSheetId="10">#REF!</definedName>
    <definedName name="_xx2" localSheetId="24">#REF!</definedName>
    <definedName name="_xx2" localSheetId="17">#REF!</definedName>
    <definedName name="_xx2">#REF!</definedName>
    <definedName name="_xx3" localSheetId="3">#REF!</definedName>
    <definedName name="_xx3" localSheetId="0">#REF!</definedName>
    <definedName name="_xx3" localSheetId="18">#REF!</definedName>
    <definedName name="_xx3" localSheetId="19">#REF!</definedName>
    <definedName name="_xx3" localSheetId="8">#REF!</definedName>
    <definedName name="_xx3" localSheetId="12">#REF!</definedName>
    <definedName name="_xx3" localSheetId="11">#REF!</definedName>
    <definedName name="_xx3" localSheetId="14">#REF!</definedName>
    <definedName name="_xx3" localSheetId="20">#REF!</definedName>
    <definedName name="_xx3" localSheetId="16">#REF!</definedName>
    <definedName name="_xx3" localSheetId="22">#REF!</definedName>
    <definedName name="_xx3" localSheetId="15">#REF!</definedName>
    <definedName name="_xx3" localSheetId="21">#REF!</definedName>
    <definedName name="_xx3" localSheetId="9">#REF!</definedName>
    <definedName name="_xx3" localSheetId="23">#REF!</definedName>
    <definedName name="_xx3" localSheetId="13">#REF!</definedName>
    <definedName name="_xx3" localSheetId="10">#REF!</definedName>
    <definedName name="_xx3" localSheetId="24">#REF!</definedName>
    <definedName name="_xx3" localSheetId="17">#REF!</definedName>
    <definedName name="_xx3">#REF!</definedName>
    <definedName name="_xx4" localSheetId="3">#REF!</definedName>
    <definedName name="_xx4" localSheetId="0">#REF!</definedName>
    <definedName name="_xx4" localSheetId="18">#REF!</definedName>
    <definedName name="_xx4" localSheetId="19">#REF!</definedName>
    <definedName name="_xx4" localSheetId="8">#REF!</definedName>
    <definedName name="_xx4" localSheetId="12">#REF!</definedName>
    <definedName name="_xx4" localSheetId="11">#REF!</definedName>
    <definedName name="_xx4" localSheetId="14">#REF!</definedName>
    <definedName name="_xx4" localSheetId="20">#REF!</definedName>
    <definedName name="_xx4" localSheetId="16">#REF!</definedName>
    <definedName name="_xx4" localSheetId="22">#REF!</definedName>
    <definedName name="_xx4" localSheetId="15">#REF!</definedName>
    <definedName name="_xx4" localSheetId="21">#REF!</definedName>
    <definedName name="_xx4" localSheetId="9">#REF!</definedName>
    <definedName name="_xx4" localSheetId="23">#REF!</definedName>
    <definedName name="_xx4" localSheetId="13">#REF!</definedName>
    <definedName name="_xx4" localSheetId="10">#REF!</definedName>
    <definedName name="_xx4" localSheetId="24">#REF!</definedName>
    <definedName name="_xx4" localSheetId="17">#REF!</definedName>
    <definedName name="_xx4">#REF!</definedName>
    <definedName name="_xx5" localSheetId="3">#REF!</definedName>
    <definedName name="_xx5" localSheetId="0">#REF!</definedName>
    <definedName name="_xx5" localSheetId="18">#REF!</definedName>
    <definedName name="_xx5" localSheetId="19">#REF!</definedName>
    <definedName name="_xx5" localSheetId="8">#REF!</definedName>
    <definedName name="_xx5" localSheetId="12">#REF!</definedName>
    <definedName name="_xx5" localSheetId="11">#REF!</definedName>
    <definedName name="_xx5" localSheetId="14">#REF!</definedName>
    <definedName name="_xx5" localSheetId="20">#REF!</definedName>
    <definedName name="_xx5" localSheetId="16">#REF!</definedName>
    <definedName name="_xx5" localSheetId="22">#REF!</definedName>
    <definedName name="_xx5" localSheetId="15">#REF!</definedName>
    <definedName name="_xx5" localSheetId="21">#REF!</definedName>
    <definedName name="_xx5" localSheetId="9">#REF!</definedName>
    <definedName name="_xx5" localSheetId="23">#REF!</definedName>
    <definedName name="_xx5" localSheetId="13">#REF!</definedName>
    <definedName name="_xx5" localSheetId="10">#REF!</definedName>
    <definedName name="_xx5" localSheetId="24">#REF!</definedName>
    <definedName name="_xx5" localSheetId="17">#REF!</definedName>
    <definedName name="_xx5">#REF!</definedName>
    <definedName name="a" hidden="1">[26]IncidentsEAP!$P$20:$S$20</definedName>
    <definedName name="aa" localSheetId="3">[27]Q2_Account!#REF!</definedName>
    <definedName name="aa" localSheetId="0" hidden="1">'[24]Cntmrs-Recruit'!$F$20:$Q$20</definedName>
    <definedName name="aa" localSheetId="18">[27]Q2_Account!#REF!</definedName>
    <definedName name="aa" localSheetId="19">[27]Q2_Account!#REF!</definedName>
    <definedName name="aa" localSheetId="8">[27]Q2_Account!#REF!</definedName>
    <definedName name="aa" localSheetId="12">[27]Q2_Account!#REF!</definedName>
    <definedName name="aa" localSheetId="11">[27]Q2_Account!#REF!</definedName>
    <definedName name="aa" localSheetId="14">[27]Q2_Account!#REF!</definedName>
    <definedName name="aa" localSheetId="20">[27]Q2_Account!#REF!</definedName>
    <definedName name="aa" localSheetId="16">[27]Q2_Account!#REF!</definedName>
    <definedName name="aa" localSheetId="22">[27]Q2_Account!#REF!</definedName>
    <definedName name="aa" localSheetId="15">[27]Q2_Account!#REF!</definedName>
    <definedName name="aa" localSheetId="21">[27]Q2_Account!#REF!</definedName>
    <definedName name="aa" localSheetId="9">[27]Q2_Account!#REF!</definedName>
    <definedName name="aa" localSheetId="23">[27]Q2_Account!#REF!</definedName>
    <definedName name="aa" localSheetId="13">[27]Q2_Account!#REF!</definedName>
    <definedName name="aa" localSheetId="10">[27]Q2_Account!#REF!</definedName>
    <definedName name="aa" localSheetId="24">[27]Q2_Account!#REF!</definedName>
    <definedName name="aa" localSheetId="17">[27]Q2_Account!#REF!</definedName>
    <definedName name="aa">[27]Q2_Account!#REF!</definedName>
    <definedName name="aaa" localSheetId="3" hidden="1">#REF!</definedName>
    <definedName name="aaa" localSheetId="0" hidden="1">{"'Sample Status'!$A$1:$J$21"}</definedName>
    <definedName name="aaa" localSheetId="18" hidden="1">#REF!</definedName>
    <definedName name="aaa" localSheetId="19" hidden="1">#REF!</definedName>
    <definedName name="aaa" localSheetId="8" hidden="1">#REF!</definedName>
    <definedName name="aaa" localSheetId="12" hidden="1">#REF!</definedName>
    <definedName name="aaa" localSheetId="11" hidden="1">#REF!</definedName>
    <definedName name="aaa" localSheetId="14" hidden="1">#REF!</definedName>
    <definedName name="aaa" localSheetId="20" hidden="1">#REF!</definedName>
    <definedName name="aaa" localSheetId="16" hidden="1">#REF!</definedName>
    <definedName name="aaa" localSheetId="22" hidden="1">#REF!</definedName>
    <definedName name="aaa" localSheetId="15" hidden="1">#REF!</definedName>
    <definedName name="aaa" localSheetId="21" hidden="1">#REF!</definedName>
    <definedName name="aaa" localSheetId="9" hidden="1">#REF!</definedName>
    <definedName name="aaa" localSheetId="23" hidden="1">#REF!</definedName>
    <definedName name="aaa" localSheetId="13" hidden="1">#REF!</definedName>
    <definedName name="aaa" localSheetId="10" hidden="1">#REF!</definedName>
    <definedName name="aaa" localSheetId="24" hidden="1">#REF!</definedName>
    <definedName name="aaa" localSheetId="17" hidden="1">#REF!</definedName>
    <definedName name="aaa" hidden="1">#REF!</definedName>
    <definedName name="aaaa" localSheetId="3" hidden="1">{"'Sample Status'!$A$1:$J$21"}</definedName>
    <definedName name="aaaa" localSheetId="0" hidden="1">{"'Sample Status'!$A$1:$J$21"}</definedName>
    <definedName name="aaaa" localSheetId="18" hidden="1">{"'Sample Status'!$A$1:$J$21"}</definedName>
    <definedName name="aaaa" localSheetId="19" hidden="1">{"'Sample Status'!$A$1:$J$21"}</definedName>
    <definedName name="aaaa" localSheetId="8" hidden="1">{"'Sample Status'!$A$1:$J$21"}</definedName>
    <definedName name="aaaa" localSheetId="12" hidden="1">{"'Sample Status'!$A$1:$J$21"}</definedName>
    <definedName name="aaaa" localSheetId="11" hidden="1">{"'Sample Status'!$A$1:$J$21"}</definedName>
    <definedName name="aaaa" localSheetId="14" hidden="1">{"'Sample Status'!$A$1:$J$21"}</definedName>
    <definedName name="aaaa" localSheetId="20" hidden="1">{"'Sample Status'!$A$1:$J$21"}</definedName>
    <definedName name="aaaa" localSheetId="16" hidden="1">{"'Sample Status'!$A$1:$J$21"}</definedName>
    <definedName name="aaaa" localSheetId="22" hidden="1">{"'Sample Status'!$A$1:$J$21"}</definedName>
    <definedName name="aaaa" localSheetId="15" hidden="1">{"'Sample Status'!$A$1:$J$21"}</definedName>
    <definedName name="aaaa" localSheetId="21" hidden="1">{"'Sample Status'!$A$1:$J$21"}</definedName>
    <definedName name="aaaa" localSheetId="9" hidden="1">{"'Sample Status'!$A$1:$J$21"}</definedName>
    <definedName name="aaaa" localSheetId="23" hidden="1">{"'Sample Status'!$A$1:$J$21"}</definedName>
    <definedName name="aaaa" localSheetId="13" hidden="1">{"'Sample Status'!$A$1:$J$21"}</definedName>
    <definedName name="aaaa" localSheetId="10" hidden="1">{"'Sample Status'!$A$1:$J$21"}</definedName>
    <definedName name="aaaa" localSheetId="24" hidden="1">{"'Sample Status'!$A$1:$J$21"}</definedName>
    <definedName name="aaaa" localSheetId="17" hidden="1">{"'Sample Status'!$A$1:$J$21"}</definedName>
    <definedName name="aaaa" hidden="1">{"'Sample Status'!$A$1:$J$21"}</definedName>
    <definedName name="ääää" localSheetId="3" hidden="1">{"'Sample Status'!$A$1:$J$21"}</definedName>
    <definedName name="ääää" localSheetId="0" hidden="1">{"'Sample Status'!$A$1:$J$21"}</definedName>
    <definedName name="ääää" localSheetId="18" hidden="1">{"'Sample Status'!$A$1:$J$21"}</definedName>
    <definedName name="ääää" localSheetId="19" hidden="1">{"'Sample Status'!$A$1:$J$21"}</definedName>
    <definedName name="ääää" localSheetId="8" hidden="1">{"'Sample Status'!$A$1:$J$21"}</definedName>
    <definedName name="ääää" localSheetId="12" hidden="1">{"'Sample Status'!$A$1:$J$21"}</definedName>
    <definedName name="ääää" localSheetId="11" hidden="1">{"'Sample Status'!$A$1:$J$21"}</definedName>
    <definedName name="ääää" localSheetId="14" hidden="1">{"'Sample Status'!$A$1:$J$21"}</definedName>
    <definedName name="ääää" localSheetId="20" hidden="1">{"'Sample Status'!$A$1:$J$21"}</definedName>
    <definedName name="ääää" localSheetId="16" hidden="1">{"'Sample Status'!$A$1:$J$21"}</definedName>
    <definedName name="ääää" localSheetId="22" hidden="1">{"'Sample Status'!$A$1:$J$21"}</definedName>
    <definedName name="ääää" localSheetId="15" hidden="1">{"'Sample Status'!$A$1:$J$21"}</definedName>
    <definedName name="ääää" localSheetId="21" hidden="1">{"'Sample Status'!$A$1:$J$21"}</definedName>
    <definedName name="ääää" localSheetId="9" hidden="1">{"'Sample Status'!$A$1:$J$21"}</definedName>
    <definedName name="ääää" localSheetId="23" hidden="1">{"'Sample Status'!$A$1:$J$21"}</definedName>
    <definedName name="ääää" localSheetId="13" hidden="1">{"'Sample Status'!$A$1:$J$21"}</definedName>
    <definedName name="ääää" localSheetId="10" hidden="1">{"'Sample Status'!$A$1:$J$21"}</definedName>
    <definedName name="ääää" localSheetId="24" hidden="1">{"'Sample Status'!$A$1:$J$21"}</definedName>
    <definedName name="ääää" localSheetId="17" hidden="1">{"'Sample Status'!$A$1:$J$21"}</definedName>
    <definedName name="ääää" hidden="1">{"'Sample Status'!$A$1:$J$21"}</definedName>
    <definedName name="aaaaa" localSheetId="3" hidden="1">{"'Sample Status'!$A$1:$J$21"}</definedName>
    <definedName name="aaaaa" localSheetId="0" hidden="1">{"'Sample Status'!$A$1:$J$21"}</definedName>
    <definedName name="aaaaa" localSheetId="18" hidden="1">{"'Sample Status'!$A$1:$J$21"}</definedName>
    <definedName name="aaaaa" localSheetId="19" hidden="1">{"'Sample Status'!$A$1:$J$21"}</definedName>
    <definedName name="aaaaa" localSheetId="8" hidden="1">{"'Sample Status'!$A$1:$J$21"}</definedName>
    <definedName name="aaaaa" localSheetId="12" hidden="1">{"'Sample Status'!$A$1:$J$21"}</definedName>
    <definedName name="aaaaa" localSheetId="11" hidden="1">{"'Sample Status'!$A$1:$J$21"}</definedName>
    <definedName name="aaaaa" localSheetId="14" hidden="1">{"'Sample Status'!$A$1:$J$21"}</definedName>
    <definedName name="aaaaa" localSheetId="20" hidden="1">{"'Sample Status'!$A$1:$J$21"}</definedName>
    <definedName name="aaaaa" localSheetId="16" hidden="1">{"'Sample Status'!$A$1:$J$21"}</definedName>
    <definedName name="aaaaa" localSheetId="22" hidden="1">{"'Sample Status'!$A$1:$J$21"}</definedName>
    <definedName name="aaaaa" localSheetId="15" hidden="1">{"'Sample Status'!$A$1:$J$21"}</definedName>
    <definedName name="aaaaa" localSheetId="21" hidden="1">{"'Sample Status'!$A$1:$J$21"}</definedName>
    <definedName name="aaaaa" localSheetId="9" hidden="1">{"'Sample Status'!$A$1:$J$21"}</definedName>
    <definedName name="aaaaa" localSheetId="23" hidden="1">{"'Sample Status'!$A$1:$J$21"}</definedName>
    <definedName name="aaaaa" localSheetId="13" hidden="1">{"'Sample Status'!$A$1:$J$21"}</definedName>
    <definedName name="aaaaa" localSheetId="10" hidden="1">{"'Sample Status'!$A$1:$J$21"}</definedName>
    <definedName name="aaaaa" localSheetId="24" hidden="1">{"'Sample Status'!$A$1:$J$21"}</definedName>
    <definedName name="aaaaa" localSheetId="17" hidden="1">{"'Sample Status'!$A$1:$J$21"}</definedName>
    <definedName name="aaaaa" hidden="1">{"'Sample Status'!$A$1:$J$21"}</definedName>
    <definedName name="ab" localSheetId="0">[7]!ab</definedName>
    <definedName name="ab" localSheetId="18">[7]!ab</definedName>
    <definedName name="ab" localSheetId="19">[7]!ab</definedName>
    <definedName name="ab" localSheetId="8">[7]!ab</definedName>
    <definedName name="ab" localSheetId="12">[7]!ab</definedName>
    <definedName name="ab" localSheetId="11">[7]!ab</definedName>
    <definedName name="ab" localSheetId="14">[7]!ab</definedName>
    <definedName name="ab" localSheetId="20">[7]!ab</definedName>
    <definedName name="ab" localSheetId="16">[7]!ab</definedName>
    <definedName name="ab" localSheetId="22">[7]!ab</definedName>
    <definedName name="ab" localSheetId="15">[7]!ab</definedName>
    <definedName name="ab" localSheetId="21">[7]!ab</definedName>
    <definedName name="ab" localSheetId="9">[7]!ab</definedName>
    <definedName name="ab" localSheetId="23">[7]!ab</definedName>
    <definedName name="ab" localSheetId="13">[7]!ab</definedName>
    <definedName name="ab" localSheetId="10">[7]!ab</definedName>
    <definedName name="ab" localSheetId="24">[7]!ab</definedName>
    <definedName name="ab" localSheetId="17">[7]!ab</definedName>
    <definedName name="ab">[7]!ab</definedName>
    <definedName name="AccessDatabase" hidden="1">"C:\data\cbs\macro.mdb"</definedName>
    <definedName name="AccountDescriptions" localSheetId="3">#REF!</definedName>
    <definedName name="AccountDescriptions" localSheetId="0">#REF!</definedName>
    <definedName name="AccountDescriptions" localSheetId="18">#REF!</definedName>
    <definedName name="AccountDescriptions" localSheetId="19">#REF!</definedName>
    <definedName name="AccountDescriptions" localSheetId="8">#REF!</definedName>
    <definedName name="AccountDescriptions" localSheetId="12">#REF!</definedName>
    <definedName name="AccountDescriptions" localSheetId="11">#REF!</definedName>
    <definedName name="AccountDescriptions" localSheetId="14">#REF!</definedName>
    <definedName name="AccountDescriptions" localSheetId="20">#REF!</definedName>
    <definedName name="AccountDescriptions" localSheetId="16">#REF!</definedName>
    <definedName name="AccountDescriptions" localSheetId="22">#REF!</definedName>
    <definedName name="AccountDescriptions" localSheetId="15">#REF!</definedName>
    <definedName name="AccountDescriptions" localSheetId="21">#REF!</definedName>
    <definedName name="AccountDescriptions" localSheetId="9">#REF!</definedName>
    <definedName name="AccountDescriptions" localSheetId="23">#REF!</definedName>
    <definedName name="AccountDescriptions" localSheetId="13">#REF!</definedName>
    <definedName name="AccountDescriptions" localSheetId="10">#REF!</definedName>
    <definedName name="AccountDescriptions" localSheetId="24">#REF!</definedName>
    <definedName name="AccountDescriptions" localSheetId="17">#REF!</definedName>
    <definedName name="AccountDescriptions">#REF!</definedName>
    <definedName name="AcctPeriod">[28]Assumptions!$D$2:$D$34</definedName>
    <definedName name="Acru" localSheetId="3">#REF!</definedName>
    <definedName name="Acru" localSheetId="0">#REF!</definedName>
    <definedName name="Acru" localSheetId="18">#REF!</definedName>
    <definedName name="Acru" localSheetId="19">#REF!</definedName>
    <definedName name="Acru" localSheetId="8">#REF!</definedName>
    <definedName name="Acru" localSheetId="12">#REF!</definedName>
    <definedName name="Acru" localSheetId="11">#REF!</definedName>
    <definedName name="Acru" localSheetId="14">#REF!</definedName>
    <definedName name="Acru" localSheetId="20">#REF!</definedName>
    <definedName name="Acru" localSheetId="16">#REF!</definedName>
    <definedName name="Acru" localSheetId="22">#REF!</definedName>
    <definedName name="Acru" localSheetId="15">#REF!</definedName>
    <definedName name="Acru" localSheetId="21">#REF!</definedName>
    <definedName name="Acru" localSheetId="9">#REF!</definedName>
    <definedName name="Acru" localSheetId="23">#REF!</definedName>
    <definedName name="Acru" localSheetId="13">#REF!</definedName>
    <definedName name="Acru" localSheetId="10">#REF!</definedName>
    <definedName name="Acru" localSheetId="24">#REF!</definedName>
    <definedName name="Acru" localSheetId="17">#REF!</definedName>
    <definedName name="Acru">#REF!</definedName>
    <definedName name="Acrus" localSheetId="3">#REF!</definedName>
    <definedName name="Acrus" localSheetId="0">#REF!</definedName>
    <definedName name="Acrus" localSheetId="18">#REF!</definedName>
    <definedName name="Acrus" localSheetId="19">#REF!</definedName>
    <definedName name="Acrus" localSheetId="8">#REF!</definedName>
    <definedName name="Acrus" localSheetId="12">#REF!</definedName>
    <definedName name="Acrus" localSheetId="11">#REF!</definedName>
    <definedName name="Acrus" localSheetId="14">#REF!</definedName>
    <definedName name="Acrus" localSheetId="20">#REF!</definedName>
    <definedName name="Acrus" localSheetId="16">#REF!</definedName>
    <definedName name="Acrus" localSheetId="22">#REF!</definedName>
    <definedName name="Acrus" localSheetId="15">#REF!</definedName>
    <definedName name="Acrus" localSheetId="21">#REF!</definedName>
    <definedName name="Acrus" localSheetId="9">#REF!</definedName>
    <definedName name="Acrus" localSheetId="23">#REF!</definedName>
    <definedName name="Acrus" localSheetId="13">#REF!</definedName>
    <definedName name="Acrus" localSheetId="10">#REF!</definedName>
    <definedName name="Acrus" localSheetId="24">#REF!</definedName>
    <definedName name="Acrus" localSheetId="17">#REF!</definedName>
    <definedName name="Acrus">#REF!</definedName>
    <definedName name="ACRUS2002" localSheetId="3">#REF!</definedName>
    <definedName name="ACRUS2002" localSheetId="0">#REF!</definedName>
    <definedName name="ACRUS2002" localSheetId="18">#REF!</definedName>
    <definedName name="ACRUS2002" localSheetId="19">#REF!</definedName>
    <definedName name="ACRUS2002" localSheetId="8">#REF!</definedName>
    <definedName name="ACRUS2002" localSheetId="12">#REF!</definedName>
    <definedName name="ACRUS2002" localSheetId="11">#REF!</definedName>
    <definedName name="ACRUS2002" localSheetId="14">#REF!</definedName>
    <definedName name="ACRUS2002" localSheetId="20">#REF!</definedName>
    <definedName name="ACRUS2002" localSheetId="16">#REF!</definedName>
    <definedName name="ACRUS2002" localSheetId="22">#REF!</definedName>
    <definedName name="ACRUS2002" localSheetId="15">#REF!</definedName>
    <definedName name="ACRUS2002" localSheetId="21">#REF!</definedName>
    <definedName name="ACRUS2002" localSheetId="9">#REF!</definedName>
    <definedName name="ACRUS2002" localSheetId="23">#REF!</definedName>
    <definedName name="ACRUS2002" localSheetId="13">#REF!</definedName>
    <definedName name="ACRUS2002" localSheetId="10">#REF!</definedName>
    <definedName name="ACRUS2002" localSheetId="24">#REF!</definedName>
    <definedName name="ACRUS2002" localSheetId="17">#REF!</definedName>
    <definedName name="ACRUS2002">#REF!</definedName>
    <definedName name="ACRUS2003" localSheetId="3">#REF!</definedName>
    <definedName name="ACRUS2003" localSheetId="0">#REF!</definedName>
    <definedName name="ACRUS2003" localSheetId="18">#REF!</definedName>
    <definedName name="ACRUS2003" localSheetId="19">#REF!</definedName>
    <definedName name="ACRUS2003" localSheetId="8">#REF!</definedName>
    <definedName name="ACRUS2003" localSheetId="12">#REF!</definedName>
    <definedName name="ACRUS2003" localSheetId="11">#REF!</definedName>
    <definedName name="ACRUS2003" localSheetId="14">#REF!</definedName>
    <definedName name="ACRUS2003" localSheetId="20">#REF!</definedName>
    <definedName name="ACRUS2003" localSheetId="16">#REF!</definedName>
    <definedName name="ACRUS2003" localSheetId="22">#REF!</definedName>
    <definedName name="ACRUS2003" localSheetId="15">#REF!</definedName>
    <definedName name="ACRUS2003" localSheetId="21">#REF!</definedName>
    <definedName name="ACRUS2003" localSheetId="9">#REF!</definedName>
    <definedName name="ACRUS2003" localSheetId="23">#REF!</definedName>
    <definedName name="ACRUS2003" localSheetId="13">#REF!</definedName>
    <definedName name="ACRUS2003" localSheetId="10">#REF!</definedName>
    <definedName name="ACRUS2003" localSheetId="24">#REF!</definedName>
    <definedName name="ACRUS2003" localSheetId="17">#REF!</definedName>
    <definedName name="ACRUS2003">#REF!</definedName>
    <definedName name="ActFee" localSheetId="18">'[29]Shipment by devices'!$C$26:$C$27</definedName>
    <definedName name="ActFee" localSheetId="19">'[29]Shipment by devices'!$C$26:$C$27</definedName>
    <definedName name="ActFee" localSheetId="8">'[29]Shipment by devices'!$C$26:$C$27</definedName>
    <definedName name="ActFee" localSheetId="12">'[29]Shipment by devices'!$C$26:$C$27</definedName>
    <definedName name="ActFee" localSheetId="11">'[29]Shipment by devices'!$C$26:$C$27</definedName>
    <definedName name="ActFee" localSheetId="14">'[29]Shipment by devices'!$C$26:$C$27</definedName>
    <definedName name="ActFee" localSheetId="20">'[29]Shipment by devices'!$C$26:$C$27</definedName>
    <definedName name="ActFee" localSheetId="16">'[29]Shipment by devices'!$C$26:$C$27</definedName>
    <definedName name="ActFee" localSheetId="22">'[29]Shipment by devices'!$C$26:$C$27</definedName>
    <definedName name="ActFee" localSheetId="15">'[29]Shipment by devices'!$C$26:$C$27</definedName>
    <definedName name="ActFee" localSheetId="21">'[29]Shipment by devices'!$C$26:$C$27</definedName>
    <definedName name="ActFee" localSheetId="9">'[29]Shipment by devices'!$C$26:$C$27</definedName>
    <definedName name="ActFee" localSheetId="23">'[29]Shipment by devices'!$C$26:$C$27</definedName>
    <definedName name="ActFee" localSheetId="13">'[29]Shipment by devices'!$C$26:$C$27</definedName>
    <definedName name="ActFee" localSheetId="10">'[29]Shipment by devices'!$C$26:$C$27</definedName>
    <definedName name="ActFee" localSheetId="24">'[29]Shipment by devices'!$C$26:$C$27</definedName>
    <definedName name="ActFee" localSheetId="17">'[29]Shipment by devices'!$C$26:$C$27</definedName>
    <definedName name="ActFee">'[30]Shipment by devices'!$C$26:$C$27</definedName>
    <definedName name="action1" localSheetId="3">#REF!</definedName>
    <definedName name="action1" localSheetId="0">#REF!</definedName>
    <definedName name="action1" localSheetId="18">#REF!</definedName>
    <definedName name="action1" localSheetId="19">#REF!</definedName>
    <definedName name="action1" localSheetId="8">#REF!</definedName>
    <definedName name="action1" localSheetId="12">#REF!</definedName>
    <definedName name="action1" localSheetId="11">#REF!</definedName>
    <definedName name="action1" localSheetId="14">#REF!</definedName>
    <definedName name="action1" localSheetId="20">#REF!</definedName>
    <definedName name="action1" localSheetId="16">#REF!</definedName>
    <definedName name="action1" localSheetId="22">#REF!</definedName>
    <definedName name="action1" localSheetId="15">#REF!</definedName>
    <definedName name="action1" localSheetId="21">#REF!</definedName>
    <definedName name="action1" localSheetId="9">#REF!</definedName>
    <definedName name="action1" localSheetId="23">#REF!</definedName>
    <definedName name="action1" localSheetId="13">#REF!</definedName>
    <definedName name="action1" localSheetId="10">#REF!</definedName>
    <definedName name="action1" localSheetId="24">#REF!</definedName>
    <definedName name="action1" localSheetId="17">#REF!</definedName>
    <definedName name="action1">#REF!</definedName>
    <definedName name="addgggrrrrr5" hidden="1">[5]A!$J$131:$U$131</definedName>
    <definedName name="AF" localSheetId="3" hidden="1">{"M3B_2",#N/A,FALSE,"Support Sch"}</definedName>
    <definedName name="AF" localSheetId="0" hidden="1">{"M3B_2",#N/A,FALSE,"Support Sch"}</definedName>
    <definedName name="AF" localSheetId="18" hidden="1">{"M3B_2",#N/A,FALSE,"Support Sch"}</definedName>
    <definedName name="AF" localSheetId="19" hidden="1">{"M3B_2",#N/A,FALSE,"Support Sch"}</definedName>
    <definedName name="AF" localSheetId="8" hidden="1">{"M3B_2",#N/A,FALSE,"Support Sch"}</definedName>
    <definedName name="AF" localSheetId="12" hidden="1">{"M3B_2",#N/A,FALSE,"Support Sch"}</definedName>
    <definedName name="AF" localSheetId="11" hidden="1">{"M3B_2",#N/A,FALSE,"Support Sch"}</definedName>
    <definedName name="AF" localSheetId="14" hidden="1">{"M3B_2",#N/A,FALSE,"Support Sch"}</definedName>
    <definedName name="AF" localSheetId="20" hidden="1">{"M3B_2",#N/A,FALSE,"Support Sch"}</definedName>
    <definedName name="AF" localSheetId="16" hidden="1">{"M3B_2",#N/A,FALSE,"Support Sch"}</definedName>
    <definedName name="AF" localSheetId="22" hidden="1">{"M3B_2",#N/A,FALSE,"Support Sch"}</definedName>
    <definedName name="AF" localSheetId="15" hidden="1">{"M3B_2",#N/A,FALSE,"Support Sch"}</definedName>
    <definedName name="AF" localSheetId="21" hidden="1">{"M3B_2",#N/A,FALSE,"Support Sch"}</definedName>
    <definedName name="AF" localSheetId="9" hidden="1">{"M3B_2",#N/A,FALSE,"Support Sch"}</definedName>
    <definedName name="AF" localSheetId="23" hidden="1">{"M3B_2",#N/A,FALSE,"Support Sch"}</definedName>
    <definedName name="AF" localSheetId="13" hidden="1">{"M3B_2",#N/A,FALSE,"Support Sch"}</definedName>
    <definedName name="AF" localSheetId="10" hidden="1">{"M3B_2",#N/A,FALSE,"Support Sch"}</definedName>
    <definedName name="AF" localSheetId="24" hidden="1">{"M3B_2",#N/A,FALSE,"Support Sch"}</definedName>
    <definedName name="AF" localSheetId="17" hidden="1">{"M3B_2",#N/A,FALSE,"Support Sch"}</definedName>
    <definedName name="AF" hidden="1">{"M3B_2",#N/A,FALSE,"Support Sch"}</definedName>
    <definedName name="agfgtg" hidden="1">[5]A!$J$4:$U$4</definedName>
    <definedName name="AGGA" localSheetId="3">#REF!</definedName>
    <definedName name="AGGA" localSheetId="0">#REF!</definedName>
    <definedName name="AGGA" localSheetId="18">#REF!</definedName>
    <definedName name="AGGA" localSheetId="19">#REF!</definedName>
    <definedName name="AGGA" localSheetId="8">#REF!</definedName>
    <definedName name="AGGA" localSheetId="12">#REF!</definedName>
    <definedName name="AGGA" localSheetId="11">#REF!</definedName>
    <definedName name="AGGA" localSheetId="14">#REF!</definedName>
    <definedName name="AGGA" localSheetId="20">#REF!</definedName>
    <definedName name="AGGA" localSheetId="16">#REF!</definedName>
    <definedName name="AGGA" localSheetId="22">#REF!</definedName>
    <definedName name="AGGA" localSheetId="15">#REF!</definedName>
    <definedName name="AGGA" localSheetId="21">#REF!</definedName>
    <definedName name="AGGA" localSheetId="9">#REF!</definedName>
    <definedName name="AGGA" localSheetId="23">#REF!</definedName>
    <definedName name="AGGA" localSheetId="13">#REF!</definedName>
    <definedName name="AGGA" localSheetId="10">#REF!</definedName>
    <definedName name="AGGA" localSheetId="24">#REF!</definedName>
    <definedName name="AGGA" localSheetId="17">#REF!</definedName>
    <definedName name="AGGA">#REF!</definedName>
    <definedName name="aggb" localSheetId="3">#REF!</definedName>
    <definedName name="aggb" localSheetId="0">#REF!</definedName>
    <definedName name="aggb" localSheetId="18">#REF!</definedName>
    <definedName name="aggb" localSheetId="19">#REF!</definedName>
    <definedName name="aggb" localSheetId="8">#REF!</definedName>
    <definedName name="aggb" localSheetId="12">#REF!</definedName>
    <definedName name="aggb" localSheetId="11">#REF!</definedName>
    <definedName name="aggb" localSheetId="14">#REF!</definedName>
    <definedName name="aggb" localSheetId="20">#REF!</definedName>
    <definedName name="aggb" localSheetId="16">#REF!</definedName>
    <definedName name="aggb" localSheetId="22">#REF!</definedName>
    <definedName name="aggb" localSheetId="15">#REF!</definedName>
    <definedName name="aggb" localSheetId="21">#REF!</definedName>
    <definedName name="aggb" localSheetId="9">#REF!</definedName>
    <definedName name="aggb" localSheetId="23">#REF!</definedName>
    <definedName name="aggb" localSheetId="13">#REF!</definedName>
    <definedName name="aggb" localSheetId="10">#REF!</definedName>
    <definedName name="aggb" localSheetId="24">#REF!</definedName>
    <definedName name="aggb" localSheetId="17">#REF!</definedName>
    <definedName name="aggb">#REF!</definedName>
    <definedName name="aggc" localSheetId="3">#REF!</definedName>
    <definedName name="aggc" localSheetId="0">#REF!</definedName>
    <definedName name="aggc" localSheetId="18">#REF!</definedName>
    <definedName name="aggc" localSheetId="19">#REF!</definedName>
    <definedName name="aggc" localSheetId="8">#REF!</definedName>
    <definedName name="aggc" localSheetId="12">#REF!</definedName>
    <definedName name="aggc" localSheetId="11">#REF!</definedName>
    <definedName name="aggc" localSheetId="14">#REF!</definedName>
    <definedName name="aggc" localSheetId="20">#REF!</definedName>
    <definedName name="aggc" localSheetId="16">#REF!</definedName>
    <definedName name="aggc" localSheetId="22">#REF!</definedName>
    <definedName name="aggc" localSheetId="15">#REF!</definedName>
    <definedName name="aggc" localSheetId="21">#REF!</definedName>
    <definedName name="aggc" localSheetId="9">#REF!</definedName>
    <definedName name="aggc" localSheetId="23">#REF!</definedName>
    <definedName name="aggc" localSheetId="13">#REF!</definedName>
    <definedName name="aggc" localSheetId="10">#REF!</definedName>
    <definedName name="aggc" localSheetId="24">#REF!</definedName>
    <definedName name="aggc" localSheetId="17">#REF!</definedName>
    <definedName name="aggc">#REF!</definedName>
    <definedName name="aggcmn" localSheetId="3">#REF!</definedName>
    <definedName name="aggcmn" localSheetId="0">#REF!</definedName>
    <definedName name="aggcmn" localSheetId="18">#REF!</definedName>
    <definedName name="aggcmn" localSheetId="19">#REF!</definedName>
    <definedName name="aggcmn" localSheetId="8">#REF!</definedName>
    <definedName name="aggcmn" localSheetId="12">#REF!</definedName>
    <definedName name="aggcmn" localSheetId="11">#REF!</definedName>
    <definedName name="aggcmn" localSheetId="14">#REF!</definedName>
    <definedName name="aggcmn" localSheetId="20">#REF!</definedName>
    <definedName name="aggcmn" localSheetId="16">#REF!</definedName>
    <definedName name="aggcmn" localSheetId="22">#REF!</definedName>
    <definedName name="aggcmn" localSheetId="15">#REF!</definedName>
    <definedName name="aggcmn" localSheetId="21">#REF!</definedName>
    <definedName name="aggcmn" localSheetId="9">#REF!</definedName>
    <definedName name="aggcmn" localSheetId="23">#REF!</definedName>
    <definedName name="aggcmn" localSheetId="13">#REF!</definedName>
    <definedName name="aggcmn" localSheetId="10">#REF!</definedName>
    <definedName name="aggcmn" localSheetId="24">#REF!</definedName>
    <definedName name="aggcmn" localSheetId="17">#REF!</definedName>
    <definedName name="aggcmn">#REF!</definedName>
    <definedName name="aggd" localSheetId="3">#REF!</definedName>
    <definedName name="aggd" localSheetId="0">#REF!</definedName>
    <definedName name="aggd" localSheetId="18">#REF!</definedName>
    <definedName name="aggd" localSheetId="19">#REF!</definedName>
    <definedName name="aggd" localSheetId="8">#REF!</definedName>
    <definedName name="aggd" localSheetId="12">#REF!</definedName>
    <definedName name="aggd" localSheetId="11">#REF!</definedName>
    <definedName name="aggd" localSheetId="14">#REF!</definedName>
    <definedName name="aggd" localSheetId="20">#REF!</definedName>
    <definedName name="aggd" localSheetId="16">#REF!</definedName>
    <definedName name="aggd" localSheetId="22">#REF!</definedName>
    <definedName name="aggd" localSheetId="15">#REF!</definedName>
    <definedName name="aggd" localSheetId="21">#REF!</definedName>
    <definedName name="aggd" localSheetId="9">#REF!</definedName>
    <definedName name="aggd" localSheetId="23">#REF!</definedName>
    <definedName name="aggd" localSheetId="13">#REF!</definedName>
    <definedName name="aggd" localSheetId="10">#REF!</definedName>
    <definedName name="aggd" localSheetId="24">#REF!</definedName>
    <definedName name="aggd" localSheetId="17">#REF!</definedName>
    <definedName name="aggd">#REF!</definedName>
    <definedName name="aggn" localSheetId="3">#REF!</definedName>
    <definedName name="aggn" localSheetId="0">#REF!</definedName>
    <definedName name="aggn" localSheetId="18">#REF!</definedName>
    <definedName name="aggn" localSheetId="19">#REF!</definedName>
    <definedName name="aggn" localSheetId="8">#REF!</definedName>
    <definedName name="aggn" localSheetId="12">#REF!</definedName>
    <definedName name="aggn" localSheetId="11">#REF!</definedName>
    <definedName name="aggn" localSheetId="14">#REF!</definedName>
    <definedName name="aggn" localSheetId="20">#REF!</definedName>
    <definedName name="aggn" localSheetId="16">#REF!</definedName>
    <definedName name="aggn" localSheetId="22">#REF!</definedName>
    <definedName name="aggn" localSheetId="15">#REF!</definedName>
    <definedName name="aggn" localSheetId="21">#REF!</definedName>
    <definedName name="aggn" localSheetId="9">#REF!</definedName>
    <definedName name="aggn" localSheetId="23">#REF!</definedName>
    <definedName name="aggn" localSheetId="13">#REF!</definedName>
    <definedName name="aggn" localSheetId="10">#REF!</definedName>
    <definedName name="aggn" localSheetId="24">#REF!</definedName>
    <definedName name="aggn" localSheetId="17">#REF!</definedName>
    <definedName name="aggn">#REF!</definedName>
    <definedName name="aggp" localSheetId="3">#REF!</definedName>
    <definedName name="aggp" localSheetId="0">#REF!</definedName>
    <definedName name="aggp" localSheetId="18">#REF!</definedName>
    <definedName name="aggp" localSheetId="19">#REF!</definedName>
    <definedName name="aggp" localSheetId="8">#REF!</definedName>
    <definedName name="aggp" localSheetId="12">#REF!</definedName>
    <definedName name="aggp" localSheetId="11">#REF!</definedName>
    <definedName name="aggp" localSheetId="14">#REF!</definedName>
    <definedName name="aggp" localSheetId="20">#REF!</definedName>
    <definedName name="aggp" localSheetId="16">#REF!</definedName>
    <definedName name="aggp" localSheetId="22">#REF!</definedName>
    <definedName name="aggp" localSheetId="15">#REF!</definedName>
    <definedName name="aggp" localSheetId="21">#REF!</definedName>
    <definedName name="aggp" localSheetId="9">#REF!</definedName>
    <definedName name="aggp" localSheetId="23">#REF!</definedName>
    <definedName name="aggp" localSheetId="13">#REF!</definedName>
    <definedName name="aggp" localSheetId="10">#REF!</definedName>
    <definedName name="aggp" localSheetId="24">#REF!</definedName>
    <definedName name="aggp" localSheetId="17">#REF!</definedName>
    <definedName name="aggp">#REF!</definedName>
    <definedName name="aggt" localSheetId="3">#REF!</definedName>
    <definedName name="aggt" localSheetId="0">#REF!</definedName>
    <definedName name="aggt" localSheetId="18">#REF!</definedName>
    <definedName name="aggt" localSheetId="19">#REF!</definedName>
    <definedName name="aggt" localSheetId="8">#REF!</definedName>
    <definedName name="aggt" localSheetId="12">#REF!</definedName>
    <definedName name="aggt" localSheetId="11">#REF!</definedName>
    <definedName name="aggt" localSheetId="14">#REF!</definedName>
    <definedName name="aggt" localSheetId="20">#REF!</definedName>
    <definedName name="aggt" localSheetId="16">#REF!</definedName>
    <definedName name="aggt" localSheetId="22">#REF!</definedName>
    <definedName name="aggt" localSheetId="15">#REF!</definedName>
    <definedName name="aggt" localSheetId="21">#REF!</definedName>
    <definedName name="aggt" localSheetId="9">#REF!</definedName>
    <definedName name="aggt" localSheetId="23">#REF!</definedName>
    <definedName name="aggt" localSheetId="13">#REF!</definedName>
    <definedName name="aggt" localSheetId="10">#REF!</definedName>
    <definedName name="aggt" localSheetId="24">#REF!</definedName>
    <definedName name="aggt" localSheetId="17">#REF!</definedName>
    <definedName name="aggt">#REF!</definedName>
    <definedName name="aggt1" localSheetId="3">#REF!</definedName>
    <definedName name="aggt1" localSheetId="0">#REF!</definedName>
    <definedName name="aggt1" localSheetId="18">#REF!</definedName>
    <definedName name="aggt1" localSheetId="19">#REF!</definedName>
    <definedName name="aggt1" localSheetId="8">#REF!</definedName>
    <definedName name="aggt1" localSheetId="12">#REF!</definedName>
    <definedName name="aggt1" localSheetId="11">#REF!</definedName>
    <definedName name="aggt1" localSheetId="14">#REF!</definedName>
    <definedName name="aggt1" localSheetId="20">#REF!</definedName>
    <definedName name="aggt1" localSheetId="16">#REF!</definedName>
    <definedName name="aggt1" localSheetId="22">#REF!</definedName>
    <definedName name="aggt1" localSheetId="15">#REF!</definedName>
    <definedName name="aggt1" localSheetId="21">#REF!</definedName>
    <definedName name="aggt1" localSheetId="9">#REF!</definedName>
    <definedName name="aggt1" localSheetId="23">#REF!</definedName>
    <definedName name="aggt1" localSheetId="13">#REF!</definedName>
    <definedName name="aggt1" localSheetId="10">#REF!</definedName>
    <definedName name="aggt1" localSheetId="24">#REF!</definedName>
    <definedName name="aggt1" localSheetId="17">#REF!</definedName>
    <definedName name="aggt1">#REF!</definedName>
    <definedName name="aggt2" localSheetId="3">#REF!</definedName>
    <definedName name="aggt2" localSheetId="0">#REF!</definedName>
    <definedName name="aggt2" localSheetId="18">#REF!</definedName>
    <definedName name="aggt2" localSheetId="19">#REF!</definedName>
    <definedName name="aggt2" localSheetId="8">#REF!</definedName>
    <definedName name="aggt2" localSheetId="12">#REF!</definedName>
    <definedName name="aggt2" localSheetId="11">#REF!</definedName>
    <definedName name="aggt2" localSheetId="14">#REF!</definedName>
    <definedName name="aggt2" localSheetId="20">#REF!</definedName>
    <definedName name="aggt2" localSheetId="16">#REF!</definedName>
    <definedName name="aggt2" localSheetId="22">#REF!</definedName>
    <definedName name="aggt2" localSheetId="15">#REF!</definedName>
    <definedName name="aggt2" localSheetId="21">#REF!</definedName>
    <definedName name="aggt2" localSheetId="9">#REF!</definedName>
    <definedName name="aggt2" localSheetId="23">#REF!</definedName>
    <definedName name="aggt2" localSheetId="13">#REF!</definedName>
    <definedName name="aggt2" localSheetId="10">#REF!</definedName>
    <definedName name="aggt2" localSheetId="24">#REF!</definedName>
    <definedName name="aggt2" localSheetId="17">#REF!</definedName>
    <definedName name="aggt2">#REF!</definedName>
    <definedName name="aggt3" localSheetId="3">#REF!</definedName>
    <definedName name="aggt3" localSheetId="0">#REF!</definedName>
    <definedName name="aggt3" localSheetId="18">#REF!</definedName>
    <definedName name="aggt3" localSheetId="19">#REF!</definedName>
    <definedName name="aggt3" localSheetId="8">#REF!</definedName>
    <definedName name="aggt3" localSheetId="12">#REF!</definedName>
    <definedName name="aggt3" localSheetId="11">#REF!</definedName>
    <definedName name="aggt3" localSheetId="14">#REF!</definedName>
    <definedName name="aggt3" localSheetId="20">#REF!</definedName>
    <definedName name="aggt3" localSheetId="16">#REF!</definedName>
    <definedName name="aggt3" localSheetId="22">#REF!</definedName>
    <definedName name="aggt3" localSheetId="15">#REF!</definedName>
    <definedName name="aggt3" localSheetId="21">#REF!</definedName>
    <definedName name="aggt3" localSheetId="9">#REF!</definedName>
    <definedName name="aggt3" localSheetId="23">#REF!</definedName>
    <definedName name="aggt3" localSheetId="13">#REF!</definedName>
    <definedName name="aggt3" localSheetId="10">#REF!</definedName>
    <definedName name="aggt3" localSheetId="24">#REF!</definedName>
    <definedName name="aggt3" localSheetId="17">#REF!</definedName>
    <definedName name="aggt3">#REF!</definedName>
    <definedName name="agile" localSheetId="3">#REF!</definedName>
    <definedName name="agile" localSheetId="0">#REF!</definedName>
    <definedName name="agile" localSheetId="18">#REF!</definedName>
    <definedName name="agile" localSheetId="19">#REF!</definedName>
    <definedName name="agile" localSheetId="8">#REF!</definedName>
    <definedName name="agile" localSheetId="12">#REF!</definedName>
    <definedName name="agile" localSheetId="11">#REF!</definedName>
    <definedName name="agile" localSheetId="14">#REF!</definedName>
    <definedName name="agile" localSheetId="20">#REF!</definedName>
    <definedName name="agile" localSheetId="16">#REF!</definedName>
    <definedName name="agile" localSheetId="22">#REF!</definedName>
    <definedName name="agile" localSheetId="15">#REF!</definedName>
    <definedName name="agile" localSheetId="21">#REF!</definedName>
    <definedName name="agile" localSheetId="9">#REF!</definedName>
    <definedName name="agile" localSheetId="23">#REF!</definedName>
    <definedName name="agile" localSheetId="13">#REF!</definedName>
    <definedName name="agile" localSheetId="10">#REF!</definedName>
    <definedName name="agile" localSheetId="24">#REF!</definedName>
    <definedName name="agile" localSheetId="17">#REF!</definedName>
    <definedName name="agile">#REF!</definedName>
    <definedName name="all">[31]src!$A:$IV</definedName>
    <definedName name="alpha" localSheetId="3" hidden="1">{"'Sample Status'!$A$1:$J$21"}</definedName>
    <definedName name="alpha" localSheetId="0" hidden="1">{"'Sample Status'!$A$1:$J$21"}</definedName>
    <definedName name="alpha" localSheetId="18" hidden="1">{"'Sample Status'!$A$1:$J$21"}</definedName>
    <definedName name="alpha" localSheetId="19" hidden="1">{"'Sample Status'!$A$1:$J$21"}</definedName>
    <definedName name="alpha" localSheetId="8" hidden="1">{"'Sample Status'!$A$1:$J$21"}</definedName>
    <definedName name="alpha" localSheetId="12" hidden="1">{"'Sample Status'!$A$1:$J$21"}</definedName>
    <definedName name="alpha" localSheetId="11" hidden="1">{"'Sample Status'!$A$1:$J$21"}</definedName>
    <definedName name="alpha" localSheetId="14" hidden="1">{"'Sample Status'!$A$1:$J$21"}</definedName>
    <definedName name="alpha" localSheetId="20" hidden="1">{"'Sample Status'!$A$1:$J$21"}</definedName>
    <definedName name="alpha" localSheetId="16" hidden="1">{"'Sample Status'!$A$1:$J$21"}</definedName>
    <definedName name="alpha" localSheetId="22" hidden="1">{"'Sample Status'!$A$1:$J$21"}</definedName>
    <definedName name="alpha" localSheetId="15" hidden="1">{"'Sample Status'!$A$1:$J$21"}</definedName>
    <definedName name="alpha" localSheetId="21" hidden="1">{"'Sample Status'!$A$1:$J$21"}</definedName>
    <definedName name="alpha" localSheetId="9" hidden="1">{"'Sample Status'!$A$1:$J$21"}</definedName>
    <definedName name="alpha" localSheetId="23" hidden="1">{"'Sample Status'!$A$1:$J$21"}</definedName>
    <definedName name="alpha" localSheetId="13" hidden="1">{"'Sample Status'!$A$1:$J$21"}</definedName>
    <definedName name="alpha" localSheetId="10" hidden="1">{"'Sample Status'!$A$1:$J$21"}</definedName>
    <definedName name="alpha" localSheetId="24" hidden="1">{"'Sample Status'!$A$1:$J$21"}</definedName>
    <definedName name="alpha" localSheetId="17" hidden="1">{"'Sample Status'!$A$1:$J$21"}</definedName>
    <definedName name="alpha" hidden="1">{"'Sample Status'!$A$1:$J$21"}</definedName>
    <definedName name="amy" localSheetId="0">[7]!amy</definedName>
    <definedName name="amy" localSheetId="18">[7]!amy</definedName>
    <definedName name="amy" localSheetId="19">[7]!amy</definedName>
    <definedName name="amy" localSheetId="8">[7]!amy</definedName>
    <definedName name="amy" localSheetId="12">[7]!amy</definedName>
    <definedName name="amy" localSheetId="11">[7]!amy</definedName>
    <definedName name="amy" localSheetId="14">[7]!amy</definedName>
    <definedName name="amy" localSheetId="20">[7]!amy</definedName>
    <definedName name="amy" localSheetId="16">[7]!amy</definedName>
    <definedName name="amy" localSheetId="22">[7]!amy</definedName>
    <definedName name="amy" localSheetId="15">[7]!amy</definedName>
    <definedName name="amy" localSheetId="21">[7]!amy</definedName>
    <definedName name="amy" localSheetId="9">[7]!amy</definedName>
    <definedName name="amy" localSheetId="23">[7]!amy</definedName>
    <definedName name="amy" localSheetId="13">[7]!amy</definedName>
    <definedName name="amy" localSheetId="10">[7]!amy</definedName>
    <definedName name="amy" localSheetId="24">[7]!amy</definedName>
    <definedName name="amy" localSheetId="17">[7]!amy</definedName>
    <definedName name="amy">[7]!amy</definedName>
    <definedName name="Antiques_Format">[32]Antiques!$A$3:$BK$101</definedName>
    <definedName name="AP">[31]Assumptions!$A$2:$A$44</definedName>
    <definedName name="APN" localSheetId="3">[27]Q2_Account!#REF!</definedName>
    <definedName name="APN" localSheetId="0">[27]Q2_Account!#REF!</definedName>
    <definedName name="APN" localSheetId="18">[27]Q2_Account!#REF!</definedName>
    <definedName name="APN" localSheetId="19">[27]Q2_Account!#REF!</definedName>
    <definedName name="APN" localSheetId="8">[27]Q2_Account!#REF!</definedName>
    <definedName name="APN" localSheetId="12">[27]Q2_Account!#REF!</definedName>
    <definedName name="APN" localSheetId="11">[27]Q2_Account!#REF!</definedName>
    <definedName name="APN" localSheetId="14">[27]Q2_Account!#REF!</definedName>
    <definedName name="APN" localSheetId="20">[27]Q2_Account!#REF!</definedName>
    <definedName name="APN" localSheetId="16">[27]Q2_Account!#REF!</definedName>
    <definedName name="APN" localSheetId="22">[27]Q2_Account!#REF!</definedName>
    <definedName name="APN" localSheetId="15">[27]Q2_Account!#REF!</definedName>
    <definedName name="APN" localSheetId="21">[27]Q2_Account!#REF!</definedName>
    <definedName name="APN" localSheetId="9">[27]Q2_Account!#REF!</definedName>
    <definedName name="APN" localSheetId="23">[27]Q2_Account!#REF!</definedName>
    <definedName name="APN" localSheetId="13">[27]Q2_Account!#REF!</definedName>
    <definedName name="APN" localSheetId="10">[27]Q2_Account!#REF!</definedName>
    <definedName name="APN" localSheetId="24">[27]Q2_Account!#REF!</definedName>
    <definedName name="APN" localSheetId="17">[27]Q2_Account!#REF!</definedName>
    <definedName name="APN">[27]Q2_Account!#REF!</definedName>
    <definedName name="Apparel_Format">[32]Apparel!$A$3:$BK$101</definedName>
    <definedName name="apr05act_lookup">'[33]Expense Actuals'!$G$1:$H$65536</definedName>
    <definedName name="apr05actcap_lookup">'[33]Cap Adds'!$G$1:$H$65536</definedName>
    <definedName name="apr05acthc_lookup">'[33]Final HC'!$I$1:$J$65536</definedName>
    <definedName name="aprildata" localSheetId="3">#REF!</definedName>
    <definedName name="aprildata" localSheetId="0">#REF!</definedName>
    <definedName name="aprildata" localSheetId="18">#REF!</definedName>
    <definedName name="aprildata" localSheetId="19">#REF!</definedName>
    <definedName name="aprildata" localSheetId="8">#REF!</definedName>
    <definedName name="aprildata" localSheetId="12">#REF!</definedName>
    <definedName name="aprildata" localSheetId="11">#REF!</definedName>
    <definedName name="aprildata" localSheetId="14">#REF!</definedName>
    <definedName name="aprildata" localSheetId="20">#REF!</definedName>
    <definedName name="aprildata" localSheetId="16">#REF!</definedName>
    <definedName name="aprildata" localSheetId="22">#REF!</definedName>
    <definedName name="aprildata" localSheetId="15">#REF!</definedName>
    <definedName name="aprildata" localSheetId="21">#REF!</definedName>
    <definedName name="aprildata" localSheetId="9">#REF!</definedName>
    <definedName name="aprildata" localSheetId="23">#REF!</definedName>
    <definedName name="aprildata" localSheetId="13">#REF!</definedName>
    <definedName name="aprildata" localSheetId="10">#REF!</definedName>
    <definedName name="aprildata" localSheetId="24">#REF!</definedName>
    <definedName name="aprildata" localSheetId="17">#REF!</definedName>
    <definedName name="aprildata">#REF!</definedName>
    <definedName name="ARA_Threshold" localSheetId="3">#REF!</definedName>
    <definedName name="ARA_Threshold" localSheetId="0">[34]Lead!$R$2</definedName>
    <definedName name="ARA_Threshold" localSheetId="18">#REF!</definedName>
    <definedName name="ARA_Threshold" localSheetId="19">#REF!</definedName>
    <definedName name="ARA_Threshold" localSheetId="8">#REF!</definedName>
    <definedName name="ARA_Threshold" localSheetId="12">#REF!</definedName>
    <definedName name="ARA_Threshold" localSheetId="11">#REF!</definedName>
    <definedName name="ARA_Threshold" localSheetId="14">#REF!</definedName>
    <definedName name="ARA_Threshold" localSheetId="20">#REF!</definedName>
    <definedName name="ARA_Threshold" localSheetId="16">#REF!</definedName>
    <definedName name="ARA_Threshold" localSheetId="22">#REF!</definedName>
    <definedName name="ARA_Threshold" localSheetId="15">#REF!</definedName>
    <definedName name="ARA_Threshold" localSheetId="21">#REF!</definedName>
    <definedName name="ARA_Threshold" localSheetId="9">#REF!</definedName>
    <definedName name="ARA_Threshold" localSheetId="23">#REF!</definedName>
    <definedName name="ARA_Threshold" localSheetId="13">#REF!</definedName>
    <definedName name="ARA_Threshold" localSheetId="10">#REF!</definedName>
    <definedName name="ARA_Threshold" localSheetId="24">#REF!</definedName>
    <definedName name="ARA_Threshold" localSheetId="17">#REF!</definedName>
    <definedName name="ARA_Threshold">#REF!</definedName>
    <definedName name="ARP_Threshold" localSheetId="3">#REF!</definedName>
    <definedName name="ARP_Threshold" localSheetId="0">[34]Lead!$Q$2</definedName>
    <definedName name="ARP_Threshold" localSheetId="18">#REF!</definedName>
    <definedName name="ARP_Threshold" localSheetId="19">#REF!</definedName>
    <definedName name="ARP_Threshold" localSheetId="8">#REF!</definedName>
    <definedName name="ARP_Threshold" localSheetId="12">#REF!</definedName>
    <definedName name="ARP_Threshold" localSheetId="11">#REF!</definedName>
    <definedName name="ARP_Threshold" localSheetId="14">#REF!</definedName>
    <definedName name="ARP_Threshold" localSheetId="20">#REF!</definedName>
    <definedName name="ARP_Threshold" localSheetId="16">#REF!</definedName>
    <definedName name="ARP_Threshold" localSheetId="22">#REF!</definedName>
    <definedName name="ARP_Threshold" localSheetId="15">#REF!</definedName>
    <definedName name="ARP_Threshold" localSheetId="21">#REF!</definedName>
    <definedName name="ARP_Threshold" localSheetId="9">#REF!</definedName>
    <definedName name="ARP_Threshold" localSheetId="23">#REF!</definedName>
    <definedName name="ARP_Threshold" localSheetId="13">#REF!</definedName>
    <definedName name="ARP_Threshold" localSheetId="10">#REF!</definedName>
    <definedName name="ARP_Threshold" localSheetId="24">#REF!</definedName>
    <definedName name="ARP_Threshold" localSheetId="17">#REF!</definedName>
    <definedName name="ARP_Threshold">#REF!</definedName>
    <definedName name="Art_Format">[32]Art!$A$3:$BK$101</definedName>
    <definedName name="AS2DocOpenMode" hidden="1">"AS2DocumentEdit"</definedName>
    <definedName name="AS2NamedRange" hidden="1">7</definedName>
    <definedName name="AS2ReportLS" hidden="1">1</definedName>
    <definedName name="AS2StaticLS" localSheetId="3" hidden="1">#REF!</definedName>
    <definedName name="AS2StaticLS" localSheetId="0" hidden="1">#REF!</definedName>
    <definedName name="AS2StaticLS" localSheetId="18" hidden="1">#REF!</definedName>
    <definedName name="AS2StaticLS" localSheetId="19" hidden="1">#REF!</definedName>
    <definedName name="AS2StaticLS" localSheetId="8" hidden="1">#REF!</definedName>
    <definedName name="AS2StaticLS" localSheetId="12" hidden="1">#REF!</definedName>
    <definedName name="AS2StaticLS" localSheetId="11" hidden="1">#REF!</definedName>
    <definedName name="AS2StaticLS" localSheetId="14" hidden="1">#REF!</definedName>
    <definedName name="AS2StaticLS" localSheetId="20" hidden="1">#REF!</definedName>
    <definedName name="AS2StaticLS" localSheetId="16" hidden="1">#REF!</definedName>
    <definedName name="AS2StaticLS" localSheetId="22" hidden="1">#REF!</definedName>
    <definedName name="AS2StaticLS" localSheetId="15" hidden="1">#REF!</definedName>
    <definedName name="AS2StaticLS" localSheetId="21" hidden="1">#REF!</definedName>
    <definedName name="AS2StaticLS" localSheetId="9" hidden="1">#REF!</definedName>
    <definedName name="AS2StaticLS" localSheetId="23" hidden="1">#REF!</definedName>
    <definedName name="AS2StaticLS" localSheetId="13" hidden="1">#REF!</definedName>
    <definedName name="AS2StaticLS" localSheetId="10" hidden="1">#REF!</definedName>
    <definedName name="AS2StaticLS" localSheetId="24" hidden="1">#REF!</definedName>
    <definedName name="AS2StaticLS" localSheetId="17" hidden="1">#REF!</definedName>
    <definedName name="AS2StaticLS" hidden="1">#REF!</definedName>
    <definedName name="AS2SyncStepLS" hidden="1">0</definedName>
    <definedName name="AS2TickmarkLS" localSheetId="3" hidden="1">#REF!</definedName>
    <definedName name="AS2TickmarkLS" localSheetId="0" hidden="1">#REF!</definedName>
    <definedName name="AS2TickmarkLS" localSheetId="18" hidden="1">#REF!</definedName>
    <definedName name="AS2TickmarkLS" localSheetId="19" hidden="1">#REF!</definedName>
    <definedName name="AS2TickmarkLS" localSheetId="8" hidden="1">#REF!</definedName>
    <definedName name="AS2TickmarkLS" localSheetId="12" hidden="1">#REF!</definedName>
    <definedName name="AS2TickmarkLS" localSheetId="11" hidden="1">#REF!</definedName>
    <definedName name="AS2TickmarkLS" localSheetId="14" hidden="1">#REF!</definedName>
    <definedName name="AS2TickmarkLS" localSheetId="20" hidden="1">#REF!</definedName>
    <definedName name="AS2TickmarkLS" localSheetId="16" hidden="1">#REF!</definedName>
    <definedName name="AS2TickmarkLS" localSheetId="22" hidden="1">#REF!</definedName>
    <definedName name="AS2TickmarkLS" localSheetId="15" hidden="1">#REF!</definedName>
    <definedName name="AS2TickmarkLS" localSheetId="21" hidden="1">#REF!</definedName>
    <definedName name="AS2TickmarkLS" localSheetId="9" hidden="1">#REF!</definedName>
    <definedName name="AS2TickmarkLS" localSheetId="23" hidden="1">#REF!</definedName>
    <definedName name="AS2TickmarkLS" localSheetId="13" hidden="1">#REF!</definedName>
    <definedName name="AS2TickmarkLS" localSheetId="10" hidden="1">#REF!</definedName>
    <definedName name="AS2TickmarkLS" localSheetId="24" hidden="1">#REF!</definedName>
    <definedName name="AS2TickmarkLS" localSheetId="17" hidden="1">#REF!</definedName>
    <definedName name="AS2TickmarkLS" hidden="1">#REF!</definedName>
    <definedName name="AS2VersionLS" hidden="1">300</definedName>
    <definedName name="ASD" localSheetId="3">[27]Q2_Account!#REF!</definedName>
    <definedName name="ASD" localSheetId="0">[27]Q2_Account!#REF!</definedName>
    <definedName name="ASD" localSheetId="18">[27]Q2_Account!#REF!</definedName>
    <definedName name="ASD" localSheetId="19">[27]Q2_Account!#REF!</definedName>
    <definedName name="ASD" localSheetId="8">[27]Q2_Account!#REF!</definedName>
    <definedName name="ASD" localSheetId="12">[27]Q2_Account!#REF!</definedName>
    <definedName name="ASD" localSheetId="11">[27]Q2_Account!#REF!</definedName>
    <definedName name="ASD" localSheetId="14">[27]Q2_Account!#REF!</definedName>
    <definedName name="ASD" localSheetId="20">[27]Q2_Account!#REF!</definedName>
    <definedName name="ASD" localSheetId="16">[27]Q2_Account!#REF!</definedName>
    <definedName name="ASD" localSheetId="22">[27]Q2_Account!#REF!</definedName>
    <definedName name="ASD" localSheetId="15">[27]Q2_Account!#REF!</definedName>
    <definedName name="ASD" localSheetId="21">[27]Q2_Account!#REF!</definedName>
    <definedName name="ASD" localSheetId="9">[27]Q2_Account!#REF!</definedName>
    <definedName name="ASD" localSheetId="23">[27]Q2_Account!#REF!</definedName>
    <definedName name="ASD" localSheetId="13">[27]Q2_Account!#REF!</definedName>
    <definedName name="ASD" localSheetId="10">[27]Q2_Account!#REF!</definedName>
    <definedName name="ASD" localSheetId="24">[27]Q2_Account!#REF!</definedName>
    <definedName name="ASD" localSheetId="17">[27]Q2_Account!#REF!</definedName>
    <definedName name="ASD">[27]Q2_Account!#REF!</definedName>
    <definedName name="Asia" localSheetId="3">#REF!</definedName>
    <definedName name="Asia" localSheetId="0">#REF!</definedName>
    <definedName name="Asia" localSheetId="18">#REF!</definedName>
    <definedName name="Asia" localSheetId="19">#REF!</definedName>
    <definedName name="Asia" localSheetId="8">#REF!</definedName>
    <definedName name="Asia" localSheetId="12">#REF!</definedName>
    <definedName name="Asia" localSheetId="11">#REF!</definedName>
    <definedName name="Asia" localSheetId="14">#REF!</definedName>
    <definedName name="Asia" localSheetId="20">#REF!</definedName>
    <definedName name="Asia" localSheetId="16">#REF!</definedName>
    <definedName name="Asia" localSheetId="22">#REF!</definedName>
    <definedName name="Asia" localSheetId="15">#REF!</definedName>
    <definedName name="Asia" localSheetId="21">#REF!</definedName>
    <definedName name="Asia" localSheetId="9">#REF!</definedName>
    <definedName name="Asia" localSheetId="23">#REF!</definedName>
    <definedName name="Asia" localSheetId="13">#REF!</definedName>
    <definedName name="Asia" localSheetId="10">#REF!</definedName>
    <definedName name="Asia" localSheetId="24">#REF!</definedName>
    <definedName name="Asia" localSheetId="17">#REF!</definedName>
    <definedName name="Asia">#REF!</definedName>
    <definedName name="ATT">'[35]Work area'!$A$1:$A$2</definedName>
    <definedName name="ATTLVl2" localSheetId="3">#REF!</definedName>
    <definedName name="ATTLVl2" localSheetId="0">#REF!</definedName>
    <definedName name="ATTLVl2" localSheetId="18">#REF!</definedName>
    <definedName name="ATTLVl2" localSheetId="19">#REF!</definedName>
    <definedName name="ATTLVl2" localSheetId="8">#REF!</definedName>
    <definedName name="ATTLVl2" localSheetId="12">#REF!</definedName>
    <definedName name="ATTLVl2" localSheetId="11">#REF!</definedName>
    <definedName name="ATTLVl2" localSheetId="14">#REF!</definedName>
    <definedName name="ATTLVl2" localSheetId="20">#REF!</definedName>
    <definedName name="ATTLVl2" localSheetId="16">#REF!</definedName>
    <definedName name="ATTLVl2" localSheetId="22">#REF!</definedName>
    <definedName name="ATTLVl2" localSheetId="15">#REF!</definedName>
    <definedName name="ATTLVl2" localSheetId="21">#REF!</definedName>
    <definedName name="ATTLVl2" localSheetId="9">#REF!</definedName>
    <definedName name="ATTLVl2" localSheetId="23">#REF!</definedName>
    <definedName name="ATTLVl2" localSheetId="13">#REF!</definedName>
    <definedName name="ATTLVl2" localSheetId="10">#REF!</definedName>
    <definedName name="ATTLVl2" localSheetId="24">#REF!</definedName>
    <definedName name="ATTLVl2" localSheetId="17">#REF!</definedName>
    <definedName name="ATTLVl2">#REF!</definedName>
    <definedName name="avgrev2003">'[36]Allocation keys (2)'!$L$15</definedName>
    <definedName name="b" hidden="1">'[37]Matrix-Level 3-Gastonia'!$I$63</definedName>
    <definedName name="BALI">[38]Feuil1!$E$1:$M$65536</definedName>
    <definedName name="bank_fee_price">[39]inputs!$B$21:$Q$33</definedName>
    <definedName name="bbbb" localSheetId="3" hidden="1">{"'Sample Status'!$A$1:$J$21"}</definedName>
    <definedName name="bbbb" localSheetId="0" hidden="1">{"'Sample Status'!$A$1:$J$21"}</definedName>
    <definedName name="bbbb" localSheetId="18" hidden="1">{"'Sample Status'!$A$1:$J$21"}</definedName>
    <definedName name="bbbb" localSheetId="19" hidden="1">{"'Sample Status'!$A$1:$J$21"}</definedName>
    <definedName name="bbbb" localSheetId="8" hidden="1">{"'Sample Status'!$A$1:$J$21"}</definedName>
    <definedName name="bbbb" localSheetId="12" hidden="1">{"'Sample Status'!$A$1:$J$21"}</definedName>
    <definedName name="bbbb" localSheetId="11" hidden="1">{"'Sample Status'!$A$1:$J$21"}</definedName>
    <definedName name="bbbb" localSheetId="14" hidden="1">{"'Sample Status'!$A$1:$J$21"}</definedName>
    <definedName name="bbbb" localSheetId="20" hidden="1">{"'Sample Status'!$A$1:$J$21"}</definedName>
    <definedName name="bbbb" localSheetId="16" hidden="1">{"'Sample Status'!$A$1:$J$21"}</definedName>
    <definedName name="bbbb" localSheetId="22" hidden="1">{"'Sample Status'!$A$1:$J$21"}</definedName>
    <definedName name="bbbb" localSheetId="15" hidden="1">{"'Sample Status'!$A$1:$J$21"}</definedName>
    <definedName name="bbbb" localSheetId="21" hidden="1">{"'Sample Status'!$A$1:$J$21"}</definedName>
    <definedName name="bbbb" localSheetId="9" hidden="1">{"'Sample Status'!$A$1:$J$21"}</definedName>
    <definedName name="bbbb" localSheetId="23" hidden="1">{"'Sample Status'!$A$1:$J$21"}</definedName>
    <definedName name="bbbb" localSheetId="13" hidden="1">{"'Sample Status'!$A$1:$J$21"}</definedName>
    <definedName name="bbbb" localSheetId="10" hidden="1">{"'Sample Status'!$A$1:$J$21"}</definedName>
    <definedName name="bbbb" localSheetId="24" hidden="1">{"'Sample Status'!$A$1:$J$21"}</definedName>
    <definedName name="bbbb" localSheetId="17" hidden="1">{"'Sample Status'!$A$1:$J$21"}</definedName>
    <definedName name="bbbb" hidden="1">{"'Sample Status'!$A$1:$J$21"}</definedName>
    <definedName name="bbbbbbbb" hidden="1">[5]A!$J$145:$U$145</definedName>
    <definedName name="bbbbbbbbbbbbbbb" hidden="1">[5]A!$J$4:$U$4</definedName>
    <definedName name="bbrh55" hidden="1">[5]A!$J$4:$U$4</definedName>
    <definedName name="BCHART" hidden="1">'[40]Cntmrs-Recruit'!$F$20:$Q$20</definedName>
    <definedName name="bdfgthjy7" hidden="1">[5]A!$J$4:$U$4</definedName>
    <definedName name="bdgghdgg5" hidden="1">[5]A!$J$4:$U$4</definedName>
    <definedName name="Beg_Bal" localSheetId="3">#REF!</definedName>
    <definedName name="Beg_Bal" localSheetId="0">#REF!</definedName>
    <definedName name="Beg_Bal" localSheetId="18">#REF!</definedName>
    <definedName name="Beg_Bal" localSheetId="19">#REF!</definedName>
    <definedName name="Beg_Bal" localSheetId="8">#REF!</definedName>
    <definedName name="Beg_Bal" localSheetId="12">#REF!</definedName>
    <definedName name="Beg_Bal" localSheetId="11">#REF!</definedName>
    <definedName name="Beg_Bal" localSheetId="14">#REF!</definedName>
    <definedName name="Beg_Bal" localSheetId="20">#REF!</definedName>
    <definedName name="Beg_Bal" localSheetId="16">#REF!</definedName>
    <definedName name="Beg_Bal" localSheetId="22">#REF!</definedName>
    <definedName name="Beg_Bal" localSheetId="15">#REF!</definedName>
    <definedName name="Beg_Bal" localSheetId="21">#REF!</definedName>
    <definedName name="Beg_Bal" localSheetId="9">#REF!</definedName>
    <definedName name="Beg_Bal" localSheetId="23">#REF!</definedName>
    <definedName name="Beg_Bal" localSheetId="13">#REF!</definedName>
    <definedName name="Beg_Bal" localSheetId="10">#REF!</definedName>
    <definedName name="Beg_Bal" localSheetId="24">#REF!</definedName>
    <definedName name="Beg_Bal" localSheetId="17">#REF!</definedName>
    <definedName name="Beg_Bal">#REF!</definedName>
    <definedName name="Beowulf" hidden="1">[5]A!$J$4:$U$4</definedName>
    <definedName name="bfgb5g5e" hidden="1">[5]A!$J$144:$U$144</definedName>
    <definedName name="BG_Del" hidden="1">15</definedName>
    <definedName name="BG_Ins" hidden="1">4</definedName>
    <definedName name="BG_Mod" hidden="1">6</definedName>
    <definedName name="bgfbf5" hidden="1">[5]A!$J$130:$U$130</definedName>
    <definedName name="bggdhrth655" hidden="1">[5]A!$J$17:$U$17</definedName>
    <definedName name="bghnmh" hidden="1">[5]A!$J$152:$U$152</definedName>
    <definedName name="Bill" localSheetId="3">#REF!</definedName>
    <definedName name="Bill" localSheetId="0">#REF!</definedName>
    <definedName name="Bill" localSheetId="18">#REF!</definedName>
    <definedName name="Bill" localSheetId="19">#REF!</definedName>
    <definedName name="Bill" localSheetId="8">#REF!</definedName>
    <definedName name="Bill" localSheetId="12">#REF!</definedName>
    <definedName name="Bill" localSheetId="11">#REF!</definedName>
    <definedName name="Bill" localSheetId="14">#REF!</definedName>
    <definedName name="Bill" localSheetId="20">#REF!</definedName>
    <definedName name="Bill" localSheetId="16">#REF!</definedName>
    <definedName name="Bill" localSheetId="22">#REF!</definedName>
    <definedName name="Bill" localSheetId="15">#REF!</definedName>
    <definedName name="Bill" localSheetId="21">#REF!</definedName>
    <definedName name="Bill" localSheetId="9">#REF!</definedName>
    <definedName name="Bill" localSheetId="23">#REF!</definedName>
    <definedName name="Bill" localSheetId="13">#REF!</definedName>
    <definedName name="Bill" localSheetId="10">#REF!</definedName>
    <definedName name="Bill" localSheetId="24">#REF!</definedName>
    <definedName name="Bill" localSheetId="17">#REF!</definedName>
    <definedName name="Bill">#REF!</definedName>
    <definedName name="BILL2002" localSheetId="3">#REF!</definedName>
    <definedName name="BILL2002" localSheetId="0">#REF!</definedName>
    <definedName name="BILL2002" localSheetId="18">#REF!</definedName>
    <definedName name="BILL2002" localSheetId="19">#REF!</definedName>
    <definedName name="BILL2002" localSheetId="8">#REF!</definedName>
    <definedName name="BILL2002" localSheetId="12">#REF!</definedName>
    <definedName name="BILL2002" localSheetId="11">#REF!</definedName>
    <definedName name="BILL2002" localSheetId="14">#REF!</definedName>
    <definedName name="BILL2002" localSheetId="20">#REF!</definedName>
    <definedName name="BILL2002" localSheetId="16">#REF!</definedName>
    <definedName name="BILL2002" localSheetId="22">#REF!</definedName>
    <definedName name="BILL2002" localSheetId="15">#REF!</definedName>
    <definedName name="BILL2002" localSheetId="21">#REF!</definedName>
    <definedName name="BILL2002" localSheetId="9">#REF!</definedName>
    <definedName name="BILL2002" localSheetId="23">#REF!</definedName>
    <definedName name="BILL2002" localSheetId="13">#REF!</definedName>
    <definedName name="BILL2002" localSheetId="10">#REF!</definedName>
    <definedName name="BILL2002" localSheetId="24">#REF!</definedName>
    <definedName name="BILL2002" localSheetId="17">#REF!</definedName>
    <definedName name="BILL2002">#REF!</definedName>
    <definedName name="BILL2003" localSheetId="3">#REF!</definedName>
    <definedName name="BILL2003" localSheetId="0">#REF!</definedName>
    <definedName name="BILL2003" localSheetId="18">#REF!</definedName>
    <definedName name="BILL2003" localSheetId="19">#REF!</definedName>
    <definedName name="BILL2003" localSheetId="8">#REF!</definedName>
    <definedName name="BILL2003" localSheetId="12">#REF!</definedName>
    <definedName name="BILL2003" localSheetId="11">#REF!</definedName>
    <definedName name="BILL2003" localSheetId="14">#REF!</definedName>
    <definedName name="BILL2003" localSheetId="20">#REF!</definedName>
    <definedName name="BILL2003" localSheetId="16">#REF!</definedName>
    <definedName name="BILL2003" localSheetId="22">#REF!</definedName>
    <definedName name="BILL2003" localSheetId="15">#REF!</definedName>
    <definedName name="BILL2003" localSheetId="21">#REF!</definedName>
    <definedName name="BILL2003" localSheetId="9">#REF!</definedName>
    <definedName name="BILL2003" localSheetId="23">#REF!</definedName>
    <definedName name="BILL2003" localSheetId="13">#REF!</definedName>
    <definedName name="BILL2003" localSheetId="10">#REF!</definedName>
    <definedName name="BILL2003" localSheetId="24">#REF!</definedName>
    <definedName name="BILL2003" localSheetId="17">#REF!</definedName>
    <definedName name="BILL2003">#REF!</definedName>
    <definedName name="Billing">[41]q_Billing!$A$53:$H$87</definedName>
    <definedName name="bldsum" localSheetId="3">'[42]Consolidated Budget Worksheet'!#REF!</definedName>
    <definedName name="bldsum" localSheetId="0">'[42]Consolidated Budget Worksheet'!#REF!</definedName>
    <definedName name="bldsum" localSheetId="18">'[42]Consolidated Budget Worksheet'!#REF!</definedName>
    <definedName name="bldsum" localSheetId="19">'[42]Consolidated Budget Worksheet'!#REF!</definedName>
    <definedName name="bldsum" localSheetId="8">'[42]Consolidated Budget Worksheet'!#REF!</definedName>
    <definedName name="bldsum" localSheetId="12">'[42]Consolidated Budget Worksheet'!#REF!</definedName>
    <definedName name="bldsum" localSheetId="11">'[42]Consolidated Budget Worksheet'!#REF!</definedName>
    <definedName name="bldsum" localSheetId="14">'[42]Consolidated Budget Worksheet'!#REF!</definedName>
    <definedName name="bldsum" localSheetId="20">'[42]Consolidated Budget Worksheet'!#REF!</definedName>
    <definedName name="bldsum" localSheetId="16">'[42]Consolidated Budget Worksheet'!#REF!</definedName>
    <definedName name="bldsum" localSheetId="22">'[42]Consolidated Budget Worksheet'!#REF!</definedName>
    <definedName name="bldsum" localSheetId="15">'[42]Consolidated Budget Worksheet'!#REF!</definedName>
    <definedName name="bldsum" localSheetId="21">'[42]Consolidated Budget Worksheet'!#REF!</definedName>
    <definedName name="bldsum" localSheetId="9">'[42]Consolidated Budget Worksheet'!#REF!</definedName>
    <definedName name="bldsum" localSheetId="23">'[42]Consolidated Budget Worksheet'!#REF!</definedName>
    <definedName name="bldsum" localSheetId="13">'[42]Consolidated Budget Worksheet'!#REF!</definedName>
    <definedName name="bldsum" localSheetId="10">'[42]Consolidated Budget Worksheet'!#REF!</definedName>
    <definedName name="bldsum" localSheetId="24">'[42]Consolidated Budget Worksheet'!#REF!</definedName>
    <definedName name="bldsum" localSheetId="17">'[42]Consolidated Budget Worksheet'!#REF!</definedName>
    <definedName name="bldsum">'[42]Consolidated Budget Worksheet'!#REF!</definedName>
    <definedName name="BUN" localSheetId="3">[27]Q2_Account!#REF!</definedName>
    <definedName name="BUN" localSheetId="0">[27]Q2_Account!#REF!</definedName>
    <definedName name="BUN" localSheetId="18">[27]Q2_Account!#REF!</definedName>
    <definedName name="BUN" localSheetId="19">[27]Q2_Account!#REF!</definedName>
    <definedName name="BUN" localSheetId="8">[27]Q2_Account!#REF!</definedName>
    <definedName name="BUN" localSheetId="12">[27]Q2_Account!#REF!</definedName>
    <definedName name="BUN" localSheetId="11">[27]Q2_Account!#REF!</definedName>
    <definedName name="BUN" localSheetId="14">[27]Q2_Account!#REF!</definedName>
    <definedName name="BUN" localSheetId="20">[27]Q2_Account!#REF!</definedName>
    <definedName name="BUN" localSheetId="16">[27]Q2_Account!#REF!</definedName>
    <definedName name="BUN" localSheetId="22">[27]Q2_Account!#REF!</definedName>
    <definedName name="BUN" localSheetId="15">[27]Q2_Account!#REF!</definedName>
    <definedName name="BUN" localSheetId="21">[27]Q2_Account!#REF!</definedName>
    <definedName name="BUN" localSheetId="9">[27]Q2_Account!#REF!</definedName>
    <definedName name="BUN" localSheetId="23">[27]Q2_Account!#REF!</definedName>
    <definedName name="BUN" localSheetId="13">[27]Q2_Account!#REF!</definedName>
    <definedName name="BUN" localSheetId="10">[27]Q2_Account!#REF!</definedName>
    <definedName name="BUN" localSheetId="24">[27]Q2_Account!#REF!</definedName>
    <definedName name="BUN" localSheetId="17">[27]Q2_Account!#REF!</definedName>
    <definedName name="BUN">[27]Q2_Account!#REF!</definedName>
    <definedName name="Cap_Funding">0.98</definedName>
    <definedName name="Cap_Share">0.999</definedName>
    <definedName name="capa" localSheetId="3">#REF!</definedName>
    <definedName name="capa" localSheetId="0">#REF!</definedName>
    <definedName name="capa" localSheetId="18">#REF!</definedName>
    <definedName name="capa" localSheetId="19">#REF!</definedName>
    <definedName name="capa" localSheetId="8">#REF!</definedName>
    <definedName name="capa" localSheetId="12">#REF!</definedName>
    <definedName name="capa" localSheetId="11">#REF!</definedName>
    <definedName name="capa" localSheetId="14">#REF!</definedName>
    <definedName name="capa" localSheetId="20">#REF!</definedName>
    <definedName name="capa" localSheetId="16">#REF!</definedName>
    <definedName name="capa" localSheetId="22">#REF!</definedName>
    <definedName name="capa" localSheetId="15">#REF!</definedName>
    <definedName name="capa" localSheetId="21">#REF!</definedName>
    <definedName name="capa" localSheetId="9">#REF!</definedName>
    <definedName name="capa" localSheetId="23">#REF!</definedName>
    <definedName name="capa" localSheetId="13">#REF!</definedName>
    <definedName name="capa" localSheetId="10">#REF!</definedName>
    <definedName name="capa" localSheetId="24">#REF!</definedName>
    <definedName name="capa" localSheetId="17">#REF!</definedName>
    <definedName name="capa">#REF!</definedName>
    <definedName name="capb" localSheetId="3">#REF!</definedName>
    <definedName name="capb" localSheetId="0">#REF!</definedName>
    <definedName name="capb" localSheetId="18">#REF!</definedName>
    <definedName name="capb" localSheetId="19">#REF!</definedName>
    <definedName name="capb" localSheetId="8">#REF!</definedName>
    <definedName name="capb" localSheetId="12">#REF!</definedName>
    <definedName name="capb" localSheetId="11">#REF!</definedName>
    <definedName name="capb" localSheetId="14">#REF!</definedName>
    <definedName name="capb" localSheetId="20">#REF!</definedName>
    <definedName name="capb" localSheetId="16">#REF!</definedName>
    <definedName name="capb" localSheetId="22">#REF!</definedName>
    <definedName name="capb" localSheetId="15">#REF!</definedName>
    <definedName name="capb" localSheetId="21">#REF!</definedName>
    <definedName name="capb" localSheetId="9">#REF!</definedName>
    <definedName name="capb" localSheetId="23">#REF!</definedName>
    <definedName name="capb" localSheetId="13">#REF!</definedName>
    <definedName name="capb" localSheetId="10">#REF!</definedName>
    <definedName name="capb" localSheetId="24">#REF!</definedName>
    <definedName name="capb" localSheetId="17">#REF!</definedName>
    <definedName name="capb">#REF!</definedName>
    <definedName name="capC" localSheetId="3">#REF!</definedName>
    <definedName name="capC" localSheetId="0">#REF!</definedName>
    <definedName name="capC" localSheetId="18">#REF!</definedName>
    <definedName name="capC" localSheetId="19">#REF!</definedName>
    <definedName name="capC" localSheetId="8">#REF!</definedName>
    <definedName name="capC" localSheetId="12">#REF!</definedName>
    <definedName name="capC" localSheetId="11">#REF!</definedName>
    <definedName name="capC" localSheetId="14">#REF!</definedName>
    <definedName name="capC" localSheetId="20">#REF!</definedName>
    <definedName name="capC" localSheetId="16">#REF!</definedName>
    <definedName name="capC" localSheetId="22">#REF!</definedName>
    <definedName name="capC" localSheetId="15">#REF!</definedName>
    <definedName name="capC" localSheetId="21">#REF!</definedName>
    <definedName name="capC" localSheetId="9">#REF!</definedName>
    <definedName name="capC" localSheetId="23">#REF!</definedName>
    <definedName name="capC" localSheetId="13">#REF!</definedName>
    <definedName name="capC" localSheetId="10">#REF!</definedName>
    <definedName name="capC" localSheetId="24">#REF!</definedName>
    <definedName name="capC" localSheetId="17">#REF!</definedName>
    <definedName name="capC">#REF!</definedName>
    <definedName name="capd" localSheetId="3">#REF!</definedName>
    <definedName name="capd" localSheetId="0">#REF!</definedName>
    <definedName name="capd" localSheetId="18">#REF!</definedName>
    <definedName name="capd" localSheetId="19">#REF!</definedName>
    <definedName name="capd" localSheetId="8">#REF!</definedName>
    <definedName name="capd" localSheetId="12">#REF!</definedName>
    <definedName name="capd" localSheetId="11">#REF!</definedName>
    <definedName name="capd" localSheetId="14">#REF!</definedName>
    <definedName name="capd" localSheetId="20">#REF!</definedName>
    <definedName name="capd" localSheetId="16">#REF!</definedName>
    <definedName name="capd" localSheetId="22">#REF!</definedName>
    <definedName name="capd" localSheetId="15">#REF!</definedName>
    <definedName name="capd" localSheetId="21">#REF!</definedName>
    <definedName name="capd" localSheetId="9">#REF!</definedName>
    <definedName name="capd" localSheetId="23">#REF!</definedName>
    <definedName name="capd" localSheetId="13">#REF!</definedName>
    <definedName name="capd" localSheetId="10">#REF!</definedName>
    <definedName name="capd" localSheetId="24">#REF!</definedName>
    <definedName name="capd" localSheetId="17">#REF!</definedName>
    <definedName name="capd">#REF!</definedName>
    <definedName name="CAPN" localSheetId="3">#REF!</definedName>
    <definedName name="CAPN" localSheetId="0">#REF!</definedName>
    <definedName name="CAPN" localSheetId="18">#REF!</definedName>
    <definedName name="CAPN" localSheetId="19">#REF!</definedName>
    <definedName name="CAPN" localSheetId="8">#REF!</definedName>
    <definedName name="CAPN" localSheetId="12">#REF!</definedName>
    <definedName name="CAPN" localSheetId="11">#REF!</definedName>
    <definedName name="CAPN" localSheetId="14">#REF!</definedName>
    <definedName name="CAPN" localSheetId="20">#REF!</definedName>
    <definedName name="CAPN" localSheetId="16">#REF!</definedName>
    <definedName name="CAPN" localSheetId="22">#REF!</definedName>
    <definedName name="CAPN" localSheetId="15">#REF!</definedName>
    <definedName name="CAPN" localSheetId="21">#REF!</definedName>
    <definedName name="CAPN" localSheetId="9">#REF!</definedName>
    <definedName name="CAPN" localSheetId="23">#REF!</definedName>
    <definedName name="CAPN" localSheetId="13">#REF!</definedName>
    <definedName name="CAPN" localSheetId="10">#REF!</definedName>
    <definedName name="CAPN" localSheetId="24">#REF!</definedName>
    <definedName name="CAPN" localSheetId="17">#REF!</definedName>
    <definedName name="CAPN">#REF!</definedName>
    <definedName name="category1" localSheetId="3">#REF!</definedName>
    <definedName name="category1" localSheetId="0">#REF!</definedName>
    <definedName name="category1" localSheetId="18">#REF!</definedName>
    <definedName name="category1" localSheetId="19">#REF!</definedName>
    <definedName name="category1" localSheetId="8">#REF!</definedName>
    <definedName name="category1" localSheetId="12">#REF!</definedName>
    <definedName name="category1" localSheetId="11">#REF!</definedName>
    <definedName name="category1" localSheetId="14">#REF!</definedName>
    <definedName name="category1" localSheetId="20">#REF!</definedName>
    <definedName name="category1" localSheetId="16">#REF!</definedName>
    <definedName name="category1" localSheetId="22">#REF!</definedName>
    <definedName name="category1" localSheetId="15">#REF!</definedName>
    <definedName name="category1" localSheetId="21">#REF!</definedName>
    <definedName name="category1" localSheetId="9">#REF!</definedName>
    <definedName name="category1" localSheetId="23">#REF!</definedName>
    <definedName name="category1" localSheetId="13">#REF!</definedName>
    <definedName name="category1" localSheetId="10">#REF!</definedName>
    <definedName name="category1" localSheetId="24">#REF!</definedName>
    <definedName name="category1" localSheetId="17">#REF!</definedName>
    <definedName name="category1">#REF!</definedName>
    <definedName name="cccc" localSheetId="3" hidden="1">{"'Sample Status'!$A$1:$J$21"}</definedName>
    <definedName name="cccc" localSheetId="0" hidden="1">{"'Sample Status'!$A$1:$J$21"}</definedName>
    <definedName name="cccc" localSheetId="18" hidden="1">{"'Sample Status'!$A$1:$J$21"}</definedName>
    <definedName name="cccc" localSheetId="19" hidden="1">{"'Sample Status'!$A$1:$J$21"}</definedName>
    <definedName name="cccc" localSheetId="8" hidden="1">{"'Sample Status'!$A$1:$J$21"}</definedName>
    <definedName name="cccc" localSheetId="12" hidden="1">{"'Sample Status'!$A$1:$J$21"}</definedName>
    <definedName name="cccc" localSheetId="11" hidden="1">{"'Sample Status'!$A$1:$J$21"}</definedName>
    <definedName name="cccc" localSheetId="14" hidden="1">{"'Sample Status'!$A$1:$J$21"}</definedName>
    <definedName name="cccc" localSheetId="20" hidden="1">{"'Sample Status'!$A$1:$J$21"}</definedName>
    <definedName name="cccc" localSheetId="16" hidden="1">{"'Sample Status'!$A$1:$J$21"}</definedName>
    <definedName name="cccc" localSheetId="22" hidden="1">{"'Sample Status'!$A$1:$J$21"}</definedName>
    <definedName name="cccc" localSheetId="15" hidden="1">{"'Sample Status'!$A$1:$J$21"}</definedName>
    <definedName name="cccc" localSheetId="21" hidden="1">{"'Sample Status'!$A$1:$J$21"}</definedName>
    <definedName name="cccc" localSheetId="9" hidden="1">{"'Sample Status'!$A$1:$J$21"}</definedName>
    <definedName name="cccc" localSheetId="23" hidden="1">{"'Sample Status'!$A$1:$J$21"}</definedName>
    <definedName name="cccc" localSheetId="13" hidden="1">{"'Sample Status'!$A$1:$J$21"}</definedName>
    <definedName name="cccc" localSheetId="10" hidden="1">{"'Sample Status'!$A$1:$J$21"}</definedName>
    <definedName name="cccc" localSheetId="24" hidden="1">{"'Sample Status'!$A$1:$J$21"}</definedName>
    <definedName name="cccc" localSheetId="17" hidden="1">{"'Sample Status'!$A$1:$J$21"}</definedName>
    <definedName name="cccc" hidden="1">{"'Sample Status'!$A$1:$J$21"}</definedName>
    <definedName name="ccccc6" hidden="1">[5]A!$J$7:$U$7</definedName>
    <definedName name="CCTRS" localSheetId="3">#REF!</definedName>
    <definedName name="CCTRS" localSheetId="0">#REF!</definedName>
    <definedName name="CCTRS" localSheetId="18">#REF!</definedName>
    <definedName name="CCTRS" localSheetId="19">#REF!</definedName>
    <definedName name="CCTRS" localSheetId="8">#REF!</definedName>
    <definedName name="CCTRS" localSheetId="12">#REF!</definedName>
    <definedName name="CCTRS" localSheetId="11">#REF!</definedName>
    <definedName name="CCTRS" localSheetId="14">#REF!</definedName>
    <definedName name="CCTRS" localSheetId="20">#REF!</definedName>
    <definedName name="CCTRS" localSheetId="16">#REF!</definedName>
    <definedName name="CCTRS" localSheetId="22">#REF!</definedName>
    <definedName name="CCTRS" localSheetId="15">#REF!</definedName>
    <definedName name="CCTRS" localSheetId="21">#REF!</definedName>
    <definedName name="CCTRS" localSheetId="9">#REF!</definedName>
    <definedName name="CCTRS" localSheetId="23">#REF!</definedName>
    <definedName name="CCTRS" localSheetId="13">#REF!</definedName>
    <definedName name="CCTRS" localSheetId="10">#REF!</definedName>
    <definedName name="CCTRS" localSheetId="24">#REF!</definedName>
    <definedName name="CCTRS" localSheetId="17">#REF!</definedName>
    <definedName name="CCTRS">#REF!</definedName>
    <definedName name="cdfButton_Click" localSheetId="0">[7]!cdfButton_Click</definedName>
    <definedName name="cdfButton_Click" localSheetId="18">[7]!cdfButton_Click</definedName>
    <definedName name="cdfButton_Click" localSheetId="19">[7]!cdfButton_Click</definedName>
    <definedName name="cdfButton_Click" localSheetId="8">[7]!cdfButton_Click</definedName>
    <definedName name="cdfButton_Click" localSheetId="12">[7]!cdfButton_Click</definedName>
    <definedName name="cdfButton_Click" localSheetId="11">[7]!cdfButton_Click</definedName>
    <definedName name="cdfButton_Click" localSheetId="14">[7]!cdfButton_Click</definedName>
    <definedName name="cdfButton_Click" localSheetId="20">[7]!cdfButton_Click</definedName>
    <definedName name="cdfButton_Click" localSheetId="16">[7]!cdfButton_Click</definedName>
    <definedName name="cdfButton_Click" localSheetId="22">[7]!cdfButton_Click</definedName>
    <definedName name="cdfButton_Click" localSheetId="15">[7]!cdfButton_Click</definedName>
    <definedName name="cdfButton_Click" localSheetId="21">[7]!cdfButton_Click</definedName>
    <definedName name="cdfButton_Click" localSheetId="9">[7]!cdfButton_Click</definedName>
    <definedName name="cdfButton_Click" localSheetId="23">[7]!cdfButton_Click</definedName>
    <definedName name="cdfButton_Click" localSheetId="13">[7]!cdfButton_Click</definedName>
    <definedName name="cdfButton_Click" localSheetId="10">[7]!cdfButton_Click</definedName>
    <definedName name="cdfButton_Click" localSheetId="24">[7]!cdfButton_Click</definedName>
    <definedName name="cdfButton_Click" localSheetId="17">[7]!cdfButton_Click</definedName>
    <definedName name="cdfButton_Click">[7]!cdfButton_Click</definedName>
    <definedName name="cfvrsr" hidden="1">[5]A!$J$4:$U$4</definedName>
    <definedName name="channel" localSheetId="3">#REF!</definedName>
    <definedName name="channel" localSheetId="0">#REF!</definedName>
    <definedName name="channel" localSheetId="18">#REF!</definedName>
    <definedName name="channel" localSheetId="19">#REF!</definedName>
    <definedName name="channel" localSheetId="8">#REF!</definedName>
    <definedName name="channel" localSheetId="12">#REF!</definedName>
    <definedName name="channel" localSheetId="11">#REF!</definedName>
    <definedName name="channel" localSheetId="14">#REF!</definedName>
    <definedName name="channel" localSheetId="20">#REF!</definedName>
    <definedName name="channel" localSheetId="16">#REF!</definedName>
    <definedName name="channel" localSheetId="22">#REF!</definedName>
    <definedName name="channel" localSheetId="15">#REF!</definedName>
    <definedName name="channel" localSheetId="21">#REF!</definedName>
    <definedName name="channel" localSheetId="9">#REF!</definedName>
    <definedName name="channel" localSheetId="23">#REF!</definedName>
    <definedName name="channel" localSheetId="13">#REF!</definedName>
    <definedName name="channel" localSheetId="10">#REF!</definedName>
    <definedName name="channel" localSheetId="24">#REF!</definedName>
    <definedName name="channel" localSheetId="17">#REF!</definedName>
    <definedName name="channel">#REF!</definedName>
    <definedName name="CHARTS" localSheetId="3">#REF!</definedName>
    <definedName name="CHARTS" localSheetId="0">#REF!</definedName>
    <definedName name="CHARTS" localSheetId="18">#REF!</definedName>
    <definedName name="CHARTS" localSheetId="19">#REF!</definedName>
    <definedName name="CHARTS" localSheetId="8">#REF!</definedName>
    <definedName name="CHARTS" localSheetId="12">#REF!</definedName>
    <definedName name="CHARTS" localSheetId="11">#REF!</definedName>
    <definedName name="CHARTS" localSheetId="14">#REF!</definedName>
    <definedName name="CHARTS" localSheetId="20">#REF!</definedName>
    <definedName name="CHARTS" localSheetId="16">#REF!</definedName>
    <definedName name="CHARTS" localSheetId="22">#REF!</definedName>
    <definedName name="CHARTS" localSheetId="15">#REF!</definedName>
    <definedName name="CHARTS" localSheetId="21">#REF!</definedName>
    <definedName name="CHARTS" localSheetId="9">#REF!</definedName>
    <definedName name="CHARTS" localSheetId="23">#REF!</definedName>
    <definedName name="CHARTS" localSheetId="13">#REF!</definedName>
    <definedName name="CHARTS" localSheetId="10">#REF!</definedName>
    <definedName name="CHARTS" localSheetId="24">#REF!</definedName>
    <definedName name="CHARTS" localSheetId="17">#REF!</definedName>
    <definedName name="CHARTS">#REF!</definedName>
    <definedName name="Close_date">[43]Inputs!$B$2</definedName>
    <definedName name="close_quarter">[43]Inputs!$B$17</definedName>
    <definedName name="close_year">[43]Inputs!$B$16</definedName>
    <definedName name="cm" localSheetId="0">[7]!cm</definedName>
    <definedName name="cm" localSheetId="18">[7]!cm</definedName>
    <definedName name="cm" localSheetId="19">[7]!cm</definedName>
    <definedName name="cm" localSheetId="8">[7]!cm</definedName>
    <definedName name="cm" localSheetId="12">[7]!cm</definedName>
    <definedName name="cm" localSheetId="11">[7]!cm</definedName>
    <definedName name="cm" localSheetId="14">[7]!cm</definedName>
    <definedName name="cm" localSheetId="20">[7]!cm</definedName>
    <definedName name="cm" localSheetId="16">[7]!cm</definedName>
    <definedName name="cm" localSheetId="22">[7]!cm</definedName>
    <definedName name="cm" localSheetId="15">[7]!cm</definedName>
    <definedName name="cm" localSheetId="21">[7]!cm</definedName>
    <definedName name="cm" localSheetId="9">[7]!cm</definedName>
    <definedName name="cm" localSheetId="23">[7]!cm</definedName>
    <definedName name="cm" localSheetId="13">[7]!cm</definedName>
    <definedName name="cm" localSheetId="10">[7]!cm</definedName>
    <definedName name="cm" localSheetId="24">[7]!cm</definedName>
    <definedName name="cm" localSheetId="17">[7]!cm</definedName>
    <definedName name="cm">[7]!cm</definedName>
    <definedName name="Coins_Format">[32]Coins!$A$3:$BK$101</definedName>
    <definedName name="Collectibles_Format">[32]Collectibles!$A$3:$BK$100</definedName>
    <definedName name="conva" localSheetId="3">#REF!</definedName>
    <definedName name="conva" localSheetId="0">#REF!</definedName>
    <definedName name="conva" localSheetId="18">#REF!</definedName>
    <definedName name="conva" localSheetId="19">#REF!</definedName>
    <definedName name="conva" localSheetId="8">#REF!</definedName>
    <definedName name="conva" localSheetId="12">#REF!</definedName>
    <definedName name="conva" localSheetId="11">#REF!</definedName>
    <definedName name="conva" localSheetId="14">#REF!</definedName>
    <definedName name="conva" localSheetId="20">#REF!</definedName>
    <definedName name="conva" localSheetId="16">#REF!</definedName>
    <definedName name="conva" localSheetId="22">#REF!</definedName>
    <definedName name="conva" localSheetId="15">#REF!</definedName>
    <definedName name="conva" localSheetId="21">#REF!</definedName>
    <definedName name="conva" localSheetId="9">#REF!</definedName>
    <definedName name="conva" localSheetId="23">#REF!</definedName>
    <definedName name="conva" localSheetId="13">#REF!</definedName>
    <definedName name="conva" localSheetId="10">#REF!</definedName>
    <definedName name="conva" localSheetId="24">#REF!</definedName>
    <definedName name="conva" localSheetId="17">#REF!</definedName>
    <definedName name="conva">#REF!</definedName>
    <definedName name="convb" localSheetId="3">#REF!</definedName>
    <definedName name="convb" localSheetId="0">#REF!</definedName>
    <definedName name="convb" localSheetId="18">#REF!</definedName>
    <definedName name="convb" localSheetId="19">#REF!</definedName>
    <definedName name="convb" localSheetId="8">#REF!</definedName>
    <definedName name="convb" localSheetId="12">#REF!</definedName>
    <definedName name="convb" localSheetId="11">#REF!</definedName>
    <definedName name="convb" localSheetId="14">#REF!</definedName>
    <definedName name="convb" localSheetId="20">#REF!</definedName>
    <definedName name="convb" localSheetId="16">#REF!</definedName>
    <definedName name="convb" localSheetId="22">#REF!</definedName>
    <definedName name="convb" localSheetId="15">#REF!</definedName>
    <definedName name="convb" localSheetId="21">#REF!</definedName>
    <definedName name="convb" localSheetId="9">#REF!</definedName>
    <definedName name="convb" localSheetId="23">#REF!</definedName>
    <definedName name="convb" localSheetId="13">#REF!</definedName>
    <definedName name="convb" localSheetId="10">#REF!</definedName>
    <definedName name="convb" localSheetId="24">#REF!</definedName>
    <definedName name="convb" localSheetId="17">#REF!</definedName>
    <definedName name="convb">#REF!</definedName>
    <definedName name="convc" localSheetId="3">#REF!</definedName>
    <definedName name="convc" localSheetId="0">#REF!</definedName>
    <definedName name="convc" localSheetId="18">#REF!</definedName>
    <definedName name="convc" localSheetId="19">#REF!</definedName>
    <definedName name="convc" localSheetId="8">#REF!</definedName>
    <definedName name="convc" localSheetId="12">#REF!</definedName>
    <definedName name="convc" localSheetId="11">#REF!</definedName>
    <definedName name="convc" localSheetId="14">#REF!</definedName>
    <definedName name="convc" localSheetId="20">#REF!</definedName>
    <definedName name="convc" localSheetId="16">#REF!</definedName>
    <definedName name="convc" localSheetId="22">#REF!</definedName>
    <definedName name="convc" localSheetId="15">#REF!</definedName>
    <definedName name="convc" localSheetId="21">#REF!</definedName>
    <definedName name="convc" localSheetId="9">#REF!</definedName>
    <definedName name="convc" localSheetId="23">#REF!</definedName>
    <definedName name="convc" localSheetId="13">#REF!</definedName>
    <definedName name="convc" localSheetId="10">#REF!</definedName>
    <definedName name="convc" localSheetId="24">#REF!</definedName>
    <definedName name="convc" localSheetId="17">#REF!</definedName>
    <definedName name="convc">#REF!</definedName>
    <definedName name="convd" localSheetId="3">#REF!</definedName>
    <definedName name="convd" localSheetId="0">#REF!</definedName>
    <definedName name="convd" localSheetId="18">#REF!</definedName>
    <definedName name="convd" localSheetId="19">#REF!</definedName>
    <definedName name="convd" localSheetId="8">#REF!</definedName>
    <definedName name="convd" localSheetId="12">#REF!</definedName>
    <definedName name="convd" localSheetId="11">#REF!</definedName>
    <definedName name="convd" localSheetId="14">#REF!</definedName>
    <definedName name="convd" localSheetId="20">#REF!</definedName>
    <definedName name="convd" localSheetId="16">#REF!</definedName>
    <definedName name="convd" localSheetId="22">#REF!</definedName>
    <definedName name="convd" localSheetId="15">#REF!</definedName>
    <definedName name="convd" localSheetId="21">#REF!</definedName>
    <definedName name="convd" localSheetId="9">#REF!</definedName>
    <definedName name="convd" localSheetId="23">#REF!</definedName>
    <definedName name="convd" localSheetId="13">#REF!</definedName>
    <definedName name="convd" localSheetId="10">#REF!</definedName>
    <definedName name="convd" localSheetId="24">#REF!</definedName>
    <definedName name="convd" localSheetId="17">#REF!</definedName>
    <definedName name="convd">#REF!</definedName>
    <definedName name="convn" localSheetId="3">#REF!</definedName>
    <definedName name="convn" localSheetId="0">#REF!</definedName>
    <definedName name="convn" localSheetId="18">#REF!</definedName>
    <definedName name="convn" localSheetId="19">#REF!</definedName>
    <definedName name="convn" localSheetId="8">#REF!</definedName>
    <definedName name="convn" localSheetId="12">#REF!</definedName>
    <definedName name="convn" localSheetId="11">#REF!</definedName>
    <definedName name="convn" localSheetId="14">#REF!</definedName>
    <definedName name="convn" localSheetId="20">#REF!</definedName>
    <definedName name="convn" localSheetId="16">#REF!</definedName>
    <definedName name="convn" localSheetId="22">#REF!</definedName>
    <definedName name="convn" localSheetId="15">#REF!</definedName>
    <definedName name="convn" localSheetId="21">#REF!</definedName>
    <definedName name="convn" localSheetId="9">#REF!</definedName>
    <definedName name="convn" localSheetId="23">#REF!</definedName>
    <definedName name="convn" localSheetId="13">#REF!</definedName>
    <definedName name="convn" localSheetId="10">#REF!</definedName>
    <definedName name="convn" localSheetId="24">#REF!</definedName>
    <definedName name="convn" localSheetId="17">#REF!</definedName>
    <definedName name="convn">#REF!</definedName>
    <definedName name="copqcm3lpd" localSheetId="3" hidden="1">#REF!</definedName>
    <definedName name="copqcm3lpd" localSheetId="0" hidden="1">#REF!</definedName>
    <definedName name="copqcm3lpd" localSheetId="18" hidden="1">#REF!</definedName>
    <definedName name="copqcm3lpd" localSheetId="19" hidden="1">#REF!</definedName>
    <definedName name="copqcm3lpd" localSheetId="8" hidden="1">#REF!</definedName>
    <definedName name="copqcm3lpd" localSheetId="12" hidden="1">#REF!</definedName>
    <definedName name="copqcm3lpd" localSheetId="11" hidden="1">#REF!</definedName>
    <definedName name="copqcm3lpd" localSheetId="14" hidden="1">#REF!</definedName>
    <definedName name="copqcm3lpd" localSheetId="20" hidden="1">#REF!</definedName>
    <definedName name="copqcm3lpd" localSheetId="16" hidden="1">#REF!</definedName>
    <definedName name="copqcm3lpd" localSheetId="22" hidden="1">#REF!</definedName>
    <definedName name="copqcm3lpd" localSheetId="15" hidden="1">#REF!</definedName>
    <definedName name="copqcm3lpd" localSheetId="21" hidden="1">#REF!</definedName>
    <definedName name="copqcm3lpd" localSheetId="9" hidden="1">#REF!</definedName>
    <definedName name="copqcm3lpd" localSheetId="23" hidden="1">#REF!</definedName>
    <definedName name="copqcm3lpd" localSheetId="13" hidden="1">#REF!</definedName>
    <definedName name="copqcm3lpd" localSheetId="10" hidden="1">#REF!</definedName>
    <definedName name="copqcm3lpd" localSheetId="24" hidden="1">#REF!</definedName>
    <definedName name="copqcm3lpd" localSheetId="17" hidden="1">#REF!</definedName>
    <definedName name="copqcm3lpd" hidden="1">#REF!</definedName>
    <definedName name="country">[39]inputs!$D$3:$D$15</definedName>
    <definedName name="cpk_Area_Style_Click" localSheetId="0">[7]!cpk_Area_Style_Click</definedName>
    <definedName name="cpk_Area_Style_Click" localSheetId="18">[7]!cpk_Area_Style_Click</definedName>
    <definedName name="cpk_Area_Style_Click" localSheetId="19">[7]!cpk_Area_Style_Click</definedName>
    <definedName name="cpk_Area_Style_Click" localSheetId="8">[7]!cpk_Area_Style_Click</definedName>
    <definedName name="cpk_Area_Style_Click" localSheetId="12">[7]!cpk_Area_Style_Click</definedName>
    <definedName name="cpk_Area_Style_Click" localSheetId="11">[7]!cpk_Area_Style_Click</definedName>
    <definedName name="cpk_Area_Style_Click" localSheetId="14">[7]!cpk_Area_Style_Click</definedName>
    <definedName name="cpk_Area_Style_Click" localSheetId="20">[7]!cpk_Area_Style_Click</definedName>
    <definedName name="cpk_Area_Style_Click" localSheetId="16">[7]!cpk_Area_Style_Click</definedName>
    <definedName name="cpk_Area_Style_Click" localSheetId="22">[7]!cpk_Area_Style_Click</definedName>
    <definedName name="cpk_Area_Style_Click" localSheetId="15">[7]!cpk_Area_Style_Click</definedName>
    <definedName name="cpk_Area_Style_Click" localSheetId="21">[7]!cpk_Area_Style_Click</definedName>
    <definedName name="cpk_Area_Style_Click" localSheetId="9">[7]!cpk_Area_Style_Click</definedName>
    <definedName name="cpk_Area_Style_Click" localSheetId="23">[7]!cpk_Area_Style_Click</definedName>
    <definedName name="cpk_Area_Style_Click" localSheetId="13">[7]!cpk_Area_Style_Click</definedName>
    <definedName name="cpk_Area_Style_Click" localSheetId="10">[7]!cpk_Area_Style_Click</definedName>
    <definedName name="cpk_Area_Style_Click" localSheetId="24">[7]!cpk_Area_Style_Click</definedName>
    <definedName name="cpk_Area_Style_Click" localSheetId="17">[7]!cpk_Area_Style_Click</definedName>
    <definedName name="cpk_Area_Style_Click">[7]!cpk_Area_Style_Click</definedName>
    <definedName name="cpk_Change_LSL_Click" localSheetId="0">[7]!cpk_Change_LSL_Click</definedName>
    <definedName name="cpk_Change_LSL_Click" localSheetId="18">[7]!cpk_Change_LSL_Click</definedName>
    <definedName name="cpk_Change_LSL_Click" localSheetId="19">[7]!cpk_Change_LSL_Click</definedName>
    <definedName name="cpk_Change_LSL_Click" localSheetId="8">[7]!cpk_Change_LSL_Click</definedName>
    <definedName name="cpk_Change_LSL_Click" localSheetId="12">[7]!cpk_Change_LSL_Click</definedName>
    <definedName name="cpk_Change_LSL_Click" localSheetId="11">[7]!cpk_Change_LSL_Click</definedName>
    <definedName name="cpk_Change_LSL_Click" localSheetId="14">[7]!cpk_Change_LSL_Click</definedName>
    <definedName name="cpk_Change_LSL_Click" localSheetId="20">[7]!cpk_Change_LSL_Click</definedName>
    <definedName name="cpk_Change_LSL_Click" localSheetId="16">[7]!cpk_Change_LSL_Click</definedName>
    <definedName name="cpk_Change_LSL_Click" localSheetId="22">[7]!cpk_Change_LSL_Click</definedName>
    <definedName name="cpk_Change_LSL_Click" localSheetId="15">[7]!cpk_Change_LSL_Click</definedName>
    <definedName name="cpk_Change_LSL_Click" localSheetId="21">[7]!cpk_Change_LSL_Click</definedName>
    <definedName name="cpk_Change_LSL_Click" localSheetId="9">[7]!cpk_Change_LSL_Click</definedName>
    <definedName name="cpk_Change_LSL_Click" localSheetId="23">[7]!cpk_Change_LSL_Click</definedName>
    <definedName name="cpk_Change_LSL_Click" localSheetId="13">[7]!cpk_Change_LSL_Click</definedName>
    <definedName name="cpk_Change_LSL_Click" localSheetId="10">[7]!cpk_Change_LSL_Click</definedName>
    <definedName name="cpk_Change_LSL_Click" localSheetId="24">[7]!cpk_Change_LSL_Click</definedName>
    <definedName name="cpk_Change_LSL_Click" localSheetId="17">[7]!cpk_Change_LSL_Click</definedName>
    <definedName name="cpk_Change_LSL_Click">[7]!cpk_Change_LSL_Click</definedName>
    <definedName name="cpk_Change_USL_Click" localSheetId="0">[7]!cpk_Change_USL_Click</definedName>
    <definedName name="cpk_Change_USL_Click" localSheetId="18">[7]!cpk_Change_USL_Click</definedName>
    <definedName name="cpk_Change_USL_Click" localSheetId="19">[7]!cpk_Change_USL_Click</definedName>
    <definedName name="cpk_Change_USL_Click" localSheetId="8">[7]!cpk_Change_USL_Click</definedName>
    <definedName name="cpk_Change_USL_Click" localSheetId="12">[7]!cpk_Change_USL_Click</definedName>
    <definedName name="cpk_Change_USL_Click" localSheetId="11">[7]!cpk_Change_USL_Click</definedName>
    <definedName name="cpk_Change_USL_Click" localSheetId="14">[7]!cpk_Change_USL_Click</definedName>
    <definedName name="cpk_Change_USL_Click" localSheetId="20">[7]!cpk_Change_USL_Click</definedName>
    <definedName name="cpk_Change_USL_Click" localSheetId="16">[7]!cpk_Change_USL_Click</definedName>
    <definedName name="cpk_Change_USL_Click" localSheetId="22">[7]!cpk_Change_USL_Click</definedName>
    <definedName name="cpk_Change_USL_Click" localSheetId="15">[7]!cpk_Change_USL_Click</definedName>
    <definedName name="cpk_Change_USL_Click" localSheetId="21">[7]!cpk_Change_USL_Click</definedName>
    <definedName name="cpk_Change_USL_Click" localSheetId="9">[7]!cpk_Change_USL_Click</definedName>
    <definedName name="cpk_Change_USL_Click" localSheetId="23">[7]!cpk_Change_USL_Click</definedName>
    <definedName name="cpk_Change_USL_Click" localSheetId="13">[7]!cpk_Change_USL_Click</definedName>
    <definedName name="cpk_Change_USL_Click" localSheetId="10">[7]!cpk_Change_USL_Click</definedName>
    <definedName name="cpk_Change_USL_Click" localSheetId="24">[7]!cpk_Change_USL_Click</definedName>
    <definedName name="cpk_Change_USL_Click" localSheetId="17">[7]!cpk_Change_USL_Click</definedName>
    <definedName name="cpk_Change_USL_Click">[7]!cpk_Change_USL_Click</definedName>
    <definedName name="cpk_Line_Style_Click" localSheetId="0">[7]!cpk_Line_Style_Click</definedName>
    <definedName name="cpk_Line_Style_Click" localSheetId="18">[7]!cpk_Line_Style_Click</definedName>
    <definedName name="cpk_Line_Style_Click" localSheetId="19">[7]!cpk_Line_Style_Click</definedName>
    <definedName name="cpk_Line_Style_Click" localSheetId="8">[7]!cpk_Line_Style_Click</definedName>
    <definedName name="cpk_Line_Style_Click" localSheetId="12">[7]!cpk_Line_Style_Click</definedName>
    <definedName name="cpk_Line_Style_Click" localSheetId="11">[7]!cpk_Line_Style_Click</definedName>
    <definedName name="cpk_Line_Style_Click" localSheetId="14">[7]!cpk_Line_Style_Click</definedName>
    <definedName name="cpk_Line_Style_Click" localSheetId="20">[7]!cpk_Line_Style_Click</definedName>
    <definedName name="cpk_Line_Style_Click" localSheetId="16">[7]!cpk_Line_Style_Click</definedName>
    <definedName name="cpk_Line_Style_Click" localSheetId="22">[7]!cpk_Line_Style_Click</definedName>
    <definedName name="cpk_Line_Style_Click" localSheetId="15">[7]!cpk_Line_Style_Click</definedName>
    <definedName name="cpk_Line_Style_Click" localSheetId="21">[7]!cpk_Line_Style_Click</definedName>
    <definedName name="cpk_Line_Style_Click" localSheetId="9">[7]!cpk_Line_Style_Click</definedName>
    <definedName name="cpk_Line_Style_Click" localSheetId="23">[7]!cpk_Line_Style_Click</definedName>
    <definedName name="cpk_Line_Style_Click" localSheetId="13">[7]!cpk_Line_Style_Click</definedName>
    <definedName name="cpk_Line_Style_Click" localSheetId="10">[7]!cpk_Line_Style_Click</definedName>
    <definedName name="cpk_Line_Style_Click" localSheetId="24">[7]!cpk_Line_Style_Click</definedName>
    <definedName name="cpk_Line_Style_Click" localSheetId="17">[7]!cpk_Line_Style_Click</definedName>
    <definedName name="cpk_Line_Style_Click">[7]!cpk_Line_Style_Click</definedName>
    <definedName name="cpk_No_LSL_Click" localSheetId="0">[7]!cpk_No_LSL_Click</definedName>
    <definedName name="cpk_No_LSL_Click" localSheetId="18">[7]!cpk_No_LSL_Click</definedName>
    <definedName name="cpk_No_LSL_Click" localSheetId="19">[7]!cpk_No_LSL_Click</definedName>
    <definedName name="cpk_No_LSL_Click" localSheetId="8">[7]!cpk_No_LSL_Click</definedName>
    <definedName name="cpk_No_LSL_Click" localSheetId="12">[7]!cpk_No_LSL_Click</definedName>
    <definedName name="cpk_No_LSL_Click" localSheetId="11">[7]!cpk_No_LSL_Click</definedName>
    <definedName name="cpk_No_LSL_Click" localSheetId="14">[7]!cpk_No_LSL_Click</definedName>
    <definedName name="cpk_No_LSL_Click" localSheetId="20">[7]!cpk_No_LSL_Click</definedName>
    <definedName name="cpk_No_LSL_Click" localSheetId="16">[7]!cpk_No_LSL_Click</definedName>
    <definedName name="cpk_No_LSL_Click" localSheetId="22">[7]!cpk_No_LSL_Click</definedName>
    <definedName name="cpk_No_LSL_Click" localSheetId="15">[7]!cpk_No_LSL_Click</definedName>
    <definedName name="cpk_No_LSL_Click" localSheetId="21">[7]!cpk_No_LSL_Click</definedName>
    <definedName name="cpk_No_LSL_Click" localSheetId="9">[7]!cpk_No_LSL_Click</definedName>
    <definedName name="cpk_No_LSL_Click" localSheetId="23">[7]!cpk_No_LSL_Click</definedName>
    <definedName name="cpk_No_LSL_Click" localSheetId="13">[7]!cpk_No_LSL_Click</definedName>
    <definedName name="cpk_No_LSL_Click" localSheetId="10">[7]!cpk_No_LSL_Click</definedName>
    <definedName name="cpk_No_LSL_Click" localSheetId="24">[7]!cpk_No_LSL_Click</definedName>
    <definedName name="cpk_No_LSL_Click" localSheetId="17">[7]!cpk_No_LSL_Click</definedName>
    <definedName name="cpk_No_LSL_Click">[7]!cpk_No_LSL_Click</definedName>
    <definedName name="cpk_No_USL_Click" localSheetId="0">[7]!cpk_No_USL_Click</definedName>
    <definedName name="cpk_No_USL_Click" localSheetId="18">[7]!cpk_No_USL_Click</definedName>
    <definedName name="cpk_No_USL_Click" localSheetId="19">[7]!cpk_No_USL_Click</definedName>
    <definedName name="cpk_No_USL_Click" localSheetId="8">[7]!cpk_No_USL_Click</definedName>
    <definedName name="cpk_No_USL_Click" localSheetId="12">[7]!cpk_No_USL_Click</definedName>
    <definedName name="cpk_No_USL_Click" localSheetId="11">[7]!cpk_No_USL_Click</definedName>
    <definedName name="cpk_No_USL_Click" localSheetId="14">[7]!cpk_No_USL_Click</definedName>
    <definedName name="cpk_No_USL_Click" localSheetId="20">[7]!cpk_No_USL_Click</definedName>
    <definedName name="cpk_No_USL_Click" localSheetId="16">[7]!cpk_No_USL_Click</definedName>
    <definedName name="cpk_No_USL_Click" localSheetId="22">[7]!cpk_No_USL_Click</definedName>
    <definedName name="cpk_No_USL_Click" localSheetId="15">[7]!cpk_No_USL_Click</definedName>
    <definedName name="cpk_No_USL_Click" localSheetId="21">[7]!cpk_No_USL_Click</definedName>
    <definedName name="cpk_No_USL_Click" localSheetId="9">[7]!cpk_No_USL_Click</definedName>
    <definedName name="cpk_No_USL_Click" localSheetId="23">[7]!cpk_No_USL_Click</definedName>
    <definedName name="cpk_No_USL_Click" localSheetId="13">[7]!cpk_No_USL_Click</definedName>
    <definedName name="cpk_No_USL_Click" localSheetId="10">[7]!cpk_No_USL_Click</definedName>
    <definedName name="cpk_No_USL_Click" localSheetId="24">[7]!cpk_No_USL_Click</definedName>
    <definedName name="cpk_No_USL_Click" localSheetId="17">[7]!cpk_No_USL_Click</definedName>
    <definedName name="cpk_No_USL_Click">[7]!cpk_No_USL_Click</definedName>
    <definedName name="cpk_Res_Spinner_Click" localSheetId="0">[7]!cpk_Res_Spinner_Click</definedName>
    <definedName name="cpk_Res_Spinner_Click" localSheetId="18">[7]!cpk_Res_Spinner_Click</definedName>
    <definedName name="cpk_Res_Spinner_Click" localSheetId="19">[7]!cpk_Res_Spinner_Click</definedName>
    <definedName name="cpk_Res_Spinner_Click" localSheetId="8">[7]!cpk_Res_Spinner_Click</definedName>
    <definedName name="cpk_Res_Spinner_Click" localSheetId="12">[7]!cpk_Res_Spinner_Click</definedName>
    <definedName name="cpk_Res_Spinner_Click" localSheetId="11">[7]!cpk_Res_Spinner_Click</definedName>
    <definedName name="cpk_Res_Spinner_Click" localSheetId="14">[7]!cpk_Res_Spinner_Click</definedName>
    <definedName name="cpk_Res_Spinner_Click" localSheetId="20">[7]!cpk_Res_Spinner_Click</definedName>
    <definedName name="cpk_Res_Spinner_Click" localSheetId="16">[7]!cpk_Res_Spinner_Click</definedName>
    <definedName name="cpk_Res_Spinner_Click" localSheetId="22">[7]!cpk_Res_Spinner_Click</definedName>
    <definedName name="cpk_Res_Spinner_Click" localSheetId="15">[7]!cpk_Res_Spinner_Click</definedName>
    <definedName name="cpk_Res_Spinner_Click" localSheetId="21">[7]!cpk_Res_Spinner_Click</definedName>
    <definedName name="cpk_Res_Spinner_Click" localSheetId="9">[7]!cpk_Res_Spinner_Click</definedName>
    <definedName name="cpk_Res_Spinner_Click" localSheetId="23">[7]!cpk_Res_Spinner_Click</definedName>
    <definedName name="cpk_Res_Spinner_Click" localSheetId="13">[7]!cpk_Res_Spinner_Click</definedName>
    <definedName name="cpk_Res_Spinner_Click" localSheetId="10">[7]!cpk_Res_Spinner_Click</definedName>
    <definedName name="cpk_Res_Spinner_Click" localSheetId="24">[7]!cpk_Res_Spinner_Click</definedName>
    <definedName name="cpk_Res_Spinner_Click" localSheetId="17">[7]!cpk_Res_Spinner_Click</definedName>
    <definedName name="cpk_Res_Spinner_Click">[7]!cpk_Res_Spinner_Click</definedName>
    <definedName name="cpk_Yes_lsl_click" localSheetId="0">[7]!cpk_Yes_lsl_click</definedName>
    <definedName name="cpk_Yes_lsl_click" localSheetId="18">[7]!cpk_Yes_lsl_click</definedName>
    <definedName name="cpk_Yes_lsl_click" localSheetId="19">[7]!cpk_Yes_lsl_click</definedName>
    <definedName name="cpk_Yes_lsl_click" localSheetId="8">[7]!cpk_Yes_lsl_click</definedName>
    <definedName name="cpk_Yes_lsl_click" localSheetId="12">[7]!cpk_Yes_lsl_click</definedName>
    <definedName name="cpk_Yes_lsl_click" localSheetId="11">[7]!cpk_Yes_lsl_click</definedName>
    <definedName name="cpk_Yes_lsl_click" localSheetId="14">[7]!cpk_Yes_lsl_click</definedName>
    <definedName name="cpk_Yes_lsl_click" localSheetId="20">[7]!cpk_Yes_lsl_click</definedName>
    <definedName name="cpk_Yes_lsl_click" localSheetId="16">[7]!cpk_Yes_lsl_click</definedName>
    <definedName name="cpk_Yes_lsl_click" localSheetId="22">[7]!cpk_Yes_lsl_click</definedName>
    <definedName name="cpk_Yes_lsl_click" localSheetId="15">[7]!cpk_Yes_lsl_click</definedName>
    <definedName name="cpk_Yes_lsl_click" localSheetId="21">[7]!cpk_Yes_lsl_click</definedName>
    <definedName name="cpk_Yes_lsl_click" localSheetId="9">[7]!cpk_Yes_lsl_click</definedName>
    <definedName name="cpk_Yes_lsl_click" localSheetId="23">[7]!cpk_Yes_lsl_click</definedName>
    <definedName name="cpk_Yes_lsl_click" localSheetId="13">[7]!cpk_Yes_lsl_click</definedName>
    <definedName name="cpk_Yes_lsl_click" localSheetId="10">[7]!cpk_Yes_lsl_click</definedName>
    <definedName name="cpk_Yes_lsl_click" localSheetId="24">[7]!cpk_Yes_lsl_click</definedName>
    <definedName name="cpk_Yes_lsl_click" localSheetId="17">[7]!cpk_Yes_lsl_click</definedName>
    <definedName name="cpk_Yes_lsl_click">[7]!cpk_Yes_lsl_click</definedName>
    <definedName name="cpkButton_Click" localSheetId="0">[7]!cpkButton_Click</definedName>
    <definedName name="cpkButton_Click" localSheetId="18">[7]!cpkButton_Click</definedName>
    <definedName name="cpkButton_Click" localSheetId="19">[7]!cpkButton_Click</definedName>
    <definedName name="cpkButton_Click" localSheetId="8">[7]!cpkButton_Click</definedName>
    <definedName name="cpkButton_Click" localSheetId="12">[7]!cpkButton_Click</definedName>
    <definedName name="cpkButton_Click" localSheetId="11">[7]!cpkButton_Click</definedName>
    <definedName name="cpkButton_Click" localSheetId="14">[7]!cpkButton_Click</definedName>
    <definedName name="cpkButton_Click" localSheetId="20">[7]!cpkButton_Click</definedName>
    <definedName name="cpkButton_Click" localSheetId="16">[7]!cpkButton_Click</definedName>
    <definedName name="cpkButton_Click" localSheetId="22">[7]!cpkButton_Click</definedName>
    <definedName name="cpkButton_Click" localSheetId="15">[7]!cpkButton_Click</definedName>
    <definedName name="cpkButton_Click" localSheetId="21">[7]!cpkButton_Click</definedName>
    <definedName name="cpkButton_Click" localSheetId="9">[7]!cpkButton_Click</definedName>
    <definedName name="cpkButton_Click" localSheetId="23">[7]!cpkButton_Click</definedName>
    <definedName name="cpkButton_Click" localSheetId="13">[7]!cpkButton_Click</definedName>
    <definedName name="cpkButton_Click" localSheetId="10">[7]!cpkButton_Click</definedName>
    <definedName name="cpkButton_Click" localSheetId="24">[7]!cpkButton_Click</definedName>
    <definedName name="cpkButton_Click" localSheetId="17">[7]!cpkButton_Click</definedName>
    <definedName name="cpkButton_Click">[7]!cpkButton_Click</definedName>
    <definedName name="CRUS2002" localSheetId="3">#REF!</definedName>
    <definedName name="CRUS2002" localSheetId="0">#REF!</definedName>
    <definedName name="CRUS2002" localSheetId="18">#REF!</definedName>
    <definedName name="CRUS2002" localSheetId="19">#REF!</definedName>
    <definedName name="CRUS2002" localSheetId="8">#REF!</definedName>
    <definedName name="CRUS2002" localSheetId="12">#REF!</definedName>
    <definedName name="CRUS2002" localSheetId="11">#REF!</definedName>
    <definedName name="CRUS2002" localSheetId="14">#REF!</definedName>
    <definedName name="CRUS2002" localSheetId="20">#REF!</definedName>
    <definedName name="CRUS2002" localSheetId="16">#REF!</definedName>
    <definedName name="CRUS2002" localSheetId="22">#REF!</definedName>
    <definedName name="CRUS2002" localSheetId="15">#REF!</definedName>
    <definedName name="CRUS2002" localSheetId="21">#REF!</definedName>
    <definedName name="CRUS2002" localSheetId="9">#REF!</definedName>
    <definedName name="CRUS2002" localSheetId="23">#REF!</definedName>
    <definedName name="CRUS2002" localSheetId="13">#REF!</definedName>
    <definedName name="CRUS2002" localSheetId="10">#REF!</definedName>
    <definedName name="CRUS2002" localSheetId="24">#REF!</definedName>
    <definedName name="CRUS2002" localSheetId="17">#REF!</definedName>
    <definedName name="CRUS2002">#REF!</definedName>
    <definedName name="CRUS2003" localSheetId="3">#REF!</definedName>
    <definedName name="CRUS2003" localSheetId="0">#REF!</definedName>
    <definedName name="CRUS2003" localSheetId="18">#REF!</definedName>
    <definedName name="CRUS2003" localSheetId="19">#REF!</definedName>
    <definedName name="CRUS2003" localSheetId="8">#REF!</definedName>
    <definedName name="CRUS2003" localSheetId="12">#REF!</definedName>
    <definedName name="CRUS2003" localSheetId="11">#REF!</definedName>
    <definedName name="CRUS2003" localSheetId="14">#REF!</definedName>
    <definedName name="CRUS2003" localSheetId="20">#REF!</definedName>
    <definedName name="CRUS2003" localSheetId="16">#REF!</definedName>
    <definedName name="CRUS2003" localSheetId="22">#REF!</definedName>
    <definedName name="CRUS2003" localSheetId="15">#REF!</definedName>
    <definedName name="CRUS2003" localSheetId="21">#REF!</definedName>
    <definedName name="CRUS2003" localSheetId="9">#REF!</definedName>
    <definedName name="CRUS2003" localSheetId="23">#REF!</definedName>
    <definedName name="CRUS2003" localSheetId="13">#REF!</definedName>
    <definedName name="CRUS2003" localSheetId="10">#REF!</definedName>
    <definedName name="CRUS2003" localSheetId="24">#REF!</definedName>
    <definedName name="CRUS2003" localSheetId="17">#REF!</definedName>
    <definedName name="CRUS2003">#REF!</definedName>
    <definedName name="csdffg45" hidden="1">[5]A!$J$4:$U$4</definedName>
    <definedName name="ct" localSheetId="3">#REF!</definedName>
    <definedName name="ct" localSheetId="0">#REF!</definedName>
    <definedName name="ct" localSheetId="18">#REF!</definedName>
    <definedName name="ct" localSheetId="19">#REF!</definedName>
    <definedName name="ct" localSheetId="8">#REF!</definedName>
    <definedName name="ct" localSheetId="12">#REF!</definedName>
    <definedName name="ct" localSheetId="11">#REF!</definedName>
    <definedName name="ct" localSheetId="14">#REF!</definedName>
    <definedName name="ct" localSheetId="20">#REF!</definedName>
    <definedName name="ct" localSheetId="16">#REF!</definedName>
    <definedName name="ct" localSheetId="22">#REF!</definedName>
    <definedName name="ct" localSheetId="15">#REF!</definedName>
    <definedName name="ct" localSheetId="21">#REF!</definedName>
    <definedName name="ct" localSheetId="9">#REF!</definedName>
    <definedName name="ct" localSheetId="23">#REF!</definedName>
    <definedName name="ct" localSheetId="13">#REF!</definedName>
    <definedName name="ct" localSheetId="10">#REF!</definedName>
    <definedName name="ct" localSheetId="24">#REF!</definedName>
    <definedName name="ct" localSheetId="17">#REF!</definedName>
    <definedName name="ct">#REF!</definedName>
    <definedName name="ctt" localSheetId="3">#REF!</definedName>
    <definedName name="ctt" localSheetId="0">#REF!</definedName>
    <definedName name="ctt" localSheetId="18">#REF!</definedName>
    <definedName name="ctt" localSheetId="19">#REF!</definedName>
    <definedName name="ctt" localSheetId="8">#REF!</definedName>
    <definedName name="ctt" localSheetId="12">#REF!</definedName>
    <definedName name="ctt" localSheetId="11">#REF!</definedName>
    <definedName name="ctt" localSheetId="14">#REF!</definedName>
    <definedName name="ctt" localSheetId="20">#REF!</definedName>
    <definedName name="ctt" localSheetId="16">#REF!</definedName>
    <definedName name="ctt" localSheetId="22">#REF!</definedName>
    <definedName name="ctt" localSheetId="15">#REF!</definedName>
    <definedName name="ctt" localSheetId="21">#REF!</definedName>
    <definedName name="ctt" localSheetId="9">#REF!</definedName>
    <definedName name="ctt" localSheetId="23">#REF!</definedName>
    <definedName name="ctt" localSheetId="13">#REF!</definedName>
    <definedName name="ctt" localSheetId="10">#REF!</definedName>
    <definedName name="ctt" localSheetId="24">#REF!</definedName>
    <definedName name="ctt" localSheetId="17">#REF!</definedName>
    <definedName name="ctt">#REF!</definedName>
    <definedName name="Ctype">[44]Tables!$B$5:$E$157</definedName>
    <definedName name="Cumulative_Normal_Distribution__D1" localSheetId="3">#REF!</definedName>
    <definedName name="Cumulative_Normal_Distribution__D1" localSheetId="0">#REF!</definedName>
    <definedName name="Cumulative_Normal_Distribution__D1" localSheetId="18">#REF!</definedName>
    <definedName name="Cumulative_Normal_Distribution__D1" localSheetId="19">#REF!</definedName>
    <definedName name="Cumulative_Normal_Distribution__D1" localSheetId="8">#REF!</definedName>
    <definedName name="Cumulative_Normal_Distribution__D1" localSheetId="12">#REF!</definedName>
    <definedName name="Cumulative_Normal_Distribution__D1" localSheetId="11">#REF!</definedName>
    <definedName name="Cumulative_Normal_Distribution__D1" localSheetId="14">#REF!</definedName>
    <definedName name="Cumulative_Normal_Distribution__D1" localSheetId="20">#REF!</definedName>
    <definedName name="Cumulative_Normal_Distribution__D1" localSheetId="16">#REF!</definedName>
    <definedName name="Cumulative_Normal_Distribution__D1" localSheetId="22">#REF!</definedName>
    <definedName name="Cumulative_Normal_Distribution__D1" localSheetId="15">#REF!</definedName>
    <definedName name="Cumulative_Normal_Distribution__D1" localSheetId="21">#REF!</definedName>
    <definedName name="Cumulative_Normal_Distribution__D1" localSheetId="9">#REF!</definedName>
    <definedName name="Cumulative_Normal_Distribution__D1" localSheetId="23">#REF!</definedName>
    <definedName name="Cumulative_Normal_Distribution__D1" localSheetId="13">#REF!</definedName>
    <definedName name="Cumulative_Normal_Distribution__D1" localSheetId="10">#REF!</definedName>
    <definedName name="Cumulative_Normal_Distribution__D1" localSheetId="24">#REF!</definedName>
    <definedName name="Cumulative_Normal_Distribution__D1" localSheetId="17">#REF!</definedName>
    <definedName name="Cumulative_Normal_Distribution__D1">#REF!</definedName>
    <definedName name="Cumulative_Normal_Distribution__D2" localSheetId="3">#REF!</definedName>
    <definedName name="Cumulative_Normal_Distribution__D2" localSheetId="0">#REF!</definedName>
    <definedName name="Cumulative_Normal_Distribution__D2" localSheetId="18">#REF!</definedName>
    <definedName name="Cumulative_Normal_Distribution__D2" localSheetId="19">#REF!</definedName>
    <definedName name="Cumulative_Normal_Distribution__D2" localSheetId="8">#REF!</definedName>
    <definedName name="Cumulative_Normal_Distribution__D2" localSheetId="12">#REF!</definedName>
    <definedName name="Cumulative_Normal_Distribution__D2" localSheetId="11">#REF!</definedName>
    <definedName name="Cumulative_Normal_Distribution__D2" localSheetId="14">#REF!</definedName>
    <definedName name="Cumulative_Normal_Distribution__D2" localSheetId="20">#REF!</definedName>
    <definedName name="Cumulative_Normal_Distribution__D2" localSheetId="16">#REF!</definedName>
    <definedName name="Cumulative_Normal_Distribution__D2" localSheetId="22">#REF!</definedName>
    <definedName name="Cumulative_Normal_Distribution__D2" localSheetId="15">#REF!</definedName>
    <definedName name="Cumulative_Normal_Distribution__D2" localSheetId="21">#REF!</definedName>
    <definedName name="Cumulative_Normal_Distribution__D2" localSheetId="9">#REF!</definedName>
    <definedName name="Cumulative_Normal_Distribution__D2" localSheetId="23">#REF!</definedName>
    <definedName name="Cumulative_Normal_Distribution__D2" localSheetId="13">#REF!</definedName>
    <definedName name="Cumulative_Normal_Distribution__D2" localSheetId="10">#REF!</definedName>
    <definedName name="Cumulative_Normal_Distribution__D2" localSheetId="24">#REF!</definedName>
    <definedName name="Cumulative_Normal_Distribution__D2" localSheetId="17">#REF!</definedName>
    <definedName name="Cumulative_Normal_Distribution__D2">#REF!</definedName>
    <definedName name="Current_Stock_Price" localSheetId="3">#REF!</definedName>
    <definedName name="Current_Stock_Price" localSheetId="0">#REF!</definedName>
    <definedName name="Current_Stock_Price" localSheetId="18">#REF!</definedName>
    <definedName name="Current_Stock_Price" localSheetId="19">#REF!</definedName>
    <definedName name="Current_Stock_Price" localSheetId="8">#REF!</definedName>
    <definedName name="Current_Stock_Price" localSheetId="12">#REF!</definedName>
    <definedName name="Current_Stock_Price" localSheetId="11">#REF!</definedName>
    <definedName name="Current_Stock_Price" localSheetId="14">#REF!</definedName>
    <definedName name="Current_Stock_Price" localSheetId="20">#REF!</definedName>
    <definedName name="Current_Stock_Price" localSheetId="16">#REF!</definedName>
    <definedName name="Current_Stock_Price" localSheetId="22">#REF!</definedName>
    <definedName name="Current_Stock_Price" localSheetId="15">#REF!</definedName>
    <definedName name="Current_Stock_Price" localSheetId="21">#REF!</definedName>
    <definedName name="Current_Stock_Price" localSheetId="9">#REF!</definedName>
    <definedName name="Current_Stock_Price" localSheetId="23">#REF!</definedName>
    <definedName name="Current_Stock_Price" localSheetId="13">#REF!</definedName>
    <definedName name="Current_Stock_Price" localSheetId="10">#REF!</definedName>
    <definedName name="Current_Stock_Price" localSheetId="24">#REF!</definedName>
    <definedName name="Current_Stock_Price" localSheetId="17">#REF!</definedName>
    <definedName name="Current_Stock_Price">#REF!</definedName>
    <definedName name="currYear">[45]Initiation!$A$46</definedName>
    <definedName name="data" hidden="1">181</definedName>
    <definedName name="Data_AP">[46]Data!$A$1:$BV$1</definedName>
    <definedName name="datalost">'[28]src-lost'!$A:$IV</definedName>
    <definedName name="dataq1" hidden="1">"3TDBJGTFG882I99EHA1LSHER2"</definedName>
    <definedName name="date">[47]Assumptions!$E$8</definedName>
    <definedName name="DateRange" localSheetId="3">#REF!</definedName>
    <definedName name="DateRange" localSheetId="0">#REF!</definedName>
    <definedName name="DateRange" localSheetId="18">#REF!</definedName>
    <definedName name="DateRange" localSheetId="19">#REF!</definedName>
    <definedName name="DateRange" localSheetId="8">#REF!</definedName>
    <definedName name="DateRange" localSheetId="12">#REF!</definedName>
    <definedName name="DateRange" localSheetId="11">#REF!</definedName>
    <definedName name="DateRange" localSheetId="14">#REF!</definedName>
    <definedName name="DateRange" localSheetId="20">#REF!</definedName>
    <definedName name="DateRange" localSheetId="16">#REF!</definedName>
    <definedName name="DateRange" localSheetId="22">#REF!</definedName>
    <definedName name="DateRange" localSheetId="15">#REF!</definedName>
    <definedName name="DateRange" localSheetId="21">#REF!</definedName>
    <definedName name="DateRange" localSheetId="9">#REF!</definedName>
    <definedName name="DateRange" localSheetId="23">#REF!</definedName>
    <definedName name="DateRange" localSheetId="13">#REF!</definedName>
    <definedName name="DateRange" localSheetId="10">#REF!</definedName>
    <definedName name="DateRange" localSheetId="24">#REF!</definedName>
    <definedName name="DateRange" localSheetId="17">#REF!</definedName>
    <definedName name="DateRange">#REF!</definedName>
    <definedName name="Dates" localSheetId="3">#REF!</definedName>
    <definedName name="Dates" localSheetId="0">#REF!</definedName>
    <definedName name="Dates" localSheetId="18">#REF!</definedName>
    <definedName name="Dates" localSheetId="19">#REF!</definedName>
    <definedName name="Dates" localSheetId="8">#REF!</definedName>
    <definedName name="Dates" localSheetId="12">#REF!</definedName>
    <definedName name="Dates" localSheetId="11">#REF!</definedName>
    <definedName name="Dates" localSheetId="14">#REF!</definedName>
    <definedName name="Dates" localSheetId="20">#REF!</definedName>
    <definedName name="Dates" localSheetId="16">#REF!</definedName>
    <definedName name="Dates" localSheetId="22">#REF!</definedName>
    <definedName name="Dates" localSheetId="15">#REF!</definedName>
    <definedName name="Dates" localSheetId="21">#REF!</definedName>
    <definedName name="Dates" localSheetId="9">#REF!</definedName>
    <definedName name="Dates" localSheetId="23">#REF!</definedName>
    <definedName name="Dates" localSheetId="13">#REF!</definedName>
    <definedName name="Dates" localSheetId="10">#REF!</definedName>
    <definedName name="Dates" localSheetId="24">#REF!</definedName>
    <definedName name="Dates" localSheetId="17">#REF!</definedName>
    <definedName name="Dates">#REF!</definedName>
    <definedName name="dbs" localSheetId="0">[7]!dbs</definedName>
    <definedName name="dbs" localSheetId="18">[7]!dbs</definedName>
    <definedName name="dbs" localSheetId="19">[7]!dbs</definedName>
    <definedName name="dbs" localSheetId="8">[7]!dbs</definedName>
    <definedName name="dbs" localSheetId="12">[7]!dbs</definedName>
    <definedName name="dbs" localSheetId="11">[7]!dbs</definedName>
    <definedName name="dbs" localSheetId="14">[7]!dbs</definedName>
    <definedName name="dbs" localSheetId="20">[7]!dbs</definedName>
    <definedName name="dbs" localSheetId="16">[7]!dbs</definedName>
    <definedName name="dbs" localSheetId="22">[7]!dbs</definedName>
    <definedName name="dbs" localSheetId="15">[7]!dbs</definedName>
    <definedName name="dbs" localSheetId="21">[7]!dbs</definedName>
    <definedName name="dbs" localSheetId="9">[7]!dbs</definedName>
    <definedName name="dbs" localSheetId="23">[7]!dbs</definedName>
    <definedName name="dbs" localSheetId="13">[7]!dbs</definedName>
    <definedName name="dbs" localSheetId="10">[7]!dbs</definedName>
    <definedName name="dbs" localSheetId="24">[7]!dbs</definedName>
    <definedName name="dbs" localSheetId="17">[7]!dbs</definedName>
    <definedName name="dbs">[7]!dbs</definedName>
    <definedName name="DBServers">'[48]Plat Serv'!$C$16:$C$17</definedName>
    <definedName name="dd" localSheetId="3">[28]Assumptions!#REF!</definedName>
    <definedName name="dd" localSheetId="0">[28]Assumptions!#REF!</definedName>
    <definedName name="dd" localSheetId="18">[28]Assumptions!#REF!</definedName>
    <definedName name="dd" localSheetId="19">[28]Assumptions!#REF!</definedName>
    <definedName name="dd" localSheetId="8">[28]Assumptions!#REF!</definedName>
    <definedName name="dd" localSheetId="12">[28]Assumptions!#REF!</definedName>
    <definedName name="dd" localSheetId="11">[28]Assumptions!#REF!</definedName>
    <definedName name="dd" localSheetId="14">[28]Assumptions!#REF!</definedName>
    <definedName name="dd" localSheetId="20">[28]Assumptions!#REF!</definedName>
    <definedName name="dd" localSheetId="16">[28]Assumptions!#REF!</definedName>
    <definedName name="dd" localSheetId="22">[28]Assumptions!#REF!</definedName>
    <definedName name="dd" localSheetId="15">[28]Assumptions!#REF!</definedName>
    <definedName name="dd" localSheetId="21">[28]Assumptions!#REF!</definedName>
    <definedName name="dd" localSheetId="9">[28]Assumptions!#REF!</definedName>
    <definedName name="dd" localSheetId="23">[28]Assumptions!#REF!</definedName>
    <definedName name="dd" localSheetId="13">[28]Assumptions!#REF!</definedName>
    <definedName name="dd" localSheetId="10">[28]Assumptions!#REF!</definedName>
    <definedName name="dd" localSheetId="24">[28]Assumptions!#REF!</definedName>
    <definedName name="dd" localSheetId="17">[28]Assumptions!#REF!</definedName>
    <definedName name="dd">[28]Assumptions!#REF!</definedName>
    <definedName name="ddddddd" hidden="1">[5]A!$J$144:$U$144</definedName>
    <definedName name="ddddddddddd" localSheetId="3">#REF!</definedName>
    <definedName name="ddddddddddd" localSheetId="0">#REF!</definedName>
    <definedName name="ddddddddddd" localSheetId="18">#REF!</definedName>
    <definedName name="ddddddddddd" localSheetId="19">#REF!</definedName>
    <definedName name="ddddddddddd" localSheetId="8">#REF!</definedName>
    <definedName name="ddddddddddd" localSheetId="12">#REF!</definedName>
    <definedName name="ddddddddddd" localSheetId="11">#REF!</definedName>
    <definedName name="ddddddddddd" localSheetId="14">#REF!</definedName>
    <definedName name="ddddddddddd" localSheetId="20">#REF!</definedName>
    <definedName name="ddddddddddd" localSheetId="16">#REF!</definedName>
    <definedName name="ddddddddddd" localSheetId="22">#REF!</definedName>
    <definedName name="ddddddddddd" localSheetId="15">#REF!</definedName>
    <definedName name="ddddddddddd" localSheetId="21">#REF!</definedName>
    <definedName name="ddddddddddd" localSheetId="9">#REF!</definedName>
    <definedName name="ddddddddddd" localSheetId="23">#REF!</definedName>
    <definedName name="ddddddddddd" localSheetId="13">#REF!</definedName>
    <definedName name="ddddddddddd" localSheetId="10">#REF!</definedName>
    <definedName name="ddddddddddd" localSheetId="24">#REF!</definedName>
    <definedName name="ddddddddddd" localSheetId="17">#REF!</definedName>
    <definedName name="ddddddddddd">#REF!</definedName>
    <definedName name="ddddddddddddd" hidden="1">[5]A!$J$138:$U$138</definedName>
    <definedName name="dddddddddddddd" hidden="1">[5]A!$J$4:$U$4</definedName>
    <definedName name="DEBTOAUT">'[49]AIG Cost Distrib'!$R$42</definedName>
    <definedName name="DEBTOHOL">'[49]AIG Cost Distrib'!$E$42</definedName>
    <definedName name="delaneyrae" localSheetId="0">[7]!delaneyrae</definedName>
    <definedName name="delaneyrae" localSheetId="18">[7]!delaneyrae</definedName>
    <definedName name="delaneyrae" localSheetId="19">[7]!delaneyrae</definedName>
    <definedName name="delaneyrae" localSheetId="8">[7]!delaneyrae</definedName>
    <definedName name="delaneyrae" localSheetId="12">[7]!delaneyrae</definedName>
    <definedName name="delaneyrae" localSheetId="11">[7]!delaneyrae</definedName>
    <definedName name="delaneyrae" localSheetId="14">[7]!delaneyrae</definedName>
    <definedName name="delaneyrae" localSheetId="20">[7]!delaneyrae</definedName>
    <definedName name="delaneyrae" localSheetId="16">[7]!delaneyrae</definedName>
    <definedName name="delaneyrae" localSheetId="22">[7]!delaneyrae</definedName>
    <definedName name="delaneyrae" localSheetId="15">[7]!delaneyrae</definedName>
    <definedName name="delaneyrae" localSheetId="21">[7]!delaneyrae</definedName>
    <definedName name="delaneyrae" localSheetId="9">[7]!delaneyrae</definedName>
    <definedName name="delaneyrae" localSheetId="23">[7]!delaneyrae</definedName>
    <definedName name="delaneyrae" localSheetId="13">[7]!delaneyrae</definedName>
    <definedName name="delaneyrae" localSheetId="10">[7]!delaneyrae</definedName>
    <definedName name="delaneyrae" localSheetId="24">[7]!delaneyrae</definedName>
    <definedName name="delaneyrae" localSheetId="17">[7]!delaneyrae</definedName>
    <definedName name="delaneyrae">[7]!delaneyrae</definedName>
    <definedName name="df" hidden="1">'[37]Matrix-Level 3-Gastonia'!$I$63:$U$69</definedName>
    <definedName name="dfdsffgfg4">[50]Sheet6!$A$1:$B$13</definedName>
    <definedName name="dfg" localSheetId="3">#REF!</definedName>
    <definedName name="dfg" localSheetId="0">#REF!</definedName>
    <definedName name="dfg" localSheetId="18">#REF!</definedName>
    <definedName name="dfg" localSheetId="19">#REF!</definedName>
    <definedName name="dfg" localSheetId="8">#REF!</definedName>
    <definedName name="dfg" localSheetId="12">#REF!</definedName>
    <definedName name="dfg" localSheetId="11">#REF!</definedName>
    <definedName name="dfg" localSheetId="14">#REF!</definedName>
    <definedName name="dfg" localSheetId="20">#REF!</definedName>
    <definedName name="dfg" localSheetId="16">#REF!</definedName>
    <definedName name="dfg" localSheetId="22">#REF!</definedName>
    <definedName name="dfg" localSheetId="15">#REF!</definedName>
    <definedName name="dfg" localSheetId="21">#REF!</definedName>
    <definedName name="dfg" localSheetId="9">#REF!</definedName>
    <definedName name="dfg" localSheetId="23">#REF!</definedName>
    <definedName name="dfg" localSheetId="13">#REF!</definedName>
    <definedName name="dfg" localSheetId="10">#REF!</definedName>
    <definedName name="dfg" localSheetId="24">#REF!</definedName>
    <definedName name="dfg" localSheetId="17">#REF!</definedName>
    <definedName name="dfg">#REF!</definedName>
    <definedName name="dfggggg54" hidden="1">[5]A!$J$24:$U$24</definedName>
    <definedName name="dfsdfe" hidden="1">[5]A!$J$6:$U$6</definedName>
    <definedName name="dfsdfsdf" hidden="1">[5]A!$J$144:$U$144</definedName>
    <definedName name="dfserfgt4" hidden="1">[5]A!$J$204:$U$204</definedName>
    <definedName name="dfsfdgsgf4" hidden="1">[5]A!$L$4:$U$4</definedName>
    <definedName name="dgdsfge5" hidden="1">[5]A!$L$4:$U$4</definedName>
    <definedName name="dgfgdfhg5" hidden="1">[5]A!$J$153:$U$153</definedName>
    <definedName name="dhngntt" hidden="1">[5]A!$J$204:$U$204</definedName>
    <definedName name="Diagram_Back_Click" localSheetId="0">[7]!Diagram_Back_Click</definedName>
    <definedName name="Diagram_Back_Click" localSheetId="18">[7]!Diagram_Back_Click</definedName>
    <definedName name="Diagram_Back_Click" localSheetId="19">[7]!Diagram_Back_Click</definedName>
    <definedName name="Diagram_Back_Click" localSheetId="8">[7]!Diagram_Back_Click</definedName>
    <definedName name="Diagram_Back_Click" localSheetId="12">[7]!Diagram_Back_Click</definedName>
    <definedName name="Diagram_Back_Click" localSheetId="11">[7]!Diagram_Back_Click</definedName>
    <definedName name="Diagram_Back_Click" localSheetId="14">[7]!Diagram_Back_Click</definedName>
    <definedName name="Diagram_Back_Click" localSheetId="20">[7]!Diagram_Back_Click</definedName>
    <definedName name="Diagram_Back_Click" localSheetId="16">[7]!Diagram_Back_Click</definedName>
    <definedName name="Diagram_Back_Click" localSheetId="22">[7]!Diagram_Back_Click</definedName>
    <definedName name="Diagram_Back_Click" localSheetId="15">[7]!Diagram_Back_Click</definedName>
    <definedName name="Diagram_Back_Click" localSheetId="21">[7]!Diagram_Back_Click</definedName>
    <definedName name="Diagram_Back_Click" localSheetId="9">[7]!Diagram_Back_Click</definedName>
    <definedName name="Diagram_Back_Click" localSheetId="23">[7]!Diagram_Back_Click</definedName>
    <definedName name="Diagram_Back_Click" localSheetId="13">[7]!Diagram_Back_Click</definedName>
    <definedName name="Diagram_Back_Click" localSheetId="10">[7]!Diagram_Back_Click</definedName>
    <definedName name="Diagram_Back_Click" localSheetId="24">[7]!Diagram_Back_Click</definedName>
    <definedName name="Diagram_Back_Click" localSheetId="17">[7]!Diagram_Back_Click</definedName>
    <definedName name="Diagram_Back_Click">[7]!Diagram_Back_Click</definedName>
    <definedName name="Diagram_Finish_Click" localSheetId="0">[7]!Diagram_Finish_Click</definedName>
    <definedName name="Diagram_Finish_Click" localSheetId="18">[7]!Diagram_Finish_Click</definedName>
    <definedName name="Diagram_Finish_Click" localSheetId="19">[7]!Diagram_Finish_Click</definedName>
    <definedName name="Diagram_Finish_Click" localSheetId="8">[7]!Diagram_Finish_Click</definedName>
    <definedName name="Diagram_Finish_Click" localSheetId="12">[7]!Diagram_Finish_Click</definedName>
    <definedName name="Diagram_Finish_Click" localSheetId="11">[7]!Diagram_Finish_Click</definedName>
    <definedName name="Diagram_Finish_Click" localSheetId="14">[7]!Diagram_Finish_Click</definedName>
    <definedName name="Diagram_Finish_Click" localSheetId="20">[7]!Diagram_Finish_Click</definedName>
    <definedName name="Diagram_Finish_Click" localSheetId="16">[7]!Diagram_Finish_Click</definedName>
    <definedName name="Diagram_Finish_Click" localSheetId="22">[7]!Diagram_Finish_Click</definedName>
    <definedName name="Diagram_Finish_Click" localSheetId="15">[7]!Diagram_Finish_Click</definedName>
    <definedName name="Diagram_Finish_Click" localSheetId="21">[7]!Diagram_Finish_Click</definedName>
    <definedName name="Diagram_Finish_Click" localSheetId="9">[7]!Diagram_Finish_Click</definedName>
    <definedName name="Diagram_Finish_Click" localSheetId="23">[7]!Diagram_Finish_Click</definedName>
    <definedName name="Diagram_Finish_Click" localSheetId="13">[7]!Diagram_Finish_Click</definedName>
    <definedName name="Diagram_Finish_Click" localSheetId="10">[7]!Diagram_Finish_Click</definedName>
    <definedName name="Diagram_Finish_Click" localSheetId="24">[7]!Diagram_Finish_Click</definedName>
    <definedName name="Diagram_Finish_Click" localSheetId="17">[7]!Diagram_Finish_Click</definedName>
    <definedName name="Diagram_Finish_Click">[7]!Diagram_Finish_Click</definedName>
    <definedName name="Diagrams_Dialog_Constructor" localSheetId="0">[7]!Diagrams_Dialog_Constructor</definedName>
    <definedName name="Diagrams_Dialog_Constructor" localSheetId="18">[7]!Diagrams_Dialog_Constructor</definedName>
    <definedName name="Diagrams_Dialog_Constructor" localSheetId="19">[7]!Diagrams_Dialog_Constructor</definedName>
    <definedName name="Diagrams_Dialog_Constructor" localSheetId="8">[7]!Diagrams_Dialog_Constructor</definedName>
    <definedName name="Diagrams_Dialog_Constructor" localSheetId="12">[7]!Diagrams_Dialog_Constructor</definedName>
    <definedName name="Diagrams_Dialog_Constructor" localSheetId="11">[7]!Diagrams_Dialog_Constructor</definedName>
    <definedName name="Diagrams_Dialog_Constructor" localSheetId="14">[7]!Diagrams_Dialog_Constructor</definedName>
    <definedName name="Diagrams_Dialog_Constructor" localSheetId="20">[7]!Diagrams_Dialog_Constructor</definedName>
    <definedName name="Diagrams_Dialog_Constructor" localSheetId="16">[7]!Diagrams_Dialog_Constructor</definedName>
    <definedName name="Diagrams_Dialog_Constructor" localSheetId="22">[7]!Diagrams_Dialog_Constructor</definedName>
    <definedName name="Diagrams_Dialog_Constructor" localSheetId="15">[7]!Diagrams_Dialog_Constructor</definedName>
    <definedName name="Diagrams_Dialog_Constructor" localSheetId="21">[7]!Diagrams_Dialog_Constructor</definedName>
    <definedName name="Diagrams_Dialog_Constructor" localSheetId="9">[7]!Diagrams_Dialog_Constructor</definedName>
    <definedName name="Diagrams_Dialog_Constructor" localSheetId="23">[7]!Diagrams_Dialog_Constructor</definedName>
    <definedName name="Diagrams_Dialog_Constructor" localSheetId="13">[7]!Diagrams_Dialog_Constructor</definedName>
    <definedName name="Diagrams_Dialog_Constructor" localSheetId="10">[7]!Diagrams_Dialog_Constructor</definedName>
    <definedName name="Diagrams_Dialog_Constructor" localSheetId="24">[7]!Diagrams_Dialog_Constructor</definedName>
    <definedName name="Diagrams_Dialog_Constructor" localSheetId="17">[7]!Diagrams_Dialog_Constructor</definedName>
    <definedName name="Diagrams_Dialog_Constructor">[7]!Diagrams_Dialog_Constructor</definedName>
    <definedName name="Differenz_zu_Lieferantenumsatz" localSheetId="3">#REF!</definedName>
    <definedName name="Differenz_zu_Lieferantenumsatz" localSheetId="0">#REF!</definedName>
    <definedName name="Differenz_zu_Lieferantenumsatz" localSheetId="18">#REF!</definedName>
    <definedName name="Differenz_zu_Lieferantenumsatz" localSheetId="19">#REF!</definedName>
    <definedName name="Differenz_zu_Lieferantenumsatz" localSheetId="8">#REF!</definedName>
    <definedName name="Differenz_zu_Lieferantenumsatz" localSheetId="12">#REF!</definedName>
    <definedName name="Differenz_zu_Lieferantenumsatz" localSheetId="11">#REF!</definedName>
    <definedName name="Differenz_zu_Lieferantenumsatz" localSheetId="14">#REF!</definedName>
    <definedName name="Differenz_zu_Lieferantenumsatz" localSheetId="20">#REF!</definedName>
    <definedName name="Differenz_zu_Lieferantenumsatz" localSheetId="16">#REF!</definedName>
    <definedName name="Differenz_zu_Lieferantenumsatz" localSheetId="22">#REF!</definedName>
    <definedName name="Differenz_zu_Lieferantenumsatz" localSheetId="15">#REF!</definedName>
    <definedName name="Differenz_zu_Lieferantenumsatz" localSheetId="21">#REF!</definedName>
    <definedName name="Differenz_zu_Lieferantenumsatz" localSheetId="9">#REF!</definedName>
    <definedName name="Differenz_zu_Lieferantenumsatz" localSheetId="23">#REF!</definedName>
    <definedName name="Differenz_zu_Lieferantenumsatz" localSheetId="13">#REF!</definedName>
    <definedName name="Differenz_zu_Lieferantenumsatz" localSheetId="10">#REF!</definedName>
    <definedName name="Differenz_zu_Lieferantenumsatz" localSheetId="24">#REF!</definedName>
    <definedName name="Differenz_zu_Lieferantenumsatz" localSheetId="17">#REF!</definedName>
    <definedName name="Differenz_zu_Lieferantenumsatz">#REF!</definedName>
    <definedName name="dispositionperiod">[28]Assumptions!$F$2:$F$32</definedName>
    <definedName name="don" localSheetId="0">[7]!don</definedName>
    <definedName name="don" localSheetId="18">[7]!don</definedName>
    <definedName name="don" localSheetId="19">[7]!don</definedName>
    <definedName name="don" localSheetId="8">[7]!don</definedName>
    <definedName name="don" localSheetId="12">[7]!don</definedName>
    <definedName name="don" localSheetId="11">[7]!don</definedName>
    <definedName name="don" localSheetId="14">[7]!don</definedName>
    <definedName name="don" localSheetId="20">[7]!don</definedName>
    <definedName name="don" localSheetId="16">[7]!don</definedName>
    <definedName name="don" localSheetId="22">[7]!don</definedName>
    <definedName name="don" localSheetId="15">[7]!don</definedName>
    <definedName name="don" localSheetId="21">[7]!don</definedName>
    <definedName name="don" localSheetId="9">[7]!don</definedName>
    <definedName name="don" localSheetId="23">[7]!don</definedName>
    <definedName name="don" localSheetId="13">[7]!don</definedName>
    <definedName name="don" localSheetId="10">[7]!don</definedName>
    <definedName name="don" localSheetId="24">[7]!don</definedName>
    <definedName name="don" localSheetId="17">[7]!don</definedName>
    <definedName name="don">[7]!don</definedName>
    <definedName name="done" localSheetId="0">[7]!done</definedName>
    <definedName name="done" localSheetId="18">[7]!done</definedName>
    <definedName name="done" localSheetId="19">[7]!done</definedName>
    <definedName name="done" localSheetId="8">[7]!done</definedName>
    <definedName name="done" localSheetId="12">[7]!done</definedName>
    <definedName name="done" localSheetId="11">[7]!done</definedName>
    <definedName name="done" localSheetId="14">[7]!done</definedName>
    <definedName name="done" localSheetId="20">[7]!done</definedName>
    <definedName name="done" localSheetId="16">[7]!done</definedName>
    <definedName name="done" localSheetId="22">[7]!done</definedName>
    <definedName name="done" localSheetId="15">[7]!done</definedName>
    <definedName name="done" localSheetId="21">[7]!done</definedName>
    <definedName name="done" localSheetId="9">[7]!done</definedName>
    <definedName name="done" localSheetId="23">[7]!done</definedName>
    <definedName name="done" localSheetId="13">[7]!done</definedName>
    <definedName name="done" localSheetId="10">[7]!done</definedName>
    <definedName name="done" localSheetId="24">[7]!done</definedName>
    <definedName name="done" localSheetId="17">[7]!done</definedName>
    <definedName name="done">[7]!done</definedName>
    <definedName name="dsaffeesf34" hidden="1">[5]A!$J$4:$U$4</definedName>
    <definedName name="dsfgdfhgter43" hidden="1">[5]A!$J$138:$U$138</definedName>
    <definedName name="dsfsf4w" hidden="1">[5]A!$L$4:$U$4</definedName>
    <definedName name="dsfsgfdg54" hidden="1">[5]A!$J$138:$U$138</definedName>
    <definedName name="dsfsrga54" hidden="1">[5]A!$J$24:$U$24</definedName>
    <definedName name="dsra4wrt4" hidden="1">[5]A!$J$131:$U$131</definedName>
    <definedName name="ebaycoa">'[51]All eBay Codes'!$A$16667:$L$19754</definedName>
    <definedName name="edit" localSheetId="0">[7]!edit</definedName>
    <definedName name="edit" localSheetId="18">[7]!edit</definedName>
    <definedName name="edit" localSheetId="19">[7]!edit</definedName>
    <definedName name="edit" localSheetId="8">[7]!edit</definedName>
    <definedName name="edit" localSheetId="12">[7]!edit</definedName>
    <definedName name="edit" localSheetId="11">[7]!edit</definedName>
    <definedName name="edit" localSheetId="14">[7]!edit</definedName>
    <definedName name="edit" localSheetId="20">[7]!edit</definedName>
    <definedName name="edit" localSheetId="16">[7]!edit</definedName>
    <definedName name="edit" localSheetId="22">[7]!edit</definedName>
    <definedName name="edit" localSheetId="15">[7]!edit</definedName>
    <definedName name="edit" localSheetId="21">[7]!edit</definedName>
    <definedName name="edit" localSheetId="9">[7]!edit</definedName>
    <definedName name="edit" localSheetId="23">[7]!edit</definedName>
    <definedName name="edit" localSheetId="13">[7]!edit</definedName>
    <definedName name="edit" localSheetId="10">[7]!edit</definedName>
    <definedName name="edit" localSheetId="24">[7]!edit</definedName>
    <definedName name="edit" localSheetId="17">[7]!edit</definedName>
    <definedName name="edit">[7]!edit</definedName>
    <definedName name="ee">[52]src!$A:$IV</definedName>
    <definedName name="eeeeeee" hidden="1">[5]A!$J$6:$U$6</definedName>
    <definedName name="eeeeeeeee" hidden="1">[5]A!$J$7:$U$7</definedName>
    <definedName name="eeeeeeeeeeeeee" localSheetId="3">#REF!</definedName>
    <definedName name="eeeeeeeeeeeeee" localSheetId="0">#REF!</definedName>
    <definedName name="eeeeeeeeeeeeee" localSheetId="18">#REF!</definedName>
    <definedName name="eeeeeeeeeeeeee" localSheetId="19">#REF!</definedName>
    <definedName name="eeeeeeeeeeeeee" localSheetId="8">#REF!</definedName>
    <definedName name="eeeeeeeeeeeeee" localSheetId="12">#REF!</definedName>
    <definedName name="eeeeeeeeeeeeee" localSheetId="11">#REF!</definedName>
    <definedName name="eeeeeeeeeeeeee" localSheetId="14">#REF!</definedName>
    <definedName name="eeeeeeeeeeeeee" localSheetId="20">#REF!</definedName>
    <definedName name="eeeeeeeeeeeeee" localSheetId="16">#REF!</definedName>
    <definedName name="eeeeeeeeeeeeee" localSheetId="22">#REF!</definedName>
    <definedName name="eeeeeeeeeeeeee" localSheetId="15">#REF!</definedName>
    <definedName name="eeeeeeeeeeeeee" localSheetId="21">#REF!</definedName>
    <definedName name="eeeeeeeeeeeeee" localSheetId="9">#REF!</definedName>
    <definedName name="eeeeeeeeeeeeee" localSheetId="23">#REF!</definedName>
    <definedName name="eeeeeeeeeeeeee" localSheetId="13">#REF!</definedName>
    <definedName name="eeeeeeeeeeeeee" localSheetId="10">#REF!</definedName>
    <definedName name="eeeeeeeeeeeeee" localSheetId="24">#REF!</definedName>
    <definedName name="eeeeeeeeeeeeee" localSheetId="17">#REF!</definedName>
    <definedName name="eeeeeeeeeeeeee">#REF!</definedName>
    <definedName name="EMEA" localSheetId="3">#REF!</definedName>
    <definedName name="EMEA" localSheetId="0">#REF!</definedName>
    <definedName name="EMEA" localSheetId="18">#REF!</definedName>
    <definedName name="EMEA" localSheetId="19">#REF!</definedName>
    <definedName name="EMEA" localSheetId="8">#REF!</definedName>
    <definedName name="EMEA" localSheetId="12">#REF!</definedName>
    <definedName name="EMEA" localSheetId="11">#REF!</definedName>
    <definedName name="EMEA" localSheetId="14">#REF!</definedName>
    <definedName name="EMEA" localSheetId="20">#REF!</definedName>
    <definedName name="EMEA" localSheetId="16">#REF!</definedName>
    <definedName name="EMEA" localSheetId="22">#REF!</definedName>
    <definedName name="EMEA" localSheetId="15">#REF!</definedName>
    <definedName name="EMEA" localSheetId="21">#REF!</definedName>
    <definedName name="EMEA" localSheetId="9">#REF!</definedName>
    <definedName name="EMEA" localSheetId="23">#REF!</definedName>
    <definedName name="EMEA" localSheetId="13">#REF!</definedName>
    <definedName name="EMEA" localSheetId="10">#REF!</definedName>
    <definedName name="EMEA" localSheetId="24">#REF!</definedName>
    <definedName name="EMEA" localSheetId="17">#REF!</definedName>
    <definedName name="EMEA">#REF!</definedName>
    <definedName name="EMEAITAFRASCANDGRAPH" hidden="1">[53]A!$F$21:$Q$21</definedName>
    <definedName name="Emp_Detail">'[54]Employee Master'!$A$8:$E$889</definedName>
    <definedName name="Employee">'[55]Non-employees list'!$A$6:$B$37</definedName>
    <definedName name="End_Bal">'[56]Loan Amortization Schedule'!$I$18:$I$377</definedName>
    <definedName name="eosi06">'[23]Operating Model'!$R$153</definedName>
    <definedName name="eosi07">'[23]Operating Model'!$S$153</definedName>
    <definedName name="eosi08">'[23]Operating Model'!$T$153</definedName>
    <definedName name="eosi09">'[23]Operating Model'!$U$153</definedName>
    <definedName name="eosi10">'[23]Operating Model'!$V$153</definedName>
    <definedName name="eosi11">'[23]Operating Model'!$W$153</definedName>
    <definedName name="eosi12">'[23]Operating Model'!$X$153</definedName>
    <definedName name="eosi13">'[23]Operating Model'!$Y$153</definedName>
    <definedName name="eosi14">'[23]Operating Model'!$Z$153</definedName>
    <definedName name="eosi15">'[23]Operating Model'!$AA$153</definedName>
    <definedName name="er45gg" hidden="1">[5]A!$J$204:$U$204</definedName>
    <definedName name="Europe">'[35]Work area'!$C$1:$C$2</definedName>
    <definedName name="Exercise_Price" localSheetId="3">#REF!</definedName>
    <definedName name="Exercise_Price" localSheetId="0">#REF!</definedName>
    <definedName name="Exercise_Price" localSheetId="18">#REF!</definedName>
    <definedName name="Exercise_Price" localSheetId="19">#REF!</definedName>
    <definedName name="Exercise_Price" localSheetId="8">#REF!</definedName>
    <definedName name="Exercise_Price" localSheetId="12">#REF!</definedName>
    <definedName name="Exercise_Price" localSheetId="11">#REF!</definedName>
    <definedName name="Exercise_Price" localSheetId="14">#REF!</definedName>
    <definedName name="Exercise_Price" localSheetId="20">#REF!</definedName>
    <definedName name="Exercise_Price" localSheetId="16">#REF!</definedName>
    <definedName name="Exercise_Price" localSheetId="22">#REF!</definedName>
    <definedName name="Exercise_Price" localSheetId="15">#REF!</definedName>
    <definedName name="Exercise_Price" localSheetId="21">#REF!</definedName>
    <definedName name="Exercise_Price" localSheetId="9">#REF!</definedName>
    <definedName name="Exercise_Price" localSheetId="23">#REF!</definedName>
    <definedName name="Exercise_Price" localSheetId="13">#REF!</definedName>
    <definedName name="Exercise_Price" localSheetId="10">#REF!</definedName>
    <definedName name="Exercise_Price" localSheetId="24">#REF!</definedName>
    <definedName name="Exercise_Price" localSheetId="17">#REF!</definedName>
    <definedName name="Exercise_Price">#REF!</definedName>
    <definedName name="Extra_Pay" localSheetId="3">#REF!</definedName>
    <definedName name="Extra_Pay" localSheetId="0">#REF!</definedName>
    <definedName name="Extra_Pay" localSheetId="18">#REF!</definedName>
    <definedName name="Extra_Pay" localSheetId="19">#REF!</definedName>
    <definedName name="Extra_Pay" localSheetId="8">#REF!</definedName>
    <definedName name="Extra_Pay" localSheetId="12">#REF!</definedName>
    <definedName name="Extra_Pay" localSheetId="11">#REF!</definedName>
    <definedName name="Extra_Pay" localSheetId="14">#REF!</definedName>
    <definedName name="Extra_Pay" localSheetId="20">#REF!</definedName>
    <definedName name="Extra_Pay" localSheetId="16">#REF!</definedName>
    <definedName name="Extra_Pay" localSheetId="22">#REF!</definedName>
    <definedName name="Extra_Pay" localSheetId="15">#REF!</definedName>
    <definedName name="Extra_Pay" localSheetId="21">#REF!</definedName>
    <definedName name="Extra_Pay" localSheetId="9">#REF!</definedName>
    <definedName name="Extra_Pay" localSheetId="23">#REF!</definedName>
    <definedName name="Extra_Pay" localSheetId="13">#REF!</definedName>
    <definedName name="Extra_Pay" localSheetId="10">#REF!</definedName>
    <definedName name="Extra_Pay" localSheetId="24">#REF!</definedName>
    <definedName name="Extra_Pay" localSheetId="17">#REF!</definedName>
    <definedName name="Extra_Pay">#REF!</definedName>
    <definedName name="fbgbbbb4" hidden="1">[5]A!$J$139:$U$139</definedName>
    <definedName name="fbgjkkk" hidden="1">[5]A!$L$128:$U$128</definedName>
    <definedName name="Fcst" localSheetId="3">'[57]New Billable Summary'!#REF!</definedName>
    <definedName name="Fcst" localSheetId="0">[46]Fcst!$B$4:$ED$465</definedName>
    <definedName name="Fcst" localSheetId="18">'[58]New Billable Summary'!#REF!</definedName>
    <definedName name="Fcst" localSheetId="19">'[58]New Billable Summary'!#REF!</definedName>
    <definedName name="Fcst" localSheetId="8">'[58]New Billable Summary'!#REF!</definedName>
    <definedName name="Fcst" localSheetId="12">'[58]New Billable Summary'!#REF!</definedName>
    <definedName name="Fcst" localSheetId="11">'[58]New Billable Summary'!#REF!</definedName>
    <definedName name="Fcst" localSheetId="14">'[58]New Billable Summary'!#REF!</definedName>
    <definedName name="Fcst" localSheetId="20">'[58]New Billable Summary'!#REF!</definedName>
    <definedName name="Fcst" localSheetId="16">'[58]New Billable Summary'!#REF!</definedName>
    <definedName name="Fcst" localSheetId="22">'[58]New Billable Summary'!#REF!</definedName>
    <definedName name="Fcst" localSheetId="15">'[58]New Billable Summary'!#REF!</definedName>
    <definedName name="Fcst" localSheetId="21">'[58]New Billable Summary'!#REF!</definedName>
    <definedName name="Fcst" localSheetId="9">'[58]New Billable Summary'!#REF!</definedName>
    <definedName name="Fcst" localSheetId="23">'[58]New Billable Summary'!#REF!</definedName>
    <definedName name="Fcst" localSheetId="13">'[58]New Billable Summary'!#REF!</definedName>
    <definedName name="Fcst" localSheetId="10">'[58]New Billable Summary'!#REF!</definedName>
    <definedName name="Fcst" localSheetId="24">'[58]New Billable Summary'!#REF!</definedName>
    <definedName name="Fcst" localSheetId="17">'[58]New Billable Summary'!#REF!</definedName>
    <definedName name="Fcst">'[57]New Billable Summary'!#REF!</definedName>
    <definedName name="fdsfgfhgdht" hidden="1">[5]A!$L$25:$U$25</definedName>
    <definedName name="feb05act_lookup">'[33]Expense Actuals'!$A$1:$B$65536</definedName>
    <definedName name="feb05actcap_lookup">'[33]Cap Adds'!$A$1:$B$65536</definedName>
    <definedName name="feb05acthc_lookup">'[33]Final HC'!$C$1:$D$65536</definedName>
    <definedName name="feffdfbgbd" hidden="1">[5]A!$J$130:$U$130</definedName>
    <definedName name="ffghnbbb5" hidden="1">[5]A!$J$145:$U$145</definedName>
    <definedName name="fgbtrt5" hidden="1">[5]A!$J$152:$U$152</definedName>
    <definedName name="fgbvbgfs4" hidden="1">[5]A!$J$144:$U$144</definedName>
    <definedName name="fgdfg5" hidden="1">[5]A!$J$4:$U$4</definedName>
    <definedName name="fgdfghtrh5" hidden="1">[5]A!$J$4:$U$4</definedName>
    <definedName name="fgdfgrdfg45" hidden="1">[5]A!$L$4:$U$4</definedName>
    <definedName name="fgdhgt5e">[50]Sheet6!$A$1:$B$13</definedName>
    <definedName name="fgdhnnbb5" hidden="1">[5]A!$L$128:$U$128</definedName>
    <definedName name="fgfagdfg54" hidden="1">[5]A!$J$4:$U$4</definedName>
    <definedName name="fgfdgdfh54" hidden="1">[5]A!$J$4:$U$4</definedName>
    <definedName name="fgfdggghhhh" hidden="1">[5]A!$J$153:$U$153</definedName>
    <definedName name="fgfdgtg4" hidden="1">[5]A!$J$4:$U$4</definedName>
    <definedName name="fgfgfg4" hidden="1">[5]A!$J$152:$U$152</definedName>
    <definedName name="fgfgrg554" hidden="1">[5]A!$J$152:$U$152</definedName>
    <definedName name="fgfhgfjhj7" hidden="1">[5]A!$J$4:$U$4</definedName>
    <definedName name="fghggger" hidden="1">[5]A!$J$17:$U$17</definedName>
    <definedName name="fghgh6" hidden="1">[5]A!$J$4:$U$4</definedName>
    <definedName name="fgrdtgdt" hidden="1">[5]A!$J$17:$U$17</definedName>
    <definedName name="fgrertet" hidden="1">[5]A!$J$139:$U$139</definedName>
    <definedName name="fgsrete4" hidden="1">[5]A!$J$4:$U$4</definedName>
    <definedName name="Fin_CounterGraphJuly02" hidden="1">'[24]Cntmrs-Recruit'!$F$21:$Q$21</definedName>
    <definedName name="Finance">[59]q_Finance!$A$1:$H$51</definedName>
    <definedName name="FirstCDDRow">'[60]Cat. Deep Dive'!$A$7</definedName>
    <definedName name="Floor_Funding">0</definedName>
    <definedName name="Floor_Share">0</definedName>
    <definedName name="fog" localSheetId="0">[7]!fog</definedName>
    <definedName name="fog" localSheetId="18">[7]!fog</definedName>
    <definedName name="fog" localSheetId="19">[7]!fog</definedName>
    <definedName name="fog" localSheetId="8">[7]!fog</definedName>
    <definedName name="fog" localSheetId="12">[7]!fog</definedName>
    <definedName name="fog" localSheetId="11">[7]!fog</definedName>
    <definedName name="fog" localSheetId="14">[7]!fog</definedName>
    <definedName name="fog" localSheetId="20">[7]!fog</definedName>
    <definedName name="fog" localSheetId="16">[7]!fog</definedName>
    <definedName name="fog" localSheetId="22">[7]!fog</definedName>
    <definedName name="fog" localSheetId="15">[7]!fog</definedName>
    <definedName name="fog" localSheetId="21">[7]!fog</definedName>
    <definedName name="fog" localSheetId="9">[7]!fog</definedName>
    <definedName name="fog" localSheetId="23">[7]!fog</definedName>
    <definedName name="fog" localSheetId="13">[7]!fog</definedName>
    <definedName name="fog" localSheetId="10">[7]!fog</definedName>
    <definedName name="fog" localSheetId="24">[7]!fog</definedName>
    <definedName name="fog" localSheetId="17">[7]!fog</definedName>
    <definedName name="fog">[7]!fog</definedName>
    <definedName name="foggybottom" localSheetId="0">[7]!foggybottom</definedName>
    <definedName name="foggybottom" localSheetId="18">[7]!foggybottom</definedName>
    <definedName name="foggybottom" localSheetId="19">[7]!foggybottom</definedName>
    <definedName name="foggybottom" localSheetId="8">[7]!foggybottom</definedName>
    <definedName name="foggybottom" localSheetId="12">[7]!foggybottom</definedName>
    <definedName name="foggybottom" localSheetId="11">[7]!foggybottom</definedName>
    <definedName name="foggybottom" localSheetId="14">[7]!foggybottom</definedName>
    <definedName name="foggybottom" localSheetId="20">[7]!foggybottom</definedName>
    <definedName name="foggybottom" localSheetId="16">[7]!foggybottom</definedName>
    <definedName name="foggybottom" localSheetId="22">[7]!foggybottom</definedName>
    <definedName name="foggybottom" localSheetId="15">[7]!foggybottom</definedName>
    <definedName name="foggybottom" localSheetId="21">[7]!foggybottom</definedName>
    <definedName name="foggybottom" localSheetId="9">[7]!foggybottom</definedName>
    <definedName name="foggybottom" localSheetId="23">[7]!foggybottom</definedName>
    <definedName name="foggybottom" localSheetId="13">[7]!foggybottom</definedName>
    <definedName name="foggybottom" localSheetId="10">[7]!foggybottom</definedName>
    <definedName name="foggybottom" localSheetId="24">[7]!foggybottom</definedName>
    <definedName name="foggybottom" localSheetId="17">[7]!foggybottom</definedName>
    <definedName name="foggybottom">[7]!foggybottom</definedName>
    <definedName name="foggymountain" localSheetId="0">[7]!foggymountain</definedName>
    <definedName name="foggymountain" localSheetId="18">[7]!foggymountain</definedName>
    <definedName name="foggymountain" localSheetId="19">[7]!foggymountain</definedName>
    <definedName name="foggymountain" localSheetId="8">[7]!foggymountain</definedName>
    <definedName name="foggymountain" localSheetId="12">[7]!foggymountain</definedName>
    <definedName name="foggymountain" localSheetId="11">[7]!foggymountain</definedName>
    <definedName name="foggymountain" localSheetId="14">[7]!foggymountain</definedName>
    <definedName name="foggymountain" localSheetId="20">[7]!foggymountain</definedName>
    <definedName name="foggymountain" localSheetId="16">[7]!foggymountain</definedName>
    <definedName name="foggymountain" localSheetId="22">[7]!foggymountain</definedName>
    <definedName name="foggymountain" localSheetId="15">[7]!foggymountain</definedName>
    <definedName name="foggymountain" localSheetId="21">[7]!foggymountain</definedName>
    <definedName name="foggymountain" localSheetId="9">[7]!foggymountain</definedName>
    <definedName name="foggymountain" localSheetId="23">[7]!foggymountain</definedName>
    <definedName name="foggymountain" localSheetId="13">[7]!foggymountain</definedName>
    <definedName name="foggymountain" localSheetId="10">[7]!foggymountain</definedName>
    <definedName name="foggymountain" localSheetId="24">[7]!foggymountain</definedName>
    <definedName name="foggymountain" localSheetId="17">[7]!foggymountain</definedName>
    <definedName name="foggymountain">[7]!foggymountain</definedName>
    <definedName name="fortcollins" localSheetId="0">[7]!fortcollins</definedName>
    <definedName name="fortcollins" localSheetId="18">[7]!fortcollins</definedName>
    <definedName name="fortcollins" localSheetId="19">[7]!fortcollins</definedName>
    <definedName name="fortcollins" localSheetId="8">[7]!fortcollins</definedName>
    <definedName name="fortcollins" localSheetId="12">[7]!fortcollins</definedName>
    <definedName name="fortcollins" localSheetId="11">[7]!fortcollins</definedName>
    <definedName name="fortcollins" localSheetId="14">[7]!fortcollins</definedName>
    <definedName name="fortcollins" localSheetId="20">[7]!fortcollins</definedName>
    <definedName name="fortcollins" localSheetId="16">[7]!fortcollins</definedName>
    <definedName name="fortcollins" localSheetId="22">[7]!fortcollins</definedName>
    <definedName name="fortcollins" localSheetId="15">[7]!fortcollins</definedName>
    <definedName name="fortcollins" localSheetId="21">[7]!fortcollins</definedName>
    <definedName name="fortcollins" localSheetId="9">[7]!fortcollins</definedName>
    <definedName name="fortcollins" localSheetId="23">[7]!fortcollins</definedName>
    <definedName name="fortcollins" localSheetId="13">[7]!fortcollins</definedName>
    <definedName name="fortcollins" localSheetId="10">[7]!fortcollins</definedName>
    <definedName name="fortcollins" localSheetId="24">[7]!fortcollins</definedName>
    <definedName name="fortcollins" localSheetId="17">[7]!fortcollins</definedName>
    <definedName name="fortcollins">[7]!fortcollins</definedName>
    <definedName name="FRAITASCAND_graph" hidden="1">[53]A!$R$20:$T$20</definedName>
    <definedName name="fsgfgd45" hidden="1">[5]A!$J$130:$U$130</definedName>
    <definedName name="fsvfsvree4" hidden="1">[5]A!$L$128:$U$128</definedName>
    <definedName name="FullCatList">[60]ISL!$B$35:$B$63</definedName>
    <definedName name="g_Cancel_Chart" localSheetId="0">[7]!g_Cancel_Chart</definedName>
    <definedName name="g_Cancel_Chart" localSheetId="18">[7]!g_Cancel_Chart</definedName>
    <definedName name="g_Cancel_Chart" localSheetId="19">[7]!g_Cancel_Chart</definedName>
    <definedName name="g_Cancel_Chart" localSheetId="8">[7]!g_Cancel_Chart</definedName>
    <definedName name="g_Cancel_Chart" localSheetId="12">[7]!g_Cancel_Chart</definedName>
    <definedName name="g_Cancel_Chart" localSheetId="11">[7]!g_Cancel_Chart</definedName>
    <definedName name="g_Cancel_Chart" localSheetId="14">[7]!g_Cancel_Chart</definedName>
    <definedName name="g_Cancel_Chart" localSheetId="20">[7]!g_Cancel_Chart</definedName>
    <definedName name="g_Cancel_Chart" localSheetId="16">[7]!g_Cancel_Chart</definedName>
    <definedName name="g_Cancel_Chart" localSheetId="22">[7]!g_Cancel_Chart</definedName>
    <definedName name="g_Cancel_Chart" localSheetId="15">[7]!g_Cancel_Chart</definedName>
    <definedName name="g_Cancel_Chart" localSheetId="21">[7]!g_Cancel_Chart</definedName>
    <definedName name="g_Cancel_Chart" localSheetId="9">[7]!g_Cancel_Chart</definedName>
    <definedName name="g_Cancel_Chart" localSheetId="23">[7]!g_Cancel_Chart</definedName>
    <definedName name="g_Cancel_Chart" localSheetId="13">[7]!g_Cancel_Chart</definedName>
    <definedName name="g_Cancel_Chart" localSheetId="10">[7]!g_Cancel_Chart</definedName>
    <definedName name="g_Cancel_Chart" localSheetId="24">[7]!g_Cancel_Chart</definedName>
    <definedName name="g_Cancel_Chart" localSheetId="17">[7]!g_Cancel_Chart</definedName>
    <definedName name="g_Cancel_Chart">[7]!g_Cancel_Chart</definedName>
    <definedName name="gDataRange">[61]Sheet6!$A$1:$B$13</definedName>
    <definedName name="gdfg" hidden="1">[5]A!$J$144:$U$144</definedName>
    <definedName name="gdfg5e4" hidden="1">[5]A!$J$4:$U$4</definedName>
    <definedName name="gdfgdfg4" hidden="1">[5]A!$J$144:$U$144</definedName>
    <definedName name="gethjkkii" hidden="1">[5]A!$L$25:$U$25</definedName>
    <definedName name="GetInput">IF(LOOKUP(!$C1,!$C$116:$C$428,!B$116:B$428)=0,LOOKUP(!$C1,!$C$43:$C$114,!B$43:B$114),LOOKUP(!$C1,!$C$116:$C$428,!B$116:B$428))</definedName>
    <definedName name="GetInput_SameCol">IF(LOOKUP(!$C1,!$C$116:$C$428,!A$116:A$428)=0,LOOKUP(!$C1,!$C$43:$C$114,!A$43:A$114),LOOKUP(!$C1,!$C$116:$C$428,!A$116:A$428))</definedName>
    <definedName name="gfdbbbbb54" hidden="1">[5]A!$J$4:$U$4</definedName>
    <definedName name="gffghht5" hidden="1">[5]A!$J$131:$U$131</definedName>
    <definedName name="gfgdfgklo9" hidden="1">[5]A!$J$139:$U$139</definedName>
    <definedName name="gfgdh5" hidden="1">[5]A!$J$4:$U$4</definedName>
    <definedName name="gfgdhgh5" hidden="1">[5]A!$J$139:$U$139</definedName>
    <definedName name="gfgdrgre45" hidden="1">[5]A!$L$25:$U$25</definedName>
    <definedName name="gfgfgtgh5" hidden="1">[5]A!$J$138:$U$138</definedName>
    <definedName name="gfsdfgsfgdfg4" hidden="1">[5]A!$J$145:$U$145</definedName>
    <definedName name="gfsf4t43trtn" hidden="1">[5]A!$J$7:$U$7</definedName>
    <definedName name="gggggggg" hidden="1">[5]A!$J$204:$U$204</definedName>
    <definedName name="gggggggggggggg" hidden="1">[5]A!$J$4:$U$4</definedName>
    <definedName name="ggggggggggggggg" hidden="1">[5]A!$J$4:$U$4</definedName>
    <definedName name="gghhjy56" hidden="1">[5]A!$J$204:$U$204</definedName>
    <definedName name="ghfghtr" hidden="1">[5]A!$J$6:$U$6</definedName>
    <definedName name="gjjj656" hidden="1">[5]A!$J$4:$U$4</definedName>
    <definedName name="GLACCT" localSheetId="3">#REF!</definedName>
    <definedName name="GLACCT" localSheetId="0">#REF!</definedName>
    <definedName name="GLACCT" localSheetId="18">#REF!</definedName>
    <definedName name="GLACCT" localSheetId="19">#REF!</definedName>
    <definedName name="GLACCT" localSheetId="8">#REF!</definedName>
    <definedName name="GLACCT" localSheetId="12">#REF!</definedName>
    <definedName name="GLACCT" localSheetId="11">#REF!</definedName>
    <definedName name="GLACCT" localSheetId="14">#REF!</definedName>
    <definedName name="GLACCT" localSheetId="20">#REF!</definedName>
    <definedName name="GLACCT" localSheetId="16">#REF!</definedName>
    <definedName name="GLACCT" localSheetId="22">#REF!</definedName>
    <definedName name="GLACCT" localSheetId="15">#REF!</definedName>
    <definedName name="GLACCT" localSheetId="21">#REF!</definedName>
    <definedName name="GLACCT" localSheetId="9">#REF!</definedName>
    <definedName name="GLACCT" localSheetId="23">#REF!</definedName>
    <definedName name="GLACCT" localSheetId="13">#REF!</definedName>
    <definedName name="GLACCT" localSheetId="10">#REF!</definedName>
    <definedName name="GLACCT" localSheetId="24">#REF!</definedName>
    <definedName name="GLACCT" localSheetId="17">#REF!</definedName>
    <definedName name="GLACCT">#REF!</definedName>
    <definedName name="GLACCTS" localSheetId="3">#REF!</definedName>
    <definedName name="GLACCTS" localSheetId="0">#REF!</definedName>
    <definedName name="GLACCTS" localSheetId="18">#REF!</definedName>
    <definedName name="GLACCTS" localSheetId="19">#REF!</definedName>
    <definedName name="GLACCTS" localSheetId="8">#REF!</definedName>
    <definedName name="GLACCTS" localSheetId="12">#REF!</definedName>
    <definedName name="GLACCTS" localSheetId="11">#REF!</definedName>
    <definedName name="GLACCTS" localSheetId="14">#REF!</definedName>
    <definedName name="GLACCTS" localSheetId="20">#REF!</definedName>
    <definedName name="GLACCTS" localSheetId="16">#REF!</definedName>
    <definedName name="GLACCTS" localSheetId="22">#REF!</definedName>
    <definedName name="GLACCTS" localSheetId="15">#REF!</definedName>
    <definedName name="GLACCTS" localSheetId="21">#REF!</definedName>
    <definedName name="GLACCTS" localSheetId="9">#REF!</definedName>
    <definedName name="GLACCTS" localSheetId="23">#REF!</definedName>
    <definedName name="GLACCTS" localSheetId="13">#REF!</definedName>
    <definedName name="GLACCTS" localSheetId="10">#REF!</definedName>
    <definedName name="GLACCTS" localSheetId="24">#REF!</definedName>
    <definedName name="GLACCTS" localSheetId="17">#REF!</definedName>
    <definedName name="GLACCTS">#REF!</definedName>
    <definedName name="GLDES" localSheetId="3">#REF!</definedName>
    <definedName name="GLDES" localSheetId="0">#REF!</definedName>
    <definedName name="GLDES" localSheetId="18">#REF!</definedName>
    <definedName name="GLDES" localSheetId="19">#REF!</definedName>
    <definedName name="GLDES" localSheetId="8">#REF!</definedName>
    <definedName name="GLDES" localSheetId="12">#REF!</definedName>
    <definedName name="GLDES" localSheetId="11">#REF!</definedName>
    <definedName name="GLDES" localSheetId="14">#REF!</definedName>
    <definedName name="GLDES" localSheetId="20">#REF!</definedName>
    <definedName name="GLDES" localSheetId="16">#REF!</definedName>
    <definedName name="GLDES" localSheetId="22">#REF!</definedName>
    <definedName name="GLDES" localSheetId="15">#REF!</definedName>
    <definedName name="GLDES" localSheetId="21">#REF!</definedName>
    <definedName name="GLDES" localSheetId="9">#REF!</definedName>
    <definedName name="GLDES" localSheetId="23">#REF!</definedName>
    <definedName name="GLDES" localSheetId="13">#REF!</definedName>
    <definedName name="GLDES" localSheetId="10">#REF!</definedName>
    <definedName name="GLDES" localSheetId="24">#REF!</definedName>
    <definedName name="GLDES" localSheetId="17">#REF!</definedName>
    <definedName name="GLDES">#REF!</definedName>
    <definedName name="GRAPH">"Chart 2"</definedName>
    <definedName name="graph2" hidden="1">[9]Sheet1!$A$1:$A$6</definedName>
    <definedName name="grapha" hidden="1">[62]D!$C$76:$N$76</definedName>
    <definedName name="graphb" hidden="1">[62]D!$C$5:$N$5</definedName>
    <definedName name="groupone" localSheetId="3">#REF!</definedName>
    <definedName name="groupone" localSheetId="0">#REF!</definedName>
    <definedName name="groupone" localSheetId="18">#REF!</definedName>
    <definedName name="groupone" localSheetId="19">#REF!</definedName>
    <definedName name="groupone" localSheetId="8">#REF!</definedName>
    <definedName name="groupone" localSheetId="12">#REF!</definedName>
    <definedName name="groupone" localSheetId="11">#REF!</definedName>
    <definedName name="groupone" localSheetId="14">#REF!</definedName>
    <definedName name="groupone" localSheetId="20">#REF!</definedName>
    <definedName name="groupone" localSheetId="16">#REF!</definedName>
    <definedName name="groupone" localSheetId="22">#REF!</definedName>
    <definedName name="groupone" localSheetId="15">#REF!</definedName>
    <definedName name="groupone" localSheetId="21">#REF!</definedName>
    <definedName name="groupone" localSheetId="9">#REF!</definedName>
    <definedName name="groupone" localSheetId="23">#REF!</definedName>
    <definedName name="groupone" localSheetId="13">#REF!</definedName>
    <definedName name="groupone" localSheetId="10">#REF!</definedName>
    <definedName name="groupone" localSheetId="24">#REF!</definedName>
    <definedName name="groupone" localSheetId="17">#REF!</definedName>
    <definedName name="groupone">#REF!</definedName>
    <definedName name="GrowthRates" localSheetId="3">OFFSET('[63]Tie Out &amp; Update'!#REF!,0,0,COUNTA('[63]Tie Out &amp; Update'!#REF!),1)</definedName>
    <definedName name="GrowthRates" localSheetId="0">OFFSET('[63]Tie Out &amp; Update'!#REF!,0,0,COUNTA('[63]Tie Out &amp; Update'!#REF!),1)</definedName>
    <definedName name="GrowthRates" localSheetId="18">OFFSET('[63]Tie Out &amp; Update'!#REF!,0,0,COUNTA('[63]Tie Out &amp; Update'!#REF!),1)</definedName>
    <definedName name="GrowthRates" localSheetId="19">OFFSET('[63]Tie Out &amp; Update'!#REF!,0,0,COUNTA('[63]Tie Out &amp; Update'!#REF!),1)</definedName>
    <definedName name="GrowthRates" localSheetId="8">OFFSET('[63]Tie Out &amp; Update'!#REF!,0,0,COUNTA('[63]Tie Out &amp; Update'!#REF!),1)</definedName>
    <definedName name="GrowthRates" localSheetId="12">OFFSET('[63]Tie Out &amp; Update'!#REF!,0,0,COUNTA('[63]Tie Out &amp; Update'!#REF!),1)</definedName>
    <definedName name="GrowthRates" localSheetId="11">OFFSET('[63]Tie Out &amp; Update'!#REF!,0,0,COUNTA('[63]Tie Out &amp; Update'!#REF!),1)</definedName>
    <definedName name="GrowthRates" localSheetId="14">OFFSET('[63]Tie Out &amp; Update'!#REF!,0,0,COUNTA('[63]Tie Out &amp; Update'!#REF!),1)</definedName>
    <definedName name="GrowthRates" localSheetId="20">OFFSET('[63]Tie Out &amp; Update'!#REF!,0,0,COUNTA('[63]Tie Out &amp; Update'!#REF!),1)</definedName>
    <definedName name="GrowthRates" localSheetId="16">OFFSET('[63]Tie Out &amp; Update'!#REF!,0,0,COUNTA('[63]Tie Out &amp; Update'!#REF!),1)</definedName>
    <definedName name="GrowthRates" localSheetId="22">OFFSET('[63]Tie Out &amp; Update'!#REF!,0,0,COUNTA('[63]Tie Out &amp; Update'!#REF!),1)</definedName>
    <definedName name="GrowthRates" localSheetId="15">OFFSET('[63]Tie Out &amp; Update'!#REF!,0,0,COUNTA('[63]Tie Out &amp; Update'!#REF!),1)</definedName>
    <definedName name="GrowthRates" localSheetId="21">OFFSET('[63]Tie Out &amp; Update'!#REF!,0,0,COUNTA('[63]Tie Out &amp; Update'!#REF!),1)</definedName>
    <definedName name="GrowthRates" localSheetId="9">OFFSET('[63]Tie Out &amp; Update'!#REF!,0,0,COUNTA('[63]Tie Out &amp; Update'!#REF!),1)</definedName>
    <definedName name="GrowthRates" localSheetId="23">OFFSET('[63]Tie Out &amp; Update'!#REF!,0,0,COUNTA('[63]Tie Out &amp; Update'!#REF!),1)</definedName>
    <definedName name="GrowthRates" localSheetId="13">OFFSET('[63]Tie Out &amp; Update'!#REF!,0,0,COUNTA('[63]Tie Out &amp; Update'!#REF!),1)</definedName>
    <definedName name="GrowthRates" localSheetId="10">OFFSET('[63]Tie Out &amp; Update'!#REF!,0,0,COUNTA('[63]Tie Out &amp; Update'!#REF!),1)</definedName>
    <definedName name="GrowthRates" localSheetId="24">OFFSET('[63]Tie Out &amp; Update'!#REF!,0,0,COUNTA('[63]Tie Out &amp; Update'!#REF!),1)</definedName>
    <definedName name="GrowthRates" localSheetId="17">OFFSET('[63]Tie Out &amp; Update'!#REF!,0,0,COUNTA('[63]Tie Out &amp; Update'!#REF!),1)</definedName>
    <definedName name="GrowthRates">OFFSET('[63]Tie Out &amp; Update'!#REF!,0,0,COUNTA('[63]Tie Out &amp; Update'!#REF!),1)</definedName>
    <definedName name="hachhach" localSheetId="0">[7]!hachhach</definedName>
    <definedName name="hachhach" localSheetId="18">[7]!hachhach</definedName>
    <definedName name="hachhach" localSheetId="19">[7]!hachhach</definedName>
    <definedName name="hachhach" localSheetId="8">[7]!hachhach</definedName>
    <definedName name="hachhach" localSheetId="12">[7]!hachhach</definedName>
    <definedName name="hachhach" localSheetId="11">[7]!hachhach</definedName>
    <definedName name="hachhach" localSheetId="14">[7]!hachhach</definedName>
    <definedName name="hachhach" localSheetId="20">[7]!hachhach</definedName>
    <definedName name="hachhach" localSheetId="16">[7]!hachhach</definedName>
    <definedName name="hachhach" localSheetId="22">[7]!hachhach</definedName>
    <definedName name="hachhach" localSheetId="15">[7]!hachhach</definedName>
    <definedName name="hachhach" localSheetId="21">[7]!hachhach</definedName>
    <definedName name="hachhach" localSheetId="9">[7]!hachhach</definedName>
    <definedName name="hachhach" localSheetId="23">[7]!hachhach</definedName>
    <definedName name="hachhach" localSheetId="13">[7]!hachhach</definedName>
    <definedName name="hachhach" localSheetId="10">[7]!hachhach</definedName>
    <definedName name="hachhach" localSheetId="24">[7]!hachhach</definedName>
    <definedName name="hachhach" localSheetId="17">[7]!hachhach</definedName>
    <definedName name="hachhach">[7]!hachhach</definedName>
    <definedName name="HEAD2002" localSheetId="3">#REF!</definedName>
    <definedName name="HEAD2002" localSheetId="0">#REF!</definedName>
    <definedName name="HEAD2002" localSheetId="18">#REF!</definedName>
    <definedName name="HEAD2002" localSheetId="19">#REF!</definedName>
    <definedName name="HEAD2002" localSheetId="8">#REF!</definedName>
    <definedName name="HEAD2002" localSheetId="12">#REF!</definedName>
    <definedName name="HEAD2002" localSheetId="11">#REF!</definedName>
    <definedName name="HEAD2002" localSheetId="14">#REF!</definedName>
    <definedName name="HEAD2002" localSheetId="20">#REF!</definedName>
    <definedName name="HEAD2002" localSheetId="16">#REF!</definedName>
    <definedName name="HEAD2002" localSheetId="22">#REF!</definedName>
    <definedName name="HEAD2002" localSheetId="15">#REF!</definedName>
    <definedName name="HEAD2002" localSheetId="21">#REF!</definedName>
    <definedName name="HEAD2002" localSheetId="9">#REF!</definedName>
    <definedName name="HEAD2002" localSheetId="23">#REF!</definedName>
    <definedName name="HEAD2002" localSheetId="13">#REF!</definedName>
    <definedName name="HEAD2002" localSheetId="10">#REF!</definedName>
    <definedName name="HEAD2002" localSheetId="24">#REF!</definedName>
    <definedName name="HEAD2002" localSheetId="17">#REF!</definedName>
    <definedName name="HEAD2002">#REF!</definedName>
    <definedName name="HEAD2003" localSheetId="3">#REF!</definedName>
    <definedName name="HEAD2003" localSheetId="0">#REF!</definedName>
    <definedName name="HEAD2003" localSheetId="18">#REF!</definedName>
    <definedName name="HEAD2003" localSheetId="19">#REF!</definedName>
    <definedName name="HEAD2003" localSheetId="8">#REF!</definedName>
    <definedName name="HEAD2003" localSheetId="12">#REF!</definedName>
    <definedName name="HEAD2003" localSheetId="11">#REF!</definedName>
    <definedName name="HEAD2003" localSheetId="14">#REF!</definedName>
    <definedName name="HEAD2003" localSheetId="20">#REF!</definedName>
    <definedName name="HEAD2003" localSheetId="16">#REF!</definedName>
    <definedName name="HEAD2003" localSheetId="22">#REF!</definedName>
    <definedName name="HEAD2003" localSheetId="15">#REF!</definedName>
    <definedName name="HEAD2003" localSheetId="21">#REF!</definedName>
    <definedName name="HEAD2003" localSheetId="9">#REF!</definedName>
    <definedName name="HEAD2003" localSheetId="23">#REF!</definedName>
    <definedName name="HEAD2003" localSheetId="13">#REF!</definedName>
    <definedName name="HEAD2003" localSheetId="10">#REF!</definedName>
    <definedName name="HEAD2003" localSheetId="24">#REF!</definedName>
    <definedName name="HEAD2003" localSheetId="17">#REF!</definedName>
    <definedName name="HEAD2003">#REF!</definedName>
    <definedName name="Header_Row">ROW('[56]Loan Amortization Schedule'!$17:$17)</definedName>
    <definedName name="HealthBeauty_Format">'[32]Health&amp;Beauty'!$A$3:$BK$100</definedName>
    <definedName name="Height">7</definedName>
    <definedName name="hfgjfhutu" hidden="1">[5]A!$J$24:$U$24</definedName>
    <definedName name="hgfhhjukyljk7" hidden="1">[5]A!$J$4:$U$4</definedName>
    <definedName name="hghffhftdh2" hidden="1">[5]A!$J$4:$U$4</definedName>
    <definedName name="hh" localSheetId="0">[7]!hh</definedName>
    <definedName name="hh" localSheetId="18">[7]!hh</definedName>
    <definedName name="hh" localSheetId="19">[7]!hh</definedName>
    <definedName name="hh" localSheetId="8">[7]!hh</definedName>
    <definedName name="hh" localSheetId="12">[7]!hh</definedName>
    <definedName name="hh" localSheetId="11">[7]!hh</definedName>
    <definedName name="hh" localSheetId="14">[7]!hh</definedName>
    <definedName name="hh" localSheetId="20">[7]!hh</definedName>
    <definedName name="hh" localSheetId="16">[7]!hh</definedName>
    <definedName name="hh" localSheetId="22">[7]!hh</definedName>
    <definedName name="hh" localSheetId="15">[7]!hh</definedName>
    <definedName name="hh" localSheetId="21">[7]!hh</definedName>
    <definedName name="hh" localSheetId="9">[7]!hh</definedName>
    <definedName name="hh" localSheetId="23">[7]!hh</definedName>
    <definedName name="hh" localSheetId="13">[7]!hh</definedName>
    <definedName name="hh" localSheetId="10">[7]!hh</definedName>
    <definedName name="hh" localSheetId="24">[7]!hh</definedName>
    <definedName name="hh" localSheetId="17">[7]!hh</definedName>
    <definedName name="hh">[7]!hh</definedName>
    <definedName name="hhhhh6" hidden="1">[5]A!$J$24:$U$24</definedName>
    <definedName name="hhhhhhhhh" hidden="1">[5]A!$J$145:$U$145</definedName>
    <definedName name="hist_Back_Click" localSheetId="0">[7]!hist_Back_Click</definedName>
    <definedName name="hist_Back_Click" localSheetId="18">[7]!hist_Back_Click</definedName>
    <definedName name="hist_Back_Click" localSheetId="19">[7]!hist_Back_Click</definedName>
    <definedName name="hist_Back_Click" localSheetId="8">[7]!hist_Back_Click</definedName>
    <definedName name="hist_Back_Click" localSheetId="12">[7]!hist_Back_Click</definedName>
    <definedName name="hist_Back_Click" localSheetId="11">[7]!hist_Back_Click</definedName>
    <definedName name="hist_Back_Click" localSheetId="14">[7]!hist_Back_Click</definedName>
    <definedName name="hist_Back_Click" localSheetId="20">[7]!hist_Back_Click</definedName>
    <definedName name="hist_Back_Click" localSheetId="16">[7]!hist_Back_Click</definedName>
    <definedName name="hist_Back_Click" localSheetId="22">[7]!hist_Back_Click</definedName>
    <definedName name="hist_Back_Click" localSheetId="15">[7]!hist_Back_Click</definedName>
    <definedName name="hist_Back_Click" localSheetId="21">[7]!hist_Back_Click</definedName>
    <definedName name="hist_Back_Click" localSheetId="9">[7]!hist_Back_Click</definedName>
    <definedName name="hist_Back_Click" localSheetId="23">[7]!hist_Back_Click</definedName>
    <definedName name="hist_Back_Click" localSheetId="13">[7]!hist_Back_Click</definedName>
    <definedName name="hist_Back_Click" localSheetId="10">[7]!hist_Back_Click</definedName>
    <definedName name="hist_Back_Click" localSheetId="24">[7]!hist_Back_Click</definedName>
    <definedName name="hist_Back_Click" localSheetId="17">[7]!hist_Back_Click</definedName>
    <definedName name="hist_Back_Click">[7]!hist_Back_Click</definedName>
    <definedName name="hist_Save_Defaults" localSheetId="0">[7]!hist_Save_Defaults</definedName>
    <definedName name="hist_Save_Defaults" localSheetId="18">[7]!hist_Save_Defaults</definedName>
    <definedName name="hist_Save_Defaults" localSheetId="19">[7]!hist_Save_Defaults</definedName>
    <definedName name="hist_Save_Defaults" localSheetId="8">[7]!hist_Save_Defaults</definedName>
    <definedName name="hist_Save_Defaults" localSheetId="12">[7]!hist_Save_Defaults</definedName>
    <definedName name="hist_Save_Defaults" localSheetId="11">[7]!hist_Save_Defaults</definedName>
    <definedName name="hist_Save_Defaults" localSheetId="14">[7]!hist_Save_Defaults</definedName>
    <definedName name="hist_Save_Defaults" localSheetId="20">[7]!hist_Save_Defaults</definedName>
    <definedName name="hist_Save_Defaults" localSheetId="16">[7]!hist_Save_Defaults</definedName>
    <definedName name="hist_Save_Defaults" localSheetId="22">[7]!hist_Save_Defaults</definedName>
    <definedName name="hist_Save_Defaults" localSheetId="15">[7]!hist_Save_Defaults</definedName>
    <definedName name="hist_Save_Defaults" localSheetId="21">[7]!hist_Save_Defaults</definedName>
    <definedName name="hist_Save_Defaults" localSheetId="9">[7]!hist_Save_Defaults</definedName>
    <definedName name="hist_Save_Defaults" localSheetId="23">[7]!hist_Save_Defaults</definedName>
    <definedName name="hist_Save_Defaults" localSheetId="13">[7]!hist_Save_Defaults</definedName>
    <definedName name="hist_Save_Defaults" localSheetId="10">[7]!hist_Save_Defaults</definedName>
    <definedName name="hist_Save_Defaults" localSheetId="24">[7]!hist_Save_Defaults</definedName>
    <definedName name="hist_Save_Defaults" localSheetId="17">[7]!hist_Save_Defaults</definedName>
    <definedName name="hist_Save_Defaults">[7]!hist_Save_Defaults</definedName>
    <definedName name="histButton_Click" localSheetId="0">[7]!histButton_Click</definedName>
    <definedName name="histButton_Click" localSheetId="18">[7]!histButton_Click</definedName>
    <definedName name="histButton_Click" localSheetId="19">[7]!histButton_Click</definedName>
    <definedName name="histButton_Click" localSheetId="8">[7]!histButton_Click</definedName>
    <definedName name="histButton_Click" localSheetId="12">[7]!histButton_Click</definedName>
    <definedName name="histButton_Click" localSheetId="11">[7]!histButton_Click</definedName>
    <definedName name="histButton_Click" localSheetId="14">[7]!histButton_Click</definedName>
    <definedName name="histButton_Click" localSheetId="20">[7]!histButton_Click</definedName>
    <definedName name="histButton_Click" localSheetId="16">[7]!histButton_Click</definedName>
    <definedName name="histButton_Click" localSheetId="22">[7]!histButton_Click</definedName>
    <definedName name="histButton_Click" localSheetId="15">[7]!histButton_Click</definedName>
    <definedName name="histButton_Click" localSheetId="21">[7]!histButton_Click</definedName>
    <definedName name="histButton_Click" localSheetId="9">[7]!histButton_Click</definedName>
    <definedName name="histButton_Click" localSheetId="23">[7]!histButton_Click</definedName>
    <definedName name="histButton_Click" localSheetId="13">[7]!histButton_Click</definedName>
    <definedName name="histButton_Click" localSheetId="10">[7]!histButton_Click</definedName>
    <definedName name="histButton_Click" localSheetId="24">[7]!histButton_Click</definedName>
    <definedName name="histButton_Click" localSheetId="17">[7]!histButton_Click</definedName>
    <definedName name="histButton_Click">[7]!histButton_Click</definedName>
    <definedName name="HobbiesCrafts_Format">[32]Crafts!$A$3:$BK$100</definedName>
    <definedName name="HomeFurnishing_Format">'[32]Home&amp;Living'!$A$3:$BK$101</definedName>
    <definedName name="HR">[59]q_HR!$A$1:$J$61</definedName>
    <definedName name="hsrtggaxgdaf" hidden="1">[5]A!$J$145:$U$145</definedName>
    <definedName name="hthjhjhf" hidden="1">[5]A!$L$25:$U$25</definedName>
    <definedName name="HTM" localSheetId="3" hidden="1">{"'Sample Status'!$A$1:$J$21"}</definedName>
    <definedName name="HTM" localSheetId="0" hidden="1">{"'Sample Status'!$A$1:$J$21"}</definedName>
    <definedName name="HTM" localSheetId="18" hidden="1">{"'Sample Status'!$A$1:$J$21"}</definedName>
    <definedName name="HTM" localSheetId="19" hidden="1">{"'Sample Status'!$A$1:$J$21"}</definedName>
    <definedName name="HTM" localSheetId="8" hidden="1">{"'Sample Status'!$A$1:$J$21"}</definedName>
    <definedName name="HTM" localSheetId="12" hidden="1">{"'Sample Status'!$A$1:$J$21"}</definedName>
    <definedName name="HTM" localSheetId="11" hidden="1">{"'Sample Status'!$A$1:$J$21"}</definedName>
    <definedName name="HTM" localSheetId="14" hidden="1">{"'Sample Status'!$A$1:$J$21"}</definedName>
    <definedName name="HTM" localSheetId="20" hidden="1">{"'Sample Status'!$A$1:$J$21"}</definedName>
    <definedName name="HTM" localSheetId="16" hidden="1">{"'Sample Status'!$A$1:$J$21"}</definedName>
    <definedName name="HTM" localSheetId="22" hidden="1">{"'Sample Status'!$A$1:$J$21"}</definedName>
    <definedName name="HTM" localSheetId="15" hidden="1">{"'Sample Status'!$A$1:$J$21"}</definedName>
    <definedName name="HTM" localSheetId="21" hidden="1">{"'Sample Status'!$A$1:$J$21"}</definedName>
    <definedName name="HTM" localSheetId="9" hidden="1">{"'Sample Status'!$A$1:$J$21"}</definedName>
    <definedName name="HTM" localSheetId="23" hidden="1">{"'Sample Status'!$A$1:$J$21"}</definedName>
    <definedName name="HTM" localSheetId="13" hidden="1">{"'Sample Status'!$A$1:$J$21"}</definedName>
    <definedName name="HTM" localSheetId="10" hidden="1">{"'Sample Status'!$A$1:$J$21"}</definedName>
    <definedName name="HTM" localSheetId="24" hidden="1">{"'Sample Status'!$A$1:$J$21"}</definedName>
    <definedName name="HTM" localSheetId="17" hidden="1">{"'Sample Status'!$A$1:$J$21"}</definedName>
    <definedName name="HTM" hidden="1">{"'Sample Status'!$A$1:$J$21"}</definedName>
    <definedName name="HTML" localSheetId="3" hidden="1">{"'Sample Status'!$A$1:$J$21"}</definedName>
    <definedName name="HTML" localSheetId="0" hidden="1">{"'Sample Status'!$A$1:$J$21"}</definedName>
    <definedName name="HTML" localSheetId="18" hidden="1">{"'Sample Status'!$A$1:$J$21"}</definedName>
    <definedName name="HTML" localSheetId="19" hidden="1">{"'Sample Status'!$A$1:$J$21"}</definedName>
    <definedName name="HTML" localSheetId="8" hidden="1">{"'Sample Status'!$A$1:$J$21"}</definedName>
    <definedName name="HTML" localSheetId="12" hidden="1">{"'Sample Status'!$A$1:$J$21"}</definedName>
    <definedName name="HTML" localSheetId="11" hidden="1">{"'Sample Status'!$A$1:$J$21"}</definedName>
    <definedName name="HTML" localSheetId="14" hidden="1">{"'Sample Status'!$A$1:$J$21"}</definedName>
    <definedName name="HTML" localSheetId="20" hidden="1">{"'Sample Status'!$A$1:$J$21"}</definedName>
    <definedName name="HTML" localSheetId="16" hidden="1">{"'Sample Status'!$A$1:$J$21"}</definedName>
    <definedName name="HTML" localSheetId="22" hidden="1">{"'Sample Status'!$A$1:$J$21"}</definedName>
    <definedName name="HTML" localSheetId="15" hidden="1">{"'Sample Status'!$A$1:$J$21"}</definedName>
    <definedName name="HTML" localSheetId="21" hidden="1">{"'Sample Status'!$A$1:$J$21"}</definedName>
    <definedName name="HTML" localSheetId="9" hidden="1">{"'Sample Status'!$A$1:$J$21"}</definedName>
    <definedName name="HTML" localSheetId="23" hidden="1">{"'Sample Status'!$A$1:$J$21"}</definedName>
    <definedName name="HTML" localSheetId="13" hidden="1">{"'Sample Status'!$A$1:$J$21"}</definedName>
    <definedName name="HTML" localSheetId="10" hidden="1">{"'Sample Status'!$A$1:$J$21"}</definedName>
    <definedName name="HTML" localSheetId="24" hidden="1">{"'Sample Status'!$A$1:$J$21"}</definedName>
    <definedName name="HTML" localSheetId="17" hidden="1">{"'Sample Status'!$A$1:$J$21"}</definedName>
    <definedName name="HTML" hidden="1">{"'Sample Status'!$A$1:$J$21"}</definedName>
    <definedName name="HTML_CodePage" hidden="1">1252</definedName>
    <definedName name="HTML_Control" localSheetId="3" hidden="1">{"'Sample Status'!$A$1:$J$21"}</definedName>
    <definedName name="HTML_Control" localSheetId="0" hidden="1">{"'Sample Status'!$A$1:$J$21"}</definedName>
    <definedName name="HTML_Control" localSheetId="18" hidden="1">{"'Sample Status'!$A$1:$J$21"}</definedName>
    <definedName name="HTML_Control" localSheetId="19" hidden="1">{"'Sample Status'!$A$1:$J$21"}</definedName>
    <definedName name="HTML_Control" localSheetId="8" hidden="1">{"'Sample Status'!$A$1:$J$21"}</definedName>
    <definedName name="HTML_Control" localSheetId="12" hidden="1">{"'Sample Status'!$A$1:$J$21"}</definedName>
    <definedName name="HTML_Control" localSheetId="11" hidden="1">{"'Sample Status'!$A$1:$J$21"}</definedName>
    <definedName name="HTML_Control" localSheetId="14" hidden="1">{"'Sample Status'!$A$1:$J$21"}</definedName>
    <definedName name="HTML_Control" localSheetId="20" hidden="1">{"'Sample Status'!$A$1:$J$21"}</definedName>
    <definedName name="HTML_Control" localSheetId="16" hidden="1">{"'Sample Status'!$A$1:$J$21"}</definedName>
    <definedName name="HTML_Control" localSheetId="22" hidden="1">{"'Sample Status'!$A$1:$J$21"}</definedName>
    <definedName name="HTML_Control" localSheetId="15" hidden="1">{"'Sample Status'!$A$1:$J$21"}</definedName>
    <definedName name="HTML_Control" localSheetId="21" hidden="1">{"'Sample Status'!$A$1:$J$21"}</definedName>
    <definedName name="HTML_Control" localSheetId="9" hidden="1">{"'Sample Status'!$A$1:$J$21"}</definedName>
    <definedName name="HTML_Control" localSheetId="23" hidden="1">{"'Sample Status'!$A$1:$J$21"}</definedName>
    <definedName name="HTML_Control" localSheetId="13" hidden="1">{"'Sample Status'!$A$1:$J$21"}</definedName>
    <definedName name="HTML_Control" localSheetId="10" hidden="1">{"'Sample Status'!$A$1:$J$21"}</definedName>
    <definedName name="HTML_Control" localSheetId="24" hidden="1">{"'Sample Status'!$A$1:$J$21"}</definedName>
    <definedName name="HTML_Control" localSheetId="17" hidden="1">{"'Sample Status'!$A$1:$J$21"}</definedName>
    <definedName name="HTML_Control" hidden="1">{"'Sample Status'!$A$1:$J$21"}</definedName>
    <definedName name="HTML_Description" hidden="1">""</definedName>
    <definedName name="HTML_Email" hidden="1">""</definedName>
    <definedName name="HTML_Header" hidden="1">"Outsource Sample Status 5/25/99"</definedName>
    <definedName name="HTML_LastUpdate" hidden="1">"5/25/99"</definedName>
    <definedName name="HTML_LineAfter" hidden="1">FALSE</definedName>
    <definedName name="HTML_LineBefore" hidden="1">FALSE</definedName>
    <definedName name="HTML_Name" hidden="1">"Gene"</definedName>
    <definedName name="HTML_OBDlg2" hidden="1">TRUE</definedName>
    <definedName name="HTML_OBDlg4" hidden="1">TRUE</definedName>
    <definedName name="HTML_OS" hidden="1">0</definedName>
    <definedName name="HTML_PathFile" hidden="1">"C:\EXCEL\Outsource\sampstat525.htm"</definedName>
    <definedName name="HTML_Title" hidden="1">"sampstat525"</definedName>
    <definedName name="HTML1_1" hidden="1">"'[MBD706A.XLS]MBD Weekly'!$A$1:$U$59"</definedName>
    <definedName name="HTML1_10" hidden="1">""</definedName>
    <definedName name="HTML1_11" hidden="1">1</definedName>
    <definedName name="HTML1_12" hidden="1">"N:\MBF\WEEKLY\MBD\MyHTML.htm"</definedName>
    <definedName name="HTML1_2" hidden="1">1</definedName>
    <definedName name="HTML1_3" hidden="1">"MBD706A"</definedName>
    <definedName name="HTML1_4" hidden="1">"MBD Weekly"</definedName>
    <definedName name="HTML1_5" hidden="1">""</definedName>
    <definedName name="HTML1_6" hidden="1">-4146</definedName>
    <definedName name="HTML1_7" hidden="1">-4146</definedName>
    <definedName name="HTML1_8" hidden="1">"12/3/96"</definedName>
    <definedName name="HTML1_9" hidden="1">"Bonnie J. Lorence"</definedName>
    <definedName name="html2" localSheetId="3" hidden="1">{"'Sample Status'!$A$1:$J$21"}</definedName>
    <definedName name="html2" localSheetId="0" hidden="1">{"'Sample Status'!$A$1:$J$21"}</definedName>
    <definedName name="html2" localSheetId="18" hidden="1">{"'Sample Status'!$A$1:$J$21"}</definedName>
    <definedName name="html2" localSheetId="19" hidden="1">{"'Sample Status'!$A$1:$J$21"}</definedName>
    <definedName name="html2" localSheetId="8" hidden="1">{"'Sample Status'!$A$1:$J$21"}</definedName>
    <definedName name="html2" localSheetId="12" hidden="1">{"'Sample Status'!$A$1:$J$21"}</definedName>
    <definedName name="html2" localSheetId="11" hidden="1">{"'Sample Status'!$A$1:$J$21"}</definedName>
    <definedName name="html2" localSheetId="14" hidden="1">{"'Sample Status'!$A$1:$J$21"}</definedName>
    <definedName name="html2" localSheetId="20" hidden="1">{"'Sample Status'!$A$1:$J$21"}</definedName>
    <definedName name="html2" localSheetId="16" hidden="1">{"'Sample Status'!$A$1:$J$21"}</definedName>
    <definedName name="html2" localSheetId="22" hidden="1">{"'Sample Status'!$A$1:$J$21"}</definedName>
    <definedName name="html2" localSheetId="15" hidden="1">{"'Sample Status'!$A$1:$J$21"}</definedName>
    <definedName name="html2" localSheetId="21" hidden="1">{"'Sample Status'!$A$1:$J$21"}</definedName>
    <definedName name="html2" localSheetId="9" hidden="1">{"'Sample Status'!$A$1:$J$21"}</definedName>
    <definedName name="html2" localSheetId="23" hidden="1">{"'Sample Status'!$A$1:$J$21"}</definedName>
    <definedName name="html2" localSheetId="13" hidden="1">{"'Sample Status'!$A$1:$J$21"}</definedName>
    <definedName name="html2" localSheetId="10" hidden="1">{"'Sample Status'!$A$1:$J$21"}</definedName>
    <definedName name="html2" localSheetId="24" hidden="1">{"'Sample Status'!$A$1:$J$21"}</definedName>
    <definedName name="html2" localSheetId="17" hidden="1">{"'Sample Status'!$A$1:$J$21"}</definedName>
    <definedName name="html2" hidden="1">{"'Sample Status'!$A$1:$J$21"}</definedName>
    <definedName name="HTMLCount" hidden="1">1</definedName>
    <definedName name="htmll2" localSheetId="3" hidden="1">{"'Sample Status'!$A$1:$J$21"}</definedName>
    <definedName name="htmll2" localSheetId="0" hidden="1">{"'Sample Status'!$A$1:$J$21"}</definedName>
    <definedName name="htmll2" localSheetId="18" hidden="1">{"'Sample Status'!$A$1:$J$21"}</definedName>
    <definedName name="htmll2" localSheetId="19" hidden="1">{"'Sample Status'!$A$1:$J$21"}</definedName>
    <definedName name="htmll2" localSheetId="8" hidden="1">{"'Sample Status'!$A$1:$J$21"}</definedName>
    <definedName name="htmll2" localSheetId="12" hidden="1">{"'Sample Status'!$A$1:$J$21"}</definedName>
    <definedName name="htmll2" localSheetId="11" hidden="1">{"'Sample Status'!$A$1:$J$21"}</definedName>
    <definedName name="htmll2" localSheetId="14" hidden="1">{"'Sample Status'!$A$1:$J$21"}</definedName>
    <definedName name="htmll2" localSheetId="20" hidden="1">{"'Sample Status'!$A$1:$J$21"}</definedName>
    <definedName name="htmll2" localSheetId="16" hidden="1">{"'Sample Status'!$A$1:$J$21"}</definedName>
    <definedName name="htmll2" localSheetId="22" hidden="1">{"'Sample Status'!$A$1:$J$21"}</definedName>
    <definedName name="htmll2" localSheetId="15" hidden="1">{"'Sample Status'!$A$1:$J$21"}</definedName>
    <definedName name="htmll2" localSheetId="21" hidden="1">{"'Sample Status'!$A$1:$J$21"}</definedName>
    <definedName name="htmll2" localSheetId="9" hidden="1">{"'Sample Status'!$A$1:$J$21"}</definedName>
    <definedName name="htmll2" localSheetId="23" hidden="1">{"'Sample Status'!$A$1:$J$21"}</definedName>
    <definedName name="htmll2" localSheetId="13" hidden="1">{"'Sample Status'!$A$1:$J$21"}</definedName>
    <definedName name="htmll2" localSheetId="10" hidden="1">{"'Sample Status'!$A$1:$J$21"}</definedName>
    <definedName name="htmll2" localSheetId="24" hidden="1">{"'Sample Status'!$A$1:$J$21"}</definedName>
    <definedName name="htmll2" localSheetId="17" hidden="1">{"'Sample Status'!$A$1:$J$21"}</definedName>
    <definedName name="htmll2" hidden="1">{"'Sample Status'!$A$1:$J$21"}</definedName>
    <definedName name="huh" localSheetId="3">#REF!</definedName>
    <definedName name="huh" localSheetId="0">#REF!</definedName>
    <definedName name="huh" localSheetId="18">#REF!</definedName>
    <definedName name="huh" localSheetId="19">#REF!</definedName>
    <definedName name="huh" localSheetId="8">#REF!</definedName>
    <definedName name="huh" localSheetId="12">#REF!</definedName>
    <definedName name="huh" localSheetId="11">#REF!</definedName>
    <definedName name="huh" localSheetId="14">#REF!</definedName>
    <definedName name="huh" localSheetId="20">#REF!</definedName>
    <definedName name="huh" localSheetId="16">#REF!</definedName>
    <definedName name="huh" localSheetId="22">#REF!</definedName>
    <definedName name="huh" localSheetId="15">#REF!</definedName>
    <definedName name="huh" localSheetId="21">#REF!</definedName>
    <definedName name="huh" localSheetId="9">#REF!</definedName>
    <definedName name="huh" localSheetId="23">#REF!</definedName>
    <definedName name="huh" localSheetId="13">#REF!</definedName>
    <definedName name="huh" localSheetId="10">#REF!</definedName>
    <definedName name="huh" localSheetId="24">#REF!</definedName>
    <definedName name="huh" localSheetId="17">#REF!</definedName>
    <definedName name="huh">#REF!</definedName>
    <definedName name="Hypervisors">'[48]Plat Serv'!$C$24:$C$25</definedName>
    <definedName name="IDCCM" localSheetId="3" hidden="1">#REF!</definedName>
    <definedName name="IDCCM" localSheetId="0" hidden="1">#REF!</definedName>
    <definedName name="IDCCM" localSheetId="18" hidden="1">#REF!</definedName>
    <definedName name="IDCCM" localSheetId="19" hidden="1">#REF!</definedName>
    <definedName name="IDCCM" localSheetId="8" hidden="1">#REF!</definedName>
    <definedName name="IDCCM" localSheetId="12" hidden="1">#REF!</definedName>
    <definedName name="IDCCM" localSheetId="11" hidden="1">#REF!</definedName>
    <definedName name="IDCCM" localSheetId="14" hidden="1">#REF!</definedName>
    <definedName name="IDCCM" localSheetId="20" hidden="1">#REF!</definedName>
    <definedName name="IDCCM" localSheetId="16" hidden="1">#REF!</definedName>
    <definedName name="IDCCM" localSheetId="22" hidden="1">#REF!</definedName>
    <definedName name="IDCCM" localSheetId="15" hidden="1">#REF!</definedName>
    <definedName name="IDCCM" localSheetId="21" hidden="1">#REF!</definedName>
    <definedName name="IDCCM" localSheetId="9" hidden="1">#REF!</definedName>
    <definedName name="IDCCM" localSheetId="23" hidden="1">#REF!</definedName>
    <definedName name="IDCCM" localSheetId="13" hidden="1">#REF!</definedName>
    <definedName name="IDCCM" localSheetId="10" hidden="1">#REF!</definedName>
    <definedName name="IDCCM" localSheetId="24" hidden="1">#REF!</definedName>
    <definedName name="IDCCM" localSheetId="17" hidden="1">#REF!</definedName>
    <definedName name="IDCCM" hidden="1">#REF!</definedName>
    <definedName name="iiiiiiiiiiii" hidden="1">[5]A!$J$131:$U$131</definedName>
    <definedName name="iiiiiiiiiiiiii" localSheetId="3">#REF!</definedName>
    <definedName name="iiiiiiiiiiiiii" localSheetId="0">#REF!</definedName>
    <definedName name="iiiiiiiiiiiiii" localSheetId="18">#REF!</definedName>
    <definedName name="iiiiiiiiiiiiii" localSheetId="19">#REF!</definedName>
    <definedName name="iiiiiiiiiiiiii" localSheetId="8">#REF!</definedName>
    <definedName name="iiiiiiiiiiiiii" localSheetId="12">#REF!</definedName>
    <definedName name="iiiiiiiiiiiiii" localSheetId="11">#REF!</definedName>
    <definedName name="iiiiiiiiiiiiii" localSheetId="14">#REF!</definedName>
    <definedName name="iiiiiiiiiiiiii" localSheetId="20">#REF!</definedName>
    <definedName name="iiiiiiiiiiiiii" localSheetId="16">#REF!</definedName>
    <definedName name="iiiiiiiiiiiiii" localSheetId="22">#REF!</definedName>
    <definedName name="iiiiiiiiiiiiii" localSheetId="15">#REF!</definedName>
    <definedName name="iiiiiiiiiiiiii" localSheetId="21">#REF!</definedName>
    <definedName name="iiiiiiiiiiiiii" localSheetId="9">#REF!</definedName>
    <definedName name="iiiiiiiiiiiiii" localSheetId="23">#REF!</definedName>
    <definedName name="iiiiiiiiiiiiii" localSheetId="13">#REF!</definedName>
    <definedName name="iiiiiiiiiiiiii" localSheetId="10">#REF!</definedName>
    <definedName name="iiiiiiiiiiiiii" localSheetId="24">#REF!</definedName>
    <definedName name="iiiiiiiiiiiiii" localSheetId="17">#REF!</definedName>
    <definedName name="iiiiiiiiiiiiii">#REF!</definedName>
    <definedName name="Impact" localSheetId="3">#REF!</definedName>
    <definedName name="Impact" localSheetId="0">#REF!</definedName>
    <definedName name="Impact" localSheetId="18">#REF!</definedName>
    <definedName name="Impact" localSheetId="19">#REF!</definedName>
    <definedName name="Impact" localSheetId="8">#REF!</definedName>
    <definedName name="Impact" localSheetId="12">#REF!</definedName>
    <definedName name="Impact" localSheetId="11">#REF!</definedName>
    <definedName name="Impact" localSheetId="14">#REF!</definedName>
    <definedName name="Impact" localSheetId="20">#REF!</definedName>
    <definedName name="Impact" localSheetId="16">#REF!</definedName>
    <definedName name="Impact" localSheetId="22">#REF!</definedName>
    <definedName name="Impact" localSheetId="15">#REF!</definedName>
    <definedName name="Impact" localSheetId="21">#REF!</definedName>
    <definedName name="Impact" localSheetId="9">#REF!</definedName>
    <definedName name="Impact" localSheetId="23">#REF!</definedName>
    <definedName name="Impact" localSheetId="13">#REF!</definedName>
    <definedName name="Impact" localSheetId="10">#REF!</definedName>
    <definedName name="Impact" localSheetId="24">#REF!</definedName>
    <definedName name="Impact" localSheetId="17">#REF!</definedName>
    <definedName name="Impact">#REF!</definedName>
    <definedName name="indirectNEW" localSheetId="3">'[64]Detail PlanFY05'!#REF!</definedName>
    <definedName name="indirectNEW" localSheetId="0">'[64]Detail PlanFY05'!#REF!</definedName>
    <definedName name="indirectNEW" localSheetId="18">'[64]Detail PlanFY05'!#REF!</definedName>
    <definedName name="indirectNEW" localSheetId="19">'[64]Detail PlanFY05'!#REF!</definedName>
    <definedName name="indirectNEW" localSheetId="8">'[64]Detail PlanFY05'!#REF!</definedName>
    <definedName name="indirectNEW" localSheetId="12">'[64]Detail PlanFY05'!#REF!</definedName>
    <definedName name="indirectNEW" localSheetId="11">'[64]Detail PlanFY05'!#REF!</definedName>
    <definedName name="indirectNEW" localSheetId="14">'[64]Detail PlanFY05'!#REF!</definedName>
    <definedName name="indirectNEW" localSheetId="20">'[64]Detail PlanFY05'!#REF!</definedName>
    <definedName name="indirectNEW" localSheetId="16">'[64]Detail PlanFY05'!#REF!</definedName>
    <definedName name="indirectNEW" localSheetId="22">'[64]Detail PlanFY05'!#REF!</definedName>
    <definedName name="indirectNEW" localSheetId="15">'[64]Detail PlanFY05'!#REF!</definedName>
    <definedName name="indirectNEW" localSheetId="21">'[64]Detail PlanFY05'!#REF!</definedName>
    <definedName name="indirectNEW" localSheetId="9">'[64]Detail PlanFY05'!#REF!</definedName>
    <definedName name="indirectNEW" localSheetId="23">'[64]Detail PlanFY05'!#REF!</definedName>
    <definedName name="indirectNEW" localSheetId="13">'[64]Detail PlanFY05'!#REF!</definedName>
    <definedName name="indirectNEW" localSheetId="10">'[64]Detail PlanFY05'!#REF!</definedName>
    <definedName name="indirectNEW" localSheetId="24">'[64]Detail PlanFY05'!#REF!</definedName>
    <definedName name="indirectNEW" localSheetId="17">'[64]Detail PlanFY05'!#REF!</definedName>
    <definedName name="indirectNEW">'[64]Detail PlanFY05'!#REF!</definedName>
    <definedName name="inflation" localSheetId="0">'[65]CC Expenses'!$R$191</definedName>
    <definedName name="Inflation">'[23]Operating Model'!$C$553</definedName>
    <definedName name="Int" localSheetId="3" hidden="1">{#N/A,#N/A,FALSE,"Error"}</definedName>
    <definedName name="Int" localSheetId="0" hidden="1">{#N/A,#N/A,FALSE,"Error"}</definedName>
    <definedName name="Int" localSheetId="18" hidden="1">{#N/A,#N/A,FALSE,"Error"}</definedName>
    <definedName name="Int" localSheetId="19" hidden="1">{#N/A,#N/A,FALSE,"Error"}</definedName>
    <definedName name="Int" localSheetId="8" hidden="1">{#N/A,#N/A,FALSE,"Error"}</definedName>
    <definedName name="Int" localSheetId="12" hidden="1">{#N/A,#N/A,FALSE,"Error"}</definedName>
    <definedName name="Int" localSheetId="11" hidden="1">{#N/A,#N/A,FALSE,"Error"}</definedName>
    <definedName name="Int" localSheetId="14" hidden="1">{#N/A,#N/A,FALSE,"Error"}</definedName>
    <definedName name="Int" localSheetId="20" hidden="1">{#N/A,#N/A,FALSE,"Error"}</definedName>
    <definedName name="Int" localSheetId="16" hidden="1">{#N/A,#N/A,FALSE,"Error"}</definedName>
    <definedName name="Int" localSheetId="22" hidden="1">{#N/A,#N/A,FALSE,"Error"}</definedName>
    <definedName name="Int" localSheetId="15" hidden="1">{#N/A,#N/A,FALSE,"Error"}</definedName>
    <definedName name="Int" localSheetId="21" hidden="1">{#N/A,#N/A,FALSE,"Error"}</definedName>
    <definedName name="Int" localSheetId="9" hidden="1">{#N/A,#N/A,FALSE,"Error"}</definedName>
    <definedName name="Int" localSheetId="23" hidden="1">{#N/A,#N/A,FALSE,"Error"}</definedName>
    <definedName name="Int" localSheetId="13" hidden="1">{#N/A,#N/A,FALSE,"Error"}</definedName>
    <definedName name="Int" localSheetId="10" hidden="1">{#N/A,#N/A,FALSE,"Error"}</definedName>
    <definedName name="Int" localSheetId="24" hidden="1">{#N/A,#N/A,FALSE,"Error"}</definedName>
    <definedName name="Int" localSheetId="17" hidden="1">{#N/A,#N/A,FALSE,"Error"}</definedName>
    <definedName name="Int" hidden="1">{#N/A,#N/A,FALSE,"Error"}</definedName>
    <definedName name="Interest_Rate">'[56]Loan Amortization Schedule'!$D$6</definedName>
    <definedName name="IQ_ADDIN" hidden="1">"AUTO"</definedName>
    <definedName name="iuoiu" hidden="1">[6]Cntmrs!$B$22:$M$22</definedName>
    <definedName name="jennifer" localSheetId="0">[7]!jennifer</definedName>
    <definedName name="jennifer" localSheetId="18">[7]!jennifer</definedName>
    <definedName name="jennifer" localSheetId="19">[7]!jennifer</definedName>
    <definedName name="jennifer" localSheetId="8">[7]!jennifer</definedName>
    <definedName name="jennifer" localSheetId="12">[7]!jennifer</definedName>
    <definedName name="jennifer" localSheetId="11">[7]!jennifer</definedName>
    <definedName name="jennifer" localSheetId="14">[7]!jennifer</definedName>
    <definedName name="jennifer" localSheetId="20">[7]!jennifer</definedName>
    <definedName name="jennifer" localSheetId="16">[7]!jennifer</definedName>
    <definedName name="jennifer" localSheetId="22">[7]!jennifer</definedName>
    <definedName name="jennifer" localSheetId="15">[7]!jennifer</definedName>
    <definedName name="jennifer" localSheetId="21">[7]!jennifer</definedName>
    <definedName name="jennifer" localSheetId="9">[7]!jennifer</definedName>
    <definedName name="jennifer" localSheetId="23">[7]!jennifer</definedName>
    <definedName name="jennifer" localSheetId="13">[7]!jennifer</definedName>
    <definedName name="jennifer" localSheetId="10">[7]!jennifer</definedName>
    <definedName name="jennifer" localSheetId="24">[7]!jennifer</definedName>
    <definedName name="jennifer" localSheetId="17">[7]!jennifer</definedName>
    <definedName name="jennifer">[7]!jennifer</definedName>
    <definedName name="JewelryGemsWatches_Format">[32]JewelryGemsWatches!$A$3:$BK$101</definedName>
    <definedName name="jhjuiufgd" hidden="1">[5]A!$J$131:$U$131</definedName>
    <definedName name="jjjjjjj7" hidden="1">[5]A!$J$4:$U$4</definedName>
    <definedName name="jjjjjjjjj" hidden="1">[5]A!$J$24:$U$24</definedName>
    <definedName name="jjklkjgkfgj87" hidden="1">[5]A!$J$4:$U$4</definedName>
    <definedName name="jkl" localSheetId="3" hidden="1">{"M3E_2_PT3",#N/A,FALSE,"Support Sch"}</definedName>
    <definedName name="jkl" localSheetId="0" hidden="1">{"M3E_2_PT3",#N/A,FALSE,"Support Sch"}</definedName>
    <definedName name="jkl" localSheetId="18" hidden="1">{"M3E_2_PT3",#N/A,FALSE,"Support Sch"}</definedName>
    <definedName name="jkl" localSheetId="19" hidden="1">{"M3E_2_PT3",#N/A,FALSE,"Support Sch"}</definedName>
    <definedName name="jkl" localSheetId="8" hidden="1">{"M3E_2_PT3",#N/A,FALSE,"Support Sch"}</definedName>
    <definedName name="jkl" localSheetId="12" hidden="1">{"M3E_2_PT3",#N/A,FALSE,"Support Sch"}</definedName>
    <definedName name="jkl" localSheetId="11" hidden="1">{"M3E_2_PT3",#N/A,FALSE,"Support Sch"}</definedName>
    <definedName name="jkl" localSheetId="14" hidden="1">{"M3E_2_PT3",#N/A,FALSE,"Support Sch"}</definedName>
    <definedName name="jkl" localSheetId="20" hidden="1">{"M3E_2_PT3",#N/A,FALSE,"Support Sch"}</definedName>
    <definedName name="jkl" localSheetId="16" hidden="1">{"M3E_2_PT3",#N/A,FALSE,"Support Sch"}</definedName>
    <definedName name="jkl" localSheetId="22" hidden="1">{"M3E_2_PT3",#N/A,FALSE,"Support Sch"}</definedName>
    <definedName name="jkl" localSheetId="15" hidden="1">{"M3E_2_PT3",#N/A,FALSE,"Support Sch"}</definedName>
    <definedName name="jkl" localSheetId="21" hidden="1">{"M3E_2_PT3",#N/A,FALSE,"Support Sch"}</definedName>
    <definedName name="jkl" localSheetId="9" hidden="1">{"M3E_2_PT3",#N/A,FALSE,"Support Sch"}</definedName>
    <definedName name="jkl" localSheetId="23" hidden="1">{"M3E_2_PT3",#N/A,FALSE,"Support Sch"}</definedName>
    <definedName name="jkl" localSheetId="13" hidden="1">{"M3E_2_PT3",#N/A,FALSE,"Support Sch"}</definedName>
    <definedName name="jkl" localSheetId="10" hidden="1">{"M3E_2_PT3",#N/A,FALSE,"Support Sch"}</definedName>
    <definedName name="jkl" localSheetId="24" hidden="1">{"M3E_2_PT3",#N/A,FALSE,"Support Sch"}</definedName>
    <definedName name="jkl" localSheetId="17" hidden="1">{"M3E_2_PT3",#N/A,FALSE,"Support Sch"}</definedName>
    <definedName name="jkl" hidden="1">{"M3E_2_PT3",#N/A,FALSE,"Support Sch"}</definedName>
    <definedName name="jun05act_lookup">'[33]Expense Actuals'!$M$1:$N$65536</definedName>
    <definedName name="jun05actcap_lookup">'[33]Cap Adds'!$M$1:$N$65536</definedName>
    <definedName name="kdjg" hidden="1">'[6]Cntmrs-Recruit'!$F$20:$Q$20</definedName>
    <definedName name="keeeegan" localSheetId="0">[7]!keeeegan</definedName>
    <definedName name="keeeegan" localSheetId="18">[7]!keeeegan</definedName>
    <definedName name="keeeegan" localSheetId="19">[7]!keeeegan</definedName>
    <definedName name="keeeegan" localSheetId="8">[7]!keeeegan</definedName>
    <definedName name="keeeegan" localSheetId="12">[7]!keeeegan</definedName>
    <definedName name="keeeegan" localSheetId="11">[7]!keeeegan</definedName>
    <definedName name="keeeegan" localSheetId="14">[7]!keeeegan</definedName>
    <definedName name="keeeegan" localSheetId="20">[7]!keeeegan</definedName>
    <definedName name="keeeegan" localSheetId="16">[7]!keeeegan</definedName>
    <definedName name="keeeegan" localSheetId="22">[7]!keeeegan</definedName>
    <definedName name="keeeegan" localSheetId="15">[7]!keeeegan</definedName>
    <definedName name="keeeegan" localSheetId="21">[7]!keeeegan</definedName>
    <definedName name="keeeegan" localSheetId="9">[7]!keeeegan</definedName>
    <definedName name="keeeegan" localSheetId="23">[7]!keeeegan</definedName>
    <definedName name="keeeegan" localSheetId="13">[7]!keeeegan</definedName>
    <definedName name="keeeegan" localSheetId="10">[7]!keeeegan</definedName>
    <definedName name="keeeegan" localSheetId="24">[7]!keeeegan</definedName>
    <definedName name="keeeegan" localSheetId="17">[7]!keeeegan</definedName>
    <definedName name="keeeegan">[7]!keeeegan</definedName>
    <definedName name="kekse" localSheetId="3">#REF!</definedName>
    <definedName name="kekse" localSheetId="0">#REF!</definedName>
    <definedName name="kekse" localSheetId="18">#REF!</definedName>
    <definedName name="kekse" localSheetId="19">#REF!</definedName>
    <definedName name="kekse" localSheetId="8">#REF!</definedName>
    <definedName name="kekse" localSheetId="12">#REF!</definedName>
    <definedName name="kekse" localSheetId="11">#REF!</definedName>
    <definedName name="kekse" localSheetId="14">#REF!</definedName>
    <definedName name="kekse" localSheetId="20">#REF!</definedName>
    <definedName name="kekse" localSheetId="16">#REF!</definedName>
    <definedName name="kekse" localSheetId="22">#REF!</definedName>
    <definedName name="kekse" localSheetId="15">#REF!</definedName>
    <definedName name="kekse" localSheetId="21">#REF!</definedName>
    <definedName name="kekse" localSheetId="9">#REF!</definedName>
    <definedName name="kekse" localSheetId="23">#REF!</definedName>
    <definedName name="kekse" localSheetId="13">#REF!</definedName>
    <definedName name="kekse" localSheetId="10">#REF!</definedName>
    <definedName name="kekse" localSheetId="24">#REF!</definedName>
    <definedName name="kekse" localSheetId="17">#REF!</definedName>
    <definedName name="kekse">#REF!</definedName>
    <definedName name="kghjff" hidden="1">[5]A!$J$144:$U$144</definedName>
    <definedName name="kldsfj" localSheetId="18">'[66]New Billable Summary'!$A$357:$A$358</definedName>
    <definedName name="kldsfj" localSheetId="19">'[66]New Billable Summary'!$A$357:$A$358</definedName>
    <definedName name="kldsfj" localSheetId="8">'[66]New Billable Summary'!$A$357:$A$358</definedName>
    <definedName name="kldsfj" localSheetId="12">'[66]New Billable Summary'!$A$357:$A$358</definedName>
    <definedName name="kldsfj" localSheetId="11">'[66]New Billable Summary'!$A$357:$A$358</definedName>
    <definedName name="kldsfj" localSheetId="14">'[66]New Billable Summary'!$A$357:$A$358</definedName>
    <definedName name="kldsfj" localSheetId="20">'[66]New Billable Summary'!$A$357:$A$358</definedName>
    <definedName name="kldsfj" localSheetId="16">'[66]New Billable Summary'!$A$357:$A$358</definedName>
    <definedName name="kldsfj" localSheetId="22">'[66]New Billable Summary'!$A$357:$A$358</definedName>
    <definedName name="kldsfj" localSheetId="15">'[66]New Billable Summary'!$A$357:$A$358</definedName>
    <definedName name="kldsfj" localSheetId="21">'[66]New Billable Summary'!$A$357:$A$358</definedName>
    <definedName name="kldsfj" localSheetId="9">'[66]New Billable Summary'!$A$357:$A$358</definedName>
    <definedName name="kldsfj" localSheetId="23">'[66]New Billable Summary'!$A$357:$A$358</definedName>
    <definedName name="kldsfj" localSheetId="13">'[66]New Billable Summary'!$A$357:$A$358</definedName>
    <definedName name="kldsfj" localSheetId="10">'[66]New Billable Summary'!$A$357:$A$358</definedName>
    <definedName name="kldsfj" localSheetId="24">'[66]New Billable Summary'!$A$357:$A$358</definedName>
    <definedName name="kldsfj" localSheetId="17">'[66]New Billable Summary'!$A$357:$A$358</definedName>
    <definedName name="kldsfj">'[67]New Billable Summary'!$A$357:$A$358</definedName>
    <definedName name="L_Adjust">[34]Links!$H:$H</definedName>
    <definedName name="L_AJE_Tot">[34]Links!$G:$G</definedName>
    <definedName name="L_CY_Beg">[34]Links!$F:$F</definedName>
    <definedName name="L_CY_End">[34]Links!$J:$J</definedName>
    <definedName name="L_PY_End">[34]Links!$K:$K</definedName>
    <definedName name="L_RJE_Tot">[34]Links!$I:$I</definedName>
    <definedName name="Last_Milestone" localSheetId="3">#REF!</definedName>
    <definedName name="Last_Milestone" localSheetId="0">#REF!</definedName>
    <definedName name="Last_Milestone" localSheetId="18">#REF!</definedName>
    <definedName name="Last_Milestone" localSheetId="19">#REF!</definedName>
    <definedName name="Last_Milestone" localSheetId="8">#REF!</definedName>
    <definedName name="Last_Milestone" localSheetId="12">#REF!</definedName>
    <definedName name="Last_Milestone" localSheetId="11">#REF!</definedName>
    <definedName name="Last_Milestone" localSheetId="14">#REF!</definedName>
    <definedName name="Last_Milestone" localSheetId="20">#REF!</definedName>
    <definedName name="Last_Milestone" localSheetId="16">#REF!</definedName>
    <definedName name="Last_Milestone" localSheetId="22">#REF!</definedName>
    <definedName name="Last_Milestone" localSheetId="15">#REF!</definedName>
    <definedName name="Last_Milestone" localSheetId="21">#REF!</definedName>
    <definedName name="Last_Milestone" localSheetId="9">#REF!</definedName>
    <definedName name="Last_Milestone" localSheetId="23">#REF!</definedName>
    <definedName name="Last_Milestone" localSheetId="13">#REF!</definedName>
    <definedName name="Last_Milestone" localSheetId="10">#REF!</definedName>
    <definedName name="Last_Milestone" localSheetId="24">#REF!</definedName>
    <definedName name="Last_Milestone" localSheetId="17">#REF!</definedName>
    <definedName name="Last_Milestone">#REF!</definedName>
    <definedName name="Last_Row" localSheetId="3">IF('CCAR MDNS'!Values_Entered,Header_Row+'CCAR MDNS'!Number_of_Payments,Header_Row)</definedName>
    <definedName name="Last_Row" localSheetId="0">IF(MASTER!Values_Entered,Header_Row+MASTER!Number_of_Payments,Header_Row)</definedName>
    <definedName name="Last_Row" localSheetId="18">IF('POD1 - ROGERS'!Values_Entered,[0]!Header_Row+'POD1 - ROGERS'!Number_of_Payments,[0]!Header_Row)</definedName>
    <definedName name="Last_Row" localSheetId="19">IF('POD1 - TEF'!Values_Entered,[0]!Header_Row+'POD1 - TEF'!Number_of_Payments,[0]!Header_Row)</definedName>
    <definedName name="Last_Row" localSheetId="8">IF('POD1 AT&amp;T-AAA'!Values_Entered,Header_Row+'POD1 AT&amp;T-AAA'!Number_of_Payments,Header_Row)</definedName>
    <definedName name="Last_Row" localSheetId="12">IF('POD10 TELSTRA'!Values_Entered,[0]!Header_Row+'POD10 TELSTRA'!Number_of_Payments,[0]!Header_Row)</definedName>
    <definedName name="Last_Row" localSheetId="11">IF('POD10 VIMP'!Values_Entered,[0]!Header_Row+'POD10 VIMP'!Number_of_Payments,[0]!Header_Row)</definedName>
    <definedName name="Last_Row" localSheetId="14">IF('POD11 EDO'!Values_Entered,[0]!Header_Row+'POD11 EDO'!Number_of_Payments,[0]!Header_Row)</definedName>
    <definedName name="Last_Row" localSheetId="20">IF('POD13 - REL'!Values_Entered,[0]!Header_Row+'POD13 - REL'!Number_of_Payments,[0]!Header_Row)</definedName>
    <definedName name="Last_Row" localSheetId="16">IF('POD17-DOCOMO'!Values_Entered,[0]!Header_Row+'POD17-DOCOMO'!Number_of_Payments,[0]!Header_Row)</definedName>
    <definedName name="Last_Row" localSheetId="22">IF('POD1-COMMON_POOL'!Values_Entered,[0]!Header_Row+'POD1-COMMON_POOL'!Number_of_Payments,[0]!Header_Row)</definedName>
    <definedName name="Last_Row" localSheetId="15">IF('POD2 KPN (non ENEXIS)'!Values_Entered,[0]!Header_Row+'POD2 KPN (non ENEXIS)'!Number_of_Payments,[0]!Header_Row)</definedName>
    <definedName name="Last_Row" localSheetId="21">IF('POD3 - TELE2'!Values_Entered,[0]!Header_Row+'POD3 - TELE2'!Number_of_Payments,[0]!Header_Row)</definedName>
    <definedName name="Last_Row" localSheetId="9">IF('POD3 EE'!Values_Entered,[0]!Header_Row+'POD3 EE'!Number_of_Payments,[0]!Header_Row)</definedName>
    <definedName name="Last_Row" localSheetId="23">IF('POD3-COMMON_POOL'!Values_Entered,[0]!Header_Row+'POD3-COMMON_POOL'!Number_of_Payments,[0]!Header_Row)</definedName>
    <definedName name="Last_Row" localSheetId="13">IF('POD4 ETISALAT'!Values_Entered,[0]!Header_Row+'POD4 ETISALAT'!Number_of_Payments,[0]!Header_Row)</definedName>
    <definedName name="Last_Row" localSheetId="10">IF('POD6 - OnStar'!Values_Entered,[0]!Header_Row+'POD6 - OnStar'!Number_of_Payments,[0]!Header_Row)</definedName>
    <definedName name="Last_Row" localSheetId="24">IF('POD7-COMMON_POOL'!Values_Entered,[0]!Header_Row+'POD7-COMMON_POOL'!Number_of_Payments,[0]!Header_Row)</definedName>
    <definedName name="Last_Row" localSheetId="17">IF('POD8-MOBILY'!Values_Entered,[0]!Header_Row+'POD8-MOBILY'!Number_of_Payments,[0]!Header_Row)</definedName>
    <definedName name="Last_Row">IF(Values_Entered,Header_Row+Number_of_Payments,Header_Row)</definedName>
    <definedName name="LastActualsAP">'[4]Actual &amp; Forecast'!$C$4</definedName>
    <definedName name="Level1.xls" localSheetId="3">#REF!</definedName>
    <definedName name="Level1.xls" localSheetId="0">#REF!</definedName>
    <definedName name="Level1.xls" localSheetId="18">#REF!</definedName>
    <definedName name="Level1.xls" localSheetId="19">#REF!</definedName>
    <definedName name="Level1.xls" localSheetId="8">#REF!</definedName>
    <definedName name="Level1.xls" localSheetId="12">#REF!</definedName>
    <definedName name="Level1.xls" localSheetId="11">#REF!</definedName>
    <definedName name="Level1.xls" localSheetId="14">#REF!</definedName>
    <definedName name="Level1.xls" localSheetId="20">#REF!</definedName>
    <definedName name="Level1.xls" localSheetId="16">#REF!</definedName>
    <definedName name="Level1.xls" localSheetId="22">#REF!</definedName>
    <definedName name="Level1.xls" localSheetId="15">#REF!</definedName>
    <definedName name="Level1.xls" localSheetId="21">#REF!</definedName>
    <definedName name="Level1.xls" localSheetId="9">#REF!</definedName>
    <definedName name="Level1.xls" localSheetId="23">#REF!</definedName>
    <definedName name="Level1.xls" localSheetId="13">#REF!</definedName>
    <definedName name="Level1.xls" localSheetId="10">#REF!</definedName>
    <definedName name="Level1.xls" localSheetId="24">#REF!</definedName>
    <definedName name="Level1.xls" localSheetId="17">#REF!</definedName>
    <definedName name="Level1.xls">#REF!</definedName>
    <definedName name="lgm" localSheetId="3" hidden="1">{"'Sample Status'!$A$1:$J$21"}</definedName>
    <definedName name="lgm" localSheetId="0" hidden="1">{"'Sample Status'!$A$1:$J$21"}</definedName>
    <definedName name="lgm" localSheetId="18" hidden="1">{"'Sample Status'!$A$1:$J$21"}</definedName>
    <definedName name="lgm" localSheetId="19" hidden="1">{"'Sample Status'!$A$1:$J$21"}</definedName>
    <definedName name="lgm" localSheetId="8" hidden="1">{"'Sample Status'!$A$1:$J$21"}</definedName>
    <definedName name="lgm" localSheetId="12" hidden="1">{"'Sample Status'!$A$1:$J$21"}</definedName>
    <definedName name="lgm" localSheetId="11" hidden="1">{"'Sample Status'!$A$1:$J$21"}</definedName>
    <definedName name="lgm" localSheetId="14" hidden="1">{"'Sample Status'!$A$1:$J$21"}</definedName>
    <definedName name="lgm" localSheetId="20" hidden="1">{"'Sample Status'!$A$1:$J$21"}</definedName>
    <definedName name="lgm" localSheetId="16" hidden="1">{"'Sample Status'!$A$1:$J$21"}</definedName>
    <definedName name="lgm" localSheetId="22" hidden="1">{"'Sample Status'!$A$1:$J$21"}</definedName>
    <definedName name="lgm" localSheetId="15" hidden="1">{"'Sample Status'!$A$1:$J$21"}</definedName>
    <definedName name="lgm" localSheetId="21" hidden="1">{"'Sample Status'!$A$1:$J$21"}</definedName>
    <definedName name="lgm" localSheetId="9" hidden="1">{"'Sample Status'!$A$1:$J$21"}</definedName>
    <definedName name="lgm" localSheetId="23" hidden="1">{"'Sample Status'!$A$1:$J$21"}</definedName>
    <definedName name="lgm" localSheetId="13" hidden="1">{"'Sample Status'!$A$1:$J$21"}</definedName>
    <definedName name="lgm" localSheetId="10" hidden="1">{"'Sample Status'!$A$1:$J$21"}</definedName>
    <definedName name="lgm" localSheetId="24" hidden="1">{"'Sample Status'!$A$1:$J$21"}</definedName>
    <definedName name="lgm" localSheetId="17" hidden="1">{"'Sample Status'!$A$1:$J$21"}</definedName>
    <definedName name="lgm" hidden="1">{"'Sample Status'!$A$1:$J$21"}</definedName>
    <definedName name="LIST2002" localSheetId="3">#REF!</definedName>
    <definedName name="LIST2002" localSheetId="0">#REF!</definedName>
    <definedName name="LIST2002" localSheetId="18">#REF!</definedName>
    <definedName name="LIST2002" localSheetId="19">#REF!</definedName>
    <definedName name="LIST2002" localSheetId="8">#REF!</definedName>
    <definedName name="LIST2002" localSheetId="12">#REF!</definedName>
    <definedName name="LIST2002" localSheetId="11">#REF!</definedName>
    <definedName name="LIST2002" localSheetId="14">#REF!</definedName>
    <definedName name="LIST2002" localSheetId="20">#REF!</definedName>
    <definedName name="LIST2002" localSheetId="16">#REF!</definedName>
    <definedName name="LIST2002" localSheetId="22">#REF!</definedName>
    <definedName name="LIST2002" localSheetId="15">#REF!</definedName>
    <definedName name="LIST2002" localSheetId="21">#REF!</definedName>
    <definedName name="LIST2002" localSheetId="9">#REF!</definedName>
    <definedName name="LIST2002" localSheetId="23">#REF!</definedName>
    <definedName name="LIST2002" localSheetId="13">#REF!</definedName>
    <definedName name="LIST2002" localSheetId="10">#REF!</definedName>
    <definedName name="LIST2002" localSheetId="24">#REF!</definedName>
    <definedName name="LIST2002" localSheetId="17">#REF!</definedName>
    <definedName name="LIST2002">#REF!</definedName>
    <definedName name="LIST2003" localSheetId="3">#REF!</definedName>
    <definedName name="LIST2003" localSheetId="0">#REF!</definedName>
    <definedName name="LIST2003" localSheetId="18">#REF!</definedName>
    <definedName name="LIST2003" localSheetId="19">#REF!</definedName>
    <definedName name="LIST2003" localSheetId="8">#REF!</definedName>
    <definedName name="LIST2003" localSheetId="12">#REF!</definedName>
    <definedName name="LIST2003" localSheetId="11">#REF!</definedName>
    <definedName name="LIST2003" localSheetId="14">#REF!</definedName>
    <definedName name="LIST2003" localSheetId="20">#REF!</definedName>
    <definedName name="LIST2003" localSheetId="16">#REF!</definedName>
    <definedName name="LIST2003" localSheetId="22">#REF!</definedName>
    <definedName name="LIST2003" localSheetId="15">#REF!</definedName>
    <definedName name="LIST2003" localSheetId="21">#REF!</definedName>
    <definedName name="LIST2003" localSheetId="9">#REF!</definedName>
    <definedName name="LIST2003" localSheetId="23">#REF!</definedName>
    <definedName name="LIST2003" localSheetId="13">#REF!</definedName>
    <definedName name="LIST2003" localSheetId="10">#REF!</definedName>
    <definedName name="LIST2003" localSheetId="24">#REF!</definedName>
    <definedName name="LIST2003" localSheetId="17">#REF!</definedName>
    <definedName name="LIST2003">#REF!</definedName>
    <definedName name="llll" hidden="1">'[68]Cntmrs-Recruit'!$F$20:$Q$20</definedName>
    <definedName name="llllllllllllllllll" hidden="1">[5]A!$J$130:$U$130</definedName>
    <definedName name="Loan_Amount">'[56]Loan Amortization Schedule'!$D$5</definedName>
    <definedName name="Loan_Start">'[56]Loan Amortization Schedule'!$D$9</definedName>
    <definedName name="Loan_Years">'[56]Loan Amortization Schedule'!$D$7</definedName>
    <definedName name="lookup" localSheetId="3">#REF!</definedName>
    <definedName name="lookup" localSheetId="0">#REF!</definedName>
    <definedName name="lookup" localSheetId="18">#REF!</definedName>
    <definedName name="lookup" localSheetId="19">#REF!</definedName>
    <definedName name="lookup" localSheetId="8">#REF!</definedName>
    <definedName name="lookup" localSheetId="12">#REF!</definedName>
    <definedName name="lookup" localSheetId="11">#REF!</definedName>
    <definedName name="lookup" localSheetId="14">#REF!</definedName>
    <definedName name="lookup" localSheetId="20">#REF!</definedName>
    <definedName name="lookup" localSheetId="16">#REF!</definedName>
    <definedName name="lookup" localSheetId="22">#REF!</definedName>
    <definedName name="lookup" localSheetId="15">#REF!</definedName>
    <definedName name="lookup" localSheetId="21">#REF!</definedName>
    <definedName name="lookup" localSheetId="9">#REF!</definedName>
    <definedName name="lookup" localSheetId="23">#REF!</definedName>
    <definedName name="lookup" localSheetId="13">#REF!</definedName>
    <definedName name="lookup" localSheetId="10">#REF!</definedName>
    <definedName name="lookup" localSheetId="24">#REF!</definedName>
    <definedName name="lookup" localSheetId="17">#REF!</definedName>
    <definedName name="lookup">#REF!</definedName>
    <definedName name="lostTime" localSheetId="0">[7]!lostTime</definedName>
    <definedName name="lostTime" localSheetId="18">[7]!lostTime</definedName>
    <definedName name="lostTime" localSheetId="19">[7]!lostTime</definedName>
    <definedName name="lostTime" localSheetId="8">[7]!lostTime</definedName>
    <definedName name="lostTime" localSheetId="12">[7]!lostTime</definedName>
    <definedName name="lostTime" localSheetId="11">[7]!lostTime</definedName>
    <definedName name="lostTime" localSheetId="14">[7]!lostTime</definedName>
    <definedName name="lostTime" localSheetId="20">[7]!lostTime</definedName>
    <definedName name="lostTime" localSheetId="16">[7]!lostTime</definedName>
    <definedName name="lostTime" localSheetId="22">[7]!lostTime</definedName>
    <definedName name="lostTime" localSheetId="15">[7]!lostTime</definedName>
    <definedName name="lostTime" localSheetId="21">[7]!lostTime</definedName>
    <definedName name="lostTime" localSheetId="9">[7]!lostTime</definedName>
    <definedName name="lostTime" localSheetId="23">[7]!lostTime</definedName>
    <definedName name="lostTime" localSheetId="13">[7]!lostTime</definedName>
    <definedName name="lostTime" localSheetId="10">[7]!lostTime</definedName>
    <definedName name="lostTime" localSheetId="24">[7]!lostTime</definedName>
    <definedName name="lostTime" localSheetId="17">[7]!lostTime</definedName>
    <definedName name="lostTime">[7]!lostTime</definedName>
    <definedName name="loveland" localSheetId="0">[7]!loveland</definedName>
    <definedName name="loveland" localSheetId="18">[7]!loveland</definedName>
    <definedName name="loveland" localSheetId="19">[7]!loveland</definedName>
    <definedName name="loveland" localSheetId="8">[7]!loveland</definedName>
    <definedName name="loveland" localSheetId="12">[7]!loveland</definedName>
    <definedName name="loveland" localSheetId="11">[7]!loveland</definedName>
    <definedName name="loveland" localSheetId="14">[7]!loveland</definedName>
    <definedName name="loveland" localSheetId="20">[7]!loveland</definedName>
    <definedName name="loveland" localSheetId="16">[7]!loveland</definedName>
    <definedName name="loveland" localSheetId="22">[7]!loveland</definedName>
    <definedName name="loveland" localSheetId="15">[7]!loveland</definedName>
    <definedName name="loveland" localSheetId="21">[7]!loveland</definedName>
    <definedName name="loveland" localSheetId="9">[7]!loveland</definedName>
    <definedName name="loveland" localSheetId="23">[7]!loveland</definedName>
    <definedName name="loveland" localSheetId="13">[7]!loveland</definedName>
    <definedName name="loveland" localSheetId="10">[7]!loveland</definedName>
    <definedName name="loveland" localSheetId="24">[7]!loveland</definedName>
    <definedName name="loveland" localSheetId="17">[7]!loveland</definedName>
    <definedName name="loveland">[7]!loveland</definedName>
    <definedName name="lovelandloveland" localSheetId="0">[7]!lovelandloveland</definedName>
    <definedName name="lovelandloveland" localSheetId="18">[7]!lovelandloveland</definedName>
    <definedName name="lovelandloveland" localSheetId="19">[7]!lovelandloveland</definedName>
    <definedName name="lovelandloveland" localSheetId="8">[7]!lovelandloveland</definedName>
    <definedName name="lovelandloveland" localSheetId="12">[7]!lovelandloveland</definedName>
    <definedName name="lovelandloveland" localSheetId="11">[7]!lovelandloveland</definedName>
    <definedName name="lovelandloveland" localSheetId="14">[7]!lovelandloveland</definedName>
    <definedName name="lovelandloveland" localSheetId="20">[7]!lovelandloveland</definedName>
    <definedName name="lovelandloveland" localSheetId="16">[7]!lovelandloveland</definedName>
    <definedName name="lovelandloveland" localSheetId="22">[7]!lovelandloveland</definedName>
    <definedName name="lovelandloveland" localSheetId="15">[7]!lovelandloveland</definedName>
    <definedName name="lovelandloveland" localSheetId="21">[7]!lovelandloveland</definedName>
    <definedName name="lovelandloveland" localSheetId="9">[7]!lovelandloveland</definedName>
    <definedName name="lovelandloveland" localSheetId="23">[7]!lovelandloveland</definedName>
    <definedName name="lovelandloveland" localSheetId="13">[7]!lovelandloveland</definedName>
    <definedName name="lovelandloveland" localSheetId="10">[7]!lovelandloveland</definedName>
    <definedName name="lovelandloveland" localSheetId="24">[7]!lovelandloveland</definedName>
    <definedName name="lovelandloveland" localSheetId="17">[7]!lovelandloveland</definedName>
    <definedName name="lovelandloveland">[7]!lovelandloveland</definedName>
    <definedName name="Loyalty" localSheetId="3">#REF!</definedName>
    <definedName name="Loyalty" localSheetId="0">#REF!</definedName>
    <definedName name="Loyalty" localSheetId="18">#REF!</definedName>
    <definedName name="Loyalty" localSheetId="19">#REF!</definedName>
    <definedName name="Loyalty" localSheetId="8">#REF!</definedName>
    <definedName name="Loyalty" localSheetId="12">#REF!</definedName>
    <definedName name="Loyalty" localSheetId="11">#REF!</definedName>
    <definedName name="Loyalty" localSheetId="14">#REF!</definedName>
    <definedName name="Loyalty" localSheetId="20">#REF!</definedName>
    <definedName name="Loyalty" localSheetId="16">#REF!</definedName>
    <definedName name="Loyalty" localSheetId="22">#REF!</definedName>
    <definedName name="Loyalty" localSheetId="15">#REF!</definedName>
    <definedName name="Loyalty" localSheetId="21">#REF!</definedName>
    <definedName name="Loyalty" localSheetId="9">#REF!</definedName>
    <definedName name="Loyalty" localSheetId="23">#REF!</definedName>
    <definedName name="Loyalty" localSheetId="13">#REF!</definedName>
    <definedName name="Loyalty" localSheetId="10">#REF!</definedName>
    <definedName name="Loyalty" localSheetId="24">#REF!</definedName>
    <definedName name="Loyalty" localSheetId="17">#REF!</definedName>
    <definedName name="Loyalty">#REF!</definedName>
    <definedName name="lydia">SUM(OFFSET('[69]CRU&amp;ACRU'!A$466,'[69]CRU&amp;ACRU'!$Q1,0,'[69]CRU&amp;ACRU'!$P1,1))</definedName>
    <definedName name="LYN" localSheetId="3">[27]Q2_Account!#REF!</definedName>
    <definedName name="LYN" localSheetId="0">[27]Q2_Account!#REF!</definedName>
    <definedName name="LYN" localSheetId="18">[27]Q2_Account!#REF!</definedName>
    <definedName name="LYN" localSheetId="19">[27]Q2_Account!#REF!</definedName>
    <definedName name="LYN" localSheetId="8">[27]Q2_Account!#REF!</definedName>
    <definedName name="LYN" localSheetId="12">[27]Q2_Account!#REF!</definedName>
    <definedName name="LYN" localSheetId="11">[27]Q2_Account!#REF!</definedName>
    <definedName name="LYN" localSheetId="14">[27]Q2_Account!#REF!</definedName>
    <definedName name="LYN" localSheetId="20">[27]Q2_Account!#REF!</definedName>
    <definedName name="LYN" localSheetId="16">[27]Q2_Account!#REF!</definedName>
    <definedName name="LYN" localSheetId="22">[27]Q2_Account!#REF!</definedName>
    <definedName name="LYN" localSheetId="15">[27]Q2_Account!#REF!</definedName>
    <definedName name="LYN" localSheetId="21">[27]Q2_Account!#REF!</definedName>
    <definedName name="LYN" localSheetId="9">[27]Q2_Account!#REF!</definedName>
    <definedName name="LYN" localSheetId="23">[27]Q2_Account!#REF!</definedName>
    <definedName name="LYN" localSheetId="13">[27]Q2_Account!#REF!</definedName>
    <definedName name="LYN" localSheetId="10">[27]Q2_Account!#REF!</definedName>
    <definedName name="LYN" localSheetId="24">[27]Q2_Account!#REF!</definedName>
    <definedName name="LYN" localSheetId="17">[27]Q2_Account!#REF!</definedName>
    <definedName name="LYN">[27]Q2_Account!#REF!</definedName>
    <definedName name="MainCCLookup" localSheetId="3">#REF!</definedName>
    <definedName name="MainCCLookup" localSheetId="0">#REF!</definedName>
    <definedName name="MainCCLookup" localSheetId="18">#REF!</definedName>
    <definedName name="MainCCLookup" localSheetId="19">#REF!</definedName>
    <definedName name="MainCCLookup" localSheetId="8">#REF!</definedName>
    <definedName name="MainCCLookup" localSheetId="12">#REF!</definedName>
    <definedName name="MainCCLookup" localSheetId="11">#REF!</definedName>
    <definedName name="MainCCLookup" localSheetId="14">#REF!</definedName>
    <definedName name="MainCCLookup" localSheetId="20">#REF!</definedName>
    <definedName name="MainCCLookup" localSheetId="16">#REF!</definedName>
    <definedName name="MainCCLookup" localSheetId="22">#REF!</definedName>
    <definedName name="MainCCLookup" localSheetId="15">#REF!</definedName>
    <definedName name="MainCCLookup" localSheetId="21">#REF!</definedName>
    <definedName name="MainCCLookup" localSheetId="9">#REF!</definedName>
    <definedName name="MainCCLookup" localSheetId="23">#REF!</definedName>
    <definedName name="MainCCLookup" localSheetId="13">#REF!</definedName>
    <definedName name="MainCCLookup" localSheetId="10">#REF!</definedName>
    <definedName name="MainCCLookup" localSheetId="24">#REF!</definedName>
    <definedName name="MainCCLookup" localSheetId="17">#REF!</definedName>
    <definedName name="MainCCLookup">#REF!</definedName>
    <definedName name="MajMktsCCs" localSheetId="3">#REF!</definedName>
    <definedName name="MajMktsCCs" localSheetId="0">#REF!</definedName>
    <definedName name="MajMktsCCs" localSheetId="18">#REF!</definedName>
    <definedName name="MajMktsCCs" localSheetId="19">#REF!</definedName>
    <definedName name="MajMktsCCs" localSheetId="8">#REF!</definedName>
    <definedName name="MajMktsCCs" localSheetId="12">#REF!</definedName>
    <definedName name="MajMktsCCs" localSheetId="11">#REF!</definedName>
    <definedName name="MajMktsCCs" localSheetId="14">#REF!</definedName>
    <definedName name="MajMktsCCs" localSheetId="20">#REF!</definedName>
    <definedName name="MajMktsCCs" localSheetId="16">#REF!</definedName>
    <definedName name="MajMktsCCs" localSheetId="22">#REF!</definedName>
    <definedName name="MajMktsCCs" localSheetId="15">#REF!</definedName>
    <definedName name="MajMktsCCs" localSheetId="21">#REF!</definedName>
    <definedName name="MajMktsCCs" localSheetId="9">#REF!</definedName>
    <definedName name="MajMktsCCs" localSheetId="23">#REF!</definedName>
    <definedName name="MajMktsCCs" localSheetId="13">#REF!</definedName>
    <definedName name="MajMktsCCs" localSheetId="10">#REF!</definedName>
    <definedName name="MajMktsCCs" localSheetId="24">#REF!</definedName>
    <definedName name="MajMktsCCs" localSheetId="17">#REF!</definedName>
    <definedName name="MajMktsCCs">#REF!</definedName>
    <definedName name="Makro1" localSheetId="0">[7]!Makro1</definedName>
    <definedName name="Makro1" localSheetId="18">[7]!Makro1</definedName>
    <definedName name="Makro1" localSheetId="19">[7]!Makro1</definedName>
    <definedName name="Makro1" localSheetId="8">[7]!Makro1</definedName>
    <definedName name="Makro1" localSheetId="12">[7]!Makro1</definedName>
    <definedName name="Makro1" localSheetId="11">[7]!Makro1</definedName>
    <definedName name="Makro1" localSheetId="14">[7]!Makro1</definedName>
    <definedName name="Makro1" localSheetId="20">[7]!Makro1</definedName>
    <definedName name="Makro1" localSheetId="16">[7]!Makro1</definedName>
    <definedName name="Makro1" localSheetId="22">[7]!Makro1</definedName>
    <definedName name="Makro1" localSheetId="15">[7]!Makro1</definedName>
    <definedName name="Makro1" localSheetId="21">[7]!Makro1</definedName>
    <definedName name="Makro1" localSheetId="9">[7]!Makro1</definedName>
    <definedName name="Makro1" localSheetId="23">[7]!Makro1</definedName>
    <definedName name="Makro1" localSheetId="13">[7]!Makro1</definedName>
    <definedName name="Makro1" localSheetId="10">[7]!Makro1</definedName>
    <definedName name="Makro1" localSheetId="24">[7]!Makro1</definedName>
    <definedName name="Makro1" localSheetId="17">[7]!Makro1</definedName>
    <definedName name="Makro1">[7]!Makro1</definedName>
    <definedName name="Makro4" localSheetId="0">[7]!Makro4</definedName>
    <definedName name="Makro4" localSheetId="18">[7]!Makro4</definedName>
    <definedName name="Makro4" localSheetId="19">[7]!Makro4</definedName>
    <definedName name="Makro4" localSheetId="8">[7]!Makro4</definedName>
    <definedName name="Makro4" localSheetId="12">[7]!Makro4</definedName>
    <definedName name="Makro4" localSheetId="11">[7]!Makro4</definedName>
    <definedName name="Makro4" localSheetId="14">[7]!Makro4</definedName>
    <definedName name="Makro4" localSheetId="20">[7]!Makro4</definedName>
    <definedName name="Makro4" localSheetId="16">[7]!Makro4</definedName>
    <definedName name="Makro4" localSheetId="22">[7]!Makro4</definedName>
    <definedName name="Makro4" localSheetId="15">[7]!Makro4</definedName>
    <definedName name="Makro4" localSheetId="21">[7]!Makro4</definedName>
    <definedName name="Makro4" localSheetId="9">[7]!Makro4</definedName>
    <definedName name="Makro4" localSheetId="23">[7]!Makro4</definedName>
    <definedName name="Makro4" localSheetId="13">[7]!Makro4</definedName>
    <definedName name="Makro4" localSheetId="10">[7]!Makro4</definedName>
    <definedName name="Makro4" localSheetId="24">[7]!Makro4</definedName>
    <definedName name="Makro4" localSheetId="17">[7]!Makro4</definedName>
    <definedName name="Makro4">[7]!Makro4</definedName>
    <definedName name="mar05act_lookup">'[33]Expense Actuals'!$D$1:$E$65536</definedName>
    <definedName name="mar05actcap_lookup">'[33]Cap Adds'!$D$1:$E$65536</definedName>
    <definedName name="mar05acthc_lookup">'[33]Final HC'!$F$1:$G$65536</definedName>
    <definedName name="march2" localSheetId="3">#REF!</definedName>
    <definedName name="march2" localSheetId="0">#REF!</definedName>
    <definedName name="march2" localSheetId="18">#REF!</definedName>
    <definedName name="march2" localSheetId="19">#REF!</definedName>
    <definedName name="march2" localSheetId="8">#REF!</definedName>
    <definedName name="march2" localSheetId="12">#REF!</definedName>
    <definedName name="march2" localSheetId="11">#REF!</definedName>
    <definedName name="march2" localSheetId="14">#REF!</definedName>
    <definedName name="march2" localSheetId="20">#REF!</definedName>
    <definedName name="march2" localSheetId="16">#REF!</definedName>
    <definedName name="march2" localSheetId="22">#REF!</definedName>
    <definedName name="march2" localSheetId="15">#REF!</definedName>
    <definedName name="march2" localSheetId="21">#REF!</definedName>
    <definedName name="march2" localSheetId="9">#REF!</definedName>
    <definedName name="march2" localSheetId="23">#REF!</definedName>
    <definedName name="march2" localSheetId="13">#REF!</definedName>
    <definedName name="march2" localSheetId="10">#REF!</definedName>
    <definedName name="march2" localSheetId="24">#REF!</definedName>
    <definedName name="march2" localSheetId="17">#REF!</definedName>
    <definedName name="march2">#REF!</definedName>
    <definedName name="marchact" localSheetId="3">#REF!</definedName>
    <definedName name="marchact" localSheetId="0">#REF!</definedName>
    <definedName name="marchact" localSheetId="18">#REF!</definedName>
    <definedName name="marchact" localSheetId="19">#REF!</definedName>
    <definedName name="marchact" localSheetId="8">#REF!</definedName>
    <definedName name="marchact" localSheetId="12">#REF!</definedName>
    <definedName name="marchact" localSheetId="11">#REF!</definedName>
    <definedName name="marchact" localSheetId="14">#REF!</definedName>
    <definedName name="marchact" localSheetId="20">#REF!</definedName>
    <definedName name="marchact" localSheetId="16">#REF!</definedName>
    <definedName name="marchact" localSheetId="22">#REF!</definedName>
    <definedName name="marchact" localSheetId="15">#REF!</definedName>
    <definedName name="marchact" localSheetId="21">#REF!</definedName>
    <definedName name="marchact" localSheetId="9">#REF!</definedName>
    <definedName name="marchact" localSheetId="23">#REF!</definedName>
    <definedName name="marchact" localSheetId="13">#REF!</definedName>
    <definedName name="marchact" localSheetId="10">#REF!</definedName>
    <definedName name="marchact" localSheetId="24">#REF!</definedName>
    <definedName name="marchact" localSheetId="17">#REF!</definedName>
    <definedName name="marchact">#REF!</definedName>
    <definedName name="master" localSheetId="3">#REF!</definedName>
    <definedName name="master" localSheetId="0">#REF!</definedName>
    <definedName name="master" localSheetId="18">#REF!</definedName>
    <definedName name="master" localSheetId="19">#REF!</definedName>
    <definedName name="master" localSheetId="8">#REF!</definedName>
    <definedName name="master" localSheetId="12">#REF!</definedName>
    <definedName name="master" localSheetId="11">#REF!</definedName>
    <definedName name="master" localSheetId="14">#REF!</definedName>
    <definedName name="master" localSheetId="20">#REF!</definedName>
    <definedName name="master" localSheetId="16">#REF!</definedName>
    <definedName name="master" localSheetId="22">#REF!</definedName>
    <definedName name="master" localSheetId="15">#REF!</definedName>
    <definedName name="master" localSheetId="21">#REF!</definedName>
    <definedName name="master" localSheetId="9">#REF!</definedName>
    <definedName name="master" localSheetId="23">#REF!</definedName>
    <definedName name="master" localSheetId="13">#REF!</definedName>
    <definedName name="master" localSheetId="10">#REF!</definedName>
    <definedName name="master" localSheetId="24">#REF!</definedName>
    <definedName name="master" localSheetId="17">#REF!</definedName>
    <definedName name="master">#REF!</definedName>
    <definedName name="Master_Export_nach_xls" localSheetId="3">#REF!</definedName>
    <definedName name="Master_Export_nach_xls" localSheetId="0">#REF!</definedName>
    <definedName name="Master_Export_nach_xls" localSheetId="18">#REF!</definedName>
    <definedName name="Master_Export_nach_xls" localSheetId="19">#REF!</definedName>
    <definedName name="Master_Export_nach_xls" localSheetId="8">#REF!</definedName>
    <definedName name="Master_Export_nach_xls" localSheetId="12">#REF!</definedName>
    <definedName name="Master_Export_nach_xls" localSheetId="11">#REF!</definedName>
    <definedName name="Master_Export_nach_xls" localSheetId="14">#REF!</definedName>
    <definedName name="Master_Export_nach_xls" localSheetId="20">#REF!</definedName>
    <definedName name="Master_Export_nach_xls" localSheetId="16">#REF!</definedName>
    <definedName name="Master_Export_nach_xls" localSheetId="22">#REF!</definedName>
    <definedName name="Master_Export_nach_xls" localSheetId="15">#REF!</definedName>
    <definedName name="Master_Export_nach_xls" localSheetId="21">#REF!</definedName>
    <definedName name="Master_Export_nach_xls" localSheetId="9">#REF!</definedName>
    <definedName name="Master_Export_nach_xls" localSheetId="23">#REF!</definedName>
    <definedName name="Master_Export_nach_xls" localSheetId="13">#REF!</definedName>
    <definedName name="Master_Export_nach_xls" localSheetId="10">#REF!</definedName>
    <definedName name="Master_Export_nach_xls" localSheetId="24">#REF!</definedName>
    <definedName name="Master_Export_nach_xls" localSheetId="17">#REF!</definedName>
    <definedName name="Master_Export_nach_xls">#REF!</definedName>
    <definedName name="MatOh" localSheetId="3">'[64]Detail PlanFY05'!#REF!</definedName>
    <definedName name="MatOh" localSheetId="0">'[64]Detail PlanFY05'!#REF!</definedName>
    <definedName name="MatOh" localSheetId="18">'[64]Detail PlanFY05'!#REF!</definedName>
    <definedName name="MatOh" localSheetId="19">'[64]Detail PlanFY05'!#REF!</definedName>
    <definedName name="MatOh" localSheetId="8">'[64]Detail PlanFY05'!#REF!</definedName>
    <definedName name="MatOh" localSheetId="12">'[64]Detail PlanFY05'!#REF!</definedName>
    <definedName name="MatOh" localSheetId="11">'[64]Detail PlanFY05'!#REF!</definedName>
    <definedName name="MatOh" localSheetId="14">'[64]Detail PlanFY05'!#REF!</definedName>
    <definedName name="MatOh" localSheetId="20">'[64]Detail PlanFY05'!#REF!</definedName>
    <definedName name="MatOh" localSheetId="16">'[64]Detail PlanFY05'!#REF!</definedName>
    <definedName name="MatOh" localSheetId="22">'[64]Detail PlanFY05'!#REF!</definedName>
    <definedName name="MatOh" localSheetId="15">'[64]Detail PlanFY05'!#REF!</definedName>
    <definedName name="MatOh" localSheetId="21">'[64]Detail PlanFY05'!#REF!</definedName>
    <definedName name="MatOh" localSheetId="9">'[64]Detail PlanFY05'!#REF!</definedName>
    <definedName name="MatOh" localSheetId="23">'[64]Detail PlanFY05'!#REF!</definedName>
    <definedName name="MatOh" localSheetId="13">'[64]Detail PlanFY05'!#REF!</definedName>
    <definedName name="MatOh" localSheetId="10">'[64]Detail PlanFY05'!#REF!</definedName>
    <definedName name="MatOh" localSheetId="24">'[64]Detail PlanFY05'!#REF!</definedName>
    <definedName name="MatOh" localSheetId="17">'[64]Detail PlanFY05'!#REF!</definedName>
    <definedName name="MatOh">'[64]Detail PlanFY05'!#REF!</definedName>
    <definedName name="maxa" localSheetId="3">#REF!</definedName>
    <definedName name="maxa" localSheetId="0">#REF!</definedName>
    <definedName name="maxa" localSheetId="18">#REF!</definedName>
    <definedName name="maxa" localSheetId="19">#REF!</definedName>
    <definedName name="maxa" localSheetId="8">#REF!</definedName>
    <definedName name="maxa" localSheetId="12">#REF!</definedName>
    <definedName name="maxa" localSheetId="11">#REF!</definedName>
    <definedName name="maxa" localSheetId="14">#REF!</definedName>
    <definedName name="maxa" localSheetId="20">#REF!</definedName>
    <definedName name="maxa" localSheetId="16">#REF!</definedName>
    <definedName name="maxa" localSheetId="22">#REF!</definedName>
    <definedName name="maxa" localSheetId="15">#REF!</definedName>
    <definedName name="maxa" localSheetId="21">#REF!</definedName>
    <definedName name="maxa" localSheetId="9">#REF!</definedName>
    <definedName name="maxa" localSheetId="23">#REF!</definedName>
    <definedName name="maxa" localSheetId="13">#REF!</definedName>
    <definedName name="maxa" localSheetId="10">#REF!</definedName>
    <definedName name="maxa" localSheetId="24">#REF!</definedName>
    <definedName name="maxa" localSheetId="17">#REF!</definedName>
    <definedName name="maxa">#REF!</definedName>
    <definedName name="maxb" localSheetId="3">#REF!</definedName>
    <definedName name="maxb" localSheetId="0">#REF!</definedName>
    <definedName name="maxb" localSheetId="18">#REF!</definedName>
    <definedName name="maxb" localSheetId="19">#REF!</definedName>
    <definedName name="maxb" localSheetId="8">#REF!</definedName>
    <definedName name="maxb" localSheetId="12">#REF!</definedName>
    <definedName name="maxb" localSheetId="11">#REF!</definedName>
    <definedName name="maxb" localSheetId="14">#REF!</definedName>
    <definedName name="maxb" localSheetId="20">#REF!</definedName>
    <definedName name="maxb" localSheetId="16">#REF!</definedName>
    <definedName name="maxb" localSheetId="22">#REF!</definedName>
    <definedName name="maxb" localSheetId="15">#REF!</definedName>
    <definedName name="maxb" localSheetId="21">#REF!</definedName>
    <definedName name="maxb" localSheetId="9">#REF!</definedName>
    <definedName name="maxb" localSheetId="23">#REF!</definedName>
    <definedName name="maxb" localSheetId="13">#REF!</definedName>
    <definedName name="maxb" localSheetId="10">#REF!</definedName>
    <definedName name="maxb" localSheetId="24">#REF!</definedName>
    <definedName name="maxb" localSheetId="17">#REF!</definedName>
    <definedName name="maxb">#REF!</definedName>
    <definedName name="maxc" localSheetId="3">#REF!</definedName>
    <definedName name="maxc" localSheetId="0">#REF!</definedName>
    <definedName name="maxc" localSheetId="18">#REF!</definedName>
    <definedName name="maxc" localSheetId="19">#REF!</definedName>
    <definedName name="maxc" localSheetId="8">#REF!</definedName>
    <definedName name="maxc" localSheetId="12">#REF!</definedName>
    <definedName name="maxc" localSheetId="11">#REF!</definedName>
    <definedName name="maxc" localSheetId="14">#REF!</definedName>
    <definedName name="maxc" localSheetId="20">#REF!</definedName>
    <definedName name="maxc" localSheetId="16">#REF!</definedName>
    <definedName name="maxc" localSheetId="22">#REF!</definedName>
    <definedName name="maxc" localSheetId="15">#REF!</definedName>
    <definedName name="maxc" localSheetId="21">#REF!</definedName>
    <definedName name="maxc" localSheetId="9">#REF!</definedName>
    <definedName name="maxc" localSheetId="23">#REF!</definedName>
    <definedName name="maxc" localSheetId="13">#REF!</definedName>
    <definedName name="maxc" localSheetId="10">#REF!</definedName>
    <definedName name="maxc" localSheetId="24">#REF!</definedName>
    <definedName name="maxc" localSheetId="17">#REF!</definedName>
    <definedName name="maxc">#REF!</definedName>
    <definedName name="maxd" localSheetId="3">#REF!</definedName>
    <definedName name="maxd" localSheetId="0">#REF!</definedName>
    <definedName name="maxd" localSheetId="18">#REF!</definedName>
    <definedName name="maxd" localSheetId="19">#REF!</definedName>
    <definedName name="maxd" localSheetId="8">#REF!</definedName>
    <definedName name="maxd" localSheetId="12">#REF!</definedName>
    <definedName name="maxd" localSheetId="11">#REF!</definedName>
    <definedName name="maxd" localSheetId="14">#REF!</definedName>
    <definedName name="maxd" localSheetId="20">#REF!</definedName>
    <definedName name="maxd" localSheetId="16">#REF!</definedName>
    <definedName name="maxd" localSheetId="22">#REF!</definedName>
    <definedName name="maxd" localSheetId="15">#REF!</definedName>
    <definedName name="maxd" localSheetId="21">#REF!</definedName>
    <definedName name="maxd" localSheetId="9">#REF!</definedName>
    <definedName name="maxd" localSheetId="23">#REF!</definedName>
    <definedName name="maxd" localSheetId="13">#REF!</definedName>
    <definedName name="maxd" localSheetId="10">#REF!</definedName>
    <definedName name="maxd" localSheetId="24">#REF!</definedName>
    <definedName name="maxd" localSheetId="17">#REF!</definedName>
    <definedName name="maxd">#REF!</definedName>
    <definedName name="MAXN" localSheetId="3">#REF!</definedName>
    <definedName name="MAXN" localSheetId="0">#REF!</definedName>
    <definedName name="MAXN" localSheetId="18">#REF!</definedName>
    <definedName name="MAXN" localSheetId="19">#REF!</definedName>
    <definedName name="MAXN" localSheetId="8">#REF!</definedName>
    <definedName name="MAXN" localSheetId="12">#REF!</definedName>
    <definedName name="MAXN" localSheetId="11">#REF!</definedName>
    <definedName name="MAXN" localSheetId="14">#REF!</definedName>
    <definedName name="MAXN" localSheetId="20">#REF!</definedName>
    <definedName name="MAXN" localSheetId="16">#REF!</definedName>
    <definedName name="MAXN" localSheetId="22">#REF!</definedName>
    <definedName name="MAXN" localSheetId="15">#REF!</definedName>
    <definedName name="MAXN" localSheetId="21">#REF!</definedName>
    <definedName name="MAXN" localSheetId="9">#REF!</definedName>
    <definedName name="MAXN" localSheetId="23">#REF!</definedName>
    <definedName name="MAXN" localSheetId="13">#REF!</definedName>
    <definedName name="MAXN" localSheetId="10">#REF!</definedName>
    <definedName name="MAXN" localSheetId="24">#REF!</definedName>
    <definedName name="MAXN" localSheetId="17">#REF!</definedName>
    <definedName name="MAXN">#REF!</definedName>
    <definedName name="MaxPctOfUSGMS">[60]pGMT!$D$2</definedName>
    <definedName name="MAXTOT" localSheetId="3">#REF!</definedName>
    <definedName name="MAXTOT" localSheetId="0">#REF!</definedName>
    <definedName name="MAXTOT" localSheetId="18">#REF!</definedName>
    <definedName name="MAXTOT" localSheetId="19">#REF!</definedName>
    <definedName name="MAXTOT" localSheetId="8">#REF!</definedName>
    <definedName name="MAXTOT" localSheetId="12">#REF!</definedName>
    <definedName name="MAXTOT" localSheetId="11">#REF!</definedName>
    <definedName name="MAXTOT" localSheetId="14">#REF!</definedName>
    <definedName name="MAXTOT" localSheetId="20">#REF!</definedName>
    <definedName name="MAXTOT" localSheetId="16">#REF!</definedName>
    <definedName name="MAXTOT" localSheetId="22">#REF!</definedName>
    <definedName name="MAXTOT" localSheetId="15">#REF!</definedName>
    <definedName name="MAXTOT" localSheetId="21">#REF!</definedName>
    <definedName name="MAXTOT" localSheetId="9">#REF!</definedName>
    <definedName name="MAXTOT" localSheetId="23">#REF!</definedName>
    <definedName name="MAXTOT" localSheetId="13">#REF!</definedName>
    <definedName name="MAXTOT" localSheetId="10">#REF!</definedName>
    <definedName name="MAXTOT" localSheetId="24">#REF!</definedName>
    <definedName name="MAXTOT" localSheetId="17">#REF!</definedName>
    <definedName name="MAXTOT">#REF!</definedName>
    <definedName name="may05act_lookup">'[33]Expense Actuals'!$J$1:$K$65536</definedName>
    <definedName name="may05actcap_lookup">'[33]Cap Adds'!$J$1:$K$65536</definedName>
    <definedName name="may05acthc_lookup">'[33]Final HC'!$L$1:$M$65536</definedName>
    <definedName name="MBD" localSheetId="3">#REF!</definedName>
    <definedName name="MBD" localSheetId="0">#REF!</definedName>
    <definedName name="MBD" localSheetId="18">#REF!</definedName>
    <definedName name="MBD" localSheetId="19">#REF!</definedName>
    <definedName name="MBD" localSheetId="8">#REF!</definedName>
    <definedName name="MBD" localSheetId="12">#REF!</definedName>
    <definedName name="MBD" localSheetId="11">#REF!</definedName>
    <definedName name="MBD" localSheetId="14">#REF!</definedName>
    <definedName name="MBD" localSheetId="20">#REF!</definedName>
    <definedName name="MBD" localSheetId="16">#REF!</definedName>
    <definedName name="MBD" localSheetId="22">#REF!</definedName>
    <definedName name="MBD" localSheetId="15">#REF!</definedName>
    <definedName name="MBD" localSheetId="21">#REF!</definedName>
    <definedName name="MBD" localSheetId="9">#REF!</definedName>
    <definedName name="MBD" localSheetId="23">#REF!</definedName>
    <definedName name="MBD" localSheetId="13">#REF!</definedName>
    <definedName name="MBD" localSheetId="10">#REF!</definedName>
    <definedName name="MBD" localSheetId="24">#REF!</definedName>
    <definedName name="MBD" localSheetId="17">#REF!</definedName>
    <definedName name="MBD">#REF!</definedName>
    <definedName name="mbdeis_base_data" localSheetId="3">#REF!</definedName>
    <definedName name="mbdeis_base_data" localSheetId="0">#REF!</definedName>
    <definedName name="mbdeis_base_data" localSheetId="18">#REF!</definedName>
    <definedName name="mbdeis_base_data" localSheetId="19">#REF!</definedName>
    <definedName name="mbdeis_base_data" localSheetId="8">#REF!</definedName>
    <definedName name="mbdeis_base_data" localSheetId="12">#REF!</definedName>
    <definedName name="mbdeis_base_data" localSheetId="11">#REF!</definedName>
    <definedName name="mbdeis_base_data" localSheetId="14">#REF!</definedName>
    <definedName name="mbdeis_base_data" localSheetId="20">#REF!</definedName>
    <definedName name="mbdeis_base_data" localSheetId="16">#REF!</definedName>
    <definedName name="mbdeis_base_data" localSheetId="22">#REF!</definedName>
    <definedName name="mbdeis_base_data" localSheetId="15">#REF!</definedName>
    <definedName name="mbdeis_base_data" localSheetId="21">#REF!</definedName>
    <definedName name="mbdeis_base_data" localSheetId="9">#REF!</definedName>
    <definedName name="mbdeis_base_data" localSheetId="23">#REF!</definedName>
    <definedName name="mbdeis_base_data" localSheetId="13">#REF!</definedName>
    <definedName name="mbdeis_base_data" localSheetId="10">#REF!</definedName>
    <definedName name="mbdeis_base_data" localSheetId="24">#REF!</definedName>
    <definedName name="mbdeis_base_data" localSheetId="17">#REF!</definedName>
    <definedName name="mbdeis_base_data">#REF!</definedName>
    <definedName name="MBuyer_Summary">'[70]M-Buyer Summary'!$A$3:$BN$100</definedName>
    <definedName name="Middle" localSheetId="3">#REF!</definedName>
    <definedName name="Middle" localSheetId="0">#REF!</definedName>
    <definedName name="Middle" localSheetId="18">#REF!</definedName>
    <definedName name="Middle" localSheetId="19">#REF!</definedName>
    <definedName name="Middle" localSheetId="8">#REF!</definedName>
    <definedName name="Middle" localSheetId="12">#REF!</definedName>
    <definedName name="Middle" localSheetId="11">#REF!</definedName>
    <definedName name="Middle" localSheetId="14">#REF!</definedName>
    <definedName name="Middle" localSheetId="20">#REF!</definedName>
    <definedName name="Middle" localSheetId="16">#REF!</definedName>
    <definedName name="Middle" localSheetId="22">#REF!</definedName>
    <definedName name="Middle" localSheetId="15">#REF!</definedName>
    <definedName name="Middle" localSheetId="21">#REF!</definedName>
    <definedName name="Middle" localSheetId="9">#REF!</definedName>
    <definedName name="Middle" localSheetId="23">#REF!</definedName>
    <definedName name="Middle" localSheetId="13">#REF!</definedName>
    <definedName name="Middle" localSheetId="10">#REF!</definedName>
    <definedName name="Middle" localSheetId="24">#REF!</definedName>
    <definedName name="Middle" localSheetId="17">#REF!</definedName>
    <definedName name="Middle">#REF!</definedName>
    <definedName name="midqtr">[71]PillarTargetQ32002!$F$1:$R$294</definedName>
    <definedName name="mil" localSheetId="3">#REF!</definedName>
    <definedName name="mil" localSheetId="0">#REF!</definedName>
    <definedName name="mil" localSheetId="18">#REF!</definedName>
    <definedName name="mil" localSheetId="19">#REF!</definedName>
    <definedName name="mil" localSheetId="8">#REF!</definedName>
    <definedName name="mil" localSheetId="12">#REF!</definedName>
    <definedName name="mil" localSheetId="11">#REF!</definedName>
    <definedName name="mil" localSheetId="14">#REF!</definedName>
    <definedName name="mil" localSheetId="20">#REF!</definedName>
    <definedName name="mil" localSheetId="16">#REF!</definedName>
    <definedName name="mil" localSheetId="22">#REF!</definedName>
    <definedName name="mil" localSheetId="15">#REF!</definedName>
    <definedName name="mil" localSheetId="21">#REF!</definedName>
    <definedName name="mil" localSheetId="9">#REF!</definedName>
    <definedName name="mil" localSheetId="23">#REF!</definedName>
    <definedName name="mil" localSheetId="13">#REF!</definedName>
    <definedName name="mil" localSheetId="10">#REF!</definedName>
    <definedName name="mil" localSheetId="24">#REF!</definedName>
    <definedName name="mil" localSheetId="17">#REF!</definedName>
    <definedName name="mil">#REF!</definedName>
    <definedName name="million" localSheetId="3">#REF!</definedName>
    <definedName name="million" localSheetId="0">#REF!</definedName>
    <definedName name="million" localSheetId="18">#REF!</definedName>
    <definedName name="million" localSheetId="19">#REF!</definedName>
    <definedName name="million" localSheetId="8">#REF!</definedName>
    <definedName name="million" localSheetId="12">#REF!</definedName>
    <definedName name="million" localSheetId="11">#REF!</definedName>
    <definedName name="million" localSheetId="14">#REF!</definedName>
    <definedName name="million" localSheetId="20">#REF!</definedName>
    <definedName name="million" localSheetId="16">#REF!</definedName>
    <definedName name="million" localSheetId="22">#REF!</definedName>
    <definedName name="million" localSheetId="15">#REF!</definedName>
    <definedName name="million" localSheetId="21">#REF!</definedName>
    <definedName name="million" localSheetId="9">#REF!</definedName>
    <definedName name="million" localSheetId="23">#REF!</definedName>
    <definedName name="million" localSheetId="13">#REF!</definedName>
    <definedName name="million" localSheetId="10">#REF!</definedName>
    <definedName name="million" localSheetId="24">#REF!</definedName>
    <definedName name="million" localSheetId="17">#REF!</definedName>
    <definedName name="million">#REF!</definedName>
    <definedName name="MinPctOfUSGMS">[60]pGMT!$D$4</definedName>
    <definedName name="mktg">[59]q_Mtkg2!$A$298:$G$332</definedName>
    <definedName name="mm" localSheetId="3" hidden="1">{"'Sample Status'!$A$1:$J$21"}</definedName>
    <definedName name="mm" localSheetId="0" hidden="1">{"'Sample Status'!$A$1:$J$21"}</definedName>
    <definedName name="mm" localSheetId="18" hidden="1">{"'Sample Status'!$A$1:$J$21"}</definedName>
    <definedName name="mm" localSheetId="19" hidden="1">{"'Sample Status'!$A$1:$J$21"}</definedName>
    <definedName name="mm" localSheetId="8" hidden="1">{"'Sample Status'!$A$1:$J$21"}</definedName>
    <definedName name="mm" localSheetId="12" hidden="1">{"'Sample Status'!$A$1:$J$21"}</definedName>
    <definedName name="mm" localSheetId="11" hidden="1">{"'Sample Status'!$A$1:$J$21"}</definedName>
    <definedName name="mm" localSheetId="14" hidden="1">{"'Sample Status'!$A$1:$J$21"}</definedName>
    <definedName name="mm" localSheetId="20" hidden="1">{"'Sample Status'!$A$1:$J$21"}</definedName>
    <definedName name="mm" localSheetId="16" hidden="1">{"'Sample Status'!$A$1:$J$21"}</definedName>
    <definedName name="mm" localSheetId="22" hidden="1">{"'Sample Status'!$A$1:$J$21"}</definedName>
    <definedName name="mm" localSheetId="15" hidden="1">{"'Sample Status'!$A$1:$J$21"}</definedName>
    <definedName name="mm" localSheetId="21" hidden="1">{"'Sample Status'!$A$1:$J$21"}</definedName>
    <definedName name="mm" localSheetId="9" hidden="1">{"'Sample Status'!$A$1:$J$21"}</definedName>
    <definedName name="mm" localSheetId="23" hidden="1">{"'Sample Status'!$A$1:$J$21"}</definedName>
    <definedName name="mm" localSheetId="13" hidden="1">{"'Sample Status'!$A$1:$J$21"}</definedName>
    <definedName name="mm" localSheetId="10" hidden="1">{"'Sample Status'!$A$1:$J$21"}</definedName>
    <definedName name="mm" localSheetId="24" hidden="1">{"'Sample Status'!$A$1:$J$21"}</definedName>
    <definedName name="mm" localSheetId="17" hidden="1">{"'Sample Status'!$A$1:$J$21"}</definedName>
    <definedName name="mm" hidden="1">{"'Sample Status'!$A$1:$J$21"}</definedName>
    <definedName name="mmm" localSheetId="3" hidden="1">{"M1D_1",#N/A,FALSE,"Support Sch"}</definedName>
    <definedName name="mmm" localSheetId="0" hidden="1">{"M1D_1",#N/A,FALSE,"Support Sch"}</definedName>
    <definedName name="mmm" localSheetId="18" hidden="1">{"M1D_1",#N/A,FALSE,"Support Sch"}</definedName>
    <definedName name="mmm" localSheetId="19" hidden="1">{"M1D_1",#N/A,FALSE,"Support Sch"}</definedName>
    <definedName name="mmm" localSheetId="8" hidden="1">{"M1D_1",#N/A,FALSE,"Support Sch"}</definedName>
    <definedName name="mmm" localSheetId="12" hidden="1">{"M1D_1",#N/A,FALSE,"Support Sch"}</definedName>
    <definedName name="mmm" localSheetId="11" hidden="1">{"M1D_1",#N/A,FALSE,"Support Sch"}</definedName>
    <definedName name="mmm" localSheetId="14" hidden="1">{"M1D_1",#N/A,FALSE,"Support Sch"}</definedName>
    <definedName name="mmm" localSheetId="20" hidden="1">{"M1D_1",#N/A,FALSE,"Support Sch"}</definedName>
    <definedName name="mmm" localSheetId="16" hidden="1">{"M1D_1",#N/A,FALSE,"Support Sch"}</definedName>
    <definedName name="mmm" localSheetId="22" hidden="1">{"M1D_1",#N/A,FALSE,"Support Sch"}</definedName>
    <definedName name="mmm" localSheetId="15" hidden="1">{"M1D_1",#N/A,FALSE,"Support Sch"}</definedName>
    <definedName name="mmm" localSheetId="21" hidden="1">{"M1D_1",#N/A,FALSE,"Support Sch"}</definedName>
    <definedName name="mmm" localSheetId="9" hidden="1">{"M1D_1",#N/A,FALSE,"Support Sch"}</definedName>
    <definedName name="mmm" localSheetId="23" hidden="1">{"M1D_1",#N/A,FALSE,"Support Sch"}</definedName>
    <definedName name="mmm" localSheetId="13" hidden="1">{"M1D_1",#N/A,FALSE,"Support Sch"}</definedName>
    <definedName name="mmm" localSheetId="10" hidden="1">{"M1D_1",#N/A,FALSE,"Support Sch"}</definedName>
    <definedName name="mmm" localSheetId="24" hidden="1">{"M1D_1",#N/A,FALSE,"Support Sch"}</definedName>
    <definedName name="mmm" localSheetId="17" hidden="1">{"M1D_1",#N/A,FALSE,"Support Sch"}</definedName>
    <definedName name="mmm" hidden="1">{"M1D_1",#N/A,FALSE,"Support Sch"}</definedName>
    <definedName name="mmmm" hidden="1">'[4]Cntmrs-Recruit'!$F$22:$Q$22</definedName>
    <definedName name="mmmmkkl9" hidden="1">[5]A!$L$128:$U$128</definedName>
    <definedName name="MNTHGRP" localSheetId="3">[27]Q2_Account!#REF!</definedName>
    <definedName name="MNTHGRP" localSheetId="0">[27]Q2_Account!#REF!</definedName>
    <definedName name="MNTHGRP" localSheetId="18">[27]Q2_Account!#REF!</definedName>
    <definedName name="MNTHGRP" localSheetId="19">[27]Q2_Account!#REF!</definedName>
    <definedName name="MNTHGRP" localSheetId="8">[27]Q2_Account!#REF!</definedName>
    <definedName name="MNTHGRP" localSheetId="12">[27]Q2_Account!#REF!</definedName>
    <definedName name="MNTHGRP" localSheetId="11">[27]Q2_Account!#REF!</definedName>
    <definedName name="MNTHGRP" localSheetId="14">[27]Q2_Account!#REF!</definedName>
    <definedName name="MNTHGRP" localSheetId="20">[27]Q2_Account!#REF!</definedName>
    <definedName name="MNTHGRP" localSheetId="16">[27]Q2_Account!#REF!</definedName>
    <definedName name="MNTHGRP" localSheetId="22">[27]Q2_Account!#REF!</definedName>
    <definedName name="MNTHGRP" localSheetId="15">[27]Q2_Account!#REF!</definedName>
    <definedName name="MNTHGRP" localSheetId="21">[27]Q2_Account!#REF!</definedName>
    <definedName name="MNTHGRP" localSheetId="9">[27]Q2_Account!#REF!</definedName>
    <definedName name="MNTHGRP" localSheetId="23">[27]Q2_Account!#REF!</definedName>
    <definedName name="MNTHGRP" localSheetId="13">[27]Q2_Account!#REF!</definedName>
    <definedName name="MNTHGRP" localSheetId="10">[27]Q2_Account!#REF!</definedName>
    <definedName name="MNTHGRP" localSheetId="24">[27]Q2_Account!#REF!</definedName>
    <definedName name="MNTHGRP" localSheetId="17">[27]Q2_Account!#REF!</definedName>
    <definedName name="MNTHGRP">[27]Q2_Account!#REF!</definedName>
    <definedName name="Model" localSheetId="3">#REF!</definedName>
    <definedName name="Model" localSheetId="0">#REF!</definedName>
    <definedName name="Model" localSheetId="18">#REF!</definedName>
    <definedName name="Model" localSheetId="19">#REF!</definedName>
    <definedName name="Model" localSheetId="8">#REF!</definedName>
    <definedName name="Model" localSheetId="12">#REF!</definedName>
    <definedName name="Model" localSheetId="11">#REF!</definedName>
    <definedName name="Model" localSheetId="14">#REF!</definedName>
    <definedName name="Model" localSheetId="20">#REF!</definedName>
    <definedName name="Model" localSheetId="16">#REF!</definedName>
    <definedName name="Model" localSheetId="22">#REF!</definedName>
    <definedName name="Model" localSheetId="15">#REF!</definedName>
    <definedName name="Model" localSheetId="21">#REF!</definedName>
    <definedName name="Model" localSheetId="9">#REF!</definedName>
    <definedName name="Model" localSheetId="23">#REF!</definedName>
    <definedName name="Model" localSheetId="13">#REF!</definedName>
    <definedName name="Model" localSheetId="10">#REF!</definedName>
    <definedName name="Model" localSheetId="24">#REF!</definedName>
    <definedName name="Model" localSheetId="17">#REF!</definedName>
    <definedName name="Model">#REF!</definedName>
    <definedName name="Module4.DetailUpdate" localSheetId="0">[7]!Module4.DetailUpdate</definedName>
    <definedName name="Module4.DetailUpdate" localSheetId="18">[7]!Module4.DetailUpdate</definedName>
    <definedName name="Module4.DetailUpdate" localSheetId="19">[7]!Module4.DetailUpdate</definedName>
    <definedName name="Module4.DetailUpdate" localSheetId="8">[7]!Module4.DetailUpdate</definedName>
    <definedName name="Module4.DetailUpdate" localSheetId="12">[7]!Module4.DetailUpdate</definedName>
    <definedName name="Module4.DetailUpdate" localSheetId="11">[7]!Module4.DetailUpdate</definedName>
    <definedName name="Module4.DetailUpdate" localSheetId="14">[7]!Module4.DetailUpdate</definedName>
    <definedName name="Module4.DetailUpdate" localSheetId="20">[7]!Module4.DetailUpdate</definedName>
    <definedName name="Module4.DetailUpdate" localSheetId="16">[7]!Module4.DetailUpdate</definedName>
    <definedName name="Module4.DetailUpdate" localSheetId="22">[7]!Module4.DetailUpdate</definedName>
    <definedName name="Module4.DetailUpdate" localSheetId="15">[7]!Module4.DetailUpdate</definedName>
    <definedName name="Module4.DetailUpdate" localSheetId="21">[7]!Module4.DetailUpdate</definedName>
    <definedName name="Module4.DetailUpdate" localSheetId="9">[7]!Module4.DetailUpdate</definedName>
    <definedName name="Module4.DetailUpdate" localSheetId="23">[7]!Module4.DetailUpdate</definedName>
    <definedName name="Module4.DetailUpdate" localSheetId="13">[7]!Module4.DetailUpdate</definedName>
    <definedName name="Module4.DetailUpdate" localSheetId="10">[7]!Module4.DetailUpdate</definedName>
    <definedName name="Module4.DetailUpdate" localSheetId="24">[7]!Module4.DetailUpdate</definedName>
    <definedName name="Module4.DetailUpdate" localSheetId="17">[7]!Module4.DetailUpdate</definedName>
    <definedName name="Module4.DetailUpdate">[7]!Module4.DetailUpdate</definedName>
    <definedName name="MOverlap_Summary">'[70]M-Overlap Summary'!$A$3:$BK$100</definedName>
    <definedName name="MSeller_Summary">'[70]M-Seller Summary'!$A$3:$BN$100</definedName>
    <definedName name="MULTA" localSheetId="3">#REF!</definedName>
    <definedName name="MULTA" localSheetId="0">#REF!</definedName>
    <definedName name="MULTA" localSheetId="18">#REF!</definedName>
    <definedName name="MULTA" localSheetId="19">#REF!</definedName>
    <definedName name="MULTA" localSheetId="8">#REF!</definedName>
    <definedName name="MULTA" localSheetId="12">#REF!</definedName>
    <definedName name="MULTA" localSheetId="11">#REF!</definedName>
    <definedName name="MULTA" localSheetId="14">#REF!</definedName>
    <definedName name="MULTA" localSheetId="20">#REF!</definedName>
    <definedName name="MULTA" localSheetId="16">#REF!</definedName>
    <definedName name="MULTA" localSheetId="22">#REF!</definedName>
    <definedName name="MULTA" localSheetId="15">#REF!</definedName>
    <definedName name="MULTA" localSheetId="21">#REF!</definedName>
    <definedName name="MULTA" localSheetId="9">#REF!</definedName>
    <definedName name="MULTA" localSheetId="23">#REF!</definedName>
    <definedName name="MULTA" localSheetId="13">#REF!</definedName>
    <definedName name="MULTA" localSheetId="10">#REF!</definedName>
    <definedName name="MULTA" localSheetId="24">#REF!</definedName>
    <definedName name="MULTA" localSheetId="17">#REF!</definedName>
    <definedName name="MULTA">#REF!</definedName>
    <definedName name="MULTB" localSheetId="3">#REF!</definedName>
    <definedName name="MULTB" localSheetId="0">#REF!</definedName>
    <definedName name="MULTB" localSheetId="18">#REF!</definedName>
    <definedName name="MULTB" localSheetId="19">#REF!</definedName>
    <definedName name="MULTB" localSheetId="8">#REF!</definedName>
    <definedName name="MULTB" localSheetId="12">#REF!</definedName>
    <definedName name="MULTB" localSheetId="11">#REF!</definedName>
    <definedName name="MULTB" localSheetId="14">#REF!</definedName>
    <definedName name="MULTB" localSheetId="20">#REF!</definedName>
    <definedName name="MULTB" localSheetId="16">#REF!</definedName>
    <definedName name="MULTB" localSheetId="22">#REF!</definedName>
    <definedName name="MULTB" localSheetId="15">#REF!</definedName>
    <definedName name="MULTB" localSheetId="21">#REF!</definedName>
    <definedName name="MULTB" localSheetId="9">#REF!</definedName>
    <definedName name="MULTB" localSheetId="23">#REF!</definedName>
    <definedName name="MULTB" localSheetId="13">#REF!</definedName>
    <definedName name="MULTB" localSheetId="10">#REF!</definedName>
    <definedName name="MULTB" localSheetId="24">#REF!</definedName>
    <definedName name="MULTB" localSheetId="17">#REF!</definedName>
    <definedName name="MULTB">#REF!</definedName>
    <definedName name="MULTC" localSheetId="3">#REF!</definedName>
    <definedName name="MULTC" localSheetId="0">#REF!</definedName>
    <definedName name="MULTC" localSheetId="18">#REF!</definedName>
    <definedName name="MULTC" localSheetId="19">#REF!</definedName>
    <definedName name="MULTC" localSheetId="8">#REF!</definedName>
    <definedName name="MULTC" localSheetId="12">#REF!</definedName>
    <definedName name="MULTC" localSheetId="11">#REF!</definedName>
    <definedName name="MULTC" localSheetId="14">#REF!</definedName>
    <definedName name="MULTC" localSheetId="20">#REF!</definedName>
    <definedName name="MULTC" localSheetId="16">#REF!</definedName>
    <definedName name="MULTC" localSheetId="22">#REF!</definedName>
    <definedName name="MULTC" localSheetId="15">#REF!</definedName>
    <definedName name="MULTC" localSheetId="21">#REF!</definedName>
    <definedName name="MULTC" localSheetId="9">#REF!</definedName>
    <definedName name="MULTC" localSheetId="23">#REF!</definedName>
    <definedName name="MULTC" localSheetId="13">#REF!</definedName>
    <definedName name="MULTC" localSheetId="10">#REF!</definedName>
    <definedName name="MULTC" localSheetId="24">#REF!</definedName>
    <definedName name="MULTC" localSheetId="17">#REF!</definedName>
    <definedName name="MULTC">#REF!</definedName>
    <definedName name="MULTD" localSheetId="3">#REF!</definedName>
    <definedName name="MULTD" localSheetId="0">#REF!</definedName>
    <definedName name="MULTD" localSheetId="18">#REF!</definedName>
    <definedName name="MULTD" localSheetId="19">#REF!</definedName>
    <definedName name="MULTD" localSheetId="8">#REF!</definedName>
    <definedName name="MULTD" localSheetId="12">#REF!</definedName>
    <definedName name="MULTD" localSheetId="11">#REF!</definedName>
    <definedName name="MULTD" localSheetId="14">#REF!</definedName>
    <definedName name="MULTD" localSheetId="20">#REF!</definedName>
    <definedName name="MULTD" localSheetId="16">#REF!</definedName>
    <definedName name="MULTD" localSheetId="22">#REF!</definedName>
    <definedName name="MULTD" localSheetId="15">#REF!</definedName>
    <definedName name="MULTD" localSheetId="21">#REF!</definedName>
    <definedName name="MULTD" localSheetId="9">#REF!</definedName>
    <definedName name="MULTD" localSheetId="23">#REF!</definedName>
    <definedName name="MULTD" localSheetId="13">#REF!</definedName>
    <definedName name="MULTD" localSheetId="10">#REF!</definedName>
    <definedName name="MULTD" localSheetId="24">#REF!</definedName>
    <definedName name="MULTD" localSheetId="17">#REF!</definedName>
    <definedName name="MULTD">#REF!</definedName>
    <definedName name="MULTN" localSheetId="3">#REF!</definedName>
    <definedName name="MULTN" localSheetId="0">#REF!</definedName>
    <definedName name="MULTN" localSheetId="18">#REF!</definedName>
    <definedName name="MULTN" localSheetId="19">#REF!</definedName>
    <definedName name="MULTN" localSheetId="8">#REF!</definedName>
    <definedName name="MULTN" localSheetId="12">#REF!</definedName>
    <definedName name="MULTN" localSheetId="11">#REF!</definedName>
    <definedName name="MULTN" localSheetId="14">#REF!</definedName>
    <definedName name="MULTN" localSheetId="20">#REF!</definedName>
    <definedName name="MULTN" localSheetId="16">#REF!</definedName>
    <definedName name="MULTN" localSheetId="22">#REF!</definedName>
    <definedName name="MULTN" localSheetId="15">#REF!</definedName>
    <definedName name="MULTN" localSheetId="21">#REF!</definedName>
    <definedName name="MULTN" localSheetId="9">#REF!</definedName>
    <definedName name="MULTN" localSheetId="23">#REF!</definedName>
    <definedName name="MULTN" localSheetId="13">#REF!</definedName>
    <definedName name="MULTN" localSheetId="10">#REF!</definedName>
    <definedName name="MULTN" localSheetId="24">#REF!</definedName>
    <definedName name="MULTN" localSheetId="17">#REF!</definedName>
    <definedName name="MULTN">#REF!</definedName>
    <definedName name="NA" localSheetId="3">#REF!</definedName>
    <definedName name="NA" localSheetId="0">#REF!</definedName>
    <definedName name="NA" localSheetId="18">#REF!</definedName>
    <definedName name="NA" localSheetId="19">#REF!</definedName>
    <definedName name="NA" localSheetId="8">#REF!</definedName>
    <definedName name="NA" localSheetId="12">#REF!</definedName>
    <definedName name="NA" localSheetId="11">#REF!</definedName>
    <definedName name="NA" localSheetId="14">#REF!</definedName>
    <definedName name="NA" localSheetId="20">#REF!</definedName>
    <definedName name="NA" localSheetId="16">#REF!</definedName>
    <definedName name="NA" localSheetId="22">#REF!</definedName>
    <definedName name="NA" localSheetId="15">#REF!</definedName>
    <definedName name="NA" localSheetId="21">#REF!</definedName>
    <definedName name="NA" localSheetId="9">#REF!</definedName>
    <definedName name="NA" localSheetId="23">#REF!</definedName>
    <definedName name="NA" localSheetId="13">#REF!</definedName>
    <definedName name="NA" localSheetId="10">#REF!</definedName>
    <definedName name="NA" localSheetId="24">#REF!</definedName>
    <definedName name="NA" localSheetId="17">#REF!</definedName>
    <definedName name="NA">#REF!</definedName>
    <definedName name="name">[72]Annual!$A$1</definedName>
    <definedName name="names" localSheetId="3">#REF!</definedName>
    <definedName name="names" localSheetId="0">#REF!</definedName>
    <definedName name="names" localSheetId="18">#REF!</definedName>
    <definedName name="names" localSheetId="19">#REF!</definedName>
    <definedName name="names" localSheetId="8">#REF!</definedName>
    <definedName name="names" localSheetId="12">#REF!</definedName>
    <definedName name="names" localSheetId="11">#REF!</definedName>
    <definedName name="names" localSheetId="14">#REF!</definedName>
    <definedName name="names" localSheetId="20">#REF!</definedName>
    <definedName name="names" localSheetId="16">#REF!</definedName>
    <definedName name="names" localSheetId="22">#REF!</definedName>
    <definedName name="names" localSheetId="15">#REF!</definedName>
    <definedName name="names" localSheetId="21">#REF!</definedName>
    <definedName name="names" localSheetId="9">#REF!</definedName>
    <definedName name="names" localSheetId="23">#REF!</definedName>
    <definedName name="names" localSheetId="13">#REF!</definedName>
    <definedName name="names" localSheetId="10">#REF!</definedName>
    <definedName name="names" localSheetId="24">#REF!</definedName>
    <definedName name="names" localSheetId="17">#REF!</definedName>
    <definedName name="names">#REF!</definedName>
    <definedName name="names1" localSheetId="3">#REF!</definedName>
    <definedName name="names1" localSheetId="0">#REF!</definedName>
    <definedName name="names1" localSheetId="18">#REF!</definedName>
    <definedName name="names1" localSheetId="19">#REF!</definedName>
    <definedName name="names1" localSheetId="8">#REF!</definedName>
    <definedName name="names1" localSheetId="12">#REF!</definedName>
    <definedName name="names1" localSheetId="11">#REF!</definedName>
    <definedName name="names1" localSheetId="14">#REF!</definedName>
    <definedName name="names1" localSheetId="20">#REF!</definedName>
    <definedName name="names1" localSheetId="16">#REF!</definedName>
    <definedName name="names1" localSheetId="22">#REF!</definedName>
    <definedName name="names1" localSheetId="15">#REF!</definedName>
    <definedName name="names1" localSheetId="21">#REF!</definedName>
    <definedName name="names1" localSheetId="9">#REF!</definedName>
    <definedName name="names1" localSheetId="23">#REF!</definedName>
    <definedName name="names1" localSheetId="13">#REF!</definedName>
    <definedName name="names1" localSheetId="10">#REF!</definedName>
    <definedName name="names1" localSheetId="24">#REF!</definedName>
    <definedName name="names1" localSheetId="17">#REF!</definedName>
    <definedName name="names1">#REF!</definedName>
    <definedName name="names2" localSheetId="3">#REF!</definedName>
    <definedName name="names2" localSheetId="0">#REF!</definedName>
    <definedName name="names2" localSheetId="18">#REF!</definedName>
    <definedName name="names2" localSheetId="19">#REF!</definedName>
    <definedName name="names2" localSheetId="8">#REF!</definedName>
    <definedName name="names2" localSheetId="12">#REF!</definedName>
    <definedName name="names2" localSheetId="11">#REF!</definedName>
    <definedName name="names2" localSheetId="14">#REF!</definedName>
    <definedName name="names2" localSheetId="20">#REF!</definedName>
    <definedName name="names2" localSheetId="16">#REF!</definedName>
    <definedName name="names2" localSheetId="22">#REF!</definedName>
    <definedName name="names2" localSheetId="15">#REF!</definedName>
    <definedName name="names2" localSheetId="21">#REF!</definedName>
    <definedName name="names2" localSheetId="9">#REF!</definedName>
    <definedName name="names2" localSheetId="23">#REF!</definedName>
    <definedName name="names2" localSheetId="13">#REF!</definedName>
    <definedName name="names2" localSheetId="10">#REF!</definedName>
    <definedName name="names2" localSheetId="24">#REF!</definedName>
    <definedName name="names2" localSheetId="17">#REF!</definedName>
    <definedName name="names2">#REF!</definedName>
    <definedName name="NB" localSheetId="3">#REF!</definedName>
    <definedName name="NB" localSheetId="0">#REF!</definedName>
    <definedName name="NB" localSheetId="18">#REF!</definedName>
    <definedName name="NB" localSheetId="19">#REF!</definedName>
    <definedName name="NB" localSheetId="8">#REF!</definedName>
    <definedName name="NB" localSheetId="12">#REF!</definedName>
    <definedName name="NB" localSheetId="11">#REF!</definedName>
    <definedName name="NB" localSheetId="14">#REF!</definedName>
    <definedName name="NB" localSheetId="20">#REF!</definedName>
    <definedName name="NB" localSheetId="16">#REF!</definedName>
    <definedName name="NB" localSheetId="22">#REF!</definedName>
    <definedName name="NB" localSheetId="15">#REF!</definedName>
    <definedName name="NB" localSheetId="21">#REF!</definedName>
    <definedName name="NB" localSheetId="9">#REF!</definedName>
    <definedName name="NB" localSheetId="23">#REF!</definedName>
    <definedName name="NB" localSheetId="13">#REF!</definedName>
    <definedName name="NB" localSheetId="10">#REF!</definedName>
    <definedName name="NB" localSheetId="24">#REF!</definedName>
    <definedName name="NB" localSheetId="17">#REF!</definedName>
    <definedName name="NB">#REF!</definedName>
    <definedName name="nbcrrr" hidden="1">[5]A!$J$4:$U$4</definedName>
    <definedName name="NC" localSheetId="3">#REF!</definedName>
    <definedName name="NC" localSheetId="0">#REF!</definedName>
    <definedName name="NC" localSheetId="18">#REF!</definedName>
    <definedName name="NC" localSheetId="19">#REF!</definedName>
    <definedName name="NC" localSheetId="8">#REF!</definedName>
    <definedName name="NC" localSheetId="12">#REF!</definedName>
    <definedName name="NC" localSheetId="11">#REF!</definedName>
    <definedName name="NC" localSheetId="14">#REF!</definedName>
    <definedName name="NC" localSheetId="20">#REF!</definedName>
    <definedName name="NC" localSheetId="16">#REF!</definedName>
    <definedName name="NC" localSheetId="22">#REF!</definedName>
    <definedName name="NC" localSheetId="15">#REF!</definedName>
    <definedName name="NC" localSheetId="21">#REF!</definedName>
    <definedName name="NC" localSheetId="9">#REF!</definedName>
    <definedName name="NC" localSheetId="23">#REF!</definedName>
    <definedName name="NC" localSheetId="13">#REF!</definedName>
    <definedName name="NC" localSheetId="10">#REF!</definedName>
    <definedName name="NC" localSheetId="24">#REF!</definedName>
    <definedName name="NC" localSheetId="17">#REF!</definedName>
    <definedName name="NC">#REF!</definedName>
    <definedName name="NCMN" localSheetId="3">#REF!</definedName>
    <definedName name="NCMN" localSheetId="0">#REF!</definedName>
    <definedName name="NCMN" localSheetId="18">#REF!</definedName>
    <definedName name="NCMN" localSheetId="19">#REF!</definedName>
    <definedName name="NCMN" localSheetId="8">#REF!</definedName>
    <definedName name="NCMN" localSheetId="12">#REF!</definedName>
    <definedName name="NCMN" localSheetId="11">#REF!</definedName>
    <definedName name="NCMN" localSheetId="14">#REF!</definedName>
    <definedName name="NCMN" localSheetId="20">#REF!</definedName>
    <definedName name="NCMN" localSheetId="16">#REF!</definedName>
    <definedName name="NCMN" localSheetId="22">#REF!</definedName>
    <definedName name="NCMN" localSheetId="15">#REF!</definedName>
    <definedName name="NCMN" localSheetId="21">#REF!</definedName>
    <definedName name="NCMN" localSheetId="9">#REF!</definedName>
    <definedName name="NCMN" localSheetId="23">#REF!</definedName>
    <definedName name="NCMN" localSheetId="13">#REF!</definedName>
    <definedName name="NCMN" localSheetId="10">#REF!</definedName>
    <definedName name="NCMN" localSheetId="24">#REF!</definedName>
    <definedName name="NCMN" localSheetId="17">#REF!</definedName>
    <definedName name="NCMN">#REF!</definedName>
    <definedName name="ND" localSheetId="3">#REF!</definedName>
    <definedName name="ND" localSheetId="0">#REF!</definedName>
    <definedName name="ND" localSheetId="18">#REF!</definedName>
    <definedName name="ND" localSheetId="19">#REF!</definedName>
    <definedName name="ND" localSheetId="8">#REF!</definedName>
    <definedName name="ND" localSheetId="12">#REF!</definedName>
    <definedName name="ND" localSheetId="11">#REF!</definedName>
    <definedName name="ND" localSheetId="14">#REF!</definedName>
    <definedName name="ND" localSheetId="20">#REF!</definedName>
    <definedName name="ND" localSheetId="16">#REF!</definedName>
    <definedName name="ND" localSheetId="22">#REF!</definedName>
    <definedName name="ND" localSheetId="15">#REF!</definedName>
    <definedName name="ND" localSheetId="21">#REF!</definedName>
    <definedName name="ND" localSheetId="9">#REF!</definedName>
    <definedName name="ND" localSheetId="23">#REF!</definedName>
    <definedName name="ND" localSheetId="13">#REF!</definedName>
    <definedName name="ND" localSheetId="10">#REF!</definedName>
    <definedName name="ND" localSheetId="24">#REF!</definedName>
    <definedName name="ND" localSheetId="17">#REF!</definedName>
    <definedName name="ND">#REF!</definedName>
    <definedName name="new" hidden="1">#N/A</definedName>
    <definedName name="NewCCRef" localSheetId="3">#REF!</definedName>
    <definedName name="NewCCRef" localSheetId="0">#REF!</definedName>
    <definedName name="NewCCRef" localSheetId="18">#REF!</definedName>
    <definedName name="NewCCRef" localSheetId="19">#REF!</definedName>
    <definedName name="NewCCRef" localSheetId="8">#REF!</definedName>
    <definedName name="NewCCRef" localSheetId="12">#REF!</definedName>
    <definedName name="NewCCRef" localSheetId="11">#REF!</definedName>
    <definedName name="NewCCRef" localSheetId="14">#REF!</definedName>
    <definedName name="NewCCRef" localSheetId="20">#REF!</definedName>
    <definedName name="NewCCRef" localSheetId="16">#REF!</definedName>
    <definedName name="NewCCRef" localSheetId="22">#REF!</definedName>
    <definedName name="NewCCRef" localSheetId="15">#REF!</definedName>
    <definedName name="NewCCRef" localSheetId="21">#REF!</definedName>
    <definedName name="NewCCRef" localSheetId="9">#REF!</definedName>
    <definedName name="NewCCRef" localSheetId="23">#REF!</definedName>
    <definedName name="NewCCRef" localSheetId="13">#REF!</definedName>
    <definedName name="NewCCRef" localSheetId="10">#REF!</definedName>
    <definedName name="NewCCRef" localSheetId="24">#REF!</definedName>
    <definedName name="NewCCRef" localSheetId="17">#REF!</definedName>
    <definedName name="NewCCRef">#REF!</definedName>
    <definedName name="Next_Mfg_Build" localSheetId="3">#REF!</definedName>
    <definedName name="Next_Mfg_Build" localSheetId="0">#REF!</definedName>
    <definedName name="Next_Mfg_Build" localSheetId="18">#REF!</definedName>
    <definedName name="Next_Mfg_Build" localSheetId="19">#REF!</definedName>
    <definedName name="Next_Mfg_Build" localSheetId="8">#REF!</definedName>
    <definedName name="Next_Mfg_Build" localSheetId="12">#REF!</definedName>
    <definedName name="Next_Mfg_Build" localSheetId="11">#REF!</definedName>
    <definedName name="Next_Mfg_Build" localSheetId="14">#REF!</definedName>
    <definedName name="Next_Mfg_Build" localSheetId="20">#REF!</definedName>
    <definedName name="Next_Mfg_Build" localSheetId="16">#REF!</definedName>
    <definedName name="Next_Mfg_Build" localSheetId="22">#REF!</definedName>
    <definedName name="Next_Mfg_Build" localSheetId="15">#REF!</definedName>
    <definedName name="Next_Mfg_Build" localSheetId="21">#REF!</definedName>
    <definedName name="Next_Mfg_Build" localSheetId="9">#REF!</definedName>
    <definedName name="Next_Mfg_Build" localSheetId="23">#REF!</definedName>
    <definedName name="Next_Mfg_Build" localSheetId="13">#REF!</definedName>
    <definedName name="Next_Mfg_Build" localSheetId="10">#REF!</definedName>
    <definedName name="Next_Mfg_Build" localSheetId="24">#REF!</definedName>
    <definedName name="Next_Mfg_Build" localSheetId="17">#REF!</definedName>
    <definedName name="Next_Mfg_Build">#REF!</definedName>
    <definedName name="Next_Milestone" localSheetId="3">#REF!</definedName>
    <definedName name="Next_Milestone" localSheetId="0">#REF!</definedName>
    <definedName name="Next_Milestone" localSheetId="18">#REF!</definedName>
    <definedName name="Next_Milestone" localSheetId="19">#REF!</definedName>
    <definedName name="Next_Milestone" localSheetId="8">#REF!</definedName>
    <definedName name="Next_Milestone" localSheetId="12">#REF!</definedName>
    <definedName name="Next_Milestone" localSheetId="11">#REF!</definedName>
    <definedName name="Next_Milestone" localSheetId="14">#REF!</definedName>
    <definedName name="Next_Milestone" localSheetId="20">#REF!</definedName>
    <definedName name="Next_Milestone" localSheetId="16">#REF!</definedName>
    <definedName name="Next_Milestone" localSheetId="22">#REF!</definedName>
    <definedName name="Next_Milestone" localSheetId="15">#REF!</definedName>
    <definedName name="Next_Milestone" localSheetId="21">#REF!</definedName>
    <definedName name="Next_Milestone" localSheetId="9">#REF!</definedName>
    <definedName name="Next_Milestone" localSheetId="23">#REF!</definedName>
    <definedName name="Next_Milestone" localSheetId="13">#REF!</definedName>
    <definedName name="Next_Milestone" localSheetId="10">#REF!</definedName>
    <definedName name="Next_Milestone" localSheetId="24">#REF!</definedName>
    <definedName name="Next_Milestone" localSheetId="17">#REF!</definedName>
    <definedName name="Next_Milestone">#REF!</definedName>
    <definedName name="nfhnhj7" hidden="1">[5]A!$J$4:$U$4</definedName>
    <definedName name="nhfdh6" hidden="1">[5]A!$J$4:$U$4</definedName>
    <definedName name="NN" localSheetId="3">#REF!</definedName>
    <definedName name="NN" localSheetId="0">#REF!</definedName>
    <definedName name="NN" localSheetId="18">#REF!</definedName>
    <definedName name="NN" localSheetId="19">#REF!</definedName>
    <definedName name="NN" localSheetId="8">#REF!</definedName>
    <definedName name="NN" localSheetId="12">#REF!</definedName>
    <definedName name="NN" localSheetId="11">#REF!</definedName>
    <definedName name="NN" localSheetId="14">#REF!</definedName>
    <definedName name="NN" localSheetId="20">#REF!</definedName>
    <definedName name="NN" localSheetId="16">#REF!</definedName>
    <definedName name="NN" localSheetId="22">#REF!</definedName>
    <definedName name="NN" localSheetId="15">#REF!</definedName>
    <definedName name="NN" localSheetId="21">#REF!</definedName>
    <definedName name="NN" localSheetId="9">#REF!</definedName>
    <definedName name="NN" localSheetId="23">#REF!</definedName>
    <definedName name="NN" localSheetId="13">#REF!</definedName>
    <definedName name="NN" localSheetId="10">#REF!</definedName>
    <definedName name="NN" localSheetId="24">#REF!</definedName>
    <definedName name="NN" localSheetId="17">#REF!</definedName>
    <definedName name="NN">#REF!</definedName>
    <definedName name="nnn" hidden="1">'[4]Cntmrs-Recruit'!$F$20:$Q$20</definedName>
    <definedName name="nnnnnn6" hidden="1">[5]A!$J$130:$U$130</definedName>
    <definedName name="nnnnnnnnnnnnnnn" hidden="1">[5]A!$J$4:$U$4</definedName>
    <definedName name="no" localSheetId="3" hidden="1">#REF!</definedName>
    <definedName name="no" localSheetId="0" hidden="1">#REF!</definedName>
    <definedName name="no" localSheetId="18" hidden="1">#REF!</definedName>
    <definedName name="no" localSheetId="19" hidden="1">#REF!</definedName>
    <definedName name="no" localSheetId="8" hidden="1">#REF!</definedName>
    <definedName name="no" localSheetId="12" hidden="1">#REF!</definedName>
    <definedName name="no" localSheetId="11" hidden="1">#REF!</definedName>
    <definedName name="no" localSheetId="14" hidden="1">#REF!</definedName>
    <definedName name="no" localSheetId="20" hidden="1">#REF!</definedName>
    <definedName name="no" localSheetId="16" hidden="1">#REF!</definedName>
    <definedName name="no" localSheetId="22" hidden="1">#REF!</definedName>
    <definedName name="no" localSheetId="15" hidden="1">#REF!</definedName>
    <definedName name="no" localSheetId="21" hidden="1">#REF!</definedName>
    <definedName name="no" localSheetId="9" hidden="1">#REF!</definedName>
    <definedName name="no" localSheetId="23" hidden="1">#REF!</definedName>
    <definedName name="no" localSheetId="13" hidden="1">#REF!</definedName>
    <definedName name="no" localSheetId="10" hidden="1">#REF!</definedName>
    <definedName name="no" localSheetId="24" hidden="1">#REF!</definedName>
    <definedName name="no" localSheetId="17" hidden="1">#REF!</definedName>
    <definedName name="no" hidden="1">#REF!</definedName>
    <definedName name="Nomenclature" localSheetId="3">#REF!</definedName>
    <definedName name="Nomenclature" localSheetId="0">#REF!</definedName>
    <definedName name="Nomenclature" localSheetId="18">#REF!</definedName>
    <definedName name="Nomenclature" localSheetId="19">#REF!</definedName>
    <definedName name="Nomenclature" localSheetId="8">#REF!</definedName>
    <definedName name="Nomenclature" localSheetId="12">#REF!</definedName>
    <definedName name="Nomenclature" localSheetId="11">#REF!</definedName>
    <definedName name="Nomenclature" localSheetId="14">#REF!</definedName>
    <definedName name="Nomenclature" localSheetId="20">#REF!</definedName>
    <definedName name="Nomenclature" localSheetId="16">#REF!</definedName>
    <definedName name="Nomenclature" localSheetId="22">#REF!</definedName>
    <definedName name="Nomenclature" localSheetId="15">#REF!</definedName>
    <definedName name="Nomenclature" localSheetId="21">#REF!</definedName>
    <definedName name="Nomenclature" localSheetId="9">#REF!</definedName>
    <definedName name="Nomenclature" localSheetId="23">#REF!</definedName>
    <definedName name="Nomenclature" localSheetId="13">#REF!</definedName>
    <definedName name="Nomenclature" localSheetId="10">#REF!</definedName>
    <definedName name="Nomenclature" localSheetId="24">#REF!</definedName>
    <definedName name="Nomenclature" localSheetId="17">#REF!</definedName>
    <definedName name="Nomenclature">#REF!</definedName>
    <definedName name="nopt" localSheetId="3">#REF!</definedName>
    <definedName name="nopt" localSheetId="0">#REF!</definedName>
    <definedName name="nopt" localSheetId="18">#REF!</definedName>
    <definedName name="nopt" localSheetId="19">#REF!</definedName>
    <definedName name="nopt" localSheetId="8">#REF!</definedName>
    <definedName name="nopt" localSheetId="12">#REF!</definedName>
    <definedName name="nopt" localSheetId="11">#REF!</definedName>
    <definedName name="nopt" localSheetId="14">#REF!</definedName>
    <definedName name="nopt" localSheetId="20">#REF!</definedName>
    <definedName name="nopt" localSheetId="16">#REF!</definedName>
    <definedName name="nopt" localSheetId="22">#REF!</definedName>
    <definedName name="nopt" localSheetId="15">#REF!</definedName>
    <definedName name="nopt" localSheetId="21">#REF!</definedName>
    <definedName name="nopt" localSheetId="9">#REF!</definedName>
    <definedName name="nopt" localSheetId="23">#REF!</definedName>
    <definedName name="nopt" localSheetId="13">#REF!</definedName>
    <definedName name="nopt" localSheetId="10">#REF!</definedName>
    <definedName name="nopt" localSheetId="24">#REF!</definedName>
    <definedName name="nopt" localSheetId="17">#REF!</definedName>
    <definedName name="nopt">#REF!</definedName>
    <definedName name="NPREF" localSheetId="3">#REF!</definedName>
    <definedName name="NPREF" localSheetId="0">#REF!</definedName>
    <definedName name="NPREF" localSheetId="18">#REF!</definedName>
    <definedName name="NPREF" localSheetId="19">#REF!</definedName>
    <definedName name="NPREF" localSheetId="8">#REF!</definedName>
    <definedName name="NPREF" localSheetId="12">#REF!</definedName>
    <definedName name="NPREF" localSheetId="11">#REF!</definedName>
    <definedName name="NPREF" localSheetId="14">#REF!</definedName>
    <definedName name="NPREF" localSheetId="20">#REF!</definedName>
    <definedName name="NPREF" localSheetId="16">#REF!</definedName>
    <definedName name="NPREF" localSheetId="22">#REF!</definedName>
    <definedName name="NPREF" localSheetId="15">#REF!</definedName>
    <definedName name="NPREF" localSheetId="21">#REF!</definedName>
    <definedName name="NPREF" localSheetId="9">#REF!</definedName>
    <definedName name="NPREF" localSheetId="23">#REF!</definedName>
    <definedName name="NPREF" localSheetId="13">#REF!</definedName>
    <definedName name="NPREF" localSheetId="10">#REF!</definedName>
    <definedName name="NPREF" localSheetId="24">#REF!</definedName>
    <definedName name="NPREF" localSheetId="17">#REF!</definedName>
    <definedName name="NPREF">#REF!</definedName>
    <definedName name="NRE_PF">'[73]8-PF'!$F$43:$AC$264</definedName>
    <definedName name="Num_Pmt_Per_Year" localSheetId="3">#REF!</definedName>
    <definedName name="Num_Pmt_Per_Year" localSheetId="0">#REF!</definedName>
    <definedName name="Num_Pmt_Per_Year" localSheetId="18">#REF!</definedName>
    <definedName name="Num_Pmt_Per_Year" localSheetId="19">#REF!</definedName>
    <definedName name="Num_Pmt_Per_Year" localSheetId="8">#REF!</definedName>
    <definedName name="Num_Pmt_Per_Year" localSheetId="12">#REF!</definedName>
    <definedName name="Num_Pmt_Per_Year" localSheetId="11">#REF!</definedName>
    <definedName name="Num_Pmt_Per_Year" localSheetId="14">#REF!</definedName>
    <definedName name="Num_Pmt_Per_Year" localSheetId="20">#REF!</definedName>
    <definedName name="Num_Pmt_Per_Year" localSheetId="16">#REF!</definedName>
    <definedName name="Num_Pmt_Per_Year" localSheetId="22">#REF!</definedName>
    <definedName name="Num_Pmt_Per_Year" localSheetId="15">#REF!</definedName>
    <definedName name="Num_Pmt_Per_Year" localSheetId="21">#REF!</definedName>
    <definedName name="Num_Pmt_Per_Year" localSheetId="9">#REF!</definedName>
    <definedName name="Num_Pmt_Per_Year" localSheetId="23">#REF!</definedName>
    <definedName name="Num_Pmt_Per_Year" localSheetId="13">#REF!</definedName>
    <definedName name="Num_Pmt_Per_Year" localSheetId="10">#REF!</definedName>
    <definedName name="Num_Pmt_Per_Year" localSheetId="24">#REF!</definedName>
    <definedName name="Num_Pmt_Per_Year" localSheetId="17">#REF!</definedName>
    <definedName name="Num_Pmt_Per_Year">#REF!</definedName>
    <definedName name="Number_of_Payments" localSheetId="3">MATCH(0.01,End_Bal,-1)+1</definedName>
    <definedName name="Number_of_Payments" localSheetId="0">MATCH(0.01,End_Bal,-1)+1</definedName>
    <definedName name="Number_of_Payments" localSheetId="18">MATCH(0.01,[0]!End_Bal,-1)+1</definedName>
    <definedName name="Number_of_Payments" localSheetId="19">MATCH(0.01,[0]!End_Bal,-1)+1</definedName>
    <definedName name="Number_of_Payments" localSheetId="8">MATCH(0.01,End_Bal,-1)+1</definedName>
    <definedName name="Number_of_Payments" localSheetId="12">MATCH(0.01,[0]!End_Bal,-1)+1</definedName>
    <definedName name="Number_of_Payments" localSheetId="11">MATCH(0.01,[0]!End_Bal,-1)+1</definedName>
    <definedName name="Number_of_Payments" localSheetId="14">MATCH(0.01,[0]!End_Bal,-1)+1</definedName>
    <definedName name="Number_of_Payments" localSheetId="20">MATCH(0.01,[0]!End_Bal,-1)+1</definedName>
    <definedName name="Number_of_Payments" localSheetId="16">MATCH(0.01,[0]!End_Bal,-1)+1</definedName>
    <definedName name="Number_of_Payments" localSheetId="22">MATCH(0.01,[0]!End_Bal,-1)+1</definedName>
    <definedName name="Number_of_Payments" localSheetId="15">MATCH(0.01,[0]!End_Bal,-1)+1</definedName>
    <definedName name="Number_of_Payments" localSheetId="21">MATCH(0.01,[0]!End_Bal,-1)+1</definedName>
    <definedName name="Number_of_Payments" localSheetId="9">MATCH(0.01,[0]!End_Bal,-1)+1</definedName>
    <definedName name="Number_of_Payments" localSheetId="23">MATCH(0.01,[0]!End_Bal,-1)+1</definedName>
    <definedName name="Number_of_Payments" localSheetId="13">MATCH(0.01,[0]!End_Bal,-1)+1</definedName>
    <definedName name="Number_of_Payments" localSheetId="10">MATCH(0.01,[0]!End_Bal,-1)+1</definedName>
    <definedName name="Number_of_Payments" localSheetId="24">MATCH(0.01,[0]!End_Bal,-1)+1</definedName>
    <definedName name="Number_of_Payments" localSheetId="17">MATCH(0.01,[0]!End_Bal,-1)+1</definedName>
    <definedName name="Number_of_Payments">MATCH(0.01,End_Bal,-1)+1</definedName>
    <definedName name="NumMajMkts" localSheetId="3">#REF!</definedName>
    <definedName name="NumMajMkts" localSheetId="0">#REF!</definedName>
    <definedName name="NumMajMkts" localSheetId="18">#REF!</definedName>
    <definedName name="NumMajMkts" localSheetId="19">#REF!</definedName>
    <definedName name="NumMajMkts" localSheetId="8">#REF!</definedName>
    <definedName name="NumMajMkts" localSheetId="12">#REF!</definedName>
    <definedName name="NumMajMkts" localSheetId="11">#REF!</definedName>
    <definedName name="NumMajMkts" localSheetId="14">#REF!</definedName>
    <definedName name="NumMajMkts" localSheetId="20">#REF!</definedName>
    <definedName name="NumMajMkts" localSheetId="16">#REF!</definedName>
    <definedName name="NumMajMkts" localSheetId="22">#REF!</definedName>
    <definedName name="NumMajMkts" localSheetId="15">#REF!</definedName>
    <definedName name="NumMajMkts" localSheetId="21">#REF!</definedName>
    <definedName name="NumMajMkts" localSheetId="9">#REF!</definedName>
    <definedName name="NumMajMkts" localSheetId="23">#REF!</definedName>
    <definedName name="NumMajMkts" localSheetId="13">#REF!</definedName>
    <definedName name="NumMajMkts" localSheetId="10">#REF!</definedName>
    <definedName name="NumMajMkts" localSheetId="24">#REF!</definedName>
    <definedName name="NumMajMkts" localSheetId="17">#REF!</definedName>
    <definedName name="NumMajMkts">#REF!</definedName>
    <definedName name="NumPLs" localSheetId="3">#REF!</definedName>
    <definedName name="NumPLs" localSheetId="0">#REF!</definedName>
    <definedName name="NumPLs" localSheetId="18">#REF!</definedName>
    <definedName name="NumPLs" localSheetId="19">#REF!</definedName>
    <definedName name="NumPLs" localSheetId="8">#REF!</definedName>
    <definedName name="NumPLs" localSheetId="12">#REF!</definedName>
    <definedName name="NumPLs" localSheetId="11">#REF!</definedName>
    <definedName name="NumPLs" localSheetId="14">#REF!</definedName>
    <definedName name="NumPLs" localSheetId="20">#REF!</definedName>
    <definedName name="NumPLs" localSheetId="16">#REF!</definedName>
    <definedName name="NumPLs" localSheetId="22">#REF!</definedName>
    <definedName name="NumPLs" localSheetId="15">#REF!</definedName>
    <definedName name="NumPLs" localSheetId="21">#REF!</definedName>
    <definedName name="NumPLs" localSheetId="9">#REF!</definedName>
    <definedName name="NumPLs" localSheetId="23">#REF!</definedName>
    <definedName name="NumPLs" localSheetId="13">#REF!</definedName>
    <definedName name="NumPLs" localSheetId="10">#REF!</definedName>
    <definedName name="NumPLs" localSheetId="24">#REF!</definedName>
    <definedName name="NumPLs" localSheetId="17">#REF!</definedName>
    <definedName name="NumPLs">#REF!</definedName>
    <definedName name="NumProgTypes" localSheetId="3">#REF!</definedName>
    <definedName name="NumProgTypes" localSheetId="0">#REF!</definedName>
    <definedName name="NumProgTypes" localSheetId="18">#REF!</definedName>
    <definedName name="NumProgTypes" localSheetId="19">#REF!</definedName>
    <definedName name="NumProgTypes" localSheetId="8">#REF!</definedName>
    <definedName name="NumProgTypes" localSheetId="12">#REF!</definedName>
    <definedName name="NumProgTypes" localSheetId="11">#REF!</definedName>
    <definedName name="NumProgTypes" localSheetId="14">#REF!</definedName>
    <definedName name="NumProgTypes" localSheetId="20">#REF!</definedName>
    <definedName name="NumProgTypes" localSheetId="16">#REF!</definedName>
    <definedName name="NumProgTypes" localSheetId="22">#REF!</definedName>
    <definedName name="NumProgTypes" localSheetId="15">#REF!</definedName>
    <definedName name="NumProgTypes" localSheetId="21">#REF!</definedName>
    <definedName name="NumProgTypes" localSheetId="9">#REF!</definedName>
    <definedName name="NumProgTypes" localSheetId="23">#REF!</definedName>
    <definedName name="NumProgTypes" localSheetId="13">#REF!</definedName>
    <definedName name="NumProgTypes" localSheetId="10">#REF!</definedName>
    <definedName name="NumProgTypes" localSheetId="24">#REF!</definedName>
    <definedName name="NumProgTypes" localSheetId="17">#REF!</definedName>
    <definedName name="NumProgTypes">#REF!</definedName>
    <definedName name="NvsAnswerCol">"'[DR_2787745_2787753_P&amp;L by Div MTD vs FC Post Acq.xls]JRNLLAYOUT'!$A$4:$A$311"</definedName>
    <definedName name="NvsASD">"V2011-06-17"</definedName>
    <definedName name="NvsAutoDrillOk">"VN"</definedName>
    <definedName name="NvsDateToNumber">"Y"</definedName>
    <definedName name="NvsElapsedTime">0.000104166669188999</definedName>
    <definedName name="NvsEndTime">37692.5962615741</definedName>
    <definedName name="NvsInstLang">"VENG"</definedName>
    <definedName name="NvsInstSpec">"%,FBUSINESS_UNIT,TGSI_CONSOLIDATED,NGSI_COMMERCE_INC"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"%,X,RZF..,CPF.."</definedName>
    <definedName name="NvsPanelBusUnit">"VGSOLU"</definedName>
    <definedName name="NvsPanelEffdt">"V2008-07-27"</definedName>
    <definedName name="NvsPanelSetid">"VGSI01"</definedName>
    <definedName name="NvsParentRef">"'[P&amp;L by Div MTD vs FC Post Acq.xls]Consolidated'!$D$70"</definedName>
    <definedName name="NvsReqBU">"VV2USD"</definedName>
    <definedName name="NvsReqBUOnly">"VN"</definedName>
    <definedName name="NvsTransLed">"VN"</definedName>
    <definedName name="NvsTreeASD">"V2011-06-17"</definedName>
    <definedName name="NvsValTbl.ACCOUNT">"GL_ACCOUNT_TBL"</definedName>
    <definedName name="NvsValTbl.BUSINESS_UNIT">"BUS_UNIT_TBL_FS"</definedName>
    <definedName name="NvsValTbl.CHARTFIELD1">"CHARTFIELD1_TBL"</definedName>
    <definedName name="NvsValTbl.CURRENCY_CD">"GL_ACCOUNT_TBL"</definedName>
    <definedName name="NvsValTbl.DEPTID">"DEPT_TBL"</definedName>
    <definedName name="NvsValTbl.OPERATING_UNIT">"OPER_UNIT_TBL"</definedName>
    <definedName name="NvsValTbl.VENDOR_ID">"VENDOR"</definedName>
    <definedName name="NX" localSheetId="3">#REF!</definedName>
    <definedName name="NX" localSheetId="0">#REF!</definedName>
    <definedName name="NX" localSheetId="18">#REF!</definedName>
    <definedName name="NX" localSheetId="19">#REF!</definedName>
    <definedName name="NX" localSheetId="8">#REF!</definedName>
    <definedName name="NX" localSheetId="12">#REF!</definedName>
    <definedName name="NX" localSheetId="11">#REF!</definedName>
    <definedName name="NX" localSheetId="14">#REF!</definedName>
    <definedName name="NX" localSheetId="20">#REF!</definedName>
    <definedName name="NX" localSheetId="16">#REF!</definedName>
    <definedName name="NX" localSheetId="22">#REF!</definedName>
    <definedName name="NX" localSheetId="15">#REF!</definedName>
    <definedName name="NX" localSheetId="21">#REF!</definedName>
    <definedName name="NX" localSheetId="9">#REF!</definedName>
    <definedName name="NX" localSheetId="23">#REF!</definedName>
    <definedName name="NX" localSheetId="13">#REF!</definedName>
    <definedName name="NX" localSheetId="10">#REF!</definedName>
    <definedName name="NX" localSheetId="24">#REF!</definedName>
    <definedName name="NX" localSheetId="17">#REF!</definedName>
    <definedName name="NX">#REF!</definedName>
    <definedName name="O_DP" localSheetId="3">#REF!</definedName>
    <definedName name="O_DP" localSheetId="0">#REF!</definedName>
    <definedName name="O_DP" localSheetId="18">#REF!</definedName>
    <definedName name="O_DP" localSheetId="19">#REF!</definedName>
    <definedName name="O_DP" localSheetId="8">#REF!</definedName>
    <definedName name="O_DP" localSheetId="12">#REF!</definedName>
    <definedName name="O_DP" localSheetId="11">#REF!</definedName>
    <definedName name="O_DP" localSheetId="14">#REF!</definedName>
    <definedName name="O_DP" localSheetId="20">#REF!</definedName>
    <definedName name="O_DP" localSheetId="16">#REF!</definedName>
    <definedName name="O_DP" localSheetId="22">#REF!</definedName>
    <definedName name="O_DP" localSheetId="15">#REF!</definedName>
    <definedName name="O_DP" localSheetId="21">#REF!</definedName>
    <definedName name="O_DP" localSheetId="9">#REF!</definedName>
    <definedName name="O_DP" localSheetId="23">#REF!</definedName>
    <definedName name="O_DP" localSheetId="13">#REF!</definedName>
    <definedName name="O_DP" localSheetId="10">#REF!</definedName>
    <definedName name="O_DP" localSheetId="24">#REF!</definedName>
    <definedName name="O_DP" localSheetId="17">#REF!</definedName>
    <definedName name="O_DP">#REF!</definedName>
    <definedName name="O_ER" localSheetId="3">#REF!</definedName>
    <definedName name="O_ER" localSheetId="0">#REF!</definedName>
    <definedName name="O_ER" localSheetId="18">#REF!</definedName>
    <definedName name="O_ER" localSheetId="19">#REF!</definedName>
    <definedName name="O_ER" localSheetId="8">#REF!</definedName>
    <definedName name="O_ER" localSheetId="12">#REF!</definedName>
    <definedName name="O_ER" localSheetId="11">#REF!</definedName>
    <definedName name="O_ER" localSheetId="14">#REF!</definedName>
    <definedName name="O_ER" localSheetId="20">#REF!</definedName>
    <definedName name="O_ER" localSheetId="16">#REF!</definedName>
    <definedName name="O_ER" localSheetId="22">#REF!</definedName>
    <definedName name="O_ER" localSheetId="15">#REF!</definedName>
    <definedName name="O_ER" localSheetId="21">#REF!</definedName>
    <definedName name="O_ER" localSheetId="9">#REF!</definedName>
    <definedName name="O_ER" localSheetId="23">#REF!</definedName>
    <definedName name="O_ER" localSheetId="13">#REF!</definedName>
    <definedName name="O_ER" localSheetId="10">#REF!</definedName>
    <definedName name="O_ER" localSheetId="24">#REF!</definedName>
    <definedName name="O_ER" localSheetId="17">#REF!</definedName>
    <definedName name="O_ER">#REF!</definedName>
    <definedName name="O_PP" localSheetId="3">#REF!</definedName>
    <definedName name="O_PP" localSheetId="0">#REF!</definedName>
    <definedName name="O_PP" localSheetId="18">#REF!</definedName>
    <definedName name="O_PP" localSheetId="19">#REF!</definedName>
    <definedName name="O_PP" localSheetId="8">#REF!</definedName>
    <definedName name="O_PP" localSheetId="12">#REF!</definedName>
    <definedName name="O_PP" localSheetId="11">#REF!</definedName>
    <definedName name="O_PP" localSheetId="14">#REF!</definedName>
    <definedName name="O_PP" localSheetId="20">#REF!</definedName>
    <definedName name="O_PP" localSheetId="16">#REF!</definedName>
    <definedName name="O_PP" localSheetId="22">#REF!</definedName>
    <definedName name="O_PP" localSheetId="15">#REF!</definedName>
    <definedName name="O_PP" localSheetId="21">#REF!</definedName>
    <definedName name="O_PP" localSheetId="9">#REF!</definedName>
    <definedName name="O_PP" localSheetId="23">#REF!</definedName>
    <definedName name="O_PP" localSheetId="13">#REF!</definedName>
    <definedName name="O_PP" localSheetId="10">#REF!</definedName>
    <definedName name="O_PP" localSheetId="24">#REF!</definedName>
    <definedName name="O_PP" localSheetId="17">#REF!</definedName>
    <definedName name="O_PP">#REF!</definedName>
    <definedName name="O_PSR" localSheetId="3">#REF!</definedName>
    <definedName name="O_PSR" localSheetId="0">#REF!</definedName>
    <definedName name="O_PSR" localSheetId="18">#REF!</definedName>
    <definedName name="O_PSR" localSheetId="19">#REF!</definedName>
    <definedName name="O_PSR" localSheetId="8">#REF!</definedName>
    <definedName name="O_PSR" localSheetId="12">#REF!</definedName>
    <definedName name="O_PSR" localSheetId="11">#REF!</definedName>
    <definedName name="O_PSR" localSheetId="14">#REF!</definedName>
    <definedName name="O_PSR" localSheetId="20">#REF!</definedName>
    <definedName name="O_PSR" localSheetId="16">#REF!</definedName>
    <definedName name="O_PSR" localSheetId="22">#REF!</definedName>
    <definedName name="O_PSR" localSheetId="15">#REF!</definedName>
    <definedName name="O_PSR" localSheetId="21">#REF!</definedName>
    <definedName name="O_PSR" localSheetId="9">#REF!</definedName>
    <definedName name="O_PSR" localSheetId="23">#REF!</definedName>
    <definedName name="O_PSR" localSheetId="13">#REF!</definedName>
    <definedName name="O_PSR" localSheetId="10">#REF!</definedName>
    <definedName name="O_PSR" localSheetId="24">#REF!</definedName>
    <definedName name="O_PSR" localSheetId="17">#REF!</definedName>
    <definedName name="O_PSR">#REF!</definedName>
    <definedName name="OC_DP" localSheetId="3">#REF!</definedName>
    <definedName name="OC_DP" localSheetId="0">#REF!</definedName>
    <definedName name="OC_DP" localSheetId="18">#REF!</definedName>
    <definedName name="OC_DP" localSheetId="19">#REF!</definedName>
    <definedName name="OC_DP" localSheetId="8">#REF!</definedName>
    <definedName name="OC_DP" localSheetId="12">#REF!</definedName>
    <definedName name="OC_DP" localSheetId="11">#REF!</definedName>
    <definedName name="OC_DP" localSheetId="14">#REF!</definedName>
    <definedName name="OC_DP" localSheetId="20">#REF!</definedName>
    <definedName name="OC_DP" localSheetId="16">#REF!</definedName>
    <definedName name="OC_DP" localSheetId="22">#REF!</definedName>
    <definedName name="OC_DP" localSheetId="15">#REF!</definedName>
    <definedName name="OC_DP" localSheetId="21">#REF!</definedName>
    <definedName name="OC_DP" localSheetId="9">#REF!</definedName>
    <definedName name="OC_DP" localSheetId="23">#REF!</definedName>
    <definedName name="OC_DP" localSheetId="13">#REF!</definedName>
    <definedName name="OC_DP" localSheetId="10">#REF!</definedName>
    <definedName name="OC_DP" localSheetId="24">#REF!</definedName>
    <definedName name="OC_DP" localSheetId="17">#REF!</definedName>
    <definedName name="OC_DP">#REF!</definedName>
    <definedName name="OC_ER" localSheetId="3">#REF!</definedName>
    <definedName name="OC_ER" localSheetId="0">#REF!</definedName>
    <definedName name="OC_ER" localSheetId="18">#REF!</definedName>
    <definedName name="OC_ER" localSheetId="19">#REF!</definedName>
    <definedName name="OC_ER" localSheetId="8">#REF!</definedName>
    <definedName name="OC_ER" localSheetId="12">#REF!</definedName>
    <definedName name="OC_ER" localSheetId="11">#REF!</definedName>
    <definedName name="OC_ER" localSheetId="14">#REF!</definedName>
    <definedName name="OC_ER" localSheetId="20">#REF!</definedName>
    <definedName name="OC_ER" localSheetId="16">#REF!</definedName>
    <definedName name="OC_ER" localSheetId="22">#REF!</definedName>
    <definedName name="OC_ER" localSheetId="15">#REF!</definedName>
    <definedName name="OC_ER" localSheetId="21">#REF!</definedName>
    <definedName name="OC_ER" localSheetId="9">#REF!</definedName>
    <definedName name="OC_ER" localSheetId="23">#REF!</definedName>
    <definedName name="OC_ER" localSheetId="13">#REF!</definedName>
    <definedName name="OC_ER" localSheetId="10">#REF!</definedName>
    <definedName name="OC_ER" localSheetId="24">#REF!</definedName>
    <definedName name="OC_ER" localSheetId="17">#REF!</definedName>
    <definedName name="OC_ER">#REF!</definedName>
    <definedName name="OC_PP" localSheetId="3">#REF!</definedName>
    <definedName name="OC_PP" localSheetId="0">#REF!</definedName>
    <definedName name="OC_PP" localSheetId="18">#REF!</definedName>
    <definedName name="OC_PP" localSheetId="19">#REF!</definedName>
    <definedName name="OC_PP" localSheetId="8">#REF!</definedName>
    <definedName name="OC_PP" localSheetId="12">#REF!</definedName>
    <definedName name="OC_PP" localSheetId="11">#REF!</definedName>
    <definedName name="OC_PP" localSheetId="14">#REF!</definedName>
    <definedName name="OC_PP" localSheetId="20">#REF!</definedName>
    <definedName name="OC_PP" localSheetId="16">#REF!</definedName>
    <definedName name="OC_PP" localSheetId="22">#REF!</definedName>
    <definedName name="OC_PP" localSheetId="15">#REF!</definedName>
    <definedName name="OC_PP" localSheetId="21">#REF!</definedName>
    <definedName name="OC_PP" localSheetId="9">#REF!</definedName>
    <definedName name="OC_PP" localSheetId="23">#REF!</definedName>
    <definedName name="OC_PP" localSheetId="13">#REF!</definedName>
    <definedName name="OC_PP" localSheetId="10">#REF!</definedName>
    <definedName name="OC_PP" localSheetId="24">#REF!</definedName>
    <definedName name="OC_PP" localSheetId="17">#REF!</definedName>
    <definedName name="OC_PP">#REF!</definedName>
    <definedName name="OC_PSR" localSheetId="3">#REF!</definedName>
    <definedName name="OC_PSR" localSheetId="0">#REF!</definedName>
    <definedName name="OC_PSR" localSheetId="18">#REF!</definedName>
    <definedName name="OC_PSR" localSheetId="19">#REF!</definedName>
    <definedName name="OC_PSR" localSheetId="8">#REF!</definedName>
    <definedName name="OC_PSR" localSheetId="12">#REF!</definedName>
    <definedName name="OC_PSR" localSheetId="11">#REF!</definedName>
    <definedName name="OC_PSR" localSheetId="14">#REF!</definedName>
    <definedName name="OC_PSR" localSheetId="20">#REF!</definedName>
    <definedName name="OC_PSR" localSheetId="16">#REF!</definedName>
    <definedName name="OC_PSR" localSheetId="22">#REF!</definedName>
    <definedName name="OC_PSR" localSheetId="15">#REF!</definedName>
    <definedName name="OC_PSR" localSheetId="21">#REF!</definedName>
    <definedName name="OC_PSR" localSheetId="9">#REF!</definedName>
    <definedName name="OC_PSR" localSheetId="23">#REF!</definedName>
    <definedName name="OC_PSR" localSheetId="13">#REF!</definedName>
    <definedName name="OC_PSR" localSheetId="10">#REF!</definedName>
    <definedName name="OC_PSR" localSheetId="24">#REF!</definedName>
    <definedName name="OC_PSR" localSheetId="17">#REF!</definedName>
    <definedName name="OC_PSR">#REF!</definedName>
    <definedName name="OCOS_FY00">[6]FY00!$A$9:$B$66</definedName>
    <definedName name="OCOS_FY01">[6]FY01!$A$9:$B$58</definedName>
    <definedName name="OCOS_FY02">[6]FY02!$A$9:$B$58</definedName>
    <definedName name="OCOS_FY03">[6]FY03!$A$9:$B$58</definedName>
    <definedName name="OCOS_FY04">'[6]FY04 Actual'!$A$9:$B$61</definedName>
    <definedName name="OCOS_FY99">[6]FY99!$A$9:$B$66</definedName>
    <definedName name="OEM" localSheetId="18">'[29]Shipment by devices'!$C$13:$C$14</definedName>
    <definedName name="OEM" localSheetId="19">'[29]Shipment by devices'!$C$13:$C$14</definedName>
    <definedName name="OEM" localSheetId="8">'[29]Shipment by devices'!$C$13:$C$14</definedName>
    <definedName name="OEM" localSheetId="12">'[29]Shipment by devices'!$C$13:$C$14</definedName>
    <definedName name="OEM" localSheetId="11">'[29]Shipment by devices'!$C$13:$C$14</definedName>
    <definedName name="OEM" localSheetId="14">'[29]Shipment by devices'!$C$13:$C$14</definedName>
    <definedName name="OEM" localSheetId="20">'[29]Shipment by devices'!$C$13:$C$14</definedName>
    <definedName name="OEM" localSheetId="16">'[29]Shipment by devices'!$C$13:$C$14</definedName>
    <definedName name="OEM" localSheetId="22">'[29]Shipment by devices'!$C$13:$C$14</definedName>
    <definedName name="OEM" localSheetId="15">'[29]Shipment by devices'!$C$13:$C$14</definedName>
    <definedName name="OEM" localSheetId="21">'[29]Shipment by devices'!$C$13:$C$14</definedName>
    <definedName name="OEM" localSheetId="9">'[29]Shipment by devices'!$C$13:$C$14</definedName>
    <definedName name="OEM" localSheetId="23">'[29]Shipment by devices'!$C$13:$C$14</definedName>
    <definedName name="OEM" localSheetId="13">'[29]Shipment by devices'!$C$13:$C$14</definedName>
    <definedName name="OEM" localSheetId="10">'[29]Shipment by devices'!$C$13:$C$14</definedName>
    <definedName name="OEM" localSheetId="24">'[29]Shipment by devices'!$C$13:$C$14</definedName>
    <definedName name="OEM" localSheetId="17">'[29]Shipment by devices'!$C$13:$C$14</definedName>
    <definedName name="OEM">'[30]Shipment by devices'!$C$13:$C$14</definedName>
    <definedName name="oo" localSheetId="3" hidden="1">{"'Sample Status'!$A$1:$J$21"}</definedName>
    <definedName name="oo" localSheetId="0" hidden="1">{"'Sample Status'!$A$1:$J$21"}</definedName>
    <definedName name="oo" localSheetId="18" hidden="1">{"'Sample Status'!$A$1:$J$21"}</definedName>
    <definedName name="oo" localSheetId="19" hidden="1">{"'Sample Status'!$A$1:$J$21"}</definedName>
    <definedName name="oo" localSheetId="8" hidden="1">{"'Sample Status'!$A$1:$J$21"}</definedName>
    <definedName name="oo" localSheetId="12" hidden="1">{"'Sample Status'!$A$1:$J$21"}</definedName>
    <definedName name="oo" localSheetId="11" hidden="1">{"'Sample Status'!$A$1:$J$21"}</definedName>
    <definedName name="oo" localSheetId="14" hidden="1">{"'Sample Status'!$A$1:$J$21"}</definedName>
    <definedName name="oo" localSheetId="20" hidden="1">{"'Sample Status'!$A$1:$J$21"}</definedName>
    <definedName name="oo" localSheetId="16" hidden="1">{"'Sample Status'!$A$1:$J$21"}</definedName>
    <definedName name="oo" localSheetId="22" hidden="1">{"'Sample Status'!$A$1:$J$21"}</definedName>
    <definedName name="oo" localSheetId="15" hidden="1">{"'Sample Status'!$A$1:$J$21"}</definedName>
    <definedName name="oo" localSheetId="21" hidden="1">{"'Sample Status'!$A$1:$J$21"}</definedName>
    <definedName name="oo" localSheetId="9" hidden="1">{"'Sample Status'!$A$1:$J$21"}</definedName>
    <definedName name="oo" localSheetId="23" hidden="1">{"'Sample Status'!$A$1:$J$21"}</definedName>
    <definedName name="oo" localSheetId="13" hidden="1">{"'Sample Status'!$A$1:$J$21"}</definedName>
    <definedName name="oo" localSheetId="10" hidden="1">{"'Sample Status'!$A$1:$J$21"}</definedName>
    <definedName name="oo" localSheetId="24" hidden="1">{"'Sample Status'!$A$1:$J$21"}</definedName>
    <definedName name="oo" localSheetId="17" hidden="1">{"'Sample Status'!$A$1:$J$21"}</definedName>
    <definedName name="oo" hidden="1">{"'Sample Status'!$A$1:$J$21"}</definedName>
    <definedName name="OPM" localSheetId="3">#REF!</definedName>
    <definedName name="OPM" localSheetId="0">#REF!</definedName>
    <definedName name="OPM" localSheetId="18">#REF!</definedName>
    <definedName name="OPM" localSheetId="19">#REF!</definedName>
    <definedName name="OPM" localSheetId="8">#REF!</definedName>
    <definedName name="OPM" localSheetId="12">#REF!</definedName>
    <definedName name="OPM" localSheetId="11">#REF!</definedName>
    <definedName name="OPM" localSheetId="14">#REF!</definedName>
    <definedName name="OPM" localSheetId="20">#REF!</definedName>
    <definedName name="OPM" localSheetId="16">#REF!</definedName>
    <definedName name="OPM" localSheetId="22">#REF!</definedName>
    <definedName name="OPM" localSheetId="15">#REF!</definedName>
    <definedName name="OPM" localSheetId="21">#REF!</definedName>
    <definedName name="OPM" localSheetId="9">#REF!</definedName>
    <definedName name="OPM" localSheetId="23">#REF!</definedName>
    <definedName name="OPM" localSheetId="13">#REF!</definedName>
    <definedName name="OPM" localSheetId="10">#REF!</definedName>
    <definedName name="OPM" localSheetId="24">#REF!</definedName>
    <definedName name="OPM" localSheetId="17">#REF!</definedName>
    <definedName name="OPM">#REF!</definedName>
    <definedName name="Opt_Required">[74]qryWJS_Excel_Dump!$B$9:$B$10</definedName>
    <definedName name="OrgList" localSheetId="3">#REF!</definedName>
    <definedName name="OrgList" localSheetId="0">#REF!</definedName>
    <definedName name="OrgList" localSheetId="18">#REF!</definedName>
    <definedName name="OrgList" localSheetId="19">#REF!</definedName>
    <definedName name="OrgList" localSheetId="8">#REF!</definedName>
    <definedName name="OrgList" localSheetId="12">#REF!</definedName>
    <definedName name="OrgList" localSheetId="11">#REF!</definedName>
    <definedName name="OrgList" localSheetId="14">#REF!</definedName>
    <definedName name="OrgList" localSheetId="20">#REF!</definedName>
    <definedName name="OrgList" localSheetId="16">#REF!</definedName>
    <definedName name="OrgList" localSheetId="22">#REF!</definedName>
    <definedName name="OrgList" localSheetId="15">#REF!</definedName>
    <definedName name="OrgList" localSheetId="21">#REF!</definedName>
    <definedName name="OrgList" localSheetId="9">#REF!</definedName>
    <definedName name="OrgList" localSheetId="23">#REF!</definedName>
    <definedName name="OrgList" localSheetId="13">#REF!</definedName>
    <definedName name="OrgList" localSheetId="10">#REF!</definedName>
    <definedName name="OrgList" localSheetId="24">#REF!</definedName>
    <definedName name="OrgList" localSheetId="17">#REF!</definedName>
    <definedName name="OrgList">#REF!</definedName>
    <definedName name="Other" localSheetId="3" hidden="1">{"'Sample Status'!$A$1:$J$21"}</definedName>
    <definedName name="Other" localSheetId="0" hidden="1">{"'Sample Status'!$A$1:$J$21"}</definedName>
    <definedName name="Other" localSheetId="18" hidden="1">{"'Sample Status'!$A$1:$J$21"}</definedName>
    <definedName name="Other" localSheetId="19" hidden="1">{"'Sample Status'!$A$1:$J$21"}</definedName>
    <definedName name="Other" localSheetId="8" hidden="1">{"'Sample Status'!$A$1:$J$21"}</definedName>
    <definedName name="Other" localSheetId="12" hidden="1">{"'Sample Status'!$A$1:$J$21"}</definedName>
    <definedName name="Other" localSheetId="11" hidden="1">{"'Sample Status'!$A$1:$J$21"}</definedName>
    <definedName name="Other" localSheetId="14" hidden="1">{"'Sample Status'!$A$1:$J$21"}</definedName>
    <definedName name="Other" localSheetId="20" hidden="1">{"'Sample Status'!$A$1:$J$21"}</definedName>
    <definedName name="Other" localSheetId="16" hidden="1">{"'Sample Status'!$A$1:$J$21"}</definedName>
    <definedName name="Other" localSheetId="22" hidden="1">{"'Sample Status'!$A$1:$J$21"}</definedName>
    <definedName name="Other" localSheetId="15" hidden="1">{"'Sample Status'!$A$1:$J$21"}</definedName>
    <definedName name="Other" localSheetId="21" hidden="1">{"'Sample Status'!$A$1:$J$21"}</definedName>
    <definedName name="Other" localSheetId="9" hidden="1">{"'Sample Status'!$A$1:$J$21"}</definedName>
    <definedName name="Other" localSheetId="23" hidden="1">{"'Sample Status'!$A$1:$J$21"}</definedName>
    <definedName name="Other" localSheetId="13" hidden="1">{"'Sample Status'!$A$1:$J$21"}</definedName>
    <definedName name="Other" localSheetId="10" hidden="1">{"'Sample Status'!$A$1:$J$21"}</definedName>
    <definedName name="Other" localSheetId="24" hidden="1">{"'Sample Status'!$A$1:$J$21"}</definedName>
    <definedName name="Other" localSheetId="17" hidden="1">{"'Sample Status'!$A$1:$J$21"}</definedName>
    <definedName name="Other" hidden="1">{"'Sample Status'!$A$1:$J$21"}</definedName>
    <definedName name="PA" localSheetId="3">#REF!</definedName>
    <definedName name="PA" localSheetId="0">#REF!</definedName>
    <definedName name="PA" localSheetId="18">#REF!</definedName>
    <definedName name="PA" localSheetId="19">#REF!</definedName>
    <definedName name="PA" localSheetId="8">#REF!</definedName>
    <definedName name="PA" localSheetId="12">#REF!</definedName>
    <definedName name="PA" localSheetId="11">#REF!</definedName>
    <definedName name="PA" localSheetId="14">#REF!</definedName>
    <definedName name="PA" localSheetId="20">#REF!</definedName>
    <definedName name="PA" localSheetId="16">#REF!</definedName>
    <definedName name="PA" localSheetId="22">#REF!</definedName>
    <definedName name="PA" localSheetId="15">#REF!</definedName>
    <definedName name="PA" localSheetId="21">#REF!</definedName>
    <definedName name="PA" localSheetId="9">#REF!</definedName>
    <definedName name="PA" localSheetId="23">#REF!</definedName>
    <definedName name="PA" localSheetId="13">#REF!</definedName>
    <definedName name="PA" localSheetId="10">#REF!</definedName>
    <definedName name="PA" localSheetId="24">#REF!</definedName>
    <definedName name="PA" localSheetId="17">#REF!</definedName>
    <definedName name="PA">#REF!</definedName>
    <definedName name="Pam" hidden="1">[5]A!$J$153:$U$153</definedName>
    <definedName name="par_2DwCum_Click" localSheetId="0">[7]!par_2DwCum_Click</definedName>
    <definedName name="par_2DwCum_Click" localSheetId="18">[7]!par_2DwCum_Click</definedName>
    <definedName name="par_2DwCum_Click" localSheetId="19">[7]!par_2DwCum_Click</definedName>
    <definedName name="par_2DwCum_Click" localSheetId="8">[7]!par_2DwCum_Click</definedName>
    <definedName name="par_2DwCum_Click" localSheetId="12">[7]!par_2DwCum_Click</definedName>
    <definedName name="par_2DwCum_Click" localSheetId="11">[7]!par_2DwCum_Click</definedName>
    <definedName name="par_2DwCum_Click" localSheetId="14">[7]!par_2DwCum_Click</definedName>
    <definedName name="par_2DwCum_Click" localSheetId="20">[7]!par_2DwCum_Click</definedName>
    <definedName name="par_2DwCum_Click" localSheetId="16">[7]!par_2DwCum_Click</definedName>
    <definedName name="par_2DwCum_Click" localSheetId="22">[7]!par_2DwCum_Click</definedName>
    <definedName name="par_2DwCum_Click" localSheetId="15">[7]!par_2DwCum_Click</definedName>
    <definedName name="par_2DwCum_Click" localSheetId="21">[7]!par_2DwCum_Click</definedName>
    <definedName name="par_2DwCum_Click" localSheetId="9">[7]!par_2DwCum_Click</definedName>
    <definedName name="par_2DwCum_Click" localSheetId="23">[7]!par_2DwCum_Click</definedName>
    <definedName name="par_2DwCum_Click" localSheetId="13">[7]!par_2DwCum_Click</definedName>
    <definedName name="par_2DwCum_Click" localSheetId="10">[7]!par_2DwCum_Click</definedName>
    <definedName name="par_2DwCum_Click" localSheetId="24">[7]!par_2DwCum_Click</definedName>
    <definedName name="par_2DwCum_Click" localSheetId="17">[7]!par_2DwCum_Click</definedName>
    <definedName name="par_2DwCum_Click">[7]!par_2DwCum_Click</definedName>
    <definedName name="par_2DwoCum_Click" localSheetId="0">[7]!par_2DwoCum_Click</definedName>
    <definedName name="par_2DwoCum_Click" localSheetId="18">[7]!par_2DwoCum_Click</definedName>
    <definedName name="par_2DwoCum_Click" localSheetId="19">[7]!par_2DwoCum_Click</definedName>
    <definedName name="par_2DwoCum_Click" localSheetId="8">[7]!par_2DwoCum_Click</definedName>
    <definedName name="par_2DwoCum_Click" localSheetId="12">[7]!par_2DwoCum_Click</definedName>
    <definedName name="par_2DwoCum_Click" localSheetId="11">[7]!par_2DwoCum_Click</definedName>
    <definedName name="par_2DwoCum_Click" localSheetId="14">[7]!par_2DwoCum_Click</definedName>
    <definedName name="par_2DwoCum_Click" localSheetId="20">[7]!par_2DwoCum_Click</definedName>
    <definedName name="par_2DwoCum_Click" localSheetId="16">[7]!par_2DwoCum_Click</definedName>
    <definedName name="par_2DwoCum_Click" localSheetId="22">[7]!par_2DwoCum_Click</definedName>
    <definedName name="par_2DwoCum_Click" localSheetId="15">[7]!par_2DwoCum_Click</definedName>
    <definedName name="par_2DwoCum_Click" localSheetId="21">[7]!par_2DwoCum_Click</definedName>
    <definedName name="par_2DwoCum_Click" localSheetId="9">[7]!par_2DwoCum_Click</definedName>
    <definedName name="par_2DwoCum_Click" localSheetId="23">[7]!par_2DwoCum_Click</definedName>
    <definedName name="par_2DwoCum_Click" localSheetId="13">[7]!par_2DwoCum_Click</definedName>
    <definedName name="par_2DwoCum_Click" localSheetId="10">[7]!par_2DwoCum_Click</definedName>
    <definedName name="par_2DwoCum_Click" localSheetId="24">[7]!par_2DwoCum_Click</definedName>
    <definedName name="par_2DwoCum_Click" localSheetId="17">[7]!par_2DwoCum_Click</definedName>
    <definedName name="par_2DwoCum_Click">[7]!par_2DwoCum_Click</definedName>
    <definedName name="par_3DwoCum_Click" localSheetId="0">[7]!par_3DwoCum_Click</definedName>
    <definedName name="par_3DwoCum_Click" localSheetId="18">[7]!par_3DwoCum_Click</definedName>
    <definedName name="par_3DwoCum_Click" localSheetId="19">[7]!par_3DwoCum_Click</definedName>
    <definedName name="par_3DwoCum_Click" localSheetId="8">[7]!par_3DwoCum_Click</definedName>
    <definedName name="par_3DwoCum_Click" localSheetId="12">[7]!par_3DwoCum_Click</definedName>
    <definedName name="par_3DwoCum_Click" localSheetId="11">[7]!par_3DwoCum_Click</definedName>
    <definedName name="par_3DwoCum_Click" localSheetId="14">[7]!par_3DwoCum_Click</definedName>
    <definedName name="par_3DwoCum_Click" localSheetId="20">[7]!par_3DwoCum_Click</definedName>
    <definedName name="par_3DwoCum_Click" localSheetId="16">[7]!par_3DwoCum_Click</definedName>
    <definedName name="par_3DwoCum_Click" localSheetId="22">[7]!par_3DwoCum_Click</definedName>
    <definedName name="par_3DwoCum_Click" localSheetId="15">[7]!par_3DwoCum_Click</definedName>
    <definedName name="par_3DwoCum_Click" localSheetId="21">[7]!par_3DwoCum_Click</definedName>
    <definedName name="par_3DwoCum_Click" localSheetId="9">[7]!par_3DwoCum_Click</definedName>
    <definedName name="par_3DwoCum_Click" localSheetId="23">[7]!par_3DwoCum_Click</definedName>
    <definedName name="par_3DwoCum_Click" localSheetId="13">[7]!par_3DwoCum_Click</definedName>
    <definedName name="par_3DwoCum_Click" localSheetId="10">[7]!par_3DwoCum_Click</definedName>
    <definedName name="par_3DwoCum_Click" localSheetId="24">[7]!par_3DwoCum_Click</definedName>
    <definedName name="par_3DwoCum_Click" localSheetId="17">[7]!par_3DwoCum_Click</definedName>
    <definedName name="par_3DwoCum_Click">[7]!par_3DwoCum_Click</definedName>
    <definedName name="par_Ascend_Click" localSheetId="0">[7]!par_Ascend_Click</definedName>
    <definedName name="par_Ascend_Click" localSheetId="18">[7]!par_Ascend_Click</definedName>
    <definedName name="par_Ascend_Click" localSheetId="19">[7]!par_Ascend_Click</definedName>
    <definedName name="par_Ascend_Click" localSheetId="8">[7]!par_Ascend_Click</definedName>
    <definedName name="par_Ascend_Click" localSheetId="12">[7]!par_Ascend_Click</definedName>
    <definedName name="par_Ascend_Click" localSheetId="11">[7]!par_Ascend_Click</definedName>
    <definedName name="par_Ascend_Click" localSheetId="14">[7]!par_Ascend_Click</definedName>
    <definedName name="par_Ascend_Click" localSheetId="20">[7]!par_Ascend_Click</definedName>
    <definedName name="par_Ascend_Click" localSheetId="16">[7]!par_Ascend_Click</definedName>
    <definedName name="par_Ascend_Click" localSheetId="22">[7]!par_Ascend_Click</definedName>
    <definedName name="par_Ascend_Click" localSheetId="15">[7]!par_Ascend_Click</definedName>
    <definedName name="par_Ascend_Click" localSheetId="21">[7]!par_Ascend_Click</definedName>
    <definedName name="par_Ascend_Click" localSheetId="9">[7]!par_Ascend_Click</definedName>
    <definedName name="par_Ascend_Click" localSheetId="23">[7]!par_Ascend_Click</definedName>
    <definedName name="par_Ascend_Click" localSheetId="13">[7]!par_Ascend_Click</definedName>
    <definedName name="par_Ascend_Click" localSheetId="10">[7]!par_Ascend_Click</definedName>
    <definedName name="par_Ascend_Click" localSheetId="24">[7]!par_Ascend_Click</definedName>
    <definedName name="par_Ascend_Click" localSheetId="17">[7]!par_Ascend_Click</definedName>
    <definedName name="par_Ascend_Click">[7]!par_Ascend_Click</definedName>
    <definedName name="par_Back_Click" localSheetId="0">[7]!par_Back_Click</definedName>
    <definedName name="par_Back_Click" localSheetId="18">[7]!par_Back_Click</definedName>
    <definedName name="par_Back_Click" localSheetId="19">[7]!par_Back_Click</definedName>
    <definedName name="par_Back_Click" localSheetId="8">[7]!par_Back_Click</definedName>
    <definedName name="par_Back_Click" localSheetId="12">[7]!par_Back_Click</definedName>
    <definedName name="par_Back_Click" localSheetId="11">[7]!par_Back_Click</definedName>
    <definedName name="par_Back_Click" localSheetId="14">[7]!par_Back_Click</definedName>
    <definedName name="par_Back_Click" localSheetId="20">[7]!par_Back_Click</definedName>
    <definedName name="par_Back_Click" localSheetId="16">[7]!par_Back_Click</definedName>
    <definedName name="par_Back_Click" localSheetId="22">[7]!par_Back_Click</definedName>
    <definedName name="par_Back_Click" localSheetId="15">[7]!par_Back_Click</definedName>
    <definedName name="par_Back_Click" localSheetId="21">[7]!par_Back_Click</definedName>
    <definedName name="par_Back_Click" localSheetId="9">[7]!par_Back_Click</definedName>
    <definedName name="par_Back_Click" localSheetId="23">[7]!par_Back_Click</definedName>
    <definedName name="par_Back_Click" localSheetId="13">[7]!par_Back_Click</definedName>
    <definedName name="par_Back_Click" localSheetId="10">[7]!par_Back_Click</definedName>
    <definedName name="par_Back_Click" localSheetId="24">[7]!par_Back_Click</definedName>
    <definedName name="par_Back_Click" localSheetId="17">[7]!par_Back_Click</definedName>
    <definedName name="par_Back_Click">[7]!par_Back_Click</definedName>
    <definedName name="par_Descend_Click" localSheetId="0">[7]!par_Descend_Click</definedName>
    <definedName name="par_Descend_Click" localSheetId="18">[7]!par_Descend_Click</definedName>
    <definedName name="par_Descend_Click" localSheetId="19">[7]!par_Descend_Click</definedName>
    <definedName name="par_Descend_Click" localSheetId="8">[7]!par_Descend_Click</definedName>
    <definedName name="par_Descend_Click" localSheetId="12">[7]!par_Descend_Click</definedName>
    <definedName name="par_Descend_Click" localSheetId="11">[7]!par_Descend_Click</definedName>
    <definedName name="par_Descend_Click" localSheetId="14">[7]!par_Descend_Click</definedName>
    <definedName name="par_Descend_Click" localSheetId="20">[7]!par_Descend_Click</definedName>
    <definedName name="par_Descend_Click" localSheetId="16">[7]!par_Descend_Click</definedName>
    <definedName name="par_Descend_Click" localSheetId="22">[7]!par_Descend_Click</definedName>
    <definedName name="par_Descend_Click" localSheetId="15">[7]!par_Descend_Click</definedName>
    <definedName name="par_Descend_Click" localSheetId="21">[7]!par_Descend_Click</definedName>
    <definedName name="par_Descend_Click" localSheetId="9">[7]!par_Descend_Click</definedName>
    <definedName name="par_Descend_Click" localSheetId="23">[7]!par_Descend_Click</definedName>
    <definedName name="par_Descend_Click" localSheetId="13">[7]!par_Descend_Click</definedName>
    <definedName name="par_Descend_Click" localSheetId="10">[7]!par_Descend_Click</definedName>
    <definedName name="par_Descend_Click" localSheetId="24">[7]!par_Descend_Click</definedName>
    <definedName name="par_Descend_Click" localSheetId="17">[7]!par_Descend_Click</definedName>
    <definedName name="par_Descend_Click">[7]!par_Descend_Click</definedName>
    <definedName name="par_First_Row_Click" localSheetId="0">[7]!par_First_Row_Click</definedName>
    <definedName name="par_First_Row_Click" localSheetId="18">[7]!par_First_Row_Click</definedName>
    <definedName name="par_First_Row_Click" localSheetId="19">[7]!par_First_Row_Click</definedName>
    <definedName name="par_First_Row_Click" localSheetId="8">[7]!par_First_Row_Click</definedName>
    <definedName name="par_First_Row_Click" localSheetId="12">[7]!par_First_Row_Click</definedName>
    <definedName name="par_First_Row_Click" localSheetId="11">[7]!par_First_Row_Click</definedName>
    <definedName name="par_First_Row_Click" localSheetId="14">[7]!par_First_Row_Click</definedName>
    <definedName name="par_First_Row_Click" localSheetId="20">[7]!par_First_Row_Click</definedName>
    <definedName name="par_First_Row_Click" localSheetId="16">[7]!par_First_Row_Click</definedName>
    <definedName name="par_First_Row_Click" localSheetId="22">[7]!par_First_Row_Click</definedName>
    <definedName name="par_First_Row_Click" localSheetId="15">[7]!par_First_Row_Click</definedName>
    <definedName name="par_First_Row_Click" localSheetId="21">[7]!par_First_Row_Click</definedName>
    <definedName name="par_First_Row_Click" localSheetId="9">[7]!par_First_Row_Click</definedName>
    <definedName name="par_First_Row_Click" localSheetId="23">[7]!par_First_Row_Click</definedName>
    <definedName name="par_First_Row_Click" localSheetId="13">[7]!par_First_Row_Click</definedName>
    <definedName name="par_First_Row_Click" localSheetId="10">[7]!par_First_Row_Click</definedName>
    <definedName name="par_First_Row_Click" localSheetId="24">[7]!par_First_Row_Click</definedName>
    <definedName name="par_First_Row_Click" localSheetId="17">[7]!par_First_Row_Click</definedName>
    <definedName name="par_First_Row_Click">[7]!par_First_Row_Click</definedName>
    <definedName name="par_Save_Defaults" localSheetId="0">[7]!par_Save_Defaults</definedName>
    <definedName name="par_Save_Defaults" localSheetId="18">[7]!par_Save_Defaults</definedName>
    <definedName name="par_Save_Defaults" localSheetId="19">[7]!par_Save_Defaults</definedName>
    <definedName name="par_Save_Defaults" localSheetId="8">[7]!par_Save_Defaults</definedName>
    <definedName name="par_Save_Defaults" localSheetId="12">[7]!par_Save_Defaults</definedName>
    <definedName name="par_Save_Defaults" localSheetId="11">[7]!par_Save_Defaults</definedName>
    <definedName name="par_Save_Defaults" localSheetId="14">[7]!par_Save_Defaults</definedName>
    <definedName name="par_Save_Defaults" localSheetId="20">[7]!par_Save_Defaults</definedName>
    <definedName name="par_Save_Defaults" localSheetId="16">[7]!par_Save_Defaults</definedName>
    <definedName name="par_Save_Defaults" localSheetId="22">[7]!par_Save_Defaults</definedName>
    <definedName name="par_Save_Defaults" localSheetId="15">[7]!par_Save_Defaults</definedName>
    <definedName name="par_Save_Defaults" localSheetId="21">[7]!par_Save_Defaults</definedName>
    <definedName name="par_Save_Defaults" localSheetId="9">[7]!par_Save_Defaults</definedName>
    <definedName name="par_Save_Defaults" localSheetId="23">[7]!par_Save_Defaults</definedName>
    <definedName name="par_Save_Defaults" localSheetId="13">[7]!par_Save_Defaults</definedName>
    <definedName name="par_Save_Defaults" localSheetId="10">[7]!par_Save_Defaults</definedName>
    <definedName name="par_Save_Defaults" localSheetId="24">[7]!par_Save_Defaults</definedName>
    <definedName name="par_Save_Defaults" localSheetId="17">[7]!par_Save_Defaults</definedName>
    <definedName name="par_Save_Defaults">[7]!par_Save_Defaults</definedName>
    <definedName name="parButton_Click" localSheetId="0">[7]!parButton_Click</definedName>
    <definedName name="parButton_Click" localSheetId="18">[7]!parButton_Click</definedName>
    <definedName name="parButton_Click" localSheetId="19">[7]!parButton_Click</definedName>
    <definedName name="parButton_Click" localSheetId="8">[7]!parButton_Click</definedName>
    <definedName name="parButton_Click" localSheetId="12">[7]!parButton_Click</definedName>
    <definedName name="parButton_Click" localSheetId="11">[7]!parButton_Click</definedName>
    <definedName name="parButton_Click" localSheetId="14">[7]!parButton_Click</definedName>
    <definedName name="parButton_Click" localSheetId="20">[7]!parButton_Click</definedName>
    <definedName name="parButton_Click" localSheetId="16">[7]!parButton_Click</definedName>
    <definedName name="parButton_Click" localSheetId="22">[7]!parButton_Click</definedName>
    <definedName name="parButton_Click" localSheetId="15">[7]!parButton_Click</definedName>
    <definedName name="parButton_Click" localSheetId="21">[7]!parButton_Click</definedName>
    <definedName name="parButton_Click" localSheetId="9">[7]!parButton_Click</definedName>
    <definedName name="parButton_Click" localSheetId="23">[7]!parButton_Click</definedName>
    <definedName name="parButton_Click" localSheetId="13">[7]!parButton_Click</definedName>
    <definedName name="parButton_Click" localSheetId="10">[7]!parButton_Click</definedName>
    <definedName name="parButton_Click" localSheetId="24">[7]!parButton_Click</definedName>
    <definedName name="parButton_Click" localSheetId="17">[7]!parButton_Click</definedName>
    <definedName name="parButton_Click">[7]!parButton_Click</definedName>
    <definedName name="Pay_Num" localSheetId="3">#REF!</definedName>
    <definedName name="Pay_Num" localSheetId="0">#REF!</definedName>
    <definedName name="Pay_Num" localSheetId="18">#REF!</definedName>
    <definedName name="Pay_Num" localSheetId="19">#REF!</definedName>
    <definedName name="Pay_Num" localSheetId="8">#REF!</definedName>
    <definedName name="Pay_Num" localSheetId="12">#REF!</definedName>
    <definedName name="Pay_Num" localSheetId="11">#REF!</definedName>
    <definedName name="Pay_Num" localSheetId="14">#REF!</definedName>
    <definedName name="Pay_Num" localSheetId="20">#REF!</definedName>
    <definedName name="Pay_Num" localSheetId="16">#REF!</definedName>
    <definedName name="Pay_Num" localSheetId="22">#REF!</definedName>
    <definedName name="Pay_Num" localSheetId="15">#REF!</definedName>
    <definedName name="Pay_Num" localSheetId="21">#REF!</definedName>
    <definedName name="Pay_Num" localSheetId="9">#REF!</definedName>
    <definedName name="Pay_Num" localSheetId="23">#REF!</definedName>
    <definedName name="Pay_Num" localSheetId="13">#REF!</definedName>
    <definedName name="Pay_Num" localSheetId="10">#REF!</definedName>
    <definedName name="Pay_Num" localSheetId="24">#REF!</definedName>
    <definedName name="Pay_Num" localSheetId="17">#REF!</definedName>
    <definedName name="Pay_Num">#REF!</definedName>
    <definedName name="PB" localSheetId="3">#REF!</definedName>
    <definedName name="PB" localSheetId="0">#REF!</definedName>
    <definedName name="PB" localSheetId="18">#REF!</definedName>
    <definedName name="PB" localSheetId="19">#REF!</definedName>
    <definedName name="PB" localSheetId="8">#REF!</definedName>
    <definedName name="PB" localSheetId="12">#REF!</definedName>
    <definedName name="PB" localSheetId="11">#REF!</definedName>
    <definedName name="PB" localSheetId="14">#REF!</definedName>
    <definedName name="PB" localSheetId="20">#REF!</definedName>
    <definedName name="PB" localSheetId="16">#REF!</definedName>
    <definedName name="PB" localSheetId="22">#REF!</definedName>
    <definedName name="PB" localSheetId="15">#REF!</definedName>
    <definedName name="PB" localSheetId="21">#REF!</definedName>
    <definedName name="PB" localSheetId="9">#REF!</definedName>
    <definedName name="PB" localSheetId="23">#REF!</definedName>
    <definedName name="PB" localSheetId="13">#REF!</definedName>
    <definedName name="PB" localSheetId="10">#REF!</definedName>
    <definedName name="PB" localSheetId="24">#REF!</definedName>
    <definedName name="PB" localSheetId="17">#REF!</definedName>
    <definedName name="PB">#REF!</definedName>
    <definedName name="PC" localSheetId="3">#REF!</definedName>
    <definedName name="PC" localSheetId="0">#REF!</definedName>
    <definedName name="PC" localSheetId="18">#REF!</definedName>
    <definedName name="PC" localSheetId="19">#REF!</definedName>
    <definedName name="PC" localSheetId="8">#REF!</definedName>
    <definedName name="PC" localSheetId="12">#REF!</definedName>
    <definedName name="PC" localSheetId="11">#REF!</definedName>
    <definedName name="PC" localSheetId="14">#REF!</definedName>
    <definedName name="PC" localSheetId="20">#REF!</definedName>
    <definedName name="PC" localSheetId="16">#REF!</definedName>
    <definedName name="PC" localSheetId="22">#REF!</definedName>
    <definedName name="PC" localSheetId="15">#REF!</definedName>
    <definedName name="PC" localSheetId="21">#REF!</definedName>
    <definedName name="PC" localSheetId="9">#REF!</definedName>
    <definedName name="PC" localSheetId="23">#REF!</definedName>
    <definedName name="PC" localSheetId="13">#REF!</definedName>
    <definedName name="PC" localSheetId="10">#REF!</definedName>
    <definedName name="PC" localSheetId="24">#REF!</definedName>
    <definedName name="PC" localSheetId="17">#REF!</definedName>
    <definedName name="PC">#REF!</definedName>
    <definedName name="pcbagraph" hidden="1">[5]A!$J$144:$U$144</definedName>
    <definedName name="pcmn" localSheetId="3">#REF!</definedName>
    <definedName name="pcmn" localSheetId="0">#REF!</definedName>
    <definedName name="pcmn" localSheetId="18">#REF!</definedName>
    <definedName name="pcmn" localSheetId="19">#REF!</definedName>
    <definedName name="pcmn" localSheetId="8">#REF!</definedName>
    <definedName name="pcmn" localSheetId="12">#REF!</definedName>
    <definedName name="pcmn" localSheetId="11">#REF!</definedName>
    <definedName name="pcmn" localSheetId="14">#REF!</definedName>
    <definedName name="pcmn" localSheetId="20">#REF!</definedName>
    <definedName name="pcmn" localSheetId="16">#REF!</definedName>
    <definedName name="pcmn" localSheetId="22">#REF!</definedName>
    <definedName name="pcmn" localSheetId="15">#REF!</definedName>
    <definedName name="pcmn" localSheetId="21">#REF!</definedName>
    <definedName name="pcmn" localSheetId="9">#REF!</definedName>
    <definedName name="pcmn" localSheetId="23">#REF!</definedName>
    <definedName name="pcmn" localSheetId="13">#REF!</definedName>
    <definedName name="pcmn" localSheetId="10">#REF!</definedName>
    <definedName name="pcmn" localSheetId="24">#REF!</definedName>
    <definedName name="pcmn" localSheetId="17">#REF!</definedName>
    <definedName name="pcmn">#REF!</definedName>
    <definedName name="pcxo" localSheetId="3">#REF!</definedName>
    <definedName name="pcxo" localSheetId="0">#REF!</definedName>
    <definedName name="pcxo" localSheetId="18">#REF!</definedName>
    <definedName name="pcxo" localSheetId="19">#REF!</definedName>
    <definedName name="pcxo" localSheetId="8">#REF!</definedName>
    <definedName name="pcxo" localSheetId="12">#REF!</definedName>
    <definedName name="pcxo" localSheetId="11">#REF!</definedName>
    <definedName name="pcxo" localSheetId="14">#REF!</definedName>
    <definedName name="pcxo" localSheetId="20">#REF!</definedName>
    <definedName name="pcxo" localSheetId="16">#REF!</definedName>
    <definedName name="pcxo" localSheetId="22">#REF!</definedName>
    <definedName name="pcxo" localSheetId="15">#REF!</definedName>
    <definedName name="pcxo" localSheetId="21">#REF!</definedName>
    <definedName name="pcxo" localSheetId="9">#REF!</definedName>
    <definedName name="pcxo" localSheetId="23">#REF!</definedName>
    <definedName name="pcxo" localSheetId="13">#REF!</definedName>
    <definedName name="pcxo" localSheetId="10">#REF!</definedName>
    <definedName name="pcxo" localSheetId="24">#REF!</definedName>
    <definedName name="pcxo" localSheetId="17">#REF!</definedName>
    <definedName name="pcxo">#REF!</definedName>
    <definedName name="pd" localSheetId="3">#REF!</definedName>
    <definedName name="PD" localSheetId="0" hidden="1">{"'Sample Status'!$A$1:$J$21"}</definedName>
    <definedName name="pd" localSheetId="18">#REF!</definedName>
    <definedName name="pd" localSheetId="19">#REF!</definedName>
    <definedName name="pd" localSheetId="8">#REF!</definedName>
    <definedName name="pd" localSheetId="12">#REF!</definedName>
    <definedName name="pd" localSheetId="11">#REF!</definedName>
    <definedName name="pd" localSheetId="14">#REF!</definedName>
    <definedName name="pd" localSheetId="20">#REF!</definedName>
    <definedName name="pd" localSheetId="16">#REF!</definedName>
    <definedName name="pd" localSheetId="22">#REF!</definedName>
    <definedName name="pd" localSheetId="15">#REF!</definedName>
    <definedName name="pd" localSheetId="21">#REF!</definedName>
    <definedName name="pd" localSheetId="9">#REF!</definedName>
    <definedName name="pd" localSheetId="23">#REF!</definedName>
    <definedName name="pd" localSheetId="13">#REF!</definedName>
    <definedName name="pd" localSheetId="10">#REF!</definedName>
    <definedName name="pd" localSheetId="24">#REF!</definedName>
    <definedName name="pd" localSheetId="17">#REF!</definedName>
    <definedName name="pd">#REF!</definedName>
    <definedName name="PDTotal">'[75]PD-Exp'!$A$2:$L$62</definedName>
    <definedName name="PER" localSheetId="3">[27]Q2_Account!#REF!</definedName>
    <definedName name="PER" localSheetId="0">[27]Q2_Account!#REF!</definedName>
    <definedName name="PER" localSheetId="18">[27]Q2_Account!#REF!</definedName>
    <definedName name="PER" localSheetId="19">[27]Q2_Account!#REF!</definedName>
    <definedName name="PER" localSheetId="8">[27]Q2_Account!#REF!</definedName>
    <definedName name="PER" localSheetId="12">[27]Q2_Account!#REF!</definedName>
    <definedName name="PER" localSheetId="11">[27]Q2_Account!#REF!</definedName>
    <definedName name="PER" localSheetId="14">[27]Q2_Account!#REF!</definedName>
    <definedName name="PER" localSheetId="20">[27]Q2_Account!#REF!</definedName>
    <definedName name="PER" localSheetId="16">[27]Q2_Account!#REF!</definedName>
    <definedName name="PER" localSheetId="22">[27]Q2_Account!#REF!</definedName>
    <definedName name="PER" localSheetId="15">[27]Q2_Account!#REF!</definedName>
    <definedName name="PER" localSheetId="21">[27]Q2_Account!#REF!</definedName>
    <definedName name="PER" localSheetId="9">[27]Q2_Account!#REF!</definedName>
    <definedName name="PER" localSheetId="23">[27]Q2_Account!#REF!</definedName>
    <definedName name="PER" localSheetId="13">[27]Q2_Account!#REF!</definedName>
    <definedName name="PER" localSheetId="10">[27]Q2_Account!#REF!</definedName>
    <definedName name="PER" localSheetId="24">[27]Q2_Account!#REF!</definedName>
    <definedName name="PER" localSheetId="17">[27]Q2_Account!#REF!</definedName>
    <definedName name="PER">[27]Q2_Account!#REF!</definedName>
    <definedName name="perc" localSheetId="3">#REF!</definedName>
    <definedName name="perc" localSheetId="0">#REF!</definedName>
    <definedName name="perc" localSheetId="18">#REF!</definedName>
    <definedName name="perc" localSheetId="19">#REF!</definedName>
    <definedName name="perc" localSheetId="8">#REF!</definedName>
    <definedName name="perc" localSheetId="12">#REF!</definedName>
    <definedName name="perc" localSheetId="11">#REF!</definedName>
    <definedName name="perc" localSheetId="14">#REF!</definedName>
    <definedName name="perc" localSheetId="20">#REF!</definedName>
    <definedName name="perc" localSheetId="16">#REF!</definedName>
    <definedName name="perc" localSheetId="22">#REF!</definedName>
    <definedName name="perc" localSheetId="15">#REF!</definedName>
    <definedName name="perc" localSheetId="21">#REF!</definedName>
    <definedName name="perc" localSheetId="9">#REF!</definedName>
    <definedName name="perc" localSheetId="23">#REF!</definedName>
    <definedName name="perc" localSheetId="13">#REF!</definedName>
    <definedName name="perc" localSheetId="10">#REF!</definedName>
    <definedName name="perc" localSheetId="24">#REF!</definedName>
    <definedName name="perc" localSheetId="17">#REF!</definedName>
    <definedName name="perc">#REF!</definedName>
    <definedName name="PERCENT" localSheetId="3">'[1]FEB summary'!#REF!</definedName>
    <definedName name="PERCENT" localSheetId="0">'[1]FEB summary'!#REF!</definedName>
    <definedName name="PERCENT" localSheetId="18">'[1]FEB summary'!#REF!</definedName>
    <definedName name="PERCENT" localSheetId="19">'[1]FEB summary'!#REF!</definedName>
    <definedName name="PERCENT" localSheetId="8">'[1]FEB summary'!#REF!</definedName>
    <definedName name="PERCENT" localSheetId="12">'[1]FEB summary'!#REF!</definedName>
    <definedName name="PERCENT" localSheetId="11">'[1]FEB summary'!#REF!</definedName>
    <definedName name="PERCENT" localSheetId="14">'[1]FEB summary'!#REF!</definedName>
    <definedName name="PERCENT" localSheetId="20">'[1]FEB summary'!#REF!</definedName>
    <definedName name="PERCENT" localSheetId="16">'[1]FEB summary'!#REF!</definedName>
    <definedName name="PERCENT" localSheetId="22">'[1]FEB summary'!#REF!</definedName>
    <definedName name="PERCENT" localSheetId="15">'[1]FEB summary'!#REF!</definedName>
    <definedName name="PERCENT" localSheetId="21">'[1]FEB summary'!#REF!</definedName>
    <definedName name="PERCENT" localSheetId="9">'[1]FEB summary'!#REF!</definedName>
    <definedName name="PERCENT" localSheetId="23">'[1]FEB summary'!#REF!</definedName>
    <definedName name="PERCENT" localSheetId="13">'[1]FEB summary'!#REF!</definedName>
    <definedName name="PERCENT" localSheetId="10">'[1]FEB summary'!#REF!</definedName>
    <definedName name="PERCENT" localSheetId="24">'[1]FEB summary'!#REF!</definedName>
    <definedName name="PERCENT" localSheetId="17">'[1]FEB summary'!#REF!</definedName>
    <definedName name="PERCENT">'[1]FEB summary'!#REF!</definedName>
    <definedName name="percent06">'[23]Operating Model'!$G$208</definedName>
    <definedName name="percent07">'[23]Operating Model'!$H$208</definedName>
    <definedName name="percent08">'[23]Operating Model'!$I$208</definedName>
    <definedName name="percent09">'[23]Operating Model'!$J$208</definedName>
    <definedName name="percent10">'[23]Operating Model'!$K$208</definedName>
    <definedName name="percent11">'[23]Operating Model'!$L$208</definedName>
    <definedName name="percent12">'[23]Operating Model'!$M$208</definedName>
    <definedName name="percent13">'[23]Operating Model'!$N$208</definedName>
    <definedName name="percent14">'[23]Operating Model'!$O$208</definedName>
    <definedName name="percent15">'[23]Operating Model'!$P$208</definedName>
    <definedName name="percseg" localSheetId="3">#REF!</definedName>
    <definedName name="percseg" localSheetId="0">#REF!</definedName>
    <definedName name="percseg" localSheetId="18">#REF!</definedName>
    <definedName name="percseg" localSheetId="19">#REF!</definedName>
    <definedName name="percseg" localSheetId="8">#REF!</definedName>
    <definedName name="percseg" localSheetId="12">#REF!</definedName>
    <definedName name="percseg" localSheetId="11">#REF!</definedName>
    <definedName name="percseg" localSheetId="14">#REF!</definedName>
    <definedName name="percseg" localSheetId="20">#REF!</definedName>
    <definedName name="percseg" localSheetId="16">#REF!</definedName>
    <definedName name="percseg" localSheetId="22">#REF!</definedName>
    <definedName name="percseg" localSheetId="15">#REF!</definedName>
    <definedName name="percseg" localSheetId="21">#REF!</definedName>
    <definedName name="percseg" localSheetId="9">#REF!</definedName>
    <definedName name="percseg" localSheetId="23">#REF!</definedName>
    <definedName name="percseg" localSheetId="13">#REF!</definedName>
    <definedName name="percseg" localSheetId="10">#REF!</definedName>
    <definedName name="percseg" localSheetId="24">#REF!</definedName>
    <definedName name="percseg" localSheetId="17">#REF!</definedName>
    <definedName name="percseg">#REF!</definedName>
    <definedName name="PERNUM" localSheetId="3">[27]Q2_Account!#REF!</definedName>
    <definedName name="PERNUM" localSheetId="0">[27]Q2_Account!#REF!</definedName>
    <definedName name="PERNUM" localSheetId="18">[27]Q2_Account!#REF!</definedName>
    <definedName name="PERNUM" localSheetId="19">[27]Q2_Account!#REF!</definedName>
    <definedName name="PERNUM" localSheetId="8">[27]Q2_Account!#REF!</definedName>
    <definedName name="PERNUM" localSheetId="12">[27]Q2_Account!#REF!</definedName>
    <definedName name="PERNUM" localSheetId="11">[27]Q2_Account!#REF!</definedName>
    <definedName name="PERNUM" localSheetId="14">[27]Q2_Account!#REF!</definedName>
    <definedName name="PERNUM" localSheetId="20">[27]Q2_Account!#REF!</definedName>
    <definedName name="PERNUM" localSheetId="16">[27]Q2_Account!#REF!</definedName>
    <definedName name="PERNUM" localSheetId="22">[27]Q2_Account!#REF!</definedName>
    <definedName name="PERNUM" localSheetId="15">[27]Q2_Account!#REF!</definedName>
    <definedName name="PERNUM" localSheetId="21">[27]Q2_Account!#REF!</definedName>
    <definedName name="PERNUM" localSheetId="9">[27]Q2_Account!#REF!</definedName>
    <definedName name="PERNUM" localSheetId="23">[27]Q2_Account!#REF!</definedName>
    <definedName name="PERNUM" localSheetId="13">[27]Q2_Account!#REF!</definedName>
    <definedName name="PERNUM" localSheetId="10">[27]Q2_Account!#REF!</definedName>
    <definedName name="PERNUM" localSheetId="24">[27]Q2_Account!#REF!</definedName>
    <definedName name="PERNUM" localSheetId="17">[27]Q2_Account!#REF!</definedName>
    <definedName name="PERNUM">[27]Q2_Account!#REF!</definedName>
    <definedName name="PI" localSheetId="3">#REF!</definedName>
    <definedName name="PI" localSheetId="0">#REF!</definedName>
    <definedName name="PI" localSheetId="18">#REF!</definedName>
    <definedName name="PI" localSheetId="19">#REF!</definedName>
    <definedName name="PI" localSheetId="8">#REF!</definedName>
    <definedName name="PI" localSheetId="12">#REF!</definedName>
    <definedName name="PI" localSheetId="11">#REF!</definedName>
    <definedName name="PI" localSheetId="14">#REF!</definedName>
    <definedName name="PI" localSheetId="20">#REF!</definedName>
    <definedName name="PI" localSheetId="16">#REF!</definedName>
    <definedName name="PI" localSheetId="22">#REF!</definedName>
    <definedName name="PI" localSheetId="15">#REF!</definedName>
    <definedName name="PI" localSheetId="21">#REF!</definedName>
    <definedName name="PI" localSheetId="9">#REF!</definedName>
    <definedName name="PI" localSheetId="23">#REF!</definedName>
    <definedName name="PI" localSheetId="13">#REF!</definedName>
    <definedName name="PI" localSheetId="10">#REF!</definedName>
    <definedName name="PI" localSheetId="24">#REF!</definedName>
    <definedName name="PI" localSheetId="17">#REF!</definedName>
    <definedName name="PI">#REF!</definedName>
    <definedName name="pivotdata">OFFSET([76]Data!$A$1,0,0,COUNTA([76]Data!$A$1:$A$65536),11)</definedName>
    <definedName name="Platform" localSheetId="3">#REF!</definedName>
    <definedName name="Platform" localSheetId="0">#REF!</definedName>
    <definedName name="Platform" localSheetId="18">#REF!</definedName>
    <definedName name="Platform" localSheetId="19">#REF!</definedName>
    <definedName name="Platform" localSheetId="8">#REF!</definedName>
    <definedName name="Platform" localSheetId="12">#REF!</definedName>
    <definedName name="Platform" localSheetId="11">#REF!</definedName>
    <definedName name="Platform" localSheetId="14">#REF!</definedName>
    <definedName name="Platform" localSheetId="20">#REF!</definedName>
    <definedName name="Platform" localSheetId="16">#REF!</definedName>
    <definedName name="Platform" localSheetId="22">#REF!</definedName>
    <definedName name="Platform" localSheetId="15">#REF!</definedName>
    <definedName name="Platform" localSheetId="21">#REF!</definedName>
    <definedName name="Platform" localSheetId="9">#REF!</definedName>
    <definedName name="Platform" localSheetId="23">#REF!</definedName>
    <definedName name="Platform" localSheetId="13">#REF!</definedName>
    <definedName name="Platform" localSheetId="10">#REF!</definedName>
    <definedName name="Platform" localSheetId="24">#REF!</definedName>
    <definedName name="Platform" localSheetId="17">#REF!</definedName>
    <definedName name="Platform">#REF!</definedName>
    <definedName name="PN" localSheetId="3">#REF!</definedName>
    <definedName name="PN" localSheetId="0">#REF!</definedName>
    <definedName name="PN" localSheetId="18">#REF!</definedName>
    <definedName name="PN" localSheetId="19">#REF!</definedName>
    <definedName name="PN" localSheetId="8">#REF!</definedName>
    <definedName name="PN" localSheetId="12">#REF!</definedName>
    <definedName name="PN" localSheetId="11">#REF!</definedName>
    <definedName name="PN" localSheetId="14">#REF!</definedName>
    <definedName name="PN" localSheetId="20">#REF!</definedName>
    <definedName name="PN" localSheetId="16">#REF!</definedName>
    <definedName name="PN" localSheetId="22">#REF!</definedName>
    <definedName name="PN" localSheetId="15">#REF!</definedName>
    <definedName name="PN" localSheetId="21">#REF!</definedName>
    <definedName name="PN" localSheetId="9">#REF!</definedName>
    <definedName name="PN" localSheetId="23">#REF!</definedName>
    <definedName name="PN" localSheetId="13">#REF!</definedName>
    <definedName name="PN" localSheetId="10">#REF!</definedName>
    <definedName name="PN" localSheetId="24">#REF!</definedName>
    <definedName name="PN" localSheetId="17">#REF!</definedName>
    <definedName name="PN">#REF!</definedName>
    <definedName name="POD" localSheetId="0">MASTER!$E$2:$E$164</definedName>
    <definedName name="PODCapacity">'[48]Plat Serv'!$C$4:$C$8</definedName>
    <definedName name="POR_Engagement" localSheetId="3">'[77]Pre-PI'!#REF!</definedName>
    <definedName name="POR_Engagement" localSheetId="0">'[77]Pre-PI'!#REF!</definedName>
    <definedName name="POR_Engagement" localSheetId="18">'[77]Pre-PI'!#REF!</definedName>
    <definedName name="POR_Engagement" localSheetId="19">'[77]Pre-PI'!#REF!</definedName>
    <definedName name="POR_Engagement" localSheetId="8">'[77]Pre-PI'!#REF!</definedName>
    <definedName name="POR_Engagement" localSheetId="12">'[77]Pre-PI'!#REF!</definedName>
    <definedName name="POR_Engagement" localSheetId="11">'[77]Pre-PI'!#REF!</definedName>
    <definedName name="POR_Engagement" localSheetId="14">'[77]Pre-PI'!#REF!</definedName>
    <definedName name="POR_Engagement" localSheetId="20">'[77]Pre-PI'!#REF!</definedName>
    <definedName name="POR_Engagement" localSheetId="16">'[77]Pre-PI'!#REF!</definedName>
    <definedName name="POR_Engagement" localSheetId="22">'[77]Pre-PI'!#REF!</definedName>
    <definedName name="POR_Engagement" localSheetId="15">'[77]Pre-PI'!#REF!</definedName>
    <definedName name="POR_Engagement" localSheetId="21">'[77]Pre-PI'!#REF!</definedName>
    <definedName name="POR_Engagement" localSheetId="9">'[77]Pre-PI'!#REF!</definedName>
    <definedName name="POR_Engagement" localSheetId="23">'[77]Pre-PI'!#REF!</definedName>
    <definedName name="POR_Engagement" localSheetId="13">'[77]Pre-PI'!#REF!</definedName>
    <definedName name="POR_Engagement" localSheetId="10">'[77]Pre-PI'!#REF!</definedName>
    <definedName name="POR_Engagement" localSheetId="24">'[77]Pre-PI'!#REF!</definedName>
    <definedName name="POR_Engagement" localSheetId="17">'[77]Pre-PI'!#REF!</definedName>
    <definedName name="POR_Engagement">'[77]Pre-PI'!#REF!</definedName>
    <definedName name="POR_Name">'[77]Pre-PI'!$B$1:$B$65536</definedName>
    <definedName name="POR_NRE">'[77]Pre-PI'!$L$1:$L$65536</definedName>
    <definedName name="POR_PI_Date">'[77]Pre-PI'!$F$1:$F$65536</definedName>
    <definedName name="POR_PL">'[77]Pre-PI'!$A$1:$A$65536</definedName>
    <definedName name="PotteryGlass_Format">'[32]Pottery&amp;Glass'!$A$3:$BK$101</definedName>
    <definedName name="PP" localSheetId="3">#REF!</definedName>
    <definedName name="PP" localSheetId="0">#REF!</definedName>
    <definedName name="PP" localSheetId="18">#REF!</definedName>
    <definedName name="PP" localSheetId="19">#REF!</definedName>
    <definedName name="PP" localSheetId="8">#REF!</definedName>
    <definedName name="PP" localSheetId="12">#REF!</definedName>
    <definedName name="PP" localSheetId="11">#REF!</definedName>
    <definedName name="PP" localSheetId="14">#REF!</definedName>
    <definedName name="PP" localSheetId="20">#REF!</definedName>
    <definedName name="PP" localSheetId="16">#REF!</definedName>
    <definedName name="PP" localSheetId="22">#REF!</definedName>
    <definedName name="PP" localSheetId="15">#REF!</definedName>
    <definedName name="PP" localSheetId="21">#REF!</definedName>
    <definedName name="PP" localSheetId="9">#REF!</definedName>
    <definedName name="PP" localSheetId="23">#REF!</definedName>
    <definedName name="PP" localSheetId="13">#REF!</definedName>
    <definedName name="PP" localSheetId="10">#REF!</definedName>
    <definedName name="PP" localSheetId="24">#REF!</definedName>
    <definedName name="PP" localSheetId="17">#REF!</definedName>
    <definedName name="PP">#REF!</definedName>
    <definedName name="pp_country">[78]forecast!$B$63:$B$76</definedName>
    <definedName name="pp_dollar_volume">[78]forecast!$B$154:$Q$167</definedName>
    <definedName name="pp_volume">[78]forecast!$B$63:$Q$76</definedName>
    <definedName name="ppp" localSheetId="0">[7]!ppp</definedName>
    <definedName name="ppp" localSheetId="18">[7]!ppp</definedName>
    <definedName name="ppp" localSheetId="19">[7]!ppp</definedName>
    <definedName name="ppp" localSheetId="8">[7]!ppp</definedName>
    <definedName name="ppp" localSheetId="12">[7]!ppp</definedName>
    <definedName name="ppp" localSheetId="11">[7]!ppp</definedName>
    <definedName name="ppp" localSheetId="14">[7]!ppp</definedName>
    <definedName name="ppp" localSheetId="20">[7]!ppp</definedName>
    <definedName name="ppp" localSheetId="16">[7]!ppp</definedName>
    <definedName name="ppp" localSheetId="22">[7]!ppp</definedName>
    <definedName name="ppp" localSheetId="15">[7]!ppp</definedName>
    <definedName name="ppp" localSheetId="21">[7]!ppp</definedName>
    <definedName name="ppp" localSheetId="9">[7]!ppp</definedName>
    <definedName name="ppp" localSheetId="23">[7]!ppp</definedName>
    <definedName name="ppp" localSheetId="13">[7]!ppp</definedName>
    <definedName name="ppp" localSheetId="10">[7]!ppp</definedName>
    <definedName name="ppp" localSheetId="24">[7]!ppp</definedName>
    <definedName name="ppp" localSheetId="17">[7]!ppp</definedName>
    <definedName name="ppp">[7]!ppp</definedName>
    <definedName name="PRA" localSheetId="3">#REF!</definedName>
    <definedName name="PRA" localSheetId="0">#REF!</definedName>
    <definedName name="PRA" localSheetId="18">#REF!</definedName>
    <definedName name="PRA" localSheetId="19">#REF!</definedName>
    <definedName name="PRA" localSheetId="8">#REF!</definedName>
    <definedName name="PRA" localSheetId="12">#REF!</definedName>
    <definedName name="PRA" localSheetId="11">#REF!</definedName>
    <definedName name="PRA" localSheetId="14">#REF!</definedName>
    <definedName name="PRA" localSheetId="20">#REF!</definedName>
    <definedName name="PRA" localSheetId="16">#REF!</definedName>
    <definedName name="PRA" localSheetId="22">#REF!</definedName>
    <definedName name="PRA" localSheetId="15">#REF!</definedName>
    <definedName name="PRA" localSheetId="21">#REF!</definedName>
    <definedName name="PRA" localSheetId="9">#REF!</definedName>
    <definedName name="PRA" localSheetId="23">#REF!</definedName>
    <definedName name="PRA" localSheetId="13">#REF!</definedName>
    <definedName name="PRA" localSheetId="10">#REF!</definedName>
    <definedName name="PRA" localSheetId="24">#REF!</definedName>
    <definedName name="PRA" localSheetId="17">#REF!</definedName>
    <definedName name="PRA">#REF!</definedName>
    <definedName name="PRB" localSheetId="3">#REF!</definedName>
    <definedName name="PRB" localSheetId="0">#REF!</definedName>
    <definedName name="PRB" localSheetId="18">#REF!</definedName>
    <definedName name="PRB" localSheetId="19">#REF!</definedName>
    <definedName name="PRB" localSheetId="8">#REF!</definedName>
    <definedName name="PRB" localSheetId="12">#REF!</definedName>
    <definedName name="PRB" localSheetId="11">#REF!</definedName>
    <definedName name="PRB" localSheetId="14">#REF!</definedName>
    <definedName name="PRB" localSheetId="20">#REF!</definedName>
    <definedName name="PRB" localSheetId="16">#REF!</definedName>
    <definedName name="PRB" localSheetId="22">#REF!</definedName>
    <definedName name="PRB" localSheetId="15">#REF!</definedName>
    <definedName name="PRB" localSheetId="21">#REF!</definedName>
    <definedName name="PRB" localSheetId="9">#REF!</definedName>
    <definedName name="PRB" localSheetId="23">#REF!</definedName>
    <definedName name="PRB" localSheetId="13">#REF!</definedName>
    <definedName name="PRB" localSheetId="10">#REF!</definedName>
    <definedName name="PRB" localSheetId="24">#REF!</definedName>
    <definedName name="PRB" localSheetId="17">#REF!</definedName>
    <definedName name="PRB">#REF!</definedName>
    <definedName name="PRC" localSheetId="3">#REF!</definedName>
    <definedName name="PRC" localSheetId="0">#REF!</definedName>
    <definedName name="PRC" localSheetId="18">#REF!</definedName>
    <definedName name="PRC" localSheetId="19">#REF!</definedName>
    <definedName name="PRC" localSheetId="8">#REF!</definedName>
    <definedName name="PRC" localSheetId="12">#REF!</definedName>
    <definedName name="PRC" localSheetId="11">#REF!</definedName>
    <definedName name="PRC" localSheetId="14">#REF!</definedName>
    <definedName name="PRC" localSheetId="20">#REF!</definedName>
    <definedName name="PRC" localSheetId="16">#REF!</definedName>
    <definedName name="PRC" localSheetId="22">#REF!</definedName>
    <definedName name="PRC" localSheetId="15">#REF!</definedName>
    <definedName name="PRC" localSheetId="21">#REF!</definedName>
    <definedName name="PRC" localSheetId="9">#REF!</definedName>
    <definedName name="PRC" localSheetId="23">#REF!</definedName>
    <definedName name="PRC" localSheetId="13">#REF!</definedName>
    <definedName name="PRC" localSheetId="10">#REF!</definedName>
    <definedName name="PRC" localSheetId="24">#REF!</definedName>
    <definedName name="PRC" localSheetId="17">#REF!</definedName>
    <definedName name="PRC">#REF!</definedName>
    <definedName name="prcmn" localSheetId="3">#REF!</definedName>
    <definedName name="prcmn" localSheetId="0">#REF!</definedName>
    <definedName name="prcmn" localSheetId="18">#REF!</definedName>
    <definedName name="prcmn" localSheetId="19">#REF!</definedName>
    <definedName name="prcmn" localSheetId="8">#REF!</definedName>
    <definedName name="prcmn" localSheetId="12">#REF!</definedName>
    <definedName name="prcmn" localSheetId="11">#REF!</definedName>
    <definedName name="prcmn" localSheetId="14">#REF!</definedName>
    <definedName name="prcmn" localSheetId="20">#REF!</definedName>
    <definedName name="prcmn" localSheetId="16">#REF!</definedName>
    <definedName name="prcmn" localSheetId="22">#REF!</definedName>
    <definedName name="prcmn" localSheetId="15">#REF!</definedName>
    <definedName name="prcmn" localSheetId="21">#REF!</definedName>
    <definedName name="prcmn" localSheetId="9">#REF!</definedName>
    <definedName name="prcmn" localSheetId="23">#REF!</definedName>
    <definedName name="prcmn" localSheetId="13">#REF!</definedName>
    <definedName name="prcmn" localSheetId="10">#REF!</definedName>
    <definedName name="prcmn" localSheetId="24">#REF!</definedName>
    <definedName name="prcmn" localSheetId="17">#REF!</definedName>
    <definedName name="prcmn">#REF!</definedName>
    <definedName name="PRD" localSheetId="3">#REF!</definedName>
    <definedName name="PRD" localSheetId="0">#REF!</definedName>
    <definedName name="PRD" localSheetId="18">#REF!</definedName>
    <definedName name="PRD" localSheetId="19">#REF!</definedName>
    <definedName name="PRD" localSheetId="8">#REF!</definedName>
    <definedName name="PRD" localSheetId="12">#REF!</definedName>
    <definedName name="PRD" localSheetId="11">#REF!</definedName>
    <definedName name="PRD" localSheetId="14">#REF!</definedName>
    <definedName name="PRD" localSheetId="20">#REF!</definedName>
    <definedName name="PRD" localSheetId="16">#REF!</definedName>
    <definedName name="PRD" localSheetId="22">#REF!</definedName>
    <definedName name="PRD" localSheetId="15">#REF!</definedName>
    <definedName name="PRD" localSheetId="21">#REF!</definedName>
    <definedName name="PRD" localSheetId="9">#REF!</definedName>
    <definedName name="PRD" localSheetId="23">#REF!</definedName>
    <definedName name="PRD" localSheetId="13">#REF!</definedName>
    <definedName name="PRD" localSheetId="10">#REF!</definedName>
    <definedName name="PRD" localSheetId="24">#REF!</definedName>
    <definedName name="PRD" localSheetId="17">#REF!</definedName>
    <definedName name="PRD">#REF!</definedName>
    <definedName name="Preliminary" localSheetId="3">#REF!</definedName>
    <definedName name="Preliminary" localSheetId="0">#REF!</definedName>
    <definedName name="Preliminary" localSheetId="18">#REF!</definedName>
    <definedName name="Preliminary" localSheetId="19">#REF!</definedName>
    <definedName name="Preliminary" localSheetId="8">#REF!</definedName>
    <definedName name="Preliminary" localSheetId="12">#REF!</definedName>
    <definedName name="Preliminary" localSheetId="11">#REF!</definedName>
    <definedName name="Preliminary" localSheetId="14">#REF!</definedName>
    <definedName name="Preliminary" localSheetId="20">#REF!</definedName>
    <definedName name="Preliminary" localSheetId="16">#REF!</definedName>
    <definedName name="Preliminary" localSheetId="22">#REF!</definedName>
    <definedName name="Preliminary" localSheetId="15">#REF!</definedName>
    <definedName name="Preliminary" localSheetId="21">#REF!</definedName>
    <definedName name="Preliminary" localSheetId="9">#REF!</definedName>
    <definedName name="Preliminary" localSheetId="23">#REF!</definedName>
    <definedName name="Preliminary" localSheetId="13">#REF!</definedName>
    <definedName name="Preliminary" localSheetId="10">#REF!</definedName>
    <definedName name="Preliminary" localSheetId="24">#REF!</definedName>
    <definedName name="Preliminary" localSheetId="17">#REF!</definedName>
    <definedName name="Preliminary">#REF!</definedName>
    <definedName name="price_acquiror">[79]Inputs!$L$31</definedName>
    <definedName name="PriceCostTable">[80]Table!$A$3:$AA$128</definedName>
    <definedName name="Princ" localSheetId="3">#REF!</definedName>
    <definedName name="Princ" localSheetId="0">#REF!</definedName>
    <definedName name="Princ" localSheetId="18">#REF!</definedName>
    <definedName name="Princ" localSheetId="19">#REF!</definedName>
    <definedName name="Princ" localSheetId="8">#REF!</definedName>
    <definedName name="Princ" localSheetId="12">#REF!</definedName>
    <definedName name="Princ" localSheetId="11">#REF!</definedName>
    <definedName name="Princ" localSheetId="14">#REF!</definedName>
    <definedName name="Princ" localSheetId="20">#REF!</definedName>
    <definedName name="Princ" localSheetId="16">#REF!</definedName>
    <definedName name="Princ" localSheetId="22">#REF!</definedName>
    <definedName name="Princ" localSheetId="15">#REF!</definedName>
    <definedName name="Princ" localSheetId="21">#REF!</definedName>
    <definedName name="Princ" localSheetId="9">#REF!</definedName>
    <definedName name="Princ" localSheetId="23">#REF!</definedName>
    <definedName name="Princ" localSheetId="13">#REF!</definedName>
    <definedName name="Princ" localSheetId="10">#REF!</definedName>
    <definedName name="Princ" localSheetId="24">#REF!</definedName>
    <definedName name="Princ" localSheetId="17">#REF!</definedName>
    <definedName name="Princ">#REF!</definedName>
    <definedName name="_xlnm.Print_Area" localSheetId="3">#REF!</definedName>
    <definedName name="_xlnm.Print_Area" localSheetId="0">#REF!</definedName>
    <definedName name="_xlnm.Print_Area" localSheetId="18">#REF!</definedName>
    <definedName name="_xlnm.Print_Area" localSheetId="19">#REF!</definedName>
    <definedName name="_xlnm.Print_Area" localSheetId="8">#REF!</definedName>
    <definedName name="_xlnm.Print_Area" localSheetId="12">#REF!</definedName>
    <definedName name="_xlnm.Print_Area" localSheetId="11">#REF!</definedName>
    <definedName name="_xlnm.Print_Area" localSheetId="14">#REF!</definedName>
    <definedName name="_xlnm.Print_Area" localSheetId="20">#REF!</definedName>
    <definedName name="_xlnm.Print_Area" localSheetId="16">#REF!</definedName>
    <definedName name="_xlnm.Print_Area" localSheetId="22">#REF!</definedName>
    <definedName name="_xlnm.Print_Area" localSheetId="15">#REF!</definedName>
    <definedName name="_xlnm.Print_Area" localSheetId="21">#REF!</definedName>
    <definedName name="_xlnm.Print_Area" localSheetId="9">#REF!</definedName>
    <definedName name="_xlnm.Print_Area" localSheetId="23">#REF!</definedName>
    <definedName name="_xlnm.Print_Area" localSheetId="13">#REF!</definedName>
    <definedName name="_xlnm.Print_Area" localSheetId="10">#REF!</definedName>
    <definedName name="_xlnm.Print_Area" localSheetId="24">#REF!</definedName>
    <definedName name="_xlnm.Print_Area" localSheetId="17">#REF!</definedName>
    <definedName name="_xlnm.Print_Area">#REF!</definedName>
    <definedName name="Print_Area_MI" localSheetId="3">#REF!</definedName>
    <definedName name="PRINT_AREA_MI" localSheetId="0">'[1]FEB summary'!$A$7:$I$104</definedName>
    <definedName name="Print_Area_MI" localSheetId="18">#REF!</definedName>
    <definedName name="Print_Area_MI" localSheetId="19">#REF!</definedName>
    <definedName name="Print_Area_MI" localSheetId="8">#REF!</definedName>
    <definedName name="Print_Area_MI" localSheetId="12">#REF!</definedName>
    <definedName name="Print_Area_MI" localSheetId="11">#REF!</definedName>
    <definedName name="Print_Area_MI" localSheetId="14">#REF!</definedName>
    <definedName name="Print_Area_MI" localSheetId="20">#REF!</definedName>
    <definedName name="Print_Area_MI" localSheetId="16">#REF!</definedName>
    <definedName name="Print_Area_MI" localSheetId="22">#REF!</definedName>
    <definedName name="Print_Area_MI" localSheetId="15">#REF!</definedName>
    <definedName name="Print_Area_MI" localSheetId="21">#REF!</definedName>
    <definedName name="Print_Area_MI" localSheetId="9">#REF!</definedName>
    <definedName name="Print_Area_MI" localSheetId="23">#REF!</definedName>
    <definedName name="Print_Area_MI" localSheetId="13">#REF!</definedName>
    <definedName name="Print_Area_MI" localSheetId="10">#REF!</definedName>
    <definedName name="Print_Area_MI" localSheetId="24">#REF!</definedName>
    <definedName name="Print_Area_MI" localSheetId="17">#REF!</definedName>
    <definedName name="Print_Area_MI">#REF!</definedName>
    <definedName name="Print_Titles_MI">'[1]FEB summary'!$A$1:$IV$6</definedName>
    <definedName name="PriorFY">[81]Initiate!$D$9</definedName>
    <definedName name="priorYear">[82]Initiation!$A$45</definedName>
    <definedName name="prn" localSheetId="3">#REF!</definedName>
    <definedName name="prn" localSheetId="0">#REF!</definedName>
    <definedName name="prn" localSheetId="18">#REF!</definedName>
    <definedName name="prn" localSheetId="19">#REF!</definedName>
    <definedName name="prn" localSheetId="8">#REF!</definedName>
    <definedName name="prn" localSheetId="12">#REF!</definedName>
    <definedName name="prn" localSheetId="11">#REF!</definedName>
    <definedName name="prn" localSheetId="14">#REF!</definedName>
    <definedName name="prn" localSheetId="20">#REF!</definedName>
    <definedName name="prn" localSheetId="16">#REF!</definedName>
    <definedName name="prn" localSheetId="22">#REF!</definedName>
    <definedName name="prn" localSheetId="15">#REF!</definedName>
    <definedName name="prn" localSheetId="21">#REF!</definedName>
    <definedName name="prn" localSheetId="9">#REF!</definedName>
    <definedName name="prn" localSheetId="23">#REF!</definedName>
    <definedName name="prn" localSheetId="13">#REF!</definedName>
    <definedName name="prn" localSheetId="10">#REF!</definedName>
    <definedName name="prn" localSheetId="24">#REF!</definedName>
    <definedName name="prn" localSheetId="17">#REF!</definedName>
    <definedName name="prn">#REF!</definedName>
    <definedName name="Proc_Engr" localSheetId="3">#REF!</definedName>
    <definedName name="Proc_Engr" localSheetId="0">#REF!</definedName>
    <definedName name="Proc_Engr" localSheetId="18">#REF!</definedName>
    <definedName name="Proc_Engr" localSheetId="19">#REF!</definedName>
    <definedName name="Proc_Engr" localSheetId="8">#REF!</definedName>
    <definedName name="Proc_Engr" localSheetId="12">#REF!</definedName>
    <definedName name="Proc_Engr" localSheetId="11">#REF!</definedName>
    <definedName name="Proc_Engr" localSheetId="14">#REF!</definedName>
    <definedName name="Proc_Engr" localSheetId="20">#REF!</definedName>
    <definedName name="Proc_Engr" localSheetId="16">#REF!</definedName>
    <definedName name="Proc_Engr" localSheetId="22">#REF!</definedName>
    <definedName name="Proc_Engr" localSheetId="15">#REF!</definedName>
    <definedName name="Proc_Engr" localSheetId="21">#REF!</definedName>
    <definedName name="Proc_Engr" localSheetId="9">#REF!</definedName>
    <definedName name="Proc_Engr" localSheetId="23">#REF!</definedName>
    <definedName name="Proc_Engr" localSheetId="13">#REF!</definedName>
    <definedName name="Proc_Engr" localSheetId="10">#REF!</definedName>
    <definedName name="Proc_Engr" localSheetId="24">#REF!</definedName>
    <definedName name="Proc_Engr" localSheetId="17">#REF!</definedName>
    <definedName name="Proc_Engr">#REF!</definedName>
    <definedName name="prod_categories_map">[83]Ref_table!$B$1:$F$65536</definedName>
    <definedName name="ProdLinesCCs" localSheetId="3">#REF!</definedName>
    <definedName name="ProdLinesCCs" localSheetId="0">#REF!</definedName>
    <definedName name="ProdLinesCCs" localSheetId="18">#REF!</definedName>
    <definedName name="ProdLinesCCs" localSheetId="19">#REF!</definedName>
    <definedName name="ProdLinesCCs" localSheetId="8">#REF!</definedName>
    <definedName name="ProdLinesCCs" localSheetId="12">#REF!</definedName>
    <definedName name="ProdLinesCCs" localSheetId="11">#REF!</definedName>
    <definedName name="ProdLinesCCs" localSheetId="14">#REF!</definedName>
    <definedName name="ProdLinesCCs" localSheetId="20">#REF!</definedName>
    <definedName name="ProdLinesCCs" localSheetId="16">#REF!</definedName>
    <definedName name="ProdLinesCCs" localSheetId="22">#REF!</definedName>
    <definedName name="ProdLinesCCs" localSheetId="15">#REF!</definedName>
    <definedName name="ProdLinesCCs" localSheetId="21">#REF!</definedName>
    <definedName name="ProdLinesCCs" localSheetId="9">#REF!</definedName>
    <definedName name="ProdLinesCCs" localSheetId="23">#REF!</definedName>
    <definedName name="ProdLinesCCs" localSheetId="13">#REF!</definedName>
    <definedName name="ProdLinesCCs" localSheetId="10">#REF!</definedName>
    <definedName name="ProdLinesCCs" localSheetId="24">#REF!</definedName>
    <definedName name="ProdLinesCCs" localSheetId="17">#REF!</definedName>
    <definedName name="ProdLinesCCs">#REF!</definedName>
    <definedName name="Product">[84]Accounts!$E$50:$E$56</definedName>
    <definedName name="Prog_Mgr" localSheetId="3">#REF!</definedName>
    <definedName name="Prog_Mgr" localSheetId="0">#REF!</definedName>
    <definedName name="Prog_Mgr" localSheetId="18">#REF!</definedName>
    <definedName name="Prog_Mgr" localSheetId="19">#REF!</definedName>
    <definedName name="Prog_Mgr" localSheetId="8">#REF!</definedName>
    <definedName name="Prog_Mgr" localSheetId="12">#REF!</definedName>
    <definedName name="Prog_Mgr" localSheetId="11">#REF!</definedName>
    <definedName name="Prog_Mgr" localSheetId="14">#REF!</definedName>
    <definedName name="Prog_Mgr" localSheetId="20">#REF!</definedName>
    <definedName name="Prog_Mgr" localSheetId="16">#REF!</definedName>
    <definedName name="Prog_Mgr" localSheetId="22">#REF!</definedName>
    <definedName name="Prog_Mgr" localSheetId="15">#REF!</definedName>
    <definedName name="Prog_Mgr" localSheetId="21">#REF!</definedName>
    <definedName name="Prog_Mgr" localSheetId="9">#REF!</definedName>
    <definedName name="Prog_Mgr" localSheetId="23">#REF!</definedName>
    <definedName name="Prog_Mgr" localSheetId="13">#REF!</definedName>
    <definedName name="Prog_Mgr" localSheetId="10">#REF!</definedName>
    <definedName name="Prog_Mgr" localSheetId="24">#REF!</definedName>
    <definedName name="Prog_Mgr" localSheetId="17">#REF!</definedName>
    <definedName name="Prog_Mgr">#REF!</definedName>
    <definedName name="ProgTypesCCs" localSheetId="3">#REF!</definedName>
    <definedName name="ProgTypesCCs" localSheetId="0">#REF!</definedName>
    <definedName name="ProgTypesCCs" localSheetId="18">#REF!</definedName>
    <definedName name="ProgTypesCCs" localSheetId="19">#REF!</definedName>
    <definedName name="ProgTypesCCs" localSheetId="8">#REF!</definedName>
    <definedName name="ProgTypesCCs" localSheetId="12">#REF!</definedName>
    <definedName name="ProgTypesCCs" localSheetId="11">#REF!</definedName>
    <definedName name="ProgTypesCCs" localSheetId="14">#REF!</definedName>
    <definedName name="ProgTypesCCs" localSheetId="20">#REF!</definedName>
    <definedName name="ProgTypesCCs" localSheetId="16">#REF!</definedName>
    <definedName name="ProgTypesCCs" localSheetId="22">#REF!</definedName>
    <definedName name="ProgTypesCCs" localSheetId="15">#REF!</definedName>
    <definedName name="ProgTypesCCs" localSheetId="21">#REF!</definedName>
    <definedName name="ProgTypesCCs" localSheetId="9">#REF!</definedName>
    <definedName name="ProgTypesCCs" localSheetId="23">#REF!</definedName>
    <definedName name="ProgTypesCCs" localSheetId="13">#REF!</definedName>
    <definedName name="ProgTypesCCs" localSheetId="10">#REF!</definedName>
    <definedName name="ProgTypesCCs" localSheetId="24">#REF!</definedName>
    <definedName name="ProgTypesCCs" localSheetId="17">#REF!</definedName>
    <definedName name="ProgTypesCCs">#REF!</definedName>
    <definedName name="Project" localSheetId="3">#REF!</definedName>
    <definedName name="Project" localSheetId="0">#REF!</definedName>
    <definedName name="Project" localSheetId="18">#REF!</definedName>
    <definedName name="Project" localSheetId="19">#REF!</definedName>
    <definedName name="Project" localSheetId="8">#REF!</definedName>
    <definedName name="Project" localSheetId="12">#REF!</definedName>
    <definedName name="Project" localSheetId="11">#REF!</definedName>
    <definedName name="Project" localSheetId="14">#REF!</definedName>
    <definedName name="Project" localSheetId="20">#REF!</definedName>
    <definedName name="Project" localSheetId="16">#REF!</definedName>
    <definedName name="Project" localSheetId="22">#REF!</definedName>
    <definedName name="Project" localSheetId="15">#REF!</definedName>
    <definedName name="Project" localSheetId="21">#REF!</definedName>
    <definedName name="Project" localSheetId="9">#REF!</definedName>
    <definedName name="Project" localSheetId="23">#REF!</definedName>
    <definedName name="Project" localSheetId="13">#REF!</definedName>
    <definedName name="Project" localSheetId="10">#REF!</definedName>
    <definedName name="Project" localSheetId="24">#REF!</definedName>
    <definedName name="Project" localSheetId="17">#REF!</definedName>
    <definedName name="Project">#REF!</definedName>
    <definedName name="projected" localSheetId="3">#REF!</definedName>
    <definedName name="projected" localSheetId="0">#REF!</definedName>
    <definedName name="projected" localSheetId="18">#REF!</definedName>
    <definedName name="projected" localSheetId="19">#REF!</definedName>
    <definedName name="projected" localSheetId="8">#REF!</definedName>
    <definedName name="projected" localSheetId="12">#REF!</definedName>
    <definedName name="projected" localSheetId="11">#REF!</definedName>
    <definedName name="projected" localSheetId="14">#REF!</definedName>
    <definedName name="projected" localSheetId="20">#REF!</definedName>
    <definedName name="projected" localSheetId="16">#REF!</definedName>
    <definedName name="projected" localSheetId="22">#REF!</definedName>
    <definedName name="projected" localSheetId="15">#REF!</definedName>
    <definedName name="projected" localSheetId="21">#REF!</definedName>
    <definedName name="projected" localSheetId="9">#REF!</definedName>
    <definedName name="projected" localSheetId="23">#REF!</definedName>
    <definedName name="projected" localSheetId="13">#REF!</definedName>
    <definedName name="projected" localSheetId="10">#REF!</definedName>
    <definedName name="projected" localSheetId="24">#REF!</definedName>
    <definedName name="projected" localSheetId="17">#REF!</definedName>
    <definedName name="projected">#REF!</definedName>
    <definedName name="ProjectName" localSheetId="3">{"Client Name or Project Name"}</definedName>
    <definedName name="ProjectName" localSheetId="0">{"Client Name or Project Name"}</definedName>
    <definedName name="ProjectName" localSheetId="18">{"Client Name or Project Name"}</definedName>
    <definedName name="ProjectName" localSheetId="19">{"Client Name or Project Name"}</definedName>
    <definedName name="ProjectName" localSheetId="8">{"Client Name or Project Name"}</definedName>
    <definedName name="ProjectName" localSheetId="12">{"Client Name or Project Name"}</definedName>
    <definedName name="ProjectName" localSheetId="11">{"Client Name or Project Name"}</definedName>
    <definedName name="ProjectName" localSheetId="14">{"Client Name or Project Name"}</definedName>
    <definedName name="ProjectName" localSheetId="20">{"Client Name or Project Name"}</definedName>
    <definedName name="ProjectName" localSheetId="16">{"Client Name or Project Name"}</definedName>
    <definedName name="ProjectName" localSheetId="22">{"Client Name or Project Name"}</definedName>
    <definedName name="ProjectName" localSheetId="15">{"Client Name or Project Name"}</definedName>
    <definedName name="ProjectName" localSheetId="21">{"Client Name or Project Name"}</definedName>
    <definedName name="ProjectName" localSheetId="9">{"Client Name or Project Name"}</definedName>
    <definedName name="ProjectName" localSheetId="23">{"Client Name or Project Name"}</definedName>
    <definedName name="ProjectName" localSheetId="13">{"Client Name or Project Name"}</definedName>
    <definedName name="ProjectName" localSheetId="10">{"Client Name or Project Name"}</definedName>
    <definedName name="ProjectName" localSheetId="24">{"Client Name or Project Name"}</definedName>
    <definedName name="ProjectName" localSheetId="17">{"Client Name or Project Name"}</definedName>
    <definedName name="ProjectName">{"Client Name or Project Name"}</definedName>
    <definedName name="ProjNum" localSheetId="3">#REF!</definedName>
    <definedName name="ProjNum" localSheetId="0">#REF!</definedName>
    <definedName name="ProjNum" localSheetId="18">#REF!</definedName>
    <definedName name="ProjNum" localSheetId="19">#REF!</definedName>
    <definedName name="ProjNum" localSheetId="8">#REF!</definedName>
    <definedName name="ProjNum" localSheetId="12">#REF!</definedName>
    <definedName name="ProjNum" localSheetId="11">#REF!</definedName>
    <definedName name="ProjNum" localSheetId="14">#REF!</definedName>
    <definedName name="ProjNum" localSheetId="20">#REF!</definedName>
    <definedName name="ProjNum" localSheetId="16">#REF!</definedName>
    <definedName name="ProjNum" localSheetId="22">#REF!</definedName>
    <definedName name="ProjNum" localSheetId="15">#REF!</definedName>
    <definedName name="ProjNum" localSheetId="21">#REF!</definedName>
    <definedName name="ProjNum" localSheetId="9">#REF!</definedName>
    <definedName name="ProjNum" localSheetId="23">#REF!</definedName>
    <definedName name="ProjNum" localSheetId="13">#REF!</definedName>
    <definedName name="ProjNum" localSheetId="10">#REF!</definedName>
    <definedName name="ProjNum" localSheetId="24">#REF!</definedName>
    <definedName name="ProjNum" localSheetId="17">#REF!</definedName>
    <definedName name="ProjNum">#REF!</definedName>
    <definedName name="PSR" localSheetId="3">#REF!</definedName>
    <definedName name="PSR" localSheetId="0">#REF!</definedName>
    <definedName name="PSR" localSheetId="18">#REF!</definedName>
    <definedName name="PSR" localSheetId="19">#REF!</definedName>
    <definedName name="PSR" localSheetId="8">#REF!</definedName>
    <definedName name="PSR" localSheetId="12">#REF!</definedName>
    <definedName name="PSR" localSheetId="11">#REF!</definedName>
    <definedName name="PSR" localSheetId="14">#REF!</definedName>
    <definedName name="PSR" localSheetId="20">#REF!</definedName>
    <definedName name="PSR" localSheetId="16">#REF!</definedName>
    <definedName name="PSR" localSheetId="22">#REF!</definedName>
    <definedName name="PSR" localSheetId="15">#REF!</definedName>
    <definedName name="PSR" localSheetId="21">#REF!</definedName>
    <definedName name="PSR" localSheetId="9">#REF!</definedName>
    <definedName name="PSR" localSheetId="23">#REF!</definedName>
    <definedName name="PSR" localSheetId="13">#REF!</definedName>
    <definedName name="PSR" localSheetId="10">#REF!</definedName>
    <definedName name="PSR" localSheetId="24">#REF!</definedName>
    <definedName name="PSR" localSheetId="17">#REF!</definedName>
    <definedName name="PSR">#REF!</definedName>
    <definedName name="PvA_Detail" localSheetId="3">#REF!</definedName>
    <definedName name="PvA_Detail" localSheetId="0">#REF!</definedName>
    <definedName name="PvA_Detail" localSheetId="18">#REF!</definedName>
    <definedName name="PvA_Detail" localSheetId="19">#REF!</definedName>
    <definedName name="PvA_Detail" localSheetId="8">#REF!</definedName>
    <definedName name="PvA_Detail" localSheetId="12">#REF!</definedName>
    <definedName name="PvA_Detail" localSheetId="11">#REF!</definedName>
    <definedName name="PvA_Detail" localSheetId="14">#REF!</definedName>
    <definedName name="PvA_Detail" localSheetId="20">#REF!</definedName>
    <definedName name="PvA_Detail" localSheetId="16">#REF!</definedName>
    <definedName name="PvA_Detail" localSheetId="22">#REF!</definedName>
    <definedName name="PvA_Detail" localSheetId="15">#REF!</definedName>
    <definedName name="PvA_Detail" localSheetId="21">#REF!</definedName>
    <definedName name="PvA_Detail" localSheetId="9">#REF!</definedName>
    <definedName name="PvA_Detail" localSheetId="23">#REF!</definedName>
    <definedName name="PvA_Detail" localSheetId="13">#REF!</definedName>
    <definedName name="PvA_Detail" localSheetId="10">#REF!</definedName>
    <definedName name="PvA_Detail" localSheetId="24">#REF!</definedName>
    <definedName name="PvA_Detail" localSheetId="17">#REF!</definedName>
    <definedName name="PvA_Detail">#REF!</definedName>
    <definedName name="PvA_Detail_NoHeader" localSheetId="3">#REF!</definedName>
    <definedName name="PvA_Detail_NoHeader" localSheetId="0">#REF!</definedName>
    <definedName name="PvA_Detail_NoHeader" localSheetId="18">#REF!</definedName>
    <definedName name="PvA_Detail_NoHeader" localSheetId="19">#REF!</definedName>
    <definedName name="PvA_Detail_NoHeader" localSheetId="8">#REF!</definedName>
    <definedName name="PvA_Detail_NoHeader" localSheetId="12">#REF!</definedName>
    <definedName name="PvA_Detail_NoHeader" localSheetId="11">#REF!</definedName>
    <definedName name="PvA_Detail_NoHeader" localSheetId="14">#REF!</definedName>
    <definedName name="PvA_Detail_NoHeader" localSheetId="20">#REF!</definedName>
    <definedName name="PvA_Detail_NoHeader" localSheetId="16">#REF!</definedName>
    <definedName name="PvA_Detail_NoHeader" localSheetId="22">#REF!</definedName>
    <definedName name="PvA_Detail_NoHeader" localSheetId="15">#REF!</definedName>
    <definedName name="PvA_Detail_NoHeader" localSheetId="21">#REF!</definedName>
    <definedName name="PvA_Detail_NoHeader" localSheetId="9">#REF!</definedName>
    <definedName name="PvA_Detail_NoHeader" localSheetId="23">#REF!</definedName>
    <definedName name="PvA_Detail_NoHeader" localSheetId="13">#REF!</definedName>
    <definedName name="PvA_Detail_NoHeader" localSheetId="10">#REF!</definedName>
    <definedName name="PvA_Detail_NoHeader" localSheetId="24">#REF!</definedName>
    <definedName name="PvA_Detail_NoHeader" localSheetId="17">#REF!</definedName>
    <definedName name="PvA_Detail_NoHeader">#REF!</definedName>
    <definedName name="PvA_Detail_Rollup" localSheetId="3">#REF!</definedName>
    <definedName name="PvA_Detail_Rollup" localSheetId="0">#REF!</definedName>
    <definedName name="PvA_Detail_Rollup" localSheetId="18">#REF!</definedName>
    <definedName name="PvA_Detail_Rollup" localSheetId="19">#REF!</definedName>
    <definedName name="PvA_Detail_Rollup" localSheetId="8">#REF!</definedName>
    <definedName name="PvA_Detail_Rollup" localSheetId="12">#REF!</definedName>
    <definedName name="PvA_Detail_Rollup" localSheetId="11">#REF!</definedName>
    <definedName name="PvA_Detail_Rollup" localSheetId="14">#REF!</definedName>
    <definedName name="PvA_Detail_Rollup" localSheetId="20">#REF!</definedName>
    <definedName name="PvA_Detail_Rollup" localSheetId="16">#REF!</definedName>
    <definedName name="PvA_Detail_Rollup" localSheetId="22">#REF!</definedName>
    <definedName name="PvA_Detail_Rollup" localSheetId="15">#REF!</definedName>
    <definedName name="PvA_Detail_Rollup" localSheetId="21">#REF!</definedName>
    <definedName name="PvA_Detail_Rollup" localSheetId="9">#REF!</definedName>
    <definedName name="PvA_Detail_Rollup" localSheetId="23">#REF!</definedName>
    <definedName name="PvA_Detail_Rollup" localSheetId="13">#REF!</definedName>
    <definedName name="PvA_Detail_Rollup" localSheetId="10">#REF!</definedName>
    <definedName name="PvA_Detail_Rollup" localSheetId="24">#REF!</definedName>
    <definedName name="PvA_Detail_Rollup" localSheetId="17">#REF!</definedName>
    <definedName name="PvA_Detail_Rollup">#REF!</definedName>
    <definedName name="PvA_Summary" localSheetId="3">#REF!</definedName>
    <definedName name="PvA_Summary" localSheetId="0">#REF!</definedName>
    <definedName name="PvA_Summary" localSheetId="18">#REF!</definedName>
    <definedName name="PvA_Summary" localSheetId="19">#REF!</definedName>
    <definedName name="PvA_Summary" localSheetId="8">#REF!</definedName>
    <definedName name="PvA_Summary" localSheetId="12">#REF!</definedName>
    <definedName name="PvA_Summary" localSheetId="11">#REF!</definedName>
    <definedName name="PvA_Summary" localSheetId="14">#REF!</definedName>
    <definedName name="PvA_Summary" localSheetId="20">#REF!</definedName>
    <definedName name="PvA_Summary" localSheetId="16">#REF!</definedName>
    <definedName name="PvA_Summary" localSheetId="22">#REF!</definedName>
    <definedName name="PvA_Summary" localSheetId="15">#REF!</definedName>
    <definedName name="PvA_Summary" localSheetId="21">#REF!</definedName>
    <definedName name="PvA_Summary" localSheetId="9">#REF!</definedName>
    <definedName name="PvA_Summary" localSheetId="23">#REF!</definedName>
    <definedName name="PvA_Summary" localSheetId="13">#REF!</definedName>
    <definedName name="PvA_Summary" localSheetId="10">#REF!</definedName>
    <definedName name="PvA_Summary" localSheetId="24">#REF!</definedName>
    <definedName name="PvA_Summary" localSheetId="17">#REF!</definedName>
    <definedName name="PvA_Summary">#REF!</definedName>
    <definedName name="PvA_Summary_NoHeader" localSheetId="3">#REF!</definedName>
    <definedName name="PvA_Summary_NoHeader" localSheetId="0">#REF!</definedName>
    <definedName name="PvA_Summary_NoHeader" localSheetId="18">#REF!</definedName>
    <definedName name="PvA_Summary_NoHeader" localSheetId="19">#REF!</definedName>
    <definedName name="PvA_Summary_NoHeader" localSheetId="8">#REF!</definedName>
    <definedName name="PvA_Summary_NoHeader" localSheetId="12">#REF!</definedName>
    <definedName name="PvA_Summary_NoHeader" localSheetId="11">#REF!</definedName>
    <definedName name="PvA_Summary_NoHeader" localSheetId="14">#REF!</definedName>
    <definedName name="PvA_Summary_NoHeader" localSheetId="20">#REF!</definedName>
    <definedName name="PvA_Summary_NoHeader" localSheetId="16">#REF!</definedName>
    <definedName name="PvA_Summary_NoHeader" localSheetId="22">#REF!</definedName>
    <definedName name="PvA_Summary_NoHeader" localSheetId="15">#REF!</definedName>
    <definedName name="PvA_Summary_NoHeader" localSheetId="21">#REF!</definedName>
    <definedName name="PvA_Summary_NoHeader" localSheetId="9">#REF!</definedName>
    <definedName name="PvA_Summary_NoHeader" localSheetId="23">#REF!</definedName>
    <definedName name="PvA_Summary_NoHeader" localSheetId="13">#REF!</definedName>
    <definedName name="PvA_Summary_NoHeader" localSheetId="10">#REF!</definedName>
    <definedName name="PvA_Summary_NoHeader" localSheetId="24">#REF!</definedName>
    <definedName name="PvA_Summary_NoHeader" localSheetId="17">#REF!</definedName>
    <definedName name="PvA_Summary_NoHeader">#REF!</definedName>
    <definedName name="PvA_Summary_Rollup" localSheetId="3">#REF!</definedName>
    <definedName name="PvA_Summary_Rollup" localSheetId="0">#REF!</definedName>
    <definedName name="PvA_Summary_Rollup" localSheetId="18">#REF!</definedName>
    <definedName name="PvA_Summary_Rollup" localSheetId="19">#REF!</definedName>
    <definedName name="PvA_Summary_Rollup" localSheetId="8">#REF!</definedName>
    <definedName name="PvA_Summary_Rollup" localSheetId="12">#REF!</definedName>
    <definedName name="PvA_Summary_Rollup" localSheetId="11">#REF!</definedName>
    <definedName name="PvA_Summary_Rollup" localSheetId="14">#REF!</definedName>
    <definedName name="PvA_Summary_Rollup" localSheetId="20">#REF!</definedName>
    <definedName name="PvA_Summary_Rollup" localSheetId="16">#REF!</definedName>
    <definedName name="PvA_Summary_Rollup" localSheetId="22">#REF!</definedName>
    <definedName name="PvA_Summary_Rollup" localSheetId="15">#REF!</definedName>
    <definedName name="PvA_Summary_Rollup" localSheetId="21">#REF!</definedName>
    <definedName name="PvA_Summary_Rollup" localSheetId="9">#REF!</definedName>
    <definedName name="PvA_Summary_Rollup" localSheetId="23">#REF!</definedName>
    <definedName name="PvA_Summary_Rollup" localSheetId="13">#REF!</definedName>
    <definedName name="PvA_Summary_Rollup" localSheetId="10">#REF!</definedName>
    <definedName name="PvA_Summary_Rollup" localSheetId="24">#REF!</definedName>
    <definedName name="PvA_Summary_Rollup" localSheetId="17">#REF!</definedName>
    <definedName name="PvA_Summary_Rollup">#REF!</definedName>
    <definedName name="q">[85]Lead!$A$1:$A$65536</definedName>
    <definedName name="Q2_Budget_Balance" localSheetId="3">#REF!</definedName>
    <definedName name="Q2_Budget_Balance" localSheetId="0">#REF!</definedName>
    <definedName name="Q2_Budget_Balance" localSheetId="18">#REF!</definedName>
    <definedName name="Q2_Budget_Balance" localSheetId="19">#REF!</definedName>
    <definedName name="Q2_Budget_Balance" localSheetId="8">#REF!</definedName>
    <definedName name="Q2_Budget_Balance" localSheetId="12">#REF!</definedName>
    <definedName name="Q2_Budget_Balance" localSheetId="11">#REF!</definedName>
    <definedName name="Q2_Budget_Balance" localSheetId="14">#REF!</definedName>
    <definedName name="Q2_Budget_Balance" localSheetId="20">#REF!</definedName>
    <definedName name="Q2_Budget_Balance" localSheetId="16">#REF!</definedName>
    <definedName name="Q2_Budget_Balance" localSheetId="22">#REF!</definedName>
    <definedName name="Q2_Budget_Balance" localSheetId="15">#REF!</definedName>
    <definedName name="Q2_Budget_Balance" localSheetId="21">#REF!</definedName>
    <definedName name="Q2_Budget_Balance" localSheetId="9">#REF!</definedName>
    <definedName name="Q2_Budget_Balance" localSheetId="23">#REF!</definedName>
    <definedName name="Q2_Budget_Balance" localSheetId="13">#REF!</definedName>
    <definedName name="Q2_Budget_Balance" localSheetId="10">#REF!</definedName>
    <definedName name="Q2_Budget_Balance" localSheetId="24">#REF!</definedName>
    <definedName name="Q2_Budget_Balance" localSheetId="17">#REF!</definedName>
    <definedName name="Q2_Budget_Balance">#REF!</definedName>
    <definedName name="Q3_Budget_Balance" localSheetId="3">#REF!</definedName>
    <definedName name="Q3_Budget_Balance" localSheetId="0">#REF!</definedName>
    <definedName name="Q3_Budget_Balance" localSheetId="18">#REF!</definedName>
    <definedName name="Q3_Budget_Balance" localSheetId="19">#REF!</definedName>
    <definedName name="Q3_Budget_Balance" localSheetId="8">#REF!</definedName>
    <definedName name="Q3_Budget_Balance" localSheetId="12">#REF!</definedName>
    <definedName name="Q3_Budget_Balance" localSheetId="11">#REF!</definedName>
    <definedName name="Q3_Budget_Balance" localSheetId="14">#REF!</definedName>
    <definedName name="Q3_Budget_Balance" localSheetId="20">#REF!</definedName>
    <definedName name="Q3_Budget_Balance" localSheetId="16">#REF!</definedName>
    <definedName name="Q3_Budget_Balance" localSheetId="22">#REF!</definedName>
    <definedName name="Q3_Budget_Balance" localSheetId="15">#REF!</definedName>
    <definedName name="Q3_Budget_Balance" localSheetId="21">#REF!</definedName>
    <definedName name="Q3_Budget_Balance" localSheetId="9">#REF!</definedName>
    <definedName name="Q3_Budget_Balance" localSheetId="23">#REF!</definedName>
    <definedName name="Q3_Budget_Balance" localSheetId="13">#REF!</definedName>
    <definedName name="Q3_Budget_Balance" localSheetId="10">#REF!</definedName>
    <definedName name="Q3_Budget_Balance" localSheetId="24">#REF!</definedName>
    <definedName name="Q3_Budget_Balance" localSheetId="17">#REF!</definedName>
    <definedName name="Q3_Budget_Balance">#REF!</definedName>
    <definedName name="qrfwrw443" hidden="1">[5]A!$J$6:$U$6</definedName>
    <definedName name="QTR" localSheetId="3">[27]Q2_Account!#REF!</definedName>
    <definedName name="QTR" localSheetId="0">[27]Q2_Account!#REF!</definedName>
    <definedName name="QTR" localSheetId="18">[27]Q2_Account!#REF!</definedName>
    <definedName name="QTR" localSheetId="19">[27]Q2_Account!#REF!</definedName>
    <definedName name="QTR" localSheetId="8">[27]Q2_Account!#REF!</definedName>
    <definedName name="QTR" localSheetId="12">[27]Q2_Account!#REF!</definedName>
    <definedName name="QTR" localSheetId="11">[27]Q2_Account!#REF!</definedName>
    <definedName name="QTR" localSheetId="14">[27]Q2_Account!#REF!</definedName>
    <definedName name="QTR" localSheetId="20">[27]Q2_Account!#REF!</definedName>
    <definedName name="QTR" localSheetId="16">[27]Q2_Account!#REF!</definedName>
    <definedName name="QTR" localSheetId="22">[27]Q2_Account!#REF!</definedName>
    <definedName name="QTR" localSheetId="15">[27]Q2_Account!#REF!</definedName>
    <definedName name="QTR" localSheetId="21">[27]Q2_Account!#REF!</definedName>
    <definedName name="QTR" localSheetId="9">[27]Q2_Account!#REF!</definedName>
    <definedName name="QTR" localSheetId="23">[27]Q2_Account!#REF!</definedName>
    <definedName name="QTR" localSheetId="13">[27]Q2_Account!#REF!</definedName>
    <definedName name="QTR" localSheetId="10">[27]Q2_Account!#REF!</definedName>
    <definedName name="QTR" localSheetId="24">[27]Q2_Account!#REF!</definedName>
    <definedName name="QTR" localSheetId="17">[27]Q2_Account!#REF!</definedName>
    <definedName name="QTR">[27]Q2_Account!#REF!</definedName>
    <definedName name="Qtr_Offset" localSheetId="3">#REF!</definedName>
    <definedName name="Qtr_Offset" localSheetId="0">#REF!</definedName>
    <definedName name="Qtr_Offset" localSheetId="18">#REF!</definedName>
    <definedName name="Qtr_Offset" localSheetId="19">#REF!</definedName>
    <definedName name="Qtr_Offset" localSheetId="8">#REF!</definedName>
    <definedName name="Qtr_Offset" localSheetId="12">#REF!</definedName>
    <definedName name="Qtr_Offset" localSheetId="11">#REF!</definedName>
    <definedName name="Qtr_Offset" localSheetId="14">#REF!</definedName>
    <definedName name="Qtr_Offset" localSheetId="20">#REF!</definedName>
    <definedName name="Qtr_Offset" localSheetId="16">#REF!</definedName>
    <definedName name="Qtr_Offset" localSheetId="22">#REF!</definedName>
    <definedName name="Qtr_Offset" localSheetId="15">#REF!</definedName>
    <definedName name="Qtr_Offset" localSheetId="21">#REF!</definedName>
    <definedName name="Qtr_Offset" localSheetId="9">#REF!</definedName>
    <definedName name="Qtr_Offset" localSheetId="23">#REF!</definedName>
    <definedName name="Qtr_Offset" localSheetId="13">#REF!</definedName>
    <definedName name="Qtr_Offset" localSheetId="10">#REF!</definedName>
    <definedName name="Qtr_Offset" localSheetId="24">#REF!</definedName>
    <definedName name="Qtr_Offset" localSheetId="17">#REF!</definedName>
    <definedName name="Qtr_Offset">#REF!</definedName>
    <definedName name="Qtr1Con">'[25]Pillar Contr Detail1'!$E$2:$E$363</definedName>
    <definedName name="Qtr2Con">'[25]Pillar Contr Detail1'!$F$2:$F$363</definedName>
    <definedName name="Qtr3Con">'[25]Pillar Contr Detail1'!$G$2:$G$363</definedName>
    <definedName name="Qtr4Con">'[25]Pillar Contr Detail1'!$H$2:$H$363</definedName>
    <definedName name="qxö" hidden="1">[5]A!$J$138:$U$138</definedName>
    <definedName name="rateA04" localSheetId="3">'[16]Eng $izedRoadmap'!#REF!</definedName>
    <definedName name="rateA04" localSheetId="0">'[16]Eng $izedRoadmap'!#REF!</definedName>
    <definedName name="rateA04" localSheetId="18">'[16]Eng $izedRoadmap'!#REF!</definedName>
    <definedName name="rateA04" localSheetId="19">'[16]Eng $izedRoadmap'!#REF!</definedName>
    <definedName name="rateA04" localSheetId="8">'[16]Eng $izedRoadmap'!#REF!</definedName>
    <definedName name="rateA04" localSheetId="12">'[16]Eng $izedRoadmap'!#REF!</definedName>
    <definedName name="rateA04" localSheetId="11">'[16]Eng $izedRoadmap'!#REF!</definedName>
    <definedName name="rateA04" localSheetId="14">'[16]Eng $izedRoadmap'!#REF!</definedName>
    <definedName name="rateA04" localSheetId="20">'[16]Eng $izedRoadmap'!#REF!</definedName>
    <definedName name="rateA04" localSheetId="16">'[16]Eng $izedRoadmap'!#REF!</definedName>
    <definedName name="rateA04" localSheetId="22">'[16]Eng $izedRoadmap'!#REF!</definedName>
    <definedName name="rateA04" localSheetId="15">'[16]Eng $izedRoadmap'!#REF!</definedName>
    <definedName name="rateA04" localSheetId="21">'[16]Eng $izedRoadmap'!#REF!</definedName>
    <definedName name="rateA04" localSheetId="9">'[16]Eng $izedRoadmap'!#REF!</definedName>
    <definedName name="rateA04" localSheetId="23">'[16]Eng $izedRoadmap'!#REF!</definedName>
    <definedName name="rateA04" localSheetId="13">'[16]Eng $izedRoadmap'!#REF!</definedName>
    <definedName name="rateA04" localSheetId="10">'[16]Eng $izedRoadmap'!#REF!</definedName>
    <definedName name="rateA04" localSheetId="24">'[16]Eng $izedRoadmap'!#REF!</definedName>
    <definedName name="rateA04" localSheetId="17">'[16]Eng $izedRoadmap'!#REF!</definedName>
    <definedName name="rateA04">'[16]Eng $izedRoadmap'!#REF!</definedName>
    <definedName name="rateA05" localSheetId="3">'[16]Eng $izedRoadmap'!#REF!</definedName>
    <definedName name="rateA05" localSheetId="0">'[16]Eng $izedRoadmap'!#REF!</definedName>
    <definedName name="rateA05" localSheetId="18">'[16]Eng $izedRoadmap'!#REF!</definedName>
    <definedName name="rateA05" localSheetId="19">'[16]Eng $izedRoadmap'!#REF!</definedName>
    <definedName name="rateA05" localSheetId="8">'[16]Eng $izedRoadmap'!#REF!</definedName>
    <definedName name="rateA05" localSheetId="12">'[16]Eng $izedRoadmap'!#REF!</definedName>
    <definedName name="rateA05" localSheetId="11">'[16]Eng $izedRoadmap'!#REF!</definedName>
    <definedName name="rateA05" localSheetId="14">'[16]Eng $izedRoadmap'!#REF!</definedName>
    <definedName name="rateA05" localSheetId="20">'[16]Eng $izedRoadmap'!#REF!</definedName>
    <definedName name="rateA05" localSheetId="16">'[16]Eng $izedRoadmap'!#REF!</definedName>
    <definedName name="rateA05" localSheetId="22">'[16]Eng $izedRoadmap'!#REF!</definedName>
    <definedName name="rateA05" localSheetId="15">'[16]Eng $izedRoadmap'!#REF!</definedName>
    <definedName name="rateA05" localSheetId="21">'[16]Eng $izedRoadmap'!#REF!</definedName>
    <definedName name="rateA05" localSheetId="9">'[16]Eng $izedRoadmap'!#REF!</definedName>
    <definedName name="rateA05" localSheetId="23">'[16]Eng $izedRoadmap'!#REF!</definedName>
    <definedName name="rateA05" localSheetId="13">'[16]Eng $izedRoadmap'!#REF!</definedName>
    <definedName name="rateA05" localSheetId="10">'[16]Eng $izedRoadmap'!#REF!</definedName>
    <definedName name="rateA05" localSheetId="24">'[16]Eng $izedRoadmap'!#REF!</definedName>
    <definedName name="rateA05" localSheetId="17">'[16]Eng $izedRoadmap'!#REF!</definedName>
    <definedName name="rateA05">'[16]Eng $izedRoadmap'!#REF!</definedName>
    <definedName name="rateA06" localSheetId="3">'[16]Eng $izedRoadmap'!#REF!</definedName>
    <definedName name="rateA06" localSheetId="0">'[16]Eng $izedRoadmap'!#REF!</definedName>
    <definedName name="rateA06" localSheetId="18">'[16]Eng $izedRoadmap'!#REF!</definedName>
    <definedName name="rateA06" localSheetId="19">'[16]Eng $izedRoadmap'!#REF!</definedName>
    <definedName name="rateA06" localSheetId="8">'[16]Eng $izedRoadmap'!#REF!</definedName>
    <definedName name="rateA06" localSheetId="12">'[16]Eng $izedRoadmap'!#REF!</definedName>
    <definedName name="rateA06" localSheetId="11">'[16]Eng $izedRoadmap'!#REF!</definedName>
    <definedName name="rateA06" localSheetId="14">'[16]Eng $izedRoadmap'!#REF!</definedName>
    <definedName name="rateA06" localSheetId="20">'[16]Eng $izedRoadmap'!#REF!</definedName>
    <definedName name="rateA06" localSheetId="16">'[16]Eng $izedRoadmap'!#REF!</definedName>
    <definedName name="rateA06" localSheetId="22">'[16]Eng $izedRoadmap'!#REF!</definedName>
    <definedName name="rateA06" localSheetId="15">'[16]Eng $izedRoadmap'!#REF!</definedName>
    <definedName name="rateA06" localSheetId="21">'[16]Eng $izedRoadmap'!#REF!</definedName>
    <definedName name="rateA06" localSheetId="9">'[16]Eng $izedRoadmap'!#REF!</definedName>
    <definedName name="rateA06" localSheetId="23">'[16]Eng $izedRoadmap'!#REF!</definedName>
    <definedName name="rateA06" localSheetId="13">'[16]Eng $izedRoadmap'!#REF!</definedName>
    <definedName name="rateA06" localSheetId="10">'[16]Eng $izedRoadmap'!#REF!</definedName>
    <definedName name="rateA06" localSheetId="24">'[16]Eng $izedRoadmap'!#REF!</definedName>
    <definedName name="rateA06" localSheetId="17">'[16]Eng $izedRoadmap'!#REF!</definedName>
    <definedName name="rateA06">'[16]Eng $izedRoadmap'!#REF!</definedName>
    <definedName name="rateA07" localSheetId="3">'[16]Eng $izedRoadmap'!#REF!</definedName>
    <definedName name="rateA07" localSheetId="0">'[16]Eng $izedRoadmap'!#REF!</definedName>
    <definedName name="rateA07" localSheetId="18">'[16]Eng $izedRoadmap'!#REF!</definedName>
    <definedName name="rateA07" localSheetId="19">'[16]Eng $izedRoadmap'!#REF!</definedName>
    <definedName name="rateA07" localSheetId="8">'[16]Eng $izedRoadmap'!#REF!</definedName>
    <definedName name="rateA07" localSheetId="12">'[16]Eng $izedRoadmap'!#REF!</definedName>
    <definedName name="rateA07" localSheetId="11">'[16]Eng $izedRoadmap'!#REF!</definedName>
    <definedName name="rateA07" localSheetId="14">'[16]Eng $izedRoadmap'!#REF!</definedName>
    <definedName name="rateA07" localSheetId="20">'[16]Eng $izedRoadmap'!#REF!</definedName>
    <definedName name="rateA07" localSheetId="16">'[16]Eng $izedRoadmap'!#REF!</definedName>
    <definedName name="rateA07" localSheetId="22">'[16]Eng $izedRoadmap'!#REF!</definedName>
    <definedName name="rateA07" localSheetId="15">'[16]Eng $izedRoadmap'!#REF!</definedName>
    <definedName name="rateA07" localSheetId="21">'[16]Eng $izedRoadmap'!#REF!</definedName>
    <definedName name="rateA07" localSheetId="9">'[16]Eng $izedRoadmap'!#REF!</definedName>
    <definedName name="rateA07" localSheetId="23">'[16]Eng $izedRoadmap'!#REF!</definedName>
    <definedName name="rateA07" localSheetId="13">'[16]Eng $izedRoadmap'!#REF!</definedName>
    <definedName name="rateA07" localSheetId="10">'[16]Eng $izedRoadmap'!#REF!</definedName>
    <definedName name="rateA07" localSheetId="24">'[16]Eng $izedRoadmap'!#REF!</definedName>
    <definedName name="rateA07" localSheetId="17">'[16]Eng $izedRoadmap'!#REF!</definedName>
    <definedName name="rateA07">'[16]Eng $izedRoadmap'!#REF!</definedName>
    <definedName name="rateA08" localSheetId="3">'[16]Eng $izedRoadmap'!#REF!</definedName>
    <definedName name="rateA08" localSheetId="0">'[16]Eng $izedRoadmap'!#REF!</definedName>
    <definedName name="rateA08" localSheetId="18">'[16]Eng $izedRoadmap'!#REF!</definedName>
    <definedName name="rateA08" localSheetId="19">'[16]Eng $izedRoadmap'!#REF!</definedName>
    <definedName name="rateA08" localSheetId="8">'[16]Eng $izedRoadmap'!#REF!</definedName>
    <definedName name="rateA08" localSheetId="12">'[16]Eng $izedRoadmap'!#REF!</definedName>
    <definedName name="rateA08" localSheetId="11">'[16]Eng $izedRoadmap'!#REF!</definedName>
    <definedName name="rateA08" localSheetId="14">'[16]Eng $izedRoadmap'!#REF!</definedName>
    <definedName name="rateA08" localSheetId="20">'[16]Eng $izedRoadmap'!#REF!</definedName>
    <definedName name="rateA08" localSheetId="16">'[16]Eng $izedRoadmap'!#REF!</definedName>
    <definedName name="rateA08" localSheetId="22">'[16]Eng $izedRoadmap'!#REF!</definedName>
    <definedName name="rateA08" localSheetId="15">'[16]Eng $izedRoadmap'!#REF!</definedName>
    <definedName name="rateA08" localSheetId="21">'[16]Eng $izedRoadmap'!#REF!</definedName>
    <definedName name="rateA08" localSheetId="9">'[16]Eng $izedRoadmap'!#REF!</definedName>
    <definedName name="rateA08" localSheetId="23">'[16]Eng $izedRoadmap'!#REF!</definedName>
    <definedName name="rateA08" localSheetId="13">'[16]Eng $izedRoadmap'!#REF!</definedName>
    <definedName name="rateA08" localSheetId="10">'[16]Eng $izedRoadmap'!#REF!</definedName>
    <definedName name="rateA08" localSheetId="24">'[16]Eng $izedRoadmap'!#REF!</definedName>
    <definedName name="rateA08" localSheetId="17">'[16]Eng $izedRoadmap'!#REF!</definedName>
    <definedName name="rateA08">'[16]Eng $izedRoadmap'!#REF!</definedName>
    <definedName name="rateA09" localSheetId="3">'[16]Eng $izedRoadmap'!#REF!</definedName>
    <definedName name="rateA09" localSheetId="0">'[16]Eng $izedRoadmap'!#REF!</definedName>
    <definedName name="rateA09" localSheetId="18">'[16]Eng $izedRoadmap'!#REF!</definedName>
    <definedName name="rateA09" localSheetId="19">'[16]Eng $izedRoadmap'!#REF!</definedName>
    <definedName name="rateA09" localSheetId="8">'[16]Eng $izedRoadmap'!#REF!</definedName>
    <definedName name="rateA09" localSheetId="12">'[16]Eng $izedRoadmap'!#REF!</definedName>
    <definedName name="rateA09" localSheetId="11">'[16]Eng $izedRoadmap'!#REF!</definedName>
    <definedName name="rateA09" localSheetId="14">'[16]Eng $izedRoadmap'!#REF!</definedName>
    <definedName name="rateA09" localSheetId="20">'[16]Eng $izedRoadmap'!#REF!</definedName>
    <definedName name="rateA09" localSheetId="16">'[16]Eng $izedRoadmap'!#REF!</definedName>
    <definedName name="rateA09" localSheetId="22">'[16]Eng $izedRoadmap'!#REF!</definedName>
    <definedName name="rateA09" localSheetId="15">'[16]Eng $izedRoadmap'!#REF!</definedName>
    <definedName name="rateA09" localSheetId="21">'[16]Eng $izedRoadmap'!#REF!</definedName>
    <definedName name="rateA09" localSheetId="9">'[16]Eng $izedRoadmap'!#REF!</definedName>
    <definedName name="rateA09" localSheetId="23">'[16]Eng $izedRoadmap'!#REF!</definedName>
    <definedName name="rateA09" localSheetId="13">'[16]Eng $izedRoadmap'!#REF!</definedName>
    <definedName name="rateA09" localSheetId="10">'[16]Eng $izedRoadmap'!#REF!</definedName>
    <definedName name="rateA09" localSheetId="24">'[16]Eng $izedRoadmap'!#REF!</definedName>
    <definedName name="rateA09" localSheetId="17">'[16]Eng $izedRoadmap'!#REF!</definedName>
    <definedName name="rateA09">'[16]Eng $izedRoadmap'!#REF!</definedName>
    <definedName name="rateB04" localSheetId="3">'[16]Eng $izedRoadmap'!#REF!</definedName>
    <definedName name="rateB04" localSheetId="0">'[16]Eng $izedRoadmap'!#REF!</definedName>
    <definedName name="rateB04" localSheetId="18">'[16]Eng $izedRoadmap'!#REF!</definedName>
    <definedName name="rateB04" localSheetId="19">'[16]Eng $izedRoadmap'!#REF!</definedName>
    <definedName name="rateB04" localSheetId="8">'[16]Eng $izedRoadmap'!#REF!</definedName>
    <definedName name="rateB04" localSheetId="12">'[16]Eng $izedRoadmap'!#REF!</definedName>
    <definedName name="rateB04" localSheetId="11">'[16]Eng $izedRoadmap'!#REF!</definedName>
    <definedName name="rateB04" localSheetId="14">'[16]Eng $izedRoadmap'!#REF!</definedName>
    <definedName name="rateB04" localSheetId="20">'[16]Eng $izedRoadmap'!#REF!</definedName>
    <definedName name="rateB04" localSheetId="16">'[16]Eng $izedRoadmap'!#REF!</definedName>
    <definedName name="rateB04" localSheetId="22">'[16]Eng $izedRoadmap'!#REF!</definedName>
    <definedName name="rateB04" localSheetId="15">'[16]Eng $izedRoadmap'!#REF!</definedName>
    <definedName name="rateB04" localSheetId="21">'[16]Eng $izedRoadmap'!#REF!</definedName>
    <definedName name="rateB04" localSheetId="9">'[16]Eng $izedRoadmap'!#REF!</definedName>
    <definedName name="rateB04" localSheetId="23">'[16]Eng $izedRoadmap'!#REF!</definedName>
    <definedName name="rateB04" localSheetId="13">'[16]Eng $izedRoadmap'!#REF!</definedName>
    <definedName name="rateB04" localSheetId="10">'[16]Eng $izedRoadmap'!#REF!</definedName>
    <definedName name="rateB04" localSheetId="24">'[16]Eng $izedRoadmap'!#REF!</definedName>
    <definedName name="rateB04" localSheetId="17">'[16]Eng $izedRoadmap'!#REF!</definedName>
    <definedName name="rateB04">'[16]Eng $izedRoadmap'!#REF!</definedName>
    <definedName name="rateB05" localSheetId="3">'[16]Eng $izedRoadmap'!#REF!</definedName>
    <definedName name="rateB05" localSheetId="0">'[16]Eng $izedRoadmap'!#REF!</definedName>
    <definedName name="rateB05" localSheetId="18">'[16]Eng $izedRoadmap'!#REF!</definedName>
    <definedName name="rateB05" localSheetId="19">'[16]Eng $izedRoadmap'!#REF!</definedName>
    <definedName name="rateB05" localSheetId="8">'[16]Eng $izedRoadmap'!#REF!</definedName>
    <definedName name="rateB05" localSheetId="12">'[16]Eng $izedRoadmap'!#REF!</definedName>
    <definedName name="rateB05" localSheetId="11">'[16]Eng $izedRoadmap'!#REF!</definedName>
    <definedName name="rateB05" localSheetId="14">'[16]Eng $izedRoadmap'!#REF!</definedName>
    <definedName name="rateB05" localSheetId="20">'[16]Eng $izedRoadmap'!#REF!</definedName>
    <definedName name="rateB05" localSheetId="16">'[16]Eng $izedRoadmap'!#REF!</definedName>
    <definedName name="rateB05" localSheetId="22">'[16]Eng $izedRoadmap'!#REF!</definedName>
    <definedName name="rateB05" localSheetId="15">'[16]Eng $izedRoadmap'!#REF!</definedName>
    <definedName name="rateB05" localSheetId="21">'[16]Eng $izedRoadmap'!#REF!</definedName>
    <definedName name="rateB05" localSheetId="9">'[16]Eng $izedRoadmap'!#REF!</definedName>
    <definedName name="rateB05" localSheetId="23">'[16]Eng $izedRoadmap'!#REF!</definedName>
    <definedName name="rateB05" localSheetId="13">'[16]Eng $izedRoadmap'!#REF!</definedName>
    <definedName name="rateB05" localSheetId="10">'[16]Eng $izedRoadmap'!#REF!</definedName>
    <definedName name="rateB05" localSheetId="24">'[16]Eng $izedRoadmap'!#REF!</definedName>
    <definedName name="rateB05" localSheetId="17">'[16]Eng $izedRoadmap'!#REF!</definedName>
    <definedName name="rateB05">'[16]Eng $izedRoadmap'!#REF!</definedName>
    <definedName name="rateB06" localSheetId="3">'[16]Eng $izedRoadmap'!#REF!</definedName>
    <definedName name="rateB06" localSheetId="0">'[16]Eng $izedRoadmap'!#REF!</definedName>
    <definedName name="rateB06" localSheetId="18">'[16]Eng $izedRoadmap'!#REF!</definedName>
    <definedName name="rateB06" localSheetId="19">'[16]Eng $izedRoadmap'!#REF!</definedName>
    <definedName name="rateB06" localSheetId="8">'[16]Eng $izedRoadmap'!#REF!</definedName>
    <definedName name="rateB06" localSheetId="12">'[16]Eng $izedRoadmap'!#REF!</definedName>
    <definedName name="rateB06" localSheetId="11">'[16]Eng $izedRoadmap'!#REF!</definedName>
    <definedName name="rateB06" localSheetId="14">'[16]Eng $izedRoadmap'!#REF!</definedName>
    <definedName name="rateB06" localSheetId="20">'[16]Eng $izedRoadmap'!#REF!</definedName>
    <definedName name="rateB06" localSheetId="16">'[16]Eng $izedRoadmap'!#REF!</definedName>
    <definedName name="rateB06" localSheetId="22">'[16]Eng $izedRoadmap'!#REF!</definedName>
    <definedName name="rateB06" localSheetId="15">'[16]Eng $izedRoadmap'!#REF!</definedName>
    <definedName name="rateB06" localSheetId="21">'[16]Eng $izedRoadmap'!#REF!</definedName>
    <definedName name="rateB06" localSheetId="9">'[16]Eng $izedRoadmap'!#REF!</definedName>
    <definedName name="rateB06" localSheetId="23">'[16]Eng $izedRoadmap'!#REF!</definedName>
    <definedName name="rateB06" localSheetId="13">'[16]Eng $izedRoadmap'!#REF!</definedName>
    <definedName name="rateB06" localSheetId="10">'[16]Eng $izedRoadmap'!#REF!</definedName>
    <definedName name="rateB06" localSheetId="24">'[16]Eng $izedRoadmap'!#REF!</definedName>
    <definedName name="rateB06" localSheetId="17">'[16]Eng $izedRoadmap'!#REF!</definedName>
    <definedName name="rateB06">'[16]Eng $izedRoadmap'!#REF!</definedName>
    <definedName name="rateB07" localSheetId="3">'[16]Eng $izedRoadmap'!#REF!</definedName>
    <definedName name="rateB07" localSheetId="0">'[16]Eng $izedRoadmap'!#REF!</definedName>
    <definedName name="rateB07" localSheetId="18">'[16]Eng $izedRoadmap'!#REF!</definedName>
    <definedName name="rateB07" localSheetId="19">'[16]Eng $izedRoadmap'!#REF!</definedName>
    <definedName name="rateB07" localSheetId="8">'[16]Eng $izedRoadmap'!#REF!</definedName>
    <definedName name="rateB07" localSheetId="12">'[16]Eng $izedRoadmap'!#REF!</definedName>
    <definedName name="rateB07" localSheetId="11">'[16]Eng $izedRoadmap'!#REF!</definedName>
    <definedName name="rateB07" localSheetId="14">'[16]Eng $izedRoadmap'!#REF!</definedName>
    <definedName name="rateB07" localSheetId="20">'[16]Eng $izedRoadmap'!#REF!</definedName>
    <definedName name="rateB07" localSheetId="16">'[16]Eng $izedRoadmap'!#REF!</definedName>
    <definedName name="rateB07" localSheetId="22">'[16]Eng $izedRoadmap'!#REF!</definedName>
    <definedName name="rateB07" localSheetId="15">'[16]Eng $izedRoadmap'!#REF!</definedName>
    <definedName name="rateB07" localSheetId="21">'[16]Eng $izedRoadmap'!#REF!</definedName>
    <definedName name="rateB07" localSheetId="9">'[16]Eng $izedRoadmap'!#REF!</definedName>
    <definedName name="rateB07" localSheetId="23">'[16]Eng $izedRoadmap'!#REF!</definedName>
    <definedName name="rateB07" localSheetId="13">'[16]Eng $izedRoadmap'!#REF!</definedName>
    <definedName name="rateB07" localSheetId="10">'[16]Eng $izedRoadmap'!#REF!</definedName>
    <definedName name="rateB07" localSheetId="24">'[16]Eng $izedRoadmap'!#REF!</definedName>
    <definedName name="rateB07" localSheetId="17">'[16]Eng $izedRoadmap'!#REF!</definedName>
    <definedName name="rateB07">'[16]Eng $izedRoadmap'!#REF!</definedName>
    <definedName name="rateB08" localSheetId="3">'[16]Eng $izedRoadmap'!#REF!</definedName>
    <definedName name="rateB08" localSheetId="0">'[16]Eng $izedRoadmap'!#REF!</definedName>
    <definedName name="rateB08" localSheetId="18">'[16]Eng $izedRoadmap'!#REF!</definedName>
    <definedName name="rateB08" localSheetId="19">'[16]Eng $izedRoadmap'!#REF!</definedName>
    <definedName name="rateB08" localSheetId="8">'[16]Eng $izedRoadmap'!#REF!</definedName>
    <definedName name="rateB08" localSheetId="12">'[16]Eng $izedRoadmap'!#REF!</definedName>
    <definedName name="rateB08" localSheetId="11">'[16]Eng $izedRoadmap'!#REF!</definedName>
    <definedName name="rateB08" localSheetId="14">'[16]Eng $izedRoadmap'!#REF!</definedName>
    <definedName name="rateB08" localSheetId="20">'[16]Eng $izedRoadmap'!#REF!</definedName>
    <definedName name="rateB08" localSheetId="16">'[16]Eng $izedRoadmap'!#REF!</definedName>
    <definedName name="rateB08" localSheetId="22">'[16]Eng $izedRoadmap'!#REF!</definedName>
    <definedName name="rateB08" localSheetId="15">'[16]Eng $izedRoadmap'!#REF!</definedName>
    <definedName name="rateB08" localSheetId="21">'[16]Eng $izedRoadmap'!#REF!</definedName>
    <definedName name="rateB08" localSheetId="9">'[16]Eng $izedRoadmap'!#REF!</definedName>
    <definedName name="rateB08" localSheetId="23">'[16]Eng $izedRoadmap'!#REF!</definedName>
    <definedName name="rateB08" localSheetId="13">'[16]Eng $izedRoadmap'!#REF!</definedName>
    <definedName name="rateB08" localSheetId="10">'[16]Eng $izedRoadmap'!#REF!</definedName>
    <definedName name="rateB08" localSheetId="24">'[16]Eng $izedRoadmap'!#REF!</definedName>
    <definedName name="rateB08" localSheetId="17">'[16]Eng $izedRoadmap'!#REF!</definedName>
    <definedName name="rateB08">'[16]Eng $izedRoadmap'!#REF!</definedName>
    <definedName name="rateB09" localSheetId="3">'[16]Eng $izedRoadmap'!#REF!</definedName>
    <definedName name="rateB09" localSheetId="0">'[16]Eng $izedRoadmap'!#REF!</definedName>
    <definedName name="rateB09" localSheetId="18">'[16]Eng $izedRoadmap'!#REF!</definedName>
    <definedName name="rateB09" localSheetId="19">'[16]Eng $izedRoadmap'!#REF!</definedName>
    <definedName name="rateB09" localSheetId="8">'[16]Eng $izedRoadmap'!#REF!</definedName>
    <definedName name="rateB09" localSheetId="12">'[16]Eng $izedRoadmap'!#REF!</definedName>
    <definedName name="rateB09" localSheetId="11">'[16]Eng $izedRoadmap'!#REF!</definedName>
    <definedName name="rateB09" localSheetId="14">'[16]Eng $izedRoadmap'!#REF!</definedName>
    <definedName name="rateB09" localSheetId="20">'[16]Eng $izedRoadmap'!#REF!</definedName>
    <definedName name="rateB09" localSheetId="16">'[16]Eng $izedRoadmap'!#REF!</definedName>
    <definedName name="rateB09" localSheetId="22">'[16]Eng $izedRoadmap'!#REF!</definedName>
    <definedName name="rateB09" localSheetId="15">'[16]Eng $izedRoadmap'!#REF!</definedName>
    <definedName name="rateB09" localSheetId="21">'[16]Eng $izedRoadmap'!#REF!</definedName>
    <definedName name="rateB09" localSheetId="9">'[16]Eng $izedRoadmap'!#REF!</definedName>
    <definedName name="rateB09" localSheetId="23">'[16]Eng $izedRoadmap'!#REF!</definedName>
    <definedName name="rateB09" localSheetId="13">'[16]Eng $izedRoadmap'!#REF!</definedName>
    <definedName name="rateB09" localSheetId="10">'[16]Eng $izedRoadmap'!#REF!</definedName>
    <definedName name="rateB09" localSheetId="24">'[16]Eng $izedRoadmap'!#REF!</definedName>
    <definedName name="rateB09" localSheetId="17">'[16]Eng $izedRoadmap'!#REF!</definedName>
    <definedName name="rateB09">'[16]Eng $izedRoadmap'!#REF!</definedName>
    <definedName name="rateC04" localSheetId="3">'[16]Eng $izedRoadmap'!#REF!</definedName>
    <definedName name="rateC04" localSheetId="0">'[16]Eng $izedRoadmap'!#REF!</definedName>
    <definedName name="rateC04" localSheetId="18">'[16]Eng $izedRoadmap'!#REF!</definedName>
    <definedName name="rateC04" localSheetId="19">'[16]Eng $izedRoadmap'!#REF!</definedName>
    <definedName name="rateC04" localSheetId="8">'[16]Eng $izedRoadmap'!#REF!</definedName>
    <definedName name="rateC04" localSheetId="12">'[16]Eng $izedRoadmap'!#REF!</definedName>
    <definedName name="rateC04" localSheetId="11">'[16]Eng $izedRoadmap'!#REF!</definedName>
    <definedName name="rateC04" localSheetId="14">'[16]Eng $izedRoadmap'!#REF!</definedName>
    <definedName name="rateC04" localSheetId="20">'[16]Eng $izedRoadmap'!#REF!</definedName>
    <definedName name="rateC04" localSheetId="16">'[16]Eng $izedRoadmap'!#REF!</definedName>
    <definedName name="rateC04" localSheetId="22">'[16]Eng $izedRoadmap'!#REF!</definedName>
    <definedName name="rateC04" localSheetId="15">'[16]Eng $izedRoadmap'!#REF!</definedName>
    <definedName name="rateC04" localSheetId="21">'[16]Eng $izedRoadmap'!#REF!</definedName>
    <definedName name="rateC04" localSheetId="9">'[16]Eng $izedRoadmap'!#REF!</definedName>
    <definedName name="rateC04" localSheetId="23">'[16]Eng $izedRoadmap'!#REF!</definedName>
    <definedName name="rateC04" localSheetId="13">'[16]Eng $izedRoadmap'!#REF!</definedName>
    <definedName name="rateC04" localSheetId="10">'[16]Eng $izedRoadmap'!#REF!</definedName>
    <definedName name="rateC04" localSheetId="24">'[16]Eng $izedRoadmap'!#REF!</definedName>
    <definedName name="rateC04" localSheetId="17">'[16]Eng $izedRoadmap'!#REF!</definedName>
    <definedName name="rateC04">'[16]Eng $izedRoadmap'!#REF!</definedName>
    <definedName name="rateC05" localSheetId="3">'[16]Eng $izedRoadmap'!#REF!</definedName>
    <definedName name="rateC05" localSheetId="0">'[16]Eng $izedRoadmap'!#REF!</definedName>
    <definedName name="rateC05" localSheetId="18">'[16]Eng $izedRoadmap'!#REF!</definedName>
    <definedName name="rateC05" localSheetId="19">'[16]Eng $izedRoadmap'!#REF!</definedName>
    <definedName name="rateC05" localSheetId="8">'[16]Eng $izedRoadmap'!#REF!</definedName>
    <definedName name="rateC05" localSheetId="12">'[16]Eng $izedRoadmap'!#REF!</definedName>
    <definedName name="rateC05" localSheetId="11">'[16]Eng $izedRoadmap'!#REF!</definedName>
    <definedName name="rateC05" localSheetId="14">'[16]Eng $izedRoadmap'!#REF!</definedName>
    <definedName name="rateC05" localSheetId="20">'[16]Eng $izedRoadmap'!#REF!</definedName>
    <definedName name="rateC05" localSheetId="16">'[16]Eng $izedRoadmap'!#REF!</definedName>
    <definedName name="rateC05" localSheetId="22">'[16]Eng $izedRoadmap'!#REF!</definedName>
    <definedName name="rateC05" localSheetId="15">'[16]Eng $izedRoadmap'!#REF!</definedName>
    <definedName name="rateC05" localSheetId="21">'[16]Eng $izedRoadmap'!#REF!</definedName>
    <definedName name="rateC05" localSheetId="9">'[16]Eng $izedRoadmap'!#REF!</definedName>
    <definedName name="rateC05" localSheetId="23">'[16]Eng $izedRoadmap'!#REF!</definedName>
    <definedName name="rateC05" localSheetId="13">'[16]Eng $izedRoadmap'!#REF!</definedName>
    <definedName name="rateC05" localSheetId="10">'[16]Eng $izedRoadmap'!#REF!</definedName>
    <definedName name="rateC05" localSheetId="24">'[16]Eng $izedRoadmap'!#REF!</definedName>
    <definedName name="rateC05" localSheetId="17">'[16]Eng $izedRoadmap'!#REF!</definedName>
    <definedName name="rateC05">'[16]Eng $izedRoadmap'!#REF!</definedName>
    <definedName name="rateC06" localSheetId="3">'[16]Eng $izedRoadmap'!#REF!</definedName>
    <definedName name="rateC06" localSheetId="0">'[16]Eng $izedRoadmap'!#REF!</definedName>
    <definedName name="rateC06" localSheetId="18">'[16]Eng $izedRoadmap'!#REF!</definedName>
    <definedName name="rateC06" localSheetId="19">'[16]Eng $izedRoadmap'!#REF!</definedName>
    <definedName name="rateC06" localSheetId="8">'[16]Eng $izedRoadmap'!#REF!</definedName>
    <definedName name="rateC06" localSheetId="12">'[16]Eng $izedRoadmap'!#REF!</definedName>
    <definedName name="rateC06" localSheetId="11">'[16]Eng $izedRoadmap'!#REF!</definedName>
    <definedName name="rateC06" localSheetId="14">'[16]Eng $izedRoadmap'!#REF!</definedName>
    <definedName name="rateC06" localSheetId="20">'[16]Eng $izedRoadmap'!#REF!</definedName>
    <definedName name="rateC06" localSheetId="16">'[16]Eng $izedRoadmap'!#REF!</definedName>
    <definedName name="rateC06" localSheetId="22">'[16]Eng $izedRoadmap'!#REF!</definedName>
    <definedName name="rateC06" localSheetId="15">'[16]Eng $izedRoadmap'!#REF!</definedName>
    <definedName name="rateC06" localSheetId="21">'[16]Eng $izedRoadmap'!#REF!</definedName>
    <definedName name="rateC06" localSheetId="9">'[16]Eng $izedRoadmap'!#REF!</definedName>
    <definedName name="rateC06" localSheetId="23">'[16]Eng $izedRoadmap'!#REF!</definedName>
    <definedName name="rateC06" localSheetId="13">'[16]Eng $izedRoadmap'!#REF!</definedName>
    <definedName name="rateC06" localSheetId="10">'[16]Eng $izedRoadmap'!#REF!</definedName>
    <definedName name="rateC06" localSheetId="24">'[16]Eng $izedRoadmap'!#REF!</definedName>
    <definedName name="rateC06" localSheetId="17">'[16]Eng $izedRoadmap'!#REF!</definedName>
    <definedName name="rateC06">'[16]Eng $izedRoadmap'!#REF!</definedName>
    <definedName name="rateC07" localSheetId="3">'[16]Eng $izedRoadmap'!#REF!</definedName>
    <definedName name="rateC07" localSheetId="0">'[16]Eng $izedRoadmap'!#REF!</definedName>
    <definedName name="rateC07" localSheetId="18">'[16]Eng $izedRoadmap'!#REF!</definedName>
    <definedName name="rateC07" localSheetId="19">'[16]Eng $izedRoadmap'!#REF!</definedName>
    <definedName name="rateC07" localSheetId="8">'[16]Eng $izedRoadmap'!#REF!</definedName>
    <definedName name="rateC07" localSheetId="12">'[16]Eng $izedRoadmap'!#REF!</definedName>
    <definedName name="rateC07" localSheetId="11">'[16]Eng $izedRoadmap'!#REF!</definedName>
    <definedName name="rateC07" localSheetId="14">'[16]Eng $izedRoadmap'!#REF!</definedName>
    <definedName name="rateC07" localSheetId="20">'[16]Eng $izedRoadmap'!#REF!</definedName>
    <definedName name="rateC07" localSheetId="16">'[16]Eng $izedRoadmap'!#REF!</definedName>
    <definedName name="rateC07" localSheetId="22">'[16]Eng $izedRoadmap'!#REF!</definedName>
    <definedName name="rateC07" localSheetId="15">'[16]Eng $izedRoadmap'!#REF!</definedName>
    <definedName name="rateC07" localSheetId="21">'[16]Eng $izedRoadmap'!#REF!</definedName>
    <definedName name="rateC07" localSheetId="9">'[16]Eng $izedRoadmap'!#REF!</definedName>
    <definedName name="rateC07" localSheetId="23">'[16]Eng $izedRoadmap'!#REF!</definedName>
    <definedName name="rateC07" localSheetId="13">'[16]Eng $izedRoadmap'!#REF!</definedName>
    <definedName name="rateC07" localSheetId="10">'[16]Eng $izedRoadmap'!#REF!</definedName>
    <definedName name="rateC07" localSheetId="24">'[16]Eng $izedRoadmap'!#REF!</definedName>
    <definedName name="rateC07" localSheetId="17">'[16]Eng $izedRoadmap'!#REF!</definedName>
    <definedName name="rateC07">'[16]Eng $izedRoadmap'!#REF!</definedName>
    <definedName name="rateC08" localSheetId="3">'[16]Eng $izedRoadmap'!#REF!</definedName>
    <definedName name="rateC08" localSheetId="0">'[16]Eng $izedRoadmap'!#REF!</definedName>
    <definedName name="rateC08" localSheetId="18">'[16]Eng $izedRoadmap'!#REF!</definedName>
    <definedName name="rateC08" localSheetId="19">'[16]Eng $izedRoadmap'!#REF!</definedName>
    <definedName name="rateC08" localSheetId="8">'[16]Eng $izedRoadmap'!#REF!</definedName>
    <definedName name="rateC08" localSheetId="12">'[16]Eng $izedRoadmap'!#REF!</definedName>
    <definedName name="rateC08" localSheetId="11">'[16]Eng $izedRoadmap'!#REF!</definedName>
    <definedName name="rateC08" localSheetId="14">'[16]Eng $izedRoadmap'!#REF!</definedName>
    <definedName name="rateC08" localSheetId="20">'[16]Eng $izedRoadmap'!#REF!</definedName>
    <definedName name="rateC08" localSheetId="16">'[16]Eng $izedRoadmap'!#REF!</definedName>
    <definedName name="rateC08" localSheetId="22">'[16]Eng $izedRoadmap'!#REF!</definedName>
    <definedName name="rateC08" localSheetId="15">'[16]Eng $izedRoadmap'!#REF!</definedName>
    <definedName name="rateC08" localSheetId="21">'[16]Eng $izedRoadmap'!#REF!</definedName>
    <definedName name="rateC08" localSheetId="9">'[16]Eng $izedRoadmap'!#REF!</definedName>
    <definedName name="rateC08" localSheetId="23">'[16]Eng $izedRoadmap'!#REF!</definedName>
    <definedName name="rateC08" localSheetId="13">'[16]Eng $izedRoadmap'!#REF!</definedName>
    <definedName name="rateC08" localSheetId="10">'[16]Eng $izedRoadmap'!#REF!</definedName>
    <definedName name="rateC08" localSheetId="24">'[16]Eng $izedRoadmap'!#REF!</definedName>
    <definedName name="rateC08" localSheetId="17">'[16]Eng $izedRoadmap'!#REF!</definedName>
    <definedName name="rateC08">'[16]Eng $izedRoadmap'!#REF!</definedName>
    <definedName name="rateC09" localSheetId="3">'[16]Eng $izedRoadmap'!#REF!</definedName>
    <definedName name="rateC09" localSheetId="0">'[16]Eng $izedRoadmap'!#REF!</definedName>
    <definedName name="rateC09" localSheetId="18">'[16]Eng $izedRoadmap'!#REF!</definedName>
    <definedName name="rateC09" localSheetId="19">'[16]Eng $izedRoadmap'!#REF!</definedName>
    <definedName name="rateC09" localSheetId="8">'[16]Eng $izedRoadmap'!#REF!</definedName>
    <definedName name="rateC09" localSheetId="12">'[16]Eng $izedRoadmap'!#REF!</definedName>
    <definedName name="rateC09" localSheetId="11">'[16]Eng $izedRoadmap'!#REF!</definedName>
    <definedName name="rateC09" localSheetId="14">'[16]Eng $izedRoadmap'!#REF!</definedName>
    <definedName name="rateC09" localSheetId="20">'[16]Eng $izedRoadmap'!#REF!</definedName>
    <definedName name="rateC09" localSheetId="16">'[16]Eng $izedRoadmap'!#REF!</definedName>
    <definedName name="rateC09" localSheetId="22">'[16]Eng $izedRoadmap'!#REF!</definedName>
    <definedName name="rateC09" localSheetId="15">'[16]Eng $izedRoadmap'!#REF!</definedName>
    <definedName name="rateC09" localSheetId="21">'[16]Eng $izedRoadmap'!#REF!</definedName>
    <definedName name="rateC09" localSheetId="9">'[16]Eng $izedRoadmap'!#REF!</definedName>
    <definedName name="rateC09" localSheetId="23">'[16]Eng $izedRoadmap'!#REF!</definedName>
    <definedName name="rateC09" localSheetId="13">'[16]Eng $izedRoadmap'!#REF!</definedName>
    <definedName name="rateC09" localSheetId="10">'[16]Eng $izedRoadmap'!#REF!</definedName>
    <definedName name="rateC09" localSheetId="24">'[16]Eng $izedRoadmap'!#REF!</definedName>
    <definedName name="rateC09" localSheetId="17">'[16]Eng $izedRoadmap'!#REF!</definedName>
    <definedName name="rateC09">'[16]Eng $izedRoadmap'!#REF!</definedName>
    <definedName name="rateD04" localSheetId="3">'[16]Eng $izedRoadmap'!#REF!</definedName>
    <definedName name="rateD04" localSheetId="0">'[16]Eng $izedRoadmap'!#REF!</definedName>
    <definedName name="rateD04" localSheetId="18">'[16]Eng $izedRoadmap'!#REF!</definedName>
    <definedName name="rateD04" localSheetId="19">'[16]Eng $izedRoadmap'!#REF!</definedName>
    <definedName name="rateD04" localSheetId="8">'[16]Eng $izedRoadmap'!#REF!</definedName>
    <definedName name="rateD04" localSheetId="12">'[16]Eng $izedRoadmap'!#REF!</definedName>
    <definedName name="rateD04" localSheetId="11">'[16]Eng $izedRoadmap'!#REF!</definedName>
    <definedName name="rateD04" localSheetId="14">'[16]Eng $izedRoadmap'!#REF!</definedName>
    <definedName name="rateD04" localSheetId="20">'[16]Eng $izedRoadmap'!#REF!</definedName>
    <definedName name="rateD04" localSheetId="16">'[16]Eng $izedRoadmap'!#REF!</definedName>
    <definedName name="rateD04" localSheetId="22">'[16]Eng $izedRoadmap'!#REF!</definedName>
    <definedName name="rateD04" localSheetId="15">'[16]Eng $izedRoadmap'!#REF!</definedName>
    <definedName name="rateD04" localSheetId="21">'[16]Eng $izedRoadmap'!#REF!</definedName>
    <definedName name="rateD04" localSheetId="9">'[16]Eng $izedRoadmap'!#REF!</definedName>
    <definedName name="rateD04" localSheetId="23">'[16]Eng $izedRoadmap'!#REF!</definedName>
    <definedName name="rateD04" localSheetId="13">'[16]Eng $izedRoadmap'!#REF!</definedName>
    <definedName name="rateD04" localSheetId="10">'[16]Eng $izedRoadmap'!#REF!</definedName>
    <definedName name="rateD04" localSheetId="24">'[16]Eng $izedRoadmap'!#REF!</definedName>
    <definedName name="rateD04" localSheetId="17">'[16]Eng $izedRoadmap'!#REF!</definedName>
    <definedName name="rateD04">'[16]Eng $izedRoadmap'!#REF!</definedName>
    <definedName name="rateD05" localSheetId="3">'[16]Eng $izedRoadmap'!#REF!</definedName>
    <definedName name="rateD05" localSheetId="0">'[16]Eng $izedRoadmap'!#REF!</definedName>
    <definedName name="rateD05" localSheetId="18">'[16]Eng $izedRoadmap'!#REF!</definedName>
    <definedName name="rateD05" localSheetId="19">'[16]Eng $izedRoadmap'!#REF!</definedName>
    <definedName name="rateD05" localSheetId="8">'[16]Eng $izedRoadmap'!#REF!</definedName>
    <definedName name="rateD05" localSheetId="12">'[16]Eng $izedRoadmap'!#REF!</definedName>
    <definedName name="rateD05" localSheetId="11">'[16]Eng $izedRoadmap'!#REF!</definedName>
    <definedName name="rateD05" localSheetId="14">'[16]Eng $izedRoadmap'!#REF!</definedName>
    <definedName name="rateD05" localSheetId="20">'[16]Eng $izedRoadmap'!#REF!</definedName>
    <definedName name="rateD05" localSheetId="16">'[16]Eng $izedRoadmap'!#REF!</definedName>
    <definedName name="rateD05" localSheetId="22">'[16]Eng $izedRoadmap'!#REF!</definedName>
    <definedName name="rateD05" localSheetId="15">'[16]Eng $izedRoadmap'!#REF!</definedName>
    <definedName name="rateD05" localSheetId="21">'[16]Eng $izedRoadmap'!#REF!</definedName>
    <definedName name="rateD05" localSheetId="9">'[16]Eng $izedRoadmap'!#REF!</definedName>
    <definedName name="rateD05" localSheetId="23">'[16]Eng $izedRoadmap'!#REF!</definedName>
    <definedName name="rateD05" localSheetId="13">'[16]Eng $izedRoadmap'!#REF!</definedName>
    <definedName name="rateD05" localSheetId="10">'[16]Eng $izedRoadmap'!#REF!</definedName>
    <definedName name="rateD05" localSheetId="24">'[16]Eng $izedRoadmap'!#REF!</definedName>
    <definedName name="rateD05" localSheetId="17">'[16]Eng $izedRoadmap'!#REF!</definedName>
    <definedName name="rateD05">'[16]Eng $izedRoadmap'!#REF!</definedName>
    <definedName name="rateD06" localSheetId="3">'[16]Eng $izedRoadmap'!#REF!</definedName>
    <definedName name="rateD06" localSheetId="0">'[16]Eng $izedRoadmap'!#REF!</definedName>
    <definedName name="rateD06" localSheetId="18">'[16]Eng $izedRoadmap'!#REF!</definedName>
    <definedName name="rateD06" localSheetId="19">'[16]Eng $izedRoadmap'!#REF!</definedName>
    <definedName name="rateD06" localSheetId="8">'[16]Eng $izedRoadmap'!#REF!</definedName>
    <definedName name="rateD06" localSheetId="12">'[16]Eng $izedRoadmap'!#REF!</definedName>
    <definedName name="rateD06" localSheetId="11">'[16]Eng $izedRoadmap'!#REF!</definedName>
    <definedName name="rateD06" localSheetId="14">'[16]Eng $izedRoadmap'!#REF!</definedName>
    <definedName name="rateD06" localSheetId="20">'[16]Eng $izedRoadmap'!#REF!</definedName>
    <definedName name="rateD06" localSheetId="16">'[16]Eng $izedRoadmap'!#REF!</definedName>
    <definedName name="rateD06" localSheetId="22">'[16]Eng $izedRoadmap'!#REF!</definedName>
    <definedName name="rateD06" localSheetId="15">'[16]Eng $izedRoadmap'!#REF!</definedName>
    <definedName name="rateD06" localSheetId="21">'[16]Eng $izedRoadmap'!#REF!</definedName>
    <definedName name="rateD06" localSheetId="9">'[16]Eng $izedRoadmap'!#REF!</definedName>
    <definedName name="rateD06" localSheetId="23">'[16]Eng $izedRoadmap'!#REF!</definedName>
    <definedName name="rateD06" localSheetId="13">'[16]Eng $izedRoadmap'!#REF!</definedName>
    <definedName name="rateD06" localSheetId="10">'[16]Eng $izedRoadmap'!#REF!</definedName>
    <definedName name="rateD06" localSheetId="24">'[16]Eng $izedRoadmap'!#REF!</definedName>
    <definedName name="rateD06" localSheetId="17">'[16]Eng $izedRoadmap'!#REF!</definedName>
    <definedName name="rateD06">'[16]Eng $izedRoadmap'!#REF!</definedName>
    <definedName name="rateD07" localSheetId="3">'[16]Eng $izedRoadmap'!#REF!</definedName>
    <definedName name="rateD07" localSheetId="0">'[16]Eng $izedRoadmap'!#REF!</definedName>
    <definedName name="rateD07" localSheetId="18">'[16]Eng $izedRoadmap'!#REF!</definedName>
    <definedName name="rateD07" localSheetId="19">'[16]Eng $izedRoadmap'!#REF!</definedName>
    <definedName name="rateD07" localSheetId="8">'[16]Eng $izedRoadmap'!#REF!</definedName>
    <definedName name="rateD07" localSheetId="12">'[16]Eng $izedRoadmap'!#REF!</definedName>
    <definedName name="rateD07" localSheetId="11">'[16]Eng $izedRoadmap'!#REF!</definedName>
    <definedName name="rateD07" localSheetId="14">'[16]Eng $izedRoadmap'!#REF!</definedName>
    <definedName name="rateD07" localSheetId="20">'[16]Eng $izedRoadmap'!#REF!</definedName>
    <definedName name="rateD07" localSheetId="16">'[16]Eng $izedRoadmap'!#REF!</definedName>
    <definedName name="rateD07" localSheetId="22">'[16]Eng $izedRoadmap'!#REF!</definedName>
    <definedName name="rateD07" localSheetId="15">'[16]Eng $izedRoadmap'!#REF!</definedName>
    <definedName name="rateD07" localSheetId="21">'[16]Eng $izedRoadmap'!#REF!</definedName>
    <definedName name="rateD07" localSheetId="9">'[16]Eng $izedRoadmap'!#REF!</definedName>
    <definedName name="rateD07" localSheetId="23">'[16]Eng $izedRoadmap'!#REF!</definedName>
    <definedName name="rateD07" localSheetId="13">'[16]Eng $izedRoadmap'!#REF!</definedName>
    <definedName name="rateD07" localSheetId="10">'[16]Eng $izedRoadmap'!#REF!</definedName>
    <definedName name="rateD07" localSheetId="24">'[16]Eng $izedRoadmap'!#REF!</definedName>
    <definedName name="rateD07" localSheetId="17">'[16]Eng $izedRoadmap'!#REF!</definedName>
    <definedName name="rateD07">'[16]Eng $izedRoadmap'!#REF!</definedName>
    <definedName name="rateD08" localSheetId="3">'[16]Eng $izedRoadmap'!#REF!</definedName>
    <definedName name="rateD08" localSheetId="0">'[16]Eng $izedRoadmap'!#REF!</definedName>
    <definedName name="rateD08" localSheetId="18">'[16]Eng $izedRoadmap'!#REF!</definedName>
    <definedName name="rateD08" localSheetId="19">'[16]Eng $izedRoadmap'!#REF!</definedName>
    <definedName name="rateD08" localSheetId="8">'[16]Eng $izedRoadmap'!#REF!</definedName>
    <definedName name="rateD08" localSheetId="12">'[16]Eng $izedRoadmap'!#REF!</definedName>
    <definedName name="rateD08" localSheetId="11">'[16]Eng $izedRoadmap'!#REF!</definedName>
    <definedName name="rateD08" localSheetId="14">'[16]Eng $izedRoadmap'!#REF!</definedName>
    <definedName name="rateD08" localSheetId="20">'[16]Eng $izedRoadmap'!#REF!</definedName>
    <definedName name="rateD08" localSheetId="16">'[16]Eng $izedRoadmap'!#REF!</definedName>
    <definedName name="rateD08" localSheetId="22">'[16]Eng $izedRoadmap'!#REF!</definedName>
    <definedName name="rateD08" localSheetId="15">'[16]Eng $izedRoadmap'!#REF!</definedName>
    <definedName name="rateD08" localSheetId="21">'[16]Eng $izedRoadmap'!#REF!</definedName>
    <definedName name="rateD08" localSheetId="9">'[16]Eng $izedRoadmap'!#REF!</definedName>
    <definedName name="rateD08" localSheetId="23">'[16]Eng $izedRoadmap'!#REF!</definedName>
    <definedName name="rateD08" localSheetId="13">'[16]Eng $izedRoadmap'!#REF!</definedName>
    <definedName name="rateD08" localSheetId="10">'[16]Eng $izedRoadmap'!#REF!</definedName>
    <definedName name="rateD08" localSheetId="24">'[16]Eng $izedRoadmap'!#REF!</definedName>
    <definedName name="rateD08" localSheetId="17">'[16]Eng $izedRoadmap'!#REF!</definedName>
    <definedName name="rateD08">'[16]Eng $izedRoadmap'!#REF!</definedName>
    <definedName name="rateD09" localSheetId="3">'[16]Eng $izedRoadmap'!#REF!</definedName>
    <definedName name="rateD09" localSheetId="0">'[16]Eng $izedRoadmap'!#REF!</definedName>
    <definedName name="rateD09" localSheetId="18">'[16]Eng $izedRoadmap'!#REF!</definedName>
    <definedName name="rateD09" localSheetId="19">'[16]Eng $izedRoadmap'!#REF!</definedName>
    <definedName name="rateD09" localSheetId="8">'[16]Eng $izedRoadmap'!#REF!</definedName>
    <definedName name="rateD09" localSheetId="12">'[16]Eng $izedRoadmap'!#REF!</definedName>
    <definedName name="rateD09" localSheetId="11">'[16]Eng $izedRoadmap'!#REF!</definedName>
    <definedName name="rateD09" localSheetId="14">'[16]Eng $izedRoadmap'!#REF!</definedName>
    <definedName name="rateD09" localSheetId="20">'[16]Eng $izedRoadmap'!#REF!</definedName>
    <definedName name="rateD09" localSheetId="16">'[16]Eng $izedRoadmap'!#REF!</definedName>
    <definedName name="rateD09" localSheetId="22">'[16]Eng $izedRoadmap'!#REF!</definedName>
    <definedName name="rateD09" localSheetId="15">'[16]Eng $izedRoadmap'!#REF!</definedName>
    <definedName name="rateD09" localSheetId="21">'[16]Eng $izedRoadmap'!#REF!</definedName>
    <definedName name="rateD09" localSheetId="9">'[16]Eng $izedRoadmap'!#REF!</definedName>
    <definedName name="rateD09" localSheetId="23">'[16]Eng $izedRoadmap'!#REF!</definedName>
    <definedName name="rateD09" localSheetId="13">'[16]Eng $izedRoadmap'!#REF!</definedName>
    <definedName name="rateD09" localSheetId="10">'[16]Eng $izedRoadmap'!#REF!</definedName>
    <definedName name="rateD09" localSheetId="24">'[16]Eng $izedRoadmap'!#REF!</definedName>
    <definedName name="rateD09" localSheetId="17">'[16]Eng $izedRoadmap'!#REF!</definedName>
    <definedName name="rateD09">'[16]Eng $izedRoadmap'!#REF!</definedName>
    <definedName name="rateE04" localSheetId="3">'[16]Eng $izedRoadmap'!#REF!</definedName>
    <definedName name="rateE04" localSheetId="0">'[16]Eng $izedRoadmap'!#REF!</definedName>
    <definedName name="rateE04" localSheetId="18">'[16]Eng $izedRoadmap'!#REF!</definedName>
    <definedName name="rateE04" localSheetId="19">'[16]Eng $izedRoadmap'!#REF!</definedName>
    <definedName name="rateE04" localSheetId="8">'[16]Eng $izedRoadmap'!#REF!</definedName>
    <definedName name="rateE04" localSheetId="12">'[16]Eng $izedRoadmap'!#REF!</definedName>
    <definedName name="rateE04" localSheetId="11">'[16]Eng $izedRoadmap'!#REF!</definedName>
    <definedName name="rateE04" localSheetId="14">'[16]Eng $izedRoadmap'!#REF!</definedName>
    <definedName name="rateE04" localSheetId="20">'[16]Eng $izedRoadmap'!#REF!</definedName>
    <definedName name="rateE04" localSheetId="16">'[16]Eng $izedRoadmap'!#REF!</definedName>
    <definedName name="rateE04" localSheetId="22">'[16]Eng $izedRoadmap'!#REF!</definedName>
    <definedName name="rateE04" localSheetId="15">'[16]Eng $izedRoadmap'!#REF!</definedName>
    <definedName name="rateE04" localSheetId="21">'[16]Eng $izedRoadmap'!#REF!</definedName>
    <definedName name="rateE04" localSheetId="9">'[16]Eng $izedRoadmap'!#REF!</definedName>
    <definedName name="rateE04" localSheetId="23">'[16]Eng $izedRoadmap'!#REF!</definedName>
    <definedName name="rateE04" localSheetId="13">'[16]Eng $izedRoadmap'!#REF!</definedName>
    <definedName name="rateE04" localSheetId="10">'[16]Eng $izedRoadmap'!#REF!</definedName>
    <definedName name="rateE04" localSheetId="24">'[16]Eng $izedRoadmap'!#REF!</definedName>
    <definedName name="rateE04" localSheetId="17">'[16]Eng $izedRoadmap'!#REF!</definedName>
    <definedName name="rateE04">'[16]Eng $izedRoadmap'!#REF!</definedName>
    <definedName name="rateE05" localSheetId="3">'[16]Eng $izedRoadmap'!#REF!</definedName>
    <definedName name="rateE05" localSheetId="0">'[16]Eng $izedRoadmap'!#REF!</definedName>
    <definedName name="rateE05" localSheetId="18">'[16]Eng $izedRoadmap'!#REF!</definedName>
    <definedName name="rateE05" localSheetId="19">'[16]Eng $izedRoadmap'!#REF!</definedName>
    <definedName name="rateE05" localSheetId="8">'[16]Eng $izedRoadmap'!#REF!</definedName>
    <definedName name="rateE05" localSheetId="12">'[16]Eng $izedRoadmap'!#REF!</definedName>
    <definedName name="rateE05" localSheetId="11">'[16]Eng $izedRoadmap'!#REF!</definedName>
    <definedName name="rateE05" localSheetId="14">'[16]Eng $izedRoadmap'!#REF!</definedName>
    <definedName name="rateE05" localSheetId="20">'[16]Eng $izedRoadmap'!#REF!</definedName>
    <definedName name="rateE05" localSheetId="16">'[16]Eng $izedRoadmap'!#REF!</definedName>
    <definedName name="rateE05" localSheetId="22">'[16]Eng $izedRoadmap'!#REF!</definedName>
    <definedName name="rateE05" localSheetId="15">'[16]Eng $izedRoadmap'!#REF!</definedName>
    <definedName name="rateE05" localSheetId="21">'[16]Eng $izedRoadmap'!#REF!</definedName>
    <definedName name="rateE05" localSheetId="9">'[16]Eng $izedRoadmap'!#REF!</definedName>
    <definedName name="rateE05" localSheetId="23">'[16]Eng $izedRoadmap'!#REF!</definedName>
    <definedName name="rateE05" localSheetId="13">'[16]Eng $izedRoadmap'!#REF!</definedName>
    <definedName name="rateE05" localSheetId="10">'[16]Eng $izedRoadmap'!#REF!</definedName>
    <definedName name="rateE05" localSheetId="24">'[16]Eng $izedRoadmap'!#REF!</definedName>
    <definedName name="rateE05" localSheetId="17">'[16]Eng $izedRoadmap'!#REF!</definedName>
    <definedName name="rateE05">'[16]Eng $izedRoadmap'!#REF!</definedName>
    <definedName name="rateE06" localSheetId="3">'[16]Eng $izedRoadmap'!#REF!</definedName>
    <definedName name="rateE06" localSheetId="0">'[16]Eng $izedRoadmap'!#REF!</definedName>
    <definedName name="rateE06" localSheetId="18">'[16]Eng $izedRoadmap'!#REF!</definedName>
    <definedName name="rateE06" localSheetId="19">'[16]Eng $izedRoadmap'!#REF!</definedName>
    <definedName name="rateE06" localSheetId="8">'[16]Eng $izedRoadmap'!#REF!</definedName>
    <definedName name="rateE06" localSheetId="12">'[16]Eng $izedRoadmap'!#REF!</definedName>
    <definedName name="rateE06" localSheetId="11">'[16]Eng $izedRoadmap'!#REF!</definedName>
    <definedName name="rateE06" localSheetId="14">'[16]Eng $izedRoadmap'!#REF!</definedName>
    <definedName name="rateE06" localSheetId="20">'[16]Eng $izedRoadmap'!#REF!</definedName>
    <definedName name="rateE06" localSheetId="16">'[16]Eng $izedRoadmap'!#REF!</definedName>
    <definedName name="rateE06" localSheetId="22">'[16]Eng $izedRoadmap'!#REF!</definedName>
    <definedName name="rateE06" localSheetId="15">'[16]Eng $izedRoadmap'!#REF!</definedName>
    <definedName name="rateE06" localSheetId="21">'[16]Eng $izedRoadmap'!#REF!</definedName>
    <definedName name="rateE06" localSheetId="9">'[16]Eng $izedRoadmap'!#REF!</definedName>
    <definedName name="rateE06" localSheetId="23">'[16]Eng $izedRoadmap'!#REF!</definedName>
    <definedName name="rateE06" localSheetId="13">'[16]Eng $izedRoadmap'!#REF!</definedName>
    <definedName name="rateE06" localSheetId="10">'[16]Eng $izedRoadmap'!#REF!</definedName>
    <definedName name="rateE06" localSheetId="24">'[16]Eng $izedRoadmap'!#REF!</definedName>
    <definedName name="rateE06" localSheetId="17">'[16]Eng $izedRoadmap'!#REF!</definedName>
    <definedName name="rateE06">'[16]Eng $izedRoadmap'!#REF!</definedName>
    <definedName name="rateE07" localSheetId="3">'[16]Eng $izedRoadmap'!#REF!</definedName>
    <definedName name="rateE07" localSheetId="0">'[16]Eng $izedRoadmap'!#REF!</definedName>
    <definedName name="rateE07" localSheetId="18">'[16]Eng $izedRoadmap'!#REF!</definedName>
    <definedName name="rateE07" localSheetId="19">'[16]Eng $izedRoadmap'!#REF!</definedName>
    <definedName name="rateE07" localSheetId="8">'[16]Eng $izedRoadmap'!#REF!</definedName>
    <definedName name="rateE07" localSheetId="12">'[16]Eng $izedRoadmap'!#REF!</definedName>
    <definedName name="rateE07" localSheetId="11">'[16]Eng $izedRoadmap'!#REF!</definedName>
    <definedName name="rateE07" localSheetId="14">'[16]Eng $izedRoadmap'!#REF!</definedName>
    <definedName name="rateE07" localSheetId="20">'[16]Eng $izedRoadmap'!#REF!</definedName>
    <definedName name="rateE07" localSheetId="16">'[16]Eng $izedRoadmap'!#REF!</definedName>
    <definedName name="rateE07" localSheetId="22">'[16]Eng $izedRoadmap'!#REF!</definedName>
    <definedName name="rateE07" localSheetId="15">'[16]Eng $izedRoadmap'!#REF!</definedName>
    <definedName name="rateE07" localSheetId="21">'[16]Eng $izedRoadmap'!#REF!</definedName>
    <definedName name="rateE07" localSheetId="9">'[16]Eng $izedRoadmap'!#REF!</definedName>
    <definedName name="rateE07" localSheetId="23">'[16]Eng $izedRoadmap'!#REF!</definedName>
    <definedName name="rateE07" localSheetId="13">'[16]Eng $izedRoadmap'!#REF!</definedName>
    <definedName name="rateE07" localSheetId="10">'[16]Eng $izedRoadmap'!#REF!</definedName>
    <definedName name="rateE07" localSheetId="24">'[16]Eng $izedRoadmap'!#REF!</definedName>
    <definedName name="rateE07" localSheetId="17">'[16]Eng $izedRoadmap'!#REF!</definedName>
    <definedName name="rateE07">'[16]Eng $izedRoadmap'!#REF!</definedName>
    <definedName name="rateE08" localSheetId="3">'[16]Eng $izedRoadmap'!#REF!</definedName>
    <definedName name="rateE08" localSheetId="0">'[16]Eng $izedRoadmap'!#REF!</definedName>
    <definedName name="rateE08" localSheetId="18">'[16]Eng $izedRoadmap'!#REF!</definedName>
    <definedName name="rateE08" localSheetId="19">'[16]Eng $izedRoadmap'!#REF!</definedName>
    <definedName name="rateE08" localSheetId="8">'[16]Eng $izedRoadmap'!#REF!</definedName>
    <definedName name="rateE08" localSheetId="12">'[16]Eng $izedRoadmap'!#REF!</definedName>
    <definedName name="rateE08" localSheetId="11">'[16]Eng $izedRoadmap'!#REF!</definedName>
    <definedName name="rateE08" localSheetId="14">'[16]Eng $izedRoadmap'!#REF!</definedName>
    <definedName name="rateE08" localSheetId="20">'[16]Eng $izedRoadmap'!#REF!</definedName>
    <definedName name="rateE08" localSheetId="16">'[16]Eng $izedRoadmap'!#REF!</definedName>
    <definedName name="rateE08" localSheetId="22">'[16]Eng $izedRoadmap'!#REF!</definedName>
    <definedName name="rateE08" localSheetId="15">'[16]Eng $izedRoadmap'!#REF!</definedName>
    <definedName name="rateE08" localSheetId="21">'[16]Eng $izedRoadmap'!#REF!</definedName>
    <definedName name="rateE08" localSheetId="9">'[16]Eng $izedRoadmap'!#REF!</definedName>
    <definedName name="rateE08" localSheetId="23">'[16]Eng $izedRoadmap'!#REF!</definedName>
    <definedName name="rateE08" localSheetId="13">'[16]Eng $izedRoadmap'!#REF!</definedName>
    <definedName name="rateE08" localSheetId="10">'[16]Eng $izedRoadmap'!#REF!</definedName>
    <definedName name="rateE08" localSheetId="24">'[16]Eng $izedRoadmap'!#REF!</definedName>
    <definedName name="rateE08" localSheetId="17">'[16]Eng $izedRoadmap'!#REF!</definedName>
    <definedName name="rateE08">'[16]Eng $izedRoadmap'!#REF!</definedName>
    <definedName name="rateE09" localSheetId="3">'[16]Eng $izedRoadmap'!#REF!</definedName>
    <definedName name="rateE09" localSheetId="0">'[16]Eng $izedRoadmap'!#REF!</definedName>
    <definedName name="rateE09" localSheetId="18">'[16]Eng $izedRoadmap'!#REF!</definedName>
    <definedName name="rateE09" localSheetId="19">'[16]Eng $izedRoadmap'!#REF!</definedName>
    <definedName name="rateE09" localSheetId="8">'[16]Eng $izedRoadmap'!#REF!</definedName>
    <definedName name="rateE09" localSheetId="12">'[16]Eng $izedRoadmap'!#REF!</definedName>
    <definedName name="rateE09" localSheetId="11">'[16]Eng $izedRoadmap'!#REF!</definedName>
    <definedName name="rateE09" localSheetId="14">'[16]Eng $izedRoadmap'!#REF!</definedName>
    <definedName name="rateE09" localSheetId="20">'[16]Eng $izedRoadmap'!#REF!</definedName>
    <definedName name="rateE09" localSheetId="16">'[16]Eng $izedRoadmap'!#REF!</definedName>
    <definedName name="rateE09" localSheetId="22">'[16]Eng $izedRoadmap'!#REF!</definedName>
    <definedName name="rateE09" localSheetId="15">'[16]Eng $izedRoadmap'!#REF!</definedName>
    <definedName name="rateE09" localSheetId="21">'[16]Eng $izedRoadmap'!#REF!</definedName>
    <definedName name="rateE09" localSheetId="9">'[16]Eng $izedRoadmap'!#REF!</definedName>
    <definedName name="rateE09" localSheetId="23">'[16]Eng $izedRoadmap'!#REF!</definedName>
    <definedName name="rateE09" localSheetId="13">'[16]Eng $izedRoadmap'!#REF!</definedName>
    <definedName name="rateE09" localSheetId="10">'[16]Eng $izedRoadmap'!#REF!</definedName>
    <definedName name="rateE09" localSheetId="24">'[16]Eng $izedRoadmap'!#REF!</definedName>
    <definedName name="rateE09" localSheetId="17">'[16]Eng $izedRoadmap'!#REF!</definedName>
    <definedName name="rateE09">'[16]Eng $izedRoadmap'!#REF!</definedName>
    <definedName name="RBU" localSheetId="3">[27]Q2_Account!#REF!</definedName>
    <definedName name="RBU" localSheetId="0">[27]Q2_Account!#REF!</definedName>
    <definedName name="RBU" localSheetId="18">[27]Q2_Account!#REF!</definedName>
    <definedName name="RBU" localSheetId="19">[27]Q2_Account!#REF!</definedName>
    <definedName name="RBU" localSheetId="8">[27]Q2_Account!#REF!</definedName>
    <definedName name="RBU" localSheetId="12">[27]Q2_Account!#REF!</definedName>
    <definedName name="RBU" localSheetId="11">[27]Q2_Account!#REF!</definedName>
    <definedName name="RBU" localSheetId="14">[27]Q2_Account!#REF!</definedName>
    <definedName name="RBU" localSheetId="20">[27]Q2_Account!#REF!</definedName>
    <definedName name="RBU" localSheetId="16">[27]Q2_Account!#REF!</definedName>
    <definedName name="RBU" localSheetId="22">[27]Q2_Account!#REF!</definedName>
    <definedName name="RBU" localSheetId="15">[27]Q2_Account!#REF!</definedName>
    <definedName name="RBU" localSheetId="21">[27]Q2_Account!#REF!</definedName>
    <definedName name="RBU" localSheetId="9">[27]Q2_Account!#REF!</definedName>
    <definedName name="RBU" localSheetId="23">[27]Q2_Account!#REF!</definedName>
    <definedName name="RBU" localSheetId="13">[27]Q2_Account!#REF!</definedName>
    <definedName name="RBU" localSheetId="10">[27]Q2_Account!#REF!</definedName>
    <definedName name="RBU" localSheetId="24">[27]Q2_Account!#REF!</definedName>
    <definedName name="RBU" localSheetId="17">[27]Q2_Account!#REF!</definedName>
    <definedName name="RBU">[27]Q2_Account!#REF!</definedName>
    <definedName name="Recover">[86]Macro1!$A$103</definedName>
    <definedName name="Ref_2" localSheetId="3">#REF!</definedName>
    <definedName name="Ref_2" localSheetId="0">#REF!</definedName>
    <definedName name="Ref_2" localSheetId="18">#REF!</definedName>
    <definedName name="Ref_2" localSheetId="19">#REF!</definedName>
    <definedName name="Ref_2" localSheetId="8">#REF!</definedName>
    <definedName name="Ref_2" localSheetId="12">#REF!</definedName>
    <definedName name="Ref_2" localSheetId="11">#REF!</definedName>
    <definedName name="Ref_2" localSheetId="14">#REF!</definedName>
    <definedName name="Ref_2" localSheetId="20">#REF!</definedName>
    <definedName name="Ref_2" localSheetId="16">#REF!</definedName>
    <definedName name="Ref_2" localSheetId="22">#REF!</definedName>
    <definedName name="Ref_2" localSheetId="15">#REF!</definedName>
    <definedName name="Ref_2" localSheetId="21">#REF!</definedName>
    <definedName name="Ref_2" localSheetId="9">#REF!</definedName>
    <definedName name="Ref_2" localSheetId="23">#REF!</definedName>
    <definedName name="Ref_2" localSheetId="13">#REF!</definedName>
    <definedName name="Ref_2" localSheetId="10">#REF!</definedName>
    <definedName name="Ref_2" localSheetId="24">#REF!</definedName>
    <definedName name="Ref_2" localSheetId="17">#REF!</definedName>
    <definedName name="Ref_2">#REF!</definedName>
    <definedName name="Ref_3" localSheetId="3">#REF!</definedName>
    <definedName name="Ref_3" localSheetId="0">#REF!</definedName>
    <definedName name="Ref_3" localSheetId="18">#REF!</definedName>
    <definedName name="Ref_3" localSheetId="19">#REF!</definedName>
    <definedName name="Ref_3" localSheetId="8">#REF!</definedName>
    <definedName name="Ref_3" localSheetId="12">#REF!</definedName>
    <definedName name="Ref_3" localSheetId="11">#REF!</definedName>
    <definedName name="Ref_3" localSheetId="14">#REF!</definedName>
    <definedName name="Ref_3" localSheetId="20">#REF!</definedName>
    <definedName name="Ref_3" localSheetId="16">#REF!</definedName>
    <definedName name="Ref_3" localSheetId="22">#REF!</definedName>
    <definedName name="Ref_3" localSheetId="15">#REF!</definedName>
    <definedName name="Ref_3" localSheetId="21">#REF!</definedName>
    <definedName name="Ref_3" localSheetId="9">#REF!</definedName>
    <definedName name="Ref_3" localSheetId="23">#REF!</definedName>
    <definedName name="Ref_3" localSheetId="13">#REF!</definedName>
    <definedName name="Ref_3" localSheetId="10">#REF!</definedName>
    <definedName name="Ref_3" localSheetId="24">#REF!</definedName>
    <definedName name="Ref_3" localSheetId="17">#REF!</definedName>
    <definedName name="Ref_3">#REF!</definedName>
    <definedName name="Ref_4" localSheetId="3">#REF!</definedName>
    <definedName name="Ref_4" localSheetId="0">#REF!</definedName>
    <definedName name="Ref_4" localSheetId="18">#REF!</definedName>
    <definedName name="Ref_4" localSheetId="19">#REF!</definedName>
    <definedName name="Ref_4" localSheetId="8">#REF!</definedName>
    <definedName name="Ref_4" localSheetId="12">#REF!</definedName>
    <definedName name="Ref_4" localSheetId="11">#REF!</definedName>
    <definedName name="Ref_4" localSheetId="14">#REF!</definedName>
    <definedName name="Ref_4" localSheetId="20">#REF!</definedName>
    <definedName name="Ref_4" localSheetId="16">#REF!</definedName>
    <definedName name="Ref_4" localSheetId="22">#REF!</definedName>
    <definedName name="Ref_4" localSheetId="15">#REF!</definedName>
    <definedName name="Ref_4" localSheetId="21">#REF!</definedName>
    <definedName name="Ref_4" localSheetId="9">#REF!</definedName>
    <definedName name="Ref_4" localSheetId="23">#REF!</definedName>
    <definedName name="Ref_4" localSheetId="13">#REF!</definedName>
    <definedName name="Ref_4" localSheetId="10">#REF!</definedName>
    <definedName name="Ref_4" localSheetId="24">#REF!</definedName>
    <definedName name="Ref_4" localSheetId="17">#REF!</definedName>
    <definedName name="Ref_4">#REF!</definedName>
    <definedName name="Ref_5" localSheetId="3">#REF!</definedName>
    <definedName name="Ref_5" localSheetId="0">#REF!</definedName>
    <definedName name="Ref_5" localSheetId="18">#REF!</definedName>
    <definedName name="Ref_5" localSheetId="19">#REF!</definedName>
    <definedName name="Ref_5" localSheetId="8">#REF!</definedName>
    <definedName name="Ref_5" localSheetId="12">#REF!</definedName>
    <definedName name="Ref_5" localSheetId="11">#REF!</definedName>
    <definedName name="Ref_5" localSheetId="14">#REF!</definedName>
    <definedName name="Ref_5" localSheetId="20">#REF!</definedName>
    <definedName name="Ref_5" localSheetId="16">#REF!</definedName>
    <definedName name="Ref_5" localSheetId="22">#REF!</definedName>
    <definedName name="Ref_5" localSheetId="15">#REF!</definedName>
    <definedName name="Ref_5" localSheetId="21">#REF!</definedName>
    <definedName name="Ref_5" localSheetId="9">#REF!</definedName>
    <definedName name="Ref_5" localSheetId="23">#REF!</definedName>
    <definedName name="Ref_5" localSheetId="13">#REF!</definedName>
    <definedName name="Ref_5" localSheetId="10">#REF!</definedName>
    <definedName name="Ref_5" localSheetId="24">#REF!</definedName>
    <definedName name="Ref_5" localSheetId="17">#REF!</definedName>
    <definedName name="Ref_5">#REF!</definedName>
    <definedName name="Ref_6" localSheetId="3">#REF!</definedName>
    <definedName name="Ref_6" localSheetId="0">#REF!</definedName>
    <definedName name="Ref_6" localSheetId="18">#REF!</definedName>
    <definedName name="Ref_6" localSheetId="19">#REF!</definedName>
    <definedName name="Ref_6" localSheetId="8">#REF!</definedName>
    <definedName name="Ref_6" localSheetId="12">#REF!</definedName>
    <definedName name="Ref_6" localSheetId="11">#REF!</definedName>
    <definedName name="Ref_6" localSheetId="14">#REF!</definedName>
    <definedName name="Ref_6" localSheetId="20">#REF!</definedName>
    <definedName name="Ref_6" localSheetId="16">#REF!</definedName>
    <definedName name="Ref_6" localSheetId="22">#REF!</definedName>
    <definedName name="Ref_6" localSheetId="15">#REF!</definedName>
    <definedName name="Ref_6" localSheetId="21">#REF!</definedName>
    <definedName name="Ref_6" localSheetId="9">#REF!</definedName>
    <definedName name="Ref_6" localSheetId="23">#REF!</definedName>
    <definedName name="Ref_6" localSheetId="13">#REF!</definedName>
    <definedName name="Ref_6" localSheetId="10">#REF!</definedName>
    <definedName name="Ref_6" localSheetId="24">#REF!</definedName>
    <definedName name="Ref_6" localSheetId="17">#REF!</definedName>
    <definedName name="Ref_6">#REF!</definedName>
    <definedName name="ref_table_SW_ext_map">'[83]customer map'!$Q$1:$R$65536</definedName>
    <definedName name="RefActiveRow" localSheetId="3" hidden="1">#REF!</definedName>
    <definedName name="RefActiveRow" localSheetId="0" hidden="1">#REF!</definedName>
    <definedName name="RefActiveRow" localSheetId="18" hidden="1">#REF!</definedName>
    <definedName name="RefActiveRow" localSheetId="19" hidden="1">#REF!</definedName>
    <definedName name="RefActiveRow" localSheetId="8" hidden="1">#REF!</definedName>
    <definedName name="RefActiveRow" localSheetId="12" hidden="1">#REF!</definedName>
    <definedName name="RefActiveRow" localSheetId="11" hidden="1">#REF!</definedName>
    <definedName name="RefActiveRow" localSheetId="14" hidden="1">#REF!</definedName>
    <definedName name="RefActiveRow" localSheetId="20" hidden="1">#REF!</definedName>
    <definedName name="RefActiveRow" localSheetId="16" hidden="1">#REF!</definedName>
    <definedName name="RefActiveRow" localSheetId="22" hidden="1">#REF!</definedName>
    <definedName name="RefActiveRow" localSheetId="15" hidden="1">#REF!</definedName>
    <definedName name="RefActiveRow" localSheetId="21" hidden="1">#REF!</definedName>
    <definedName name="RefActiveRow" localSheetId="9" hidden="1">#REF!</definedName>
    <definedName name="RefActiveRow" localSheetId="23" hidden="1">#REF!</definedName>
    <definedName name="RefActiveRow" localSheetId="13" hidden="1">#REF!</definedName>
    <definedName name="RefActiveRow" localSheetId="10" hidden="1">#REF!</definedName>
    <definedName name="RefActiveRow" localSheetId="24" hidden="1">#REF!</definedName>
    <definedName name="RefActiveRow" localSheetId="17" hidden="1">#REF!</definedName>
    <definedName name="RefActiveRow" hidden="1">#REF!</definedName>
    <definedName name="RefColumnscount" hidden="1">2</definedName>
    <definedName name="REM" localSheetId="3">#REF!</definedName>
    <definedName name="REM" localSheetId="0">#REF!</definedName>
    <definedName name="REM" localSheetId="18">#REF!</definedName>
    <definedName name="REM" localSheetId="19">#REF!</definedName>
    <definedName name="REM" localSheetId="8">#REF!</definedName>
    <definedName name="REM" localSheetId="12">#REF!</definedName>
    <definedName name="REM" localSheetId="11">#REF!</definedName>
    <definedName name="REM" localSheetId="14">#REF!</definedName>
    <definedName name="REM" localSheetId="20">#REF!</definedName>
    <definedName name="REM" localSheetId="16">#REF!</definedName>
    <definedName name="REM" localSheetId="22">#REF!</definedName>
    <definedName name="REM" localSheetId="15">#REF!</definedName>
    <definedName name="REM" localSheetId="21">#REF!</definedName>
    <definedName name="REM" localSheetId="9">#REF!</definedName>
    <definedName name="REM" localSheetId="23">#REF!</definedName>
    <definedName name="REM" localSheetId="13">#REF!</definedName>
    <definedName name="REM" localSheetId="10">#REF!</definedName>
    <definedName name="REM" localSheetId="24">#REF!</definedName>
    <definedName name="REM" localSheetId="17">#REF!</definedName>
    <definedName name="REM">#REF!</definedName>
    <definedName name="rep">[87]ref!$C$4:$D$22</definedName>
    <definedName name="REPORT">'[1]FEB summary'!$A$7:$I$104</definedName>
    <definedName name="reportAP">[88]Initiation!$B$9</definedName>
    <definedName name="Ret">[89]Retrieval_1!$A$22:$V$85</definedName>
    <definedName name="RetActTrend1" localSheetId="3">#REF!</definedName>
    <definedName name="RetActTrend1" localSheetId="0">#REF!</definedName>
    <definedName name="RetActTrend1" localSheetId="18">#REF!</definedName>
    <definedName name="RetActTrend1" localSheetId="19">#REF!</definedName>
    <definedName name="RetActTrend1" localSheetId="8">#REF!</definedName>
    <definedName name="RetActTrend1" localSheetId="12">#REF!</definedName>
    <definedName name="RetActTrend1" localSheetId="11">#REF!</definedName>
    <definedName name="RetActTrend1" localSheetId="14">#REF!</definedName>
    <definedName name="RetActTrend1" localSheetId="20">#REF!</definedName>
    <definedName name="RetActTrend1" localSheetId="16">#REF!</definedName>
    <definedName name="RetActTrend1" localSheetId="22">#REF!</definedName>
    <definedName name="RetActTrend1" localSheetId="15">#REF!</definedName>
    <definedName name="RetActTrend1" localSheetId="21">#REF!</definedName>
    <definedName name="RetActTrend1" localSheetId="9">#REF!</definedName>
    <definedName name="RetActTrend1" localSheetId="23">#REF!</definedName>
    <definedName name="RetActTrend1" localSheetId="13">#REF!</definedName>
    <definedName name="RetActTrend1" localSheetId="10">#REF!</definedName>
    <definedName name="RetActTrend1" localSheetId="24">#REF!</definedName>
    <definedName name="RetActTrend1" localSheetId="17">#REF!</definedName>
    <definedName name="RetActTrend1">#REF!</definedName>
    <definedName name="RetActTrend2" localSheetId="3">#REF!</definedName>
    <definedName name="RetActTrend2" localSheetId="0">#REF!</definedName>
    <definedName name="RetActTrend2" localSheetId="18">#REF!</definedName>
    <definedName name="RetActTrend2" localSheetId="19">#REF!</definedName>
    <definedName name="RetActTrend2" localSheetId="8">#REF!</definedName>
    <definedName name="RetActTrend2" localSheetId="12">#REF!</definedName>
    <definedName name="RetActTrend2" localSheetId="11">#REF!</definedName>
    <definedName name="RetActTrend2" localSheetId="14">#REF!</definedName>
    <definedName name="RetActTrend2" localSheetId="20">#REF!</definedName>
    <definedName name="RetActTrend2" localSheetId="16">#REF!</definedName>
    <definedName name="RetActTrend2" localSheetId="22">#REF!</definedName>
    <definedName name="RetActTrend2" localSheetId="15">#REF!</definedName>
    <definedName name="RetActTrend2" localSheetId="21">#REF!</definedName>
    <definedName name="RetActTrend2" localSheetId="9">#REF!</definedName>
    <definedName name="RetActTrend2" localSheetId="23">#REF!</definedName>
    <definedName name="RetActTrend2" localSheetId="13">#REF!</definedName>
    <definedName name="RetActTrend2" localSheetId="10">#REF!</definedName>
    <definedName name="RetActTrend2" localSheetId="24">#REF!</definedName>
    <definedName name="RetActTrend2" localSheetId="17">#REF!</definedName>
    <definedName name="RetActTrend2">#REF!</definedName>
    <definedName name="RetAPArray1" localSheetId="3">#REF!</definedName>
    <definedName name="RetAPArray1" localSheetId="0">#REF!</definedName>
    <definedName name="RetAPArray1" localSheetId="18">#REF!</definedName>
    <definedName name="RetAPArray1" localSheetId="19">#REF!</definedName>
    <definedName name="RetAPArray1" localSheetId="8">#REF!</definedName>
    <definedName name="RetAPArray1" localSheetId="12">#REF!</definedName>
    <definedName name="RetAPArray1" localSheetId="11">#REF!</definedName>
    <definedName name="RetAPArray1" localSheetId="14">#REF!</definedName>
    <definedName name="RetAPArray1" localSheetId="20">#REF!</definedName>
    <definedName name="RetAPArray1" localSheetId="16">#REF!</definedName>
    <definedName name="RetAPArray1" localSheetId="22">#REF!</definedName>
    <definedName name="RetAPArray1" localSheetId="15">#REF!</definedName>
    <definedName name="RetAPArray1" localSheetId="21">#REF!</definedName>
    <definedName name="RetAPArray1" localSheetId="9">#REF!</definedName>
    <definedName name="RetAPArray1" localSheetId="23">#REF!</definedName>
    <definedName name="RetAPArray1" localSheetId="13">#REF!</definedName>
    <definedName name="RetAPArray1" localSheetId="10">#REF!</definedName>
    <definedName name="RetAPArray1" localSheetId="24">#REF!</definedName>
    <definedName name="RetAPArray1" localSheetId="17">#REF!</definedName>
    <definedName name="RetAPArray1">#REF!</definedName>
    <definedName name="RetAPArray2" localSheetId="3">#REF!</definedName>
    <definedName name="RetAPArray2" localSheetId="0">#REF!</definedName>
    <definedName name="RetAPArray2" localSheetId="18">#REF!</definedName>
    <definedName name="RetAPArray2" localSheetId="19">#REF!</definedName>
    <definedName name="RetAPArray2" localSheetId="8">#REF!</definedName>
    <definedName name="RetAPArray2" localSheetId="12">#REF!</definedName>
    <definedName name="RetAPArray2" localSheetId="11">#REF!</definedName>
    <definedName name="RetAPArray2" localSheetId="14">#REF!</definedName>
    <definedName name="RetAPArray2" localSheetId="20">#REF!</definedName>
    <definedName name="RetAPArray2" localSheetId="16">#REF!</definedName>
    <definedName name="RetAPArray2" localSheetId="22">#REF!</definedName>
    <definedName name="RetAPArray2" localSheetId="15">#REF!</definedName>
    <definedName name="RetAPArray2" localSheetId="21">#REF!</definedName>
    <definedName name="RetAPArray2" localSheetId="9">#REF!</definedName>
    <definedName name="RetAPArray2" localSheetId="23">#REF!</definedName>
    <definedName name="RetAPArray2" localSheetId="13">#REF!</definedName>
    <definedName name="RetAPArray2" localSheetId="10">#REF!</definedName>
    <definedName name="RetAPArray2" localSheetId="24">#REF!</definedName>
    <definedName name="RetAPArray2" localSheetId="17">#REF!</definedName>
    <definedName name="RetAPArray2">#REF!</definedName>
    <definedName name="RetAPFunction1" localSheetId="3">#REF!</definedName>
    <definedName name="RetAPFunction1" localSheetId="0">#REF!</definedName>
    <definedName name="RetAPFunction1" localSheetId="18">#REF!</definedName>
    <definedName name="RetAPFunction1" localSheetId="19">#REF!</definedName>
    <definedName name="RetAPFunction1" localSheetId="8">#REF!</definedName>
    <definedName name="RetAPFunction1" localSheetId="12">#REF!</definedName>
    <definedName name="RetAPFunction1" localSheetId="11">#REF!</definedName>
    <definedName name="RetAPFunction1" localSheetId="14">#REF!</definedName>
    <definedName name="RetAPFunction1" localSheetId="20">#REF!</definedName>
    <definedName name="RetAPFunction1" localSheetId="16">#REF!</definedName>
    <definedName name="RetAPFunction1" localSheetId="22">#REF!</definedName>
    <definedName name="RetAPFunction1" localSheetId="15">#REF!</definedName>
    <definedName name="RetAPFunction1" localSheetId="21">#REF!</definedName>
    <definedName name="RetAPFunction1" localSheetId="9">#REF!</definedName>
    <definedName name="RetAPFunction1" localSheetId="23">#REF!</definedName>
    <definedName name="RetAPFunction1" localSheetId="13">#REF!</definedName>
    <definedName name="RetAPFunction1" localSheetId="10">#REF!</definedName>
    <definedName name="RetAPFunction1" localSheetId="24">#REF!</definedName>
    <definedName name="RetAPFunction1" localSheetId="17">#REF!</definedName>
    <definedName name="RetAPFunction1">#REF!</definedName>
    <definedName name="RetAPFunction2" localSheetId="3">#REF!</definedName>
    <definedName name="RetAPFunction2" localSheetId="0">#REF!</definedName>
    <definedName name="RetAPFunction2" localSheetId="18">#REF!</definedName>
    <definedName name="RetAPFunction2" localSheetId="19">#REF!</definedName>
    <definedName name="RetAPFunction2" localSheetId="8">#REF!</definedName>
    <definedName name="RetAPFunction2" localSheetId="12">#REF!</definedName>
    <definedName name="RetAPFunction2" localSheetId="11">#REF!</definedName>
    <definedName name="RetAPFunction2" localSheetId="14">#REF!</definedName>
    <definedName name="RetAPFunction2" localSheetId="20">#REF!</definedName>
    <definedName name="RetAPFunction2" localSheetId="16">#REF!</definedName>
    <definedName name="RetAPFunction2" localSheetId="22">#REF!</definedName>
    <definedName name="RetAPFunction2" localSheetId="15">#REF!</definedName>
    <definedName name="RetAPFunction2" localSheetId="21">#REF!</definedName>
    <definedName name="RetAPFunction2" localSheetId="9">#REF!</definedName>
    <definedName name="RetAPFunction2" localSheetId="23">#REF!</definedName>
    <definedName name="RetAPFunction2" localSheetId="13">#REF!</definedName>
    <definedName name="RetAPFunction2" localSheetId="10">#REF!</definedName>
    <definedName name="RetAPFunction2" localSheetId="24">#REF!</definedName>
    <definedName name="RetAPFunction2" localSheetId="17">#REF!</definedName>
    <definedName name="RetAPFunction2">#REF!</definedName>
    <definedName name="RetAPOrg1" localSheetId="3">#REF!</definedName>
    <definedName name="RetAPOrg1" localSheetId="0">#REF!</definedName>
    <definedName name="RetAPOrg1" localSheetId="18">#REF!</definedName>
    <definedName name="RetAPOrg1" localSheetId="19">#REF!</definedName>
    <definedName name="RetAPOrg1" localSheetId="8">#REF!</definedName>
    <definedName name="RetAPOrg1" localSheetId="12">#REF!</definedName>
    <definedName name="RetAPOrg1" localSheetId="11">#REF!</definedName>
    <definedName name="RetAPOrg1" localSheetId="14">#REF!</definedName>
    <definedName name="RetAPOrg1" localSheetId="20">#REF!</definedName>
    <definedName name="RetAPOrg1" localSheetId="16">#REF!</definedName>
    <definedName name="RetAPOrg1" localSheetId="22">#REF!</definedName>
    <definedName name="RetAPOrg1" localSheetId="15">#REF!</definedName>
    <definedName name="RetAPOrg1" localSheetId="21">#REF!</definedName>
    <definedName name="RetAPOrg1" localSheetId="9">#REF!</definedName>
    <definedName name="RetAPOrg1" localSheetId="23">#REF!</definedName>
    <definedName name="RetAPOrg1" localSheetId="13">#REF!</definedName>
    <definedName name="RetAPOrg1" localSheetId="10">#REF!</definedName>
    <definedName name="RetAPOrg1" localSheetId="24">#REF!</definedName>
    <definedName name="RetAPOrg1" localSheetId="17">#REF!</definedName>
    <definedName name="RetAPOrg1">#REF!</definedName>
    <definedName name="RetAPOrg2" localSheetId="3">#REF!</definedName>
    <definedName name="RetAPOrg2" localSheetId="0">#REF!</definedName>
    <definedName name="RetAPOrg2" localSheetId="18">#REF!</definedName>
    <definedName name="RetAPOrg2" localSheetId="19">#REF!</definedName>
    <definedName name="RetAPOrg2" localSheetId="8">#REF!</definedName>
    <definedName name="RetAPOrg2" localSheetId="12">#REF!</definedName>
    <definedName name="RetAPOrg2" localSheetId="11">#REF!</definedName>
    <definedName name="RetAPOrg2" localSheetId="14">#REF!</definedName>
    <definedName name="RetAPOrg2" localSheetId="20">#REF!</definedName>
    <definedName name="RetAPOrg2" localSheetId="16">#REF!</definedName>
    <definedName name="RetAPOrg2" localSheetId="22">#REF!</definedName>
    <definedName name="RetAPOrg2" localSheetId="15">#REF!</definedName>
    <definedName name="RetAPOrg2" localSheetId="21">#REF!</definedName>
    <definedName name="RetAPOrg2" localSheetId="9">#REF!</definedName>
    <definedName name="RetAPOrg2" localSheetId="23">#REF!</definedName>
    <definedName name="RetAPOrg2" localSheetId="13">#REF!</definedName>
    <definedName name="RetAPOrg2" localSheetId="10">#REF!</definedName>
    <definedName name="RetAPOrg2" localSheetId="24">#REF!</definedName>
    <definedName name="RetAPOrg2" localSheetId="17">#REF!</definedName>
    <definedName name="RetAPOrg2">#REF!</definedName>
    <definedName name="RetAPRegion1" localSheetId="3">#REF!</definedName>
    <definedName name="RetAPRegion1" localSheetId="0">#REF!</definedName>
    <definedName name="RetAPRegion1" localSheetId="18">#REF!</definedName>
    <definedName name="RetAPRegion1" localSheetId="19">#REF!</definedName>
    <definedName name="RetAPRegion1" localSheetId="8">#REF!</definedName>
    <definedName name="RetAPRegion1" localSheetId="12">#REF!</definedName>
    <definedName name="RetAPRegion1" localSheetId="11">#REF!</definedName>
    <definedName name="RetAPRegion1" localSheetId="14">#REF!</definedName>
    <definedName name="RetAPRegion1" localSheetId="20">#REF!</definedName>
    <definedName name="RetAPRegion1" localSheetId="16">#REF!</definedName>
    <definedName name="RetAPRegion1" localSheetId="22">#REF!</definedName>
    <definedName name="RetAPRegion1" localSheetId="15">#REF!</definedName>
    <definedName name="RetAPRegion1" localSheetId="21">#REF!</definedName>
    <definedName name="RetAPRegion1" localSheetId="9">#REF!</definedName>
    <definedName name="RetAPRegion1" localSheetId="23">#REF!</definedName>
    <definedName name="RetAPRegion1" localSheetId="13">#REF!</definedName>
    <definedName name="RetAPRegion1" localSheetId="10">#REF!</definedName>
    <definedName name="RetAPRegion1" localSheetId="24">#REF!</definedName>
    <definedName name="RetAPRegion1" localSheetId="17">#REF!</definedName>
    <definedName name="RetAPRegion1">#REF!</definedName>
    <definedName name="RetAPRegion2" localSheetId="3">#REF!</definedName>
    <definedName name="RetAPRegion2" localSheetId="0">#REF!</definedName>
    <definedName name="RetAPRegion2" localSheetId="18">#REF!</definedName>
    <definedName name="RetAPRegion2" localSheetId="19">#REF!</definedName>
    <definedName name="RetAPRegion2" localSheetId="8">#REF!</definedName>
    <definedName name="RetAPRegion2" localSheetId="12">#REF!</definedName>
    <definedName name="RetAPRegion2" localSheetId="11">#REF!</definedName>
    <definedName name="RetAPRegion2" localSheetId="14">#REF!</definedName>
    <definedName name="RetAPRegion2" localSheetId="20">#REF!</definedName>
    <definedName name="RetAPRegion2" localSheetId="16">#REF!</definedName>
    <definedName name="RetAPRegion2" localSheetId="22">#REF!</definedName>
    <definedName name="RetAPRegion2" localSheetId="15">#REF!</definedName>
    <definedName name="RetAPRegion2" localSheetId="21">#REF!</definedName>
    <definedName name="RetAPRegion2" localSheetId="9">#REF!</definedName>
    <definedName name="RetAPRegion2" localSheetId="23">#REF!</definedName>
    <definedName name="RetAPRegion2" localSheetId="13">#REF!</definedName>
    <definedName name="RetAPRegion2" localSheetId="10">#REF!</definedName>
    <definedName name="RetAPRegion2" localSheetId="24">#REF!</definedName>
    <definedName name="RetAPRegion2" localSheetId="17">#REF!</definedName>
    <definedName name="RetAPRegion2">#REF!</definedName>
    <definedName name="RetPlanTrend1" localSheetId="3">#REF!</definedName>
    <definedName name="RetPlanTrend1" localSheetId="0">#REF!</definedName>
    <definedName name="RetPlanTrend1" localSheetId="18">#REF!</definedName>
    <definedName name="RetPlanTrend1" localSheetId="19">#REF!</definedName>
    <definedName name="RetPlanTrend1" localSheetId="8">#REF!</definedName>
    <definedName name="RetPlanTrend1" localSheetId="12">#REF!</definedName>
    <definedName name="RetPlanTrend1" localSheetId="11">#REF!</definedName>
    <definedName name="RetPlanTrend1" localSheetId="14">#REF!</definedName>
    <definedName name="RetPlanTrend1" localSheetId="20">#REF!</definedName>
    <definedName name="RetPlanTrend1" localSheetId="16">#REF!</definedName>
    <definedName name="RetPlanTrend1" localSheetId="22">#REF!</definedName>
    <definedName name="RetPlanTrend1" localSheetId="15">#REF!</definedName>
    <definedName name="RetPlanTrend1" localSheetId="21">#REF!</definedName>
    <definedName name="RetPlanTrend1" localSheetId="9">#REF!</definedName>
    <definedName name="RetPlanTrend1" localSheetId="23">#REF!</definedName>
    <definedName name="RetPlanTrend1" localSheetId="13">#REF!</definedName>
    <definedName name="RetPlanTrend1" localSheetId="10">#REF!</definedName>
    <definedName name="RetPlanTrend1" localSheetId="24">#REF!</definedName>
    <definedName name="RetPlanTrend1" localSheetId="17">#REF!</definedName>
    <definedName name="RetPlanTrend1">#REF!</definedName>
    <definedName name="RetPlanTrend2" localSheetId="3">#REF!</definedName>
    <definedName name="RetPlanTrend2" localSheetId="0">#REF!</definedName>
    <definedName name="RetPlanTrend2" localSheetId="18">#REF!</definedName>
    <definedName name="RetPlanTrend2" localSheetId="19">#REF!</definedName>
    <definedName name="RetPlanTrend2" localSheetId="8">#REF!</definedName>
    <definedName name="RetPlanTrend2" localSheetId="12">#REF!</definedName>
    <definedName name="RetPlanTrend2" localSheetId="11">#REF!</definedName>
    <definedName name="RetPlanTrend2" localSheetId="14">#REF!</definedName>
    <definedName name="RetPlanTrend2" localSheetId="20">#REF!</definedName>
    <definedName name="RetPlanTrend2" localSheetId="16">#REF!</definedName>
    <definedName name="RetPlanTrend2" localSheetId="22">#REF!</definedName>
    <definedName name="RetPlanTrend2" localSheetId="15">#REF!</definedName>
    <definedName name="RetPlanTrend2" localSheetId="21">#REF!</definedName>
    <definedName name="RetPlanTrend2" localSheetId="9">#REF!</definedName>
    <definedName name="RetPlanTrend2" localSheetId="23">#REF!</definedName>
    <definedName name="RetPlanTrend2" localSheetId="13">#REF!</definedName>
    <definedName name="RetPlanTrend2" localSheetId="10">#REF!</definedName>
    <definedName name="RetPlanTrend2" localSheetId="24">#REF!</definedName>
    <definedName name="RetPlanTrend2" localSheetId="17">#REF!</definedName>
    <definedName name="RetPlanTrend2">#REF!</definedName>
    <definedName name="RetPYTrend1" localSheetId="3">#REF!</definedName>
    <definedName name="RetPYTrend1" localSheetId="0">#REF!</definedName>
    <definedName name="RetPYTrend1" localSheetId="18">#REF!</definedName>
    <definedName name="RetPYTrend1" localSheetId="19">#REF!</definedName>
    <definedName name="RetPYTrend1" localSheetId="8">#REF!</definedName>
    <definedName name="RetPYTrend1" localSheetId="12">#REF!</definedName>
    <definedName name="RetPYTrend1" localSheetId="11">#REF!</definedName>
    <definedName name="RetPYTrend1" localSheetId="14">#REF!</definedName>
    <definedName name="RetPYTrend1" localSheetId="20">#REF!</definedName>
    <definedName name="RetPYTrend1" localSheetId="16">#REF!</definedName>
    <definedName name="RetPYTrend1" localSheetId="22">#REF!</definedName>
    <definedName name="RetPYTrend1" localSheetId="15">#REF!</definedName>
    <definedName name="RetPYTrend1" localSheetId="21">#REF!</definedName>
    <definedName name="RetPYTrend1" localSheetId="9">#REF!</definedName>
    <definedName name="RetPYTrend1" localSheetId="23">#REF!</definedName>
    <definedName name="RetPYTrend1" localSheetId="13">#REF!</definedName>
    <definedName name="RetPYTrend1" localSheetId="10">#REF!</definedName>
    <definedName name="RetPYTrend1" localSheetId="24">#REF!</definedName>
    <definedName name="RetPYTrend1" localSheetId="17">#REF!</definedName>
    <definedName name="RetPYTrend1">#REF!</definedName>
    <definedName name="RetPYTrend2" localSheetId="3">#REF!</definedName>
    <definedName name="RetPYTrend2" localSheetId="0">#REF!</definedName>
    <definedName name="RetPYTrend2" localSheetId="18">#REF!</definedName>
    <definedName name="RetPYTrend2" localSheetId="19">#REF!</definedName>
    <definedName name="RetPYTrend2" localSheetId="8">#REF!</definedName>
    <definedName name="RetPYTrend2" localSheetId="12">#REF!</definedName>
    <definedName name="RetPYTrend2" localSheetId="11">#REF!</definedName>
    <definedName name="RetPYTrend2" localSheetId="14">#REF!</definedName>
    <definedName name="RetPYTrend2" localSheetId="20">#REF!</definedName>
    <definedName name="RetPYTrend2" localSheetId="16">#REF!</definedName>
    <definedName name="RetPYTrend2" localSheetId="22">#REF!</definedName>
    <definedName name="RetPYTrend2" localSheetId="15">#REF!</definedName>
    <definedName name="RetPYTrend2" localSheetId="21">#REF!</definedName>
    <definedName name="RetPYTrend2" localSheetId="9">#REF!</definedName>
    <definedName name="RetPYTrend2" localSheetId="23">#REF!</definedName>
    <definedName name="RetPYTrend2" localSheetId="13">#REF!</definedName>
    <definedName name="RetPYTrend2" localSheetId="10">#REF!</definedName>
    <definedName name="RetPYTrend2" localSheetId="24">#REF!</definedName>
    <definedName name="RetPYTrend2" localSheetId="17">#REF!</definedName>
    <definedName name="RetPYTrend2">#REF!</definedName>
    <definedName name="RetQtr1" localSheetId="3">#REF!</definedName>
    <definedName name="RetQtr1" localSheetId="0">#REF!</definedName>
    <definedName name="RetQtr1" localSheetId="18">#REF!</definedName>
    <definedName name="RetQtr1" localSheetId="19">#REF!</definedName>
    <definedName name="RetQtr1" localSheetId="8">#REF!</definedName>
    <definedName name="RetQtr1" localSheetId="12">#REF!</definedName>
    <definedName name="RetQtr1" localSheetId="11">#REF!</definedName>
    <definedName name="RetQtr1" localSheetId="14">#REF!</definedName>
    <definedName name="RetQtr1" localSheetId="20">#REF!</definedName>
    <definedName name="RetQtr1" localSheetId="16">#REF!</definedName>
    <definedName name="RetQtr1" localSheetId="22">#REF!</definedName>
    <definedName name="RetQtr1" localSheetId="15">#REF!</definedName>
    <definedName name="RetQtr1" localSheetId="21">#REF!</definedName>
    <definedName name="RetQtr1" localSheetId="9">#REF!</definedName>
    <definedName name="RetQtr1" localSheetId="23">#REF!</definedName>
    <definedName name="RetQtr1" localSheetId="13">#REF!</definedName>
    <definedName name="RetQtr1" localSheetId="10">#REF!</definedName>
    <definedName name="RetQtr1" localSheetId="24">#REF!</definedName>
    <definedName name="RetQtr1" localSheetId="17">#REF!</definedName>
    <definedName name="RetQtr1">#REF!</definedName>
    <definedName name="RetQtr2" localSheetId="3">#REF!</definedName>
    <definedName name="RetQtr2" localSheetId="0">#REF!</definedName>
    <definedName name="RetQtr2" localSheetId="18">#REF!</definedName>
    <definedName name="RetQtr2" localSheetId="19">#REF!</definedName>
    <definedName name="RetQtr2" localSheetId="8">#REF!</definedName>
    <definedName name="RetQtr2" localSheetId="12">#REF!</definedName>
    <definedName name="RetQtr2" localSheetId="11">#REF!</definedName>
    <definedName name="RetQtr2" localSheetId="14">#REF!</definedName>
    <definedName name="RetQtr2" localSheetId="20">#REF!</definedName>
    <definedName name="RetQtr2" localSheetId="16">#REF!</definedName>
    <definedName name="RetQtr2" localSheetId="22">#REF!</definedName>
    <definedName name="RetQtr2" localSheetId="15">#REF!</definedName>
    <definedName name="RetQtr2" localSheetId="21">#REF!</definedName>
    <definedName name="RetQtr2" localSheetId="9">#REF!</definedName>
    <definedName name="RetQtr2" localSheetId="23">#REF!</definedName>
    <definedName name="RetQtr2" localSheetId="13">#REF!</definedName>
    <definedName name="RetQtr2" localSheetId="10">#REF!</definedName>
    <definedName name="RetQtr2" localSheetId="24">#REF!</definedName>
    <definedName name="RetQtr2" localSheetId="17">#REF!</definedName>
    <definedName name="RetQtr2">#REF!</definedName>
    <definedName name="RetrieveCons" localSheetId="3">#REF!</definedName>
    <definedName name="RetrieveCons" localSheetId="0">#REF!</definedName>
    <definedName name="RetrieveCons" localSheetId="18">#REF!</definedName>
    <definedName name="RetrieveCons" localSheetId="19">#REF!</definedName>
    <definedName name="RetrieveCons" localSheetId="8">#REF!</definedName>
    <definedName name="RetrieveCons" localSheetId="12">#REF!</definedName>
    <definedName name="RetrieveCons" localSheetId="11">#REF!</definedName>
    <definedName name="RetrieveCons" localSheetId="14">#REF!</definedName>
    <definedName name="RetrieveCons" localSheetId="20">#REF!</definedName>
    <definedName name="RetrieveCons" localSheetId="16">#REF!</definedName>
    <definedName name="RetrieveCons" localSheetId="22">#REF!</definedName>
    <definedName name="RetrieveCons" localSheetId="15">#REF!</definedName>
    <definedName name="RetrieveCons" localSheetId="21">#REF!</definedName>
    <definedName name="RetrieveCons" localSheetId="9">#REF!</definedName>
    <definedName name="RetrieveCons" localSheetId="23">#REF!</definedName>
    <definedName name="RetrieveCons" localSheetId="13">#REF!</definedName>
    <definedName name="RetrieveCons" localSheetId="10">#REF!</definedName>
    <definedName name="RetrieveCons" localSheetId="24">#REF!</definedName>
    <definedName name="RetrieveCons" localSheetId="17">#REF!</definedName>
    <definedName name="RetrieveCons">#REF!</definedName>
    <definedName name="RetrieveCY" localSheetId="3">#REF!</definedName>
    <definedName name="RetrieveCY" localSheetId="0">#REF!</definedName>
    <definedName name="RetrieveCY" localSheetId="18">#REF!</definedName>
    <definedName name="RetrieveCY" localSheetId="19">#REF!</definedName>
    <definedName name="RetrieveCY" localSheetId="8">#REF!</definedName>
    <definedName name="RetrieveCY" localSheetId="12">#REF!</definedName>
    <definedName name="RetrieveCY" localSheetId="11">#REF!</definedName>
    <definedName name="RetrieveCY" localSheetId="14">#REF!</definedName>
    <definedName name="RetrieveCY" localSheetId="20">#REF!</definedName>
    <definedName name="RetrieveCY" localSheetId="16">#REF!</definedName>
    <definedName name="RetrieveCY" localSheetId="22">#REF!</definedName>
    <definedName name="RetrieveCY" localSheetId="15">#REF!</definedName>
    <definedName name="RetrieveCY" localSheetId="21">#REF!</definedName>
    <definedName name="RetrieveCY" localSheetId="9">#REF!</definedName>
    <definedName name="RetrieveCY" localSheetId="23">#REF!</definedName>
    <definedName name="RetrieveCY" localSheetId="13">#REF!</definedName>
    <definedName name="RetrieveCY" localSheetId="10">#REF!</definedName>
    <definedName name="RetrieveCY" localSheetId="24">#REF!</definedName>
    <definedName name="RetrieveCY" localSheetId="17">#REF!</definedName>
    <definedName name="RetrieveCY">#REF!</definedName>
    <definedName name="RetrieveOrdSls" localSheetId="3">#REF!</definedName>
    <definedName name="RetrieveOrdSls" localSheetId="0">#REF!</definedName>
    <definedName name="RetrieveOrdSls" localSheetId="18">#REF!</definedName>
    <definedName name="RetrieveOrdSls" localSheetId="19">#REF!</definedName>
    <definedName name="RetrieveOrdSls" localSheetId="8">#REF!</definedName>
    <definedName name="RetrieveOrdSls" localSheetId="12">#REF!</definedName>
    <definedName name="RetrieveOrdSls" localSheetId="11">#REF!</definedName>
    <definedName name="RetrieveOrdSls" localSheetId="14">#REF!</definedName>
    <definedName name="RetrieveOrdSls" localSheetId="20">#REF!</definedName>
    <definedName name="RetrieveOrdSls" localSheetId="16">#REF!</definedName>
    <definedName name="RetrieveOrdSls" localSheetId="22">#REF!</definedName>
    <definedName name="RetrieveOrdSls" localSheetId="15">#REF!</definedName>
    <definedName name="RetrieveOrdSls" localSheetId="21">#REF!</definedName>
    <definedName name="RetrieveOrdSls" localSheetId="9">#REF!</definedName>
    <definedName name="RetrieveOrdSls" localSheetId="23">#REF!</definedName>
    <definedName name="RetrieveOrdSls" localSheetId="13">#REF!</definedName>
    <definedName name="RetrieveOrdSls" localSheetId="10">#REF!</definedName>
    <definedName name="RetrieveOrdSls" localSheetId="24">#REF!</definedName>
    <definedName name="RetrieveOrdSls" localSheetId="17">#REF!</definedName>
    <definedName name="RetrieveOrdSls">#REF!</definedName>
    <definedName name="RetrievePY" localSheetId="3">#REF!</definedName>
    <definedName name="RetrievePY" localSheetId="0">#REF!</definedName>
    <definedName name="RetrievePY" localSheetId="18">#REF!</definedName>
    <definedName name="RetrievePY" localSheetId="19">#REF!</definedName>
    <definedName name="RetrievePY" localSheetId="8">#REF!</definedName>
    <definedName name="RetrievePY" localSheetId="12">#REF!</definedName>
    <definedName name="RetrievePY" localSheetId="11">#REF!</definedName>
    <definedName name="RetrievePY" localSheetId="14">#REF!</definedName>
    <definedName name="RetrievePY" localSheetId="20">#REF!</definedName>
    <definedName name="RetrievePY" localSheetId="16">#REF!</definedName>
    <definedName name="RetrievePY" localSheetId="22">#REF!</definedName>
    <definedName name="RetrievePY" localSheetId="15">#REF!</definedName>
    <definedName name="RetrievePY" localSheetId="21">#REF!</definedName>
    <definedName name="RetrievePY" localSheetId="9">#REF!</definedName>
    <definedName name="RetrievePY" localSheetId="23">#REF!</definedName>
    <definedName name="RetrievePY" localSheetId="13">#REF!</definedName>
    <definedName name="RetrievePY" localSheetId="10">#REF!</definedName>
    <definedName name="RetrievePY" localSheetId="24">#REF!</definedName>
    <definedName name="RetrievePY" localSheetId="17">#REF!</definedName>
    <definedName name="RetrievePY">#REF!</definedName>
    <definedName name="RetrieveRng" localSheetId="3">#REF!</definedName>
    <definedName name="RetrieveRng" localSheetId="0">#REF!</definedName>
    <definedName name="RetrieveRng" localSheetId="18">#REF!</definedName>
    <definedName name="RetrieveRng" localSheetId="19">#REF!</definedName>
    <definedName name="RetrieveRng" localSheetId="8">#REF!</definedName>
    <definedName name="RetrieveRng" localSheetId="12">#REF!</definedName>
    <definedName name="RetrieveRng" localSheetId="11">#REF!</definedName>
    <definedName name="RetrieveRng" localSheetId="14">#REF!</definedName>
    <definedName name="RetrieveRng" localSheetId="20">#REF!</definedName>
    <definedName name="RetrieveRng" localSheetId="16">#REF!</definedName>
    <definedName name="RetrieveRng" localSheetId="22">#REF!</definedName>
    <definedName name="RetrieveRng" localSheetId="15">#REF!</definedName>
    <definedName name="RetrieveRng" localSheetId="21">#REF!</definedName>
    <definedName name="RetrieveRng" localSheetId="9">#REF!</definedName>
    <definedName name="RetrieveRng" localSheetId="23">#REF!</definedName>
    <definedName name="RetrieveRng" localSheetId="13">#REF!</definedName>
    <definedName name="RetrieveRng" localSheetId="10">#REF!</definedName>
    <definedName name="RetrieveRng" localSheetId="24">#REF!</definedName>
    <definedName name="RetrieveRng" localSheetId="17">#REF!</definedName>
    <definedName name="RetrieveRng">#REF!</definedName>
    <definedName name="RetrieveRng12" localSheetId="3">#REF!</definedName>
    <definedName name="RetrieveRng12" localSheetId="0">#REF!</definedName>
    <definedName name="RetrieveRng12" localSheetId="18">#REF!</definedName>
    <definedName name="RetrieveRng12" localSheetId="19">#REF!</definedName>
    <definedName name="RetrieveRng12" localSheetId="8">#REF!</definedName>
    <definedName name="RetrieveRng12" localSheetId="12">#REF!</definedName>
    <definedName name="RetrieveRng12" localSheetId="11">#REF!</definedName>
    <definedName name="RetrieveRng12" localSheetId="14">#REF!</definedName>
    <definedName name="RetrieveRng12" localSheetId="20">#REF!</definedName>
    <definedName name="RetrieveRng12" localSheetId="16">#REF!</definedName>
    <definedName name="RetrieveRng12" localSheetId="22">#REF!</definedName>
    <definedName name="RetrieveRng12" localSheetId="15">#REF!</definedName>
    <definedName name="RetrieveRng12" localSheetId="21">#REF!</definedName>
    <definedName name="RetrieveRng12" localSheetId="9">#REF!</definedName>
    <definedName name="RetrieveRng12" localSheetId="23">#REF!</definedName>
    <definedName name="RetrieveRng12" localSheetId="13">#REF!</definedName>
    <definedName name="RetrieveRng12" localSheetId="10">#REF!</definedName>
    <definedName name="RetrieveRng12" localSheetId="24">#REF!</definedName>
    <definedName name="RetrieveRng12" localSheetId="17">#REF!</definedName>
    <definedName name="RetrieveRng12">#REF!</definedName>
    <definedName name="RetrieveRng8" localSheetId="3">#REF!</definedName>
    <definedName name="RetrieveRng8" localSheetId="0">#REF!</definedName>
    <definedName name="RetrieveRng8" localSheetId="18">#REF!</definedName>
    <definedName name="RetrieveRng8" localSheetId="19">#REF!</definedName>
    <definedName name="RetrieveRng8" localSheetId="8">#REF!</definedName>
    <definedName name="RetrieveRng8" localSheetId="12">#REF!</definedName>
    <definedName name="RetrieveRng8" localSheetId="11">#REF!</definedName>
    <definedName name="RetrieveRng8" localSheetId="14">#REF!</definedName>
    <definedName name="RetrieveRng8" localSheetId="20">#REF!</definedName>
    <definedName name="RetrieveRng8" localSheetId="16">#REF!</definedName>
    <definedName name="RetrieveRng8" localSheetId="22">#REF!</definedName>
    <definedName name="RetrieveRng8" localSheetId="15">#REF!</definedName>
    <definedName name="RetrieveRng8" localSheetId="21">#REF!</definedName>
    <definedName name="RetrieveRng8" localSheetId="9">#REF!</definedName>
    <definedName name="RetrieveRng8" localSheetId="23">#REF!</definedName>
    <definedName name="RetrieveRng8" localSheetId="13">#REF!</definedName>
    <definedName name="RetrieveRng8" localSheetId="10">#REF!</definedName>
    <definedName name="RetrieveRng8" localSheetId="24">#REF!</definedName>
    <definedName name="RetrieveRng8" localSheetId="17">#REF!</definedName>
    <definedName name="RetrieveRng8">#REF!</definedName>
    <definedName name="RetYTDArray1" localSheetId="3">#REF!</definedName>
    <definedName name="RetYTDArray1" localSheetId="0">#REF!</definedName>
    <definedName name="RetYTDArray1" localSheetId="18">#REF!</definedName>
    <definedName name="RetYTDArray1" localSheetId="19">#REF!</definedName>
    <definedName name="RetYTDArray1" localSheetId="8">#REF!</definedName>
    <definedName name="RetYTDArray1" localSheetId="12">#REF!</definedName>
    <definedName name="RetYTDArray1" localSheetId="11">#REF!</definedName>
    <definedName name="RetYTDArray1" localSheetId="14">#REF!</definedName>
    <definedName name="RetYTDArray1" localSheetId="20">#REF!</definedName>
    <definedName name="RetYTDArray1" localSheetId="16">#REF!</definedName>
    <definedName name="RetYTDArray1" localSheetId="22">#REF!</definedName>
    <definedName name="RetYTDArray1" localSheetId="15">#REF!</definedName>
    <definedName name="RetYTDArray1" localSheetId="21">#REF!</definedName>
    <definedName name="RetYTDArray1" localSheetId="9">#REF!</definedName>
    <definedName name="RetYTDArray1" localSheetId="23">#REF!</definedName>
    <definedName name="RetYTDArray1" localSheetId="13">#REF!</definedName>
    <definedName name="RetYTDArray1" localSheetId="10">#REF!</definedName>
    <definedName name="RetYTDArray1" localSheetId="24">#REF!</definedName>
    <definedName name="RetYTDArray1" localSheetId="17">#REF!</definedName>
    <definedName name="RetYTDArray1">#REF!</definedName>
    <definedName name="RetYTDArray2" localSheetId="3">#REF!</definedName>
    <definedName name="RetYTDArray2" localSheetId="0">#REF!</definedName>
    <definedName name="RetYTDArray2" localSheetId="18">#REF!</definedName>
    <definedName name="RetYTDArray2" localSheetId="19">#REF!</definedName>
    <definedName name="RetYTDArray2" localSheetId="8">#REF!</definedName>
    <definedName name="RetYTDArray2" localSheetId="12">#REF!</definedName>
    <definedName name="RetYTDArray2" localSheetId="11">#REF!</definedName>
    <definedName name="RetYTDArray2" localSheetId="14">#REF!</definedName>
    <definedName name="RetYTDArray2" localSheetId="20">#REF!</definedName>
    <definedName name="RetYTDArray2" localSheetId="16">#REF!</definedName>
    <definedName name="RetYTDArray2" localSheetId="22">#REF!</definedName>
    <definedName name="RetYTDArray2" localSheetId="15">#REF!</definedName>
    <definedName name="RetYTDArray2" localSheetId="21">#REF!</definedName>
    <definedName name="RetYTDArray2" localSheetId="9">#REF!</definedName>
    <definedName name="RetYTDArray2" localSheetId="23">#REF!</definedName>
    <definedName name="RetYTDArray2" localSheetId="13">#REF!</definedName>
    <definedName name="RetYTDArray2" localSheetId="10">#REF!</definedName>
    <definedName name="RetYTDArray2" localSheetId="24">#REF!</definedName>
    <definedName name="RetYTDArray2" localSheetId="17">#REF!</definedName>
    <definedName name="RetYTDArray2">#REF!</definedName>
    <definedName name="RetYTDFunction1" localSheetId="3">#REF!</definedName>
    <definedName name="RetYTDFunction1" localSheetId="0">#REF!</definedName>
    <definedName name="RetYTDFunction1" localSheetId="18">#REF!</definedName>
    <definedName name="RetYTDFunction1" localSheetId="19">#REF!</definedName>
    <definedName name="RetYTDFunction1" localSheetId="8">#REF!</definedName>
    <definedName name="RetYTDFunction1" localSheetId="12">#REF!</definedName>
    <definedName name="RetYTDFunction1" localSheetId="11">#REF!</definedName>
    <definedName name="RetYTDFunction1" localSheetId="14">#REF!</definedName>
    <definedName name="RetYTDFunction1" localSheetId="20">#REF!</definedName>
    <definedName name="RetYTDFunction1" localSheetId="16">#REF!</definedName>
    <definedName name="RetYTDFunction1" localSheetId="22">#REF!</definedName>
    <definedName name="RetYTDFunction1" localSheetId="15">#REF!</definedName>
    <definedName name="RetYTDFunction1" localSheetId="21">#REF!</definedName>
    <definedName name="RetYTDFunction1" localSheetId="9">#REF!</definedName>
    <definedName name="RetYTDFunction1" localSheetId="23">#REF!</definedName>
    <definedName name="RetYTDFunction1" localSheetId="13">#REF!</definedName>
    <definedName name="RetYTDFunction1" localSheetId="10">#REF!</definedName>
    <definedName name="RetYTDFunction1" localSheetId="24">#REF!</definedName>
    <definedName name="RetYTDFunction1" localSheetId="17">#REF!</definedName>
    <definedName name="RetYTDFunction1">#REF!</definedName>
    <definedName name="RetYTDFunction2" localSheetId="3">#REF!</definedName>
    <definedName name="RetYTDFunction2" localSheetId="0">#REF!</definedName>
    <definedName name="RetYTDFunction2" localSheetId="18">#REF!</definedName>
    <definedName name="RetYTDFunction2" localSheetId="19">#REF!</definedName>
    <definedName name="RetYTDFunction2" localSheetId="8">#REF!</definedName>
    <definedName name="RetYTDFunction2" localSheetId="12">#REF!</definedName>
    <definedName name="RetYTDFunction2" localSheetId="11">#REF!</definedName>
    <definedName name="RetYTDFunction2" localSheetId="14">#REF!</definedName>
    <definedName name="RetYTDFunction2" localSheetId="20">#REF!</definedName>
    <definedName name="RetYTDFunction2" localSheetId="16">#REF!</definedName>
    <definedName name="RetYTDFunction2" localSheetId="22">#REF!</definedName>
    <definedName name="RetYTDFunction2" localSheetId="15">#REF!</definedName>
    <definedName name="RetYTDFunction2" localSheetId="21">#REF!</definedName>
    <definedName name="RetYTDFunction2" localSheetId="9">#REF!</definedName>
    <definedName name="RetYTDFunction2" localSheetId="23">#REF!</definedName>
    <definedName name="RetYTDFunction2" localSheetId="13">#REF!</definedName>
    <definedName name="RetYTDFunction2" localSheetId="10">#REF!</definedName>
    <definedName name="RetYTDFunction2" localSheetId="24">#REF!</definedName>
    <definedName name="RetYTDFunction2" localSheetId="17">#REF!</definedName>
    <definedName name="RetYTDFunction2">#REF!</definedName>
    <definedName name="RetYTDOrg1" localSheetId="3">#REF!</definedName>
    <definedName name="RetYTDOrg1" localSheetId="0">#REF!</definedName>
    <definedName name="RetYTDOrg1" localSheetId="18">#REF!</definedName>
    <definedName name="RetYTDOrg1" localSheetId="19">#REF!</definedName>
    <definedName name="RetYTDOrg1" localSheetId="8">#REF!</definedName>
    <definedName name="RetYTDOrg1" localSheetId="12">#REF!</definedName>
    <definedName name="RetYTDOrg1" localSheetId="11">#REF!</definedName>
    <definedName name="RetYTDOrg1" localSheetId="14">#REF!</definedName>
    <definedName name="RetYTDOrg1" localSheetId="20">#REF!</definedName>
    <definedName name="RetYTDOrg1" localSheetId="16">#REF!</definedName>
    <definedName name="RetYTDOrg1" localSheetId="22">#REF!</definedName>
    <definedName name="RetYTDOrg1" localSheetId="15">#REF!</definedName>
    <definedName name="RetYTDOrg1" localSheetId="21">#REF!</definedName>
    <definedName name="RetYTDOrg1" localSheetId="9">#REF!</definedName>
    <definedName name="RetYTDOrg1" localSheetId="23">#REF!</definedName>
    <definedName name="RetYTDOrg1" localSheetId="13">#REF!</definedName>
    <definedName name="RetYTDOrg1" localSheetId="10">#REF!</definedName>
    <definedName name="RetYTDOrg1" localSheetId="24">#REF!</definedName>
    <definedName name="RetYTDOrg1" localSheetId="17">#REF!</definedName>
    <definedName name="RetYTDOrg1">#REF!</definedName>
    <definedName name="RetYTDOrg2" localSheetId="3">#REF!</definedName>
    <definedName name="RetYTDOrg2" localSheetId="0">#REF!</definedName>
    <definedName name="RetYTDOrg2" localSheetId="18">#REF!</definedName>
    <definedName name="RetYTDOrg2" localSheetId="19">#REF!</definedName>
    <definedName name="RetYTDOrg2" localSheetId="8">#REF!</definedName>
    <definedName name="RetYTDOrg2" localSheetId="12">#REF!</definedName>
    <definedName name="RetYTDOrg2" localSheetId="11">#REF!</definedName>
    <definedName name="RetYTDOrg2" localSheetId="14">#REF!</definedName>
    <definedName name="RetYTDOrg2" localSheetId="20">#REF!</definedName>
    <definedName name="RetYTDOrg2" localSheetId="16">#REF!</definedName>
    <definedName name="RetYTDOrg2" localSheetId="22">#REF!</definedName>
    <definedName name="RetYTDOrg2" localSheetId="15">#REF!</definedName>
    <definedName name="RetYTDOrg2" localSheetId="21">#REF!</definedName>
    <definedName name="RetYTDOrg2" localSheetId="9">#REF!</definedName>
    <definedName name="RetYTDOrg2" localSheetId="23">#REF!</definedName>
    <definedName name="RetYTDOrg2" localSheetId="13">#REF!</definedName>
    <definedName name="RetYTDOrg2" localSheetId="10">#REF!</definedName>
    <definedName name="RetYTDOrg2" localSheetId="24">#REF!</definedName>
    <definedName name="RetYTDOrg2" localSheetId="17">#REF!</definedName>
    <definedName name="RetYTDOrg2">#REF!</definedName>
    <definedName name="RetYTDRegion1" localSheetId="3">#REF!</definedName>
    <definedName name="RetYTDRegion1" localSheetId="0">#REF!</definedName>
    <definedName name="RetYTDRegion1" localSheetId="18">#REF!</definedName>
    <definedName name="RetYTDRegion1" localSheetId="19">#REF!</definedName>
    <definedName name="RetYTDRegion1" localSheetId="8">#REF!</definedName>
    <definedName name="RetYTDRegion1" localSheetId="12">#REF!</definedName>
    <definedName name="RetYTDRegion1" localSheetId="11">#REF!</definedName>
    <definedName name="RetYTDRegion1" localSheetId="14">#REF!</definedName>
    <definedName name="RetYTDRegion1" localSheetId="20">#REF!</definedName>
    <definedName name="RetYTDRegion1" localSheetId="16">#REF!</definedName>
    <definedName name="RetYTDRegion1" localSheetId="22">#REF!</definedName>
    <definedName name="RetYTDRegion1" localSheetId="15">#REF!</definedName>
    <definedName name="RetYTDRegion1" localSheetId="21">#REF!</definedName>
    <definedName name="RetYTDRegion1" localSheetId="9">#REF!</definedName>
    <definedName name="RetYTDRegion1" localSheetId="23">#REF!</definedName>
    <definedName name="RetYTDRegion1" localSheetId="13">#REF!</definedName>
    <definedName name="RetYTDRegion1" localSheetId="10">#REF!</definedName>
    <definedName name="RetYTDRegion1" localSheetId="24">#REF!</definedName>
    <definedName name="RetYTDRegion1" localSheetId="17">#REF!</definedName>
    <definedName name="RetYTDRegion1">#REF!</definedName>
    <definedName name="RetYTDRegion2" localSheetId="3">#REF!</definedName>
    <definedName name="RetYTDRegion2" localSheetId="0">#REF!</definedName>
    <definedName name="RetYTDRegion2" localSheetId="18">#REF!</definedName>
    <definedName name="RetYTDRegion2" localSheetId="19">#REF!</definedName>
    <definedName name="RetYTDRegion2" localSheetId="8">#REF!</definedName>
    <definedName name="RetYTDRegion2" localSheetId="12">#REF!</definedName>
    <definedName name="RetYTDRegion2" localSheetId="11">#REF!</definedName>
    <definedName name="RetYTDRegion2" localSheetId="14">#REF!</definedName>
    <definedName name="RetYTDRegion2" localSheetId="20">#REF!</definedName>
    <definedName name="RetYTDRegion2" localSheetId="16">#REF!</definedName>
    <definedName name="RetYTDRegion2" localSheetId="22">#REF!</definedName>
    <definedName name="RetYTDRegion2" localSheetId="15">#REF!</definedName>
    <definedName name="RetYTDRegion2" localSheetId="21">#REF!</definedName>
    <definedName name="RetYTDRegion2" localSheetId="9">#REF!</definedName>
    <definedName name="RetYTDRegion2" localSheetId="23">#REF!</definedName>
    <definedName name="RetYTDRegion2" localSheetId="13">#REF!</definedName>
    <definedName name="RetYTDRegion2" localSheetId="10">#REF!</definedName>
    <definedName name="RetYTDRegion2" localSheetId="24">#REF!</definedName>
    <definedName name="RetYTDRegion2" localSheetId="17">#REF!</definedName>
    <definedName name="RetYTDRegion2">#REF!</definedName>
    <definedName name="Revenue_1" localSheetId="3">#REF!</definedName>
    <definedName name="Revenue_1" localSheetId="0">#REF!</definedName>
    <definedName name="Revenue_1" localSheetId="18">#REF!</definedName>
    <definedName name="Revenue_1" localSheetId="19">#REF!</definedName>
    <definedName name="Revenue_1" localSheetId="8">#REF!</definedName>
    <definedName name="Revenue_1" localSheetId="12">#REF!</definedName>
    <definedName name="Revenue_1" localSheetId="11">#REF!</definedName>
    <definedName name="Revenue_1" localSheetId="14">#REF!</definedName>
    <definedName name="Revenue_1" localSheetId="20">#REF!</definedName>
    <definedName name="Revenue_1" localSheetId="16">#REF!</definedName>
    <definedName name="Revenue_1" localSheetId="22">#REF!</definedName>
    <definedName name="Revenue_1" localSheetId="15">#REF!</definedName>
    <definedName name="Revenue_1" localSheetId="21">#REF!</definedName>
    <definedName name="Revenue_1" localSheetId="9">#REF!</definedName>
    <definedName name="Revenue_1" localSheetId="23">#REF!</definedName>
    <definedName name="Revenue_1" localSheetId="13">#REF!</definedName>
    <definedName name="Revenue_1" localSheetId="10">#REF!</definedName>
    <definedName name="Revenue_1" localSheetId="24">#REF!</definedName>
    <definedName name="Revenue_1" localSheetId="17">#REF!</definedName>
    <definedName name="Revenue_1">#REF!</definedName>
    <definedName name="Revenue_2" localSheetId="3">#REF!</definedName>
    <definedName name="Revenue_2" localSheetId="0">#REF!</definedName>
    <definedName name="Revenue_2" localSheetId="18">#REF!</definedName>
    <definedName name="Revenue_2" localSheetId="19">#REF!</definedName>
    <definedName name="Revenue_2" localSheetId="8">#REF!</definedName>
    <definedName name="Revenue_2" localSheetId="12">#REF!</definedName>
    <definedName name="Revenue_2" localSheetId="11">#REF!</definedName>
    <definedName name="Revenue_2" localSheetId="14">#REF!</definedName>
    <definedName name="Revenue_2" localSheetId="20">#REF!</definedName>
    <definedName name="Revenue_2" localSheetId="16">#REF!</definedName>
    <definedName name="Revenue_2" localSheetId="22">#REF!</definedName>
    <definedName name="Revenue_2" localSheetId="15">#REF!</definedName>
    <definedName name="Revenue_2" localSheetId="21">#REF!</definedName>
    <definedName name="Revenue_2" localSheetId="9">#REF!</definedName>
    <definedName name="Revenue_2" localSheetId="23">#REF!</definedName>
    <definedName name="Revenue_2" localSheetId="13">#REF!</definedName>
    <definedName name="Revenue_2" localSheetId="10">#REF!</definedName>
    <definedName name="Revenue_2" localSheetId="24">#REF!</definedName>
    <definedName name="Revenue_2" localSheetId="17">#REF!</definedName>
    <definedName name="Revenue_2">#REF!</definedName>
    <definedName name="Revenue_3" localSheetId="3">#REF!</definedName>
    <definedName name="Revenue_3" localSheetId="0">#REF!</definedName>
    <definedName name="Revenue_3" localSheetId="18">#REF!</definedName>
    <definedName name="Revenue_3" localSheetId="19">#REF!</definedName>
    <definedName name="Revenue_3" localSheetId="8">#REF!</definedName>
    <definedName name="Revenue_3" localSheetId="12">#REF!</definedName>
    <definedName name="Revenue_3" localSheetId="11">#REF!</definedName>
    <definedName name="Revenue_3" localSheetId="14">#REF!</definedName>
    <definedName name="Revenue_3" localSheetId="20">#REF!</definedName>
    <definedName name="Revenue_3" localSheetId="16">#REF!</definedName>
    <definedName name="Revenue_3" localSheetId="22">#REF!</definedName>
    <definedName name="Revenue_3" localSheetId="15">#REF!</definedName>
    <definedName name="Revenue_3" localSheetId="21">#REF!</definedName>
    <definedName name="Revenue_3" localSheetId="9">#REF!</definedName>
    <definedName name="Revenue_3" localSheetId="23">#REF!</definedName>
    <definedName name="Revenue_3" localSheetId="13">#REF!</definedName>
    <definedName name="Revenue_3" localSheetId="10">#REF!</definedName>
    <definedName name="Revenue_3" localSheetId="24">#REF!</definedName>
    <definedName name="Revenue_3" localSheetId="17">#REF!</definedName>
    <definedName name="Revenue_3">#REF!</definedName>
    <definedName name="rghgdbrtr" hidden="1">[5]A!$J$6:$U$6</definedName>
    <definedName name="RID" localSheetId="3">[27]Q2_Account!#REF!</definedName>
    <definedName name="RID" localSheetId="0">[27]Q2_Account!#REF!</definedName>
    <definedName name="RID" localSheetId="18">[27]Q2_Account!#REF!</definedName>
    <definedName name="RID" localSheetId="19">[27]Q2_Account!#REF!</definedName>
    <definedName name="RID" localSheetId="8">[27]Q2_Account!#REF!</definedName>
    <definedName name="RID" localSheetId="12">[27]Q2_Account!#REF!</definedName>
    <definedName name="RID" localSheetId="11">[27]Q2_Account!#REF!</definedName>
    <definedName name="RID" localSheetId="14">[27]Q2_Account!#REF!</definedName>
    <definedName name="RID" localSheetId="20">[27]Q2_Account!#REF!</definedName>
    <definedName name="RID" localSheetId="16">[27]Q2_Account!#REF!</definedName>
    <definedName name="RID" localSheetId="22">[27]Q2_Account!#REF!</definedName>
    <definedName name="RID" localSheetId="15">[27]Q2_Account!#REF!</definedName>
    <definedName name="RID" localSheetId="21">[27]Q2_Account!#REF!</definedName>
    <definedName name="RID" localSheetId="9">[27]Q2_Account!#REF!</definedName>
    <definedName name="RID" localSheetId="23">[27]Q2_Account!#REF!</definedName>
    <definedName name="RID" localSheetId="13">[27]Q2_Account!#REF!</definedName>
    <definedName name="RID" localSheetId="10">[27]Q2_Account!#REF!</definedName>
    <definedName name="RID" localSheetId="24">[27]Q2_Account!#REF!</definedName>
    <definedName name="RID" localSheetId="17">[27]Q2_Account!#REF!</definedName>
    <definedName name="RID">[27]Q2_Account!#REF!</definedName>
    <definedName name="Risk_Free_Rate" localSheetId="3">#REF!</definedName>
    <definedName name="Risk_Free_Rate" localSheetId="0">#REF!</definedName>
    <definedName name="Risk_Free_Rate" localSheetId="18">#REF!</definedName>
    <definedName name="Risk_Free_Rate" localSheetId="19">#REF!</definedName>
    <definedName name="Risk_Free_Rate" localSheetId="8">#REF!</definedName>
    <definedName name="Risk_Free_Rate" localSheetId="12">#REF!</definedName>
    <definedName name="Risk_Free_Rate" localSheetId="11">#REF!</definedName>
    <definedName name="Risk_Free_Rate" localSheetId="14">#REF!</definedName>
    <definedName name="Risk_Free_Rate" localSheetId="20">#REF!</definedName>
    <definedName name="Risk_Free_Rate" localSheetId="16">#REF!</definedName>
    <definedName name="Risk_Free_Rate" localSheetId="22">#REF!</definedName>
    <definedName name="Risk_Free_Rate" localSheetId="15">#REF!</definedName>
    <definedName name="Risk_Free_Rate" localSheetId="21">#REF!</definedName>
    <definedName name="Risk_Free_Rate" localSheetId="9">#REF!</definedName>
    <definedName name="Risk_Free_Rate" localSheetId="23">#REF!</definedName>
    <definedName name="Risk_Free_Rate" localSheetId="13">#REF!</definedName>
    <definedName name="Risk_Free_Rate" localSheetId="10">#REF!</definedName>
    <definedName name="Risk_Free_Rate" localSheetId="24">#REF!</definedName>
    <definedName name="Risk_Free_Rate" localSheetId="17">#REF!</definedName>
    <definedName name="Risk_Free_Rate">#REF!</definedName>
    <definedName name="rndgretrieve" localSheetId="3">#REF!</definedName>
    <definedName name="rndgretrieve" localSheetId="0">#REF!</definedName>
    <definedName name="rndgretrieve" localSheetId="18">#REF!</definedName>
    <definedName name="rndgretrieve" localSheetId="19">#REF!</definedName>
    <definedName name="rndgretrieve" localSheetId="8">#REF!</definedName>
    <definedName name="rndgretrieve" localSheetId="12">#REF!</definedName>
    <definedName name="rndgretrieve" localSheetId="11">#REF!</definedName>
    <definedName name="rndgretrieve" localSheetId="14">#REF!</definedName>
    <definedName name="rndgretrieve" localSheetId="20">#REF!</definedName>
    <definedName name="rndgretrieve" localSheetId="16">#REF!</definedName>
    <definedName name="rndgretrieve" localSheetId="22">#REF!</definedName>
    <definedName name="rndgretrieve" localSheetId="15">#REF!</definedName>
    <definedName name="rndgretrieve" localSheetId="21">#REF!</definedName>
    <definedName name="rndgretrieve" localSheetId="9">#REF!</definedName>
    <definedName name="rndgretrieve" localSheetId="23">#REF!</definedName>
    <definedName name="rndgretrieve" localSheetId="13">#REF!</definedName>
    <definedName name="rndgretrieve" localSheetId="10">#REF!</definedName>
    <definedName name="rndgretrieve" localSheetId="24">#REF!</definedName>
    <definedName name="rndgretrieve" localSheetId="17">#REF!</definedName>
    <definedName name="rndgretrieve">#REF!</definedName>
    <definedName name="RowFormat" localSheetId="3">[90]Sheet3!#REF!</definedName>
    <definedName name="RowFormat" localSheetId="0">[90]Sheet3!#REF!</definedName>
    <definedName name="RowFormat" localSheetId="18">[90]Sheet3!#REF!</definedName>
    <definedName name="RowFormat" localSheetId="19">[90]Sheet3!#REF!</definedName>
    <definedName name="RowFormat" localSheetId="8">[90]Sheet3!#REF!</definedName>
    <definedName name="RowFormat" localSheetId="12">[90]Sheet3!#REF!</definedName>
    <definedName name="RowFormat" localSheetId="11">[90]Sheet3!#REF!</definedName>
    <definedName name="RowFormat" localSheetId="14">[90]Sheet3!#REF!</definedName>
    <definedName name="RowFormat" localSheetId="20">[90]Sheet3!#REF!</definedName>
    <definedName name="RowFormat" localSheetId="16">[90]Sheet3!#REF!</definedName>
    <definedName name="RowFormat" localSheetId="22">[90]Sheet3!#REF!</definedName>
    <definedName name="RowFormat" localSheetId="15">[90]Sheet3!#REF!</definedName>
    <definedName name="RowFormat" localSheetId="21">[90]Sheet3!#REF!</definedName>
    <definedName name="RowFormat" localSheetId="9">[90]Sheet3!#REF!</definedName>
    <definedName name="RowFormat" localSheetId="23">[90]Sheet3!#REF!</definedName>
    <definedName name="RowFormat" localSheetId="13">[90]Sheet3!#REF!</definedName>
    <definedName name="RowFormat" localSheetId="10">[90]Sheet3!#REF!</definedName>
    <definedName name="RowFormat" localSheetId="24">[90]Sheet3!#REF!</definedName>
    <definedName name="RowFormat" localSheetId="17">[90]Sheet3!#REF!</definedName>
    <definedName name="RowFormat">[90]Sheet3!#REF!</definedName>
    <definedName name="RowFormatNumber" localSheetId="3">[90]Sheet3!#REF!</definedName>
    <definedName name="RowFormatNumber" localSheetId="0">[90]Sheet3!#REF!</definedName>
    <definedName name="RowFormatNumber" localSheetId="18">[90]Sheet3!#REF!</definedName>
    <definedName name="RowFormatNumber" localSheetId="19">[90]Sheet3!#REF!</definedName>
    <definedName name="RowFormatNumber" localSheetId="8">[90]Sheet3!#REF!</definedName>
    <definedName name="RowFormatNumber" localSheetId="12">[90]Sheet3!#REF!</definedName>
    <definedName name="RowFormatNumber" localSheetId="11">[90]Sheet3!#REF!</definedName>
    <definedName name="RowFormatNumber" localSheetId="14">[90]Sheet3!#REF!</definedName>
    <definedName name="RowFormatNumber" localSheetId="20">[90]Sheet3!#REF!</definedName>
    <definedName name="RowFormatNumber" localSheetId="16">[90]Sheet3!#REF!</definedName>
    <definedName name="RowFormatNumber" localSheetId="22">[90]Sheet3!#REF!</definedName>
    <definedName name="RowFormatNumber" localSheetId="15">[90]Sheet3!#REF!</definedName>
    <definedName name="RowFormatNumber" localSheetId="21">[90]Sheet3!#REF!</definedName>
    <definedName name="RowFormatNumber" localSheetId="9">[90]Sheet3!#REF!</definedName>
    <definedName name="RowFormatNumber" localSheetId="23">[90]Sheet3!#REF!</definedName>
    <definedName name="RowFormatNumber" localSheetId="13">[90]Sheet3!#REF!</definedName>
    <definedName name="RowFormatNumber" localSheetId="10">[90]Sheet3!#REF!</definedName>
    <definedName name="RowFormatNumber" localSheetId="24">[90]Sheet3!#REF!</definedName>
    <definedName name="RowFormatNumber" localSheetId="17">[90]Sheet3!#REF!</definedName>
    <definedName name="RowFormatNumber">[90]Sheet3!#REF!</definedName>
    <definedName name="RptHeader1" localSheetId="3">[90]Sheet3!#REF!</definedName>
    <definedName name="RptHeader1" localSheetId="0">[90]Sheet3!#REF!</definedName>
    <definedName name="RptHeader1" localSheetId="18">[90]Sheet3!#REF!</definedName>
    <definedName name="RptHeader1" localSheetId="19">[90]Sheet3!#REF!</definedName>
    <definedName name="RptHeader1" localSheetId="8">[90]Sheet3!#REF!</definedName>
    <definedName name="RptHeader1" localSheetId="12">[90]Sheet3!#REF!</definedName>
    <definedName name="RptHeader1" localSheetId="11">[90]Sheet3!#REF!</definedName>
    <definedName name="RptHeader1" localSheetId="14">[90]Sheet3!#REF!</definedName>
    <definedName name="RptHeader1" localSheetId="20">[90]Sheet3!#REF!</definedName>
    <definedName name="RptHeader1" localSheetId="16">[90]Sheet3!#REF!</definedName>
    <definedName name="RptHeader1" localSheetId="22">[90]Sheet3!#REF!</definedName>
    <definedName name="RptHeader1" localSheetId="15">[90]Sheet3!#REF!</definedName>
    <definedName name="RptHeader1" localSheetId="21">[90]Sheet3!#REF!</definedName>
    <definedName name="RptHeader1" localSheetId="9">[90]Sheet3!#REF!</definedName>
    <definedName name="RptHeader1" localSheetId="23">[90]Sheet3!#REF!</definedName>
    <definedName name="RptHeader1" localSheetId="13">[90]Sheet3!#REF!</definedName>
    <definedName name="RptHeader1" localSheetId="10">[90]Sheet3!#REF!</definedName>
    <definedName name="RptHeader1" localSheetId="24">[90]Sheet3!#REF!</definedName>
    <definedName name="RptHeader1" localSheetId="17">[90]Sheet3!#REF!</definedName>
    <definedName name="RptHeader1">[90]Sheet3!#REF!</definedName>
    <definedName name="RptHeader2" localSheetId="3">[90]Sheet3!#REF!</definedName>
    <definedName name="RptHeader2" localSheetId="0">[90]Sheet3!#REF!</definedName>
    <definedName name="RptHeader2" localSheetId="18">[90]Sheet3!#REF!</definedName>
    <definedName name="RptHeader2" localSheetId="19">[90]Sheet3!#REF!</definedName>
    <definedName name="RptHeader2" localSheetId="8">[90]Sheet3!#REF!</definedName>
    <definedName name="RptHeader2" localSheetId="12">[90]Sheet3!#REF!</definedName>
    <definedName name="RptHeader2" localSheetId="11">[90]Sheet3!#REF!</definedName>
    <definedName name="RptHeader2" localSheetId="14">[90]Sheet3!#REF!</definedName>
    <definedName name="RptHeader2" localSheetId="20">[90]Sheet3!#REF!</definedName>
    <definedName name="RptHeader2" localSheetId="16">[90]Sheet3!#REF!</definedName>
    <definedName name="RptHeader2" localSheetId="22">[90]Sheet3!#REF!</definedName>
    <definedName name="RptHeader2" localSheetId="15">[90]Sheet3!#REF!</definedName>
    <definedName name="RptHeader2" localSheetId="21">[90]Sheet3!#REF!</definedName>
    <definedName name="RptHeader2" localSheetId="9">[90]Sheet3!#REF!</definedName>
    <definedName name="RptHeader2" localSheetId="23">[90]Sheet3!#REF!</definedName>
    <definedName name="RptHeader2" localSheetId="13">[90]Sheet3!#REF!</definedName>
    <definedName name="RptHeader2" localSheetId="10">[90]Sheet3!#REF!</definedName>
    <definedName name="RptHeader2" localSheetId="24">[90]Sheet3!#REF!</definedName>
    <definedName name="RptHeader2" localSheetId="17">[90]Sheet3!#REF!</definedName>
    <definedName name="RptHeader2">[90]Sheet3!#REF!</definedName>
    <definedName name="rrrrrrrrr" hidden="1">[5]A!$L$25:$U$25</definedName>
    <definedName name="rrrrrrrrrrrrrr" hidden="1">[5]A!$J$153:$U$153</definedName>
    <definedName name="RTT" localSheetId="3">[27]Q2_Account!#REF!</definedName>
    <definedName name="rtt" localSheetId="0" hidden="1">[6]Cntmrs!$B$21:$M$21</definedName>
    <definedName name="RTT" localSheetId="18">[27]Q2_Account!#REF!</definedName>
    <definedName name="RTT" localSheetId="19">[27]Q2_Account!#REF!</definedName>
    <definedName name="RTT" localSheetId="8">[27]Q2_Account!#REF!</definedName>
    <definedName name="RTT" localSheetId="12">[27]Q2_Account!#REF!</definedName>
    <definedName name="RTT" localSheetId="11">[27]Q2_Account!#REF!</definedName>
    <definedName name="RTT" localSheetId="14">[27]Q2_Account!#REF!</definedName>
    <definedName name="RTT" localSheetId="20">[27]Q2_Account!#REF!</definedName>
    <definedName name="RTT" localSheetId="16">[27]Q2_Account!#REF!</definedName>
    <definedName name="RTT" localSheetId="22">[27]Q2_Account!#REF!</definedName>
    <definedName name="RTT" localSheetId="15">[27]Q2_Account!#REF!</definedName>
    <definedName name="RTT" localSheetId="21">[27]Q2_Account!#REF!</definedName>
    <definedName name="RTT" localSheetId="9">[27]Q2_Account!#REF!</definedName>
    <definedName name="RTT" localSheetId="23">[27]Q2_Account!#REF!</definedName>
    <definedName name="RTT" localSheetId="13">[27]Q2_Account!#REF!</definedName>
    <definedName name="RTT" localSheetId="10">[27]Q2_Account!#REF!</definedName>
    <definedName name="RTT" localSheetId="24">[27]Q2_Account!#REF!</definedName>
    <definedName name="RTT" localSheetId="17">[27]Q2_Account!#REF!</definedName>
    <definedName name="RTT">[27]Q2_Account!#REF!</definedName>
    <definedName name="RunAcctPeriod">[28]Assumptions!$C$2:$C$16</definedName>
    <definedName name="RunDate">[28]Assumptions!$A$2:$A$16</definedName>
    <definedName name="RunDate1">[31]Assumptions!$D$2:$D$178</definedName>
    <definedName name="RunDateFinal">[52]Instructions!$A$2:$A$105</definedName>
    <definedName name="RunMonth" localSheetId="3">[28]Assumptions!#REF!</definedName>
    <definedName name="RunMonth" localSheetId="0">[28]Assumptions!#REF!</definedName>
    <definedName name="RunMonth" localSheetId="18">[28]Assumptions!#REF!</definedName>
    <definedName name="RunMonth" localSheetId="19">[28]Assumptions!#REF!</definedName>
    <definedName name="RunMonth" localSheetId="8">[28]Assumptions!#REF!</definedName>
    <definedName name="RunMonth" localSheetId="12">[28]Assumptions!#REF!</definedName>
    <definedName name="RunMonth" localSheetId="11">[28]Assumptions!#REF!</definedName>
    <definedName name="RunMonth" localSheetId="14">[28]Assumptions!#REF!</definedName>
    <definedName name="RunMonth" localSheetId="20">[28]Assumptions!#REF!</definedName>
    <definedName name="RunMonth" localSheetId="16">[28]Assumptions!#REF!</definedName>
    <definedName name="RunMonth" localSheetId="22">[28]Assumptions!#REF!</definedName>
    <definedName name="RunMonth" localSheetId="15">[28]Assumptions!#REF!</definedName>
    <definedName name="RunMonth" localSheetId="21">[28]Assumptions!#REF!</definedName>
    <definedName name="RunMonth" localSheetId="9">[28]Assumptions!#REF!</definedName>
    <definedName name="RunMonth" localSheetId="23">[28]Assumptions!#REF!</definedName>
    <definedName name="RunMonth" localSheetId="13">[28]Assumptions!#REF!</definedName>
    <definedName name="RunMonth" localSheetId="10">[28]Assumptions!#REF!</definedName>
    <definedName name="RunMonth" localSheetId="24">[28]Assumptions!#REF!</definedName>
    <definedName name="RunMonth" localSheetId="17">[28]Assumptions!#REF!</definedName>
    <definedName name="RunMonth">[28]Assumptions!#REF!</definedName>
    <definedName name="RunMonth1" localSheetId="3">[28]Assumptions!#REF!</definedName>
    <definedName name="RunMonth1" localSheetId="0">[28]Assumptions!#REF!</definedName>
    <definedName name="RunMonth1" localSheetId="18">[28]Assumptions!#REF!</definedName>
    <definedName name="RunMonth1" localSheetId="19">[28]Assumptions!#REF!</definedName>
    <definedName name="RunMonth1" localSheetId="8">[28]Assumptions!#REF!</definedName>
    <definedName name="RunMonth1" localSheetId="12">[28]Assumptions!#REF!</definedName>
    <definedName name="RunMonth1" localSheetId="11">[28]Assumptions!#REF!</definedName>
    <definedName name="RunMonth1" localSheetId="14">[28]Assumptions!#REF!</definedName>
    <definedName name="RunMonth1" localSheetId="20">[28]Assumptions!#REF!</definedName>
    <definedName name="RunMonth1" localSheetId="16">[28]Assumptions!#REF!</definedName>
    <definedName name="RunMonth1" localSheetId="22">[28]Assumptions!#REF!</definedName>
    <definedName name="RunMonth1" localSheetId="15">[28]Assumptions!#REF!</definedName>
    <definedName name="RunMonth1" localSheetId="21">[28]Assumptions!#REF!</definedName>
    <definedName name="RunMonth1" localSheetId="9">[28]Assumptions!#REF!</definedName>
    <definedName name="RunMonth1" localSheetId="23">[28]Assumptions!#REF!</definedName>
    <definedName name="RunMonth1" localSheetId="13">[28]Assumptions!#REF!</definedName>
    <definedName name="RunMonth1" localSheetId="10">[28]Assumptions!#REF!</definedName>
    <definedName name="RunMonth1" localSheetId="24">[28]Assumptions!#REF!</definedName>
    <definedName name="RunMonth1" localSheetId="17">[28]Assumptions!#REF!</definedName>
    <definedName name="RunMonth1">[28]Assumptions!#REF!</definedName>
    <definedName name="S_AcctDes" localSheetId="3">#REF!</definedName>
    <definedName name="S_AcctDes" localSheetId="0">#REF!</definedName>
    <definedName name="S_AcctDes" localSheetId="18">#REF!</definedName>
    <definedName name="S_AcctDes" localSheetId="19">#REF!</definedName>
    <definedName name="S_AcctDes" localSheetId="8">#REF!</definedName>
    <definedName name="S_AcctDes" localSheetId="12">#REF!</definedName>
    <definedName name="S_AcctDes" localSheetId="11">#REF!</definedName>
    <definedName name="S_AcctDes" localSheetId="14">#REF!</definedName>
    <definedName name="S_AcctDes" localSheetId="20">#REF!</definedName>
    <definedName name="S_AcctDes" localSheetId="16">#REF!</definedName>
    <definedName name="S_AcctDes" localSheetId="22">#REF!</definedName>
    <definedName name="S_AcctDes" localSheetId="15">#REF!</definedName>
    <definedName name="S_AcctDes" localSheetId="21">#REF!</definedName>
    <definedName name="S_AcctDes" localSheetId="9">#REF!</definedName>
    <definedName name="S_AcctDes" localSheetId="23">#REF!</definedName>
    <definedName name="S_AcctDes" localSheetId="13">#REF!</definedName>
    <definedName name="S_AcctDes" localSheetId="10">#REF!</definedName>
    <definedName name="S_AcctDes" localSheetId="24">#REF!</definedName>
    <definedName name="S_AcctDes" localSheetId="17">#REF!</definedName>
    <definedName name="S_AcctDes">#REF!</definedName>
    <definedName name="S_AcctNum" localSheetId="3">#REF!</definedName>
    <definedName name="S_AcctNum" localSheetId="0">#REF!</definedName>
    <definedName name="S_AcctNum" localSheetId="18">#REF!</definedName>
    <definedName name="S_AcctNum" localSheetId="19">#REF!</definedName>
    <definedName name="S_AcctNum" localSheetId="8">#REF!</definedName>
    <definedName name="S_AcctNum" localSheetId="12">#REF!</definedName>
    <definedName name="S_AcctNum" localSheetId="11">#REF!</definedName>
    <definedName name="S_AcctNum" localSheetId="14">#REF!</definedName>
    <definedName name="S_AcctNum" localSheetId="20">#REF!</definedName>
    <definedName name="S_AcctNum" localSheetId="16">#REF!</definedName>
    <definedName name="S_AcctNum" localSheetId="22">#REF!</definedName>
    <definedName name="S_AcctNum" localSheetId="15">#REF!</definedName>
    <definedName name="S_AcctNum" localSheetId="21">#REF!</definedName>
    <definedName name="S_AcctNum" localSheetId="9">#REF!</definedName>
    <definedName name="S_AcctNum" localSheetId="23">#REF!</definedName>
    <definedName name="S_AcctNum" localSheetId="13">#REF!</definedName>
    <definedName name="S_AcctNum" localSheetId="10">#REF!</definedName>
    <definedName name="S_AcctNum" localSheetId="24">#REF!</definedName>
    <definedName name="S_AcctNum" localSheetId="17">#REF!</definedName>
    <definedName name="S_AcctNum">#REF!</definedName>
    <definedName name="S_Adjust" localSheetId="3">#REF!</definedName>
    <definedName name="S_Adjust" localSheetId="0">#REF!</definedName>
    <definedName name="S_Adjust" localSheetId="18">#REF!</definedName>
    <definedName name="S_Adjust" localSheetId="19">#REF!</definedName>
    <definedName name="S_Adjust" localSheetId="8">#REF!</definedName>
    <definedName name="S_Adjust" localSheetId="12">#REF!</definedName>
    <definedName name="S_Adjust" localSheetId="11">#REF!</definedName>
    <definedName name="S_Adjust" localSheetId="14">#REF!</definedName>
    <definedName name="S_Adjust" localSheetId="20">#REF!</definedName>
    <definedName name="S_Adjust" localSheetId="16">#REF!</definedName>
    <definedName name="S_Adjust" localSheetId="22">#REF!</definedName>
    <definedName name="S_Adjust" localSheetId="15">#REF!</definedName>
    <definedName name="S_Adjust" localSheetId="21">#REF!</definedName>
    <definedName name="S_Adjust" localSheetId="9">#REF!</definedName>
    <definedName name="S_Adjust" localSheetId="23">#REF!</definedName>
    <definedName name="S_Adjust" localSheetId="13">#REF!</definedName>
    <definedName name="S_Adjust" localSheetId="10">#REF!</definedName>
    <definedName name="S_Adjust" localSheetId="24">#REF!</definedName>
    <definedName name="S_Adjust" localSheetId="17">#REF!</definedName>
    <definedName name="S_Adjust">#REF!</definedName>
    <definedName name="S_Adjust_Data" localSheetId="3">#REF!</definedName>
    <definedName name="S_Adjust_Data" localSheetId="0">[34]Lead!$K$1:$K$85</definedName>
    <definedName name="S_Adjust_Data" localSheetId="18">#REF!</definedName>
    <definedName name="S_Adjust_Data" localSheetId="19">#REF!</definedName>
    <definedName name="S_Adjust_Data" localSheetId="8">#REF!</definedName>
    <definedName name="S_Adjust_Data" localSheetId="12">#REF!</definedName>
    <definedName name="S_Adjust_Data" localSheetId="11">#REF!</definedName>
    <definedName name="S_Adjust_Data" localSheetId="14">#REF!</definedName>
    <definedName name="S_Adjust_Data" localSheetId="20">#REF!</definedName>
    <definedName name="S_Adjust_Data" localSheetId="16">#REF!</definedName>
    <definedName name="S_Adjust_Data" localSheetId="22">#REF!</definedName>
    <definedName name="S_Adjust_Data" localSheetId="15">#REF!</definedName>
    <definedName name="S_Adjust_Data" localSheetId="21">#REF!</definedName>
    <definedName name="S_Adjust_Data" localSheetId="9">#REF!</definedName>
    <definedName name="S_Adjust_Data" localSheetId="23">#REF!</definedName>
    <definedName name="S_Adjust_Data" localSheetId="13">#REF!</definedName>
    <definedName name="S_Adjust_Data" localSheetId="10">#REF!</definedName>
    <definedName name="S_Adjust_Data" localSheetId="24">#REF!</definedName>
    <definedName name="S_Adjust_Data" localSheetId="17">#REF!</definedName>
    <definedName name="S_Adjust_Data">#REF!</definedName>
    <definedName name="S_Adjust_GT" localSheetId="3">#REF!</definedName>
    <definedName name="S_Adjust_GT" localSheetId="0">[34]Lead!$K$85</definedName>
    <definedName name="S_Adjust_GT" localSheetId="18">#REF!</definedName>
    <definedName name="S_Adjust_GT" localSheetId="19">#REF!</definedName>
    <definedName name="S_Adjust_GT" localSheetId="8">#REF!</definedName>
    <definedName name="S_Adjust_GT" localSheetId="12">#REF!</definedName>
    <definedName name="S_Adjust_GT" localSheetId="11">#REF!</definedName>
    <definedName name="S_Adjust_GT" localSheetId="14">#REF!</definedName>
    <definedName name="S_Adjust_GT" localSheetId="20">#REF!</definedName>
    <definedName name="S_Adjust_GT" localSheetId="16">#REF!</definedName>
    <definedName name="S_Adjust_GT" localSheetId="22">#REF!</definedName>
    <definedName name="S_Adjust_GT" localSheetId="15">#REF!</definedName>
    <definedName name="S_Adjust_GT" localSheetId="21">#REF!</definedName>
    <definedName name="S_Adjust_GT" localSheetId="9">#REF!</definedName>
    <definedName name="S_Adjust_GT" localSheetId="23">#REF!</definedName>
    <definedName name="S_Adjust_GT" localSheetId="13">#REF!</definedName>
    <definedName name="S_Adjust_GT" localSheetId="10">#REF!</definedName>
    <definedName name="S_Adjust_GT" localSheetId="24">#REF!</definedName>
    <definedName name="S_Adjust_GT" localSheetId="17">#REF!</definedName>
    <definedName name="S_Adjust_GT">#REF!</definedName>
    <definedName name="S_AJE_Tot" localSheetId="3">#REF!</definedName>
    <definedName name="S_AJE_Tot" localSheetId="0">#REF!</definedName>
    <definedName name="S_AJE_Tot" localSheetId="18">#REF!</definedName>
    <definedName name="S_AJE_Tot" localSheetId="19">#REF!</definedName>
    <definedName name="S_AJE_Tot" localSheetId="8">#REF!</definedName>
    <definedName name="S_AJE_Tot" localSheetId="12">#REF!</definedName>
    <definedName name="S_AJE_Tot" localSheetId="11">#REF!</definedName>
    <definedName name="S_AJE_Tot" localSheetId="14">#REF!</definedName>
    <definedName name="S_AJE_Tot" localSheetId="20">#REF!</definedName>
    <definedName name="S_AJE_Tot" localSheetId="16">#REF!</definedName>
    <definedName name="S_AJE_Tot" localSheetId="22">#REF!</definedName>
    <definedName name="S_AJE_Tot" localSheetId="15">#REF!</definedName>
    <definedName name="S_AJE_Tot" localSheetId="21">#REF!</definedName>
    <definedName name="S_AJE_Tot" localSheetId="9">#REF!</definedName>
    <definedName name="S_AJE_Tot" localSheetId="23">#REF!</definedName>
    <definedName name="S_AJE_Tot" localSheetId="13">#REF!</definedName>
    <definedName name="S_AJE_Tot" localSheetId="10">#REF!</definedName>
    <definedName name="S_AJE_Tot" localSheetId="24">#REF!</definedName>
    <definedName name="S_AJE_Tot" localSheetId="17">#REF!</definedName>
    <definedName name="S_AJE_Tot">#REF!</definedName>
    <definedName name="S_AJE_Tot_Data" localSheetId="3">#REF!</definedName>
    <definedName name="S_AJE_Tot_Data" localSheetId="0">[34]Lead!$I$1:$I$85</definedName>
    <definedName name="S_AJE_Tot_Data" localSheetId="18">#REF!</definedName>
    <definedName name="S_AJE_Tot_Data" localSheetId="19">#REF!</definedName>
    <definedName name="S_AJE_Tot_Data" localSheetId="8">#REF!</definedName>
    <definedName name="S_AJE_Tot_Data" localSheetId="12">#REF!</definedName>
    <definedName name="S_AJE_Tot_Data" localSheetId="11">#REF!</definedName>
    <definedName name="S_AJE_Tot_Data" localSheetId="14">#REF!</definedName>
    <definedName name="S_AJE_Tot_Data" localSheetId="20">#REF!</definedName>
    <definedName name="S_AJE_Tot_Data" localSheetId="16">#REF!</definedName>
    <definedName name="S_AJE_Tot_Data" localSheetId="22">#REF!</definedName>
    <definedName name="S_AJE_Tot_Data" localSheetId="15">#REF!</definedName>
    <definedName name="S_AJE_Tot_Data" localSheetId="21">#REF!</definedName>
    <definedName name="S_AJE_Tot_Data" localSheetId="9">#REF!</definedName>
    <definedName name="S_AJE_Tot_Data" localSheetId="23">#REF!</definedName>
    <definedName name="S_AJE_Tot_Data" localSheetId="13">#REF!</definedName>
    <definedName name="S_AJE_Tot_Data" localSheetId="10">#REF!</definedName>
    <definedName name="S_AJE_Tot_Data" localSheetId="24">#REF!</definedName>
    <definedName name="S_AJE_Tot_Data" localSheetId="17">#REF!</definedName>
    <definedName name="S_AJE_Tot_Data">#REF!</definedName>
    <definedName name="S_AJE_Tot_GT" localSheetId="3">#REF!</definedName>
    <definedName name="S_AJE_Tot_GT" localSheetId="0">#REF!</definedName>
    <definedName name="S_AJE_Tot_GT" localSheetId="18">#REF!</definedName>
    <definedName name="S_AJE_Tot_GT" localSheetId="19">#REF!</definedName>
    <definedName name="S_AJE_Tot_GT" localSheetId="8">#REF!</definedName>
    <definedName name="S_AJE_Tot_GT" localSheetId="12">#REF!</definedName>
    <definedName name="S_AJE_Tot_GT" localSheetId="11">#REF!</definedName>
    <definedName name="S_AJE_Tot_GT" localSheetId="14">#REF!</definedName>
    <definedName name="S_AJE_Tot_GT" localSheetId="20">#REF!</definedName>
    <definedName name="S_AJE_Tot_GT" localSheetId="16">#REF!</definedName>
    <definedName name="S_AJE_Tot_GT" localSheetId="22">#REF!</definedName>
    <definedName name="S_AJE_Tot_GT" localSheetId="15">#REF!</definedName>
    <definedName name="S_AJE_Tot_GT" localSheetId="21">#REF!</definedName>
    <definedName name="S_AJE_Tot_GT" localSheetId="9">#REF!</definedName>
    <definedName name="S_AJE_Tot_GT" localSheetId="23">#REF!</definedName>
    <definedName name="S_AJE_Tot_GT" localSheetId="13">#REF!</definedName>
    <definedName name="S_AJE_Tot_GT" localSheetId="10">#REF!</definedName>
    <definedName name="S_AJE_Tot_GT" localSheetId="24">#REF!</definedName>
    <definedName name="S_AJE_Tot_GT" localSheetId="17">#REF!</definedName>
    <definedName name="S_AJE_Tot_GT">#REF!</definedName>
    <definedName name="S_CompNum" localSheetId="3">#REF!</definedName>
    <definedName name="S_CompNum" localSheetId="0">#REF!</definedName>
    <definedName name="S_CompNum" localSheetId="18">#REF!</definedName>
    <definedName name="S_CompNum" localSheetId="19">#REF!</definedName>
    <definedName name="S_CompNum" localSheetId="8">#REF!</definedName>
    <definedName name="S_CompNum" localSheetId="12">#REF!</definedName>
    <definedName name="S_CompNum" localSheetId="11">#REF!</definedName>
    <definedName name="S_CompNum" localSheetId="14">#REF!</definedName>
    <definedName name="S_CompNum" localSheetId="20">#REF!</definedName>
    <definedName name="S_CompNum" localSheetId="16">#REF!</definedName>
    <definedName name="S_CompNum" localSheetId="22">#REF!</definedName>
    <definedName name="S_CompNum" localSheetId="15">#REF!</definedName>
    <definedName name="S_CompNum" localSheetId="21">#REF!</definedName>
    <definedName name="S_CompNum" localSheetId="9">#REF!</definedName>
    <definedName name="S_CompNum" localSheetId="23">#REF!</definedName>
    <definedName name="S_CompNum" localSheetId="13">#REF!</definedName>
    <definedName name="S_CompNum" localSheetId="10">#REF!</definedName>
    <definedName name="S_CompNum" localSheetId="24">#REF!</definedName>
    <definedName name="S_CompNum" localSheetId="17">#REF!</definedName>
    <definedName name="S_CompNum">#REF!</definedName>
    <definedName name="S_CY_Beg" localSheetId="3">#REF!</definedName>
    <definedName name="S_CY_Beg" localSheetId="0">#REF!</definedName>
    <definedName name="S_CY_Beg" localSheetId="18">#REF!</definedName>
    <definedName name="S_CY_Beg" localSheetId="19">#REF!</definedName>
    <definedName name="S_CY_Beg" localSheetId="8">#REF!</definedName>
    <definedName name="S_CY_Beg" localSheetId="12">#REF!</definedName>
    <definedName name="S_CY_Beg" localSheetId="11">#REF!</definedName>
    <definedName name="S_CY_Beg" localSheetId="14">#REF!</definedName>
    <definedName name="S_CY_Beg" localSheetId="20">#REF!</definedName>
    <definedName name="S_CY_Beg" localSheetId="16">#REF!</definedName>
    <definedName name="S_CY_Beg" localSheetId="22">#REF!</definedName>
    <definedName name="S_CY_Beg" localSheetId="15">#REF!</definedName>
    <definedName name="S_CY_Beg" localSheetId="21">#REF!</definedName>
    <definedName name="S_CY_Beg" localSheetId="9">#REF!</definedName>
    <definedName name="S_CY_Beg" localSheetId="23">#REF!</definedName>
    <definedName name="S_CY_Beg" localSheetId="13">#REF!</definedName>
    <definedName name="S_CY_Beg" localSheetId="10">#REF!</definedName>
    <definedName name="S_CY_Beg" localSheetId="24">#REF!</definedName>
    <definedName name="S_CY_Beg" localSheetId="17">#REF!</definedName>
    <definedName name="S_CY_Beg">#REF!</definedName>
    <definedName name="S_CY_Beg_Data" localSheetId="3">#REF!</definedName>
    <definedName name="S_CY_Beg_Data" localSheetId="0">[34]Lead!$F$1:$F$85</definedName>
    <definedName name="S_CY_Beg_Data" localSheetId="18">#REF!</definedName>
    <definedName name="S_CY_Beg_Data" localSheetId="19">#REF!</definedName>
    <definedName name="S_CY_Beg_Data" localSheetId="8">#REF!</definedName>
    <definedName name="S_CY_Beg_Data" localSheetId="12">#REF!</definedName>
    <definedName name="S_CY_Beg_Data" localSheetId="11">#REF!</definedName>
    <definedName name="S_CY_Beg_Data" localSheetId="14">#REF!</definedName>
    <definedName name="S_CY_Beg_Data" localSheetId="20">#REF!</definedName>
    <definedName name="S_CY_Beg_Data" localSheetId="16">#REF!</definedName>
    <definedName name="S_CY_Beg_Data" localSheetId="22">#REF!</definedName>
    <definedName name="S_CY_Beg_Data" localSheetId="15">#REF!</definedName>
    <definedName name="S_CY_Beg_Data" localSheetId="21">#REF!</definedName>
    <definedName name="S_CY_Beg_Data" localSheetId="9">#REF!</definedName>
    <definedName name="S_CY_Beg_Data" localSheetId="23">#REF!</definedName>
    <definedName name="S_CY_Beg_Data" localSheetId="13">#REF!</definedName>
    <definedName name="S_CY_Beg_Data" localSheetId="10">#REF!</definedName>
    <definedName name="S_CY_Beg_Data" localSheetId="24">#REF!</definedName>
    <definedName name="S_CY_Beg_Data" localSheetId="17">#REF!</definedName>
    <definedName name="S_CY_Beg_Data">#REF!</definedName>
    <definedName name="S_CY_Beg_GT" localSheetId="3">#REF!</definedName>
    <definedName name="S_CY_Beg_GT" localSheetId="0">#REF!</definedName>
    <definedName name="S_CY_Beg_GT" localSheetId="18">#REF!</definedName>
    <definedName name="S_CY_Beg_GT" localSheetId="19">#REF!</definedName>
    <definedName name="S_CY_Beg_GT" localSheetId="8">#REF!</definedName>
    <definedName name="S_CY_Beg_GT" localSheetId="12">#REF!</definedName>
    <definedName name="S_CY_Beg_GT" localSheetId="11">#REF!</definedName>
    <definedName name="S_CY_Beg_GT" localSheetId="14">#REF!</definedName>
    <definedName name="S_CY_Beg_GT" localSheetId="20">#REF!</definedName>
    <definedName name="S_CY_Beg_GT" localSheetId="16">#REF!</definedName>
    <definedName name="S_CY_Beg_GT" localSheetId="22">#REF!</definedName>
    <definedName name="S_CY_Beg_GT" localSheetId="15">#REF!</definedName>
    <definedName name="S_CY_Beg_GT" localSheetId="21">#REF!</definedName>
    <definedName name="S_CY_Beg_GT" localSheetId="9">#REF!</definedName>
    <definedName name="S_CY_Beg_GT" localSheetId="23">#REF!</definedName>
    <definedName name="S_CY_Beg_GT" localSheetId="13">#REF!</definedName>
    <definedName name="S_CY_Beg_GT" localSheetId="10">#REF!</definedName>
    <definedName name="S_CY_Beg_GT" localSheetId="24">#REF!</definedName>
    <definedName name="S_CY_Beg_GT" localSheetId="17">#REF!</definedName>
    <definedName name="S_CY_Beg_GT">#REF!</definedName>
    <definedName name="S_CY_End" localSheetId="3">#REF!</definedName>
    <definedName name="S_CY_End" localSheetId="0">#REF!</definedName>
    <definedName name="S_CY_End" localSheetId="18">#REF!</definedName>
    <definedName name="S_CY_End" localSheetId="19">#REF!</definedName>
    <definedName name="S_CY_End" localSheetId="8">#REF!</definedName>
    <definedName name="S_CY_End" localSheetId="12">#REF!</definedName>
    <definedName name="S_CY_End" localSheetId="11">#REF!</definedName>
    <definedName name="S_CY_End" localSheetId="14">#REF!</definedName>
    <definedName name="S_CY_End" localSheetId="20">#REF!</definedName>
    <definedName name="S_CY_End" localSheetId="16">#REF!</definedName>
    <definedName name="S_CY_End" localSheetId="22">#REF!</definedName>
    <definedName name="S_CY_End" localSheetId="15">#REF!</definedName>
    <definedName name="S_CY_End" localSheetId="21">#REF!</definedName>
    <definedName name="S_CY_End" localSheetId="9">#REF!</definedName>
    <definedName name="S_CY_End" localSheetId="23">#REF!</definedName>
    <definedName name="S_CY_End" localSheetId="13">#REF!</definedName>
    <definedName name="S_CY_End" localSheetId="10">#REF!</definedName>
    <definedName name="S_CY_End" localSheetId="24">#REF!</definedName>
    <definedName name="S_CY_End" localSheetId="17">#REF!</definedName>
    <definedName name="S_CY_End">#REF!</definedName>
    <definedName name="S_CY_End_Data" localSheetId="3">#REF!</definedName>
    <definedName name="S_CY_End_Data" localSheetId="0">[34]Lead!$M$1:$M$85</definedName>
    <definedName name="S_CY_End_Data" localSheetId="18">#REF!</definedName>
    <definedName name="S_CY_End_Data" localSheetId="19">#REF!</definedName>
    <definedName name="S_CY_End_Data" localSheetId="8">#REF!</definedName>
    <definedName name="S_CY_End_Data" localSheetId="12">#REF!</definedName>
    <definedName name="S_CY_End_Data" localSheetId="11">#REF!</definedName>
    <definedName name="S_CY_End_Data" localSheetId="14">#REF!</definedName>
    <definedName name="S_CY_End_Data" localSheetId="20">#REF!</definedName>
    <definedName name="S_CY_End_Data" localSheetId="16">#REF!</definedName>
    <definedName name="S_CY_End_Data" localSheetId="22">#REF!</definedName>
    <definedName name="S_CY_End_Data" localSheetId="15">#REF!</definedName>
    <definedName name="S_CY_End_Data" localSheetId="21">#REF!</definedName>
    <definedName name="S_CY_End_Data" localSheetId="9">#REF!</definedName>
    <definedName name="S_CY_End_Data" localSheetId="23">#REF!</definedName>
    <definedName name="S_CY_End_Data" localSheetId="13">#REF!</definedName>
    <definedName name="S_CY_End_Data" localSheetId="10">#REF!</definedName>
    <definedName name="S_CY_End_Data" localSheetId="24">#REF!</definedName>
    <definedName name="S_CY_End_Data" localSheetId="17">#REF!</definedName>
    <definedName name="S_CY_End_Data">#REF!</definedName>
    <definedName name="S_CY_End_GT" localSheetId="3">#REF!</definedName>
    <definedName name="S_CY_End_GT" localSheetId="0">#REF!</definedName>
    <definedName name="S_CY_End_GT" localSheetId="18">#REF!</definedName>
    <definedName name="S_CY_End_GT" localSheetId="19">#REF!</definedName>
    <definedName name="S_CY_End_GT" localSheetId="8">#REF!</definedName>
    <definedName name="S_CY_End_GT" localSheetId="12">#REF!</definedName>
    <definedName name="S_CY_End_GT" localSheetId="11">#REF!</definedName>
    <definedName name="S_CY_End_GT" localSheetId="14">#REF!</definedName>
    <definedName name="S_CY_End_GT" localSheetId="20">#REF!</definedName>
    <definedName name="S_CY_End_GT" localSheetId="16">#REF!</definedName>
    <definedName name="S_CY_End_GT" localSheetId="22">#REF!</definedName>
    <definedName name="S_CY_End_GT" localSheetId="15">#REF!</definedName>
    <definedName name="S_CY_End_GT" localSheetId="21">#REF!</definedName>
    <definedName name="S_CY_End_GT" localSheetId="9">#REF!</definedName>
    <definedName name="S_CY_End_GT" localSheetId="23">#REF!</definedName>
    <definedName name="S_CY_End_GT" localSheetId="13">#REF!</definedName>
    <definedName name="S_CY_End_GT" localSheetId="10">#REF!</definedName>
    <definedName name="S_CY_End_GT" localSheetId="24">#REF!</definedName>
    <definedName name="S_CY_End_GT" localSheetId="17">#REF!</definedName>
    <definedName name="S_CY_End_GT">#REF!</definedName>
    <definedName name="S_Diff_Amt" localSheetId="3">#REF!</definedName>
    <definedName name="S_Diff_Amt" localSheetId="0">#REF!</definedName>
    <definedName name="S_Diff_Amt" localSheetId="18">#REF!</definedName>
    <definedName name="S_Diff_Amt" localSheetId="19">#REF!</definedName>
    <definedName name="S_Diff_Amt" localSheetId="8">#REF!</definedName>
    <definedName name="S_Diff_Amt" localSheetId="12">#REF!</definedName>
    <definedName name="S_Diff_Amt" localSheetId="11">#REF!</definedName>
    <definedName name="S_Diff_Amt" localSheetId="14">#REF!</definedName>
    <definedName name="S_Diff_Amt" localSheetId="20">#REF!</definedName>
    <definedName name="S_Diff_Amt" localSheetId="16">#REF!</definedName>
    <definedName name="S_Diff_Amt" localSheetId="22">#REF!</definedName>
    <definedName name="S_Diff_Amt" localSheetId="15">#REF!</definedName>
    <definedName name="S_Diff_Amt" localSheetId="21">#REF!</definedName>
    <definedName name="S_Diff_Amt" localSheetId="9">#REF!</definedName>
    <definedName name="S_Diff_Amt" localSheetId="23">#REF!</definedName>
    <definedName name="S_Diff_Amt" localSheetId="13">#REF!</definedName>
    <definedName name="S_Diff_Amt" localSheetId="10">#REF!</definedName>
    <definedName name="S_Diff_Amt" localSheetId="24">#REF!</definedName>
    <definedName name="S_Diff_Amt" localSheetId="17">#REF!</definedName>
    <definedName name="S_Diff_Amt">#REF!</definedName>
    <definedName name="S_Diff_Pct" localSheetId="3">#REF!</definedName>
    <definedName name="S_Diff_Pct" localSheetId="0">#REF!</definedName>
    <definedName name="S_Diff_Pct" localSheetId="18">#REF!</definedName>
    <definedName name="S_Diff_Pct" localSheetId="19">#REF!</definedName>
    <definedName name="S_Diff_Pct" localSheetId="8">#REF!</definedName>
    <definedName name="S_Diff_Pct" localSheetId="12">#REF!</definedName>
    <definedName name="S_Diff_Pct" localSheetId="11">#REF!</definedName>
    <definedName name="S_Diff_Pct" localSheetId="14">#REF!</definedName>
    <definedName name="S_Diff_Pct" localSheetId="20">#REF!</definedName>
    <definedName name="S_Diff_Pct" localSheetId="16">#REF!</definedName>
    <definedName name="S_Diff_Pct" localSheetId="22">#REF!</definedName>
    <definedName name="S_Diff_Pct" localSheetId="15">#REF!</definedName>
    <definedName name="S_Diff_Pct" localSheetId="21">#REF!</definedName>
    <definedName name="S_Diff_Pct" localSheetId="9">#REF!</definedName>
    <definedName name="S_Diff_Pct" localSheetId="23">#REF!</definedName>
    <definedName name="S_Diff_Pct" localSheetId="13">#REF!</definedName>
    <definedName name="S_Diff_Pct" localSheetId="10">#REF!</definedName>
    <definedName name="S_Diff_Pct" localSheetId="24">#REF!</definedName>
    <definedName name="S_Diff_Pct" localSheetId="17">#REF!</definedName>
    <definedName name="S_Diff_Pct">#REF!</definedName>
    <definedName name="S_GrpNum" localSheetId="3">#REF!</definedName>
    <definedName name="S_GrpNum" localSheetId="0">#REF!</definedName>
    <definedName name="S_GrpNum" localSheetId="18">#REF!</definedName>
    <definedName name="S_GrpNum" localSheetId="19">#REF!</definedName>
    <definedName name="S_GrpNum" localSheetId="8">#REF!</definedName>
    <definedName name="S_GrpNum" localSheetId="12">#REF!</definedName>
    <definedName name="S_GrpNum" localSheetId="11">#REF!</definedName>
    <definedName name="S_GrpNum" localSheetId="14">#REF!</definedName>
    <definedName name="S_GrpNum" localSheetId="20">#REF!</definedName>
    <definedName name="S_GrpNum" localSheetId="16">#REF!</definedName>
    <definedName name="S_GrpNum" localSheetId="22">#REF!</definedName>
    <definedName name="S_GrpNum" localSheetId="15">#REF!</definedName>
    <definedName name="S_GrpNum" localSheetId="21">#REF!</definedName>
    <definedName name="S_GrpNum" localSheetId="9">#REF!</definedName>
    <definedName name="S_GrpNum" localSheetId="23">#REF!</definedName>
    <definedName name="S_GrpNum" localSheetId="13">#REF!</definedName>
    <definedName name="S_GrpNum" localSheetId="10">#REF!</definedName>
    <definedName name="S_GrpNum" localSheetId="24">#REF!</definedName>
    <definedName name="S_GrpNum" localSheetId="17">#REF!</definedName>
    <definedName name="S_GrpNum">#REF!</definedName>
    <definedName name="S_Headings" localSheetId="3">#REF!</definedName>
    <definedName name="S_Headings" localSheetId="0">#REF!</definedName>
    <definedName name="S_Headings" localSheetId="18">#REF!</definedName>
    <definedName name="S_Headings" localSheetId="19">#REF!</definedName>
    <definedName name="S_Headings" localSheetId="8">#REF!</definedName>
    <definedName name="S_Headings" localSheetId="12">#REF!</definedName>
    <definedName name="S_Headings" localSheetId="11">#REF!</definedName>
    <definedName name="S_Headings" localSheetId="14">#REF!</definedName>
    <definedName name="S_Headings" localSheetId="20">#REF!</definedName>
    <definedName name="S_Headings" localSheetId="16">#REF!</definedName>
    <definedName name="S_Headings" localSheetId="22">#REF!</definedName>
    <definedName name="S_Headings" localSheetId="15">#REF!</definedName>
    <definedName name="S_Headings" localSheetId="21">#REF!</definedName>
    <definedName name="S_Headings" localSheetId="9">#REF!</definedName>
    <definedName name="S_Headings" localSheetId="23">#REF!</definedName>
    <definedName name="S_Headings" localSheetId="13">#REF!</definedName>
    <definedName name="S_Headings" localSheetId="10">#REF!</definedName>
    <definedName name="S_Headings" localSheetId="24">#REF!</definedName>
    <definedName name="S_Headings" localSheetId="17">#REF!</definedName>
    <definedName name="S_Headings">#REF!</definedName>
    <definedName name="S_KeyValue" localSheetId="3">#REF!</definedName>
    <definedName name="S_KeyValue" localSheetId="0">#REF!</definedName>
    <definedName name="S_KeyValue" localSheetId="18">#REF!</definedName>
    <definedName name="S_KeyValue" localSheetId="19">#REF!</definedName>
    <definedName name="S_KeyValue" localSheetId="8">#REF!</definedName>
    <definedName name="S_KeyValue" localSheetId="12">#REF!</definedName>
    <definedName name="S_KeyValue" localSheetId="11">#REF!</definedName>
    <definedName name="S_KeyValue" localSheetId="14">#REF!</definedName>
    <definedName name="S_KeyValue" localSheetId="20">#REF!</definedName>
    <definedName name="S_KeyValue" localSheetId="16">#REF!</definedName>
    <definedName name="S_KeyValue" localSheetId="22">#REF!</definedName>
    <definedName name="S_KeyValue" localSheetId="15">#REF!</definedName>
    <definedName name="S_KeyValue" localSheetId="21">#REF!</definedName>
    <definedName name="S_KeyValue" localSheetId="9">#REF!</definedName>
    <definedName name="S_KeyValue" localSheetId="23">#REF!</definedName>
    <definedName name="S_KeyValue" localSheetId="13">#REF!</definedName>
    <definedName name="S_KeyValue" localSheetId="10">#REF!</definedName>
    <definedName name="S_KeyValue" localSheetId="24">#REF!</definedName>
    <definedName name="S_KeyValue" localSheetId="17">#REF!</definedName>
    <definedName name="S_KeyValue">#REF!</definedName>
    <definedName name="S_LSRange1" localSheetId="3">#REF!</definedName>
    <definedName name="S_LSRange1" localSheetId="0">#REF!</definedName>
    <definedName name="S_LSRange1" localSheetId="18">#REF!</definedName>
    <definedName name="S_LSRange1" localSheetId="19">#REF!</definedName>
    <definedName name="S_LSRange1" localSheetId="8">#REF!</definedName>
    <definedName name="S_LSRange1" localSheetId="12">#REF!</definedName>
    <definedName name="S_LSRange1" localSheetId="11">#REF!</definedName>
    <definedName name="S_LSRange1" localSheetId="14">#REF!</definedName>
    <definedName name="S_LSRange1" localSheetId="20">#REF!</definedName>
    <definedName name="S_LSRange1" localSheetId="16">#REF!</definedName>
    <definedName name="S_LSRange1" localSheetId="22">#REF!</definedName>
    <definedName name="S_LSRange1" localSheetId="15">#REF!</definedName>
    <definedName name="S_LSRange1" localSheetId="21">#REF!</definedName>
    <definedName name="S_LSRange1" localSheetId="9">#REF!</definedName>
    <definedName name="S_LSRange1" localSheetId="23">#REF!</definedName>
    <definedName name="S_LSRange1" localSheetId="13">#REF!</definedName>
    <definedName name="S_LSRange1" localSheetId="10">#REF!</definedName>
    <definedName name="S_LSRange1" localSheetId="24">#REF!</definedName>
    <definedName name="S_LSRange1" localSheetId="17">#REF!</definedName>
    <definedName name="S_LSRange1">#REF!</definedName>
    <definedName name="S_LSRange1Balance" localSheetId="3">#REF!</definedName>
    <definedName name="S_LSRange1Balance" localSheetId="0">#REF!</definedName>
    <definedName name="S_LSRange1Balance" localSheetId="18">#REF!</definedName>
    <definedName name="S_LSRange1Balance" localSheetId="19">#REF!</definedName>
    <definedName name="S_LSRange1Balance" localSheetId="8">#REF!</definedName>
    <definedName name="S_LSRange1Balance" localSheetId="12">#REF!</definedName>
    <definedName name="S_LSRange1Balance" localSheetId="11">#REF!</definedName>
    <definedName name="S_LSRange1Balance" localSheetId="14">#REF!</definedName>
    <definedName name="S_LSRange1Balance" localSheetId="20">#REF!</definedName>
    <definedName name="S_LSRange1Balance" localSheetId="16">#REF!</definedName>
    <definedName name="S_LSRange1Balance" localSheetId="22">#REF!</definedName>
    <definedName name="S_LSRange1Balance" localSheetId="15">#REF!</definedName>
    <definedName name="S_LSRange1Balance" localSheetId="21">#REF!</definedName>
    <definedName name="S_LSRange1Balance" localSheetId="9">#REF!</definedName>
    <definedName name="S_LSRange1Balance" localSheetId="23">#REF!</definedName>
    <definedName name="S_LSRange1Balance" localSheetId="13">#REF!</definedName>
    <definedName name="S_LSRange1Balance" localSheetId="10">#REF!</definedName>
    <definedName name="S_LSRange1Balance" localSheetId="24">#REF!</definedName>
    <definedName name="S_LSRange1Balance" localSheetId="17">#REF!</definedName>
    <definedName name="S_LSRange1Balance">#REF!</definedName>
    <definedName name="S_LSRange1Balance1" localSheetId="3">#REF!</definedName>
    <definedName name="S_LSRange1Balance1" localSheetId="0">#REF!</definedName>
    <definedName name="S_LSRange1Balance1" localSheetId="18">#REF!</definedName>
    <definedName name="S_LSRange1Balance1" localSheetId="19">#REF!</definedName>
    <definedName name="S_LSRange1Balance1" localSheetId="8">#REF!</definedName>
    <definedName name="S_LSRange1Balance1" localSheetId="12">#REF!</definedName>
    <definedName name="S_LSRange1Balance1" localSheetId="11">#REF!</definedName>
    <definedName name="S_LSRange1Balance1" localSheetId="14">#REF!</definedName>
    <definedName name="S_LSRange1Balance1" localSheetId="20">#REF!</definedName>
    <definedName name="S_LSRange1Balance1" localSheetId="16">#REF!</definedName>
    <definedName name="S_LSRange1Balance1" localSheetId="22">#REF!</definedName>
    <definedName name="S_LSRange1Balance1" localSheetId="15">#REF!</definedName>
    <definedName name="S_LSRange1Balance1" localSheetId="21">#REF!</definedName>
    <definedName name="S_LSRange1Balance1" localSheetId="9">#REF!</definedName>
    <definedName name="S_LSRange1Balance1" localSheetId="23">#REF!</definedName>
    <definedName name="S_LSRange1Balance1" localSheetId="13">#REF!</definedName>
    <definedName name="S_LSRange1Balance1" localSheetId="10">#REF!</definedName>
    <definedName name="S_LSRange1Balance1" localSheetId="24">#REF!</definedName>
    <definedName name="S_LSRange1Balance1" localSheetId="17">#REF!</definedName>
    <definedName name="S_LSRange1Balance1">#REF!</definedName>
    <definedName name="S_LSRange1Balance2" localSheetId="3">#REF!</definedName>
    <definedName name="S_LSRange1Balance2" localSheetId="0">#REF!</definedName>
    <definedName name="S_LSRange1Balance2" localSheetId="18">#REF!</definedName>
    <definedName name="S_LSRange1Balance2" localSheetId="19">#REF!</definedName>
    <definedName name="S_LSRange1Balance2" localSheetId="8">#REF!</definedName>
    <definedName name="S_LSRange1Balance2" localSheetId="12">#REF!</definedName>
    <definedName name="S_LSRange1Balance2" localSheetId="11">#REF!</definedName>
    <definedName name="S_LSRange1Balance2" localSheetId="14">#REF!</definedName>
    <definedName name="S_LSRange1Balance2" localSheetId="20">#REF!</definedName>
    <definedName name="S_LSRange1Balance2" localSheetId="16">#REF!</definedName>
    <definedName name="S_LSRange1Balance2" localSheetId="22">#REF!</definedName>
    <definedName name="S_LSRange1Balance2" localSheetId="15">#REF!</definedName>
    <definedName name="S_LSRange1Balance2" localSheetId="21">#REF!</definedName>
    <definedName name="S_LSRange1Balance2" localSheetId="9">#REF!</definedName>
    <definedName name="S_LSRange1Balance2" localSheetId="23">#REF!</definedName>
    <definedName name="S_LSRange1Balance2" localSheetId="13">#REF!</definedName>
    <definedName name="S_LSRange1Balance2" localSheetId="10">#REF!</definedName>
    <definedName name="S_LSRange1Balance2" localSheetId="24">#REF!</definedName>
    <definedName name="S_LSRange1Balance2" localSheetId="17">#REF!</definedName>
    <definedName name="S_LSRange1Balance2">#REF!</definedName>
    <definedName name="S_LSRange1Balance3" localSheetId="3">#REF!</definedName>
    <definedName name="S_LSRange1Balance3" localSheetId="0">#REF!</definedName>
    <definedName name="S_LSRange1Balance3" localSheetId="18">#REF!</definedName>
    <definedName name="S_LSRange1Balance3" localSheetId="19">#REF!</definedName>
    <definedName name="S_LSRange1Balance3" localSheetId="8">#REF!</definedName>
    <definedName name="S_LSRange1Balance3" localSheetId="12">#REF!</definedName>
    <definedName name="S_LSRange1Balance3" localSheetId="11">#REF!</definedName>
    <definedName name="S_LSRange1Balance3" localSheetId="14">#REF!</definedName>
    <definedName name="S_LSRange1Balance3" localSheetId="20">#REF!</definedName>
    <definedName name="S_LSRange1Balance3" localSheetId="16">#REF!</definedName>
    <definedName name="S_LSRange1Balance3" localSheetId="22">#REF!</definedName>
    <definedName name="S_LSRange1Balance3" localSheetId="15">#REF!</definedName>
    <definedName name="S_LSRange1Balance3" localSheetId="21">#REF!</definedName>
    <definedName name="S_LSRange1Balance3" localSheetId="9">#REF!</definedName>
    <definedName name="S_LSRange1Balance3" localSheetId="23">#REF!</definedName>
    <definedName name="S_LSRange1Balance3" localSheetId="13">#REF!</definedName>
    <definedName name="S_LSRange1Balance3" localSheetId="10">#REF!</definedName>
    <definedName name="S_LSRange1Balance3" localSheetId="24">#REF!</definedName>
    <definedName name="S_LSRange1Balance3" localSheetId="17">#REF!</definedName>
    <definedName name="S_LSRange1Balance3">#REF!</definedName>
    <definedName name="S_LSRange2" localSheetId="3">#REF!</definedName>
    <definedName name="S_LSRange2" localSheetId="0">#REF!</definedName>
    <definedName name="S_LSRange2" localSheetId="18">#REF!</definedName>
    <definedName name="S_LSRange2" localSheetId="19">#REF!</definedName>
    <definedName name="S_LSRange2" localSheetId="8">#REF!</definedName>
    <definedName name="S_LSRange2" localSheetId="12">#REF!</definedName>
    <definedName name="S_LSRange2" localSheetId="11">#REF!</definedName>
    <definedName name="S_LSRange2" localSheetId="14">#REF!</definedName>
    <definedName name="S_LSRange2" localSheetId="20">#REF!</definedName>
    <definedName name="S_LSRange2" localSheetId="16">#REF!</definedName>
    <definedName name="S_LSRange2" localSheetId="22">#REF!</definedName>
    <definedName name="S_LSRange2" localSheetId="15">#REF!</definedName>
    <definedName name="S_LSRange2" localSheetId="21">#REF!</definedName>
    <definedName name="S_LSRange2" localSheetId="9">#REF!</definedName>
    <definedName name="S_LSRange2" localSheetId="23">#REF!</definedName>
    <definedName name="S_LSRange2" localSheetId="13">#REF!</definedName>
    <definedName name="S_LSRange2" localSheetId="10">#REF!</definedName>
    <definedName name="S_LSRange2" localSheetId="24">#REF!</definedName>
    <definedName name="S_LSRange2" localSheetId="17">#REF!</definedName>
    <definedName name="S_LSRange2">#REF!</definedName>
    <definedName name="S_LSRange2Balance" localSheetId="3">#REF!</definedName>
    <definedName name="S_LSRange2Balance" localSheetId="0">#REF!</definedName>
    <definedName name="S_LSRange2Balance" localSheetId="18">#REF!</definedName>
    <definedName name="S_LSRange2Balance" localSheetId="19">#REF!</definedName>
    <definedName name="S_LSRange2Balance" localSheetId="8">#REF!</definedName>
    <definedName name="S_LSRange2Balance" localSheetId="12">#REF!</definedName>
    <definedName name="S_LSRange2Balance" localSheetId="11">#REF!</definedName>
    <definedName name="S_LSRange2Balance" localSheetId="14">#REF!</definedName>
    <definedName name="S_LSRange2Balance" localSheetId="20">#REF!</definedName>
    <definedName name="S_LSRange2Balance" localSheetId="16">#REF!</definedName>
    <definedName name="S_LSRange2Balance" localSheetId="22">#REF!</definedName>
    <definedName name="S_LSRange2Balance" localSheetId="15">#REF!</definedName>
    <definedName name="S_LSRange2Balance" localSheetId="21">#REF!</definedName>
    <definedName name="S_LSRange2Balance" localSheetId="9">#REF!</definedName>
    <definedName name="S_LSRange2Balance" localSheetId="23">#REF!</definedName>
    <definedName name="S_LSRange2Balance" localSheetId="13">#REF!</definedName>
    <definedName name="S_LSRange2Balance" localSheetId="10">#REF!</definedName>
    <definedName name="S_LSRange2Balance" localSheetId="24">#REF!</definedName>
    <definedName name="S_LSRange2Balance" localSheetId="17">#REF!</definedName>
    <definedName name="S_LSRange2Balance">#REF!</definedName>
    <definedName name="S_LSRange2Balance1" localSheetId="3">#REF!</definedName>
    <definedName name="S_LSRange2Balance1" localSheetId="0">#REF!</definedName>
    <definedName name="S_LSRange2Balance1" localSheetId="18">#REF!</definedName>
    <definedName name="S_LSRange2Balance1" localSheetId="19">#REF!</definedName>
    <definedName name="S_LSRange2Balance1" localSheetId="8">#REF!</definedName>
    <definedName name="S_LSRange2Balance1" localSheetId="12">#REF!</definedName>
    <definedName name="S_LSRange2Balance1" localSheetId="11">#REF!</definedName>
    <definedName name="S_LSRange2Balance1" localSheetId="14">#REF!</definedName>
    <definedName name="S_LSRange2Balance1" localSheetId="20">#REF!</definedName>
    <definedName name="S_LSRange2Balance1" localSheetId="16">#REF!</definedName>
    <definedName name="S_LSRange2Balance1" localSheetId="22">#REF!</definedName>
    <definedName name="S_LSRange2Balance1" localSheetId="15">#REF!</definedName>
    <definedName name="S_LSRange2Balance1" localSheetId="21">#REF!</definedName>
    <definedName name="S_LSRange2Balance1" localSheetId="9">#REF!</definedName>
    <definedName name="S_LSRange2Balance1" localSheetId="23">#REF!</definedName>
    <definedName name="S_LSRange2Balance1" localSheetId="13">#REF!</definedName>
    <definedName name="S_LSRange2Balance1" localSheetId="10">#REF!</definedName>
    <definedName name="S_LSRange2Balance1" localSheetId="24">#REF!</definedName>
    <definedName name="S_LSRange2Balance1" localSheetId="17">#REF!</definedName>
    <definedName name="S_LSRange2Balance1">#REF!</definedName>
    <definedName name="S_LSRange2Balance2" localSheetId="3">#REF!</definedName>
    <definedName name="S_LSRange2Balance2" localSheetId="0">#REF!</definedName>
    <definedName name="S_LSRange2Balance2" localSheetId="18">#REF!</definedName>
    <definedName name="S_LSRange2Balance2" localSheetId="19">#REF!</definedName>
    <definedName name="S_LSRange2Balance2" localSheetId="8">#REF!</definedName>
    <definedName name="S_LSRange2Balance2" localSheetId="12">#REF!</definedName>
    <definedName name="S_LSRange2Balance2" localSheetId="11">#REF!</definedName>
    <definedName name="S_LSRange2Balance2" localSheetId="14">#REF!</definedName>
    <definedName name="S_LSRange2Balance2" localSheetId="20">#REF!</definedName>
    <definedName name="S_LSRange2Balance2" localSheetId="16">#REF!</definedName>
    <definedName name="S_LSRange2Balance2" localSheetId="22">#REF!</definedName>
    <definedName name="S_LSRange2Balance2" localSheetId="15">#REF!</definedName>
    <definedName name="S_LSRange2Balance2" localSheetId="21">#REF!</definedName>
    <definedName name="S_LSRange2Balance2" localSheetId="9">#REF!</definedName>
    <definedName name="S_LSRange2Balance2" localSheetId="23">#REF!</definedName>
    <definedName name="S_LSRange2Balance2" localSheetId="13">#REF!</definedName>
    <definedName name="S_LSRange2Balance2" localSheetId="10">#REF!</definedName>
    <definedName name="S_LSRange2Balance2" localSheetId="24">#REF!</definedName>
    <definedName name="S_LSRange2Balance2" localSheetId="17">#REF!</definedName>
    <definedName name="S_LSRange2Balance2">#REF!</definedName>
    <definedName name="S_LSRange2Balance3" localSheetId="3">#REF!</definedName>
    <definedName name="S_LSRange2Balance3" localSheetId="0">#REF!</definedName>
    <definedName name="S_LSRange2Balance3" localSheetId="18">#REF!</definedName>
    <definedName name="S_LSRange2Balance3" localSheetId="19">#REF!</definedName>
    <definedName name="S_LSRange2Balance3" localSheetId="8">#REF!</definedName>
    <definedName name="S_LSRange2Balance3" localSheetId="12">#REF!</definedName>
    <definedName name="S_LSRange2Balance3" localSheetId="11">#REF!</definedName>
    <definedName name="S_LSRange2Balance3" localSheetId="14">#REF!</definedName>
    <definedName name="S_LSRange2Balance3" localSheetId="20">#REF!</definedName>
    <definedName name="S_LSRange2Balance3" localSheetId="16">#REF!</definedName>
    <definedName name="S_LSRange2Balance3" localSheetId="22">#REF!</definedName>
    <definedName name="S_LSRange2Balance3" localSheetId="15">#REF!</definedName>
    <definedName name="S_LSRange2Balance3" localSheetId="21">#REF!</definedName>
    <definedName name="S_LSRange2Balance3" localSheetId="9">#REF!</definedName>
    <definedName name="S_LSRange2Balance3" localSheetId="23">#REF!</definedName>
    <definedName name="S_LSRange2Balance3" localSheetId="13">#REF!</definedName>
    <definedName name="S_LSRange2Balance3" localSheetId="10">#REF!</definedName>
    <definedName name="S_LSRange2Balance3" localSheetId="24">#REF!</definedName>
    <definedName name="S_LSRange2Balance3" localSheetId="17">#REF!</definedName>
    <definedName name="S_LSRange2Balance3">#REF!</definedName>
    <definedName name="S_LSRange3" localSheetId="3">#REF!</definedName>
    <definedName name="S_LSRange3" localSheetId="0">#REF!</definedName>
    <definedName name="S_LSRange3" localSheetId="18">#REF!</definedName>
    <definedName name="S_LSRange3" localSheetId="19">#REF!</definedName>
    <definedName name="S_LSRange3" localSheetId="8">#REF!</definedName>
    <definedName name="S_LSRange3" localSheetId="12">#REF!</definedName>
    <definedName name="S_LSRange3" localSheetId="11">#REF!</definedName>
    <definedName name="S_LSRange3" localSheetId="14">#REF!</definedName>
    <definedName name="S_LSRange3" localSheetId="20">#REF!</definedName>
    <definedName name="S_LSRange3" localSheetId="16">#REF!</definedName>
    <definedName name="S_LSRange3" localSheetId="22">#REF!</definedName>
    <definedName name="S_LSRange3" localSheetId="15">#REF!</definedName>
    <definedName name="S_LSRange3" localSheetId="21">#REF!</definedName>
    <definedName name="S_LSRange3" localSheetId="9">#REF!</definedName>
    <definedName name="S_LSRange3" localSheetId="23">#REF!</definedName>
    <definedName name="S_LSRange3" localSheetId="13">#REF!</definedName>
    <definedName name="S_LSRange3" localSheetId="10">#REF!</definedName>
    <definedName name="S_LSRange3" localSheetId="24">#REF!</definedName>
    <definedName name="S_LSRange3" localSheetId="17">#REF!</definedName>
    <definedName name="S_LSRange3">#REF!</definedName>
    <definedName name="S_LSRange3Balance" localSheetId="3">#REF!</definedName>
    <definedName name="S_LSRange3Balance" localSheetId="0">#REF!</definedName>
    <definedName name="S_LSRange3Balance" localSheetId="18">#REF!</definedName>
    <definedName name="S_LSRange3Balance" localSheetId="19">#REF!</definedName>
    <definedName name="S_LSRange3Balance" localSheetId="8">#REF!</definedName>
    <definedName name="S_LSRange3Balance" localSheetId="12">#REF!</definedName>
    <definedName name="S_LSRange3Balance" localSheetId="11">#REF!</definedName>
    <definedName name="S_LSRange3Balance" localSheetId="14">#REF!</definedName>
    <definedName name="S_LSRange3Balance" localSheetId="20">#REF!</definedName>
    <definedName name="S_LSRange3Balance" localSheetId="16">#REF!</definedName>
    <definedName name="S_LSRange3Balance" localSheetId="22">#REF!</definedName>
    <definedName name="S_LSRange3Balance" localSheetId="15">#REF!</definedName>
    <definedName name="S_LSRange3Balance" localSheetId="21">#REF!</definedName>
    <definedName name="S_LSRange3Balance" localSheetId="9">#REF!</definedName>
    <definedName name="S_LSRange3Balance" localSheetId="23">#REF!</definedName>
    <definedName name="S_LSRange3Balance" localSheetId="13">#REF!</definedName>
    <definedName name="S_LSRange3Balance" localSheetId="10">#REF!</definedName>
    <definedName name="S_LSRange3Balance" localSheetId="24">#REF!</definedName>
    <definedName name="S_LSRange3Balance" localSheetId="17">#REF!</definedName>
    <definedName name="S_LSRange3Balance">#REF!</definedName>
    <definedName name="S_LSRange3Balance1" localSheetId="3">#REF!</definedName>
    <definedName name="S_LSRange3Balance1" localSheetId="0">#REF!</definedName>
    <definedName name="S_LSRange3Balance1" localSheetId="18">#REF!</definedName>
    <definedName name="S_LSRange3Balance1" localSheetId="19">#REF!</definedName>
    <definedName name="S_LSRange3Balance1" localSheetId="8">#REF!</definedName>
    <definedName name="S_LSRange3Balance1" localSheetId="12">#REF!</definedName>
    <definedName name="S_LSRange3Balance1" localSheetId="11">#REF!</definedName>
    <definedName name="S_LSRange3Balance1" localSheetId="14">#REF!</definedName>
    <definedName name="S_LSRange3Balance1" localSheetId="20">#REF!</definedName>
    <definedName name="S_LSRange3Balance1" localSheetId="16">#REF!</definedName>
    <definedName name="S_LSRange3Balance1" localSheetId="22">#REF!</definedName>
    <definedName name="S_LSRange3Balance1" localSheetId="15">#REF!</definedName>
    <definedName name="S_LSRange3Balance1" localSheetId="21">#REF!</definedName>
    <definedName name="S_LSRange3Balance1" localSheetId="9">#REF!</definedName>
    <definedName name="S_LSRange3Balance1" localSheetId="23">#REF!</definedName>
    <definedName name="S_LSRange3Balance1" localSheetId="13">#REF!</definedName>
    <definedName name="S_LSRange3Balance1" localSheetId="10">#REF!</definedName>
    <definedName name="S_LSRange3Balance1" localSheetId="24">#REF!</definedName>
    <definedName name="S_LSRange3Balance1" localSheetId="17">#REF!</definedName>
    <definedName name="S_LSRange3Balance1">#REF!</definedName>
    <definedName name="S_LSRange3Balance2" localSheetId="3">#REF!</definedName>
    <definedName name="S_LSRange3Balance2" localSheetId="0">#REF!</definedName>
    <definedName name="S_LSRange3Balance2" localSheetId="18">#REF!</definedName>
    <definedName name="S_LSRange3Balance2" localSheetId="19">#REF!</definedName>
    <definedName name="S_LSRange3Balance2" localSheetId="8">#REF!</definedName>
    <definedName name="S_LSRange3Balance2" localSheetId="12">#REF!</definedName>
    <definedName name="S_LSRange3Balance2" localSheetId="11">#REF!</definedName>
    <definedName name="S_LSRange3Balance2" localSheetId="14">#REF!</definedName>
    <definedName name="S_LSRange3Balance2" localSheetId="20">#REF!</definedName>
    <definedName name="S_LSRange3Balance2" localSheetId="16">#REF!</definedName>
    <definedName name="S_LSRange3Balance2" localSheetId="22">#REF!</definedName>
    <definedName name="S_LSRange3Balance2" localSheetId="15">#REF!</definedName>
    <definedName name="S_LSRange3Balance2" localSheetId="21">#REF!</definedName>
    <definedName name="S_LSRange3Balance2" localSheetId="9">#REF!</definedName>
    <definedName name="S_LSRange3Balance2" localSheetId="23">#REF!</definedName>
    <definedName name="S_LSRange3Balance2" localSheetId="13">#REF!</definedName>
    <definedName name="S_LSRange3Balance2" localSheetId="10">#REF!</definedName>
    <definedName name="S_LSRange3Balance2" localSheetId="24">#REF!</definedName>
    <definedName name="S_LSRange3Balance2" localSheetId="17">#REF!</definedName>
    <definedName name="S_LSRange3Balance2">#REF!</definedName>
    <definedName name="S_LSRange3Balance3" localSheetId="3">#REF!</definedName>
    <definedName name="S_LSRange3Balance3" localSheetId="0">#REF!</definedName>
    <definedName name="S_LSRange3Balance3" localSheetId="18">#REF!</definedName>
    <definedName name="S_LSRange3Balance3" localSheetId="19">#REF!</definedName>
    <definedName name="S_LSRange3Balance3" localSheetId="8">#REF!</definedName>
    <definedName name="S_LSRange3Balance3" localSheetId="12">#REF!</definedName>
    <definedName name="S_LSRange3Balance3" localSheetId="11">#REF!</definedName>
    <definedName name="S_LSRange3Balance3" localSheetId="14">#REF!</definedName>
    <definedName name="S_LSRange3Balance3" localSheetId="20">#REF!</definedName>
    <definedName name="S_LSRange3Balance3" localSheetId="16">#REF!</definedName>
    <definedName name="S_LSRange3Balance3" localSheetId="22">#REF!</definedName>
    <definedName name="S_LSRange3Balance3" localSheetId="15">#REF!</definedName>
    <definedName name="S_LSRange3Balance3" localSheetId="21">#REF!</definedName>
    <definedName name="S_LSRange3Balance3" localSheetId="9">#REF!</definedName>
    <definedName name="S_LSRange3Balance3" localSheetId="23">#REF!</definedName>
    <definedName name="S_LSRange3Balance3" localSheetId="13">#REF!</definedName>
    <definedName name="S_LSRange3Balance3" localSheetId="10">#REF!</definedName>
    <definedName name="S_LSRange3Balance3" localSheetId="24">#REF!</definedName>
    <definedName name="S_LSRange3Balance3" localSheetId="17">#REF!</definedName>
    <definedName name="S_LSRange3Balance3">#REF!</definedName>
    <definedName name="S_PY_End" localSheetId="3">#REF!</definedName>
    <definedName name="S_PY_End" localSheetId="0">#REF!</definedName>
    <definedName name="S_PY_End" localSheetId="18">#REF!</definedName>
    <definedName name="S_PY_End" localSheetId="19">#REF!</definedName>
    <definedName name="S_PY_End" localSheetId="8">#REF!</definedName>
    <definedName name="S_PY_End" localSheetId="12">#REF!</definedName>
    <definedName name="S_PY_End" localSheetId="11">#REF!</definedName>
    <definedName name="S_PY_End" localSheetId="14">#REF!</definedName>
    <definedName name="S_PY_End" localSheetId="20">#REF!</definedName>
    <definedName name="S_PY_End" localSheetId="16">#REF!</definedName>
    <definedName name="S_PY_End" localSheetId="22">#REF!</definedName>
    <definedName name="S_PY_End" localSheetId="15">#REF!</definedName>
    <definedName name="S_PY_End" localSheetId="21">#REF!</definedName>
    <definedName name="S_PY_End" localSheetId="9">#REF!</definedName>
    <definedName name="S_PY_End" localSheetId="23">#REF!</definedName>
    <definedName name="S_PY_End" localSheetId="13">#REF!</definedName>
    <definedName name="S_PY_End" localSheetId="10">#REF!</definedName>
    <definedName name="S_PY_End" localSheetId="24">#REF!</definedName>
    <definedName name="S_PY_End" localSheetId="17">#REF!</definedName>
    <definedName name="S_PY_End">#REF!</definedName>
    <definedName name="S_PY_End_Data" localSheetId="3">#REF!</definedName>
    <definedName name="S_PY_End_Data" localSheetId="0">[34]Lead!$O$1:$O$85</definedName>
    <definedName name="S_PY_End_Data" localSheetId="18">#REF!</definedName>
    <definedName name="S_PY_End_Data" localSheetId="19">#REF!</definedName>
    <definedName name="S_PY_End_Data" localSheetId="8">#REF!</definedName>
    <definedName name="S_PY_End_Data" localSheetId="12">#REF!</definedName>
    <definedName name="S_PY_End_Data" localSheetId="11">#REF!</definedName>
    <definedName name="S_PY_End_Data" localSheetId="14">#REF!</definedName>
    <definedName name="S_PY_End_Data" localSheetId="20">#REF!</definedName>
    <definedName name="S_PY_End_Data" localSheetId="16">#REF!</definedName>
    <definedName name="S_PY_End_Data" localSheetId="22">#REF!</definedName>
    <definedName name="S_PY_End_Data" localSheetId="15">#REF!</definedName>
    <definedName name="S_PY_End_Data" localSheetId="21">#REF!</definedName>
    <definedName name="S_PY_End_Data" localSheetId="9">#REF!</definedName>
    <definedName name="S_PY_End_Data" localSheetId="23">#REF!</definedName>
    <definedName name="S_PY_End_Data" localSheetId="13">#REF!</definedName>
    <definedName name="S_PY_End_Data" localSheetId="10">#REF!</definedName>
    <definedName name="S_PY_End_Data" localSheetId="24">#REF!</definedName>
    <definedName name="S_PY_End_Data" localSheetId="17">#REF!</definedName>
    <definedName name="S_PY_End_Data">#REF!</definedName>
    <definedName name="S_PY_End_GT" localSheetId="3">#REF!</definedName>
    <definedName name="S_PY_End_GT" localSheetId="0">[91]Lead!$M$45</definedName>
    <definedName name="S_PY_End_GT" localSheetId="18">#REF!</definedName>
    <definedName name="S_PY_End_GT" localSheetId="19">#REF!</definedName>
    <definedName name="S_PY_End_GT" localSheetId="8">#REF!</definedName>
    <definedName name="S_PY_End_GT" localSheetId="12">#REF!</definedName>
    <definedName name="S_PY_End_GT" localSheetId="11">#REF!</definedName>
    <definedName name="S_PY_End_GT" localSheetId="14">#REF!</definedName>
    <definedName name="S_PY_End_GT" localSheetId="20">#REF!</definedName>
    <definedName name="S_PY_End_GT" localSheetId="16">#REF!</definedName>
    <definedName name="S_PY_End_GT" localSheetId="22">#REF!</definedName>
    <definedName name="S_PY_End_GT" localSheetId="15">#REF!</definedName>
    <definedName name="S_PY_End_GT" localSheetId="21">#REF!</definedName>
    <definedName name="S_PY_End_GT" localSheetId="9">#REF!</definedName>
    <definedName name="S_PY_End_GT" localSheetId="23">#REF!</definedName>
    <definedName name="S_PY_End_GT" localSheetId="13">#REF!</definedName>
    <definedName name="S_PY_End_GT" localSheetId="10">#REF!</definedName>
    <definedName name="S_PY_End_GT" localSheetId="24">#REF!</definedName>
    <definedName name="S_PY_End_GT" localSheetId="17">#REF!</definedName>
    <definedName name="S_PY_End_GT">#REF!</definedName>
    <definedName name="S_RJE_Tot" localSheetId="3">#REF!</definedName>
    <definedName name="S_RJE_Tot" localSheetId="0">#REF!</definedName>
    <definedName name="S_RJE_Tot" localSheetId="18">#REF!</definedName>
    <definedName name="S_RJE_Tot" localSheetId="19">#REF!</definedName>
    <definedName name="S_RJE_Tot" localSheetId="8">#REF!</definedName>
    <definedName name="S_RJE_Tot" localSheetId="12">#REF!</definedName>
    <definedName name="S_RJE_Tot" localSheetId="11">#REF!</definedName>
    <definedName name="S_RJE_Tot" localSheetId="14">#REF!</definedName>
    <definedName name="S_RJE_Tot" localSheetId="20">#REF!</definedName>
    <definedName name="S_RJE_Tot" localSheetId="16">#REF!</definedName>
    <definedName name="S_RJE_Tot" localSheetId="22">#REF!</definedName>
    <definedName name="S_RJE_Tot" localSheetId="15">#REF!</definedName>
    <definedName name="S_RJE_Tot" localSheetId="21">#REF!</definedName>
    <definedName name="S_RJE_Tot" localSheetId="9">#REF!</definedName>
    <definedName name="S_RJE_Tot" localSheetId="23">#REF!</definedName>
    <definedName name="S_RJE_Tot" localSheetId="13">#REF!</definedName>
    <definedName name="S_RJE_Tot" localSheetId="10">#REF!</definedName>
    <definedName name="S_RJE_Tot" localSheetId="24">#REF!</definedName>
    <definedName name="S_RJE_Tot" localSheetId="17">#REF!</definedName>
    <definedName name="S_RJE_Tot">#REF!</definedName>
    <definedName name="S_RJE_Tot_Data" localSheetId="3">#REF!</definedName>
    <definedName name="S_RJE_Tot_Data" localSheetId="0">[34]Lead!$L$1:$L$85</definedName>
    <definedName name="S_RJE_Tot_Data" localSheetId="18">#REF!</definedName>
    <definedName name="S_RJE_Tot_Data" localSheetId="19">#REF!</definedName>
    <definedName name="S_RJE_Tot_Data" localSheetId="8">#REF!</definedName>
    <definedName name="S_RJE_Tot_Data" localSheetId="12">#REF!</definedName>
    <definedName name="S_RJE_Tot_Data" localSheetId="11">#REF!</definedName>
    <definedName name="S_RJE_Tot_Data" localSheetId="14">#REF!</definedName>
    <definedName name="S_RJE_Tot_Data" localSheetId="20">#REF!</definedName>
    <definedName name="S_RJE_Tot_Data" localSheetId="16">#REF!</definedName>
    <definedName name="S_RJE_Tot_Data" localSheetId="22">#REF!</definedName>
    <definedName name="S_RJE_Tot_Data" localSheetId="15">#REF!</definedName>
    <definedName name="S_RJE_Tot_Data" localSheetId="21">#REF!</definedName>
    <definedName name="S_RJE_Tot_Data" localSheetId="9">#REF!</definedName>
    <definedName name="S_RJE_Tot_Data" localSheetId="23">#REF!</definedName>
    <definedName name="S_RJE_Tot_Data" localSheetId="13">#REF!</definedName>
    <definedName name="S_RJE_Tot_Data" localSheetId="10">#REF!</definedName>
    <definedName name="S_RJE_Tot_Data" localSheetId="24">#REF!</definedName>
    <definedName name="S_RJE_Tot_Data" localSheetId="17">#REF!</definedName>
    <definedName name="S_RJE_Tot_Data">#REF!</definedName>
    <definedName name="S_RJE_Tot_GT" localSheetId="3">#REF!</definedName>
    <definedName name="S_RJE_Tot_GT" localSheetId="0">#REF!</definedName>
    <definedName name="S_RJE_Tot_GT" localSheetId="18">#REF!</definedName>
    <definedName name="S_RJE_Tot_GT" localSheetId="19">#REF!</definedName>
    <definedName name="S_RJE_Tot_GT" localSheetId="8">#REF!</definedName>
    <definedName name="S_RJE_Tot_GT" localSheetId="12">#REF!</definedName>
    <definedName name="S_RJE_Tot_GT" localSheetId="11">#REF!</definedName>
    <definedName name="S_RJE_Tot_GT" localSheetId="14">#REF!</definedName>
    <definedName name="S_RJE_Tot_GT" localSheetId="20">#REF!</definedName>
    <definedName name="S_RJE_Tot_GT" localSheetId="16">#REF!</definedName>
    <definedName name="S_RJE_Tot_GT" localSheetId="22">#REF!</definedName>
    <definedName name="S_RJE_Tot_GT" localSheetId="15">#REF!</definedName>
    <definedName name="S_RJE_Tot_GT" localSheetId="21">#REF!</definedName>
    <definedName name="S_RJE_Tot_GT" localSheetId="9">#REF!</definedName>
    <definedName name="S_RJE_Tot_GT" localSheetId="23">#REF!</definedName>
    <definedName name="S_RJE_Tot_GT" localSheetId="13">#REF!</definedName>
    <definedName name="S_RJE_Tot_GT" localSheetId="10">#REF!</definedName>
    <definedName name="S_RJE_Tot_GT" localSheetId="24">#REF!</definedName>
    <definedName name="S_RJE_Tot_GT" localSheetId="17">#REF!</definedName>
    <definedName name="S_RJE_Tot_GT">#REF!</definedName>
    <definedName name="S_RowNum" localSheetId="3">#REF!</definedName>
    <definedName name="S_RowNum" localSheetId="0">#REF!</definedName>
    <definedName name="S_RowNum" localSheetId="18">#REF!</definedName>
    <definedName name="S_RowNum" localSheetId="19">#REF!</definedName>
    <definedName name="S_RowNum" localSheetId="8">#REF!</definedName>
    <definedName name="S_RowNum" localSheetId="12">#REF!</definedName>
    <definedName name="S_RowNum" localSheetId="11">#REF!</definedName>
    <definedName name="S_RowNum" localSheetId="14">#REF!</definedName>
    <definedName name="S_RowNum" localSheetId="20">#REF!</definedName>
    <definedName name="S_RowNum" localSheetId="16">#REF!</definedName>
    <definedName name="S_RowNum" localSheetId="22">#REF!</definedName>
    <definedName name="S_RowNum" localSheetId="15">#REF!</definedName>
    <definedName name="S_RowNum" localSheetId="21">#REF!</definedName>
    <definedName name="S_RowNum" localSheetId="9">#REF!</definedName>
    <definedName name="S_RowNum" localSheetId="23">#REF!</definedName>
    <definedName name="S_RowNum" localSheetId="13">#REF!</definedName>
    <definedName name="S_RowNum" localSheetId="10">#REF!</definedName>
    <definedName name="S_RowNum" localSheetId="24">#REF!</definedName>
    <definedName name="S_RowNum" localSheetId="17">#REF!</definedName>
    <definedName name="S_RowNum">#REF!</definedName>
    <definedName name="S_Total" localSheetId="3">#REF!</definedName>
    <definedName name="S_Total" localSheetId="0">#REF!</definedName>
    <definedName name="S_Total" localSheetId="18">#REF!</definedName>
    <definedName name="S_Total" localSheetId="19">#REF!</definedName>
    <definedName name="S_Total" localSheetId="8">#REF!</definedName>
    <definedName name="S_Total" localSheetId="12">#REF!</definedName>
    <definedName name="S_Total" localSheetId="11">#REF!</definedName>
    <definedName name="S_Total" localSheetId="14">#REF!</definedName>
    <definedName name="S_Total" localSheetId="20">#REF!</definedName>
    <definedName name="S_Total" localSheetId="16">#REF!</definedName>
    <definedName name="S_Total" localSheetId="22">#REF!</definedName>
    <definedName name="S_Total" localSheetId="15">#REF!</definedName>
    <definedName name="S_Total" localSheetId="21">#REF!</definedName>
    <definedName name="S_Total" localSheetId="9">#REF!</definedName>
    <definedName name="S_Total" localSheetId="23">#REF!</definedName>
    <definedName name="S_Total" localSheetId="13">#REF!</definedName>
    <definedName name="S_Total" localSheetId="10">#REF!</definedName>
    <definedName name="S_Total" localSheetId="24">#REF!</definedName>
    <definedName name="S_Total" localSheetId="17">#REF!</definedName>
    <definedName name="S_Total">#REF!</definedName>
    <definedName name="S_Total1" localSheetId="3">#REF!</definedName>
    <definedName name="S_Total1" localSheetId="0">#REF!</definedName>
    <definedName name="S_Total1" localSheetId="18">#REF!</definedName>
    <definedName name="S_Total1" localSheetId="19">#REF!</definedName>
    <definedName name="S_Total1" localSheetId="8">#REF!</definedName>
    <definedName name="S_Total1" localSheetId="12">#REF!</definedName>
    <definedName name="S_Total1" localSheetId="11">#REF!</definedName>
    <definedName name="S_Total1" localSheetId="14">#REF!</definedName>
    <definedName name="S_Total1" localSheetId="20">#REF!</definedName>
    <definedName name="S_Total1" localSheetId="16">#REF!</definedName>
    <definedName name="S_Total1" localSheetId="22">#REF!</definedName>
    <definedName name="S_Total1" localSheetId="15">#REF!</definedName>
    <definedName name="S_Total1" localSheetId="21">#REF!</definedName>
    <definedName name="S_Total1" localSheetId="9">#REF!</definedName>
    <definedName name="S_Total1" localSheetId="23">#REF!</definedName>
    <definedName name="S_Total1" localSheetId="13">#REF!</definedName>
    <definedName name="S_Total1" localSheetId="10">#REF!</definedName>
    <definedName name="S_Total1" localSheetId="24">#REF!</definedName>
    <definedName name="S_Total1" localSheetId="17">#REF!</definedName>
    <definedName name="S_Total1">#REF!</definedName>
    <definedName name="S_Total2" localSheetId="3">#REF!</definedName>
    <definedName name="S_Total2" localSheetId="0">#REF!</definedName>
    <definedName name="S_Total2" localSheetId="18">#REF!</definedName>
    <definedName name="S_Total2" localSheetId="19">#REF!</definedName>
    <definedName name="S_Total2" localSheetId="8">#REF!</definedName>
    <definedName name="S_Total2" localSheetId="12">#REF!</definedName>
    <definedName name="S_Total2" localSheetId="11">#REF!</definedName>
    <definedName name="S_Total2" localSheetId="14">#REF!</definedName>
    <definedName name="S_Total2" localSheetId="20">#REF!</definedName>
    <definedName name="S_Total2" localSheetId="16">#REF!</definedName>
    <definedName name="S_Total2" localSheetId="22">#REF!</definedName>
    <definedName name="S_Total2" localSheetId="15">#REF!</definedName>
    <definedName name="S_Total2" localSheetId="21">#REF!</definedName>
    <definedName name="S_Total2" localSheetId="9">#REF!</definedName>
    <definedName name="S_Total2" localSheetId="23">#REF!</definedName>
    <definedName name="S_Total2" localSheetId="13">#REF!</definedName>
    <definedName name="S_Total2" localSheetId="10">#REF!</definedName>
    <definedName name="S_Total2" localSheetId="24">#REF!</definedName>
    <definedName name="S_Total2" localSheetId="17">#REF!</definedName>
    <definedName name="S_Total2">#REF!</definedName>
    <definedName name="S_Total3" localSheetId="3">#REF!</definedName>
    <definedName name="S_Total3" localSheetId="0">#REF!</definedName>
    <definedName name="S_Total3" localSheetId="18">#REF!</definedName>
    <definedName name="S_Total3" localSheetId="19">#REF!</definedName>
    <definedName name="S_Total3" localSheetId="8">#REF!</definedName>
    <definedName name="S_Total3" localSheetId="12">#REF!</definedName>
    <definedName name="S_Total3" localSheetId="11">#REF!</definedName>
    <definedName name="S_Total3" localSheetId="14">#REF!</definedName>
    <definedName name="S_Total3" localSheetId="20">#REF!</definedName>
    <definedName name="S_Total3" localSheetId="16">#REF!</definedName>
    <definedName name="S_Total3" localSheetId="22">#REF!</definedName>
    <definedName name="S_Total3" localSheetId="15">#REF!</definedName>
    <definedName name="S_Total3" localSheetId="21">#REF!</definedName>
    <definedName name="S_Total3" localSheetId="9">#REF!</definedName>
    <definedName name="S_Total3" localSheetId="23">#REF!</definedName>
    <definedName name="S_Total3" localSheetId="13">#REF!</definedName>
    <definedName name="S_Total3" localSheetId="10">#REF!</definedName>
    <definedName name="S_Total3" localSheetId="24">#REF!</definedName>
    <definedName name="S_Total3" localSheetId="17">#REF!</definedName>
    <definedName name="S_Total3">#REF!</definedName>
    <definedName name="sadfgsfga4" hidden="1">[5]A!$J$7:$U$7</definedName>
    <definedName name="safety" localSheetId="0">[7]!safety</definedName>
    <definedName name="safety" localSheetId="18">[7]!safety</definedName>
    <definedName name="safety" localSheetId="19">[7]!safety</definedName>
    <definedName name="safety" localSheetId="8">[7]!safety</definedName>
    <definedName name="safety" localSheetId="12">[7]!safety</definedName>
    <definedName name="safety" localSheetId="11">[7]!safety</definedName>
    <definedName name="safety" localSheetId="14">[7]!safety</definedName>
    <definedName name="safety" localSheetId="20">[7]!safety</definedName>
    <definedName name="safety" localSheetId="16">[7]!safety</definedName>
    <definedName name="safety" localSheetId="22">[7]!safety</definedName>
    <definedName name="safety" localSheetId="15">[7]!safety</definedName>
    <definedName name="safety" localSheetId="21">[7]!safety</definedName>
    <definedName name="safety" localSheetId="9">[7]!safety</definedName>
    <definedName name="safety" localSheetId="23">[7]!safety</definedName>
    <definedName name="safety" localSheetId="13">[7]!safety</definedName>
    <definedName name="safety" localSheetId="10">[7]!safety</definedName>
    <definedName name="safety" localSheetId="24">[7]!safety</definedName>
    <definedName name="safety" localSheetId="17">[7]!safety</definedName>
    <definedName name="safety">[7]!safety</definedName>
    <definedName name="saggt1" localSheetId="3">#REF!</definedName>
    <definedName name="saggt1" localSheetId="0">#REF!</definedName>
    <definedName name="saggt1" localSheetId="18">#REF!</definedName>
    <definedName name="saggt1" localSheetId="19">#REF!</definedName>
    <definedName name="saggt1" localSheetId="8">#REF!</definedName>
    <definedName name="saggt1" localSheetId="12">#REF!</definedName>
    <definedName name="saggt1" localSheetId="11">#REF!</definedName>
    <definedName name="saggt1" localSheetId="14">#REF!</definedName>
    <definedName name="saggt1" localSheetId="20">#REF!</definedName>
    <definedName name="saggt1" localSheetId="16">#REF!</definedName>
    <definedName name="saggt1" localSheetId="22">#REF!</definedName>
    <definedName name="saggt1" localSheetId="15">#REF!</definedName>
    <definedName name="saggt1" localSheetId="21">#REF!</definedName>
    <definedName name="saggt1" localSheetId="9">#REF!</definedName>
    <definedName name="saggt1" localSheetId="23">#REF!</definedName>
    <definedName name="saggt1" localSheetId="13">#REF!</definedName>
    <definedName name="saggt1" localSheetId="10">#REF!</definedName>
    <definedName name="saggt1" localSheetId="24">#REF!</definedName>
    <definedName name="saggt1" localSheetId="17">#REF!</definedName>
    <definedName name="saggt1">#REF!</definedName>
    <definedName name="sap" hidden="1">1</definedName>
    <definedName name="SAPBEXhrIndnt" hidden="1">3</definedName>
    <definedName name="SAPBEXrevision" hidden="1">16</definedName>
    <definedName name="SAPBEXsysID" hidden="1">"BWP"</definedName>
    <definedName name="SAPBEXwbID" hidden="1">"3T76991P371UKRGWR4QNLU4TQ"</definedName>
    <definedName name="scat_Back_Click" localSheetId="0">[7]!scat_Back_Click</definedName>
    <definedName name="scat_Back_Click" localSheetId="18">[7]!scat_Back_Click</definedName>
    <definedName name="scat_Back_Click" localSheetId="19">[7]!scat_Back_Click</definedName>
    <definedName name="scat_Back_Click" localSheetId="8">[7]!scat_Back_Click</definedName>
    <definedName name="scat_Back_Click" localSheetId="12">[7]!scat_Back_Click</definedName>
    <definedName name="scat_Back_Click" localSheetId="11">[7]!scat_Back_Click</definedName>
    <definedName name="scat_Back_Click" localSheetId="14">[7]!scat_Back_Click</definedName>
    <definedName name="scat_Back_Click" localSheetId="20">[7]!scat_Back_Click</definedName>
    <definedName name="scat_Back_Click" localSheetId="16">[7]!scat_Back_Click</definedName>
    <definedName name="scat_Back_Click" localSheetId="22">[7]!scat_Back_Click</definedName>
    <definedName name="scat_Back_Click" localSheetId="15">[7]!scat_Back_Click</definedName>
    <definedName name="scat_Back_Click" localSheetId="21">[7]!scat_Back_Click</definedName>
    <definedName name="scat_Back_Click" localSheetId="9">[7]!scat_Back_Click</definedName>
    <definedName name="scat_Back_Click" localSheetId="23">[7]!scat_Back_Click</definedName>
    <definedName name="scat_Back_Click" localSheetId="13">[7]!scat_Back_Click</definedName>
    <definedName name="scat_Back_Click" localSheetId="10">[7]!scat_Back_Click</definedName>
    <definedName name="scat_Back_Click" localSheetId="24">[7]!scat_Back_Click</definedName>
    <definedName name="scat_Back_Click" localSheetId="17">[7]!scat_Back_Click</definedName>
    <definedName name="scat_Back_Click">[7]!scat_Back_Click</definedName>
    <definedName name="scat_Backward_Spinner_Click" localSheetId="0">[7]!scat_Backward_Spinner_Click</definedName>
    <definedName name="scat_Backward_Spinner_Click" localSheetId="18">[7]!scat_Backward_Spinner_Click</definedName>
    <definedName name="scat_Backward_Spinner_Click" localSheetId="19">[7]!scat_Backward_Spinner_Click</definedName>
    <definedName name="scat_Backward_Spinner_Click" localSheetId="8">[7]!scat_Backward_Spinner_Click</definedName>
    <definedName name="scat_Backward_Spinner_Click" localSheetId="12">[7]!scat_Backward_Spinner_Click</definedName>
    <definedName name="scat_Backward_Spinner_Click" localSheetId="11">[7]!scat_Backward_Spinner_Click</definedName>
    <definedName name="scat_Backward_Spinner_Click" localSheetId="14">[7]!scat_Backward_Spinner_Click</definedName>
    <definedName name="scat_Backward_Spinner_Click" localSheetId="20">[7]!scat_Backward_Spinner_Click</definedName>
    <definedName name="scat_Backward_Spinner_Click" localSheetId="16">[7]!scat_Backward_Spinner_Click</definedName>
    <definedName name="scat_Backward_Spinner_Click" localSheetId="22">[7]!scat_Backward_Spinner_Click</definedName>
    <definedName name="scat_Backward_Spinner_Click" localSheetId="15">[7]!scat_Backward_Spinner_Click</definedName>
    <definedName name="scat_Backward_Spinner_Click" localSheetId="21">[7]!scat_Backward_Spinner_Click</definedName>
    <definedName name="scat_Backward_Spinner_Click" localSheetId="9">[7]!scat_Backward_Spinner_Click</definedName>
    <definedName name="scat_Backward_Spinner_Click" localSheetId="23">[7]!scat_Backward_Spinner_Click</definedName>
    <definedName name="scat_Backward_Spinner_Click" localSheetId="13">[7]!scat_Backward_Spinner_Click</definedName>
    <definedName name="scat_Backward_Spinner_Click" localSheetId="10">[7]!scat_Backward_Spinner_Click</definedName>
    <definedName name="scat_Backward_Spinner_Click" localSheetId="24">[7]!scat_Backward_Spinner_Click</definedName>
    <definedName name="scat_Backward_Spinner_Click" localSheetId="17">[7]!scat_Backward_Spinner_Click</definedName>
    <definedName name="scat_Backward_Spinner_Click">[7]!scat_Backward_Spinner_Click</definedName>
    <definedName name="scat_Cubic_Click" localSheetId="0">[7]!scat_Cubic_Click</definedName>
    <definedName name="scat_Cubic_Click" localSheetId="18">[7]!scat_Cubic_Click</definedName>
    <definedName name="scat_Cubic_Click" localSheetId="19">[7]!scat_Cubic_Click</definedName>
    <definedName name="scat_Cubic_Click" localSheetId="8">[7]!scat_Cubic_Click</definedName>
    <definedName name="scat_Cubic_Click" localSheetId="12">[7]!scat_Cubic_Click</definedName>
    <definedName name="scat_Cubic_Click" localSheetId="11">[7]!scat_Cubic_Click</definedName>
    <definedName name="scat_Cubic_Click" localSheetId="14">[7]!scat_Cubic_Click</definedName>
    <definedName name="scat_Cubic_Click" localSheetId="20">[7]!scat_Cubic_Click</definedName>
    <definedName name="scat_Cubic_Click" localSheetId="16">[7]!scat_Cubic_Click</definedName>
    <definedName name="scat_Cubic_Click" localSheetId="22">[7]!scat_Cubic_Click</definedName>
    <definedName name="scat_Cubic_Click" localSheetId="15">[7]!scat_Cubic_Click</definedName>
    <definedName name="scat_Cubic_Click" localSheetId="21">[7]!scat_Cubic_Click</definedName>
    <definedName name="scat_Cubic_Click" localSheetId="9">[7]!scat_Cubic_Click</definedName>
    <definedName name="scat_Cubic_Click" localSheetId="23">[7]!scat_Cubic_Click</definedName>
    <definedName name="scat_Cubic_Click" localSheetId="13">[7]!scat_Cubic_Click</definedName>
    <definedName name="scat_Cubic_Click" localSheetId="10">[7]!scat_Cubic_Click</definedName>
    <definedName name="scat_Cubic_Click" localSheetId="24">[7]!scat_Cubic_Click</definedName>
    <definedName name="scat_Cubic_Click" localSheetId="17">[7]!scat_Cubic_Click</definedName>
    <definedName name="scat_Cubic_Click">[7]!scat_Cubic_Click</definedName>
    <definedName name="scat_Display_Stats_Click" localSheetId="0">[7]!scat_Display_Stats_Click</definedName>
    <definedName name="scat_Display_Stats_Click" localSheetId="18">[7]!scat_Display_Stats_Click</definedName>
    <definedName name="scat_Display_Stats_Click" localSheetId="19">[7]!scat_Display_Stats_Click</definedName>
    <definedName name="scat_Display_Stats_Click" localSheetId="8">[7]!scat_Display_Stats_Click</definedName>
    <definedName name="scat_Display_Stats_Click" localSheetId="12">[7]!scat_Display_Stats_Click</definedName>
    <definedName name="scat_Display_Stats_Click" localSheetId="11">[7]!scat_Display_Stats_Click</definedName>
    <definedName name="scat_Display_Stats_Click" localSheetId="14">[7]!scat_Display_Stats_Click</definedName>
    <definedName name="scat_Display_Stats_Click" localSheetId="20">[7]!scat_Display_Stats_Click</definedName>
    <definedName name="scat_Display_Stats_Click" localSheetId="16">[7]!scat_Display_Stats_Click</definedName>
    <definedName name="scat_Display_Stats_Click" localSheetId="22">[7]!scat_Display_Stats_Click</definedName>
    <definedName name="scat_Display_Stats_Click" localSheetId="15">[7]!scat_Display_Stats_Click</definedName>
    <definedName name="scat_Display_Stats_Click" localSheetId="21">[7]!scat_Display_Stats_Click</definedName>
    <definedName name="scat_Display_Stats_Click" localSheetId="9">[7]!scat_Display_Stats_Click</definedName>
    <definedName name="scat_Display_Stats_Click" localSheetId="23">[7]!scat_Display_Stats_Click</definedName>
    <definedName name="scat_Display_Stats_Click" localSheetId="13">[7]!scat_Display_Stats_Click</definedName>
    <definedName name="scat_Display_Stats_Click" localSheetId="10">[7]!scat_Display_Stats_Click</definedName>
    <definedName name="scat_Display_Stats_Click" localSheetId="24">[7]!scat_Display_Stats_Click</definedName>
    <definedName name="scat_Display_Stats_Click" localSheetId="17">[7]!scat_Display_Stats_Click</definedName>
    <definedName name="scat_Display_Stats_Click">[7]!scat_Display_Stats_Click</definedName>
    <definedName name="scat_Forward_Spinner_Click" localSheetId="0">[7]!scat_Forward_Spinner_Click</definedName>
    <definedName name="scat_Forward_Spinner_Click" localSheetId="18">[7]!scat_Forward_Spinner_Click</definedName>
    <definedName name="scat_Forward_Spinner_Click" localSheetId="19">[7]!scat_Forward_Spinner_Click</definedName>
    <definedName name="scat_Forward_Spinner_Click" localSheetId="8">[7]!scat_Forward_Spinner_Click</definedName>
    <definedName name="scat_Forward_Spinner_Click" localSheetId="12">[7]!scat_Forward_Spinner_Click</definedName>
    <definedName name="scat_Forward_Spinner_Click" localSheetId="11">[7]!scat_Forward_Spinner_Click</definedName>
    <definedName name="scat_Forward_Spinner_Click" localSheetId="14">[7]!scat_Forward_Spinner_Click</definedName>
    <definedName name="scat_Forward_Spinner_Click" localSheetId="20">[7]!scat_Forward_Spinner_Click</definedName>
    <definedName name="scat_Forward_Spinner_Click" localSheetId="16">[7]!scat_Forward_Spinner_Click</definedName>
    <definedName name="scat_Forward_Spinner_Click" localSheetId="22">[7]!scat_Forward_Spinner_Click</definedName>
    <definedName name="scat_Forward_Spinner_Click" localSheetId="15">[7]!scat_Forward_Spinner_Click</definedName>
    <definedName name="scat_Forward_Spinner_Click" localSheetId="21">[7]!scat_Forward_Spinner_Click</definedName>
    <definedName name="scat_Forward_Spinner_Click" localSheetId="9">[7]!scat_Forward_Spinner_Click</definedName>
    <definedName name="scat_Forward_Spinner_Click" localSheetId="23">[7]!scat_Forward_Spinner_Click</definedName>
    <definedName name="scat_Forward_Spinner_Click" localSheetId="13">[7]!scat_Forward_Spinner_Click</definedName>
    <definedName name="scat_Forward_Spinner_Click" localSheetId="10">[7]!scat_Forward_Spinner_Click</definedName>
    <definedName name="scat_Forward_Spinner_Click" localSheetId="24">[7]!scat_Forward_Spinner_Click</definedName>
    <definedName name="scat_Forward_Spinner_Click" localSheetId="17">[7]!scat_Forward_Spinner_Click</definedName>
    <definedName name="scat_Forward_Spinner_Click">[7]!scat_Forward_Spinner_Click</definedName>
    <definedName name="scat_Linear_Click" localSheetId="0">[7]!scat_Linear_Click</definedName>
    <definedName name="scat_Linear_Click" localSheetId="18">[7]!scat_Linear_Click</definedName>
    <definedName name="scat_Linear_Click" localSheetId="19">[7]!scat_Linear_Click</definedName>
    <definedName name="scat_Linear_Click" localSheetId="8">[7]!scat_Linear_Click</definedName>
    <definedName name="scat_Linear_Click" localSheetId="12">[7]!scat_Linear_Click</definedName>
    <definedName name="scat_Linear_Click" localSheetId="11">[7]!scat_Linear_Click</definedName>
    <definedName name="scat_Linear_Click" localSheetId="14">[7]!scat_Linear_Click</definedName>
    <definedName name="scat_Linear_Click" localSheetId="20">[7]!scat_Linear_Click</definedName>
    <definedName name="scat_Linear_Click" localSheetId="16">[7]!scat_Linear_Click</definedName>
    <definedName name="scat_Linear_Click" localSheetId="22">[7]!scat_Linear_Click</definedName>
    <definedName name="scat_Linear_Click" localSheetId="15">[7]!scat_Linear_Click</definedName>
    <definedName name="scat_Linear_Click" localSheetId="21">[7]!scat_Linear_Click</definedName>
    <definedName name="scat_Linear_Click" localSheetId="9">[7]!scat_Linear_Click</definedName>
    <definedName name="scat_Linear_Click" localSheetId="23">[7]!scat_Linear_Click</definedName>
    <definedName name="scat_Linear_Click" localSheetId="13">[7]!scat_Linear_Click</definedName>
    <definedName name="scat_Linear_Click" localSheetId="10">[7]!scat_Linear_Click</definedName>
    <definedName name="scat_Linear_Click" localSheetId="24">[7]!scat_Linear_Click</definedName>
    <definedName name="scat_Linear_Click" localSheetId="17">[7]!scat_Linear_Click</definedName>
    <definedName name="scat_Linear_Click">[7]!scat_Linear_Click</definedName>
    <definedName name="scat_No_Line_Click" localSheetId="0">[7]!scat_No_Line_Click</definedName>
    <definedName name="scat_No_Line_Click" localSheetId="18">[7]!scat_No_Line_Click</definedName>
    <definedName name="scat_No_Line_Click" localSheetId="19">[7]!scat_No_Line_Click</definedName>
    <definedName name="scat_No_Line_Click" localSheetId="8">[7]!scat_No_Line_Click</definedName>
    <definedName name="scat_No_Line_Click" localSheetId="12">[7]!scat_No_Line_Click</definedName>
    <definedName name="scat_No_Line_Click" localSheetId="11">[7]!scat_No_Line_Click</definedName>
    <definedName name="scat_No_Line_Click" localSheetId="14">[7]!scat_No_Line_Click</definedName>
    <definedName name="scat_No_Line_Click" localSheetId="20">[7]!scat_No_Line_Click</definedName>
    <definedName name="scat_No_Line_Click" localSheetId="16">[7]!scat_No_Line_Click</definedName>
    <definedName name="scat_No_Line_Click" localSheetId="22">[7]!scat_No_Line_Click</definedName>
    <definedName name="scat_No_Line_Click" localSheetId="15">[7]!scat_No_Line_Click</definedName>
    <definedName name="scat_No_Line_Click" localSheetId="21">[7]!scat_No_Line_Click</definedName>
    <definedName name="scat_No_Line_Click" localSheetId="9">[7]!scat_No_Line_Click</definedName>
    <definedName name="scat_No_Line_Click" localSheetId="23">[7]!scat_No_Line_Click</definedName>
    <definedName name="scat_No_Line_Click" localSheetId="13">[7]!scat_No_Line_Click</definedName>
    <definedName name="scat_No_Line_Click" localSheetId="10">[7]!scat_No_Line_Click</definedName>
    <definedName name="scat_No_Line_Click" localSheetId="24">[7]!scat_No_Line_Click</definedName>
    <definedName name="scat_No_Line_Click" localSheetId="17">[7]!scat_No_Line_Click</definedName>
    <definedName name="scat_No_Line_Click">[7]!scat_No_Line_Click</definedName>
    <definedName name="scat_Quadratic_Click" localSheetId="0">[7]!scat_Quadratic_Click</definedName>
    <definedName name="scat_Quadratic_Click" localSheetId="18">[7]!scat_Quadratic_Click</definedName>
    <definedName name="scat_Quadratic_Click" localSheetId="19">[7]!scat_Quadratic_Click</definedName>
    <definedName name="scat_Quadratic_Click" localSheetId="8">[7]!scat_Quadratic_Click</definedName>
    <definedName name="scat_Quadratic_Click" localSheetId="12">[7]!scat_Quadratic_Click</definedName>
    <definedName name="scat_Quadratic_Click" localSheetId="11">[7]!scat_Quadratic_Click</definedName>
    <definedName name="scat_Quadratic_Click" localSheetId="14">[7]!scat_Quadratic_Click</definedName>
    <definedName name="scat_Quadratic_Click" localSheetId="20">[7]!scat_Quadratic_Click</definedName>
    <definedName name="scat_Quadratic_Click" localSheetId="16">[7]!scat_Quadratic_Click</definedName>
    <definedName name="scat_Quadratic_Click" localSheetId="22">[7]!scat_Quadratic_Click</definedName>
    <definedName name="scat_Quadratic_Click" localSheetId="15">[7]!scat_Quadratic_Click</definedName>
    <definedName name="scat_Quadratic_Click" localSheetId="21">[7]!scat_Quadratic_Click</definedName>
    <definedName name="scat_Quadratic_Click" localSheetId="9">[7]!scat_Quadratic_Click</definedName>
    <definedName name="scat_Quadratic_Click" localSheetId="23">[7]!scat_Quadratic_Click</definedName>
    <definedName name="scat_Quadratic_Click" localSheetId="13">[7]!scat_Quadratic_Click</definedName>
    <definedName name="scat_Quadratic_Click" localSheetId="10">[7]!scat_Quadratic_Click</definedName>
    <definedName name="scat_Quadratic_Click" localSheetId="24">[7]!scat_Quadratic_Click</definedName>
    <definedName name="scat_Quadratic_Click" localSheetId="17">[7]!scat_Quadratic_Click</definedName>
    <definedName name="scat_Quadratic_Click">[7]!scat_Quadratic_Click</definedName>
    <definedName name="scat_Save_Defaults" localSheetId="0">[7]!scat_Save_Defaults</definedName>
    <definedName name="scat_Save_Defaults" localSheetId="18">[7]!scat_Save_Defaults</definedName>
    <definedName name="scat_Save_Defaults" localSheetId="19">[7]!scat_Save_Defaults</definedName>
    <definedName name="scat_Save_Defaults" localSheetId="8">[7]!scat_Save_Defaults</definedName>
    <definedName name="scat_Save_Defaults" localSheetId="12">[7]!scat_Save_Defaults</definedName>
    <definedName name="scat_Save_Defaults" localSheetId="11">[7]!scat_Save_Defaults</definedName>
    <definedName name="scat_Save_Defaults" localSheetId="14">[7]!scat_Save_Defaults</definedName>
    <definedName name="scat_Save_Defaults" localSheetId="20">[7]!scat_Save_Defaults</definedName>
    <definedName name="scat_Save_Defaults" localSheetId="16">[7]!scat_Save_Defaults</definedName>
    <definedName name="scat_Save_Defaults" localSheetId="22">[7]!scat_Save_Defaults</definedName>
    <definedName name="scat_Save_Defaults" localSheetId="15">[7]!scat_Save_Defaults</definedName>
    <definedName name="scat_Save_Defaults" localSheetId="21">[7]!scat_Save_Defaults</definedName>
    <definedName name="scat_Save_Defaults" localSheetId="9">[7]!scat_Save_Defaults</definedName>
    <definedName name="scat_Save_Defaults" localSheetId="23">[7]!scat_Save_Defaults</definedName>
    <definedName name="scat_Save_Defaults" localSheetId="13">[7]!scat_Save_Defaults</definedName>
    <definedName name="scat_Save_Defaults" localSheetId="10">[7]!scat_Save_Defaults</definedName>
    <definedName name="scat_Save_Defaults" localSheetId="24">[7]!scat_Save_Defaults</definedName>
    <definedName name="scat_Save_Defaults" localSheetId="17">[7]!scat_Save_Defaults</definedName>
    <definedName name="scat_Save_Defaults">[7]!scat_Save_Defaults</definedName>
    <definedName name="scatButton_Click" localSheetId="0">[7]!scatButton_Click</definedName>
    <definedName name="scatButton_Click" localSheetId="18">[7]!scatButton_Click</definedName>
    <definedName name="scatButton_Click" localSheetId="19">[7]!scatButton_Click</definedName>
    <definedName name="scatButton_Click" localSheetId="8">[7]!scatButton_Click</definedName>
    <definedName name="scatButton_Click" localSheetId="12">[7]!scatButton_Click</definedName>
    <definedName name="scatButton_Click" localSheetId="11">[7]!scatButton_Click</definedName>
    <definedName name="scatButton_Click" localSheetId="14">[7]!scatButton_Click</definedName>
    <definedName name="scatButton_Click" localSheetId="20">[7]!scatButton_Click</definedName>
    <definedName name="scatButton_Click" localSheetId="16">[7]!scatButton_Click</definedName>
    <definedName name="scatButton_Click" localSheetId="22">[7]!scatButton_Click</definedName>
    <definedName name="scatButton_Click" localSheetId="15">[7]!scatButton_Click</definedName>
    <definedName name="scatButton_Click" localSheetId="21">[7]!scatButton_Click</definedName>
    <definedName name="scatButton_Click" localSheetId="9">[7]!scatButton_Click</definedName>
    <definedName name="scatButton_Click" localSheetId="23">[7]!scatButton_Click</definedName>
    <definedName name="scatButton_Click" localSheetId="13">[7]!scatButton_Click</definedName>
    <definedName name="scatButton_Click" localSheetId="10">[7]!scatButton_Click</definedName>
    <definedName name="scatButton_Click" localSheetId="24">[7]!scatButton_Click</definedName>
    <definedName name="scatButton_Click" localSheetId="17">[7]!scatButton_Click</definedName>
    <definedName name="scatButton_Click">[7]!scatButton_Click</definedName>
    <definedName name="sCDDDropDown">[60]ISL!$C$71</definedName>
    <definedName name="sCDDDropDown_Name">[60]ISL!$D$71</definedName>
    <definedName name="Scenarios">[92]Assumptions!$C$4:$H$4</definedName>
    <definedName name="Sched_Pay" localSheetId="3">#REF!</definedName>
    <definedName name="Sched_Pay" localSheetId="0">#REF!</definedName>
    <definedName name="Sched_Pay" localSheetId="18">#REF!</definedName>
    <definedName name="Sched_Pay" localSheetId="19">#REF!</definedName>
    <definedName name="Sched_Pay" localSheetId="8">#REF!</definedName>
    <definedName name="Sched_Pay" localSheetId="12">#REF!</definedName>
    <definedName name="Sched_Pay" localSheetId="11">#REF!</definedName>
    <definedName name="Sched_Pay" localSheetId="14">#REF!</definedName>
    <definedName name="Sched_Pay" localSheetId="20">#REF!</definedName>
    <definedName name="Sched_Pay" localSheetId="16">#REF!</definedName>
    <definedName name="Sched_Pay" localSheetId="22">#REF!</definedName>
    <definedName name="Sched_Pay" localSheetId="15">#REF!</definedName>
    <definedName name="Sched_Pay" localSheetId="21">#REF!</definedName>
    <definedName name="Sched_Pay" localSheetId="9">#REF!</definedName>
    <definedName name="Sched_Pay" localSheetId="23">#REF!</definedName>
    <definedName name="Sched_Pay" localSheetId="13">#REF!</definedName>
    <definedName name="Sched_Pay" localSheetId="10">#REF!</definedName>
    <definedName name="Sched_Pay" localSheetId="24">#REF!</definedName>
    <definedName name="Sched_Pay" localSheetId="17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 localSheetId="18">#REF!</definedName>
    <definedName name="Scheduled_Extra_Payments" localSheetId="19">#REF!</definedName>
    <definedName name="Scheduled_Extra_Payments" localSheetId="8">#REF!</definedName>
    <definedName name="Scheduled_Extra_Payments" localSheetId="12">#REF!</definedName>
    <definedName name="Scheduled_Extra_Payments" localSheetId="11">#REF!</definedName>
    <definedName name="Scheduled_Extra_Payments" localSheetId="14">#REF!</definedName>
    <definedName name="Scheduled_Extra_Payments" localSheetId="20">#REF!</definedName>
    <definedName name="Scheduled_Extra_Payments" localSheetId="16">#REF!</definedName>
    <definedName name="Scheduled_Extra_Payments" localSheetId="22">#REF!</definedName>
    <definedName name="Scheduled_Extra_Payments" localSheetId="15">#REF!</definedName>
    <definedName name="Scheduled_Extra_Payments" localSheetId="21">#REF!</definedName>
    <definedName name="Scheduled_Extra_Payments" localSheetId="9">#REF!</definedName>
    <definedName name="Scheduled_Extra_Payments" localSheetId="23">#REF!</definedName>
    <definedName name="Scheduled_Extra_Payments" localSheetId="13">#REF!</definedName>
    <definedName name="Scheduled_Extra_Payments" localSheetId="10">#REF!</definedName>
    <definedName name="Scheduled_Extra_Payments" localSheetId="24">#REF!</definedName>
    <definedName name="Scheduled_Extra_Payments" localSheetId="17">#REF!</definedName>
    <definedName name="Scheduled_Extra_Payments">#REF!</definedName>
    <definedName name="Scheduled_Monthly_Payment" localSheetId="3">#REF!</definedName>
    <definedName name="Scheduled_Monthly_Payment" localSheetId="0">#REF!</definedName>
    <definedName name="Scheduled_Monthly_Payment" localSheetId="18">#REF!</definedName>
    <definedName name="Scheduled_Monthly_Payment" localSheetId="19">#REF!</definedName>
    <definedName name="Scheduled_Monthly_Payment" localSheetId="8">#REF!</definedName>
    <definedName name="Scheduled_Monthly_Payment" localSheetId="12">#REF!</definedName>
    <definedName name="Scheduled_Monthly_Payment" localSheetId="11">#REF!</definedName>
    <definedName name="Scheduled_Monthly_Payment" localSheetId="14">#REF!</definedName>
    <definedName name="Scheduled_Monthly_Payment" localSheetId="20">#REF!</definedName>
    <definedName name="Scheduled_Monthly_Payment" localSheetId="16">#REF!</definedName>
    <definedName name="Scheduled_Monthly_Payment" localSheetId="22">#REF!</definedName>
    <definedName name="Scheduled_Monthly_Payment" localSheetId="15">#REF!</definedName>
    <definedName name="Scheduled_Monthly_Payment" localSheetId="21">#REF!</definedName>
    <definedName name="Scheduled_Monthly_Payment" localSheetId="9">#REF!</definedName>
    <definedName name="Scheduled_Monthly_Payment" localSheetId="23">#REF!</definedName>
    <definedName name="Scheduled_Monthly_Payment" localSheetId="13">#REF!</definedName>
    <definedName name="Scheduled_Monthly_Payment" localSheetId="10">#REF!</definedName>
    <definedName name="Scheduled_Monthly_Payment" localSheetId="24">#REF!</definedName>
    <definedName name="Scheduled_Monthly_Payment" localSheetId="17">#REF!</definedName>
    <definedName name="Scheduled_Monthly_Payment">#REF!</definedName>
    <definedName name="scott" localSheetId="3">'[93]Consolidated Budget Worksheet'!#REF!</definedName>
    <definedName name="scott" localSheetId="0">'[93]Consolidated Budget Worksheet'!#REF!</definedName>
    <definedName name="scott" localSheetId="18">'[93]Consolidated Budget Worksheet'!#REF!</definedName>
    <definedName name="scott" localSheetId="19">'[93]Consolidated Budget Worksheet'!#REF!</definedName>
    <definedName name="scott" localSheetId="8">'[93]Consolidated Budget Worksheet'!#REF!</definedName>
    <definedName name="scott" localSheetId="12">'[93]Consolidated Budget Worksheet'!#REF!</definedName>
    <definedName name="scott" localSheetId="11">'[93]Consolidated Budget Worksheet'!#REF!</definedName>
    <definedName name="scott" localSheetId="14">'[93]Consolidated Budget Worksheet'!#REF!</definedName>
    <definedName name="scott" localSheetId="20">'[93]Consolidated Budget Worksheet'!#REF!</definedName>
    <definedName name="scott" localSheetId="16">'[93]Consolidated Budget Worksheet'!#REF!</definedName>
    <definedName name="scott" localSheetId="22">'[93]Consolidated Budget Worksheet'!#REF!</definedName>
    <definedName name="scott" localSheetId="15">'[93]Consolidated Budget Worksheet'!#REF!</definedName>
    <definedName name="scott" localSheetId="21">'[93]Consolidated Budget Worksheet'!#REF!</definedName>
    <definedName name="scott" localSheetId="9">'[93]Consolidated Budget Worksheet'!#REF!</definedName>
    <definedName name="scott" localSheetId="23">'[93]Consolidated Budget Worksheet'!#REF!</definedName>
    <definedName name="scott" localSheetId="13">'[93]Consolidated Budget Worksheet'!#REF!</definedName>
    <definedName name="scott" localSheetId="10">'[93]Consolidated Budget Worksheet'!#REF!</definedName>
    <definedName name="scott" localSheetId="24">'[93]Consolidated Budget Worksheet'!#REF!</definedName>
    <definedName name="scott" localSheetId="17">'[93]Consolidated Budget Worksheet'!#REF!</definedName>
    <definedName name="scott">'[93]Consolidated Budget Worksheet'!#REF!</definedName>
    <definedName name="sdfgsgdsh54" hidden="1">[5]A!$J$4:$U$4</definedName>
    <definedName name="sdfwefewfse" hidden="1">[5]A!$J$17:$U$17</definedName>
    <definedName name="SDM">[94]shortnames!$A$1:$F$1548</definedName>
    <definedName name="sean" localSheetId="3" hidden="1">{"'Sample Status'!$A$1:$J$21"}</definedName>
    <definedName name="sean" localSheetId="0" hidden="1">{"'Sample Status'!$A$1:$J$21"}</definedName>
    <definedName name="sean" localSheetId="18" hidden="1">{"'Sample Status'!$A$1:$J$21"}</definedName>
    <definedName name="sean" localSheetId="19" hidden="1">{"'Sample Status'!$A$1:$J$21"}</definedName>
    <definedName name="sean" localSheetId="8" hidden="1">{"'Sample Status'!$A$1:$J$21"}</definedName>
    <definedName name="sean" localSheetId="12" hidden="1">{"'Sample Status'!$A$1:$J$21"}</definedName>
    <definedName name="sean" localSheetId="11" hidden="1">{"'Sample Status'!$A$1:$J$21"}</definedName>
    <definedName name="sean" localSheetId="14" hidden="1">{"'Sample Status'!$A$1:$J$21"}</definedName>
    <definedName name="sean" localSheetId="20" hidden="1">{"'Sample Status'!$A$1:$J$21"}</definedName>
    <definedName name="sean" localSheetId="16" hidden="1">{"'Sample Status'!$A$1:$J$21"}</definedName>
    <definedName name="sean" localSheetId="22" hidden="1">{"'Sample Status'!$A$1:$J$21"}</definedName>
    <definedName name="sean" localSheetId="15" hidden="1">{"'Sample Status'!$A$1:$J$21"}</definedName>
    <definedName name="sean" localSheetId="21" hidden="1">{"'Sample Status'!$A$1:$J$21"}</definedName>
    <definedName name="sean" localSheetId="9" hidden="1">{"'Sample Status'!$A$1:$J$21"}</definedName>
    <definedName name="sean" localSheetId="23" hidden="1">{"'Sample Status'!$A$1:$J$21"}</definedName>
    <definedName name="sean" localSheetId="13" hidden="1">{"'Sample Status'!$A$1:$J$21"}</definedName>
    <definedName name="sean" localSheetId="10" hidden="1">{"'Sample Status'!$A$1:$J$21"}</definedName>
    <definedName name="sean" localSheetId="24" hidden="1">{"'Sample Status'!$A$1:$J$21"}</definedName>
    <definedName name="sean" localSheetId="17" hidden="1">{"'Sample Status'!$A$1:$J$21"}</definedName>
    <definedName name="sean" hidden="1">{"'Sample Status'!$A$1:$J$21"}</definedName>
    <definedName name="segmentAP607" localSheetId="3">#REF!</definedName>
    <definedName name="segmentAP607" localSheetId="0">#REF!</definedName>
    <definedName name="segmentAP607" localSheetId="18">#REF!</definedName>
    <definedName name="segmentAP607" localSheetId="19">#REF!</definedName>
    <definedName name="segmentAP607" localSheetId="8">#REF!</definedName>
    <definedName name="segmentAP607" localSheetId="12">#REF!</definedName>
    <definedName name="segmentAP607" localSheetId="11">#REF!</definedName>
    <definedName name="segmentAP607" localSheetId="14">#REF!</definedName>
    <definedName name="segmentAP607" localSheetId="20">#REF!</definedName>
    <definedName name="segmentAP607" localSheetId="16">#REF!</definedName>
    <definedName name="segmentAP607" localSheetId="22">#REF!</definedName>
    <definedName name="segmentAP607" localSheetId="15">#REF!</definedName>
    <definedName name="segmentAP607" localSheetId="21">#REF!</definedName>
    <definedName name="segmentAP607" localSheetId="9">#REF!</definedName>
    <definedName name="segmentAP607" localSheetId="23">#REF!</definedName>
    <definedName name="segmentAP607" localSheetId="13">#REF!</definedName>
    <definedName name="segmentAP607" localSheetId="10">#REF!</definedName>
    <definedName name="segmentAP607" localSheetId="24">#REF!</definedName>
    <definedName name="segmentAP607" localSheetId="17">#REF!</definedName>
    <definedName name="segmentAP607">#REF!</definedName>
    <definedName name="SelectedGrowthRate" localSheetId="3">'[63]Tie Out &amp; Update'!#REF!</definedName>
    <definedName name="SelectedGrowthRate" localSheetId="0">'[63]Tie Out &amp; Update'!#REF!</definedName>
    <definedName name="SelectedGrowthRate" localSheetId="18">'[63]Tie Out &amp; Update'!#REF!</definedName>
    <definedName name="SelectedGrowthRate" localSheetId="19">'[63]Tie Out &amp; Update'!#REF!</definedName>
    <definedName name="SelectedGrowthRate" localSheetId="8">'[63]Tie Out &amp; Update'!#REF!</definedName>
    <definedName name="SelectedGrowthRate" localSheetId="12">'[63]Tie Out &amp; Update'!#REF!</definedName>
    <definedName name="SelectedGrowthRate" localSheetId="11">'[63]Tie Out &amp; Update'!#REF!</definedName>
    <definedName name="SelectedGrowthRate" localSheetId="14">'[63]Tie Out &amp; Update'!#REF!</definedName>
    <definedName name="SelectedGrowthRate" localSheetId="20">'[63]Tie Out &amp; Update'!#REF!</definedName>
    <definedName name="SelectedGrowthRate" localSheetId="16">'[63]Tie Out &amp; Update'!#REF!</definedName>
    <definedName name="SelectedGrowthRate" localSheetId="22">'[63]Tie Out &amp; Update'!#REF!</definedName>
    <definedName name="SelectedGrowthRate" localSheetId="15">'[63]Tie Out &amp; Update'!#REF!</definedName>
    <definedName name="SelectedGrowthRate" localSheetId="21">'[63]Tie Out &amp; Update'!#REF!</definedName>
    <definedName name="SelectedGrowthRate" localSheetId="9">'[63]Tie Out &amp; Update'!#REF!</definedName>
    <definedName name="SelectedGrowthRate" localSheetId="23">'[63]Tie Out &amp; Update'!#REF!</definedName>
    <definedName name="SelectedGrowthRate" localSheetId="13">'[63]Tie Out &amp; Update'!#REF!</definedName>
    <definedName name="SelectedGrowthRate" localSheetId="10">'[63]Tie Out &amp; Update'!#REF!</definedName>
    <definedName name="SelectedGrowthRate" localSheetId="24">'[63]Tie Out &amp; Update'!#REF!</definedName>
    <definedName name="SelectedGrowthRate" localSheetId="17">'[63]Tie Out &amp; Update'!#REF!</definedName>
    <definedName name="SelectedGrowthRate">'[63]Tie Out &amp; Update'!#REF!</definedName>
    <definedName name="sena" localSheetId="3">#REF!</definedName>
    <definedName name="sena" localSheetId="0">#REF!</definedName>
    <definedName name="sena" localSheetId="18">#REF!</definedName>
    <definedName name="sena" localSheetId="19">#REF!</definedName>
    <definedName name="sena" localSheetId="8">#REF!</definedName>
    <definedName name="sena" localSheetId="12">#REF!</definedName>
    <definedName name="sena" localSheetId="11">#REF!</definedName>
    <definedName name="sena" localSheetId="14">#REF!</definedName>
    <definedName name="sena" localSheetId="20">#REF!</definedName>
    <definedName name="sena" localSheetId="16">#REF!</definedName>
    <definedName name="sena" localSheetId="22">#REF!</definedName>
    <definedName name="sena" localSheetId="15">#REF!</definedName>
    <definedName name="sena" localSheetId="21">#REF!</definedName>
    <definedName name="sena" localSheetId="9">#REF!</definedName>
    <definedName name="sena" localSheetId="23">#REF!</definedName>
    <definedName name="sena" localSheetId="13">#REF!</definedName>
    <definedName name="sena" localSheetId="10">#REF!</definedName>
    <definedName name="sena" localSheetId="24">#REF!</definedName>
    <definedName name="sena" localSheetId="17">#REF!</definedName>
    <definedName name="sena">#REF!</definedName>
    <definedName name="SenB" localSheetId="3">#REF!</definedName>
    <definedName name="SenB" localSheetId="0">#REF!</definedName>
    <definedName name="SenB" localSheetId="18">#REF!</definedName>
    <definedName name="SenB" localSheetId="19">#REF!</definedName>
    <definedName name="SenB" localSheetId="8">#REF!</definedName>
    <definedName name="SenB" localSheetId="12">#REF!</definedName>
    <definedName name="SenB" localSheetId="11">#REF!</definedName>
    <definedName name="SenB" localSheetId="14">#REF!</definedName>
    <definedName name="SenB" localSheetId="20">#REF!</definedName>
    <definedName name="SenB" localSheetId="16">#REF!</definedName>
    <definedName name="SenB" localSheetId="22">#REF!</definedName>
    <definedName name="SenB" localSheetId="15">#REF!</definedName>
    <definedName name="SenB" localSheetId="21">#REF!</definedName>
    <definedName name="SenB" localSheetId="9">#REF!</definedName>
    <definedName name="SenB" localSheetId="23">#REF!</definedName>
    <definedName name="SenB" localSheetId="13">#REF!</definedName>
    <definedName name="SenB" localSheetId="10">#REF!</definedName>
    <definedName name="SenB" localSheetId="24">#REF!</definedName>
    <definedName name="SenB" localSheetId="17">#REF!</definedName>
    <definedName name="SenB">#REF!</definedName>
    <definedName name="SenC" localSheetId="3">#REF!</definedName>
    <definedName name="SenC" localSheetId="0">#REF!</definedName>
    <definedName name="SenC" localSheetId="18">#REF!</definedName>
    <definedName name="SenC" localSheetId="19">#REF!</definedName>
    <definedName name="SenC" localSheetId="8">#REF!</definedName>
    <definedName name="SenC" localSheetId="12">#REF!</definedName>
    <definedName name="SenC" localSheetId="11">#REF!</definedName>
    <definedName name="SenC" localSheetId="14">#REF!</definedName>
    <definedName name="SenC" localSheetId="20">#REF!</definedName>
    <definedName name="SenC" localSheetId="16">#REF!</definedName>
    <definedName name="SenC" localSheetId="22">#REF!</definedName>
    <definedName name="SenC" localSheetId="15">#REF!</definedName>
    <definedName name="SenC" localSheetId="21">#REF!</definedName>
    <definedName name="SenC" localSheetId="9">#REF!</definedName>
    <definedName name="SenC" localSheetId="23">#REF!</definedName>
    <definedName name="SenC" localSheetId="13">#REF!</definedName>
    <definedName name="SenC" localSheetId="10">#REF!</definedName>
    <definedName name="SenC" localSheetId="24">#REF!</definedName>
    <definedName name="SenC" localSheetId="17">#REF!</definedName>
    <definedName name="SenC">#REF!</definedName>
    <definedName name="sencmn" localSheetId="3">#REF!</definedName>
    <definedName name="sencmn" localSheetId="0">#REF!</definedName>
    <definedName name="sencmn" localSheetId="18">#REF!</definedName>
    <definedName name="sencmn" localSheetId="19">#REF!</definedName>
    <definedName name="sencmn" localSheetId="8">#REF!</definedName>
    <definedName name="sencmn" localSheetId="12">#REF!</definedName>
    <definedName name="sencmn" localSheetId="11">#REF!</definedName>
    <definedName name="sencmn" localSheetId="14">#REF!</definedName>
    <definedName name="sencmn" localSheetId="20">#REF!</definedName>
    <definedName name="sencmn" localSheetId="16">#REF!</definedName>
    <definedName name="sencmn" localSheetId="22">#REF!</definedName>
    <definedName name="sencmn" localSheetId="15">#REF!</definedName>
    <definedName name="sencmn" localSheetId="21">#REF!</definedName>
    <definedName name="sencmn" localSheetId="9">#REF!</definedName>
    <definedName name="sencmn" localSheetId="23">#REF!</definedName>
    <definedName name="sencmn" localSheetId="13">#REF!</definedName>
    <definedName name="sencmn" localSheetId="10">#REF!</definedName>
    <definedName name="sencmn" localSheetId="24">#REF!</definedName>
    <definedName name="sencmn" localSheetId="17">#REF!</definedName>
    <definedName name="sencmn">#REF!</definedName>
    <definedName name="SenD" localSheetId="3">#REF!</definedName>
    <definedName name="SenD" localSheetId="0">#REF!</definedName>
    <definedName name="SenD" localSheetId="18">#REF!</definedName>
    <definedName name="SenD" localSheetId="19">#REF!</definedName>
    <definedName name="SenD" localSheetId="8">#REF!</definedName>
    <definedName name="SenD" localSheetId="12">#REF!</definedName>
    <definedName name="SenD" localSheetId="11">#REF!</definedName>
    <definedName name="SenD" localSheetId="14">#REF!</definedName>
    <definedName name="SenD" localSheetId="20">#REF!</definedName>
    <definedName name="SenD" localSheetId="16">#REF!</definedName>
    <definedName name="SenD" localSheetId="22">#REF!</definedName>
    <definedName name="SenD" localSheetId="15">#REF!</definedName>
    <definedName name="SenD" localSheetId="21">#REF!</definedName>
    <definedName name="SenD" localSheetId="9">#REF!</definedName>
    <definedName name="SenD" localSheetId="23">#REF!</definedName>
    <definedName name="SenD" localSheetId="13">#REF!</definedName>
    <definedName name="SenD" localSheetId="10">#REF!</definedName>
    <definedName name="SenD" localSheetId="24">#REF!</definedName>
    <definedName name="SenD" localSheetId="17">#REF!</definedName>
    <definedName name="SenD">#REF!</definedName>
    <definedName name="SenN" localSheetId="3">#REF!</definedName>
    <definedName name="SenN" localSheetId="0">#REF!</definedName>
    <definedName name="SenN" localSheetId="18">#REF!</definedName>
    <definedName name="SenN" localSheetId="19">#REF!</definedName>
    <definedName name="SenN" localSheetId="8">#REF!</definedName>
    <definedName name="SenN" localSheetId="12">#REF!</definedName>
    <definedName name="SenN" localSheetId="11">#REF!</definedName>
    <definedName name="SenN" localSheetId="14">#REF!</definedName>
    <definedName name="SenN" localSheetId="20">#REF!</definedName>
    <definedName name="SenN" localSheetId="16">#REF!</definedName>
    <definedName name="SenN" localSheetId="22">#REF!</definedName>
    <definedName name="SenN" localSheetId="15">#REF!</definedName>
    <definedName name="SenN" localSheetId="21">#REF!</definedName>
    <definedName name="SenN" localSheetId="9">#REF!</definedName>
    <definedName name="SenN" localSheetId="23">#REF!</definedName>
    <definedName name="SenN" localSheetId="13">#REF!</definedName>
    <definedName name="SenN" localSheetId="10">#REF!</definedName>
    <definedName name="SenN" localSheetId="24">#REF!</definedName>
    <definedName name="SenN" localSheetId="17">#REF!</definedName>
    <definedName name="SenN">#REF!</definedName>
    <definedName name="Sense_eBayPenetration">1</definedName>
    <definedName name="Sense_FraudLoss">1</definedName>
    <definedName name="Sense_FundingCC">1</definedName>
    <definedName name="Sense_OffeBayCount">1</definedName>
    <definedName name="Sense_xBdr">1</definedName>
    <definedName name="SenseList" localSheetId="3">#REF!</definedName>
    <definedName name="SenseList" localSheetId="0">#REF!</definedName>
    <definedName name="SenseList" localSheetId="18">#REF!</definedName>
    <definedName name="SenseList" localSheetId="19">#REF!</definedName>
    <definedName name="SenseList" localSheetId="8">#REF!</definedName>
    <definedName name="SenseList" localSheetId="12">#REF!</definedName>
    <definedName name="SenseList" localSheetId="11">#REF!</definedName>
    <definedName name="SenseList" localSheetId="14">#REF!</definedName>
    <definedName name="SenseList" localSheetId="20">#REF!</definedName>
    <definedName name="SenseList" localSheetId="16">#REF!</definedName>
    <definedName name="SenseList" localSheetId="22">#REF!</definedName>
    <definedName name="SenseList" localSheetId="15">#REF!</definedName>
    <definedName name="SenseList" localSheetId="21">#REF!</definedName>
    <definedName name="SenseList" localSheetId="9">#REF!</definedName>
    <definedName name="SenseList" localSheetId="23">#REF!</definedName>
    <definedName name="SenseList" localSheetId="13">#REF!</definedName>
    <definedName name="SenseList" localSheetId="10">#REF!</definedName>
    <definedName name="SenseList" localSheetId="24">#REF!</definedName>
    <definedName name="SenseList" localSheetId="17">#REF!</definedName>
    <definedName name="SenseList">#REF!</definedName>
    <definedName name="SFN" localSheetId="3">[27]Q2_Account!#REF!</definedName>
    <definedName name="SFN" localSheetId="0">[27]Q2_Account!#REF!</definedName>
    <definedName name="SFN" localSheetId="18">[27]Q2_Account!#REF!</definedName>
    <definedName name="SFN" localSheetId="19">[27]Q2_Account!#REF!</definedName>
    <definedName name="SFN" localSheetId="8">[27]Q2_Account!#REF!</definedName>
    <definedName name="SFN" localSheetId="12">[27]Q2_Account!#REF!</definedName>
    <definedName name="SFN" localSheetId="11">[27]Q2_Account!#REF!</definedName>
    <definedName name="SFN" localSheetId="14">[27]Q2_Account!#REF!</definedName>
    <definedName name="SFN" localSheetId="20">[27]Q2_Account!#REF!</definedName>
    <definedName name="SFN" localSheetId="16">[27]Q2_Account!#REF!</definedName>
    <definedName name="SFN" localSheetId="22">[27]Q2_Account!#REF!</definedName>
    <definedName name="SFN" localSheetId="15">[27]Q2_Account!#REF!</definedName>
    <definedName name="SFN" localSheetId="21">[27]Q2_Account!#REF!</definedName>
    <definedName name="SFN" localSheetId="9">[27]Q2_Account!#REF!</definedName>
    <definedName name="SFN" localSheetId="23">[27]Q2_Account!#REF!</definedName>
    <definedName name="SFN" localSheetId="13">[27]Q2_Account!#REF!</definedName>
    <definedName name="SFN" localSheetId="10">[27]Q2_Account!#REF!</definedName>
    <definedName name="SFN" localSheetId="24">[27]Q2_Account!#REF!</definedName>
    <definedName name="SFN" localSheetId="17">[27]Q2_Account!#REF!</definedName>
    <definedName name="SFN">[27]Q2_Account!#REF!</definedName>
    <definedName name="sGMTDropDown">[60]ISL!$C$69</definedName>
    <definedName name="sGMTDropDown_Name">[60]ISL!$D$69</definedName>
    <definedName name="shit" localSheetId="0">[7]!shit</definedName>
    <definedName name="shit" localSheetId="18">[7]!shit</definedName>
    <definedName name="shit" localSheetId="19">[7]!shit</definedName>
    <definedName name="shit" localSheetId="8">[7]!shit</definedName>
    <definedName name="shit" localSheetId="12">[7]!shit</definedName>
    <definedName name="shit" localSheetId="11">[7]!shit</definedName>
    <definedName name="shit" localSheetId="14">[7]!shit</definedName>
    <definedName name="shit" localSheetId="20">[7]!shit</definedName>
    <definedName name="shit" localSheetId="16">[7]!shit</definedName>
    <definedName name="shit" localSheetId="22">[7]!shit</definedName>
    <definedName name="shit" localSheetId="15">[7]!shit</definedName>
    <definedName name="shit" localSheetId="21">[7]!shit</definedName>
    <definedName name="shit" localSheetId="9">[7]!shit</definedName>
    <definedName name="shit" localSheetId="23">[7]!shit</definedName>
    <definedName name="shit" localSheetId="13">[7]!shit</definedName>
    <definedName name="shit" localSheetId="10">[7]!shit</definedName>
    <definedName name="shit" localSheetId="24">[7]!shit</definedName>
    <definedName name="shit" localSheetId="17">[7]!shit</definedName>
    <definedName name="shit">[7]!shit</definedName>
    <definedName name="shortnames2">[95]webprice!$A$1:$E$567</definedName>
    <definedName name="Siteops">'[96]q_Site Ops'!$A$1:$H$55</definedName>
    <definedName name="SLCHEAD2002" localSheetId="3">#REF!</definedName>
    <definedName name="SLCHEAD2002" localSheetId="0">#REF!</definedName>
    <definedName name="SLCHEAD2002" localSheetId="18">#REF!</definedName>
    <definedName name="SLCHEAD2002" localSheetId="19">#REF!</definedName>
    <definedName name="SLCHEAD2002" localSheetId="8">#REF!</definedName>
    <definedName name="SLCHEAD2002" localSheetId="12">#REF!</definedName>
    <definedName name="SLCHEAD2002" localSheetId="11">#REF!</definedName>
    <definedName name="SLCHEAD2002" localSheetId="14">#REF!</definedName>
    <definedName name="SLCHEAD2002" localSheetId="20">#REF!</definedName>
    <definedName name="SLCHEAD2002" localSheetId="16">#REF!</definedName>
    <definedName name="SLCHEAD2002" localSheetId="22">#REF!</definedName>
    <definedName name="SLCHEAD2002" localSheetId="15">#REF!</definedName>
    <definedName name="SLCHEAD2002" localSheetId="21">#REF!</definedName>
    <definedName name="SLCHEAD2002" localSheetId="9">#REF!</definedName>
    <definedName name="SLCHEAD2002" localSheetId="23">#REF!</definedName>
    <definedName name="SLCHEAD2002" localSheetId="13">#REF!</definedName>
    <definedName name="SLCHEAD2002" localSheetId="10">#REF!</definedName>
    <definedName name="SLCHEAD2002" localSheetId="24">#REF!</definedName>
    <definedName name="SLCHEAD2002" localSheetId="17">#REF!</definedName>
    <definedName name="SLCHEAD2002">#REF!</definedName>
    <definedName name="SLCHEAD2003" localSheetId="3">#REF!</definedName>
    <definedName name="SLCHEAD2003" localSheetId="0">#REF!</definedName>
    <definedName name="SLCHEAD2003" localSheetId="18">#REF!</definedName>
    <definedName name="SLCHEAD2003" localSheetId="19">#REF!</definedName>
    <definedName name="SLCHEAD2003" localSheetId="8">#REF!</definedName>
    <definedName name="SLCHEAD2003" localSheetId="12">#REF!</definedName>
    <definedName name="SLCHEAD2003" localSheetId="11">#REF!</definedName>
    <definedName name="SLCHEAD2003" localSheetId="14">#REF!</definedName>
    <definedName name="SLCHEAD2003" localSheetId="20">#REF!</definedName>
    <definedName name="SLCHEAD2003" localSheetId="16">#REF!</definedName>
    <definedName name="SLCHEAD2003" localSheetId="22">#REF!</definedName>
    <definedName name="SLCHEAD2003" localSheetId="15">#REF!</definedName>
    <definedName name="SLCHEAD2003" localSheetId="21">#REF!</definedName>
    <definedName name="SLCHEAD2003" localSheetId="9">#REF!</definedName>
    <definedName name="SLCHEAD2003" localSheetId="23">#REF!</definedName>
    <definedName name="SLCHEAD2003" localSheetId="13">#REF!</definedName>
    <definedName name="SLCHEAD2003" localSheetId="10">#REF!</definedName>
    <definedName name="SLCHEAD2003" localSheetId="24">#REF!</definedName>
    <definedName name="SLCHEAD2003" localSheetId="17">#REF!</definedName>
    <definedName name="SLCHEAD2003">#REF!</definedName>
    <definedName name="Small_Back_Click" localSheetId="0">[7]!Small_Back_Click</definedName>
    <definedName name="Small_Back_Click" localSheetId="18">[7]!Small_Back_Click</definedName>
    <definedName name="Small_Back_Click" localSheetId="19">[7]!Small_Back_Click</definedName>
    <definedName name="Small_Back_Click" localSheetId="8">[7]!Small_Back_Click</definedName>
    <definedName name="Small_Back_Click" localSheetId="12">[7]!Small_Back_Click</definedName>
    <definedName name="Small_Back_Click" localSheetId="11">[7]!Small_Back_Click</definedName>
    <definedName name="Small_Back_Click" localSheetId="14">[7]!Small_Back_Click</definedName>
    <definedName name="Small_Back_Click" localSheetId="20">[7]!Small_Back_Click</definedName>
    <definedName name="Small_Back_Click" localSheetId="16">[7]!Small_Back_Click</definedName>
    <definedName name="Small_Back_Click" localSheetId="22">[7]!Small_Back_Click</definedName>
    <definedName name="Small_Back_Click" localSheetId="15">[7]!Small_Back_Click</definedName>
    <definedName name="Small_Back_Click" localSheetId="21">[7]!Small_Back_Click</definedName>
    <definedName name="Small_Back_Click" localSheetId="9">[7]!Small_Back_Click</definedName>
    <definedName name="Small_Back_Click" localSheetId="23">[7]!Small_Back_Click</definedName>
    <definedName name="Small_Back_Click" localSheetId="13">[7]!Small_Back_Click</definedName>
    <definedName name="Small_Back_Click" localSheetId="10">[7]!Small_Back_Click</definedName>
    <definedName name="Small_Back_Click" localSheetId="24">[7]!Small_Back_Click</definedName>
    <definedName name="Small_Back_Click" localSheetId="17">[7]!Small_Back_Click</definedName>
    <definedName name="Small_Back_Click">[7]!Small_Back_Click</definedName>
    <definedName name="SO">SUM(OFFSET(!A$430,!$B1,0,!$A1,1))</definedName>
    <definedName name="SO_MID">[71]PillarTargetQ32002!$AS$1:$AS$2</definedName>
    <definedName name="Sort2" localSheetId="3" hidden="1">'[6]SAL-2000'!#REF!</definedName>
    <definedName name="Sort2" localSheetId="0" hidden="1">'[6]SAL-2000'!#REF!</definedName>
    <definedName name="Sort2" localSheetId="18" hidden="1">'[6]SAL-2000'!#REF!</definedName>
    <definedName name="Sort2" localSheetId="19" hidden="1">'[6]SAL-2000'!#REF!</definedName>
    <definedName name="Sort2" localSheetId="8" hidden="1">'[6]SAL-2000'!#REF!</definedName>
    <definedName name="Sort2" localSheetId="12" hidden="1">'[6]SAL-2000'!#REF!</definedName>
    <definedName name="Sort2" localSheetId="11" hidden="1">'[6]SAL-2000'!#REF!</definedName>
    <definedName name="Sort2" localSheetId="14" hidden="1">'[6]SAL-2000'!#REF!</definedName>
    <definedName name="Sort2" localSheetId="20" hidden="1">'[6]SAL-2000'!#REF!</definedName>
    <definedName name="Sort2" localSheetId="16" hidden="1">'[6]SAL-2000'!#REF!</definedName>
    <definedName name="Sort2" localSheetId="22" hidden="1">'[6]SAL-2000'!#REF!</definedName>
    <definedName name="Sort2" localSheetId="15" hidden="1">'[6]SAL-2000'!#REF!</definedName>
    <definedName name="Sort2" localSheetId="21" hidden="1">'[6]SAL-2000'!#REF!</definedName>
    <definedName name="Sort2" localSheetId="9" hidden="1">'[6]SAL-2000'!#REF!</definedName>
    <definedName name="Sort2" localSheetId="23" hidden="1">'[6]SAL-2000'!#REF!</definedName>
    <definedName name="Sort2" localSheetId="13" hidden="1">'[6]SAL-2000'!#REF!</definedName>
    <definedName name="Sort2" localSheetId="10" hidden="1">'[6]SAL-2000'!#REF!</definedName>
    <definedName name="Sort2" localSheetId="24" hidden="1">'[6]SAL-2000'!#REF!</definedName>
    <definedName name="Sort2" localSheetId="17" hidden="1">'[6]SAL-2000'!#REF!</definedName>
    <definedName name="Sort2" hidden="1">'[6]SAL-2000'!#REF!</definedName>
    <definedName name="spog" localSheetId="3">#REF!</definedName>
    <definedName name="spog" localSheetId="0">#REF!</definedName>
    <definedName name="spog" localSheetId="18">#REF!</definedName>
    <definedName name="spog" localSheetId="19">#REF!</definedName>
    <definedName name="spog" localSheetId="8">#REF!</definedName>
    <definedName name="spog" localSheetId="12">#REF!</definedName>
    <definedName name="spog" localSheetId="11">#REF!</definedName>
    <definedName name="spog" localSheetId="14">#REF!</definedName>
    <definedName name="spog" localSheetId="20">#REF!</definedName>
    <definedName name="spog" localSheetId="16">#REF!</definedName>
    <definedName name="spog" localSheetId="22">#REF!</definedName>
    <definedName name="spog" localSheetId="15">#REF!</definedName>
    <definedName name="spog" localSheetId="21">#REF!</definedName>
    <definedName name="spog" localSheetId="9">#REF!</definedName>
    <definedName name="spog" localSheetId="23">#REF!</definedName>
    <definedName name="spog" localSheetId="13">#REF!</definedName>
    <definedName name="spog" localSheetId="10">#REF!</definedName>
    <definedName name="spog" localSheetId="24">#REF!</definedName>
    <definedName name="spog" localSheetId="17">#REF!</definedName>
    <definedName name="spog">#REF!</definedName>
    <definedName name="SPPModel">[92]Assumptions!$P$1:$P$2</definedName>
    <definedName name="sSMDropDown">[60]ISL!$C$70</definedName>
    <definedName name="sSMDropDown_Name">[60]ISL!$D$70</definedName>
    <definedName name="sss" localSheetId="3" hidden="1">{"'Sample Status'!$A$1:$J$21"}</definedName>
    <definedName name="sss" localSheetId="0" hidden="1">{"'Sample Status'!$A$1:$J$21"}</definedName>
    <definedName name="sss" localSheetId="18" hidden="1">{"'Sample Status'!$A$1:$J$21"}</definedName>
    <definedName name="sss" localSheetId="19" hidden="1">{"'Sample Status'!$A$1:$J$21"}</definedName>
    <definedName name="sss" localSheetId="8" hidden="1">{"'Sample Status'!$A$1:$J$21"}</definedName>
    <definedName name="sss" localSheetId="12" hidden="1">{"'Sample Status'!$A$1:$J$21"}</definedName>
    <definedName name="sss" localSheetId="11" hidden="1">{"'Sample Status'!$A$1:$J$21"}</definedName>
    <definedName name="sss" localSheetId="14" hidden="1">{"'Sample Status'!$A$1:$J$21"}</definedName>
    <definedName name="sss" localSheetId="20" hidden="1">{"'Sample Status'!$A$1:$J$21"}</definedName>
    <definedName name="sss" localSheetId="16" hidden="1">{"'Sample Status'!$A$1:$J$21"}</definedName>
    <definedName name="sss" localSheetId="22" hidden="1">{"'Sample Status'!$A$1:$J$21"}</definedName>
    <definedName name="sss" localSheetId="15" hidden="1">{"'Sample Status'!$A$1:$J$21"}</definedName>
    <definedName name="sss" localSheetId="21" hidden="1">{"'Sample Status'!$A$1:$J$21"}</definedName>
    <definedName name="sss" localSheetId="9" hidden="1">{"'Sample Status'!$A$1:$J$21"}</definedName>
    <definedName name="sss" localSheetId="23" hidden="1">{"'Sample Status'!$A$1:$J$21"}</definedName>
    <definedName name="sss" localSheetId="13" hidden="1">{"'Sample Status'!$A$1:$J$21"}</definedName>
    <definedName name="sss" localSheetId="10" hidden="1">{"'Sample Status'!$A$1:$J$21"}</definedName>
    <definedName name="sss" localSheetId="24" hidden="1">{"'Sample Status'!$A$1:$J$21"}</definedName>
    <definedName name="sss" localSheetId="17" hidden="1">{"'Sample Status'!$A$1:$J$21"}</definedName>
    <definedName name="sss" hidden="1">{"'Sample Status'!$A$1:$J$21"}</definedName>
    <definedName name="sssssss" hidden="1">[5]A!$J$17:$U$17</definedName>
    <definedName name="Stamps_Format">[32]Stamps!$A$3:$BK$101</definedName>
    <definedName name="START" localSheetId="3">#REF!</definedName>
    <definedName name="START" localSheetId="0">#REF!</definedName>
    <definedName name="START" localSheetId="18">#REF!</definedName>
    <definedName name="START" localSheetId="19">#REF!</definedName>
    <definedName name="START" localSheetId="8">#REF!</definedName>
    <definedName name="START" localSheetId="12">#REF!</definedName>
    <definedName name="START" localSheetId="11">#REF!</definedName>
    <definedName name="START" localSheetId="14">#REF!</definedName>
    <definedName name="START" localSheetId="20">#REF!</definedName>
    <definedName name="START" localSheetId="16">#REF!</definedName>
    <definedName name="START" localSheetId="22">#REF!</definedName>
    <definedName name="START" localSheetId="15">#REF!</definedName>
    <definedName name="START" localSheetId="21">#REF!</definedName>
    <definedName name="START" localSheetId="9">#REF!</definedName>
    <definedName name="START" localSheetId="23">#REF!</definedName>
    <definedName name="START" localSheetId="13">#REF!</definedName>
    <definedName name="START" localSheetId="10">#REF!</definedName>
    <definedName name="START" localSheetId="24">#REF!</definedName>
    <definedName name="START" localSheetId="17">#REF!</definedName>
    <definedName name="START">#REF!</definedName>
    <definedName name="statButton_Click" localSheetId="0">[7]!statButton_Click</definedName>
    <definedName name="statButton_Click" localSheetId="18">[7]!statButton_Click</definedName>
    <definedName name="statButton_Click" localSheetId="19">[7]!statButton_Click</definedName>
    <definedName name="statButton_Click" localSheetId="8">[7]!statButton_Click</definedName>
    <definedName name="statButton_Click" localSheetId="12">[7]!statButton_Click</definedName>
    <definedName name="statButton_Click" localSheetId="11">[7]!statButton_Click</definedName>
    <definedName name="statButton_Click" localSheetId="14">[7]!statButton_Click</definedName>
    <definedName name="statButton_Click" localSheetId="20">[7]!statButton_Click</definedName>
    <definedName name="statButton_Click" localSheetId="16">[7]!statButton_Click</definedName>
    <definedName name="statButton_Click" localSheetId="22">[7]!statButton_Click</definedName>
    <definedName name="statButton_Click" localSheetId="15">[7]!statButton_Click</definedName>
    <definedName name="statButton_Click" localSheetId="21">[7]!statButton_Click</definedName>
    <definedName name="statButton_Click" localSheetId="9">[7]!statButton_Click</definedName>
    <definedName name="statButton_Click" localSheetId="23">[7]!statButton_Click</definedName>
    <definedName name="statButton_Click" localSheetId="13">[7]!statButton_Click</definedName>
    <definedName name="statButton_Click" localSheetId="10">[7]!statButton_Click</definedName>
    <definedName name="statButton_Click" localSheetId="24">[7]!statButton_Click</definedName>
    <definedName name="statButton_Click" localSheetId="17">[7]!statButton_Click</definedName>
    <definedName name="statButton_Click">[7]!statButton_Click</definedName>
    <definedName name="Status">[97]Initiate!$D$6</definedName>
    <definedName name="status2" localSheetId="3">#REF!</definedName>
    <definedName name="status2" localSheetId="0">#REF!</definedName>
    <definedName name="status2" localSheetId="18">#REF!</definedName>
    <definedName name="status2" localSheetId="19">#REF!</definedName>
    <definedName name="status2" localSheetId="8">#REF!</definedName>
    <definedName name="status2" localSheetId="12">#REF!</definedName>
    <definedName name="status2" localSheetId="11">#REF!</definedName>
    <definedName name="status2" localSheetId="14">#REF!</definedName>
    <definedName name="status2" localSheetId="20">#REF!</definedName>
    <definedName name="status2" localSheetId="16">#REF!</definedName>
    <definedName name="status2" localSheetId="22">#REF!</definedName>
    <definedName name="status2" localSheetId="15">#REF!</definedName>
    <definedName name="status2" localSheetId="21">#REF!</definedName>
    <definedName name="status2" localSheetId="9">#REF!</definedName>
    <definedName name="status2" localSheetId="23">#REF!</definedName>
    <definedName name="status2" localSheetId="13">#REF!</definedName>
    <definedName name="status2" localSheetId="10">#REF!</definedName>
    <definedName name="status2" localSheetId="24">#REF!</definedName>
    <definedName name="status2" localSheetId="17">#REF!</definedName>
    <definedName name="status2">#REF!</definedName>
    <definedName name="STEP">[98]INPUT!$B$14</definedName>
    <definedName name="stock" localSheetId="3">#REF!</definedName>
    <definedName name="stock" localSheetId="0">#REF!</definedName>
    <definedName name="stock" localSheetId="18">#REF!</definedName>
    <definedName name="stock" localSheetId="19">#REF!</definedName>
    <definedName name="stock" localSheetId="8">#REF!</definedName>
    <definedName name="stock" localSheetId="12">#REF!</definedName>
    <definedName name="stock" localSheetId="11">#REF!</definedName>
    <definedName name="stock" localSheetId="14">#REF!</definedName>
    <definedName name="stock" localSheetId="20">#REF!</definedName>
    <definedName name="stock" localSheetId="16">#REF!</definedName>
    <definedName name="stock" localSheetId="22">#REF!</definedName>
    <definedName name="stock" localSheetId="15">#REF!</definedName>
    <definedName name="stock" localSheetId="21">#REF!</definedName>
    <definedName name="stock" localSheetId="9">#REF!</definedName>
    <definedName name="stock" localSheetId="23">#REF!</definedName>
    <definedName name="stock" localSheetId="13">#REF!</definedName>
    <definedName name="stock" localSheetId="10">#REF!</definedName>
    <definedName name="stock" localSheetId="24">#REF!</definedName>
    <definedName name="stock" localSheetId="17">#REF!</definedName>
    <definedName name="stock">#REF!</definedName>
    <definedName name="StorageType">'[48]Storage &amp; Database'!$C$14:$C$16</definedName>
    <definedName name="Structure">[99]Index!$C$28:$C$36</definedName>
    <definedName name="summary" localSheetId="3">'[42]Consolidated Budget Worksheet'!#REF!</definedName>
    <definedName name="summary" localSheetId="0">'[42]Consolidated Budget Worksheet'!#REF!</definedName>
    <definedName name="summary" localSheetId="18">'[42]Consolidated Budget Worksheet'!#REF!</definedName>
    <definedName name="summary" localSheetId="19">'[42]Consolidated Budget Worksheet'!#REF!</definedName>
    <definedName name="summary" localSheetId="8">'[42]Consolidated Budget Worksheet'!#REF!</definedName>
    <definedName name="summary" localSheetId="12">'[42]Consolidated Budget Worksheet'!#REF!</definedName>
    <definedName name="summary" localSheetId="11">'[42]Consolidated Budget Worksheet'!#REF!</definedName>
    <definedName name="summary" localSheetId="14">'[42]Consolidated Budget Worksheet'!#REF!</definedName>
    <definedName name="summary" localSheetId="20">'[42]Consolidated Budget Worksheet'!#REF!</definedName>
    <definedName name="summary" localSheetId="16">'[42]Consolidated Budget Worksheet'!#REF!</definedName>
    <definedName name="summary" localSheetId="22">'[42]Consolidated Budget Worksheet'!#REF!</definedName>
    <definedName name="summary" localSheetId="15">'[42]Consolidated Budget Worksheet'!#REF!</definedName>
    <definedName name="summary" localSheetId="21">'[42]Consolidated Budget Worksheet'!#REF!</definedName>
    <definedName name="summary" localSheetId="9">'[42]Consolidated Budget Worksheet'!#REF!</definedName>
    <definedName name="summary" localSheetId="23">'[42]Consolidated Budget Worksheet'!#REF!</definedName>
    <definedName name="summary" localSheetId="13">'[42]Consolidated Budget Worksheet'!#REF!</definedName>
    <definedName name="summary" localSheetId="10">'[42]Consolidated Budget Worksheet'!#REF!</definedName>
    <definedName name="summary" localSheetId="24">'[42]Consolidated Budget Worksheet'!#REF!</definedName>
    <definedName name="summary" localSheetId="17">'[42]Consolidated Budget Worksheet'!#REF!</definedName>
    <definedName name="summary">'[42]Consolidated Budget Worksheet'!#REF!</definedName>
    <definedName name="sus" localSheetId="0">[7]!sus</definedName>
    <definedName name="sus" localSheetId="18">[7]!sus</definedName>
    <definedName name="sus" localSheetId="19">[7]!sus</definedName>
    <definedName name="sus" localSheetId="8">[7]!sus</definedName>
    <definedName name="sus" localSheetId="12">[7]!sus</definedName>
    <definedName name="sus" localSheetId="11">[7]!sus</definedName>
    <definedName name="sus" localSheetId="14">[7]!sus</definedName>
    <definedName name="sus" localSheetId="20">[7]!sus</definedName>
    <definedName name="sus" localSheetId="16">[7]!sus</definedName>
    <definedName name="sus" localSheetId="22">[7]!sus</definedName>
    <definedName name="sus" localSheetId="15">[7]!sus</definedName>
    <definedName name="sus" localSheetId="21">[7]!sus</definedName>
    <definedName name="sus" localSheetId="9">[7]!sus</definedName>
    <definedName name="sus" localSheetId="23">[7]!sus</definedName>
    <definedName name="sus" localSheetId="13">[7]!sus</definedName>
    <definedName name="sus" localSheetId="10">[7]!sus</definedName>
    <definedName name="sus" localSheetId="24">[7]!sus</definedName>
    <definedName name="sus" localSheetId="17">[7]!sus</definedName>
    <definedName name="sus">[7]!sus</definedName>
    <definedName name="sustain" localSheetId="0">[7]!sustain</definedName>
    <definedName name="sustain" localSheetId="18">[7]!sustain</definedName>
    <definedName name="sustain" localSheetId="19">[7]!sustain</definedName>
    <definedName name="sustain" localSheetId="8">[7]!sustain</definedName>
    <definedName name="sustain" localSheetId="12">[7]!sustain</definedName>
    <definedName name="sustain" localSheetId="11">[7]!sustain</definedName>
    <definedName name="sustain" localSheetId="14">[7]!sustain</definedName>
    <definedName name="sustain" localSheetId="20">[7]!sustain</definedName>
    <definedName name="sustain" localSheetId="16">[7]!sustain</definedName>
    <definedName name="sustain" localSheetId="22">[7]!sustain</definedName>
    <definedName name="sustain" localSheetId="15">[7]!sustain</definedName>
    <definedName name="sustain" localSheetId="21">[7]!sustain</definedName>
    <definedName name="sustain" localSheetId="9">[7]!sustain</definedName>
    <definedName name="sustain" localSheetId="23">[7]!sustain</definedName>
    <definedName name="sustain" localSheetId="13">[7]!sustain</definedName>
    <definedName name="sustain" localSheetId="10">[7]!sustain</definedName>
    <definedName name="sustain" localSheetId="24">[7]!sustain</definedName>
    <definedName name="sustain" localSheetId="17">[7]!sustain</definedName>
    <definedName name="sustain">[7]!sustain</definedName>
    <definedName name="SW_CP" localSheetId="3">#REF!</definedName>
    <definedName name="SW_CP" localSheetId="0">#REF!</definedName>
    <definedName name="SW_CP" localSheetId="18">#REF!</definedName>
    <definedName name="SW_CP" localSheetId="19">#REF!</definedName>
    <definedName name="SW_CP" localSheetId="8">#REF!</definedName>
    <definedName name="SW_CP" localSheetId="12">#REF!</definedName>
    <definedName name="SW_CP" localSheetId="11">#REF!</definedName>
    <definedName name="SW_CP" localSheetId="14">#REF!</definedName>
    <definedName name="SW_CP" localSheetId="20">#REF!</definedName>
    <definedName name="SW_CP" localSheetId="16">#REF!</definedName>
    <definedName name="SW_CP" localSheetId="22">#REF!</definedName>
    <definedName name="SW_CP" localSheetId="15">#REF!</definedName>
    <definedName name="SW_CP" localSheetId="21">#REF!</definedName>
    <definedName name="SW_CP" localSheetId="9">#REF!</definedName>
    <definedName name="SW_CP" localSheetId="23">#REF!</definedName>
    <definedName name="SW_CP" localSheetId="13">#REF!</definedName>
    <definedName name="SW_CP" localSheetId="10">#REF!</definedName>
    <definedName name="SW_CP" localSheetId="24">#REF!</definedName>
    <definedName name="SW_CP" localSheetId="17">#REF!</definedName>
    <definedName name="SW_CP">#REF!</definedName>
    <definedName name="SW_DP" localSheetId="3">#REF!</definedName>
    <definedName name="SW_DP" localSheetId="0">#REF!</definedName>
    <definedName name="SW_DP" localSheetId="18">#REF!</definedName>
    <definedName name="SW_DP" localSheetId="19">#REF!</definedName>
    <definedName name="SW_DP" localSheetId="8">#REF!</definedName>
    <definedName name="SW_DP" localSheetId="12">#REF!</definedName>
    <definedName name="SW_DP" localSheetId="11">#REF!</definedName>
    <definedName name="SW_DP" localSheetId="14">#REF!</definedName>
    <definedName name="SW_DP" localSheetId="20">#REF!</definedName>
    <definedName name="SW_DP" localSheetId="16">#REF!</definedName>
    <definedName name="SW_DP" localSheetId="22">#REF!</definedName>
    <definedName name="SW_DP" localSheetId="15">#REF!</definedName>
    <definedName name="SW_DP" localSheetId="21">#REF!</definedName>
    <definedName name="SW_DP" localSheetId="9">#REF!</definedName>
    <definedName name="SW_DP" localSheetId="23">#REF!</definedName>
    <definedName name="SW_DP" localSheetId="13">#REF!</definedName>
    <definedName name="SW_DP" localSheetId="10">#REF!</definedName>
    <definedName name="SW_DP" localSheetId="24">#REF!</definedName>
    <definedName name="SW_DP" localSheetId="17">#REF!</definedName>
    <definedName name="SW_DP">#REF!</definedName>
    <definedName name="SW_ER" localSheetId="3">#REF!</definedName>
    <definedName name="SW_ER" localSheetId="0">#REF!</definedName>
    <definedName name="SW_ER" localSheetId="18">#REF!</definedName>
    <definedName name="SW_ER" localSheetId="19">#REF!</definedName>
    <definedName name="SW_ER" localSheetId="8">#REF!</definedName>
    <definedName name="SW_ER" localSheetId="12">#REF!</definedName>
    <definedName name="SW_ER" localSheetId="11">#REF!</definedName>
    <definedName name="SW_ER" localSheetId="14">#REF!</definedName>
    <definedName name="SW_ER" localSheetId="20">#REF!</definedName>
    <definedName name="SW_ER" localSheetId="16">#REF!</definedName>
    <definedName name="SW_ER" localSheetId="22">#REF!</definedName>
    <definedName name="SW_ER" localSheetId="15">#REF!</definedName>
    <definedName name="SW_ER" localSheetId="21">#REF!</definedName>
    <definedName name="SW_ER" localSheetId="9">#REF!</definedName>
    <definedName name="SW_ER" localSheetId="23">#REF!</definedName>
    <definedName name="SW_ER" localSheetId="13">#REF!</definedName>
    <definedName name="SW_ER" localSheetId="10">#REF!</definedName>
    <definedName name="SW_ER" localSheetId="24">#REF!</definedName>
    <definedName name="SW_ER" localSheetId="17">#REF!</definedName>
    <definedName name="SW_ER">#REF!</definedName>
    <definedName name="SW_PC" localSheetId="3">#REF!</definedName>
    <definedName name="SW_PC" localSheetId="0">#REF!</definedName>
    <definedName name="SW_PC" localSheetId="18">#REF!</definedName>
    <definedName name="SW_PC" localSheetId="19">#REF!</definedName>
    <definedName name="SW_PC" localSheetId="8">#REF!</definedName>
    <definedName name="SW_PC" localSheetId="12">#REF!</definedName>
    <definedName name="SW_PC" localSheetId="11">#REF!</definedName>
    <definedName name="SW_PC" localSheetId="14">#REF!</definedName>
    <definedName name="SW_PC" localSheetId="20">#REF!</definedName>
    <definedName name="SW_PC" localSheetId="16">#REF!</definedName>
    <definedName name="SW_PC" localSheetId="22">#REF!</definedName>
    <definedName name="SW_PC" localSheetId="15">#REF!</definedName>
    <definedName name="SW_PC" localSheetId="21">#REF!</definedName>
    <definedName name="SW_PC" localSheetId="9">#REF!</definedName>
    <definedName name="SW_PC" localSheetId="23">#REF!</definedName>
    <definedName name="SW_PC" localSheetId="13">#REF!</definedName>
    <definedName name="SW_PC" localSheetId="10">#REF!</definedName>
    <definedName name="SW_PC" localSheetId="24">#REF!</definedName>
    <definedName name="SW_PC" localSheetId="17">#REF!</definedName>
    <definedName name="SW_PC">#REF!</definedName>
    <definedName name="SW_PP" localSheetId="3">#REF!</definedName>
    <definedName name="SW_PP" localSheetId="0">#REF!</definedName>
    <definedName name="SW_PP" localSheetId="18">#REF!</definedName>
    <definedName name="SW_PP" localSheetId="19">#REF!</definedName>
    <definedName name="SW_PP" localSheetId="8">#REF!</definedName>
    <definedName name="SW_PP" localSheetId="12">#REF!</definedName>
    <definedName name="SW_PP" localSheetId="11">#REF!</definedName>
    <definedName name="SW_PP" localSheetId="14">#REF!</definedName>
    <definedName name="SW_PP" localSheetId="20">#REF!</definedName>
    <definedName name="SW_PP" localSheetId="16">#REF!</definedName>
    <definedName name="SW_PP" localSheetId="22">#REF!</definedName>
    <definedName name="SW_PP" localSheetId="15">#REF!</definedName>
    <definedName name="SW_PP" localSheetId="21">#REF!</definedName>
    <definedName name="SW_PP" localSheetId="9">#REF!</definedName>
    <definedName name="SW_PP" localSheetId="23">#REF!</definedName>
    <definedName name="SW_PP" localSheetId="13">#REF!</definedName>
    <definedName name="SW_PP" localSheetId="10">#REF!</definedName>
    <definedName name="SW_PP" localSheetId="24">#REF!</definedName>
    <definedName name="SW_PP" localSheetId="17">#REF!</definedName>
    <definedName name="SW_PP">#REF!</definedName>
    <definedName name="SW_PSR" localSheetId="3">#REF!</definedName>
    <definedName name="SW_PSR" localSheetId="0">#REF!</definedName>
    <definedName name="SW_PSR" localSheetId="18">#REF!</definedName>
    <definedName name="SW_PSR" localSheetId="19">#REF!</definedName>
    <definedName name="SW_PSR" localSheetId="8">#REF!</definedName>
    <definedName name="SW_PSR" localSheetId="12">#REF!</definedName>
    <definedName name="SW_PSR" localSheetId="11">#REF!</definedName>
    <definedName name="SW_PSR" localSheetId="14">#REF!</definedName>
    <definedName name="SW_PSR" localSheetId="20">#REF!</definedName>
    <definedName name="SW_PSR" localSheetId="16">#REF!</definedName>
    <definedName name="SW_PSR" localSheetId="22">#REF!</definedName>
    <definedName name="SW_PSR" localSheetId="15">#REF!</definedName>
    <definedName name="SW_PSR" localSheetId="21">#REF!</definedName>
    <definedName name="SW_PSR" localSheetId="9">#REF!</definedName>
    <definedName name="SW_PSR" localSheetId="23">#REF!</definedName>
    <definedName name="SW_PSR" localSheetId="13">#REF!</definedName>
    <definedName name="SW_PSR" localSheetId="10">#REF!</definedName>
    <definedName name="SW_PSR" localSheetId="24">#REF!</definedName>
    <definedName name="SW_PSR" localSheetId="17">#REF!</definedName>
    <definedName name="SW_PSR">#REF!</definedName>
    <definedName name="Table">'[25]Summary Lookup'!$A$2:$B$43</definedName>
    <definedName name="TableName">"Dummy"</definedName>
    <definedName name="Target">[43]Inputs!$B$3</definedName>
    <definedName name="Tasks_CostCenters">[4]Rates!$A$1:$A$72</definedName>
    <definedName name="Tax_rate" localSheetId="3">#REF!</definedName>
    <definedName name="Tax_rate" localSheetId="0">#REF!</definedName>
    <definedName name="Tax_rate" localSheetId="18">#REF!</definedName>
    <definedName name="Tax_rate" localSheetId="19">#REF!</definedName>
    <definedName name="Tax_rate" localSheetId="8">#REF!</definedName>
    <definedName name="Tax_rate" localSheetId="12">#REF!</definedName>
    <definedName name="Tax_rate" localSheetId="11">#REF!</definedName>
    <definedName name="Tax_rate" localSheetId="14">#REF!</definedName>
    <definedName name="Tax_rate" localSheetId="20">#REF!</definedName>
    <definedName name="Tax_rate" localSheetId="16">#REF!</definedName>
    <definedName name="Tax_rate" localSheetId="22">#REF!</definedName>
    <definedName name="Tax_rate" localSheetId="15">#REF!</definedName>
    <definedName name="Tax_rate" localSheetId="21">#REF!</definedName>
    <definedName name="Tax_rate" localSheetId="9">#REF!</definedName>
    <definedName name="Tax_rate" localSheetId="23">#REF!</definedName>
    <definedName name="Tax_rate" localSheetId="13">#REF!</definedName>
    <definedName name="Tax_rate" localSheetId="10">#REF!</definedName>
    <definedName name="Tax_rate" localSheetId="24">#REF!</definedName>
    <definedName name="Tax_rate" localSheetId="17">#REF!</definedName>
    <definedName name="Tax_rate">#REF!</definedName>
    <definedName name="TCOthr">[41]q_TCOthr!$A$1:$H$50</definedName>
    <definedName name="TempBundles_einzeilig" localSheetId="3">#REF!</definedName>
    <definedName name="TempBundles_einzeilig" localSheetId="0">#REF!</definedName>
    <definedName name="TempBundles_einzeilig" localSheetId="18">#REF!</definedName>
    <definedName name="TempBundles_einzeilig" localSheetId="19">#REF!</definedName>
    <definedName name="TempBundles_einzeilig" localSheetId="8">#REF!</definedName>
    <definedName name="TempBundles_einzeilig" localSheetId="12">#REF!</definedName>
    <definedName name="TempBundles_einzeilig" localSheetId="11">#REF!</definedName>
    <definedName name="TempBundles_einzeilig" localSheetId="14">#REF!</definedName>
    <definedName name="TempBundles_einzeilig" localSheetId="20">#REF!</definedName>
    <definedName name="TempBundles_einzeilig" localSheetId="16">#REF!</definedName>
    <definedName name="TempBundles_einzeilig" localSheetId="22">#REF!</definedName>
    <definedName name="TempBundles_einzeilig" localSheetId="15">#REF!</definedName>
    <definedName name="TempBundles_einzeilig" localSheetId="21">#REF!</definedName>
    <definedName name="TempBundles_einzeilig" localSheetId="9">#REF!</definedName>
    <definedName name="TempBundles_einzeilig" localSheetId="23">#REF!</definedName>
    <definedName name="TempBundles_einzeilig" localSheetId="13">#REF!</definedName>
    <definedName name="TempBundles_einzeilig" localSheetId="10">#REF!</definedName>
    <definedName name="TempBundles_einzeilig" localSheetId="24">#REF!</definedName>
    <definedName name="TempBundles_einzeilig" localSheetId="17">#REF!</definedName>
    <definedName name="TempBundles_einzeilig">#REF!</definedName>
    <definedName name="TempPrereq_einzeilig" localSheetId="3">#REF!</definedName>
    <definedName name="TempPrereq_einzeilig" localSheetId="0">#REF!</definedName>
    <definedName name="TempPrereq_einzeilig" localSheetId="18">#REF!</definedName>
    <definedName name="TempPrereq_einzeilig" localSheetId="19">#REF!</definedName>
    <definedName name="TempPrereq_einzeilig" localSheetId="8">#REF!</definedName>
    <definedName name="TempPrereq_einzeilig" localSheetId="12">#REF!</definedName>
    <definedName name="TempPrereq_einzeilig" localSheetId="11">#REF!</definedName>
    <definedName name="TempPrereq_einzeilig" localSheetId="14">#REF!</definedName>
    <definedName name="TempPrereq_einzeilig" localSheetId="20">#REF!</definedName>
    <definedName name="TempPrereq_einzeilig" localSheetId="16">#REF!</definedName>
    <definedName name="TempPrereq_einzeilig" localSheetId="22">#REF!</definedName>
    <definedName name="TempPrereq_einzeilig" localSheetId="15">#REF!</definedName>
    <definedName name="TempPrereq_einzeilig" localSheetId="21">#REF!</definedName>
    <definedName name="TempPrereq_einzeilig" localSheetId="9">#REF!</definedName>
    <definedName name="TempPrereq_einzeilig" localSheetId="23">#REF!</definedName>
    <definedName name="TempPrereq_einzeilig" localSheetId="13">#REF!</definedName>
    <definedName name="TempPrereq_einzeilig" localSheetId="10">#REF!</definedName>
    <definedName name="TempPrereq_einzeilig" localSheetId="24">#REF!</definedName>
    <definedName name="TempPrereq_einzeilig" localSheetId="17">#REF!</definedName>
    <definedName name="TempPrereq_einzeilig">#REF!</definedName>
    <definedName name="TEST" localSheetId="3">#REF!</definedName>
    <definedName name="TEST" localSheetId="0">#REF!</definedName>
    <definedName name="TEST" localSheetId="18">#REF!</definedName>
    <definedName name="TEST" localSheetId="19">#REF!</definedName>
    <definedName name="TEST" localSheetId="8">#REF!</definedName>
    <definedName name="TEST" localSheetId="12">#REF!</definedName>
    <definedName name="TEST" localSheetId="11">#REF!</definedName>
    <definedName name="TEST" localSheetId="14">#REF!</definedName>
    <definedName name="TEST" localSheetId="20">#REF!</definedName>
    <definedName name="TEST" localSheetId="16">#REF!</definedName>
    <definedName name="TEST" localSheetId="22">#REF!</definedName>
    <definedName name="TEST" localSheetId="15">#REF!</definedName>
    <definedName name="TEST" localSheetId="21">#REF!</definedName>
    <definedName name="TEST" localSheetId="9">#REF!</definedName>
    <definedName name="TEST" localSheetId="23">#REF!</definedName>
    <definedName name="TEST" localSheetId="13">#REF!</definedName>
    <definedName name="TEST" localSheetId="10">#REF!</definedName>
    <definedName name="TEST" localSheetId="24">#REF!</definedName>
    <definedName name="TEST" localSheetId="17">#REF!</definedName>
    <definedName name="TEST">#REF!</definedName>
    <definedName name="Test_Engr" localSheetId="3">#REF!</definedName>
    <definedName name="Test_Engr" localSheetId="0">#REF!</definedName>
    <definedName name="Test_Engr" localSheetId="18">#REF!</definedName>
    <definedName name="Test_Engr" localSheetId="19">#REF!</definedName>
    <definedName name="Test_Engr" localSheetId="8">#REF!</definedName>
    <definedName name="Test_Engr" localSheetId="12">#REF!</definedName>
    <definedName name="Test_Engr" localSheetId="11">#REF!</definedName>
    <definedName name="Test_Engr" localSheetId="14">#REF!</definedName>
    <definedName name="Test_Engr" localSheetId="20">#REF!</definedName>
    <definedName name="Test_Engr" localSheetId="16">#REF!</definedName>
    <definedName name="Test_Engr" localSheetId="22">#REF!</definedName>
    <definedName name="Test_Engr" localSheetId="15">#REF!</definedName>
    <definedName name="Test_Engr" localSheetId="21">#REF!</definedName>
    <definedName name="Test_Engr" localSheetId="9">#REF!</definedName>
    <definedName name="Test_Engr" localSheetId="23">#REF!</definedName>
    <definedName name="Test_Engr" localSheetId="13">#REF!</definedName>
    <definedName name="Test_Engr" localSheetId="10">#REF!</definedName>
    <definedName name="Test_Engr" localSheetId="24">#REF!</definedName>
    <definedName name="Test_Engr" localSheetId="17">#REF!</definedName>
    <definedName name="Test_Engr">#REF!</definedName>
    <definedName name="TEST0" localSheetId="3">#REF!</definedName>
    <definedName name="TEST0" localSheetId="0">#REF!</definedName>
    <definedName name="TEST0" localSheetId="18">#REF!</definedName>
    <definedName name="TEST0" localSheetId="19">#REF!</definedName>
    <definedName name="TEST0" localSheetId="8">#REF!</definedName>
    <definedName name="TEST0" localSheetId="12">#REF!</definedName>
    <definedName name="TEST0" localSheetId="11">#REF!</definedName>
    <definedName name="TEST0" localSheetId="14">#REF!</definedName>
    <definedName name="TEST0" localSheetId="20">#REF!</definedName>
    <definedName name="TEST0" localSheetId="16">#REF!</definedName>
    <definedName name="TEST0" localSheetId="22">#REF!</definedName>
    <definedName name="TEST0" localSheetId="15">#REF!</definedName>
    <definedName name="TEST0" localSheetId="21">#REF!</definedName>
    <definedName name="TEST0" localSheetId="9">#REF!</definedName>
    <definedName name="TEST0" localSheetId="23">#REF!</definedName>
    <definedName name="TEST0" localSheetId="13">#REF!</definedName>
    <definedName name="TEST0" localSheetId="10">#REF!</definedName>
    <definedName name="TEST0" localSheetId="24">#REF!</definedName>
    <definedName name="TEST0" localSheetId="17">#REF!</definedName>
    <definedName name="TEST0">#REF!</definedName>
    <definedName name="teste" localSheetId="3">#REF!</definedName>
    <definedName name="teste" localSheetId="0">#REF!</definedName>
    <definedName name="teste" localSheetId="18">#REF!</definedName>
    <definedName name="teste" localSheetId="19">#REF!</definedName>
    <definedName name="teste" localSheetId="8">#REF!</definedName>
    <definedName name="teste" localSheetId="12">#REF!</definedName>
    <definedName name="teste" localSheetId="11">#REF!</definedName>
    <definedName name="teste" localSheetId="14">#REF!</definedName>
    <definedName name="teste" localSheetId="20">#REF!</definedName>
    <definedName name="teste" localSheetId="16">#REF!</definedName>
    <definedName name="teste" localSheetId="22">#REF!</definedName>
    <definedName name="teste" localSheetId="15">#REF!</definedName>
    <definedName name="teste" localSheetId="21">#REF!</definedName>
    <definedName name="teste" localSheetId="9">#REF!</definedName>
    <definedName name="teste" localSheetId="23">#REF!</definedName>
    <definedName name="teste" localSheetId="13">#REF!</definedName>
    <definedName name="teste" localSheetId="10">#REF!</definedName>
    <definedName name="teste" localSheetId="24">#REF!</definedName>
    <definedName name="teste" localSheetId="17">#REF!</definedName>
    <definedName name="teste">#REF!</definedName>
    <definedName name="TESTHKEY" localSheetId="3">#REF!</definedName>
    <definedName name="TESTHKEY" localSheetId="0">#REF!</definedName>
    <definedName name="TESTHKEY" localSheetId="18">#REF!</definedName>
    <definedName name="TESTHKEY" localSheetId="19">#REF!</definedName>
    <definedName name="TESTHKEY" localSheetId="8">#REF!</definedName>
    <definedName name="TESTHKEY" localSheetId="12">#REF!</definedName>
    <definedName name="TESTHKEY" localSheetId="11">#REF!</definedName>
    <definedName name="TESTHKEY" localSheetId="14">#REF!</definedName>
    <definedName name="TESTHKEY" localSheetId="20">#REF!</definedName>
    <definedName name="TESTHKEY" localSheetId="16">#REF!</definedName>
    <definedName name="TESTHKEY" localSheetId="22">#REF!</definedName>
    <definedName name="TESTHKEY" localSheetId="15">#REF!</definedName>
    <definedName name="TESTHKEY" localSheetId="21">#REF!</definedName>
    <definedName name="TESTHKEY" localSheetId="9">#REF!</definedName>
    <definedName name="TESTHKEY" localSheetId="23">#REF!</definedName>
    <definedName name="TESTHKEY" localSheetId="13">#REF!</definedName>
    <definedName name="TESTHKEY" localSheetId="10">#REF!</definedName>
    <definedName name="TESTHKEY" localSheetId="24">#REF!</definedName>
    <definedName name="TESTHKEY" localSheetId="17">#REF!</definedName>
    <definedName name="TESTHKEY">#REF!</definedName>
    <definedName name="TESTKEYS" localSheetId="3">#REF!</definedName>
    <definedName name="TESTKEYS" localSheetId="0">#REF!</definedName>
    <definedName name="TESTKEYS" localSheetId="18">#REF!</definedName>
    <definedName name="TESTKEYS" localSheetId="19">#REF!</definedName>
    <definedName name="TESTKEYS" localSheetId="8">#REF!</definedName>
    <definedName name="TESTKEYS" localSheetId="12">#REF!</definedName>
    <definedName name="TESTKEYS" localSheetId="11">#REF!</definedName>
    <definedName name="TESTKEYS" localSheetId="14">#REF!</definedName>
    <definedName name="TESTKEYS" localSheetId="20">#REF!</definedName>
    <definedName name="TESTKEYS" localSheetId="16">#REF!</definedName>
    <definedName name="TESTKEYS" localSheetId="22">#REF!</definedName>
    <definedName name="TESTKEYS" localSheetId="15">#REF!</definedName>
    <definedName name="TESTKEYS" localSheetId="21">#REF!</definedName>
    <definedName name="TESTKEYS" localSheetId="9">#REF!</definedName>
    <definedName name="TESTKEYS" localSheetId="23">#REF!</definedName>
    <definedName name="TESTKEYS" localSheetId="13">#REF!</definedName>
    <definedName name="TESTKEYS" localSheetId="10">#REF!</definedName>
    <definedName name="TESTKEYS" localSheetId="24">#REF!</definedName>
    <definedName name="TESTKEYS" localSheetId="17">#REF!</definedName>
    <definedName name="TESTKEYS">#REF!</definedName>
    <definedName name="Tests" localSheetId="3">#REF!</definedName>
    <definedName name="Tests" localSheetId="0">#REF!</definedName>
    <definedName name="Tests" localSheetId="18">#REF!</definedName>
    <definedName name="Tests" localSheetId="19">#REF!</definedName>
    <definedName name="Tests" localSheetId="8">#REF!</definedName>
    <definedName name="Tests" localSheetId="12">#REF!</definedName>
    <definedName name="Tests" localSheetId="11">#REF!</definedName>
    <definedName name="Tests" localSheetId="14">#REF!</definedName>
    <definedName name="Tests" localSheetId="20">#REF!</definedName>
    <definedName name="Tests" localSheetId="16">#REF!</definedName>
    <definedName name="Tests" localSheetId="22">#REF!</definedName>
    <definedName name="Tests" localSheetId="15">#REF!</definedName>
    <definedName name="Tests" localSheetId="21">#REF!</definedName>
    <definedName name="Tests" localSheetId="9">#REF!</definedName>
    <definedName name="Tests" localSheetId="23">#REF!</definedName>
    <definedName name="Tests" localSheetId="13">#REF!</definedName>
    <definedName name="Tests" localSheetId="10">#REF!</definedName>
    <definedName name="Tests" localSheetId="24">#REF!</definedName>
    <definedName name="Tests" localSheetId="17">#REF!</definedName>
    <definedName name="Tests">#REF!</definedName>
    <definedName name="TESTVKEY" localSheetId="3">#REF!</definedName>
    <definedName name="TESTVKEY" localSheetId="0">#REF!</definedName>
    <definedName name="TESTVKEY" localSheetId="18">#REF!</definedName>
    <definedName name="TESTVKEY" localSheetId="19">#REF!</definedName>
    <definedName name="TESTVKEY" localSheetId="8">#REF!</definedName>
    <definedName name="TESTVKEY" localSheetId="12">#REF!</definedName>
    <definedName name="TESTVKEY" localSheetId="11">#REF!</definedName>
    <definedName name="TESTVKEY" localSheetId="14">#REF!</definedName>
    <definedName name="TESTVKEY" localSheetId="20">#REF!</definedName>
    <definedName name="TESTVKEY" localSheetId="16">#REF!</definedName>
    <definedName name="TESTVKEY" localSheetId="22">#REF!</definedName>
    <definedName name="TESTVKEY" localSheetId="15">#REF!</definedName>
    <definedName name="TESTVKEY" localSheetId="21">#REF!</definedName>
    <definedName name="TESTVKEY" localSheetId="9">#REF!</definedName>
    <definedName name="TESTVKEY" localSheetId="23">#REF!</definedName>
    <definedName name="TESTVKEY" localSheetId="13">#REF!</definedName>
    <definedName name="TESTVKEY" localSheetId="10">#REF!</definedName>
    <definedName name="TESTVKEY" localSheetId="24">#REF!</definedName>
    <definedName name="TESTVKEY" localSheetId="17">#REF!</definedName>
    <definedName name="TESTVKEY">#REF!</definedName>
    <definedName name="TextRefCopy2" localSheetId="3">#REF!</definedName>
    <definedName name="TextRefCopy2" localSheetId="0">#REF!</definedName>
    <definedName name="TextRefCopy2" localSheetId="18">#REF!</definedName>
    <definedName name="TextRefCopy2" localSheetId="19">#REF!</definedName>
    <definedName name="TextRefCopy2" localSheetId="8">#REF!</definedName>
    <definedName name="TextRefCopy2" localSheetId="12">#REF!</definedName>
    <definedName name="TextRefCopy2" localSheetId="11">#REF!</definedName>
    <definedName name="TextRefCopy2" localSheetId="14">#REF!</definedName>
    <definedName name="TextRefCopy2" localSheetId="20">#REF!</definedName>
    <definedName name="TextRefCopy2" localSheetId="16">#REF!</definedName>
    <definedName name="TextRefCopy2" localSheetId="22">#REF!</definedName>
    <definedName name="TextRefCopy2" localSheetId="15">#REF!</definedName>
    <definedName name="TextRefCopy2" localSheetId="21">#REF!</definedName>
    <definedName name="TextRefCopy2" localSheetId="9">#REF!</definedName>
    <definedName name="TextRefCopy2" localSheetId="23">#REF!</definedName>
    <definedName name="TextRefCopy2" localSheetId="13">#REF!</definedName>
    <definedName name="TextRefCopy2" localSheetId="10">#REF!</definedName>
    <definedName name="TextRefCopy2" localSheetId="24">#REF!</definedName>
    <definedName name="TextRefCopy2" localSheetId="17">#REF!</definedName>
    <definedName name="TextRefCopy2">#REF!</definedName>
    <definedName name="TextRefCopy3" localSheetId="3">#REF!</definedName>
    <definedName name="TextRefCopy3" localSheetId="0">#REF!</definedName>
    <definedName name="TextRefCopy3" localSheetId="18">#REF!</definedName>
    <definedName name="TextRefCopy3" localSheetId="19">#REF!</definedName>
    <definedName name="TextRefCopy3" localSheetId="8">#REF!</definedName>
    <definedName name="TextRefCopy3" localSheetId="12">#REF!</definedName>
    <definedName name="TextRefCopy3" localSheetId="11">#REF!</definedName>
    <definedName name="TextRefCopy3" localSheetId="14">#REF!</definedName>
    <definedName name="TextRefCopy3" localSheetId="20">#REF!</definedName>
    <definedName name="TextRefCopy3" localSheetId="16">#REF!</definedName>
    <definedName name="TextRefCopy3" localSheetId="22">#REF!</definedName>
    <definedName name="TextRefCopy3" localSheetId="15">#REF!</definedName>
    <definedName name="TextRefCopy3" localSheetId="21">#REF!</definedName>
    <definedName name="TextRefCopy3" localSheetId="9">#REF!</definedName>
    <definedName name="TextRefCopy3" localSheetId="23">#REF!</definedName>
    <definedName name="TextRefCopy3" localSheetId="13">#REF!</definedName>
    <definedName name="TextRefCopy3" localSheetId="10">#REF!</definedName>
    <definedName name="TextRefCopy3" localSheetId="24">#REF!</definedName>
    <definedName name="TextRefCopy3" localSheetId="17">#REF!</definedName>
    <definedName name="TextRefCopy3">#REF!</definedName>
    <definedName name="TextRefCopy4" localSheetId="3">#REF!</definedName>
    <definedName name="TextRefCopy4" localSheetId="0">#REF!</definedName>
    <definedName name="TextRefCopy4" localSheetId="18">#REF!</definedName>
    <definedName name="TextRefCopy4" localSheetId="19">#REF!</definedName>
    <definedName name="TextRefCopy4" localSheetId="8">#REF!</definedName>
    <definedName name="TextRefCopy4" localSheetId="12">#REF!</definedName>
    <definedName name="TextRefCopy4" localSheetId="11">#REF!</definedName>
    <definedName name="TextRefCopy4" localSheetId="14">#REF!</definedName>
    <definedName name="TextRefCopy4" localSheetId="20">#REF!</definedName>
    <definedName name="TextRefCopy4" localSheetId="16">#REF!</definedName>
    <definedName name="TextRefCopy4" localSheetId="22">#REF!</definedName>
    <definedName name="TextRefCopy4" localSheetId="15">#REF!</definedName>
    <definedName name="TextRefCopy4" localSheetId="21">#REF!</definedName>
    <definedName name="TextRefCopy4" localSheetId="9">#REF!</definedName>
    <definedName name="TextRefCopy4" localSheetId="23">#REF!</definedName>
    <definedName name="TextRefCopy4" localSheetId="13">#REF!</definedName>
    <definedName name="TextRefCopy4" localSheetId="10">#REF!</definedName>
    <definedName name="TextRefCopy4" localSheetId="24">#REF!</definedName>
    <definedName name="TextRefCopy4" localSheetId="17">#REF!</definedName>
    <definedName name="TextRefCopy4">#REF!</definedName>
    <definedName name="TextRefCopy5" localSheetId="3">#REF!</definedName>
    <definedName name="TextRefCopy5" localSheetId="0">#REF!</definedName>
    <definedName name="TextRefCopy5" localSheetId="18">#REF!</definedName>
    <definedName name="TextRefCopy5" localSheetId="19">#REF!</definedName>
    <definedName name="TextRefCopy5" localSheetId="8">#REF!</definedName>
    <definedName name="TextRefCopy5" localSheetId="12">#REF!</definedName>
    <definedName name="TextRefCopy5" localSheetId="11">#REF!</definedName>
    <definedName name="TextRefCopy5" localSheetId="14">#REF!</definedName>
    <definedName name="TextRefCopy5" localSheetId="20">#REF!</definedName>
    <definedName name="TextRefCopy5" localSheetId="16">#REF!</definedName>
    <definedName name="TextRefCopy5" localSheetId="22">#REF!</definedName>
    <definedName name="TextRefCopy5" localSheetId="15">#REF!</definedName>
    <definedName name="TextRefCopy5" localSheetId="21">#REF!</definedName>
    <definedName name="TextRefCopy5" localSheetId="9">#REF!</definedName>
    <definedName name="TextRefCopy5" localSheetId="23">#REF!</definedName>
    <definedName name="TextRefCopy5" localSheetId="13">#REF!</definedName>
    <definedName name="TextRefCopy5" localSheetId="10">#REF!</definedName>
    <definedName name="TextRefCopy5" localSheetId="24">#REF!</definedName>
    <definedName name="TextRefCopy5" localSheetId="17">#REF!</definedName>
    <definedName name="TextRefCopy5">#REF!</definedName>
    <definedName name="TextRefCopy8" localSheetId="3">[91]Tickmarks!#REF!</definedName>
    <definedName name="TextRefCopy8" localSheetId="0">[91]Tickmarks!#REF!</definedName>
    <definedName name="TextRefCopy8" localSheetId="18">[91]Tickmarks!#REF!</definedName>
    <definedName name="TextRefCopy8" localSheetId="19">[91]Tickmarks!#REF!</definedName>
    <definedName name="TextRefCopy8" localSheetId="8">[91]Tickmarks!#REF!</definedName>
    <definedName name="TextRefCopy8" localSheetId="12">[91]Tickmarks!#REF!</definedName>
    <definedName name="TextRefCopy8" localSheetId="11">[91]Tickmarks!#REF!</definedName>
    <definedName name="TextRefCopy8" localSheetId="14">[91]Tickmarks!#REF!</definedName>
    <definedName name="TextRefCopy8" localSheetId="20">[91]Tickmarks!#REF!</definedName>
    <definedName name="TextRefCopy8" localSheetId="16">[91]Tickmarks!#REF!</definedName>
    <definedName name="TextRefCopy8" localSheetId="22">[91]Tickmarks!#REF!</definedName>
    <definedName name="TextRefCopy8" localSheetId="15">[91]Tickmarks!#REF!</definedName>
    <definedName name="TextRefCopy8" localSheetId="21">[91]Tickmarks!#REF!</definedName>
    <definedName name="TextRefCopy8" localSheetId="9">[91]Tickmarks!#REF!</definedName>
    <definedName name="TextRefCopy8" localSheetId="23">[91]Tickmarks!#REF!</definedName>
    <definedName name="TextRefCopy8" localSheetId="13">[91]Tickmarks!#REF!</definedName>
    <definedName name="TextRefCopy8" localSheetId="10">[91]Tickmarks!#REF!</definedName>
    <definedName name="TextRefCopy8" localSheetId="24">[91]Tickmarks!#REF!</definedName>
    <definedName name="TextRefCopy8" localSheetId="17">[91]Tickmarks!#REF!</definedName>
    <definedName name="TextRefCopy8">[91]Tickmarks!#REF!</definedName>
    <definedName name="TextRefCopyRangeCount" hidden="1">8</definedName>
    <definedName name="THIRD1" localSheetId="3">#REF!</definedName>
    <definedName name="THIRD1" localSheetId="0">#REF!</definedName>
    <definedName name="THIRD1" localSheetId="18">#REF!</definedName>
    <definedName name="THIRD1" localSheetId="19">#REF!</definedName>
    <definedName name="THIRD1" localSheetId="8">#REF!</definedName>
    <definedName name="THIRD1" localSheetId="12">#REF!</definedName>
    <definedName name="THIRD1" localSheetId="11">#REF!</definedName>
    <definedName name="THIRD1" localSheetId="14">#REF!</definedName>
    <definedName name="THIRD1" localSheetId="20">#REF!</definedName>
    <definedName name="THIRD1" localSheetId="16">#REF!</definedName>
    <definedName name="THIRD1" localSheetId="22">#REF!</definedName>
    <definedName name="THIRD1" localSheetId="15">#REF!</definedName>
    <definedName name="THIRD1" localSheetId="21">#REF!</definedName>
    <definedName name="THIRD1" localSheetId="9">#REF!</definedName>
    <definedName name="THIRD1" localSheetId="23">#REF!</definedName>
    <definedName name="THIRD1" localSheetId="13">#REF!</definedName>
    <definedName name="THIRD1" localSheetId="10">#REF!</definedName>
    <definedName name="THIRD1" localSheetId="24">#REF!</definedName>
    <definedName name="THIRD1" localSheetId="17">#REF!</definedName>
    <definedName name="THIRD1">#REF!</definedName>
    <definedName name="ThisVer">"Market Responsibility Local"</definedName>
    <definedName name="time_frame">[78]forecast!$B$2:$Q$2</definedName>
    <definedName name="Time_to_Expiration" localSheetId="3">#REF!</definedName>
    <definedName name="Time_to_Expiration" localSheetId="0">#REF!</definedName>
    <definedName name="Time_to_Expiration" localSheetId="18">#REF!</definedName>
    <definedName name="Time_to_Expiration" localSheetId="19">#REF!</definedName>
    <definedName name="Time_to_Expiration" localSheetId="8">#REF!</definedName>
    <definedName name="Time_to_Expiration" localSheetId="12">#REF!</definedName>
    <definedName name="Time_to_Expiration" localSheetId="11">#REF!</definedName>
    <definedName name="Time_to_Expiration" localSheetId="14">#REF!</definedName>
    <definedName name="Time_to_Expiration" localSheetId="20">#REF!</definedName>
    <definedName name="Time_to_Expiration" localSheetId="16">#REF!</definedName>
    <definedName name="Time_to_Expiration" localSheetId="22">#REF!</definedName>
    <definedName name="Time_to_Expiration" localSheetId="15">#REF!</definedName>
    <definedName name="Time_to_Expiration" localSheetId="21">#REF!</definedName>
    <definedName name="Time_to_Expiration" localSheetId="9">#REF!</definedName>
    <definedName name="Time_to_Expiration" localSheetId="23">#REF!</definedName>
    <definedName name="Time_to_Expiration" localSheetId="13">#REF!</definedName>
    <definedName name="Time_to_Expiration" localSheetId="10">#REF!</definedName>
    <definedName name="Time_to_Expiration" localSheetId="24">#REF!</definedName>
    <definedName name="Time_to_Expiration" localSheetId="17">#REF!</definedName>
    <definedName name="Time_to_Expiration">#REF!</definedName>
    <definedName name="Timestamp" localSheetId="3">#REF!</definedName>
    <definedName name="Timestamp" localSheetId="0">#REF!</definedName>
    <definedName name="Timestamp" localSheetId="18">#REF!</definedName>
    <definedName name="Timestamp" localSheetId="19">#REF!</definedName>
    <definedName name="Timestamp" localSheetId="8">#REF!</definedName>
    <definedName name="Timestamp" localSheetId="12">#REF!</definedName>
    <definedName name="Timestamp" localSheetId="11">#REF!</definedName>
    <definedName name="Timestamp" localSheetId="14">#REF!</definedName>
    <definedName name="Timestamp" localSheetId="20">#REF!</definedName>
    <definedName name="Timestamp" localSheetId="16">#REF!</definedName>
    <definedName name="Timestamp" localSheetId="22">#REF!</definedName>
    <definedName name="Timestamp" localSheetId="15">#REF!</definedName>
    <definedName name="Timestamp" localSheetId="21">#REF!</definedName>
    <definedName name="Timestamp" localSheetId="9">#REF!</definedName>
    <definedName name="Timestamp" localSheetId="23">#REF!</definedName>
    <definedName name="Timestamp" localSheetId="13">#REF!</definedName>
    <definedName name="Timestamp" localSheetId="10">#REF!</definedName>
    <definedName name="Timestamp" localSheetId="24">#REF!</definedName>
    <definedName name="Timestamp" localSheetId="17">#REF!</definedName>
    <definedName name="Timestamp">#REF!</definedName>
    <definedName name="TinyBot">0.0001</definedName>
    <definedName name="TinyTop">0.0000001</definedName>
    <definedName name="Tnd_Detail" localSheetId="3">#REF!</definedName>
    <definedName name="Tnd_Detail" localSheetId="0">#REF!</definedName>
    <definedName name="Tnd_Detail" localSheetId="18">#REF!</definedName>
    <definedName name="Tnd_Detail" localSheetId="19">#REF!</definedName>
    <definedName name="Tnd_Detail" localSheetId="8">#REF!</definedName>
    <definedName name="Tnd_Detail" localSheetId="12">#REF!</definedName>
    <definedName name="Tnd_Detail" localSheetId="11">#REF!</definedName>
    <definedName name="Tnd_Detail" localSheetId="14">#REF!</definedName>
    <definedName name="Tnd_Detail" localSheetId="20">#REF!</definedName>
    <definedName name="Tnd_Detail" localSheetId="16">#REF!</definedName>
    <definedName name="Tnd_Detail" localSheetId="22">#REF!</definedName>
    <definedName name="Tnd_Detail" localSheetId="15">#REF!</definedName>
    <definedName name="Tnd_Detail" localSheetId="21">#REF!</definedName>
    <definedName name="Tnd_Detail" localSheetId="9">#REF!</definedName>
    <definedName name="Tnd_Detail" localSheetId="23">#REF!</definedName>
    <definedName name="Tnd_Detail" localSheetId="13">#REF!</definedName>
    <definedName name="Tnd_Detail" localSheetId="10">#REF!</definedName>
    <definedName name="Tnd_Detail" localSheetId="24">#REF!</definedName>
    <definedName name="Tnd_Detail" localSheetId="17">#REF!</definedName>
    <definedName name="Tnd_Detail">#REF!</definedName>
    <definedName name="Tnd_Detail_NoHeader" localSheetId="3">#REF!</definedName>
    <definedName name="Tnd_Detail_NoHeader" localSheetId="0">#REF!</definedName>
    <definedName name="Tnd_Detail_NoHeader" localSheetId="18">#REF!</definedName>
    <definedName name="Tnd_Detail_NoHeader" localSheetId="19">#REF!</definedName>
    <definedName name="Tnd_Detail_NoHeader" localSheetId="8">#REF!</definedName>
    <definedName name="Tnd_Detail_NoHeader" localSheetId="12">#REF!</definedName>
    <definedName name="Tnd_Detail_NoHeader" localSheetId="11">#REF!</definedName>
    <definedName name="Tnd_Detail_NoHeader" localSheetId="14">#REF!</definedName>
    <definedName name="Tnd_Detail_NoHeader" localSheetId="20">#REF!</definedName>
    <definedName name="Tnd_Detail_NoHeader" localSheetId="16">#REF!</definedName>
    <definedName name="Tnd_Detail_NoHeader" localSheetId="22">#REF!</definedName>
    <definedName name="Tnd_Detail_NoHeader" localSheetId="15">#REF!</definedName>
    <definedName name="Tnd_Detail_NoHeader" localSheetId="21">#REF!</definedName>
    <definedName name="Tnd_Detail_NoHeader" localSheetId="9">#REF!</definedName>
    <definedName name="Tnd_Detail_NoHeader" localSheetId="23">#REF!</definedName>
    <definedName name="Tnd_Detail_NoHeader" localSheetId="13">#REF!</definedName>
    <definedName name="Tnd_Detail_NoHeader" localSheetId="10">#REF!</definedName>
    <definedName name="Tnd_Detail_NoHeader" localSheetId="24">#REF!</definedName>
    <definedName name="Tnd_Detail_NoHeader" localSheetId="17">#REF!</definedName>
    <definedName name="Tnd_Detail_NoHeader">#REF!</definedName>
    <definedName name="Tnd_Detail_Rollup" localSheetId="3">#REF!</definedName>
    <definedName name="Tnd_Detail_Rollup" localSheetId="0">#REF!</definedName>
    <definedName name="Tnd_Detail_Rollup" localSheetId="18">#REF!</definedName>
    <definedName name="Tnd_Detail_Rollup" localSheetId="19">#REF!</definedName>
    <definedName name="Tnd_Detail_Rollup" localSheetId="8">#REF!</definedName>
    <definedName name="Tnd_Detail_Rollup" localSheetId="12">#REF!</definedName>
    <definedName name="Tnd_Detail_Rollup" localSheetId="11">#REF!</definedName>
    <definedName name="Tnd_Detail_Rollup" localSheetId="14">#REF!</definedName>
    <definedName name="Tnd_Detail_Rollup" localSheetId="20">#REF!</definedName>
    <definedName name="Tnd_Detail_Rollup" localSheetId="16">#REF!</definedName>
    <definedName name="Tnd_Detail_Rollup" localSheetId="22">#REF!</definedName>
    <definedName name="Tnd_Detail_Rollup" localSheetId="15">#REF!</definedName>
    <definedName name="Tnd_Detail_Rollup" localSheetId="21">#REF!</definedName>
    <definedName name="Tnd_Detail_Rollup" localSheetId="9">#REF!</definedName>
    <definedName name="Tnd_Detail_Rollup" localSheetId="23">#REF!</definedName>
    <definedName name="Tnd_Detail_Rollup" localSheetId="13">#REF!</definedName>
    <definedName name="Tnd_Detail_Rollup" localSheetId="10">#REF!</definedName>
    <definedName name="Tnd_Detail_Rollup" localSheetId="24">#REF!</definedName>
    <definedName name="Tnd_Detail_Rollup" localSheetId="17">#REF!</definedName>
    <definedName name="Tnd_Detail_Rollup">#REF!</definedName>
    <definedName name="Tnd_PlnRef" localSheetId="3">#REF!</definedName>
    <definedName name="Tnd_PlnRef" localSheetId="0">#REF!</definedName>
    <definedName name="Tnd_PlnRef" localSheetId="18">#REF!</definedName>
    <definedName name="Tnd_PlnRef" localSheetId="19">#REF!</definedName>
    <definedName name="Tnd_PlnRef" localSheetId="8">#REF!</definedName>
    <definedName name="Tnd_PlnRef" localSheetId="12">#REF!</definedName>
    <definedName name="Tnd_PlnRef" localSheetId="11">#REF!</definedName>
    <definedName name="Tnd_PlnRef" localSheetId="14">#REF!</definedName>
    <definedName name="Tnd_PlnRef" localSheetId="20">#REF!</definedName>
    <definedName name="Tnd_PlnRef" localSheetId="16">#REF!</definedName>
    <definedName name="Tnd_PlnRef" localSheetId="22">#REF!</definedName>
    <definedName name="Tnd_PlnRef" localSheetId="15">#REF!</definedName>
    <definedName name="Tnd_PlnRef" localSheetId="21">#REF!</definedName>
    <definedName name="Tnd_PlnRef" localSheetId="9">#REF!</definedName>
    <definedName name="Tnd_PlnRef" localSheetId="23">#REF!</definedName>
    <definedName name="Tnd_PlnRef" localSheetId="13">#REF!</definedName>
    <definedName name="Tnd_PlnRef" localSheetId="10">#REF!</definedName>
    <definedName name="Tnd_PlnRef" localSheetId="24">#REF!</definedName>
    <definedName name="Tnd_PlnRef" localSheetId="17">#REF!</definedName>
    <definedName name="Tnd_PlnRef">#REF!</definedName>
    <definedName name="Tnd_PlnRef_NoHeader" localSheetId="3">#REF!</definedName>
    <definedName name="Tnd_PlnRef_NoHeader" localSheetId="0">#REF!</definedName>
    <definedName name="Tnd_PlnRef_NoHeader" localSheetId="18">#REF!</definedName>
    <definedName name="Tnd_PlnRef_NoHeader" localSheetId="19">#REF!</definedName>
    <definedName name="Tnd_PlnRef_NoHeader" localSheetId="8">#REF!</definedName>
    <definedName name="Tnd_PlnRef_NoHeader" localSheetId="12">#REF!</definedName>
    <definedName name="Tnd_PlnRef_NoHeader" localSheetId="11">#REF!</definedName>
    <definedName name="Tnd_PlnRef_NoHeader" localSheetId="14">#REF!</definedName>
    <definedName name="Tnd_PlnRef_NoHeader" localSheetId="20">#REF!</definedName>
    <definedName name="Tnd_PlnRef_NoHeader" localSheetId="16">#REF!</definedName>
    <definedName name="Tnd_PlnRef_NoHeader" localSheetId="22">#REF!</definedName>
    <definedName name="Tnd_PlnRef_NoHeader" localSheetId="15">#REF!</definedName>
    <definedName name="Tnd_PlnRef_NoHeader" localSheetId="21">#REF!</definedName>
    <definedName name="Tnd_PlnRef_NoHeader" localSheetId="9">#REF!</definedName>
    <definedName name="Tnd_PlnRef_NoHeader" localSheetId="23">#REF!</definedName>
    <definedName name="Tnd_PlnRef_NoHeader" localSheetId="13">#REF!</definedName>
    <definedName name="Tnd_PlnRef_NoHeader" localSheetId="10">#REF!</definedName>
    <definedName name="Tnd_PlnRef_NoHeader" localSheetId="24">#REF!</definedName>
    <definedName name="Tnd_PlnRef_NoHeader" localSheetId="17">#REF!</definedName>
    <definedName name="Tnd_PlnRef_NoHeader">#REF!</definedName>
    <definedName name="Tnd_PlnRef_Rollup" localSheetId="3">#REF!</definedName>
    <definedName name="Tnd_PlnRef_Rollup" localSheetId="0">#REF!</definedName>
    <definedName name="Tnd_PlnRef_Rollup" localSheetId="18">#REF!</definedName>
    <definedName name="Tnd_PlnRef_Rollup" localSheetId="19">#REF!</definedName>
    <definedName name="Tnd_PlnRef_Rollup" localSheetId="8">#REF!</definedName>
    <definedName name="Tnd_PlnRef_Rollup" localSheetId="12">#REF!</definedName>
    <definedName name="Tnd_PlnRef_Rollup" localSheetId="11">#REF!</definedName>
    <definedName name="Tnd_PlnRef_Rollup" localSheetId="14">#REF!</definedName>
    <definedName name="Tnd_PlnRef_Rollup" localSheetId="20">#REF!</definedName>
    <definedName name="Tnd_PlnRef_Rollup" localSheetId="16">#REF!</definedName>
    <definedName name="Tnd_PlnRef_Rollup" localSheetId="22">#REF!</definedName>
    <definedName name="Tnd_PlnRef_Rollup" localSheetId="15">#REF!</definedName>
    <definedName name="Tnd_PlnRef_Rollup" localSheetId="21">#REF!</definedName>
    <definedName name="Tnd_PlnRef_Rollup" localSheetId="9">#REF!</definedName>
    <definedName name="Tnd_PlnRef_Rollup" localSheetId="23">#REF!</definedName>
    <definedName name="Tnd_PlnRef_Rollup" localSheetId="13">#REF!</definedName>
    <definedName name="Tnd_PlnRef_Rollup" localSheetId="10">#REF!</definedName>
    <definedName name="Tnd_PlnRef_Rollup" localSheetId="24">#REF!</definedName>
    <definedName name="Tnd_PlnRef_Rollup" localSheetId="17">#REF!</definedName>
    <definedName name="Tnd_PlnRef_Rollup">#REF!</definedName>
    <definedName name="Tnd_Summary" localSheetId="3">#REF!</definedName>
    <definedName name="Tnd_Summary" localSheetId="0">#REF!</definedName>
    <definedName name="Tnd_Summary" localSheetId="18">#REF!</definedName>
    <definedName name="Tnd_Summary" localSheetId="19">#REF!</definedName>
    <definedName name="Tnd_Summary" localSheetId="8">#REF!</definedName>
    <definedName name="Tnd_Summary" localSheetId="12">#REF!</definedName>
    <definedName name="Tnd_Summary" localSheetId="11">#REF!</definedName>
    <definedName name="Tnd_Summary" localSheetId="14">#REF!</definedName>
    <definedName name="Tnd_Summary" localSheetId="20">#REF!</definedName>
    <definedName name="Tnd_Summary" localSheetId="16">#REF!</definedName>
    <definedName name="Tnd_Summary" localSheetId="22">#REF!</definedName>
    <definedName name="Tnd_Summary" localSheetId="15">#REF!</definedName>
    <definedName name="Tnd_Summary" localSheetId="21">#REF!</definedName>
    <definedName name="Tnd_Summary" localSheetId="9">#REF!</definedName>
    <definedName name="Tnd_Summary" localSheetId="23">#REF!</definedName>
    <definedName name="Tnd_Summary" localSheetId="13">#REF!</definedName>
    <definedName name="Tnd_Summary" localSheetId="10">#REF!</definedName>
    <definedName name="Tnd_Summary" localSheetId="24">#REF!</definedName>
    <definedName name="Tnd_Summary" localSheetId="17">#REF!</definedName>
    <definedName name="Tnd_Summary">#REF!</definedName>
    <definedName name="Tnd_Summary_NoHeader" localSheetId="3">#REF!</definedName>
    <definedName name="Tnd_Summary_NoHeader" localSheetId="0">#REF!</definedName>
    <definedName name="Tnd_Summary_NoHeader" localSheetId="18">#REF!</definedName>
    <definedName name="Tnd_Summary_NoHeader" localSheetId="19">#REF!</definedName>
    <definedName name="Tnd_Summary_NoHeader" localSheetId="8">#REF!</definedName>
    <definedName name="Tnd_Summary_NoHeader" localSheetId="12">#REF!</definedName>
    <definedName name="Tnd_Summary_NoHeader" localSheetId="11">#REF!</definedName>
    <definedName name="Tnd_Summary_NoHeader" localSheetId="14">#REF!</definedName>
    <definedName name="Tnd_Summary_NoHeader" localSheetId="20">#REF!</definedName>
    <definedName name="Tnd_Summary_NoHeader" localSheetId="16">#REF!</definedName>
    <definedName name="Tnd_Summary_NoHeader" localSheetId="22">#REF!</definedName>
    <definedName name="Tnd_Summary_NoHeader" localSheetId="15">#REF!</definedName>
    <definedName name="Tnd_Summary_NoHeader" localSheetId="21">#REF!</definedName>
    <definedName name="Tnd_Summary_NoHeader" localSheetId="9">#REF!</definedName>
    <definedName name="Tnd_Summary_NoHeader" localSheetId="23">#REF!</definedName>
    <definedName name="Tnd_Summary_NoHeader" localSheetId="13">#REF!</definedName>
    <definedName name="Tnd_Summary_NoHeader" localSheetId="10">#REF!</definedName>
    <definedName name="Tnd_Summary_NoHeader" localSheetId="24">#REF!</definedName>
    <definedName name="Tnd_Summary_NoHeader" localSheetId="17">#REF!</definedName>
    <definedName name="Tnd_Summary_NoHeader">#REF!</definedName>
    <definedName name="Tnd_Summary_Rollup" localSheetId="3">#REF!</definedName>
    <definedName name="Tnd_Summary_Rollup" localSheetId="0">#REF!</definedName>
    <definedName name="Tnd_Summary_Rollup" localSheetId="18">#REF!</definedName>
    <definedName name="Tnd_Summary_Rollup" localSheetId="19">#REF!</definedName>
    <definedName name="Tnd_Summary_Rollup" localSheetId="8">#REF!</definedName>
    <definedName name="Tnd_Summary_Rollup" localSheetId="12">#REF!</definedName>
    <definedName name="Tnd_Summary_Rollup" localSheetId="11">#REF!</definedName>
    <definedName name="Tnd_Summary_Rollup" localSheetId="14">#REF!</definedName>
    <definedName name="Tnd_Summary_Rollup" localSheetId="20">#REF!</definedName>
    <definedName name="Tnd_Summary_Rollup" localSheetId="16">#REF!</definedName>
    <definedName name="Tnd_Summary_Rollup" localSheetId="22">#REF!</definedName>
    <definedName name="Tnd_Summary_Rollup" localSheetId="15">#REF!</definedName>
    <definedName name="Tnd_Summary_Rollup" localSheetId="21">#REF!</definedName>
    <definedName name="Tnd_Summary_Rollup" localSheetId="9">#REF!</definedName>
    <definedName name="Tnd_Summary_Rollup" localSheetId="23">#REF!</definedName>
    <definedName name="Tnd_Summary_Rollup" localSheetId="13">#REF!</definedName>
    <definedName name="Tnd_Summary_Rollup" localSheetId="10">#REF!</definedName>
    <definedName name="Tnd_Summary_Rollup" localSheetId="24">#REF!</definedName>
    <definedName name="Tnd_Summary_Rollup" localSheetId="17">#REF!</definedName>
    <definedName name="Tnd_Summary_Rollup">#REF!</definedName>
    <definedName name="top" localSheetId="0">[7]!top</definedName>
    <definedName name="top" localSheetId="18">[7]!top</definedName>
    <definedName name="top" localSheetId="19">[7]!top</definedName>
    <definedName name="top" localSheetId="8">[7]!top</definedName>
    <definedName name="top" localSheetId="12">[7]!top</definedName>
    <definedName name="top" localSheetId="11">[7]!top</definedName>
    <definedName name="top" localSheetId="14">[7]!top</definedName>
    <definedName name="top" localSheetId="20">[7]!top</definedName>
    <definedName name="top" localSheetId="16">[7]!top</definedName>
    <definedName name="top" localSheetId="22">[7]!top</definedName>
    <definedName name="top" localSheetId="15">[7]!top</definedName>
    <definedName name="top" localSheetId="21">[7]!top</definedName>
    <definedName name="top" localSheetId="9">[7]!top</definedName>
    <definedName name="top" localSheetId="23">[7]!top</definedName>
    <definedName name="top" localSheetId="13">[7]!top</definedName>
    <definedName name="top" localSheetId="10">[7]!top</definedName>
    <definedName name="top" localSheetId="24">[7]!top</definedName>
    <definedName name="top" localSheetId="17">[7]!top</definedName>
    <definedName name="top">[7]!top</definedName>
    <definedName name="Total_Pay" localSheetId="3">#REF!</definedName>
    <definedName name="Total_Pay" localSheetId="0">#REF!</definedName>
    <definedName name="Total_Pay" localSheetId="18">#REF!</definedName>
    <definedName name="Total_Pay" localSheetId="19">#REF!</definedName>
    <definedName name="Total_Pay" localSheetId="8">#REF!</definedName>
    <definedName name="Total_Pay" localSheetId="12">#REF!</definedName>
    <definedName name="Total_Pay" localSheetId="11">#REF!</definedName>
    <definedName name="Total_Pay" localSheetId="14">#REF!</definedName>
    <definedName name="Total_Pay" localSheetId="20">#REF!</definedName>
    <definedName name="Total_Pay" localSheetId="16">#REF!</definedName>
    <definedName name="Total_Pay" localSheetId="22">#REF!</definedName>
    <definedName name="Total_Pay" localSheetId="15">#REF!</definedName>
    <definedName name="Total_Pay" localSheetId="21">#REF!</definedName>
    <definedName name="Total_Pay" localSheetId="9">#REF!</definedName>
    <definedName name="Total_Pay" localSheetId="23">#REF!</definedName>
    <definedName name="Total_Pay" localSheetId="13">#REF!</definedName>
    <definedName name="Total_Pay" localSheetId="10">#REF!</definedName>
    <definedName name="Total_Pay" localSheetId="24">#REF!</definedName>
    <definedName name="Total_Pay" localSheetId="17">#REF!</definedName>
    <definedName name="Total_Pay">#REF!</definedName>
    <definedName name="TotalCOS" localSheetId="0">OFFSET('[100]2001 Prod XE'!$C$163,0,0,1,COUNTA('[100]2001 Prod XE'!$A$163:$IV$163)-(12-RIGHT([7]!APPeriod,1))-1)</definedName>
    <definedName name="TotalCOS" localSheetId="18">OFFSET('[100]2001 Prod XE'!$C$163,0,0,1,COUNTA('[100]2001 Prod XE'!$A$163:$IV$163)-(12-RIGHT([7]!APPeriod,1))-1)</definedName>
    <definedName name="TotalCOS" localSheetId="19">OFFSET('[100]2001 Prod XE'!$C$163,0,0,1,COUNTA('[100]2001 Prod XE'!$A$163:$IV$163)-(12-RIGHT([7]!APPeriod,1))-1)</definedName>
    <definedName name="TotalCOS" localSheetId="8">OFFSET('[100]2001 Prod XE'!$C$163,0,0,1,COUNTA('[100]2001 Prod XE'!$A$163:$IV$163)-(12-RIGHT([7]!APPeriod,1))-1)</definedName>
    <definedName name="TotalCOS" localSheetId="12">OFFSET('[100]2001 Prod XE'!$C$163,0,0,1,COUNTA('[100]2001 Prod XE'!$A$163:$IV$163)-(12-RIGHT([7]!APPeriod,1))-1)</definedName>
    <definedName name="TotalCOS" localSheetId="11">OFFSET('[100]2001 Prod XE'!$C$163,0,0,1,COUNTA('[100]2001 Prod XE'!$A$163:$IV$163)-(12-RIGHT([7]!APPeriod,1))-1)</definedName>
    <definedName name="TotalCOS" localSheetId="14">OFFSET('[100]2001 Prod XE'!$C$163,0,0,1,COUNTA('[100]2001 Prod XE'!$A$163:$IV$163)-(12-RIGHT([7]!APPeriod,1))-1)</definedName>
    <definedName name="TotalCOS" localSheetId="20">OFFSET('[100]2001 Prod XE'!$C$163,0,0,1,COUNTA('[100]2001 Prod XE'!$A$163:$IV$163)-(12-RIGHT([7]!APPeriod,1))-1)</definedName>
    <definedName name="TotalCOS" localSheetId="16">OFFSET('[100]2001 Prod XE'!$C$163,0,0,1,COUNTA('[100]2001 Prod XE'!$A$163:$IV$163)-(12-RIGHT([7]!APPeriod,1))-1)</definedName>
    <definedName name="TotalCOS" localSheetId="22">OFFSET('[100]2001 Prod XE'!$C$163,0,0,1,COUNTA('[100]2001 Prod XE'!$A$163:$IV$163)-(12-RIGHT([7]!APPeriod,1))-1)</definedName>
    <definedName name="TotalCOS" localSheetId="15">OFFSET('[100]2001 Prod XE'!$C$163,0,0,1,COUNTA('[100]2001 Prod XE'!$A$163:$IV$163)-(12-RIGHT([7]!APPeriod,1))-1)</definedName>
    <definedName name="TotalCOS" localSheetId="21">OFFSET('[100]2001 Prod XE'!$C$163,0,0,1,COUNTA('[100]2001 Prod XE'!$A$163:$IV$163)-(12-RIGHT([7]!APPeriod,1))-1)</definedName>
    <definedName name="TotalCOS" localSheetId="9">OFFSET('[100]2001 Prod XE'!$C$163,0,0,1,COUNTA('[100]2001 Prod XE'!$A$163:$IV$163)-(12-RIGHT([7]!APPeriod,1))-1)</definedName>
    <definedName name="TotalCOS" localSheetId="23">OFFSET('[100]2001 Prod XE'!$C$163,0,0,1,COUNTA('[100]2001 Prod XE'!$A$163:$IV$163)-(12-RIGHT([7]!APPeriod,1))-1)</definedName>
    <definedName name="TotalCOS" localSheetId="13">OFFSET('[100]2001 Prod XE'!$C$163,0,0,1,COUNTA('[100]2001 Prod XE'!$A$163:$IV$163)-(12-RIGHT([7]!APPeriod,1))-1)</definedName>
    <definedName name="TotalCOS" localSheetId="10">OFFSET('[100]2001 Prod XE'!$C$163,0,0,1,COUNTA('[100]2001 Prod XE'!$A$163:$IV$163)-(12-RIGHT([7]!APPeriod,1))-1)</definedName>
    <definedName name="TotalCOS" localSheetId="24">OFFSET('[100]2001 Prod XE'!$C$163,0,0,1,COUNTA('[100]2001 Prod XE'!$A$163:$IV$163)-(12-RIGHT([7]!APPeriod,1))-1)</definedName>
    <definedName name="TotalCOS" localSheetId="17">OFFSET('[100]2001 Prod XE'!$C$163,0,0,1,COUNTA('[100]2001 Prod XE'!$A$163:$IV$163)-(12-RIGHT([7]!APPeriod,1))-1)</definedName>
    <definedName name="TotalCOS">OFFSET('[100]2001 Prod XE'!$C$163,0,0,1,COUNTA('[100]2001 Prod XE'!$A$163:$IV$163)-(12-RIGHT([7]!APPeriod,1))-1)</definedName>
    <definedName name="TotalCOSNAProd" localSheetId="0">OFFSET('[100]2001 Prod NA'!$C$163,0,0,1,COUNTA('[100]2001 Prod NA'!$A$163:$IV$163)-(12-RIGHT([7]!APPeriod,1))-1)</definedName>
    <definedName name="TotalCOSNAProd" localSheetId="18">OFFSET('[100]2001 Prod NA'!$C$163,0,0,1,COUNTA('[100]2001 Prod NA'!$A$163:$IV$163)-(12-RIGHT([7]!APPeriod,1))-1)</definedName>
    <definedName name="TotalCOSNAProd" localSheetId="19">OFFSET('[100]2001 Prod NA'!$C$163,0,0,1,COUNTA('[100]2001 Prod NA'!$A$163:$IV$163)-(12-RIGHT([7]!APPeriod,1))-1)</definedName>
    <definedName name="TotalCOSNAProd" localSheetId="8">OFFSET('[100]2001 Prod NA'!$C$163,0,0,1,COUNTA('[100]2001 Prod NA'!$A$163:$IV$163)-(12-RIGHT([7]!APPeriod,1))-1)</definedName>
    <definedName name="TotalCOSNAProd" localSheetId="12">OFFSET('[100]2001 Prod NA'!$C$163,0,0,1,COUNTA('[100]2001 Prod NA'!$A$163:$IV$163)-(12-RIGHT([7]!APPeriod,1))-1)</definedName>
    <definedName name="TotalCOSNAProd" localSheetId="11">OFFSET('[100]2001 Prod NA'!$C$163,0,0,1,COUNTA('[100]2001 Prod NA'!$A$163:$IV$163)-(12-RIGHT([7]!APPeriod,1))-1)</definedName>
    <definedName name="TotalCOSNAProd" localSheetId="14">OFFSET('[100]2001 Prod NA'!$C$163,0,0,1,COUNTA('[100]2001 Prod NA'!$A$163:$IV$163)-(12-RIGHT([7]!APPeriod,1))-1)</definedName>
    <definedName name="TotalCOSNAProd" localSheetId="20">OFFSET('[100]2001 Prod NA'!$C$163,0,0,1,COUNTA('[100]2001 Prod NA'!$A$163:$IV$163)-(12-RIGHT([7]!APPeriod,1))-1)</definedName>
    <definedName name="TotalCOSNAProd" localSheetId="16">OFFSET('[100]2001 Prod NA'!$C$163,0,0,1,COUNTA('[100]2001 Prod NA'!$A$163:$IV$163)-(12-RIGHT([7]!APPeriod,1))-1)</definedName>
    <definedName name="TotalCOSNAProd" localSheetId="22">OFFSET('[100]2001 Prod NA'!$C$163,0,0,1,COUNTA('[100]2001 Prod NA'!$A$163:$IV$163)-(12-RIGHT([7]!APPeriod,1))-1)</definedName>
    <definedName name="TotalCOSNAProd" localSheetId="15">OFFSET('[100]2001 Prod NA'!$C$163,0,0,1,COUNTA('[100]2001 Prod NA'!$A$163:$IV$163)-(12-RIGHT([7]!APPeriod,1))-1)</definedName>
    <definedName name="TotalCOSNAProd" localSheetId="21">OFFSET('[100]2001 Prod NA'!$C$163,0,0,1,COUNTA('[100]2001 Prod NA'!$A$163:$IV$163)-(12-RIGHT([7]!APPeriod,1))-1)</definedName>
    <definedName name="TotalCOSNAProd" localSheetId="9">OFFSET('[100]2001 Prod NA'!$C$163,0,0,1,COUNTA('[100]2001 Prod NA'!$A$163:$IV$163)-(12-RIGHT([7]!APPeriod,1))-1)</definedName>
    <definedName name="TotalCOSNAProd" localSheetId="23">OFFSET('[100]2001 Prod NA'!$C$163,0,0,1,COUNTA('[100]2001 Prod NA'!$A$163:$IV$163)-(12-RIGHT([7]!APPeriod,1))-1)</definedName>
    <definedName name="TotalCOSNAProd" localSheetId="13">OFFSET('[100]2001 Prod NA'!$C$163,0,0,1,COUNTA('[100]2001 Prod NA'!$A$163:$IV$163)-(12-RIGHT([7]!APPeriod,1))-1)</definedName>
    <definedName name="TotalCOSNAProd" localSheetId="10">OFFSET('[100]2001 Prod NA'!$C$163,0,0,1,COUNTA('[100]2001 Prod NA'!$A$163:$IV$163)-(12-RIGHT([7]!APPeriod,1))-1)</definedName>
    <definedName name="TotalCOSNAProd" localSheetId="24">OFFSET('[100]2001 Prod NA'!$C$163,0,0,1,COUNTA('[100]2001 Prod NA'!$A$163:$IV$163)-(12-RIGHT([7]!APPeriod,1))-1)</definedName>
    <definedName name="TotalCOSNAProd" localSheetId="17">OFFSET('[100]2001 Prod NA'!$C$163,0,0,1,COUNTA('[100]2001 Prod NA'!$A$163:$IV$163)-(12-RIGHT([7]!APPeriod,1))-1)</definedName>
    <definedName name="TotalCOSNAProd">OFFSET('[100]2001 Prod NA'!$C$163,0,0,1,COUNTA('[100]2001 Prod NA'!$A$163:$IV$163)-(12-RIGHT([7]!APPeriod,1))-1)</definedName>
    <definedName name="TotalCOSNASup" localSheetId="0">OFFSET('[100]2001 Supplies NA'!$C$163,0,0,1,COUNTA('[100]2001 Supplies NA'!$A$163:$IV$163)-(12-RIGHT([7]!APPeriod,1))-1)</definedName>
    <definedName name="TotalCOSNASup" localSheetId="18">OFFSET('[100]2001 Supplies NA'!$C$163,0,0,1,COUNTA('[100]2001 Supplies NA'!$A$163:$IV$163)-(12-RIGHT([7]!APPeriod,1))-1)</definedName>
    <definedName name="TotalCOSNASup" localSheetId="19">OFFSET('[100]2001 Supplies NA'!$C$163,0,0,1,COUNTA('[100]2001 Supplies NA'!$A$163:$IV$163)-(12-RIGHT([7]!APPeriod,1))-1)</definedName>
    <definedName name="TotalCOSNASup" localSheetId="8">OFFSET('[100]2001 Supplies NA'!$C$163,0,0,1,COUNTA('[100]2001 Supplies NA'!$A$163:$IV$163)-(12-RIGHT([7]!APPeriod,1))-1)</definedName>
    <definedName name="TotalCOSNASup" localSheetId="12">OFFSET('[100]2001 Supplies NA'!$C$163,0,0,1,COUNTA('[100]2001 Supplies NA'!$A$163:$IV$163)-(12-RIGHT([7]!APPeriod,1))-1)</definedName>
    <definedName name="TotalCOSNASup" localSheetId="11">OFFSET('[100]2001 Supplies NA'!$C$163,0,0,1,COUNTA('[100]2001 Supplies NA'!$A$163:$IV$163)-(12-RIGHT([7]!APPeriod,1))-1)</definedName>
    <definedName name="TotalCOSNASup" localSheetId="14">OFFSET('[100]2001 Supplies NA'!$C$163,0,0,1,COUNTA('[100]2001 Supplies NA'!$A$163:$IV$163)-(12-RIGHT([7]!APPeriod,1))-1)</definedName>
    <definedName name="TotalCOSNASup" localSheetId="20">OFFSET('[100]2001 Supplies NA'!$C$163,0,0,1,COUNTA('[100]2001 Supplies NA'!$A$163:$IV$163)-(12-RIGHT([7]!APPeriod,1))-1)</definedName>
    <definedName name="TotalCOSNASup" localSheetId="16">OFFSET('[100]2001 Supplies NA'!$C$163,0,0,1,COUNTA('[100]2001 Supplies NA'!$A$163:$IV$163)-(12-RIGHT([7]!APPeriod,1))-1)</definedName>
    <definedName name="TotalCOSNASup" localSheetId="22">OFFSET('[100]2001 Supplies NA'!$C$163,0,0,1,COUNTA('[100]2001 Supplies NA'!$A$163:$IV$163)-(12-RIGHT([7]!APPeriod,1))-1)</definedName>
    <definedName name="TotalCOSNASup" localSheetId="15">OFFSET('[100]2001 Supplies NA'!$C$163,0,0,1,COUNTA('[100]2001 Supplies NA'!$A$163:$IV$163)-(12-RIGHT([7]!APPeriod,1))-1)</definedName>
    <definedName name="TotalCOSNASup" localSheetId="21">OFFSET('[100]2001 Supplies NA'!$C$163,0,0,1,COUNTA('[100]2001 Supplies NA'!$A$163:$IV$163)-(12-RIGHT([7]!APPeriod,1))-1)</definedName>
    <definedName name="TotalCOSNASup" localSheetId="9">OFFSET('[100]2001 Supplies NA'!$C$163,0,0,1,COUNTA('[100]2001 Supplies NA'!$A$163:$IV$163)-(12-RIGHT([7]!APPeriod,1))-1)</definedName>
    <definedName name="TotalCOSNASup" localSheetId="23">OFFSET('[100]2001 Supplies NA'!$C$163,0,0,1,COUNTA('[100]2001 Supplies NA'!$A$163:$IV$163)-(12-RIGHT([7]!APPeriod,1))-1)</definedName>
    <definedName name="TotalCOSNASup" localSheetId="13">OFFSET('[100]2001 Supplies NA'!$C$163,0,0,1,COUNTA('[100]2001 Supplies NA'!$A$163:$IV$163)-(12-RIGHT([7]!APPeriod,1))-1)</definedName>
    <definedName name="TotalCOSNASup" localSheetId="10">OFFSET('[100]2001 Supplies NA'!$C$163,0,0,1,COUNTA('[100]2001 Supplies NA'!$A$163:$IV$163)-(12-RIGHT([7]!APPeriod,1))-1)</definedName>
    <definedName name="TotalCOSNASup" localSheetId="24">OFFSET('[100]2001 Supplies NA'!$C$163,0,0,1,COUNTA('[100]2001 Supplies NA'!$A$163:$IV$163)-(12-RIGHT([7]!APPeriod,1))-1)</definedName>
    <definedName name="TotalCOSNASup" localSheetId="17">OFFSET('[100]2001 Supplies NA'!$C$163,0,0,1,COUNTA('[100]2001 Supplies NA'!$A$163:$IV$163)-(12-RIGHT([7]!APPeriod,1))-1)</definedName>
    <definedName name="TotalCOSNASup">OFFSET('[100]2001 Supplies NA'!$C$163,0,0,1,COUNTA('[100]2001 Supplies NA'!$A$163:$IV$163)-(12-RIGHT([7]!APPeriod,1))-1)</definedName>
    <definedName name="TotalCOSXEProd" localSheetId="0">OFFSET('[100]2001 Prod XE'!$C$163,0,0,1,COUNTA('[100]2001 Prod XE'!$A$163:$IV$163)-(12-RIGHT([7]!APPeriod,1))-1)</definedName>
    <definedName name="TotalCOSXEProd" localSheetId="18">OFFSET('[100]2001 Prod XE'!$C$163,0,0,1,COUNTA('[100]2001 Prod XE'!$A$163:$IV$163)-(12-RIGHT([7]!APPeriod,1))-1)</definedName>
    <definedName name="TotalCOSXEProd" localSheetId="19">OFFSET('[100]2001 Prod XE'!$C$163,0,0,1,COUNTA('[100]2001 Prod XE'!$A$163:$IV$163)-(12-RIGHT([7]!APPeriod,1))-1)</definedName>
    <definedName name="TotalCOSXEProd" localSheetId="8">OFFSET('[100]2001 Prod XE'!$C$163,0,0,1,COUNTA('[100]2001 Prod XE'!$A$163:$IV$163)-(12-RIGHT([7]!APPeriod,1))-1)</definedName>
    <definedName name="TotalCOSXEProd" localSheetId="12">OFFSET('[100]2001 Prod XE'!$C$163,0,0,1,COUNTA('[100]2001 Prod XE'!$A$163:$IV$163)-(12-RIGHT([7]!APPeriod,1))-1)</definedName>
    <definedName name="TotalCOSXEProd" localSheetId="11">OFFSET('[100]2001 Prod XE'!$C$163,0,0,1,COUNTA('[100]2001 Prod XE'!$A$163:$IV$163)-(12-RIGHT([7]!APPeriod,1))-1)</definedName>
    <definedName name="TotalCOSXEProd" localSheetId="14">OFFSET('[100]2001 Prod XE'!$C$163,0,0,1,COUNTA('[100]2001 Prod XE'!$A$163:$IV$163)-(12-RIGHT([7]!APPeriod,1))-1)</definedName>
    <definedName name="TotalCOSXEProd" localSheetId="20">OFFSET('[100]2001 Prod XE'!$C$163,0,0,1,COUNTA('[100]2001 Prod XE'!$A$163:$IV$163)-(12-RIGHT([7]!APPeriod,1))-1)</definedName>
    <definedName name="TotalCOSXEProd" localSheetId="16">OFFSET('[100]2001 Prod XE'!$C$163,0,0,1,COUNTA('[100]2001 Prod XE'!$A$163:$IV$163)-(12-RIGHT([7]!APPeriod,1))-1)</definedName>
    <definedName name="TotalCOSXEProd" localSheetId="22">OFFSET('[100]2001 Prod XE'!$C$163,0,0,1,COUNTA('[100]2001 Prod XE'!$A$163:$IV$163)-(12-RIGHT([7]!APPeriod,1))-1)</definedName>
    <definedName name="TotalCOSXEProd" localSheetId="15">OFFSET('[100]2001 Prod XE'!$C$163,0,0,1,COUNTA('[100]2001 Prod XE'!$A$163:$IV$163)-(12-RIGHT([7]!APPeriod,1))-1)</definedName>
    <definedName name="TotalCOSXEProd" localSheetId="21">OFFSET('[100]2001 Prod XE'!$C$163,0,0,1,COUNTA('[100]2001 Prod XE'!$A$163:$IV$163)-(12-RIGHT([7]!APPeriod,1))-1)</definedName>
    <definedName name="TotalCOSXEProd" localSheetId="9">OFFSET('[100]2001 Prod XE'!$C$163,0,0,1,COUNTA('[100]2001 Prod XE'!$A$163:$IV$163)-(12-RIGHT([7]!APPeriod,1))-1)</definedName>
    <definedName name="TotalCOSXEProd" localSheetId="23">OFFSET('[100]2001 Prod XE'!$C$163,0,0,1,COUNTA('[100]2001 Prod XE'!$A$163:$IV$163)-(12-RIGHT([7]!APPeriod,1))-1)</definedName>
    <definedName name="TotalCOSXEProd" localSheetId="13">OFFSET('[100]2001 Prod XE'!$C$163,0,0,1,COUNTA('[100]2001 Prod XE'!$A$163:$IV$163)-(12-RIGHT([7]!APPeriod,1))-1)</definedName>
    <definedName name="TotalCOSXEProd" localSheetId="10">OFFSET('[100]2001 Prod XE'!$C$163,0,0,1,COUNTA('[100]2001 Prod XE'!$A$163:$IV$163)-(12-RIGHT([7]!APPeriod,1))-1)</definedName>
    <definedName name="TotalCOSXEProd" localSheetId="24">OFFSET('[100]2001 Prod XE'!$C$163,0,0,1,COUNTA('[100]2001 Prod XE'!$A$163:$IV$163)-(12-RIGHT([7]!APPeriod,1))-1)</definedName>
    <definedName name="TotalCOSXEProd" localSheetId="17">OFFSET('[100]2001 Prod XE'!$C$163,0,0,1,COUNTA('[100]2001 Prod XE'!$A$163:$IV$163)-(12-RIGHT([7]!APPeriod,1))-1)</definedName>
    <definedName name="TotalCOSXEProd">OFFSET('[100]2001 Prod XE'!$C$163,0,0,1,COUNTA('[100]2001 Prod XE'!$A$163:$IV$163)-(12-RIGHT([7]!APPeriod,1))-1)</definedName>
    <definedName name="TotalCOSXESup" localSheetId="0">OFFSET('[100]2001 Supplies XE'!$C$163,0,0,1,COUNTA('[100]2001 Supplies XE'!$A$163:$IV$163)-(12-RIGHT([7]!APPeriod,1))-1)</definedName>
    <definedName name="TotalCOSXESup" localSheetId="18">OFFSET('[100]2001 Supplies XE'!$C$163,0,0,1,COUNTA('[100]2001 Supplies XE'!$A$163:$IV$163)-(12-RIGHT([7]!APPeriod,1))-1)</definedName>
    <definedName name="TotalCOSXESup" localSheetId="19">OFFSET('[100]2001 Supplies XE'!$C$163,0,0,1,COUNTA('[100]2001 Supplies XE'!$A$163:$IV$163)-(12-RIGHT([7]!APPeriod,1))-1)</definedName>
    <definedName name="TotalCOSXESup" localSheetId="8">OFFSET('[100]2001 Supplies XE'!$C$163,0,0,1,COUNTA('[100]2001 Supplies XE'!$A$163:$IV$163)-(12-RIGHT([7]!APPeriod,1))-1)</definedName>
    <definedName name="TotalCOSXESup" localSheetId="12">OFFSET('[100]2001 Supplies XE'!$C$163,0,0,1,COUNTA('[100]2001 Supplies XE'!$A$163:$IV$163)-(12-RIGHT([7]!APPeriod,1))-1)</definedName>
    <definedName name="TotalCOSXESup" localSheetId="11">OFFSET('[100]2001 Supplies XE'!$C$163,0,0,1,COUNTA('[100]2001 Supplies XE'!$A$163:$IV$163)-(12-RIGHT([7]!APPeriod,1))-1)</definedName>
    <definedName name="TotalCOSXESup" localSheetId="14">OFFSET('[100]2001 Supplies XE'!$C$163,0,0,1,COUNTA('[100]2001 Supplies XE'!$A$163:$IV$163)-(12-RIGHT([7]!APPeriod,1))-1)</definedName>
    <definedName name="TotalCOSXESup" localSheetId="20">OFFSET('[100]2001 Supplies XE'!$C$163,0,0,1,COUNTA('[100]2001 Supplies XE'!$A$163:$IV$163)-(12-RIGHT([7]!APPeriod,1))-1)</definedName>
    <definedName name="TotalCOSXESup" localSheetId="16">OFFSET('[100]2001 Supplies XE'!$C$163,0,0,1,COUNTA('[100]2001 Supplies XE'!$A$163:$IV$163)-(12-RIGHT([7]!APPeriod,1))-1)</definedName>
    <definedName name="TotalCOSXESup" localSheetId="22">OFFSET('[100]2001 Supplies XE'!$C$163,0,0,1,COUNTA('[100]2001 Supplies XE'!$A$163:$IV$163)-(12-RIGHT([7]!APPeriod,1))-1)</definedName>
    <definedName name="TotalCOSXESup" localSheetId="15">OFFSET('[100]2001 Supplies XE'!$C$163,0,0,1,COUNTA('[100]2001 Supplies XE'!$A$163:$IV$163)-(12-RIGHT([7]!APPeriod,1))-1)</definedName>
    <definedName name="TotalCOSXESup" localSheetId="21">OFFSET('[100]2001 Supplies XE'!$C$163,0,0,1,COUNTA('[100]2001 Supplies XE'!$A$163:$IV$163)-(12-RIGHT([7]!APPeriod,1))-1)</definedName>
    <definedName name="TotalCOSXESup" localSheetId="9">OFFSET('[100]2001 Supplies XE'!$C$163,0,0,1,COUNTA('[100]2001 Supplies XE'!$A$163:$IV$163)-(12-RIGHT([7]!APPeriod,1))-1)</definedName>
    <definedName name="TotalCOSXESup" localSheetId="23">OFFSET('[100]2001 Supplies XE'!$C$163,0,0,1,COUNTA('[100]2001 Supplies XE'!$A$163:$IV$163)-(12-RIGHT([7]!APPeriod,1))-1)</definedName>
    <definedName name="TotalCOSXESup" localSheetId="13">OFFSET('[100]2001 Supplies XE'!$C$163,0,0,1,COUNTA('[100]2001 Supplies XE'!$A$163:$IV$163)-(12-RIGHT([7]!APPeriod,1))-1)</definedName>
    <definedName name="TotalCOSXESup" localSheetId="10">OFFSET('[100]2001 Supplies XE'!$C$163,0,0,1,COUNTA('[100]2001 Supplies XE'!$A$163:$IV$163)-(12-RIGHT([7]!APPeriod,1))-1)</definedName>
    <definedName name="TotalCOSXESup" localSheetId="24">OFFSET('[100]2001 Supplies XE'!$C$163,0,0,1,COUNTA('[100]2001 Supplies XE'!$A$163:$IV$163)-(12-RIGHT([7]!APPeriod,1))-1)</definedName>
    <definedName name="TotalCOSXESup" localSheetId="17">OFFSET('[100]2001 Supplies XE'!$C$163,0,0,1,COUNTA('[100]2001 Supplies XE'!$A$163:$IV$163)-(12-RIGHT([7]!APPeriod,1))-1)</definedName>
    <definedName name="TotalCOSXESup">OFFSET('[100]2001 Supplies XE'!$C$163,0,0,1,COUNTA('[100]2001 Supplies XE'!$A$163:$IV$163)-(12-RIGHT([7]!APPeriod,1))-1)</definedName>
    <definedName name="TotalMargin" localSheetId="0">OFFSET('[100]2001 Prod XE'!$C$164,0,0,1,COUNTA('[100]2001 Prod XE'!$A$164:$IV$164)-(12-RIGHT([7]!APPeriod,1))-1)</definedName>
    <definedName name="TotalMargin" localSheetId="18">OFFSET('[100]2001 Prod XE'!$C$164,0,0,1,COUNTA('[100]2001 Prod XE'!$A$164:$IV$164)-(12-RIGHT([7]!APPeriod,1))-1)</definedName>
    <definedName name="TotalMargin" localSheetId="19">OFFSET('[100]2001 Prod XE'!$C$164,0,0,1,COUNTA('[100]2001 Prod XE'!$A$164:$IV$164)-(12-RIGHT([7]!APPeriod,1))-1)</definedName>
    <definedName name="TotalMargin" localSheetId="8">OFFSET('[100]2001 Prod XE'!$C$164,0,0,1,COUNTA('[100]2001 Prod XE'!$A$164:$IV$164)-(12-RIGHT([7]!APPeriod,1))-1)</definedName>
    <definedName name="TotalMargin" localSheetId="12">OFFSET('[100]2001 Prod XE'!$C$164,0,0,1,COUNTA('[100]2001 Prod XE'!$A$164:$IV$164)-(12-RIGHT([7]!APPeriod,1))-1)</definedName>
    <definedName name="TotalMargin" localSheetId="11">OFFSET('[100]2001 Prod XE'!$C$164,0,0,1,COUNTA('[100]2001 Prod XE'!$A$164:$IV$164)-(12-RIGHT([7]!APPeriod,1))-1)</definedName>
    <definedName name="TotalMargin" localSheetId="14">OFFSET('[100]2001 Prod XE'!$C$164,0,0,1,COUNTA('[100]2001 Prod XE'!$A$164:$IV$164)-(12-RIGHT([7]!APPeriod,1))-1)</definedName>
    <definedName name="TotalMargin" localSheetId="20">OFFSET('[100]2001 Prod XE'!$C$164,0,0,1,COUNTA('[100]2001 Prod XE'!$A$164:$IV$164)-(12-RIGHT([7]!APPeriod,1))-1)</definedName>
    <definedName name="TotalMargin" localSheetId="16">OFFSET('[100]2001 Prod XE'!$C$164,0,0,1,COUNTA('[100]2001 Prod XE'!$A$164:$IV$164)-(12-RIGHT([7]!APPeriod,1))-1)</definedName>
    <definedName name="TotalMargin" localSheetId="22">OFFSET('[100]2001 Prod XE'!$C$164,0,0,1,COUNTA('[100]2001 Prod XE'!$A$164:$IV$164)-(12-RIGHT([7]!APPeriod,1))-1)</definedName>
    <definedName name="TotalMargin" localSheetId="15">OFFSET('[100]2001 Prod XE'!$C$164,0,0,1,COUNTA('[100]2001 Prod XE'!$A$164:$IV$164)-(12-RIGHT([7]!APPeriod,1))-1)</definedName>
    <definedName name="TotalMargin" localSheetId="21">OFFSET('[100]2001 Prod XE'!$C$164,0,0,1,COUNTA('[100]2001 Prod XE'!$A$164:$IV$164)-(12-RIGHT([7]!APPeriod,1))-1)</definedName>
    <definedName name="TotalMargin" localSheetId="9">OFFSET('[100]2001 Prod XE'!$C$164,0,0,1,COUNTA('[100]2001 Prod XE'!$A$164:$IV$164)-(12-RIGHT([7]!APPeriod,1))-1)</definedName>
    <definedName name="TotalMargin" localSheetId="23">OFFSET('[100]2001 Prod XE'!$C$164,0,0,1,COUNTA('[100]2001 Prod XE'!$A$164:$IV$164)-(12-RIGHT([7]!APPeriod,1))-1)</definedName>
    <definedName name="TotalMargin" localSheetId="13">OFFSET('[100]2001 Prod XE'!$C$164,0,0,1,COUNTA('[100]2001 Prod XE'!$A$164:$IV$164)-(12-RIGHT([7]!APPeriod,1))-1)</definedName>
    <definedName name="TotalMargin" localSheetId="10">OFFSET('[100]2001 Prod XE'!$C$164,0,0,1,COUNTA('[100]2001 Prod XE'!$A$164:$IV$164)-(12-RIGHT([7]!APPeriod,1))-1)</definedName>
    <definedName name="TotalMargin" localSheetId="24">OFFSET('[100]2001 Prod XE'!$C$164,0,0,1,COUNTA('[100]2001 Prod XE'!$A$164:$IV$164)-(12-RIGHT([7]!APPeriod,1))-1)</definedName>
    <definedName name="TotalMargin" localSheetId="17">OFFSET('[100]2001 Prod XE'!$C$164,0,0,1,COUNTA('[100]2001 Prod XE'!$A$164:$IV$164)-(12-RIGHT([7]!APPeriod,1))-1)</definedName>
    <definedName name="TotalMargin">OFFSET('[100]2001 Prod XE'!$C$164,0,0,1,COUNTA('[100]2001 Prod XE'!$A$164:$IV$164)-(12-RIGHT([7]!APPeriod,1))-1)</definedName>
    <definedName name="TotalMarginNAProd" localSheetId="0">OFFSET('[100]2001 Prod NA'!$C$164,0,0,1,COUNTA('[100]2001 Prod NA'!$A$164:$IV$164)-(12-RIGHT([7]!APPeriod,1))-1)</definedName>
    <definedName name="TotalMarginNAProd" localSheetId="18">OFFSET('[100]2001 Prod NA'!$C$164,0,0,1,COUNTA('[100]2001 Prod NA'!$A$164:$IV$164)-(12-RIGHT([7]!APPeriod,1))-1)</definedName>
    <definedName name="TotalMarginNAProd" localSheetId="19">OFFSET('[100]2001 Prod NA'!$C$164,0,0,1,COUNTA('[100]2001 Prod NA'!$A$164:$IV$164)-(12-RIGHT([7]!APPeriod,1))-1)</definedName>
    <definedName name="TotalMarginNAProd" localSheetId="8">OFFSET('[100]2001 Prod NA'!$C$164,0,0,1,COUNTA('[100]2001 Prod NA'!$A$164:$IV$164)-(12-RIGHT([7]!APPeriod,1))-1)</definedName>
    <definedName name="TotalMarginNAProd" localSheetId="12">OFFSET('[100]2001 Prod NA'!$C$164,0,0,1,COUNTA('[100]2001 Prod NA'!$A$164:$IV$164)-(12-RIGHT([7]!APPeriod,1))-1)</definedName>
    <definedName name="TotalMarginNAProd" localSheetId="11">OFFSET('[100]2001 Prod NA'!$C$164,0,0,1,COUNTA('[100]2001 Prod NA'!$A$164:$IV$164)-(12-RIGHT([7]!APPeriod,1))-1)</definedName>
    <definedName name="TotalMarginNAProd" localSheetId="14">OFFSET('[100]2001 Prod NA'!$C$164,0,0,1,COUNTA('[100]2001 Prod NA'!$A$164:$IV$164)-(12-RIGHT([7]!APPeriod,1))-1)</definedName>
    <definedName name="TotalMarginNAProd" localSheetId="20">OFFSET('[100]2001 Prod NA'!$C$164,0,0,1,COUNTA('[100]2001 Prod NA'!$A$164:$IV$164)-(12-RIGHT([7]!APPeriod,1))-1)</definedName>
    <definedName name="TotalMarginNAProd" localSheetId="16">OFFSET('[100]2001 Prod NA'!$C$164,0,0,1,COUNTA('[100]2001 Prod NA'!$A$164:$IV$164)-(12-RIGHT([7]!APPeriod,1))-1)</definedName>
    <definedName name="TotalMarginNAProd" localSheetId="22">OFFSET('[100]2001 Prod NA'!$C$164,0,0,1,COUNTA('[100]2001 Prod NA'!$A$164:$IV$164)-(12-RIGHT([7]!APPeriod,1))-1)</definedName>
    <definedName name="TotalMarginNAProd" localSheetId="15">OFFSET('[100]2001 Prod NA'!$C$164,0,0,1,COUNTA('[100]2001 Prod NA'!$A$164:$IV$164)-(12-RIGHT([7]!APPeriod,1))-1)</definedName>
    <definedName name="TotalMarginNAProd" localSheetId="21">OFFSET('[100]2001 Prod NA'!$C$164,0,0,1,COUNTA('[100]2001 Prod NA'!$A$164:$IV$164)-(12-RIGHT([7]!APPeriod,1))-1)</definedName>
    <definedName name="TotalMarginNAProd" localSheetId="9">OFFSET('[100]2001 Prod NA'!$C$164,0,0,1,COUNTA('[100]2001 Prod NA'!$A$164:$IV$164)-(12-RIGHT([7]!APPeriod,1))-1)</definedName>
    <definedName name="TotalMarginNAProd" localSheetId="23">OFFSET('[100]2001 Prod NA'!$C$164,0,0,1,COUNTA('[100]2001 Prod NA'!$A$164:$IV$164)-(12-RIGHT([7]!APPeriod,1))-1)</definedName>
    <definedName name="TotalMarginNAProd" localSheetId="13">OFFSET('[100]2001 Prod NA'!$C$164,0,0,1,COUNTA('[100]2001 Prod NA'!$A$164:$IV$164)-(12-RIGHT([7]!APPeriod,1))-1)</definedName>
    <definedName name="TotalMarginNAProd" localSheetId="10">OFFSET('[100]2001 Prod NA'!$C$164,0,0,1,COUNTA('[100]2001 Prod NA'!$A$164:$IV$164)-(12-RIGHT([7]!APPeriod,1))-1)</definedName>
    <definedName name="TotalMarginNAProd" localSheetId="24">OFFSET('[100]2001 Prod NA'!$C$164,0,0,1,COUNTA('[100]2001 Prod NA'!$A$164:$IV$164)-(12-RIGHT([7]!APPeriod,1))-1)</definedName>
    <definedName name="TotalMarginNAProd" localSheetId="17">OFFSET('[100]2001 Prod NA'!$C$164,0,0,1,COUNTA('[100]2001 Prod NA'!$A$164:$IV$164)-(12-RIGHT([7]!APPeriod,1))-1)</definedName>
    <definedName name="TotalMarginNAProd">OFFSET('[100]2001 Prod NA'!$C$164,0,0,1,COUNTA('[100]2001 Prod NA'!$A$164:$IV$164)-(12-RIGHT([7]!APPeriod,1))-1)</definedName>
    <definedName name="TotalMarginNASup" localSheetId="0">OFFSET('[100]2001 Supplies NA'!$C$164,0,0,1,COUNTA('[100]2001 Supplies NA'!$A$164:$IV$164)-(12-RIGHT([7]!APPeriod,1))-1)</definedName>
    <definedName name="TotalMarginNASup" localSheetId="18">OFFSET('[100]2001 Supplies NA'!$C$164,0,0,1,COUNTA('[100]2001 Supplies NA'!$A$164:$IV$164)-(12-RIGHT([7]!APPeriod,1))-1)</definedName>
    <definedName name="TotalMarginNASup" localSheetId="19">OFFSET('[100]2001 Supplies NA'!$C$164,0,0,1,COUNTA('[100]2001 Supplies NA'!$A$164:$IV$164)-(12-RIGHT([7]!APPeriod,1))-1)</definedName>
    <definedName name="TotalMarginNASup" localSheetId="8">OFFSET('[100]2001 Supplies NA'!$C$164,0,0,1,COUNTA('[100]2001 Supplies NA'!$A$164:$IV$164)-(12-RIGHT([7]!APPeriod,1))-1)</definedName>
    <definedName name="TotalMarginNASup" localSheetId="12">OFFSET('[100]2001 Supplies NA'!$C$164,0,0,1,COUNTA('[100]2001 Supplies NA'!$A$164:$IV$164)-(12-RIGHT([7]!APPeriod,1))-1)</definedName>
    <definedName name="TotalMarginNASup" localSheetId="11">OFFSET('[100]2001 Supplies NA'!$C$164,0,0,1,COUNTA('[100]2001 Supplies NA'!$A$164:$IV$164)-(12-RIGHT([7]!APPeriod,1))-1)</definedName>
    <definedName name="TotalMarginNASup" localSheetId="14">OFFSET('[100]2001 Supplies NA'!$C$164,0,0,1,COUNTA('[100]2001 Supplies NA'!$A$164:$IV$164)-(12-RIGHT([7]!APPeriod,1))-1)</definedName>
    <definedName name="TotalMarginNASup" localSheetId="20">OFFSET('[100]2001 Supplies NA'!$C$164,0,0,1,COUNTA('[100]2001 Supplies NA'!$A$164:$IV$164)-(12-RIGHT([7]!APPeriod,1))-1)</definedName>
    <definedName name="TotalMarginNASup" localSheetId="16">OFFSET('[100]2001 Supplies NA'!$C$164,0,0,1,COUNTA('[100]2001 Supplies NA'!$A$164:$IV$164)-(12-RIGHT([7]!APPeriod,1))-1)</definedName>
    <definedName name="TotalMarginNASup" localSheetId="22">OFFSET('[100]2001 Supplies NA'!$C$164,0,0,1,COUNTA('[100]2001 Supplies NA'!$A$164:$IV$164)-(12-RIGHT([7]!APPeriod,1))-1)</definedName>
    <definedName name="TotalMarginNASup" localSheetId="15">OFFSET('[100]2001 Supplies NA'!$C$164,0,0,1,COUNTA('[100]2001 Supplies NA'!$A$164:$IV$164)-(12-RIGHT([7]!APPeriod,1))-1)</definedName>
    <definedName name="TotalMarginNASup" localSheetId="21">OFFSET('[100]2001 Supplies NA'!$C$164,0,0,1,COUNTA('[100]2001 Supplies NA'!$A$164:$IV$164)-(12-RIGHT([7]!APPeriod,1))-1)</definedName>
    <definedName name="TotalMarginNASup" localSheetId="9">OFFSET('[100]2001 Supplies NA'!$C$164,0,0,1,COUNTA('[100]2001 Supplies NA'!$A$164:$IV$164)-(12-RIGHT([7]!APPeriod,1))-1)</definedName>
    <definedName name="TotalMarginNASup" localSheetId="23">OFFSET('[100]2001 Supplies NA'!$C$164,0,0,1,COUNTA('[100]2001 Supplies NA'!$A$164:$IV$164)-(12-RIGHT([7]!APPeriod,1))-1)</definedName>
    <definedName name="TotalMarginNASup" localSheetId="13">OFFSET('[100]2001 Supplies NA'!$C$164,0,0,1,COUNTA('[100]2001 Supplies NA'!$A$164:$IV$164)-(12-RIGHT([7]!APPeriod,1))-1)</definedName>
    <definedName name="TotalMarginNASup" localSheetId="10">OFFSET('[100]2001 Supplies NA'!$C$164,0,0,1,COUNTA('[100]2001 Supplies NA'!$A$164:$IV$164)-(12-RIGHT([7]!APPeriod,1))-1)</definedName>
    <definedName name="TotalMarginNASup" localSheetId="24">OFFSET('[100]2001 Supplies NA'!$C$164,0,0,1,COUNTA('[100]2001 Supplies NA'!$A$164:$IV$164)-(12-RIGHT([7]!APPeriod,1))-1)</definedName>
    <definedName name="TotalMarginNASup" localSheetId="17">OFFSET('[100]2001 Supplies NA'!$C$164,0,0,1,COUNTA('[100]2001 Supplies NA'!$A$164:$IV$164)-(12-RIGHT([7]!APPeriod,1))-1)</definedName>
    <definedName name="TotalMarginNASup">OFFSET('[100]2001 Supplies NA'!$C$164,0,0,1,COUNTA('[100]2001 Supplies NA'!$A$164:$IV$164)-(12-RIGHT([7]!APPeriod,1))-1)</definedName>
    <definedName name="TotalMarginPer" localSheetId="0">OFFSET('[100]2001 Prod XE'!$C$165,0,0,1,COUNTA('[100]2001 Prod XE'!$A$165:$IV$165)-(12-RIGHT([7]!APPeriod,1))-1)</definedName>
    <definedName name="TotalMarginPer" localSheetId="18">OFFSET('[100]2001 Prod XE'!$C$165,0,0,1,COUNTA('[100]2001 Prod XE'!$A$165:$IV$165)-(12-RIGHT([7]!APPeriod,1))-1)</definedName>
    <definedName name="TotalMarginPer" localSheetId="19">OFFSET('[100]2001 Prod XE'!$C$165,0,0,1,COUNTA('[100]2001 Prod XE'!$A$165:$IV$165)-(12-RIGHT([7]!APPeriod,1))-1)</definedName>
    <definedName name="TotalMarginPer" localSheetId="8">OFFSET('[100]2001 Prod XE'!$C$165,0,0,1,COUNTA('[100]2001 Prod XE'!$A$165:$IV$165)-(12-RIGHT([7]!APPeriod,1))-1)</definedName>
    <definedName name="TotalMarginPer" localSheetId="12">OFFSET('[100]2001 Prod XE'!$C$165,0,0,1,COUNTA('[100]2001 Prod XE'!$A$165:$IV$165)-(12-RIGHT([7]!APPeriod,1))-1)</definedName>
    <definedName name="TotalMarginPer" localSheetId="11">OFFSET('[100]2001 Prod XE'!$C$165,0,0,1,COUNTA('[100]2001 Prod XE'!$A$165:$IV$165)-(12-RIGHT([7]!APPeriod,1))-1)</definedName>
    <definedName name="TotalMarginPer" localSheetId="14">OFFSET('[100]2001 Prod XE'!$C$165,0,0,1,COUNTA('[100]2001 Prod XE'!$A$165:$IV$165)-(12-RIGHT([7]!APPeriod,1))-1)</definedName>
    <definedName name="TotalMarginPer" localSheetId="20">OFFSET('[100]2001 Prod XE'!$C$165,0,0,1,COUNTA('[100]2001 Prod XE'!$A$165:$IV$165)-(12-RIGHT([7]!APPeriod,1))-1)</definedName>
    <definedName name="TotalMarginPer" localSheetId="16">OFFSET('[100]2001 Prod XE'!$C$165,0,0,1,COUNTA('[100]2001 Prod XE'!$A$165:$IV$165)-(12-RIGHT([7]!APPeriod,1))-1)</definedName>
    <definedName name="TotalMarginPer" localSheetId="22">OFFSET('[100]2001 Prod XE'!$C$165,0,0,1,COUNTA('[100]2001 Prod XE'!$A$165:$IV$165)-(12-RIGHT([7]!APPeriod,1))-1)</definedName>
    <definedName name="TotalMarginPer" localSheetId="15">OFFSET('[100]2001 Prod XE'!$C$165,0,0,1,COUNTA('[100]2001 Prod XE'!$A$165:$IV$165)-(12-RIGHT([7]!APPeriod,1))-1)</definedName>
    <definedName name="TotalMarginPer" localSheetId="21">OFFSET('[100]2001 Prod XE'!$C$165,0,0,1,COUNTA('[100]2001 Prod XE'!$A$165:$IV$165)-(12-RIGHT([7]!APPeriod,1))-1)</definedName>
    <definedName name="TotalMarginPer" localSheetId="9">OFFSET('[100]2001 Prod XE'!$C$165,0,0,1,COUNTA('[100]2001 Prod XE'!$A$165:$IV$165)-(12-RIGHT([7]!APPeriod,1))-1)</definedName>
    <definedName name="TotalMarginPer" localSheetId="23">OFFSET('[100]2001 Prod XE'!$C$165,0,0,1,COUNTA('[100]2001 Prod XE'!$A$165:$IV$165)-(12-RIGHT([7]!APPeriod,1))-1)</definedName>
    <definedName name="TotalMarginPer" localSheetId="13">OFFSET('[100]2001 Prod XE'!$C$165,0,0,1,COUNTA('[100]2001 Prod XE'!$A$165:$IV$165)-(12-RIGHT([7]!APPeriod,1))-1)</definedName>
    <definedName name="TotalMarginPer" localSheetId="10">OFFSET('[100]2001 Prod XE'!$C$165,0,0,1,COUNTA('[100]2001 Prod XE'!$A$165:$IV$165)-(12-RIGHT([7]!APPeriod,1))-1)</definedName>
    <definedName name="TotalMarginPer" localSheetId="24">OFFSET('[100]2001 Prod XE'!$C$165,0,0,1,COUNTA('[100]2001 Prod XE'!$A$165:$IV$165)-(12-RIGHT([7]!APPeriod,1))-1)</definedName>
    <definedName name="TotalMarginPer" localSheetId="17">OFFSET('[100]2001 Prod XE'!$C$165,0,0,1,COUNTA('[100]2001 Prod XE'!$A$165:$IV$165)-(12-RIGHT([7]!APPeriod,1))-1)</definedName>
    <definedName name="TotalMarginPer">OFFSET('[100]2001 Prod XE'!$C$165,0,0,1,COUNTA('[100]2001 Prod XE'!$A$165:$IV$165)-(12-RIGHT([7]!APPeriod,1))-1)</definedName>
    <definedName name="TotalMarginPerNAProd" localSheetId="0">OFFSET('[100]2001 Prod NA'!$C$165,0,0,1,COUNTA('[100]2001 Prod NA'!$A$165:$IV$165)-(12-RIGHT([7]!APPeriod,1))-1)</definedName>
    <definedName name="TotalMarginPerNAProd" localSheetId="18">OFFSET('[100]2001 Prod NA'!$C$165,0,0,1,COUNTA('[100]2001 Prod NA'!$A$165:$IV$165)-(12-RIGHT([7]!APPeriod,1))-1)</definedName>
    <definedName name="TotalMarginPerNAProd" localSheetId="19">OFFSET('[100]2001 Prod NA'!$C$165,0,0,1,COUNTA('[100]2001 Prod NA'!$A$165:$IV$165)-(12-RIGHT([7]!APPeriod,1))-1)</definedName>
    <definedName name="TotalMarginPerNAProd" localSheetId="8">OFFSET('[100]2001 Prod NA'!$C$165,0,0,1,COUNTA('[100]2001 Prod NA'!$A$165:$IV$165)-(12-RIGHT([7]!APPeriod,1))-1)</definedName>
    <definedName name="TotalMarginPerNAProd" localSheetId="12">OFFSET('[100]2001 Prod NA'!$C$165,0,0,1,COUNTA('[100]2001 Prod NA'!$A$165:$IV$165)-(12-RIGHT([7]!APPeriod,1))-1)</definedName>
    <definedName name="TotalMarginPerNAProd" localSheetId="11">OFFSET('[100]2001 Prod NA'!$C$165,0,0,1,COUNTA('[100]2001 Prod NA'!$A$165:$IV$165)-(12-RIGHT([7]!APPeriod,1))-1)</definedName>
    <definedName name="TotalMarginPerNAProd" localSheetId="14">OFFSET('[100]2001 Prod NA'!$C$165,0,0,1,COUNTA('[100]2001 Prod NA'!$A$165:$IV$165)-(12-RIGHT([7]!APPeriod,1))-1)</definedName>
    <definedName name="TotalMarginPerNAProd" localSheetId="20">OFFSET('[100]2001 Prod NA'!$C$165,0,0,1,COUNTA('[100]2001 Prod NA'!$A$165:$IV$165)-(12-RIGHT([7]!APPeriod,1))-1)</definedName>
    <definedName name="TotalMarginPerNAProd" localSheetId="16">OFFSET('[100]2001 Prod NA'!$C$165,0,0,1,COUNTA('[100]2001 Prod NA'!$A$165:$IV$165)-(12-RIGHT([7]!APPeriod,1))-1)</definedName>
    <definedName name="TotalMarginPerNAProd" localSheetId="22">OFFSET('[100]2001 Prod NA'!$C$165,0,0,1,COUNTA('[100]2001 Prod NA'!$A$165:$IV$165)-(12-RIGHT([7]!APPeriod,1))-1)</definedName>
    <definedName name="TotalMarginPerNAProd" localSheetId="15">OFFSET('[100]2001 Prod NA'!$C$165,0,0,1,COUNTA('[100]2001 Prod NA'!$A$165:$IV$165)-(12-RIGHT([7]!APPeriod,1))-1)</definedName>
    <definedName name="TotalMarginPerNAProd" localSheetId="21">OFFSET('[100]2001 Prod NA'!$C$165,0,0,1,COUNTA('[100]2001 Prod NA'!$A$165:$IV$165)-(12-RIGHT([7]!APPeriod,1))-1)</definedName>
    <definedName name="TotalMarginPerNAProd" localSheetId="9">OFFSET('[100]2001 Prod NA'!$C$165,0,0,1,COUNTA('[100]2001 Prod NA'!$A$165:$IV$165)-(12-RIGHT([7]!APPeriod,1))-1)</definedName>
    <definedName name="TotalMarginPerNAProd" localSheetId="23">OFFSET('[100]2001 Prod NA'!$C$165,0,0,1,COUNTA('[100]2001 Prod NA'!$A$165:$IV$165)-(12-RIGHT([7]!APPeriod,1))-1)</definedName>
    <definedName name="TotalMarginPerNAProd" localSheetId="13">OFFSET('[100]2001 Prod NA'!$C$165,0,0,1,COUNTA('[100]2001 Prod NA'!$A$165:$IV$165)-(12-RIGHT([7]!APPeriod,1))-1)</definedName>
    <definedName name="TotalMarginPerNAProd" localSheetId="10">OFFSET('[100]2001 Prod NA'!$C$165,0,0,1,COUNTA('[100]2001 Prod NA'!$A$165:$IV$165)-(12-RIGHT([7]!APPeriod,1))-1)</definedName>
    <definedName name="TotalMarginPerNAProd" localSheetId="24">OFFSET('[100]2001 Prod NA'!$C$165,0,0,1,COUNTA('[100]2001 Prod NA'!$A$165:$IV$165)-(12-RIGHT([7]!APPeriod,1))-1)</definedName>
    <definedName name="TotalMarginPerNAProd" localSheetId="17">OFFSET('[100]2001 Prod NA'!$C$165,0,0,1,COUNTA('[100]2001 Prod NA'!$A$165:$IV$165)-(12-RIGHT([7]!APPeriod,1))-1)</definedName>
    <definedName name="TotalMarginPerNAProd">OFFSET('[100]2001 Prod NA'!$C$165,0,0,1,COUNTA('[100]2001 Prod NA'!$A$165:$IV$165)-(12-RIGHT([7]!APPeriod,1))-1)</definedName>
    <definedName name="TotalMarginPerNASup" localSheetId="0">OFFSET('[100]2001 Supplies NA'!$C$165,0,0,1,COUNTA('[100]2001 Supplies NA'!$A$165:$IV$165)-(12-RIGHT([7]!APPeriod,1))-1)</definedName>
    <definedName name="TotalMarginPerNASup" localSheetId="18">OFFSET('[100]2001 Supplies NA'!$C$165,0,0,1,COUNTA('[100]2001 Supplies NA'!$A$165:$IV$165)-(12-RIGHT([7]!APPeriod,1))-1)</definedName>
    <definedName name="TotalMarginPerNASup" localSheetId="19">OFFSET('[100]2001 Supplies NA'!$C$165,0,0,1,COUNTA('[100]2001 Supplies NA'!$A$165:$IV$165)-(12-RIGHT([7]!APPeriod,1))-1)</definedName>
    <definedName name="TotalMarginPerNASup" localSheetId="8">OFFSET('[100]2001 Supplies NA'!$C$165,0,0,1,COUNTA('[100]2001 Supplies NA'!$A$165:$IV$165)-(12-RIGHT([7]!APPeriod,1))-1)</definedName>
    <definedName name="TotalMarginPerNASup" localSheetId="12">OFFSET('[100]2001 Supplies NA'!$C$165,0,0,1,COUNTA('[100]2001 Supplies NA'!$A$165:$IV$165)-(12-RIGHT([7]!APPeriod,1))-1)</definedName>
    <definedName name="TotalMarginPerNASup" localSheetId="11">OFFSET('[100]2001 Supplies NA'!$C$165,0,0,1,COUNTA('[100]2001 Supplies NA'!$A$165:$IV$165)-(12-RIGHT([7]!APPeriod,1))-1)</definedName>
    <definedName name="TotalMarginPerNASup" localSheetId="14">OFFSET('[100]2001 Supplies NA'!$C$165,0,0,1,COUNTA('[100]2001 Supplies NA'!$A$165:$IV$165)-(12-RIGHT([7]!APPeriod,1))-1)</definedName>
    <definedName name="TotalMarginPerNASup" localSheetId="20">OFFSET('[100]2001 Supplies NA'!$C$165,0,0,1,COUNTA('[100]2001 Supplies NA'!$A$165:$IV$165)-(12-RIGHT([7]!APPeriod,1))-1)</definedName>
    <definedName name="TotalMarginPerNASup" localSheetId="16">OFFSET('[100]2001 Supplies NA'!$C$165,0,0,1,COUNTA('[100]2001 Supplies NA'!$A$165:$IV$165)-(12-RIGHT([7]!APPeriod,1))-1)</definedName>
    <definedName name="TotalMarginPerNASup" localSheetId="22">OFFSET('[100]2001 Supplies NA'!$C$165,0,0,1,COUNTA('[100]2001 Supplies NA'!$A$165:$IV$165)-(12-RIGHT([7]!APPeriod,1))-1)</definedName>
    <definedName name="TotalMarginPerNASup" localSheetId="15">OFFSET('[100]2001 Supplies NA'!$C$165,0,0,1,COUNTA('[100]2001 Supplies NA'!$A$165:$IV$165)-(12-RIGHT([7]!APPeriod,1))-1)</definedName>
    <definedName name="TotalMarginPerNASup" localSheetId="21">OFFSET('[100]2001 Supplies NA'!$C$165,0,0,1,COUNTA('[100]2001 Supplies NA'!$A$165:$IV$165)-(12-RIGHT([7]!APPeriod,1))-1)</definedName>
    <definedName name="TotalMarginPerNASup" localSheetId="9">OFFSET('[100]2001 Supplies NA'!$C$165,0,0,1,COUNTA('[100]2001 Supplies NA'!$A$165:$IV$165)-(12-RIGHT([7]!APPeriod,1))-1)</definedName>
    <definedName name="TotalMarginPerNASup" localSheetId="23">OFFSET('[100]2001 Supplies NA'!$C$165,0,0,1,COUNTA('[100]2001 Supplies NA'!$A$165:$IV$165)-(12-RIGHT([7]!APPeriod,1))-1)</definedName>
    <definedName name="TotalMarginPerNASup" localSheetId="13">OFFSET('[100]2001 Supplies NA'!$C$165,0,0,1,COUNTA('[100]2001 Supplies NA'!$A$165:$IV$165)-(12-RIGHT([7]!APPeriod,1))-1)</definedName>
    <definedName name="TotalMarginPerNASup" localSheetId="10">OFFSET('[100]2001 Supplies NA'!$C$165,0,0,1,COUNTA('[100]2001 Supplies NA'!$A$165:$IV$165)-(12-RIGHT([7]!APPeriod,1))-1)</definedName>
    <definedName name="TotalMarginPerNASup" localSheetId="24">OFFSET('[100]2001 Supplies NA'!$C$165,0,0,1,COUNTA('[100]2001 Supplies NA'!$A$165:$IV$165)-(12-RIGHT([7]!APPeriod,1))-1)</definedName>
    <definedName name="TotalMarginPerNASup" localSheetId="17">OFFSET('[100]2001 Supplies NA'!$C$165,0,0,1,COUNTA('[100]2001 Supplies NA'!$A$165:$IV$165)-(12-RIGHT([7]!APPeriod,1))-1)</definedName>
    <definedName name="TotalMarginPerNASup">OFFSET('[100]2001 Supplies NA'!$C$165,0,0,1,COUNTA('[100]2001 Supplies NA'!$A$165:$IV$165)-(12-RIGHT([7]!APPeriod,1))-1)</definedName>
    <definedName name="TotalMarginPerXEProd" localSheetId="0">OFFSET('[100]2001 Prod XE'!$C$165,0,0,1,COUNTA('[100]2001 Prod XE'!$A$165:$IV$165)-(12-RIGHT([7]!APPeriod,1))-1)</definedName>
    <definedName name="TotalMarginPerXEProd" localSheetId="18">OFFSET('[100]2001 Prod XE'!$C$165,0,0,1,COUNTA('[100]2001 Prod XE'!$A$165:$IV$165)-(12-RIGHT([7]!APPeriod,1))-1)</definedName>
    <definedName name="TotalMarginPerXEProd" localSheetId="19">OFFSET('[100]2001 Prod XE'!$C$165,0,0,1,COUNTA('[100]2001 Prod XE'!$A$165:$IV$165)-(12-RIGHT([7]!APPeriod,1))-1)</definedName>
    <definedName name="TotalMarginPerXEProd" localSheetId="8">OFFSET('[100]2001 Prod XE'!$C$165,0,0,1,COUNTA('[100]2001 Prod XE'!$A$165:$IV$165)-(12-RIGHT([7]!APPeriod,1))-1)</definedName>
    <definedName name="TotalMarginPerXEProd" localSheetId="12">OFFSET('[100]2001 Prod XE'!$C$165,0,0,1,COUNTA('[100]2001 Prod XE'!$A$165:$IV$165)-(12-RIGHT([7]!APPeriod,1))-1)</definedName>
    <definedName name="TotalMarginPerXEProd" localSheetId="11">OFFSET('[100]2001 Prod XE'!$C$165,0,0,1,COUNTA('[100]2001 Prod XE'!$A$165:$IV$165)-(12-RIGHT([7]!APPeriod,1))-1)</definedName>
    <definedName name="TotalMarginPerXEProd" localSheetId="14">OFFSET('[100]2001 Prod XE'!$C$165,0,0,1,COUNTA('[100]2001 Prod XE'!$A$165:$IV$165)-(12-RIGHT([7]!APPeriod,1))-1)</definedName>
    <definedName name="TotalMarginPerXEProd" localSheetId="20">OFFSET('[100]2001 Prod XE'!$C$165,0,0,1,COUNTA('[100]2001 Prod XE'!$A$165:$IV$165)-(12-RIGHT([7]!APPeriod,1))-1)</definedName>
    <definedName name="TotalMarginPerXEProd" localSheetId="16">OFFSET('[100]2001 Prod XE'!$C$165,0,0,1,COUNTA('[100]2001 Prod XE'!$A$165:$IV$165)-(12-RIGHT([7]!APPeriod,1))-1)</definedName>
    <definedName name="TotalMarginPerXEProd" localSheetId="22">OFFSET('[100]2001 Prod XE'!$C$165,0,0,1,COUNTA('[100]2001 Prod XE'!$A$165:$IV$165)-(12-RIGHT([7]!APPeriod,1))-1)</definedName>
    <definedName name="TotalMarginPerXEProd" localSheetId="15">OFFSET('[100]2001 Prod XE'!$C$165,0,0,1,COUNTA('[100]2001 Prod XE'!$A$165:$IV$165)-(12-RIGHT([7]!APPeriod,1))-1)</definedName>
    <definedName name="TotalMarginPerXEProd" localSheetId="21">OFFSET('[100]2001 Prod XE'!$C$165,0,0,1,COUNTA('[100]2001 Prod XE'!$A$165:$IV$165)-(12-RIGHT([7]!APPeriod,1))-1)</definedName>
    <definedName name="TotalMarginPerXEProd" localSheetId="9">OFFSET('[100]2001 Prod XE'!$C$165,0,0,1,COUNTA('[100]2001 Prod XE'!$A$165:$IV$165)-(12-RIGHT([7]!APPeriod,1))-1)</definedName>
    <definedName name="TotalMarginPerXEProd" localSheetId="23">OFFSET('[100]2001 Prod XE'!$C$165,0,0,1,COUNTA('[100]2001 Prod XE'!$A$165:$IV$165)-(12-RIGHT([7]!APPeriod,1))-1)</definedName>
    <definedName name="TotalMarginPerXEProd" localSheetId="13">OFFSET('[100]2001 Prod XE'!$C$165,0,0,1,COUNTA('[100]2001 Prod XE'!$A$165:$IV$165)-(12-RIGHT([7]!APPeriod,1))-1)</definedName>
    <definedName name="TotalMarginPerXEProd" localSheetId="10">OFFSET('[100]2001 Prod XE'!$C$165,0,0,1,COUNTA('[100]2001 Prod XE'!$A$165:$IV$165)-(12-RIGHT([7]!APPeriod,1))-1)</definedName>
    <definedName name="TotalMarginPerXEProd" localSheetId="24">OFFSET('[100]2001 Prod XE'!$C$165,0,0,1,COUNTA('[100]2001 Prod XE'!$A$165:$IV$165)-(12-RIGHT([7]!APPeriod,1))-1)</definedName>
    <definedName name="TotalMarginPerXEProd" localSheetId="17">OFFSET('[100]2001 Prod XE'!$C$165,0,0,1,COUNTA('[100]2001 Prod XE'!$A$165:$IV$165)-(12-RIGHT([7]!APPeriod,1))-1)</definedName>
    <definedName name="TotalMarginPerXEProd">OFFSET('[100]2001 Prod XE'!$C$165,0,0,1,COUNTA('[100]2001 Prod XE'!$A$165:$IV$165)-(12-RIGHT([7]!APPeriod,1))-1)</definedName>
    <definedName name="TotalMarginPerXESup" localSheetId="0">OFFSET('[100]2001 Supplies XE'!$C$165,0,0,1,COUNTA('[100]2001 Supplies XE'!$A$165:$IV$165)-(12-RIGHT([7]!APPeriod,1))-1)</definedName>
    <definedName name="TotalMarginPerXESup" localSheetId="18">OFFSET('[100]2001 Supplies XE'!$C$165,0,0,1,COUNTA('[100]2001 Supplies XE'!$A$165:$IV$165)-(12-RIGHT([7]!APPeriod,1))-1)</definedName>
    <definedName name="TotalMarginPerXESup" localSheetId="19">OFFSET('[100]2001 Supplies XE'!$C$165,0,0,1,COUNTA('[100]2001 Supplies XE'!$A$165:$IV$165)-(12-RIGHT([7]!APPeriod,1))-1)</definedName>
    <definedName name="TotalMarginPerXESup" localSheetId="8">OFFSET('[100]2001 Supplies XE'!$C$165,0,0,1,COUNTA('[100]2001 Supplies XE'!$A$165:$IV$165)-(12-RIGHT([7]!APPeriod,1))-1)</definedName>
    <definedName name="TotalMarginPerXESup" localSheetId="12">OFFSET('[100]2001 Supplies XE'!$C$165,0,0,1,COUNTA('[100]2001 Supplies XE'!$A$165:$IV$165)-(12-RIGHT([7]!APPeriod,1))-1)</definedName>
    <definedName name="TotalMarginPerXESup" localSheetId="11">OFFSET('[100]2001 Supplies XE'!$C$165,0,0,1,COUNTA('[100]2001 Supplies XE'!$A$165:$IV$165)-(12-RIGHT([7]!APPeriod,1))-1)</definedName>
    <definedName name="TotalMarginPerXESup" localSheetId="14">OFFSET('[100]2001 Supplies XE'!$C$165,0,0,1,COUNTA('[100]2001 Supplies XE'!$A$165:$IV$165)-(12-RIGHT([7]!APPeriod,1))-1)</definedName>
    <definedName name="TotalMarginPerXESup" localSheetId="20">OFFSET('[100]2001 Supplies XE'!$C$165,0,0,1,COUNTA('[100]2001 Supplies XE'!$A$165:$IV$165)-(12-RIGHT([7]!APPeriod,1))-1)</definedName>
    <definedName name="TotalMarginPerXESup" localSheetId="16">OFFSET('[100]2001 Supplies XE'!$C$165,0,0,1,COUNTA('[100]2001 Supplies XE'!$A$165:$IV$165)-(12-RIGHT([7]!APPeriod,1))-1)</definedName>
    <definedName name="TotalMarginPerXESup" localSheetId="22">OFFSET('[100]2001 Supplies XE'!$C$165,0,0,1,COUNTA('[100]2001 Supplies XE'!$A$165:$IV$165)-(12-RIGHT([7]!APPeriod,1))-1)</definedName>
    <definedName name="TotalMarginPerXESup" localSheetId="15">OFFSET('[100]2001 Supplies XE'!$C$165,0,0,1,COUNTA('[100]2001 Supplies XE'!$A$165:$IV$165)-(12-RIGHT([7]!APPeriod,1))-1)</definedName>
    <definedName name="TotalMarginPerXESup" localSheetId="21">OFFSET('[100]2001 Supplies XE'!$C$165,0,0,1,COUNTA('[100]2001 Supplies XE'!$A$165:$IV$165)-(12-RIGHT([7]!APPeriod,1))-1)</definedName>
    <definedName name="TotalMarginPerXESup" localSheetId="9">OFFSET('[100]2001 Supplies XE'!$C$165,0,0,1,COUNTA('[100]2001 Supplies XE'!$A$165:$IV$165)-(12-RIGHT([7]!APPeriod,1))-1)</definedName>
    <definedName name="TotalMarginPerXESup" localSheetId="23">OFFSET('[100]2001 Supplies XE'!$C$165,0,0,1,COUNTA('[100]2001 Supplies XE'!$A$165:$IV$165)-(12-RIGHT([7]!APPeriod,1))-1)</definedName>
    <definedName name="TotalMarginPerXESup" localSheetId="13">OFFSET('[100]2001 Supplies XE'!$C$165,0,0,1,COUNTA('[100]2001 Supplies XE'!$A$165:$IV$165)-(12-RIGHT([7]!APPeriod,1))-1)</definedName>
    <definedName name="TotalMarginPerXESup" localSheetId="10">OFFSET('[100]2001 Supplies XE'!$C$165,0,0,1,COUNTA('[100]2001 Supplies XE'!$A$165:$IV$165)-(12-RIGHT([7]!APPeriod,1))-1)</definedName>
    <definedName name="TotalMarginPerXESup" localSheetId="24">OFFSET('[100]2001 Supplies XE'!$C$165,0,0,1,COUNTA('[100]2001 Supplies XE'!$A$165:$IV$165)-(12-RIGHT([7]!APPeriod,1))-1)</definedName>
    <definedName name="TotalMarginPerXESup" localSheetId="17">OFFSET('[100]2001 Supplies XE'!$C$165,0,0,1,COUNTA('[100]2001 Supplies XE'!$A$165:$IV$165)-(12-RIGHT([7]!APPeriod,1))-1)</definedName>
    <definedName name="TotalMarginPerXESup">OFFSET('[100]2001 Supplies XE'!$C$165,0,0,1,COUNTA('[100]2001 Supplies XE'!$A$165:$IV$165)-(12-RIGHT([7]!APPeriod,1))-1)</definedName>
    <definedName name="TotalMarginXEProd" localSheetId="0">OFFSET('[100]2001 Prod XE'!$C$164,0,0,1,COUNTA('[100]2001 Prod XE'!$A$164:$IV$164)-(12-RIGHT([7]!APPeriod,1))-1)</definedName>
    <definedName name="TotalMarginXEProd" localSheetId="18">OFFSET('[100]2001 Prod XE'!$C$164,0,0,1,COUNTA('[100]2001 Prod XE'!$A$164:$IV$164)-(12-RIGHT([7]!APPeriod,1))-1)</definedName>
    <definedName name="TotalMarginXEProd" localSheetId="19">OFFSET('[100]2001 Prod XE'!$C$164,0,0,1,COUNTA('[100]2001 Prod XE'!$A$164:$IV$164)-(12-RIGHT([7]!APPeriod,1))-1)</definedName>
    <definedName name="TotalMarginXEProd" localSheetId="8">OFFSET('[100]2001 Prod XE'!$C$164,0,0,1,COUNTA('[100]2001 Prod XE'!$A$164:$IV$164)-(12-RIGHT([7]!APPeriod,1))-1)</definedName>
    <definedName name="TotalMarginXEProd" localSheetId="12">OFFSET('[100]2001 Prod XE'!$C$164,0,0,1,COUNTA('[100]2001 Prod XE'!$A$164:$IV$164)-(12-RIGHT([7]!APPeriod,1))-1)</definedName>
    <definedName name="TotalMarginXEProd" localSheetId="11">OFFSET('[100]2001 Prod XE'!$C$164,0,0,1,COUNTA('[100]2001 Prod XE'!$A$164:$IV$164)-(12-RIGHT([7]!APPeriod,1))-1)</definedName>
    <definedName name="TotalMarginXEProd" localSheetId="14">OFFSET('[100]2001 Prod XE'!$C$164,0,0,1,COUNTA('[100]2001 Prod XE'!$A$164:$IV$164)-(12-RIGHT([7]!APPeriod,1))-1)</definedName>
    <definedName name="TotalMarginXEProd" localSheetId="20">OFFSET('[100]2001 Prod XE'!$C$164,0,0,1,COUNTA('[100]2001 Prod XE'!$A$164:$IV$164)-(12-RIGHT([7]!APPeriod,1))-1)</definedName>
    <definedName name="TotalMarginXEProd" localSheetId="16">OFFSET('[100]2001 Prod XE'!$C$164,0,0,1,COUNTA('[100]2001 Prod XE'!$A$164:$IV$164)-(12-RIGHT([7]!APPeriod,1))-1)</definedName>
    <definedName name="TotalMarginXEProd" localSheetId="22">OFFSET('[100]2001 Prod XE'!$C$164,0,0,1,COUNTA('[100]2001 Prod XE'!$A$164:$IV$164)-(12-RIGHT([7]!APPeriod,1))-1)</definedName>
    <definedName name="TotalMarginXEProd" localSheetId="15">OFFSET('[100]2001 Prod XE'!$C$164,0,0,1,COUNTA('[100]2001 Prod XE'!$A$164:$IV$164)-(12-RIGHT([7]!APPeriod,1))-1)</definedName>
    <definedName name="TotalMarginXEProd" localSheetId="21">OFFSET('[100]2001 Prod XE'!$C$164,0,0,1,COUNTA('[100]2001 Prod XE'!$A$164:$IV$164)-(12-RIGHT([7]!APPeriod,1))-1)</definedName>
    <definedName name="TotalMarginXEProd" localSheetId="9">OFFSET('[100]2001 Prod XE'!$C$164,0,0,1,COUNTA('[100]2001 Prod XE'!$A$164:$IV$164)-(12-RIGHT([7]!APPeriod,1))-1)</definedName>
    <definedName name="TotalMarginXEProd" localSheetId="23">OFFSET('[100]2001 Prod XE'!$C$164,0,0,1,COUNTA('[100]2001 Prod XE'!$A$164:$IV$164)-(12-RIGHT([7]!APPeriod,1))-1)</definedName>
    <definedName name="TotalMarginXEProd" localSheetId="13">OFFSET('[100]2001 Prod XE'!$C$164,0,0,1,COUNTA('[100]2001 Prod XE'!$A$164:$IV$164)-(12-RIGHT([7]!APPeriod,1))-1)</definedName>
    <definedName name="TotalMarginXEProd" localSheetId="10">OFFSET('[100]2001 Prod XE'!$C$164,0,0,1,COUNTA('[100]2001 Prod XE'!$A$164:$IV$164)-(12-RIGHT([7]!APPeriod,1))-1)</definedName>
    <definedName name="TotalMarginXEProd" localSheetId="24">OFFSET('[100]2001 Prod XE'!$C$164,0,0,1,COUNTA('[100]2001 Prod XE'!$A$164:$IV$164)-(12-RIGHT([7]!APPeriod,1))-1)</definedName>
    <definedName name="TotalMarginXEProd" localSheetId="17">OFFSET('[100]2001 Prod XE'!$C$164,0,0,1,COUNTA('[100]2001 Prod XE'!$A$164:$IV$164)-(12-RIGHT([7]!APPeriod,1))-1)</definedName>
    <definedName name="TotalMarginXEProd">OFFSET('[100]2001 Prod XE'!$C$164,0,0,1,COUNTA('[100]2001 Prod XE'!$A$164:$IV$164)-(12-RIGHT([7]!APPeriod,1))-1)</definedName>
    <definedName name="TotalMarginXESup" localSheetId="0">OFFSET('[100]2001 Supplies XE'!$C$164,0,0,1,COUNTA('[100]2001 Supplies XE'!$A$164:$IV$164)-(12-RIGHT([7]!APPeriod,1))-1)</definedName>
    <definedName name="TotalMarginXESup" localSheetId="18">OFFSET('[100]2001 Supplies XE'!$C$164,0,0,1,COUNTA('[100]2001 Supplies XE'!$A$164:$IV$164)-(12-RIGHT([7]!APPeriod,1))-1)</definedName>
    <definedName name="TotalMarginXESup" localSheetId="19">OFFSET('[100]2001 Supplies XE'!$C$164,0,0,1,COUNTA('[100]2001 Supplies XE'!$A$164:$IV$164)-(12-RIGHT([7]!APPeriod,1))-1)</definedName>
    <definedName name="TotalMarginXESup" localSheetId="8">OFFSET('[100]2001 Supplies XE'!$C$164,0,0,1,COUNTA('[100]2001 Supplies XE'!$A$164:$IV$164)-(12-RIGHT([7]!APPeriod,1))-1)</definedName>
    <definedName name="TotalMarginXESup" localSheetId="12">OFFSET('[100]2001 Supplies XE'!$C$164,0,0,1,COUNTA('[100]2001 Supplies XE'!$A$164:$IV$164)-(12-RIGHT([7]!APPeriod,1))-1)</definedName>
    <definedName name="TotalMarginXESup" localSheetId="11">OFFSET('[100]2001 Supplies XE'!$C$164,0,0,1,COUNTA('[100]2001 Supplies XE'!$A$164:$IV$164)-(12-RIGHT([7]!APPeriod,1))-1)</definedName>
    <definedName name="TotalMarginXESup" localSheetId="14">OFFSET('[100]2001 Supplies XE'!$C$164,0,0,1,COUNTA('[100]2001 Supplies XE'!$A$164:$IV$164)-(12-RIGHT([7]!APPeriod,1))-1)</definedName>
    <definedName name="TotalMarginXESup" localSheetId="20">OFFSET('[100]2001 Supplies XE'!$C$164,0,0,1,COUNTA('[100]2001 Supplies XE'!$A$164:$IV$164)-(12-RIGHT([7]!APPeriod,1))-1)</definedName>
    <definedName name="TotalMarginXESup" localSheetId="16">OFFSET('[100]2001 Supplies XE'!$C$164,0,0,1,COUNTA('[100]2001 Supplies XE'!$A$164:$IV$164)-(12-RIGHT([7]!APPeriod,1))-1)</definedName>
    <definedName name="TotalMarginXESup" localSheetId="22">OFFSET('[100]2001 Supplies XE'!$C$164,0,0,1,COUNTA('[100]2001 Supplies XE'!$A$164:$IV$164)-(12-RIGHT([7]!APPeriod,1))-1)</definedName>
    <definedName name="TotalMarginXESup" localSheetId="15">OFFSET('[100]2001 Supplies XE'!$C$164,0,0,1,COUNTA('[100]2001 Supplies XE'!$A$164:$IV$164)-(12-RIGHT([7]!APPeriod,1))-1)</definedName>
    <definedName name="TotalMarginXESup" localSheetId="21">OFFSET('[100]2001 Supplies XE'!$C$164,0,0,1,COUNTA('[100]2001 Supplies XE'!$A$164:$IV$164)-(12-RIGHT([7]!APPeriod,1))-1)</definedName>
    <definedName name="TotalMarginXESup" localSheetId="9">OFFSET('[100]2001 Supplies XE'!$C$164,0,0,1,COUNTA('[100]2001 Supplies XE'!$A$164:$IV$164)-(12-RIGHT([7]!APPeriod,1))-1)</definedName>
    <definedName name="TotalMarginXESup" localSheetId="23">OFFSET('[100]2001 Supplies XE'!$C$164,0,0,1,COUNTA('[100]2001 Supplies XE'!$A$164:$IV$164)-(12-RIGHT([7]!APPeriod,1))-1)</definedName>
    <definedName name="TotalMarginXESup" localSheetId="13">OFFSET('[100]2001 Supplies XE'!$C$164,0,0,1,COUNTA('[100]2001 Supplies XE'!$A$164:$IV$164)-(12-RIGHT([7]!APPeriod,1))-1)</definedName>
    <definedName name="TotalMarginXESup" localSheetId="10">OFFSET('[100]2001 Supplies XE'!$C$164,0,0,1,COUNTA('[100]2001 Supplies XE'!$A$164:$IV$164)-(12-RIGHT([7]!APPeriod,1))-1)</definedName>
    <definedName name="TotalMarginXESup" localSheetId="24">OFFSET('[100]2001 Supplies XE'!$C$164,0,0,1,COUNTA('[100]2001 Supplies XE'!$A$164:$IV$164)-(12-RIGHT([7]!APPeriod,1))-1)</definedName>
    <definedName name="TotalMarginXESup" localSheetId="17">OFFSET('[100]2001 Supplies XE'!$C$164,0,0,1,COUNTA('[100]2001 Supplies XE'!$A$164:$IV$164)-(12-RIGHT([7]!APPeriod,1))-1)</definedName>
    <definedName name="TotalMarginXESup">OFFSET('[100]2001 Supplies XE'!$C$164,0,0,1,COUNTA('[100]2001 Supplies XE'!$A$164:$IV$164)-(12-RIGHT([7]!APPeriod,1))-1)</definedName>
    <definedName name="TotalRev" localSheetId="0">OFFSET('[100]2001 Prod XE'!$C$162,0,0,1,COUNTA('[100]2001 Prod XE'!$A$162:$IV$162)-(12-RIGHT([7]!APPeriod,1))-1)</definedName>
    <definedName name="TotalRev" localSheetId="18">OFFSET('[100]2001 Prod XE'!$C$162,0,0,1,COUNTA('[100]2001 Prod XE'!$A$162:$IV$162)-(12-RIGHT([7]!APPeriod,1))-1)</definedName>
    <definedName name="TotalRev" localSheetId="19">OFFSET('[100]2001 Prod XE'!$C$162,0,0,1,COUNTA('[100]2001 Prod XE'!$A$162:$IV$162)-(12-RIGHT([7]!APPeriod,1))-1)</definedName>
    <definedName name="TotalRev" localSheetId="8">OFFSET('[100]2001 Prod XE'!$C$162,0,0,1,COUNTA('[100]2001 Prod XE'!$A$162:$IV$162)-(12-RIGHT([7]!APPeriod,1))-1)</definedName>
    <definedName name="TotalRev" localSheetId="12">OFFSET('[100]2001 Prod XE'!$C$162,0,0,1,COUNTA('[100]2001 Prod XE'!$A$162:$IV$162)-(12-RIGHT([7]!APPeriod,1))-1)</definedName>
    <definedName name="TotalRev" localSheetId="11">OFFSET('[100]2001 Prod XE'!$C$162,0,0,1,COUNTA('[100]2001 Prod XE'!$A$162:$IV$162)-(12-RIGHT([7]!APPeriod,1))-1)</definedName>
    <definedName name="TotalRev" localSheetId="14">OFFSET('[100]2001 Prod XE'!$C$162,0,0,1,COUNTA('[100]2001 Prod XE'!$A$162:$IV$162)-(12-RIGHT([7]!APPeriod,1))-1)</definedName>
    <definedName name="TotalRev" localSheetId="20">OFFSET('[100]2001 Prod XE'!$C$162,0,0,1,COUNTA('[100]2001 Prod XE'!$A$162:$IV$162)-(12-RIGHT([7]!APPeriod,1))-1)</definedName>
    <definedName name="TotalRev" localSheetId="16">OFFSET('[100]2001 Prod XE'!$C$162,0,0,1,COUNTA('[100]2001 Prod XE'!$A$162:$IV$162)-(12-RIGHT([7]!APPeriod,1))-1)</definedName>
    <definedName name="TotalRev" localSheetId="22">OFFSET('[100]2001 Prod XE'!$C$162,0,0,1,COUNTA('[100]2001 Prod XE'!$A$162:$IV$162)-(12-RIGHT([7]!APPeriod,1))-1)</definedName>
    <definedName name="TotalRev" localSheetId="15">OFFSET('[100]2001 Prod XE'!$C$162,0,0,1,COUNTA('[100]2001 Prod XE'!$A$162:$IV$162)-(12-RIGHT([7]!APPeriod,1))-1)</definedName>
    <definedName name="TotalRev" localSheetId="21">OFFSET('[100]2001 Prod XE'!$C$162,0,0,1,COUNTA('[100]2001 Prod XE'!$A$162:$IV$162)-(12-RIGHT([7]!APPeriod,1))-1)</definedName>
    <definedName name="TotalRev" localSheetId="9">OFFSET('[100]2001 Prod XE'!$C$162,0,0,1,COUNTA('[100]2001 Prod XE'!$A$162:$IV$162)-(12-RIGHT([7]!APPeriod,1))-1)</definedName>
    <definedName name="TotalRev" localSheetId="23">OFFSET('[100]2001 Prod XE'!$C$162,0,0,1,COUNTA('[100]2001 Prod XE'!$A$162:$IV$162)-(12-RIGHT([7]!APPeriod,1))-1)</definedName>
    <definedName name="TotalRev" localSheetId="13">OFFSET('[100]2001 Prod XE'!$C$162,0,0,1,COUNTA('[100]2001 Prod XE'!$A$162:$IV$162)-(12-RIGHT([7]!APPeriod,1))-1)</definedName>
    <definedName name="TotalRev" localSheetId="10">OFFSET('[100]2001 Prod XE'!$C$162,0,0,1,COUNTA('[100]2001 Prod XE'!$A$162:$IV$162)-(12-RIGHT([7]!APPeriod,1))-1)</definedName>
    <definedName name="TotalRev" localSheetId="24">OFFSET('[100]2001 Prod XE'!$C$162,0,0,1,COUNTA('[100]2001 Prod XE'!$A$162:$IV$162)-(12-RIGHT([7]!APPeriod,1))-1)</definedName>
    <definedName name="TotalRev" localSheetId="17">OFFSET('[100]2001 Prod XE'!$C$162,0,0,1,COUNTA('[100]2001 Prod XE'!$A$162:$IV$162)-(12-RIGHT([7]!APPeriod,1))-1)</definedName>
    <definedName name="TotalRev">OFFSET('[100]2001 Prod XE'!$C$162,0,0,1,COUNTA('[100]2001 Prod XE'!$A$162:$IV$162)-(12-RIGHT([7]!APPeriod,1))-1)</definedName>
    <definedName name="TotalRevNAProd" localSheetId="0">OFFSET('[100]2001 Prod NA'!$C$162,0,0,1,COUNTA('[100]2001 Prod NA'!$A$162:$IV$162)-(12-RIGHT([7]!APPeriod,1))-1)</definedName>
    <definedName name="TotalRevNAProd" localSheetId="18">OFFSET('[100]2001 Prod NA'!$C$162,0,0,1,COUNTA('[100]2001 Prod NA'!$A$162:$IV$162)-(12-RIGHT([7]!APPeriod,1))-1)</definedName>
    <definedName name="TotalRevNAProd" localSheetId="19">OFFSET('[100]2001 Prod NA'!$C$162,0,0,1,COUNTA('[100]2001 Prod NA'!$A$162:$IV$162)-(12-RIGHT([7]!APPeriod,1))-1)</definedName>
    <definedName name="TotalRevNAProd" localSheetId="8">OFFSET('[100]2001 Prod NA'!$C$162,0,0,1,COUNTA('[100]2001 Prod NA'!$A$162:$IV$162)-(12-RIGHT([7]!APPeriod,1))-1)</definedName>
    <definedName name="TotalRevNAProd" localSheetId="12">OFFSET('[100]2001 Prod NA'!$C$162,0,0,1,COUNTA('[100]2001 Prod NA'!$A$162:$IV$162)-(12-RIGHT([7]!APPeriod,1))-1)</definedName>
    <definedName name="TotalRevNAProd" localSheetId="11">OFFSET('[100]2001 Prod NA'!$C$162,0,0,1,COUNTA('[100]2001 Prod NA'!$A$162:$IV$162)-(12-RIGHT([7]!APPeriod,1))-1)</definedName>
    <definedName name="TotalRevNAProd" localSheetId="14">OFFSET('[100]2001 Prod NA'!$C$162,0,0,1,COUNTA('[100]2001 Prod NA'!$A$162:$IV$162)-(12-RIGHT([7]!APPeriod,1))-1)</definedName>
    <definedName name="TotalRevNAProd" localSheetId="20">OFFSET('[100]2001 Prod NA'!$C$162,0,0,1,COUNTA('[100]2001 Prod NA'!$A$162:$IV$162)-(12-RIGHT([7]!APPeriod,1))-1)</definedName>
    <definedName name="TotalRevNAProd" localSheetId="16">OFFSET('[100]2001 Prod NA'!$C$162,0,0,1,COUNTA('[100]2001 Prod NA'!$A$162:$IV$162)-(12-RIGHT([7]!APPeriod,1))-1)</definedName>
    <definedName name="TotalRevNAProd" localSheetId="22">OFFSET('[100]2001 Prod NA'!$C$162,0,0,1,COUNTA('[100]2001 Prod NA'!$A$162:$IV$162)-(12-RIGHT([7]!APPeriod,1))-1)</definedName>
    <definedName name="TotalRevNAProd" localSheetId="15">OFFSET('[100]2001 Prod NA'!$C$162,0,0,1,COUNTA('[100]2001 Prod NA'!$A$162:$IV$162)-(12-RIGHT([7]!APPeriod,1))-1)</definedName>
    <definedName name="TotalRevNAProd" localSheetId="21">OFFSET('[100]2001 Prod NA'!$C$162,0,0,1,COUNTA('[100]2001 Prod NA'!$A$162:$IV$162)-(12-RIGHT([7]!APPeriod,1))-1)</definedName>
    <definedName name="TotalRevNAProd" localSheetId="9">OFFSET('[100]2001 Prod NA'!$C$162,0,0,1,COUNTA('[100]2001 Prod NA'!$A$162:$IV$162)-(12-RIGHT([7]!APPeriod,1))-1)</definedName>
    <definedName name="TotalRevNAProd" localSheetId="23">OFFSET('[100]2001 Prod NA'!$C$162,0,0,1,COUNTA('[100]2001 Prod NA'!$A$162:$IV$162)-(12-RIGHT([7]!APPeriod,1))-1)</definedName>
    <definedName name="TotalRevNAProd" localSheetId="13">OFFSET('[100]2001 Prod NA'!$C$162,0,0,1,COUNTA('[100]2001 Prod NA'!$A$162:$IV$162)-(12-RIGHT([7]!APPeriod,1))-1)</definedName>
    <definedName name="TotalRevNAProd" localSheetId="10">OFFSET('[100]2001 Prod NA'!$C$162,0,0,1,COUNTA('[100]2001 Prod NA'!$A$162:$IV$162)-(12-RIGHT([7]!APPeriod,1))-1)</definedName>
    <definedName name="TotalRevNAProd" localSheetId="24">OFFSET('[100]2001 Prod NA'!$C$162,0,0,1,COUNTA('[100]2001 Prod NA'!$A$162:$IV$162)-(12-RIGHT([7]!APPeriod,1))-1)</definedName>
    <definedName name="TotalRevNAProd" localSheetId="17">OFFSET('[100]2001 Prod NA'!$C$162,0,0,1,COUNTA('[100]2001 Prod NA'!$A$162:$IV$162)-(12-RIGHT([7]!APPeriod,1))-1)</definedName>
    <definedName name="TotalRevNAProd">OFFSET('[100]2001 Prod NA'!$C$162,0,0,1,COUNTA('[100]2001 Prod NA'!$A$162:$IV$162)-(12-RIGHT([7]!APPeriod,1))-1)</definedName>
    <definedName name="TotalRevNASup" localSheetId="0">OFFSET('[100]2001 Supplies NA'!$C$162,0,0,1,COUNTA('[100]2001 Supplies NA'!$A$162:$IV$162)-(12-RIGHT([7]!APPeriod,1))-1)</definedName>
    <definedName name="TotalRevNASup" localSheetId="18">OFFSET('[100]2001 Supplies NA'!$C$162,0,0,1,COUNTA('[100]2001 Supplies NA'!$A$162:$IV$162)-(12-RIGHT([7]!APPeriod,1))-1)</definedName>
    <definedName name="TotalRevNASup" localSheetId="19">OFFSET('[100]2001 Supplies NA'!$C$162,0,0,1,COUNTA('[100]2001 Supplies NA'!$A$162:$IV$162)-(12-RIGHT([7]!APPeriod,1))-1)</definedName>
    <definedName name="TotalRevNASup" localSheetId="8">OFFSET('[100]2001 Supplies NA'!$C$162,0,0,1,COUNTA('[100]2001 Supplies NA'!$A$162:$IV$162)-(12-RIGHT([7]!APPeriod,1))-1)</definedName>
    <definedName name="TotalRevNASup" localSheetId="12">OFFSET('[100]2001 Supplies NA'!$C$162,0,0,1,COUNTA('[100]2001 Supplies NA'!$A$162:$IV$162)-(12-RIGHT([7]!APPeriod,1))-1)</definedName>
    <definedName name="TotalRevNASup" localSheetId="11">OFFSET('[100]2001 Supplies NA'!$C$162,0,0,1,COUNTA('[100]2001 Supplies NA'!$A$162:$IV$162)-(12-RIGHT([7]!APPeriod,1))-1)</definedName>
    <definedName name="TotalRevNASup" localSheetId="14">OFFSET('[100]2001 Supplies NA'!$C$162,0,0,1,COUNTA('[100]2001 Supplies NA'!$A$162:$IV$162)-(12-RIGHT([7]!APPeriod,1))-1)</definedName>
    <definedName name="TotalRevNASup" localSheetId="20">OFFSET('[100]2001 Supplies NA'!$C$162,0,0,1,COUNTA('[100]2001 Supplies NA'!$A$162:$IV$162)-(12-RIGHT([7]!APPeriod,1))-1)</definedName>
    <definedName name="TotalRevNASup" localSheetId="16">OFFSET('[100]2001 Supplies NA'!$C$162,0,0,1,COUNTA('[100]2001 Supplies NA'!$A$162:$IV$162)-(12-RIGHT([7]!APPeriod,1))-1)</definedName>
    <definedName name="TotalRevNASup" localSheetId="22">OFFSET('[100]2001 Supplies NA'!$C$162,0,0,1,COUNTA('[100]2001 Supplies NA'!$A$162:$IV$162)-(12-RIGHT([7]!APPeriod,1))-1)</definedName>
    <definedName name="TotalRevNASup" localSheetId="15">OFFSET('[100]2001 Supplies NA'!$C$162,0,0,1,COUNTA('[100]2001 Supplies NA'!$A$162:$IV$162)-(12-RIGHT([7]!APPeriod,1))-1)</definedName>
    <definedName name="TotalRevNASup" localSheetId="21">OFFSET('[100]2001 Supplies NA'!$C$162,0,0,1,COUNTA('[100]2001 Supplies NA'!$A$162:$IV$162)-(12-RIGHT([7]!APPeriod,1))-1)</definedName>
    <definedName name="TotalRevNASup" localSheetId="9">OFFSET('[100]2001 Supplies NA'!$C$162,0,0,1,COUNTA('[100]2001 Supplies NA'!$A$162:$IV$162)-(12-RIGHT([7]!APPeriod,1))-1)</definedName>
    <definedName name="TotalRevNASup" localSheetId="23">OFFSET('[100]2001 Supplies NA'!$C$162,0,0,1,COUNTA('[100]2001 Supplies NA'!$A$162:$IV$162)-(12-RIGHT([7]!APPeriod,1))-1)</definedName>
    <definedName name="TotalRevNASup" localSheetId="13">OFFSET('[100]2001 Supplies NA'!$C$162,0,0,1,COUNTA('[100]2001 Supplies NA'!$A$162:$IV$162)-(12-RIGHT([7]!APPeriod,1))-1)</definedName>
    <definedName name="TotalRevNASup" localSheetId="10">OFFSET('[100]2001 Supplies NA'!$C$162,0,0,1,COUNTA('[100]2001 Supplies NA'!$A$162:$IV$162)-(12-RIGHT([7]!APPeriod,1))-1)</definedName>
    <definedName name="TotalRevNASup" localSheetId="24">OFFSET('[100]2001 Supplies NA'!$C$162,0,0,1,COUNTA('[100]2001 Supplies NA'!$A$162:$IV$162)-(12-RIGHT([7]!APPeriod,1))-1)</definedName>
    <definedName name="TotalRevNASup" localSheetId="17">OFFSET('[100]2001 Supplies NA'!$C$162,0,0,1,COUNTA('[100]2001 Supplies NA'!$A$162:$IV$162)-(12-RIGHT([7]!APPeriod,1))-1)</definedName>
    <definedName name="TotalRevNASup">OFFSET('[100]2001 Supplies NA'!$C$162,0,0,1,COUNTA('[100]2001 Supplies NA'!$A$162:$IV$162)-(12-RIGHT([7]!APPeriod,1))-1)</definedName>
    <definedName name="TotalRevXEProd" localSheetId="0">OFFSET('[100]2001 Prod XE'!$C$162,0,0,1,COUNTA('[100]2001 Prod XE'!$A$162:$IV$162)-(12-RIGHT([7]!APPeriod,1))-1)</definedName>
    <definedName name="TotalRevXEProd" localSheetId="18">OFFSET('[100]2001 Prod XE'!$C$162,0,0,1,COUNTA('[100]2001 Prod XE'!$A$162:$IV$162)-(12-RIGHT([7]!APPeriod,1))-1)</definedName>
    <definedName name="TotalRevXEProd" localSheetId="19">OFFSET('[100]2001 Prod XE'!$C$162,0,0,1,COUNTA('[100]2001 Prod XE'!$A$162:$IV$162)-(12-RIGHT([7]!APPeriod,1))-1)</definedName>
    <definedName name="TotalRevXEProd" localSheetId="8">OFFSET('[100]2001 Prod XE'!$C$162,0,0,1,COUNTA('[100]2001 Prod XE'!$A$162:$IV$162)-(12-RIGHT([7]!APPeriod,1))-1)</definedName>
    <definedName name="TotalRevXEProd" localSheetId="12">OFFSET('[100]2001 Prod XE'!$C$162,0,0,1,COUNTA('[100]2001 Prod XE'!$A$162:$IV$162)-(12-RIGHT([7]!APPeriod,1))-1)</definedName>
    <definedName name="TotalRevXEProd" localSheetId="11">OFFSET('[100]2001 Prod XE'!$C$162,0,0,1,COUNTA('[100]2001 Prod XE'!$A$162:$IV$162)-(12-RIGHT([7]!APPeriod,1))-1)</definedName>
    <definedName name="TotalRevXEProd" localSheetId="14">OFFSET('[100]2001 Prod XE'!$C$162,0,0,1,COUNTA('[100]2001 Prod XE'!$A$162:$IV$162)-(12-RIGHT([7]!APPeriod,1))-1)</definedName>
    <definedName name="TotalRevXEProd" localSheetId="20">OFFSET('[100]2001 Prod XE'!$C$162,0,0,1,COUNTA('[100]2001 Prod XE'!$A$162:$IV$162)-(12-RIGHT([7]!APPeriod,1))-1)</definedName>
    <definedName name="TotalRevXEProd" localSheetId="16">OFFSET('[100]2001 Prod XE'!$C$162,0,0,1,COUNTA('[100]2001 Prod XE'!$A$162:$IV$162)-(12-RIGHT([7]!APPeriod,1))-1)</definedName>
    <definedName name="TotalRevXEProd" localSheetId="22">OFFSET('[100]2001 Prod XE'!$C$162,0,0,1,COUNTA('[100]2001 Prod XE'!$A$162:$IV$162)-(12-RIGHT([7]!APPeriod,1))-1)</definedName>
    <definedName name="TotalRevXEProd" localSheetId="15">OFFSET('[100]2001 Prod XE'!$C$162,0,0,1,COUNTA('[100]2001 Prod XE'!$A$162:$IV$162)-(12-RIGHT([7]!APPeriod,1))-1)</definedName>
    <definedName name="TotalRevXEProd" localSheetId="21">OFFSET('[100]2001 Prod XE'!$C$162,0,0,1,COUNTA('[100]2001 Prod XE'!$A$162:$IV$162)-(12-RIGHT([7]!APPeriod,1))-1)</definedName>
    <definedName name="TotalRevXEProd" localSheetId="9">OFFSET('[100]2001 Prod XE'!$C$162,0,0,1,COUNTA('[100]2001 Prod XE'!$A$162:$IV$162)-(12-RIGHT([7]!APPeriod,1))-1)</definedName>
    <definedName name="TotalRevXEProd" localSheetId="23">OFFSET('[100]2001 Prod XE'!$C$162,0,0,1,COUNTA('[100]2001 Prod XE'!$A$162:$IV$162)-(12-RIGHT([7]!APPeriod,1))-1)</definedName>
    <definedName name="TotalRevXEProd" localSheetId="13">OFFSET('[100]2001 Prod XE'!$C$162,0,0,1,COUNTA('[100]2001 Prod XE'!$A$162:$IV$162)-(12-RIGHT([7]!APPeriod,1))-1)</definedName>
    <definedName name="TotalRevXEProd" localSheetId="10">OFFSET('[100]2001 Prod XE'!$C$162,0,0,1,COUNTA('[100]2001 Prod XE'!$A$162:$IV$162)-(12-RIGHT([7]!APPeriod,1))-1)</definedName>
    <definedName name="TotalRevXEProd" localSheetId="24">OFFSET('[100]2001 Prod XE'!$C$162,0,0,1,COUNTA('[100]2001 Prod XE'!$A$162:$IV$162)-(12-RIGHT([7]!APPeriod,1))-1)</definedName>
    <definedName name="TotalRevXEProd" localSheetId="17">OFFSET('[100]2001 Prod XE'!$C$162,0,0,1,COUNTA('[100]2001 Prod XE'!$A$162:$IV$162)-(12-RIGHT([7]!APPeriod,1))-1)</definedName>
    <definedName name="TotalRevXEProd">OFFSET('[100]2001 Prod XE'!$C$162,0,0,1,COUNTA('[100]2001 Prod XE'!$A$162:$IV$162)-(12-RIGHT([7]!APPeriod,1))-1)</definedName>
    <definedName name="TotalRevXESup" localSheetId="0">OFFSET('[100]2001 Supplies XE'!$C$162,0,0,1,COUNTA('[100]2001 Supplies XE'!$A$162:$IV$162)-(12-RIGHT([7]!APPeriod,1))-1)</definedName>
    <definedName name="TotalRevXESup" localSheetId="18">OFFSET('[100]2001 Supplies XE'!$C$162,0,0,1,COUNTA('[100]2001 Supplies XE'!$A$162:$IV$162)-(12-RIGHT([7]!APPeriod,1))-1)</definedName>
    <definedName name="TotalRevXESup" localSheetId="19">OFFSET('[100]2001 Supplies XE'!$C$162,0,0,1,COUNTA('[100]2001 Supplies XE'!$A$162:$IV$162)-(12-RIGHT([7]!APPeriod,1))-1)</definedName>
    <definedName name="TotalRevXESup" localSheetId="8">OFFSET('[100]2001 Supplies XE'!$C$162,0,0,1,COUNTA('[100]2001 Supplies XE'!$A$162:$IV$162)-(12-RIGHT([7]!APPeriod,1))-1)</definedName>
    <definedName name="TotalRevXESup" localSheetId="12">OFFSET('[100]2001 Supplies XE'!$C$162,0,0,1,COUNTA('[100]2001 Supplies XE'!$A$162:$IV$162)-(12-RIGHT([7]!APPeriod,1))-1)</definedName>
    <definedName name="TotalRevXESup" localSheetId="11">OFFSET('[100]2001 Supplies XE'!$C$162,0,0,1,COUNTA('[100]2001 Supplies XE'!$A$162:$IV$162)-(12-RIGHT([7]!APPeriod,1))-1)</definedName>
    <definedName name="TotalRevXESup" localSheetId="14">OFFSET('[100]2001 Supplies XE'!$C$162,0,0,1,COUNTA('[100]2001 Supplies XE'!$A$162:$IV$162)-(12-RIGHT([7]!APPeriod,1))-1)</definedName>
    <definedName name="TotalRevXESup" localSheetId="20">OFFSET('[100]2001 Supplies XE'!$C$162,0,0,1,COUNTA('[100]2001 Supplies XE'!$A$162:$IV$162)-(12-RIGHT([7]!APPeriod,1))-1)</definedName>
    <definedName name="TotalRevXESup" localSheetId="16">OFFSET('[100]2001 Supplies XE'!$C$162,0,0,1,COUNTA('[100]2001 Supplies XE'!$A$162:$IV$162)-(12-RIGHT([7]!APPeriod,1))-1)</definedName>
    <definedName name="TotalRevXESup" localSheetId="22">OFFSET('[100]2001 Supplies XE'!$C$162,0,0,1,COUNTA('[100]2001 Supplies XE'!$A$162:$IV$162)-(12-RIGHT([7]!APPeriod,1))-1)</definedName>
    <definedName name="TotalRevXESup" localSheetId="15">OFFSET('[100]2001 Supplies XE'!$C$162,0,0,1,COUNTA('[100]2001 Supplies XE'!$A$162:$IV$162)-(12-RIGHT([7]!APPeriod,1))-1)</definedName>
    <definedName name="TotalRevXESup" localSheetId="21">OFFSET('[100]2001 Supplies XE'!$C$162,0,0,1,COUNTA('[100]2001 Supplies XE'!$A$162:$IV$162)-(12-RIGHT([7]!APPeriod,1))-1)</definedName>
    <definedName name="TotalRevXESup" localSheetId="9">OFFSET('[100]2001 Supplies XE'!$C$162,0,0,1,COUNTA('[100]2001 Supplies XE'!$A$162:$IV$162)-(12-RIGHT([7]!APPeriod,1))-1)</definedName>
    <definedName name="TotalRevXESup" localSheetId="23">OFFSET('[100]2001 Supplies XE'!$C$162,0,0,1,COUNTA('[100]2001 Supplies XE'!$A$162:$IV$162)-(12-RIGHT([7]!APPeriod,1))-1)</definedName>
    <definedName name="TotalRevXESup" localSheetId="13">OFFSET('[100]2001 Supplies XE'!$C$162,0,0,1,COUNTA('[100]2001 Supplies XE'!$A$162:$IV$162)-(12-RIGHT([7]!APPeriod,1))-1)</definedName>
    <definedName name="TotalRevXESup" localSheetId="10">OFFSET('[100]2001 Supplies XE'!$C$162,0,0,1,COUNTA('[100]2001 Supplies XE'!$A$162:$IV$162)-(12-RIGHT([7]!APPeriod,1))-1)</definedName>
    <definedName name="TotalRevXESup" localSheetId="24">OFFSET('[100]2001 Supplies XE'!$C$162,0,0,1,COUNTA('[100]2001 Supplies XE'!$A$162:$IV$162)-(12-RIGHT([7]!APPeriod,1))-1)</definedName>
    <definedName name="TotalRevXESup" localSheetId="17">OFFSET('[100]2001 Supplies XE'!$C$162,0,0,1,COUNTA('[100]2001 Supplies XE'!$A$162:$IV$162)-(12-RIGHT([7]!APPeriod,1))-1)</definedName>
    <definedName name="TotalRevXESup">OFFSET('[100]2001 Supplies XE'!$C$162,0,0,1,COUNTA('[100]2001 Supplies XE'!$A$162:$IV$162)-(12-RIGHT([7]!APPeriod,1))-1)</definedName>
    <definedName name="Toys_Format">[32]Toys!$A$3:$BK$101</definedName>
    <definedName name="TRAIN1" localSheetId="3">#REF!</definedName>
    <definedName name="TRAIN1" localSheetId="0">#REF!</definedName>
    <definedName name="TRAIN1" localSheetId="18">#REF!</definedName>
    <definedName name="TRAIN1" localSheetId="19">#REF!</definedName>
    <definedName name="TRAIN1" localSheetId="8">#REF!</definedName>
    <definedName name="TRAIN1" localSheetId="12">#REF!</definedName>
    <definedName name="TRAIN1" localSheetId="11">#REF!</definedName>
    <definedName name="TRAIN1" localSheetId="14">#REF!</definedName>
    <definedName name="TRAIN1" localSheetId="20">#REF!</definedName>
    <definedName name="TRAIN1" localSheetId="16">#REF!</definedName>
    <definedName name="TRAIN1" localSheetId="22">#REF!</definedName>
    <definedName name="TRAIN1" localSheetId="15">#REF!</definedName>
    <definedName name="TRAIN1" localSheetId="21">#REF!</definedName>
    <definedName name="TRAIN1" localSheetId="9">#REF!</definedName>
    <definedName name="TRAIN1" localSheetId="23">#REF!</definedName>
    <definedName name="TRAIN1" localSheetId="13">#REF!</definedName>
    <definedName name="TRAIN1" localSheetId="10">#REF!</definedName>
    <definedName name="TRAIN1" localSheetId="24">#REF!</definedName>
    <definedName name="TRAIN1" localSheetId="17">#REF!</definedName>
    <definedName name="TRAIN1">#REF!</definedName>
    <definedName name="TREASHEAD2002" localSheetId="3">#REF!</definedName>
    <definedName name="TREASHEAD2002" localSheetId="0">#REF!</definedName>
    <definedName name="TREASHEAD2002" localSheetId="18">#REF!</definedName>
    <definedName name="TREASHEAD2002" localSheetId="19">#REF!</definedName>
    <definedName name="TREASHEAD2002" localSheetId="8">#REF!</definedName>
    <definedName name="TREASHEAD2002" localSheetId="12">#REF!</definedName>
    <definedName name="TREASHEAD2002" localSheetId="11">#REF!</definedName>
    <definedName name="TREASHEAD2002" localSheetId="14">#REF!</definedName>
    <definedName name="TREASHEAD2002" localSheetId="20">#REF!</definedName>
    <definedName name="TREASHEAD2002" localSheetId="16">#REF!</definedName>
    <definedName name="TREASHEAD2002" localSheetId="22">#REF!</definedName>
    <definedName name="TREASHEAD2002" localSheetId="15">#REF!</definedName>
    <definedName name="TREASHEAD2002" localSheetId="21">#REF!</definedName>
    <definedName name="TREASHEAD2002" localSheetId="9">#REF!</definedName>
    <definedName name="TREASHEAD2002" localSheetId="23">#REF!</definedName>
    <definedName name="TREASHEAD2002" localSheetId="13">#REF!</definedName>
    <definedName name="TREASHEAD2002" localSheetId="10">#REF!</definedName>
    <definedName name="TREASHEAD2002" localSheetId="24">#REF!</definedName>
    <definedName name="TREASHEAD2002" localSheetId="17">#REF!</definedName>
    <definedName name="TREASHEAD2002">#REF!</definedName>
    <definedName name="TREASHEAD2003" localSheetId="3">#REF!</definedName>
    <definedName name="TREASHEAD2003" localSheetId="0">#REF!</definedName>
    <definedName name="TREASHEAD2003" localSheetId="18">#REF!</definedName>
    <definedName name="TREASHEAD2003" localSheetId="19">#REF!</definedName>
    <definedName name="TREASHEAD2003" localSheetId="8">#REF!</definedName>
    <definedName name="TREASHEAD2003" localSheetId="12">#REF!</definedName>
    <definedName name="TREASHEAD2003" localSheetId="11">#REF!</definedName>
    <definedName name="TREASHEAD2003" localSheetId="14">#REF!</definedName>
    <definedName name="TREASHEAD2003" localSheetId="20">#REF!</definedName>
    <definedName name="TREASHEAD2003" localSheetId="16">#REF!</definedName>
    <definedName name="TREASHEAD2003" localSheetId="22">#REF!</definedName>
    <definedName name="TREASHEAD2003" localSheetId="15">#REF!</definedName>
    <definedName name="TREASHEAD2003" localSheetId="21">#REF!</definedName>
    <definedName name="TREASHEAD2003" localSheetId="9">#REF!</definedName>
    <definedName name="TREASHEAD2003" localSheetId="23">#REF!</definedName>
    <definedName name="TREASHEAD2003" localSheetId="13">#REF!</definedName>
    <definedName name="TREASHEAD2003" localSheetId="10">#REF!</definedName>
    <definedName name="TREASHEAD2003" localSheetId="24">#REF!</definedName>
    <definedName name="TREASHEAD2003" localSheetId="17">#REF!</definedName>
    <definedName name="TREASHEAD2003">#REF!</definedName>
    <definedName name="tt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ttttttttttt" hidden="1">[5]A!$J$4:$U$4</definedName>
    <definedName name="UC_BU" localSheetId="3">#REF!</definedName>
    <definedName name="UC_BU" localSheetId="0">#REF!</definedName>
    <definedName name="UC_BU" localSheetId="18">#REF!</definedName>
    <definedName name="UC_BU" localSheetId="19">#REF!</definedName>
    <definedName name="UC_BU" localSheetId="8">#REF!</definedName>
    <definedName name="UC_BU" localSheetId="12">#REF!</definedName>
    <definedName name="UC_BU" localSheetId="11">#REF!</definedName>
    <definedName name="UC_BU" localSheetId="14">#REF!</definedName>
    <definedName name="UC_BU" localSheetId="20">#REF!</definedName>
    <definedName name="UC_BU" localSheetId="16">#REF!</definedName>
    <definedName name="UC_BU" localSheetId="22">#REF!</definedName>
    <definedName name="UC_BU" localSheetId="15">#REF!</definedName>
    <definedName name="UC_BU" localSheetId="21">#REF!</definedName>
    <definedName name="UC_BU" localSheetId="9">#REF!</definedName>
    <definedName name="UC_BU" localSheetId="23">#REF!</definedName>
    <definedName name="UC_BU" localSheetId="13">#REF!</definedName>
    <definedName name="UC_BU" localSheetId="10">#REF!</definedName>
    <definedName name="UC_BU" localSheetId="24">#REF!</definedName>
    <definedName name="UC_BU" localSheetId="17">#REF!</definedName>
    <definedName name="UC_BU">#REF!</definedName>
    <definedName name="UC_Category" localSheetId="3">#REF!</definedName>
    <definedName name="UC_Category" localSheetId="0">#REF!</definedName>
    <definedName name="UC_Category" localSheetId="18">#REF!</definedName>
    <definedName name="UC_Category" localSheetId="19">#REF!</definedName>
    <definedName name="UC_Category" localSheetId="8">#REF!</definedName>
    <definedName name="UC_Category" localSheetId="12">#REF!</definedName>
    <definedName name="UC_Category" localSheetId="11">#REF!</definedName>
    <definedName name="UC_Category" localSheetId="14">#REF!</definedName>
    <definedName name="UC_Category" localSheetId="20">#REF!</definedName>
    <definedName name="UC_Category" localSheetId="16">#REF!</definedName>
    <definedName name="UC_Category" localSheetId="22">#REF!</definedName>
    <definedName name="UC_Category" localSheetId="15">#REF!</definedName>
    <definedName name="UC_Category" localSheetId="21">#REF!</definedName>
    <definedName name="UC_Category" localSheetId="9">#REF!</definedName>
    <definedName name="UC_Category" localSheetId="23">#REF!</definedName>
    <definedName name="UC_Category" localSheetId="13">#REF!</definedName>
    <definedName name="UC_Category" localSheetId="10">#REF!</definedName>
    <definedName name="UC_Category" localSheetId="24">#REF!</definedName>
    <definedName name="UC_Category" localSheetId="17">#REF!</definedName>
    <definedName name="UC_Category">#REF!</definedName>
    <definedName name="UC_Description" localSheetId="3">#REF!</definedName>
    <definedName name="UC_Description" localSheetId="0">#REF!</definedName>
    <definedName name="UC_Description" localSheetId="18">#REF!</definedName>
    <definedName name="UC_Description" localSheetId="19">#REF!</definedName>
    <definedName name="UC_Description" localSheetId="8">#REF!</definedName>
    <definedName name="UC_Description" localSheetId="12">#REF!</definedName>
    <definedName name="UC_Description" localSheetId="11">#REF!</definedName>
    <definedName name="UC_Description" localSheetId="14">#REF!</definedName>
    <definedName name="UC_Description" localSheetId="20">#REF!</definedName>
    <definedName name="UC_Description" localSheetId="16">#REF!</definedName>
    <definedName name="UC_Description" localSheetId="22">#REF!</definedName>
    <definedName name="UC_Description" localSheetId="15">#REF!</definedName>
    <definedName name="UC_Description" localSheetId="21">#REF!</definedName>
    <definedName name="UC_Description" localSheetId="9">#REF!</definedName>
    <definedName name="UC_Description" localSheetId="23">#REF!</definedName>
    <definedName name="UC_Description" localSheetId="13">#REF!</definedName>
    <definedName name="UC_Description" localSheetId="10">#REF!</definedName>
    <definedName name="UC_Description" localSheetId="24">#REF!</definedName>
    <definedName name="UC_Description" localSheetId="17">#REF!</definedName>
    <definedName name="UC_Description">#REF!</definedName>
    <definedName name="UC_DP" localSheetId="3">#REF!</definedName>
    <definedName name="UC_DP" localSheetId="0">#REF!</definedName>
    <definedName name="UC_DP" localSheetId="18">#REF!</definedName>
    <definedName name="UC_DP" localSheetId="19">#REF!</definedName>
    <definedName name="UC_DP" localSheetId="8">#REF!</definedName>
    <definedName name="UC_DP" localSheetId="12">#REF!</definedName>
    <definedName name="UC_DP" localSheetId="11">#REF!</definedName>
    <definedName name="UC_DP" localSheetId="14">#REF!</definedName>
    <definedName name="UC_DP" localSheetId="20">#REF!</definedName>
    <definedName name="UC_DP" localSheetId="16">#REF!</definedName>
    <definedName name="UC_DP" localSheetId="22">#REF!</definedName>
    <definedName name="UC_DP" localSheetId="15">#REF!</definedName>
    <definedName name="UC_DP" localSheetId="21">#REF!</definedName>
    <definedName name="UC_DP" localSheetId="9">#REF!</definedName>
    <definedName name="UC_DP" localSheetId="23">#REF!</definedName>
    <definedName name="UC_DP" localSheetId="13">#REF!</definedName>
    <definedName name="UC_DP" localSheetId="10">#REF!</definedName>
    <definedName name="UC_DP" localSheetId="24">#REF!</definedName>
    <definedName name="UC_DP" localSheetId="17">#REF!</definedName>
    <definedName name="UC_DP">#REF!</definedName>
    <definedName name="UC_EngExpense" localSheetId="3">#REF!</definedName>
    <definedName name="UC_EngExpense" localSheetId="0">#REF!</definedName>
    <definedName name="UC_EngExpense" localSheetId="18">#REF!</definedName>
    <definedName name="UC_EngExpense" localSheetId="19">#REF!</definedName>
    <definedName name="UC_EngExpense" localSheetId="8">#REF!</definedName>
    <definedName name="UC_EngExpense" localSheetId="12">#REF!</definedName>
    <definedName name="UC_EngExpense" localSheetId="11">#REF!</definedName>
    <definedName name="UC_EngExpense" localSheetId="14">#REF!</definedName>
    <definedName name="UC_EngExpense" localSheetId="20">#REF!</definedName>
    <definedName name="UC_EngExpense" localSheetId="16">#REF!</definedName>
    <definedName name="UC_EngExpense" localSheetId="22">#REF!</definedName>
    <definedName name="UC_EngExpense" localSheetId="15">#REF!</definedName>
    <definedName name="UC_EngExpense" localSheetId="21">#REF!</definedName>
    <definedName name="UC_EngExpense" localSheetId="9">#REF!</definedName>
    <definedName name="UC_EngExpense" localSheetId="23">#REF!</definedName>
    <definedName name="UC_EngExpense" localSheetId="13">#REF!</definedName>
    <definedName name="UC_EngExpense" localSheetId="10">#REF!</definedName>
    <definedName name="UC_EngExpense" localSheetId="24">#REF!</definedName>
    <definedName name="UC_EngExpense" localSheetId="17">#REF!</definedName>
    <definedName name="UC_EngExpense">#REF!</definedName>
    <definedName name="UC_ER" localSheetId="3">#REF!</definedName>
    <definedName name="UC_ER" localSheetId="0">#REF!</definedName>
    <definedName name="UC_ER" localSheetId="18">#REF!</definedName>
    <definedName name="UC_ER" localSheetId="19">#REF!</definedName>
    <definedName name="UC_ER" localSheetId="8">#REF!</definedName>
    <definedName name="UC_ER" localSheetId="12">#REF!</definedName>
    <definedName name="UC_ER" localSheetId="11">#REF!</definedName>
    <definedName name="UC_ER" localSheetId="14">#REF!</definedName>
    <definedName name="UC_ER" localSheetId="20">#REF!</definedName>
    <definedName name="UC_ER" localSheetId="16">#REF!</definedName>
    <definedName name="UC_ER" localSheetId="22">#REF!</definedName>
    <definedName name="UC_ER" localSheetId="15">#REF!</definedName>
    <definedName name="UC_ER" localSheetId="21">#REF!</definedName>
    <definedName name="UC_ER" localSheetId="9">#REF!</definedName>
    <definedName name="UC_ER" localSheetId="23">#REF!</definedName>
    <definedName name="UC_ER" localSheetId="13">#REF!</definedName>
    <definedName name="UC_ER" localSheetId="10">#REF!</definedName>
    <definedName name="UC_ER" localSheetId="24">#REF!</definedName>
    <definedName name="UC_ER" localSheetId="17">#REF!</definedName>
    <definedName name="UC_ER">#REF!</definedName>
    <definedName name="UC_OPM" localSheetId="3">#REF!</definedName>
    <definedName name="UC_OPM" localSheetId="0">#REF!</definedName>
    <definedName name="UC_OPM" localSheetId="18">#REF!</definedName>
    <definedName name="UC_OPM" localSheetId="19">#REF!</definedName>
    <definedName name="UC_OPM" localSheetId="8">#REF!</definedName>
    <definedName name="UC_OPM" localSheetId="12">#REF!</definedName>
    <definedName name="UC_OPM" localSheetId="11">#REF!</definedName>
    <definedName name="UC_OPM" localSheetId="14">#REF!</definedName>
    <definedName name="UC_OPM" localSheetId="20">#REF!</definedName>
    <definedName name="UC_OPM" localSheetId="16">#REF!</definedName>
    <definedName name="UC_OPM" localSheetId="22">#REF!</definedName>
    <definedName name="UC_OPM" localSheetId="15">#REF!</definedName>
    <definedName name="UC_OPM" localSheetId="21">#REF!</definedName>
    <definedName name="UC_OPM" localSheetId="9">#REF!</definedName>
    <definedName name="UC_OPM" localSheetId="23">#REF!</definedName>
    <definedName name="UC_OPM" localSheetId="13">#REF!</definedName>
    <definedName name="UC_OPM" localSheetId="10">#REF!</definedName>
    <definedName name="UC_OPM" localSheetId="24">#REF!</definedName>
    <definedName name="UC_OPM" localSheetId="17">#REF!</definedName>
    <definedName name="UC_OPM">#REF!</definedName>
    <definedName name="UC_PP" localSheetId="3">#REF!</definedName>
    <definedName name="UC_PP" localSheetId="0">#REF!</definedName>
    <definedName name="UC_PP" localSheetId="18">#REF!</definedName>
    <definedName name="UC_PP" localSheetId="19">#REF!</definedName>
    <definedName name="UC_PP" localSheetId="8">#REF!</definedName>
    <definedName name="UC_PP" localSheetId="12">#REF!</definedName>
    <definedName name="UC_PP" localSheetId="11">#REF!</definedName>
    <definedName name="UC_PP" localSheetId="14">#REF!</definedName>
    <definedName name="UC_PP" localSheetId="20">#REF!</definedName>
    <definedName name="UC_PP" localSheetId="16">#REF!</definedName>
    <definedName name="UC_PP" localSheetId="22">#REF!</definedName>
    <definedName name="UC_PP" localSheetId="15">#REF!</definedName>
    <definedName name="UC_PP" localSheetId="21">#REF!</definedName>
    <definedName name="UC_PP" localSheetId="9">#REF!</definedName>
    <definedName name="UC_PP" localSheetId="23">#REF!</definedName>
    <definedName name="UC_PP" localSheetId="13">#REF!</definedName>
    <definedName name="UC_PP" localSheetId="10">#REF!</definedName>
    <definedName name="UC_PP" localSheetId="24">#REF!</definedName>
    <definedName name="UC_PP" localSheetId="17">#REF!</definedName>
    <definedName name="UC_PP">#REF!</definedName>
    <definedName name="UC_Project" localSheetId="3">#REF!</definedName>
    <definedName name="UC_Project" localSheetId="0">#REF!</definedName>
    <definedName name="UC_Project" localSheetId="18">#REF!</definedName>
    <definedName name="UC_Project" localSheetId="19">#REF!</definedName>
    <definedName name="UC_Project" localSheetId="8">#REF!</definedName>
    <definedName name="UC_Project" localSheetId="12">#REF!</definedName>
    <definedName name="UC_Project" localSheetId="11">#REF!</definedName>
    <definedName name="UC_Project" localSheetId="14">#REF!</definedName>
    <definedName name="UC_Project" localSheetId="20">#REF!</definedName>
    <definedName name="UC_Project" localSheetId="16">#REF!</definedName>
    <definedName name="UC_Project" localSheetId="22">#REF!</definedName>
    <definedName name="UC_Project" localSheetId="15">#REF!</definedName>
    <definedName name="UC_Project" localSheetId="21">#REF!</definedName>
    <definedName name="UC_Project" localSheetId="9">#REF!</definedName>
    <definedName name="UC_Project" localSheetId="23">#REF!</definedName>
    <definedName name="UC_Project" localSheetId="13">#REF!</definedName>
    <definedName name="UC_Project" localSheetId="10">#REF!</definedName>
    <definedName name="UC_Project" localSheetId="24">#REF!</definedName>
    <definedName name="UC_Project" localSheetId="17">#REF!</definedName>
    <definedName name="UC_Project">#REF!</definedName>
    <definedName name="UC_ProjNum" localSheetId="3">#REF!</definedName>
    <definedName name="UC_ProjNum" localSheetId="0">#REF!</definedName>
    <definedName name="UC_ProjNum" localSheetId="18">#REF!</definedName>
    <definedName name="UC_ProjNum" localSheetId="19">#REF!</definedName>
    <definedName name="UC_ProjNum" localSheetId="8">#REF!</definedName>
    <definedName name="UC_ProjNum" localSheetId="12">#REF!</definedName>
    <definedName name="UC_ProjNum" localSheetId="11">#REF!</definedName>
    <definedName name="UC_ProjNum" localSheetId="14">#REF!</definedName>
    <definedName name="UC_ProjNum" localSheetId="20">#REF!</definedName>
    <definedName name="UC_ProjNum" localSheetId="16">#REF!</definedName>
    <definedName name="UC_ProjNum" localSheetId="22">#REF!</definedName>
    <definedName name="UC_ProjNum" localSheetId="15">#REF!</definedName>
    <definedName name="UC_ProjNum" localSheetId="21">#REF!</definedName>
    <definedName name="UC_ProjNum" localSheetId="9">#REF!</definedName>
    <definedName name="UC_ProjNum" localSheetId="23">#REF!</definedName>
    <definedName name="UC_ProjNum" localSheetId="13">#REF!</definedName>
    <definedName name="UC_ProjNum" localSheetId="10">#REF!</definedName>
    <definedName name="UC_ProjNum" localSheetId="24">#REF!</definedName>
    <definedName name="UC_ProjNum" localSheetId="17">#REF!</definedName>
    <definedName name="UC_ProjNum">#REF!</definedName>
    <definedName name="UC_PSR" localSheetId="3">#REF!</definedName>
    <definedName name="UC_PSR" localSheetId="0">#REF!</definedName>
    <definedName name="UC_PSR" localSheetId="18">#REF!</definedName>
    <definedName name="UC_PSR" localSheetId="19">#REF!</definedName>
    <definedName name="UC_PSR" localSheetId="8">#REF!</definedName>
    <definedName name="UC_PSR" localSheetId="12">#REF!</definedName>
    <definedName name="UC_PSR" localSheetId="11">#REF!</definedName>
    <definedName name="UC_PSR" localSheetId="14">#REF!</definedName>
    <definedName name="UC_PSR" localSheetId="20">#REF!</definedName>
    <definedName name="UC_PSR" localSheetId="16">#REF!</definedName>
    <definedName name="UC_PSR" localSheetId="22">#REF!</definedName>
    <definedName name="UC_PSR" localSheetId="15">#REF!</definedName>
    <definedName name="UC_PSR" localSheetId="21">#REF!</definedName>
    <definedName name="UC_PSR" localSheetId="9">#REF!</definedName>
    <definedName name="UC_PSR" localSheetId="23">#REF!</definedName>
    <definedName name="UC_PSR" localSheetId="13">#REF!</definedName>
    <definedName name="UC_PSR" localSheetId="10">#REF!</definedName>
    <definedName name="UC_PSR" localSheetId="24">#REF!</definedName>
    <definedName name="UC_PSR" localSheetId="17">#REF!</definedName>
    <definedName name="UC_PSR">#REF!</definedName>
    <definedName name="UC_Revenue_3" localSheetId="3">#REF!</definedName>
    <definedName name="UC_Revenue_3" localSheetId="0">#REF!</definedName>
    <definedName name="UC_Revenue_3" localSheetId="18">#REF!</definedName>
    <definedName name="UC_Revenue_3" localSheetId="19">#REF!</definedName>
    <definedName name="UC_Revenue_3" localSheetId="8">#REF!</definedName>
    <definedName name="UC_Revenue_3" localSheetId="12">#REF!</definedName>
    <definedName name="UC_Revenue_3" localSheetId="11">#REF!</definedName>
    <definedName name="UC_Revenue_3" localSheetId="14">#REF!</definedName>
    <definedName name="UC_Revenue_3" localSheetId="20">#REF!</definedName>
    <definedName name="UC_Revenue_3" localSheetId="16">#REF!</definedName>
    <definedName name="UC_Revenue_3" localSheetId="22">#REF!</definedName>
    <definedName name="UC_Revenue_3" localSheetId="15">#REF!</definedName>
    <definedName name="UC_Revenue_3" localSheetId="21">#REF!</definedName>
    <definedName name="UC_Revenue_3" localSheetId="9">#REF!</definedName>
    <definedName name="UC_Revenue_3" localSheetId="23">#REF!</definedName>
    <definedName name="UC_Revenue_3" localSheetId="13">#REF!</definedName>
    <definedName name="UC_Revenue_3" localSheetId="10">#REF!</definedName>
    <definedName name="UC_Revenue_3" localSheetId="24">#REF!</definedName>
    <definedName name="UC_Revenue_3" localSheetId="17">#REF!</definedName>
    <definedName name="UC_Revenue_3">#REF!</definedName>
    <definedName name="Umsatzdiagramm" localSheetId="0">[7]!Umsatzdiagramm</definedName>
    <definedName name="Umsatzdiagramm" localSheetId="18">[7]!Umsatzdiagramm</definedName>
    <definedName name="Umsatzdiagramm" localSheetId="19">[7]!Umsatzdiagramm</definedName>
    <definedName name="Umsatzdiagramm" localSheetId="8">[7]!Umsatzdiagramm</definedName>
    <definedName name="Umsatzdiagramm" localSheetId="12">[7]!Umsatzdiagramm</definedName>
    <definedName name="Umsatzdiagramm" localSheetId="11">[7]!Umsatzdiagramm</definedName>
    <definedName name="Umsatzdiagramm" localSheetId="14">[7]!Umsatzdiagramm</definedName>
    <definedName name="Umsatzdiagramm" localSheetId="20">[7]!Umsatzdiagramm</definedName>
    <definedName name="Umsatzdiagramm" localSheetId="16">[7]!Umsatzdiagramm</definedName>
    <definedName name="Umsatzdiagramm" localSheetId="22">[7]!Umsatzdiagramm</definedName>
    <definedName name="Umsatzdiagramm" localSheetId="15">[7]!Umsatzdiagramm</definedName>
    <definedName name="Umsatzdiagramm" localSheetId="21">[7]!Umsatzdiagramm</definedName>
    <definedName name="Umsatzdiagramm" localSheetId="9">[7]!Umsatzdiagramm</definedName>
    <definedName name="Umsatzdiagramm" localSheetId="23">[7]!Umsatzdiagramm</definedName>
    <definedName name="Umsatzdiagramm" localSheetId="13">[7]!Umsatzdiagramm</definedName>
    <definedName name="Umsatzdiagramm" localSheetId="10">[7]!Umsatzdiagramm</definedName>
    <definedName name="Umsatzdiagramm" localSheetId="24">[7]!Umsatzdiagramm</definedName>
    <definedName name="Umsatzdiagramm" localSheetId="17">[7]!Umsatzdiagramm</definedName>
    <definedName name="Umsatzdiagramm">[7]!Umsatzdiagramm</definedName>
    <definedName name="Upload" localSheetId="3">#REF!</definedName>
    <definedName name="Upload" localSheetId="0">#REF!</definedName>
    <definedName name="Upload" localSheetId="18">#REF!</definedName>
    <definedName name="Upload" localSheetId="19">#REF!</definedName>
    <definedName name="Upload" localSheetId="8">#REF!</definedName>
    <definedName name="Upload" localSheetId="12">#REF!</definedName>
    <definedName name="Upload" localSheetId="11">#REF!</definedName>
    <definedName name="Upload" localSheetId="14">#REF!</definedName>
    <definedName name="Upload" localSheetId="20">#REF!</definedName>
    <definedName name="Upload" localSheetId="16">#REF!</definedName>
    <definedName name="Upload" localSheetId="22">#REF!</definedName>
    <definedName name="Upload" localSheetId="15">#REF!</definedName>
    <definedName name="Upload" localSheetId="21">#REF!</definedName>
    <definedName name="Upload" localSheetId="9">#REF!</definedName>
    <definedName name="Upload" localSheetId="23">#REF!</definedName>
    <definedName name="Upload" localSheetId="13">#REF!</definedName>
    <definedName name="Upload" localSheetId="10">#REF!</definedName>
    <definedName name="Upload" localSheetId="24">#REF!</definedName>
    <definedName name="Upload" localSheetId="17">#REF!</definedName>
    <definedName name="Upload">#REF!</definedName>
    <definedName name="User" localSheetId="3" hidden="1">{#N/A,#N/A,FALSE,"Data"}</definedName>
    <definedName name="User" localSheetId="0" hidden="1">{#N/A,#N/A,FALSE,"Data"}</definedName>
    <definedName name="User" localSheetId="18" hidden="1">{#N/A,#N/A,FALSE,"Data"}</definedName>
    <definedName name="User" localSheetId="19" hidden="1">{#N/A,#N/A,FALSE,"Data"}</definedName>
    <definedName name="User" localSheetId="8" hidden="1">{#N/A,#N/A,FALSE,"Data"}</definedName>
    <definedName name="User" localSheetId="12" hidden="1">{#N/A,#N/A,FALSE,"Data"}</definedName>
    <definedName name="User" localSheetId="11" hidden="1">{#N/A,#N/A,FALSE,"Data"}</definedName>
    <definedName name="User" localSheetId="14" hidden="1">{#N/A,#N/A,FALSE,"Data"}</definedName>
    <definedName name="User" localSheetId="20" hidden="1">{#N/A,#N/A,FALSE,"Data"}</definedName>
    <definedName name="User" localSheetId="16" hidden="1">{#N/A,#N/A,FALSE,"Data"}</definedName>
    <definedName name="User" localSheetId="22" hidden="1">{#N/A,#N/A,FALSE,"Data"}</definedName>
    <definedName name="User" localSheetId="15" hidden="1">{#N/A,#N/A,FALSE,"Data"}</definedName>
    <definedName name="User" localSheetId="21" hidden="1">{#N/A,#N/A,FALSE,"Data"}</definedName>
    <definedName name="User" localSheetId="9" hidden="1">{#N/A,#N/A,FALSE,"Data"}</definedName>
    <definedName name="User" localSheetId="23" hidden="1">{#N/A,#N/A,FALSE,"Data"}</definedName>
    <definedName name="User" localSheetId="13" hidden="1">{#N/A,#N/A,FALSE,"Data"}</definedName>
    <definedName name="User" localSheetId="10" hidden="1">{#N/A,#N/A,FALSE,"Data"}</definedName>
    <definedName name="User" localSheetId="24" hidden="1">{#N/A,#N/A,FALSE,"Data"}</definedName>
    <definedName name="User" localSheetId="17" hidden="1">{#N/A,#N/A,FALSE,"Data"}</definedName>
    <definedName name="User" hidden="1">{#N/A,#N/A,FALSE,"Data"}</definedName>
    <definedName name="uuuuuuuuu" hidden="1">[5]A!$J$139:$U$139</definedName>
    <definedName name="uuuuuuuuuuuuuuu" hidden="1">[5]A!$J$4:$U$4</definedName>
    <definedName name="value" localSheetId="3">#REF!</definedName>
    <definedName name="value" localSheetId="0">#REF!</definedName>
    <definedName name="value" localSheetId="18">#REF!</definedName>
    <definedName name="value" localSheetId="19">#REF!</definedName>
    <definedName name="value" localSheetId="8">#REF!</definedName>
    <definedName name="value" localSheetId="12">#REF!</definedName>
    <definedName name="value" localSheetId="11">#REF!</definedName>
    <definedName name="value" localSheetId="14">#REF!</definedName>
    <definedName name="value" localSheetId="20">#REF!</definedName>
    <definedName name="value" localSheetId="16">#REF!</definedName>
    <definedName name="value" localSheetId="22">#REF!</definedName>
    <definedName name="value" localSheetId="15">#REF!</definedName>
    <definedName name="value" localSheetId="21">#REF!</definedName>
    <definedName name="value" localSheetId="9">#REF!</definedName>
    <definedName name="value" localSheetId="23">#REF!</definedName>
    <definedName name="value" localSheetId="13">#REF!</definedName>
    <definedName name="value" localSheetId="10">#REF!</definedName>
    <definedName name="value" localSheetId="24">#REF!</definedName>
    <definedName name="value" localSheetId="17">#REF!</definedName>
    <definedName name="value">#REF!</definedName>
    <definedName name="Value_of_Call_Option" localSheetId="3">#REF!</definedName>
    <definedName name="Value_of_Call_Option" localSheetId="0">#REF!</definedName>
    <definedName name="Value_of_Call_Option" localSheetId="18">#REF!</definedName>
    <definedName name="Value_of_Call_Option" localSheetId="19">#REF!</definedName>
    <definedName name="Value_of_Call_Option" localSheetId="8">#REF!</definedName>
    <definedName name="Value_of_Call_Option" localSheetId="12">#REF!</definedName>
    <definedName name="Value_of_Call_Option" localSheetId="11">#REF!</definedName>
    <definedName name="Value_of_Call_Option" localSheetId="14">#REF!</definedName>
    <definedName name="Value_of_Call_Option" localSheetId="20">#REF!</definedName>
    <definedName name="Value_of_Call_Option" localSheetId="16">#REF!</definedName>
    <definedName name="Value_of_Call_Option" localSheetId="22">#REF!</definedName>
    <definedName name="Value_of_Call_Option" localSheetId="15">#REF!</definedName>
    <definedName name="Value_of_Call_Option" localSheetId="21">#REF!</definedName>
    <definedName name="Value_of_Call_Option" localSheetId="9">#REF!</definedName>
    <definedName name="Value_of_Call_Option" localSheetId="23">#REF!</definedName>
    <definedName name="Value_of_Call_Option" localSheetId="13">#REF!</definedName>
    <definedName name="Value_of_Call_Option" localSheetId="10">#REF!</definedName>
    <definedName name="Value_of_Call_Option" localSheetId="24">#REF!</definedName>
    <definedName name="Value_of_Call_Option" localSheetId="17">#REF!</definedName>
    <definedName name="Value_of_Call_Option">#REF!</definedName>
    <definedName name="Values_Entered" localSheetId="3">IF(Loan_Amount*Interest_Rate*Loan_Years*Loan_Start&gt;0,1,0)</definedName>
    <definedName name="Values_Entered" localSheetId="0">IF(Loan_Amount*Interest_Rate*Loan_Years*Loan_Start&gt;0,1,0)</definedName>
    <definedName name="Values_Entered" localSheetId="18">IF([0]!Loan_Amount*[0]!Interest_Rate*[0]!Loan_Years*[0]!Loan_Start&gt;0,1,0)</definedName>
    <definedName name="Values_Entered" localSheetId="19">IF([0]!Loan_Amount*[0]!Interest_Rate*[0]!Loan_Years*[0]!Loan_Start&gt;0,1,0)</definedName>
    <definedName name="Values_Entered" localSheetId="8">IF(Loan_Amount*Interest_Rate*Loan_Years*Loan_Start&gt;0,1,0)</definedName>
    <definedName name="Values_Entered" localSheetId="12">IF([0]!Loan_Amount*[0]!Interest_Rate*[0]!Loan_Years*[0]!Loan_Start&gt;0,1,0)</definedName>
    <definedName name="Values_Entered" localSheetId="11">IF([0]!Loan_Amount*[0]!Interest_Rate*[0]!Loan_Years*[0]!Loan_Start&gt;0,1,0)</definedName>
    <definedName name="Values_Entered" localSheetId="14">IF([0]!Loan_Amount*[0]!Interest_Rate*[0]!Loan_Years*[0]!Loan_Start&gt;0,1,0)</definedName>
    <definedName name="Values_Entered" localSheetId="20">IF([0]!Loan_Amount*[0]!Interest_Rate*[0]!Loan_Years*[0]!Loan_Start&gt;0,1,0)</definedName>
    <definedName name="Values_Entered" localSheetId="16">IF([0]!Loan_Amount*[0]!Interest_Rate*[0]!Loan_Years*[0]!Loan_Start&gt;0,1,0)</definedName>
    <definedName name="Values_Entered" localSheetId="22">IF([0]!Loan_Amount*[0]!Interest_Rate*[0]!Loan_Years*[0]!Loan_Start&gt;0,1,0)</definedName>
    <definedName name="Values_Entered" localSheetId="15">IF([0]!Loan_Amount*[0]!Interest_Rate*[0]!Loan_Years*[0]!Loan_Start&gt;0,1,0)</definedName>
    <definedName name="Values_Entered" localSheetId="21">IF([0]!Loan_Amount*[0]!Interest_Rate*[0]!Loan_Years*[0]!Loan_Start&gt;0,1,0)</definedName>
    <definedName name="Values_Entered" localSheetId="9">IF([0]!Loan_Amount*[0]!Interest_Rate*[0]!Loan_Years*[0]!Loan_Start&gt;0,1,0)</definedName>
    <definedName name="Values_Entered" localSheetId="23">IF([0]!Loan_Amount*[0]!Interest_Rate*[0]!Loan_Years*[0]!Loan_Start&gt;0,1,0)</definedName>
    <definedName name="Values_Entered" localSheetId="13">IF([0]!Loan_Amount*[0]!Interest_Rate*[0]!Loan_Years*[0]!Loan_Start&gt;0,1,0)</definedName>
    <definedName name="Values_Entered" localSheetId="10">IF([0]!Loan_Amount*[0]!Interest_Rate*[0]!Loan_Years*[0]!Loan_Start&gt;0,1,0)</definedName>
    <definedName name="Values_Entered" localSheetId="24">IF([0]!Loan_Amount*[0]!Interest_Rate*[0]!Loan_Years*[0]!Loan_Start&gt;0,1,0)</definedName>
    <definedName name="Values_Entered" localSheetId="17">IF([0]!Loan_Amount*[0]!Interest_Rate*[0]!Loan_Years*[0]!Loan_Start&gt;0,1,0)</definedName>
    <definedName name="Values_Entered">IF(Loan_Amount*Interest_Rate*Loan_Years*Loan_Start&gt;0,1,0)</definedName>
    <definedName name="VAnew">'[101]Value Added'!$H$185</definedName>
    <definedName name="variance_max" localSheetId="3">#REF!</definedName>
    <definedName name="variance_max" localSheetId="0">#REF!</definedName>
    <definedName name="variance_max" localSheetId="18">#REF!</definedName>
    <definedName name="variance_max" localSheetId="19">#REF!</definedName>
    <definedName name="variance_max" localSheetId="8">#REF!</definedName>
    <definedName name="variance_max" localSheetId="12">#REF!</definedName>
    <definedName name="variance_max" localSheetId="11">#REF!</definedName>
    <definedName name="variance_max" localSheetId="14">#REF!</definedName>
    <definedName name="variance_max" localSheetId="20">#REF!</definedName>
    <definedName name="variance_max" localSheetId="16">#REF!</definedName>
    <definedName name="variance_max" localSheetId="22">#REF!</definedName>
    <definedName name="variance_max" localSheetId="15">#REF!</definedName>
    <definedName name="variance_max" localSheetId="21">#REF!</definedName>
    <definedName name="variance_max" localSheetId="9">#REF!</definedName>
    <definedName name="variance_max" localSheetId="23">#REF!</definedName>
    <definedName name="variance_max" localSheetId="13">#REF!</definedName>
    <definedName name="variance_max" localSheetId="10">#REF!</definedName>
    <definedName name="variance_max" localSheetId="24">#REF!</definedName>
    <definedName name="variance_max" localSheetId="17">#REF!</definedName>
    <definedName name="variance_max">#REF!</definedName>
    <definedName name="VBuyer_Summary">'[70]V-Buyer Summary'!$A$3:$BK$51</definedName>
    <definedName name="vdfgwfwef" hidden="1">[5]A!$J$7:$U$7</definedName>
    <definedName name="vdfvrfrw3" hidden="1">[5]A!$J$144:$U$144</definedName>
    <definedName name="vdfvtg56">[50]Sheet6!$A$1:$B$13</definedName>
    <definedName name="vfdfrgr" hidden="1">[5]A!$J$153:$U$153</definedName>
    <definedName name="VI" hidden="1">[5]A!$J$4:$U$4</definedName>
    <definedName name="View_All">[61]CC!$B$1:$EM$65536</definedName>
    <definedName name="VLUKU" localSheetId="3">#REF!</definedName>
    <definedName name="VLUKU" localSheetId="0">#REF!</definedName>
    <definedName name="VLUKU" localSheetId="18">#REF!</definedName>
    <definedName name="VLUKU" localSheetId="19">#REF!</definedName>
    <definedName name="VLUKU" localSheetId="8">#REF!</definedName>
    <definedName name="VLUKU" localSheetId="12">#REF!</definedName>
    <definedName name="VLUKU" localSheetId="11">#REF!</definedName>
    <definedName name="VLUKU" localSheetId="14">#REF!</definedName>
    <definedName name="VLUKU" localSheetId="20">#REF!</definedName>
    <definedName name="VLUKU" localSheetId="16">#REF!</definedName>
    <definedName name="VLUKU" localSheetId="22">#REF!</definedName>
    <definedName name="VLUKU" localSheetId="15">#REF!</definedName>
    <definedName name="VLUKU" localSheetId="21">#REF!</definedName>
    <definedName name="VLUKU" localSheetId="9">#REF!</definedName>
    <definedName name="VLUKU" localSheetId="23">#REF!</definedName>
    <definedName name="VLUKU" localSheetId="13">#REF!</definedName>
    <definedName name="VLUKU" localSheetId="10">#REF!</definedName>
    <definedName name="VLUKU" localSheetId="24">#REF!</definedName>
    <definedName name="VLUKU" localSheetId="17">#REF!</definedName>
    <definedName name="VLUKU">#REF!</definedName>
    <definedName name="Volatility" localSheetId="3">#REF!</definedName>
    <definedName name="Volatility" localSheetId="0">#REF!</definedName>
    <definedName name="Volatility" localSheetId="18">#REF!</definedName>
    <definedName name="Volatility" localSheetId="19">#REF!</definedName>
    <definedName name="Volatility" localSheetId="8">#REF!</definedName>
    <definedName name="Volatility" localSheetId="12">#REF!</definedName>
    <definedName name="Volatility" localSheetId="11">#REF!</definedName>
    <definedName name="Volatility" localSheetId="14">#REF!</definedName>
    <definedName name="Volatility" localSheetId="20">#REF!</definedName>
    <definedName name="Volatility" localSheetId="16">#REF!</definedName>
    <definedName name="Volatility" localSheetId="22">#REF!</definedName>
    <definedName name="Volatility" localSheetId="15">#REF!</definedName>
    <definedName name="Volatility" localSheetId="21">#REF!</definedName>
    <definedName name="Volatility" localSheetId="9">#REF!</definedName>
    <definedName name="Volatility" localSheetId="23">#REF!</definedName>
    <definedName name="Volatility" localSheetId="13">#REF!</definedName>
    <definedName name="Volatility" localSheetId="10">#REF!</definedName>
    <definedName name="Volatility" localSheetId="24">#REF!</definedName>
    <definedName name="Volatility" localSheetId="17">#REF!</definedName>
    <definedName name="Volatility">#REF!</definedName>
    <definedName name="VOverlap_Summary">'[70]V-Overlap Summary'!$A$3:$BU$51</definedName>
    <definedName name="VSeller_Summary">'[70]V-Seller Summary'!$A$3:$BK$51</definedName>
    <definedName name="vvvv4" hidden="1">[5]A!$J$153:$U$153</definedName>
    <definedName name="vvvvvvvvvvv" hidden="1">[5]A!$J$138:$U$138</definedName>
    <definedName name="wa" hidden="1">[102]Sheet1!$A$1:$A$6</definedName>
    <definedName name="weeks">[103]Input!$C$6</definedName>
    <definedName name="weg">[8]Index!$D$3</definedName>
    <definedName name="werf" hidden="1">'[104]Cntmrs-Recruit'!$F$20:$Q$20</definedName>
    <definedName name="what" localSheetId="3">'[93]Consolidated Budget Worksheet'!#REF!</definedName>
    <definedName name="what" localSheetId="0">'[93]Consolidated Budget Worksheet'!#REF!</definedName>
    <definedName name="what" localSheetId="18">'[93]Consolidated Budget Worksheet'!#REF!</definedName>
    <definedName name="what" localSheetId="19">'[93]Consolidated Budget Worksheet'!#REF!</definedName>
    <definedName name="what" localSheetId="8">'[93]Consolidated Budget Worksheet'!#REF!</definedName>
    <definedName name="what" localSheetId="12">'[93]Consolidated Budget Worksheet'!#REF!</definedName>
    <definedName name="what" localSheetId="11">'[93]Consolidated Budget Worksheet'!#REF!</definedName>
    <definedName name="what" localSheetId="14">'[93]Consolidated Budget Worksheet'!#REF!</definedName>
    <definedName name="what" localSheetId="20">'[93]Consolidated Budget Worksheet'!#REF!</definedName>
    <definedName name="what" localSheetId="16">'[93]Consolidated Budget Worksheet'!#REF!</definedName>
    <definedName name="what" localSheetId="22">'[93]Consolidated Budget Worksheet'!#REF!</definedName>
    <definedName name="what" localSheetId="15">'[93]Consolidated Budget Worksheet'!#REF!</definedName>
    <definedName name="what" localSheetId="21">'[93]Consolidated Budget Worksheet'!#REF!</definedName>
    <definedName name="what" localSheetId="9">'[93]Consolidated Budget Worksheet'!#REF!</definedName>
    <definedName name="what" localSheetId="23">'[93]Consolidated Budget Worksheet'!#REF!</definedName>
    <definedName name="what" localSheetId="13">'[93]Consolidated Budget Worksheet'!#REF!</definedName>
    <definedName name="what" localSheetId="10">'[93]Consolidated Budget Worksheet'!#REF!</definedName>
    <definedName name="what" localSheetId="24">'[93]Consolidated Budget Worksheet'!#REF!</definedName>
    <definedName name="what" localSheetId="17">'[93]Consolidated Budget Worksheet'!#REF!</definedName>
    <definedName name="what">'[93]Consolidated Budget Worksheet'!#REF!</definedName>
    <definedName name="Where" localSheetId="18">'[29]Shipment by devices'!$C$8:$C$11</definedName>
    <definedName name="Where" localSheetId="19">'[29]Shipment by devices'!$C$8:$C$11</definedName>
    <definedName name="Where" localSheetId="8">'[29]Shipment by devices'!$C$8:$C$11</definedName>
    <definedName name="Where" localSheetId="12">'[29]Shipment by devices'!$C$8:$C$11</definedName>
    <definedName name="Where" localSheetId="11">'[29]Shipment by devices'!$C$8:$C$11</definedName>
    <definedName name="Where" localSheetId="14">'[29]Shipment by devices'!$C$8:$C$11</definedName>
    <definedName name="Where" localSheetId="20">'[29]Shipment by devices'!$C$8:$C$11</definedName>
    <definedName name="Where" localSheetId="16">'[29]Shipment by devices'!$C$8:$C$11</definedName>
    <definedName name="Where" localSheetId="22">'[29]Shipment by devices'!$C$8:$C$11</definedName>
    <definedName name="Where" localSheetId="15">'[29]Shipment by devices'!$C$8:$C$11</definedName>
    <definedName name="Where" localSheetId="21">'[29]Shipment by devices'!$C$8:$C$11</definedName>
    <definedName name="Where" localSheetId="9">'[29]Shipment by devices'!$C$8:$C$11</definedName>
    <definedName name="Where" localSheetId="23">'[29]Shipment by devices'!$C$8:$C$11</definedName>
    <definedName name="Where" localSheetId="13">'[29]Shipment by devices'!$C$8:$C$11</definedName>
    <definedName name="Where" localSheetId="10">'[29]Shipment by devices'!$C$8:$C$11</definedName>
    <definedName name="Where" localSheetId="24">'[29]Shipment by devices'!$C$8:$C$11</definedName>
    <definedName name="Where" localSheetId="17">'[29]Shipment by devices'!$C$8:$C$11</definedName>
    <definedName name="Where">'[30]Shipment by devices'!$C$8:$C$11</definedName>
    <definedName name="whoknows" localSheetId="3" hidden="1">{"'Sample Status'!$A$1:$J$21"}</definedName>
    <definedName name="whoknows" localSheetId="0" hidden="1">{"'Sample Status'!$A$1:$J$21"}</definedName>
    <definedName name="whoknows" localSheetId="18" hidden="1">{"'Sample Status'!$A$1:$J$21"}</definedName>
    <definedName name="whoknows" localSheetId="19" hidden="1">{"'Sample Status'!$A$1:$J$21"}</definedName>
    <definedName name="whoknows" localSheetId="8" hidden="1">{"'Sample Status'!$A$1:$J$21"}</definedName>
    <definedName name="whoknows" localSheetId="12" hidden="1">{"'Sample Status'!$A$1:$J$21"}</definedName>
    <definedName name="whoknows" localSheetId="11" hidden="1">{"'Sample Status'!$A$1:$J$21"}</definedName>
    <definedName name="whoknows" localSheetId="14" hidden="1">{"'Sample Status'!$A$1:$J$21"}</definedName>
    <definedName name="whoknows" localSheetId="20" hidden="1">{"'Sample Status'!$A$1:$J$21"}</definedName>
    <definedName name="whoknows" localSheetId="16" hidden="1">{"'Sample Status'!$A$1:$J$21"}</definedName>
    <definedName name="whoknows" localSheetId="22" hidden="1">{"'Sample Status'!$A$1:$J$21"}</definedName>
    <definedName name="whoknows" localSheetId="15" hidden="1">{"'Sample Status'!$A$1:$J$21"}</definedName>
    <definedName name="whoknows" localSheetId="21" hidden="1">{"'Sample Status'!$A$1:$J$21"}</definedName>
    <definedName name="whoknows" localSheetId="9" hidden="1">{"'Sample Status'!$A$1:$J$21"}</definedName>
    <definedName name="whoknows" localSheetId="23" hidden="1">{"'Sample Status'!$A$1:$J$21"}</definedName>
    <definedName name="whoknows" localSheetId="13" hidden="1">{"'Sample Status'!$A$1:$J$21"}</definedName>
    <definedName name="whoknows" localSheetId="10" hidden="1">{"'Sample Status'!$A$1:$J$21"}</definedName>
    <definedName name="whoknows" localSheetId="24" hidden="1">{"'Sample Status'!$A$1:$J$21"}</definedName>
    <definedName name="whoknows" localSheetId="17" hidden="1">{"'Sample Status'!$A$1:$J$21"}</definedName>
    <definedName name="whoknows" hidden="1">{"'Sample Status'!$A$1:$J$21"}</definedName>
    <definedName name="whyshy" localSheetId="0">[7]!whyshy</definedName>
    <definedName name="whyshy" localSheetId="18">[7]!whyshy</definedName>
    <definedName name="whyshy" localSheetId="19">[7]!whyshy</definedName>
    <definedName name="whyshy" localSheetId="8">[7]!whyshy</definedName>
    <definedName name="whyshy" localSheetId="12">[7]!whyshy</definedName>
    <definedName name="whyshy" localSheetId="11">[7]!whyshy</definedName>
    <definedName name="whyshy" localSheetId="14">[7]!whyshy</definedName>
    <definedName name="whyshy" localSheetId="20">[7]!whyshy</definedName>
    <definedName name="whyshy" localSheetId="16">[7]!whyshy</definedName>
    <definedName name="whyshy" localSheetId="22">[7]!whyshy</definedName>
    <definedName name="whyshy" localSheetId="15">[7]!whyshy</definedName>
    <definedName name="whyshy" localSheetId="21">[7]!whyshy</definedName>
    <definedName name="whyshy" localSheetId="9">[7]!whyshy</definedName>
    <definedName name="whyshy" localSheetId="23">[7]!whyshy</definedName>
    <definedName name="whyshy" localSheetId="13">[7]!whyshy</definedName>
    <definedName name="whyshy" localSheetId="10">[7]!whyshy</definedName>
    <definedName name="whyshy" localSheetId="24">[7]!whyshy</definedName>
    <definedName name="whyshy" localSheetId="17">[7]!whyshy</definedName>
    <definedName name="whyshy">[7]!whyshy</definedName>
    <definedName name="Width">2</definedName>
    <definedName name="win" localSheetId="3" hidden="1">{"'Sample Status'!$A$1:$J$21"}</definedName>
    <definedName name="win" localSheetId="0" hidden="1">{"'Sample Status'!$A$1:$J$21"}</definedName>
    <definedName name="win" localSheetId="18" hidden="1">{"'Sample Status'!$A$1:$J$21"}</definedName>
    <definedName name="win" localSheetId="19" hidden="1">{"'Sample Status'!$A$1:$J$21"}</definedName>
    <definedName name="win" localSheetId="8" hidden="1">{"'Sample Status'!$A$1:$J$21"}</definedName>
    <definedName name="win" localSheetId="12" hidden="1">{"'Sample Status'!$A$1:$J$21"}</definedName>
    <definedName name="win" localSheetId="11" hidden="1">{"'Sample Status'!$A$1:$J$21"}</definedName>
    <definedName name="win" localSheetId="14" hidden="1">{"'Sample Status'!$A$1:$J$21"}</definedName>
    <definedName name="win" localSheetId="20" hidden="1">{"'Sample Status'!$A$1:$J$21"}</definedName>
    <definedName name="win" localSheetId="16" hidden="1">{"'Sample Status'!$A$1:$J$21"}</definedName>
    <definedName name="win" localSheetId="22" hidden="1">{"'Sample Status'!$A$1:$J$21"}</definedName>
    <definedName name="win" localSheetId="15" hidden="1">{"'Sample Status'!$A$1:$J$21"}</definedName>
    <definedName name="win" localSheetId="21" hidden="1">{"'Sample Status'!$A$1:$J$21"}</definedName>
    <definedName name="win" localSheetId="9" hidden="1">{"'Sample Status'!$A$1:$J$21"}</definedName>
    <definedName name="win" localSheetId="23" hidden="1">{"'Sample Status'!$A$1:$J$21"}</definedName>
    <definedName name="win" localSheetId="13" hidden="1">{"'Sample Status'!$A$1:$J$21"}</definedName>
    <definedName name="win" localSheetId="10" hidden="1">{"'Sample Status'!$A$1:$J$21"}</definedName>
    <definedName name="win" localSheetId="24" hidden="1">{"'Sample Status'!$A$1:$J$21"}</definedName>
    <definedName name="win" localSheetId="17" hidden="1">{"'Sample Status'!$A$1:$J$21"}</definedName>
    <definedName name="win" hidden="1">{"'Sample Status'!$A$1:$J$21"}</definedName>
    <definedName name="winnable3" localSheetId="3">#REF!</definedName>
    <definedName name="winnable3" localSheetId="0">#REF!</definedName>
    <definedName name="winnable3" localSheetId="18">#REF!</definedName>
    <definedName name="winnable3" localSheetId="19">#REF!</definedName>
    <definedName name="winnable3" localSheetId="8">#REF!</definedName>
    <definedName name="winnable3" localSheetId="12">#REF!</definedName>
    <definedName name="winnable3" localSheetId="11">#REF!</definedName>
    <definedName name="winnable3" localSheetId="14">#REF!</definedName>
    <definedName name="winnable3" localSheetId="20">#REF!</definedName>
    <definedName name="winnable3" localSheetId="16">#REF!</definedName>
    <definedName name="winnable3" localSheetId="22">#REF!</definedName>
    <definedName name="winnable3" localSheetId="15">#REF!</definedName>
    <definedName name="winnable3" localSheetId="21">#REF!</definedName>
    <definedName name="winnable3" localSheetId="9">#REF!</definedName>
    <definedName name="winnable3" localSheetId="23">#REF!</definedName>
    <definedName name="winnable3" localSheetId="13">#REF!</definedName>
    <definedName name="winnable3" localSheetId="10">#REF!</definedName>
    <definedName name="winnable3" localSheetId="24">#REF!</definedName>
    <definedName name="winnable3" localSheetId="17">#REF!</definedName>
    <definedName name="winnable3">#REF!</definedName>
    <definedName name="WorkHoursbyPLCC">'[4]Work hours'!$A$17:$P$183</definedName>
    <definedName name="wrn.Aging._.and._.Trend._.Analysis." localSheetId="3" hidden="1">{#N/A,#N/A,FALSE,"Aging Summary";#N/A,#N/A,FALSE,"Ratio Analysis";#N/A,#N/A,FALSE,"Test 120 Day Accts";#N/A,#N/A,FALSE,"Tickmarks"}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localSheetId="18" hidden="1">{#N/A,#N/A,FALSE,"Aging Summary";#N/A,#N/A,FALSE,"Ratio Analysis";#N/A,#N/A,FALSE,"Test 120 Day Accts";#N/A,#N/A,FALSE,"Tickmarks"}</definedName>
    <definedName name="wrn.Aging._.and._.Trend._.Analysis." localSheetId="19" hidden="1">{#N/A,#N/A,FALSE,"Aging Summary";#N/A,#N/A,FALSE,"Ratio Analysis";#N/A,#N/A,FALSE,"Test 120 Day Accts";#N/A,#N/A,FALSE,"Tickmarks"}</definedName>
    <definedName name="wrn.Aging._.and._.Trend._.Analysis." localSheetId="8" hidden="1">{#N/A,#N/A,FALSE,"Aging Summary";#N/A,#N/A,FALSE,"Ratio Analysis";#N/A,#N/A,FALSE,"Test 120 Day Accts";#N/A,#N/A,FALSE,"Tickmarks"}</definedName>
    <definedName name="wrn.Aging._.and._.Trend._.Analysis." localSheetId="12" hidden="1">{#N/A,#N/A,FALSE,"Aging Summary";#N/A,#N/A,FALSE,"Ratio Analysis";#N/A,#N/A,FALSE,"Test 120 Day Accts";#N/A,#N/A,FALSE,"Tickmarks"}</definedName>
    <definedName name="wrn.Aging._.and._.Trend._.Analysis." localSheetId="11" hidden="1">{#N/A,#N/A,FALSE,"Aging Summary";#N/A,#N/A,FALSE,"Ratio Analysis";#N/A,#N/A,FALSE,"Test 120 Day Accts";#N/A,#N/A,FALSE,"Tickmarks"}</definedName>
    <definedName name="wrn.Aging._.and._.Trend._.Analysis." localSheetId="14" hidden="1">{#N/A,#N/A,FALSE,"Aging Summary";#N/A,#N/A,FALSE,"Ratio Analysis";#N/A,#N/A,FALSE,"Test 120 Day Accts";#N/A,#N/A,FALSE,"Tickmarks"}</definedName>
    <definedName name="wrn.Aging._.and._.Trend._.Analysis." localSheetId="20" hidden="1">{#N/A,#N/A,FALSE,"Aging Summary";#N/A,#N/A,FALSE,"Ratio Analysis";#N/A,#N/A,FALSE,"Test 120 Day Accts";#N/A,#N/A,FALSE,"Tickmarks"}</definedName>
    <definedName name="wrn.Aging._.and._.Trend._.Analysis." localSheetId="16" hidden="1">{#N/A,#N/A,FALSE,"Aging Summary";#N/A,#N/A,FALSE,"Ratio Analysis";#N/A,#N/A,FALSE,"Test 120 Day Accts";#N/A,#N/A,FALSE,"Tickmarks"}</definedName>
    <definedName name="wrn.Aging._.and._.Trend._.Analysis." localSheetId="22" hidden="1">{#N/A,#N/A,FALSE,"Aging Summary";#N/A,#N/A,FALSE,"Ratio Analysis";#N/A,#N/A,FALSE,"Test 120 Day Accts";#N/A,#N/A,FALSE,"Tickmarks"}</definedName>
    <definedName name="wrn.Aging._.and._.Trend._.Analysis." localSheetId="15" hidden="1">{#N/A,#N/A,FALSE,"Aging Summary";#N/A,#N/A,FALSE,"Ratio Analysis";#N/A,#N/A,FALSE,"Test 120 Day Accts";#N/A,#N/A,FALSE,"Tickmarks"}</definedName>
    <definedName name="wrn.Aging._.and._.Trend._.Analysis." localSheetId="21" hidden="1">{#N/A,#N/A,FALSE,"Aging Summary";#N/A,#N/A,FALSE,"Ratio Analysis";#N/A,#N/A,FALSE,"Test 120 Day Accts";#N/A,#N/A,FALSE,"Tickmarks"}</definedName>
    <definedName name="wrn.Aging._.and._.Trend._.Analysis." localSheetId="9" hidden="1">{#N/A,#N/A,FALSE,"Aging Summary";#N/A,#N/A,FALSE,"Ratio Analysis";#N/A,#N/A,FALSE,"Test 120 Day Accts";#N/A,#N/A,FALSE,"Tickmarks"}</definedName>
    <definedName name="wrn.Aging._.and._.Trend._.Analysis." localSheetId="23" hidden="1">{#N/A,#N/A,FALSE,"Aging Summary";#N/A,#N/A,FALSE,"Ratio Analysis";#N/A,#N/A,FALSE,"Test 120 Day Accts";#N/A,#N/A,FALSE,"Tickmarks"}</definedName>
    <definedName name="wrn.Aging._.and._.Trend._.Analysis." localSheetId="13" hidden="1">{#N/A,#N/A,FALSE,"Aging Summary";#N/A,#N/A,FALSE,"Ratio Analysis";#N/A,#N/A,FALSE,"Test 120 Day Accts";#N/A,#N/A,FALSE,"Tickmarks"}</definedName>
    <definedName name="wrn.Aging._.and._.Trend._.Analysis." localSheetId="10" hidden="1">{#N/A,#N/A,FALSE,"Aging Summary";#N/A,#N/A,FALSE,"Ratio Analysis";#N/A,#N/A,FALSE,"Test 120 Day Accts";#N/A,#N/A,FALSE,"Tickmarks"}</definedName>
    <definedName name="wrn.Aging._.and._.Trend._.Analysis." localSheetId="24" hidden="1">{#N/A,#N/A,FALSE,"Aging Summary";#N/A,#N/A,FALSE,"Ratio Analysis";#N/A,#N/A,FALSE,"Test 120 Day Accts";#N/A,#N/A,FALSE,"Tickmarks"}</definedName>
    <definedName name="wrn.Aging._.and._.Trend._.Analysis." localSheetId="17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ll." localSheetId="3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0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8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9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8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2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1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4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20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6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22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5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21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9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23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3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0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24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localSheetId="17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All." hidden="1">{"M_1",#N/A,FALSE,"Main Sch";"M_2",#N/A,FALSE,"Main Sch";"M_3",#N/A,FALSE,"Main Sch";"M1B",#N/A,FALSE,"Support Sch";"M1C",#N/A,FALSE,"Support Sch";"M1D_1",#N/A,FALSE,"Support Sch";"M1D_2",#N/A,FALSE,"Support Sch";"M1E",#N/A,FALSE,"Support Sch";"M2A",#N/A,FALSE,"Support Sch";"M3A_SUMMARY",#N/A,FALSE,"Support Sch";"M3A_REVENUE",#N/A,FALSE,"Support Sch";"M3A_COMMISSIONS",#N/A,FALSE,"Support Sch";"M3B_1",#N/A,FALSE,"Support Sch";"M3B_2",#N/A,FALSE,"Support Sch";"M3C_PT1",#N/A,FALSE,"Support Sch";"M3C_PT2",#N/A,FALSE,"Support Sch";"M3D_PT1",#N/A,FALSE,"Support Sch";"M3D_PT2",#N/A,FALSE,"Support Sch";"M3E_1_PT1",#N/A,FALSE,"Support Sch";"M3E_1_PT2",#N/A,FALSE,"Support Sch";"M3E_1_PT3",#N/A,FALSE,"Support Sch";"M3E_2_PT1",#N/A,FALSE,"Support Sch";"M3E_2_PT2",#N/A,FALSE,"Support Sch";"M3E_2_PT3",#N/A,FALSE,"Support Sch";"M3E_3_PT1",#N/A,FALSE,"Support Sch";"M3E_3_PT2",#N/A,FALSE,"Support Sch";"M3E_3_PT3",#N/A,FALSE,"Support Sch";"M3F_PT1",#N/A,FALSE,"Support Sch";"M3F_PT2",#N/A,FALSE,"Support Sch";"M3F_PT3",#N/A,FALSE,"Support Sch";"M3H",#N/A,FALSE,"Support Sch";"M3J",#N/A,FALSE,"Support Sch";"M4B",#N/A,FALSE,"Support Sch"}</definedName>
    <definedName name="wrn.data." localSheetId="3" hidden="1">{#N/A,#N/A,FALSE,"Data"}</definedName>
    <definedName name="wrn.data." localSheetId="0" hidden="1">{#N/A,#N/A,FALSE,"Data"}</definedName>
    <definedName name="wrn.data." localSheetId="18" hidden="1">{#N/A,#N/A,FALSE,"Data"}</definedName>
    <definedName name="wrn.data." localSheetId="19" hidden="1">{#N/A,#N/A,FALSE,"Data"}</definedName>
    <definedName name="wrn.data." localSheetId="8" hidden="1">{#N/A,#N/A,FALSE,"Data"}</definedName>
    <definedName name="wrn.data." localSheetId="12" hidden="1">{#N/A,#N/A,FALSE,"Data"}</definedName>
    <definedName name="wrn.data." localSheetId="11" hidden="1">{#N/A,#N/A,FALSE,"Data"}</definedName>
    <definedName name="wrn.data." localSheetId="14" hidden="1">{#N/A,#N/A,FALSE,"Data"}</definedName>
    <definedName name="wrn.data." localSheetId="20" hidden="1">{#N/A,#N/A,FALSE,"Data"}</definedName>
    <definedName name="wrn.data." localSheetId="16" hidden="1">{#N/A,#N/A,FALSE,"Data"}</definedName>
    <definedName name="wrn.data." localSheetId="22" hidden="1">{#N/A,#N/A,FALSE,"Data"}</definedName>
    <definedName name="wrn.data." localSheetId="15" hidden="1">{#N/A,#N/A,FALSE,"Data"}</definedName>
    <definedName name="wrn.data." localSheetId="21" hidden="1">{#N/A,#N/A,FALSE,"Data"}</definedName>
    <definedName name="wrn.data." localSheetId="9" hidden="1">{#N/A,#N/A,FALSE,"Data"}</definedName>
    <definedName name="wrn.data." localSheetId="23" hidden="1">{#N/A,#N/A,FALSE,"Data"}</definedName>
    <definedName name="wrn.data." localSheetId="13" hidden="1">{#N/A,#N/A,FALSE,"Data"}</definedName>
    <definedName name="wrn.data." localSheetId="10" hidden="1">{#N/A,#N/A,FALSE,"Data"}</definedName>
    <definedName name="wrn.data." localSheetId="24" hidden="1">{#N/A,#N/A,FALSE,"Data"}</definedName>
    <definedName name="wrn.data." localSheetId="17" hidden="1">{#N/A,#N/A,FALSE,"Data"}</definedName>
    <definedName name="wrn.data." hidden="1">{#N/A,#N/A,FALSE,"Data"}</definedName>
    <definedName name="wrn.Error." localSheetId="3" hidden="1">{#N/A,#N/A,FALSE,"Error"}</definedName>
    <definedName name="wrn.Error." localSheetId="0" hidden="1">{#N/A,#N/A,FALSE,"Error"}</definedName>
    <definedName name="wrn.Error." localSheetId="18" hidden="1">{#N/A,#N/A,FALSE,"Error"}</definedName>
    <definedName name="wrn.Error." localSheetId="19" hidden="1">{#N/A,#N/A,FALSE,"Error"}</definedName>
    <definedName name="wrn.Error." localSheetId="8" hidden="1">{#N/A,#N/A,FALSE,"Error"}</definedName>
    <definedName name="wrn.Error." localSheetId="12" hidden="1">{#N/A,#N/A,FALSE,"Error"}</definedName>
    <definedName name="wrn.Error." localSheetId="11" hidden="1">{#N/A,#N/A,FALSE,"Error"}</definedName>
    <definedName name="wrn.Error." localSheetId="14" hidden="1">{#N/A,#N/A,FALSE,"Error"}</definedName>
    <definedName name="wrn.Error." localSheetId="20" hidden="1">{#N/A,#N/A,FALSE,"Error"}</definedName>
    <definedName name="wrn.Error." localSheetId="16" hidden="1">{#N/A,#N/A,FALSE,"Error"}</definedName>
    <definedName name="wrn.Error." localSheetId="22" hidden="1">{#N/A,#N/A,FALSE,"Error"}</definedName>
    <definedName name="wrn.Error." localSheetId="15" hidden="1">{#N/A,#N/A,FALSE,"Error"}</definedName>
    <definedName name="wrn.Error." localSheetId="21" hidden="1">{#N/A,#N/A,FALSE,"Error"}</definedName>
    <definedName name="wrn.Error." localSheetId="9" hidden="1">{#N/A,#N/A,FALSE,"Error"}</definedName>
    <definedName name="wrn.Error." localSheetId="23" hidden="1">{#N/A,#N/A,FALSE,"Error"}</definedName>
    <definedName name="wrn.Error." localSheetId="13" hidden="1">{#N/A,#N/A,FALSE,"Error"}</definedName>
    <definedName name="wrn.Error." localSheetId="10" hidden="1">{#N/A,#N/A,FALSE,"Error"}</definedName>
    <definedName name="wrn.Error." localSheetId="24" hidden="1">{#N/A,#N/A,FALSE,"Error"}</definedName>
    <definedName name="wrn.Error." localSheetId="17" hidden="1">{#N/A,#N/A,FALSE,"Error"}</definedName>
    <definedName name="wrn.Error." hidden="1">{#N/A,#N/A,FALSE,"Error"}</definedName>
    <definedName name="wrn.Forecast._.Pages.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Forecast._.Pages.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wrn.IBD._.INFO." localSheetId="3" hidden="1">{#N/A,#N/A,FALSE,"MBD Comps ";#N/A,#N/A,FALSE,"CPID Comps";#N/A,#N/A,FALSE,"Video Comps";#N/A,#N/A,FALSE,"NWD Comps"}</definedName>
    <definedName name="wrn.IBD._.INFO." localSheetId="0" hidden="1">{#N/A,#N/A,FALSE,"MBD Comps ";#N/A,#N/A,FALSE,"CPID Comps";#N/A,#N/A,FALSE,"Video Comps";#N/A,#N/A,FALSE,"NWD Comps"}</definedName>
    <definedName name="wrn.IBD._.INFO." localSheetId="18" hidden="1">{#N/A,#N/A,FALSE,"MBD Comps ";#N/A,#N/A,FALSE,"CPID Comps";#N/A,#N/A,FALSE,"Video Comps";#N/A,#N/A,FALSE,"NWD Comps"}</definedName>
    <definedName name="wrn.IBD._.INFO." localSheetId="19" hidden="1">{#N/A,#N/A,FALSE,"MBD Comps ";#N/A,#N/A,FALSE,"CPID Comps";#N/A,#N/A,FALSE,"Video Comps";#N/A,#N/A,FALSE,"NWD Comps"}</definedName>
    <definedName name="wrn.IBD._.INFO." localSheetId="8" hidden="1">{#N/A,#N/A,FALSE,"MBD Comps ";#N/A,#N/A,FALSE,"CPID Comps";#N/A,#N/A,FALSE,"Video Comps";#N/A,#N/A,FALSE,"NWD Comps"}</definedName>
    <definedName name="wrn.IBD._.INFO." localSheetId="12" hidden="1">{#N/A,#N/A,FALSE,"MBD Comps ";#N/A,#N/A,FALSE,"CPID Comps";#N/A,#N/A,FALSE,"Video Comps";#N/A,#N/A,FALSE,"NWD Comps"}</definedName>
    <definedName name="wrn.IBD._.INFO." localSheetId="11" hidden="1">{#N/A,#N/A,FALSE,"MBD Comps ";#N/A,#N/A,FALSE,"CPID Comps";#N/A,#N/A,FALSE,"Video Comps";#N/A,#N/A,FALSE,"NWD Comps"}</definedName>
    <definedName name="wrn.IBD._.INFO." localSheetId="14" hidden="1">{#N/A,#N/A,FALSE,"MBD Comps ";#N/A,#N/A,FALSE,"CPID Comps";#N/A,#N/A,FALSE,"Video Comps";#N/A,#N/A,FALSE,"NWD Comps"}</definedName>
    <definedName name="wrn.IBD._.INFO." localSheetId="20" hidden="1">{#N/A,#N/A,FALSE,"MBD Comps ";#N/A,#N/A,FALSE,"CPID Comps";#N/A,#N/A,FALSE,"Video Comps";#N/A,#N/A,FALSE,"NWD Comps"}</definedName>
    <definedName name="wrn.IBD._.INFO." localSheetId="16" hidden="1">{#N/A,#N/A,FALSE,"MBD Comps ";#N/A,#N/A,FALSE,"CPID Comps";#N/A,#N/A,FALSE,"Video Comps";#N/A,#N/A,FALSE,"NWD Comps"}</definedName>
    <definedName name="wrn.IBD._.INFO." localSheetId="22" hidden="1">{#N/A,#N/A,FALSE,"MBD Comps ";#N/A,#N/A,FALSE,"CPID Comps";#N/A,#N/A,FALSE,"Video Comps";#N/A,#N/A,FALSE,"NWD Comps"}</definedName>
    <definedName name="wrn.IBD._.INFO." localSheetId="15" hidden="1">{#N/A,#N/A,FALSE,"MBD Comps ";#N/A,#N/A,FALSE,"CPID Comps";#N/A,#N/A,FALSE,"Video Comps";#N/A,#N/A,FALSE,"NWD Comps"}</definedName>
    <definedName name="wrn.IBD._.INFO." localSheetId="21" hidden="1">{#N/A,#N/A,FALSE,"MBD Comps ";#N/A,#N/A,FALSE,"CPID Comps";#N/A,#N/A,FALSE,"Video Comps";#N/A,#N/A,FALSE,"NWD Comps"}</definedName>
    <definedName name="wrn.IBD._.INFO." localSheetId="9" hidden="1">{#N/A,#N/A,FALSE,"MBD Comps ";#N/A,#N/A,FALSE,"CPID Comps";#N/A,#N/A,FALSE,"Video Comps";#N/A,#N/A,FALSE,"NWD Comps"}</definedName>
    <definedName name="wrn.IBD._.INFO." localSheetId="23" hidden="1">{#N/A,#N/A,FALSE,"MBD Comps ";#N/A,#N/A,FALSE,"CPID Comps";#N/A,#N/A,FALSE,"Video Comps";#N/A,#N/A,FALSE,"NWD Comps"}</definedName>
    <definedName name="wrn.IBD._.INFO." localSheetId="13" hidden="1">{#N/A,#N/A,FALSE,"MBD Comps ";#N/A,#N/A,FALSE,"CPID Comps";#N/A,#N/A,FALSE,"Video Comps";#N/A,#N/A,FALSE,"NWD Comps"}</definedName>
    <definedName name="wrn.IBD._.INFO." localSheetId="10" hidden="1">{#N/A,#N/A,FALSE,"MBD Comps ";#N/A,#N/A,FALSE,"CPID Comps";#N/A,#N/A,FALSE,"Video Comps";#N/A,#N/A,FALSE,"NWD Comps"}</definedName>
    <definedName name="wrn.IBD._.INFO." localSheetId="24" hidden="1">{#N/A,#N/A,FALSE,"MBD Comps ";#N/A,#N/A,FALSE,"CPID Comps";#N/A,#N/A,FALSE,"Video Comps";#N/A,#N/A,FALSE,"NWD Comps"}</definedName>
    <definedName name="wrn.IBD._.INFO." localSheetId="17" hidden="1">{#N/A,#N/A,FALSE,"MBD Comps ";#N/A,#N/A,FALSE,"CPID Comps";#N/A,#N/A,FALSE,"Video Comps";#N/A,#N/A,FALSE,"NWD Comps"}</definedName>
    <definedName name="wrn.IBD._.INFO." hidden="1">{#N/A,#N/A,FALSE,"MBD Comps ";#N/A,#N/A,FALSE,"CPID Comps";#N/A,#N/A,FALSE,"Video Comps";#N/A,#N/A,FALSE,"NWD Comps"}</definedName>
    <definedName name="wrn.M_1." localSheetId="3" hidden="1">{"M_1",#N/A,FALSE,"Main Sch"}</definedName>
    <definedName name="wrn.M_1." localSheetId="0" hidden="1">{"M_1",#N/A,FALSE,"Main Sch"}</definedName>
    <definedName name="wrn.M_1." localSheetId="18" hidden="1">{"M_1",#N/A,FALSE,"Main Sch"}</definedName>
    <definedName name="wrn.M_1." localSheetId="19" hidden="1">{"M_1",#N/A,FALSE,"Main Sch"}</definedName>
    <definedName name="wrn.M_1." localSheetId="8" hidden="1">{"M_1",#N/A,FALSE,"Main Sch"}</definedName>
    <definedName name="wrn.M_1." localSheetId="12" hidden="1">{"M_1",#N/A,FALSE,"Main Sch"}</definedName>
    <definedName name="wrn.M_1." localSheetId="11" hidden="1">{"M_1",#N/A,FALSE,"Main Sch"}</definedName>
    <definedName name="wrn.M_1." localSheetId="14" hidden="1">{"M_1",#N/A,FALSE,"Main Sch"}</definedName>
    <definedName name="wrn.M_1." localSheetId="20" hidden="1">{"M_1",#N/A,FALSE,"Main Sch"}</definedName>
    <definedName name="wrn.M_1." localSheetId="16" hidden="1">{"M_1",#N/A,FALSE,"Main Sch"}</definedName>
    <definedName name="wrn.M_1." localSheetId="22" hidden="1">{"M_1",#N/A,FALSE,"Main Sch"}</definedName>
    <definedName name="wrn.M_1." localSheetId="15" hidden="1">{"M_1",#N/A,FALSE,"Main Sch"}</definedName>
    <definedName name="wrn.M_1." localSheetId="21" hidden="1">{"M_1",#N/A,FALSE,"Main Sch"}</definedName>
    <definedName name="wrn.M_1." localSheetId="9" hidden="1">{"M_1",#N/A,FALSE,"Main Sch"}</definedName>
    <definedName name="wrn.M_1." localSheetId="23" hidden="1">{"M_1",#N/A,FALSE,"Main Sch"}</definedName>
    <definedName name="wrn.M_1." localSheetId="13" hidden="1">{"M_1",#N/A,FALSE,"Main Sch"}</definedName>
    <definedName name="wrn.M_1." localSheetId="10" hidden="1">{"M_1",#N/A,FALSE,"Main Sch"}</definedName>
    <definedName name="wrn.M_1." localSheetId="24" hidden="1">{"M_1",#N/A,FALSE,"Main Sch"}</definedName>
    <definedName name="wrn.M_1." localSheetId="17" hidden="1">{"M_1",#N/A,FALSE,"Main Sch"}</definedName>
    <definedName name="wrn.M_1." hidden="1">{"M_1",#N/A,FALSE,"Main Sch"}</definedName>
    <definedName name="wrn.M_2." localSheetId="3" hidden="1">{"M_2",#N/A,FALSE,"Main Sch"}</definedName>
    <definedName name="wrn.M_2." localSheetId="0" hidden="1">{"M_2",#N/A,FALSE,"Main Sch"}</definedName>
    <definedName name="wrn.M_2." localSheetId="18" hidden="1">{"M_2",#N/A,FALSE,"Main Sch"}</definedName>
    <definedName name="wrn.M_2." localSheetId="19" hidden="1">{"M_2",#N/A,FALSE,"Main Sch"}</definedName>
    <definedName name="wrn.M_2." localSheetId="8" hidden="1">{"M_2",#N/A,FALSE,"Main Sch"}</definedName>
    <definedName name="wrn.M_2." localSheetId="12" hidden="1">{"M_2",#N/A,FALSE,"Main Sch"}</definedName>
    <definedName name="wrn.M_2." localSheetId="11" hidden="1">{"M_2",#N/A,FALSE,"Main Sch"}</definedName>
    <definedName name="wrn.M_2." localSheetId="14" hidden="1">{"M_2",#N/A,FALSE,"Main Sch"}</definedName>
    <definedName name="wrn.M_2." localSheetId="20" hidden="1">{"M_2",#N/A,FALSE,"Main Sch"}</definedName>
    <definedName name="wrn.M_2." localSheetId="16" hidden="1">{"M_2",#N/A,FALSE,"Main Sch"}</definedName>
    <definedName name="wrn.M_2." localSheetId="22" hidden="1">{"M_2",#N/A,FALSE,"Main Sch"}</definedName>
    <definedName name="wrn.M_2." localSheetId="15" hidden="1">{"M_2",#N/A,FALSE,"Main Sch"}</definedName>
    <definedName name="wrn.M_2." localSheetId="21" hidden="1">{"M_2",#N/A,FALSE,"Main Sch"}</definedName>
    <definedName name="wrn.M_2." localSheetId="9" hidden="1">{"M_2",#N/A,FALSE,"Main Sch"}</definedName>
    <definedName name="wrn.M_2." localSheetId="23" hidden="1">{"M_2",#N/A,FALSE,"Main Sch"}</definedName>
    <definedName name="wrn.M_2." localSheetId="13" hidden="1">{"M_2",#N/A,FALSE,"Main Sch"}</definedName>
    <definedName name="wrn.M_2." localSheetId="10" hidden="1">{"M_2",#N/A,FALSE,"Main Sch"}</definedName>
    <definedName name="wrn.M_2." localSheetId="24" hidden="1">{"M_2",#N/A,FALSE,"Main Sch"}</definedName>
    <definedName name="wrn.M_2." localSheetId="17" hidden="1">{"M_2",#N/A,FALSE,"Main Sch"}</definedName>
    <definedName name="wrn.M_2." hidden="1">{"M_2",#N/A,FALSE,"Main Sch"}</definedName>
    <definedName name="wrn.M_3." localSheetId="3" hidden="1">{"M_3",#N/A,FALSE,"Main Sch"}</definedName>
    <definedName name="wrn.M_3." localSheetId="0" hidden="1">{"M_3",#N/A,FALSE,"Main Sch"}</definedName>
    <definedName name="wrn.M_3." localSheetId="18" hidden="1">{"M_3",#N/A,FALSE,"Main Sch"}</definedName>
    <definedName name="wrn.M_3." localSheetId="19" hidden="1">{"M_3",#N/A,FALSE,"Main Sch"}</definedName>
    <definedName name="wrn.M_3." localSheetId="8" hidden="1">{"M_3",#N/A,FALSE,"Main Sch"}</definedName>
    <definedName name="wrn.M_3." localSheetId="12" hidden="1">{"M_3",#N/A,FALSE,"Main Sch"}</definedName>
    <definedName name="wrn.M_3." localSheetId="11" hidden="1">{"M_3",#N/A,FALSE,"Main Sch"}</definedName>
    <definedName name="wrn.M_3." localSheetId="14" hidden="1">{"M_3",#N/A,FALSE,"Main Sch"}</definedName>
    <definedName name="wrn.M_3." localSheetId="20" hidden="1">{"M_3",#N/A,FALSE,"Main Sch"}</definedName>
    <definedName name="wrn.M_3." localSheetId="16" hidden="1">{"M_3",#N/A,FALSE,"Main Sch"}</definedName>
    <definedName name="wrn.M_3." localSheetId="22" hidden="1">{"M_3",#N/A,FALSE,"Main Sch"}</definedName>
    <definedName name="wrn.M_3." localSheetId="15" hidden="1">{"M_3",#N/A,FALSE,"Main Sch"}</definedName>
    <definedName name="wrn.M_3." localSheetId="21" hidden="1">{"M_3",#N/A,FALSE,"Main Sch"}</definedName>
    <definedName name="wrn.M_3." localSheetId="9" hidden="1">{"M_3",#N/A,FALSE,"Main Sch"}</definedName>
    <definedName name="wrn.M_3." localSheetId="23" hidden="1">{"M_3",#N/A,FALSE,"Main Sch"}</definedName>
    <definedName name="wrn.M_3." localSheetId="13" hidden="1">{"M_3",#N/A,FALSE,"Main Sch"}</definedName>
    <definedName name="wrn.M_3." localSheetId="10" hidden="1">{"M_3",#N/A,FALSE,"Main Sch"}</definedName>
    <definedName name="wrn.M_3." localSheetId="24" hidden="1">{"M_3",#N/A,FALSE,"Main Sch"}</definedName>
    <definedName name="wrn.M_3." localSheetId="17" hidden="1">{"M_3",#N/A,FALSE,"Main Sch"}</definedName>
    <definedName name="wrn.M_3." hidden="1">{"M_3",#N/A,FALSE,"Main Sch"}</definedName>
    <definedName name="wrn.M1B." localSheetId="3" hidden="1">{"M1B",#N/A,FALSE,"Support Sch"}</definedName>
    <definedName name="wrn.M1B." localSheetId="0" hidden="1">{"M1B",#N/A,FALSE,"Support Sch"}</definedName>
    <definedName name="wrn.M1B." localSheetId="18" hidden="1">{"M1B",#N/A,FALSE,"Support Sch"}</definedName>
    <definedName name="wrn.M1B." localSheetId="19" hidden="1">{"M1B",#N/A,FALSE,"Support Sch"}</definedName>
    <definedName name="wrn.M1B." localSheetId="8" hidden="1">{"M1B",#N/A,FALSE,"Support Sch"}</definedName>
    <definedName name="wrn.M1B." localSheetId="12" hidden="1">{"M1B",#N/A,FALSE,"Support Sch"}</definedName>
    <definedName name="wrn.M1B." localSheetId="11" hidden="1">{"M1B",#N/A,FALSE,"Support Sch"}</definedName>
    <definedName name="wrn.M1B." localSheetId="14" hidden="1">{"M1B",#N/A,FALSE,"Support Sch"}</definedName>
    <definedName name="wrn.M1B." localSheetId="20" hidden="1">{"M1B",#N/A,FALSE,"Support Sch"}</definedName>
    <definedName name="wrn.M1B." localSheetId="16" hidden="1">{"M1B",#N/A,FALSE,"Support Sch"}</definedName>
    <definedName name="wrn.M1B." localSheetId="22" hidden="1">{"M1B",#N/A,FALSE,"Support Sch"}</definedName>
    <definedName name="wrn.M1B." localSheetId="15" hidden="1">{"M1B",#N/A,FALSE,"Support Sch"}</definedName>
    <definedName name="wrn.M1B." localSheetId="21" hidden="1">{"M1B",#N/A,FALSE,"Support Sch"}</definedName>
    <definedName name="wrn.M1B." localSheetId="9" hidden="1">{"M1B",#N/A,FALSE,"Support Sch"}</definedName>
    <definedName name="wrn.M1B." localSheetId="23" hidden="1">{"M1B",#N/A,FALSE,"Support Sch"}</definedName>
    <definedName name="wrn.M1B." localSheetId="13" hidden="1">{"M1B",#N/A,FALSE,"Support Sch"}</definedName>
    <definedName name="wrn.M1B." localSheetId="10" hidden="1">{"M1B",#N/A,FALSE,"Support Sch"}</definedName>
    <definedName name="wrn.M1B." localSheetId="24" hidden="1">{"M1B",#N/A,FALSE,"Support Sch"}</definedName>
    <definedName name="wrn.M1B." localSheetId="17" hidden="1">{"M1B",#N/A,FALSE,"Support Sch"}</definedName>
    <definedName name="wrn.M1B." hidden="1">{"M1B",#N/A,FALSE,"Support Sch"}</definedName>
    <definedName name="wrn.M1C." localSheetId="3" hidden="1">{"M1C",#N/A,FALSE,"Support Sch"}</definedName>
    <definedName name="wrn.M1C." localSheetId="0" hidden="1">{"M1C",#N/A,FALSE,"Support Sch"}</definedName>
    <definedName name="wrn.M1C." localSheetId="18" hidden="1">{"M1C",#N/A,FALSE,"Support Sch"}</definedName>
    <definedName name="wrn.M1C." localSheetId="19" hidden="1">{"M1C",#N/A,FALSE,"Support Sch"}</definedName>
    <definedName name="wrn.M1C." localSheetId="8" hidden="1">{"M1C",#N/A,FALSE,"Support Sch"}</definedName>
    <definedName name="wrn.M1C." localSheetId="12" hidden="1">{"M1C",#N/A,FALSE,"Support Sch"}</definedName>
    <definedName name="wrn.M1C." localSheetId="11" hidden="1">{"M1C",#N/A,FALSE,"Support Sch"}</definedName>
    <definedName name="wrn.M1C." localSheetId="14" hidden="1">{"M1C",#N/A,FALSE,"Support Sch"}</definedName>
    <definedName name="wrn.M1C." localSheetId="20" hidden="1">{"M1C",#N/A,FALSE,"Support Sch"}</definedName>
    <definedName name="wrn.M1C." localSheetId="16" hidden="1">{"M1C",#N/A,FALSE,"Support Sch"}</definedName>
    <definedName name="wrn.M1C." localSheetId="22" hidden="1">{"M1C",#N/A,FALSE,"Support Sch"}</definedName>
    <definedName name="wrn.M1C." localSheetId="15" hidden="1">{"M1C",#N/A,FALSE,"Support Sch"}</definedName>
    <definedName name="wrn.M1C." localSheetId="21" hidden="1">{"M1C",#N/A,FALSE,"Support Sch"}</definedName>
    <definedName name="wrn.M1C." localSheetId="9" hidden="1">{"M1C",#N/A,FALSE,"Support Sch"}</definedName>
    <definedName name="wrn.M1C." localSheetId="23" hidden="1">{"M1C",#N/A,FALSE,"Support Sch"}</definedName>
    <definedName name="wrn.M1C." localSheetId="13" hidden="1">{"M1C",#N/A,FALSE,"Support Sch"}</definedName>
    <definedName name="wrn.M1C." localSheetId="10" hidden="1">{"M1C",#N/A,FALSE,"Support Sch"}</definedName>
    <definedName name="wrn.M1C." localSheetId="24" hidden="1">{"M1C",#N/A,FALSE,"Support Sch"}</definedName>
    <definedName name="wrn.M1C." localSheetId="17" hidden="1">{"M1C",#N/A,FALSE,"Support Sch"}</definedName>
    <definedName name="wrn.M1C." hidden="1">{"M1C",#N/A,FALSE,"Support Sch"}</definedName>
    <definedName name="wrn.M1D_1." localSheetId="3" hidden="1">{"M1D_1",#N/A,FALSE,"Support Sch"}</definedName>
    <definedName name="wrn.M1D_1." localSheetId="0" hidden="1">{"M1D_1",#N/A,FALSE,"Support Sch"}</definedName>
    <definedName name="wrn.M1D_1." localSheetId="18" hidden="1">{"M1D_1",#N/A,FALSE,"Support Sch"}</definedName>
    <definedName name="wrn.M1D_1." localSheetId="19" hidden="1">{"M1D_1",#N/A,FALSE,"Support Sch"}</definedName>
    <definedName name="wrn.M1D_1." localSheetId="8" hidden="1">{"M1D_1",#N/A,FALSE,"Support Sch"}</definedName>
    <definedName name="wrn.M1D_1." localSheetId="12" hidden="1">{"M1D_1",#N/A,FALSE,"Support Sch"}</definedName>
    <definedName name="wrn.M1D_1." localSheetId="11" hidden="1">{"M1D_1",#N/A,FALSE,"Support Sch"}</definedName>
    <definedName name="wrn.M1D_1." localSheetId="14" hidden="1">{"M1D_1",#N/A,FALSE,"Support Sch"}</definedName>
    <definedName name="wrn.M1D_1." localSheetId="20" hidden="1">{"M1D_1",#N/A,FALSE,"Support Sch"}</definedName>
    <definedName name="wrn.M1D_1." localSheetId="16" hidden="1">{"M1D_1",#N/A,FALSE,"Support Sch"}</definedName>
    <definedName name="wrn.M1D_1." localSheetId="22" hidden="1">{"M1D_1",#N/A,FALSE,"Support Sch"}</definedName>
    <definedName name="wrn.M1D_1." localSheetId="15" hidden="1">{"M1D_1",#N/A,FALSE,"Support Sch"}</definedName>
    <definedName name="wrn.M1D_1." localSheetId="21" hidden="1">{"M1D_1",#N/A,FALSE,"Support Sch"}</definedName>
    <definedName name="wrn.M1D_1." localSheetId="9" hidden="1">{"M1D_1",#N/A,FALSE,"Support Sch"}</definedName>
    <definedName name="wrn.M1D_1." localSheetId="23" hidden="1">{"M1D_1",#N/A,FALSE,"Support Sch"}</definedName>
    <definedName name="wrn.M1D_1." localSheetId="13" hidden="1">{"M1D_1",#N/A,FALSE,"Support Sch"}</definedName>
    <definedName name="wrn.M1D_1." localSheetId="10" hidden="1">{"M1D_1",#N/A,FALSE,"Support Sch"}</definedName>
    <definedName name="wrn.M1D_1." localSheetId="24" hidden="1">{"M1D_1",#N/A,FALSE,"Support Sch"}</definedName>
    <definedName name="wrn.M1D_1." localSheetId="17" hidden="1">{"M1D_1",#N/A,FALSE,"Support Sch"}</definedName>
    <definedName name="wrn.M1D_1." hidden="1">{"M1D_1",#N/A,FALSE,"Support Sch"}</definedName>
    <definedName name="wrn.M1D_2." localSheetId="3" hidden="1">{"M1D_2",#N/A,FALSE,"Support Sch"}</definedName>
    <definedName name="wrn.M1D_2." localSheetId="0" hidden="1">{"M1D_2",#N/A,FALSE,"Support Sch"}</definedName>
    <definedName name="wrn.M1D_2." localSheetId="18" hidden="1">{"M1D_2",#N/A,FALSE,"Support Sch"}</definedName>
    <definedName name="wrn.M1D_2." localSheetId="19" hidden="1">{"M1D_2",#N/A,FALSE,"Support Sch"}</definedName>
    <definedName name="wrn.M1D_2." localSheetId="8" hidden="1">{"M1D_2",#N/A,FALSE,"Support Sch"}</definedName>
    <definedName name="wrn.M1D_2." localSheetId="12" hidden="1">{"M1D_2",#N/A,FALSE,"Support Sch"}</definedName>
    <definedName name="wrn.M1D_2." localSheetId="11" hidden="1">{"M1D_2",#N/A,FALSE,"Support Sch"}</definedName>
    <definedName name="wrn.M1D_2." localSheetId="14" hidden="1">{"M1D_2",#N/A,FALSE,"Support Sch"}</definedName>
    <definedName name="wrn.M1D_2." localSheetId="20" hidden="1">{"M1D_2",#N/A,FALSE,"Support Sch"}</definedName>
    <definedName name="wrn.M1D_2." localSheetId="16" hidden="1">{"M1D_2",#N/A,FALSE,"Support Sch"}</definedName>
    <definedName name="wrn.M1D_2." localSheetId="22" hidden="1">{"M1D_2",#N/A,FALSE,"Support Sch"}</definedName>
    <definedName name="wrn.M1D_2." localSheetId="15" hidden="1">{"M1D_2",#N/A,FALSE,"Support Sch"}</definedName>
    <definedName name="wrn.M1D_2." localSheetId="21" hidden="1">{"M1D_2",#N/A,FALSE,"Support Sch"}</definedName>
    <definedName name="wrn.M1D_2." localSheetId="9" hidden="1">{"M1D_2",#N/A,FALSE,"Support Sch"}</definedName>
    <definedName name="wrn.M1D_2." localSheetId="23" hidden="1">{"M1D_2",#N/A,FALSE,"Support Sch"}</definedName>
    <definedName name="wrn.M1D_2." localSheetId="13" hidden="1">{"M1D_2",#N/A,FALSE,"Support Sch"}</definedName>
    <definedName name="wrn.M1D_2." localSheetId="10" hidden="1">{"M1D_2",#N/A,FALSE,"Support Sch"}</definedName>
    <definedName name="wrn.M1D_2." localSheetId="24" hidden="1">{"M1D_2",#N/A,FALSE,"Support Sch"}</definedName>
    <definedName name="wrn.M1D_2." localSheetId="17" hidden="1">{"M1D_2",#N/A,FALSE,"Support Sch"}</definedName>
    <definedName name="wrn.M1D_2." hidden="1">{"M1D_2",#N/A,FALSE,"Support Sch"}</definedName>
    <definedName name="wrn.M1E." localSheetId="3" hidden="1">{"M1E",#N/A,FALSE,"Support Sch"}</definedName>
    <definedName name="wrn.M1E." localSheetId="0" hidden="1">{"M1E",#N/A,FALSE,"Support Sch"}</definedName>
    <definedName name="wrn.M1E." localSheetId="18" hidden="1">{"M1E",#N/A,FALSE,"Support Sch"}</definedName>
    <definedName name="wrn.M1E." localSheetId="19" hidden="1">{"M1E",#N/A,FALSE,"Support Sch"}</definedName>
    <definedName name="wrn.M1E." localSheetId="8" hidden="1">{"M1E",#N/A,FALSE,"Support Sch"}</definedName>
    <definedName name="wrn.M1E." localSheetId="12" hidden="1">{"M1E",#N/A,FALSE,"Support Sch"}</definedName>
    <definedName name="wrn.M1E." localSheetId="11" hidden="1">{"M1E",#N/A,FALSE,"Support Sch"}</definedName>
    <definedName name="wrn.M1E." localSheetId="14" hidden="1">{"M1E",#N/A,FALSE,"Support Sch"}</definedName>
    <definedName name="wrn.M1E." localSheetId="20" hidden="1">{"M1E",#N/A,FALSE,"Support Sch"}</definedName>
    <definedName name="wrn.M1E." localSheetId="16" hidden="1">{"M1E",#N/A,FALSE,"Support Sch"}</definedName>
    <definedName name="wrn.M1E." localSheetId="22" hidden="1">{"M1E",#N/A,FALSE,"Support Sch"}</definedName>
    <definedName name="wrn.M1E." localSheetId="15" hidden="1">{"M1E",#N/A,FALSE,"Support Sch"}</definedName>
    <definedName name="wrn.M1E." localSheetId="21" hidden="1">{"M1E",#N/A,FALSE,"Support Sch"}</definedName>
    <definedName name="wrn.M1E." localSheetId="9" hidden="1">{"M1E",#N/A,FALSE,"Support Sch"}</definedName>
    <definedName name="wrn.M1E." localSheetId="23" hidden="1">{"M1E",#N/A,FALSE,"Support Sch"}</definedName>
    <definedName name="wrn.M1E." localSheetId="13" hidden="1">{"M1E",#N/A,FALSE,"Support Sch"}</definedName>
    <definedName name="wrn.M1E." localSheetId="10" hidden="1">{"M1E",#N/A,FALSE,"Support Sch"}</definedName>
    <definedName name="wrn.M1E." localSheetId="24" hidden="1">{"M1E",#N/A,FALSE,"Support Sch"}</definedName>
    <definedName name="wrn.M1E." localSheetId="17" hidden="1">{"M1E",#N/A,FALSE,"Support Sch"}</definedName>
    <definedName name="wrn.M1E." hidden="1">{"M1E",#N/A,FALSE,"Support Sch"}</definedName>
    <definedName name="wrn.M2A." localSheetId="3" hidden="1">{"M2A",#N/A,FALSE,"Support Sch"}</definedName>
    <definedName name="wrn.M2A." localSheetId="0" hidden="1">{"M2A",#N/A,FALSE,"Support Sch"}</definedName>
    <definedName name="wrn.M2A." localSheetId="18" hidden="1">{"M2A",#N/A,FALSE,"Support Sch"}</definedName>
    <definedName name="wrn.M2A." localSheetId="19" hidden="1">{"M2A",#N/A,FALSE,"Support Sch"}</definedName>
    <definedName name="wrn.M2A." localSheetId="8" hidden="1">{"M2A",#N/A,FALSE,"Support Sch"}</definedName>
    <definedName name="wrn.M2A." localSheetId="12" hidden="1">{"M2A",#N/A,FALSE,"Support Sch"}</definedName>
    <definedName name="wrn.M2A." localSheetId="11" hidden="1">{"M2A",#N/A,FALSE,"Support Sch"}</definedName>
    <definedName name="wrn.M2A." localSheetId="14" hidden="1">{"M2A",#N/A,FALSE,"Support Sch"}</definedName>
    <definedName name="wrn.M2A." localSheetId="20" hidden="1">{"M2A",#N/A,FALSE,"Support Sch"}</definedName>
    <definedName name="wrn.M2A." localSheetId="16" hidden="1">{"M2A",#N/A,FALSE,"Support Sch"}</definedName>
    <definedName name="wrn.M2A." localSheetId="22" hidden="1">{"M2A",#N/A,FALSE,"Support Sch"}</definedName>
    <definedName name="wrn.M2A." localSheetId="15" hidden="1">{"M2A",#N/A,FALSE,"Support Sch"}</definedName>
    <definedName name="wrn.M2A." localSheetId="21" hidden="1">{"M2A",#N/A,FALSE,"Support Sch"}</definedName>
    <definedName name="wrn.M2A." localSheetId="9" hidden="1">{"M2A",#N/A,FALSE,"Support Sch"}</definedName>
    <definedName name="wrn.M2A." localSheetId="23" hidden="1">{"M2A",#N/A,FALSE,"Support Sch"}</definedName>
    <definedName name="wrn.M2A." localSheetId="13" hidden="1">{"M2A",#N/A,FALSE,"Support Sch"}</definedName>
    <definedName name="wrn.M2A." localSheetId="10" hidden="1">{"M2A",#N/A,FALSE,"Support Sch"}</definedName>
    <definedName name="wrn.M2A." localSheetId="24" hidden="1">{"M2A",#N/A,FALSE,"Support Sch"}</definedName>
    <definedName name="wrn.M2A." localSheetId="17" hidden="1">{"M2A",#N/A,FALSE,"Support Sch"}</definedName>
    <definedName name="wrn.M2A." hidden="1">{"M2A",#N/A,FALSE,"Support Sch"}</definedName>
    <definedName name="wrn.M3A_COMMISSIONS." localSheetId="3" hidden="1">{"M3A_COMMISSIONS",#N/A,FALSE,"Support Sch"}</definedName>
    <definedName name="wrn.M3A_COMMISSIONS." localSheetId="0" hidden="1">{"M3A_COMMISSIONS",#N/A,FALSE,"Support Sch"}</definedName>
    <definedName name="wrn.M3A_COMMISSIONS." localSheetId="18" hidden="1">{"M3A_COMMISSIONS",#N/A,FALSE,"Support Sch"}</definedName>
    <definedName name="wrn.M3A_COMMISSIONS." localSheetId="19" hidden="1">{"M3A_COMMISSIONS",#N/A,FALSE,"Support Sch"}</definedName>
    <definedName name="wrn.M3A_COMMISSIONS." localSheetId="8" hidden="1">{"M3A_COMMISSIONS",#N/A,FALSE,"Support Sch"}</definedName>
    <definedName name="wrn.M3A_COMMISSIONS." localSheetId="12" hidden="1">{"M3A_COMMISSIONS",#N/A,FALSE,"Support Sch"}</definedName>
    <definedName name="wrn.M3A_COMMISSIONS." localSheetId="11" hidden="1">{"M3A_COMMISSIONS",#N/A,FALSE,"Support Sch"}</definedName>
    <definedName name="wrn.M3A_COMMISSIONS." localSheetId="14" hidden="1">{"M3A_COMMISSIONS",#N/A,FALSE,"Support Sch"}</definedName>
    <definedName name="wrn.M3A_COMMISSIONS." localSheetId="20" hidden="1">{"M3A_COMMISSIONS",#N/A,FALSE,"Support Sch"}</definedName>
    <definedName name="wrn.M3A_COMMISSIONS." localSheetId="16" hidden="1">{"M3A_COMMISSIONS",#N/A,FALSE,"Support Sch"}</definedName>
    <definedName name="wrn.M3A_COMMISSIONS." localSheetId="22" hidden="1">{"M3A_COMMISSIONS",#N/A,FALSE,"Support Sch"}</definedName>
    <definedName name="wrn.M3A_COMMISSIONS." localSheetId="15" hidden="1">{"M3A_COMMISSIONS",#N/A,FALSE,"Support Sch"}</definedName>
    <definedName name="wrn.M3A_COMMISSIONS." localSheetId="21" hidden="1">{"M3A_COMMISSIONS",#N/A,FALSE,"Support Sch"}</definedName>
    <definedName name="wrn.M3A_COMMISSIONS." localSheetId="9" hidden="1">{"M3A_COMMISSIONS",#N/A,FALSE,"Support Sch"}</definedName>
    <definedName name="wrn.M3A_COMMISSIONS." localSheetId="23" hidden="1">{"M3A_COMMISSIONS",#N/A,FALSE,"Support Sch"}</definedName>
    <definedName name="wrn.M3A_COMMISSIONS." localSheetId="13" hidden="1">{"M3A_COMMISSIONS",#N/A,FALSE,"Support Sch"}</definedName>
    <definedName name="wrn.M3A_COMMISSIONS." localSheetId="10" hidden="1">{"M3A_COMMISSIONS",#N/A,FALSE,"Support Sch"}</definedName>
    <definedName name="wrn.M3A_COMMISSIONS." localSheetId="24" hidden="1">{"M3A_COMMISSIONS",#N/A,FALSE,"Support Sch"}</definedName>
    <definedName name="wrn.M3A_COMMISSIONS." localSheetId="17" hidden="1">{"M3A_COMMISSIONS",#N/A,FALSE,"Support Sch"}</definedName>
    <definedName name="wrn.M3A_COMMISSIONS." hidden="1">{"M3A_COMMISSIONS",#N/A,FALSE,"Support Sch"}</definedName>
    <definedName name="wrn.M3A_REVENUE." localSheetId="3" hidden="1">{"M3A_REVENUE",#N/A,FALSE,"Support Sch"}</definedName>
    <definedName name="wrn.M3A_REVENUE." localSheetId="0" hidden="1">{"M3A_REVENUE",#N/A,FALSE,"Support Sch"}</definedName>
    <definedName name="wrn.M3A_REVENUE." localSheetId="18" hidden="1">{"M3A_REVENUE",#N/A,FALSE,"Support Sch"}</definedName>
    <definedName name="wrn.M3A_REVENUE." localSheetId="19" hidden="1">{"M3A_REVENUE",#N/A,FALSE,"Support Sch"}</definedName>
    <definedName name="wrn.M3A_REVENUE." localSheetId="8" hidden="1">{"M3A_REVENUE",#N/A,FALSE,"Support Sch"}</definedName>
    <definedName name="wrn.M3A_REVENUE." localSheetId="12" hidden="1">{"M3A_REVENUE",#N/A,FALSE,"Support Sch"}</definedName>
    <definedName name="wrn.M3A_REVENUE." localSheetId="11" hidden="1">{"M3A_REVENUE",#N/A,FALSE,"Support Sch"}</definedName>
    <definedName name="wrn.M3A_REVENUE." localSheetId="14" hidden="1">{"M3A_REVENUE",#N/A,FALSE,"Support Sch"}</definedName>
    <definedName name="wrn.M3A_REVENUE." localSheetId="20" hidden="1">{"M3A_REVENUE",#N/A,FALSE,"Support Sch"}</definedName>
    <definedName name="wrn.M3A_REVENUE." localSheetId="16" hidden="1">{"M3A_REVENUE",#N/A,FALSE,"Support Sch"}</definedName>
    <definedName name="wrn.M3A_REVENUE." localSheetId="22" hidden="1">{"M3A_REVENUE",#N/A,FALSE,"Support Sch"}</definedName>
    <definedName name="wrn.M3A_REVENUE." localSheetId="15" hidden="1">{"M3A_REVENUE",#N/A,FALSE,"Support Sch"}</definedName>
    <definedName name="wrn.M3A_REVENUE." localSheetId="21" hidden="1">{"M3A_REVENUE",#N/A,FALSE,"Support Sch"}</definedName>
    <definedName name="wrn.M3A_REVENUE." localSheetId="9" hidden="1">{"M3A_REVENUE",#N/A,FALSE,"Support Sch"}</definedName>
    <definedName name="wrn.M3A_REVENUE." localSheetId="23" hidden="1">{"M3A_REVENUE",#N/A,FALSE,"Support Sch"}</definedName>
    <definedName name="wrn.M3A_REVENUE." localSheetId="13" hidden="1">{"M3A_REVENUE",#N/A,FALSE,"Support Sch"}</definedName>
    <definedName name="wrn.M3A_REVENUE." localSheetId="10" hidden="1">{"M3A_REVENUE",#N/A,FALSE,"Support Sch"}</definedName>
    <definedName name="wrn.M3A_REVENUE." localSheetId="24" hidden="1">{"M3A_REVENUE",#N/A,FALSE,"Support Sch"}</definedName>
    <definedName name="wrn.M3A_REVENUE." localSheetId="17" hidden="1">{"M3A_REVENUE",#N/A,FALSE,"Support Sch"}</definedName>
    <definedName name="wrn.M3A_REVENUE." hidden="1">{"M3A_REVENUE",#N/A,FALSE,"Support Sch"}</definedName>
    <definedName name="wrn.M3A_SUMMARY." localSheetId="3" hidden="1">{"M3A_SUMMARY",#N/A,FALSE,"Support Sch"}</definedName>
    <definedName name="wrn.M3A_SUMMARY." localSheetId="0" hidden="1">{"M3A_SUMMARY",#N/A,FALSE,"Support Sch"}</definedName>
    <definedName name="wrn.M3A_SUMMARY." localSheetId="18" hidden="1">{"M3A_SUMMARY",#N/A,FALSE,"Support Sch"}</definedName>
    <definedName name="wrn.M3A_SUMMARY." localSheetId="19" hidden="1">{"M3A_SUMMARY",#N/A,FALSE,"Support Sch"}</definedName>
    <definedName name="wrn.M3A_SUMMARY." localSheetId="8" hidden="1">{"M3A_SUMMARY",#N/A,FALSE,"Support Sch"}</definedName>
    <definedName name="wrn.M3A_SUMMARY." localSheetId="12" hidden="1">{"M3A_SUMMARY",#N/A,FALSE,"Support Sch"}</definedName>
    <definedName name="wrn.M3A_SUMMARY." localSheetId="11" hidden="1">{"M3A_SUMMARY",#N/A,FALSE,"Support Sch"}</definedName>
    <definedName name="wrn.M3A_SUMMARY." localSheetId="14" hidden="1">{"M3A_SUMMARY",#N/A,FALSE,"Support Sch"}</definedName>
    <definedName name="wrn.M3A_SUMMARY." localSheetId="20" hidden="1">{"M3A_SUMMARY",#N/A,FALSE,"Support Sch"}</definedName>
    <definedName name="wrn.M3A_SUMMARY." localSheetId="16" hidden="1">{"M3A_SUMMARY",#N/A,FALSE,"Support Sch"}</definedName>
    <definedName name="wrn.M3A_SUMMARY." localSheetId="22" hidden="1">{"M3A_SUMMARY",#N/A,FALSE,"Support Sch"}</definedName>
    <definedName name="wrn.M3A_SUMMARY." localSheetId="15" hidden="1">{"M3A_SUMMARY",#N/A,FALSE,"Support Sch"}</definedName>
    <definedName name="wrn.M3A_SUMMARY." localSheetId="21" hidden="1">{"M3A_SUMMARY",#N/A,FALSE,"Support Sch"}</definedName>
    <definedName name="wrn.M3A_SUMMARY." localSheetId="9" hidden="1">{"M3A_SUMMARY",#N/A,FALSE,"Support Sch"}</definedName>
    <definedName name="wrn.M3A_SUMMARY." localSheetId="23" hidden="1">{"M3A_SUMMARY",#N/A,FALSE,"Support Sch"}</definedName>
    <definedName name="wrn.M3A_SUMMARY." localSheetId="13" hidden="1">{"M3A_SUMMARY",#N/A,FALSE,"Support Sch"}</definedName>
    <definedName name="wrn.M3A_SUMMARY." localSheetId="10" hidden="1">{"M3A_SUMMARY",#N/A,FALSE,"Support Sch"}</definedName>
    <definedName name="wrn.M3A_SUMMARY." localSheetId="24" hidden="1">{"M3A_SUMMARY",#N/A,FALSE,"Support Sch"}</definedName>
    <definedName name="wrn.M3A_SUMMARY." localSheetId="17" hidden="1">{"M3A_SUMMARY",#N/A,FALSE,"Support Sch"}</definedName>
    <definedName name="wrn.M3A_SUMMARY." hidden="1">{"M3A_SUMMARY",#N/A,FALSE,"Support Sch"}</definedName>
    <definedName name="wrn.M3B_1." localSheetId="3" hidden="1">{"M3B_1",#N/A,FALSE,"Support Sch"}</definedName>
    <definedName name="wrn.M3B_1." localSheetId="0" hidden="1">{"M3B_1",#N/A,FALSE,"Support Sch"}</definedName>
    <definedName name="wrn.M3B_1." localSheetId="18" hidden="1">{"M3B_1",#N/A,FALSE,"Support Sch"}</definedName>
    <definedName name="wrn.M3B_1." localSheetId="19" hidden="1">{"M3B_1",#N/A,FALSE,"Support Sch"}</definedName>
    <definedName name="wrn.M3B_1." localSheetId="8" hidden="1">{"M3B_1",#N/A,FALSE,"Support Sch"}</definedName>
    <definedName name="wrn.M3B_1." localSheetId="12" hidden="1">{"M3B_1",#N/A,FALSE,"Support Sch"}</definedName>
    <definedName name="wrn.M3B_1." localSheetId="11" hidden="1">{"M3B_1",#N/A,FALSE,"Support Sch"}</definedName>
    <definedName name="wrn.M3B_1." localSheetId="14" hidden="1">{"M3B_1",#N/A,FALSE,"Support Sch"}</definedName>
    <definedName name="wrn.M3B_1." localSheetId="20" hidden="1">{"M3B_1",#N/A,FALSE,"Support Sch"}</definedName>
    <definedName name="wrn.M3B_1." localSheetId="16" hidden="1">{"M3B_1",#N/A,FALSE,"Support Sch"}</definedName>
    <definedName name="wrn.M3B_1." localSheetId="22" hidden="1">{"M3B_1",#N/A,FALSE,"Support Sch"}</definedName>
    <definedName name="wrn.M3B_1." localSheetId="15" hidden="1">{"M3B_1",#N/A,FALSE,"Support Sch"}</definedName>
    <definedName name="wrn.M3B_1." localSheetId="21" hidden="1">{"M3B_1",#N/A,FALSE,"Support Sch"}</definedName>
    <definedName name="wrn.M3B_1." localSheetId="9" hidden="1">{"M3B_1",#N/A,FALSE,"Support Sch"}</definedName>
    <definedName name="wrn.M3B_1." localSheetId="23" hidden="1">{"M3B_1",#N/A,FALSE,"Support Sch"}</definedName>
    <definedName name="wrn.M3B_1." localSheetId="13" hidden="1">{"M3B_1",#N/A,FALSE,"Support Sch"}</definedName>
    <definedName name="wrn.M3B_1." localSheetId="10" hidden="1">{"M3B_1",#N/A,FALSE,"Support Sch"}</definedName>
    <definedName name="wrn.M3B_1." localSheetId="24" hidden="1">{"M3B_1",#N/A,FALSE,"Support Sch"}</definedName>
    <definedName name="wrn.M3B_1." localSheetId="17" hidden="1">{"M3B_1",#N/A,FALSE,"Support Sch"}</definedName>
    <definedName name="wrn.M3B_1." hidden="1">{"M3B_1",#N/A,FALSE,"Support Sch"}</definedName>
    <definedName name="wrn.M3B_2." localSheetId="3" hidden="1">{"M3B_2",#N/A,FALSE,"Support Sch"}</definedName>
    <definedName name="wrn.M3B_2." localSheetId="0" hidden="1">{"M3B_2",#N/A,FALSE,"Support Sch"}</definedName>
    <definedName name="wrn.M3B_2." localSheetId="18" hidden="1">{"M3B_2",#N/A,FALSE,"Support Sch"}</definedName>
    <definedName name="wrn.M3B_2." localSheetId="19" hidden="1">{"M3B_2",#N/A,FALSE,"Support Sch"}</definedName>
    <definedName name="wrn.M3B_2." localSheetId="8" hidden="1">{"M3B_2",#N/A,FALSE,"Support Sch"}</definedName>
    <definedName name="wrn.M3B_2." localSheetId="12" hidden="1">{"M3B_2",#N/A,FALSE,"Support Sch"}</definedName>
    <definedName name="wrn.M3B_2." localSheetId="11" hidden="1">{"M3B_2",#N/A,FALSE,"Support Sch"}</definedName>
    <definedName name="wrn.M3B_2." localSheetId="14" hidden="1">{"M3B_2",#N/A,FALSE,"Support Sch"}</definedName>
    <definedName name="wrn.M3B_2." localSheetId="20" hidden="1">{"M3B_2",#N/A,FALSE,"Support Sch"}</definedName>
    <definedName name="wrn.M3B_2." localSheetId="16" hidden="1">{"M3B_2",#N/A,FALSE,"Support Sch"}</definedName>
    <definedName name="wrn.M3B_2." localSheetId="22" hidden="1">{"M3B_2",#N/A,FALSE,"Support Sch"}</definedName>
    <definedName name="wrn.M3B_2." localSheetId="15" hidden="1">{"M3B_2",#N/A,FALSE,"Support Sch"}</definedName>
    <definedName name="wrn.M3B_2." localSheetId="21" hidden="1">{"M3B_2",#N/A,FALSE,"Support Sch"}</definedName>
    <definedName name="wrn.M3B_2." localSheetId="9" hidden="1">{"M3B_2",#N/A,FALSE,"Support Sch"}</definedName>
    <definedName name="wrn.M3B_2." localSheetId="23" hidden="1">{"M3B_2",#N/A,FALSE,"Support Sch"}</definedName>
    <definedName name="wrn.M3B_2." localSheetId="13" hidden="1">{"M3B_2",#N/A,FALSE,"Support Sch"}</definedName>
    <definedName name="wrn.M3B_2." localSheetId="10" hidden="1">{"M3B_2",#N/A,FALSE,"Support Sch"}</definedName>
    <definedName name="wrn.M3B_2." localSheetId="24" hidden="1">{"M3B_2",#N/A,FALSE,"Support Sch"}</definedName>
    <definedName name="wrn.M3B_2." localSheetId="17" hidden="1">{"M3B_2",#N/A,FALSE,"Support Sch"}</definedName>
    <definedName name="wrn.M3B_2." hidden="1">{"M3B_2",#N/A,FALSE,"Support Sch"}</definedName>
    <definedName name="wrn.M3C_PT1." localSheetId="3" hidden="1">{"M3C_PT1",#N/A,FALSE,"Support Sch"}</definedName>
    <definedName name="wrn.M3C_PT1." localSheetId="0" hidden="1">{"M3C_PT1",#N/A,FALSE,"Support Sch"}</definedName>
    <definedName name="wrn.M3C_PT1." localSheetId="18" hidden="1">{"M3C_PT1",#N/A,FALSE,"Support Sch"}</definedName>
    <definedName name="wrn.M3C_PT1." localSheetId="19" hidden="1">{"M3C_PT1",#N/A,FALSE,"Support Sch"}</definedName>
    <definedName name="wrn.M3C_PT1." localSheetId="8" hidden="1">{"M3C_PT1",#N/A,FALSE,"Support Sch"}</definedName>
    <definedName name="wrn.M3C_PT1." localSheetId="12" hidden="1">{"M3C_PT1",#N/A,FALSE,"Support Sch"}</definedName>
    <definedName name="wrn.M3C_PT1." localSheetId="11" hidden="1">{"M3C_PT1",#N/A,FALSE,"Support Sch"}</definedName>
    <definedName name="wrn.M3C_PT1." localSheetId="14" hidden="1">{"M3C_PT1",#N/A,FALSE,"Support Sch"}</definedName>
    <definedName name="wrn.M3C_PT1." localSheetId="20" hidden="1">{"M3C_PT1",#N/A,FALSE,"Support Sch"}</definedName>
    <definedName name="wrn.M3C_PT1." localSheetId="16" hidden="1">{"M3C_PT1",#N/A,FALSE,"Support Sch"}</definedName>
    <definedName name="wrn.M3C_PT1." localSheetId="22" hidden="1">{"M3C_PT1",#N/A,FALSE,"Support Sch"}</definedName>
    <definedName name="wrn.M3C_PT1." localSheetId="15" hidden="1">{"M3C_PT1",#N/A,FALSE,"Support Sch"}</definedName>
    <definedName name="wrn.M3C_PT1." localSheetId="21" hidden="1">{"M3C_PT1",#N/A,FALSE,"Support Sch"}</definedName>
    <definedName name="wrn.M3C_PT1." localSheetId="9" hidden="1">{"M3C_PT1",#N/A,FALSE,"Support Sch"}</definedName>
    <definedName name="wrn.M3C_PT1." localSheetId="23" hidden="1">{"M3C_PT1",#N/A,FALSE,"Support Sch"}</definedName>
    <definedName name="wrn.M3C_PT1." localSheetId="13" hidden="1">{"M3C_PT1",#N/A,FALSE,"Support Sch"}</definedName>
    <definedName name="wrn.M3C_PT1." localSheetId="10" hidden="1">{"M3C_PT1",#N/A,FALSE,"Support Sch"}</definedName>
    <definedName name="wrn.M3C_PT1." localSheetId="24" hidden="1">{"M3C_PT1",#N/A,FALSE,"Support Sch"}</definedName>
    <definedName name="wrn.M3C_PT1." localSheetId="17" hidden="1">{"M3C_PT1",#N/A,FALSE,"Support Sch"}</definedName>
    <definedName name="wrn.M3C_PT1." hidden="1">{"M3C_PT1",#N/A,FALSE,"Support Sch"}</definedName>
    <definedName name="wrn.M3C_PT2" localSheetId="3" hidden="1">{"M3C_PT1",#N/A,FALSE,"Support Sch"}</definedName>
    <definedName name="wrn.M3C_PT2" localSheetId="0" hidden="1">{"M3C_PT1",#N/A,FALSE,"Support Sch"}</definedName>
    <definedName name="wrn.M3C_PT2" localSheetId="18" hidden="1">{"M3C_PT1",#N/A,FALSE,"Support Sch"}</definedName>
    <definedName name="wrn.M3C_PT2" localSheetId="19" hidden="1">{"M3C_PT1",#N/A,FALSE,"Support Sch"}</definedName>
    <definedName name="wrn.M3C_PT2" localSheetId="8" hidden="1">{"M3C_PT1",#N/A,FALSE,"Support Sch"}</definedName>
    <definedName name="wrn.M3C_PT2" localSheetId="12" hidden="1">{"M3C_PT1",#N/A,FALSE,"Support Sch"}</definedName>
    <definedName name="wrn.M3C_PT2" localSheetId="11" hidden="1">{"M3C_PT1",#N/A,FALSE,"Support Sch"}</definedName>
    <definedName name="wrn.M3C_PT2" localSheetId="14" hidden="1">{"M3C_PT1",#N/A,FALSE,"Support Sch"}</definedName>
    <definedName name="wrn.M3C_PT2" localSheetId="20" hidden="1">{"M3C_PT1",#N/A,FALSE,"Support Sch"}</definedName>
    <definedName name="wrn.M3C_PT2" localSheetId="16" hidden="1">{"M3C_PT1",#N/A,FALSE,"Support Sch"}</definedName>
    <definedName name="wrn.M3C_PT2" localSheetId="22" hidden="1">{"M3C_PT1",#N/A,FALSE,"Support Sch"}</definedName>
    <definedName name="wrn.M3C_PT2" localSheetId="15" hidden="1">{"M3C_PT1",#N/A,FALSE,"Support Sch"}</definedName>
    <definedName name="wrn.M3C_PT2" localSheetId="21" hidden="1">{"M3C_PT1",#N/A,FALSE,"Support Sch"}</definedName>
    <definedName name="wrn.M3C_PT2" localSheetId="9" hidden="1">{"M3C_PT1",#N/A,FALSE,"Support Sch"}</definedName>
    <definedName name="wrn.M3C_PT2" localSheetId="23" hidden="1">{"M3C_PT1",#N/A,FALSE,"Support Sch"}</definedName>
    <definedName name="wrn.M3C_PT2" localSheetId="13" hidden="1">{"M3C_PT1",#N/A,FALSE,"Support Sch"}</definedName>
    <definedName name="wrn.M3C_PT2" localSheetId="10" hidden="1">{"M3C_PT1",#N/A,FALSE,"Support Sch"}</definedName>
    <definedName name="wrn.M3C_PT2" localSheetId="24" hidden="1">{"M3C_PT1",#N/A,FALSE,"Support Sch"}</definedName>
    <definedName name="wrn.M3C_PT2" localSheetId="17" hidden="1">{"M3C_PT1",#N/A,FALSE,"Support Sch"}</definedName>
    <definedName name="wrn.M3C_PT2" hidden="1">{"M3C_PT1",#N/A,FALSE,"Support Sch"}</definedName>
    <definedName name="wrn.M3C_PT2." localSheetId="3" hidden="1">{"M3C_PT2",#N/A,FALSE,"Support Sch"}</definedName>
    <definedName name="wrn.M3C_PT2." localSheetId="0" hidden="1">{"M3C_PT2",#N/A,FALSE,"Support Sch"}</definedName>
    <definedName name="wrn.M3C_PT2." localSheetId="18" hidden="1">{"M3C_PT2",#N/A,FALSE,"Support Sch"}</definedName>
    <definedName name="wrn.M3C_PT2." localSheetId="19" hidden="1">{"M3C_PT2",#N/A,FALSE,"Support Sch"}</definedName>
    <definedName name="wrn.M3C_PT2." localSheetId="8" hidden="1">{"M3C_PT2",#N/A,FALSE,"Support Sch"}</definedName>
    <definedName name="wrn.M3C_PT2." localSheetId="12" hidden="1">{"M3C_PT2",#N/A,FALSE,"Support Sch"}</definedName>
    <definedName name="wrn.M3C_PT2." localSheetId="11" hidden="1">{"M3C_PT2",#N/A,FALSE,"Support Sch"}</definedName>
    <definedName name="wrn.M3C_PT2." localSheetId="14" hidden="1">{"M3C_PT2",#N/A,FALSE,"Support Sch"}</definedName>
    <definedName name="wrn.M3C_PT2." localSheetId="20" hidden="1">{"M3C_PT2",#N/A,FALSE,"Support Sch"}</definedName>
    <definedName name="wrn.M3C_PT2." localSheetId="16" hidden="1">{"M3C_PT2",#N/A,FALSE,"Support Sch"}</definedName>
    <definedName name="wrn.M3C_PT2." localSheetId="22" hidden="1">{"M3C_PT2",#N/A,FALSE,"Support Sch"}</definedName>
    <definedName name="wrn.M3C_PT2." localSheetId="15" hidden="1">{"M3C_PT2",#N/A,FALSE,"Support Sch"}</definedName>
    <definedName name="wrn.M3C_PT2." localSheetId="21" hidden="1">{"M3C_PT2",#N/A,FALSE,"Support Sch"}</definedName>
    <definedName name="wrn.M3C_PT2." localSheetId="9" hidden="1">{"M3C_PT2",#N/A,FALSE,"Support Sch"}</definedName>
    <definedName name="wrn.M3C_PT2." localSheetId="23" hidden="1">{"M3C_PT2",#N/A,FALSE,"Support Sch"}</definedName>
    <definedName name="wrn.M3C_PT2." localSheetId="13" hidden="1">{"M3C_PT2",#N/A,FALSE,"Support Sch"}</definedName>
    <definedName name="wrn.M3C_PT2." localSheetId="10" hidden="1">{"M3C_PT2",#N/A,FALSE,"Support Sch"}</definedName>
    <definedName name="wrn.M3C_PT2." localSheetId="24" hidden="1">{"M3C_PT2",#N/A,FALSE,"Support Sch"}</definedName>
    <definedName name="wrn.M3C_PT2." localSheetId="17" hidden="1">{"M3C_PT2",#N/A,FALSE,"Support Sch"}</definedName>
    <definedName name="wrn.M3C_PT2." hidden="1">{"M3C_PT2",#N/A,FALSE,"Support Sch"}</definedName>
    <definedName name="wrn.M3D_PT1." localSheetId="3" hidden="1">{"M3D_PT1",#N/A,FALSE,"Support Sch"}</definedName>
    <definedName name="wrn.M3D_PT1." localSheetId="0" hidden="1">{"M3D_PT1",#N/A,FALSE,"Support Sch"}</definedName>
    <definedName name="wrn.M3D_PT1." localSheetId="18" hidden="1">{"M3D_PT1",#N/A,FALSE,"Support Sch"}</definedName>
    <definedName name="wrn.M3D_PT1." localSheetId="19" hidden="1">{"M3D_PT1",#N/A,FALSE,"Support Sch"}</definedName>
    <definedName name="wrn.M3D_PT1." localSheetId="8" hidden="1">{"M3D_PT1",#N/A,FALSE,"Support Sch"}</definedName>
    <definedName name="wrn.M3D_PT1." localSheetId="12" hidden="1">{"M3D_PT1",#N/A,FALSE,"Support Sch"}</definedName>
    <definedName name="wrn.M3D_PT1." localSheetId="11" hidden="1">{"M3D_PT1",#N/A,FALSE,"Support Sch"}</definedName>
    <definedName name="wrn.M3D_PT1." localSheetId="14" hidden="1">{"M3D_PT1",#N/A,FALSE,"Support Sch"}</definedName>
    <definedName name="wrn.M3D_PT1." localSheetId="20" hidden="1">{"M3D_PT1",#N/A,FALSE,"Support Sch"}</definedName>
    <definedName name="wrn.M3D_PT1." localSheetId="16" hidden="1">{"M3D_PT1",#N/A,FALSE,"Support Sch"}</definedName>
    <definedName name="wrn.M3D_PT1." localSheetId="22" hidden="1">{"M3D_PT1",#N/A,FALSE,"Support Sch"}</definedName>
    <definedName name="wrn.M3D_PT1." localSheetId="15" hidden="1">{"M3D_PT1",#N/A,FALSE,"Support Sch"}</definedName>
    <definedName name="wrn.M3D_PT1." localSheetId="21" hidden="1">{"M3D_PT1",#N/A,FALSE,"Support Sch"}</definedName>
    <definedName name="wrn.M3D_PT1." localSheetId="9" hidden="1">{"M3D_PT1",#N/A,FALSE,"Support Sch"}</definedName>
    <definedName name="wrn.M3D_PT1." localSheetId="23" hidden="1">{"M3D_PT1",#N/A,FALSE,"Support Sch"}</definedName>
    <definedName name="wrn.M3D_PT1." localSheetId="13" hidden="1">{"M3D_PT1",#N/A,FALSE,"Support Sch"}</definedName>
    <definedName name="wrn.M3D_PT1." localSheetId="10" hidden="1">{"M3D_PT1",#N/A,FALSE,"Support Sch"}</definedName>
    <definedName name="wrn.M3D_PT1." localSheetId="24" hidden="1">{"M3D_PT1",#N/A,FALSE,"Support Sch"}</definedName>
    <definedName name="wrn.M3D_PT1." localSheetId="17" hidden="1">{"M3D_PT1",#N/A,FALSE,"Support Sch"}</definedName>
    <definedName name="wrn.M3D_PT1." hidden="1">{"M3D_PT1",#N/A,FALSE,"Support Sch"}</definedName>
    <definedName name="wrn.M3D_PT2." localSheetId="3" hidden="1">{"M3D_PT2",#N/A,FALSE,"Support Sch"}</definedName>
    <definedName name="wrn.M3D_PT2." localSheetId="0" hidden="1">{"M3D_PT2",#N/A,FALSE,"Support Sch"}</definedName>
    <definedName name="wrn.M3D_PT2." localSheetId="18" hidden="1">{"M3D_PT2",#N/A,FALSE,"Support Sch"}</definedName>
    <definedName name="wrn.M3D_PT2." localSheetId="19" hidden="1">{"M3D_PT2",#N/A,FALSE,"Support Sch"}</definedName>
    <definedName name="wrn.M3D_PT2." localSheetId="8" hidden="1">{"M3D_PT2",#N/A,FALSE,"Support Sch"}</definedName>
    <definedName name="wrn.M3D_PT2." localSheetId="12" hidden="1">{"M3D_PT2",#N/A,FALSE,"Support Sch"}</definedName>
    <definedName name="wrn.M3D_PT2." localSheetId="11" hidden="1">{"M3D_PT2",#N/A,FALSE,"Support Sch"}</definedName>
    <definedName name="wrn.M3D_PT2." localSheetId="14" hidden="1">{"M3D_PT2",#N/A,FALSE,"Support Sch"}</definedName>
    <definedName name="wrn.M3D_PT2." localSheetId="20" hidden="1">{"M3D_PT2",#N/A,FALSE,"Support Sch"}</definedName>
    <definedName name="wrn.M3D_PT2." localSheetId="16" hidden="1">{"M3D_PT2",#N/A,FALSE,"Support Sch"}</definedName>
    <definedName name="wrn.M3D_PT2." localSheetId="22" hidden="1">{"M3D_PT2",#N/A,FALSE,"Support Sch"}</definedName>
    <definedName name="wrn.M3D_PT2." localSheetId="15" hidden="1">{"M3D_PT2",#N/A,FALSE,"Support Sch"}</definedName>
    <definedName name="wrn.M3D_PT2." localSheetId="21" hidden="1">{"M3D_PT2",#N/A,FALSE,"Support Sch"}</definedName>
    <definedName name="wrn.M3D_PT2." localSheetId="9" hidden="1">{"M3D_PT2",#N/A,FALSE,"Support Sch"}</definedName>
    <definedName name="wrn.M3D_PT2." localSheetId="23" hidden="1">{"M3D_PT2",#N/A,FALSE,"Support Sch"}</definedName>
    <definedName name="wrn.M3D_PT2." localSheetId="13" hidden="1">{"M3D_PT2",#N/A,FALSE,"Support Sch"}</definedName>
    <definedName name="wrn.M3D_PT2." localSheetId="10" hidden="1">{"M3D_PT2",#N/A,FALSE,"Support Sch"}</definedName>
    <definedName name="wrn.M3D_PT2." localSheetId="24" hidden="1">{"M3D_PT2",#N/A,FALSE,"Support Sch"}</definedName>
    <definedName name="wrn.M3D_PT2." localSheetId="17" hidden="1">{"M3D_PT2",#N/A,FALSE,"Support Sch"}</definedName>
    <definedName name="wrn.M3D_PT2." hidden="1">{"M3D_PT2",#N/A,FALSE,"Support Sch"}</definedName>
    <definedName name="wrn.M3E_1_PT1." localSheetId="3" hidden="1">{"M3E_1_PT1",#N/A,FALSE,"Support Sch"}</definedName>
    <definedName name="wrn.M3E_1_PT1." localSheetId="0" hidden="1">{"M3E_1_PT1",#N/A,FALSE,"Support Sch"}</definedName>
    <definedName name="wrn.M3E_1_PT1." localSheetId="18" hidden="1">{"M3E_1_PT1",#N/A,FALSE,"Support Sch"}</definedName>
    <definedName name="wrn.M3E_1_PT1." localSheetId="19" hidden="1">{"M3E_1_PT1",#N/A,FALSE,"Support Sch"}</definedName>
    <definedName name="wrn.M3E_1_PT1." localSheetId="8" hidden="1">{"M3E_1_PT1",#N/A,FALSE,"Support Sch"}</definedName>
    <definedName name="wrn.M3E_1_PT1." localSheetId="12" hidden="1">{"M3E_1_PT1",#N/A,FALSE,"Support Sch"}</definedName>
    <definedName name="wrn.M3E_1_PT1." localSheetId="11" hidden="1">{"M3E_1_PT1",#N/A,FALSE,"Support Sch"}</definedName>
    <definedName name="wrn.M3E_1_PT1." localSheetId="14" hidden="1">{"M3E_1_PT1",#N/A,FALSE,"Support Sch"}</definedName>
    <definedName name="wrn.M3E_1_PT1." localSheetId="20" hidden="1">{"M3E_1_PT1",#N/A,FALSE,"Support Sch"}</definedName>
    <definedName name="wrn.M3E_1_PT1." localSheetId="16" hidden="1">{"M3E_1_PT1",#N/A,FALSE,"Support Sch"}</definedName>
    <definedName name="wrn.M3E_1_PT1." localSheetId="22" hidden="1">{"M3E_1_PT1",#N/A,FALSE,"Support Sch"}</definedName>
    <definedName name="wrn.M3E_1_PT1." localSheetId="15" hidden="1">{"M3E_1_PT1",#N/A,FALSE,"Support Sch"}</definedName>
    <definedName name="wrn.M3E_1_PT1." localSheetId="21" hidden="1">{"M3E_1_PT1",#N/A,FALSE,"Support Sch"}</definedName>
    <definedName name="wrn.M3E_1_PT1." localSheetId="9" hidden="1">{"M3E_1_PT1",#N/A,FALSE,"Support Sch"}</definedName>
    <definedName name="wrn.M3E_1_PT1." localSheetId="23" hidden="1">{"M3E_1_PT1",#N/A,FALSE,"Support Sch"}</definedName>
    <definedName name="wrn.M3E_1_PT1." localSheetId="13" hidden="1">{"M3E_1_PT1",#N/A,FALSE,"Support Sch"}</definedName>
    <definedName name="wrn.M3E_1_PT1." localSheetId="10" hidden="1">{"M3E_1_PT1",#N/A,FALSE,"Support Sch"}</definedName>
    <definedName name="wrn.M3E_1_PT1." localSheetId="24" hidden="1">{"M3E_1_PT1",#N/A,FALSE,"Support Sch"}</definedName>
    <definedName name="wrn.M3E_1_PT1." localSheetId="17" hidden="1">{"M3E_1_PT1",#N/A,FALSE,"Support Sch"}</definedName>
    <definedName name="wrn.M3E_1_PT1." hidden="1">{"M3E_1_PT1",#N/A,FALSE,"Support Sch"}</definedName>
    <definedName name="wrn.M3E_1_PT2." localSheetId="3" hidden="1">{"M3E_1_PT2",#N/A,FALSE,"Support Sch"}</definedName>
    <definedName name="wrn.M3E_1_PT2." localSheetId="0" hidden="1">{"M3E_1_PT2",#N/A,FALSE,"Support Sch"}</definedName>
    <definedName name="wrn.M3E_1_PT2." localSheetId="18" hidden="1">{"M3E_1_PT2",#N/A,FALSE,"Support Sch"}</definedName>
    <definedName name="wrn.M3E_1_PT2." localSheetId="19" hidden="1">{"M3E_1_PT2",#N/A,FALSE,"Support Sch"}</definedName>
    <definedName name="wrn.M3E_1_PT2." localSheetId="8" hidden="1">{"M3E_1_PT2",#N/A,FALSE,"Support Sch"}</definedName>
    <definedName name="wrn.M3E_1_PT2." localSheetId="12" hidden="1">{"M3E_1_PT2",#N/A,FALSE,"Support Sch"}</definedName>
    <definedName name="wrn.M3E_1_PT2." localSheetId="11" hidden="1">{"M3E_1_PT2",#N/A,FALSE,"Support Sch"}</definedName>
    <definedName name="wrn.M3E_1_PT2." localSheetId="14" hidden="1">{"M3E_1_PT2",#N/A,FALSE,"Support Sch"}</definedName>
    <definedName name="wrn.M3E_1_PT2." localSheetId="20" hidden="1">{"M3E_1_PT2",#N/A,FALSE,"Support Sch"}</definedName>
    <definedName name="wrn.M3E_1_PT2." localSheetId="16" hidden="1">{"M3E_1_PT2",#N/A,FALSE,"Support Sch"}</definedName>
    <definedName name="wrn.M3E_1_PT2." localSheetId="22" hidden="1">{"M3E_1_PT2",#N/A,FALSE,"Support Sch"}</definedName>
    <definedName name="wrn.M3E_1_PT2." localSheetId="15" hidden="1">{"M3E_1_PT2",#N/A,FALSE,"Support Sch"}</definedName>
    <definedName name="wrn.M3E_1_PT2." localSheetId="21" hidden="1">{"M3E_1_PT2",#N/A,FALSE,"Support Sch"}</definedName>
    <definedName name="wrn.M3E_1_PT2." localSheetId="9" hidden="1">{"M3E_1_PT2",#N/A,FALSE,"Support Sch"}</definedName>
    <definedName name="wrn.M3E_1_PT2." localSheetId="23" hidden="1">{"M3E_1_PT2",#N/A,FALSE,"Support Sch"}</definedName>
    <definedName name="wrn.M3E_1_PT2." localSheetId="13" hidden="1">{"M3E_1_PT2",#N/A,FALSE,"Support Sch"}</definedName>
    <definedName name="wrn.M3E_1_PT2." localSheetId="10" hidden="1">{"M3E_1_PT2",#N/A,FALSE,"Support Sch"}</definedName>
    <definedName name="wrn.M3E_1_PT2." localSheetId="24" hidden="1">{"M3E_1_PT2",#N/A,FALSE,"Support Sch"}</definedName>
    <definedName name="wrn.M3E_1_PT2." localSheetId="17" hidden="1">{"M3E_1_PT2",#N/A,FALSE,"Support Sch"}</definedName>
    <definedName name="wrn.M3E_1_PT2." hidden="1">{"M3E_1_PT2",#N/A,FALSE,"Support Sch"}</definedName>
    <definedName name="wrn.M3E_1_PT3." localSheetId="3" hidden="1">{"M3E_1_PT3",#N/A,FALSE,"Support Sch"}</definedName>
    <definedName name="wrn.M3E_1_PT3." localSheetId="0" hidden="1">{"M3E_1_PT3",#N/A,FALSE,"Support Sch"}</definedName>
    <definedName name="wrn.M3E_1_PT3." localSheetId="18" hidden="1">{"M3E_1_PT3",#N/A,FALSE,"Support Sch"}</definedName>
    <definedName name="wrn.M3E_1_PT3." localSheetId="19" hidden="1">{"M3E_1_PT3",#N/A,FALSE,"Support Sch"}</definedName>
    <definedName name="wrn.M3E_1_PT3." localSheetId="8" hidden="1">{"M3E_1_PT3",#N/A,FALSE,"Support Sch"}</definedName>
    <definedName name="wrn.M3E_1_PT3." localSheetId="12" hidden="1">{"M3E_1_PT3",#N/A,FALSE,"Support Sch"}</definedName>
    <definedName name="wrn.M3E_1_PT3." localSheetId="11" hidden="1">{"M3E_1_PT3",#N/A,FALSE,"Support Sch"}</definedName>
    <definedName name="wrn.M3E_1_PT3." localSheetId="14" hidden="1">{"M3E_1_PT3",#N/A,FALSE,"Support Sch"}</definedName>
    <definedName name="wrn.M3E_1_PT3." localSheetId="20" hidden="1">{"M3E_1_PT3",#N/A,FALSE,"Support Sch"}</definedName>
    <definedName name="wrn.M3E_1_PT3." localSheetId="16" hidden="1">{"M3E_1_PT3",#N/A,FALSE,"Support Sch"}</definedName>
    <definedName name="wrn.M3E_1_PT3." localSheetId="22" hidden="1">{"M3E_1_PT3",#N/A,FALSE,"Support Sch"}</definedName>
    <definedName name="wrn.M3E_1_PT3." localSheetId="15" hidden="1">{"M3E_1_PT3",#N/A,FALSE,"Support Sch"}</definedName>
    <definedName name="wrn.M3E_1_PT3." localSheetId="21" hidden="1">{"M3E_1_PT3",#N/A,FALSE,"Support Sch"}</definedName>
    <definedName name="wrn.M3E_1_PT3." localSheetId="9" hidden="1">{"M3E_1_PT3",#N/A,FALSE,"Support Sch"}</definedName>
    <definedName name="wrn.M3E_1_PT3." localSheetId="23" hidden="1">{"M3E_1_PT3",#N/A,FALSE,"Support Sch"}</definedName>
    <definedName name="wrn.M3E_1_PT3." localSheetId="13" hidden="1">{"M3E_1_PT3",#N/A,FALSE,"Support Sch"}</definedName>
    <definedName name="wrn.M3E_1_PT3." localSheetId="10" hidden="1">{"M3E_1_PT3",#N/A,FALSE,"Support Sch"}</definedName>
    <definedName name="wrn.M3E_1_PT3." localSheetId="24" hidden="1">{"M3E_1_PT3",#N/A,FALSE,"Support Sch"}</definedName>
    <definedName name="wrn.M3E_1_PT3." localSheetId="17" hidden="1">{"M3E_1_PT3",#N/A,FALSE,"Support Sch"}</definedName>
    <definedName name="wrn.M3E_1_PT3." hidden="1">{"M3E_1_PT3",#N/A,FALSE,"Support Sch"}</definedName>
    <definedName name="wrn.M3E_2_PT1." localSheetId="3" hidden="1">{"M3E_2_PT1",#N/A,FALSE,"Support Sch"}</definedName>
    <definedName name="wrn.M3E_2_PT1." localSheetId="0" hidden="1">{"M3E_2_PT1",#N/A,FALSE,"Support Sch"}</definedName>
    <definedName name="wrn.M3E_2_PT1." localSheetId="18" hidden="1">{"M3E_2_PT1",#N/A,FALSE,"Support Sch"}</definedName>
    <definedName name="wrn.M3E_2_PT1." localSheetId="19" hidden="1">{"M3E_2_PT1",#N/A,FALSE,"Support Sch"}</definedName>
    <definedName name="wrn.M3E_2_PT1." localSheetId="8" hidden="1">{"M3E_2_PT1",#N/A,FALSE,"Support Sch"}</definedName>
    <definedName name="wrn.M3E_2_PT1." localSheetId="12" hidden="1">{"M3E_2_PT1",#N/A,FALSE,"Support Sch"}</definedName>
    <definedName name="wrn.M3E_2_PT1." localSheetId="11" hidden="1">{"M3E_2_PT1",#N/A,FALSE,"Support Sch"}</definedName>
    <definedName name="wrn.M3E_2_PT1." localSheetId="14" hidden="1">{"M3E_2_PT1",#N/A,FALSE,"Support Sch"}</definedName>
    <definedName name="wrn.M3E_2_PT1." localSheetId="20" hidden="1">{"M3E_2_PT1",#N/A,FALSE,"Support Sch"}</definedName>
    <definedName name="wrn.M3E_2_PT1." localSheetId="16" hidden="1">{"M3E_2_PT1",#N/A,FALSE,"Support Sch"}</definedName>
    <definedName name="wrn.M3E_2_PT1." localSheetId="22" hidden="1">{"M3E_2_PT1",#N/A,FALSE,"Support Sch"}</definedName>
    <definedName name="wrn.M3E_2_PT1." localSheetId="15" hidden="1">{"M3E_2_PT1",#N/A,FALSE,"Support Sch"}</definedName>
    <definedName name="wrn.M3E_2_PT1." localSheetId="21" hidden="1">{"M3E_2_PT1",#N/A,FALSE,"Support Sch"}</definedName>
    <definedName name="wrn.M3E_2_PT1." localSheetId="9" hidden="1">{"M3E_2_PT1",#N/A,FALSE,"Support Sch"}</definedName>
    <definedName name="wrn.M3E_2_PT1." localSheetId="23" hidden="1">{"M3E_2_PT1",#N/A,FALSE,"Support Sch"}</definedName>
    <definedName name="wrn.M3E_2_PT1." localSheetId="13" hidden="1">{"M3E_2_PT1",#N/A,FALSE,"Support Sch"}</definedName>
    <definedName name="wrn.M3E_2_PT1." localSheetId="10" hidden="1">{"M3E_2_PT1",#N/A,FALSE,"Support Sch"}</definedName>
    <definedName name="wrn.M3E_2_PT1." localSheetId="24" hidden="1">{"M3E_2_PT1",#N/A,FALSE,"Support Sch"}</definedName>
    <definedName name="wrn.M3E_2_PT1." localSheetId="17" hidden="1">{"M3E_2_PT1",#N/A,FALSE,"Support Sch"}</definedName>
    <definedName name="wrn.M3E_2_PT1." hidden="1">{"M3E_2_PT1",#N/A,FALSE,"Support Sch"}</definedName>
    <definedName name="wrn.M3E_2_PT2." localSheetId="3" hidden="1">{"M3E_2_PT2",#N/A,FALSE,"Support Sch"}</definedName>
    <definedName name="wrn.M3E_2_PT2." localSheetId="0" hidden="1">{"M3E_2_PT2",#N/A,FALSE,"Support Sch"}</definedName>
    <definedName name="wrn.M3E_2_PT2." localSheetId="18" hidden="1">{"M3E_2_PT2",#N/A,FALSE,"Support Sch"}</definedName>
    <definedName name="wrn.M3E_2_PT2." localSheetId="19" hidden="1">{"M3E_2_PT2",#N/A,FALSE,"Support Sch"}</definedName>
    <definedName name="wrn.M3E_2_PT2." localSheetId="8" hidden="1">{"M3E_2_PT2",#N/A,FALSE,"Support Sch"}</definedName>
    <definedName name="wrn.M3E_2_PT2." localSheetId="12" hidden="1">{"M3E_2_PT2",#N/A,FALSE,"Support Sch"}</definedName>
    <definedName name="wrn.M3E_2_PT2." localSheetId="11" hidden="1">{"M3E_2_PT2",#N/A,FALSE,"Support Sch"}</definedName>
    <definedName name="wrn.M3E_2_PT2." localSheetId="14" hidden="1">{"M3E_2_PT2",#N/A,FALSE,"Support Sch"}</definedName>
    <definedName name="wrn.M3E_2_PT2." localSheetId="20" hidden="1">{"M3E_2_PT2",#N/A,FALSE,"Support Sch"}</definedName>
    <definedName name="wrn.M3E_2_PT2." localSheetId="16" hidden="1">{"M3E_2_PT2",#N/A,FALSE,"Support Sch"}</definedName>
    <definedName name="wrn.M3E_2_PT2." localSheetId="22" hidden="1">{"M3E_2_PT2",#N/A,FALSE,"Support Sch"}</definedName>
    <definedName name="wrn.M3E_2_PT2." localSheetId="15" hidden="1">{"M3E_2_PT2",#N/A,FALSE,"Support Sch"}</definedName>
    <definedName name="wrn.M3E_2_PT2." localSheetId="21" hidden="1">{"M3E_2_PT2",#N/A,FALSE,"Support Sch"}</definedName>
    <definedName name="wrn.M3E_2_PT2." localSheetId="9" hidden="1">{"M3E_2_PT2",#N/A,FALSE,"Support Sch"}</definedName>
    <definedName name="wrn.M3E_2_PT2." localSheetId="23" hidden="1">{"M3E_2_PT2",#N/A,FALSE,"Support Sch"}</definedName>
    <definedName name="wrn.M3E_2_PT2." localSheetId="13" hidden="1">{"M3E_2_PT2",#N/A,FALSE,"Support Sch"}</definedName>
    <definedName name="wrn.M3E_2_PT2." localSheetId="10" hidden="1">{"M3E_2_PT2",#N/A,FALSE,"Support Sch"}</definedName>
    <definedName name="wrn.M3E_2_PT2." localSheetId="24" hidden="1">{"M3E_2_PT2",#N/A,FALSE,"Support Sch"}</definedName>
    <definedName name="wrn.M3E_2_PT2." localSheetId="17" hidden="1">{"M3E_2_PT2",#N/A,FALSE,"Support Sch"}</definedName>
    <definedName name="wrn.M3E_2_PT2." hidden="1">{"M3E_2_PT2",#N/A,FALSE,"Support Sch"}</definedName>
    <definedName name="wrn.M3E_2_PT3." localSheetId="3" hidden="1">{"M3E_2_PT3",#N/A,FALSE,"Support Sch"}</definedName>
    <definedName name="wrn.M3E_2_PT3." localSheetId="0" hidden="1">{"M3E_2_PT3",#N/A,FALSE,"Support Sch"}</definedName>
    <definedName name="wrn.M3E_2_PT3." localSheetId="18" hidden="1">{"M3E_2_PT3",#N/A,FALSE,"Support Sch"}</definedName>
    <definedName name="wrn.M3E_2_PT3." localSheetId="19" hidden="1">{"M3E_2_PT3",#N/A,FALSE,"Support Sch"}</definedName>
    <definedName name="wrn.M3E_2_PT3." localSheetId="8" hidden="1">{"M3E_2_PT3",#N/A,FALSE,"Support Sch"}</definedName>
    <definedName name="wrn.M3E_2_PT3." localSheetId="12" hidden="1">{"M3E_2_PT3",#N/A,FALSE,"Support Sch"}</definedName>
    <definedName name="wrn.M3E_2_PT3." localSheetId="11" hidden="1">{"M3E_2_PT3",#N/A,FALSE,"Support Sch"}</definedName>
    <definedName name="wrn.M3E_2_PT3." localSheetId="14" hidden="1">{"M3E_2_PT3",#N/A,FALSE,"Support Sch"}</definedName>
    <definedName name="wrn.M3E_2_PT3." localSheetId="20" hidden="1">{"M3E_2_PT3",#N/A,FALSE,"Support Sch"}</definedName>
    <definedName name="wrn.M3E_2_PT3." localSheetId="16" hidden="1">{"M3E_2_PT3",#N/A,FALSE,"Support Sch"}</definedName>
    <definedName name="wrn.M3E_2_PT3." localSheetId="22" hidden="1">{"M3E_2_PT3",#N/A,FALSE,"Support Sch"}</definedName>
    <definedName name="wrn.M3E_2_PT3." localSheetId="15" hidden="1">{"M3E_2_PT3",#N/A,FALSE,"Support Sch"}</definedName>
    <definedName name="wrn.M3E_2_PT3." localSheetId="21" hidden="1">{"M3E_2_PT3",#N/A,FALSE,"Support Sch"}</definedName>
    <definedName name="wrn.M3E_2_PT3." localSheetId="9" hidden="1">{"M3E_2_PT3",#N/A,FALSE,"Support Sch"}</definedName>
    <definedName name="wrn.M3E_2_PT3." localSheetId="23" hidden="1">{"M3E_2_PT3",#N/A,FALSE,"Support Sch"}</definedName>
    <definedName name="wrn.M3E_2_PT3." localSheetId="13" hidden="1">{"M3E_2_PT3",#N/A,FALSE,"Support Sch"}</definedName>
    <definedName name="wrn.M3E_2_PT3." localSheetId="10" hidden="1">{"M3E_2_PT3",#N/A,FALSE,"Support Sch"}</definedName>
    <definedName name="wrn.M3E_2_PT3." localSheetId="24" hidden="1">{"M3E_2_PT3",#N/A,FALSE,"Support Sch"}</definedName>
    <definedName name="wrn.M3E_2_PT3." localSheetId="17" hidden="1">{"M3E_2_PT3",#N/A,FALSE,"Support Sch"}</definedName>
    <definedName name="wrn.M3E_2_PT3." hidden="1">{"M3E_2_PT3",#N/A,FALSE,"Support Sch"}</definedName>
    <definedName name="wrn.M3E_3_PT1." localSheetId="3" hidden="1">{"M3E_3_PT1",#N/A,FALSE,"Support Sch"}</definedName>
    <definedName name="wrn.M3E_3_PT1." localSheetId="0" hidden="1">{"M3E_3_PT1",#N/A,FALSE,"Support Sch"}</definedName>
    <definedName name="wrn.M3E_3_PT1." localSheetId="18" hidden="1">{"M3E_3_PT1",#N/A,FALSE,"Support Sch"}</definedName>
    <definedName name="wrn.M3E_3_PT1." localSheetId="19" hidden="1">{"M3E_3_PT1",#N/A,FALSE,"Support Sch"}</definedName>
    <definedName name="wrn.M3E_3_PT1." localSheetId="8" hidden="1">{"M3E_3_PT1",#N/A,FALSE,"Support Sch"}</definedName>
    <definedName name="wrn.M3E_3_PT1." localSheetId="12" hidden="1">{"M3E_3_PT1",#N/A,FALSE,"Support Sch"}</definedName>
    <definedName name="wrn.M3E_3_PT1." localSheetId="11" hidden="1">{"M3E_3_PT1",#N/A,FALSE,"Support Sch"}</definedName>
    <definedName name="wrn.M3E_3_PT1." localSheetId="14" hidden="1">{"M3E_3_PT1",#N/A,FALSE,"Support Sch"}</definedName>
    <definedName name="wrn.M3E_3_PT1." localSheetId="20" hidden="1">{"M3E_3_PT1",#N/A,FALSE,"Support Sch"}</definedName>
    <definedName name="wrn.M3E_3_PT1." localSheetId="16" hidden="1">{"M3E_3_PT1",#N/A,FALSE,"Support Sch"}</definedName>
    <definedName name="wrn.M3E_3_PT1." localSheetId="22" hidden="1">{"M3E_3_PT1",#N/A,FALSE,"Support Sch"}</definedName>
    <definedName name="wrn.M3E_3_PT1." localSheetId="15" hidden="1">{"M3E_3_PT1",#N/A,FALSE,"Support Sch"}</definedName>
    <definedName name="wrn.M3E_3_PT1." localSheetId="21" hidden="1">{"M3E_3_PT1",#N/A,FALSE,"Support Sch"}</definedName>
    <definedName name="wrn.M3E_3_PT1." localSheetId="9" hidden="1">{"M3E_3_PT1",#N/A,FALSE,"Support Sch"}</definedName>
    <definedName name="wrn.M3E_3_PT1." localSheetId="23" hidden="1">{"M3E_3_PT1",#N/A,FALSE,"Support Sch"}</definedName>
    <definedName name="wrn.M3E_3_PT1." localSheetId="13" hidden="1">{"M3E_3_PT1",#N/A,FALSE,"Support Sch"}</definedName>
    <definedName name="wrn.M3E_3_PT1." localSheetId="10" hidden="1">{"M3E_3_PT1",#N/A,FALSE,"Support Sch"}</definedName>
    <definedName name="wrn.M3E_3_PT1." localSheetId="24" hidden="1">{"M3E_3_PT1",#N/A,FALSE,"Support Sch"}</definedName>
    <definedName name="wrn.M3E_3_PT1." localSheetId="17" hidden="1">{"M3E_3_PT1",#N/A,FALSE,"Support Sch"}</definedName>
    <definedName name="wrn.M3E_3_PT1." hidden="1">{"M3E_3_PT1",#N/A,FALSE,"Support Sch"}</definedName>
    <definedName name="wrn.M3E_3_PT2." localSheetId="3" hidden="1">{"M3E_3_PT2",#N/A,FALSE,"Support Sch"}</definedName>
    <definedName name="wrn.M3E_3_PT2." localSheetId="0" hidden="1">{"M3E_3_PT2",#N/A,FALSE,"Support Sch"}</definedName>
    <definedName name="wrn.M3E_3_PT2." localSheetId="18" hidden="1">{"M3E_3_PT2",#N/A,FALSE,"Support Sch"}</definedName>
    <definedName name="wrn.M3E_3_PT2." localSheetId="19" hidden="1">{"M3E_3_PT2",#N/A,FALSE,"Support Sch"}</definedName>
    <definedName name="wrn.M3E_3_PT2." localSheetId="8" hidden="1">{"M3E_3_PT2",#N/A,FALSE,"Support Sch"}</definedName>
    <definedName name="wrn.M3E_3_PT2." localSheetId="12" hidden="1">{"M3E_3_PT2",#N/A,FALSE,"Support Sch"}</definedName>
    <definedName name="wrn.M3E_3_PT2." localSheetId="11" hidden="1">{"M3E_3_PT2",#N/A,FALSE,"Support Sch"}</definedName>
    <definedName name="wrn.M3E_3_PT2." localSheetId="14" hidden="1">{"M3E_3_PT2",#N/A,FALSE,"Support Sch"}</definedName>
    <definedName name="wrn.M3E_3_PT2." localSheetId="20" hidden="1">{"M3E_3_PT2",#N/A,FALSE,"Support Sch"}</definedName>
    <definedName name="wrn.M3E_3_PT2." localSheetId="16" hidden="1">{"M3E_3_PT2",#N/A,FALSE,"Support Sch"}</definedName>
    <definedName name="wrn.M3E_3_PT2." localSheetId="22" hidden="1">{"M3E_3_PT2",#N/A,FALSE,"Support Sch"}</definedName>
    <definedName name="wrn.M3E_3_PT2." localSheetId="15" hidden="1">{"M3E_3_PT2",#N/A,FALSE,"Support Sch"}</definedName>
    <definedName name="wrn.M3E_3_PT2." localSheetId="21" hidden="1">{"M3E_3_PT2",#N/A,FALSE,"Support Sch"}</definedName>
    <definedName name="wrn.M3E_3_PT2." localSheetId="9" hidden="1">{"M3E_3_PT2",#N/A,FALSE,"Support Sch"}</definedName>
    <definedName name="wrn.M3E_3_PT2." localSheetId="23" hidden="1">{"M3E_3_PT2",#N/A,FALSE,"Support Sch"}</definedName>
    <definedName name="wrn.M3E_3_PT2." localSheetId="13" hidden="1">{"M3E_3_PT2",#N/A,FALSE,"Support Sch"}</definedName>
    <definedName name="wrn.M3E_3_PT2." localSheetId="10" hidden="1">{"M3E_3_PT2",#N/A,FALSE,"Support Sch"}</definedName>
    <definedName name="wrn.M3E_3_PT2." localSheetId="24" hidden="1">{"M3E_3_PT2",#N/A,FALSE,"Support Sch"}</definedName>
    <definedName name="wrn.M3E_3_PT2." localSheetId="17" hidden="1">{"M3E_3_PT2",#N/A,FALSE,"Support Sch"}</definedName>
    <definedName name="wrn.M3E_3_PT2." hidden="1">{"M3E_3_PT2",#N/A,FALSE,"Support Sch"}</definedName>
    <definedName name="wrn.M3E_3_PT3." localSheetId="3" hidden="1">{"M3E_3_PT3",#N/A,FALSE,"Support Sch"}</definedName>
    <definedName name="wrn.M3E_3_PT3." localSheetId="0" hidden="1">{"M3E_3_PT3",#N/A,FALSE,"Support Sch"}</definedName>
    <definedName name="wrn.M3E_3_PT3." localSheetId="18" hidden="1">{"M3E_3_PT3",#N/A,FALSE,"Support Sch"}</definedName>
    <definedName name="wrn.M3E_3_PT3." localSheetId="19" hidden="1">{"M3E_3_PT3",#N/A,FALSE,"Support Sch"}</definedName>
    <definedName name="wrn.M3E_3_PT3." localSheetId="8" hidden="1">{"M3E_3_PT3",#N/A,FALSE,"Support Sch"}</definedName>
    <definedName name="wrn.M3E_3_PT3." localSheetId="12" hidden="1">{"M3E_3_PT3",#N/A,FALSE,"Support Sch"}</definedName>
    <definedName name="wrn.M3E_3_PT3." localSheetId="11" hidden="1">{"M3E_3_PT3",#N/A,FALSE,"Support Sch"}</definedName>
    <definedName name="wrn.M3E_3_PT3." localSheetId="14" hidden="1">{"M3E_3_PT3",#N/A,FALSE,"Support Sch"}</definedName>
    <definedName name="wrn.M3E_3_PT3." localSheetId="20" hidden="1">{"M3E_3_PT3",#N/A,FALSE,"Support Sch"}</definedName>
    <definedName name="wrn.M3E_3_PT3." localSheetId="16" hidden="1">{"M3E_3_PT3",#N/A,FALSE,"Support Sch"}</definedName>
    <definedName name="wrn.M3E_3_PT3." localSheetId="22" hidden="1">{"M3E_3_PT3",#N/A,FALSE,"Support Sch"}</definedName>
    <definedName name="wrn.M3E_3_PT3." localSheetId="15" hidden="1">{"M3E_3_PT3",#N/A,FALSE,"Support Sch"}</definedName>
    <definedName name="wrn.M3E_3_PT3." localSheetId="21" hidden="1">{"M3E_3_PT3",#N/A,FALSE,"Support Sch"}</definedName>
    <definedName name="wrn.M3E_3_PT3." localSheetId="9" hidden="1">{"M3E_3_PT3",#N/A,FALSE,"Support Sch"}</definedName>
    <definedName name="wrn.M3E_3_PT3." localSheetId="23" hidden="1">{"M3E_3_PT3",#N/A,FALSE,"Support Sch"}</definedName>
    <definedName name="wrn.M3E_3_PT3." localSheetId="13" hidden="1">{"M3E_3_PT3",#N/A,FALSE,"Support Sch"}</definedName>
    <definedName name="wrn.M3E_3_PT3." localSheetId="10" hidden="1">{"M3E_3_PT3",#N/A,FALSE,"Support Sch"}</definedName>
    <definedName name="wrn.M3E_3_PT3." localSheetId="24" hidden="1">{"M3E_3_PT3",#N/A,FALSE,"Support Sch"}</definedName>
    <definedName name="wrn.M3E_3_PT3." localSheetId="17" hidden="1">{"M3E_3_PT3",#N/A,FALSE,"Support Sch"}</definedName>
    <definedName name="wrn.M3E_3_PT3." hidden="1">{"M3E_3_PT3",#N/A,FALSE,"Support Sch"}</definedName>
    <definedName name="wrn.M3F_PT1." localSheetId="3" hidden="1">{"M3F_PT1",#N/A,FALSE,"Support Sch"}</definedName>
    <definedName name="wrn.M3F_PT1." localSheetId="0" hidden="1">{"M3F_PT1",#N/A,FALSE,"Support Sch"}</definedName>
    <definedName name="wrn.M3F_PT1." localSheetId="18" hidden="1">{"M3F_PT1",#N/A,FALSE,"Support Sch"}</definedName>
    <definedName name="wrn.M3F_PT1." localSheetId="19" hidden="1">{"M3F_PT1",#N/A,FALSE,"Support Sch"}</definedName>
    <definedName name="wrn.M3F_PT1." localSheetId="8" hidden="1">{"M3F_PT1",#N/A,FALSE,"Support Sch"}</definedName>
    <definedName name="wrn.M3F_PT1." localSheetId="12" hidden="1">{"M3F_PT1",#N/A,FALSE,"Support Sch"}</definedName>
    <definedName name="wrn.M3F_PT1." localSheetId="11" hidden="1">{"M3F_PT1",#N/A,FALSE,"Support Sch"}</definedName>
    <definedName name="wrn.M3F_PT1." localSheetId="14" hidden="1">{"M3F_PT1",#N/A,FALSE,"Support Sch"}</definedName>
    <definedName name="wrn.M3F_PT1." localSheetId="20" hidden="1">{"M3F_PT1",#N/A,FALSE,"Support Sch"}</definedName>
    <definedName name="wrn.M3F_PT1." localSheetId="16" hidden="1">{"M3F_PT1",#N/A,FALSE,"Support Sch"}</definedName>
    <definedName name="wrn.M3F_PT1." localSheetId="22" hidden="1">{"M3F_PT1",#N/A,FALSE,"Support Sch"}</definedName>
    <definedName name="wrn.M3F_PT1." localSheetId="15" hidden="1">{"M3F_PT1",#N/A,FALSE,"Support Sch"}</definedName>
    <definedName name="wrn.M3F_PT1." localSheetId="21" hidden="1">{"M3F_PT1",#N/A,FALSE,"Support Sch"}</definedName>
    <definedName name="wrn.M3F_PT1." localSheetId="9" hidden="1">{"M3F_PT1",#N/A,FALSE,"Support Sch"}</definedName>
    <definedName name="wrn.M3F_PT1." localSheetId="23" hidden="1">{"M3F_PT1",#N/A,FALSE,"Support Sch"}</definedName>
    <definedName name="wrn.M3F_PT1." localSheetId="13" hidden="1">{"M3F_PT1",#N/A,FALSE,"Support Sch"}</definedName>
    <definedName name="wrn.M3F_PT1." localSheetId="10" hidden="1">{"M3F_PT1",#N/A,FALSE,"Support Sch"}</definedName>
    <definedName name="wrn.M3F_PT1." localSheetId="24" hidden="1">{"M3F_PT1",#N/A,FALSE,"Support Sch"}</definedName>
    <definedName name="wrn.M3F_PT1." localSheetId="17" hidden="1">{"M3F_PT1",#N/A,FALSE,"Support Sch"}</definedName>
    <definedName name="wrn.M3F_PT1." hidden="1">{"M3F_PT1",#N/A,FALSE,"Support Sch"}</definedName>
    <definedName name="wrn.M3F_PT2." localSheetId="3" hidden="1">{"M3F_PT2",#N/A,FALSE,"Support Sch"}</definedName>
    <definedName name="wrn.M3F_PT2." localSheetId="0" hidden="1">{"M3F_PT2",#N/A,FALSE,"Support Sch"}</definedName>
    <definedName name="wrn.M3F_PT2." localSheetId="18" hidden="1">{"M3F_PT2",#N/A,FALSE,"Support Sch"}</definedName>
    <definedName name="wrn.M3F_PT2." localSheetId="19" hidden="1">{"M3F_PT2",#N/A,FALSE,"Support Sch"}</definedName>
    <definedName name="wrn.M3F_PT2." localSheetId="8" hidden="1">{"M3F_PT2",#N/A,FALSE,"Support Sch"}</definedName>
    <definedName name="wrn.M3F_PT2." localSheetId="12" hidden="1">{"M3F_PT2",#N/A,FALSE,"Support Sch"}</definedName>
    <definedName name="wrn.M3F_PT2." localSheetId="11" hidden="1">{"M3F_PT2",#N/A,FALSE,"Support Sch"}</definedName>
    <definedName name="wrn.M3F_PT2." localSheetId="14" hidden="1">{"M3F_PT2",#N/A,FALSE,"Support Sch"}</definedName>
    <definedName name="wrn.M3F_PT2." localSheetId="20" hidden="1">{"M3F_PT2",#N/A,FALSE,"Support Sch"}</definedName>
    <definedName name="wrn.M3F_PT2." localSheetId="16" hidden="1">{"M3F_PT2",#N/A,FALSE,"Support Sch"}</definedName>
    <definedName name="wrn.M3F_PT2." localSheetId="22" hidden="1">{"M3F_PT2",#N/A,FALSE,"Support Sch"}</definedName>
    <definedName name="wrn.M3F_PT2." localSheetId="15" hidden="1">{"M3F_PT2",#N/A,FALSE,"Support Sch"}</definedName>
    <definedName name="wrn.M3F_PT2." localSheetId="21" hidden="1">{"M3F_PT2",#N/A,FALSE,"Support Sch"}</definedName>
    <definedName name="wrn.M3F_PT2." localSheetId="9" hidden="1">{"M3F_PT2",#N/A,FALSE,"Support Sch"}</definedName>
    <definedName name="wrn.M3F_PT2." localSheetId="23" hidden="1">{"M3F_PT2",#N/A,FALSE,"Support Sch"}</definedName>
    <definedName name="wrn.M3F_PT2." localSheetId="13" hidden="1">{"M3F_PT2",#N/A,FALSE,"Support Sch"}</definedName>
    <definedName name="wrn.M3F_PT2." localSheetId="10" hidden="1">{"M3F_PT2",#N/A,FALSE,"Support Sch"}</definedName>
    <definedName name="wrn.M3F_PT2." localSheetId="24" hidden="1">{"M3F_PT2",#N/A,FALSE,"Support Sch"}</definedName>
    <definedName name="wrn.M3F_PT2." localSheetId="17" hidden="1">{"M3F_PT2",#N/A,FALSE,"Support Sch"}</definedName>
    <definedName name="wrn.M3F_PT2." hidden="1">{"M3F_PT2",#N/A,FALSE,"Support Sch"}</definedName>
    <definedName name="wrn.M3F_PT3." localSheetId="3" hidden="1">{"M3F_PT3",#N/A,FALSE,"Support Sch"}</definedName>
    <definedName name="wrn.M3F_PT3." localSheetId="0" hidden="1">{"M3F_PT3",#N/A,FALSE,"Support Sch"}</definedName>
    <definedName name="wrn.M3F_PT3." localSheetId="18" hidden="1">{"M3F_PT3",#N/A,FALSE,"Support Sch"}</definedName>
    <definedName name="wrn.M3F_PT3." localSheetId="19" hidden="1">{"M3F_PT3",#N/A,FALSE,"Support Sch"}</definedName>
    <definedName name="wrn.M3F_PT3." localSheetId="8" hidden="1">{"M3F_PT3",#N/A,FALSE,"Support Sch"}</definedName>
    <definedName name="wrn.M3F_PT3." localSheetId="12" hidden="1">{"M3F_PT3",#N/A,FALSE,"Support Sch"}</definedName>
    <definedName name="wrn.M3F_PT3." localSheetId="11" hidden="1">{"M3F_PT3",#N/A,FALSE,"Support Sch"}</definedName>
    <definedName name="wrn.M3F_PT3." localSheetId="14" hidden="1">{"M3F_PT3",#N/A,FALSE,"Support Sch"}</definedName>
    <definedName name="wrn.M3F_PT3." localSheetId="20" hidden="1">{"M3F_PT3",#N/A,FALSE,"Support Sch"}</definedName>
    <definedName name="wrn.M3F_PT3." localSheetId="16" hidden="1">{"M3F_PT3",#N/A,FALSE,"Support Sch"}</definedName>
    <definedName name="wrn.M3F_PT3." localSheetId="22" hidden="1">{"M3F_PT3",#N/A,FALSE,"Support Sch"}</definedName>
    <definedName name="wrn.M3F_PT3." localSheetId="15" hidden="1">{"M3F_PT3",#N/A,FALSE,"Support Sch"}</definedName>
    <definedName name="wrn.M3F_PT3." localSheetId="21" hidden="1">{"M3F_PT3",#N/A,FALSE,"Support Sch"}</definedName>
    <definedName name="wrn.M3F_PT3." localSheetId="9" hidden="1">{"M3F_PT3",#N/A,FALSE,"Support Sch"}</definedName>
    <definedName name="wrn.M3F_PT3." localSheetId="23" hidden="1">{"M3F_PT3",#N/A,FALSE,"Support Sch"}</definedName>
    <definedName name="wrn.M3F_PT3." localSheetId="13" hidden="1">{"M3F_PT3",#N/A,FALSE,"Support Sch"}</definedName>
    <definedName name="wrn.M3F_PT3." localSheetId="10" hidden="1">{"M3F_PT3",#N/A,FALSE,"Support Sch"}</definedName>
    <definedName name="wrn.M3F_PT3." localSheetId="24" hidden="1">{"M3F_PT3",#N/A,FALSE,"Support Sch"}</definedName>
    <definedName name="wrn.M3F_PT3." localSheetId="17" hidden="1">{"M3F_PT3",#N/A,FALSE,"Support Sch"}</definedName>
    <definedName name="wrn.M3F_PT3." hidden="1">{"M3F_PT3",#N/A,FALSE,"Support Sch"}</definedName>
    <definedName name="wrn.M3H." localSheetId="3" hidden="1">{"M3H",#N/A,FALSE,"Support Sch"}</definedName>
    <definedName name="wrn.M3H." localSheetId="0" hidden="1">{"M3H",#N/A,FALSE,"Support Sch"}</definedName>
    <definedName name="wrn.M3H." localSheetId="18" hidden="1">{"M3H",#N/A,FALSE,"Support Sch"}</definedName>
    <definedName name="wrn.M3H." localSheetId="19" hidden="1">{"M3H",#N/A,FALSE,"Support Sch"}</definedName>
    <definedName name="wrn.M3H." localSheetId="8" hidden="1">{"M3H",#N/A,FALSE,"Support Sch"}</definedName>
    <definedName name="wrn.M3H." localSheetId="12" hidden="1">{"M3H",#N/A,FALSE,"Support Sch"}</definedName>
    <definedName name="wrn.M3H." localSheetId="11" hidden="1">{"M3H",#N/A,FALSE,"Support Sch"}</definedName>
    <definedName name="wrn.M3H." localSheetId="14" hidden="1">{"M3H",#N/A,FALSE,"Support Sch"}</definedName>
    <definedName name="wrn.M3H." localSheetId="20" hidden="1">{"M3H",#N/A,FALSE,"Support Sch"}</definedName>
    <definedName name="wrn.M3H." localSheetId="16" hidden="1">{"M3H",#N/A,FALSE,"Support Sch"}</definedName>
    <definedName name="wrn.M3H." localSheetId="22" hidden="1">{"M3H",#N/A,FALSE,"Support Sch"}</definedName>
    <definedName name="wrn.M3H." localSheetId="15" hidden="1">{"M3H",#N/A,FALSE,"Support Sch"}</definedName>
    <definedName name="wrn.M3H." localSheetId="21" hidden="1">{"M3H",#N/A,FALSE,"Support Sch"}</definedName>
    <definedName name="wrn.M3H." localSheetId="9" hidden="1">{"M3H",#N/A,FALSE,"Support Sch"}</definedName>
    <definedName name="wrn.M3H." localSheetId="23" hidden="1">{"M3H",#N/A,FALSE,"Support Sch"}</definedName>
    <definedName name="wrn.M3H." localSheetId="13" hidden="1">{"M3H",#N/A,FALSE,"Support Sch"}</definedName>
    <definedName name="wrn.M3H." localSheetId="10" hidden="1">{"M3H",#N/A,FALSE,"Support Sch"}</definedName>
    <definedName name="wrn.M3H." localSheetId="24" hidden="1">{"M3H",#N/A,FALSE,"Support Sch"}</definedName>
    <definedName name="wrn.M3H." localSheetId="17" hidden="1">{"M3H",#N/A,FALSE,"Support Sch"}</definedName>
    <definedName name="wrn.M3H." hidden="1">{"M3H",#N/A,FALSE,"Support Sch"}</definedName>
    <definedName name="wrn.M3H_10." localSheetId="3" hidden="1">{"M3HL10",#N/A,FALSE,"SupportDetail"}</definedName>
    <definedName name="wrn.M3H_10." localSheetId="0" hidden="1">{"M3HL10",#N/A,FALSE,"SupportDetail"}</definedName>
    <definedName name="wrn.M3H_10." localSheetId="18" hidden="1">{"M3HL10",#N/A,FALSE,"SupportDetail"}</definedName>
    <definedName name="wrn.M3H_10." localSheetId="19" hidden="1">{"M3HL10",#N/A,FALSE,"SupportDetail"}</definedName>
    <definedName name="wrn.M3H_10." localSheetId="8" hidden="1">{"M3HL10",#N/A,FALSE,"SupportDetail"}</definedName>
    <definedName name="wrn.M3H_10." localSheetId="12" hidden="1">{"M3HL10",#N/A,FALSE,"SupportDetail"}</definedName>
    <definedName name="wrn.M3H_10." localSheetId="11" hidden="1">{"M3HL10",#N/A,FALSE,"SupportDetail"}</definedName>
    <definedName name="wrn.M3H_10." localSheetId="14" hidden="1">{"M3HL10",#N/A,FALSE,"SupportDetail"}</definedName>
    <definedName name="wrn.M3H_10." localSheetId="20" hidden="1">{"M3HL10",#N/A,FALSE,"SupportDetail"}</definedName>
    <definedName name="wrn.M3H_10." localSheetId="16" hidden="1">{"M3HL10",#N/A,FALSE,"SupportDetail"}</definedName>
    <definedName name="wrn.M3H_10." localSheetId="22" hidden="1">{"M3HL10",#N/A,FALSE,"SupportDetail"}</definedName>
    <definedName name="wrn.M3H_10." localSheetId="15" hidden="1">{"M3HL10",#N/A,FALSE,"SupportDetail"}</definedName>
    <definedName name="wrn.M3H_10." localSheetId="21" hidden="1">{"M3HL10",#N/A,FALSE,"SupportDetail"}</definedName>
    <definedName name="wrn.M3H_10." localSheetId="9" hidden="1">{"M3HL10",#N/A,FALSE,"SupportDetail"}</definedName>
    <definedName name="wrn.M3H_10." localSheetId="23" hidden="1">{"M3HL10",#N/A,FALSE,"SupportDetail"}</definedName>
    <definedName name="wrn.M3H_10." localSheetId="13" hidden="1">{"M3HL10",#N/A,FALSE,"SupportDetail"}</definedName>
    <definedName name="wrn.M3H_10." localSheetId="10" hidden="1">{"M3HL10",#N/A,FALSE,"SupportDetail"}</definedName>
    <definedName name="wrn.M3H_10." localSheetId="24" hidden="1">{"M3HL10",#N/A,FALSE,"SupportDetail"}</definedName>
    <definedName name="wrn.M3H_10." localSheetId="17" hidden="1">{"M3HL10",#N/A,FALSE,"SupportDetail"}</definedName>
    <definedName name="wrn.M3H_10." hidden="1">{"M3HL10",#N/A,FALSE,"SupportDetail"}</definedName>
    <definedName name="wrn.M3H_20." localSheetId="3" hidden="1">{"M3HL20",#N/A,FALSE,"SupportDetail"}</definedName>
    <definedName name="wrn.M3H_20." localSheetId="0" hidden="1">{"M3HL20",#N/A,FALSE,"SupportDetail"}</definedName>
    <definedName name="wrn.M3H_20." localSheetId="18" hidden="1">{"M3HL20",#N/A,FALSE,"SupportDetail"}</definedName>
    <definedName name="wrn.M3H_20." localSheetId="19" hidden="1">{"M3HL20",#N/A,FALSE,"SupportDetail"}</definedName>
    <definedName name="wrn.M3H_20." localSheetId="8" hidden="1">{"M3HL20",#N/A,FALSE,"SupportDetail"}</definedName>
    <definedName name="wrn.M3H_20." localSheetId="12" hidden="1">{"M3HL20",#N/A,FALSE,"SupportDetail"}</definedName>
    <definedName name="wrn.M3H_20." localSheetId="11" hidden="1">{"M3HL20",#N/A,FALSE,"SupportDetail"}</definedName>
    <definedName name="wrn.M3H_20." localSheetId="14" hidden="1">{"M3HL20",#N/A,FALSE,"SupportDetail"}</definedName>
    <definedName name="wrn.M3H_20." localSheetId="20" hidden="1">{"M3HL20",#N/A,FALSE,"SupportDetail"}</definedName>
    <definedName name="wrn.M3H_20." localSheetId="16" hidden="1">{"M3HL20",#N/A,FALSE,"SupportDetail"}</definedName>
    <definedName name="wrn.M3H_20." localSheetId="22" hidden="1">{"M3HL20",#N/A,FALSE,"SupportDetail"}</definedName>
    <definedName name="wrn.M3H_20." localSheetId="15" hidden="1">{"M3HL20",#N/A,FALSE,"SupportDetail"}</definedName>
    <definedName name="wrn.M3H_20." localSheetId="21" hidden="1">{"M3HL20",#N/A,FALSE,"SupportDetail"}</definedName>
    <definedName name="wrn.M3H_20." localSheetId="9" hidden="1">{"M3HL20",#N/A,FALSE,"SupportDetail"}</definedName>
    <definedName name="wrn.M3H_20." localSheetId="23" hidden="1">{"M3HL20",#N/A,FALSE,"SupportDetail"}</definedName>
    <definedName name="wrn.M3H_20." localSheetId="13" hidden="1">{"M3HL20",#N/A,FALSE,"SupportDetail"}</definedName>
    <definedName name="wrn.M3H_20." localSheetId="10" hidden="1">{"M3HL20",#N/A,FALSE,"SupportDetail"}</definedName>
    <definedName name="wrn.M3H_20." localSheetId="24" hidden="1">{"M3HL20",#N/A,FALSE,"SupportDetail"}</definedName>
    <definedName name="wrn.M3H_20." localSheetId="17" hidden="1">{"M3HL20",#N/A,FALSE,"SupportDetail"}</definedName>
    <definedName name="wrn.M3H_20." hidden="1">{"M3HL20",#N/A,FALSE,"SupportDetail"}</definedName>
    <definedName name="wrn.M3H_30." localSheetId="3" hidden="1">{"M3HL30",#N/A,FALSE,"SupportDetail"}</definedName>
    <definedName name="wrn.M3H_30." localSheetId="0" hidden="1">{"M3HL30",#N/A,FALSE,"SupportDetail"}</definedName>
    <definedName name="wrn.M3H_30." localSheetId="18" hidden="1">{"M3HL30",#N/A,FALSE,"SupportDetail"}</definedName>
    <definedName name="wrn.M3H_30." localSheetId="19" hidden="1">{"M3HL30",#N/A,FALSE,"SupportDetail"}</definedName>
    <definedName name="wrn.M3H_30." localSheetId="8" hidden="1">{"M3HL30",#N/A,FALSE,"SupportDetail"}</definedName>
    <definedName name="wrn.M3H_30." localSheetId="12" hidden="1">{"M3HL30",#N/A,FALSE,"SupportDetail"}</definedName>
    <definedName name="wrn.M3H_30." localSheetId="11" hidden="1">{"M3HL30",#N/A,FALSE,"SupportDetail"}</definedName>
    <definedName name="wrn.M3H_30." localSheetId="14" hidden="1">{"M3HL30",#N/A,FALSE,"SupportDetail"}</definedName>
    <definedName name="wrn.M3H_30." localSheetId="20" hidden="1">{"M3HL30",#N/A,FALSE,"SupportDetail"}</definedName>
    <definedName name="wrn.M3H_30." localSheetId="16" hidden="1">{"M3HL30",#N/A,FALSE,"SupportDetail"}</definedName>
    <definedName name="wrn.M3H_30." localSheetId="22" hidden="1">{"M3HL30",#N/A,FALSE,"SupportDetail"}</definedName>
    <definedName name="wrn.M3H_30." localSheetId="15" hidden="1">{"M3HL30",#N/A,FALSE,"SupportDetail"}</definedName>
    <definedName name="wrn.M3H_30." localSheetId="21" hidden="1">{"M3HL30",#N/A,FALSE,"SupportDetail"}</definedName>
    <definedName name="wrn.M3H_30." localSheetId="9" hidden="1">{"M3HL30",#N/A,FALSE,"SupportDetail"}</definedName>
    <definedName name="wrn.M3H_30." localSheetId="23" hidden="1">{"M3HL30",#N/A,FALSE,"SupportDetail"}</definedName>
    <definedName name="wrn.M3H_30." localSheetId="13" hidden="1">{"M3HL30",#N/A,FALSE,"SupportDetail"}</definedName>
    <definedName name="wrn.M3H_30." localSheetId="10" hidden="1">{"M3HL30",#N/A,FALSE,"SupportDetail"}</definedName>
    <definedName name="wrn.M3H_30." localSheetId="24" hidden="1">{"M3HL30",#N/A,FALSE,"SupportDetail"}</definedName>
    <definedName name="wrn.M3H_30." localSheetId="17" hidden="1">{"M3HL30",#N/A,FALSE,"SupportDetail"}</definedName>
    <definedName name="wrn.M3H_30." hidden="1">{"M3HL30",#N/A,FALSE,"SupportDetail"}</definedName>
    <definedName name="wrn.M3H_40." localSheetId="3" hidden="1">{"M3HL40",#N/A,FALSE,"SupportDetail"}</definedName>
    <definedName name="wrn.M3H_40." localSheetId="0" hidden="1">{"M3HL40",#N/A,FALSE,"SupportDetail"}</definedName>
    <definedName name="wrn.M3H_40." localSheetId="18" hidden="1">{"M3HL40",#N/A,FALSE,"SupportDetail"}</definedName>
    <definedName name="wrn.M3H_40." localSheetId="19" hidden="1">{"M3HL40",#N/A,FALSE,"SupportDetail"}</definedName>
    <definedName name="wrn.M3H_40." localSheetId="8" hidden="1">{"M3HL40",#N/A,FALSE,"SupportDetail"}</definedName>
    <definedName name="wrn.M3H_40." localSheetId="12" hidden="1">{"M3HL40",#N/A,FALSE,"SupportDetail"}</definedName>
    <definedName name="wrn.M3H_40." localSheetId="11" hidden="1">{"M3HL40",#N/A,FALSE,"SupportDetail"}</definedName>
    <definedName name="wrn.M3H_40." localSheetId="14" hidden="1">{"M3HL40",#N/A,FALSE,"SupportDetail"}</definedName>
    <definedName name="wrn.M3H_40." localSheetId="20" hidden="1">{"M3HL40",#N/A,FALSE,"SupportDetail"}</definedName>
    <definedName name="wrn.M3H_40." localSheetId="16" hidden="1">{"M3HL40",#N/A,FALSE,"SupportDetail"}</definedName>
    <definedName name="wrn.M3H_40." localSheetId="22" hidden="1">{"M3HL40",#N/A,FALSE,"SupportDetail"}</definedName>
    <definedName name="wrn.M3H_40." localSheetId="15" hidden="1">{"M3HL40",#N/A,FALSE,"SupportDetail"}</definedName>
    <definedName name="wrn.M3H_40." localSheetId="21" hidden="1">{"M3HL40",#N/A,FALSE,"SupportDetail"}</definedName>
    <definedName name="wrn.M3H_40." localSheetId="9" hidden="1">{"M3HL40",#N/A,FALSE,"SupportDetail"}</definedName>
    <definedName name="wrn.M3H_40." localSheetId="23" hidden="1">{"M3HL40",#N/A,FALSE,"SupportDetail"}</definedName>
    <definedName name="wrn.M3H_40." localSheetId="13" hidden="1">{"M3HL40",#N/A,FALSE,"SupportDetail"}</definedName>
    <definedName name="wrn.M3H_40." localSheetId="10" hidden="1">{"M3HL40",#N/A,FALSE,"SupportDetail"}</definedName>
    <definedName name="wrn.M3H_40." localSheetId="24" hidden="1">{"M3HL40",#N/A,FALSE,"SupportDetail"}</definedName>
    <definedName name="wrn.M3H_40." localSheetId="17" hidden="1">{"M3HL40",#N/A,FALSE,"SupportDetail"}</definedName>
    <definedName name="wrn.M3H_40." hidden="1">{"M3HL40",#N/A,FALSE,"SupportDetail"}</definedName>
    <definedName name="wrn.M3H_50." localSheetId="3" hidden="1">{"M3HL50",#N/A,FALSE,"SupportDetail"}</definedName>
    <definedName name="wrn.M3H_50." localSheetId="0" hidden="1">{"M3HL50",#N/A,FALSE,"SupportDetail"}</definedName>
    <definedName name="wrn.M3H_50." localSheetId="18" hidden="1">{"M3HL50",#N/A,FALSE,"SupportDetail"}</definedName>
    <definedName name="wrn.M3H_50." localSheetId="19" hidden="1">{"M3HL50",#N/A,FALSE,"SupportDetail"}</definedName>
    <definedName name="wrn.M3H_50." localSheetId="8" hidden="1">{"M3HL50",#N/A,FALSE,"SupportDetail"}</definedName>
    <definedName name="wrn.M3H_50." localSheetId="12" hidden="1">{"M3HL50",#N/A,FALSE,"SupportDetail"}</definedName>
    <definedName name="wrn.M3H_50." localSheetId="11" hidden="1">{"M3HL50",#N/A,FALSE,"SupportDetail"}</definedName>
    <definedName name="wrn.M3H_50." localSheetId="14" hidden="1">{"M3HL50",#N/A,FALSE,"SupportDetail"}</definedName>
    <definedName name="wrn.M3H_50." localSheetId="20" hidden="1">{"M3HL50",#N/A,FALSE,"SupportDetail"}</definedName>
    <definedName name="wrn.M3H_50." localSheetId="16" hidden="1">{"M3HL50",#N/A,FALSE,"SupportDetail"}</definedName>
    <definedName name="wrn.M3H_50." localSheetId="22" hidden="1">{"M3HL50",#N/A,FALSE,"SupportDetail"}</definedName>
    <definedName name="wrn.M3H_50." localSheetId="15" hidden="1">{"M3HL50",#N/A,FALSE,"SupportDetail"}</definedName>
    <definedName name="wrn.M3H_50." localSheetId="21" hidden="1">{"M3HL50",#N/A,FALSE,"SupportDetail"}</definedName>
    <definedName name="wrn.M3H_50." localSheetId="9" hidden="1">{"M3HL50",#N/A,FALSE,"SupportDetail"}</definedName>
    <definedName name="wrn.M3H_50." localSheetId="23" hidden="1">{"M3HL50",#N/A,FALSE,"SupportDetail"}</definedName>
    <definedName name="wrn.M3H_50." localSheetId="13" hidden="1">{"M3HL50",#N/A,FALSE,"SupportDetail"}</definedName>
    <definedName name="wrn.M3H_50." localSheetId="10" hidden="1">{"M3HL50",#N/A,FALSE,"SupportDetail"}</definedName>
    <definedName name="wrn.M3H_50." localSheetId="24" hidden="1">{"M3HL50",#N/A,FALSE,"SupportDetail"}</definedName>
    <definedName name="wrn.M3H_50." localSheetId="17" hidden="1">{"M3HL50",#N/A,FALSE,"SupportDetail"}</definedName>
    <definedName name="wrn.M3H_50." hidden="1">{"M3HL50",#N/A,FALSE,"SupportDetail"}</definedName>
    <definedName name="wrn.M3H_60." localSheetId="3" hidden="1">{"M3HL60",#N/A,FALSE,"SupportDetail"}</definedName>
    <definedName name="wrn.M3H_60." localSheetId="0" hidden="1">{"M3HL60",#N/A,FALSE,"SupportDetail"}</definedName>
    <definedName name="wrn.M3H_60." localSheetId="18" hidden="1">{"M3HL60",#N/A,FALSE,"SupportDetail"}</definedName>
    <definedName name="wrn.M3H_60." localSheetId="19" hidden="1">{"M3HL60",#N/A,FALSE,"SupportDetail"}</definedName>
    <definedName name="wrn.M3H_60." localSheetId="8" hidden="1">{"M3HL60",#N/A,FALSE,"SupportDetail"}</definedName>
    <definedName name="wrn.M3H_60." localSheetId="12" hidden="1">{"M3HL60",#N/A,FALSE,"SupportDetail"}</definedName>
    <definedName name="wrn.M3H_60." localSheetId="11" hidden="1">{"M3HL60",#N/A,FALSE,"SupportDetail"}</definedName>
    <definedName name="wrn.M3H_60." localSheetId="14" hidden="1">{"M3HL60",#N/A,FALSE,"SupportDetail"}</definedName>
    <definedName name="wrn.M3H_60." localSheetId="20" hidden="1">{"M3HL60",#N/A,FALSE,"SupportDetail"}</definedName>
    <definedName name="wrn.M3H_60." localSheetId="16" hidden="1">{"M3HL60",#N/A,FALSE,"SupportDetail"}</definedName>
    <definedName name="wrn.M3H_60." localSheetId="22" hidden="1">{"M3HL60",#N/A,FALSE,"SupportDetail"}</definedName>
    <definedName name="wrn.M3H_60." localSheetId="15" hidden="1">{"M3HL60",#N/A,FALSE,"SupportDetail"}</definedName>
    <definedName name="wrn.M3H_60." localSheetId="21" hidden="1">{"M3HL60",#N/A,FALSE,"SupportDetail"}</definedName>
    <definedName name="wrn.M3H_60." localSheetId="9" hidden="1">{"M3HL60",#N/A,FALSE,"SupportDetail"}</definedName>
    <definedName name="wrn.M3H_60." localSheetId="23" hidden="1">{"M3HL60",#N/A,FALSE,"SupportDetail"}</definedName>
    <definedName name="wrn.M3H_60." localSheetId="13" hidden="1">{"M3HL60",#N/A,FALSE,"SupportDetail"}</definedName>
    <definedName name="wrn.M3H_60." localSheetId="10" hidden="1">{"M3HL60",#N/A,FALSE,"SupportDetail"}</definedName>
    <definedName name="wrn.M3H_60." localSheetId="24" hidden="1">{"M3HL60",#N/A,FALSE,"SupportDetail"}</definedName>
    <definedName name="wrn.M3H_60." localSheetId="17" hidden="1">{"M3HL60",#N/A,FALSE,"SupportDetail"}</definedName>
    <definedName name="wrn.M3H_60." hidden="1">{"M3HL60",#N/A,FALSE,"SupportDetail"}</definedName>
    <definedName name="wrn.M3H_70." localSheetId="3" hidden="1">{"M3HL70",#N/A,FALSE,"SupportDetail"}</definedName>
    <definedName name="wrn.M3H_70." localSheetId="0" hidden="1">{"M3HL70",#N/A,FALSE,"SupportDetail"}</definedName>
    <definedName name="wrn.M3H_70." localSheetId="18" hidden="1">{"M3HL70",#N/A,FALSE,"SupportDetail"}</definedName>
    <definedName name="wrn.M3H_70." localSheetId="19" hidden="1">{"M3HL70",#N/A,FALSE,"SupportDetail"}</definedName>
    <definedName name="wrn.M3H_70." localSheetId="8" hidden="1">{"M3HL70",#N/A,FALSE,"SupportDetail"}</definedName>
    <definedName name="wrn.M3H_70." localSheetId="12" hidden="1">{"M3HL70",#N/A,FALSE,"SupportDetail"}</definedName>
    <definedName name="wrn.M3H_70." localSheetId="11" hidden="1">{"M3HL70",#N/A,FALSE,"SupportDetail"}</definedName>
    <definedName name="wrn.M3H_70." localSheetId="14" hidden="1">{"M3HL70",#N/A,FALSE,"SupportDetail"}</definedName>
    <definedName name="wrn.M3H_70." localSheetId="20" hidden="1">{"M3HL70",#N/A,FALSE,"SupportDetail"}</definedName>
    <definedName name="wrn.M3H_70." localSheetId="16" hidden="1">{"M3HL70",#N/A,FALSE,"SupportDetail"}</definedName>
    <definedName name="wrn.M3H_70." localSheetId="22" hidden="1">{"M3HL70",#N/A,FALSE,"SupportDetail"}</definedName>
    <definedName name="wrn.M3H_70." localSheetId="15" hidden="1">{"M3HL70",#N/A,FALSE,"SupportDetail"}</definedName>
    <definedName name="wrn.M3H_70." localSheetId="21" hidden="1">{"M3HL70",#N/A,FALSE,"SupportDetail"}</definedName>
    <definedName name="wrn.M3H_70." localSheetId="9" hidden="1">{"M3HL70",#N/A,FALSE,"SupportDetail"}</definedName>
    <definedName name="wrn.M3H_70." localSheetId="23" hidden="1">{"M3HL70",#N/A,FALSE,"SupportDetail"}</definedName>
    <definedName name="wrn.M3H_70." localSheetId="13" hidden="1">{"M3HL70",#N/A,FALSE,"SupportDetail"}</definedName>
    <definedName name="wrn.M3H_70." localSheetId="10" hidden="1">{"M3HL70",#N/A,FALSE,"SupportDetail"}</definedName>
    <definedName name="wrn.M3H_70." localSheetId="24" hidden="1">{"M3HL70",#N/A,FALSE,"SupportDetail"}</definedName>
    <definedName name="wrn.M3H_70." localSheetId="17" hidden="1">{"M3HL70",#N/A,FALSE,"SupportDetail"}</definedName>
    <definedName name="wrn.M3H_70." hidden="1">{"M3HL70",#N/A,FALSE,"SupportDetail"}</definedName>
    <definedName name="wrn.M3H_80." localSheetId="3" hidden="1">{"M3HL80",#N/A,FALSE,"SupportDetail"}</definedName>
    <definedName name="wrn.M3H_80." localSheetId="0" hidden="1">{"M3HL80",#N/A,FALSE,"SupportDetail"}</definedName>
    <definedName name="wrn.M3H_80." localSheetId="18" hidden="1">{"M3HL80",#N/A,FALSE,"SupportDetail"}</definedName>
    <definedName name="wrn.M3H_80." localSheetId="19" hidden="1">{"M3HL80",#N/A,FALSE,"SupportDetail"}</definedName>
    <definedName name="wrn.M3H_80." localSheetId="8" hidden="1">{"M3HL80",#N/A,FALSE,"SupportDetail"}</definedName>
    <definedName name="wrn.M3H_80." localSheetId="12" hidden="1">{"M3HL80",#N/A,FALSE,"SupportDetail"}</definedName>
    <definedName name="wrn.M3H_80." localSheetId="11" hidden="1">{"M3HL80",#N/A,FALSE,"SupportDetail"}</definedName>
    <definedName name="wrn.M3H_80." localSheetId="14" hidden="1">{"M3HL80",#N/A,FALSE,"SupportDetail"}</definedName>
    <definedName name="wrn.M3H_80." localSheetId="20" hidden="1">{"M3HL80",#N/A,FALSE,"SupportDetail"}</definedName>
    <definedName name="wrn.M3H_80." localSheetId="16" hidden="1">{"M3HL80",#N/A,FALSE,"SupportDetail"}</definedName>
    <definedName name="wrn.M3H_80." localSheetId="22" hidden="1">{"M3HL80",#N/A,FALSE,"SupportDetail"}</definedName>
    <definedName name="wrn.M3H_80." localSheetId="15" hidden="1">{"M3HL80",#N/A,FALSE,"SupportDetail"}</definedName>
    <definedName name="wrn.M3H_80." localSheetId="21" hidden="1">{"M3HL80",#N/A,FALSE,"SupportDetail"}</definedName>
    <definedName name="wrn.M3H_80." localSheetId="9" hidden="1">{"M3HL80",#N/A,FALSE,"SupportDetail"}</definedName>
    <definedName name="wrn.M3H_80." localSheetId="23" hidden="1">{"M3HL80",#N/A,FALSE,"SupportDetail"}</definedName>
    <definedName name="wrn.M3H_80." localSheetId="13" hidden="1">{"M3HL80",#N/A,FALSE,"SupportDetail"}</definedName>
    <definedName name="wrn.M3H_80." localSheetId="10" hidden="1">{"M3HL80",#N/A,FALSE,"SupportDetail"}</definedName>
    <definedName name="wrn.M3H_80." localSheetId="24" hidden="1">{"M3HL80",#N/A,FALSE,"SupportDetail"}</definedName>
    <definedName name="wrn.M3H_80." localSheetId="17" hidden="1">{"M3HL80",#N/A,FALSE,"SupportDetail"}</definedName>
    <definedName name="wrn.M3H_80." hidden="1">{"M3HL80",#N/A,FALSE,"SupportDetail"}</definedName>
    <definedName name="wrn.M3H_90." localSheetId="3" hidden="1">{"M3HL90",#N/A,FALSE,"SupportDetail"}</definedName>
    <definedName name="wrn.M3H_90." localSheetId="0" hidden="1">{"M3HL90",#N/A,FALSE,"SupportDetail"}</definedName>
    <definedName name="wrn.M3H_90." localSheetId="18" hidden="1">{"M3HL90",#N/A,FALSE,"SupportDetail"}</definedName>
    <definedName name="wrn.M3H_90." localSheetId="19" hidden="1">{"M3HL90",#N/A,FALSE,"SupportDetail"}</definedName>
    <definedName name="wrn.M3H_90." localSheetId="8" hidden="1">{"M3HL90",#N/A,FALSE,"SupportDetail"}</definedName>
    <definedName name="wrn.M3H_90." localSheetId="12" hidden="1">{"M3HL90",#N/A,FALSE,"SupportDetail"}</definedName>
    <definedName name="wrn.M3H_90." localSheetId="11" hidden="1">{"M3HL90",#N/A,FALSE,"SupportDetail"}</definedName>
    <definedName name="wrn.M3H_90." localSheetId="14" hidden="1">{"M3HL90",#N/A,FALSE,"SupportDetail"}</definedName>
    <definedName name="wrn.M3H_90." localSheetId="20" hidden="1">{"M3HL90",#N/A,FALSE,"SupportDetail"}</definedName>
    <definedName name="wrn.M3H_90." localSheetId="16" hidden="1">{"M3HL90",#N/A,FALSE,"SupportDetail"}</definedName>
    <definedName name="wrn.M3H_90." localSheetId="22" hidden="1">{"M3HL90",#N/A,FALSE,"SupportDetail"}</definedName>
    <definedName name="wrn.M3H_90." localSheetId="15" hidden="1">{"M3HL90",#N/A,FALSE,"SupportDetail"}</definedName>
    <definedName name="wrn.M3H_90." localSheetId="21" hidden="1">{"M3HL90",#N/A,FALSE,"SupportDetail"}</definedName>
    <definedName name="wrn.M3H_90." localSheetId="9" hidden="1">{"M3HL90",#N/A,FALSE,"SupportDetail"}</definedName>
    <definedName name="wrn.M3H_90." localSheetId="23" hidden="1">{"M3HL90",#N/A,FALSE,"SupportDetail"}</definedName>
    <definedName name="wrn.M3H_90." localSheetId="13" hidden="1">{"M3HL90",#N/A,FALSE,"SupportDetail"}</definedName>
    <definedName name="wrn.M3H_90." localSheetId="10" hidden="1">{"M3HL90",#N/A,FALSE,"SupportDetail"}</definedName>
    <definedName name="wrn.M3H_90." localSheetId="24" hidden="1">{"M3HL90",#N/A,FALSE,"SupportDetail"}</definedName>
    <definedName name="wrn.M3H_90." localSheetId="17" hidden="1">{"M3HL90",#N/A,FALSE,"SupportDetail"}</definedName>
    <definedName name="wrn.M3H_90." hidden="1">{"M3HL90",#N/A,FALSE,"SupportDetail"}</definedName>
    <definedName name="wrn.M3H100." localSheetId="3" hidden="1">{"M3H.100",#N/A,FALSE,"SupportDetail"}</definedName>
    <definedName name="wrn.M3H100." localSheetId="0" hidden="1">{"M3H.100",#N/A,FALSE,"SupportDetail"}</definedName>
    <definedName name="wrn.M3H100." localSheetId="18" hidden="1">{"M3H.100",#N/A,FALSE,"SupportDetail"}</definedName>
    <definedName name="wrn.M3H100." localSheetId="19" hidden="1">{"M3H.100",#N/A,FALSE,"SupportDetail"}</definedName>
    <definedName name="wrn.M3H100." localSheetId="8" hidden="1">{"M3H.100",#N/A,FALSE,"SupportDetail"}</definedName>
    <definedName name="wrn.M3H100." localSheetId="12" hidden="1">{"M3H.100",#N/A,FALSE,"SupportDetail"}</definedName>
    <definedName name="wrn.M3H100." localSheetId="11" hidden="1">{"M3H.100",#N/A,FALSE,"SupportDetail"}</definedName>
    <definedName name="wrn.M3H100." localSheetId="14" hidden="1">{"M3H.100",#N/A,FALSE,"SupportDetail"}</definedName>
    <definedName name="wrn.M3H100." localSheetId="20" hidden="1">{"M3H.100",#N/A,FALSE,"SupportDetail"}</definedName>
    <definedName name="wrn.M3H100." localSheetId="16" hidden="1">{"M3H.100",#N/A,FALSE,"SupportDetail"}</definedName>
    <definedName name="wrn.M3H100." localSheetId="22" hidden="1">{"M3H.100",#N/A,FALSE,"SupportDetail"}</definedName>
    <definedName name="wrn.M3H100." localSheetId="15" hidden="1">{"M3H.100",#N/A,FALSE,"SupportDetail"}</definedName>
    <definedName name="wrn.M3H100." localSheetId="21" hidden="1">{"M3H.100",#N/A,FALSE,"SupportDetail"}</definedName>
    <definedName name="wrn.M3H100." localSheetId="9" hidden="1">{"M3H.100",#N/A,FALSE,"SupportDetail"}</definedName>
    <definedName name="wrn.M3H100." localSheetId="23" hidden="1">{"M3H.100",#N/A,FALSE,"SupportDetail"}</definedName>
    <definedName name="wrn.M3H100." localSheetId="13" hidden="1">{"M3H.100",#N/A,FALSE,"SupportDetail"}</definedName>
    <definedName name="wrn.M3H100." localSheetId="10" hidden="1">{"M3H.100",#N/A,FALSE,"SupportDetail"}</definedName>
    <definedName name="wrn.M3H100." localSheetId="24" hidden="1">{"M3H.100",#N/A,FALSE,"SupportDetail"}</definedName>
    <definedName name="wrn.M3H100." localSheetId="17" hidden="1">{"M3H.100",#N/A,FALSE,"SupportDetail"}</definedName>
    <definedName name="wrn.M3H100." hidden="1">{"M3H.100",#N/A,FALSE,"SupportDetail"}</definedName>
    <definedName name="wrn.M3H110." localSheetId="3" hidden="1">{"M3H.110",#N/A,FALSE,"SupportDetail"}</definedName>
    <definedName name="wrn.M3H110." localSheetId="0" hidden="1">{"M3H.110",#N/A,FALSE,"SupportDetail"}</definedName>
    <definedName name="wrn.M3H110." localSheetId="18" hidden="1">{"M3H.110",#N/A,FALSE,"SupportDetail"}</definedName>
    <definedName name="wrn.M3H110." localSheetId="19" hidden="1">{"M3H.110",#N/A,FALSE,"SupportDetail"}</definedName>
    <definedName name="wrn.M3H110." localSheetId="8" hidden="1">{"M3H.110",#N/A,FALSE,"SupportDetail"}</definedName>
    <definedName name="wrn.M3H110." localSheetId="12" hidden="1">{"M3H.110",#N/A,FALSE,"SupportDetail"}</definedName>
    <definedName name="wrn.M3H110." localSheetId="11" hidden="1">{"M3H.110",#N/A,FALSE,"SupportDetail"}</definedName>
    <definedName name="wrn.M3H110." localSheetId="14" hidden="1">{"M3H.110",#N/A,FALSE,"SupportDetail"}</definedName>
    <definedName name="wrn.M3H110." localSheetId="20" hidden="1">{"M3H.110",#N/A,FALSE,"SupportDetail"}</definedName>
    <definedName name="wrn.M3H110." localSheetId="16" hidden="1">{"M3H.110",#N/A,FALSE,"SupportDetail"}</definedName>
    <definedName name="wrn.M3H110." localSheetId="22" hidden="1">{"M3H.110",#N/A,FALSE,"SupportDetail"}</definedName>
    <definedName name="wrn.M3H110." localSheetId="15" hidden="1">{"M3H.110",#N/A,FALSE,"SupportDetail"}</definedName>
    <definedName name="wrn.M3H110." localSheetId="21" hidden="1">{"M3H.110",#N/A,FALSE,"SupportDetail"}</definedName>
    <definedName name="wrn.M3H110." localSheetId="9" hidden="1">{"M3H.110",#N/A,FALSE,"SupportDetail"}</definedName>
    <definedName name="wrn.M3H110." localSheetId="23" hidden="1">{"M3H.110",#N/A,FALSE,"SupportDetail"}</definedName>
    <definedName name="wrn.M3H110." localSheetId="13" hidden="1">{"M3H.110",#N/A,FALSE,"SupportDetail"}</definedName>
    <definedName name="wrn.M3H110." localSheetId="10" hidden="1">{"M3H.110",#N/A,FALSE,"SupportDetail"}</definedName>
    <definedName name="wrn.M3H110." localSheetId="24" hidden="1">{"M3H.110",#N/A,FALSE,"SupportDetail"}</definedName>
    <definedName name="wrn.M3H110." localSheetId="17" hidden="1">{"M3H.110",#N/A,FALSE,"SupportDetail"}</definedName>
    <definedName name="wrn.M3H110." hidden="1">{"M3H.110",#N/A,FALSE,"SupportDetail"}</definedName>
    <definedName name="wrn.M3H120." localSheetId="3" hidden="1">{"M3H.120",#N/A,FALSE,"SupportDetail"}</definedName>
    <definedName name="wrn.M3H120." localSheetId="0" hidden="1">{"M3H.120",#N/A,FALSE,"SupportDetail"}</definedName>
    <definedName name="wrn.M3H120." localSheetId="18" hidden="1">{"M3H.120",#N/A,FALSE,"SupportDetail"}</definedName>
    <definedName name="wrn.M3H120." localSheetId="19" hidden="1">{"M3H.120",#N/A,FALSE,"SupportDetail"}</definedName>
    <definedName name="wrn.M3H120." localSheetId="8" hidden="1">{"M3H.120",#N/A,FALSE,"SupportDetail"}</definedName>
    <definedName name="wrn.M3H120." localSheetId="12" hidden="1">{"M3H.120",#N/A,FALSE,"SupportDetail"}</definedName>
    <definedName name="wrn.M3H120." localSheetId="11" hidden="1">{"M3H.120",#N/A,FALSE,"SupportDetail"}</definedName>
    <definedName name="wrn.M3H120." localSheetId="14" hidden="1">{"M3H.120",#N/A,FALSE,"SupportDetail"}</definedName>
    <definedName name="wrn.M3H120." localSheetId="20" hidden="1">{"M3H.120",#N/A,FALSE,"SupportDetail"}</definedName>
    <definedName name="wrn.M3H120." localSheetId="16" hidden="1">{"M3H.120",#N/A,FALSE,"SupportDetail"}</definedName>
    <definedName name="wrn.M3H120." localSheetId="22" hidden="1">{"M3H.120",#N/A,FALSE,"SupportDetail"}</definedName>
    <definedName name="wrn.M3H120." localSheetId="15" hidden="1">{"M3H.120",#N/A,FALSE,"SupportDetail"}</definedName>
    <definedName name="wrn.M3H120." localSheetId="21" hidden="1">{"M3H.120",#N/A,FALSE,"SupportDetail"}</definedName>
    <definedName name="wrn.M3H120." localSheetId="9" hidden="1">{"M3H.120",#N/A,FALSE,"SupportDetail"}</definedName>
    <definedName name="wrn.M3H120." localSheetId="23" hidden="1">{"M3H.120",#N/A,FALSE,"SupportDetail"}</definedName>
    <definedName name="wrn.M3H120." localSheetId="13" hidden="1">{"M3H.120",#N/A,FALSE,"SupportDetail"}</definedName>
    <definedName name="wrn.M3H120." localSheetId="10" hidden="1">{"M3H.120",#N/A,FALSE,"SupportDetail"}</definedName>
    <definedName name="wrn.M3H120." localSheetId="24" hidden="1">{"M3H.120",#N/A,FALSE,"SupportDetail"}</definedName>
    <definedName name="wrn.M3H120." localSheetId="17" hidden="1">{"M3H.120",#N/A,FALSE,"SupportDetail"}</definedName>
    <definedName name="wrn.M3H120." hidden="1">{"M3H.120",#N/A,FALSE,"SupportDetail"}</definedName>
    <definedName name="wrn.M3H130." localSheetId="3" hidden="1">{"M3H.130",#N/A,FALSE,"SupportDetail"}</definedName>
    <definedName name="wrn.M3H130." localSheetId="0" hidden="1">{"M3H.130",#N/A,FALSE,"SupportDetail"}</definedName>
    <definedName name="wrn.M3H130." localSheetId="18" hidden="1">{"M3H.130",#N/A,FALSE,"SupportDetail"}</definedName>
    <definedName name="wrn.M3H130." localSheetId="19" hidden="1">{"M3H.130",#N/A,FALSE,"SupportDetail"}</definedName>
    <definedName name="wrn.M3H130." localSheetId="8" hidden="1">{"M3H.130",#N/A,FALSE,"SupportDetail"}</definedName>
    <definedName name="wrn.M3H130." localSheetId="12" hidden="1">{"M3H.130",#N/A,FALSE,"SupportDetail"}</definedName>
    <definedName name="wrn.M3H130." localSheetId="11" hidden="1">{"M3H.130",#N/A,FALSE,"SupportDetail"}</definedName>
    <definedName name="wrn.M3H130." localSheetId="14" hidden="1">{"M3H.130",#N/A,FALSE,"SupportDetail"}</definedName>
    <definedName name="wrn.M3H130." localSheetId="20" hidden="1">{"M3H.130",#N/A,FALSE,"SupportDetail"}</definedName>
    <definedName name="wrn.M3H130." localSheetId="16" hidden="1">{"M3H.130",#N/A,FALSE,"SupportDetail"}</definedName>
    <definedName name="wrn.M3H130." localSheetId="22" hidden="1">{"M3H.130",#N/A,FALSE,"SupportDetail"}</definedName>
    <definedName name="wrn.M3H130." localSheetId="15" hidden="1">{"M3H.130",#N/A,FALSE,"SupportDetail"}</definedName>
    <definedName name="wrn.M3H130." localSheetId="21" hidden="1">{"M3H.130",#N/A,FALSE,"SupportDetail"}</definedName>
    <definedName name="wrn.M3H130." localSheetId="9" hidden="1">{"M3H.130",#N/A,FALSE,"SupportDetail"}</definedName>
    <definedName name="wrn.M3H130." localSheetId="23" hidden="1">{"M3H.130",#N/A,FALSE,"SupportDetail"}</definedName>
    <definedName name="wrn.M3H130." localSheetId="13" hidden="1">{"M3H.130",#N/A,FALSE,"SupportDetail"}</definedName>
    <definedName name="wrn.M3H130." localSheetId="10" hidden="1">{"M3H.130",#N/A,FALSE,"SupportDetail"}</definedName>
    <definedName name="wrn.M3H130." localSheetId="24" hidden="1">{"M3H.130",#N/A,FALSE,"SupportDetail"}</definedName>
    <definedName name="wrn.M3H130." localSheetId="17" hidden="1">{"M3H.130",#N/A,FALSE,"SupportDetail"}</definedName>
    <definedName name="wrn.M3H130." hidden="1">{"M3H.130",#N/A,FALSE,"SupportDetail"}</definedName>
    <definedName name="wrn.M3H140." localSheetId="3" hidden="1">{"M3H.140",#N/A,FALSE,"SupportDetail"}</definedName>
    <definedName name="wrn.M3H140." localSheetId="0" hidden="1">{"M3H.140",#N/A,FALSE,"SupportDetail"}</definedName>
    <definedName name="wrn.M3H140." localSheetId="18" hidden="1">{"M3H.140",#N/A,FALSE,"SupportDetail"}</definedName>
    <definedName name="wrn.M3H140." localSheetId="19" hidden="1">{"M3H.140",#N/A,FALSE,"SupportDetail"}</definedName>
    <definedName name="wrn.M3H140." localSheetId="8" hidden="1">{"M3H.140",#N/A,FALSE,"SupportDetail"}</definedName>
    <definedName name="wrn.M3H140." localSheetId="12" hidden="1">{"M3H.140",#N/A,FALSE,"SupportDetail"}</definedName>
    <definedName name="wrn.M3H140." localSheetId="11" hidden="1">{"M3H.140",#N/A,FALSE,"SupportDetail"}</definedName>
    <definedName name="wrn.M3H140." localSheetId="14" hidden="1">{"M3H.140",#N/A,FALSE,"SupportDetail"}</definedName>
    <definedName name="wrn.M3H140." localSheetId="20" hidden="1">{"M3H.140",#N/A,FALSE,"SupportDetail"}</definedName>
    <definedName name="wrn.M3H140." localSheetId="16" hidden="1">{"M3H.140",#N/A,FALSE,"SupportDetail"}</definedName>
    <definedName name="wrn.M3H140." localSheetId="22" hidden="1">{"M3H.140",#N/A,FALSE,"SupportDetail"}</definedName>
    <definedName name="wrn.M3H140." localSheetId="15" hidden="1">{"M3H.140",#N/A,FALSE,"SupportDetail"}</definedName>
    <definedName name="wrn.M3H140." localSheetId="21" hidden="1">{"M3H.140",#N/A,FALSE,"SupportDetail"}</definedName>
    <definedName name="wrn.M3H140." localSheetId="9" hidden="1">{"M3H.140",#N/A,FALSE,"SupportDetail"}</definedName>
    <definedName name="wrn.M3H140." localSheetId="23" hidden="1">{"M3H.140",#N/A,FALSE,"SupportDetail"}</definedName>
    <definedName name="wrn.M3H140." localSheetId="13" hidden="1">{"M3H.140",#N/A,FALSE,"SupportDetail"}</definedName>
    <definedName name="wrn.M3H140." localSheetId="10" hidden="1">{"M3H.140",#N/A,FALSE,"SupportDetail"}</definedName>
    <definedName name="wrn.M3H140." localSheetId="24" hidden="1">{"M3H.140",#N/A,FALSE,"SupportDetail"}</definedName>
    <definedName name="wrn.M3H140." localSheetId="17" hidden="1">{"M3H.140",#N/A,FALSE,"SupportDetail"}</definedName>
    <definedName name="wrn.M3H140." hidden="1">{"M3H.140",#N/A,FALSE,"SupportDetail"}</definedName>
    <definedName name="wrn.M3H150." localSheetId="3" hidden="1">{"M3H.150",#N/A,FALSE,"SupportDetail"}</definedName>
    <definedName name="wrn.M3H150." localSheetId="0" hidden="1">{"M3H.150",#N/A,FALSE,"SupportDetail"}</definedName>
    <definedName name="wrn.M3H150." localSheetId="18" hidden="1">{"M3H.150",#N/A,FALSE,"SupportDetail"}</definedName>
    <definedName name="wrn.M3H150." localSheetId="19" hidden="1">{"M3H.150",#N/A,FALSE,"SupportDetail"}</definedName>
    <definedName name="wrn.M3H150." localSheetId="8" hidden="1">{"M3H.150",#N/A,FALSE,"SupportDetail"}</definedName>
    <definedName name="wrn.M3H150." localSheetId="12" hidden="1">{"M3H.150",#N/A,FALSE,"SupportDetail"}</definedName>
    <definedName name="wrn.M3H150." localSheetId="11" hidden="1">{"M3H.150",#N/A,FALSE,"SupportDetail"}</definedName>
    <definedName name="wrn.M3H150." localSheetId="14" hidden="1">{"M3H.150",#N/A,FALSE,"SupportDetail"}</definedName>
    <definedName name="wrn.M3H150." localSheetId="20" hidden="1">{"M3H.150",#N/A,FALSE,"SupportDetail"}</definedName>
    <definedName name="wrn.M3H150." localSheetId="16" hidden="1">{"M3H.150",#N/A,FALSE,"SupportDetail"}</definedName>
    <definedName name="wrn.M3H150." localSheetId="22" hidden="1">{"M3H.150",#N/A,FALSE,"SupportDetail"}</definedName>
    <definedName name="wrn.M3H150." localSheetId="15" hidden="1">{"M3H.150",#N/A,FALSE,"SupportDetail"}</definedName>
    <definedName name="wrn.M3H150." localSheetId="21" hidden="1">{"M3H.150",#N/A,FALSE,"SupportDetail"}</definedName>
    <definedName name="wrn.M3H150." localSheetId="9" hidden="1">{"M3H.150",#N/A,FALSE,"SupportDetail"}</definedName>
    <definedName name="wrn.M3H150." localSheetId="23" hidden="1">{"M3H.150",#N/A,FALSE,"SupportDetail"}</definedName>
    <definedName name="wrn.M3H150." localSheetId="13" hidden="1">{"M3H.150",#N/A,FALSE,"SupportDetail"}</definedName>
    <definedName name="wrn.M3H150." localSheetId="10" hidden="1">{"M3H.150",#N/A,FALSE,"SupportDetail"}</definedName>
    <definedName name="wrn.M3H150." localSheetId="24" hidden="1">{"M3H.150",#N/A,FALSE,"SupportDetail"}</definedName>
    <definedName name="wrn.M3H150." localSheetId="17" hidden="1">{"M3H.150",#N/A,FALSE,"SupportDetail"}</definedName>
    <definedName name="wrn.M3H150." hidden="1">{"M3H.150",#N/A,FALSE,"SupportDetail"}</definedName>
    <definedName name="wrn.M3H160." localSheetId="3" hidden="1">{"M3H.160",#N/A,FALSE,"SupportDetail"}</definedName>
    <definedName name="wrn.M3H160." localSheetId="0" hidden="1">{"M3H.160",#N/A,FALSE,"SupportDetail"}</definedName>
    <definedName name="wrn.M3H160." localSheetId="18" hidden="1">{"M3H.160",#N/A,FALSE,"SupportDetail"}</definedName>
    <definedName name="wrn.M3H160." localSheetId="19" hidden="1">{"M3H.160",#N/A,FALSE,"SupportDetail"}</definedName>
    <definedName name="wrn.M3H160." localSheetId="8" hidden="1">{"M3H.160",#N/A,FALSE,"SupportDetail"}</definedName>
    <definedName name="wrn.M3H160." localSheetId="12" hidden="1">{"M3H.160",#N/A,FALSE,"SupportDetail"}</definedName>
    <definedName name="wrn.M3H160." localSheetId="11" hidden="1">{"M3H.160",#N/A,FALSE,"SupportDetail"}</definedName>
    <definedName name="wrn.M3H160." localSheetId="14" hidden="1">{"M3H.160",#N/A,FALSE,"SupportDetail"}</definedName>
    <definedName name="wrn.M3H160." localSheetId="20" hidden="1">{"M3H.160",#N/A,FALSE,"SupportDetail"}</definedName>
    <definedName name="wrn.M3H160." localSheetId="16" hidden="1">{"M3H.160",#N/A,FALSE,"SupportDetail"}</definedName>
    <definedName name="wrn.M3H160." localSheetId="22" hidden="1">{"M3H.160",#N/A,FALSE,"SupportDetail"}</definedName>
    <definedName name="wrn.M3H160." localSheetId="15" hidden="1">{"M3H.160",#N/A,FALSE,"SupportDetail"}</definedName>
    <definedName name="wrn.M3H160." localSheetId="21" hidden="1">{"M3H.160",#N/A,FALSE,"SupportDetail"}</definedName>
    <definedName name="wrn.M3H160." localSheetId="9" hidden="1">{"M3H.160",#N/A,FALSE,"SupportDetail"}</definedName>
    <definedName name="wrn.M3H160." localSheetId="23" hidden="1">{"M3H.160",#N/A,FALSE,"SupportDetail"}</definedName>
    <definedName name="wrn.M3H160." localSheetId="13" hidden="1">{"M3H.160",#N/A,FALSE,"SupportDetail"}</definedName>
    <definedName name="wrn.M3H160." localSheetId="10" hidden="1">{"M3H.160",#N/A,FALSE,"SupportDetail"}</definedName>
    <definedName name="wrn.M3H160." localSheetId="24" hidden="1">{"M3H.160",#N/A,FALSE,"SupportDetail"}</definedName>
    <definedName name="wrn.M3H160." localSheetId="17" hidden="1">{"M3H.160",#N/A,FALSE,"SupportDetail"}</definedName>
    <definedName name="wrn.M3H160." hidden="1">{"M3H.160",#N/A,FALSE,"SupportDetail"}</definedName>
    <definedName name="wrn.M3H170." localSheetId="3" hidden="1">{"M3H.170",#N/A,FALSE,"SupportDetail"}</definedName>
    <definedName name="wrn.M3H170." localSheetId="0" hidden="1">{"M3H.170",#N/A,FALSE,"SupportDetail"}</definedName>
    <definedName name="wrn.M3H170." localSheetId="18" hidden="1">{"M3H.170",#N/A,FALSE,"SupportDetail"}</definedName>
    <definedName name="wrn.M3H170." localSheetId="19" hidden="1">{"M3H.170",#N/A,FALSE,"SupportDetail"}</definedName>
    <definedName name="wrn.M3H170." localSheetId="8" hidden="1">{"M3H.170",#N/A,FALSE,"SupportDetail"}</definedName>
    <definedName name="wrn.M3H170." localSheetId="12" hidden="1">{"M3H.170",#N/A,FALSE,"SupportDetail"}</definedName>
    <definedName name="wrn.M3H170." localSheetId="11" hidden="1">{"M3H.170",#N/A,FALSE,"SupportDetail"}</definedName>
    <definedName name="wrn.M3H170." localSheetId="14" hidden="1">{"M3H.170",#N/A,FALSE,"SupportDetail"}</definedName>
    <definedName name="wrn.M3H170." localSheetId="20" hidden="1">{"M3H.170",#N/A,FALSE,"SupportDetail"}</definedName>
    <definedName name="wrn.M3H170." localSheetId="16" hidden="1">{"M3H.170",#N/A,FALSE,"SupportDetail"}</definedName>
    <definedName name="wrn.M3H170." localSheetId="22" hidden="1">{"M3H.170",#N/A,FALSE,"SupportDetail"}</definedName>
    <definedName name="wrn.M3H170." localSheetId="15" hidden="1">{"M3H.170",#N/A,FALSE,"SupportDetail"}</definedName>
    <definedName name="wrn.M3H170." localSheetId="21" hidden="1">{"M3H.170",#N/A,FALSE,"SupportDetail"}</definedName>
    <definedName name="wrn.M3H170." localSheetId="9" hidden="1">{"M3H.170",#N/A,FALSE,"SupportDetail"}</definedName>
    <definedName name="wrn.M3H170." localSheetId="23" hidden="1">{"M3H.170",#N/A,FALSE,"SupportDetail"}</definedName>
    <definedName name="wrn.M3H170." localSheetId="13" hidden="1">{"M3H.170",#N/A,FALSE,"SupportDetail"}</definedName>
    <definedName name="wrn.M3H170." localSheetId="10" hidden="1">{"M3H.170",#N/A,FALSE,"SupportDetail"}</definedName>
    <definedName name="wrn.M3H170." localSheetId="24" hidden="1">{"M3H.170",#N/A,FALSE,"SupportDetail"}</definedName>
    <definedName name="wrn.M3H170." localSheetId="17" hidden="1">{"M3H.170",#N/A,FALSE,"SupportDetail"}</definedName>
    <definedName name="wrn.M3H170." hidden="1">{"M3H.170",#N/A,FALSE,"SupportDetail"}</definedName>
    <definedName name="wrn.M3H180." localSheetId="3" hidden="1">{"M3H.180",#N/A,FALSE,"SupportDetail"}</definedName>
    <definedName name="wrn.M3H180." localSheetId="0" hidden="1">{"M3H.180",#N/A,FALSE,"SupportDetail"}</definedName>
    <definedName name="wrn.M3H180." localSheetId="18" hidden="1">{"M3H.180",#N/A,FALSE,"SupportDetail"}</definedName>
    <definedName name="wrn.M3H180." localSheetId="19" hidden="1">{"M3H.180",#N/A,FALSE,"SupportDetail"}</definedName>
    <definedName name="wrn.M3H180." localSheetId="8" hidden="1">{"M3H.180",#N/A,FALSE,"SupportDetail"}</definedName>
    <definedName name="wrn.M3H180." localSheetId="12" hidden="1">{"M3H.180",#N/A,FALSE,"SupportDetail"}</definedName>
    <definedName name="wrn.M3H180." localSheetId="11" hidden="1">{"M3H.180",#N/A,FALSE,"SupportDetail"}</definedName>
    <definedName name="wrn.M3H180." localSheetId="14" hidden="1">{"M3H.180",#N/A,FALSE,"SupportDetail"}</definedName>
    <definedName name="wrn.M3H180." localSheetId="20" hidden="1">{"M3H.180",#N/A,FALSE,"SupportDetail"}</definedName>
    <definedName name="wrn.M3H180." localSheetId="16" hidden="1">{"M3H.180",#N/A,FALSE,"SupportDetail"}</definedName>
    <definedName name="wrn.M3H180." localSheetId="22" hidden="1">{"M3H.180",#N/A,FALSE,"SupportDetail"}</definedName>
    <definedName name="wrn.M3H180." localSheetId="15" hidden="1">{"M3H.180",#N/A,FALSE,"SupportDetail"}</definedName>
    <definedName name="wrn.M3H180." localSheetId="21" hidden="1">{"M3H.180",#N/A,FALSE,"SupportDetail"}</definedName>
    <definedName name="wrn.M3H180." localSheetId="9" hidden="1">{"M3H.180",#N/A,FALSE,"SupportDetail"}</definedName>
    <definedName name="wrn.M3H180." localSheetId="23" hidden="1">{"M3H.180",#N/A,FALSE,"SupportDetail"}</definedName>
    <definedName name="wrn.M3H180." localSheetId="13" hidden="1">{"M3H.180",#N/A,FALSE,"SupportDetail"}</definedName>
    <definedName name="wrn.M3H180." localSheetId="10" hidden="1">{"M3H.180",#N/A,FALSE,"SupportDetail"}</definedName>
    <definedName name="wrn.M3H180." localSheetId="24" hidden="1">{"M3H.180",#N/A,FALSE,"SupportDetail"}</definedName>
    <definedName name="wrn.M3H180." localSheetId="17" hidden="1">{"M3H.180",#N/A,FALSE,"SupportDetail"}</definedName>
    <definedName name="wrn.M3H180." hidden="1">{"M3H.180",#N/A,FALSE,"SupportDetail"}</definedName>
    <definedName name="wrn.M3H190." localSheetId="3" hidden="1">{"M3H.190",#N/A,FALSE,"SupportDetail"}</definedName>
    <definedName name="wrn.M3H190." localSheetId="0" hidden="1">{"M3H.190",#N/A,FALSE,"SupportDetail"}</definedName>
    <definedName name="wrn.M3H190." localSheetId="18" hidden="1">{"M3H.190",#N/A,FALSE,"SupportDetail"}</definedName>
    <definedName name="wrn.M3H190." localSheetId="19" hidden="1">{"M3H.190",#N/A,FALSE,"SupportDetail"}</definedName>
    <definedName name="wrn.M3H190." localSheetId="8" hidden="1">{"M3H.190",#N/A,FALSE,"SupportDetail"}</definedName>
    <definedName name="wrn.M3H190." localSheetId="12" hidden="1">{"M3H.190",#N/A,FALSE,"SupportDetail"}</definedName>
    <definedName name="wrn.M3H190." localSheetId="11" hidden="1">{"M3H.190",#N/A,FALSE,"SupportDetail"}</definedName>
    <definedName name="wrn.M3H190." localSheetId="14" hidden="1">{"M3H.190",#N/A,FALSE,"SupportDetail"}</definedName>
    <definedName name="wrn.M3H190." localSheetId="20" hidden="1">{"M3H.190",#N/A,FALSE,"SupportDetail"}</definedName>
    <definedName name="wrn.M3H190." localSheetId="16" hidden="1">{"M3H.190",#N/A,FALSE,"SupportDetail"}</definedName>
    <definedName name="wrn.M3H190." localSheetId="22" hidden="1">{"M3H.190",#N/A,FALSE,"SupportDetail"}</definedName>
    <definedName name="wrn.M3H190." localSheetId="15" hidden="1">{"M3H.190",#N/A,FALSE,"SupportDetail"}</definedName>
    <definedName name="wrn.M3H190." localSheetId="21" hidden="1">{"M3H.190",#N/A,FALSE,"SupportDetail"}</definedName>
    <definedName name="wrn.M3H190." localSheetId="9" hidden="1">{"M3H.190",#N/A,FALSE,"SupportDetail"}</definedName>
    <definedName name="wrn.M3H190." localSheetId="23" hidden="1">{"M3H.190",#N/A,FALSE,"SupportDetail"}</definedName>
    <definedName name="wrn.M3H190." localSheetId="13" hidden="1">{"M3H.190",#N/A,FALSE,"SupportDetail"}</definedName>
    <definedName name="wrn.M3H190." localSheetId="10" hidden="1">{"M3H.190",#N/A,FALSE,"SupportDetail"}</definedName>
    <definedName name="wrn.M3H190." localSheetId="24" hidden="1">{"M3H.190",#N/A,FALSE,"SupportDetail"}</definedName>
    <definedName name="wrn.M3H190." localSheetId="17" hidden="1">{"M3H.190",#N/A,FALSE,"SupportDetail"}</definedName>
    <definedName name="wrn.M3H190." hidden="1">{"M3H.190",#N/A,FALSE,"SupportDetail"}</definedName>
    <definedName name="wrn.M3H200." localSheetId="3" hidden="1">{"M3H.200",#N/A,FALSE,"SupportDetail"}</definedName>
    <definedName name="wrn.M3H200." localSheetId="0" hidden="1">{"M3H.200",#N/A,FALSE,"SupportDetail"}</definedName>
    <definedName name="wrn.M3H200." localSheetId="18" hidden="1">{"M3H.200",#N/A,FALSE,"SupportDetail"}</definedName>
    <definedName name="wrn.M3H200." localSheetId="19" hidden="1">{"M3H.200",#N/A,FALSE,"SupportDetail"}</definedName>
    <definedName name="wrn.M3H200." localSheetId="8" hidden="1">{"M3H.200",#N/A,FALSE,"SupportDetail"}</definedName>
    <definedName name="wrn.M3H200." localSheetId="12" hidden="1">{"M3H.200",#N/A,FALSE,"SupportDetail"}</definedName>
    <definedName name="wrn.M3H200." localSheetId="11" hidden="1">{"M3H.200",#N/A,FALSE,"SupportDetail"}</definedName>
    <definedName name="wrn.M3H200." localSheetId="14" hidden="1">{"M3H.200",#N/A,FALSE,"SupportDetail"}</definedName>
    <definedName name="wrn.M3H200." localSheetId="20" hidden="1">{"M3H.200",#N/A,FALSE,"SupportDetail"}</definedName>
    <definedName name="wrn.M3H200." localSheetId="16" hidden="1">{"M3H.200",#N/A,FALSE,"SupportDetail"}</definedName>
    <definedName name="wrn.M3H200." localSheetId="22" hidden="1">{"M3H.200",#N/A,FALSE,"SupportDetail"}</definedName>
    <definedName name="wrn.M3H200." localSheetId="15" hidden="1">{"M3H.200",#N/A,FALSE,"SupportDetail"}</definedName>
    <definedName name="wrn.M3H200." localSheetId="21" hidden="1">{"M3H.200",#N/A,FALSE,"SupportDetail"}</definedName>
    <definedName name="wrn.M3H200." localSheetId="9" hidden="1">{"M3H.200",#N/A,FALSE,"SupportDetail"}</definedName>
    <definedName name="wrn.M3H200." localSheetId="23" hidden="1">{"M3H.200",#N/A,FALSE,"SupportDetail"}</definedName>
    <definedName name="wrn.M3H200." localSheetId="13" hidden="1">{"M3H.200",#N/A,FALSE,"SupportDetail"}</definedName>
    <definedName name="wrn.M3H200." localSheetId="10" hidden="1">{"M3H.200",#N/A,FALSE,"SupportDetail"}</definedName>
    <definedName name="wrn.M3H200." localSheetId="24" hidden="1">{"M3H.200",#N/A,FALSE,"SupportDetail"}</definedName>
    <definedName name="wrn.M3H200." localSheetId="17" hidden="1">{"M3H.200",#N/A,FALSE,"SupportDetail"}</definedName>
    <definedName name="wrn.M3H200." hidden="1">{"M3H.200",#N/A,FALSE,"SupportDetail"}</definedName>
    <definedName name="wrn.M3H210." localSheetId="3" hidden="1">{"M3H.210",#N/A,FALSE,"SupportDetail"}</definedName>
    <definedName name="wrn.M3H210." localSheetId="0" hidden="1">{"M3H.210",#N/A,FALSE,"SupportDetail"}</definedName>
    <definedName name="wrn.M3H210." localSheetId="18" hidden="1">{"M3H.210",#N/A,FALSE,"SupportDetail"}</definedName>
    <definedName name="wrn.M3H210." localSheetId="19" hidden="1">{"M3H.210",#N/A,FALSE,"SupportDetail"}</definedName>
    <definedName name="wrn.M3H210." localSheetId="8" hidden="1">{"M3H.210",#N/A,FALSE,"SupportDetail"}</definedName>
    <definedName name="wrn.M3H210." localSheetId="12" hidden="1">{"M3H.210",#N/A,FALSE,"SupportDetail"}</definedName>
    <definedName name="wrn.M3H210." localSheetId="11" hidden="1">{"M3H.210",#N/A,FALSE,"SupportDetail"}</definedName>
    <definedName name="wrn.M3H210." localSheetId="14" hidden="1">{"M3H.210",#N/A,FALSE,"SupportDetail"}</definedName>
    <definedName name="wrn.M3H210." localSheetId="20" hidden="1">{"M3H.210",#N/A,FALSE,"SupportDetail"}</definedName>
    <definedName name="wrn.M3H210." localSheetId="16" hidden="1">{"M3H.210",#N/A,FALSE,"SupportDetail"}</definedName>
    <definedName name="wrn.M3H210." localSheetId="22" hidden="1">{"M3H.210",#N/A,FALSE,"SupportDetail"}</definedName>
    <definedName name="wrn.M3H210." localSheetId="15" hidden="1">{"M3H.210",#N/A,FALSE,"SupportDetail"}</definedName>
    <definedName name="wrn.M3H210." localSheetId="21" hidden="1">{"M3H.210",#N/A,FALSE,"SupportDetail"}</definedName>
    <definedName name="wrn.M3H210." localSheetId="9" hidden="1">{"M3H.210",#N/A,FALSE,"SupportDetail"}</definedName>
    <definedName name="wrn.M3H210." localSheetId="23" hidden="1">{"M3H.210",#N/A,FALSE,"SupportDetail"}</definedName>
    <definedName name="wrn.M3H210." localSheetId="13" hidden="1">{"M3H.210",#N/A,FALSE,"SupportDetail"}</definedName>
    <definedName name="wrn.M3H210." localSheetId="10" hidden="1">{"M3H.210",#N/A,FALSE,"SupportDetail"}</definedName>
    <definedName name="wrn.M3H210." localSheetId="24" hidden="1">{"M3H.210",#N/A,FALSE,"SupportDetail"}</definedName>
    <definedName name="wrn.M3H210." localSheetId="17" hidden="1">{"M3H.210",#N/A,FALSE,"SupportDetail"}</definedName>
    <definedName name="wrn.M3H210." hidden="1">{"M3H.210",#N/A,FALSE,"SupportDetail"}</definedName>
    <definedName name="wrn.M3H220." localSheetId="3" hidden="1">{"M3H.220",#N/A,FALSE,"SupportDetail"}</definedName>
    <definedName name="wrn.M3H220." localSheetId="0" hidden="1">{"M3H.220",#N/A,FALSE,"SupportDetail"}</definedName>
    <definedName name="wrn.M3H220." localSheetId="18" hidden="1">{"M3H.220",#N/A,FALSE,"SupportDetail"}</definedName>
    <definedName name="wrn.M3H220." localSheetId="19" hidden="1">{"M3H.220",#N/A,FALSE,"SupportDetail"}</definedName>
    <definedName name="wrn.M3H220." localSheetId="8" hidden="1">{"M3H.220",#N/A,FALSE,"SupportDetail"}</definedName>
    <definedName name="wrn.M3H220." localSheetId="12" hidden="1">{"M3H.220",#N/A,FALSE,"SupportDetail"}</definedName>
    <definedName name="wrn.M3H220." localSheetId="11" hidden="1">{"M3H.220",#N/A,FALSE,"SupportDetail"}</definedName>
    <definedName name="wrn.M3H220." localSheetId="14" hidden="1">{"M3H.220",#N/A,FALSE,"SupportDetail"}</definedName>
    <definedName name="wrn.M3H220." localSheetId="20" hidden="1">{"M3H.220",#N/A,FALSE,"SupportDetail"}</definedName>
    <definedName name="wrn.M3H220." localSheetId="16" hidden="1">{"M3H.220",#N/A,FALSE,"SupportDetail"}</definedName>
    <definedName name="wrn.M3H220." localSheetId="22" hidden="1">{"M3H.220",#N/A,FALSE,"SupportDetail"}</definedName>
    <definedName name="wrn.M3H220." localSheetId="15" hidden="1">{"M3H.220",#N/A,FALSE,"SupportDetail"}</definedName>
    <definedName name="wrn.M3H220." localSheetId="21" hidden="1">{"M3H.220",#N/A,FALSE,"SupportDetail"}</definedName>
    <definedName name="wrn.M3H220." localSheetId="9" hidden="1">{"M3H.220",#N/A,FALSE,"SupportDetail"}</definedName>
    <definedName name="wrn.M3H220." localSheetId="23" hidden="1">{"M3H.220",#N/A,FALSE,"SupportDetail"}</definedName>
    <definedName name="wrn.M3H220." localSheetId="13" hidden="1">{"M3H.220",#N/A,FALSE,"SupportDetail"}</definedName>
    <definedName name="wrn.M3H220." localSheetId="10" hidden="1">{"M3H.220",#N/A,FALSE,"SupportDetail"}</definedName>
    <definedName name="wrn.M3H220." localSheetId="24" hidden="1">{"M3H.220",#N/A,FALSE,"SupportDetail"}</definedName>
    <definedName name="wrn.M3H220." localSheetId="17" hidden="1">{"M3H.220",#N/A,FALSE,"SupportDetail"}</definedName>
    <definedName name="wrn.M3H220." hidden="1">{"M3H.220",#N/A,FALSE,"SupportDetail"}</definedName>
    <definedName name="wrn.M3H230." localSheetId="3" hidden="1">{"M3H.230",#N/A,FALSE,"SupportDetail"}</definedName>
    <definedName name="wrn.M3H230." localSheetId="0" hidden="1">{"M3H.230",#N/A,FALSE,"SupportDetail"}</definedName>
    <definedName name="wrn.M3H230." localSheetId="18" hidden="1">{"M3H.230",#N/A,FALSE,"SupportDetail"}</definedName>
    <definedName name="wrn.M3H230." localSheetId="19" hidden="1">{"M3H.230",#N/A,FALSE,"SupportDetail"}</definedName>
    <definedName name="wrn.M3H230." localSheetId="8" hidden="1">{"M3H.230",#N/A,FALSE,"SupportDetail"}</definedName>
    <definedName name="wrn.M3H230." localSheetId="12" hidden="1">{"M3H.230",#N/A,FALSE,"SupportDetail"}</definedName>
    <definedName name="wrn.M3H230." localSheetId="11" hidden="1">{"M3H.230",#N/A,FALSE,"SupportDetail"}</definedName>
    <definedName name="wrn.M3H230." localSheetId="14" hidden="1">{"M3H.230",#N/A,FALSE,"SupportDetail"}</definedName>
    <definedName name="wrn.M3H230." localSheetId="20" hidden="1">{"M3H.230",#N/A,FALSE,"SupportDetail"}</definedName>
    <definedName name="wrn.M3H230." localSheetId="16" hidden="1">{"M3H.230",#N/A,FALSE,"SupportDetail"}</definedName>
    <definedName name="wrn.M3H230." localSheetId="22" hidden="1">{"M3H.230",#N/A,FALSE,"SupportDetail"}</definedName>
    <definedName name="wrn.M3H230." localSheetId="15" hidden="1">{"M3H.230",#N/A,FALSE,"SupportDetail"}</definedName>
    <definedName name="wrn.M3H230." localSheetId="21" hidden="1">{"M3H.230",#N/A,FALSE,"SupportDetail"}</definedName>
    <definedName name="wrn.M3H230." localSheetId="9" hidden="1">{"M3H.230",#N/A,FALSE,"SupportDetail"}</definedName>
    <definedName name="wrn.M3H230." localSheetId="23" hidden="1">{"M3H.230",#N/A,FALSE,"SupportDetail"}</definedName>
    <definedName name="wrn.M3H230." localSheetId="13" hidden="1">{"M3H.230",#N/A,FALSE,"SupportDetail"}</definedName>
    <definedName name="wrn.M3H230." localSheetId="10" hidden="1">{"M3H.230",#N/A,FALSE,"SupportDetail"}</definedName>
    <definedName name="wrn.M3H230." localSheetId="24" hidden="1">{"M3H.230",#N/A,FALSE,"SupportDetail"}</definedName>
    <definedName name="wrn.M3H230." localSheetId="17" hidden="1">{"M3H.230",#N/A,FALSE,"SupportDetail"}</definedName>
    <definedName name="wrn.M3H230." hidden="1">{"M3H.230",#N/A,FALSE,"SupportDetail"}</definedName>
    <definedName name="wrn.M3H240." localSheetId="3" hidden="1">{"M3H.240",#N/A,FALSE,"SupportDetail"}</definedName>
    <definedName name="wrn.M3H240." localSheetId="0" hidden="1">{"M3H.240",#N/A,FALSE,"SupportDetail"}</definedName>
    <definedName name="wrn.M3H240." localSheetId="18" hidden="1">{"M3H.240",#N/A,FALSE,"SupportDetail"}</definedName>
    <definedName name="wrn.M3H240." localSheetId="19" hidden="1">{"M3H.240",#N/A,FALSE,"SupportDetail"}</definedName>
    <definedName name="wrn.M3H240." localSheetId="8" hidden="1">{"M3H.240",#N/A,FALSE,"SupportDetail"}</definedName>
    <definedName name="wrn.M3H240." localSheetId="12" hidden="1">{"M3H.240",#N/A,FALSE,"SupportDetail"}</definedName>
    <definedName name="wrn.M3H240." localSheetId="11" hidden="1">{"M3H.240",#N/A,FALSE,"SupportDetail"}</definedName>
    <definedName name="wrn.M3H240." localSheetId="14" hidden="1">{"M3H.240",#N/A,FALSE,"SupportDetail"}</definedName>
    <definedName name="wrn.M3H240." localSheetId="20" hidden="1">{"M3H.240",#N/A,FALSE,"SupportDetail"}</definedName>
    <definedName name="wrn.M3H240." localSheetId="16" hidden="1">{"M3H.240",#N/A,FALSE,"SupportDetail"}</definedName>
    <definedName name="wrn.M3H240." localSheetId="22" hidden="1">{"M3H.240",#N/A,FALSE,"SupportDetail"}</definedName>
    <definedName name="wrn.M3H240." localSheetId="15" hidden="1">{"M3H.240",#N/A,FALSE,"SupportDetail"}</definedName>
    <definedName name="wrn.M3H240." localSheetId="21" hidden="1">{"M3H.240",#N/A,FALSE,"SupportDetail"}</definedName>
    <definedName name="wrn.M3H240." localSheetId="9" hidden="1">{"M3H.240",#N/A,FALSE,"SupportDetail"}</definedName>
    <definedName name="wrn.M3H240." localSheetId="23" hidden="1">{"M3H.240",#N/A,FALSE,"SupportDetail"}</definedName>
    <definedName name="wrn.M3H240." localSheetId="13" hidden="1">{"M3H.240",#N/A,FALSE,"SupportDetail"}</definedName>
    <definedName name="wrn.M3H240." localSheetId="10" hidden="1">{"M3H.240",#N/A,FALSE,"SupportDetail"}</definedName>
    <definedName name="wrn.M3H240." localSheetId="24" hidden="1">{"M3H.240",#N/A,FALSE,"SupportDetail"}</definedName>
    <definedName name="wrn.M3H240." localSheetId="17" hidden="1">{"M3H.240",#N/A,FALSE,"SupportDetail"}</definedName>
    <definedName name="wrn.M3H240." hidden="1">{"M3H.240",#N/A,FALSE,"SupportDetail"}</definedName>
    <definedName name="wrn.M3H250." localSheetId="3" hidden="1">{"M3H.250",#N/A,FALSE,"SupportDetail"}</definedName>
    <definedName name="wrn.M3H250." localSheetId="0" hidden="1">{"M3H.250",#N/A,FALSE,"SupportDetail"}</definedName>
    <definedName name="wrn.M3H250." localSheetId="18" hidden="1">{"M3H.250",#N/A,FALSE,"SupportDetail"}</definedName>
    <definedName name="wrn.M3H250." localSheetId="19" hidden="1">{"M3H.250",#N/A,FALSE,"SupportDetail"}</definedName>
    <definedName name="wrn.M3H250." localSheetId="8" hidden="1">{"M3H.250",#N/A,FALSE,"SupportDetail"}</definedName>
    <definedName name="wrn.M3H250." localSheetId="12" hidden="1">{"M3H.250",#N/A,FALSE,"SupportDetail"}</definedName>
    <definedName name="wrn.M3H250." localSheetId="11" hidden="1">{"M3H.250",#N/A,FALSE,"SupportDetail"}</definedName>
    <definedName name="wrn.M3H250." localSheetId="14" hidden="1">{"M3H.250",#N/A,FALSE,"SupportDetail"}</definedName>
    <definedName name="wrn.M3H250." localSheetId="20" hidden="1">{"M3H.250",#N/A,FALSE,"SupportDetail"}</definedName>
    <definedName name="wrn.M3H250." localSheetId="16" hidden="1">{"M3H.250",#N/A,FALSE,"SupportDetail"}</definedName>
    <definedName name="wrn.M3H250." localSheetId="22" hidden="1">{"M3H.250",#N/A,FALSE,"SupportDetail"}</definedName>
    <definedName name="wrn.M3H250." localSheetId="15" hidden="1">{"M3H.250",#N/A,FALSE,"SupportDetail"}</definedName>
    <definedName name="wrn.M3H250." localSheetId="21" hidden="1">{"M3H.250",#N/A,FALSE,"SupportDetail"}</definedName>
    <definedName name="wrn.M3H250." localSheetId="9" hidden="1">{"M3H.250",#N/A,FALSE,"SupportDetail"}</definedName>
    <definedName name="wrn.M3H250." localSheetId="23" hidden="1">{"M3H.250",#N/A,FALSE,"SupportDetail"}</definedName>
    <definedName name="wrn.M3H250." localSheetId="13" hidden="1">{"M3H.250",#N/A,FALSE,"SupportDetail"}</definedName>
    <definedName name="wrn.M3H250." localSheetId="10" hidden="1">{"M3H.250",#N/A,FALSE,"SupportDetail"}</definedName>
    <definedName name="wrn.M3H250." localSheetId="24" hidden="1">{"M3H.250",#N/A,FALSE,"SupportDetail"}</definedName>
    <definedName name="wrn.M3H250." localSheetId="17" hidden="1">{"M3H.250",#N/A,FALSE,"SupportDetail"}</definedName>
    <definedName name="wrn.M3H250." hidden="1">{"M3H.250",#N/A,FALSE,"SupportDetail"}</definedName>
    <definedName name="wrn.M3H260." localSheetId="3" hidden="1">{"M3H.260",#N/A,FALSE,"SupportDetail"}</definedName>
    <definedName name="wrn.M3H260." localSheetId="0" hidden="1">{"M3H.260",#N/A,FALSE,"SupportDetail"}</definedName>
    <definedName name="wrn.M3H260." localSheetId="18" hidden="1">{"M3H.260",#N/A,FALSE,"SupportDetail"}</definedName>
    <definedName name="wrn.M3H260." localSheetId="19" hidden="1">{"M3H.260",#N/A,FALSE,"SupportDetail"}</definedName>
    <definedName name="wrn.M3H260." localSheetId="8" hidden="1">{"M3H.260",#N/A,FALSE,"SupportDetail"}</definedName>
    <definedName name="wrn.M3H260." localSheetId="12" hidden="1">{"M3H.260",#N/A,FALSE,"SupportDetail"}</definedName>
    <definedName name="wrn.M3H260." localSheetId="11" hidden="1">{"M3H.260",#N/A,FALSE,"SupportDetail"}</definedName>
    <definedName name="wrn.M3H260." localSheetId="14" hidden="1">{"M3H.260",#N/A,FALSE,"SupportDetail"}</definedName>
    <definedName name="wrn.M3H260." localSheetId="20" hidden="1">{"M3H.260",#N/A,FALSE,"SupportDetail"}</definedName>
    <definedName name="wrn.M3H260." localSheetId="16" hidden="1">{"M3H.260",#N/A,FALSE,"SupportDetail"}</definedName>
    <definedName name="wrn.M3H260." localSheetId="22" hidden="1">{"M3H.260",#N/A,FALSE,"SupportDetail"}</definedName>
    <definedName name="wrn.M3H260." localSheetId="15" hidden="1">{"M3H.260",#N/A,FALSE,"SupportDetail"}</definedName>
    <definedName name="wrn.M3H260." localSheetId="21" hidden="1">{"M3H.260",#N/A,FALSE,"SupportDetail"}</definedName>
    <definedName name="wrn.M3H260." localSheetId="9" hidden="1">{"M3H.260",#N/A,FALSE,"SupportDetail"}</definedName>
    <definedName name="wrn.M3H260." localSheetId="23" hidden="1">{"M3H.260",#N/A,FALSE,"SupportDetail"}</definedName>
    <definedName name="wrn.M3H260." localSheetId="13" hidden="1">{"M3H.260",#N/A,FALSE,"SupportDetail"}</definedName>
    <definedName name="wrn.M3H260." localSheetId="10" hidden="1">{"M3H.260",#N/A,FALSE,"SupportDetail"}</definedName>
    <definedName name="wrn.M3H260." localSheetId="24" hidden="1">{"M3H.260",#N/A,FALSE,"SupportDetail"}</definedName>
    <definedName name="wrn.M3H260." localSheetId="17" hidden="1">{"M3H.260",#N/A,FALSE,"SupportDetail"}</definedName>
    <definedName name="wrn.M3H260." hidden="1">{"M3H.260",#N/A,FALSE,"SupportDetail"}</definedName>
    <definedName name="wrn.M3H270." localSheetId="3" hidden="1">{"M3H.270",#N/A,FALSE,"SupportDetail"}</definedName>
    <definedName name="wrn.M3H270." localSheetId="0" hidden="1">{"M3H.270",#N/A,FALSE,"SupportDetail"}</definedName>
    <definedName name="wrn.M3H270." localSheetId="18" hidden="1">{"M3H.270",#N/A,FALSE,"SupportDetail"}</definedName>
    <definedName name="wrn.M3H270." localSheetId="19" hidden="1">{"M3H.270",#N/A,FALSE,"SupportDetail"}</definedName>
    <definedName name="wrn.M3H270." localSheetId="8" hidden="1">{"M3H.270",#N/A,FALSE,"SupportDetail"}</definedName>
    <definedName name="wrn.M3H270." localSheetId="12" hidden="1">{"M3H.270",#N/A,FALSE,"SupportDetail"}</definedName>
    <definedName name="wrn.M3H270." localSheetId="11" hidden="1">{"M3H.270",#N/A,FALSE,"SupportDetail"}</definedName>
    <definedName name="wrn.M3H270." localSheetId="14" hidden="1">{"M3H.270",#N/A,FALSE,"SupportDetail"}</definedName>
    <definedName name="wrn.M3H270." localSheetId="20" hidden="1">{"M3H.270",#N/A,FALSE,"SupportDetail"}</definedName>
    <definedName name="wrn.M3H270." localSheetId="16" hidden="1">{"M3H.270",#N/A,FALSE,"SupportDetail"}</definedName>
    <definedName name="wrn.M3H270." localSheetId="22" hidden="1">{"M3H.270",#N/A,FALSE,"SupportDetail"}</definedName>
    <definedName name="wrn.M3H270." localSheetId="15" hidden="1">{"M3H.270",#N/A,FALSE,"SupportDetail"}</definedName>
    <definedName name="wrn.M3H270." localSheetId="21" hidden="1">{"M3H.270",#N/A,FALSE,"SupportDetail"}</definedName>
    <definedName name="wrn.M3H270." localSheetId="9" hidden="1">{"M3H.270",#N/A,FALSE,"SupportDetail"}</definedName>
    <definedName name="wrn.M3H270." localSheetId="23" hidden="1">{"M3H.270",#N/A,FALSE,"SupportDetail"}</definedName>
    <definedName name="wrn.M3H270." localSheetId="13" hidden="1">{"M3H.270",#N/A,FALSE,"SupportDetail"}</definedName>
    <definedName name="wrn.M3H270." localSheetId="10" hidden="1">{"M3H.270",#N/A,FALSE,"SupportDetail"}</definedName>
    <definedName name="wrn.M3H270." localSheetId="24" hidden="1">{"M3H.270",#N/A,FALSE,"SupportDetail"}</definedName>
    <definedName name="wrn.M3H270." localSheetId="17" hidden="1">{"M3H.270",#N/A,FALSE,"SupportDetail"}</definedName>
    <definedName name="wrn.M3H270." hidden="1">{"M3H.270",#N/A,FALSE,"SupportDetail"}</definedName>
    <definedName name="wrn.M3H280." localSheetId="3" hidden="1">{"M3H.280",#N/A,FALSE,"SupportDetail"}</definedName>
    <definedName name="wrn.M3H280." localSheetId="0" hidden="1">{"M3H.280",#N/A,FALSE,"SupportDetail"}</definedName>
    <definedName name="wrn.M3H280." localSheetId="18" hidden="1">{"M3H.280",#N/A,FALSE,"SupportDetail"}</definedName>
    <definedName name="wrn.M3H280." localSheetId="19" hidden="1">{"M3H.280",#N/A,FALSE,"SupportDetail"}</definedName>
    <definedName name="wrn.M3H280." localSheetId="8" hidden="1">{"M3H.280",#N/A,FALSE,"SupportDetail"}</definedName>
    <definedName name="wrn.M3H280." localSheetId="12" hidden="1">{"M3H.280",#N/A,FALSE,"SupportDetail"}</definedName>
    <definedName name="wrn.M3H280." localSheetId="11" hidden="1">{"M3H.280",#N/A,FALSE,"SupportDetail"}</definedName>
    <definedName name="wrn.M3H280." localSheetId="14" hidden="1">{"M3H.280",#N/A,FALSE,"SupportDetail"}</definedName>
    <definedName name="wrn.M3H280." localSheetId="20" hidden="1">{"M3H.280",#N/A,FALSE,"SupportDetail"}</definedName>
    <definedName name="wrn.M3H280." localSheetId="16" hidden="1">{"M3H.280",#N/A,FALSE,"SupportDetail"}</definedName>
    <definedName name="wrn.M3H280." localSheetId="22" hidden="1">{"M3H.280",#N/A,FALSE,"SupportDetail"}</definedName>
    <definedName name="wrn.M3H280." localSheetId="15" hidden="1">{"M3H.280",#N/A,FALSE,"SupportDetail"}</definedName>
    <definedName name="wrn.M3H280." localSheetId="21" hidden="1">{"M3H.280",#N/A,FALSE,"SupportDetail"}</definedName>
    <definedName name="wrn.M3H280." localSheetId="9" hidden="1">{"M3H.280",#N/A,FALSE,"SupportDetail"}</definedName>
    <definedName name="wrn.M3H280." localSheetId="23" hidden="1">{"M3H.280",#N/A,FALSE,"SupportDetail"}</definedName>
    <definedName name="wrn.M3H280." localSheetId="13" hidden="1">{"M3H.280",#N/A,FALSE,"SupportDetail"}</definedName>
    <definedName name="wrn.M3H280." localSheetId="10" hidden="1">{"M3H.280",#N/A,FALSE,"SupportDetail"}</definedName>
    <definedName name="wrn.M3H280." localSheetId="24" hidden="1">{"M3H.280",#N/A,FALSE,"SupportDetail"}</definedName>
    <definedName name="wrn.M3H280." localSheetId="17" hidden="1">{"M3H.280",#N/A,FALSE,"SupportDetail"}</definedName>
    <definedName name="wrn.M3H280." hidden="1">{"M3H.280",#N/A,FALSE,"SupportDetail"}</definedName>
    <definedName name="wrn.M3H290." localSheetId="3" hidden="1">{"M3H.290",#N/A,FALSE,"SupportDetail"}</definedName>
    <definedName name="wrn.M3H290." localSheetId="0" hidden="1">{"M3H.290",#N/A,FALSE,"SupportDetail"}</definedName>
    <definedName name="wrn.M3H290." localSheetId="18" hidden="1">{"M3H.290",#N/A,FALSE,"SupportDetail"}</definedName>
    <definedName name="wrn.M3H290." localSheetId="19" hidden="1">{"M3H.290",#N/A,FALSE,"SupportDetail"}</definedName>
    <definedName name="wrn.M3H290." localSheetId="8" hidden="1">{"M3H.290",#N/A,FALSE,"SupportDetail"}</definedName>
    <definedName name="wrn.M3H290." localSheetId="12" hidden="1">{"M3H.290",#N/A,FALSE,"SupportDetail"}</definedName>
    <definedName name="wrn.M3H290." localSheetId="11" hidden="1">{"M3H.290",#N/A,FALSE,"SupportDetail"}</definedName>
    <definedName name="wrn.M3H290." localSheetId="14" hidden="1">{"M3H.290",#N/A,FALSE,"SupportDetail"}</definedName>
    <definedName name="wrn.M3H290." localSheetId="20" hidden="1">{"M3H.290",#N/A,FALSE,"SupportDetail"}</definedName>
    <definedName name="wrn.M3H290." localSheetId="16" hidden="1">{"M3H.290",#N/A,FALSE,"SupportDetail"}</definedName>
    <definedName name="wrn.M3H290." localSheetId="22" hidden="1">{"M3H.290",#N/A,FALSE,"SupportDetail"}</definedName>
    <definedName name="wrn.M3H290." localSheetId="15" hidden="1">{"M3H.290",#N/A,FALSE,"SupportDetail"}</definedName>
    <definedName name="wrn.M3H290." localSheetId="21" hidden="1">{"M3H.290",#N/A,FALSE,"SupportDetail"}</definedName>
    <definedName name="wrn.M3H290." localSheetId="9" hidden="1">{"M3H.290",#N/A,FALSE,"SupportDetail"}</definedName>
    <definedName name="wrn.M3H290." localSheetId="23" hidden="1">{"M3H.290",#N/A,FALSE,"SupportDetail"}</definedName>
    <definedName name="wrn.M3H290." localSheetId="13" hidden="1">{"M3H.290",#N/A,FALSE,"SupportDetail"}</definedName>
    <definedName name="wrn.M3H290." localSheetId="10" hidden="1">{"M3H.290",#N/A,FALSE,"SupportDetail"}</definedName>
    <definedName name="wrn.M3H290." localSheetId="24" hidden="1">{"M3H.290",#N/A,FALSE,"SupportDetail"}</definedName>
    <definedName name="wrn.M3H290." localSheetId="17" hidden="1">{"M3H.290",#N/A,FALSE,"SupportDetail"}</definedName>
    <definedName name="wrn.M3H290." hidden="1">{"M3H.290",#N/A,FALSE,"SupportDetail"}</definedName>
    <definedName name="wrn.M3H300." localSheetId="3" hidden="1">{"M3H.300",#N/A,FALSE,"SupportDetail"}</definedName>
    <definedName name="wrn.M3H300." localSheetId="0" hidden="1">{"M3H.300",#N/A,FALSE,"SupportDetail"}</definedName>
    <definedName name="wrn.M3H300." localSheetId="18" hidden="1">{"M3H.300",#N/A,FALSE,"SupportDetail"}</definedName>
    <definedName name="wrn.M3H300." localSheetId="19" hidden="1">{"M3H.300",#N/A,FALSE,"SupportDetail"}</definedName>
    <definedName name="wrn.M3H300." localSheetId="8" hidden="1">{"M3H.300",#N/A,FALSE,"SupportDetail"}</definedName>
    <definedName name="wrn.M3H300." localSheetId="12" hidden="1">{"M3H.300",#N/A,FALSE,"SupportDetail"}</definedName>
    <definedName name="wrn.M3H300." localSheetId="11" hidden="1">{"M3H.300",#N/A,FALSE,"SupportDetail"}</definedName>
    <definedName name="wrn.M3H300." localSheetId="14" hidden="1">{"M3H.300",#N/A,FALSE,"SupportDetail"}</definedName>
    <definedName name="wrn.M3H300." localSheetId="20" hidden="1">{"M3H.300",#N/A,FALSE,"SupportDetail"}</definedName>
    <definedName name="wrn.M3H300." localSheetId="16" hidden="1">{"M3H.300",#N/A,FALSE,"SupportDetail"}</definedName>
    <definedName name="wrn.M3H300." localSheetId="22" hidden="1">{"M3H.300",#N/A,FALSE,"SupportDetail"}</definedName>
    <definedName name="wrn.M3H300." localSheetId="15" hidden="1">{"M3H.300",#N/A,FALSE,"SupportDetail"}</definedName>
    <definedName name="wrn.M3H300." localSheetId="21" hidden="1">{"M3H.300",#N/A,FALSE,"SupportDetail"}</definedName>
    <definedName name="wrn.M3H300." localSheetId="9" hidden="1">{"M3H.300",#N/A,FALSE,"SupportDetail"}</definedName>
    <definedName name="wrn.M3H300." localSheetId="23" hidden="1">{"M3H.300",#N/A,FALSE,"SupportDetail"}</definedName>
    <definedName name="wrn.M3H300." localSheetId="13" hidden="1">{"M3H.300",#N/A,FALSE,"SupportDetail"}</definedName>
    <definedName name="wrn.M3H300." localSheetId="10" hidden="1">{"M3H.300",#N/A,FALSE,"SupportDetail"}</definedName>
    <definedName name="wrn.M3H300." localSheetId="24" hidden="1">{"M3H.300",#N/A,FALSE,"SupportDetail"}</definedName>
    <definedName name="wrn.M3H300." localSheetId="17" hidden="1">{"M3H.300",#N/A,FALSE,"SupportDetail"}</definedName>
    <definedName name="wrn.M3H300." hidden="1">{"M3H.300",#N/A,FALSE,"SupportDetail"}</definedName>
    <definedName name="wrn.M3H310." localSheetId="3" hidden="1">{"M3H.310",#N/A,FALSE,"SupportDetail"}</definedName>
    <definedName name="wrn.M3H310." localSheetId="0" hidden="1">{"M3H.310",#N/A,FALSE,"SupportDetail"}</definedName>
    <definedName name="wrn.M3H310." localSheetId="18" hidden="1">{"M3H.310",#N/A,FALSE,"SupportDetail"}</definedName>
    <definedName name="wrn.M3H310." localSheetId="19" hidden="1">{"M3H.310",#N/A,FALSE,"SupportDetail"}</definedName>
    <definedName name="wrn.M3H310." localSheetId="8" hidden="1">{"M3H.310",#N/A,FALSE,"SupportDetail"}</definedName>
    <definedName name="wrn.M3H310." localSheetId="12" hidden="1">{"M3H.310",#N/A,FALSE,"SupportDetail"}</definedName>
    <definedName name="wrn.M3H310." localSheetId="11" hidden="1">{"M3H.310",#N/A,FALSE,"SupportDetail"}</definedName>
    <definedName name="wrn.M3H310." localSheetId="14" hidden="1">{"M3H.310",#N/A,FALSE,"SupportDetail"}</definedName>
    <definedName name="wrn.M3H310." localSheetId="20" hidden="1">{"M3H.310",#N/A,FALSE,"SupportDetail"}</definedName>
    <definedName name="wrn.M3H310." localSheetId="16" hidden="1">{"M3H.310",#N/A,FALSE,"SupportDetail"}</definedName>
    <definedName name="wrn.M3H310." localSheetId="22" hidden="1">{"M3H.310",#N/A,FALSE,"SupportDetail"}</definedName>
    <definedName name="wrn.M3H310." localSheetId="15" hidden="1">{"M3H.310",#N/A,FALSE,"SupportDetail"}</definedName>
    <definedName name="wrn.M3H310." localSheetId="21" hidden="1">{"M3H.310",#N/A,FALSE,"SupportDetail"}</definedName>
    <definedName name="wrn.M3H310." localSheetId="9" hidden="1">{"M3H.310",#N/A,FALSE,"SupportDetail"}</definedName>
    <definedName name="wrn.M3H310." localSheetId="23" hidden="1">{"M3H.310",#N/A,FALSE,"SupportDetail"}</definedName>
    <definedName name="wrn.M3H310." localSheetId="13" hidden="1">{"M3H.310",#N/A,FALSE,"SupportDetail"}</definedName>
    <definedName name="wrn.M3H310." localSheetId="10" hidden="1">{"M3H.310",#N/A,FALSE,"SupportDetail"}</definedName>
    <definedName name="wrn.M3H310." localSheetId="24" hidden="1">{"M3H.310",#N/A,FALSE,"SupportDetail"}</definedName>
    <definedName name="wrn.M3H310." localSheetId="17" hidden="1">{"M3H.310",#N/A,FALSE,"SupportDetail"}</definedName>
    <definedName name="wrn.M3H310." hidden="1">{"M3H.310",#N/A,FALSE,"SupportDetail"}</definedName>
    <definedName name="wrn.M3H320." localSheetId="3" hidden="1">{"M3H.320",#N/A,FALSE,"SupportDetail"}</definedName>
    <definedName name="wrn.M3H320." localSheetId="0" hidden="1">{"M3H.320",#N/A,FALSE,"SupportDetail"}</definedName>
    <definedName name="wrn.M3H320." localSheetId="18" hidden="1">{"M3H.320",#N/A,FALSE,"SupportDetail"}</definedName>
    <definedName name="wrn.M3H320." localSheetId="19" hidden="1">{"M3H.320",#N/A,FALSE,"SupportDetail"}</definedName>
    <definedName name="wrn.M3H320." localSheetId="8" hidden="1">{"M3H.320",#N/A,FALSE,"SupportDetail"}</definedName>
    <definedName name="wrn.M3H320." localSheetId="12" hidden="1">{"M3H.320",#N/A,FALSE,"SupportDetail"}</definedName>
    <definedName name="wrn.M3H320." localSheetId="11" hidden="1">{"M3H.320",#N/A,FALSE,"SupportDetail"}</definedName>
    <definedName name="wrn.M3H320." localSheetId="14" hidden="1">{"M3H.320",#N/A,FALSE,"SupportDetail"}</definedName>
    <definedName name="wrn.M3H320." localSheetId="20" hidden="1">{"M3H.320",#N/A,FALSE,"SupportDetail"}</definedName>
    <definedName name="wrn.M3H320." localSheetId="16" hidden="1">{"M3H.320",#N/A,FALSE,"SupportDetail"}</definedName>
    <definedName name="wrn.M3H320." localSheetId="22" hidden="1">{"M3H.320",#N/A,FALSE,"SupportDetail"}</definedName>
    <definedName name="wrn.M3H320." localSheetId="15" hidden="1">{"M3H.320",#N/A,FALSE,"SupportDetail"}</definedName>
    <definedName name="wrn.M3H320." localSheetId="21" hidden="1">{"M3H.320",#N/A,FALSE,"SupportDetail"}</definedName>
    <definedName name="wrn.M3H320." localSheetId="9" hidden="1">{"M3H.320",#N/A,FALSE,"SupportDetail"}</definedName>
    <definedName name="wrn.M3H320." localSheetId="23" hidden="1">{"M3H.320",#N/A,FALSE,"SupportDetail"}</definedName>
    <definedName name="wrn.M3H320." localSheetId="13" hidden="1">{"M3H.320",#N/A,FALSE,"SupportDetail"}</definedName>
    <definedName name="wrn.M3H320." localSheetId="10" hidden="1">{"M3H.320",#N/A,FALSE,"SupportDetail"}</definedName>
    <definedName name="wrn.M3H320." localSheetId="24" hidden="1">{"M3H.320",#N/A,FALSE,"SupportDetail"}</definedName>
    <definedName name="wrn.M3H320." localSheetId="17" hidden="1">{"M3H.320",#N/A,FALSE,"SupportDetail"}</definedName>
    <definedName name="wrn.M3H320." hidden="1">{"M3H.320",#N/A,FALSE,"SupportDetail"}</definedName>
    <definedName name="wrn.M3H330." localSheetId="3" hidden="1">{"M3H.330",#N/A,FALSE,"SupportDetail"}</definedName>
    <definedName name="wrn.M3H330." localSheetId="0" hidden="1">{"M3H.330",#N/A,FALSE,"SupportDetail"}</definedName>
    <definedName name="wrn.M3H330." localSheetId="18" hidden="1">{"M3H.330",#N/A,FALSE,"SupportDetail"}</definedName>
    <definedName name="wrn.M3H330." localSheetId="19" hidden="1">{"M3H.330",#N/A,FALSE,"SupportDetail"}</definedName>
    <definedName name="wrn.M3H330." localSheetId="8" hidden="1">{"M3H.330",#N/A,FALSE,"SupportDetail"}</definedName>
    <definedName name="wrn.M3H330." localSheetId="12" hidden="1">{"M3H.330",#N/A,FALSE,"SupportDetail"}</definedName>
    <definedName name="wrn.M3H330." localSheetId="11" hidden="1">{"M3H.330",#N/A,FALSE,"SupportDetail"}</definedName>
    <definedName name="wrn.M3H330." localSheetId="14" hidden="1">{"M3H.330",#N/A,FALSE,"SupportDetail"}</definedName>
    <definedName name="wrn.M3H330." localSheetId="20" hidden="1">{"M3H.330",#N/A,FALSE,"SupportDetail"}</definedName>
    <definedName name="wrn.M3H330." localSheetId="16" hidden="1">{"M3H.330",#N/A,FALSE,"SupportDetail"}</definedName>
    <definedName name="wrn.M3H330." localSheetId="22" hidden="1">{"M3H.330",#N/A,FALSE,"SupportDetail"}</definedName>
    <definedName name="wrn.M3H330." localSheetId="15" hidden="1">{"M3H.330",#N/A,FALSE,"SupportDetail"}</definedName>
    <definedName name="wrn.M3H330." localSheetId="21" hidden="1">{"M3H.330",#N/A,FALSE,"SupportDetail"}</definedName>
    <definedName name="wrn.M3H330." localSheetId="9" hidden="1">{"M3H.330",#N/A,FALSE,"SupportDetail"}</definedName>
    <definedName name="wrn.M3H330." localSheetId="23" hidden="1">{"M3H.330",#N/A,FALSE,"SupportDetail"}</definedName>
    <definedName name="wrn.M3H330." localSheetId="13" hidden="1">{"M3H.330",#N/A,FALSE,"SupportDetail"}</definedName>
    <definedName name="wrn.M3H330." localSheetId="10" hidden="1">{"M3H.330",#N/A,FALSE,"SupportDetail"}</definedName>
    <definedName name="wrn.M3H330." localSheetId="24" hidden="1">{"M3H.330",#N/A,FALSE,"SupportDetail"}</definedName>
    <definedName name="wrn.M3H330." localSheetId="17" hidden="1">{"M3H.330",#N/A,FALSE,"SupportDetail"}</definedName>
    <definedName name="wrn.M3H330." hidden="1">{"M3H.330",#N/A,FALSE,"SupportDetail"}</definedName>
    <definedName name="wrn.M3H340." localSheetId="3" hidden="1">{"M3H.340",#N/A,FALSE,"SupportDetail"}</definedName>
    <definedName name="wrn.M3H340." localSheetId="0" hidden="1">{"M3H.340",#N/A,FALSE,"SupportDetail"}</definedName>
    <definedName name="wrn.M3H340." localSheetId="18" hidden="1">{"M3H.340",#N/A,FALSE,"SupportDetail"}</definedName>
    <definedName name="wrn.M3H340." localSheetId="19" hidden="1">{"M3H.340",#N/A,FALSE,"SupportDetail"}</definedName>
    <definedName name="wrn.M3H340." localSheetId="8" hidden="1">{"M3H.340",#N/A,FALSE,"SupportDetail"}</definedName>
    <definedName name="wrn.M3H340." localSheetId="12" hidden="1">{"M3H.340",#N/A,FALSE,"SupportDetail"}</definedName>
    <definedName name="wrn.M3H340." localSheetId="11" hidden="1">{"M3H.340",#N/A,FALSE,"SupportDetail"}</definedName>
    <definedName name="wrn.M3H340." localSheetId="14" hidden="1">{"M3H.340",#N/A,FALSE,"SupportDetail"}</definedName>
    <definedName name="wrn.M3H340." localSheetId="20" hidden="1">{"M3H.340",#N/A,FALSE,"SupportDetail"}</definedName>
    <definedName name="wrn.M3H340." localSheetId="16" hidden="1">{"M3H.340",#N/A,FALSE,"SupportDetail"}</definedName>
    <definedName name="wrn.M3H340." localSheetId="22" hidden="1">{"M3H.340",#N/A,FALSE,"SupportDetail"}</definedName>
    <definedName name="wrn.M3H340." localSheetId="15" hidden="1">{"M3H.340",#N/A,FALSE,"SupportDetail"}</definedName>
    <definedName name="wrn.M3H340." localSheetId="21" hidden="1">{"M3H.340",#N/A,FALSE,"SupportDetail"}</definedName>
    <definedName name="wrn.M3H340." localSheetId="9" hidden="1">{"M3H.340",#N/A,FALSE,"SupportDetail"}</definedName>
    <definedName name="wrn.M3H340." localSheetId="23" hidden="1">{"M3H.340",#N/A,FALSE,"SupportDetail"}</definedName>
    <definedName name="wrn.M3H340." localSheetId="13" hidden="1">{"M3H.340",#N/A,FALSE,"SupportDetail"}</definedName>
    <definedName name="wrn.M3H340." localSheetId="10" hidden="1">{"M3H.340",#N/A,FALSE,"SupportDetail"}</definedName>
    <definedName name="wrn.M3H340." localSheetId="24" hidden="1">{"M3H.340",#N/A,FALSE,"SupportDetail"}</definedName>
    <definedName name="wrn.M3H340." localSheetId="17" hidden="1">{"M3H.340",#N/A,FALSE,"SupportDetail"}</definedName>
    <definedName name="wrn.M3H340." hidden="1">{"M3H.340",#N/A,FALSE,"SupportDetail"}</definedName>
    <definedName name="wrn.M3H350." localSheetId="3" hidden="1">{"M3H.350",#N/A,FALSE,"SupportDetail"}</definedName>
    <definedName name="wrn.M3H350." localSheetId="0" hidden="1">{"M3H.350",#N/A,FALSE,"SupportDetail"}</definedName>
    <definedName name="wrn.M3H350." localSheetId="18" hidden="1">{"M3H.350",#N/A,FALSE,"SupportDetail"}</definedName>
    <definedName name="wrn.M3H350." localSheetId="19" hidden="1">{"M3H.350",#N/A,FALSE,"SupportDetail"}</definedName>
    <definedName name="wrn.M3H350." localSheetId="8" hidden="1">{"M3H.350",#N/A,FALSE,"SupportDetail"}</definedName>
    <definedName name="wrn.M3H350." localSheetId="12" hidden="1">{"M3H.350",#N/A,FALSE,"SupportDetail"}</definedName>
    <definedName name="wrn.M3H350." localSheetId="11" hidden="1">{"M3H.350",#N/A,FALSE,"SupportDetail"}</definedName>
    <definedName name="wrn.M3H350." localSheetId="14" hidden="1">{"M3H.350",#N/A,FALSE,"SupportDetail"}</definedName>
    <definedName name="wrn.M3H350." localSheetId="20" hidden="1">{"M3H.350",#N/A,FALSE,"SupportDetail"}</definedName>
    <definedName name="wrn.M3H350." localSheetId="16" hidden="1">{"M3H.350",#N/A,FALSE,"SupportDetail"}</definedName>
    <definedName name="wrn.M3H350." localSheetId="22" hidden="1">{"M3H.350",#N/A,FALSE,"SupportDetail"}</definedName>
    <definedName name="wrn.M3H350." localSheetId="15" hidden="1">{"M3H.350",#N/A,FALSE,"SupportDetail"}</definedName>
    <definedName name="wrn.M3H350." localSheetId="21" hidden="1">{"M3H.350",#N/A,FALSE,"SupportDetail"}</definedName>
    <definedName name="wrn.M3H350." localSheetId="9" hidden="1">{"M3H.350",#N/A,FALSE,"SupportDetail"}</definedName>
    <definedName name="wrn.M3H350." localSheetId="23" hidden="1">{"M3H.350",#N/A,FALSE,"SupportDetail"}</definedName>
    <definedName name="wrn.M3H350." localSheetId="13" hidden="1">{"M3H.350",#N/A,FALSE,"SupportDetail"}</definedName>
    <definedName name="wrn.M3H350." localSheetId="10" hidden="1">{"M3H.350",#N/A,FALSE,"SupportDetail"}</definedName>
    <definedName name="wrn.M3H350." localSheetId="24" hidden="1">{"M3H.350",#N/A,FALSE,"SupportDetail"}</definedName>
    <definedName name="wrn.M3H350." localSheetId="17" hidden="1">{"M3H.350",#N/A,FALSE,"SupportDetail"}</definedName>
    <definedName name="wrn.M3H350." hidden="1">{"M3H.350",#N/A,FALSE,"SupportDetail"}</definedName>
    <definedName name="wrn.M3H360." localSheetId="3" hidden="1">{"M3H.360",#N/A,FALSE,"SupportDetail"}</definedName>
    <definedName name="wrn.M3H360." localSheetId="0" hidden="1">{"M3H.360",#N/A,FALSE,"SupportDetail"}</definedName>
    <definedName name="wrn.M3H360." localSheetId="18" hidden="1">{"M3H.360",#N/A,FALSE,"SupportDetail"}</definedName>
    <definedName name="wrn.M3H360." localSheetId="19" hidden="1">{"M3H.360",#N/A,FALSE,"SupportDetail"}</definedName>
    <definedName name="wrn.M3H360." localSheetId="8" hidden="1">{"M3H.360",#N/A,FALSE,"SupportDetail"}</definedName>
    <definedName name="wrn.M3H360." localSheetId="12" hidden="1">{"M3H.360",#N/A,FALSE,"SupportDetail"}</definedName>
    <definedName name="wrn.M3H360." localSheetId="11" hidden="1">{"M3H.360",#N/A,FALSE,"SupportDetail"}</definedName>
    <definedName name="wrn.M3H360." localSheetId="14" hidden="1">{"M3H.360",#N/A,FALSE,"SupportDetail"}</definedName>
    <definedName name="wrn.M3H360." localSheetId="20" hidden="1">{"M3H.360",#N/A,FALSE,"SupportDetail"}</definedName>
    <definedName name="wrn.M3H360." localSheetId="16" hidden="1">{"M3H.360",#N/A,FALSE,"SupportDetail"}</definedName>
    <definedName name="wrn.M3H360." localSheetId="22" hidden="1">{"M3H.360",#N/A,FALSE,"SupportDetail"}</definedName>
    <definedName name="wrn.M3H360." localSheetId="15" hidden="1">{"M3H.360",#N/A,FALSE,"SupportDetail"}</definedName>
    <definedName name="wrn.M3H360." localSheetId="21" hidden="1">{"M3H.360",#N/A,FALSE,"SupportDetail"}</definedName>
    <definedName name="wrn.M3H360." localSheetId="9" hidden="1">{"M3H.360",#N/A,FALSE,"SupportDetail"}</definedName>
    <definedName name="wrn.M3H360." localSheetId="23" hidden="1">{"M3H.360",#N/A,FALSE,"SupportDetail"}</definedName>
    <definedName name="wrn.M3H360." localSheetId="13" hidden="1">{"M3H.360",#N/A,FALSE,"SupportDetail"}</definedName>
    <definedName name="wrn.M3H360." localSheetId="10" hidden="1">{"M3H.360",#N/A,FALSE,"SupportDetail"}</definedName>
    <definedName name="wrn.M3H360." localSheetId="24" hidden="1">{"M3H.360",#N/A,FALSE,"SupportDetail"}</definedName>
    <definedName name="wrn.M3H360." localSheetId="17" hidden="1">{"M3H.360",#N/A,FALSE,"SupportDetail"}</definedName>
    <definedName name="wrn.M3H360." hidden="1">{"M3H.360",#N/A,FALSE,"SupportDetail"}</definedName>
    <definedName name="wrn.M3H370." localSheetId="3" hidden="1">{"M3H.370",#N/A,FALSE,"SupportDetail"}</definedName>
    <definedName name="wrn.M3H370." localSheetId="0" hidden="1">{"M3H.370",#N/A,FALSE,"SupportDetail"}</definedName>
    <definedName name="wrn.M3H370." localSheetId="18" hidden="1">{"M3H.370",#N/A,FALSE,"SupportDetail"}</definedName>
    <definedName name="wrn.M3H370." localSheetId="19" hidden="1">{"M3H.370",#N/A,FALSE,"SupportDetail"}</definedName>
    <definedName name="wrn.M3H370." localSheetId="8" hidden="1">{"M3H.370",#N/A,FALSE,"SupportDetail"}</definedName>
    <definedName name="wrn.M3H370." localSheetId="12" hidden="1">{"M3H.370",#N/A,FALSE,"SupportDetail"}</definedName>
    <definedName name="wrn.M3H370." localSheetId="11" hidden="1">{"M3H.370",#N/A,FALSE,"SupportDetail"}</definedName>
    <definedName name="wrn.M3H370." localSheetId="14" hidden="1">{"M3H.370",#N/A,FALSE,"SupportDetail"}</definedName>
    <definedName name="wrn.M3H370." localSheetId="20" hidden="1">{"M3H.370",#N/A,FALSE,"SupportDetail"}</definedName>
    <definedName name="wrn.M3H370." localSheetId="16" hidden="1">{"M3H.370",#N/A,FALSE,"SupportDetail"}</definedName>
    <definedName name="wrn.M3H370." localSheetId="22" hidden="1">{"M3H.370",#N/A,FALSE,"SupportDetail"}</definedName>
    <definedName name="wrn.M3H370." localSheetId="15" hidden="1">{"M3H.370",#N/A,FALSE,"SupportDetail"}</definedName>
    <definedName name="wrn.M3H370." localSheetId="21" hidden="1">{"M3H.370",#N/A,FALSE,"SupportDetail"}</definedName>
    <definedName name="wrn.M3H370." localSheetId="9" hidden="1">{"M3H.370",#N/A,FALSE,"SupportDetail"}</definedName>
    <definedName name="wrn.M3H370." localSheetId="23" hidden="1">{"M3H.370",#N/A,FALSE,"SupportDetail"}</definedName>
    <definedName name="wrn.M3H370." localSheetId="13" hidden="1">{"M3H.370",#N/A,FALSE,"SupportDetail"}</definedName>
    <definedName name="wrn.M3H370." localSheetId="10" hidden="1">{"M3H.370",#N/A,FALSE,"SupportDetail"}</definedName>
    <definedName name="wrn.M3H370." localSheetId="24" hidden="1">{"M3H.370",#N/A,FALSE,"SupportDetail"}</definedName>
    <definedName name="wrn.M3H370." localSheetId="17" hidden="1">{"M3H.370",#N/A,FALSE,"SupportDetail"}</definedName>
    <definedName name="wrn.M3H370." hidden="1">{"M3H.370",#N/A,FALSE,"SupportDetail"}</definedName>
    <definedName name="wrn.M3H380." localSheetId="3" hidden="1">{"M3H.380",#N/A,FALSE,"SupportDetail"}</definedName>
    <definedName name="wrn.M3H380." localSheetId="0" hidden="1">{"M3H.380",#N/A,FALSE,"SupportDetail"}</definedName>
    <definedName name="wrn.M3H380." localSheetId="18" hidden="1">{"M3H.380",#N/A,FALSE,"SupportDetail"}</definedName>
    <definedName name="wrn.M3H380." localSheetId="19" hidden="1">{"M3H.380",#N/A,FALSE,"SupportDetail"}</definedName>
    <definedName name="wrn.M3H380." localSheetId="8" hidden="1">{"M3H.380",#N/A,FALSE,"SupportDetail"}</definedName>
    <definedName name="wrn.M3H380." localSheetId="12" hidden="1">{"M3H.380",#N/A,FALSE,"SupportDetail"}</definedName>
    <definedName name="wrn.M3H380." localSheetId="11" hidden="1">{"M3H.380",#N/A,FALSE,"SupportDetail"}</definedName>
    <definedName name="wrn.M3H380." localSheetId="14" hidden="1">{"M3H.380",#N/A,FALSE,"SupportDetail"}</definedName>
    <definedName name="wrn.M3H380." localSheetId="20" hidden="1">{"M3H.380",#N/A,FALSE,"SupportDetail"}</definedName>
    <definedName name="wrn.M3H380." localSheetId="16" hidden="1">{"M3H.380",#N/A,FALSE,"SupportDetail"}</definedName>
    <definedName name="wrn.M3H380." localSheetId="22" hidden="1">{"M3H.380",#N/A,FALSE,"SupportDetail"}</definedName>
    <definedName name="wrn.M3H380." localSheetId="15" hidden="1">{"M3H.380",#N/A,FALSE,"SupportDetail"}</definedName>
    <definedName name="wrn.M3H380." localSheetId="21" hidden="1">{"M3H.380",#N/A,FALSE,"SupportDetail"}</definedName>
    <definedName name="wrn.M3H380." localSheetId="9" hidden="1">{"M3H.380",#N/A,FALSE,"SupportDetail"}</definedName>
    <definedName name="wrn.M3H380." localSheetId="23" hidden="1">{"M3H.380",#N/A,FALSE,"SupportDetail"}</definedName>
    <definedName name="wrn.M3H380." localSheetId="13" hidden="1">{"M3H.380",#N/A,FALSE,"SupportDetail"}</definedName>
    <definedName name="wrn.M3H380." localSheetId="10" hidden="1">{"M3H.380",#N/A,FALSE,"SupportDetail"}</definedName>
    <definedName name="wrn.M3H380." localSheetId="24" hidden="1">{"M3H.380",#N/A,FALSE,"SupportDetail"}</definedName>
    <definedName name="wrn.M3H380." localSheetId="17" hidden="1">{"M3H.380",#N/A,FALSE,"SupportDetail"}</definedName>
    <definedName name="wrn.M3H380." hidden="1">{"M3H.380",#N/A,FALSE,"SupportDetail"}</definedName>
    <definedName name="wrn.M3H390." localSheetId="3" hidden="1">{"M3H.390",#N/A,FALSE,"SupportDetail"}</definedName>
    <definedName name="wrn.M3H390." localSheetId="0" hidden="1">{"M3H.390",#N/A,FALSE,"SupportDetail"}</definedName>
    <definedName name="wrn.M3H390." localSheetId="18" hidden="1">{"M3H.390",#N/A,FALSE,"SupportDetail"}</definedName>
    <definedName name="wrn.M3H390." localSheetId="19" hidden="1">{"M3H.390",#N/A,FALSE,"SupportDetail"}</definedName>
    <definedName name="wrn.M3H390." localSheetId="8" hidden="1">{"M3H.390",#N/A,FALSE,"SupportDetail"}</definedName>
    <definedName name="wrn.M3H390." localSheetId="12" hidden="1">{"M3H.390",#N/A,FALSE,"SupportDetail"}</definedName>
    <definedName name="wrn.M3H390." localSheetId="11" hidden="1">{"M3H.390",#N/A,FALSE,"SupportDetail"}</definedName>
    <definedName name="wrn.M3H390." localSheetId="14" hidden="1">{"M3H.390",#N/A,FALSE,"SupportDetail"}</definedName>
    <definedName name="wrn.M3H390." localSheetId="20" hidden="1">{"M3H.390",#N/A,FALSE,"SupportDetail"}</definedName>
    <definedName name="wrn.M3H390." localSheetId="16" hidden="1">{"M3H.390",#N/A,FALSE,"SupportDetail"}</definedName>
    <definedName name="wrn.M3H390." localSheetId="22" hidden="1">{"M3H.390",#N/A,FALSE,"SupportDetail"}</definedName>
    <definedName name="wrn.M3H390." localSheetId="15" hidden="1">{"M3H.390",#N/A,FALSE,"SupportDetail"}</definedName>
    <definedName name="wrn.M3H390." localSheetId="21" hidden="1">{"M3H.390",#N/A,FALSE,"SupportDetail"}</definedName>
    <definedName name="wrn.M3H390." localSheetId="9" hidden="1">{"M3H.390",#N/A,FALSE,"SupportDetail"}</definedName>
    <definedName name="wrn.M3H390." localSheetId="23" hidden="1">{"M3H.390",#N/A,FALSE,"SupportDetail"}</definedName>
    <definedName name="wrn.M3H390." localSheetId="13" hidden="1">{"M3H.390",#N/A,FALSE,"SupportDetail"}</definedName>
    <definedName name="wrn.M3H390." localSheetId="10" hidden="1">{"M3H.390",#N/A,FALSE,"SupportDetail"}</definedName>
    <definedName name="wrn.M3H390." localSheetId="24" hidden="1">{"M3H.390",#N/A,FALSE,"SupportDetail"}</definedName>
    <definedName name="wrn.M3H390." localSheetId="17" hidden="1">{"M3H.390",#N/A,FALSE,"SupportDetail"}</definedName>
    <definedName name="wrn.M3H390." hidden="1">{"M3H.390",#N/A,FALSE,"SupportDetail"}</definedName>
    <definedName name="wrn.M3H400." localSheetId="3" hidden="1">{"M3H.400",#N/A,FALSE,"SupportDetail"}</definedName>
    <definedName name="wrn.M3H400." localSheetId="0" hidden="1">{"M3H.400",#N/A,FALSE,"SupportDetail"}</definedName>
    <definedName name="wrn.M3H400." localSheetId="18" hidden="1">{"M3H.400",#N/A,FALSE,"SupportDetail"}</definedName>
    <definedName name="wrn.M3H400." localSheetId="19" hidden="1">{"M3H.400",#N/A,FALSE,"SupportDetail"}</definedName>
    <definedName name="wrn.M3H400." localSheetId="8" hidden="1">{"M3H.400",#N/A,FALSE,"SupportDetail"}</definedName>
    <definedName name="wrn.M3H400." localSheetId="12" hidden="1">{"M3H.400",#N/A,FALSE,"SupportDetail"}</definedName>
    <definedName name="wrn.M3H400." localSheetId="11" hidden="1">{"M3H.400",#N/A,FALSE,"SupportDetail"}</definedName>
    <definedName name="wrn.M3H400." localSheetId="14" hidden="1">{"M3H.400",#N/A,FALSE,"SupportDetail"}</definedName>
    <definedName name="wrn.M3H400." localSheetId="20" hidden="1">{"M3H.400",#N/A,FALSE,"SupportDetail"}</definedName>
    <definedName name="wrn.M3H400." localSheetId="16" hidden="1">{"M3H.400",#N/A,FALSE,"SupportDetail"}</definedName>
    <definedName name="wrn.M3H400." localSheetId="22" hidden="1">{"M3H.400",#N/A,FALSE,"SupportDetail"}</definedName>
    <definedName name="wrn.M3H400." localSheetId="15" hidden="1">{"M3H.400",#N/A,FALSE,"SupportDetail"}</definedName>
    <definedName name="wrn.M3H400." localSheetId="21" hidden="1">{"M3H.400",#N/A,FALSE,"SupportDetail"}</definedName>
    <definedName name="wrn.M3H400." localSheetId="9" hidden="1">{"M3H.400",#N/A,FALSE,"SupportDetail"}</definedName>
    <definedName name="wrn.M3H400." localSheetId="23" hidden="1">{"M3H.400",#N/A,FALSE,"SupportDetail"}</definedName>
    <definedName name="wrn.M3H400." localSheetId="13" hidden="1">{"M3H.400",#N/A,FALSE,"SupportDetail"}</definedName>
    <definedName name="wrn.M3H400." localSheetId="10" hidden="1">{"M3H.400",#N/A,FALSE,"SupportDetail"}</definedName>
    <definedName name="wrn.M3H400." localSheetId="24" hidden="1">{"M3H.400",#N/A,FALSE,"SupportDetail"}</definedName>
    <definedName name="wrn.M3H400." localSheetId="17" hidden="1">{"M3H.400",#N/A,FALSE,"SupportDetail"}</definedName>
    <definedName name="wrn.M3H400." hidden="1">{"M3H.400",#N/A,FALSE,"SupportDetail"}</definedName>
    <definedName name="wrn.M3J." localSheetId="3" hidden="1">{"M3J",#N/A,FALSE,"Support Sch"}</definedName>
    <definedName name="wrn.M3J." localSheetId="0" hidden="1">{"M3J",#N/A,FALSE,"Support Sch"}</definedName>
    <definedName name="wrn.M3J." localSheetId="18" hidden="1">{"M3J",#N/A,FALSE,"Support Sch"}</definedName>
    <definedName name="wrn.M3J." localSheetId="19" hidden="1">{"M3J",#N/A,FALSE,"Support Sch"}</definedName>
    <definedName name="wrn.M3J." localSheetId="8" hidden="1">{"M3J",#N/A,FALSE,"Support Sch"}</definedName>
    <definedName name="wrn.M3J." localSheetId="12" hidden="1">{"M3J",#N/A,FALSE,"Support Sch"}</definedName>
    <definedName name="wrn.M3J." localSheetId="11" hidden="1">{"M3J",#N/A,FALSE,"Support Sch"}</definedName>
    <definedName name="wrn.M3J." localSheetId="14" hidden="1">{"M3J",#N/A,FALSE,"Support Sch"}</definedName>
    <definedName name="wrn.M3J." localSheetId="20" hidden="1">{"M3J",#N/A,FALSE,"Support Sch"}</definedName>
    <definedName name="wrn.M3J." localSheetId="16" hidden="1">{"M3J",#N/A,FALSE,"Support Sch"}</definedName>
    <definedName name="wrn.M3J." localSheetId="22" hidden="1">{"M3J",#N/A,FALSE,"Support Sch"}</definedName>
    <definedName name="wrn.M3J." localSheetId="15" hidden="1">{"M3J",#N/A,FALSE,"Support Sch"}</definedName>
    <definedName name="wrn.M3J." localSheetId="21" hidden="1">{"M3J",#N/A,FALSE,"Support Sch"}</definedName>
    <definedName name="wrn.M3J." localSheetId="9" hidden="1">{"M3J",#N/A,FALSE,"Support Sch"}</definedName>
    <definedName name="wrn.M3J." localSheetId="23" hidden="1">{"M3J",#N/A,FALSE,"Support Sch"}</definedName>
    <definedName name="wrn.M3J." localSheetId="13" hidden="1">{"M3J",#N/A,FALSE,"Support Sch"}</definedName>
    <definedName name="wrn.M3J." localSheetId="10" hidden="1">{"M3J",#N/A,FALSE,"Support Sch"}</definedName>
    <definedName name="wrn.M3J." localSheetId="24" hidden="1">{"M3J",#N/A,FALSE,"Support Sch"}</definedName>
    <definedName name="wrn.M3J." localSheetId="17" hidden="1">{"M3J",#N/A,FALSE,"Support Sch"}</definedName>
    <definedName name="wrn.M3J." hidden="1">{"M3J",#N/A,FALSE,"Support Sch"}</definedName>
    <definedName name="wrn.M4B." localSheetId="3" hidden="1">{"M4B",#N/A,FALSE,"Support Sch"}</definedName>
    <definedName name="wrn.M4B." localSheetId="0" hidden="1">{"M4B",#N/A,FALSE,"Support Sch"}</definedName>
    <definedName name="wrn.M4B." localSheetId="18" hidden="1">{"M4B",#N/A,FALSE,"Support Sch"}</definedName>
    <definedName name="wrn.M4B." localSheetId="19" hidden="1">{"M4B",#N/A,FALSE,"Support Sch"}</definedName>
    <definedName name="wrn.M4B." localSheetId="8" hidden="1">{"M4B",#N/A,FALSE,"Support Sch"}</definedName>
    <definedName name="wrn.M4B." localSheetId="12" hidden="1">{"M4B",#N/A,FALSE,"Support Sch"}</definedName>
    <definedName name="wrn.M4B." localSheetId="11" hidden="1">{"M4B",#N/A,FALSE,"Support Sch"}</definedName>
    <definedName name="wrn.M4B." localSheetId="14" hidden="1">{"M4B",#N/A,FALSE,"Support Sch"}</definedName>
    <definedName name="wrn.M4B." localSheetId="20" hidden="1">{"M4B",#N/A,FALSE,"Support Sch"}</definedName>
    <definedName name="wrn.M4B." localSheetId="16" hidden="1">{"M4B",#N/A,FALSE,"Support Sch"}</definedName>
    <definedName name="wrn.M4B." localSheetId="22" hidden="1">{"M4B",#N/A,FALSE,"Support Sch"}</definedName>
    <definedName name="wrn.M4B." localSheetId="15" hidden="1">{"M4B",#N/A,FALSE,"Support Sch"}</definedName>
    <definedName name="wrn.M4B." localSheetId="21" hidden="1">{"M4B",#N/A,FALSE,"Support Sch"}</definedName>
    <definedName name="wrn.M4B." localSheetId="9" hidden="1">{"M4B",#N/A,FALSE,"Support Sch"}</definedName>
    <definedName name="wrn.M4B." localSheetId="23" hidden="1">{"M4B",#N/A,FALSE,"Support Sch"}</definedName>
    <definedName name="wrn.M4B." localSheetId="13" hidden="1">{"M4B",#N/A,FALSE,"Support Sch"}</definedName>
    <definedName name="wrn.M4B." localSheetId="10" hidden="1">{"M4B",#N/A,FALSE,"Support Sch"}</definedName>
    <definedName name="wrn.M4B." localSheetId="24" hidden="1">{"M4B",#N/A,FALSE,"Support Sch"}</definedName>
    <definedName name="wrn.M4B." localSheetId="17" hidden="1">{"M4B",#N/A,FALSE,"Support Sch"}</definedName>
    <definedName name="wrn.M4B." hidden="1">{"M4B",#N/A,FALSE,"Support Sch"}</definedName>
    <definedName name="ww" localSheetId="3">#REF!</definedName>
    <definedName name="ww" localSheetId="0">#REF!</definedName>
    <definedName name="ww" localSheetId="18">#REF!</definedName>
    <definedName name="ww" localSheetId="19">#REF!</definedName>
    <definedName name="ww" localSheetId="8">#REF!</definedName>
    <definedName name="ww" localSheetId="12">#REF!</definedName>
    <definedName name="ww" localSheetId="11">#REF!</definedName>
    <definedName name="ww" localSheetId="14">#REF!</definedName>
    <definedName name="ww" localSheetId="20">#REF!</definedName>
    <definedName name="ww" localSheetId="16">#REF!</definedName>
    <definedName name="ww" localSheetId="22">#REF!</definedName>
    <definedName name="ww" localSheetId="15">#REF!</definedName>
    <definedName name="ww" localSheetId="21">#REF!</definedName>
    <definedName name="ww" localSheetId="9">#REF!</definedName>
    <definedName name="ww" localSheetId="23">#REF!</definedName>
    <definedName name="ww" localSheetId="13">#REF!</definedName>
    <definedName name="ww" localSheetId="10">#REF!</definedName>
    <definedName name="ww" localSheetId="24">#REF!</definedName>
    <definedName name="ww" localSheetId="17">#REF!</definedName>
    <definedName name="ww">#REF!</definedName>
    <definedName name="wwwwwwwwwww" hidden="1">[5]A!$L$128:$U$128</definedName>
    <definedName name="x" hidden="1">'[105]Matrix-Level 3-Gastonia'!$I$59</definedName>
    <definedName name="XREF_COLUMN_1" localSheetId="3" hidden="1">#REF!</definedName>
    <definedName name="XREF_COLUMN_1" localSheetId="0" hidden="1">#REF!</definedName>
    <definedName name="XREF_COLUMN_1" localSheetId="18" hidden="1">#REF!</definedName>
    <definedName name="XREF_COLUMN_1" localSheetId="19" hidden="1">#REF!</definedName>
    <definedName name="XREF_COLUMN_1" localSheetId="8" hidden="1">#REF!</definedName>
    <definedName name="XREF_COLUMN_1" localSheetId="12" hidden="1">#REF!</definedName>
    <definedName name="XREF_COLUMN_1" localSheetId="11" hidden="1">#REF!</definedName>
    <definedName name="XREF_COLUMN_1" localSheetId="14" hidden="1">#REF!</definedName>
    <definedName name="XREF_COLUMN_1" localSheetId="20" hidden="1">#REF!</definedName>
    <definedName name="XREF_COLUMN_1" localSheetId="16" hidden="1">#REF!</definedName>
    <definedName name="XREF_COLUMN_1" localSheetId="22" hidden="1">#REF!</definedName>
    <definedName name="XREF_COLUMN_1" localSheetId="15" hidden="1">#REF!</definedName>
    <definedName name="XREF_COLUMN_1" localSheetId="21" hidden="1">#REF!</definedName>
    <definedName name="XREF_COLUMN_1" localSheetId="9" hidden="1">#REF!</definedName>
    <definedName name="XREF_COLUMN_1" localSheetId="23" hidden="1">#REF!</definedName>
    <definedName name="XREF_COLUMN_1" localSheetId="13" hidden="1">#REF!</definedName>
    <definedName name="XREF_COLUMN_1" localSheetId="10" hidden="1">#REF!</definedName>
    <definedName name="XREF_COLUMN_1" localSheetId="24" hidden="1">#REF!</definedName>
    <definedName name="XREF_COLUMN_1" localSheetId="17" hidden="1">#REF!</definedName>
    <definedName name="XREF_COLUMN_1" hidden="1">#REF!</definedName>
    <definedName name="XREF_COLUMN_2" localSheetId="3" hidden="1">[85]Rollforward!#REF!</definedName>
    <definedName name="XREF_COLUMN_2" localSheetId="0" hidden="1">[85]Rollforward!#REF!</definedName>
    <definedName name="XREF_COLUMN_2" localSheetId="18" hidden="1">[85]Rollforward!#REF!</definedName>
    <definedName name="XREF_COLUMN_2" localSheetId="19" hidden="1">[85]Rollforward!#REF!</definedName>
    <definedName name="XREF_COLUMN_2" localSheetId="8" hidden="1">[85]Rollforward!#REF!</definedName>
    <definedName name="XREF_COLUMN_2" localSheetId="12" hidden="1">[85]Rollforward!#REF!</definedName>
    <definedName name="XREF_COLUMN_2" localSheetId="11" hidden="1">[85]Rollforward!#REF!</definedName>
    <definedName name="XREF_COLUMN_2" localSheetId="14" hidden="1">[85]Rollforward!#REF!</definedName>
    <definedName name="XREF_COLUMN_2" localSheetId="20" hidden="1">[85]Rollforward!#REF!</definedName>
    <definedName name="XREF_COLUMN_2" localSheetId="16" hidden="1">[85]Rollforward!#REF!</definedName>
    <definedName name="XREF_COLUMN_2" localSheetId="22" hidden="1">[85]Rollforward!#REF!</definedName>
    <definedName name="XREF_COLUMN_2" localSheetId="15" hidden="1">[85]Rollforward!#REF!</definedName>
    <definedName name="XREF_COLUMN_2" localSheetId="21" hidden="1">[85]Rollforward!#REF!</definedName>
    <definedName name="XREF_COLUMN_2" localSheetId="9" hidden="1">[85]Rollforward!#REF!</definedName>
    <definedName name="XREF_COLUMN_2" localSheetId="23" hidden="1">[85]Rollforward!#REF!</definedName>
    <definedName name="XREF_COLUMN_2" localSheetId="13" hidden="1">[85]Rollforward!#REF!</definedName>
    <definedName name="XREF_COLUMN_2" localSheetId="10" hidden="1">[85]Rollforward!#REF!</definedName>
    <definedName name="XREF_COLUMN_2" localSheetId="24" hidden="1">[85]Rollforward!#REF!</definedName>
    <definedName name="XREF_COLUMN_2" localSheetId="17" hidden="1">[85]Rollforward!#REF!</definedName>
    <definedName name="XREF_COLUMN_2" hidden="1">[85]Rollforward!#REF!</definedName>
    <definedName name="XREF_COLUMN_3" localSheetId="3" hidden="1">#REF!</definedName>
    <definedName name="XREF_COLUMN_3" localSheetId="0" hidden="1">#REF!</definedName>
    <definedName name="XREF_COLUMN_3" localSheetId="18" hidden="1">#REF!</definedName>
    <definedName name="XREF_COLUMN_3" localSheetId="19" hidden="1">#REF!</definedName>
    <definedName name="XREF_COLUMN_3" localSheetId="8" hidden="1">#REF!</definedName>
    <definedName name="XREF_COLUMN_3" localSheetId="12" hidden="1">#REF!</definedName>
    <definedName name="XREF_COLUMN_3" localSheetId="11" hidden="1">#REF!</definedName>
    <definedName name="XREF_COLUMN_3" localSheetId="14" hidden="1">#REF!</definedName>
    <definedName name="XREF_COLUMN_3" localSheetId="20" hidden="1">#REF!</definedName>
    <definedName name="XREF_COLUMN_3" localSheetId="16" hidden="1">#REF!</definedName>
    <definedName name="XREF_COLUMN_3" localSheetId="22" hidden="1">#REF!</definedName>
    <definedName name="XREF_COLUMN_3" localSheetId="15" hidden="1">#REF!</definedName>
    <definedName name="XREF_COLUMN_3" localSheetId="21" hidden="1">#REF!</definedName>
    <definedName name="XREF_COLUMN_3" localSheetId="9" hidden="1">#REF!</definedName>
    <definedName name="XREF_COLUMN_3" localSheetId="23" hidden="1">#REF!</definedName>
    <definedName name="XREF_COLUMN_3" localSheetId="13" hidden="1">#REF!</definedName>
    <definedName name="XREF_COLUMN_3" localSheetId="10" hidden="1">#REF!</definedName>
    <definedName name="XREF_COLUMN_3" localSheetId="24" hidden="1">#REF!</definedName>
    <definedName name="XREF_COLUMN_3" localSheetId="17" hidden="1">#REF!</definedName>
    <definedName name="XREF_COLUMN_3" hidden="1">#REF!</definedName>
    <definedName name="XRefActiveRow" localSheetId="3" hidden="1">#REF!</definedName>
    <definedName name="XRefActiveRow" localSheetId="0" hidden="1">#REF!</definedName>
    <definedName name="XRefActiveRow" localSheetId="18" hidden="1">#REF!</definedName>
    <definedName name="XRefActiveRow" localSheetId="19" hidden="1">#REF!</definedName>
    <definedName name="XRefActiveRow" localSheetId="8" hidden="1">#REF!</definedName>
    <definedName name="XRefActiveRow" localSheetId="12" hidden="1">#REF!</definedName>
    <definedName name="XRefActiveRow" localSheetId="11" hidden="1">#REF!</definedName>
    <definedName name="XRefActiveRow" localSheetId="14" hidden="1">#REF!</definedName>
    <definedName name="XRefActiveRow" localSheetId="20" hidden="1">#REF!</definedName>
    <definedName name="XRefActiveRow" localSheetId="16" hidden="1">#REF!</definedName>
    <definedName name="XRefActiveRow" localSheetId="22" hidden="1">#REF!</definedName>
    <definedName name="XRefActiveRow" localSheetId="15" hidden="1">#REF!</definedName>
    <definedName name="XRefActiveRow" localSheetId="21" hidden="1">#REF!</definedName>
    <definedName name="XRefActiveRow" localSheetId="9" hidden="1">#REF!</definedName>
    <definedName name="XRefActiveRow" localSheetId="23" hidden="1">#REF!</definedName>
    <definedName name="XRefActiveRow" localSheetId="13" hidden="1">#REF!</definedName>
    <definedName name="XRefActiveRow" localSheetId="10" hidden="1">#REF!</definedName>
    <definedName name="XRefActiveRow" localSheetId="24" hidden="1">#REF!</definedName>
    <definedName name="XRefActiveRow" localSheetId="17" hidden="1">#REF!</definedName>
    <definedName name="XRefActiveRow" hidden="1">#REF!</definedName>
    <definedName name="XRefColumnsCount" hidden="1">1</definedName>
    <definedName name="XRefCopy1" localSheetId="3" hidden="1">#REF!</definedName>
    <definedName name="XRefCopy1" localSheetId="0" hidden="1">#REF!</definedName>
    <definedName name="XRefCopy1" localSheetId="18" hidden="1">#REF!</definedName>
    <definedName name="XRefCopy1" localSheetId="19" hidden="1">#REF!</definedName>
    <definedName name="XRefCopy1" localSheetId="8" hidden="1">#REF!</definedName>
    <definedName name="XRefCopy1" localSheetId="12" hidden="1">#REF!</definedName>
    <definedName name="XRefCopy1" localSheetId="11" hidden="1">#REF!</definedName>
    <definedName name="XRefCopy1" localSheetId="14" hidden="1">#REF!</definedName>
    <definedName name="XRefCopy1" localSheetId="20" hidden="1">#REF!</definedName>
    <definedName name="XRefCopy1" localSheetId="16" hidden="1">#REF!</definedName>
    <definedName name="XRefCopy1" localSheetId="22" hidden="1">#REF!</definedName>
    <definedName name="XRefCopy1" localSheetId="15" hidden="1">#REF!</definedName>
    <definedName name="XRefCopy1" localSheetId="21" hidden="1">#REF!</definedName>
    <definedName name="XRefCopy1" localSheetId="9" hidden="1">#REF!</definedName>
    <definedName name="XRefCopy1" localSheetId="23" hidden="1">#REF!</definedName>
    <definedName name="XRefCopy1" localSheetId="13" hidden="1">#REF!</definedName>
    <definedName name="XRefCopy1" localSheetId="10" hidden="1">#REF!</definedName>
    <definedName name="XRefCopy1" localSheetId="24" hidden="1">#REF!</definedName>
    <definedName name="XRefCopy1" localSheetId="17" hidden="1">#REF!</definedName>
    <definedName name="XRefCopy1" hidden="1">#REF!</definedName>
    <definedName name="XRefCopy3" localSheetId="3" hidden="1">'[106]Depreciation 2006'!#REF!</definedName>
    <definedName name="XRefCopy3" localSheetId="0" hidden="1">'[106]Depreciation 2006'!#REF!</definedName>
    <definedName name="XRefCopy3" localSheetId="18" hidden="1">'[106]Depreciation 2006'!#REF!</definedName>
    <definedName name="XRefCopy3" localSheetId="19" hidden="1">'[106]Depreciation 2006'!#REF!</definedName>
    <definedName name="XRefCopy3" localSheetId="8" hidden="1">'[106]Depreciation 2006'!#REF!</definedName>
    <definedName name="XRefCopy3" localSheetId="12" hidden="1">'[106]Depreciation 2006'!#REF!</definedName>
    <definedName name="XRefCopy3" localSheetId="11" hidden="1">'[106]Depreciation 2006'!#REF!</definedName>
    <definedName name="XRefCopy3" localSheetId="14" hidden="1">'[106]Depreciation 2006'!#REF!</definedName>
    <definedName name="XRefCopy3" localSheetId="20" hidden="1">'[106]Depreciation 2006'!#REF!</definedName>
    <definedName name="XRefCopy3" localSheetId="16" hidden="1">'[106]Depreciation 2006'!#REF!</definedName>
    <definedName name="XRefCopy3" localSheetId="22" hidden="1">'[106]Depreciation 2006'!#REF!</definedName>
    <definedName name="XRefCopy3" localSheetId="15" hidden="1">'[106]Depreciation 2006'!#REF!</definedName>
    <definedName name="XRefCopy3" localSheetId="21" hidden="1">'[106]Depreciation 2006'!#REF!</definedName>
    <definedName name="XRefCopy3" localSheetId="9" hidden="1">'[106]Depreciation 2006'!#REF!</definedName>
    <definedName name="XRefCopy3" localSheetId="23" hidden="1">'[106]Depreciation 2006'!#REF!</definedName>
    <definedName name="XRefCopy3" localSheetId="13" hidden="1">'[106]Depreciation 2006'!#REF!</definedName>
    <definedName name="XRefCopy3" localSheetId="10" hidden="1">'[106]Depreciation 2006'!#REF!</definedName>
    <definedName name="XRefCopy3" localSheetId="24" hidden="1">'[106]Depreciation 2006'!#REF!</definedName>
    <definedName name="XRefCopy3" localSheetId="17" hidden="1">'[106]Depreciation 2006'!#REF!</definedName>
    <definedName name="XRefCopy3" hidden="1">'[106]Depreciation 2006'!#REF!</definedName>
    <definedName name="XRefCopy4" localSheetId="3" hidden="1">'[106]Depreciation 2006'!#REF!</definedName>
    <definedName name="XRefCopy4" localSheetId="0" hidden="1">'[106]Depreciation 2006'!#REF!</definedName>
    <definedName name="XRefCopy4" localSheetId="18" hidden="1">'[106]Depreciation 2006'!#REF!</definedName>
    <definedName name="XRefCopy4" localSheetId="19" hidden="1">'[106]Depreciation 2006'!#REF!</definedName>
    <definedName name="XRefCopy4" localSheetId="8" hidden="1">'[106]Depreciation 2006'!#REF!</definedName>
    <definedName name="XRefCopy4" localSheetId="12" hidden="1">'[106]Depreciation 2006'!#REF!</definedName>
    <definedName name="XRefCopy4" localSheetId="11" hidden="1">'[106]Depreciation 2006'!#REF!</definedName>
    <definedName name="XRefCopy4" localSheetId="14" hidden="1">'[106]Depreciation 2006'!#REF!</definedName>
    <definedName name="XRefCopy4" localSheetId="20" hidden="1">'[106]Depreciation 2006'!#REF!</definedName>
    <definedName name="XRefCopy4" localSheetId="16" hidden="1">'[106]Depreciation 2006'!#REF!</definedName>
    <definedName name="XRefCopy4" localSheetId="22" hidden="1">'[106]Depreciation 2006'!#REF!</definedName>
    <definedName name="XRefCopy4" localSheetId="15" hidden="1">'[106]Depreciation 2006'!#REF!</definedName>
    <definedName name="XRefCopy4" localSheetId="21" hidden="1">'[106]Depreciation 2006'!#REF!</definedName>
    <definedName name="XRefCopy4" localSheetId="9" hidden="1">'[106]Depreciation 2006'!#REF!</definedName>
    <definedName name="XRefCopy4" localSheetId="23" hidden="1">'[106]Depreciation 2006'!#REF!</definedName>
    <definedName name="XRefCopy4" localSheetId="13" hidden="1">'[106]Depreciation 2006'!#REF!</definedName>
    <definedName name="XRefCopy4" localSheetId="10" hidden="1">'[106]Depreciation 2006'!#REF!</definedName>
    <definedName name="XRefCopy4" localSheetId="24" hidden="1">'[106]Depreciation 2006'!#REF!</definedName>
    <definedName name="XRefCopy4" localSheetId="17" hidden="1">'[106]Depreciation 2006'!#REF!</definedName>
    <definedName name="XRefCopy4" hidden="1">'[106]Depreciation 2006'!#REF!</definedName>
    <definedName name="XRefCopy4Row" localSheetId="3" hidden="1">#REF!</definedName>
    <definedName name="XRefCopy4Row" localSheetId="0" hidden="1">#REF!</definedName>
    <definedName name="XRefCopy4Row" localSheetId="18" hidden="1">#REF!</definedName>
    <definedName name="XRefCopy4Row" localSheetId="19" hidden="1">#REF!</definedName>
    <definedName name="XRefCopy4Row" localSheetId="8" hidden="1">#REF!</definedName>
    <definedName name="XRefCopy4Row" localSheetId="12" hidden="1">#REF!</definedName>
    <definedName name="XRefCopy4Row" localSheetId="11" hidden="1">#REF!</definedName>
    <definedName name="XRefCopy4Row" localSheetId="14" hidden="1">#REF!</definedName>
    <definedName name="XRefCopy4Row" localSheetId="20" hidden="1">#REF!</definedName>
    <definedName name="XRefCopy4Row" localSheetId="16" hidden="1">#REF!</definedName>
    <definedName name="XRefCopy4Row" localSheetId="22" hidden="1">#REF!</definedName>
    <definedName name="XRefCopy4Row" localSheetId="15" hidden="1">#REF!</definedName>
    <definedName name="XRefCopy4Row" localSheetId="21" hidden="1">#REF!</definedName>
    <definedName name="XRefCopy4Row" localSheetId="9" hidden="1">#REF!</definedName>
    <definedName name="XRefCopy4Row" localSheetId="23" hidden="1">#REF!</definedName>
    <definedName name="XRefCopy4Row" localSheetId="13" hidden="1">#REF!</definedName>
    <definedName name="XRefCopy4Row" localSheetId="10" hidden="1">#REF!</definedName>
    <definedName name="XRefCopy4Row" localSheetId="24" hidden="1">#REF!</definedName>
    <definedName name="XRefCopy4Row" localSheetId="17" hidden="1">#REF!</definedName>
    <definedName name="XRefCopy4Row" hidden="1">#REF!</definedName>
    <definedName name="XRefCopy5" localSheetId="3" hidden="1">'[106]Depreciation 2006'!#REF!</definedName>
    <definedName name="XRefCopy5" localSheetId="0" hidden="1">'[106]Depreciation 2006'!#REF!</definedName>
    <definedName name="XRefCopy5" localSheetId="18" hidden="1">'[106]Depreciation 2006'!#REF!</definedName>
    <definedName name="XRefCopy5" localSheetId="19" hidden="1">'[106]Depreciation 2006'!#REF!</definedName>
    <definedName name="XRefCopy5" localSheetId="8" hidden="1">'[106]Depreciation 2006'!#REF!</definedName>
    <definedName name="XRefCopy5" localSheetId="12" hidden="1">'[106]Depreciation 2006'!#REF!</definedName>
    <definedName name="XRefCopy5" localSheetId="11" hidden="1">'[106]Depreciation 2006'!#REF!</definedName>
    <definedName name="XRefCopy5" localSheetId="14" hidden="1">'[106]Depreciation 2006'!#REF!</definedName>
    <definedName name="XRefCopy5" localSheetId="20" hidden="1">'[106]Depreciation 2006'!#REF!</definedName>
    <definedName name="XRefCopy5" localSheetId="16" hidden="1">'[106]Depreciation 2006'!#REF!</definedName>
    <definedName name="XRefCopy5" localSheetId="22" hidden="1">'[106]Depreciation 2006'!#REF!</definedName>
    <definedName name="XRefCopy5" localSheetId="15" hidden="1">'[106]Depreciation 2006'!#REF!</definedName>
    <definedName name="XRefCopy5" localSheetId="21" hidden="1">'[106]Depreciation 2006'!#REF!</definedName>
    <definedName name="XRefCopy5" localSheetId="9" hidden="1">'[106]Depreciation 2006'!#REF!</definedName>
    <definedName name="XRefCopy5" localSheetId="23" hidden="1">'[106]Depreciation 2006'!#REF!</definedName>
    <definedName name="XRefCopy5" localSheetId="13" hidden="1">'[106]Depreciation 2006'!#REF!</definedName>
    <definedName name="XRefCopy5" localSheetId="10" hidden="1">'[106]Depreciation 2006'!#REF!</definedName>
    <definedName name="XRefCopy5" localSheetId="24" hidden="1">'[106]Depreciation 2006'!#REF!</definedName>
    <definedName name="XRefCopy5" localSheetId="17" hidden="1">'[106]Depreciation 2006'!#REF!</definedName>
    <definedName name="XRefCopy5" hidden="1">'[106]Depreciation 2006'!#REF!</definedName>
    <definedName name="XRefCopy7" localSheetId="3" hidden="1">'[106]Depreciation 2006'!#REF!</definedName>
    <definedName name="XRefCopy7" localSheetId="0" hidden="1">'[106]Depreciation 2006'!#REF!</definedName>
    <definedName name="XRefCopy7" localSheetId="18" hidden="1">'[106]Depreciation 2006'!#REF!</definedName>
    <definedName name="XRefCopy7" localSheetId="19" hidden="1">'[106]Depreciation 2006'!#REF!</definedName>
    <definedName name="XRefCopy7" localSheetId="8" hidden="1">'[106]Depreciation 2006'!#REF!</definedName>
    <definedName name="XRefCopy7" localSheetId="12" hidden="1">'[106]Depreciation 2006'!#REF!</definedName>
    <definedName name="XRefCopy7" localSheetId="11" hidden="1">'[106]Depreciation 2006'!#REF!</definedName>
    <definedName name="XRefCopy7" localSheetId="14" hidden="1">'[106]Depreciation 2006'!#REF!</definedName>
    <definedName name="XRefCopy7" localSheetId="20" hidden="1">'[106]Depreciation 2006'!#REF!</definedName>
    <definedName name="XRefCopy7" localSheetId="16" hidden="1">'[106]Depreciation 2006'!#REF!</definedName>
    <definedName name="XRefCopy7" localSheetId="22" hidden="1">'[106]Depreciation 2006'!#REF!</definedName>
    <definedName name="XRefCopy7" localSheetId="15" hidden="1">'[106]Depreciation 2006'!#REF!</definedName>
    <definedName name="XRefCopy7" localSheetId="21" hidden="1">'[106]Depreciation 2006'!#REF!</definedName>
    <definedName name="XRefCopy7" localSheetId="9" hidden="1">'[106]Depreciation 2006'!#REF!</definedName>
    <definedName name="XRefCopy7" localSheetId="23" hidden="1">'[106]Depreciation 2006'!#REF!</definedName>
    <definedName name="XRefCopy7" localSheetId="13" hidden="1">'[106]Depreciation 2006'!#REF!</definedName>
    <definedName name="XRefCopy7" localSheetId="10" hidden="1">'[106]Depreciation 2006'!#REF!</definedName>
    <definedName name="XRefCopy7" localSheetId="24" hidden="1">'[106]Depreciation 2006'!#REF!</definedName>
    <definedName name="XRefCopy7" localSheetId="17" hidden="1">'[106]Depreciation 2006'!#REF!</definedName>
    <definedName name="XRefCopy7" hidden="1">'[106]Depreciation 2006'!#REF!</definedName>
    <definedName name="XRefCopy7Row" localSheetId="3" hidden="1">#REF!</definedName>
    <definedName name="XRefCopy7Row" localSheetId="0" hidden="1">#REF!</definedName>
    <definedName name="XRefCopy7Row" localSheetId="18" hidden="1">#REF!</definedName>
    <definedName name="XRefCopy7Row" localSheetId="19" hidden="1">#REF!</definedName>
    <definedName name="XRefCopy7Row" localSheetId="8" hidden="1">#REF!</definedName>
    <definedName name="XRefCopy7Row" localSheetId="12" hidden="1">#REF!</definedName>
    <definedName name="XRefCopy7Row" localSheetId="11" hidden="1">#REF!</definedName>
    <definedName name="XRefCopy7Row" localSheetId="14" hidden="1">#REF!</definedName>
    <definedName name="XRefCopy7Row" localSheetId="20" hidden="1">#REF!</definedName>
    <definedName name="XRefCopy7Row" localSheetId="16" hidden="1">#REF!</definedName>
    <definedName name="XRefCopy7Row" localSheetId="22" hidden="1">#REF!</definedName>
    <definedName name="XRefCopy7Row" localSheetId="15" hidden="1">#REF!</definedName>
    <definedName name="XRefCopy7Row" localSheetId="21" hidden="1">#REF!</definedName>
    <definedName name="XRefCopy7Row" localSheetId="9" hidden="1">#REF!</definedName>
    <definedName name="XRefCopy7Row" localSheetId="23" hidden="1">#REF!</definedName>
    <definedName name="XRefCopy7Row" localSheetId="13" hidden="1">#REF!</definedName>
    <definedName name="XRefCopy7Row" localSheetId="10" hidden="1">#REF!</definedName>
    <definedName name="XRefCopy7Row" localSheetId="24" hidden="1">#REF!</definedName>
    <definedName name="XRefCopy7Row" localSheetId="17" hidden="1">#REF!</definedName>
    <definedName name="XRefCopy7Row" hidden="1">#REF!</definedName>
    <definedName name="XRefCopyRangeCount" localSheetId="0" hidden="1">7</definedName>
    <definedName name="XRefCopyRangeCount" hidden="1">1</definedName>
    <definedName name="XRefPaste1" localSheetId="3" hidden="1">#REF!</definedName>
    <definedName name="XRefPaste1" localSheetId="0" hidden="1">#REF!</definedName>
    <definedName name="XRefPaste1" localSheetId="18" hidden="1">#REF!</definedName>
    <definedName name="XRefPaste1" localSheetId="19" hidden="1">#REF!</definedName>
    <definedName name="XRefPaste1" localSheetId="8" hidden="1">#REF!</definedName>
    <definedName name="XRefPaste1" localSheetId="12" hidden="1">#REF!</definedName>
    <definedName name="XRefPaste1" localSheetId="11" hidden="1">#REF!</definedName>
    <definedName name="XRefPaste1" localSheetId="14" hidden="1">#REF!</definedName>
    <definedName name="XRefPaste1" localSheetId="20" hidden="1">#REF!</definedName>
    <definedName name="XRefPaste1" localSheetId="16" hidden="1">#REF!</definedName>
    <definedName name="XRefPaste1" localSheetId="22" hidden="1">#REF!</definedName>
    <definedName name="XRefPaste1" localSheetId="15" hidden="1">#REF!</definedName>
    <definedName name="XRefPaste1" localSheetId="21" hidden="1">#REF!</definedName>
    <definedName name="XRefPaste1" localSheetId="9" hidden="1">#REF!</definedName>
    <definedName name="XRefPaste1" localSheetId="23" hidden="1">#REF!</definedName>
    <definedName name="XRefPaste1" localSheetId="13" hidden="1">#REF!</definedName>
    <definedName name="XRefPaste1" localSheetId="10" hidden="1">#REF!</definedName>
    <definedName name="XRefPaste1" localSheetId="24" hidden="1">#REF!</definedName>
    <definedName name="XRefPaste1" localSheetId="17" hidden="1">#REF!</definedName>
    <definedName name="XRefPaste1" hidden="1">#REF!</definedName>
    <definedName name="XRefPaste1Row" localSheetId="3" hidden="1">#REF!</definedName>
    <definedName name="XRefPaste1Row" localSheetId="0" hidden="1">#REF!</definedName>
    <definedName name="XRefPaste1Row" localSheetId="18" hidden="1">#REF!</definedName>
    <definedName name="XRefPaste1Row" localSheetId="19" hidden="1">#REF!</definedName>
    <definedName name="XRefPaste1Row" localSheetId="8" hidden="1">#REF!</definedName>
    <definedName name="XRefPaste1Row" localSheetId="12" hidden="1">#REF!</definedName>
    <definedName name="XRefPaste1Row" localSheetId="11" hidden="1">#REF!</definedName>
    <definedName name="XRefPaste1Row" localSheetId="14" hidden="1">#REF!</definedName>
    <definedName name="XRefPaste1Row" localSheetId="20" hidden="1">#REF!</definedName>
    <definedName name="XRefPaste1Row" localSheetId="16" hidden="1">#REF!</definedName>
    <definedName name="XRefPaste1Row" localSheetId="22" hidden="1">#REF!</definedName>
    <definedName name="XRefPaste1Row" localSheetId="15" hidden="1">#REF!</definedName>
    <definedName name="XRefPaste1Row" localSheetId="21" hidden="1">#REF!</definedName>
    <definedName name="XRefPaste1Row" localSheetId="9" hidden="1">#REF!</definedName>
    <definedName name="XRefPaste1Row" localSheetId="23" hidden="1">#REF!</definedName>
    <definedName name="XRefPaste1Row" localSheetId="13" hidden="1">#REF!</definedName>
    <definedName name="XRefPaste1Row" localSheetId="10" hidden="1">#REF!</definedName>
    <definedName name="XRefPaste1Row" localSheetId="24" hidden="1">#REF!</definedName>
    <definedName name="XRefPaste1Row" localSheetId="17" hidden="1">#REF!</definedName>
    <definedName name="XRefPaste1Row" hidden="1">#REF!</definedName>
    <definedName name="XRefPaste3" localSheetId="3" hidden="1">#REF!</definedName>
    <definedName name="XRefPaste3" localSheetId="0" hidden="1">#REF!</definedName>
    <definedName name="XRefPaste3" localSheetId="18" hidden="1">#REF!</definedName>
    <definedName name="XRefPaste3" localSheetId="19" hidden="1">#REF!</definedName>
    <definedName name="XRefPaste3" localSheetId="8" hidden="1">#REF!</definedName>
    <definedName name="XRefPaste3" localSheetId="12" hidden="1">#REF!</definedName>
    <definedName name="XRefPaste3" localSheetId="11" hidden="1">#REF!</definedName>
    <definedName name="XRefPaste3" localSheetId="14" hidden="1">#REF!</definedName>
    <definedName name="XRefPaste3" localSheetId="20" hidden="1">#REF!</definedName>
    <definedName name="XRefPaste3" localSheetId="16" hidden="1">#REF!</definedName>
    <definedName name="XRefPaste3" localSheetId="22" hidden="1">#REF!</definedName>
    <definedName name="XRefPaste3" localSheetId="15" hidden="1">#REF!</definedName>
    <definedName name="XRefPaste3" localSheetId="21" hidden="1">#REF!</definedName>
    <definedName name="XRefPaste3" localSheetId="9" hidden="1">#REF!</definedName>
    <definedName name="XRefPaste3" localSheetId="23" hidden="1">#REF!</definedName>
    <definedName name="XRefPaste3" localSheetId="13" hidden="1">#REF!</definedName>
    <definedName name="XRefPaste3" localSheetId="10" hidden="1">#REF!</definedName>
    <definedName name="XRefPaste3" localSheetId="24" hidden="1">#REF!</definedName>
    <definedName name="XRefPaste3" localSheetId="17" hidden="1">#REF!</definedName>
    <definedName name="XRefPaste3" hidden="1">#REF!</definedName>
    <definedName name="XRefPasteRangeCount" hidden="1">1</definedName>
    <definedName name="xxx" localSheetId="3">#REF!</definedName>
    <definedName name="xxx" localSheetId="0">#REF!</definedName>
    <definedName name="xxx" localSheetId="18">#REF!</definedName>
    <definedName name="xxx" localSheetId="19">#REF!</definedName>
    <definedName name="xxx" localSheetId="8">#REF!</definedName>
    <definedName name="xxx" localSheetId="12">#REF!</definedName>
    <definedName name="xxx" localSheetId="11">#REF!</definedName>
    <definedName name="xxx" localSheetId="14">#REF!</definedName>
    <definedName name="xxx" localSheetId="20">#REF!</definedName>
    <definedName name="xxx" localSheetId="16">#REF!</definedName>
    <definedName name="xxx" localSheetId="22">#REF!</definedName>
    <definedName name="xxx" localSheetId="15">#REF!</definedName>
    <definedName name="xxx" localSheetId="21">#REF!</definedName>
    <definedName name="xxx" localSheetId="9">#REF!</definedName>
    <definedName name="xxx" localSheetId="23">#REF!</definedName>
    <definedName name="xxx" localSheetId="13">#REF!</definedName>
    <definedName name="xxx" localSheetId="10">#REF!</definedName>
    <definedName name="xxx" localSheetId="24">#REF!</definedName>
    <definedName name="xxx" localSheetId="17">#REF!</definedName>
    <definedName name="xxx">#REF!</definedName>
    <definedName name="y">SUM(OFFSET('[69]CRU&amp;ACRU'!A$466,'[69]CRU&amp;ACRU'!$Q1,0,'[69]CRU&amp;ACRU'!$P1,1))</definedName>
    <definedName name="ydf" hidden="1">[5]A!$J$4:$U$4</definedName>
    <definedName name="yes" localSheetId="3" hidden="1">#REF!</definedName>
    <definedName name="yes" localSheetId="0" hidden="1">#REF!</definedName>
    <definedName name="yes" localSheetId="18" hidden="1">#REF!</definedName>
    <definedName name="yes" localSheetId="19" hidden="1">#REF!</definedName>
    <definedName name="yes" localSheetId="8" hidden="1">#REF!</definedName>
    <definedName name="yes" localSheetId="12" hidden="1">#REF!</definedName>
    <definedName name="yes" localSheetId="11" hidden="1">#REF!</definedName>
    <definedName name="yes" localSheetId="14" hidden="1">#REF!</definedName>
    <definedName name="yes" localSheetId="20" hidden="1">#REF!</definedName>
    <definedName name="yes" localSheetId="16" hidden="1">#REF!</definedName>
    <definedName name="yes" localSheetId="22" hidden="1">#REF!</definedName>
    <definedName name="yes" localSheetId="15" hidden="1">#REF!</definedName>
    <definedName name="yes" localSheetId="21" hidden="1">#REF!</definedName>
    <definedName name="yes" localSheetId="9" hidden="1">#REF!</definedName>
    <definedName name="yes" localSheetId="23" hidden="1">#REF!</definedName>
    <definedName name="yes" localSheetId="13" hidden="1">#REF!</definedName>
    <definedName name="yes" localSheetId="10" hidden="1">#REF!</definedName>
    <definedName name="yes" localSheetId="24" hidden="1">#REF!</definedName>
    <definedName name="yes" localSheetId="17" hidden="1">#REF!</definedName>
    <definedName name="yes" hidden="1">#REF!</definedName>
    <definedName name="YTD_Weeks" localSheetId="3">#REF!</definedName>
    <definedName name="YTD_Weeks" localSheetId="0">#REF!</definedName>
    <definedName name="YTD_Weeks" localSheetId="18">#REF!</definedName>
    <definedName name="YTD_Weeks" localSheetId="19">#REF!</definedName>
    <definedName name="YTD_Weeks" localSheetId="8">#REF!</definedName>
    <definedName name="YTD_Weeks" localSheetId="12">#REF!</definedName>
    <definedName name="YTD_Weeks" localSheetId="11">#REF!</definedName>
    <definedName name="YTD_Weeks" localSheetId="14">#REF!</definedName>
    <definedName name="YTD_Weeks" localSheetId="20">#REF!</definedName>
    <definedName name="YTD_Weeks" localSheetId="16">#REF!</definedName>
    <definedName name="YTD_Weeks" localSheetId="22">#REF!</definedName>
    <definedName name="YTD_Weeks" localSheetId="15">#REF!</definedName>
    <definedName name="YTD_Weeks" localSheetId="21">#REF!</definedName>
    <definedName name="YTD_Weeks" localSheetId="9">#REF!</definedName>
    <definedName name="YTD_Weeks" localSheetId="23">#REF!</definedName>
    <definedName name="YTD_Weeks" localSheetId="13">#REF!</definedName>
    <definedName name="YTD_Weeks" localSheetId="10">#REF!</definedName>
    <definedName name="YTD_Weeks" localSheetId="24">#REF!</definedName>
    <definedName name="YTD_Weeks" localSheetId="17">#REF!</definedName>
    <definedName name="YTD_Weeks">#REF!</definedName>
    <definedName name="YYYY" localSheetId="3">[27]Q2_Account!#REF!</definedName>
    <definedName name="YYYY" localSheetId="0">[27]Q2_Account!#REF!</definedName>
    <definedName name="YYYY" localSheetId="18">[27]Q2_Account!#REF!</definedName>
    <definedName name="YYYY" localSheetId="19">[27]Q2_Account!#REF!</definedName>
    <definedName name="YYYY" localSheetId="8">[27]Q2_Account!#REF!</definedName>
    <definedName name="YYYY" localSheetId="12">[27]Q2_Account!#REF!</definedName>
    <definedName name="YYYY" localSheetId="11">[27]Q2_Account!#REF!</definedName>
    <definedName name="YYYY" localSheetId="14">[27]Q2_Account!#REF!</definedName>
    <definedName name="YYYY" localSheetId="20">[27]Q2_Account!#REF!</definedName>
    <definedName name="YYYY" localSheetId="16">[27]Q2_Account!#REF!</definedName>
    <definedName name="YYYY" localSheetId="22">[27]Q2_Account!#REF!</definedName>
    <definedName name="YYYY" localSheetId="15">[27]Q2_Account!#REF!</definedName>
    <definedName name="YYYY" localSheetId="21">[27]Q2_Account!#REF!</definedName>
    <definedName name="YYYY" localSheetId="9">[27]Q2_Account!#REF!</definedName>
    <definedName name="YYYY" localSheetId="23">[27]Q2_Account!#REF!</definedName>
    <definedName name="YYYY" localSheetId="13">[27]Q2_Account!#REF!</definedName>
    <definedName name="YYYY" localSheetId="10">[27]Q2_Account!#REF!</definedName>
    <definedName name="YYYY" localSheetId="24">[27]Q2_Account!#REF!</definedName>
    <definedName name="YYYY" localSheetId="17">[27]Q2_Account!#REF!</definedName>
    <definedName name="YYYY">[27]Q2_Account!#REF!</definedName>
    <definedName name="yyyyyyyyyyyyy" hidden="1">[5]A!$L$4:$U$4</definedName>
    <definedName name="zbcode">'[25]Pillar Emp Detail'!$A$4:$A$3203</definedName>
    <definedName name="ZBCodeCN">'[25]Pillar Contr Detail1'!$A$2:$A$363</definedName>
    <definedName name="zdoctype" localSheetId="18">'[107]possible entries'!$A$2:$A$6</definedName>
    <definedName name="zdoctype" localSheetId="19">'[107]possible entries'!$A$2:$A$6</definedName>
    <definedName name="zdoctype" localSheetId="8">'[107]possible entries'!$A$2:$A$6</definedName>
    <definedName name="zdoctype" localSheetId="12">'[107]possible entries'!$A$2:$A$6</definedName>
    <definedName name="zdoctype" localSheetId="11">'[107]possible entries'!$A$2:$A$6</definedName>
    <definedName name="zdoctype" localSheetId="14">'[107]possible entries'!$A$2:$A$6</definedName>
    <definedName name="zdoctype" localSheetId="20">'[107]possible entries'!$A$2:$A$6</definedName>
    <definedName name="zdoctype" localSheetId="16">'[107]possible entries'!$A$2:$A$6</definedName>
    <definedName name="zdoctype" localSheetId="22">'[107]possible entries'!$A$2:$A$6</definedName>
    <definedName name="zdoctype" localSheetId="15">'[107]possible entries'!$A$2:$A$6</definedName>
    <definedName name="zdoctype" localSheetId="21">'[107]possible entries'!$A$2:$A$6</definedName>
    <definedName name="zdoctype" localSheetId="9">'[107]possible entries'!$A$2:$A$6</definedName>
    <definedName name="zdoctype" localSheetId="23">'[107]possible entries'!$A$2:$A$6</definedName>
    <definedName name="zdoctype" localSheetId="13">'[107]possible entries'!$A$2:$A$6</definedName>
    <definedName name="zdoctype" localSheetId="10">'[107]possible entries'!$A$2:$A$6</definedName>
    <definedName name="zdoctype" localSheetId="24">'[107]possible entries'!$A$2:$A$6</definedName>
    <definedName name="zdoctype" localSheetId="17">'[107]possible entries'!$A$2:$A$6</definedName>
    <definedName name="zdoctype">'[108]possible entries'!$A$2:$A$6</definedName>
    <definedName name="zledger" localSheetId="18">'[107]possible entries'!$B$2:$B$4</definedName>
    <definedName name="zledger" localSheetId="19">'[107]possible entries'!$B$2:$B$4</definedName>
    <definedName name="zledger" localSheetId="8">'[107]possible entries'!$B$2:$B$4</definedName>
    <definedName name="zledger" localSheetId="12">'[107]possible entries'!$B$2:$B$4</definedName>
    <definedName name="zledger" localSheetId="11">'[107]possible entries'!$B$2:$B$4</definedName>
    <definedName name="zledger" localSheetId="14">'[107]possible entries'!$B$2:$B$4</definedName>
    <definedName name="zledger" localSheetId="20">'[107]possible entries'!$B$2:$B$4</definedName>
    <definedName name="zledger" localSheetId="16">'[107]possible entries'!$B$2:$B$4</definedName>
    <definedName name="zledger" localSheetId="22">'[107]possible entries'!$B$2:$B$4</definedName>
    <definedName name="zledger" localSheetId="15">'[107]possible entries'!$B$2:$B$4</definedName>
    <definedName name="zledger" localSheetId="21">'[107]possible entries'!$B$2:$B$4</definedName>
    <definedName name="zledger" localSheetId="9">'[107]possible entries'!$B$2:$B$4</definedName>
    <definedName name="zledger" localSheetId="23">'[107]possible entries'!$B$2:$B$4</definedName>
    <definedName name="zledger" localSheetId="13">'[107]possible entries'!$B$2:$B$4</definedName>
    <definedName name="zledger" localSheetId="10">'[107]possible entries'!$B$2:$B$4</definedName>
    <definedName name="zledger" localSheetId="24">'[107]possible entries'!$B$2:$B$4</definedName>
    <definedName name="zledger" localSheetId="17">'[107]possible entries'!$B$2:$B$4</definedName>
    <definedName name="zledger">'[108]possible entries'!$B$2:$B$4</definedName>
    <definedName name="zzz" localSheetId="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8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2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6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22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5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21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9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2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3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0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24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localSheetId="17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" hidden="1">{#N/A,#N/A,FALSE,"PL Revenue";#N/A,#N/A,FALSE,"Detail Input";#N/A,#N/A,FALSE,"Inputs";#N/A,#N/A,FALSE,"Details";#N/A,#N/A,FALSE,"P&amp;L";#N/A,#N/A,FALSE,"Previous P&amp;L";#N/A,#N/A,FALSE,"P&amp;L Changes";#N/A,#N/A,FALSE,"Plan Var";#N/A,#N/A,FALSE,"COMMENTS ";#N/A,#N/A,FALSE,"Wfall charts";#N/A,#N/A,FALSE,"Prev Det"}</definedName>
    <definedName name="zzzzzzzzzzzzzzz" hidden="1">[5]A!$J$152:$U$152</definedName>
  </definedNames>
  <calcPr calcId="191029"/>
  <webPublishObjects count="1">
    <webPublishObject id="14759" divId="SAS_DF Forecast_mDNS_traffic usage_PoR_Aug18Forecast_mid2022-1_14759" destinationFile="C:\Users\shsiddiq\Desktop\PROJECTS\AAA D&amp;F Charts\SAS_DF Forecast_mDNS_traffic usage_PoR_Aug18Forecast_mid2022-1.mht"/>
  </webPublishObject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I99" i="59" l="1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AM99" i="59"/>
  <c r="AL99" i="59"/>
  <c r="AK99" i="59"/>
  <c r="AJ99" i="59"/>
  <c r="AI99" i="59"/>
  <c r="AH99" i="59"/>
  <c r="AG99" i="59"/>
  <c r="AF99" i="59"/>
  <c r="AE99" i="59"/>
  <c r="AD99" i="59"/>
  <c r="AC99" i="59"/>
  <c r="AB99" i="59"/>
  <c r="AA99" i="59"/>
  <c r="Z99" i="59"/>
  <c r="Y99" i="59"/>
  <c r="X99" i="59"/>
  <c r="W99" i="59"/>
  <c r="V99" i="59"/>
  <c r="U99" i="59"/>
  <c r="T99" i="59"/>
  <c r="S99" i="59"/>
  <c r="R99" i="59"/>
  <c r="Q99" i="59"/>
  <c r="P99" i="59"/>
  <c r="O99" i="59"/>
  <c r="N99" i="59"/>
  <c r="M99" i="59"/>
  <c r="L99" i="59"/>
  <c r="K99" i="59"/>
  <c r="J99" i="59"/>
  <c r="I99" i="59"/>
  <c r="H99" i="59"/>
  <c r="G99" i="59"/>
  <c r="F99" i="59"/>
  <c r="E99" i="59"/>
  <c r="D99" i="59"/>
  <c r="C99" i="59"/>
  <c r="B99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AM93" i="59"/>
  <c r="AL93" i="59"/>
  <c r="AK93" i="59"/>
  <c r="AJ93" i="59"/>
  <c r="AI93" i="59"/>
  <c r="AH93" i="59"/>
  <c r="AG93" i="59"/>
  <c r="AF93" i="59"/>
  <c r="AE93" i="59"/>
  <c r="AD93" i="59"/>
  <c r="AC93" i="59"/>
  <c r="AB93" i="59"/>
  <c r="AA93" i="59"/>
  <c r="Z93" i="59"/>
  <c r="Y93" i="59"/>
  <c r="X93" i="59"/>
  <c r="W93" i="59"/>
  <c r="V93" i="59"/>
  <c r="U93" i="59"/>
  <c r="T93" i="59"/>
  <c r="S93" i="59"/>
  <c r="R93" i="59"/>
  <c r="Q93" i="59"/>
  <c r="P93" i="59"/>
  <c r="O93" i="59"/>
  <c r="N93" i="59"/>
  <c r="M93" i="59"/>
  <c r="L93" i="59"/>
  <c r="K93" i="59"/>
  <c r="J93" i="59"/>
  <c r="I93" i="59"/>
  <c r="H93" i="59"/>
  <c r="G93" i="59"/>
  <c r="F93" i="59"/>
  <c r="E93" i="59"/>
  <c r="D93" i="59"/>
  <c r="C93" i="59"/>
  <c r="B93" i="59"/>
  <c r="B43" i="59"/>
  <c r="BC43" i="59" s="1"/>
  <c r="S3" i="59"/>
  <c r="AN43" i="59" l="1"/>
  <c r="AV43" i="59"/>
  <c r="BD43" i="59"/>
  <c r="H43" i="59"/>
  <c r="P43" i="59"/>
  <c r="X43" i="59"/>
  <c r="AF43" i="59"/>
  <c r="I43" i="59"/>
  <c r="Q43" i="59"/>
  <c r="Y43" i="59"/>
  <c r="AG43" i="59"/>
  <c r="AO43" i="59"/>
  <c r="AW43" i="59"/>
  <c r="BE43" i="59"/>
  <c r="J43" i="59"/>
  <c r="R43" i="59"/>
  <c r="Z43" i="59"/>
  <c r="AH43" i="59"/>
  <c r="AP43" i="59"/>
  <c r="AX43" i="59"/>
  <c r="BF43" i="59"/>
  <c r="C43" i="59"/>
  <c r="K43" i="59"/>
  <c r="S43" i="59"/>
  <c r="AA43" i="59"/>
  <c r="AI43" i="59"/>
  <c r="AQ43" i="59"/>
  <c r="AY43" i="59"/>
  <c r="BG43" i="59"/>
  <c r="D43" i="59"/>
  <c r="L43" i="59"/>
  <c r="T43" i="59"/>
  <c r="AB43" i="59"/>
  <c r="AJ43" i="59"/>
  <c r="AR43" i="59"/>
  <c r="AZ43" i="59"/>
  <c r="BH43" i="59"/>
  <c r="E43" i="59"/>
  <c r="M43" i="59"/>
  <c r="U43" i="59"/>
  <c r="AC43" i="59"/>
  <c r="AK43" i="59"/>
  <c r="AS43" i="59"/>
  <c r="BA43" i="59"/>
  <c r="BI43" i="59"/>
  <c r="F43" i="59"/>
  <c r="N43" i="59"/>
  <c r="V43" i="59"/>
  <c r="AD43" i="59"/>
  <c r="AL43" i="59"/>
  <c r="AT43" i="59"/>
  <c r="BB43" i="59"/>
  <c r="G43" i="59"/>
  <c r="O43" i="59"/>
  <c r="W43" i="59"/>
  <c r="AE43" i="59"/>
  <c r="AM43" i="59"/>
  <c r="AU43" i="59"/>
  <c r="E95" i="57" l="1"/>
  <c r="F95" i="57" s="1"/>
  <c r="G95" i="57" s="1"/>
  <c r="H95" i="57" s="1"/>
  <c r="I95" i="57" s="1"/>
  <c r="J95" i="57" s="1"/>
  <c r="K95" i="57" s="1"/>
  <c r="L95" i="57" s="1"/>
  <c r="M95" i="57" s="1"/>
  <c r="N95" i="57" s="1"/>
  <c r="O95" i="57" s="1"/>
  <c r="P95" i="57" s="1"/>
  <c r="Q95" i="57" s="1"/>
  <c r="R95" i="57" s="1"/>
  <c r="S95" i="57" s="1"/>
  <c r="T95" i="57" s="1"/>
  <c r="U95" i="57" s="1"/>
  <c r="V95" i="57" s="1"/>
  <c r="W95" i="57" s="1"/>
  <c r="X95" i="57" s="1"/>
  <c r="Y95" i="57" s="1"/>
  <c r="Z95" i="57" s="1"/>
  <c r="AA95" i="57" s="1"/>
  <c r="AB95" i="57" s="1"/>
  <c r="AC95" i="57" s="1"/>
  <c r="AD95" i="57" s="1"/>
  <c r="AE95" i="57" s="1"/>
  <c r="AF95" i="57" s="1"/>
  <c r="AG95" i="57" s="1"/>
  <c r="AH95" i="57" s="1"/>
  <c r="AI95" i="57" s="1"/>
  <c r="AJ95" i="57" s="1"/>
  <c r="AK95" i="57" s="1"/>
  <c r="AL95" i="57" s="1"/>
  <c r="AM95" i="57" s="1"/>
  <c r="AN95" i="57" s="1"/>
  <c r="AO95" i="57" s="1"/>
  <c r="AP95" i="57" s="1"/>
  <c r="AQ95" i="57" s="1"/>
  <c r="AR95" i="57" s="1"/>
  <c r="AS95" i="57" s="1"/>
  <c r="AT95" i="57" s="1"/>
  <c r="AU95" i="57" s="1"/>
  <c r="AV95" i="57" s="1"/>
  <c r="AW95" i="57" s="1"/>
  <c r="AX95" i="57" s="1"/>
  <c r="AY95" i="57" s="1"/>
  <c r="AZ95" i="57" s="1"/>
  <c r="BI85" i="58" l="1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85" i="58"/>
  <c r="AM85" i="58"/>
  <c r="AL85" i="58"/>
  <c r="AK85" i="58"/>
  <c r="AJ85" i="58"/>
  <c r="AI85" i="58"/>
  <c r="AH85" i="58"/>
  <c r="AG85" i="58"/>
  <c r="AF85" i="58"/>
  <c r="AE85" i="58"/>
  <c r="AD85" i="58"/>
  <c r="AC85" i="58"/>
  <c r="AB85" i="58"/>
  <c r="AA85" i="58"/>
  <c r="Z85" i="58"/>
  <c r="Y85" i="58"/>
  <c r="X85" i="58"/>
  <c r="W85" i="58"/>
  <c r="V85" i="58"/>
  <c r="U85" i="58"/>
  <c r="T85" i="58"/>
  <c r="S85" i="58"/>
  <c r="R85" i="58"/>
  <c r="Q85" i="58"/>
  <c r="P85" i="58"/>
  <c r="O85" i="58"/>
  <c r="N85" i="58"/>
  <c r="M85" i="58"/>
  <c r="L85" i="58"/>
  <c r="K85" i="58"/>
  <c r="J85" i="58"/>
  <c r="I85" i="58"/>
  <c r="H85" i="58"/>
  <c r="G85" i="58"/>
  <c r="F85" i="58"/>
  <c r="E85" i="58"/>
  <c r="D85" i="58"/>
  <c r="C85" i="58"/>
  <c r="B85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AM79" i="58"/>
  <c r="AL79" i="58"/>
  <c r="AK79" i="58"/>
  <c r="AJ79" i="58"/>
  <c r="AI79" i="58"/>
  <c r="AH79" i="58"/>
  <c r="AG79" i="58"/>
  <c r="AF79" i="58"/>
  <c r="AE79" i="58"/>
  <c r="AD79" i="58"/>
  <c r="AC79" i="58"/>
  <c r="AB79" i="58"/>
  <c r="AA79" i="58"/>
  <c r="Z79" i="58"/>
  <c r="Y79" i="58"/>
  <c r="X79" i="58"/>
  <c r="W79" i="58"/>
  <c r="V79" i="58"/>
  <c r="U79" i="58"/>
  <c r="T79" i="58"/>
  <c r="S79" i="58"/>
  <c r="R79" i="58"/>
  <c r="Q79" i="58"/>
  <c r="P79" i="58"/>
  <c r="O79" i="58"/>
  <c r="N79" i="58"/>
  <c r="M79" i="58"/>
  <c r="L79" i="58"/>
  <c r="K79" i="58"/>
  <c r="J79" i="58"/>
  <c r="I79" i="58"/>
  <c r="H79" i="58"/>
  <c r="G79" i="58"/>
  <c r="F79" i="58"/>
  <c r="E79" i="58"/>
  <c r="D79" i="58"/>
  <c r="C79" i="58"/>
  <c r="B79" i="58"/>
  <c r="B29" i="58"/>
  <c r="BI29" i="58" s="1"/>
  <c r="S3" i="58"/>
  <c r="F29" i="58" l="1"/>
  <c r="N29" i="58"/>
  <c r="V29" i="58"/>
  <c r="AD29" i="58"/>
  <c r="AL29" i="58"/>
  <c r="AT29" i="58"/>
  <c r="BB29" i="58"/>
  <c r="G29" i="58"/>
  <c r="O29" i="58"/>
  <c r="W29" i="58"/>
  <c r="AE29" i="58"/>
  <c r="AM29" i="58"/>
  <c r="AU29" i="58"/>
  <c r="BC29" i="58"/>
  <c r="H29" i="58"/>
  <c r="P29" i="58"/>
  <c r="X29" i="58"/>
  <c r="AF29" i="58"/>
  <c r="AN29" i="58"/>
  <c r="AV29" i="58"/>
  <c r="BD29" i="58"/>
  <c r="I29" i="58"/>
  <c r="Q29" i="58"/>
  <c r="Y29" i="58"/>
  <c r="AG29" i="58"/>
  <c r="AO29" i="58"/>
  <c r="AW29" i="58"/>
  <c r="BE29" i="58"/>
  <c r="J29" i="58"/>
  <c r="R29" i="58"/>
  <c r="Z29" i="58"/>
  <c r="AH29" i="58"/>
  <c r="AP29" i="58"/>
  <c r="AX29" i="58"/>
  <c r="BF29" i="58"/>
  <c r="C29" i="58"/>
  <c r="K29" i="58"/>
  <c r="S29" i="58"/>
  <c r="AA29" i="58"/>
  <c r="AI29" i="58"/>
  <c r="AQ29" i="58"/>
  <c r="AY29" i="58"/>
  <c r="BG29" i="58"/>
  <c r="D29" i="58"/>
  <c r="L29" i="58"/>
  <c r="T29" i="58"/>
  <c r="AB29" i="58"/>
  <c r="AJ29" i="58"/>
  <c r="AR29" i="58"/>
  <c r="AZ29" i="58"/>
  <c r="BH29" i="58"/>
  <c r="E29" i="58"/>
  <c r="M29" i="58"/>
  <c r="U29" i="58"/>
  <c r="AC29" i="58"/>
  <c r="AK29" i="58"/>
  <c r="AS29" i="58"/>
  <c r="BA29" i="58"/>
  <c r="BI75" i="56"/>
  <c r="BH75" i="56"/>
  <c r="BG75" i="56"/>
  <c r="BF75" i="56"/>
  <c r="BE75" i="56"/>
  <c r="BD75" i="56"/>
  <c r="BC75" i="56"/>
  <c r="BB75" i="56"/>
  <c r="BA75" i="56"/>
  <c r="AZ75" i="56"/>
  <c r="AY75" i="56"/>
  <c r="AX75" i="56"/>
  <c r="AW75" i="56"/>
  <c r="AV75" i="56"/>
  <c r="AU75" i="56"/>
  <c r="AT75" i="56"/>
  <c r="AS75" i="56"/>
  <c r="AR75" i="56"/>
  <c r="AQ75" i="56"/>
  <c r="AP75" i="56"/>
  <c r="AO75" i="56"/>
  <c r="AN75" i="56"/>
  <c r="AM75" i="56"/>
  <c r="AL75" i="56"/>
  <c r="AK75" i="56"/>
  <c r="AJ75" i="56"/>
  <c r="AI75" i="56"/>
  <c r="AH75" i="56"/>
  <c r="AG75" i="56"/>
  <c r="AF75" i="56"/>
  <c r="AE75" i="56"/>
  <c r="AD75" i="56"/>
  <c r="AC75" i="56"/>
  <c r="AB75" i="56"/>
  <c r="AA75" i="56"/>
  <c r="Z75" i="56"/>
  <c r="Y75" i="56"/>
  <c r="X75" i="56"/>
  <c r="W75" i="56"/>
  <c r="V75" i="56"/>
  <c r="U75" i="56"/>
  <c r="T75" i="56"/>
  <c r="S75" i="56"/>
  <c r="R75" i="56"/>
  <c r="Q75" i="56"/>
  <c r="P75" i="56"/>
  <c r="O75" i="56"/>
  <c r="N75" i="56"/>
  <c r="M75" i="56"/>
  <c r="L75" i="56"/>
  <c r="K75" i="56"/>
  <c r="J75" i="56"/>
  <c r="I75" i="56"/>
  <c r="H75" i="56"/>
  <c r="G75" i="56"/>
  <c r="F75" i="56"/>
  <c r="E75" i="56"/>
  <c r="D75" i="56"/>
  <c r="C75" i="56"/>
  <c r="B75" i="56"/>
  <c r="BI69" i="56"/>
  <c r="BH69" i="56"/>
  <c r="BG69" i="56"/>
  <c r="BF69" i="56"/>
  <c r="BE69" i="56"/>
  <c r="BD69" i="56"/>
  <c r="BC69" i="56"/>
  <c r="BB69" i="56"/>
  <c r="BA69" i="56"/>
  <c r="AZ69" i="56"/>
  <c r="AY69" i="56"/>
  <c r="AX69" i="56"/>
  <c r="AW69" i="56"/>
  <c r="AV69" i="56"/>
  <c r="AU69" i="56"/>
  <c r="AT69" i="56"/>
  <c r="AS69" i="56"/>
  <c r="AR69" i="56"/>
  <c r="AQ69" i="56"/>
  <c r="AP69" i="56"/>
  <c r="AO69" i="56"/>
  <c r="AN69" i="56"/>
  <c r="AM69" i="56"/>
  <c r="AL69" i="56"/>
  <c r="AK69" i="56"/>
  <c r="AJ69" i="56"/>
  <c r="AI69" i="56"/>
  <c r="AH69" i="56"/>
  <c r="AG69" i="56"/>
  <c r="AF69" i="56"/>
  <c r="AE69" i="56"/>
  <c r="AD69" i="56"/>
  <c r="AC69" i="56"/>
  <c r="AB69" i="56"/>
  <c r="AA69" i="56"/>
  <c r="Z69" i="56"/>
  <c r="Y69" i="56"/>
  <c r="X69" i="56"/>
  <c r="W69" i="56"/>
  <c r="V69" i="56"/>
  <c r="U69" i="56"/>
  <c r="T69" i="56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B19" i="56"/>
  <c r="BI19" i="56" s="1"/>
  <c r="S3" i="56"/>
  <c r="N19" i="56" l="1"/>
  <c r="V19" i="56"/>
  <c r="F19" i="56"/>
  <c r="AD19" i="56"/>
  <c r="AL19" i="56"/>
  <c r="AT19" i="56"/>
  <c r="BB19" i="56"/>
  <c r="G19" i="56"/>
  <c r="O19" i="56"/>
  <c r="W19" i="56"/>
  <c r="AE19" i="56"/>
  <c r="AM19" i="56"/>
  <c r="AU19" i="56"/>
  <c r="BC19" i="56"/>
  <c r="H19" i="56"/>
  <c r="P19" i="56"/>
  <c r="X19" i="56"/>
  <c r="AF19" i="56"/>
  <c r="AN19" i="56"/>
  <c r="AV19" i="56"/>
  <c r="BD19" i="56"/>
  <c r="I19" i="56"/>
  <c r="Q19" i="56"/>
  <c r="Y19" i="56"/>
  <c r="AG19" i="56"/>
  <c r="AO19" i="56"/>
  <c r="AW19" i="56"/>
  <c r="BE19" i="56"/>
  <c r="J19" i="56"/>
  <c r="R19" i="56"/>
  <c r="Z19" i="56"/>
  <c r="AH19" i="56"/>
  <c r="AP19" i="56"/>
  <c r="AX19" i="56"/>
  <c r="BF19" i="56"/>
  <c r="C19" i="56"/>
  <c r="K19" i="56"/>
  <c r="S19" i="56"/>
  <c r="AA19" i="56"/>
  <c r="AI19" i="56"/>
  <c r="AQ19" i="56"/>
  <c r="AY19" i="56"/>
  <c r="BG19" i="56"/>
  <c r="D19" i="56"/>
  <c r="L19" i="56"/>
  <c r="T19" i="56"/>
  <c r="AB19" i="56"/>
  <c r="AJ19" i="56"/>
  <c r="AR19" i="56"/>
  <c r="AZ19" i="56"/>
  <c r="BH19" i="56"/>
  <c r="E19" i="56"/>
  <c r="M19" i="56"/>
  <c r="U19" i="56"/>
  <c r="AC19" i="56"/>
  <c r="AK19" i="56"/>
  <c r="AS19" i="56"/>
  <c r="BA19" i="56"/>
  <c r="B69" i="55"/>
  <c r="C69" i="55"/>
  <c r="D69" i="55"/>
  <c r="E69" i="55"/>
  <c r="F69" i="55"/>
  <c r="G69" i="55"/>
  <c r="H69" i="55"/>
  <c r="I69" i="55"/>
  <c r="J69" i="55"/>
  <c r="K69" i="55"/>
  <c r="L69" i="55"/>
  <c r="M69" i="55"/>
  <c r="N69" i="55"/>
  <c r="O69" i="55"/>
  <c r="P69" i="55"/>
  <c r="T69" i="55"/>
  <c r="U69" i="55"/>
  <c r="V69" i="55"/>
  <c r="W69" i="55"/>
  <c r="X69" i="55"/>
  <c r="Y69" i="55"/>
  <c r="Z69" i="55"/>
  <c r="AA69" i="55"/>
  <c r="AB69" i="55"/>
  <c r="AC69" i="55"/>
  <c r="AD69" i="55"/>
  <c r="AE69" i="55"/>
  <c r="AF69" i="55"/>
  <c r="AG69" i="55"/>
  <c r="AH69" i="55"/>
  <c r="AI69" i="55"/>
  <c r="AJ69" i="55"/>
  <c r="AK69" i="55"/>
  <c r="AL69" i="55"/>
  <c r="AM69" i="55"/>
  <c r="AN69" i="55"/>
  <c r="AO69" i="55"/>
  <c r="AP69" i="55"/>
  <c r="AQ69" i="55"/>
  <c r="AR69" i="55"/>
  <c r="AS69" i="55"/>
  <c r="AT69" i="55"/>
  <c r="AU69" i="55"/>
  <c r="AV69" i="55"/>
  <c r="AW69" i="55"/>
  <c r="AX69" i="55"/>
  <c r="AY69" i="55"/>
  <c r="AZ69" i="55"/>
  <c r="BA69" i="55"/>
  <c r="BB69" i="55"/>
  <c r="BC69" i="55"/>
  <c r="BD69" i="55"/>
  <c r="BE69" i="55"/>
  <c r="BF69" i="55"/>
  <c r="BG69" i="55"/>
  <c r="BH69" i="55"/>
  <c r="BI69" i="55"/>
  <c r="R69" i="55"/>
  <c r="S69" i="55"/>
  <c r="Q69" i="55"/>
  <c r="BI63" i="55" l="1"/>
  <c r="BH63" i="55"/>
  <c r="BG63" i="55"/>
  <c r="BF63" i="55"/>
  <c r="BE63" i="55"/>
  <c r="BD63" i="55"/>
  <c r="BC63" i="55"/>
  <c r="BB63" i="55"/>
  <c r="BA63" i="55"/>
  <c r="AZ63" i="55"/>
  <c r="AY63" i="55"/>
  <c r="AX63" i="55"/>
  <c r="AW63" i="55"/>
  <c r="AV63" i="55"/>
  <c r="AU63" i="55"/>
  <c r="AT63" i="55"/>
  <c r="AS63" i="55"/>
  <c r="AR63" i="55"/>
  <c r="AQ63" i="55"/>
  <c r="AP63" i="55"/>
  <c r="AO63" i="55"/>
  <c r="AN63" i="55"/>
  <c r="AM63" i="55"/>
  <c r="AL63" i="55"/>
  <c r="AK63" i="55"/>
  <c r="AJ63" i="55"/>
  <c r="AI63" i="55"/>
  <c r="AH63" i="55"/>
  <c r="AG63" i="55"/>
  <c r="AF63" i="55"/>
  <c r="AE63" i="55"/>
  <c r="AD63" i="55"/>
  <c r="AC63" i="55"/>
  <c r="AB63" i="55"/>
  <c r="AA63" i="55"/>
  <c r="Z63" i="55"/>
  <c r="Y63" i="55"/>
  <c r="X63" i="55"/>
  <c r="W63" i="55"/>
  <c r="V63" i="55"/>
  <c r="U63" i="55"/>
  <c r="T63" i="55"/>
  <c r="S63" i="55"/>
  <c r="R63" i="55"/>
  <c r="Q63" i="55"/>
  <c r="P63" i="55"/>
  <c r="O63" i="55"/>
  <c r="N63" i="55"/>
  <c r="M63" i="55"/>
  <c r="L63" i="55"/>
  <c r="K63" i="55"/>
  <c r="J63" i="55"/>
  <c r="I63" i="55"/>
  <c r="H63" i="55"/>
  <c r="G63" i="55"/>
  <c r="F63" i="55"/>
  <c r="E63" i="55"/>
  <c r="D63" i="55"/>
  <c r="C63" i="55"/>
  <c r="B63" i="55"/>
  <c r="B13" i="55"/>
  <c r="BC13" i="55" s="1"/>
  <c r="S3" i="55"/>
  <c r="BI64" i="54"/>
  <c r="BH64" i="54"/>
  <c r="BG64" i="54"/>
  <c r="BF64" i="54"/>
  <c r="BE64" i="54"/>
  <c r="BD64" i="54"/>
  <c r="BC64" i="54"/>
  <c r="BB64" i="54"/>
  <c r="BA64" i="54"/>
  <c r="AZ64" i="54"/>
  <c r="AY64" i="54"/>
  <c r="AX64" i="54"/>
  <c r="AW64" i="54"/>
  <c r="AV64" i="54"/>
  <c r="AU64" i="54"/>
  <c r="AT64" i="54"/>
  <c r="AS64" i="54"/>
  <c r="AR64" i="54"/>
  <c r="AQ64" i="54"/>
  <c r="AP64" i="54"/>
  <c r="AO64" i="54"/>
  <c r="AN64" i="54"/>
  <c r="AM64" i="54"/>
  <c r="AL64" i="54"/>
  <c r="AK64" i="54"/>
  <c r="AJ64" i="54"/>
  <c r="AI64" i="54"/>
  <c r="AH64" i="54"/>
  <c r="AG64" i="54"/>
  <c r="AF64" i="54"/>
  <c r="AE64" i="54"/>
  <c r="AD64" i="54"/>
  <c r="AC64" i="54"/>
  <c r="AB64" i="54"/>
  <c r="AA64" i="54"/>
  <c r="Z64" i="54"/>
  <c r="Y64" i="54"/>
  <c r="X64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BH14" i="54"/>
  <c r="BE14" i="54"/>
  <c r="AS14" i="54"/>
  <c r="AO14" i="54"/>
  <c r="AK14" i="54"/>
  <c r="U14" i="54"/>
  <c r="T14" i="54"/>
  <c r="M14" i="54"/>
  <c r="K14" i="54"/>
  <c r="I14" i="54"/>
  <c r="B14" i="54"/>
  <c r="BF14" i="54" s="1"/>
  <c r="S3" i="54"/>
  <c r="V14" i="54" l="1"/>
  <c r="BI14" i="54"/>
  <c r="C14" i="54"/>
  <c r="AA14" i="54"/>
  <c r="G14" i="54"/>
  <c r="AJ14" i="54"/>
  <c r="I13" i="55"/>
  <c r="AO13" i="55"/>
  <c r="H13" i="55"/>
  <c r="AN13" i="55"/>
  <c r="P13" i="55"/>
  <c r="AV13" i="55"/>
  <c r="Q13" i="55"/>
  <c r="AW13" i="55"/>
  <c r="X13" i="55"/>
  <c r="BD13" i="55"/>
  <c r="Y13" i="55"/>
  <c r="BE13" i="55"/>
  <c r="AF13" i="55"/>
  <c r="AG13" i="55"/>
  <c r="J13" i="55"/>
  <c r="Z13" i="55"/>
  <c r="AP13" i="55"/>
  <c r="C13" i="55"/>
  <c r="K13" i="55"/>
  <c r="S13" i="55"/>
  <c r="AA13" i="55"/>
  <c r="AI13" i="55"/>
  <c r="AQ13" i="55"/>
  <c r="AY13" i="55"/>
  <c r="BG13" i="55"/>
  <c r="D13" i="55"/>
  <c r="L13" i="55"/>
  <c r="T13" i="55"/>
  <c r="AB13" i="55"/>
  <c r="AJ13" i="55"/>
  <c r="AR13" i="55"/>
  <c r="AZ13" i="55"/>
  <c r="BH13" i="55"/>
  <c r="E13" i="55"/>
  <c r="M13" i="55"/>
  <c r="U13" i="55"/>
  <c r="AC13" i="55"/>
  <c r="AK13" i="55"/>
  <c r="AS13" i="55"/>
  <c r="BA13" i="55"/>
  <c r="BI13" i="55"/>
  <c r="R13" i="55"/>
  <c r="BF13" i="55"/>
  <c r="F13" i="55"/>
  <c r="N13" i="55"/>
  <c r="V13" i="55"/>
  <c r="AD13" i="55"/>
  <c r="AL13" i="55"/>
  <c r="AT13" i="55"/>
  <c r="BB13" i="55"/>
  <c r="AH13" i="55"/>
  <c r="AX13" i="55"/>
  <c r="G13" i="55"/>
  <c r="O13" i="55"/>
  <c r="W13" i="55"/>
  <c r="AE13" i="55"/>
  <c r="AM13" i="55"/>
  <c r="AU13" i="55"/>
  <c r="L14" i="54"/>
  <c r="Y14" i="54"/>
  <c r="AR14" i="54"/>
  <c r="D14" i="54"/>
  <c r="N14" i="54"/>
  <c r="AB14" i="54"/>
  <c r="AW14" i="54"/>
  <c r="E14" i="54"/>
  <c r="Q14" i="54"/>
  <c r="AC14" i="54"/>
  <c r="AZ14" i="54"/>
  <c r="F14" i="54"/>
  <c r="S14" i="54"/>
  <c r="AG14" i="54"/>
  <c r="BA14" i="54"/>
  <c r="AI14" i="54"/>
  <c r="AQ14" i="54"/>
  <c r="AY14" i="54"/>
  <c r="BG14" i="54"/>
  <c r="AL14" i="54"/>
  <c r="AT14" i="54"/>
  <c r="BB14" i="54"/>
  <c r="AM14" i="54"/>
  <c r="BC14" i="54"/>
  <c r="AD14" i="54"/>
  <c r="O14" i="54"/>
  <c r="W14" i="54"/>
  <c r="AE14" i="54"/>
  <c r="AU14" i="54"/>
  <c r="H14" i="54"/>
  <c r="P14" i="54"/>
  <c r="X14" i="54"/>
  <c r="AF14" i="54"/>
  <c r="AN14" i="54"/>
  <c r="AV14" i="54"/>
  <c r="BD14" i="54"/>
  <c r="J14" i="54"/>
  <c r="R14" i="54"/>
  <c r="Z14" i="54"/>
  <c r="AH14" i="54"/>
  <c r="AP14" i="54"/>
  <c r="AX14" i="54"/>
  <c r="C65" i="51"/>
  <c r="D65" i="51"/>
  <c r="E65" i="51"/>
  <c r="F65" i="51"/>
  <c r="G65" i="51"/>
  <c r="H65" i="51"/>
  <c r="I65" i="51"/>
  <c r="I64" i="51" s="1"/>
  <c r="J65" i="51"/>
  <c r="K65" i="51"/>
  <c r="L65" i="51"/>
  <c r="M65" i="51"/>
  <c r="N65" i="51"/>
  <c r="O65" i="51"/>
  <c r="P65" i="51"/>
  <c r="P64" i="51" s="1"/>
  <c r="Q65" i="51"/>
  <c r="Q64" i="51" s="1"/>
  <c r="R65" i="51"/>
  <c r="S65" i="51"/>
  <c r="T65" i="51"/>
  <c r="U65" i="51"/>
  <c r="V65" i="51"/>
  <c r="W65" i="51"/>
  <c r="X65" i="51"/>
  <c r="X64" i="51" s="1"/>
  <c r="Y65" i="51"/>
  <c r="Y64" i="51" s="1"/>
  <c r="Z65" i="51"/>
  <c r="AA65" i="51"/>
  <c r="AB65" i="51"/>
  <c r="AC65" i="51"/>
  <c r="AD65" i="51"/>
  <c r="AE65" i="51"/>
  <c r="AF65" i="51"/>
  <c r="AF64" i="51" s="1"/>
  <c r="AG65" i="51"/>
  <c r="AG64" i="51" s="1"/>
  <c r="AH65" i="51"/>
  <c r="AI65" i="51"/>
  <c r="AJ65" i="51"/>
  <c r="AK65" i="51"/>
  <c r="AL65" i="51"/>
  <c r="AM65" i="51"/>
  <c r="AN65" i="51"/>
  <c r="AN64" i="51" s="1"/>
  <c r="AO65" i="51"/>
  <c r="AO64" i="51" s="1"/>
  <c r="AP65" i="51"/>
  <c r="AQ65" i="51"/>
  <c r="AR65" i="51"/>
  <c r="AS65" i="51"/>
  <c r="AT65" i="51"/>
  <c r="AU65" i="51"/>
  <c r="AV65" i="51"/>
  <c r="AV64" i="51" s="1"/>
  <c r="AW65" i="51"/>
  <c r="AW64" i="51" s="1"/>
  <c r="AX65" i="51"/>
  <c r="AY65" i="51"/>
  <c r="AZ65" i="51"/>
  <c r="BA65" i="51"/>
  <c r="BA64" i="51" s="1"/>
  <c r="BB65" i="51"/>
  <c r="BC65" i="51"/>
  <c r="BD65" i="51"/>
  <c r="BD64" i="51" s="1"/>
  <c r="BE65" i="51"/>
  <c r="BE64" i="51" s="1"/>
  <c r="BF65" i="51"/>
  <c r="BG65" i="51"/>
  <c r="BH65" i="51"/>
  <c r="BI65" i="51"/>
  <c r="B65" i="51"/>
  <c r="AE64" i="51"/>
  <c r="AK64" i="51"/>
  <c r="AM64" i="51"/>
  <c r="AS64" i="51"/>
  <c r="AU64" i="51"/>
  <c r="BI64" i="51"/>
  <c r="W64" i="51"/>
  <c r="G64" i="51"/>
  <c r="O64" i="51"/>
  <c r="B64" i="51"/>
  <c r="C64" i="51"/>
  <c r="D64" i="51"/>
  <c r="E64" i="51"/>
  <c r="F64" i="51"/>
  <c r="H64" i="51"/>
  <c r="J64" i="51"/>
  <c r="K64" i="51"/>
  <c r="L64" i="51"/>
  <c r="M64" i="51"/>
  <c r="N64" i="51"/>
  <c r="R64" i="51"/>
  <c r="S64" i="51"/>
  <c r="T64" i="51"/>
  <c r="U64" i="51"/>
  <c r="V64" i="51"/>
  <c r="AB64" i="51"/>
  <c r="AC64" i="51"/>
  <c r="AJ64" i="51"/>
  <c r="AR64" i="51"/>
  <c r="AZ64" i="51"/>
  <c r="BC64" i="51"/>
  <c r="BH64" i="51"/>
  <c r="Z64" i="51"/>
  <c r="AA64" i="51"/>
  <c r="AD64" i="51"/>
  <c r="AH64" i="51"/>
  <c r="AI64" i="51"/>
  <c r="AL64" i="51"/>
  <c r="AP64" i="51"/>
  <c r="AQ64" i="51"/>
  <c r="AT64" i="51"/>
  <c r="AX64" i="51"/>
  <c r="AY64" i="51"/>
  <c r="BB64" i="51"/>
  <c r="BF64" i="51"/>
  <c r="BG64" i="51"/>
  <c r="A97" i="31" l="1"/>
  <c r="BI67" i="53"/>
  <c r="BH67" i="53"/>
  <c r="BG67" i="53"/>
  <c r="BF67" i="53"/>
  <c r="BE67" i="53"/>
  <c r="BD67" i="53"/>
  <c r="BC67" i="53"/>
  <c r="BB67" i="53"/>
  <c r="BA67" i="53"/>
  <c r="AZ67" i="53"/>
  <c r="AY67" i="53"/>
  <c r="AX67" i="53"/>
  <c r="AW67" i="53"/>
  <c r="AV67" i="53"/>
  <c r="AU67" i="53"/>
  <c r="AT67" i="53"/>
  <c r="AS67" i="53"/>
  <c r="AR67" i="53"/>
  <c r="AQ67" i="53"/>
  <c r="AP67" i="53"/>
  <c r="AO67" i="53"/>
  <c r="AN67" i="53"/>
  <c r="AM67" i="53"/>
  <c r="AL67" i="53"/>
  <c r="AK67" i="53"/>
  <c r="AJ67" i="53"/>
  <c r="AI67" i="53"/>
  <c r="AH67" i="53"/>
  <c r="AG67" i="53"/>
  <c r="AF67" i="53"/>
  <c r="AE67" i="53"/>
  <c r="AD67" i="53"/>
  <c r="AC67" i="53"/>
  <c r="AB67" i="53"/>
  <c r="AA67" i="53"/>
  <c r="Z67" i="53"/>
  <c r="Y67" i="53"/>
  <c r="X67" i="53"/>
  <c r="W67" i="53"/>
  <c r="V67" i="53"/>
  <c r="U67" i="53"/>
  <c r="T67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F67" i="53"/>
  <c r="E67" i="53"/>
  <c r="D67" i="53"/>
  <c r="C67" i="53"/>
  <c r="B67" i="53"/>
  <c r="BG17" i="53"/>
  <c r="AY17" i="53"/>
  <c r="AQ17" i="53"/>
  <c r="AI17" i="53"/>
  <c r="AB17" i="53"/>
  <c r="AA17" i="53"/>
  <c r="T17" i="53"/>
  <c r="S17" i="53"/>
  <c r="L17" i="53"/>
  <c r="K17" i="53"/>
  <c r="F17" i="53"/>
  <c r="D17" i="53"/>
  <c r="C17" i="53"/>
  <c r="B17" i="53"/>
  <c r="BF17" i="53" s="1"/>
  <c r="S3" i="53"/>
  <c r="BI63" i="51"/>
  <c r="BH63" i="51"/>
  <c r="BG63" i="51"/>
  <c r="BF63" i="51"/>
  <c r="BE63" i="51"/>
  <c r="BD63" i="51"/>
  <c r="BC63" i="51"/>
  <c r="BB63" i="51"/>
  <c r="BA63" i="51"/>
  <c r="AZ63" i="51"/>
  <c r="AY63" i="51"/>
  <c r="AX63" i="51"/>
  <c r="AW63" i="51"/>
  <c r="AV63" i="51"/>
  <c r="AU63" i="51"/>
  <c r="AT63" i="51"/>
  <c r="AS63" i="51"/>
  <c r="AR63" i="51"/>
  <c r="AQ63" i="51"/>
  <c r="AP63" i="51"/>
  <c r="AO63" i="51"/>
  <c r="AN63" i="51"/>
  <c r="AM63" i="51"/>
  <c r="AL63" i="51"/>
  <c r="AK63" i="51"/>
  <c r="AJ63" i="51"/>
  <c r="AI63" i="51"/>
  <c r="AH63" i="51"/>
  <c r="AG63" i="51"/>
  <c r="AF63" i="51"/>
  <c r="AE63" i="51"/>
  <c r="AD63" i="51"/>
  <c r="AC63" i="51"/>
  <c r="AB63" i="51"/>
  <c r="AA63" i="51"/>
  <c r="Z63" i="51"/>
  <c r="Y63" i="51"/>
  <c r="X63" i="51"/>
  <c r="W63" i="51"/>
  <c r="V63" i="51"/>
  <c r="U63" i="51"/>
  <c r="T63" i="51"/>
  <c r="S63" i="51"/>
  <c r="R63" i="51"/>
  <c r="Q63" i="51"/>
  <c r="P63" i="51"/>
  <c r="O63" i="51"/>
  <c r="N63" i="51"/>
  <c r="M63" i="51"/>
  <c r="L63" i="51"/>
  <c r="K63" i="51"/>
  <c r="J63" i="51"/>
  <c r="I63" i="51"/>
  <c r="H63" i="51"/>
  <c r="G63" i="51"/>
  <c r="F63" i="51"/>
  <c r="E63" i="51"/>
  <c r="D63" i="51"/>
  <c r="C63" i="51"/>
  <c r="B63" i="51"/>
  <c r="BI13" i="51"/>
  <c r="BH13" i="51"/>
  <c r="BG13" i="51"/>
  <c r="BC13" i="51"/>
  <c r="BB13" i="51"/>
  <c r="BA13" i="51"/>
  <c r="AZ13" i="51"/>
  <c r="AY13" i="51"/>
  <c r="AU13" i="51"/>
  <c r="AT13" i="51"/>
  <c r="AS13" i="51"/>
  <c r="AR13" i="51"/>
  <c r="AQ13" i="51"/>
  <c r="AM13" i="51"/>
  <c r="AL13" i="51"/>
  <c r="AK13" i="51"/>
  <c r="AJ13" i="51"/>
  <c r="AI13" i="51"/>
  <c r="AE13" i="51"/>
  <c r="AD13" i="51"/>
  <c r="AC13" i="51"/>
  <c r="AB13" i="51"/>
  <c r="AA13" i="51"/>
  <c r="X13" i="51"/>
  <c r="W13" i="51"/>
  <c r="V13" i="51"/>
  <c r="U13" i="51"/>
  <c r="T13" i="51"/>
  <c r="S13" i="51"/>
  <c r="P13" i="51"/>
  <c r="O13" i="51"/>
  <c r="N13" i="51"/>
  <c r="M13" i="51"/>
  <c r="L13" i="51"/>
  <c r="K13" i="51"/>
  <c r="H13" i="51"/>
  <c r="G13" i="51"/>
  <c r="F13" i="51"/>
  <c r="E13" i="51"/>
  <c r="D13" i="51"/>
  <c r="C13" i="51"/>
  <c r="B13" i="51"/>
  <c r="BF13" i="51" s="1"/>
  <c r="S3" i="51"/>
  <c r="AJ17" i="53" l="1"/>
  <c r="AR17" i="53"/>
  <c r="AZ17" i="53"/>
  <c r="BH17" i="53"/>
  <c r="E17" i="53"/>
  <c r="M17" i="53"/>
  <c r="U17" i="53"/>
  <c r="AC17" i="53"/>
  <c r="AK17" i="53"/>
  <c r="AS17" i="53"/>
  <c r="BA17" i="53"/>
  <c r="BI17" i="53"/>
  <c r="N17" i="53"/>
  <c r="V17" i="53"/>
  <c r="AD17" i="53"/>
  <c r="AL17" i="53"/>
  <c r="AT17" i="53"/>
  <c r="BB17" i="53"/>
  <c r="AF13" i="51"/>
  <c r="AN13" i="51"/>
  <c r="AV13" i="51"/>
  <c r="BD13" i="51"/>
  <c r="G17" i="53"/>
  <c r="O17" i="53"/>
  <c r="W17" i="53"/>
  <c r="AE17" i="53"/>
  <c r="AM17" i="53"/>
  <c r="AU17" i="53"/>
  <c r="BC17" i="53"/>
  <c r="I13" i="51"/>
  <c r="Q13" i="51"/>
  <c r="Y13" i="51"/>
  <c r="AG13" i="51"/>
  <c r="AO13" i="51"/>
  <c r="AW13" i="51"/>
  <c r="BE13" i="51"/>
  <c r="H17" i="53"/>
  <c r="P17" i="53"/>
  <c r="X17" i="53"/>
  <c r="AF17" i="53"/>
  <c r="AN17" i="53"/>
  <c r="AV17" i="53"/>
  <c r="BD17" i="53"/>
  <c r="J13" i="51"/>
  <c r="R13" i="51"/>
  <c r="Z13" i="51"/>
  <c r="AH13" i="51"/>
  <c r="AP13" i="51"/>
  <c r="AX13" i="51"/>
  <c r="I17" i="53"/>
  <c r="Q17" i="53"/>
  <c r="Y17" i="53"/>
  <c r="AG17" i="53"/>
  <c r="AO17" i="53"/>
  <c r="AW17" i="53"/>
  <c r="BE17" i="53"/>
  <c r="J17" i="53"/>
  <c r="R17" i="53"/>
  <c r="Z17" i="53"/>
  <c r="AH17" i="53"/>
  <c r="AP17" i="53"/>
  <c r="AX17" i="53"/>
  <c r="BI63" i="50"/>
  <c r="BH63" i="50"/>
  <c r="BG63" i="50"/>
  <c r="BF63" i="50"/>
  <c r="BE63" i="50"/>
  <c r="BD63" i="50"/>
  <c r="BC63" i="50"/>
  <c r="BB63" i="50"/>
  <c r="BA63" i="50"/>
  <c r="AZ63" i="50"/>
  <c r="AY63" i="50"/>
  <c r="AX63" i="50"/>
  <c r="AW63" i="50"/>
  <c r="AV63" i="50"/>
  <c r="AU63" i="50"/>
  <c r="AT63" i="50"/>
  <c r="AS63" i="50"/>
  <c r="AR63" i="50"/>
  <c r="AQ63" i="50"/>
  <c r="AP63" i="50"/>
  <c r="AO63" i="50"/>
  <c r="AN63" i="50"/>
  <c r="AM63" i="50"/>
  <c r="AL63" i="50"/>
  <c r="AK63" i="50"/>
  <c r="AJ63" i="50"/>
  <c r="AI63" i="50"/>
  <c r="AH63" i="50"/>
  <c r="AG63" i="50"/>
  <c r="AF63" i="50"/>
  <c r="AE63" i="50"/>
  <c r="AD63" i="50"/>
  <c r="AC63" i="50"/>
  <c r="AB63" i="50"/>
  <c r="AA63" i="50"/>
  <c r="Z63" i="50"/>
  <c r="Y63" i="50"/>
  <c r="X63" i="50"/>
  <c r="W63" i="50"/>
  <c r="V63" i="50"/>
  <c r="U63" i="50"/>
  <c r="T63" i="50"/>
  <c r="S63" i="50"/>
  <c r="R63" i="50"/>
  <c r="Q63" i="50"/>
  <c r="P63" i="50"/>
  <c r="O63" i="50"/>
  <c r="N63" i="50"/>
  <c r="M63" i="50"/>
  <c r="L63" i="50"/>
  <c r="K63" i="50"/>
  <c r="J63" i="50"/>
  <c r="I63" i="50"/>
  <c r="H63" i="50"/>
  <c r="G63" i="50"/>
  <c r="F63" i="50"/>
  <c r="E63" i="50"/>
  <c r="D63" i="50"/>
  <c r="C63" i="50"/>
  <c r="B63" i="50"/>
  <c r="B13" i="50"/>
  <c r="BG13" i="50" s="1"/>
  <c r="S3" i="50"/>
  <c r="BI63" i="49"/>
  <c r="BH63" i="49"/>
  <c r="BG63" i="49"/>
  <c r="BF63" i="49"/>
  <c r="BE63" i="49"/>
  <c r="BD63" i="49"/>
  <c r="BC63" i="49"/>
  <c r="BB63" i="49"/>
  <c r="BA63" i="49"/>
  <c r="AZ63" i="49"/>
  <c r="AY63" i="49"/>
  <c r="AX63" i="49"/>
  <c r="AW63" i="49"/>
  <c r="AV63" i="49"/>
  <c r="AU63" i="49"/>
  <c r="AT63" i="49"/>
  <c r="AS63" i="49"/>
  <c r="AR63" i="49"/>
  <c r="AQ63" i="49"/>
  <c r="AP63" i="49"/>
  <c r="AO63" i="49"/>
  <c r="AN63" i="49"/>
  <c r="AM63" i="49"/>
  <c r="AL63" i="49"/>
  <c r="AK63" i="49"/>
  <c r="AJ63" i="49"/>
  <c r="AI63" i="49"/>
  <c r="AH63" i="49"/>
  <c r="AG63" i="49"/>
  <c r="AF63" i="49"/>
  <c r="AE63" i="49"/>
  <c r="AD63" i="49"/>
  <c r="AC63" i="49"/>
  <c r="AB63" i="49"/>
  <c r="AA63" i="49"/>
  <c r="Z63" i="49"/>
  <c r="Y63" i="49"/>
  <c r="X63" i="49"/>
  <c r="W63" i="49"/>
  <c r="V63" i="49"/>
  <c r="U63" i="49"/>
  <c r="T63" i="49"/>
  <c r="S63" i="49"/>
  <c r="R63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B13" i="49"/>
  <c r="BD13" i="49" s="1"/>
  <c r="S3" i="49"/>
  <c r="BI63" i="48"/>
  <c r="BH63" i="48"/>
  <c r="BG63" i="48"/>
  <c r="BF63" i="48"/>
  <c r="BE63" i="48"/>
  <c r="BD63" i="48"/>
  <c r="BC63" i="48"/>
  <c r="BB63" i="48"/>
  <c r="BA63" i="48"/>
  <c r="AZ63" i="48"/>
  <c r="AY63" i="48"/>
  <c r="AX63" i="48"/>
  <c r="AW63" i="48"/>
  <c r="AV63" i="48"/>
  <c r="AU63" i="48"/>
  <c r="AT63" i="48"/>
  <c r="AS63" i="48"/>
  <c r="AR63" i="48"/>
  <c r="AQ63" i="48"/>
  <c r="AP63" i="48"/>
  <c r="AO63" i="48"/>
  <c r="AN63" i="48"/>
  <c r="AM63" i="48"/>
  <c r="AL63" i="48"/>
  <c r="AK63" i="48"/>
  <c r="AJ63" i="48"/>
  <c r="AI63" i="48"/>
  <c r="AH63" i="48"/>
  <c r="AG63" i="48"/>
  <c r="AF63" i="48"/>
  <c r="AE63" i="48"/>
  <c r="AD63" i="48"/>
  <c r="AC63" i="48"/>
  <c r="AB63" i="48"/>
  <c r="AA63" i="48"/>
  <c r="Z63" i="48"/>
  <c r="Y63" i="48"/>
  <c r="X63" i="48"/>
  <c r="W63" i="48"/>
  <c r="V63" i="48"/>
  <c r="U63" i="48"/>
  <c r="T63" i="48"/>
  <c r="S63" i="48"/>
  <c r="R63" i="48"/>
  <c r="Q63" i="48"/>
  <c r="P63" i="48"/>
  <c r="O63" i="48"/>
  <c r="N63" i="48"/>
  <c r="M63" i="48"/>
  <c r="L63" i="48"/>
  <c r="K63" i="48"/>
  <c r="J63" i="48"/>
  <c r="I63" i="48"/>
  <c r="H63" i="48"/>
  <c r="G63" i="48"/>
  <c r="F63" i="48"/>
  <c r="E63" i="48"/>
  <c r="D63" i="48"/>
  <c r="C63" i="48"/>
  <c r="B63" i="48"/>
  <c r="B13" i="48"/>
  <c r="BE13" i="48" s="1"/>
  <c r="S3" i="48"/>
  <c r="B13" i="46"/>
  <c r="A5" i="31"/>
  <c r="BI63" i="46"/>
  <c r="BH63" i="46"/>
  <c r="BG63" i="46"/>
  <c r="BF63" i="46"/>
  <c r="BE63" i="46"/>
  <c r="BD63" i="46"/>
  <c r="BC63" i="46"/>
  <c r="BB63" i="46"/>
  <c r="BA63" i="46"/>
  <c r="AZ63" i="46"/>
  <c r="AY63" i="46"/>
  <c r="AX63" i="46"/>
  <c r="AW63" i="46"/>
  <c r="AV63" i="46"/>
  <c r="AU63" i="46"/>
  <c r="AT63" i="46"/>
  <c r="AS63" i="46"/>
  <c r="AR63" i="46"/>
  <c r="AQ63" i="46"/>
  <c r="AP63" i="46"/>
  <c r="AO63" i="46"/>
  <c r="AN63" i="46"/>
  <c r="AM63" i="46"/>
  <c r="AL63" i="46"/>
  <c r="AK63" i="46"/>
  <c r="AJ63" i="46"/>
  <c r="AI63" i="46"/>
  <c r="AH63" i="46"/>
  <c r="AG63" i="46"/>
  <c r="AF63" i="46"/>
  <c r="AE63" i="46"/>
  <c r="AD63" i="46"/>
  <c r="AC63" i="46"/>
  <c r="AB63" i="46"/>
  <c r="AA63" i="46"/>
  <c r="Z63" i="46"/>
  <c r="Y63" i="46"/>
  <c r="X63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S3" i="46"/>
  <c r="D13" i="50" l="1"/>
  <c r="W13" i="50"/>
  <c r="AS13" i="50"/>
  <c r="E13" i="50"/>
  <c r="AB13" i="50"/>
  <c r="AZ13" i="50"/>
  <c r="G13" i="50"/>
  <c r="AC13" i="50"/>
  <c r="BA13" i="50"/>
  <c r="L13" i="50"/>
  <c r="AE13" i="50"/>
  <c r="BH13" i="50"/>
  <c r="M13" i="50"/>
  <c r="AJ13" i="50"/>
  <c r="BI13" i="50"/>
  <c r="U13" i="50"/>
  <c r="O13" i="50"/>
  <c r="AK13" i="50"/>
  <c r="AR13" i="50"/>
  <c r="T13" i="50"/>
  <c r="AM13" i="50"/>
  <c r="F13" i="50"/>
  <c r="N13" i="50"/>
  <c r="V13" i="50"/>
  <c r="AD13" i="50"/>
  <c r="AL13" i="50"/>
  <c r="AT13" i="50"/>
  <c r="BB13" i="50"/>
  <c r="AU13" i="50"/>
  <c r="BC13" i="50"/>
  <c r="H13" i="50"/>
  <c r="P13" i="50"/>
  <c r="X13" i="50"/>
  <c r="AF13" i="50"/>
  <c r="AN13" i="50"/>
  <c r="AV13" i="50"/>
  <c r="BD13" i="50"/>
  <c r="I13" i="50"/>
  <c r="Q13" i="50"/>
  <c r="Y13" i="50"/>
  <c r="AG13" i="50"/>
  <c r="AO13" i="50"/>
  <c r="AW13" i="50"/>
  <c r="BE13" i="50"/>
  <c r="J13" i="50"/>
  <c r="R13" i="50"/>
  <c r="Z13" i="50"/>
  <c r="AH13" i="50"/>
  <c r="AP13" i="50"/>
  <c r="AX13" i="50"/>
  <c r="BF13" i="50"/>
  <c r="C13" i="50"/>
  <c r="K13" i="50"/>
  <c r="S13" i="50"/>
  <c r="AA13" i="50"/>
  <c r="AI13" i="50"/>
  <c r="AQ13" i="50"/>
  <c r="AY13" i="50"/>
  <c r="C13" i="49"/>
  <c r="D13" i="49"/>
  <c r="AO13" i="49"/>
  <c r="BE13" i="49"/>
  <c r="AC13" i="49"/>
  <c r="E13" i="49"/>
  <c r="N13" i="49"/>
  <c r="Q13" i="49"/>
  <c r="S13" i="49"/>
  <c r="AB13" i="49"/>
  <c r="M13" i="49"/>
  <c r="AA13" i="49"/>
  <c r="AL13" i="49"/>
  <c r="BB13" i="49"/>
  <c r="AQ13" i="49"/>
  <c r="BG13" i="49"/>
  <c r="AD13" i="49"/>
  <c r="AR13" i="49"/>
  <c r="F13" i="49"/>
  <c r="T13" i="49"/>
  <c r="AG13" i="49"/>
  <c r="AS13" i="49"/>
  <c r="I13" i="49"/>
  <c r="U13" i="49"/>
  <c r="AI13" i="49"/>
  <c r="AT13" i="49"/>
  <c r="K13" i="49"/>
  <c r="V13" i="49"/>
  <c r="AJ13" i="49"/>
  <c r="AW13" i="49"/>
  <c r="L13" i="49"/>
  <c r="Y13" i="49"/>
  <c r="AK13" i="49"/>
  <c r="AY13" i="49"/>
  <c r="J13" i="49"/>
  <c r="R13" i="49"/>
  <c r="Z13" i="49"/>
  <c r="AH13" i="49"/>
  <c r="AP13" i="49"/>
  <c r="AX13" i="49"/>
  <c r="BF13" i="49"/>
  <c r="AZ13" i="49"/>
  <c r="BH13" i="49"/>
  <c r="BA13" i="49"/>
  <c r="BI13" i="49"/>
  <c r="G13" i="49"/>
  <c r="O13" i="49"/>
  <c r="W13" i="49"/>
  <c r="AE13" i="49"/>
  <c r="AM13" i="49"/>
  <c r="AU13" i="49"/>
  <c r="BC13" i="49"/>
  <c r="H13" i="49"/>
  <c r="P13" i="49"/>
  <c r="X13" i="49"/>
  <c r="AF13" i="49"/>
  <c r="AN13" i="49"/>
  <c r="AV13" i="49"/>
  <c r="J13" i="48"/>
  <c r="R13" i="48"/>
  <c r="Z13" i="48"/>
  <c r="AH13" i="48"/>
  <c r="AP13" i="48"/>
  <c r="AX13" i="48"/>
  <c r="BF13" i="48"/>
  <c r="C13" i="48"/>
  <c r="K13" i="48"/>
  <c r="S13" i="48"/>
  <c r="AA13" i="48"/>
  <c r="AI13" i="48"/>
  <c r="AQ13" i="48"/>
  <c r="AY13" i="48"/>
  <c r="BG13" i="48"/>
  <c r="D13" i="48"/>
  <c r="L13" i="48"/>
  <c r="T13" i="48"/>
  <c r="AB13" i="48"/>
  <c r="AJ13" i="48"/>
  <c r="AR13" i="48"/>
  <c r="AZ13" i="48"/>
  <c r="BH13" i="48"/>
  <c r="E13" i="48"/>
  <c r="M13" i="48"/>
  <c r="U13" i="48"/>
  <c r="AC13" i="48"/>
  <c r="AK13" i="48"/>
  <c r="AS13" i="48"/>
  <c r="BA13" i="48"/>
  <c r="BI13" i="48"/>
  <c r="F13" i="48"/>
  <c r="N13" i="48"/>
  <c r="V13" i="48"/>
  <c r="AD13" i="48"/>
  <c r="AL13" i="48"/>
  <c r="AT13" i="48"/>
  <c r="BB13" i="48"/>
  <c r="G13" i="48"/>
  <c r="O13" i="48"/>
  <c r="W13" i="48"/>
  <c r="AE13" i="48"/>
  <c r="AM13" i="48"/>
  <c r="AU13" i="48"/>
  <c r="BC13" i="48"/>
  <c r="H13" i="48"/>
  <c r="P13" i="48"/>
  <c r="X13" i="48"/>
  <c r="AF13" i="48"/>
  <c r="AN13" i="48"/>
  <c r="AV13" i="48"/>
  <c r="BD13" i="48"/>
  <c r="I13" i="48"/>
  <c r="Q13" i="48"/>
  <c r="Y13" i="48"/>
  <c r="AG13" i="48"/>
  <c r="AO13" i="48"/>
  <c r="AW13" i="48"/>
  <c r="BH62" i="45"/>
  <c r="BG62" i="45"/>
  <c r="BF62" i="45"/>
  <c r="BE62" i="45"/>
  <c r="BD62" i="45"/>
  <c r="BC62" i="45"/>
  <c r="BB62" i="45"/>
  <c r="BA62" i="45"/>
  <c r="AZ62" i="45"/>
  <c r="AY62" i="45"/>
  <c r="AX62" i="45"/>
  <c r="AW62" i="45"/>
  <c r="AV62" i="45"/>
  <c r="AU62" i="45"/>
  <c r="AT62" i="45"/>
  <c r="AS62" i="45"/>
  <c r="AR62" i="45"/>
  <c r="AQ62" i="45"/>
  <c r="AP62" i="45"/>
  <c r="AO62" i="45"/>
  <c r="AN62" i="45"/>
  <c r="AM62" i="45"/>
  <c r="AL62" i="45"/>
  <c r="AK62" i="45"/>
  <c r="AJ62" i="45"/>
  <c r="AI62" i="45"/>
  <c r="AH62" i="45"/>
  <c r="AG62" i="45"/>
  <c r="AF62" i="45"/>
  <c r="AE62" i="45"/>
  <c r="AD62" i="45"/>
  <c r="AC62" i="45"/>
  <c r="AB62" i="45"/>
  <c r="AA62" i="45"/>
  <c r="Z62" i="45"/>
  <c r="Y62" i="45"/>
  <c r="X62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R3" i="45"/>
  <c r="S3" i="38" l="1"/>
  <c r="R3" i="43"/>
  <c r="R3" i="42" l="1"/>
  <c r="R3" i="44"/>
  <c r="R3" i="40"/>
  <c r="BH61" i="44" l="1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G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C61" i="44"/>
  <c r="B61" i="44"/>
  <c r="BH61" i="43"/>
  <c r="BG61" i="43"/>
  <c r="BF61" i="43"/>
  <c r="BE61" i="43"/>
  <c r="BD61" i="43"/>
  <c r="BC61" i="43"/>
  <c r="BB61" i="43"/>
  <c r="BA61" i="43"/>
  <c r="AZ61" i="43"/>
  <c r="AY61" i="43"/>
  <c r="AX61" i="43"/>
  <c r="AW61" i="43"/>
  <c r="AV61" i="43"/>
  <c r="AU61" i="43"/>
  <c r="AT61" i="43"/>
  <c r="AS61" i="43"/>
  <c r="AR61" i="43"/>
  <c r="AQ61" i="43"/>
  <c r="AP61" i="43"/>
  <c r="AO61" i="43"/>
  <c r="AN61" i="43"/>
  <c r="AM61" i="43"/>
  <c r="AL61" i="43"/>
  <c r="AK61" i="43"/>
  <c r="AJ61" i="43"/>
  <c r="AI61" i="43"/>
  <c r="AH61" i="43"/>
  <c r="AG61" i="43"/>
  <c r="AF61" i="43"/>
  <c r="AE61" i="43"/>
  <c r="AD61" i="43"/>
  <c r="AC61" i="43"/>
  <c r="AB61" i="43"/>
  <c r="AA61" i="43"/>
  <c r="Z61" i="43"/>
  <c r="Y61" i="43"/>
  <c r="X61" i="43"/>
  <c r="W61" i="43"/>
  <c r="V61" i="43"/>
  <c r="U61" i="43"/>
  <c r="T61" i="43"/>
  <c r="S61" i="43"/>
  <c r="R61" i="43"/>
  <c r="Q61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B61" i="43"/>
  <c r="BH61" i="42"/>
  <c r="BG61" i="42"/>
  <c r="BF61" i="42"/>
  <c r="BE61" i="42"/>
  <c r="BD61" i="42"/>
  <c r="BC61" i="42"/>
  <c r="BB61" i="42"/>
  <c r="BA61" i="42"/>
  <c r="AZ61" i="42"/>
  <c r="AY61" i="42"/>
  <c r="AX61" i="42"/>
  <c r="AW61" i="42"/>
  <c r="AV61" i="42"/>
  <c r="AU61" i="42"/>
  <c r="AT61" i="42"/>
  <c r="AS61" i="42"/>
  <c r="AR61" i="42"/>
  <c r="AQ61" i="42"/>
  <c r="AP61" i="42"/>
  <c r="AO61" i="42"/>
  <c r="AN61" i="42"/>
  <c r="AM61" i="42"/>
  <c r="AL61" i="42"/>
  <c r="AK61" i="42"/>
  <c r="AJ61" i="42"/>
  <c r="AI61" i="42"/>
  <c r="AH61" i="42"/>
  <c r="AG61" i="42"/>
  <c r="AF61" i="42"/>
  <c r="AE61" i="42"/>
  <c r="AD61" i="42"/>
  <c r="AC61" i="42"/>
  <c r="AB61" i="42"/>
  <c r="AA61" i="42"/>
  <c r="Z61" i="42"/>
  <c r="Y61" i="42"/>
  <c r="X61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K61" i="42"/>
  <c r="J61" i="42"/>
  <c r="I61" i="42"/>
  <c r="H61" i="42"/>
  <c r="G61" i="42"/>
  <c r="F61" i="42"/>
  <c r="E61" i="42"/>
  <c r="D61" i="42"/>
  <c r="C61" i="42"/>
  <c r="B61" i="42"/>
  <c r="BH61" i="40" l="1"/>
  <c r="BG61" i="40"/>
  <c r="BF61" i="40"/>
  <c r="BE61" i="40"/>
  <c r="BD61" i="40"/>
  <c r="BC61" i="40"/>
  <c r="BB61" i="40"/>
  <c r="BA61" i="40"/>
  <c r="AZ61" i="40"/>
  <c r="AY61" i="40"/>
  <c r="AX61" i="40"/>
  <c r="AW61" i="40"/>
  <c r="AV61" i="40"/>
  <c r="AU61" i="40"/>
  <c r="AT61" i="40"/>
  <c r="AS61" i="40"/>
  <c r="AR61" i="40"/>
  <c r="AQ61" i="40"/>
  <c r="AP61" i="40"/>
  <c r="AO61" i="40"/>
  <c r="AN61" i="40"/>
  <c r="AM61" i="40"/>
  <c r="AL61" i="40"/>
  <c r="AK61" i="40"/>
  <c r="AJ61" i="40"/>
  <c r="AI61" i="40"/>
  <c r="AH61" i="40"/>
  <c r="AG61" i="40"/>
  <c r="AF61" i="40"/>
  <c r="AE61" i="40"/>
  <c r="AD61" i="40"/>
  <c r="AC61" i="40"/>
  <c r="AB61" i="40"/>
  <c r="AA61" i="40"/>
  <c r="Z61" i="40"/>
  <c r="Y61" i="40"/>
  <c r="X61" i="40"/>
  <c r="W61" i="40"/>
  <c r="V61" i="40"/>
  <c r="U61" i="40"/>
  <c r="T61" i="40"/>
  <c r="S61" i="40"/>
  <c r="R61" i="40"/>
  <c r="Q61" i="40"/>
  <c r="P61" i="40"/>
  <c r="O61" i="40"/>
  <c r="N61" i="40"/>
  <c r="M61" i="40"/>
  <c r="L61" i="40"/>
  <c r="K61" i="40"/>
  <c r="J61" i="40"/>
  <c r="I61" i="40"/>
  <c r="H61" i="40"/>
  <c r="G61" i="40"/>
  <c r="F61" i="40"/>
  <c r="E61" i="40"/>
  <c r="D61" i="40"/>
  <c r="C61" i="40"/>
  <c r="B61" i="40"/>
  <c r="C62" i="38"/>
  <c r="D62" i="38"/>
  <c r="E62" i="38"/>
  <c r="F62" i="38"/>
  <c r="G62" i="38"/>
  <c r="H62" i="38"/>
  <c r="I62" i="38"/>
  <c r="J62" i="38"/>
  <c r="K62" i="38"/>
  <c r="L62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AH7" i="38"/>
  <c r="AI7" i="38"/>
  <c r="AJ7" i="38"/>
  <c r="AK7" i="38"/>
  <c r="AL7" i="38"/>
  <c r="AM7" i="38"/>
  <c r="AN7" i="38"/>
  <c r="AO7" i="38"/>
  <c r="AP7" i="38"/>
  <c r="AQ7" i="38"/>
  <c r="AR7" i="38"/>
  <c r="AS7" i="38"/>
  <c r="AT7" i="38"/>
  <c r="AU7" i="38"/>
  <c r="AV7" i="38"/>
  <c r="AW7" i="38"/>
  <c r="AX7" i="38"/>
  <c r="AY7" i="38"/>
  <c r="AZ7" i="38"/>
  <c r="BA7" i="38"/>
  <c r="BB7" i="38"/>
  <c r="BC7" i="38"/>
  <c r="BD7" i="38"/>
  <c r="BE7" i="38"/>
  <c r="BF7" i="38"/>
  <c r="BG7" i="38"/>
  <c r="BH7" i="38"/>
  <c r="BI7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R8" i="38"/>
  <c r="AS8" i="38"/>
  <c r="AT8" i="38"/>
  <c r="AU8" i="38"/>
  <c r="AV8" i="38"/>
  <c r="AW8" i="38"/>
  <c r="AX8" i="38"/>
  <c r="AY8" i="38"/>
  <c r="AZ8" i="38"/>
  <c r="BA8" i="38"/>
  <c r="BB8" i="38"/>
  <c r="BC8" i="38"/>
  <c r="BD8" i="38"/>
  <c r="BE8" i="38"/>
  <c r="BF8" i="38"/>
  <c r="BG8" i="38"/>
  <c r="BH8" i="38"/>
  <c r="BI8" i="38"/>
  <c r="L7" i="38"/>
  <c r="L8" i="38"/>
  <c r="M62" i="38"/>
  <c r="B81" i="33"/>
  <c r="C81" i="33"/>
  <c r="D81" i="33"/>
  <c r="E81" i="33"/>
  <c r="F81" i="33"/>
  <c r="G81" i="33"/>
  <c r="H81" i="33"/>
  <c r="I81" i="33"/>
  <c r="J81" i="33"/>
  <c r="K81" i="33"/>
  <c r="O44" i="33"/>
  <c r="O36" i="33"/>
  <c r="P36" i="33"/>
  <c r="E42" i="33"/>
  <c r="D39" i="33"/>
  <c r="C39" i="33"/>
  <c r="B39" i="33"/>
  <c r="E34" i="33"/>
  <c r="D31" i="33"/>
  <c r="C31" i="33"/>
  <c r="B31" i="33"/>
  <c r="D23" i="33"/>
  <c r="C23" i="33"/>
  <c r="B23" i="33"/>
  <c r="B10" i="33"/>
  <c r="C10" i="33"/>
  <c r="D10" i="33"/>
  <c r="E10" i="33"/>
  <c r="F10" i="33"/>
  <c r="G10" i="33"/>
  <c r="H10" i="33"/>
  <c r="I10" i="33"/>
  <c r="J10" i="33"/>
  <c r="K10" i="33"/>
  <c r="L10" i="33"/>
  <c r="M10" i="33"/>
  <c r="N10" i="33"/>
  <c r="N44" i="33" s="1"/>
  <c r="O10" i="33"/>
  <c r="P10" i="33"/>
  <c r="P44" i="33" s="1"/>
  <c r="B13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BA126" i="22"/>
  <c r="AZ126" i="22"/>
  <c r="AY126" i="22"/>
  <c r="AX126" i="22"/>
  <c r="AW126" i="22"/>
  <c r="AV126" i="22"/>
  <c r="AU126" i="22"/>
  <c r="AT126" i="22"/>
  <c r="AS126" i="22"/>
  <c r="AR126" i="22"/>
  <c r="AQ126" i="22"/>
  <c r="AP126" i="22"/>
  <c r="AO126" i="22"/>
  <c r="AN126" i="22"/>
  <c r="AM126" i="22"/>
  <c r="BA119" i="22"/>
  <c r="AZ119" i="22"/>
  <c r="AY119" i="22"/>
  <c r="AX119" i="22"/>
  <c r="AW119" i="22"/>
  <c r="AV119" i="22"/>
  <c r="AU119" i="22"/>
  <c r="AT119" i="22"/>
  <c r="AS119" i="22"/>
  <c r="AR119" i="22"/>
  <c r="AQ119" i="22"/>
  <c r="AP119" i="22"/>
  <c r="AO119" i="22"/>
  <c r="AN119" i="22"/>
  <c r="AM119" i="22"/>
  <c r="BA116" i="22"/>
  <c r="AZ116" i="22"/>
  <c r="AY116" i="22"/>
  <c r="AX116" i="22"/>
  <c r="AW116" i="22"/>
  <c r="AV116" i="22"/>
  <c r="AU116" i="22"/>
  <c r="AT116" i="22"/>
  <c r="AS116" i="22"/>
  <c r="AR116" i="22"/>
  <c r="AQ116" i="22"/>
  <c r="AP116" i="22"/>
  <c r="AO116" i="22"/>
  <c r="AN116" i="22"/>
  <c r="AM116" i="22"/>
  <c r="BA115" i="22"/>
  <c r="AZ115" i="22"/>
  <c r="AY115" i="22"/>
  <c r="AX115" i="22"/>
  <c r="AW115" i="22"/>
  <c r="AV115" i="22"/>
  <c r="AU115" i="22"/>
  <c r="AT115" i="22"/>
  <c r="AS115" i="22"/>
  <c r="AR115" i="22"/>
  <c r="AQ115" i="22"/>
  <c r="AP115" i="22"/>
  <c r="AO115" i="22"/>
  <c r="AN115" i="22"/>
  <c r="AM115" i="22"/>
  <c r="BA92" i="22"/>
  <c r="AZ92" i="22"/>
  <c r="AY92" i="22"/>
  <c r="AX92" i="22"/>
  <c r="AW92" i="22"/>
  <c r="AV92" i="22"/>
  <c r="AU92" i="22"/>
  <c r="AT92" i="22"/>
  <c r="AS92" i="22"/>
  <c r="AR92" i="22"/>
  <c r="AQ92" i="22"/>
  <c r="AP92" i="22"/>
  <c r="AO92" i="22"/>
  <c r="AN92" i="22"/>
  <c r="AM92" i="22"/>
  <c r="BA85" i="22"/>
  <c r="AZ85" i="22"/>
  <c r="AY85" i="22"/>
  <c r="AX85" i="22"/>
  <c r="AW85" i="22"/>
  <c r="AV85" i="22"/>
  <c r="AU85" i="22"/>
  <c r="AT85" i="22"/>
  <c r="AS85" i="22"/>
  <c r="AR85" i="22"/>
  <c r="AQ85" i="22"/>
  <c r="AP85" i="22"/>
  <c r="AO85" i="22"/>
  <c r="AN85" i="22"/>
  <c r="AM85" i="22"/>
  <c r="BA82" i="22"/>
  <c r="AZ82" i="22"/>
  <c r="AY82" i="22"/>
  <c r="AX82" i="22"/>
  <c r="AW82" i="22"/>
  <c r="AV82" i="22"/>
  <c r="AU82" i="22"/>
  <c r="AT82" i="22"/>
  <c r="AS82" i="22"/>
  <c r="AR82" i="22"/>
  <c r="AQ82" i="22"/>
  <c r="AP82" i="22"/>
  <c r="AO82" i="22"/>
  <c r="AN82" i="22"/>
  <c r="AM82" i="22"/>
  <c r="BA81" i="22"/>
  <c r="AZ81" i="22"/>
  <c r="AY81" i="22"/>
  <c r="AX81" i="22"/>
  <c r="AW81" i="22"/>
  <c r="AV81" i="22"/>
  <c r="AU81" i="22"/>
  <c r="AT81" i="22"/>
  <c r="AS81" i="22"/>
  <c r="AR81" i="22"/>
  <c r="AQ81" i="22"/>
  <c r="AP81" i="22"/>
  <c r="AO81" i="22"/>
  <c r="AN81" i="22"/>
  <c r="AM81" i="22"/>
  <c r="BA57" i="22"/>
  <c r="AZ57" i="22"/>
  <c r="AY57" i="22"/>
  <c r="AX57" i="22"/>
  <c r="AW57" i="22"/>
  <c r="AV57" i="22"/>
  <c r="AU57" i="22"/>
  <c r="AT57" i="22"/>
  <c r="AS57" i="22"/>
  <c r="AR57" i="22"/>
  <c r="AQ57" i="22"/>
  <c r="AP57" i="22"/>
  <c r="AO57" i="22"/>
  <c r="AN57" i="22"/>
  <c r="AM57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AO50" i="22"/>
  <c r="AN50" i="22"/>
  <c r="AM50" i="22"/>
  <c r="BA47" i="22"/>
  <c r="AZ47" i="22"/>
  <c r="AY47" i="22"/>
  <c r="AX47" i="22"/>
  <c r="AW47" i="22"/>
  <c r="AV47" i="22"/>
  <c r="AU47" i="22"/>
  <c r="AT47" i="22"/>
  <c r="AS47" i="22"/>
  <c r="AR47" i="22"/>
  <c r="AQ47" i="22"/>
  <c r="AP47" i="22"/>
  <c r="AO47" i="22"/>
  <c r="AN47" i="22"/>
  <c r="AM47" i="22"/>
  <c r="BA46" i="22"/>
  <c r="AZ46" i="22"/>
  <c r="AY46" i="22"/>
  <c r="AX46" i="22"/>
  <c r="AW46" i="22"/>
  <c r="AV46" i="22"/>
  <c r="AU46" i="22"/>
  <c r="AT46" i="22"/>
  <c r="AS46" i="22"/>
  <c r="AR46" i="22"/>
  <c r="AQ46" i="22"/>
  <c r="AP46" i="22"/>
  <c r="AO46" i="22"/>
  <c r="AN46" i="22"/>
  <c r="AM46" i="22"/>
  <c r="BA33" i="22"/>
  <c r="AZ33" i="22"/>
  <c r="AY33" i="22"/>
  <c r="AX33" i="22"/>
  <c r="AW33" i="22"/>
  <c r="AW140" i="22" s="1"/>
  <c r="AW141" i="22" s="1"/>
  <c r="AV33" i="22"/>
  <c r="AU33" i="22"/>
  <c r="AT33" i="22"/>
  <c r="AS33" i="22"/>
  <c r="AR33" i="22"/>
  <c r="AQ33" i="22"/>
  <c r="AP33" i="22"/>
  <c r="AP143" i="22" s="1"/>
  <c r="AO33" i="22"/>
  <c r="AO140" i="22" s="1"/>
  <c r="AN33" i="22"/>
  <c r="AM33" i="22"/>
  <c r="BA32" i="22"/>
  <c r="AZ32" i="22"/>
  <c r="AY32" i="22"/>
  <c r="AX32" i="22"/>
  <c r="AW32" i="22"/>
  <c r="AW154" i="22" s="1"/>
  <c r="AV32" i="22"/>
  <c r="AU32" i="22"/>
  <c r="AT32" i="22"/>
  <c r="AS32" i="22"/>
  <c r="AR32" i="22"/>
  <c r="AQ32" i="22"/>
  <c r="AP32" i="22"/>
  <c r="AO32" i="22"/>
  <c r="AN32" i="22"/>
  <c r="AM32" i="22"/>
  <c r="BA25" i="22"/>
  <c r="AZ25" i="22"/>
  <c r="AY25" i="22"/>
  <c r="AX25" i="22"/>
  <c r="AW25" i="22"/>
  <c r="AV25" i="22"/>
  <c r="AU25" i="22"/>
  <c r="AT25" i="22"/>
  <c r="AS25" i="22"/>
  <c r="AR25" i="22"/>
  <c r="AQ25" i="22"/>
  <c r="BA19" i="22"/>
  <c r="P8" i="33" s="1"/>
  <c r="AZ19" i="22"/>
  <c r="AZ20" i="22" s="1"/>
  <c r="AY19" i="22"/>
  <c r="AY20" i="22" s="1"/>
  <c r="AX19" i="22"/>
  <c r="AX20" i="22" s="1"/>
  <c r="AW19" i="22"/>
  <c r="AW20" i="22" s="1"/>
  <c r="AV19" i="22"/>
  <c r="AV20" i="22" s="1"/>
  <c r="AU19" i="22"/>
  <c r="AU20" i="22" s="1"/>
  <c r="AT19" i="22"/>
  <c r="AT20" i="22" s="1"/>
  <c r="AS19" i="22"/>
  <c r="H8" i="33" s="1"/>
  <c r="AR19" i="22"/>
  <c r="AR20" i="22" s="1"/>
  <c r="AQ19" i="22"/>
  <c r="AQ20" i="22" s="1"/>
  <c r="AP19" i="22"/>
  <c r="AP20" i="22" s="1"/>
  <c r="AO19" i="22"/>
  <c r="AO20" i="22" s="1"/>
  <c r="AN19" i="22"/>
  <c r="AN20" i="22" s="1"/>
  <c r="AM19" i="22"/>
  <c r="AM20" i="22" s="1"/>
  <c r="BA18" i="22"/>
  <c r="AZ18" i="22"/>
  <c r="AY18" i="22"/>
  <c r="AX18" i="22"/>
  <c r="AW18" i="22"/>
  <c r="AV18" i="22"/>
  <c r="AU18" i="22"/>
  <c r="AT18" i="22"/>
  <c r="AS18" i="22"/>
  <c r="AR18" i="22"/>
  <c r="AQ18" i="22"/>
  <c r="AP18" i="22"/>
  <c r="AO18" i="22"/>
  <c r="AN18" i="22"/>
  <c r="AM18" i="22"/>
  <c r="BA14" i="22"/>
  <c r="BA15" i="22" s="1"/>
  <c r="P7" i="33" s="1"/>
  <c r="AZ14" i="22"/>
  <c r="AZ15" i="22" s="1"/>
  <c r="O7" i="33" s="1"/>
  <c r="AY14" i="22"/>
  <c r="AY15" i="22" s="1"/>
  <c r="N7" i="33" s="1"/>
  <c r="AX14" i="22"/>
  <c r="AX15" i="22" s="1"/>
  <c r="M7" i="33" s="1"/>
  <c r="AW14" i="22"/>
  <c r="AW15" i="22" s="1"/>
  <c r="AW79" i="22" s="1"/>
  <c r="AV14" i="22"/>
  <c r="AV15" i="22" s="1"/>
  <c r="K7" i="33" s="1"/>
  <c r="AU14" i="22"/>
  <c r="AU15" i="22" s="1"/>
  <c r="AT14" i="22"/>
  <c r="AT15" i="22" s="1"/>
  <c r="AS14" i="22"/>
  <c r="AS15" i="22" s="1"/>
  <c r="H7" i="33" s="1"/>
  <c r="AR14" i="22"/>
  <c r="AR15" i="22" s="1"/>
  <c r="G7" i="33" s="1"/>
  <c r="AQ14" i="22"/>
  <c r="AQ15" i="22" s="1"/>
  <c r="F7" i="33" s="1"/>
  <c r="AP14" i="22"/>
  <c r="AP15" i="22" s="1"/>
  <c r="AP79" i="22" s="1"/>
  <c r="AO14" i="22"/>
  <c r="AO15" i="22" s="1"/>
  <c r="D7" i="33" s="1"/>
  <c r="AN14" i="22"/>
  <c r="AN15" i="22" s="1"/>
  <c r="AN44" i="22" s="1"/>
  <c r="AM14" i="22"/>
  <c r="AM15" i="22" s="1"/>
  <c r="AM44" i="22" s="1"/>
  <c r="BA9" i="22"/>
  <c r="AZ9" i="22"/>
  <c r="AY9" i="22"/>
  <c r="AX9" i="22"/>
  <c r="AW9" i="22"/>
  <c r="AV9" i="22"/>
  <c r="AU9" i="22"/>
  <c r="AT9" i="22"/>
  <c r="AS9" i="22"/>
  <c r="AR9" i="22"/>
  <c r="AQ9" i="22"/>
  <c r="AP9" i="22"/>
  <c r="AO9" i="22"/>
  <c r="AN9" i="22"/>
  <c r="AM9" i="22"/>
  <c r="BA8" i="22"/>
  <c r="AZ8" i="22"/>
  <c r="AY8" i="22"/>
  <c r="AX8" i="22"/>
  <c r="AW8" i="22"/>
  <c r="AV8" i="22"/>
  <c r="AU8" i="22"/>
  <c r="AT8" i="22"/>
  <c r="AS8" i="22"/>
  <c r="AR8" i="22"/>
  <c r="AQ8" i="22"/>
  <c r="AP8" i="22"/>
  <c r="AO8" i="22"/>
  <c r="AN8" i="22"/>
  <c r="AM8" i="22"/>
  <c r="BA6" i="22"/>
  <c r="BA7" i="22" s="1"/>
  <c r="BA11" i="22" s="1"/>
  <c r="BA10" i="22" s="1"/>
  <c r="AZ6" i="22"/>
  <c r="AZ7" i="22" s="1"/>
  <c r="AZ11" i="22" s="1"/>
  <c r="AZ10" i="22" s="1"/>
  <c r="AY6" i="22"/>
  <c r="AY7" i="22" s="1"/>
  <c r="AY11" i="22" s="1"/>
  <c r="AY10" i="22" s="1"/>
  <c r="AX6" i="22"/>
  <c r="AX12" i="22" s="1"/>
  <c r="AW6" i="22"/>
  <c r="AW12" i="22" s="1"/>
  <c r="AV6" i="22"/>
  <c r="AV12" i="22" s="1"/>
  <c r="AU6" i="22"/>
  <c r="AU12" i="22" s="1"/>
  <c r="AT6" i="22"/>
  <c r="AT12" i="22" s="1"/>
  <c r="AS6" i="22"/>
  <c r="AS7" i="22" s="1"/>
  <c r="AS11" i="22" s="1"/>
  <c r="AS10" i="22" s="1"/>
  <c r="AR6" i="22"/>
  <c r="AR7" i="22" s="1"/>
  <c r="AR11" i="22" s="1"/>
  <c r="AR10" i="22" s="1"/>
  <c r="AQ6" i="22"/>
  <c r="AQ7" i="22" s="1"/>
  <c r="AQ11" i="22" s="1"/>
  <c r="AQ10" i="22" s="1"/>
  <c r="AP6" i="22"/>
  <c r="AP12" i="22" s="1"/>
  <c r="AO6" i="22"/>
  <c r="AO12" i="22" s="1"/>
  <c r="AN6" i="22"/>
  <c r="AN12" i="22" s="1"/>
  <c r="AM6" i="22"/>
  <c r="AM12" i="22" s="1"/>
  <c r="BA2" i="22"/>
  <c r="BA3" i="22" s="1"/>
  <c r="AZ2" i="22"/>
  <c r="AZ3" i="22" s="1"/>
  <c r="AY2" i="22"/>
  <c r="AY3" i="22" s="1"/>
  <c r="AX2" i="22"/>
  <c r="AX3" i="22" s="1"/>
  <c r="AW2" i="22"/>
  <c r="AW3" i="22" s="1"/>
  <c r="AW109" i="22" s="1"/>
  <c r="AV2" i="22"/>
  <c r="AV3" i="22" s="1"/>
  <c r="AU2" i="22"/>
  <c r="AU3" i="22" s="1"/>
  <c r="AU4" i="22" s="1"/>
  <c r="AU76" i="22" s="1"/>
  <c r="AT2" i="22"/>
  <c r="AT3" i="22" s="1"/>
  <c r="AT4" i="22" s="1"/>
  <c r="AS2" i="22"/>
  <c r="AS3" i="22" s="1"/>
  <c r="AR2" i="22"/>
  <c r="AR3" i="22" s="1"/>
  <c r="AQ2" i="22"/>
  <c r="AQ3" i="22" s="1"/>
  <c r="AQ40" i="22" s="1"/>
  <c r="AP2" i="22"/>
  <c r="AP3" i="22" s="1"/>
  <c r="AO2" i="22"/>
  <c r="AO3" i="22" s="1"/>
  <c r="AN2" i="22"/>
  <c r="AN3" i="22" s="1"/>
  <c r="AM2" i="22"/>
  <c r="AM3" i="22" s="1"/>
  <c r="AM4" i="22" s="1"/>
  <c r="N36" i="33" l="1"/>
  <c r="H6" i="33"/>
  <c r="P6" i="33"/>
  <c r="I6" i="33"/>
  <c r="D6" i="33"/>
  <c r="L6" i="33"/>
  <c r="C6" i="33"/>
  <c r="K6" i="33"/>
  <c r="E6" i="33"/>
  <c r="M6" i="33"/>
  <c r="G6" i="33"/>
  <c r="O6" i="33"/>
  <c r="AW7" i="22"/>
  <c r="B6" i="33"/>
  <c r="J6" i="33"/>
  <c r="E8" i="33"/>
  <c r="AR12" i="22"/>
  <c r="D8" i="33"/>
  <c r="AZ12" i="22"/>
  <c r="O8" i="33"/>
  <c r="O24" i="33" s="1"/>
  <c r="AM7" i="22"/>
  <c r="F6" i="33"/>
  <c r="N6" i="33"/>
  <c r="M8" i="33"/>
  <c r="E7" i="33"/>
  <c r="AN7" i="22"/>
  <c r="AN37" i="22" s="1"/>
  <c r="AO16" i="22"/>
  <c r="AO45" i="22" s="1"/>
  <c r="L8" i="33"/>
  <c r="AO7" i="22"/>
  <c r="G8" i="33"/>
  <c r="P24" i="33"/>
  <c r="P9" i="33"/>
  <c r="P11" i="33" s="1"/>
  <c r="AR4" i="22"/>
  <c r="AR110" i="22" s="1"/>
  <c r="AR75" i="22"/>
  <c r="AU44" i="22"/>
  <c r="J7" i="33"/>
  <c r="AU16" i="22"/>
  <c r="H40" i="33"/>
  <c r="H44" i="33" s="1"/>
  <c r="H24" i="33"/>
  <c r="H9" i="33"/>
  <c r="H11" i="33" s="1"/>
  <c r="H32" i="33"/>
  <c r="AT44" i="22"/>
  <c r="I7" i="33"/>
  <c r="BA12" i="22"/>
  <c r="F8" i="33"/>
  <c r="L7" i="33"/>
  <c r="C7" i="33"/>
  <c r="AP7" i="22"/>
  <c r="AP11" i="22" s="1"/>
  <c r="AP10" i="22" s="1"/>
  <c r="AP112" i="22" s="1"/>
  <c r="AQ12" i="22"/>
  <c r="AW16" i="22"/>
  <c r="AW114" i="22" s="1"/>
  <c r="AQ37" i="22"/>
  <c r="K8" i="33"/>
  <c r="C8" i="33"/>
  <c r="B7" i="33"/>
  <c r="J8" i="33"/>
  <c r="B8" i="33"/>
  <c r="I8" i="33"/>
  <c r="AP140" i="22"/>
  <c r="N8" i="33"/>
  <c r="BA20" i="22"/>
  <c r="AX7" i="22"/>
  <c r="AX11" i="22" s="1"/>
  <c r="AX10" i="22" s="1"/>
  <c r="AX78" i="22" s="1"/>
  <c r="AS12" i="22"/>
  <c r="AS20" i="22"/>
  <c r="AY12" i="22"/>
  <c r="L9" i="38"/>
  <c r="L10" i="38" s="1"/>
  <c r="M9" i="38"/>
  <c r="H35" i="33"/>
  <c r="H31" i="33" s="1"/>
  <c r="H43" i="33"/>
  <c r="E45" i="33"/>
  <c r="E43" i="33"/>
  <c r="I43" i="33"/>
  <c r="F35" i="33"/>
  <c r="F31" i="33" s="1"/>
  <c r="G35" i="33"/>
  <c r="G31" i="33" s="1"/>
  <c r="AY43" i="22"/>
  <c r="AY78" i="22"/>
  <c r="AY112" i="22"/>
  <c r="AZ43" i="22"/>
  <c r="AZ78" i="22"/>
  <c r="AZ112" i="22"/>
  <c r="AT110" i="22"/>
  <c r="AT41" i="22"/>
  <c r="AT76" i="22"/>
  <c r="AY106" i="22"/>
  <c r="AY109" i="22"/>
  <c r="AY75" i="22"/>
  <c r="AY4" i="22"/>
  <c r="AY40" i="22"/>
  <c r="AY37" i="22"/>
  <c r="AY23" i="22"/>
  <c r="AY72" i="22"/>
  <c r="AQ43" i="22"/>
  <c r="AQ78" i="22"/>
  <c r="AQ112" i="22"/>
  <c r="BA112" i="22"/>
  <c r="BA78" i="22"/>
  <c r="BA43" i="22"/>
  <c r="AR43" i="22"/>
  <c r="AR78" i="22"/>
  <c r="AR112" i="22"/>
  <c r="AS109" i="22"/>
  <c r="AS106" i="22"/>
  <c r="AS72" i="22"/>
  <c r="AS40" i="22"/>
  <c r="AS37" i="22"/>
  <c r="AS23" i="22"/>
  <c r="AS75" i="22"/>
  <c r="AS4" i="22"/>
  <c r="BA109" i="22"/>
  <c r="BA106" i="22"/>
  <c r="BA72" i="22"/>
  <c r="BA40" i="22"/>
  <c r="BA75" i="22"/>
  <c r="BA37" i="22"/>
  <c r="BA4" i="22"/>
  <c r="BA23" i="22"/>
  <c r="AQ143" i="22"/>
  <c r="AQ140" i="22"/>
  <c r="AQ141" i="22" s="1"/>
  <c r="AQ155" i="22"/>
  <c r="AQ156" i="22" s="1"/>
  <c r="AQ106" i="22"/>
  <c r="AQ109" i="22"/>
  <c r="AQ75" i="22"/>
  <c r="AQ4" i="22"/>
  <c r="AQ72" i="22"/>
  <c r="AU114" i="22"/>
  <c r="AU80" i="22"/>
  <c r="AR143" i="22"/>
  <c r="AR140" i="22"/>
  <c r="AR141" i="22" s="1"/>
  <c r="AR155" i="22"/>
  <c r="AR156" i="22" s="1"/>
  <c r="AR44" i="22"/>
  <c r="AR113" i="22"/>
  <c r="AR79" i="22"/>
  <c r="AR16" i="22"/>
  <c r="AZ113" i="22"/>
  <c r="AZ44" i="22"/>
  <c r="AZ79" i="22"/>
  <c r="AZ16" i="22"/>
  <c r="AV113" i="22"/>
  <c r="AV44" i="22"/>
  <c r="AV16" i="22"/>
  <c r="AR147" i="22"/>
  <c r="AR139" i="22"/>
  <c r="AR154" i="22"/>
  <c r="AZ147" i="22"/>
  <c r="AZ139" i="22"/>
  <c r="AZ154" i="22"/>
  <c r="AS143" i="22"/>
  <c r="AM144" i="22" s="1"/>
  <c r="AS140" i="22"/>
  <c r="AS141" i="22" s="1"/>
  <c r="AS155" i="22"/>
  <c r="AS156" i="22" s="1"/>
  <c r="BA143" i="22"/>
  <c r="BA140" i="22"/>
  <c r="BA141" i="22" s="1"/>
  <c r="BA155" i="22"/>
  <c r="BA156" i="22" s="1"/>
  <c r="AT75" i="22"/>
  <c r="AT113" i="22"/>
  <c r="AT79" i="22"/>
  <c r="AY143" i="22"/>
  <c r="AY140" i="22"/>
  <c r="AY141" i="22" s="1"/>
  <c r="AY155" i="22"/>
  <c r="AY156" i="22" s="1"/>
  <c r="AO111" i="22"/>
  <c r="AO42" i="22"/>
  <c r="AO77" i="22"/>
  <c r="AO11" i="22"/>
  <c r="AO10" i="22" s="1"/>
  <c r="AQ113" i="22"/>
  <c r="AQ44" i="22"/>
  <c r="AQ79" i="22"/>
  <c r="AQ16" i="22"/>
  <c r="AQ147" i="22"/>
  <c r="AQ139" i="22"/>
  <c r="AQ154" i="22"/>
  <c r="AR106" i="22"/>
  <c r="AR109" i="22"/>
  <c r="AR72" i="22"/>
  <c r="AR37" i="22"/>
  <c r="AR40" i="22"/>
  <c r="AO106" i="22"/>
  <c r="AO72" i="22"/>
  <c r="AO40" i="22"/>
  <c r="AO109" i="22"/>
  <c r="AO75" i="22"/>
  <c r="AO23" i="22"/>
  <c r="AO4" i="22"/>
  <c r="AW106" i="22"/>
  <c r="AW72" i="22"/>
  <c r="AW40" i="22"/>
  <c r="AW37" i="22"/>
  <c r="AW75" i="22"/>
  <c r="AW23" i="22"/>
  <c r="AW4" i="22"/>
  <c r="AT7" i="22"/>
  <c r="AT37" i="22" s="1"/>
  <c r="AS139" i="22"/>
  <c r="AS154" i="22"/>
  <c r="AS147" i="22"/>
  <c r="BA139" i="22"/>
  <c r="BA154" i="22"/>
  <c r="BA147" i="22"/>
  <c r="AT143" i="22"/>
  <c r="AN144" i="22" s="1"/>
  <c r="AT140" i="22"/>
  <c r="AT141" i="22" s="1"/>
  <c r="AT155" i="22"/>
  <c r="AT156" i="22" s="1"/>
  <c r="AV79" i="22"/>
  <c r="AZ106" i="22"/>
  <c r="AZ109" i="22"/>
  <c r="AZ40" i="22"/>
  <c r="AZ37" i="22"/>
  <c r="AZ75" i="22"/>
  <c r="AM111" i="22"/>
  <c r="AM42" i="22"/>
  <c r="AM11" i="22"/>
  <c r="AM10" i="22" s="1"/>
  <c r="AS44" i="22"/>
  <c r="AS113" i="22"/>
  <c r="AS79" i="22"/>
  <c r="AS16" i="22"/>
  <c r="AT16" i="22"/>
  <c r="AX147" i="22"/>
  <c r="AX139" i="22"/>
  <c r="AX154" i="22"/>
  <c r="AM110" i="22"/>
  <c r="AM41" i="22"/>
  <c r="AM76" i="22"/>
  <c r="AY113" i="22"/>
  <c r="AY44" i="22"/>
  <c r="AY79" i="22"/>
  <c r="AY16" i="22"/>
  <c r="AY147" i="22"/>
  <c r="AY139" i="22"/>
  <c r="AY154" i="22"/>
  <c r="AN72" i="22"/>
  <c r="AN40" i="22"/>
  <c r="AN109" i="22"/>
  <c r="AN75" i="22"/>
  <c r="AN4" i="22"/>
  <c r="AX106" i="22"/>
  <c r="AX109" i="22"/>
  <c r="AX75" i="22"/>
  <c r="AX4" i="22"/>
  <c r="AX40" i="22"/>
  <c r="AQ42" i="22"/>
  <c r="AQ111" i="22"/>
  <c r="AQ77" i="22"/>
  <c r="AY42" i="22"/>
  <c r="AY77" i="22"/>
  <c r="AY111" i="22"/>
  <c r="AU7" i="22"/>
  <c r="AU37" i="22" s="1"/>
  <c r="AM113" i="22"/>
  <c r="AM79" i="22"/>
  <c r="BA44" i="22"/>
  <c r="BA79" i="22"/>
  <c r="BA113" i="22"/>
  <c r="BA16" i="22"/>
  <c r="AQ23" i="22"/>
  <c r="AU45" i="22"/>
  <c r="AN42" i="22"/>
  <c r="AP113" i="22"/>
  <c r="AP44" i="22"/>
  <c r="AP16" i="22"/>
  <c r="AS112" i="22"/>
  <c r="AS78" i="22"/>
  <c r="AS43" i="22"/>
  <c r="AU113" i="22"/>
  <c r="AU79" i="22"/>
  <c r="AZ23" i="22"/>
  <c r="AV109" i="22"/>
  <c r="AV40" i="22"/>
  <c r="AV75" i="22"/>
  <c r="AV4" i="22"/>
  <c r="AT109" i="22"/>
  <c r="AT40" i="22"/>
  <c r="AU110" i="22"/>
  <c r="AU41" i="22"/>
  <c r="AR111" i="22"/>
  <c r="AR77" i="22"/>
  <c r="AR42" i="22"/>
  <c r="AZ111" i="22"/>
  <c r="AZ77" i="22"/>
  <c r="AV7" i="22"/>
  <c r="AV72" i="22" s="1"/>
  <c r="AN113" i="22"/>
  <c r="AN79" i="22"/>
  <c r="AM16" i="22"/>
  <c r="AR23" i="22"/>
  <c r="AO37" i="22"/>
  <c r="AZ42" i="22"/>
  <c r="AZ72" i="22"/>
  <c r="AX113" i="22"/>
  <c r="AX44" i="22"/>
  <c r="AX16" i="22"/>
  <c r="AX79" i="22"/>
  <c r="AP147" i="22"/>
  <c r="AN149" i="22" s="1"/>
  <c r="AP139" i="22"/>
  <c r="AP154" i="22"/>
  <c r="AZ143" i="22"/>
  <c r="AZ140" i="22"/>
  <c r="AZ141" i="22" s="1"/>
  <c r="AZ155" i="22"/>
  <c r="AZ156" i="22" s="1"/>
  <c r="AP109" i="22"/>
  <c r="AP75" i="22"/>
  <c r="AP4" i="22"/>
  <c r="AZ4" i="22"/>
  <c r="AS111" i="22"/>
  <c r="AS77" i="22"/>
  <c r="AS42" i="22"/>
  <c r="BA111" i="22"/>
  <c r="BA77" i="22"/>
  <c r="AW111" i="22"/>
  <c r="AW42" i="22"/>
  <c r="AW77" i="22"/>
  <c r="AW11" i="22"/>
  <c r="AW10" i="22" s="1"/>
  <c r="AN16" i="22"/>
  <c r="AP40" i="22"/>
  <c r="BA42" i="22"/>
  <c r="AM77" i="22"/>
  <c r="AU109" i="22"/>
  <c r="AU40" i="22"/>
  <c r="AU75" i="22"/>
  <c r="AT139" i="22"/>
  <c r="AT154" i="22"/>
  <c r="AT147" i="22"/>
  <c r="AU140" i="22"/>
  <c r="AU141" i="22" s="1"/>
  <c r="AU155" i="22"/>
  <c r="AU156" i="22" s="1"/>
  <c r="AU143" i="22"/>
  <c r="AO144" i="22" s="1"/>
  <c r="AM154" i="22"/>
  <c r="AM139" i="22"/>
  <c r="AM147" i="22"/>
  <c r="AU154" i="22"/>
  <c r="AU139" i="22"/>
  <c r="AU147" i="22"/>
  <c r="AN155" i="22"/>
  <c r="AN140" i="22"/>
  <c r="AV155" i="22"/>
  <c r="AV156" i="22" s="1"/>
  <c r="AV140" i="22"/>
  <c r="AV141" i="22" s="1"/>
  <c r="AV143" i="22"/>
  <c r="AP144" i="22" s="1"/>
  <c r="AM109" i="22"/>
  <c r="AM106" i="22"/>
  <c r="AM72" i="22"/>
  <c r="AM40" i="22"/>
  <c r="AM75" i="22"/>
  <c r="AO113" i="22"/>
  <c r="AO44" i="22"/>
  <c r="AM23" i="22"/>
  <c r="AM140" i="22"/>
  <c r="AM155" i="22"/>
  <c r="AM143" i="22"/>
  <c r="AN147" i="22"/>
  <c r="AN154" i="22"/>
  <c r="AN139" i="22"/>
  <c r="AV147" i="22"/>
  <c r="AV154" i="22"/>
  <c r="AV139" i="22"/>
  <c r="AO155" i="22"/>
  <c r="AO143" i="22"/>
  <c r="AW155" i="22"/>
  <c r="AW156" i="22" s="1"/>
  <c r="AW144" i="22" s="1"/>
  <c r="AW143" i="22"/>
  <c r="AN143" i="22"/>
  <c r="AW113" i="22"/>
  <c r="AW44" i="22"/>
  <c r="AO147" i="22"/>
  <c r="AO154" i="22"/>
  <c r="AO139" i="22"/>
  <c r="AW147" i="22"/>
  <c r="AW139" i="22"/>
  <c r="AX143" i="22"/>
  <c r="AX155" i="22"/>
  <c r="AX156" i="22" s="1"/>
  <c r="AX140" i="22"/>
  <c r="AX141" i="22" s="1"/>
  <c r="AM37" i="22"/>
  <c r="AO79" i="22"/>
  <c r="AP155" i="22"/>
  <c r="D19" i="1"/>
  <c r="E19" i="1"/>
  <c r="F19" i="1"/>
  <c r="G19" i="1" s="1"/>
  <c r="H19" i="1" s="1"/>
  <c r="I19" i="1" s="1"/>
  <c r="J19" i="1" s="1"/>
  <c r="K19" i="1" s="1"/>
  <c r="L19" i="1" s="1"/>
  <c r="M19" i="1" s="1"/>
  <c r="N19" i="1"/>
  <c r="O19" i="1"/>
  <c r="P19" i="1" s="1"/>
  <c r="Q19" i="1" s="1"/>
  <c r="R19" i="1" s="1"/>
  <c r="F32" i="33" l="1"/>
  <c r="F36" i="33" s="1"/>
  <c r="G40" i="33"/>
  <c r="G44" i="33" s="1"/>
  <c r="D24" i="33"/>
  <c r="D25" i="33" s="1"/>
  <c r="M24" i="33"/>
  <c r="M25" i="33" s="1"/>
  <c r="AU23" i="22"/>
  <c r="AN106" i="22"/>
  <c r="AN127" i="22" s="1"/>
  <c r="E32" i="33"/>
  <c r="E36" i="33" s="1"/>
  <c r="D32" i="33"/>
  <c r="D33" i="33" s="1"/>
  <c r="AN77" i="22"/>
  <c r="AN11" i="22"/>
  <c r="AN10" i="22" s="1"/>
  <c r="AN22" i="22" s="1"/>
  <c r="AN24" i="22" s="1"/>
  <c r="AN23" i="22"/>
  <c r="J40" i="33"/>
  <c r="AN111" i="22"/>
  <c r="AO114" i="22"/>
  <c r="AX23" i="22"/>
  <c r="D9" i="33"/>
  <c r="D11" i="33" s="1"/>
  <c r="AX42" i="22"/>
  <c r="AX37" i="22"/>
  <c r="AX77" i="22"/>
  <c r="AX128" i="22" s="1"/>
  <c r="AX111" i="22"/>
  <c r="AW45" i="22"/>
  <c r="AW80" i="22"/>
  <c r="AO80" i="22"/>
  <c r="N24" i="33"/>
  <c r="N28" i="33" s="1"/>
  <c r="M40" i="33"/>
  <c r="M41" i="33" s="1"/>
  <c r="K9" i="33"/>
  <c r="K11" i="33" s="1"/>
  <c r="E24" i="33"/>
  <c r="E25" i="33" s="1"/>
  <c r="M9" i="33"/>
  <c r="M11" i="33" s="1"/>
  <c r="AP149" i="22"/>
  <c r="AP142" i="22" s="1"/>
  <c r="M32" i="33"/>
  <c r="M36" i="33" s="1"/>
  <c r="G9" i="33"/>
  <c r="G11" i="33" s="1"/>
  <c r="O9" i="33"/>
  <c r="O11" i="33" s="1"/>
  <c r="G32" i="33"/>
  <c r="G36" i="33" s="1"/>
  <c r="G24" i="33"/>
  <c r="G28" i="33" s="1"/>
  <c r="AM22" i="22"/>
  <c r="AM24" i="22" s="1"/>
  <c r="AX43" i="22"/>
  <c r="AY144" i="22"/>
  <c r="L9" i="33"/>
  <c r="L11" i="33" s="1"/>
  <c r="AP111" i="22"/>
  <c r="AX112" i="22"/>
  <c r="J32" i="33"/>
  <c r="J36" i="33" s="1"/>
  <c r="AQ58" i="22"/>
  <c r="M10" i="38"/>
  <c r="L11" i="38"/>
  <c r="L13" i="38"/>
  <c r="L66" i="38" s="1"/>
  <c r="L65" i="38" s="1"/>
  <c r="L64" i="38" s="1"/>
  <c r="L63" i="38" s="1"/>
  <c r="L14" i="38"/>
  <c r="L67" i="38" s="1"/>
  <c r="E33" i="33"/>
  <c r="C9" i="33"/>
  <c r="C11" i="33" s="1"/>
  <c r="I24" i="33"/>
  <c r="I25" i="33" s="1"/>
  <c r="I27" i="33" s="1"/>
  <c r="I23" i="33" s="1"/>
  <c r="E9" i="33"/>
  <c r="E11" i="33" s="1"/>
  <c r="L32" i="33"/>
  <c r="L33" i="33" s="1"/>
  <c r="L35" i="33" s="1"/>
  <c r="L31" i="33" s="1"/>
  <c r="AV144" i="22"/>
  <c r="D40" i="33"/>
  <c r="D41" i="33" s="1"/>
  <c r="AM73" i="22"/>
  <c r="J9" i="33"/>
  <c r="J11" i="33" s="1"/>
  <c r="E40" i="33"/>
  <c r="E44" i="33" s="1"/>
  <c r="B40" i="33"/>
  <c r="B41" i="33" s="1"/>
  <c r="I32" i="33"/>
  <c r="AM149" i="22"/>
  <c r="AM146" i="22" s="1"/>
  <c r="AR41" i="22"/>
  <c r="F9" i="33"/>
  <c r="F11" i="33" s="1"/>
  <c r="I40" i="33"/>
  <c r="I44" i="33" s="1"/>
  <c r="B32" i="33"/>
  <c r="B33" i="33" s="1"/>
  <c r="J41" i="33"/>
  <c r="J44" i="33"/>
  <c r="H25" i="33"/>
  <c r="H28" i="33"/>
  <c r="AP37" i="22"/>
  <c r="AV37" i="22"/>
  <c r="AQ144" i="22"/>
  <c r="AR73" i="22"/>
  <c r="F24" i="33"/>
  <c r="N9" i="33"/>
  <c r="N11" i="33" s="1"/>
  <c r="C24" i="33"/>
  <c r="C25" i="33" s="1"/>
  <c r="B24" i="33"/>
  <c r="B25" i="33" s="1"/>
  <c r="AP106" i="22"/>
  <c r="AQ59" i="22"/>
  <c r="AR107" i="22"/>
  <c r="AR76" i="22"/>
  <c r="O28" i="33"/>
  <c r="O25" i="33"/>
  <c r="O29" i="33" s="1"/>
  <c r="O37" i="33" s="1"/>
  <c r="F40" i="33"/>
  <c r="C32" i="33"/>
  <c r="C33" i="33" s="1"/>
  <c r="K24" i="33"/>
  <c r="K25" i="33" s="1"/>
  <c r="K27" i="33" s="1"/>
  <c r="K23" i="33" s="1"/>
  <c r="B9" i="33"/>
  <c r="B11" i="33" s="1"/>
  <c r="AP23" i="22"/>
  <c r="AR144" i="22"/>
  <c r="AP78" i="22"/>
  <c r="C40" i="33"/>
  <c r="C41" i="33" s="1"/>
  <c r="K32" i="33"/>
  <c r="AP42" i="22"/>
  <c r="AP43" i="22"/>
  <c r="AX72" i="22"/>
  <c r="J24" i="33"/>
  <c r="L24" i="33"/>
  <c r="L25" i="33" s="1"/>
  <c r="K40" i="33"/>
  <c r="I9" i="33"/>
  <c r="I11" i="33" s="1"/>
  <c r="AP77" i="22"/>
  <c r="AP72" i="22"/>
  <c r="G41" i="33"/>
  <c r="G43" i="33" s="1"/>
  <c r="L40" i="33"/>
  <c r="P25" i="33"/>
  <c r="P29" i="33" s="1"/>
  <c r="P37" i="33" s="1"/>
  <c r="P28" i="33"/>
  <c r="I35" i="33"/>
  <c r="I31" i="33" s="1"/>
  <c r="AT111" i="22"/>
  <c r="AT59" i="22" s="1"/>
  <c r="AT11" i="22"/>
  <c r="AT10" i="22" s="1"/>
  <c r="AT77" i="22"/>
  <c r="AT58" i="22" s="1"/>
  <c r="AT23" i="22"/>
  <c r="AT42" i="22"/>
  <c r="AO107" i="22"/>
  <c r="AO73" i="22"/>
  <c r="AO41" i="22"/>
  <c r="AO38" i="22"/>
  <c r="AO76" i="22"/>
  <c r="AO22" i="22"/>
  <c r="AO24" i="22" s="1"/>
  <c r="AO110" i="22"/>
  <c r="AX144" i="22"/>
  <c r="AO58" i="22"/>
  <c r="AO59" i="22"/>
  <c r="AN58" i="22"/>
  <c r="AN59" i="22"/>
  <c r="AU111" i="22"/>
  <c r="AU59" i="22" s="1"/>
  <c r="AU42" i="22"/>
  <c r="AU77" i="22"/>
  <c r="AU58" i="22" s="1"/>
  <c r="AU11" i="22"/>
  <c r="AU10" i="22" s="1"/>
  <c r="AX107" i="22"/>
  <c r="AX73" i="22"/>
  <c r="AX41" i="22"/>
  <c r="AX38" i="22"/>
  <c r="AX76" i="22"/>
  <c r="AX110" i="22"/>
  <c r="AX22" i="22"/>
  <c r="AX24" i="22" s="1"/>
  <c r="AY114" i="22"/>
  <c r="AY45" i="22"/>
  <c r="AY80" i="22"/>
  <c r="AS45" i="22"/>
  <c r="AS80" i="22"/>
  <c r="AS114" i="22"/>
  <c r="AZ58" i="22"/>
  <c r="AZ59" i="22"/>
  <c r="AW128" i="22"/>
  <c r="AW127" i="22"/>
  <c r="AQ114" i="22"/>
  <c r="AQ45" i="22"/>
  <c r="AQ80" i="22"/>
  <c r="BA58" i="22"/>
  <c r="BA59" i="22"/>
  <c r="AR22" i="22"/>
  <c r="AR24" i="22" s="1"/>
  <c r="AN146" i="22"/>
  <c r="AN142" i="22"/>
  <c r="AY149" i="22"/>
  <c r="AY142" i="22" s="1"/>
  <c r="AU148" i="22"/>
  <c r="AR59" i="22"/>
  <c r="AR58" i="22"/>
  <c r="AY58" i="22"/>
  <c r="AY59" i="22"/>
  <c r="AT149" i="22"/>
  <c r="AT142" i="22" s="1"/>
  <c r="AP148" i="22"/>
  <c r="AM128" i="22"/>
  <c r="AM127" i="22"/>
  <c r="AR149" i="22"/>
  <c r="AR142" i="22" s="1"/>
  <c r="AN148" i="22"/>
  <c r="AN114" i="22"/>
  <c r="AN80" i="22"/>
  <c r="AN45" i="22"/>
  <c r="AX114" i="22"/>
  <c r="AX45" i="22"/>
  <c r="AX80" i="22"/>
  <c r="AT72" i="22"/>
  <c r="AN93" i="22"/>
  <c r="AN94" i="22"/>
  <c r="AZ127" i="22"/>
  <c r="AZ128" i="22"/>
  <c r="AQ107" i="22"/>
  <c r="AQ110" i="22"/>
  <c r="AQ38" i="22"/>
  <c r="AQ76" i="22"/>
  <c r="AQ73" i="22"/>
  <c r="AQ22" i="22"/>
  <c r="AQ24" i="22" s="1"/>
  <c r="AQ41" i="22"/>
  <c r="BA94" i="22"/>
  <c r="BA93" i="22"/>
  <c r="AS94" i="22"/>
  <c r="AS93" i="22"/>
  <c r="AY107" i="22"/>
  <c r="AY110" i="22"/>
  <c r="AY38" i="22"/>
  <c r="AY76" i="22"/>
  <c r="AY73" i="22"/>
  <c r="AY22" i="22"/>
  <c r="AY24" i="22" s="1"/>
  <c r="AY41" i="22"/>
  <c r="AQ148" i="22"/>
  <c r="AU149" i="22"/>
  <c r="AU142" i="22" s="1"/>
  <c r="AU106" i="22"/>
  <c r="AU72" i="22"/>
  <c r="AW112" i="22"/>
  <c r="AW43" i="22"/>
  <c r="AW78" i="22"/>
  <c r="AT106" i="22"/>
  <c r="AP114" i="22"/>
  <c r="AP45" i="22"/>
  <c r="AP80" i="22"/>
  <c r="AM112" i="22"/>
  <c r="AM78" i="22"/>
  <c r="AM43" i="22"/>
  <c r="AQ149" i="22"/>
  <c r="AQ142" i="22" s="1"/>
  <c r="AM148" i="22"/>
  <c r="AR127" i="22"/>
  <c r="AR128" i="22"/>
  <c r="AO112" i="22"/>
  <c r="AO43" i="22"/>
  <c r="AO78" i="22"/>
  <c r="BA127" i="22"/>
  <c r="BA128" i="22"/>
  <c r="AS127" i="22"/>
  <c r="AS128" i="22"/>
  <c r="AR114" i="22"/>
  <c r="AR45" i="22"/>
  <c r="AR80" i="22"/>
  <c r="BA45" i="22"/>
  <c r="BA80" i="22"/>
  <c r="BA114" i="22"/>
  <c r="AW107" i="22"/>
  <c r="AW73" i="22"/>
  <c r="AW41" i="22"/>
  <c r="AW38" i="22"/>
  <c r="AW76" i="22"/>
  <c r="AW110" i="22"/>
  <c r="AW22" i="22"/>
  <c r="AW24" i="22" s="1"/>
  <c r="AS144" i="22"/>
  <c r="AZ107" i="22"/>
  <c r="AZ110" i="22"/>
  <c r="AZ76" i="22"/>
  <c r="AZ73" i="22"/>
  <c r="AZ41" i="22"/>
  <c r="AZ38" i="22"/>
  <c r="AZ22" i="22"/>
  <c r="AZ24" i="22" s="1"/>
  <c r="AZ144" i="22"/>
  <c r="AV111" i="22"/>
  <c r="AV42" i="22"/>
  <c r="AV93" i="22" s="1"/>
  <c r="AV77" i="22"/>
  <c r="AV11" i="22"/>
  <c r="AV10" i="22" s="1"/>
  <c r="AV107" i="22" s="1"/>
  <c r="AV106" i="22"/>
  <c r="AX127" i="22"/>
  <c r="AR148" i="22"/>
  <c r="AV149" i="22"/>
  <c r="AV142" i="22" s="1"/>
  <c r="AW58" i="22"/>
  <c r="AW59" i="22"/>
  <c r="AZ114" i="22"/>
  <c r="AZ45" i="22"/>
  <c r="AZ80" i="22"/>
  <c r="AM94" i="22"/>
  <c r="AM93" i="22"/>
  <c r="AS149" i="22"/>
  <c r="AS142" i="22" s="1"/>
  <c r="AO148" i="22"/>
  <c r="AR93" i="22"/>
  <c r="AR94" i="22"/>
  <c r="AV114" i="22"/>
  <c r="AV80" i="22"/>
  <c r="AV45" i="22"/>
  <c r="AZ93" i="22"/>
  <c r="AZ94" i="22"/>
  <c r="AV23" i="22"/>
  <c r="AM107" i="22"/>
  <c r="AT45" i="22"/>
  <c r="AT80" i="22"/>
  <c r="AT114" i="22"/>
  <c r="AO93" i="22"/>
  <c r="AO94" i="22"/>
  <c r="AX149" i="22"/>
  <c r="AX142" i="22" s="1"/>
  <c r="AT148" i="22"/>
  <c r="AQ127" i="22"/>
  <c r="AQ128" i="22"/>
  <c r="AS107" i="22"/>
  <c r="AS110" i="22"/>
  <c r="AS76" i="22"/>
  <c r="AS73" i="22"/>
  <c r="AS22" i="22"/>
  <c r="AS24" i="22" s="1"/>
  <c r="AS41" i="22"/>
  <c r="AS38" i="22"/>
  <c r="AY127" i="22"/>
  <c r="AY128" i="22"/>
  <c r="AR38" i="22"/>
  <c r="AS58" i="22"/>
  <c r="AS59" i="22"/>
  <c r="AU144" i="22"/>
  <c r="AM114" i="22"/>
  <c r="AM80" i="22"/>
  <c r="AM45" i="22"/>
  <c r="AQ93" i="22"/>
  <c r="AQ94" i="22"/>
  <c r="AM58" i="22"/>
  <c r="AM59" i="22"/>
  <c r="AP107" i="22"/>
  <c r="AP73" i="22"/>
  <c r="AP41" i="22"/>
  <c r="AP38" i="22"/>
  <c r="AP76" i="22"/>
  <c r="AP110" i="22"/>
  <c r="AP22" i="22"/>
  <c r="AV110" i="22"/>
  <c r="AV41" i="22"/>
  <c r="AV76" i="22"/>
  <c r="AN110" i="22"/>
  <c r="AN41" i="22"/>
  <c r="AN38" i="22"/>
  <c r="AN76" i="22"/>
  <c r="AS148" i="22"/>
  <c r="AW149" i="22"/>
  <c r="AW142" i="22" s="1"/>
  <c r="AM38" i="22"/>
  <c r="AT144" i="22"/>
  <c r="AW93" i="22"/>
  <c r="AW94" i="22"/>
  <c r="AO127" i="22"/>
  <c r="AO128" i="22"/>
  <c r="AO149" i="22"/>
  <c r="BA144" i="22"/>
  <c r="BA107" i="22"/>
  <c r="BA110" i="22"/>
  <c r="BA41" i="22"/>
  <c r="BA38" i="22"/>
  <c r="BA76" i="22"/>
  <c r="BA22" i="22"/>
  <c r="BA24" i="22" s="1"/>
  <c r="BA73" i="22"/>
  <c r="AY93" i="22"/>
  <c r="AY94" i="22"/>
  <c r="AX59" i="22" l="1"/>
  <c r="AP59" i="22"/>
  <c r="AN128" i="22"/>
  <c r="M44" i="33"/>
  <c r="AV38" i="22"/>
  <c r="AV73" i="22"/>
  <c r="N25" i="33"/>
  <c r="N29" i="33" s="1"/>
  <c r="N37" i="33" s="1"/>
  <c r="AX58" i="22"/>
  <c r="AX60" i="22" s="1"/>
  <c r="AR61" i="22" s="1"/>
  <c r="AN73" i="22"/>
  <c r="E28" i="33"/>
  <c r="AN78" i="22"/>
  <c r="AN43" i="22"/>
  <c r="AN107" i="22"/>
  <c r="AV58" i="22"/>
  <c r="AV60" i="22" s="1"/>
  <c r="AP61" i="22" s="1"/>
  <c r="AN112" i="22"/>
  <c r="J33" i="33"/>
  <c r="J35" i="33" s="1"/>
  <c r="J31" i="33" s="1"/>
  <c r="AX94" i="22"/>
  <c r="AP146" i="22"/>
  <c r="AV59" i="22"/>
  <c r="AM35" i="22"/>
  <c r="AP94" i="22"/>
  <c r="L36" i="33"/>
  <c r="M33" i="33"/>
  <c r="AQ60" i="22"/>
  <c r="G25" i="33"/>
  <c r="G27" i="33" s="1"/>
  <c r="G23" i="33" s="1"/>
  <c r="AO35" i="22"/>
  <c r="AP58" i="22"/>
  <c r="AP60" i="22" s="1"/>
  <c r="AP127" i="22"/>
  <c r="AR87" i="22"/>
  <c r="AV22" i="22"/>
  <c r="AV24" i="22" s="1"/>
  <c r="AQ129" i="22"/>
  <c r="AM86" i="22"/>
  <c r="AM88" i="22" s="1"/>
  <c r="AM97" i="22" s="1"/>
  <c r="AS95" i="22"/>
  <c r="AM96" i="22" s="1"/>
  <c r="AS129" i="22"/>
  <c r="AR129" i="22"/>
  <c r="AY95" i="22"/>
  <c r="AR120" i="22"/>
  <c r="M13" i="38"/>
  <c r="M66" i="38" s="1"/>
  <c r="M14" i="38"/>
  <c r="M67" i="38" s="1"/>
  <c r="M11" i="38"/>
  <c r="AZ95" i="22"/>
  <c r="AT96" i="22" s="1"/>
  <c r="AM129" i="22"/>
  <c r="AP128" i="22"/>
  <c r="I29" i="33"/>
  <c r="I37" i="33" s="1"/>
  <c r="E35" i="33"/>
  <c r="E31" i="33" s="1"/>
  <c r="E37" i="33"/>
  <c r="AM60" i="22"/>
  <c r="AP93" i="22"/>
  <c r="AM95" i="22"/>
  <c r="AZ60" i="22"/>
  <c r="AT61" i="22" s="1"/>
  <c r="AX93" i="22"/>
  <c r="J43" i="33"/>
  <c r="H29" i="33"/>
  <c r="H27" i="33"/>
  <c r="H23" i="33" s="1"/>
  <c r="AS60" i="22"/>
  <c r="AT60" i="22"/>
  <c r="AN61" i="22" s="1"/>
  <c r="AM87" i="22"/>
  <c r="L44" i="33"/>
  <c r="L41" i="33"/>
  <c r="L43" i="33" s="1"/>
  <c r="L39" i="33" s="1"/>
  <c r="K41" i="33"/>
  <c r="K44" i="33"/>
  <c r="F25" i="33"/>
  <c r="F27" i="33" s="1"/>
  <c r="F28" i="33"/>
  <c r="AO95" i="22"/>
  <c r="AM142" i="22"/>
  <c r="L27" i="33"/>
  <c r="L23" i="33" s="1"/>
  <c r="K33" i="33"/>
  <c r="K35" i="33" s="1"/>
  <c r="K31" i="33" s="1"/>
  <c r="K36" i="33"/>
  <c r="F41" i="33"/>
  <c r="F44" i="33"/>
  <c r="M29" i="33"/>
  <c r="AR121" i="22"/>
  <c r="AW129" i="22"/>
  <c r="AQ130" i="22" s="1"/>
  <c r="E29" i="33"/>
  <c r="E27" i="33"/>
  <c r="E23" i="33" s="1"/>
  <c r="J25" i="33"/>
  <c r="J28" i="33"/>
  <c r="AN120" i="22"/>
  <c r="AY86" i="22"/>
  <c r="AY87" i="22"/>
  <c r="AZ129" i="22"/>
  <c r="BA87" i="22"/>
  <c r="BA86" i="22"/>
  <c r="AO142" i="22"/>
  <c r="AO146" i="22"/>
  <c r="AS86" i="22"/>
  <c r="AS87" i="22"/>
  <c r="AV112" i="22"/>
  <c r="AV52" i="22" s="1"/>
  <c r="AV43" i="22"/>
  <c r="AV78" i="22"/>
  <c r="AV51" i="22" s="1"/>
  <c r="AZ87" i="22"/>
  <c r="AZ86" i="22"/>
  <c r="AW51" i="22"/>
  <c r="AW52" i="22"/>
  <c r="AW39" i="22"/>
  <c r="AN129" i="22"/>
  <c r="BA95" i="22"/>
  <c r="AQ120" i="22"/>
  <c r="AQ121" i="22"/>
  <c r="AR60" i="22"/>
  <c r="AM130" i="22"/>
  <c r="AO129" i="22"/>
  <c r="AR52" i="22"/>
  <c r="AR39" i="22"/>
  <c r="AR51" i="22"/>
  <c r="AW86" i="22"/>
  <c r="AW87" i="22"/>
  <c r="BA60" i="22"/>
  <c r="BA39" i="22"/>
  <c r="BA52" i="22"/>
  <c r="BA51" i="22"/>
  <c r="AQ95" i="22"/>
  <c r="AS120" i="22"/>
  <c r="AS121" i="22"/>
  <c r="AZ120" i="22"/>
  <c r="AZ121" i="22"/>
  <c r="AW121" i="22"/>
  <c r="AW120" i="22"/>
  <c r="BA129" i="22"/>
  <c r="AY51" i="22"/>
  <c r="AY52" i="22"/>
  <c r="AY39" i="22"/>
  <c r="AX51" i="22"/>
  <c r="AX52" i="22"/>
  <c r="AX39" i="22"/>
  <c r="AU128" i="22"/>
  <c r="AU127" i="22"/>
  <c r="AW95" i="22"/>
  <c r="AP86" i="22"/>
  <c r="AP87" i="22"/>
  <c r="AY129" i="22"/>
  <c r="AQ86" i="22"/>
  <c r="AQ87" i="22"/>
  <c r="AN95" i="22"/>
  <c r="AN60" i="22"/>
  <c r="AV94" i="22"/>
  <c r="AV95" i="22" s="1"/>
  <c r="AU94" i="22"/>
  <c r="AU93" i="22"/>
  <c r="AO86" i="22"/>
  <c r="AO87" i="22"/>
  <c r="AO60" i="22"/>
  <c r="AP121" i="22"/>
  <c r="AP120" i="22"/>
  <c r="AS39" i="22"/>
  <c r="AS51" i="22"/>
  <c r="AS52" i="22"/>
  <c r="AM120" i="22"/>
  <c r="AM121" i="22"/>
  <c r="AR86" i="22"/>
  <c r="AR88" i="22" s="1"/>
  <c r="AT127" i="22"/>
  <c r="AT128" i="22"/>
  <c r="AY121" i="22"/>
  <c r="AY120" i="22"/>
  <c r="AX86" i="22"/>
  <c r="AX87" i="22"/>
  <c r="AP51" i="22"/>
  <c r="AP52" i="22"/>
  <c r="AW60" i="22"/>
  <c r="AO121" i="22"/>
  <c r="AO120" i="22"/>
  <c r="BA120" i="22"/>
  <c r="BA121" i="22"/>
  <c r="AM51" i="22"/>
  <c r="AM52" i="22"/>
  <c r="AN86" i="22"/>
  <c r="AX129" i="22"/>
  <c r="AZ52" i="22"/>
  <c r="AZ39" i="22"/>
  <c r="AZ51" i="22"/>
  <c r="AU60" i="22"/>
  <c r="AQ51" i="22"/>
  <c r="AQ52" i="22"/>
  <c r="AQ39" i="22"/>
  <c r="AX121" i="22"/>
  <c r="AX120" i="22"/>
  <c r="AN35" i="22"/>
  <c r="AT112" i="22"/>
  <c r="AT78" i="22"/>
  <c r="AT43" i="22"/>
  <c r="AT38" i="22"/>
  <c r="AT107" i="22"/>
  <c r="AT73" i="22"/>
  <c r="AT22" i="22"/>
  <c r="AT24" i="22" s="1"/>
  <c r="AV39" i="22"/>
  <c r="AS96" i="22"/>
  <c r="AP24" i="22"/>
  <c r="AP35" i="22"/>
  <c r="AR95" i="22"/>
  <c r="AV128" i="22"/>
  <c r="AV127" i="22"/>
  <c r="AT94" i="22"/>
  <c r="AT93" i="22"/>
  <c r="AY60" i="22"/>
  <c r="AU112" i="22"/>
  <c r="AU43" i="22"/>
  <c r="AU78" i="22"/>
  <c r="AU73" i="22"/>
  <c r="AU107" i="22"/>
  <c r="AU38" i="22"/>
  <c r="AU22" i="22"/>
  <c r="AU24" i="22" s="1"/>
  <c r="AO51" i="22"/>
  <c r="AO52" i="22"/>
  <c r="AV86" i="22" l="1"/>
  <c r="L29" i="33"/>
  <c r="L37" i="33" s="1"/>
  <c r="AN87" i="22"/>
  <c r="M65" i="38"/>
  <c r="M64" i="38" s="1"/>
  <c r="M63" i="38" s="1"/>
  <c r="G29" i="33"/>
  <c r="G37" i="33" s="1"/>
  <c r="AX95" i="22"/>
  <c r="AR96" i="22" s="1"/>
  <c r="AN121" i="22"/>
  <c r="AN51" i="22"/>
  <c r="AV120" i="22"/>
  <c r="AN52" i="22"/>
  <c r="M37" i="33"/>
  <c r="AP95" i="22"/>
  <c r="AV121" i="22"/>
  <c r="AP129" i="22"/>
  <c r="I45" i="33"/>
  <c r="AZ88" i="22"/>
  <c r="AT89" i="22" s="1"/>
  <c r="BA53" i="22"/>
  <c r="AU54" i="22" s="1"/>
  <c r="AR122" i="22"/>
  <c r="AR131" i="22" s="1"/>
  <c r="AR125" i="22" s="1"/>
  <c r="AS53" i="22"/>
  <c r="AM54" i="22" s="1"/>
  <c r="AM61" i="22"/>
  <c r="AT129" i="22"/>
  <c r="AN130" i="22" s="1"/>
  <c r="AP88" i="22"/>
  <c r="AP97" i="22" s="1"/>
  <c r="AM53" i="22"/>
  <c r="AM62" i="22" s="1"/>
  <c r="AM56" i="22" s="1"/>
  <c r="AR97" i="22"/>
  <c r="AR91" i="22" s="1"/>
  <c r="AY53" i="22"/>
  <c r="AS54" i="22" s="1"/>
  <c r="AW88" i="22"/>
  <c r="AQ89" i="22" s="1"/>
  <c r="J29" i="33"/>
  <c r="J27" i="33"/>
  <c r="J23" i="33" s="1"/>
  <c r="BA122" i="22"/>
  <c r="AU123" i="22" s="1"/>
  <c r="AX88" i="22"/>
  <c r="AR89" i="22" s="1"/>
  <c r="F43" i="33"/>
  <c r="F29" i="33"/>
  <c r="F37" i="33" s="1"/>
  <c r="F23" i="33"/>
  <c r="AW53" i="22"/>
  <c r="AQ54" i="22" s="1"/>
  <c r="AS88" i="22"/>
  <c r="AM89" i="22" s="1"/>
  <c r="AY88" i="22"/>
  <c r="AS89" i="22" s="1"/>
  <c r="K29" i="33"/>
  <c r="K37" i="33" s="1"/>
  <c r="AV87" i="22"/>
  <c r="AV88" i="22" s="1"/>
  <c r="AU129" i="22"/>
  <c r="AO130" i="22" s="1"/>
  <c r="K43" i="33"/>
  <c r="AV53" i="22"/>
  <c r="AP54" i="22" s="1"/>
  <c r="AW122" i="22"/>
  <c r="AQ123" i="22" s="1"/>
  <c r="H37" i="33"/>
  <c r="H45" i="33"/>
  <c r="G45" i="33"/>
  <c r="AP96" i="22"/>
  <c r="AM122" i="22"/>
  <c r="AM131" i="22" s="1"/>
  <c r="AO122" i="22"/>
  <c r="AO131" i="22" s="1"/>
  <c r="AU130" i="22"/>
  <c r="AR53" i="22"/>
  <c r="AR62" i="22" s="1"/>
  <c r="AO53" i="22"/>
  <c r="AO62" i="22" s="1"/>
  <c r="AS61" i="22"/>
  <c r="AN88" i="22"/>
  <c r="AN97" i="22" s="1"/>
  <c r="AQ122" i="22"/>
  <c r="AQ131" i="22" s="1"/>
  <c r="AN122" i="22"/>
  <c r="AN131" i="22" s="1"/>
  <c r="AT95" i="22"/>
  <c r="AX122" i="22"/>
  <c r="AR123" i="22" s="1"/>
  <c r="AP53" i="22"/>
  <c r="AP62" i="22" s="1"/>
  <c r="AY122" i="22"/>
  <c r="AS123" i="22" s="1"/>
  <c r="AM100" i="22"/>
  <c r="AM101" i="22"/>
  <c r="AM91" i="22"/>
  <c r="AM102" i="22"/>
  <c r="AM84" i="22"/>
  <c r="AQ96" i="22"/>
  <c r="AX53" i="22"/>
  <c r="AZ122" i="22"/>
  <c r="AT123" i="22" s="1"/>
  <c r="AU96" i="22"/>
  <c r="BA88" i="22"/>
  <c r="AU89" i="22" s="1"/>
  <c r="AU39" i="22"/>
  <c r="AU51" i="22"/>
  <c r="AU52" i="22"/>
  <c r="AT87" i="22"/>
  <c r="AT86" i="22"/>
  <c r="AO61" i="22"/>
  <c r="AU61" i="22"/>
  <c r="AU120" i="22"/>
  <c r="AU121" i="22"/>
  <c r="AT120" i="22"/>
  <c r="AT121" i="22"/>
  <c r="AZ53" i="22"/>
  <c r="AO88" i="22"/>
  <c r="AO97" i="22" s="1"/>
  <c r="AQ88" i="22"/>
  <c r="AQ97" i="22" s="1"/>
  <c r="AS122" i="22"/>
  <c r="AT130" i="22"/>
  <c r="AR130" i="22"/>
  <c r="AQ53" i="22"/>
  <c r="AQ62" i="22" s="1"/>
  <c r="AQ61" i="22"/>
  <c r="AU86" i="22"/>
  <c r="AU87" i="22"/>
  <c r="AV129" i="22"/>
  <c r="AT39" i="22"/>
  <c r="AT52" i="22"/>
  <c r="AT51" i="22"/>
  <c r="AP122" i="22"/>
  <c r="AP131" i="22" s="1"/>
  <c r="AU95" i="22"/>
  <c r="AS130" i="22"/>
  <c r="AN53" i="22" l="1"/>
  <c r="AN62" i="22" s="1"/>
  <c r="AV122" i="22"/>
  <c r="AP123" i="22" s="1"/>
  <c r="AZ97" i="22"/>
  <c r="AM67" i="22"/>
  <c r="AR135" i="22"/>
  <c r="BA62" i="22"/>
  <c r="BA49" i="22" s="1"/>
  <c r="AW62" i="22"/>
  <c r="AW49" i="22" s="1"/>
  <c r="AR118" i="22"/>
  <c r="AR136" i="22"/>
  <c r="AW97" i="22"/>
  <c r="AW102" i="22" s="1"/>
  <c r="AR134" i="22"/>
  <c r="AW131" i="22"/>
  <c r="AW136" i="22" s="1"/>
  <c r="AS97" i="22"/>
  <c r="AS91" i="22" s="1"/>
  <c r="AT88" i="22"/>
  <c r="AN89" i="22" s="1"/>
  <c r="AX97" i="22"/>
  <c r="AX91" i="22" s="1"/>
  <c r="AY97" i="22"/>
  <c r="AY100" i="22" s="1"/>
  <c r="AM66" i="22"/>
  <c r="AR102" i="22"/>
  <c r="AM49" i="22"/>
  <c r="AV62" i="22"/>
  <c r="AV67" i="22" s="1"/>
  <c r="AZ131" i="22"/>
  <c r="AZ118" i="22" s="1"/>
  <c r="AR84" i="22"/>
  <c r="AR101" i="22"/>
  <c r="AU53" i="22"/>
  <c r="AO54" i="22" s="1"/>
  <c r="AR100" i="22"/>
  <c r="AY62" i="22"/>
  <c r="AY66" i="22" s="1"/>
  <c r="AM65" i="22"/>
  <c r="AS62" i="22"/>
  <c r="BA131" i="22"/>
  <c r="BA125" i="22" s="1"/>
  <c r="K45" i="33"/>
  <c r="AT53" i="22"/>
  <c r="AT62" i="22" s="1"/>
  <c r="AP89" i="22"/>
  <c r="AV97" i="22"/>
  <c r="AV84" i="22" s="1"/>
  <c r="AU122" i="22"/>
  <c r="AO123" i="22" s="1"/>
  <c r="F45" i="33"/>
  <c r="AY131" i="22"/>
  <c r="AY118" i="22" s="1"/>
  <c r="J37" i="33"/>
  <c r="J45" i="33"/>
  <c r="AO49" i="22"/>
  <c r="AO67" i="22"/>
  <c r="AO56" i="22"/>
  <c r="AO65" i="22"/>
  <c r="AO66" i="22"/>
  <c r="AP134" i="22"/>
  <c r="AP135" i="22"/>
  <c r="AP125" i="22"/>
  <c r="AP136" i="22"/>
  <c r="AP118" i="22"/>
  <c r="AN134" i="22"/>
  <c r="AN135" i="22"/>
  <c r="AN125" i="22"/>
  <c r="AN136" i="22"/>
  <c r="AN118" i="22"/>
  <c r="AP65" i="22"/>
  <c r="AP56" i="22"/>
  <c r="AP66" i="22"/>
  <c r="AP49" i="22"/>
  <c r="AP67" i="22"/>
  <c r="AQ102" i="22"/>
  <c r="AQ101" i="22"/>
  <c r="AQ91" i="22"/>
  <c r="AQ84" i="22"/>
  <c r="AQ100" i="22"/>
  <c r="AN100" i="22"/>
  <c r="AN101" i="22"/>
  <c r="AN91" i="22"/>
  <c r="AN102" i="22"/>
  <c r="AN84" i="22"/>
  <c r="AM123" i="22"/>
  <c r="AS131" i="22"/>
  <c r="AP101" i="22"/>
  <c r="AP91" i="22"/>
  <c r="AP102" i="22"/>
  <c r="AP100" i="22"/>
  <c r="AP84" i="22"/>
  <c r="AX131" i="22"/>
  <c r="AT54" i="22"/>
  <c r="AZ62" i="22"/>
  <c r="AS100" i="22"/>
  <c r="AS84" i="22"/>
  <c r="AM134" i="22"/>
  <c r="AM118" i="22"/>
  <c r="AM135" i="22"/>
  <c r="AM125" i="22"/>
  <c r="AM136" i="22"/>
  <c r="AT122" i="22"/>
  <c r="AU88" i="22"/>
  <c r="AO89" i="22" s="1"/>
  <c r="BA97" i="22"/>
  <c r="AN96" i="22"/>
  <c r="AO134" i="22"/>
  <c r="AO135" i="22"/>
  <c r="AO125" i="22"/>
  <c r="AO136" i="22"/>
  <c r="AO118" i="22"/>
  <c r="AO96" i="22"/>
  <c r="AQ134" i="22"/>
  <c r="AQ135" i="22"/>
  <c r="AQ125" i="22"/>
  <c r="AQ136" i="22"/>
  <c r="AQ118" i="22"/>
  <c r="AR65" i="22"/>
  <c r="AR66" i="22"/>
  <c r="AR56" i="22"/>
  <c r="AR67" i="22"/>
  <c r="AR49" i="22"/>
  <c r="AW65" i="22"/>
  <c r="AW67" i="22"/>
  <c r="AZ102" i="22"/>
  <c r="AZ91" i="22"/>
  <c r="AZ100" i="22"/>
  <c r="AZ101" i="22"/>
  <c r="AZ84" i="22"/>
  <c r="AQ65" i="22"/>
  <c r="AQ66" i="22"/>
  <c r="AQ56" i="22"/>
  <c r="AQ49" i="22"/>
  <c r="AQ67" i="22"/>
  <c r="AR54" i="22"/>
  <c r="AX62" i="22"/>
  <c r="AV131" i="22"/>
  <c r="AP130" i="22"/>
  <c r="AN67" i="22"/>
  <c r="AN49" i="22"/>
  <c r="AN65" i="22"/>
  <c r="AN66" i="22"/>
  <c r="AN56" i="22"/>
  <c r="AW118" i="22"/>
  <c r="AO100" i="22"/>
  <c r="AO101" i="22"/>
  <c r="AO91" i="22"/>
  <c r="AO102" i="22"/>
  <c r="AO84" i="22"/>
  <c r="AY65" i="22"/>
  <c r="BA118" i="22" l="1"/>
  <c r="AW66" i="22"/>
  <c r="BA67" i="22"/>
  <c r="AT97" i="22"/>
  <c r="BA56" i="22"/>
  <c r="AY91" i="22"/>
  <c r="AS101" i="22"/>
  <c r="AS102" i="22"/>
  <c r="AN54" i="22"/>
  <c r="BA66" i="22"/>
  <c r="BA65" i="22"/>
  <c r="AY49" i="22"/>
  <c r="AY67" i="22"/>
  <c r="AX101" i="22"/>
  <c r="AY84" i="22"/>
  <c r="AY101" i="22"/>
  <c r="AY102" i="22"/>
  <c r="AX100" i="22"/>
  <c r="AW91" i="22"/>
  <c r="AW125" i="22"/>
  <c r="AW135" i="22"/>
  <c r="AW56" i="22"/>
  <c r="AY56" i="22"/>
  <c r="AW134" i="22"/>
  <c r="AX84" i="22"/>
  <c r="AW101" i="22"/>
  <c r="AW84" i="22"/>
  <c r="AW100" i="22"/>
  <c r="AX102" i="22"/>
  <c r="AY125" i="22"/>
  <c r="AY135" i="22"/>
  <c r="AY134" i="22"/>
  <c r="AV66" i="22"/>
  <c r="AV56" i="22"/>
  <c r="AV65" i="22"/>
  <c r="AV49" i="22"/>
  <c r="BA136" i="22"/>
  <c r="AZ125" i="22"/>
  <c r="AZ135" i="22"/>
  <c r="AZ136" i="22"/>
  <c r="AZ134" i="22"/>
  <c r="AU62" i="22"/>
  <c r="AU67" i="22" s="1"/>
  <c r="AY136" i="22"/>
  <c r="BA135" i="22"/>
  <c r="AS56" i="22"/>
  <c r="AS49" i="22"/>
  <c r="AS67" i="22"/>
  <c r="AS65" i="22"/>
  <c r="AS66" i="22"/>
  <c r="BA134" i="22"/>
  <c r="AV102" i="22"/>
  <c r="AV91" i="22"/>
  <c r="AV101" i="22"/>
  <c r="AV100" i="22"/>
  <c r="AU131" i="22"/>
  <c r="AU97" i="22"/>
  <c r="AU91" i="22" s="1"/>
  <c r="AX65" i="22"/>
  <c r="AX66" i="22"/>
  <c r="AX49" i="22"/>
  <c r="AX56" i="22"/>
  <c r="AX67" i="22"/>
  <c r="AT65" i="22"/>
  <c r="AT66" i="22"/>
  <c r="AT56" i="22"/>
  <c r="AT67" i="22"/>
  <c r="AT49" i="22"/>
  <c r="AZ65" i="22"/>
  <c r="AZ66" i="22"/>
  <c r="AZ56" i="22"/>
  <c r="AZ67" i="22"/>
  <c r="AZ49" i="22"/>
  <c r="AS136" i="22"/>
  <c r="AS118" i="22"/>
  <c r="AS135" i="22"/>
  <c r="AS125" i="22"/>
  <c r="AS134" i="22"/>
  <c r="AV134" i="22"/>
  <c r="AV135" i="22"/>
  <c r="AV125" i="22"/>
  <c r="AV118" i="22"/>
  <c r="AV136" i="22"/>
  <c r="AN123" i="22"/>
  <c r="AT131" i="22"/>
  <c r="AX134" i="22"/>
  <c r="AX135" i="22"/>
  <c r="AX125" i="22"/>
  <c r="AX136" i="22"/>
  <c r="AX118" i="22"/>
  <c r="BA100" i="22"/>
  <c r="BA102" i="22"/>
  <c r="BA101" i="22"/>
  <c r="BA84" i="22"/>
  <c r="BA91" i="22"/>
  <c r="AT100" i="22"/>
  <c r="AT101" i="22"/>
  <c r="AT91" i="22"/>
  <c r="AT102" i="22"/>
  <c r="AT84" i="22"/>
  <c r="AU56" i="22" l="1"/>
  <c r="AU66" i="22"/>
  <c r="AU65" i="22"/>
  <c r="AU49" i="22"/>
  <c r="AU101" i="22"/>
  <c r="AU100" i="22"/>
  <c r="AU84" i="22"/>
  <c r="AU102" i="22"/>
  <c r="AU125" i="22"/>
  <c r="AU134" i="22"/>
  <c r="AU118" i="22"/>
  <c r="AU135" i="22"/>
  <c r="AU136" i="22"/>
  <c r="AT118" i="22"/>
  <c r="AT136" i="22"/>
  <c r="AT135" i="22"/>
  <c r="AT125" i="22"/>
  <c r="AT134" i="22"/>
  <c r="O9" i="38" l="1"/>
  <c r="O10" i="38" s="1"/>
  <c r="B62" i="38"/>
  <c r="N62" i="38"/>
  <c r="O62" i="38"/>
  <c r="P62" i="38"/>
  <c r="Q62" i="38"/>
  <c r="R62" i="38"/>
  <c r="S62" i="38"/>
  <c r="T62" i="38"/>
  <c r="U62" i="38"/>
  <c r="V62" i="38"/>
  <c r="W62" i="38"/>
  <c r="X62" i="38"/>
  <c r="Y62" i="38"/>
  <c r="Z62" i="38"/>
  <c r="AA62" i="38"/>
  <c r="AB62" i="38"/>
  <c r="AC62" i="38"/>
  <c r="AD62" i="38"/>
  <c r="AE62" i="38"/>
  <c r="AF62" i="38"/>
  <c r="AG62" i="38"/>
  <c r="AH62" i="38"/>
  <c r="AI62" i="38"/>
  <c r="AJ62" i="38"/>
  <c r="AK62" i="38"/>
  <c r="AL62" i="38"/>
  <c r="AM62" i="38"/>
  <c r="AN62" i="38"/>
  <c r="AO62" i="38"/>
  <c r="AP62" i="38"/>
  <c r="AQ62" i="38"/>
  <c r="AR62" i="38"/>
  <c r="AS62" i="38"/>
  <c r="AT62" i="38"/>
  <c r="AU62" i="38"/>
  <c r="AV62" i="38"/>
  <c r="AW62" i="38"/>
  <c r="AX62" i="38"/>
  <c r="AY62" i="38"/>
  <c r="AZ62" i="38"/>
  <c r="BA62" i="38"/>
  <c r="BB62" i="38"/>
  <c r="BC62" i="38"/>
  <c r="BD62" i="38"/>
  <c r="BE62" i="38"/>
  <c r="BF62" i="38"/>
  <c r="BG62" i="38"/>
  <c r="BH62" i="38"/>
  <c r="BI62" i="38"/>
  <c r="O14" i="38" l="1"/>
  <c r="O67" i="38" s="1"/>
  <c r="O13" i="38"/>
  <c r="O66" i="38" s="1"/>
  <c r="BD9" i="38"/>
  <c r="AV9" i="38"/>
  <c r="AV10" i="38" s="1"/>
  <c r="AN9" i="38"/>
  <c r="AF9" i="38"/>
  <c r="AF10" i="38" s="1"/>
  <c r="X9" i="38"/>
  <c r="X10" i="38" s="1"/>
  <c r="P9" i="38"/>
  <c r="P10" i="38" s="1"/>
  <c r="AD9" i="38"/>
  <c r="AD10" i="38" s="1"/>
  <c r="V9" i="38"/>
  <c r="V10" i="38" s="1"/>
  <c r="N9" i="38"/>
  <c r="N10" i="38" s="1"/>
  <c r="BG9" i="38"/>
  <c r="BG10" i="38" s="1"/>
  <c r="AY9" i="38"/>
  <c r="AY10" i="38" s="1"/>
  <c r="BE9" i="38"/>
  <c r="BE10" i="38" s="1"/>
  <c r="AW9" i="38"/>
  <c r="AW10" i="38" s="1"/>
  <c r="AO9" i="38"/>
  <c r="AO10" i="38" s="1"/>
  <c r="AG9" i="38"/>
  <c r="AG10" i="38" s="1"/>
  <c r="U9" i="38"/>
  <c r="U10" i="38" s="1"/>
  <c r="Y9" i="38"/>
  <c r="Y10" i="38" s="1"/>
  <c r="Q9" i="38"/>
  <c r="Q10" i="38" s="1"/>
  <c r="BC9" i="38"/>
  <c r="BC10" i="38" s="1"/>
  <c r="BB9" i="38"/>
  <c r="BB10" i="38" s="1"/>
  <c r="AT9" i="38"/>
  <c r="AT10" i="38" s="1"/>
  <c r="AL9" i="38"/>
  <c r="AL10" i="38" s="1"/>
  <c r="AU9" i="38"/>
  <c r="AU10" i="38" s="1"/>
  <c r="BI9" i="38"/>
  <c r="BI10" i="38" s="1"/>
  <c r="BA9" i="38"/>
  <c r="BA10" i="38" s="1"/>
  <c r="AS9" i="38"/>
  <c r="AS10" i="38" s="1"/>
  <c r="AK9" i="38"/>
  <c r="AK10" i="38" s="1"/>
  <c r="AK11" i="38" s="1"/>
  <c r="AC9" i="38"/>
  <c r="AC10" i="38" s="1"/>
  <c r="BH9" i="38"/>
  <c r="BH10" i="38" s="1"/>
  <c r="AZ9" i="38"/>
  <c r="AZ10" i="38" s="1"/>
  <c r="AR9" i="38"/>
  <c r="AR10" i="38" s="1"/>
  <c r="AJ9" i="38"/>
  <c r="AJ10" i="38" s="1"/>
  <c r="AB9" i="38"/>
  <c r="AB10" i="38" s="1"/>
  <c r="T9" i="38"/>
  <c r="T10" i="38" s="1"/>
  <c r="AQ9" i="38"/>
  <c r="AQ10" i="38" s="1"/>
  <c r="AI9" i="38"/>
  <c r="AI10" i="38" s="1"/>
  <c r="AA9" i="38"/>
  <c r="AA10" i="38" s="1"/>
  <c r="S9" i="38"/>
  <c r="S10" i="38" s="1"/>
  <c r="BF9" i="38"/>
  <c r="BF10" i="38" s="1"/>
  <c r="AX9" i="38"/>
  <c r="AX10" i="38" s="1"/>
  <c r="AP9" i="38"/>
  <c r="AP10" i="38" s="1"/>
  <c r="AH9" i="38"/>
  <c r="AH10" i="38" s="1"/>
  <c r="Z9" i="38"/>
  <c r="Z10" i="38" s="1"/>
  <c r="R9" i="38"/>
  <c r="R10" i="38" s="1"/>
  <c r="AN10" i="38"/>
  <c r="BD10" i="38"/>
  <c r="AM9" i="38"/>
  <c r="AM10" i="38" s="1"/>
  <c r="AE9" i="38"/>
  <c r="AE10" i="38" s="1"/>
  <c r="W9" i="38"/>
  <c r="W10" i="38" s="1"/>
  <c r="O11" i="38"/>
  <c r="N11" i="38"/>
  <c r="O65" i="38" l="1"/>
  <c r="O64" i="38" s="1"/>
  <c r="O63" i="38" s="1"/>
  <c r="AV14" i="38"/>
  <c r="AV67" i="38" s="1"/>
  <c r="AV13" i="38"/>
  <c r="AV66" i="38" s="1"/>
  <c r="AL13" i="38"/>
  <c r="AL66" i="38" s="1"/>
  <c r="AL14" i="38"/>
  <c r="AL67" i="38" s="1"/>
  <c r="R14" i="38"/>
  <c r="R67" i="38" s="1"/>
  <c r="R13" i="38"/>
  <c r="R66" i="38" s="1"/>
  <c r="AI14" i="38"/>
  <c r="AI67" i="38" s="1"/>
  <c r="AI13" i="38"/>
  <c r="AI66" i="38" s="1"/>
  <c r="AT13" i="38"/>
  <c r="AT66" i="38" s="1"/>
  <c r="AT14" i="38"/>
  <c r="AT67" i="38" s="1"/>
  <c r="AW11" i="38"/>
  <c r="AW14" i="38"/>
  <c r="AW67" i="38" s="1"/>
  <c r="AW13" i="38"/>
  <c r="AW66" i="38" s="1"/>
  <c r="X14" i="38"/>
  <c r="X67" i="38" s="1"/>
  <c r="X13" i="38"/>
  <c r="X66" i="38" s="1"/>
  <c r="BH14" i="38"/>
  <c r="BH67" i="38" s="1"/>
  <c r="BH13" i="38"/>
  <c r="BH66" i="38" s="1"/>
  <c r="AO14" i="38"/>
  <c r="AO67" i="38" s="1"/>
  <c r="AO13" i="38"/>
  <c r="AO66" i="38" s="1"/>
  <c r="BB13" i="38"/>
  <c r="BB66" i="38" s="1"/>
  <c r="BB14" i="38"/>
  <c r="BB67" i="38" s="1"/>
  <c r="BE14" i="38"/>
  <c r="BE67" i="38" s="1"/>
  <c r="BE13" i="38"/>
  <c r="BE66" i="38" s="1"/>
  <c r="AF14" i="38"/>
  <c r="AF67" i="38" s="1"/>
  <c r="AF13" i="38"/>
  <c r="AF66" i="38" s="1"/>
  <c r="W14" i="38"/>
  <c r="W67" i="38" s="1"/>
  <c r="W13" i="38"/>
  <c r="W66" i="38" s="1"/>
  <c r="AH13" i="38"/>
  <c r="AH66" i="38" s="1"/>
  <c r="AH14" i="38"/>
  <c r="AH67" i="38" s="1"/>
  <c r="T11" i="38"/>
  <c r="T13" i="38"/>
  <c r="T66" i="38" s="1"/>
  <c r="T14" i="38"/>
  <c r="T67" i="38" s="1"/>
  <c r="AK14" i="38"/>
  <c r="AK67" i="38" s="1"/>
  <c r="AK13" i="38"/>
  <c r="AK66" i="38" s="1"/>
  <c r="AK65" i="38" s="1"/>
  <c r="AK64" i="38" s="1"/>
  <c r="AK63" i="38" s="1"/>
  <c r="BC14" i="38"/>
  <c r="BC67" i="38" s="1"/>
  <c r="BC13" i="38"/>
  <c r="BC66" i="38" s="1"/>
  <c r="AY14" i="38"/>
  <c r="AY67" i="38" s="1"/>
  <c r="AY13" i="38"/>
  <c r="AY66" i="38" s="1"/>
  <c r="AY65" i="38" s="1"/>
  <c r="AY64" i="38" s="1"/>
  <c r="AY63" i="38" s="1"/>
  <c r="AQ11" i="38"/>
  <c r="AQ14" i="38"/>
  <c r="AQ67" i="38" s="1"/>
  <c r="AQ13" i="38"/>
  <c r="AQ66" i="38" s="1"/>
  <c r="AE14" i="38"/>
  <c r="AE67" i="38" s="1"/>
  <c r="AE13" i="38"/>
  <c r="AE66" i="38" s="1"/>
  <c r="AB11" i="38"/>
  <c r="AB14" i="38"/>
  <c r="AB67" i="38" s="1"/>
  <c r="AB13" i="38"/>
  <c r="AB66" i="38" s="1"/>
  <c r="AB65" i="38" s="1"/>
  <c r="AB64" i="38" s="1"/>
  <c r="AB63" i="38" s="1"/>
  <c r="AJ14" i="38"/>
  <c r="AJ67" i="38" s="1"/>
  <c r="AJ13" i="38"/>
  <c r="AJ66" i="38" s="1"/>
  <c r="Y14" i="38"/>
  <c r="Y67" i="38" s="1"/>
  <c r="Y13" i="38"/>
  <c r="Y66" i="38" s="1"/>
  <c r="N13" i="38"/>
  <c r="N66" i="38" s="1"/>
  <c r="N14" i="38"/>
  <c r="N67" i="38" s="1"/>
  <c r="AN14" i="38"/>
  <c r="AN67" i="38" s="1"/>
  <c r="AN13" i="38"/>
  <c r="AN66" i="38" s="1"/>
  <c r="P14" i="38"/>
  <c r="P67" i="38" s="1"/>
  <c r="P13" i="38"/>
  <c r="P66" i="38" s="1"/>
  <c r="Z13" i="38"/>
  <c r="Z66" i="38" s="1"/>
  <c r="Z14" i="38"/>
  <c r="Z67" i="38" s="1"/>
  <c r="AP13" i="38"/>
  <c r="AP66" i="38" s="1"/>
  <c r="AP14" i="38"/>
  <c r="AP67" i="38" s="1"/>
  <c r="Q11" i="38"/>
  <c r="Q14" i="38"/>
  <c r="Q67" i="38" s="1"/>
  <c r="Q13" i="38"/>
  <c r="Q66" i="38" s="1"/>
  <c r="BI14" i="38"/>
  <c r="BI67" i="38" s="1"/>
  <c r="BI13" i="38"/>
  <c r="BI66" i="38" s="1"/>
  <c r="V13" i="38"/>
  <c r="V66" i="38" s="1"/>
  <c r="V14" i="38"/>
  <c r="V67" i="38" s="1"/>
  <c r="AA14" i="38"/>
  <c r="AA67" i="38" s="1"/>
  <c r="AA13" i="38"/>
  <c r="AA66" i="38" s="1"/>
  <c r="AC14" i="38"/>
  <c r="AC67" i="38" s="1"/>
  <c r="AC13" i="38"/>
  <c r="AC66" i="38" s="1"/>
  <c r="AC65" i="38" s="1"/>
  <c r="AC64" i="38" s="1"/>
  <c r="AC63" i="38" s="1"/>
  <c r="AS11" i="38"/>
  <c r="AS14" i="38"/>
  <c r="AS67" i="38" s="1"/>
  <c r="AS13" i="38"/>
  <c r="AS66" i="38" s="1"/>
  <c r="AS65" i="38" s="1"/>
  <c r="AS64" i="38" s="1"/>
  <c r="AS63" i="38" s="1"/>
  <c r="BG11" i="38"/>
  <c r="BG14" i="38"/>
  <c r="BG67" i="38" s="1"/>
  <c r="BG13" i="38"/>
  <c r="BG66" i="38" s="1"/>
  <c r="AM14" i="38"/>
  <c r="AM67" i="38" s="1"/>
  <c r="AM13" i="38"/>
  <c r="AM66" i="38" s="1"/>
  <c r="AM65" i="38" s="1"/>
  <c r="AM64" i="38" s="1"/>
  <c r="AM63" i="38" s="1"/>
  <c r="AX11" i="38"/>
  <c r="AX13" i="38"/>
  <c r="AX66" i="38" s="1"/>
  <c r="AX14" i="38"/>
  <c r="AX67" i="38" s="1"/>
  <c r="BA11" i="38"/>
  <c r="BA14" i="38"/>
  <c r="BA67" i="38" s="1"/>
  <c r="BA13" i="38"/>
  <c r="BA66" i="38" s="1"/>
  <c r="BA65" i="38" s="1"/>
  <c r="BA64" i="38" s="1"/>
  <c r="BA63" i="38" s="1"/>
  <c r="BD14" i="38"/>
  <c r="BD67" i="38" s="1"/>
  <c r="BD13" i="38"/>
  <c r="BD66" i="38" s="1"/>
  <c r="BF13" i="38"/>
  <c r="BF66" i="38" s="1"/>
  <c r="BF65" i="38" s="1"/>
  <c r="BF64" i="38" s="1"/>
  <c r="BF63" i="38" s="1"/>
  <c r="BF14" i="38"/>
  <c r="BF67" i="38" s="1"/>
  <c r="AR11" i="38"/>
  <c r="AR13" i="38"/>
  <c r="AR66" i="38" s="1"/>
  <c r="AR14" i="38"/>
  <c r="AR67" i="38" s="1"/>
  <c r="U11" i="38"/>
  <c r="U13" i="38"/>
  <c r="U66" i="38" s="1"/>
  <c r="U14" i="38"/>
  <c r="U67" i="38" s="1"/>
  <c r="BC11" i="38"/>
  <c r="S13" i="38"/>
  <c r="S66" i="38" s="1"/>
  <c r="S14" i="38"/>
  <c r="S67" i="38" s="1"/>
  <c r="AZ14" i="38"/>
  <c r="AZ67" i="38" s="1"/>
  <c r="AZ13" i="38"/>
  <c r="AZ66" i="38" s="1"/>
  <c r="AU14" i="38"/>
  <c r="AU67" i="38" s="1"/>
  <c r="AU13" i="38"/>
  <c r="AU66" i="38" s="1"/>
  <c r="AU65" i="38" s="1"/>
  <c r="AU64" i="38" s="1"/>
  <c r="AU63" i="38" s="1"/>
  <c r="AG14" i="38"/>
  <c r="AG67" i="38" s="1"/>
  <c r="AG13" i="38"/>
  <c r="AG66" i="38" s="1"/>
  <c r="AD13" i="38"/>
  <c r="AD66" i="38" s="1"/>
  <c r="AD14" i="38"/>
  <c r="AD67" i="38" s="1"/>
  <c r="AY11" i="38"/>
  <c r="AD11" i="38"/>
  <c r="BI11" i="38"/>
  <c r="AV11" i="38"/>
  <c r="V11" i="38"/>
  <c r="P11" i="38"/>
  <c r="AI11" i="38"/>
  <c r="Z11" i="38"/>
  <c r="AT11" i="38"/>
  <c r="BB11" i="38"/>
  <c r="R11" i="38"/>
  <c r="AC11" i="38"/>
  <c r="BH11" i="38"/>
  <c r="X11" i="38"/>
  <c r="AJ11" i="38"/>
  <c r="AE11" i="38"/>
  <c r="AF11" i="38"/>
  <c r="AP11" i="38"/>
  <c r="AH11" i="38"/>
  <c r="BD11" i="38"/>
  <c r="W11" i="38"/>
  <c r="AA11" i="38"/>
  <c r="BF11" i="38"/>
  <c r="S11" i="38"/>
  <c r="AZ11" i="38"/>
  <c r="AL11" i="38"/>
  <c r="BE11" i="38"/>
  <c r="AU11" i="38"/>
  <c r="AM11" i="38"/>
  <c r="AN11" i="38"/>
  <c r="AO11" i="38"/>
  <c r="Y11" i="38"/>
  <c r="AG11" i="38"/>
  <c r="BG65" i="38" l="1"/>
  <c r="BG64" i="38" s="1"/>
  <c r="BG63" i="38" s="1"/>
  <c r="AA65" i="38"/>
  <c r="AA64" i="38" s="1"/>
  <c r="AA63" i="38" s="1"/>
  <c r="AF65" i="38"/>
  <c r="AF64" i="38" s="1"/>
  <c r="AF63" i="38" s="1"/>
  <c r="AJ65" i="38"/>
  <c r="AJ64" i="38" s="1"/>
  <c r="AJ63" i="38" s="1"/>
  <c r="AI65" i="38"/>
  <c r="AI64" i="38" s="1"/>
  <c r="AI63" i="38" s="1"/>
  <c r="AR65" i="38"/>
  <c r="AR64" i="38" s="1"/>
  <c r="AR63" i="38" s="1"/>
  <c r="AP65" i="38"/>
  <c r="AP64" i="38" s="1"/>
  <c r="AP63" i="38" s="1"/>
  <c r="N65" i="38"/>
  <c r="N64" i="38" s="1"/>
  <c r="N63" i="38" s="1"/>
  <c r="AE65" i="38"/>
  <c r="AE64" i="38" s="1"/>
  <c r="AE63" i="38" s="1"/>
  <c r="W65" i="38"/>
  <c r="W64" i="38" s="1"/>
  <c r="W63" i="38" s="1"/>
  <c r="AL65" i="38"/>
  <c r="AL64" i="38" s="1"/>
  <c r="AL63" i="38" s="1"/>
  <c r="BD65" i="38"/>
  <c r="BD64" i="38" s="1"/>
  <c r="BD63" i="38" s="1"/>
  <c r="Q65" i="38"/>
  <c r="Q64" i="38" s="1"/>
  <c r="Q63" i="38" s="1"/>
  <c r="BE65" i="38"/>
  <c r="BE64" i="38" s="1"/>
  <c r="BE63" i="38" s="1"/>
  <c r="X65" i="38"/>
  <c r="X64" i="38" s="1"/>
  <c r="X63" i="38" s="1"/>
  <c r="R65" i="38"/>
  <c r="R64" i="38" s="1"/>
  <c r="R63" i="38" s="1"/>
  <c r="AG65" i="38"/>
  <c r="AG64" i="38" s="1"/>
  <c r="AG63" i="38" s="1"/>
  <c r="P65" i="38"/>
  <c r="P64" i="38" s="1"/>
  <c r="P63" i="38" s="1"/>
  <c r="U65" i="38"/>
  <c r="U64" i="38" s="1"/>
  <c r="U63" i="38" s="1"/>
  <c r="AN65" i="38"/>
  <c r="AN64" i="38" s="1"/>
  <c r="AN63" i="38" s="1"/>
  <c r="T65" i="38"/>
  <c r="T64" i="38" s="1"/>
  <c r="T63" i="38" s="1"/>
  <c r="AZ65" i="38"/>
  <c r="AZ64" i="38" s="1"/>
  <c r="AZ63" i="38" s="1"/>
  <c r="BC65" i="38"/>
  <c r="BC64" i="38" s="1"/>
  <c r="BC63" i="38" s="1"/>
  <c r="AH65" i="38"/>
  <c r="AH64" i="38" s="1"/>
  <c r="AH63" i="38" s="1"/>
  <c r="BB65" i="38"/>
  <c r="BB64" i="38" s="1"/>
  <c r="BB63" i="38" s="1"/>
  <c r="AW65" i="38"/>
  <c r="AW64" i="38" s="1"/>
  <c r="AW63" i="38" s="1"/>
  <c r="V65" i="38"/>
  <c r="V64" i="38" s="1"/>
  <c r="V63" i="38" s="1"/>
  <c r="AO65" i="38"/>
  <c r="AO64" i="38" s="1"/>
  <c r="AO63" i="38" s="1"/>
  <c r="AD65" i="38"/>
  <c r="AD64" i="38" s="1"/>
  <c r="AD63" i="38" s="1"/>
  <c r="S65" i="38"/>
  <c r="S64" i="38" s="1"/>
  <c r="S63" i="38" s="1"/>
  <c r="AX65" i="38"/>
  <c r="AX64" i="38" s="1"/>
  <c r="AX63" i="38" s="1"/>
  <c r="BI65" i="38"/>
  <c r="BI64" i="38" s="1"/>
  <c r="BI63" i="38" s="1"/>
  <c r="Z65" i="38"/>
  <c r="Z64" i="38" s="1"/>
  <c r="Z63" i="38" s="1"/>
  <c r="Y65" i="38"/>
  <c r="Y64" i="38" s="1"/>
  <c r="Y63" i="38" s="1"/>
  <c r="AQ65" i="38"/>
  <c r="AQ64" i="38" s="1"/>
  <c r="AQ63" i="38" s="1"/>
  <c r="BH65" i="38"/>
  <c r="BH64" i="38" s="1"/>
  <c r="BH63" i="38" s="1"/>
  <c r="AT65" i="38"/>
  <c r="AT64" i="38" s="1"/>
  <c r="AT63" i="38" s="1"/>
  <c r="AV65" i="38"/>
  <c r="AV64" i="38" s="1"/>
  <c r="AV63" i="38" s="1"/>
  <c r="P43" i="33"/>
  <c r="P39" i="33" s="1"/>
  <c r="O43" i="33"/>
  <c r="O39" i="33" s="1"/>
  <c r="N43" i="33"/>
  <c r="N39" i="33" s="1"/>
  <c r="M43" i="33"/>
  <c r="M39" i="33" s="1"/>
  <c r="P35" i="33"/>
  <c r="P31" i="33" s="1"/>
  <c r="O35" i="33"/>
  <c r="O31" i="33" s="1"/>
  <c r="N35" i="33"/>
  <c r="N31" i="33" s="1"/>
  <c r="M35" i="33"/>
  <c r="M31" i="33" s="1"/>
  <c r="P27" i="33"/>
  <c r="P23" i="33" s="1"/>
  <c r="O27" i="33"/>
  <c r="O23" i="33" s="1"/>
  <c r="N27" i="33"/>
  <c r="N23" i="33" s="1"/>
  <c r="M27" i="33"/>
  <c r="M23" i="33" s="1"/>
  <c r="H19" i="33"/>
  <c r="H18" i="33"/>
  <c r="H17" i="33"/>
  <c r="G19" i="33"/>
  <c r="G18" i="33"/>
  <c r="G17" i="33"/>
  <c r="E13" i="37" l="1"/>
  <c r="F13" i="37" s="1"/>
  <c r="G13" i="37" s="1"/>
  <c r="H13" i="37" s="1"/>
  <c r="I13" i="37" s="1"/>
  <c r="J13" i="37" s="1"/>
  <c r="K13" i="37" s="1"/>
  <c r="L13" i="37" s="1"/>
  <c r="M13" i="37" s="1"/>
  <c r="N13" i="37" s="1"/>
  <c r="O13" i="37" s="1"/>
  <c r="P13" i="37" s="1"/>
  <c r="Q13" i="37" s="1"/>
  <c r="R13" i="37" s="1"/>
  <c r="S13" i="37" s="1"/>
  <c r="T13" i="37" s="1"/>
  <c r="U13" i="37" s="1"/>
  <c r="V13" i="37" s="1"/>
  <c r="W13" i="37" s="1"/>
  <c r="X13" i="37" s="1"/>
  <c r="Y13" i="37" s="1"/>
  <c r="Z13" i="37" s="1"/>
  <c r="AA13" i="37" s="1"/>
  <c r="AB13" i="37" s="1"/>
  <c r="AC13" i="37" s="1"/>
  <c r="AD13" i="37" s="1"/>
  <c r="AE13" i="37" s="1"/>
  <c r="AF13" i="37" s="1"/>
  <c r="AG13" i="37" s="1"/>
  <c r="AH13" i="37" s="1"/>
  <c r="AI13" i="37" s="1"/>
  <c r="AJ13" i="37" s="1"/>
  <c r="AK13" i="37" s="1"/>
  <c r="AL13" i="37" s="1"/>
  <c r="AM13" i="37" s="1"/>
  <c r="AN13" i="37" s="1"/>
  <c r="AO13" i="37" s="1"/>
  <c r="AP13" i="37" s="1"/>
  <c r="AQ13" i="37" s="1"/>
  <c r="AR13" i="37" s="1"/>
  <c r="AS13" i="37" s="1"/>
  <c r="AT13" i="37" s="1"/>
  <c r="AU13" i="37" s="1"/>
  <c r="AV13" i="37" s="1"/>
  <c r="AW13" i="37" s="1"/>
  <c r="AX13" i="37" s="1"/>
  <c r="AY13" i="37" s="1"/>
  <c r="AZ13" i="37" s="1"/>
  <c r="AW66" i="36" l="1"/>
  <c r="AX66" i="36"/>
  <c r="AT66" i="36"/>
  <c r="AU66" i="36"/>
  <c r="AV66" i="36"/>
  <c r="D66" i="36"/>
  <c r="E66" i="36"/>
  <c r="F66" i="36"/>
  <c r="G66" i="36"/>
  <c r="H66" i="36"/>
  <c r="I66" i="36"/>
  <c r="J66" i="36"/>
  <c r="K66" i="36"/>
  <c r="L66" i="36"/>
  <c r="M66" i="36"/>
  <c r="N66" i="36"/>
  <c r="O66" i="36"/>
  <c r="P66" i="36"/>
  <c r="Q66" i="36"/>
  <c r="R66" i="36"/>
  <c r="S66" i="36"/>
  <c r="T66" i="36"/>
  <c r="U66" i="36"/>
  <c r="V66" i="36"/>
  <c r="W66" i="36"/>
  <c r="X66" i="36"/>
  <c r="Y66" i="36"/>
  <c r="Z66" i="36"/>
  <c r="AA66" i="36"/>
  <c r="AB66" i="36"/>
  <c r="AC66" i="36"/>
  <c r="AD66" i="36"/>
  <c r="AE66" i="36"/>
  <c r="AF66" i="36"/>
  <c r="AG66" i="36"/>
  <c r="AH66" i="36"/>
  <c r="AI66" i="36"/>
  <c r="AJ66" i="36"/>
  <c r="AK66" i="36"/>
  <c r="AL66" i="36"/>
  <c r="AM66" i="36"/>
  <c r="AN66" i="36"/>
  <c r="AO66" i="36"/>
  <c r="AP66" i="36"/>
  <c r="AQ66" i="36"/>
  <c r="AR66" i="36"/>
  <c r="AS66" i="36"/>
  <c r="B66" i="36"/>
  <c r="C66" i="36"/>
  <c r="J414" i="35"/>
  <c r="J441" i="35"/>
  <c r="J471" i="35"/>
  <c r="J495" i="35"/>
  <c r="J274" i="35"/>
  <c r="J298" i="35"/>
  <c r="J322" i="35"/>
  <c r="J346" i="35"/>
  <c r="J370" i="35"/>
  <c r="H503" i="35"/>
  <c r="I502" i="35"/>
  <c r="J502" i="35" s="1"/>
  <c r="G502" i="35"/>
  <c r="F502" i="35"/>
  <c r="I501" i="35"/>
  <c r="J501" i="35" s="1"/>
  <c r="G501" i="35"/>
  <c r="F501" i="35"/>
  <c r="I500" i="35"/>
  <c r="J500" i="35" s="1"/>
  <c r="G500" i="35"/>
  <c r="F500" i="35"/>
  <c r="I499" i="35"/>
  <c r="J499" i="35" s="1"/>
  <c r="G499" i="35"/>
  <c r="F499" i="35"/>
  <c r="I498" i="35"/>
  <c r="J498" i="35" s="1"/>
  <c r="G498" i="35"/>
  <c r="F498" i="35"/>
  <c r="I497" i="35"/>
  <c r="J497" i="35" s="1"/>
  <c r="G497" i="35"/>
  <c r="F497" i="35"/>
  <c r="I496" i="35"/>
  <c r="J496" i="35" s="1"/>
  <c r="G496" i="35"/>
  <c r="F496" i="35"/>
  <c r="I495" i="35"/>
  <c r="G495" i="35"/>
  <c r="F495" i="35"/>
  <c r="I494" i="35"/>
  <c r="J494" i="35" s="1"/>
  <c r="G494" i="35"/>
  <c r="F494" i="35"/>
  <c r="I493" i="35"/>
  <c r="J493" i="35" s="1"/>
  <c r="G493" i="35"/>
  <c r="F493" i="35"/>
  <c r="I492" i="35"/>
  <c r="J492" i="35" s="1"/>
  <c r="G492" i="35"/>
  <c r="F492" i="35"/>
  <c r="I491" i="35"/>
  <c r="J491" i="35" s="1"/>
  <c r="G491" i="35"/>
  <c r="F491" i="35"/>
  <c r="I490" i="35"/>
  <c r="J490" i="35" s="1"/>
  <c r="G490" i="35"/>
  <c r="F490" i="35"/>
  <c r="I489" i="35"/>
  <c r="J489" i="35" s="1"/>
  <c r="G489" i="35"/>
  <c r="F489" i="35"/>
  <c r="I488" i="35"/>
  <c r="J488" i="35" s="1"/>
  <c r="G488" i="35"/>
  <c r="F488" i="35"/>
  <c r="I487" i="35"/>
  <c r="J487" i="35" s="1"/>
  <c r="G487" i="35"/>
  <c r="F487" i="35"/>
  <c r="I486" i="35"/>
  <c r="J486" i="35" s="1"/>
  <c r="G486" i="35"/>
  <c r="F486" i="35"/>
  <c r="I485" i="35"/>
  <c r="J485" i="35" s="1"/>
  <c r="G485" i="35"/>
  <c r="F485" i="35"/>
  <c r="I484" i="35"/>
  <c r="J484" i="35" s="1"/>
  <c r="G484" i="35"/>
  <c r="F484" i="35"/>
  <c r="I483" i="35"/>
  <c r="J483" i="35" s="1"/>
  <c r="G483" i="35"/>
  <c r="F483" i="35"/>
  <c r="I482" i="35"/>
  <c r="J482" i="35" s="1"/>
  <c r="G482" i="35"/>
  <c r="F482" i="35"/>
  <c r="I481" i="35"/>
  <c r="J481" i="35" s="1"/>
  <c r="G481" i="35"/>
  <c r="F481" i="35"/>
  <c r="I480" i="35"/>
  <c r="J480" i="35" s="1"/>
  <c r="G480" i="35"/>
  <c r="F480" i="35"/>
  <c r="I479" i="35"/>
  <c r="J479" i="35" s="1"/>
  <c r="G479" i="35"/>
  <c r="F479" i="35"/>
  <c r="I478" i="35"/>
  <c r="J478" i="35" s="1"/>
  <c r="G478" i="35"/>
  <c r="F478" i="35"/>
  <c r="I477" i="35"/>
  <c r="J477" i="35" s="1"/>
  <c r="G477" i="35"/>
  <c r="F477" i="35"/>
  <c r="I476" i="35"/>
  <c r="J476" i="35" s="1"/>
  <c r="G476" i="35"/>
  <c r="F476" i="35"/>
  <c r="I475" i="35"/>
  <c r="J475" i="35" s="1"/>
  <c r="G475" i="35"/>
  <c r="F475" i="35"/>
  <c r="I474" i="35"/>
  <c r="J474" i="35" s="1"/>
  <c r="G474" i="35"/>
  <c r="F474" i="35"/>
  <c r="I473" i="35"/>
  <c r="J473" i="35" s="1"/>
  <c r="G473" i="35"/>
  <c r="F473" i="35"/>
  <c r="I472" i="35"/>
  <c r="J472" i="35" s="1"/>
  <c r="G472" i="35"/>
  <c r="F472" i="35"/>
  <c r="I471" i="35"/>
  <c r="G471" i="35"/>
  <c r="F471" i="35"/>
  <c r="I470" i="35"/>
  <c r="J470" i="35" s="1"/>
  <c r="G470" i="35"/>
  <c r="F470" i="35"/>
  <c r="I469" i="35"/>
  <c r="J469" i="35" s="1"/>
  <c r="G469" i="35"/>
  <c r="F469" i="35"/>
  <c r="I468" i="35"/>
  <c r="J468" i="35" s="1"/>
  <c r="G468" i="35"/>
  <c r="F468" i="35"/>
  <c r="I467" i="35"/>
  <c r="J467" i="35" s="1"/>
  <c r="G467" i="35"/>
  <c r="F467" i="35"/>
  <c r="I466" i="35"/>
  <c r="J466" i="35" s="1"/>
  <c r="G466" i="35"/>
  <c r="F466" i="35"/>
  <c r="I465" i="35"/>
  <c r="J465" i="35" s="1"/>
  <c r="G465" i="35"/>
  <c r="F465" i="35"/>
  <c r="I464" i="35"/>
  <c r="J464" i="35" s="1"/>
  <c r="G464" i="35"/>
  <c r="F464" i="35"/>
  <c r="I463" i="35"/>
  <c r="J463" i="35" s="1"/>
  <c r="G463" i="35"/>
  <c r="F463" i="35"/>
  <c r="I462" i="35"/>
  <c r="J462" i="35" s="1"/>
  <c r="G462" i="35"/>
  <c r="F462" i="35"/>
  <c r="I461" i="35"/>
  <c r="J461" i="35" s="1"/>
  <c r="G461" i="35"/>
  <c r="F461" i="35"/>
  <c r="I460" i="35"/>
  <c r="J460" i="35" s="1"/>
  <c r="G460" i="35"/>
  <c r="F460" i="35"/>
  <c r="I459" i="35"/>
  <c r="J459" i="35" s="1"/>
  <c r="G459" i="35"/>
  <c r="F459" i="35"/>
  <c r="I458" i="35"/>
  <c r="J458" i="35" s="1"/>
  <c r="G458" i="35"/>
  <c r="F458" i="35"/>
  <c r="I457" i="35"/>
  <c r="J457" i="35" s="1"/>
  <c r="G457" i="35"/>
  <c r="F457" i="35"/>
  <c r="I456" i="35"/>
  <c r="J456" i="35" s="1"/>
  <c r="G456" i="35"/>
  <c r="F456" i="35"/>
  <c r="I455" i="35"/>
  <c r="J455" i="35" s="1"/>
  <c r="G455" i="35"/>
  <c r="F455" i="35"/>
  <c r="I454" i="35"/>
  <c r="J454" i="35" s="1"/>
  <c r="G454" i="35"/>
  <c r="F454" i="35"/>
  <c r="I453" i="35"/>
  <c r="K451" i="35" s="1"/>
  <c r="P102" i="35" s="1"/>
  <c r="G453" i="35"/>
  <c r="F453" i="35"/>
  <c r="I452" i="35"/>
  <c r="J452" i="35" s="1"/>
  <c r="G452" i="35"/>
  <c r="F452" i="35"/>
  <c r="I451" i="35"/>
  <c r="J451" i="35" s="1"/>
  <c r="G451" i="35"/>
  <c r="F451" i="35"/>
  <c r="I450" i="35"/>
  <c r="J450" i="35" s="1"/>
  <c r="G450" i="35"/>
  <c r="F450" i="35"/>
  <c r="I449" i="35"/>
  <c r="G449" i="35"/>
  <c r="F449" i="35"/>
  <c r="I448" i="35"/>
  <c r="J448" i="35" s="1"/>
  <c r="G448" i="35"/>
  <c r="F448" i="35"/>
  <c r="I447" i="35"/>
  <c r="J447" i="35" s="1"/>
  <c r="G447" i="35"/>
  <c r="F447" i="35"/>
  <c r="I446" i="35"/>
  <c r="J446" i="35" s="1"/>
  <c r="G446" i="35"/>
  <c r="F446" i="35"/>
  <c r="I445" i="35"/>
  <c r="J445" i="35" s="1"/>
  <c r="G445" i="35"/>
  <c r="F445" i="35"/>
  <c r="I444" i="35"/>
  <c r="J444" i="35" s="1"/>
  <c r="G444" i="35"/>
  <c r="F444" i="35"/>
  <c r="I443" i="35"/>
  <c r="J443" i="35" s="1"/>
  <c r="G443" i="35"/>
  <c r="F443" i="35"/>
  <c r="I442" i="35"/>
  <c r="J442" i="35" s="1"/>
  <c r="G442" i="35"/>
  <c r="F442" i="35"/>
  <c r="I441" i="35"/>
  <c r="G441" i="35"/>
  <c r="F441" i="35"/>
  <c r="I440" i="35"/>
  <c r="J440" i="35" s="1"/>
  <c r="G440" i="35"/>
  <c r="F440" i="35"/>
  <c r="I439" i="35"/>
  <c r="J439" i="35" s="1"/>
  <c r="G439" i="35"/>
  <c r="F439" i="35"/>
  <c r="I438" i="35"/>
  <c r="J438" i="35" s="1"/>
  <c r="G438" i="35"/>
  <c r="F438" i="35"/>
  <c r="I437" i="35"/>
  <c r="J437" i="35" s="1"/>
  <c r="G437" i="35"/>
  <c r="F437" i="35"/>
  <c r="I436" i="35"/>
  <c r="J436" i="35" s="1"/>
  <c r="G436" i="35"/>
  <c r="F436" i="35"/>
  <c r="I435" i="35"/>
  <c r="J435" i="35" s="1"/>
  <c r="G435" i="35"/>
  <c r="F435" i="35"/>
  <c r="I434" i="35"/>
  <c r="J434" i="35" s="1"/>
  <c r="G434" i="35"/>
  <c r="F434" i="35"/>
  <c r="I433" i="35"/>
  <c r="J433" i="35" s="1"/>
  <c r="G433" i="35"/>
  <c r="F433" i="35"/>
  <c r="I432" i="35"/>
  <c r="J432" i="35" s="1"/>
  <c r="G432" i="35"/>
  <c r="F432" i="35"/>
  <c r="I431" i="35"/>
  <c r="J431" i="35" s="1"/>
  <c r="G431" i="35"/>
  <c r="F431" i="35"/>
  <c r="I430" i="35"/>
  <c r="J430" i="35" s="1"/>
  <c r="G430" i="35"/>
  <c r="F430" i="35"/>
  <c r="I429" i="35"/>
  <c r="J429" i="35" s="1"/>
  <c r="G429" i="35"/>
  <c r="F429" i="35"/>
  <c r="I428" i="35"/>
  <c r="J428" i="35" s="1"/>
  <c r="G428" i="35"/>
  <c r="F428" i="35"/>
  <c r="I427" i="35"/>
  <c r="J427" i="35" s="1"/>
  <c r="G427" i="35"/>
  <c r="F427" i="35"/>
  <c r="I426" i="35"/>
  <c r="J426" i="35" s="1"/>
  <c r="G426" i="35"/>
  <c r="F426" i="35"/>
  <c r="I425" i="35"/>
  <c r="J425" i="35" s="1"/>
  <c r="G425" i="35"/>
  <c r="F425" i="35"/>
  <c r="I424" i="35"/>
  <c r="J424" i="35" s="1"/>
  <c r="G424" i="35"/>
  <c r="F424" i="35"/>
  <c r="I423" i="35"/>
  <c r="J423" i="35" s="1"/>
  <c r="G423" i="35"/>
  <c r="F423" i="35"/>
  <c r="I422" i="35"/>
  <c r="J422" i="35" s="1"/>
  <c r="G422" i="35"/>
  <c r="F422" i="35"/>
  <c r="I421" i="35"/>
  <c r="J421" i="35" s="1"/>
  <c r="G421" i="35"/>
  <c r="F421" i="35"/>
  <c r="I420" i="35"/>
  <c r="G420" i="35"/>
  <c r="F420" i="35"/>
  <c r="I419" i="35"/>
  <c r="J419" i="35" s="1"/>
  <c r="G419" i="35"/>
  <c r="F419" i="35"/>
  <c r="I418" i="35"/>
  <c r="J418" i="35" s="1"/>
  <c r="G418" i="35"/>
  <c r="F418" i="35"/>
  <c r="I417" i="35"/>
  <c r="J417" i="35" s="1"/>
  <c r="G417" i="35"/>
  <c r="F417" i="35"/>
  <c r="I416" i="35"/>
  <c r="J416" i="35" s="1"/>
  <c r="G416" i="35"/>
  <c r="F416" i="35"/>
  <c r="I415" i="35"/>
  <c r="J415" i="35" s="1"/>
  <c r="G415" i="35"/>
  <c r="F415" i="35"/>
  <c r="I414" i="35"/>
  <c r="G414" i="35"/>
  <c r="F414" i="35"/>
  <c r="I413" i="35"/>
  <c r="J413" i="35" s="1"/>
  <c r="G413" i="35"/>
  <c r="F413" i="35"/>
  <c r="I412" i="35"/>
  <c r="J412" i="35" s="1"/>
  <c r="G412" i="35"/>
  <c r="F412" i="35"/>
  <c r="I411" i="35"/>
  <c r="J411" i="35" s="1"/>
  <c r="G411" i="35"/>
  <c r="F411" i="35"/>
  <c r="I410" i="35"/>
  <c r="J410" i="35" s="1"/>
  <c r="G410" i="35"/>
  <c r="F410" i="35"/>
  <c r="I409" i="35"/>
  <c r="J409" i="35" s="1"/>
  <c r="G409" i="35"/>
  <c r="F409" i="35"/>
  <c r="I408" i="35"/>
  <c r="J408" i="35" s="1"/>
  <c r="G408" i="35"/>
  <c r="F408" i="35"/>
  <c r="I407" i="35"/>
  <c r="J407" i="35" s="1"/>
  <c r="G407" i="35"/>
  <c r="F407" i="35"/>
  <c r="I406" i="35"/>
  <c r="J406" i="35" s="1"/>
  <c r="G406" i="35"/>
  <c r="F406" i="35"/>
  <c r="I405" i="35"/>
  <c r="J405" i="35" s="1"/>
  <c r="G405" i="35"/>
  <c r="F405" i="35"/>
  <c r="I404" i="35"/>
  <c r="G404" i="35"/>
  <c r="F404" i="35"/>
  <c r="I403" i="35"/>
  <c r="J403" i="35" s="1"/>
  <c r="G403" i="35"/>
  <c r="F403" i="35"/>
  <c r="I402" i="35"/>
  <c r="J402" i="35" s="1"/>
  <c r="G402" i="35"/>
  <c r="F402" i="35"/>
  <c r="I401" i="35"/>
  <c r="J401" i="35" s="1"/>
  <c r="G401" i="35"/>
  <c r="F401" i="35"/>
  <c r="I400" i="35"/>
  <c r="J400" i="35" s="1"/>
  <c r="G400" i="35"/>
  <c r="F400" i="35"/>
  <c r="I399" i="35"/>
  <c r="J399" i="35" s="1"/>
  <c r="G399" i="35"/>
  <c r="F399" i="35"/>
  <c r="I398" i="35"/>
  <c r="G398" i="35"/>
  <c r="F398" i="35"/>
  <c r="I397" i="35"/>
  <c r="J397" i="35" s="1"/>
  <c r="G397" i="35"/>
  <c r="F397" i="35"/>
  <c r="I396" i="35"/>
  <c r="J396" i="35" s="1"/>
  <c r="G396" i="35"/>
  <c r="F396" i="35"/>
  <c r="I395" i="35"/>
  <c r="J395" i="35" s="1"/>
  <c r="G395" i="35"/>
  <c r="F395" i="35"/>
  <c r="I394" i="35"/>
  <c r="J394" i="35" s="1"/>
  <c r="G394" i="35"/>
  <c r="F394" i="35"/>
  <c r="I393" i="35"/>
  <c r="J393" i="35" s="1"/>
  <c r="G393" i="35"/>
  <c r="F393" i="35"/>
  <c r="I392" i="35"/>
  <c r="J392" i="35" s="1"/>
  <c r="G392" i="35"/>
  <c r="F392" i="35"/>
  <c r="I391" i="35"/>
  <c r="J391" i="35" s="1"/>
  <c r="G391" i="35"/>
  <c r="F391" i="35"/>
  <c r="I390" i="35"/>
  <c r="J390" i="35" s="1"/>
  <c r="G390" i="35"/>
  <c r="F390" i="35"/>
  <c r="I389" i="35"/>
  <c r="J389" i="35" s="1"/>
  <c r="G389" i="35"/>
  <c r="F389" i="35"/>
  <c r="I388" i="35"/>
  <c r="J388" i="35" s="1"/>
  <c r="G388" i="35"/>
  <c r="F388" i="35"/>
  <c r="I387" i="35"/>
  <c r="J387" i="35" s="1"/>
  <c r="G387" i="35"/>
  <c r="F387" i="35"/>
  <c r="I386" i="35"/>
  <c r="J386" i="35" s="1"/>
  <c r="G386" i="35"/>
  <c r="F386" i="35"/>
  <c r="I385" i="35"/>
  <c r="J385" i="35" s="1"/>
  <c r="G385" i="35"/>
  <c r="F385" i="35"/>
  <c r="I384" i="35"/>
  <c r="J384" i="35" s="1"/>
  <c r="G384" i="35"/>
  <c r="F384" i="35"/>
  <c r="I383" i="35"/>
  <c r="J383" i="35" s="1"/>
  <c r="G383" i="35"/>
  <c r="F383" i="35"/>
  <c r="I382" i="35"/>
  <c r="J382" i="35" s="1"/>
  <c r="G382" i="35"/>
  <c r="F382" i="35"/>
  <c r="H377" i="35"/>
  <c r="I376" i="35"/>
  <c r="J376" i="35" s="1"/>
  <c r="G376" i="35"/>
  <c r="F376" i="35"/>
  <c r="I375" i="35"/>
  <c r="J375" i="35" s="1"/>
  <c r="G375" i="35"/>
  <c r="F375" i="35"/>
  <c r="I374" i="35"/>
  <c r="J374" i="35" s="1"/>
  <c r="G374" i="35"/>
  <c r="F374" i="35"/>
  <c r="I373" i="35"/>
  <c r="J373" i="35" s="1"/>
  <c r="G373" i="35"/>
  <c r="F373" i="35"/>
  <c r="I372" i="35"/>
  <c r="J372" i="35" s="1"/>
  <c r="G372" i="35"/>
  <c r="F372" i="35"/>
  <c r="I371" i="35"/>
  <c r="J371" i="35" s="1"/>
  <c r="G371" i="35"/>
  <c r="F371" i="35"/>
  <c r="I370" i="35"/>
  <c r="G370" i="35"/>
  <c r="F370" i="35"/>
  <c r="I369" i="35"/>
  <c r="J369" i="35" s="1"/>
  <c r="G369" i="35"/>
  <c r="F369" i="35"/>
  <c r="I368" i="35"/>
  <c r="J368" i="35" s="1"/>
  <c r="G368" i="35"/>
  <c r="F368" i="35"/>
  <c r="I367" i="35"/>
  <c r="J367" i="35" s="1"/>
  <c r="G367" i="35"/>
  <c r="F367" i="35"/>
  <c r="I366" i="35"/>
  <c r="J366" i="35" s="1"/>
  <c r="G366" i="35"/>
  <c r="F366" i="35"/>
  <c r="I365" i="35"/>
  <c r="J365" i="35" s="1"/>
  <c r="G365" i="35"/>
  <c r="F365" i="35"/>
  <c r="I364" i="35"/>
  <c r="J364" i="35" s="1"/>
  <c r="G364" i="35"/>
  <c r="F364" i="35"/>
  <c r="I363" i="35"/>
  <c r="J363" i="35" s="1"/>
  <c r="G363" i="35"/>
  <c r="F363" i="35"/>
  <c r="I362" i="35"/>
  <c r="J362" i="35" s="1"/>
  <c r="G362" i="35"/>
  <c r="F362" i="35"/>
  <c r="I361" i="35"/>
  <c r="J361" i="35" s="1"/>
  <c r="G361" i="35"/>
  <c r="F361" i="35"/>
  <c r="I360" i="35"/>
  <c r="J360" i="35" s="1"/>
  <c r="G360" i="35"/>
  <c r="F360" i="35"/>
  <c r="I359" i="35"/>
  <c r="J359" i="35" s="1"/>
  <c r="G359" i="35"/>
  <c r="F359" i="35"/>
  <c r="I358" i="35"/>
  <c r="J358" i="35" s="1"/>
  <c r="G358" i="35"/>
  <c r="F358" i="35"/>
  <c r="I357" i="35"/>
  <c r="J357" i="35" s="1"/>
  <c r="G357" i="35"/>
  <c r="F357" i="35"/>
  <c r="I356" i="35"/>
  <c r="J356" i="35" s="1"/>
  <c r="G356" i="35"/>
  <c r="F356" i="35"/>
  <c r="I355" i="35"/>
  <c r="J355" i="35" s="1"/>
  <c r="G355" i="35"/>
  <c r="F355" i="35"/>
  <c r="I354" i="35"/>
  <c r="J354" i="35" s="1"/>
  <c r="G354" i="35"/>
  <c r="F354" i="35"/>
  <c r="I353" i="35"/>
  <c r="J353" i="35" s="1"/>
  <c r="G353" i="35"/>
  <c r="F353" i="35"/>
  <c r="I352" i="35"/>
  <c r="J352" i="35" s="1"/>
  <c r="G352" i="35"/>
  <c r="F352" i="35"/>
  <c r="I351" i="35"/>
  <c r="J351" i="35" s="1"/>
  <c r="G351" i="35"/>
  <c r="F351" i="35"/>
  <c r="I350" i="35"/>
  <c r="J350" i="35" s="1"/>
  <c r="G350" i="35"/>
  <c r="F350" i="35"/>
  <c r="I349" i="35"/>
  <c r="J349" i="35" s="1"/>
  <c r="G349" i="35"/>
  <c r="F349" i="35"/>
  <c r="I348" i="35"/>
  <c r="J348" i="35" s="1"/>
  <c r="G348" i="35"/>
  <c r="F348" i="35"/>
  <c r="I347" i="35"/>
  <c r="J347" i="35" s="1"/>
  <c r="G347" i="35"/>
  <c r="F347" i="35"/>
  <c r="I346" i="35"/>
  <c r="G346" i="35"/>
  <c r="F346" i="35"/>
  <c r="I345" i="35"/>
  <c r="J345" i="35" s="1"/>
  <c r="G345" i="35"/>
  <c r="F345" i="35"/>
  <c r="I344" i="35"/>
  <c r="J344" i="35" s="1"/>
  <c r="G344" i="35"/>
  <c r="F344" i="35"/>
  <c r="I343" i="35"/>
  <c r="J343" i="35" s="1"/>
  <c r="G343" i="35"/>
  <c r="F343" i="35"/>
  <c r="I342" i="35"/>
  <c r="J342" i="35" s="1"/>
  <c r="G342" i="35"/>
  <c r="F342" i="35"/>
  <c r="I341" i="35"/>
  <c r="J341" i="35" s="1"/>
  <c r="G341" i="35"/>
  <c r="F341" i="35"/>
  <c r="I340" i="35"/>
  <c r="J340" i="35" s="1"/>
  <c r="G340" i="35"/>
  <c r="F340" i="35"/>
  <c r="I339" i="35"/>
  <c r="J339" i="35" s="1"/>
  <c r="G339" i="35"/>
  <c r="F339" i="35"/>
  <c r="I338" i="35"/>
  <c r="J338" i="35" s="1"/>
  <c r="G338" i="35"/>
  <c r="F338" i="35"/>
  <c r="I337" i="35"/>
  <c r="J337" i="35" s="1"/>
  <c r="G337" i="35"/>
  <c r="F337" i="35"/>
  <c r="I336" i="35"/>
  <c r="J336" i="35" s="1"/>
  <c r="G336" i="35"/>
  <c r="F336" i="35"/>
  <c r="I335" i="35"/>
  <c r="J335" i="35" s="1"/>
  <c r="G335" i="35"/>
  <c r="F335" i="35"/>
  <c r="I334" i="35"/>
  <c r="J334" i="35" s="1"/>
  <c r="G334" i="35"/>
  <c r="F334" i="35"/>
  <c r="I333" i="35"/>
  <c r="J333" i="35" s="1"/>
  <c r="G333" i="35"/>
  <c r="F333" i="35"/>
  <c r="I332" i="35"/>
  <c r="J332" i="35" s="1"/>
  <c r="G332" i="35"/>
  <c r="F332" i="35"/>
  <c r="I331" i="35"/>
  <c r="J331" i="35" s="1"/>
  <c r="G331" i="35"/>
  <c r="F331" i="35"/>
  <c r="I330" i="35"/>
  <c r="J330" i="35" s="1"/>
  <c r="G330" i="35"/>
  <c r="F330" i="35"/>
  <c r="I329" i="35"/>
  <c r="J329" i="35" s="1"/>
  <c r="G329" i="35"/>
  <c r="F329" i="35"/>
  <c r="I328" i="35"/>
  <c r="J328" i="35" s="1"/>
  <c r="G328" i="35"/>
  <c r="F328" i="35"/>
  <c r="I327" i="35"/>
  <c r="J327" i="35" s="1"/>
  <c r="G327" i="35"/>
  <c r="F327" i="35"/>
  <c r="I326" i="35"/>
  <c r="J326" i="35" s="1"/>
  <c r="G326" i="35"/>
  <c r="F326" i="35"/>
  <c r="I325" i="35"/>
  <c r="J325" i="35" s="1"/>
  <c r="G325" i="35"/>
  <c r="F325" i="35"/>
  <c r="I324" i="35"/>
  <c r="J324" i="35" s="1"/>
  <c r="G324" i="35"/>
  <c r="F324" i="35"/>
  <c r="I323" i="35"/>
  <c r="J323" i="35" s="1"/>
  <c r="G323" i="35"/>
  <c r="F323" i="35"/>
  <c r="I322" i="35"/>
  <c r="G322" i="35"/>
  <c r="F322" i="35"/>
  <c r="I321" i="35"/>
  <c r="J321" i="35" s="1"/>
  <c r="G321" i="35"/>
  <c r="F321" i="35"/>
  <c r="I320" i="35"/>
  <c r="J320" i="35" s="1"/>
  <c r="G320" i="35"/>
  <c r="F320" i="35"/>
  <c r="I319" i="35"/>
  <c r="J319" i="35" s="1"/>
  <c r="G319" i="35"/>
  <c r="F319" i="35"/>
  <c r="I318" i="35"/>
  <c r="J318" i="35" s="1"/>
  <c r="G318" i="35"/>
  <c r="F318" i="35"/>
  <c r="I317" i="35"/>
  <c r="J317" i="35" s="1"/>
  <c r="G317" i="35"/>
  <c r="F317" i="35"/>
  <c r="I316" i="35"/>
  <c r="J316" i="35" s="1"/>
  <c r="G316" i="35"/>
  <c r="F316" i="35"/>
  <c r="I315" i="35"/>
  <c r="J315" i="35" s="1"/>
  <c r="G315" i="35"/>
  <c r="F315" i="35"/>
  <c r="I314" i="35"/>
  <c r="J314" i="35" s="1"/>
  <c r="G314" i="35"/>
  <c r="F314" i="35"/>
  <c r="I313" i="35"/>
  <c r="J313" i="35" s="1"/>
  <c r="G313" i="35"/>
  <c r="F313" i="35"/>
  <c r="I312" i="35"/>
  <c r="J312" i="35" s="1"/>
  <c r="G312" i="35"/>
  <c r="F312" i="35"/>
  <c r="I311" i="35"/>
  <c r="J311" i="35" s="1"/>
  <c r="G311" i="35"/>
  <c r="F311" i="35"/>
  <c r="I310" i="35"/>
  <c r="J310" i="35" s="1"/>
  <c r="G310" i="35"/>
  <c r="F310" i="35"/>
  <c r="I309" i="35"/>
  <c r="J309" i="35" s="1"/>
  <c r="G309" i="35"/>
  <c r="F309" i="35"/>
  <c r="I308" i="35"/>
  <c r="J308" i="35" s="1"/>
  <c r="G308" i="35"/>
  <c r="F308" i="35"/>
  <c r="I307" i="35"/>
  <c r="J307" i="35" s="1"/>
  <c r="G307" i="35"/>
  <c r="F307" i="35"/>
  <c r="I306" i="35"/>
  <c r="J306" i="35" s="1"/>
  <c r="G306" i="35"/>
  <c r="F306" i="35"/>
  <c r="I305" i="35"/>
  <c r="J305" i="35" s="1"/>
  <c r="G305" i="35"/>
  <c r="F305" i="35"/>
  <c r="I304" i="35"/>
  <c r="J304" i="35" s="1"/>
  <c r="G304" i="35"/>
  <c r="F304" i="35"/>
  <c r="I303" i="35"/>
  <c r="J303" i="35" s="1"/>
  <c r="G303" i="35"/>
  <c r="F303" i="35"/>
  <c r="I302" i="35"/>
  <c r="J302" i="35" s="1"/>
  <c r="G302" i="35"/>
  <c r="F302" i="35"/>
  <c r="I301" i="35"/>
  <c r="J301" i="35" s="1"/>
  <c r="G301" i="35"/>
  <c r="F301" i="35"/>
  <c r="I300" i="35"/>
  <c r="J300" i="35" s="1"/>
  <c r="G300" i="35"/>
  <c r="F300" i="35"/>
  <c r="I299" i="35"/>
  <c r="J299" i="35" s="1"/>
  <c r="G299" i="35"/>
  <c r="F299" i="35"/>
  <c r="I298" i="35"/>
  <c r="G298" i="35"/>
  <c r="F298" i="35"/>
  <c r="I297" i="35"/>
  <c r="J297" i="35" s="1"/>
  <c r="G297" i="35"/>
  <c r="F297" i="35"/>
  <c r="I296" i="35"/>
  <c r="J296" i="35" s="1"/>
  <c r="G296" i="35"/>
  <c r="F296" i="35"/>
  <c r="I295" i="35"/>
  <c r="J295" i="35" s="1"/>
  <c r="G295" i="35"/>
  <c r="F295" i="35"/>
  <c r="I294" i="35"/>
  <c r="J294" i="35" s="1"/>
  <c r="G294" i="35"/>
  <c r="F294" i="35"/>
  <c r="I293" i="35"/>
  <c r="J293" i="35" s="1"/>
  <c r="G293" i="35"/>
  <c r="F293" i="35"/>
  <c r="I292" i="35"/>
  <c r="J292" i="35" s="1"/>
  <c r="G292" i="35"/>
  <c r="F292" i="35"/>
  <c r="I291" i="35"/>
  <c r="J291" i="35" s="1"/>
  <c r="G291" i="35"/>
  <c r="F291" i="35"/>
  <c r="I290" i="35"/>
  <c r="J290" i="35" s="1"/>
  <c r="G290" i="35"/>
  <c r="F290" i="35"/>
  <c r="I289" i="35"/>
  <c r="J289" i="35" s="1"/>
  <c r="G289" i="35"/>
  <c r="F289" i="35"/>
  <c r="I288" i="35"/>
  <c r="J288" i="35" s="1"/>
  <c r="G288" i="35"/>
  <c r="F288" i="35"/>
  <c r="I287" i="35"/>
  <c r="J287" i="35" s="1"/>
  <c r="G287" i="35"/>
  <c r="F287" i="35"/>
  <c r="I286" i="35"/>
  <c r="J286" i="35" s="1"/>
  <c r="G286" i="35"/>
  <c r="F286" i="35"/>
  <c r="I285" i="35"/>
  <c r="J285" i="35" s="1"/>
  <c r="G285" i="35"/>
  <c r="F285" i="35"/>
  <c r="I284" i="35"/>
  <c r="J284" i="35" s="1"/>
  <c r="G284" i="35"/>
  <c r="F284" i="35"/>
  <c r="I283" i="35"/>
  <c r="J283" i="35" s="1"/>
  <c r="G283" i="35"/>
  <c r="F283" i="35"/>
  <c r="I282" i="35"/>
  <c r="J282" i="35" s="1"/>
  <c r="G282" i="35"/>
  <c r="F282" i="35"/>
  <c r="I281" i="35"/>
  <c r="J281" i="35" s="1"/>
  <c r="G281" i="35"/>
  <c r="F281" i="35"/>
  <c r="I280" i="35"/>
  <c r="J280" i="35" s="1"/>
  <c r="G280" i="35"/>
  <c r="F280" i="35"/>
  <c r="I279" i="35"/>
  <c r="J279" i="35" s="1"/>
  <c r="G279" i="35"/>
  <c r="F279" i="35"/>
  <c r="I278" i="35"/>
  <c r="J278" i="35" s="1"/>
  <c r="G278" i="35"/>
  <c r="F278" i="35"/>
  <c r="I277" i="35"/>
  <c r="J277" i="35" s="1"/>
  <c r="G277" i="35"/>
  <c r="F277" i="35"/>
  <c r="I276" i="35"/>
  <c r="J276" i="35" s="1"/>
  <c r="G276" i="35"/>
  <c r="F276" i="35"/>
  <c r="I275" i="35"/>
  <c r="J275" i="35" s="1"/>
  <c r="G275" i="35"/>
  <c r="F275" i="35"/>
  <c r="I274" i="35"/>
  <c r="G274" i="35"/>
  <c r="F274" i="35"/>
  <c r="I273" i="35"/>
  <c r="J273" i="35" s="1"/>
  <c r="G273" i="35"/>
  <c r="F273" i="35"/>
  <c r="I272" i="35"/>
  <c r="G272" i="35"/>
  <c r="F272" i="35"/>
  <c r="I271" i="35"/>
  <c r="J271" i="35" s="1"/>
  <c r="G271" i="35"/>
  <c r="F271" i="35"/>
  <c r="I270" i="35"/>
  <c r="J270" i="35" s="1"/>
  <c r="G270" i="35"/>
  <c r="F270" i="35"/>
  <c r="I269" i="35"/>
  <c r="J269" i="35" s="1"/>
  <c r="G269" i="35"/>
  <c r="F269" i="35"/>
  <c r="I268" i="35"/>
  <c r="J268" i="35" s="1"/>
  <c r="G268" i="35"/>
  <c r="F268" i="35"/>
  <c r="I267" i="35"/>
  <c r="J267" i="35" s="1"/>
  <c r="G267" i="35"/>
  <c r="F267" i="35"/>
  <c r="I266" i="35"/>
  <c r="J266" i="35" s="1"/>
  <c r="G266" i="35"/>
  <c r="F266" i="35"/>
  <c r="I265" i="35"/>
  <c r="J265" i="35" s="1"/>
  <c r="G265" i="35"/>
  <c r="F265" i="35"/>
  <c r="I264" i="35"/>
  <c r="J264" i="35" s="1"/>
  <c r="G264" i="35"/>
  <c r="F264" i="35"/>
  <c r="I263" i="35"/>
  <c r="J263" i="35" s="1"/>
  <c r="G263" i="35"/>
  <c r="F263" i="35"/>
  <c r="I262" i="35"/>
  <c r="J262" i="35" s="1"/>
  <c r="G262" i="35"/>
  <c r="F262" i="35"/>
  <c r="I261" i="35"/>
  <c r="J261" i="35" s="1"/>
  <c r="G261" i="35"/>
  <c r="F261" i="35"/>
  <c r="I260" i="35"/>
  <c r="J260" i="35" s="1"/>
  <c r="G260" i="35"/>
  <c r="F260" i="35"/>
  <c r="I259" i="35"/>
  <c r="J259" i="35" s="1"/>
  <c r="G259" i="35"/>
  <c r="F259" i="35"/>
  <c r="I258" i="35"/>
  <c r="J258" i="35" s="1"/>
  <c r="G258" i="35"/>
  <c r="F258" i="35"/>
  <c r="I257" i="35"/>
  <c r="J257" i="35" s="1"/>
  <c r="G257" i="35"/>
  <c r="F257" i="35"/>
  <c r="I256" i="35"/>
  <c r="J256" i="35" s="1"/>
  <c r="G256" i="35"/>
  <c r="F256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F134" i="35"/>
  <c r="F135" i="35"/>
  <c r="F136" i="35"/>
  <c r="F137" i="35"/>
  <c r="F138" i="35"/>
  <c r="F139" i="35"/>
  <c r="F140" i="35"/>
  <c r="F141" i="35"/>
  <c r="F142" i="35"/>
  <c r="F143" i="35"/>
  <c r="F144" i="35"/>
  <c r="F145" i="35"/>
  <c r="F146" i="35"/>
  <c r="F147" i="35"/>
  <c r="F148" i="35"/>
  <c r="F149" i="35"/>
  <c r="F150" i="35"/>
  <c r="F151" i="35"/>
  <c r="F152" i="35"/>
  <c r="F153" i="35"/>
  <c r="F154" i="35"/>
  <c r="F155" i="35"/>
  <c r="F156" i="35"/>
  <c r="F157" i="35"/>
  <c r="F158" i="35"/>
  <c r="F159" i="35"/>
  <c r="F160" i="35"/>
  <c r="F161" i="35"/>
  <c r="F162" i="35"/>
  <c r="F163" i="35"/>
  <c r="F164" i="35"/>
  <c r="F165" i="35"/>
  <c r="F166" i="35"/>
  <c r="F167" i="35"/>
  <c r="F168" i="35"/>
  <c r="F169" i="35"/>
  <c r="F170" i="35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F231" i="35"/>
  <c r="F232" i="35"/>
  <c r="F233" i="35"/>
  <c r="F234" i="35"/>
  <c r="F235" i="35"/>
  <c r="F236" i="35"/>
  <c r="F237" i="35"/>
  <c r="F238" i="35"/>
  <c r="F239" i="35"/>
  <c r="F240" i="35"/>
  <c r="F241" i="35"/>
  <c r="F242" i="35"/>
  <c r="F243" i="35"/>
  <c r="F244" i="35"/>
  <c r="F245" i="35"/>
  <c r="F246" i="35"/>
  <c r="F247" i="35"/>
  <c r="F248" i="35"/>
  <c r="F249" i="35"/>
  <c r="F250" i="35"/>
  <c r="F251" i="35"/>
  <c r="F132" i="35"/>
  <c r="F133" i="35"/>
  <c r="G131" i="35"/>
  <c r="F131" i="35"/>
  <c r="K403" i="35" l="1"/>
  <c r="P93" i="35" s="1"/>
  <c r="K418" i="35"/>
  <c r="P96" i="35" s="1"/>
  <c r="J453" i="35"/>
  <c r="K272" i="35"/>
  <c r="P65" i="35" s="1"/>
  <c r="J404" i="35"/>
  <c r="K446" i="35"/>
  <c r="P101" i="35" s="1"/>
  <c r="J449" i="35"/>
  <c r="L446" i="35" s="1"/>
  <c r="Q101" i="35" s="1"/>
  <c r="K382" i="35"/>
  <c r="P88" i="35" s="1"/>
  <c r="K398" i="35"/>
  <c r="P92" i="35" s="1"/>
  <c r="J272" i="35"/>
  <c r="J398" i="35"/>
  <c r="L398" i="35" s="1"/>
  <c r="Q92" i="35" s="1"/>
  <c r="J420" i="35"/>
  <c r="K390" i="35"/>
  <c r="P90" i="35" s="1"/>
  <c r="K480" i="35"/>
  <c r="P107" i="35" s="1"/>
  <c r="K494" i="35"/>
  <c r="P110" i="35" s="1"/>
  <c r="K441" i="35"/>
  <c r="P100" i="35" s="1"/>
  <c r="K463" i="35"/>
  <c r="P104" i="35" s="1"/>
  <c r="K470" i="35"/>
  <c r="P105" i="35" s="1"/>
  <c r="F503" i="35"/>
  <c r="K429" i="35"/>
  <c r="P98" i="35" s="1"/>
  <c r="K320" i="35"/>
  <c r="P74" i="35" s="1"/>
  <c r="K386" i="35"/>
  <c r="P89" i="35" s="1"/>
  <c r="K394" i="35"/>
  <c r="P91" i="35" s="1"/>
  <c r="G503" i="35"/>
  <c r="K457" i="35"/>
  <c r="P103" i="35" s="1"/>
  <c r="L475" i="35"/>
  <c r="Q106" i="35" s="1"/>
  <c r="L486" i="35"/>
  <c r="Q108" i="35" s="1"/>
  <c r="K490" i="35"/>
  <c r="P109" i="35" s="1"/>
  <c r="K368" i="35"/>
  <c r="P83" i="35" s="1"/>
  <c r="I503" i="35"/>
  <c r="K499" i="35" s="1"/>
  <c r="P111" i="35" s="1"/>
  <c r="K408" i="35"/>
  <c r="P94" i="35" s="1"/>
  <c r="K424" i="35"/>
  <c r="P97" i="35" s="1"/>
  <c r="K435" i="35"/>
  <c r="P99" i="35" s="1"/>
  <c r="K475" i="35"/>
  <c r="P106" i="35" s="1"/>
  <c r="K486" i="35"/>
  <c r="P108" i="35" s="1"/>
  <c r="K413" i="35"/>
  <c r="P95" i="35" s="1"/>
  <c r="L451" i="35"/>
  <c r="Q102" i="35" s="1"/>
  <c r="K303" i="35"/>
  <c r="P71" i="35" s="1"/>
  <c r="K292" i="35"/>
  <c r="P69" i="35" s="1"/>
  <c r="K287" i="35"/>
  <c r="P68" i="35" s="1"/>
  <c r="K268" i="35"/>
  <c r="P64" i="35" s="1"/>
  <c r="L429" i="35"/>
  <c r="Q98" i="35" s="1"/>
  <c r="L470" i="35"/>
  <c r="Q105" i="35" s="1"/>
  <c r="L382" i="35"/>
  <c r="Q88" i="35" s="1"/>
  <c r="L386" i="35"/>
  <c r="Q89" i="35" s="1"/>
  <c r="L413" i="35"/>
  <c r="Q95" i="35" s="1"/>
  <c r="L418" i="35"/>
  <c r="Q96" i="35" s="1"/>
  <c r="L424" i="35"/>
  <c r="Q97" i="35" s="1"/>
  <c r="L435" i="35"/>
  <c r="Q99" i="35" s="1"/>
  <c r="L457" i="35"/>
  <c r="Q103" i="35" s="1"/>
  <c r="L463" i="35"/>
  <c r="Q104" i="35" s="1"/>
  <c r="L390" i="35"/>
  <c r="Q90" i="35" s="1"/>
  <c r="L394" i="35"/>
  <c r="Q91" i="35" s="1"/>
  <c r="L403" i="35"/>
  <c r="Q93" i="35" s="1"/>
  <c r="L408" i="35"/>
  <c r="Q94" i="35" s="1"/>
  <c r="L441" i="35"/>
  <c r="Q100" i="35" s="1"/>
  <c r="L480" i="35"/>
  <c r="Q107" i="35" s="1"/>
  <c r="L490" i="35"/>
  <c r="Q109" i="35" s="1"/>
  <c r="K354" i="35"/>
  <c r="P80" i="35" s="1"/>
  <c r="K349" i="35"/>
  <c r="P79" i="35" s="1"/>
  <c r="K344" i="35"/>
  <c r="P78" i="35" s="1"/>
  <c r="L344" i="35"/>
  <c r="Q78" i="35" s="1"/>
  <c r="K337" i="35"/>
  <c r="P77" i="35" s="1"/>
  <c r="I377" i="35"/>
  <c r="K373" i="35" s="1"/>
  <c r="P84" i="35" s="1"/>
  <c r="L360" i="35"/>
  <c r="Q81" i="35" s="1"/>
  <c r="K364" i="35"/>
  <c r="P82" i="35" s="1"/>
  <c r="L260" i="35"/>
  <c r="Q62" i="35" s="1"/>
  <c r="K277" i="35"/>
  <c r="P66" i="35" s="1"/>
  <c r="F377" i="35"/>
  <c r="L277" i="35"/>
  <c r="Q66" i="35" s="1"/>
  <c r="G377" i="35"/>
  <c r="K264" i="35"/>
  <c r="P63" i="35" s="1"/>
  <c r="K282" i="35"/>
  <c r="P67" i="35" s="1"/>
  <c r="K315" i="35"/>
  <c r="P73" i="35" s="1"/>
  <c r="L292" i="35"/>
  <c r="Q69" i="35" s="1"/>
  <c r="K309" i="35"/>
  <c r="P72" i="35" s="1"/>
  <c r="K331" i="35"/>
  <c r="P76" i="35" s="1"/>
  <c r="K260" i="35"/>
  <c r="P62" i="35" s="1"/>
  <c r="L309" i="35"/>
  <c r="Q72" i="35" s="1"/>
  <c r="L331" i="35"/>
  <c r="Q76" i="35" s="1"/>
  <c r="K256" i="35"/>
  <c r="P61" i="35" s="1"/>
  <c r="L272" i="35"/>
  <c r="Q65" i="35" s="1"/>
  <c r="L303" i="35"/>
  <c r="Q71" i="35" s="1"/>
  <c r="K298" i="35"/>
  <c r="P70" i="35" s="1"/>
  <c r="K325" i="35"/>
  <c r="P75" i="35" s="1"/>
  <c r="L298" i="35"/>
  <c r="Q70" i="35" s="1"/>
  <c r="L349" i="35"/>
  <c r="Q79" i="35" s="1"/>
  <c r="L325" i="35"/>
  <c r="Q75" i="35" s="1"/>
  <c r="L320" i="35"/>
  <c r="Q74" i="35" s="1"/>
  <c r="K360" i="35"/>
  <c r="P81" i="35" s="1"/>
  <c r="L256" i="35"/>
  <c r="Q61" i="35" s="1"/>
  <c r="L287" i="35"/>
  <c r="Q68" i="35" s="1"/>
  <c r="L337" i="35"/>
  <c r="Q77" i="35" s="1"/>
  <c r="L264" i="35"/>
  <c r="Q63" i="35" s="1"/>
  <c r="L268" i="35"/>
  <c r="Q64" i="35" s="1"/>
  <c r="L282" i="35"/>
  <c r="Q67" i="35" s="1"/>
  <c r="L315" i="35"/>
  <c r="Q73" i="35" s="1"/>
  <c r="L354" i="35"/>
  <c r="Q80" i="35" s="1"/>
  <c r="L368" i="35"/>
  <c r="Q83" i="35" s="1"/>
  <c r="P112" i="35" l="1"/>
  <c r="K503" i="35"/>
  <c r="P85" i="35"/>
  <c r="L494" i="35"/>
  <c r="Q110" i="35" s="1"/>
  <c r="J503" i="35"/>
  <c r="L499" i="35" s="1"/>
  <c r="K377" i="35"/>
  <c r="L364" i="35"/>
  <c r="Q82" i="35" s="1"/>
  <c r="J377" i="35"/>
  <c r="L373" i="35" s="1"/>
  <c r="L377" i="35" l="1"/>
  <c r="Q84" i="35"/>
  <c r="Q85" i="35" s="1"/>
  <c r="L503" i="35"/>
  <c r="Q111" i="35"/>
  <c r="Q112" i="35" s="1"/>
  <c r="H252" i="35" l="1"/>
  <c r="I251" i="35"/>
  <c r="J251" i="35" s="1"/>
  <c r="I250" i="35"/>
  <c r="J250" i="35" s="1"/>
  <c r="I249" i="35"/>
  <c r="J249" i="35" s="1"/>
  <c r="I248" i="35"/>
  <c r="J248" i="35" s="1"/>
  <c r="I247" i="35"/>
  <c r="J247" i="35" s="1"/>
  <c r="I246" i="35"/>
  <c r="J246" i="35" s="1"/>
  <c r="I245" i="35"/>
  <c r="J245" i="35" s="1"/>
  <c r="I244" i="35"/>
  <c r="J244" i="35" s="1"/>
  <c r="I243" i="35"/>
  <c r="J243" i="35" s="1"/>
  <c r="I242" i="35"/>
  <c r="J242" i="35" s="1"/>
  <c r="I241" i="35"/>
  <c r="J241" i="35" s="1"/>
  <c r="I240" i="35"/>
  <c r="J240" i="35" s="1"/>
  <c r="I239" i="35"/>
  <c r="J239" i="35" s="1"/>
  <c r="I238" i="35"/>
  <c r="J238" i="35" s="1"/>
  <c r="I237" i="35"/>
  <c r="I236" i="35"/>
  <c r="J236" i="35" s="1"/>
  <c r="I235" i="35"/>
  <c r="J235" i="35" s="1"/>
  <c r="I234" i="35"/>
  <c r="J234" i="35" s="1"/>
  <c r="I233" i="35"/>
  <c r="J233" i="35" s="1"/>
  <c r="I232" i="35"/>
  <c r="J232" i="35" s="1"/>
  <c r="I231" i="35"/>
  <c r="J231" i="35" s="1"/>
  <c r="I230" i="35"/>
  <c r="J230" i="35" s="1"/>
  <c r="I229" i="35"/>
  <c r="J229" i="35" s="1"/>
  <c r="I228" i="35"/>
  <c r="J228" i="35" s="1"/>
  <c r="I227" i="35"/>
  <c r="J227" i="35" s="1"/>
  <c r="I226" i="35"/>
  <c r="J226" i="35" s="1"/>
  <c r="I225" i="35"/>
  <c r="J225" i="35" s="1"/>
  <c r="I224" i="35"/>
  <c r="J224" i="35" s="1"/>
  <c r="I223" i="35"/>
  <c r="J223" i="35" s="1"/>
  <c r="I222" i="35"/>
  <c r="J222" i="35" s="1"/>
  <c r="I221" i="35"/>
  <c r="I220" i="35"/>
  <c r="J220" i="35" s="1"/>
  <c r="I219" i="35"/>
  <c r="J219" i="35" s="1"/>
  <c r="I218" i="35"/>
  <c r="J218" i="35" s="1"/>
  <c r="I217" i="35"/>
  <c r="J217" i="35" s="1"/>
  <c r="I216" i="35"/>
  <c r="J216" i="35" s="1"/>
  <c r="I215" i="35"/>
  <c r="J215" i="35" s="1"/>
  <c r="I214" i="35"/>
  <c r="J214" i="35" s="1"/>
  <c r="I213" i="35"/>
  <c r="J213" i="35" s="1"/>
  <c r="I212" i="35"/>
  <c r="J212" i="35" s="1"/>
  <c r="I211" i="35"/>
  <c r="J211" i="35" s="1"/>
  <c r="I210" i="35"/>
  <c r="J210" i="35" s="1"/>
  <c r="I209" i="35"/>
  <c r="J209" i="35" s="1"/>
  <c r="I208" i="35"/>
  <c r="J208" i="35" s="1"/>
  <c r="I207" i="35"/>
  <c r="J207" i="35" s="1"/>
  <c r="I206" i="35"/>
  <c r="J206" i="35" s="1"/>
  <c r="I205" i="35"/>
  <c r="J205" i="35" s="1"/>
  <c r="I204" i="35"/>
  <c r="J204" i="35" s="1"/>
  <c r="I203" i="35"/>
  <c r="I202" i="35"/>
  <c r="J202" i="35" s="1"/>
  <c r="I201" i="35"/>
  <c r="J201" i="35" s="1"/>
  <c r="I200" i="35"/>
  <c r="J200" i="35" s="1"/>
  <c r="I199" i="35"/>
  <c r="J199" i="35" s="1"/>
  <c r="I198" i="35"/>
  <c r="J198" i="35" s="1"/>
  <c r="I197" i="35"/>
  <c r="J197" i="35" s="1"/>
  <c r="I196" i="35"/>
  <c r="J196" i="35" s="1"/>
  <c r="I195" i="35"/>
  <c r="J195" i="35" s="1"/>
  <c r="I194" i="35"/>
  <c r="J194" i="35" s="1"/>
  <c r="I193" i="35"/>
  <c r="J193" i="35" s="1"/>
  <c r="I192" i="35"/>
  <c r="J192" i="35" s="1"/>
  <c r="I191" i="35"/>
  <c r="J191" i="35" s="1"/>
  <c r="I190" i="35"/>
  <c r="I189" i="35"/>
  <c r="J189" i="35" s="1"/>
  <c r="I188" i="35"/>
  <c r="J188" i="35" s="1"/>
  <c r="I187" i="35"/>
  <c r="J187" i="35" s="1"/>
  <c r="I186" i="35"/>
  <c r="J186" i="35" s="1"/>
  <c r="I185" i="35"/>
  <c r="J185" i="35" s="1"/>
  <c r="I184" i="35"/>
  <c r="J184" i="35" s="1"/>
  <c r="I183" i="35"/>
  <c r="J183" i="35" s="1"/>
  <c r="I182" i="35"/>
  <c r="J182" i="35" s="1"/>
  <c r="I181" i="35"/>
  <c r="J181" i="35" s="1"/>
  <c r="I180" i="35"/>
  <c r="J180" i="35" s="1"/>
  <c r="I179" i="35"/>
  <c r="I178" i="35"/>
  <c r="J178" i="35" s="1"/>
  <c r="I177" i="35"/>
  <c r="J177" i="35" s="1"/>
  <c r="I176" i="35"/>
  <c r="J176" i="35" s="1"/>
  <c r="I175" i="35"/>
  <c r="J175" i="35" s="1"/>
  <c r="I174" i="35"/>
  <c r="J174" i="35" s="1"/>
  <c r="I173" i="35"/>
  <c r="I172" i="35"/>
  <c r="J172" i="35" s="1"/>
  <c r="I171" i="35"/>
  <c r="J171" i="35" s="1"/>
  <c r="I170" i="35"/>
  <c r="J170" i="35" s="1"/>
  <c r="I169" i="35"/>
  <c r="J169" i="35" s="1"/>
  <c r="I168" i="35"/>
  <c r="J168" i="35" s="1"/>
  <c r="I167" i="35"/>
  <c r="J167" i="35" s="1"/>
  <c r="I166" i="35"/>
  <c r="J166" i="35" s="1"/>
  <c r="I165" i="35"/>
  <c r="J165" i="35" s="1"/>
  <c r="I164" i="35"/>
  <c r="J164" i="35" s="1"/>
  <c r="I163" i="35"/>
  <c r="J163" i="35" s="1"/>
  <c r="I162" i="35"/>
  <c r="J162" i="35" s="1"/>
  <c r="I161" i="35"/>
  <c r="J161" i="35" s="1"/>
  <c r="I160" i="35"/>
  <c r="J160" i="35" s="1"/>
  <c r="I159" i="35"/>
  <c r="J159" i="35" s="1"/>
  <c r="I158" i="35"/>
  <c r="J158" i="35" s="1"/>
  <c r="I157" i="35"/>
  <c r="J157" i="35" s="1"/>
  <c r="I156" i="35"/>
  <c r="J156" i="35" s="1"/>
  <c r="I155" i="35"/>
  <c r="J155" i="35" s="1"/>
  <c r="I154" i="35"/>
  <c r="J154" i="35" s="1"/>
  <c r="I153" i="35"/>
  <c r="J153" i="35" s="1"/>
  <c r="I152" i="35"/>
  <c r="J152" i="35" s="1"/>
  <c r="I151" i="35"/>
  <c r="J151" i="35" s="1"/>
  <c r="I150" i="35"/>
  <c r="J150" i="35" s="1"/>
  <c r="I149" i="35"/>
  <c r="J149" i="35" s="1"/>
  <c r="I148" i="35"/>
  <c r="J148" i="35" s="1"/>
  <c r="I147" i="35"/>
  <c r="I146" i="35"/>
  <c r="J146" i="35" s="1"/>
  <c r="I145" i="35"/>
  <c r="J145" i="35" s="1"/>
  <c r="I144" i="35"/>
  <c r="J144" i="35" s="1"/>
  <c r="I143" i="35"/>
  <c r="I142" i="35"/>
  <c r="J142" i="35" s="1"/>
  <c r="I141" i="35"/>
  <c r="J141" i="35" s="1"/>
  <c r="I140" i="35"/>
  <c r="J140" i="35" s="1"/>
  <c r="I139" i="35"/>
  <c r="I138" i="35"/>
  <c r="J138" i="35" s="1"/>
  <c r="I137" i="35"/>
  <c r="J137" i="35" s="1"/>
  <c r="I136" i="35"/>
  <c r="J136" i="35" s="1"/>
  <c r="I135" i="35"/>
  <c r="I134" i="35"/>
  <c r="J134" i="35" s="1"/>
  <c r="I133" i="35"/>
  <c r="J133" i="35" s="1"/>
  <c r="I132" i="35"/>
  <c r="J132" i="35" s="1"/>
  <c r="I131" i="35"/>
  <c r="K200" i="35" l="1"/>
  <c r="P48" i="35" s="1"/>
  <c r="K190" i="35"/>
  <c r="P46" i="35" s="1"/>
  <c r="J203" i="35"/>
  <c r="L212" i="35"/>
  <c r="Q50" i="35" s="1"/>
  <c r="K135" i="35"/>
  <c r="P35" i="35" s="1"/>
  <c r="K147" i="35"/>
  <c r="P38" i="35" s="1"/>
  <c r="K167" i="35"/>
  <c r="P42" i="35" s="1"/>
  <c r="K173" i="35"/>
  <c r="P43" i="35" s="1"/>
  <c r="J190" i="35"/>
  <c r="L190" i="35" s="1"/>
  <c r="Q46" i="35" s="1"/>
  <c r="K224" i="35"/>
  <c r="P52" i="35" s="1"/>
  <c r="I252" i="35"/>
  <c r="K248" i="35" s="1"/>
  <c r="P57" i="35" s="1"/>
  <c r="K219" i="35"/>
  <c r="P51" i="35" s="1"/>
  <c r="L243" i="35"/>
  <c r="Q56" i="35" s="1"/>
  <c r="K139" i="35"/>
  <c r="P36" i="35" s="1"/>
  <c r="K162" i="35"/>
  <c r="P41" i="35" s="1"/>
  <c r="K184" i="35"/>
  <c r="P45" i="35" s="1"/>
  <c r="J135" i="35"/>
  <c r="L135" i="35" s="1"/>
  <c r="Q35" i="35" s="1"/>
  <c r="J139" i="35"/>
  <c r="L139" i="35" s="1"/>
  <c r="Q36" i="35" s="1"/>
  <c r="K143" i="35"/>
  <c r="P37" i="35" s="1"/>
  <c r="K178" i="35"/>
  <c r="P44" i="35" s="1"/>
  <c r="L200" i="35"/>
  <c r="Q48" i="35" s="1"/>
  <c r="L224" i="35"/>
  <c r="Q52" i="35" s="1"/>
  <c r="K235" i="35"/>
  <c r="P54" i="35" s="1"/>
  <c r="J143" i="35"/>
  <c r="L143" i="35" s="1"/>
  <c r="Q37" i="35" s="1"/>
  <c r="K157" i="35"/>
  <c r="P40" i="35" s="1"/>
  <c r="J179" i="35"/>
  <c r="L178" i="35" s="1"/>
  <c r="Q44" i="35" s="1"/>
  <c r="L167" i="35"/>
  <c r="Q42" i="35" s="1"/>
  <c r="L206" i="35"/>
  <c r="Q49" i="35" s="1"/>
  <c r="L157" i="35"/>
  <c r="Q40" i="35" s="1"/>
  <c r="L184" i="35"/>
  <c r="Q45" i="35" s="1"/>
  <c r="L152" i="35"/>
  <c r="Q39" i="35" s="1"/>
  <c r="L162" i="35"/>
  <c r="Q41" i="35" s="1"/>
  <c r="L195" i="35"/>
  <c r="Q47" i="35" s="1"/>
  <c r="L239" i="35"/>
  <c r="Q55" i="35" s="1"/>
  <c r="L229" i="35"/>
  <c r="Q53" i="35" s="1"/>
  <c r="J131" i="35"/>
  <c r="J147" i="35"/>
  <c r="L147" i="35" s="1"/>
  <c r="Q38" i="35" s="1"/>
  <c r="J173" i="35"/>
  <c r="L173" i="35" s="1"/>
  <c r="Q43" i="35" s="1"/>
  <c r="K206" i="35"/>
  <c r="P49" i="35" s="1"/>
  <c r="J237" i="35"/>
  <c r="L235" i="35" s="1"/>
  <c r="Q54" i="35" s="1"/>
  <c r="K131" i="35"/>
  <c r="P34" i="35" s="1"/>
  <c r="K152" i="35"/>
  <c r="P39" i="35" s="1"/>
  <c r="J221" i="35"/>
  <c r="L219" i="35" s="1"/>
  <c r="Q51" i="35" s="1"/>
  <c r="K195" i="35"/>
  <c r="P47" i="35" s="1"/>
  <c r="K212" i="35"/>
  <c r="P50" i="35" s="1"/>
  <c r="K229" i="35"/>
  <c r="P53" i="35" s="1"/>
  <c r="K243" i="35"/>
  <c r="P56" i="35" s="1"/>
  <c r="K239" i="35"/>
  <c r="P55" i="35" s="1"/>
  <c r="C15" i="36"/>
  <c r="D15" i="36"/>
  <c r="E15" i="36"/>
  <c r="F15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AC15" i="36"/>
  <c r="AD15" i="36"/>
  <c r="AE15" i="36"/>
  <c r="AF15" i="36"/>
  <c r="AG15" i="36"/>
  <c r="AH15" i="36"/>
  <c r="AI15" i="36"/>
  <c r="AJ15" i="36"/>
  <c r="AK15" i="36"/>
  <c r="AL15" i="36"/>
  <c r="AM15" i="36"/>
  <c r="AN15" i="36"/>
  <c r="AO15" i="36"/>
  <c r="AP15" i="36"/>
  <c r="AQ15" i="36"/>
  <c r="AR15" i="36"/>
  <c r="AS15" i="36"/>
  <c r="AT15" i="36"/>
  <c r="AU15" i="36"/>
  <c r="AV15" i="36"/>
  <c r="AW15" i="36"/>
  <c r="AX15" i="36"/>
  <c r="C16" i="36"/>
  <c r="C69" i="36" s="1"/>
  <c r="D16" i="36"/>
  <c r="D69" i="36" s="1"/>
  <c r="E16" i="36"/>
  <c r="E69" i="36" s="1"/>
  <c r="F16" i="36"/>
  <c r="F69" i="36" s="1"/>
  <c r="G16" i="36"/>
  <c r="G69" i="36" s="1"/>
  <c r="H16" i="36"/>
  <c r="H69" i="36" s="1"/>
  <c r="I16" i="36"/>
  <c r="I69" i="36" s="1"/>
  <c r="J16" i="36"/>
  <c r="J69" i="36" s="1"/>
  <c r="K16" i="36"/>
  <c r="K69" i="36" s="1"/>
  <c r="L16" i="36"/>
  <c r="L69" i="36" s="1"/>
  <c r="M16" i="36"/>
  <c r="M69" i="36" s="1"/>
  <c r="N16" i="36"/>
  <c r="N69" i="36" s="1"/>
  <c r="O16" i="36"/>
  <c r="O69" i="36" s="1"/>
  <c r="P16" i="36"/>
  <c r="P69" i="36" s="1"/>
  <c r="Q16" i="36"/>
  <c r="Q69" i="36" s="1"/>
  <c r="R16" i="36"/>
  <c r="R69" i="36" s="1"/>
  <c r="S16" i="36"/>
  <c r="S69" i="36" s="1"/>
  <c r="T16" i="36"/>
  <c r="T69" i="36" s="1"/>
  <c r="U16" i="36"/>
  <c r="U69" i="36" s="1"/>
  <c r="V16" i="36"/>
  <c r="V69" i="36" s="1"/>
  <c r="W16" i="36"/>
  <c r="W69" i="36" s="1"/>
  <c r="X16" i="36"/>
  <c r="X69" i="36" s="1"/>
  <c r="Y16" i="36"/>
  <c r="Y69" i="36" s="1"/>
  <c r="Z16" i="36"/>
  <c r="Z69" i="36" s="1"/>
  <c r="AA16" i="36"/>
  <c r="AA69" i="36" s="1"/>
  <c r="AB16" i="36"/>
  <c r="AB69" i="36" s="1"/>
  <c r="AC16" i="36"/>
  <c r="AC69" i="36" s="1"/>
  <c r="AD16" i="36"/>
  <c r="AD69" i="36" s="1"/>
  <c r="AE16" i="36"/>
  <c r="AE69" i="36" s="1"/>
  <c r="AF16" i="36"/>
  <c r="AF69" i="36" s="1"/>
  <c r="AG16" i="36"/>
  <c r="AG69" i="36" s="1"/>
  <c r="AH16" i="36"/>
  <c r="AH69" i="36" s="1"/>
  <c r="AI16" i="36"/>
  <c r="AI69" i="36" s="1"/>
  <c r="AJ16" i="36"/>
  <c r="AJ69" i="36" s="1"/>
  <c r="AK16" i="36"/>
  <c r="AK69" i="36" s="1"/>
  <c r="AL16" i="36"/>
  <c r="AL69" i="36" s="1"/>
  <c r="AM16" i="36"/>
  <c r="AM69" i="36" s="1"/>
  <c r="AN16" i="36"/>
  <c r="AN69" i="36" s="1"/>
  <c r="AO16" i="36"/>
  <c r="AO69" i="36" s="1"/>
  <c r="AP16" i="36"/>
  <c r="AP69" i="36" s="1"/>
  <c r="AQ16" i="36"/>
  <c r="AQ69" i="36" s="1"/>
  <c r="AR16" i="36"/>
  <c r="AR69" i="36" s="1"/>
  <c r="AS16" i="36"/>
  <c r="AS69" i="36" s="1"/>
  <c r="AT16" i="36"/>
  <c r="AT69" i="36" s="1"/>
  <c r="AU16" i="36"/>
  <c r="AU69" i="36" s="1"/>
  <c r="AV16" i="36"/>
  <c r="AV69" i="36" s="1"/>
  <c r="AW16" i="36"/>
  <c r="AW69" i="36" s="1"/>
  <c r="AX16" i="36"/>
  <c r="AX69" i="36" s="1"/>
  <c r="C17" i="36"/>
  <c r="C70" i="36" s="1"/>
  <c r="D17" i="36"/>
  <c r="D70" i="36" s="1"/>
  <c r="E17" i="36"/>
  <c r="E70" i="36" s="1"/>
  <c r="F17" i="36"/>
  <c r="F70" i="36" s="1"/>
  <c r="G17" i="36"/>
  <c r="G70" i="36" s="1"/>
  <c r="H17" i="36"/>
  <c r="H70" i="36" s="1"/>
  <c r="I17" i="36"/>
  <c r="I70" i="36" s="1"/>
  <c r="J17" i="36"/>
  <c r="J70" i="36" s="1"/>
  <c r="K17" i="36"/>
  <c r="K70" i="36" s="1"/>
  <c r="L17" i="36"/>
  <c r="L70" i="36" s="1"/>
  <c r="M17" i="36"/>
  <c r="M70" i="36" s="1"/>
  <c r="N17" i="36"/>
  <c r="N70" i="36" s="1"/>
  <c r="O17" i="36"/>
  <c r="O70" i="36" s="1"/>
  <c r="P17" i="36"/>
  <c r="P70" i="36" s="1"/>
  <c r="Q17" i="36"/>
  <c r="Q70" i="36" s="1"/>
  <c r="R17" i="36"/>
  <c r="R70" i="36" s="1"/>
  <c r="S17" i="36"/>
  <c r="S70" i="36" s="1"/>
  <c r="T17" i="36"/>
  <c r="T70" i="36" s="1"/>
  <c r="U17" i="36"/>
  <c r="U70" i="36" s="1"/>
  <c r="V17" i="36"/>
  <c r="V70" i="36" s="1"/>
  <c r="W17" i="36"/>
  <c r="W70" i="36" s="1"/>
  <c r="X17" i="36"/>
  <c r="X70" i="36" s="1"/>
  <c r="Y17" i="36"/>
  <c r="Y70" i="36" s="1"/>
  <c r="Z17" i="36"/>
  <c r="Z70" i="36" s="1"/>
  <c r="AA17" i="36"/>
  <c r="AA70" i="36" s="1"/>
  <c r="AB17" i="36"/>
  <c r="AB70" i="36" s="1"/>
  <c r="AC17" i="36"/>
  <c r="AC70" i="36" s="1"/>
  <c r="AD17" i="36"/>
  <c r="AD70" i="36" s="1"/>
  <c r="AE17" i="36"/>
  <c r="AE70" i="36" s="1"/>
  <c r="AF17" i="36"/>
  <c r="AF70" i="36" s="1"/>
  <c r="AG17" i="36"/>
  <c r="AG70" i="36" s="1"/>
  <c r="AH17" i="36"/>
  <c r="AH70" i="36" s="1"/>
  <c r="AI17" i="36"/>
  <c r="AI70" i="36" s="1"/>
  <c r="AJ17" i="36"/>
  <c r="AJ70" i="36" s="1"/>
  <c r="AK17" i="36"/>
  <c r="AK70" i="36" s="1"/>
  <c r="AL17" i="36"/>
  <c r="AL70" i="36" s="1"/>
  <c r="AM17" i="36"/>
  <c r="AM70" i="36" s="1"/>
  <c r="AN17" i="36"/>
  <c r="AN70" i="36" s="1"/>
  <c r="AO17" i="36"/>
  <c r="AO70" i="36" s="1"/>
  <c r="AP17" i="36"/>
  <c r="AP70" i="36" s="1"/>
  <c r="AQ17" i="36"/>
  <c r="AQ70" i="36" s="1"/>
  <c r="AR17" i="36"/>
  <c r="AR70" i="36" s="1"/>
  <c r="AS17" i="36"/>
  <c r="AS70" i="36" s="1"/>
  <c r="AT17" i="36"/>
  <c r="AT70" i="36" s="1"/>
  <c r="AU17" i="36"/>
  <c r="AU70" i="36" s="1"/>
  <c r="AV17" i="36"/>
  <c r="AV70" i="36" s="1"/>
  <c r="AW17" i="36"/>
  <c r="AW70" i="36" s="1"/>
  <c r="AX17" i="36"/>
  <c r="AX70" i="36" s="1"/>
  <c r="C18" i="36"/>
  <c r="C71" i="36" s="1"/>
  <c r="D18" i="36"/>
  <c r="D71" i="36" s="1"/>
  <c r="E18" i="36"/>
  <c r="E71" i="36" s="1"/>
  <c r="F18" i="36"/>
  <c r="F71" i="36" s="1"/>
  <c r="G18" i="36"/>
  <c r="G71" i="36" s="1"/>
  <c r="H18" i="36"/>
  <c r="H71" i="36" s="1"/>
  <c r="I18" i="36"/>
  <c r="I71" i="36" s="1"/>
  <c r="J18" i="36"/>
  <c r="J71" i="36" s="1"/>
  <c r="K18" i="36"/>
  <c r="K71" i="36" s="1"/>
  <c r="L18" i="36"/>
  <c r="L71" i="36" s="1"/>
  <c r="M18" i="36"/>
  <c r="M71" i="36" s="1"/>
  <c r="N18" i="36"/>
  <c r="N71" i="36" s="1"/>
  <c r="O18" i="36"/>
  <c r="O71" i="36" s="1"/>
  <c r="P18" i="36"/>
  <c r="P71" i="36" s="1"/>
  <c r="Q18" i="36"/>
  <c r="Q71" i="36" s="1"/>
  <c r="R18" i="36"/>
  <c r="R71" i="36" s="1"/>
  <c r="S18" i="36"/>
  <c r="S71" i="36" s="1"/>
  <c r="T18" i="36"/>
  <c r="T71" i="36" s="1"/>
  <c r="U18" i="36"/>
  <c r="U71" i="36" s="1"/>
  <c r="V18" i="36"/>
  <c r="V71" i="36" s="1"/>
  <c r="W18" i="36"/>
  <c r="W71" i="36" s="1"/>
  <c r="X18" i="36"/>
  <c r="X71" i="36" s="1"/>
  <c r="Y18" i="36"/>
  <c r="Y71" i="36" s="1"/>
  <c r="Z18" i="36"/>
  <c r="Z71" i="36" s="1"/>
  <c r="AA18" i="36"/>
  <c r="AA71" i="36" s="1"/>
  <c r="AB18" i="36"/>
  <c r="AB71" i="36" s="1"/>
  <c r="AC18" i="36"/>
  <c r="AC71" i="36" s="1"/>
  <c r="AD18" i="36"/>
  <c r="AD71" i="36" s="1"/>
  <c r="AE18" i="36"/>
  <c r="AE71" i="36" s="1"/>
  <c r="AF18" i="36"/>
  <c r="AF71" i="36" s="1"/>
  <c r="AG18" i="36"/>
  <c r="AG71" i="36" s="1"/>
  <c r="AH18" i="36"/>
  <c r="AH71" i="36" s="1"/>
  <c r="AI18" i="36"/>
  <c r="AI71" i="36" s="1"/>
  <c r="AJ18" i="36"/>
  <c r="AJ71" i="36" s="1"/>
  <c r="AK18" i="36"/>
  <c r="AK71" i="36" s="1"/>
  <c r="AL18" i="36"/>
  <c r="AL71" i="36" s="1"/>
  <c r="AM18" i="36"/>
  <c r="AM71" i="36" s="1"/>
  <c r="AN18" i="36"/>
  <c r="AN71" i="36" s="1"/>
  <c r="AO18" i="36"/>
  <c r="AO71" i="36" s="1"/>
  <c r="AP18" i="36"/>
  <c r="AP71" i="36" s="1"/>
  <c r="AQ18" i="36"/>
  <c r="AQ71" i="36" s="1"/>
  <c r="AR18" i="36"/>
  <c r="AR71" i="36" s="1"/>
  <c r="AS18" i="36"/>
  <c r="AS71" i="36" s="1"/>
  <c r="AT18" i="36"/>
  <c r="AT71" i="36" s="1"/>
  <c r="AU18" i="36"/>
  <c r="AU71" i="36" s="1"/>
  <c r="AV18" i="36"/>
  <c r="AV71" i="36" s="1"/>
  <c r="AW18" i="36"/>
  <c r="AW71" i="36" s="1"/>
  <c r="AX18" i="36"/>
  <c r="AX71" i="36" s="1"/>
  <c r="B18" i="36"/>
  <c r="B71" i="36" s="1"/>
  <c r="B17" i="36"/>
  <c r="B70" i="36" s="1"/>
  <c r="B16" i="36"/>
  <c r="B69" i="36" s="1"/>
  <c r="B15" i="36"/>
  <c r="G4" i="36"/>
  <c r="G5" i="36" s="1"/>
  <c r="B14" i="36" s="1"/>
  <c r="U196" i="35"/>
  <c r="P58" i="35" l="1"/>
  <c r="J252" i="35"/>
  <c r="L248" i="35" s="1"/>
  <c r="Q57" i="35" s="1"/>
  <c r="L131" i="35"/>
  <c r="Q34" i="35" s="1"/>
  <c r="K252" i="35"/>
  <c r="D14" i="36"/>
  <c r="C14" i="36"/>
  <c r="AI14" i="36"/>
  <c r="AH14" i="36"/>
  <c r="G14" i="36"/>
  <c r="AQ14" i="36"/>
  <c r="K14" i="36"/>
  <c r="AX14" i="36"/>
  <c r="AW14" i="36"/>
  <c r="AO14" i="36"/>
  <c r="AG14" i="36"/>
  <c r="Y14" i="36"/>
  <c r="Q14" i="36"/>
  <c r="I14" i="36"/>
  <c r="AV14" i="36"/>
  <c r="AN14" i="36"/>
  <c r="AF14" i="36"/>
  <c r="X14" i="36"/>
  <c r="P14" i="36"/>
  <c r="H14" i="36"/>
  <c r="AU14" i="36"/>
  <c r="AM14" i="36"/>
  <c r="AE14" i="36"/>
  <c r="W14" i="36"/>
  <c r="O14" i="36"/>
  <c r="AT14" i="36"/>
  <c r="AL14" i="36"/>
  <c r="AD14" i="36"/>
  <c r="V14" i="36"/>
  <c r="N14" i="36"/>
  <c r="F14" i="36"/>
  <c r="AA14" i="36"/>
  <c r="AP14" i="36"/>
  <c r="J14" i="36"/>
  <c r="AS14" i="36"/>
  <c r="AK14" i="36"/>
  <c r="AC14" i="36"/>
  <c r="U14" i="36"/>
  <c r="M14" i="36"/>
  <c r="E14" i="36"/>
  <c r="S14" i="36"/>
  <c r="Z14" i="36"/>
  <c r="R14" i="36"/>
  <c r="AR14" i="36"/>
  <c r="AJ14" i="36"/>
  <c r="AB14" i="36"/>
  <c r="T14" i="36"/>
  <c r="L14" i="36"/>
  <c r="Q58" i="35" l="1"/>
  <c r="L252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H126" i="35"/>
  <c r="R193" i="35" s="1"/>
  <c r="F126" i="35"/>
  <c r="I53" i="35"/>
  <c r="J53" i="35" s="1"/>
  <c r="I54" i="35"/>
  <c r="J54" i="35" s="1"/>
  <c r="I55" i="35"/>
  <c r="J55" i="35" s="1"/>
  <c r="I56" i="35"/>
  <c r="J56" i="35" s="1"/>
  <c r="I57" i="35"/>
  <c r="J57" i="35" s="1"/>
  <c r="I58" i="35"/>
  <c r="J58" i="35" s="1"/>
  <c r="I59" i="35"/>
  <c r="J59" i="35" s="1"/>
  <c r="I60" i="35"/>
  <c r="J60" i="35" s="1"/>
  <c r="I61" i="35"/>
  <c r="J61" i="35" s="1"/>
  <c r="I62" i="35"/>
  <c r="J62" i="35" s="1"/>
  <c r="I78" i="35"/>
  <c r="J78" i="35" s="1"/>
  <c r="G78" i="35"/>
  <c r="I77" i="35"/>
  <c r="J77" i="35" s="1"/>
  <c r="G77" i="35"/>
  <c r="I76" i="35"/>
  <c r="J76" i="35" s="1"/>
  <c r="L74" i="35" s="1"/>
  <c r="Q21" i="35" s="1"/>
  <c r="G76" i="35"/>
  <c r="I75" i="35"/>
  <c r="J75" i="35" s="1"/>
  <c r="G75" i="35"/>
  <c r="I71" i="35"/>
  <c r="J71" i="35" s="1"/>
  <c r="G71" i="35"/>
  <c r="I66" i="35"/>
  <c r="J66" i="35" s="1"/>
  <c r="G66" i="35"/>
  <c r="G67" i="35"/>
  <c r="I67" i="35"/>
  <c r="J67" i="35" s="1"/>
  <c r="G68" i="35"/>
  <c r="I68" i="35"/>
  <c r="J68" i="35" s="1"/>
  <c r="G69" i="35"/>
  <c r="I69" i="35"/>
  <c r="J69" i="35" s="1"/>
  <c r="G70" i="35"/>
  <c r="I70" i="35"/>
  <c r="J70" i="35" s="1"/>
  <c r="G72" i="35"/>
  <c r="I72" i="35"/>
  <c r="J72" i="35" s="1"/>
  <c r="G73" i="35"/>
  <c r="I73" i="35"/>
  <c r="J73" i="35" s="1"/>
  <c r="G74" i="35"/>
  <c r="I74" i="35"/>
  <c r="J74" i="35" s="1"/>
  <c r="G79" i="35"/>
  <c r="I79" i="35"/>
  <c r="J79" i="35" s="1"/>
  <c r="G80" i="35"/>
  <c r="I80" i="35"/>
  <c r="J80" i="35" s="1"/>
  <c r="G81" i="35"/>
  <c r="I81" i="35"/>
  <c r="J81" i="35" s="1"/>
  <c r="G82" i="35"/>
  <c r="I82" i="35"/>
  <c r="J82" i="35" s="1"/>
  <c r="G83" i="35"/>
  <c r="I83" i="35"/>
  <c r="J83" i="35" s="1"/>
  <c r="G84" i="35"/>
  <c r="I84" i="35"/>
  <c r="J84" i="35" s="1"/>
  <c r="G85" i="35"/>
  <c r="I85" i="35"/>
  <c r="J85" i="35" s="1"/>
  <c r="G86" i="35"/>
  <c r="I86" i="35"/>
  <c r="J86" i="35" s="1"/>
  <c r="G87" i="35"/>
  <c r="I87" i="35"/>
  <c r="J87" i="35" s="1"/>
  <c r="G88" i="35"/>
  <c r="I88" i="35"/>
  <c r="J88" i="35" s="1"/>
  <c r="G89" i="35"/>
  <c r="I89" i="35"/>
  <c r="J89" i="35" s="1"/>
  <c r="G90" i="35"/>
  <c r="I90" i="35"/>
  <c r="J90" i="35" s="1"/>
  <c r="G91" i="35"/>
  <c r="I91" i="35"/>
  <c r="J91" i="35" s="1"/>
  <c r="G92" i="35"/>
  <c r="I92" i="35"/>
  <c r="J92" i="35" s="1"/>
  <c r="G93" i="35"/>
  <c r="I93" i="35"/>
  <c r="J93" i="35" s="1"/>
  <c r="G94" i="35"/>
  <c r="I94" i="35"/>
  <c r="J94" i="35" s="1"/>
  <c r="G95" i="35"/>
  <c r="I95" i="35"/>
  <c r="J95" i="35" s="1"/>
  <c r="G96" i="35"/>
  <c r="I96" i="35"/>
  <c r="J96" i="35" s="1"/>
  <c r="G97" i="35"/>
  <c r="I97" i="35"/>
  <c r="J97" i="35" s="1"/>
  <c r="G98" i="35"/>
  <c r="I98" i="35"/>
  <c r="J98" i="35" s="1"/>
  <c r="G99" i="35"/>
  <c r="I99" i="35"/>
  <c r="J99" i="35" s="1"/>
  <c r="G100" i="35"/>
  <c r="I100" i="35"/>
  <c r="J100" i="35" s="1"/>
  <c r="G101" i="35"/>
  <c r="I101" i="35"/>
  <c r="J101" i="35" s="1"/>
  <c r="G102" i="35"/>
  <c r="I102" i="35"/>
  <c r="J102" i="35" s="1"/>
  <c r="G103" i="35"/>
  <c r="I103" i="35"/>
  <c r="J103" i="35" s="1"/>
  <c r="G104" i="35"/>
  <c r="I104" i="35"/>
  <c r="J104" i="35" s="1"/>
  <c r="G105" i="35"/>
  <c r="I105" i="35"/>
  <c r="J105" i="35" s="1"/>
  <c r="G106" i="35"/>
  <c r="I106" i="35"/>
  <c r="J106" i="35" s="1"/>
  <c r="G107" i="35"/>
  <c r="I107" i="35"/>
  <c r="J107" i="35" s="1"/>
  <c r="G108" i="35"/>
  <c r="I108" i="35"/>
  <c r="J108" i="35" s="1"/>
  <c r="G109" i="35"/>
  <c r="I109" i="35"/>
  <c r="J109" i="35" s="1"/>
  <c r="G110" i="35"/>
  <c r="I110" i="35"/>
  <c r="J110" i="35" s="1"/>
  <c r="G111" i="35"/>
  <c r="I111" i="35"/>
  <c r="J111" i="35" s="1"/>
  <c r="G112" i="35"/>
  <c r="I112" i="35"/>
  <c r="J112" i="35" s="1"/>
  <c r="G113" i="35"/>
  <c r="I113" i="35"/>
  <c r="J113" i="35" s="1"/>
  <c r="G114" i="35"/>
  <c r="I114" i="35"/>
  <c r="J114" i="35" s="1"/>
  <c r="G115" i="35"/>
  <c r="I115" i="35"/>
  <c r="J115" i="35" s="1"/>
  <c r="G116" i="35"/>
  <c r="I116" i="35"/>
  <c r="J116" i="35" s="1"/>
  <c r="G117" i="35"/>
  <c r="I117" i="35"/>
  <c r="J117" i="35" s="1"/>
  <c r="G118" i="35"/>
  <c r="I118" i="35"/>
  <c r="J118" i="35" s="1"/>
  <c r="G119" i="35"/>
  <c r="I119" i="35"/>
  <c r="J119" i="35" s="1"/>
  <c r="G120" i="35"/>
  <c r="I120" i="35"/>
  <c r="J120" i="35" s="1"/>
  <c r="G121" i="35"/>
  <c r="I121" i="35"/>
  <c r="J121" i="35" s="1"/>
  <c r="G122" i="35"/>
  <c r="I122" i="35"/>
  <c r="J122" i="35" s="1"/>
  <c r="G123" i="35"/>
  <c r="I123" i="35"/>
  <c r="J123" i="35" s="1"/>
  <c r="G124" i="35"/>
  <c r="I124" i="35"/>
  <c r="J124" i="35" s="1"/>
  <c r="G125" i="35"/>
  <c r="I125" i="35"/>
  <c r="J125" i="35" s="1"/>
  <c r="G64" i="35"/>
  <c r="I64" i="35"/>
  <c r="J64" i="35" s="1"/>
  <c r="G59" i="35"/>
  <c r="G60" i="35"/>
  <c r="G61" i="35"/>
  <c r="G62" i="35"/>
  <c r="G63" i="35"/>
  <c r="G57" i="35"/>
  <c r="G53" i="35"/>
  <c r="G54" i="35"/>
  <c r="G55" i="35"/>
  <c r="G56" i="35"/>
  <c r="G58" i="35"/>
  <c r="I48" i="35"/>
  <c r="J48" i="35" s="1"/>
  <c r="G48" i="35"/>
  <c r="G47" i="35"/>
  <c r="I47" i="35"/>
  <c r="J47" i="35" s="1"/>
  <c r="I45" i="35"/>
  <c r="J45" i="35" s="1"/>
  <c r="G45" i="35"/>
  <c r="I44" i="35"/>
  <c r="J44" i="35" s="1"/>
  <c r="G44" i="35"/>
  <c r="I43" i="35"/>
  <c r="J43" i="35" s="1"/>
  <c r="G43" i="35"/>
  <c r="I42" i="35"/>
  <c r="J42" i="35" s="1"/>
  <c r="G42" i="35"/>
  <c r="I41" i="35"/>
  <c r="J41" i="35" s="1"/>
  <c r="G41" i="35"/>
  <c r="I40" i="35"/>
  <c r="J40" i="35" s="1"/>
  <c r="G40" i="35"/>
  <c r="I39" i="35"/>
  <c r="J39" i="35" s="1"/>
  <c r="G39" i="35"/>
  <c r="I38" i="35"/>
  <c r="J38" i="35" s="1"/>
  <c r="G38" i="35"/>
  <c r="I37" i="35"/>
  <c r="J37" i="35" s="1"/>
  <c r="G37" i="35"/>
  <c r="I36" i="35"/>
  <c r="J36" i="35" s="1"/>
  <c r="G36" i="35"/>
  <c r="I35" i="35"/>
  <c r="J35" i="35" s="1"/>
  <c r="G35" i="35"/>
  <c r="I34" i="35"/>
  <c r="J34" i="35" s="1"/>
  <c r="G34" i="35"/>
  <c r="I33" i="35"/>
  <c r="J33" i="35" s="1"/>
  <c r="G33" i="35"/>
  <c r="I32" i="35"/>
  <c r="J32" i="35" s="1"/>
  <c r="G32" i="35"/>
  <c r="I31" i="35"/>
  <c r="J31" i="35" s="1"/>
  <c r="G31" i="35"/>
  <c r="I30" i="35"/>
  <c r="J30" i="35" s="1"/>
  <c r="G30" i="35"/>
  <c r="I29" i="35"/>
  <c r="J29" i="35" s="1"/>
  <c r="G29" i="35"/>
  <c r="I28" i="35"/>
  <c r="J28" i="35" s="1"/>
  <c r="G28" i="35"/>
  <c r="I27" i="35"/>
  <c r="J27" i="35" s="1"/>
  <c r="G27" i="35"/>
  <c r="I26" i="35"/>
  <c r="G26" i="35"/>
  <c r="I25" i="35"/>
  <c r="J25" i="35" s="1"/>
  <c r="G25" i="35"/>
  <c r="I24" i="35"/>
  <c r="J24" i="35" s="1"/>
  <c r="G24" i="35"/>
  <c r="I23" i="35"/>
  <c r="J23" i="35" s="1"/>
  <c r="G23" i="35"/>
  <c r="I65" i="35"/>
  <c r="J65" i="35" s="1"/>
  <c r="I6" i="35"/>
  <c r="J6" i="35" s="1"/>
  <c r="I7" i="35"/>
  <c r="J7" i="35" s="1"/>
  <c r="I8" i="35"/>
  <c r="J8" i="35" s="1"/>
  <c r="I9" i="35"/>
  <c r="J9" i="35" s="1"/>
  <c r="I10" i="35"/>
  <c r="J10" i="35" s="1"/>
  <c r="I11" i="35"/>
  <c r="J11" i="35" s="1"/>
  <c r="I12" i="35"/>
  <c r="J12" i="35" s="1"/>
  <c r="I13" i="35"/>
  <c r="J13" i="35" s="1"/>
  <c r="I14" i="35"/>
  <c r="J14" i="35" s="1"/>
  <c r="I15" i="35"/>
  <c r="J15" i="35" s="1"/>
  <c r="I16" i="35"/>
  <c r="J16" i="35" s="1"/>
  <c r="I17" i="35"/>
  <c r="J17" i="35" s="1"/>
  <c r="I18" i="35"/>
  <c r="J18" i="35" s="1"/>
  <c r="I19" i="35"/>
  <c r="J19" i="35" s="1"/>
  <c r="I20" i="35"/>
  <c r="J20" i="35" s="1"/>
  <c r="I21" i="35"/>
  <c r="J21" i="35" s="1"/>
  <c r="I22" i="35"/>
  <c r="J22" i="35" s="1"/>
  <c r="I46" i="35"/>
  <c r="J46" i="35" s="1"/>
  <c r="I49" i="35"/>
  <c r="J49" i="35" s="1"/>
  <c r="I50" i="35"/>
  <c r="J50" i="35" s="1"/>
  <c r="I51" i="35"/>
  <c r="J51" i="35" s="1"/>
  <c r="I52" i="35"/>
  <c r="J52" i="35" s="1"/>
  <c r="I63" i="35"/>
  <c r="J63" i="35" s="1"/>
  <c r="I5" i="35"/>
  <c r="J5" i="35" s="1"/>
  <c r="G52" i="35"/>
  <c r="G51" i="35"/>
  <c r="G50" i="35"/>
  <c r="G49" i="35"/>
  <c r="G46" i="35"/>
  <c r="G22" i="35"/>
  <c r="G21" i="35"/>
  <c r="G20" i="35"/>
  <c r="G6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5" i="35"/>
  <c r="G126" i="35" l="1"/>
  <c r="U193" i="35"/>
  <c r="V195" i="35" s="1"/>
  <c r="R194" i="35"/>
  <c r="R195" i="35" s="1"/>
  <c r="R196" i="35" s="1"/>
  <c r="I126" i="35"/>
  <c r="K122" i="35" s="1"/>
  <c r="P30" i="35" s="1"/>
  <c r="K26" i="35"/>
  <c r="P12" i="35" s="1"/>
  <c r="L5" i="35"/>
  <c r="Q7" i="35" s="1"/>
  <c r="L31" i="35"/>
  <c r="Q13" i="35" s="1"/>
  <c r="K93" i="35"/>
  <c r="P24" i="35" s="1"/>
  <c r="J26" i="35"/>
  <c r="L41" i="35"/>
  <c r="Q15" i="35" s="1"/>
  <c r="L64" i="35"/>
  <c r="Q19" i="35" s="1"/>
  <c r="L103" i="35"/>
  <c r="Q26" i="35" s="1"/>
  <c r="L86" i="35"/>
  <c r="Q23" i="35" s="1"/>
  <c r="K31" i="35"/>
  <c r="P13" i="35" s="1"/>
  <c r="K69" i="35"/>
  <c r="P20" i="35" s="1"/>
  <c r="L52" i="35"/>
  <c r="Q17" i="35" s="1"/>
  <c r="L98" i="35"/>
  <c r="Q25" i="35" s="1"/>
  <c r="L80" i="35"/>
  <c r="Q22" i="35" s="1"/>
  <c r="L69" i="35"/>
  <c r="Q20" i="35" s="1"/>
  <c r="K109" i="35"/>
  <c r="P27" i="35" s="1"/>
  <c r="K117" i="35"/>
  <c r="P29" i="35" s="1"/>
  <c r="L17" i="35"/>
  <c r="Q10" i="35" s="1"/>
  <c r="L9" i="35"/>
  <c r="Q8" i="35" s="1"/>
  <c r="L36" i="35"/>
  <c r="Q14" i="35" s="1"/>
  <c r="L113" i="35"/>
  <c r="Q28" i="35" s="1"/>
  <c r="L109" i="35"/>
  <c r="Q27" i="35" s="1"/>
  <c r="L93" i="35"/>
  <c r="Q24" i="35" s="1"/>
  <c r="L58" i="35"/>
  <c r="Q18" i="35" s="1"/>
  <c r="L21" i="35"/>
  <c r="Q11" i="35" s="1"/>
  <c r="L13" i="35"/>
  <c r="Q9" i="35" s="1"/>
  <c r="L117" i="35"/>
  <c r="Q29" i="35" s="1"/>
  <c r="K86" i="35"/>
  <c r="P23" i="35" s="1"/>
  <c r="L47" i="35"/>
  <c r="Q16" i="35" s="1"/>
  <c r="K5" i="35"/>
  <c r="P7" i="35" s="1"/>
  <c r="K21" i="35"/>
  <c r="P11" i="35" s="1"/>
  <c r="K41" i="35"/>
  <c r="P15" i="35" s="1"/>
  <c r="K80" i="35"/>
  <c r="P22" i="35" s="1"/>
  <c r="K103" i="35"/>
  <c r="P26" i="35" s="1"/>
  <c r="K9" i="35"/>
  <c r="P8" i="35" s="1"/>
  <c r="K47" i="35"/>
  <c r="P16" i="35" s="1"/>
  <c r="K64" i="35"/>
  <c r="P19" i="35" s="1"/>
  <c r="K13" i="35"/>
  <c r="P9" i="35" s="1"/>
  <c r="K36" i="35"/>
  <c r="P14" i="35" s="1"/>
  <c r="K74" i="35"/>
  <c r="P21" i="35" s="1"/>
  <c r="K98" i="35"/>
  <c r="P25" i="35" s="1"/>
  <c r="K113" i="35"/>
  <c r="P28" i="35" s="1"/>
  <c r="K17" i="35"/>
  <c r="P10" i="35" s="1"/>
  <c r="K52" i="35"/>
  <c r="P17" i="35" s="1"/>
  <c r="K58" i="35"/>
  <c r="P18" i="35" s="1"/>
  <c r="S56" i="2"/>
  <c r="T56" i="2" s="1"/>
  <c r="U56" i="2" s="1"/>
  <c r="P31" i="35" l="1"/>
  <c r="K126" i="35"/>
  <c r="L26" i="35"/>
  <c r="Q12" i="35" s="1"/>
  <c r="J126" i="35"/>
  <c r="L122" i="35" s="1"/>
  <c r="Q30" i="35" s="1"/>
  <c r="Q31" i="35" l="1"/>
  <c r="L126" i="35"/>
  <c r="K9" i="2"/>
  <c r="L13" i="2"/>
  <c r="B73" i="2" l="1"/>
  <c r="B72" i="2"/>
  <c r="BH13" i="33" l="1"/>
  <c r="BG13" i="33"/>
  <c r="BF13" i="33"/>
  <c r="BE13" i="33"/>
  <c r="BD13" i="33"/>
  <c r="BC13" i="33"/>
  <c r="BB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CS148" i="22"/>
  <c r="CR148" i="22"/>
  <c r="CQ148" i="22"/>
  <c r="CP148" i="22"/>
  <c r="CO148" i="22"/>
  <c r="CN148" i="22"/>
  <c r="CS146" i="22"/>
  <c r="CR146" i="22"/>
  <c r="CQ146" i="22"/>
  <c r="CP146" i="22"/>
  <c r="CO146" i="22"/>
  <c r="CN146" i="22"/>
  <c r="CM146" i="22"/>
  <c r="CS142" i="22"/>
  <c r="CR142" i="22"/>
  <c r="CQ142" i="22"/>
  <c r="CP142" i="22"/>
  <c r="CO142" i="22"/>
  <c r="CN142" i="22"/>
  <c r="CM142" i="22"/>
  <c r="CS130" i="22"/>
  <c r="CR130" i="22"/>
  <c r="CQ130" i="22"/>
  <c r="CP130" i="22"/>
  <c r="CO130" i="22"/>
  <c r="CN130" i="22"/>
  <c r="CS123" i="22"/>
  <c r="CR123" i="22"/>
  <c r="CQ123" i="22"/>
  <c r="CP123" i="22"/>
  <c r="CO123" i="22"/>
  <c r="CN123" i="22"/>
  <c r="CS96" i="22"/>
  <c r="CR96" i="22"/>
  <c r="CQ96" i="22"/>
  <c r="CP96" i="22"/>
  <c r="CO96" i="22"/>
  <c r="CN96" i="22"/>
  <c r="CS89" i="22"/>
  <c r="CR89" i="22"/>
  <c r="CQ89" i="22"/>
  <c r="CP89" i="22"/>
  <c r="CO89" i="22"/>
  <c r="CN89" i="22"/>
  <c r="CS61" i="22"/>
  <c r="CR61" i="22"/>
  <c r="CQ61" i="22"/>
  <c r="CP61" i="22"/>
  <c r="CO61" i="22"/>
  <c r="CN61" i="22"/>
  <c r="CS54" i="22"/>
  <c r="CR54" i="22"/>
  <c r="CQ54" i="22"/>
  <c r="CP54" i="22"/>
  <c r="CO54" i="22"/>
  <c r="CN54" i="22"/>
  <c r="Z19" i="1"/>
  <c r="AA19" i="1" s="1"/>
  <c r="AB19" i="1" s="1"/>
  <c r="AC19" i="1" s="1"/>
  <c r="AD19" i="1" s="1"/>
  <c r="AF19" i="1"/>
  <c r="AG19" i="1" s="1"/>
  <c r="AH19" i="1" s="1"/>
  <c r="AI19" i="1" s="1"/>
  <c r="AJ19" i="1" s="1"/>
  <c r="AL19" i="1"/>
  <c r="AM19" i="1" s="1"/>
  <c r="AN19" i="1" s="1"/>
  <c r="AO19" i="1" s="1"/>
  <c r="AP19" i="1" s="1"/>
  <c r="AR19" i="1"/>
  <c r="AS19" i="1" s="1"/>
  <c r="AT19" i="1" s="1"/>
  <c r="AU19" i="1" s="1"/>
  <c r="AV19" i="1" s="1"/>
  <c r="AE56" i="2"/>
  <c r="AF56" i="2" s="1"/>
  <c r="AG56" i="2" s="1"/>
  <c r="AH56" i="2" s="1"/>
  <c r="AI56" i="2" s="1"/>
  <c r="AJ56" i="2" s="1"/>
  <c r="V56" i="2"/>
  <c r="W56" i="2" s="1"/>
  <c r="X56" i="2" s="1"/>
  <c r="Y56" i="2" s="1"/>
  <c r="Z56" i="2" s="1"/>
  <c r="AA56" i="2" s="1"/>
  <c r="AB56" i="2" s="1"/>
  <c r="AC56" i="2" s="1"/>
  <c r="AP58" i="2"/>
  <c r="AQ58" i="2" s="1"/>
  <c r="AR58" i="2" s="1"/>
  <c r="AS58" i="2" s="1"/>
  <c r="AT58" i="2" s="1"/>
  <c r="AU58" i="2" s="1"/>
  <c r="AC4" i="33"/>
  <c r="AO4" i="33" s="1"/>
  <c r="Q10" i="33"/>
  <c r="CL142" i="22"/>
  <c r="CK142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H147" i="22"/>
  <c r="G147" i="22"/>
  <c r="F147" i="22"/>
  <c r="E147" i="22"/>
  <c r="D147" i="22"/>
  <c r="C147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I143" i="22"/>
  <c r="C144" i="22" s="1"/>
  <c r="AL143" i="22"/>
  <c r="AF144" i="22" s="1"/>
  <c r="AK143" i="22"/>
  <c r="AE144" i="22" s="1"/>
  <c r="AJ143" i="22"/>
  <c r="AD144" i="22" s="1"/>
  <c r="AI143" i="22"/>
  <c r="AC144" i="22" s="1"/>
  <c r="AH143" i="22"/>
  <c r="AB144" i="22" s="1"/>
  <c r="AG143" i="22"/>
  <c r="AA144" i="22" s="1"/>
  <c r="AF143" i="22"/>
  <c r="Z144" i="22" s="1"/>
  <c r="AE143" i="22"/>
  <c r="Y144" i="22" s="1"/>
  <c r="AD143" i="22"/>
  <c r="X144" i="22" s="1"/>
  <c r="AC143" i="22"/>
  <c r="W144" i="22" s="1"/>
  <c r="AB143" i="22"/>
  <c r="V144" i="22" s="1"/>
  <c r="AA143" i="22"/>
  <c r="U144" i="22" s="1"/>
  <c r="Z143" i="22"/>
  <c r="T144" i="22" s="1"/>
  <c r="Y143" i="22"/>
  <c r="S144" i="22" s="1"/>
  <c r="X143" i="22"/>
  <c r="R144" i="22" s="1"/>
  <c r="W143" i="22"/>
  <c r="Q144" i="22" s="1"/>
  <c r="V143" i="22"/>
  <c r="P144" i="22" s="1"/>
  <c r="U143" i="22"/>
  <c r="O144" i="22" s="1"/>
  <c r="T143" i="22"/>
  <c r="N144" i="22" s="1"/>
  <c r="S143" i="22"/>
  <c r="M144" i="22" s="1"/>
  <c r="R143" i="22"/>
  <c r="L144" i="22" s="1"/>
  <c r="Q143" i="22"/>
  <c r="K144" i="22" s="1"/>
  <c r="P143" i="22"/>
  <c r="J144" i="22" s="1"/>
  <c r="O143" i="22"/>
  <c r="I144" i="22" s="1"/>
  <c r="N143" i="22"/>
  <c r="H144" i="22" s="1"/>
  <c r="M143" i="22"/>
  <c r="G144" i="22" s="1"/>
  <c r="L143" i="22"/>
  <c r="F144" i="22" s="1"/>
  <c r="K143" i="22"/>
  <c r="E144" i="22" s="1"/>
  <c r="J143" i="22"/>
  <c r="D144" i="22" s="1"/>
  <c r="H143" i="22"/>
  <c r="G143" i="22"/>
  <c r="F143" i="22"/>
  <c r="E143" i="22"/>
  <c r="D143" i="22"/>
  <c r="C143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CL146" i="22"/>
  <c r="CK146" i="22"/>
  <c r="A2" i="31"/>
  <c r="A3" i="31"/>
  <c r="A4" i="31"/>
  <c r="A6" i="31"/>
  <c r="A7" i="31"/>
  <c r="A8" i="31"/>
  <c r="A9" i="31"/>
  <c r="A10" i="31"/>
  <c r="A11" i="31"/>
  <c r="A12" i="31"/>
  <c r="A13" i="31"/>
  <c r="A14" i="31"/>
  <c r="A15" i="31"/>
  <c r="A16" i="31"/>
  <c r="A17" i="31"/>
  <c r="A18" i="31"/>
  <c r="A19" i="31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137" i="31"/>
  <c r="A138" i="31"/>
  <c r="A139" i="31"/>
  <c r="A140" i="31"/>
  <c r="A141" i="31"/>
  <c r="A142" i="31"/>
  <c r="A143" i="31"/>
  <c r="A144" i="31"/>
  <c r="A145" i="31"/>
  <c r="A146" i="31"/>
  <c r="A147" i="31"/>
  <c r="A148" i="31"/>
  <c r="A149" i="31"/>
  <c r="A150" i="31"/>
  <c r="A151" i="31"/>
  <c r="A152" i="31"/>
  <c r="A153" i="31"/>
  <c r="A154" i="31"/>
  <c r="A155" i="31"/>
  <c r="A156" i="31"/>
  <c r="A157" i="31"/>
  <c r="A158" i="31"/>
  <c r="A159" i="31"/>
  <c r="A160" i="31"/>
  <c r="A161" i="31"/>
  <c r="A162" i="31"/>
  <c r="A163" i="31"/>
  <c r="A164" i="31"/>
  <c r="A165" i="31"/>
  <c r="A166" i="31"/>
  <c r="A167" i="31"/>
  <c r="A168" i="31"/>
  <c r="A169" i="31"/>
  <c r="A170" i="31"/>
  <c r="A171" i="31"/>
  <c r="A172" i="31"/>
  <c r="A173" i="31"/>
  <c r="A174" i="31"/>
  <c r="A175" i="31"/>
  <c r="A176" i="31"/>
  <c r="A177" i="31"/>
  <c r="A178" i="31"/>
  <c r="A179" i="31"/>
  <c r="A180" i="31"/>
  <c r="A181" i="31"/>
  <c r="A182" i="31"/>
  <c r="A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A196" i="31"/>
  <c r="A197" i="31"/>
  <c r="A198" i="31"/>
  <c r="A199" i="31"/>
  <c r="A200" i="31"/>
  <c r="A201" i="31"/>
  <c r="A202" i="31"/>
  <c r="A203" i="31"/>
  <c r="A204" i="31"/>
  <c r="A205" i="31"/>
  <c r="A206" i="31"/>
  <c r="A207" i="31"/>
  <c r="A208" i="31"/>
  <c r="A209" i="31"/>
  <c r="A210" i="31"/>
  <c r="A211" i="31"/>
  <c r="A212" i="31"/>
  <c r="BO137" i="22"/>
  <c r="BP137" i="22" s="1"/>
  <c r="BQ137" i="22" s="1"/>
  <c r="BR137" i="22" s="1"/>
  <c r="BS137" i="22" s="1"/>
  <c r="BT137" i="22" s="1"/>
  <c r="BU137" i="22" s="1"/>
  <c r="BV137" i="22" s="1"/>
  <c r="BW137" i="22" s="1"/>
  <c r="BX137" i="22" s="1"/>
  <c r="BY137" i="22" s="1"/>
  <c r="BO103" i="22"/>
  <c r="BP103" i="22" s="1"/>
  <c r="BQ103" i="22" s="1"/>
  <c r="BR103" i="22" s="1"/>
  <c r="BS103" i="22" s="1"/>
  <c r="BT103" i="22" s="1"/>
  <c r="BU103" i="22" s="1"/>
  <c r="BV103" i="22" s="1"/>
  <c r="BW103" i="22" s="1"/>
  <c r="BX103" i="22" s="1"/>
  <c r="BY103" i="22" s="1"/>
  <c r="BO68" i="22"/>
  <c r="BP68" i="22" s="1"/>
  <c r="BQ68" i="22" s="1"/>
  <c r="BR68" i="22" s="1"/>
  <c r="BS68" i="22" s="1"/>
  <c r="BT68" i="22" s="1"/>
  <c r="BU68" i="22" s="1"/>
  <c r="BV68" i="22" s="1"/>
  <c r="BW68" i="22" s="1"/>
  <c r="BX68" i="22" s="1"/>
  <c r="BY68" i="22" s="1"/>
  <c r="AO13" i="33"/>
  <c r="AN13" i="33"/>
  <c r="AM13" i="33"/>
  <c r="AL13" i="33"/>
  <c r="AK13" i="33"/>
  <c r="AJ13" i="33"/>
  <c r="AI13" i="33"/>
  <c r="AH13" i="33"/>
  <c r="AG13" i="33"/>
  <c r="AF13" i="33"/>
  <c r="AE13" i="33"/>
  <c r="AD13" i="33"/>
  <c r="AC13" i="33"/>
  <c r="AB13" i="33"/>
  <c r="AA13" i="33"/>
  <c r="Z13" i="33"/>
  <c r="Y13" i="33"/>
  <c r="X13" i="33"/>
  <c r="W13" i="33"/>
  <c r="V13" i="33"/>
  <c r="U13" i="33"/>
  <c r="T13" i="33"/>
  <c r="S13" i="33"/>
  <c r="R13" i="33"/>
  <c r="Q13" i="33"/>
  <c r="AX19" i="1"/>
  <c r="AY19" i="1" s="1"/>
  <c r="AZ19" i="1" s="1"/>
  <c r="BA19" i="1" s="1"/>
  <c r="BB19" i="1" s="1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AL110" i="22"/>
  <c r="AL140" i="22" s="1"/>
  <c r="AK110" i="22"/>
  <c r="AK140" i="22" s="1"/>
  <c r="AJ110" i="22"/>
  <c r="AJ140" i="22" s="1"/>
  <c r="AI110" i="22"/>
  <c r="AI140" i="22" s="1"/>
  <c r="AH110" i="22"/>
  <c r="AH140" i="22" s="1"/>
  <c r="AG110" i="22"/>
  <c r="AG140" i="22" s="1"/>
  <c r="AF110" i="22"/>
  <c r="AF140" i="22" s="1"/>
  <c r="AE110" i="22"/>
  <c r="AD110" i="22"/>
  <c r="AD140" i="22" s="1"/>
  <c r="AC110" i="22"/>
  <c r="AC140" i="22" s="1"/>
  <c r="AB110" i="22"/>
  <c r="AB140" i="22" s="1"/>
  <c r="AA110" i="22"/>
  <c r="AA140" i="22" s="1"/>
  <c r="Z110" i="22"/>
  <c r="Z140" i="22" s="1"/>
  <c r="Y110" i="22"/>
  <c r="Y140" i="22" s="1"/>
  <c r="X110" i="22"/>
  <c r="X140" i="22" s="1"/>
  <c r="W110" i="22"/>
  <c r="W140" i="22" s="1"/>
  <c r="V110" i="22"/>
  <c r="V140" i="22" s="1"/>
  <c r="U110" i="22"/>
  <c r="U140" i="22" s="1"/>
  <c r="T110" i="22"/>
  <c r="T140" i="22" s="1"/>
  <c r="S110" i="22"/>
  <c r="S140" i="22" s="1"/>
  <c r="R110" i="22"/>
  <c r="R140" i="22" s="1"/>
  <c r="Q110" i="22"/>
  <c r="Q140" i="22" s="1"/>
  <c r="P110" i="22"/>
  <c r="P140" i="22" s="1"/>
  <c r="O110" i="22"/>
  <c r="O140" i="22" s="1"/>
  <c r="N110" i="22"/>
  <c r="N140" i="22" s="1"/>
  <c r="M110" i="22"/>
  <c r="M140" i="22" s="1"/>
  <c r="L110" i="22"/>
  <c r="L140" i="22" s="1"/>
  <c r="K110" i="22"/>
  <c r="K140" i="22" s="1"/>
  <c r="J110" i="22"/>
  <c r="J140" i="22" s="1"/>
  <c r="I110" i="22"/>
  <c r="I140" i="22" s="1"/>
  <c r="H110" i="22"/>
  <c r="H140" i="22" s="1"/>
  <c r="G110" i="22"/>
  <c r="G140" i="22" s="1"/>
  <c r="F110" i="22"/>
  <c r="F140" i="22" s="1"/>
  <c r="E110" i="22"/>
  <c r="E140" i="22" s="1"/>
  <c r="D110" i="22"/>
  <c r="D140" i="22" s="1"/>
  <c r="C110" i="22"/>
  <c r="C140" i="22" s="1"/>
  <c r="N76" i="22"/>
  <c r="N109" i="22" s="1"/>
  <c r="N139" i="22" s="1"/>
  <c r="M76" i="22"/>
  <c r="M109" i="22" s="1"/>
  <c r="M139" i="22" s="1"/>
  <c r="L76" i="22"/>
  <c r="L106" i="22" s="1"/>
  <c r="K76" i="22"/>
  <c r="K109" i="22" s="1"/>
  <c r="K139" i="22" s="1"/>
  <c r="J76" i="22"/>
  <c r="J106" i="22" s="1"/>
  <c r="I76" i="22"/>
  <c r="I106" i="22" s="1"/>
  <c r="H76" i="22"/>
  <c r="H106" i="22" s="1"/>
  <c r="G76" i="22"/>
  <c r="G109" i="22" s="1"/>
  <c r="G139" i="22" s="1"/>
  <c r="F76" i="22"/>
  <c r="F109" i="22" s="1"/>
  <c r="F139" i="22" s="1"/>
  <c r="E76" i="22"/>
  <c r="E109" i="22" s="1"/>
  <c r="E139" i="22" s="1"/>
  <c r="D76" i="22"/>
  <c r="D106" i="22" s="1"/>
  <c r="C76" i="22"/>
  <c r="C106" i="22" s="1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Z18" i="22"/>
  <c r="Z19" i="22" s="1"/>
  <c r="Y18" i="22"/>
  <c r="Y19" i="22" s="1"/>
  <c r="X18" i="22"/>
  <c r="X19" i="22" s="1"/>
  <c r="W18" i="22"/>
  <c r="W19" i="22" s="1"/>
  <c r="W20" i="22" s="1"/>
  <c r="V18" i="22"/>
  <c r="V19" i="22" s="1"/>
  <c r="V20" i="22" s="1"/>
  <c r="U18" i="22"/>
  <c r="U19" i="22" s="1"/>
  <c r="U20" i="22" s="1"/>
  <c r="T18" i="22"/>
  <c r="T19" i="22" s="1"/>
  <c r="T20" i="22" s="1"/>
  <c r="S18" i="22"/>
  <c r="S19" i="22" s="1"/>
  <c r="S20" i="22" s="1"/>
  <c r="R18" i="22"/>
  <c r="R19" i="22" s="1"/>
  <c r="R20" i="22" s="1"/>
  <c r="Q18" i="22"/>
  <c r="Q19" i="22" s="1"/>
  <c r="Q20" i="22" s="1"/>
  <c r="P18" i="22"/>
  <c r="P19" i="22" s="1"/>
  <c r="P20" i="22" s="1"/>
  <c r="O18" i="22"/>
  <c r="O19" i="22" s="1"/>
  <c r="O20" i="22" s="1"/>
  <c r="N18" i="22"/>
  <c r="N19" i="22" s="1"/>
  <c r="N20" i="22" s="1"/>
  <c r="M18" i="22"/>
  <c r="M19" i="22" s="1"/>
  <c r="M20" i="22" s="1"/>
  <c r="L18" i="22"/>
  <c r="L19" i="22" s="1"/>
  <c r="L20" i="22" s="1"/>
  <c r="K18" i="22"/>
  <c r="K19" i="22" s="1"/>
  <c r="K20" i="22" s="1"/>
  <c r="J18" i="22"/>
  <c r="J19" i="22" s="1"/>
  <c r="J20" i="22" s="1"/>
  <c r="I18" i="22"/>
  <c r="I19" i="22" s="1"/>
  <c r="I20" i="22" s="1"/>
  <c r="H18" i="22"/>
  <c r="H19" i="22" s="1"/>
  <c r="H20" i="22" s="1"/>
  <c r="AK2" i="22"/>
  <c r="AK3" i="22" s="1"/>
  <c r="AB18" i="22"/>
  <c r="AB19" i="22" s="1"/>
  <c r="AC18" i="22"/>
  <c r="AC19" i="22" s="1"/>
  <c r="AD18" i="22"/>
  <c r="AD19" i="22" s="1"/>
  <c r="AE18" i="22"/>
  <c r="AE19" i="22" s="1"/>
  <c r="AF18" i="22"/>
  <c r="AF19" i="22" s="1"/>
  <c r="AG18" i="22"/>
  <c r="AG19" i="22" s="1"/>
  <c r="AH18" i="22"/>
  <c r="AH19" i="22" s="1"/>
  <c r="AI18" i="22"/>
  <c r="AI19" i="22" s="1"/>
  <c r="AJ18" i="22"/>
  <c r="AJ19" i="22" s="1"/>
  <c r="AK18" i="22"/>
  <c r="AK19" i="22" s="1"/>
  <c r="AL18" i="22"/>
  <c r="AL19" i="22" s="1"/>
  <c r="AK75" i="22"/>
  <c r="AH75" i="22"/>
  <c r="AH148" i="22"/>
  <c r="Q118" i="22"/>
  <c r="P118" i="22"/>
  <c r="O118" i="22"/>
  <c r="N118" i="22"/>
  <c r="M118" i="22"/>
  <c r="L118" i="22"/>
  <c r="K118" i="22"/>
  <c r="J118" i="22"/>
  <c r="I118" i="22"/>
  <c r="P84" i="22"/>
  <c r="P107" i="22" s="1"/>
  <c r="O84" i="22"/>
  <c r="O107" i="22" s="1"/>
  <c r="N84" i="22"/>
  <c r="N107" i="22" s="1"/>
  <c r="M84" i="22"/>
  <c r="M107" i="22" s="1"/>
  <c r="L84" i="22"/>
  <c r="L107" i="22" s="1"/>
  <c r="K84" i="22"/>
  <c r="K107" i="22" s="1"/>
  <c r="J84" i="22"/>
  <c r="J107" i="22" s="1"/>
  <c r="I84" i="22"/>
  <c r="I107" i="22" s="1"/>
  <c r="S49" i="22"/>
  <c r="R49" i="22"/>
  <c r="Q49" i="22"/>
  <c r="P49" i="22"/>
  <c r="O49" i="22"/>
  <c r="N49" i="22"/>
  <c r="M49" i="22"/>
  <c r="L49" i="22"/>
  <c r="K49" i="22"/>
  <c r="AC2" i="22"/>
  <c r="AC3" i="22" s="1"/>
  <c r="AC4" i="22" s="1"/>
  <c r="AB2" i="22"/>
  <c r="AB3" i="22" s="1"/>
  <c r="AB4" i="22" s="1"/>
  <c r="AA2" i="22"/>
  <c r="AA3" i="22" s="1"/>
  <c r="Z2" i="22"/>
  <c r="Z3" i="22" s="1"/>
  <c r="Z4" i="22" s="1"/>
  <c r="Z41" i="22" s="1"/>
  <c r="Z120" i="22" s="1"/>
  <c r="Z122" i="22" s="1"/>
  <c r="T123" i="22" s="1"/>
  <c r="Y2" i="22"/>
  <c r="Y3" i="22" s="1"/>
  <c r="Y4" i="22" s="1"/>
  <c r="Y41" i="22" s="1"/>
  <c r="Y120" i="22" s="1"/>
  <c r="Y122" i="22" s="1"/>
  <c r="S123" i="22" s="1"/>
  <c r="X2" i="22"/>
  <c r="X3" i="22" s="1"/>
  <c r="X4" i="22" s="1"/>
  <c r="W2" i="22"/>
  <c r="W3" i="22" s="1"/>
  <c r="W40" i="22" s="1"/>
  <c r="W127" i="22" s="1"/>
  <c r="W129" i="22" s="1"/>
  <c r="Q130" i="22" s="1"/>
  <c r="V2" i="22"/>
  <c r="V3" i="22" s="1"/>
  <c r="V4" i="22" s="1"/>
  <c r="V41" i="22" s="1"/>
  <c r="V120" i="22" s="1"/>
  <c r="V122" i="22" s="1"/>
  <c r="P123" i="22" s="1"/>
  <c r="U2" i="22"/>
  <c r="U3" i="22" s="1"/>
  <c r="U40" i="22" s="1"/>
  <c r="U127" i="22" s="1"/>
  <c r="U129" i="22" s="1"/>
  <c r="O130" i="22" s="1"/>
  <c r="T2" i="22"/>
  <c r="T3" i="22" s="1"/>
  <c r="T4" i="22" s="1"/>
  <c r="S2" i="22"/>
  <c r="S3" i="22" s="1"/>
  <c r="S40" i="22" s="1"/>
  <c r="S127" i="22" s="1"/>
  <c r="S129" i="22" s="1"/>
  <c r="M130" i="22" s="1"/>
  <c r="R2" i="22"/>
  <c r="R3" i="22" s="1"/>
  <c r="R40" i="22" s="1"/>
  <c r="R127" i="22" s="1"/>
  <c r="R129" i="22" s="1"/>
  <c r="L130" i="22" s="1"/>
  <c r="Q2" i="22"/>
  <c r="Q3" i="22" s="1"/>
  <c r="Q4" i="22" s="1"/>
  <c r="Q41" i="22" s="1"/>
  <c r="Q120" i="22" s="1"/>
  <c r="Q122" i="22" s="1"/>
  <c r="K123" i="22" s="1"/>
  <c r="P2" i="22"/>
  <c r="P3" i="22" s="1"/>
  <c r="P40" i="22" s="1"/>
  <c r="P127" i="22" s="1"/>
  <c r="P129" i="22" s="1"/>
  <c r="J130" i="22" s="1"/>
  <c r="O2" i="22"/>
  <c r="O3" i="22" s="1"/>
  <c r="O4" i="22" s="1"/>
  <c r="O41" i="22" s="1"/>
  <c r="O120" i="22" s="1"/>
  <c r="O122" i="22" s="1"/>
  <c r="I123" i="22" s="1"/>
  <c r="N2" i="22"/>
  <c r="N3" i="22" s="1"/>
  <c r="N40" i="22" s="1"/>
  <c r="N127" i="22" s="1"/>
  <c r="N129" i="22" s="1"/>
  <c r="H130" i="22" s="1"/>
  <c r="M2" i="22"/>
  <c r="M3" i="22" s="1"/>
  <c r="M40" i="22" s="1"/>
  <c r="M127" i="22" s="1"/>
  <c r="M129" i="22" s="1"/>
  <c r="G130" i="22" s="1"/>
  <c r="L2" i="22"/>
  <c r="L3" i="22" s="1"/>
  <c r="K2" i="22"/>
  <c r="K3" i="22" s="1"/>
  <c r="K4" i="22" s="1"/>
  <c r="J2" i="22"/>
  <c r="J3" i="22" s="1"/>
  <c r="J4" i="22" s="1"/>
  <c r="J41" i="22" s="1"/>
  <c r="I2" i="22"/>
  <c r="I3" i="22" s="1"/>
  <c r="I4" i="22" s="1"/>
  <c r="H2" i="22"/>
  <c r="H3" i="22" s="1"/>
  <c r="G2" i="22"/>
  <c r="G3" i="22" s="1"/>
  <c r="G4" i="22" s="1"/>
  <c r="G41" i="22" s="1"/>
  <c r="G73" i="22" s="1"/>
  <c r="F2" i="22"/>
  <c r="F3" i="22" s="1"/>
  <c r="E2" i="22"/>
  <c r="E3" i="22" s="1"/>
  <c r="D2" i="22"/>
  <c r="D3" i="22" s="1"/>
  <c r="D4" i="22" s="1"/>
  <c r="C2" i="22"/>
  <c r="C3" i="22" s="1"/>
  <c r="C37" i="22" s="1"/>
  <c r="C127" i="22" s="1"/>
  <c r="C129" i="22" s="1"/>
  <c r="AG14" i="22"/>
  <c r="AG15" i="22" s="1"/>
  <c r="AF14" i="22"/>
  <c r="AF15" i="22" s="1"/>
  <c r="AE14" i="22"/>
  <c r="AE15" i="22" s="1"/>
  <c r="AD14" i="22"/>
  <c r="AD15" i="22" s="1"/>
  <c r="AC14" i="22"/>
  <c r="AC15" i="22" s="1"/>
  <c r="AB14" i="22"/>
  <c r="AB15" i="22" s="1"/>
  <c r="AA14" i="22"/>
  <c r="AA15" i="22" s="1"/>
  <c r="Z14" i="22"/>
  <c r="Z15" i="22" s="1"/>
  <c r="Y14" i="22"/>
  <c r="Y15" i="22" s="1"/>
  <c r="AE6" i="22"/>
  <c r="AE11" i="22" s="1"/>
  <c r="AE10" i="22" s="1"/>
  <c r="AC6" i="22"/>
  <c r="G107" i="22"/>
  <c r="F107" i="22"/>
  <c r="D107" i="22"/>
  <c r="C107" i="22"/>
  <c r="E107" i="22"/>
  <c r="AA6" i="22"/>
  <c r="AA12" i="22" s="1"/>
  <c r="Y6" i="22"/>
  <c r="G94" i="22"/>
  <c r="C128" i="22"/>
  <c r="E94" i="22"/>
  <c r="F128" i="22"/>
  <c r="D128" i="22"/>
  <c r="G128" i="22"/>
  <c r="C94" i="22"/>
  <c r="D94" i="22"/>
  <c r="E128" i="22"/>
  <c r="F94" i="22"/>
  <c r="X14" i="22"/>
  <c r="X15" i="22" s="1"/>
  <c r="W14" i="22"/>
  <c r="W15" i="22" s="1"/>
  <c r="W16" i="22" s="1"/>
  <c r="V14" i="22"/>
  <c r="V15" i="22" s="1"/>
  <c r="V16" i="22" s="1"/>
  <c r="T14" i="22"/>
  <c r="T15" i="22" s="1"/>
  <c r="T16" i="22" s="1"/>
  <c r="S14" i="22"/>
  <c r="S15" i="22" s="1"/>
  <c r="S16" i="22" s="1"/>
  <c r="R14" i="22"/>
  <c r="R15" i="22" s="1"/>
  <c r="R16" i="22" s="1"/>
  <c r="O14" i="22"/>
  <c r="O15" i="22" s="1"/>
  <c r="O16" i="22" s="1"/>
  <c r="N14" i="22"/>
  <c r="N15" i="22" s="1"/>
  <c r="N16" i="22" s="1"/>
  <c r="L14" i="22"/>
  <c r="L15" i="22" s="1"/>
  <c r="K14" i="22"/>
  <c r="K15" i="22" s="1"/>
  <c r="K16" i="22" s="1"/>
  <c r="J14" i="22"/>
  <c r="J15" i="22" s="1"/>
  <c r="J16" i="22" s="1"/>
  <c r="M6" i="22"/>
  <c r="L6" i="22"/>
  <c r="J6" i="22"/>
  <c r="I6" i="22"/>
  <c r="H36" i="2"/>
  <c r="G36" i="2"/>
  <c r="H34" i="2"/>
  <c r="G34" i="2"/>
  <c r="H33" i="2"/>
  <c r="G33" i="2"/>
  <c r="H32" i="2"/>
  <c r="G32" i="2"/>
  <c r="H31" i="2"/>
  <c r="J31" i="2" s="1"/>
  <c r="G31" i="2"/>
  <c r="J30" i="2"/>
  <c r="I30" i="2"/>
  <c r="N126" i="22" s="1"/>
  <c r="L29" i="2"/>
  <c r="H29" i="2"/>
  <c r="G29" i="2"/>
  <c r="E21" i="2"/>
  <c r="C21" i="2"/>
  <c r="N57" i="22"/>
  <c r="L50" i="22"/>
  <c r="AL118" i="22"/>
  <c r="AL49" i="22"/>
  <c r="AL84" i="22"/>
  <c r="AL107" i="22" s="1"/>
  <c r="AI118" i="22"/>
  <c r="AK84" i="22"/>
  <c r="AK107" i="22" s="1"/>
  <c r="AK118" i="22"/>
  <c r="AK49" i="22"/>
  <c r="AJ84" i="22"/>
  <c r="AJ107" i="22" s="1"/>
  <c r="AJ118" i="22"/>
  <c r="AF118" i="22"/>
  <c r="AB118" i="22"/>
  <c r="X118" i="22"/>
  <c r="AF84" i="22"/>
  <c r="AF107" i="22" s="1"/>
  <c r="AB84" i="22"/>
  <c r="AB107" i="22" s="1"/>
  <c r="X84" i="22"/>
  <c r="X107" i="22" s="1"/>
  <c r="AH49" i="22"/>
  <c r="AD49" i="22"/>
  <c r="Z49" i="22"/>
  <c r="AE118" i="22"/>
  <c r="AA118" i="22"/>
  <c r="W118" i="22"/>
  <c r="AI84" i="22"/>
  <c r="AI107" i="22" s="1"/>
  <c r="AE84" i="22"/>
  <c r="AE107" i="22" s="1"/>
  <c r="AA84" i="22"/>
  <c r="AA107" i="22" s="1"/>
  <c r="W84" i="22"/>
  <c r="W107" i="22" s="1"/>
  <c r="AG49" i="22"/>
  <c r="AC49" i="22"/>
  <c r="Y49" i="22"/>
  <c r="AH118" i="22"/>
  <c r="AD118" i="22"/>
  <c r="Z118" i="22"/>
  <c r="AH84" i="22"/>
  <c r="AH107" i="22" s="1"/>
  <c r="AD84" i="22"/>
  <c r="AD107" i="22" s="1"/>
  <c r="Z84" i="22"/>
  <c r="Z107" i="22" s="1"/>
  <c r="V84" i="22"/>
  <c r="V107" i="22" s="1"/>
  <c r="AJ49" i="22"/>
  <c r="AF49" i="22"/>
  <c r="AB49" i="22"/>
  <c r="X49" i="22"/>
  <c r="AG118" i="22"/>
  <c r="AC118" i="22"/>
  <c r="Y118" i="22"/>
  <c r="AG84" i="22"/>
  <c r="AG107" i="22" s="1"/>
  <c r="AC84" i="22"/>
  <c r="AC107" i="22" s="1"/>
  <c r="Y84" i="22"/>
  <c r="Y107" i="22" s="1"/>
  <c r="U84" i="22"/>
  <c r="U107" i="22" s="1"/>
  <c r="AI49" i="22"/>
  <c r="AE49" i="22"/>
  <c r="AA49" i="22"/>
  <c r="W49" i="22"/>
  <c r="T118" i="22"/>
  <c r="T84" i="22"/>
  <c r="T107" i="22" s="1"/>
  <c r="V49" i="22"/>
  <c r="S118" i="22"/>
  <c r="S84" i="22"/>
  <c r="S107" i="22" s="1"/>
  <c r="U49" i="22"/>
  <c r="V118" i="22"/>
  <c r="R118" i="22"/>
  <c r="R84" i="22"/>
  <c r="R107" i="22" s="1"/>
  <c r="T49" i="22"/>
  <c r="U118" i="22"/>
  <c r="Q84" i="22"/>
  <c r="Q107" i="22" s="1"/>
  <c r="I14" i="22"/>
  <c r="I15" i="22" s="1"/>
  <c r="I16" i="22" s="1"/>
  <c r="M14" i="22"/>
  <c r="M15" i="22" s="1"/>
  <c r="M16" i="22" s="1"/>
  <c r="Q14" i="22"/>
  <c r="Q15" i="22" s="1"/>
  <c r="Q16" i="22" s="1"/>
  <c r="U14" i="22"/>
  <c r="U15" i="22" s="1"/>
  <c r="U16" i="22" s="1"/>
  <c r="H14" i="22"/>
  <c r="H15" i="22" s="1"/>
  <c r="H16" i="22" s="1"/>
  <c r="P14" i="22"/>
  <c r="P15" i="22" s="1"/>
  <c r="P16" i="22" s="1"/>
  <c r="W6" i="22"/>
  <c r="Q6" i="22"/>
  <c r="O6" i="22"/>
  <c r="S6" i="22"/>
  <c r="K6" i="22"/>
  <c r="P6" i="22"/>
  <c r="U6" i="22"/>
  <c r="N6" i="22"/>
  <c r="R6" i="22"/>
  <c r="T6" i="22"/>
  <c r="H107" i="22"/>
  <c r="AC94" i="22"/>
  <c r="AB94" i="22"/>
  <c r="AA94" i="22"/>
  <c r="AC87" i="22"/>
  <c r="AB87" i="22"/>
  <c r="Z94" i="22"/>
  <c r="AA87" i="22"/>
  <c r="Z128" i="22"/>
  <c r="AA121" i="22"/>
  <c r="AC128" i="22"/>
  <c r="Y87" i="22"/>
  <c r="Z121" i="22"/>
  <c r="Y121" i="22"/>
  <c r="AB128" i="22"/>
  <c r="Z87" i="22"/>
  <c r="Y128" i="22"/>
  <c r="AB121" i="22"/>
  <c r="Y94" i="22"/>
  <c r="AC121" i="22"/>
  <c r="AA128" i="22"/>
  <c r="C87" i="22"/>
  <c r="G121" i="22"/>
  <c r="E121" i="22"/>
  <c r="C121" i="22"/>
  <c r="G87" i="22"/>
  <c r="E87" i="22"/>
  <c r="F121" i="22"/>
  <c r="F87" i="22"/>
  <c r="L128" i="22"/>
  <c r="M94" i="22"/>
  <c r="I94" i="22"/>
  <c r="L121" i="22"/>
  <c r="L94" i="22"/>
  <c r="I121" i="22"/>
  <c r="I87" i="22"/>
  <c r="I128" i="22"/>
  <c r="M87" i="22"/>
  <c r="Q7" i="22"/>
  <c r="M121" i="22"/>
  <c r="J94" i="22"/>
  <c r="M128" i="22"/>
  <c r="H94" i="22"/>
  <c r="N94" i="22"/>
  <c r="H128" i="22"/>
  <c r="J128" i="22"/>
  <c r="N128" i="22"/>
  <c r="D121" i="22"/>
  <c r="D87" i="22"/>
  <c r="L87" i="22"/>
  <c r="J121" i="22"/>
  <c r="N87" i="22"/>
  <c r="H121" i="22"/>
  <c r="V94" i="22"/>
  <c r="K94" i="22"/>
  <c r="N121" i="22"/>
  <c r="H87" i="22"/>
  <c r="R128" i="22"/>
  <c r="U94" i="22"/>
  <c r="Q121" i="22"/>
  <c r="V128" i="22"/>
  <c r="U128" i="22"/>
  <c r="J87" i="22"/>
  <c r="K128" i="22"/>
  <c r="R94" i="22"/>
  <c r="Q87" i="22"/>
  <c r="T94" i="22"/>
  <c r="T128" i="22"/>
  <c r="S128" i="22"/>
  <c r="Q128" i="22"/>
  <c r="S94" i="22"/>
  <c r="Q94" i="22"/>
  <c r="P128" i="22"/>
  <c r="W128" i="22"/>
  <c r="W94" i="22"/>
  <c r="X128" i="22"/>
  <c r="O128" i="22"/>
  <c r="V87" i="22"/>
  <c r="R121" i="22"/>
  <c r="U87" i="22"/>
  <c r="X87" i="22"/>
  <c r="V121" i="22"/>
  <c r="P87" i="22"/>
  <c r="K87" i="22"/>
  <c r="X94" i="22"/>
  <c r="X121" i="22"/>
  <c r="U121" i="22"/>
  <c r="T121" i="22"/>
  <c r="W121" i="22"/>
  <c r="O94" i="22"/>
  <c r="S87" i="22"/>
  <c r="T87" i="22"/>
  <c r="P94" i="22"/>
  <c r="W87" i="22"/>
  <c r="P121" i="22"/>
  <c r="K121" i="22"/>
  <c r="S121" i="22"/>
  <c r="R87" i="22"/>
  <c r="O121" i="22"/>
  <c r="O87" i="22"/>
  <c r="AE2" i="22"/>
  <c r="AE3" i="22" s="1"/>
  <c r="AD2" i="22"/>
  <c r="AD3" i="22" s="1"/>
  <c r="AH2" i="22"/>
  <c r="AH3" i="22" s="1"/>
  <c r="AE94" i="22"/>
  <c r="AG2" i="22"/>
  <c r="AG3" i="22" s="1"/>
  <c r="AG40" i="22" s="1"/>
  <c r="AG127" i="22" s="1"/>
  <c r="AG129" i="22" s="1"/>
  <c r="AA130" i="22" s="1"/>
  <c r="AF2" i="22"/>
  <c r="AF3" i="22" s="1"/>
  <c r="AF40" i="22" s="1"/>
  <c r="AF127" i="22" s="1"/>
  <c r="AF129" i="22" s="1"/>
  <c r="Z130" i="22" s="1"/>
  <c r="AE128" i="22"/>
  <c r="AD128" i="22"/>
  <c r="AD94" i="22"/>
  <c r="AI2" i="22"/>
  <c r="AI3" i="22" s="1"/>
  <c r="AI40" i="22" s="1"/>
  <c r="AI127" i="22" s="1"/>
  <c r="AI129" i="22" s="1"/>
  <c r="AC130" i="22" s="1"/>
  <c r="AH94" i="22"/>
  <c r="AE87" i="22"/>
  <c r="AD87" i="22"/>
  <c r="AH128" i="22"/>
  <c r="AJ2" i="22"/>
  <c r="AJ3" i="22" s="1"/>
  <c r="AJ4" i="22" s="1"/>
  <c r="AD121" i="22"/>
  <c r="AE121" i="22"/>
  <c r="AG94" i="22"/>
  <c r="AH121" i="22"/>
  <c r="AG128" i="22"/>
  <c r="AF94" i="22"/>
  <c r="AI128" i="22"/>
  <c r="AH87" i="22"/>
  <c r="AI94" i="22"/>
  <c r="AF128" i="22"/>
  <c r="AG87" i="22"/>
  <c r="AI87" i="22"/>
  <c r="AF121" i="22"/>
  <c r="AJ94" i="22"/>
  <c r="AF87" i="22"/>
  <c r="AG121" i="22"/>
  <c r="AI121" i="22"/>
  <c r="AJ128" i="22"/>
  <c r="AK94" i="22"/>
  <c r="AJ121" i="22"/>
  <c r="AJ87" i="22"/>
  <c r="AK128" i="22"/>
  <c r="AL128" i="22"/>
  <c r="AK87" i="22"/>
  <c r="AL94" i="22"/>
  <c r="AK121" i="22"/>
  <c r="AL121" i="22"/>
  <c r="AL87" i="22"/>
  <c r="AH14" i="22"/>
  <c r="AH15" i="22" s="1"/>
  <c r="S7" i="22"/>
  <c r="AH6" i="22"/>
  <c r="AH12" i="22" s="1"/>
  <c r="AG6" i="22"/>
  <c r="AG11" i="22" s="1"/>
  <c r="AG10" i="22" s="1"/>
  <c r="AF6" i="22"/>
  <c r="AF12" i="22" s="1"/>
  <c r="AJ75" i="22"/>
  <c r="AJ14" i="22"/>
  <c r="AJ15" i="22" s="1"/>
  <c r="AI14" i="22"/>
  <c r="AI15" i="22" s="1"/>
  <c r="AA18" i="22"/>
  <c r="AA19" i="22" s="1"/>
  <c r="AL75" i="22"/>
  <c r="AL14" i="22"/>
  <c r="AL15" i="22" s="1"/>
  <c r="AL2" i="22"/>
  <c r="AL3" i="22" s="1"/>
  <c r="AL40" i="22" s="1"/>
  <c r="AL127" i="22" s="1"/>
  <c r="AL129" i="22" s="1"/>
  <c r="AF130" i="22" s="1"/>
  <c r="I147" i="22"/>
  <c r="C148" i="22" s="1"/>
  <c r="AI75" i="22"/>
  <c r="U7" i="22"/>
  <c r="S10" i="22"/>
  <c r="O7" i="22"/>
  <c r="AI144" i="22"/>
  <c r="M147" i="22"/>
  <c r="G148" i="22" s="1"/>
  <c r="K147" i="22"/>
  <c r="E148" i="22" s="1"/>
  <c r="O10" i="22"/>
  <c r="U10" i="22"/>
  <c r="AA147" i="22"/>
  <c r="U148" i="22" s="1"/>
  <c r="Y147" i="22"/>
  <c r="S148" i="22" s="1"/>
  <c r="S147" i="22"/>
  <c r="M148" i="22" s="1"/>
  <c r="N147" i="22"/>
  <c r="H148" i="22" s="1"/>
  <c r="W147" i="22"/>
  <c r="Q148" i="22" s="1"/>
  <c r="P147" i="22"/>
  <c r="J148" i="22" s="1"/>
  <c r="T147" i="22"/>
  <c r="N148" i="22" s="1"/>
  <c r="V147" i="22"/>
  <c r="P148" i="22" s="1"/>
  <c r="J147" i="22"/>
  <c r="D148" i="22" s="1"/>
  <c r="L147" i="22"/>
  <c r="F148" i="22" s="1"/>
  <c r="U147" i="22"/>
  <c r="O148" i="22" s="1"/>
  <c r="AK147" i="22"/>
  <c r="AE148" i="22" s="1"/>
  <c r="CG146" i="22"/>
  <c r="CF142" i="22"/>
  <c r="CI146" i="22"/>
  <c r="CB146" i="22"/>
  <c r="CH142" i="22"/>
  <c r="CJ146" i="22"/>
  <c r="CJ142" i="22"/>
  <c r="Q147" i="22"/>
  <c r="K148" i="22" s="1"/>
  <c r="X147" i="22"/>
  <c r="R148" i="22" s="1"/>
  <c r="Z147" i="22"/>
  <c r="T148" i="22" s="1"/>
  <c r="R147" i="22"/>
  <c r="L148" i="22" s="1"/>
  <c r="O147" i="22"/>
  <c r="I148" i="22" s="1"/>
  <c r="CB142" i="22"/>
  <c r="BX146" i="22"/>
  <c r="CG142" i="22"/>
  <c r="CH146" i="22"/>
  <c r="CI142" i="22"/>
  <c r="CF146" i="22"/>
  <c r="BQ146" i="22"/>
  <c r="BV146" i="22"/>
  <c r="BL142" i="22"/>
  <c r="BX142" i="22"/>
  <c r="BM142" i="22"/>
  <c r="BM146" i="22"/>
  <c r="BQ142" i="22"/>
  <c r="CA146" i="22"/>
  <c r="CA142" i="22"/>
  <c r="CD142" i="22"/>
  <c r="CD146" i="22"/>
  <c r="BD142" i="22"/>
  <c r="BD146" i="22"/>
  <c r="AC147" i="22"/>
  <c r="W148" i="22" s="1"/>
  <c r="AG147" i="22"/>
  <c r="AA148" i="22" s="1"/>
  <c r="AB147" i="22"/>
  <c r="V148" i="22" s="1"/>
  <c r="AI147" i="22"/>
  <c r="AC148" i="22" s="1"/>
  <c r="AL147" i="22"/>
  <c r="AF148" i="22" s="1"/>
  <c r="AJ147" i="22"/>
  <c r="AD148" i="22" s="1"/>
  <c r="AH147" i="22"/>
  <c r="AB148" i="22" s="1"/>
  <c r="AE147" i="22"/>
  <c r="Y148" i="22" s="1"/>
  <c r="AD147" i="22"/>
  <c r="X148" i="22" s="1"/>
  <c r="AF147" i="22"/>
  <c r="Z148" i="22" s="1"/>
  <c r="BL146" i="22"/>
  <c r="BV142" i="22"/>
  <c r="BO146" i="22"/>
  <c r="BO142" i="22"/>
  <c r="BT146" i="22"/>
  <c r="BT142" i="22"/>
  <c r="CE146" i="22"/>
  <c r="CE142" i="22"/>
  <c r="BH142" i="22"/>
  <c r="BH146" i="22"/>
  <c r="BK142" i="22"/>
  <c r="BK146" i="22"/>
  <c r="BE146" i="22"/>
  <c r="BE142" i="22"/>
  <c r="BS146" i="22"/>
  <c r="BS142" i="22"/>
  <c r="BZ146" i="22"/>
  <c r="BZ142" i="22"/>
  <c r="BJ146" i="22"/>
  <c r="BJ142" i="22"/>
  <c r="BU142" i="22"/>
  <c r="BU146" i="22"/>
  <c r="BY142" i="22"/>
  <c r="BY146" i="22"/>
  <c r="BF142" i="22"/>
  <c r="BF146" i="22"/>
  <c r="BW146" i="22"/>
  <c r="BW142" i="22"/>
  <c r="BP146" i="22"/>
  <c r="BP142" i="22"/>
  <c r="CC142" i="22"/>
  <c r="CC146" i="22"/>
  <c r="BR146" i="22"/>
  <c r="BR142" i="22"/>
  <c r="BG146" i="22"/>
  <c r="BG142" i="22"/>
  <c r="BN146" i="22"/>
  <c r="BN142" i="22"/>
  <c r="BI146" i="22"/>
  <c r="BI142" i="22"/>
  <c r="AD58" i="2"/>
  <c r="AE58" i="2" s="1"/>
  <c r="AF58" i="2" s="1"/>
  <c r="AG58" i="2" s="1"/>
  <c r="AH58" i="2" s="1"/>
  <c r="AI58" i="2" s="1"/>
  <c r="AJ58" i="2" s="1"/>
  <c r="AK58" i="2" s="1"/>
  <c r="AL58" i="2" s="1"/>
  <c r="AM58" i="2" s="1"/>
  <c r="AN58" i="2" s="1"/>
  <c r="AD50" i="2"/>
  <c r="AE50" i="2" s="1"/>
  <c r="AF50" i="2" s="1"/>
  <c r="AG50" i="2" s="1"/>
  <c r="AH50" i="2" s="1"/>
  <c r="AI50" i="2" s="1"/>
  <c r="AJ50" i="2" s="1"/>
  <c r="AK50" i="2" s="1"/>
  <c r="AL50" i="2" s="1"/>
  <c r="AM50" i="2" s="1"/>
  <c r="AN50" i="2" s="1"/>
  <c r="AM7" i="1" l="1"/>
  <c r="BV18" i="22" s="1"/>
  <c r="BV19" i="22" s="1"/>
  <c r="AK8" i="33" s="1"/>
  <c r="C39" i="59"/>
  <c r="AQ39" i="59"/>
  <c r="AB39" i="59"/>
  <c r="AZ39" i="59"/>
  <c r="AD39" i="59"/>
  <c r="B38" i="59"/>
  <c r="D39" i="59"/>
  <c r="L39" i="59"/>
  <c r="T39" i="59"/>
  <c r="E39" i="59"/>
  <c r="M39" i="59"/>
  <c r="U39" i="59"/>
  <c r="AC39" i="59"/>
  <c r="AK39" i="59"/>
  <c r="BA39" i="59"/>
  <c r="BB39" i="59"/>
  <c r="BC39" i="59"/>
  <c r="F39" i="59"/>
  <c r="N39" i="59"/>
  <c r="V39" i="59"/>
  <c r="G39" i="59"/>
  <c r="O39" i="59"/>
  <c r="W39" i="59"/>
  <c r="AE39" i="59"/>
  <c r="AM39" i="59"/>
  <c r="H39" i="59"/>
  <c r="P39" i="59"/>
  <c r="X39" i="59"/>
  <c r="AF39" i="59"/>
  <c r="AN39" i="59"/>
  <c r="AV39" i="59"/>
  <c r="BD39" i="59"/>
  <c r="Q39" i="59"/>
  <c r="Y39" i="59"/>
  <c r="AG39" i="59"/>
  <c r="AO39" i="59"/>
  <c r="AW39" i="59"/>
  <c r="BE39" i="59"/>
  <c r="AX39" i="59"/>
  <c r="K39" i="59"/>
  <c r="AA39" i="59"/>
  <c r="AY39" i="59"/>
  <c r="BG39" i="59"/>
  <c r="BH39" i="59"/>
  <c r="AL39" i="59"/>
  <c r="AU39" i="59"/>
  <c r="I39" i="59"/>
  <c r="AR39" i="59"/>
  <c r="BI39" i="59"/>
  <c r="J39" i="59"/>
  <c r="R39" i="59"/>
  <c r="Z39" i="59"/>
  <c r="AH39" i="59"/>
  <c r="AP39" i="59"/>
  <c r="BF39" i="59"/>
  <c r="S39" i="59"/>
  <c r="AI39" i="59"/>
  <c r="AJ39" i="59"/>
  <c r="AS39" i="59"/>
  <c r="AT39" i="59"/>
  <c r="B39" i="59"/>
  <c r="G25" i="59"/>
  <c r="D26" i="59"/>
  <c r="L26" i="59"/>
  <c r="I27" i="59"/>
  <c r="F28" i="59"/>
  <c r="C29" i="59"/>
  <c r="K29" i="59"/>
  <c r="H30" i="59"/>
  <c r="E31" i="59"/>
  <c r="B32" i="59"/>
  <c r="J32" i="59"/>
  <c r="G33" i="59"/>
  <c r="D34" i="59"/>
  <c r="L34" i="59"/>
  <c r="I35" i="59"/>
  <c r="F36" i="59"/>
  <c r="C37" i="59"/>
  <c r="K37" i="59"/>
  <c r="S25" i="59"/>
  <c r="AA25" i="59"/>
  <c r="AI25" i="59"/>
  <c r="AQ25" i="59"/>
  <c r="AY25" i="59"/>
  <c r="BG25" i="59"/>
  <c r="R26" i="59"/>
  <c r="Z26" i="59"/>
  <c r="AH26" i="59"/>
  <c r="AP26" i="59"/>
  <c r="AX26" i="59"/>
  <c r="BF26" i="59"/>
  <c r="Q27" i="59"/>
  <c r="Y27" i="59"/>
  <c r="AG27" i="59"/>
  <c r="AO27" i="59"/>
  <c r="AW27" i="59"/>
  <c r="BE27" i="59"/>
  <c r="P28" i="59"/>
  <c r="X28" i="59"/>
  <c r="AF28" i="59"/>
  <c r="AN28" i="59"/>
  <c r="AV28" i="59"/>
  <c r="BD28" i="59"/>
  <c r="O29" i="59"/>
  <c r="W29" i="59"/>
  <c r="AE29" i="59"/>
  <c r="AM29" i="59"/>
  <c r="AU29" i="59"/>
  <c r="BC29" i="59"/>
  <c r="N30" i="59"/>
  <c r="V30" i="59"/>
  <c r="AD30" i="59"/>
  <c r="AL30" i="59"/>
  <c r="AT30" i="59"/>
  <c r="BB30" i="59"/>
  <c r="M31" i="59"/>
  <c r="U31" i="59"/>
  <c r="AC31" i="59"/>
  <c r="AK31" i="59"/>
  <c r="AS31" i="59"/>
  <c r="BA31" i="59"/>
  <c r="BI31" i="59"/>
  <c r="T32" i="59"/>
  <c r="AB32" i="59"/>
  <c r="AJ32" i="59"/>
  <c r="AR32" i="59"/>
  <c r="AZ32" i="59"/>
  <c r="BH32" i="59"/>
  <c r="S33" i="59"/>
  <c r="AA33" i="59"/>
  <c r="AI33" i="59"/>
  <c r="AQ33" i="59"/>
  <c r="AY33" i="59"/>
  <c r="BG33" i="59"/>
  <c r="H25" i="59"/>
  <c r="E26" i="59"/>
  <c r="B27" i="59"/>
  <c r="J27" i="59"/>
  <c r="G28" i="59"/>
  <c r="D29" i="59"/>
  <c r="L29" i="59"/>
  <c r="I30" i="59"/>
  <c r="F31" i="59"/>
  <c r="C32" i="59"/>
  <c r="K32" i="59"/>
  <c r="H33" i="59"/>
  <c r="E34" i="59"/>
  <c r="B35" i="59"/>
  <c r="J35" i="59"/>
  <c r="G36" i="59"/>
  <c r="D37" i="59"/>
  <c r="L37" i="59"/>
  <c r="T25" i="59"/>
  <c r="AB25" i="59"/>
  <c r="AJ25" i="59"/>
  <c r="AR25" i="59"/>
  <c r="AZ25" i="59"/>
  <c r="BH25" i="59"/>
  <c r="S26" i="59"/>
  <c r="AA26" i="59"/>
  <c r="AI26" i="59"/>
  <c r="AQ26" i="59"/>
  <c r="AY26" i="59"/>
  <c r="BG26" i="59"/>
  <c r="R27" i="59"/>
  <c r="Z27" i="59"/>
  <c r="AH27" i="59"/>
  <c r="AP27" i="59"/>
  <c r="AX27" i="59"/>
  <c r="BF27" i="59"/>
  <c r="Q28" i="59"/>
  <c r="Y28" i="59"/>
  <c r="AG28" i="59"/>
  <c r="AO28" i="59"/>
  <c r="AW28" i="59"/>
  <c r="BE28" i="59"/>
  <c r="P29" i="59"/>
  <c r="X29" i="59"/>
  <c r="AF29" i="59"/>
  <c r="AN29" i="59"/>
  <c r="AV29" i="59"/>
  <c r="BD29" i="59"/>
  <c r="O30" i="59"/>
  <c r="W30" i="59"/>
  <c r="AE30" i="59"/>
  <c r="AM30" i="59"/>
  <c r="AU30" i="59"/>
  <c r="BC30" i="59"/>
  <c r="N31" i="59"/>
  <c r="V31" i="59"/>
  <c r="AD31" i="59"/>
  <c r="AL31" i="59"/>
  <c r="AT31" i="59"/>
  <c r="BB31" i="59"/>
  <c r="M32" i="59"/>
  <c r="U32" i="59"/>
  <c r="AC32" i="59"/>
  <c r="AK32" i="59"/>
  <c r="AS32" i="59"/>
  <c r="BA32" i="59"/>
  <c r="BI32" i="59"/>
  <c r="T33" i="59"/>
  <c r="AB33" i="59"/>
  <c r="AJ33" i="59"/>
  <c r="AR33" i="59"/>
  <c r="AZ33" i="59"/>
  <c r="BH33" i="59"/>
  <c r="I25" i="59"/>
  <c r="F26" i="59"/>
  <c r="C27" i="59"/>
  <c r="K27" i="59"/>
  <c r="H28" i="59"/>
  <c r="E29" i="59"/>
  <c r="B30" i="59"/>
  <c r="J30" i="59"/>
  <c r="G31" i="59"/>
  <c r="D32" i="59"/>
  <c r="L32" i="59"/>
  <c r="I33" i="59"/>
  <c r="F34" i="59"/>
  <c r="C35" i="59"/>
  <c r="K35" i="59"/>
  <c r="H36" i="59"/>
  <c r="E37" i="59"/>
  <c r="M25" i="59"/>
  <c r="U25" i="59"/>
  <c r="AC25" i="59"/>
  <c r="AK25" i="59"/>
  <c r="AS25" i="59"/>
  <c r="BA25" i="59"/>
  <c r="BI25" i="59"/>
  <c r="T26" i="59"/>
  <c r="AB26" i="59"/>
  <c r="AJ26" i="59"/>
  <c r="AR26" i="59"/>
  <c r="AZ26" i="59"/>
  <c r="BH26" i="59"/>
  <c r="S27" i="59"/>
  <c r="AA27" i="59"/>
  <c r="AI27" i="59"/>
  <c r="AQ27" i="59"/>
  <c r="AY27" i="59"/>
  <c r="BG27" i="59"/>
  <c r="R28" i="59"/>
  <c r="Z28" i="59"/>
  <c r="AH28" i="59"/>
  <c r="AP28" i="59"/>
  <c r="AX28" i="59"/>
  <c r="BF28" i="59"/>
  <c r="Q29" i="59"/>
  <c r="Y29" i="59"/>
  <c r="AG29" i="59"/>
  <c r="AO29" i="59"/>
  <c r="AW29" i="59"/>
  <c r="BE29" i="59"/>
  <c r="P30" i="59"/>
  <c r="X30" i="59"/>
  <c r="AF30" i="59"/>
  <c r="AN30" i="59"/>
  <c r="AV30" i="59"/>
  <c r="BD30" i="59"/>
  <c r="O31" i="59"/>
  <c r="W31" i="59"/>
  <c r="AE31" i="59"/>
  <c r="AM31" i="59"/>
  <c r="AU31" i="59"/>
  <c r="BC31" i="59"/>
  <c r="N32" i="59"/>
  <c r="V32" i="59"/>
  <c r="AD32" i="59"/>
  <c r="AL32" i="59"/>
  <c r="AT32" i="59"/>
  <c r="BB32" i="59"/>
  <c r="M33" i="59"/>
  <c r="U33" i="59"/>
  <c r="AC33" i="59"/>
  <c r="AK33" i="59"/>
  <c r="AS33" i="59"/>
  <c r="BA33" i="59"/>
  <c r="BI33" i="59"/>
  <c r="T34" i="59"/>
  <c r="B25" i="59"/>
  <c r="J25" i="59"/>
  <c r="G26" i="59"/>
  <c r="D27" i="59"/>
  <c r="L27" i="59"/>
  <c r="I28" i="59"/>
  <c r="F29" i="59"/>
  <c r="C30" i="59"/>
  <c r="K30" i="59"/>
  <c r="H31" i="59"/>
  <c r="E32" i="59"/>
  <c r="B33" i="59"/>
  <c r="J33" i="59"/>
  <c r="G34" i="59"/>
  <c r="D35" i="59"/>
  <c r="L35" i="59"/>
  <c r="I36" i="59"/>
  <c r="F37" i="59"/>
  <c r="N25" i="59"/>
  <c r="V25" i="59"/>
  <c r="AD25" i="59"/>
  <c r="AL25" i="59"/>
  <c r="AT25" i="59"/>
  <c r="BB25" i="59"/>
  <c r="M26" i="59"/>
  <c r="U26" i="59"/>
  <c r="AC26" i="59"/>
  <c r="AK26" i="59"/>
  <c r="AS26" i="59"/>
  <c r="BA26" i="59"/>
  <c r="BI26" i="59"/>
  <c r="T27" i="59"/>
  <c r="AB27" i="59"/>
  <c r="AJ27" i="59"/>
  <c r="AR27" i="59"/>
  <c r="AZ27" i="59"/>
  <c r="BH27" i="59"/>
  <c r="S28" i="59"/>
  <c r="AA28" i="59"/>
  <c r="AI28" i="59"/>
  <c r="AQ28" i="59"/>
  <c r="AY28" i="59"/>
  <c r="BG28" i="59"/>
  <c r="R29" i="59"/>
  <c r="Z29" i="59"/>
  <c r="AH29" i="59"/>
  <c r="AP29" i="59"/>
  <c r="AX29" i="59"/>
  <c r="BF29" i="59"/>
  <c r="Q30" i="59"/>
  <c r="Y30" i="59"/>
  <c r="AG30" i="59"/>
  <c r="AO30" i="59"/>
  <c r="AW30" i="59"/>
  <c r="BE30" i="59"/>
  <c r="P31" i="59"/>
  <c r="X31" i="59"/>
  <c r="AF31" i="59"/>
  <c r="AN31" i="59"/>
  <c r="AV31" i="59"/>
  <c r="BD31" i="59"/>
  <c r="O32" i="59"/>
  <c r="W32" i="59"/>
  <c r="AE32" i="59"/>
  <c r="AM32" i="59"/>
  <c r="AU32" i="59"/>
  <c r="BC32" i="59"/>
  <c r="N33" i="59"/>
  <c r="V33" i="59"/>
  <c r="AD33" i="59"/>
  <c r="AL33" i="59"/>
  <c r="AT33" i="59"/>
  <c r="C25" i="59"/>
  <c r="K25" i="59"/>
  <c r="H26" i="59"/>
  <c r="E27" i="59"/>
  <c r="B28" i="59"/>
  <c r="J28" i="59"/>
  <c r="G29" i="59"/>
  <c r="D30" i="59"/>
  <c r="L30" i="59"/>
  <c r="I31" i="59"/>
  <c r="F32" i="59"/>
  <c r="C33" i="59"/>
  <c r="K33" i="59"/>
  <c r="H34" i="59"/>
  <c r="E35" i="59"/>
  <c r="B36" i="59"/>
  <c r="J36" i="59"/>
  <c r="G37" i="59"/>
  <c r="O25" i="59"/>
  <c r="W25" i="59"/>
  <c r="AE25" i="59"/>
  <c r="AM25" i="59"/>
  <c r="AU25" i="59"/>
  <c r="BC25" i="59"/>
  <c r="N26" i="59"/>
  <c r="V26" i="59"/>
  <c r="AD26" i="59"/>
  <c r="AL26" i="59"/>
  <c r="AT26" i="59"/>
  <c r="BB26" i="59"/>
  <c r="M27" i="59"/>
  <c r="U27" i="59"/>
  <c r="AC27" i="59"/>
  <c r="AK27" i="59"/>
  <c r="AS27" i="59"/>
  <c r="BA27" i="59"/>
  <c r="BI27" i="59"/>
  <c r="T28" i="59"/>
  <c r="AB28" i="59"/>
  <c r="AJ28" i="59"/>
  <c r="AR28" i="59"/>
  <c r="E25" i="59"/>
  <c r="B26" i="59"/>
  <c r="J26" i="59"/>
  <c r="G27" i="59"/>
  <c r="D28" i="59"/>
  <c r="L28" i="59"/>
  <c r="I29" i="59"/>
  <c r="F30" i="59"/>
  <c r="C31" i="59"/>
  <c r="K31" i="59"/>
  <c r="H32" i="59"/>
  <c r="E33" i="59"/>
  <c r="B34" i="59"/>
  <c r="J34" i="59"/>
  <c r="G35" i="59"/>
  <c r="D36" i="59"/>
  <c r="L36" i="59"/>
  <c r="I37" i="59"/>
  <c r="Q25" i="59"/>
  <c r="Y25" i="59"/>
  <c r="AG25" i="59"/>
  <c r="AO25" i="59"/>
  <c r="AW25" i="59"/>
  <c r="BE25" i="59"/>
  <c r="P26" i="59"/>
  <c r="X26" i="59"/>
  <c r="AF26" i="59"/>
  <c r="AN26" i="59"/>
  <c r="AV26" i="59"/>
  <c r="BD26" i="59"/>
  <c r="O27" i="59"/>
  <c r="W27" i="59"/>
  <c r="AE27" i="59"/>
  <c r="AM27" i="59"/>
  <c r="AU27" i="59"/>
  <c r="BC27" i="59"/>
  <c r="N28" i="59"/>
  <c r="V28" i="59"/>
  <c r="AD28" i="59"/>
  <c r="AL28" i="59"/>
  <c r="AT28" i="59"/>
  <c r="BB28" i="59"/>
  <c r="M29" i="59"/>
  <c r="U29" i="59"/>
  <c r="AC29" i="59"/>
  <c r="AK29" i="59"/>
  <c r="AS29" i="59"/>
  <c r="BA29" i="59"/>
  <c r="BI29" i="59"/>
  <c r="T30" i="59"/>
  <c r="AB30" i="59"/>
  <c r="AJ30" i="59"/>
  <c r="AR30" i="59"/>
  <c r="AZ30" i="59"/>
  <c r="BH30" i="59"/>
  <c r="S31" i="59"/>
  <c r="AA31" i="59"/>
  <c r="AI31" i="59"/>
  <c r="AQ31" i="59"/>
  <c r="AY31" i="59"/>
  <c r="BG31" i="59"/>
  <c r="R32" i="59"/>
  <c r="Z32" i="59"/>
  <c r="AH32" i="59"/>
  <c r="AP32" i="59"/>
  <c r="AX32" i="59"/>
  <c r="BF32" i="59"/>
  <c r="Q33" i="59"/>
  <c r="Y33" i="59"/>
  <c r="AG33" i="59"/>
  <c r="AO33" i="59"/>
  <c r="AW33" i="59"/>
  <c r="BE33" i="59"/>
  <c r="P34" i="59"/>
  <c r="X34" i="59"/>
  <c r="AF34" i="59"/>
  <c r="F25" i="59"/>
  <c r="C26" i="59"/>
  <c r="K26" i="59"/>
  <c r="H27" i="59"/>
  <c r="E28" i="59"/>
  <c r="B29" i="59"/>
  <c r="J29" i="59"/>
  <c r="G30" i="59"/>
  <c r="D31" i="59"/>
  <c r="L31" i="59"/>
  <c r="I32" i="59"/>
  <c r="F33" i="59"/>
  <c r="C34" i="59"/>
  <c r="K34" i="59"/>
  <c r="H35" i="59"/>
  <c r="E36" i="59"/>
  <c r="B37" i="59"/>
  <c r="J37" i="59"/>
  <c r="R25" i="59"/>
  <c r="Z25" i="59"/>
  <c r="AH25" i="59"/>
  <c r="AP25" i="59"/>
  <c r="AX25" i="59"/>
  <c r="BF25" i="59"/>
  <c r="Q26" i="59"/>
  <c r="Y26" i="59"/>
  <c r="AG26" i="59"/>
  <c r="AO26" i="59"/>
  <c r="AW26" i="59"/>
  <c r="BE26" i="59"/>
  <c r="P27" i="59"/>
  <c r="X27" i="59"/>
  <c r="AF27" i="59"/>
  <c r="AN27" i="59"/>
  <c r="AV27" i="59"/>
  <c r="BD27" i="59"/>
  <c r="O28" i="59"/>
  <c r="W28" i="59"/>
  <c r="AE28" i="59"/>
  <c r="AM28" i="59"/>
  <c r="AU28" i="59"/>
  <c r="BC28" i="59"/>
  <c r="N29" i="59"/>
  <c r="V29" i="59"/>
  <c r="AD29" i="59"/>
  <c r="AL29" i="59"/>
  <c r="AT29" i="59"/>
  <c r="BB29" i="59"/>
  <c r="M30" i="59"/>
  <c r="U30" i="59"/>
  <c r="AC30" i="59"/>
  <c r="AK30" i="59"/>
  <c r="AS30" i="59"/>
  <c r="BA30" i="59"/>
  <c r="BI30" i="59"/>
  <c r="T31" i="59"/>
  <c r="AB31" i="59"/>
  <c r="AJ31" i="59"/>
  <c r="AR31" i="59"/>
  <c r="AZ31" i="59"/>
  <c r="BH31" i="59"/>
  <c r="S32" i="59"/>
  <c r="AA32" i="59"/>
  <c r="AI32" i="59"/>
  <c r="AQ32" i="59"/>
  <c r="AY32" i="59"/>
  <c r="BG32" i="59"/>
  <c r="R33" i="59"/>
  <c r="Z33" i="59"/>
  <c r="AH33" i="59"/>
  <c r="AP33" i="59"/>
  <c r="AX33" i="59"/>
  <c r="E30" i="59"/>
  <c r="C36" i="59"/>
  <c r="BD25" i="59"/>
  <c r="V27" i="59"/>
  <c r="AK28" i="59"/>
  <c r="AA29" i="59"/>
  <c r="BG29" i="59"/>
  <c r="AP30" i="59"/>
  <c r="Y31" i="59"/>
  <c r="BE31" i="59"/>
  <c r="AN32" i="59"/>
  <c r="W33" i="59"/>
  <c r="BB33" i="59"/>
  <c r="R34" i="59"/>
  <c r="AB34" i="59"/>
  <c r="AK34" i="59"/>
  <c r="AS34" i="59"/>
  <c r="BA34" i="59"/>
  <c r="BI34" i="59"/>
  <c r="T35" i="59"/>
  <c r="AB35" i="59"/>
  <c r="AJ35" i="59"/>
  <c r="AR35" i="59"/>
  <c r="AZ35" i="59"/>
  <c r="BH35" i="59"/>
  <c r="S36" i="59"/>
  <c r="AA36" i="59"/>
  <c r="AI36" i="59"/>
  <c r="AQ36" i="59"/>
  <c r="AY36" i="59"/>
  <c r="BG36" i="59"/>
  <c r="R37" i="59"/>
  <c r="Z37" i="59"/>
  <c r="AH37" i="59"/>
  <c r="AP37" i="59"/>
  <c r="AX37" i="59"/>
  <c r="BF37" i="59"/>
  <c r="Q38" i="59"/>
  <c r="Y38" i="59"/>
  <c r="AG38" i="59"/>
  <c r="AO38" i="59"/>
  <c r="AW38" i="59"/>
  <c r="BE38" i="59"/>
  <c r="V37" i="59"/>
  <c r="AT37" i="59"/>
  <c r="AK38" i="59"/>
  <c r="T29" i="59"/>
  <c r="AA34" i="59"/>
  <c r="AA35" i="59"/>
  <c r="AH36" i="59"/>
  <c r="AO37" i="59"/>
  <c r="AN38" i="59"/>
  <c r="D25" i="59"/>
  <c r="B31" i="59"/>
  <c r="K36" i="59"/>
  <c r="O26" i="59"/>
  <c r="AD27" i="59"/>
  <c r="AS28" i="59"/>
  <c r="AB29" i="59"/>
  <c r="BH29" i="59"/>
  <c r="AQ30" i="59"/>
  <c r="Z31" i="59"/>
  <c r="BF31" i="59"/>
  <c r="AO32" i="59"/>
  <c r="X33" i="59"/>
  <c r="BC33" i="59"/>
  <c r="S34" i="59"/>
  <c r="AC34" i="59"/>
  <c r="AL34" i="59"/>
  <c r="AT34" i="59"/>
  <c r="BB34" i="59"/>
  <c r="M35" i="59"/>
  <c r="U35" i="59"/>
  <c r="AC35" i="59"/>
  <c r="AK35" i="59"/>
  <c r="AS35" i="59"/>
  <c r="BA35" i="59"/>
  <c r="BI35" i="59"/>
  <c r="T36" i="59"/>
  <c r="AB36" i="59"/>
  <c r="AJ36" i="59"/>
  <c r="AR36" i="59"/>
  <c r="AZ36" i="59"/>
  <c r="BH36" i="59"/>
  <c r="S37" i="59"/>
  <c r="AA37" i="59"/>
  <c r="AI37" i="59"/>
  <c r="AQ37" i="59"/>
  <c r="AY37" i="59"/>
  <c r="BG37" i="59"/>
  <c r="R38" i="59"/>
  <c r="Z38" i="59"/>
  <c r="AH38" i="59"/>
  <c r="AP38" i="59"/>
  <c r="AX38" i="59"/>
  <c r="BF38" i="59"/>
  <c r="N37" i="59"/>
  <c r="AL37" i="59"/>
  <c r="AC38" i="59"/>
  <c r="BI38" i="59"/>
  <c r="AX31" i="59"/>
  <c r="AR34" i="59"/>
  <c r="AY35" i="59"/>
  <c r="AX36" i="59"/>
  <c r="X38" i="59"/>
  <c r="L25" i="59"/>
  <c r="J31" i="59"/>
  <c r="H37" i="59"/>
  <c r="W26" i="59"/>
  <c r="AL27" i="59"/>
  <c r="AZ28" i="59"/>
  <c r="AI29" i="59"/>
  <c r="R30" i="59"/>
  <c r="AX30" i="59"/>
  <c r="AG31" i="59"/>
  <c r="P32" i="59"/>
  <c r="AV32" i="59"/>
  <c r="AE33" i="59"/>
  <c r="BD33" i="59"/>
  <c r="U34" i="59"/>
  <c r="AD34" i="59"/>
  <c r="AM34" i="59"/>
  <c r="AU34" i="59"/>
  <c r="BC34" i="59"/>
  <c r="N35" i="59"/>
  <c r="V35" i="59"/>
  <c r="AD35" i="59"/>
  <c r="AL35" i="59"/>
  <c r="AT35" i="59"/>
  <c r="BB35" i="59"/>
  <c r="M36" i="59"/>
  <c r="U36" i="59"/>
  <c r="AC36" i="59"/>
  <c r="AK36" i="59"/>
  <c r="AS36" i="59"/>
  <c r="BA36" i="59"/>
  <c r="BI36" i="59"/>
  <c r="T37" i="59"/>
  <c r="AB37" i="59"/>
  <c r="AJ37" i="59"/>
  <c r="AR37" i="59"/>
  <c r="AZ37" i="59"/>
  <c r="BH37" i="59"/>
  <c r="S38" i="59"/>
  <c r="AA38" i="59"/>
  <c r="AI38" i="59"/>
  <c r="AQ38" i="59"/>
  <c r="AY38" i="59"/>
  <c r="BG38" i="59"/>
  <c r="AU36" i="59"/>
  <c r="BB37" i="59"/>
  <c r="AS38" i="59"/>
  <c r="AZ29" i="59"/>
  <c r="AJ34" i="59"/>
  <c r="AI35" i="59"/>
  <c r="AP36" i="59"/>
  <c r="AW37" i="59"/>
  <c r="AV38" i="59"/>
  <c r="I26" i="59"/>
  <c r="G32" i="59"/>
  <c r="P25" i="59"/>
  <c r="AE26" i="59"/>
  <c r="AT27" i="59"/>
  <c r="BA28" i="59"/>
  <c r="AJ29" i="59"/>
  <c r="S30" i="59"/>
  <c r="AY30" i="59"/>
  <c r="AH31" i="59"/>
  <c r="Q32" i="59"/>
  <c r="AW32" i="59"/>
  <c r="AF33" i="59"/>
  <c r="BF33" i="59"/>
  <c r="V34" i="59"/>
  <c r="AE34" i="59"/>
  <c r="AN34" i="59"/>
  <c r="AV34" i="59"/>
  <c r="BD34" i="59"/>
  <c r="O35" i="59"/>
  <c r="W35" i="59"/>
  <c r="AE35" i="59"/>
  <c r="AM35" i="59"/>
  <c r="AU35" i="59"/>
  <c r="BC35" i="59"/>
  <c r="N36" i="59"/>
  <c r="V36" i="59"/>
  <c r="AD36" i="59"/>
  <c r="AL36" i="59"/>
  <c r="AT36" i="59"/>
  <c r="BB36" i="59"/>
  <c r="M37" i="59"/>
  <c r="U37" i="59"/>
  <c r="AC37" i="59"/>
  <c r="AK37" i="59"/>
  <c r="AS37" i="59"/>
  <c r="BA37" i="59"/>
  <c r="BI37" i="59"/>
  <c r="T38" i="59"/>
  <c r="AB38" i="59"/>
  <c r="AJ38" i="59"/>
  <c r="AR38" i="59"/>
  <c r="AZ38" i="59"/>
  <c r="BH38" i="59"/>
  <c r="BC36" i="59"/>
  <c r="M38" i="59"/>
  <c r="BA38" i="59"/>
  <c r="AI30" i="59"/>
  <c r="AZ34" i="59"/>
  <c r="BG35" i="59"/>
  <c r="BF36" i="59"/>
  <c r="P38" i="59"/>
  <c r="F27" i="59"/>
  <c r="D33" i="59"/>
  <c r="X25" i="59"/>
  <c r="AM26" i="59"/>
  <c r="BB27" i="59"/>
  <c r="BH28" i="59"/>
  <c r="AQ29" i="59"/>
  <c r="Z30" i="59"/>
  <c r="BF30" i="59"/>
  <c r="AO31" i="59"/>
  <c r="X32" i="59"/>
  <c r="BD32" i="59"/>
  <c r="AM33" i="59"/>
  <c r="M34" i="59"/>
  <c r="W34" i="59"/>
  <c r="AG34" i="59"/>
  <c r="AO34" i="59"/>
  <c r="AW34" i="59"/>
  <c r="BE34" i="59"/>
  <c r="P35" i="59"/>
  <c r="X35" i="59"/>
  <c r="AF35" i="59"/>
  <c r="AN35" i="59"/>
  <c r="AV35" i="59"/>
  <c r="BD35" i="59"/>
  <c r="O36" i="59"/>
  <c r="W36" i="59"/>
  <c r="AE36" i="59"/>
  <c r="AM36" i="59"/>
  <c r="AD37" i="59"/>
  <c r="U38" i="59"/>
  <c r="R31" i="59"/>
  <c r="AQ35" i="59"/>
  <c r="AG37" i="59"/>
  <c r="C28" i="59"/>
  <c r="L33" i="59"/>
  <c r="AF25" i="59"/>
  <c r="AU26" i="59"/>
  <c r="M28" i="59"/>
  <c r="BI28" i="59"/>
  <c r="AR29" i="59"/>
  <c r="AA30" i="59"/>
  <c r="BG30" i="59"/>
  <c r="AP31" i="59"/>
  <c r="Y32" i="59"/>
  <c r="BE32" i="59"/>
  <c r="AN33" i="59"/>
  <c r="N34" i="59"/>
  <c r="Y34" i="59"/>
  <c r="AH34" i="59"/>
  <c r="AP34" i="59"/>
  <c r="AX34" i="59"/>
  <c r="BF34" i="59"/>
  <c r="Q35" i="59"/>
  <c r="Y35" i="59"/>
  <c r="AG35" i="59"/>
  <c r="AO35" i="59"/>
  <c r="AW35" i="59"/>
  <c r="BE35" i="59"/>
  <c r="P36" i="59"/>
  <c r="X36" i="59"/>
  <c r="AF36" i="59"/>
  <c r="AN36" i="59"/>
  <c r="AV36" i="59"/>
  <c r="BD36" i="59"/>
  <c r="O37" i="59"/>
  <c r="W37" i="59"/>
  <c r="AE37" i="59"/>
  <c r="AM37" i="59"/>
  <c r="AU37" i="59"/>
  <c r="BC37" i="59"/>
  <c r="N38" i="59"/>
  <c r="V38" i="59"/>
  <c r="AD38" i="59"/>
  <c r="AL38" i="59"/>
  <c r="AT38" i="59"/>
  <c r="BB38" i="59"/>
  <c r="H29" i="59"/>
  <c r="AV25" i="59"/>
  <c r="AC28" i="59"/>
  <c r="P33" i="59"/>
  <c r="AV33" i="59"/>
  <c r="S35" i="59"/>
  <c r="R36" i="59"/>
  <c r="Q37" i="59"/>
  <c r="BE37" i="59"/>
  <c r="K28" i="59"/>
  <c r="I34" i="59"/>
  <c r="AN25" i="59"/>
  <c r="BC26" i="59"/>
  <c r="U28" i="59"/>
  <c r="S29" i="59"/>
  <c r="AY29" i="59"/>
  <c r="AH30" i="59"/>
  <c r="Q31" i="59"/>
  <c r="AW31" i="59"/>
  <c r="AF32" i="59"/>
  <c r="O33" i="59"/>
  <c r="AU33" i="59"/>
  <c r="O34" i="59"/>
  <c r="Z34" i="59"/>
  <c r="AI34" i="59"/>
  <c r="AQ34" i="59"/>
  <c r="AY34" i="59"/>
  <c r="BG34" i="59"/>
  <c r="R35" i="59"/>
  <c r="Z35" i="59"/>
  <c r="AH35" i="59"/>
  <c r="AP35" i="59"/>
  <c r="AX35" i="59"/>
  <c r="BF35" i="59"/>
  <c r="Q36" i="59"/>
  <c r="Y36" i="59"/>
  <c r="AG36" i="59"/>
  <c r="AO36" i="59"/>
  <c r="AW36" i="59"/>
  <c r="BE36" i="59"/>
  <c r="P37" i="59"/>
  <c r="X37" i="59"/>
  <c r="AF37" i="59"/>
  <c r="AN37" i="59"/>
  <c r="AV37" i="59"/>
  <c r="BD37" i="59"/>
  <c r="O38" i="59"/>
  <c r="W38" i="59"/>
  <c r="AE38" i="59"/>
  <c r="AM38" i="59"/>
  <c r="AU38" i="59"/>
  <c r="BC38" i="59"/>
  <c r="F35" i="59"/>
  <c r="N27" i="59"/>
  <c r="AG32" i="59"/>
  <c r="Q34" i="59"/>
  <c r="BH34" i="59"/>
  <c r="Z36" i="59"/>
  <c r="Y37" i="59"/>
  <c r="AF38" i="59"/>
  <c r="BD38" i="59"/>
  <c r="L38" i="59"/>
  <c r="BH24" i="59"/>
  <c r="AZ24" i="59"/>
  <c r="AR24" i="59"/>
  <c r="AJ24" i="59"/>
  <c r="AB24" i="59"/>
  <c r="T24" i="59"/>
  <c r="L24" i="59"/>
  <c r="D24" i="59"/>
  <c r="BD23" i="59"/>
  <c r="AV23" i="59"/>
  <c r="AN23" i="59"/>
  <c r="AF23" i="59"/>
  <c r="X23" i="59"/>
  <c r="P23" i="59"/>
  <c r="H23" i="59"/>
  <c r="BH22" i="59"/>
  <c r="AZ22" i="59"/>
  <c r="AR22" i="59"/>
  <c r="AJ22" i="59"/>
  <c r="AB22" i="59"/>
  <c r="T22" i="59"/>
  <c r="L22" i="59"/>
  <c r="L40" i="59" s="1"/>
  <c r="L41" i="59" s="1"/>
  <c r="D22" i="59"/>
  <c r="BD21" i="59"/>
  <c r="AV21" i="59"/>
  <c r="AN21" i="59"/>
  <c r="AF21" i="59"/>
  <c r="X21" i="59"/>
  <c r="P21" i="59"/>
  <c r="H21" i="59"/>
  <c r="BH20" i="59"/>
  <c r="AZ20" i="59"/>
  <c r="AR20" i="59"/>
  <c r="AJ20" i="59"/>
  <c r="AB20" i="59"/>
  <c r="T20" i="59"/>
  <c r="L20" i="59"/>
  <c r="D20" i="59"/>
  <c r="BD19" i="59"/>
  <c r="AV19" i="59"/>
  <c r="AN19" i="59"/>
  <c r="AF19" i="59"/>
  <c r="X19" i="59"/>
  <c r="P19" i="59"/>
  <c r="H19" i="59"/>
  <c r="BH18" i="59"/>
  <c r="AZ18" i="59"/>
  <c r="AR18" i="59"/>
  <c r="AJ18" i="59"/>
  <c r="AB18" i="59"/>
  <c r="T18" i="59"/>
  <c r="L18" i="59"/>
  <c r="D18" i="59"/>
  <c r="BD17" i="59"/>
  <c r="AV17" i="59"/>
  <c r="AN17" i="59"/>
  <c r="AF17" i="59"/>
  <c r="X17" i="59"/>
  <c r="P17" i="59"/>
  <c r="K38" i="59"/>
  <c r="BG24" i="59"/>
  <c r="AY24" i="59"/>
  <c r="AQ24" i="59"/>
  <c r="AI24" i="59"/>
  <c r="AA24" i="59"/>
  <c r="S24" i="59"/>
  <c r="K24" i="59"/>
  <c r="C24" i="59"/>
  <c r="BC23" i="59"/>
  <c r="AU23" i="59"/>
  <c r="AM23" i="59"/>
  <c r="AE23" i="59"/>
  <c r="W23" i="59"/>
  <c r="O23" i="59"/>
  <c r="G23" i="59"/>
  <c r="BG22" i="59"/>
  <c r="AY22" i="59"/>
  <c r="AQ22" i="59"/>
  <c r="AI22" i="59"/>
  <c r="AA22" i="59"/>
  <c r="S22" i="59"/>
  <c r="K22" i="59"/>
  <c r="C22" i="59"/>
  <c r="BC21" i="59"/>
  <c r="AU21" i="59"/>
  <c r="AM21" i="59"/>
  <c r="AE21" i="59"/>
  <c r="W21" i="59"/>
  <c r="O21" i="59"/>
  <c r="G21" i="59"/>
  <c r="BG20" i="59"/>
  <c r="AY20" i="59"/>
  <c r="AQ20" i="59"/>
  <c r="AI20" i="59"/>
  <c r="AA20" i="59"/>
  <c r="S20" i="59"/>
  <c r="K20" i="59"/>
  <c r="C20" i="59"/>
  <c r="BC19" i="59"/>
  <c r="AU19" i="59"/>
  <c r="AM19" i="59"/>
  <c r="AE19" i="59"/>
  <c r="W19" i="59"/>
  <c r="O19" i="59"/>
  <c r="G19" i="59"/>
  <c r="BG18" i="59"/>
  <c r="AY18" i="59"/>
  <c r="AQ18" i="59"/>
  <c r="AI18" i="59"/>
  <c r="AA18" i="59"/>
  <c r="S18" i="59"/>
  <c r="K18" i="59"/>
  <c r="C18" i="59"/>
  <c r="BC17" i="59"/>
  <c r="AU17" i="59"/>
  <c r="AM17" i="59"/>
  <c r="AE17" i="59"/>
  <c r="W17" i="59"/>
  <c r="O17" i="59"/>
  <c r="G17" i="59"/>
  <c r="BG16" i="59"/>
  <c r="AY16" i="59"/>
  <c r="AQ16" i="59"/>
  <c r="AI16" i="59"/>
  <c r="J38" i="59"/>
  <c r="BF24" i="59"/>
  <c r="AX24" i="59"/>
  <c r="AP24" i="59"/>
  <c r="AH24" i="59"/>
  <c r="Z24" i="59"/>
  <c r="R24" i="59"/>
  <c r="J24" i="59"/>
  <c r="B24" i="59"/>
  <c r="BB23" i="59"/>
  <c r="AT23" i="59"/>
  <c r="AL23" i="59"/>
  <c r="AD23" i="59"/>
  <c r="V23" i="59"/>
  <c r="N23" i="59"/>
  <c r="F23" i="59"/>
  <c r="BF22" i="59"/>
  <c r="AX22" i="59"/>
  <c r="AP22" i="59"/>
  <c r="AH22" i="59"/>
  <c r="Z22" i="59"/>
  <c r="R22" i="59"/>
  <c r="J22" i="59"/>
  <c r="B22" i="59"/>
  <c r="BB21" i="59"/>
  <c r="AT21" i="59"/>
  <c r="AL21" i="59"/>
  <c r="AD21" i="59"/>
  <c r="V21" i="59"/>
  <c r="N21" i="59"/>
  <c r="F21" i="59"/>
  <c r="BF20" i="59"/>
  <c r="AX20" i="59"/>
  <c r="AP20" i="59"/>
  <c r="AH20" i="59"/>
  <c r="Z20" i="59"/>
  <c r="R20" i="59"/>
  <c r="J20" i="59"/>
  <c r="B20" i="59"/>
  <c r="BB19" i="59"/>
  <c r="AT19" i="59"/>
  <c r="AL19" i="59"/>
  <c r="AD19" i="59"/>
  <c r="V19" i="59"/>
  <c r="N19" i="59"/>
  <c r="F19" i="59"/>
  <c r="BF18" i="59"/>
  <c r="AX18" i="59"/>
  <c r="AP18" i="59"/>
  <c r="AH18" i="59"/>
  <c r="Z18" i="59"/>
  <c r="R18" i="59"/>
  <c r="J18" i="59"/>
  <c r="B18" i="59"/>
  <c r="BB17" i="59"/>
  <c r="AT17" i="59"/>
  <c r="AL17" i="59"/>
  <c r="AD17" i="59"/>
  <c r="V17" i="59"/>
  <c r="N17" i="59"/>
  <c r="F17" i="59"/>
  <c r="BF16" i="59"/>
  <c r="AX16" i="59"/>
  <c r="AP16" i="59"/>
  <c r="AH16" i="59"/>
  <c r="Z16" i="59"/>
  <c r="R16" i="59"/>
  <c r="J16" i="59"/>
  <c r="B16" i="59"/>
  <c r="BB15" i="59"/>
  <c r="I38" i="59"/>
  <c r="BE24" i="59"/>
  <c r="AW24" i="59"/>
  <c r="AO24" i="59"/>
  <c r="AG24" i="59"/>
  <c r="Y24" i="59"/>
  <c r="Q24" i="59"/>
  <c r="I24" i="59"/>
  <c r="BI23" i="59"/>
  <c r="BA23" i="59"/>
  <c r="AS23" i="59"/>
  <c r="AK23" i="59"/>
  <c r="AC23" i="59"/>
  <c r="U23" i="59"/>
  <c r="M23" i="59"/>
  <c r="E23" i="59"/>
  <c r="BE22" i="59"/>
  <c r="AW22" i="59"/>
  <c r="AO22" i="59"/>
  <c r="AG22" i="59"/>
  <c r="Y22" i="59"/>
  <c r="Q22" i="59"/>
  <c r="I22" i="59"/>
  <c r="BI21" i="59"/>
  <c r="BA21" i="59"/>
  <c r="AS21" i="59"/>
  <c r="AK21" i="59"/>
  <c r="AC21" i="59"/>
  <c r="U21" i="59"/>
  <c r="M21" i="59"/>
  <c r="E21" i="59"/>
  <c r="BE20" i="59"/>
  <c r="AW20" i="59"/>
  <c r="AO20" i="59"/>
  <c r="AG20" i="59"/>
  <c r="Y20" i="59"/>
  <c r="Q20" i="59"/>
  <c r="I20" i="59"/>
  <c r="BI19" i="59"/>
  <c r="BA19" i="59"/>
  <c r="AS19" i="59"/>
  <c r="AK19" i="59"/>
  <c r="AC19" i="59"/>
  <c r="U19" i="59"/>
  <c r="M19" i="59"/>
  <c r="E19" i="59"/>
  <c r="BE18" i="59"/>
  <c r="AW18" i="59"/>
  <c r="AO18" i="59"/>
  <c r="AG18" i="59"/>
  <c r="Y18" i="59"/>
  <c r="Q18" i="59"/>
  <c r="I18" i="59"/>
  <c r="BI17" i="59"/>
  <c r="BA17" i="59"/>
  <c r="AS17" i="59"/>
  <c r="AK17" i="59"/>
  <c r="AC17" i="59"/>
  <c r="U17" i="59"/>
  <c r="M17" i="59"/>
  <c r="E17" i="59"/>
  <c r="BE16" i="59"/>
  <c r="AW16" i="59"/>
  <c r="AO16" i="59"/>
  <c r="AG16" i="59"/>
  <c r="Y16" i="59"/>
  <c r="Q16" i="59"/>
  <c r="I16" i="59"/>
  <c r="BI15" i="59"/>
  <c r="BA15" i="59"/>
  <c r="H38" i="59"/>
  <c r="BD24" i="59"/>
  <c r="AV24" i="59"/>
  <c r="AN24" i="59"/>
  <c r="AF24" i="59"/>
  <c r="X24" i="59"/>
  <c r="P24" i="59"/>
  <c r="H24" i="59"/>
  <c r="BH23" i="59"/>
  <c r="AZ23" i="59"/>
  <c r="AR23" i="59"/>
  <c r="AJ23" i="59"/>
  <c r="AB23" i="59"/>
  <c r="T23" i="59"/>
  <c r="L23" i="59"/>
  <c r="D23" i="59"/>
  <c r="BD22" i="59"/>
  <c r="AV22" i="59"/>
  <c r="G38" i="59"/>
  <c r="BC24" i="59"/>
  <c r="AU24" i="59"/>
  <c r="AM24" i="59"/>
  <c r="AE24" i="59"/>
  <c r="W24" i="59"/>
  <c r="O24" i="59"/>
  <c r="G24" i="59"/>
  <c r="BG23" i="59"/>
  <c r="AY23" i="59"/>
  <c r="AQ23" i="59"/>
  <c r="AI23" i="59"/>
  <c r="AA23" i="59"/>
  <c r="S23" i="59"/>
  <c r="K23" i="59"/>
  <c r="C23" i="59"/>
  <c r="BC22" i="59"/>
  <c r="AU22" i="59"/>
  <c r="AM22" i="59"/>
  <c r="AE22" i="59"/>
  <c r="W22" i="59"/>
  <c r="O22" i="59"/>
  <c r="G22" i="59"/>
  <c r="BG21" i="59"/>
  <c r="AY21" i="59"/>
  <c r="AQ21" i="59"/>
  <c r="AI21" i="59"/>
  <c r="AA21" i="59"/>
  <c r="S21" i="59"/>
  <c r="K21" i="59"/>
  <c r="C21" i="59"/>
  <c r="BC20" i="59"/>
  <c r="AU20" i="59"/>
  <c r="AM20" i="59"/>
  <c r="AE20" i="59"/>
  <c r="W20" i="59"/>
  <c r="O20" i="59"/>
  <c r="G20" i="59"/>
  <c r="BG19" i="59"/>
  <c r="AY19" i="59"/>
  <c r="AQ19" i="59"/>
  <c r="AI19" i="59"/>
  <c r="AA19" i="59"/>
  <c r="S19" i="59"/>
  <c r="K19" i="59"/>
  <c r="C19" i="59"/>
  <c r="BC18" i="59"/>
  <c r="AU18" i="59"/>
  <c r="AM18" i="59"/>
  <c r="AE18" i="59"/>
  <c r="W18" i="59"/>
  <c r="O18" i="59"/>
  <c r="G18" i="59"/>
  <c r="BG17" i="59"/>
  <c r="AY17" i="59"/>
  <c r="AQ17" i="59"/>
  <c r="AI17" i="59"/>
  <c r="AA17" i="59"/>
  <c r="S17" i="59"/>
  <c r="BB24" i="59"/>
  <c r="V24" i="59"/>
  <c r="AX23" i="59"/>
  <c r="R23" i="59"/>
  <c r="AT22" i="59"/>
  <c r="X22" i="59"/>
  <c r="E22" i="59"/>
  <c r="AP21" i="59"/>
  <c r="T21" i="59"/>
  <c r="BI20" i="59"/>
  <c r="AL20" i="59"/>
  <c r="P20" i="59"/>
  <c r="BE19" i="59"/>
  <c r="AH19" i="59"/>
  <c r="L19" i="59"/>
  <c r="BA18" i="59"/>
  <c r="AD18" i="59"/>
  <c r="H18" i="59"/>
  <c r="AW17" i="59"/>
  <c r="Z17" i="59"/>
  <c r="I17" i="59"/>
  <c r="BC16" i="59"/>
  <c r="AR16" i="59"/>
  <c r="AD16" i="59"/>
  <c r="T16" i="59"/>
  <c r="H16" i="59"/>
  <c r="BF15" i="59"/>
  <c r="AV15" i="59"/>
  <c r="AN15" i="59"/>
  <c r="AF15" i="59"/>
  <c r="X15" i="59"/>
  <c r="P15" i="59"/>
  <c r="H15" i="59"/>
  <c r="BH14" i="59"/>
  <c r="AZ14" i="59"/>
  <c r="AR14" i="59"/>
  <c r="AJ14" i="59"/>
  <c r="AB14" i="59"/>
  <c r="T14" i="59"/>
  <c r="L14" i="59"/>
  <c r="D14" i="59"/>
  <c r="BD13" i="59"/>
  <c r="AV13" i="59"/>
  <c r="AN13" i="59"/>
  <c r="AF13" i="59"/>
  <c r="X13" i="59"/>
  <c r="P13" i="59"/>
  <c r="H13" i="59"/>
  <c r="BH12" i="59"/>
  <c r="AZ12" i="59"/>
  <c r="AR12" i="59"/>
  <c r="AJ12" i="59"/>
  <c r="AB12" i="59"/>
  <c r="T12" i="59"/>
  <c r="L12" i="59"/>
  <c r="D12" i="59"/>
  <c r="BD11" i="59"/>
  <c r="AV11" i="59"/>
  <c r="AN11" i="59"/>
  <c r="AF11" i="59"/>
  <c r="X11" i="59"/>
  <c r="P11" i="59"/>
  <c r="H11" i="59"/>
  <c r="BH10" i="59"/>
  <c r="AZ10" i="59"/>
  <c r="AR10" i="59"/>
  <c r="AJ10" i="59"/>
  <c r="AB10" i="59"/>
  <c r="T10" i="59"/>
  <c r="L10" i="59"/>
  <c r="D10" i="59"/>
  <c r="BD9" i="59"/>
  <c r="AV9" i="59"/>
  <c r="AN9" i="59"/>
  <c r="AF9" i="59"/>
  <c r="X9" i="59"/>
  <c r="P9" i="59"/>
  <c r="H9" i="59"/>
  <c r="BH8" i="59"/>
  <c r="AZ8" i="59"/>
  <c r="AR8" i="59"/>
  <c r="BA24" i="59"/>
  <c r="U24" i="59"/>
  <c r="AW23" i="59"/>
  <c r="Q23" i="59"/>
  <c r="AS22" i="59"/>
  <c r="V22" i="59"/>
  <c r="BH21" i="59"/>
  <c r="AO21" i="59"/>
  <c r="R21" i="59"/>
  <c r="BD20" i="59"/>
  <c r="AK20" i="59"/>
  <c r="N20" i="59"/>
  <c r="AZ19" i="59"/>
  <c r="AG19" i="59"/>
  <c r="J19" i="59"/>
  <c r="AV18" i="59"/>
  <c r="AC18" i="59"/>
  <c r="F18" i="59"/>
  <c r="AR17" i="59"/>
  <c r="Y17" i="59"/>
  <c r="H17" i="59"/>
  <c r="BB16" i="59"/>
  <c r="AN16" i="59"/>
  <c r="AC16" i="59"/>
  <c r="S16" i="59"/>
  <c r="G16" i="59"/>
  <c r="BE15" i="59"/>
  <c r="AU15" i="59"/>
  <c r="AM15" i="59"/>
  <c r="AE15" i="59"/>
  <c r="W15" i="59"/>
  <c r="O15" i="59"/>
  <c r="G15" i="59"/>
  <c r="BG14" i="59"/>
  <c r="AY14" i="59"/>
  <c r="AQ14" i="59"/>
  <c r="AI14" i="59"/>
  <c r="AA14" i="59"/>
  <c r="S14" i="59"/>
  <c r="K14" i="59"/>
  <c r="C14" i="59"/>
  <c r="BC13" i="59"/>
  <c r="AU13" i="59"/>
  <c r="AM13" i="59"/>
  <c r="AE13" i="59"/>
  <c r="W13" i="59"/>
  <c r="O13" i="59"/>
  <c r="G13" i="59"/>
  <c r="BG12" i="59"/>
  <c r="AY12" i="59"/>
  <c r="AQ12" i="59"/>
  <c r="AI12" i="59"/>
  <c r="AA12" i="59"/>
  <c r="S12" i="59"/>
  <c r="K12" i="59"/>
  <c r="C12" i="59"/>
  <c r="BC11" i="59"/>
  <c r="AU11" i="59"/>
  <c r="AM11" i="59"/>
  <c r="AE11" i="59"/>
  <c r="W11" i="59"/>
  <c r="O11" i="59"/>
  <c r="G11" i="59"/>
  <c r="BG10" i="59"/>
  <c r="AY10" i="59"/>
  <c r="AQ10" i="59"/>
  <c r="AI10" i="59"/>
  <c r="AA10" i="59"/>
  <c r="S10" i="59"/>
  <c r="K10" i="59"/>
  <c r="C10" i="59"/>
  <c r="BC9" i="59"/>
  <c r="AU9" i="59"/>
  <c r="AM9" i="59"/>
  <c r="AE9" i="59"/>
  <c r="W9" i="59"/>
  <c r="O9" i="59"/>
  <c r="G9" i="59"/>
  <c r="BG8" i="59"/>
  <c r="AY8" i="59"/>
  <c r="AY40" i="59" s="1"/>
  <c r="AY41" i="59" s="1"/>
  <c r="AQ8" i="59"/>
  <c r="AT24" i="59"/>
  <c r="N24" i="59"/>
  <c r="AP23" i="59"/>
  <c r="J23" i="59"/>
  <c r="AN22" i="59"/>
  <c r="U22" i="59"/>
  <c r="BF21" i="59"/>
  <c r="AJ21" i="59"/>
  <c r="Q21" i="59"/>
  <c r="BB20" i="59"/>
  <c r="AF20" i="59"/>
  <c r="M20" i="59"/>
  <c r="AX19" i="59"/>
  <c r="AB19" i="59"/>
  <c r="I19" i="59"/>
  <c r="AT18" i="59"/>
  <c r="X18" i="59"/>
  <c r="E18" i="59"/>
  <c r="AP17" i="59"/>
  <c r="T17" i="59"/>
  <c r="D17" i="59"/>
  <c r="BA16" i="59"/>
  <c r="AM16" i="59"/>
  <c r="AB16" i="59"/>
  <c r="P16" i="59"/>
  <c r="F16" i="59"/>
  <c r="BD15" i="59"/>
  <c r="AT15" i="59"/>
  <c r="AL15" i="59"/>
  <c r="AD15" i="59"/>
  <c r="V15" i="59"/>
  <c r="N15" i="59"/>
  <c r="AS24" i="59"/>
  <c r="M24" i="59"/>
  <c r="AO23" i="59"/>
  <c r="I23" i="59"/>
  <c r="AL22" i="59"/>
  <c r="P22" i="59"/>
  <c r="BE21" i="59"/>
  <c r="AH21" i="59"/>
  <c r="L21" i="59"/>
  <c r="BA20" i="59"/>
  <c r="AD20" i="59"/>
  <c r="H20" i="59"/>
  <c r="AW19" i="59"/>
  <c r="Z19" i="59"/>
  <c r="D19" i="59"/>
  <c r="AS18" i="59"/>
  <c r="V18" i="59"/>
  <c r="BH17" i="59"/>
  <c r="AO17" i="59"/>
  <c r="R17" i="59"/>
  <c r="C17" i="59"/>
  <c r="AZ16" i="59"/>
  <c r="AL16" i="59"/>
  <c r="AA16" i="59"/>
  <c r="O16" i="59"/>
  <c r="E16" i="59"/>
  <c r="BC15" i="59"/>
  <c r="AS15" i="59"/>
  <c r="AK15" i="59"/>
  <c r="AC15" i="59"/>
  <c r="U15" i="59"/>
  <c r="M15" i="59"/>
  <c r="E15" i="59"/>
  <c r="BE14" i="59"/>
  <c r="AW14" i="59"/>
  <c r="AO14" i="59"/>
  <c r="AG14" i="59"/>
  <c r="Y14" i="59"/>
  <c r="Q14" i="59"/>
  <c r="I14" i="59"/>
  <c r="BI13" i="59"/>
  <c r="BA13" i="59"/>
  <c r="AS13" i="59"/>
  <c r="AK13" i="59"/>
  <c r="AC13" i="59"/>
  <c r="U13" i="59"/>
  <c r="M13" i="59"/>
  <c r="E13" i="59"/>
  <c r="BE12" i="59"/>
  <c r="AW12" i="59"/>
  <c r="AO12" i="59"/>
  <c r="AG12" i="59"/>
  <c r="Y12" i="59"/>
  <c r="Q12" i="59"/>
  <c r="I12" i="59"/>
  <c r="BI11" i="59"/>
  <c r="BA11" i="59"/>
  <c r="AS11" i="59"/>
  <c r="AK11" i="59"/>
  <c r="AC11" i="59"/>
  <c r="U11" i="59"/>
  <c r="M11" i="59"/>
  <c r="E11" i="59"/>
  <c r="BE10" i="59"/>
  <c r="AW10" i="59"/>
  <c r="AO10" i="59"/>
  <c r="AG10" i="59"/>
  <c r="Y10" i="59"/>
  <c r="Q10" i="59"/>
  <c r="I10" i="59"/>
  <c r="BI9" i="59"/>
  <c r="BA9" i="59"/>
  <c r="AS9" i="59"/>
  <c r="AK9" i="59"/>
  <c r="AL24" i="59"/>
  <c r="F24" i="59"/>
  <c r="AH23" i="59"/>
  <c r="B23" i="59"/>
  <c r="AK22" i="59"/>
  <c r="N22" i="59"/>
  <c r="AZ21" i="59"/>
  <c r="AG21" i="59"/>
  <c r="J21" i="59"/>
  <c r="AV20" i="59"/>
  <c r="AC20" i="59"/>
  <c r="F20" i="59"/>
  <c r="AR19" i="59"/>
  <c r="Y19" i="59"/>
  <c r="B19" i="59"/>
  <c r="AN18" i="59"/>
  <c r="U18" i="59"/>
  <c r="BF17" i="59"/>
  <c r="AJ17" i="59"/>
  <c r="Q17" i="59"/>
  <c r="B17" i="59"/>
  <c r="AV16" i="59"/>
  <c r="AK16" i="59"/>
  <c r="X16" i="59"/>
  <c r="N16" i="59"/>
  <c r="D16" i="59"/>
  <c r="AZ15" i="59"/>
  <c r="AR15" i="59"/>
  <c r="AJ15" i="59"/>
  <c r="AB15" i="59"/>
  <c r="T15" i="59"/>
  <c r="L15" i="59"/>
  <c r="D15" i="59"/>
  <c r="BD14" i="59"/>
  <c r="AV14" i="59"/>
  <c r="AN14" i="59"/>
  <c r="AF14" i="59"/>
  <c r="X14" i="59"/>
  <c r="P14" i="59"/>
  <c r="H14" i="59"/>
  <c r="BH13" i="59"/>
  <c r="AZ13" i="59"/>
  <c r="AR13" i="59"/>
  <c r="AJ13" i="59"/>
  <c r="AB13" i="59"/>
  <c r="T13" i="59"/>
  <c r="L13" i="59"/>
  <c r="D13" i="59"/>
  <c r="BD12" i="59"/>
  <c r="AV12" i="59"/>
  <c r="AN12" i="59"/>
  <c r="AF12" i="59"/>
  <c r="X12" i="59"/>
  <c r="P12" i="59"/>
  <c r="H12" i="59"/>
  <c r="BH11" i="59"/>
  <c r="AZ11" i="59"/>
  <c r="AR11" i="59"/>
  <c r="AJ11" i="59"/>
  <c r="AB11" i="59"/>
  <c r="T11" i="59"/>
  <c r="L11" i="59"/>
  <c r="D11" i="59"/>
  <c r="BD10" i="59"/>
  <c r="AV10" i="59"/>
  <c r="AN10" i="59"/>
  <c r="AF10" i="59"/>
  <c r="X10" i="59"/>
  <c r="P10" i="59"/>
  <c r="H10" i="59"/>
  <c r="BH9" i="59"/>
  <c r="AZ9" i="59"/>
  <c r="AR9" i="59"/>
  <c r="AJ9" i="59"/>
  <c r="AB9" i="59"/>
  <c r="T9" i="59"/>
  <c r="L9" i="59"/>
  <c r="D9" i="59"/>
  <c r="BD8" i="59"/>
  <c r="AV8" i="59"/>
  <c r="AK24" i="59"/>
  <c r="E24" i="59"/>
  <c r="AG23" i="59"/>
  <c r="BI22" i="59"/>
  <c r="AF22" i="59"/>
  <c r="M22" i="59"/>
  <c r="AX21" i="59"/>
  <c r="AB21" i="59"/>
  <c r="I21" i="59"/>
  <c r="AT20" i="59"/>
  <c r="X20" i="59"/>
  <c r="E20" i="59"/>
  <c r="AP19" i="59"/>
  <c r="T19" i="59"/>
  <c r="BI18" i="59"/>
  <c r="AL18" i="59"/>
  <c r="P18" i="59"/>
  <c r="BE17" i="59"/>
  <c r="AH17" i="59"/>
  <c r="L17" i="59"/>
  <c r="BI16" i="59"/>
  <c r="AU16" i="59"/>
  <c r="AJ16" i="59"/>
  <c r="W16" i="59"/>
  <c r="M16" i="59"/>
  <c r="C16" i="59"/>
  <c r="AY15" i="59"/>
  <c r="AQ15" i="59"/>
  <c r="AI15" i="59"/>
  <c r="AA15" i="59"/>
  <c r="S15" i="59"/>
  <c r="K15" i="59"/>
  <c r="C15" i="59"/>
  <c r="BC14" i="59"/>
  <c r="AU14" i="59"/>
  <c r="AM14" i="59"/>
  <c r="AE14" i="59"/>
  <c r="W14" i="59"/>
  <c r="O14" i="59"/>
  <c r="G14" i="59"/>
  <c r="BG13" i="59"/>
  <c r="AY13" i="59"/>
  <c r="AQ13" i="59"/>
  <c r="AI13" i="59"/>
  <c r="AA13" i="59"/>
  <c r="S13" i="59"/>
  <c r="K13" i="59"/>
  <c r="C13" i="59"/>
  <c r="BC12" i="59"/>
  <c r="AU12" i="59"/>
  <c r="AM12" i="59"/>
  <c r="AE12" i="59"/>
  <c r="W12" i="59"/>
  <c r="O12" i="59"/>
  <c r="G12" i="59"/>
  <c r="BG11" i="59"/>
  <c r="AY11" i="59"/>
  <c r="AQ11" i="59"/>
  <c r="AI11" i="59"/>
  <c r="AA11" i="59"/>
  <c r="S11" i="59"/>
  <c r="K11" i="59"/>
  <c r="C11" i="59"/>
  <c r="BC10" i="59"/>
  <c r="AU10" i="59"/>
  <c r="AM10" i="59"/>
  <c r="AE10" i="59"/>
  <c r="W10" i="59"/>
  <c r="O10" i="59"/>
  <c r="G10" i="59"/>
  <c r="BG9" i="59"/>
  <c r="AY9" i="59"/>
  <c r="AQ9" i="59"/>
  <c r="AI9" i="59"/>
  <c r="AA9" i="59"/>
  <c r="S9" i="59"/>
  <c r="K9" i="59"/>
  <c r="C9" i="59"/>
  <c r="BC8" i="59"/>
  <c r="AU8" i="59"/>
  <c r="AD24" i="59"/>
  <c r="AD22" i="59"/>
  <c r="D21" i="59"/>
  <c r="AO19" i="59"/>
  <c r="N18" i="59"/>
  <c r="BH16" i="59"/>
  <c r="L16" i="59"/>
  <c r="AH15" i="59"/>
  <c r="F15" i="59"/>
  <c r="AS14" i="59"/>
  <c r="V14" i="59"/>
  <c r="B14" i="59"/>
  <c r="AO13" i="59"/>
  <c r="R13" i="59"/>
  <c r="BF12" i="59"/>
  <c r="AK12" i="59"/>
  <c r="N12" i="59"/>
  <c r="BB11" i="59"/>
  <c r="AG11" i="59"/>
  <c r="J11" i="59"/>
  <c r="AX10" i="59"/>
  <c r="AC10" i="59"/>
  <c r="F10" i="59"/>
  <c r="AT9" i="59"/>
  <c r="Z9" i="59"/>
  <c r="J9" i="59"/>
  <c r="BB8" i="59"/>
  <c r="AN8" i="59"/>
  <c r="AF8" i="59"/>
  <c r="AF40" i="59" s="1"/>
  <c r="AF41" i="59" s="1"/>
  <c r="X8" i="59"/>
  <c r="P8" i="59"/>
  <c r="H8" i="59"/>
  <c r="F11" i="59"/>
  <c r="Y21" i="59"/>
  <c r="U16" i="59"/>
  <c r="E14" i="59"/>
  <c r="BI12" i="59"/>
  <c r="AH11" i="59"/>
  <c r="AW9" i="59"/>
  <c r="Y8" i="59"/>
  <c r="AC24" i="59"/>
  <c r="AC22" i="59"/>
  <c r="B21" i="59"/>
  <c r="AJ19" i="59"/>
  <c r="M18" i="59"/>
  <c r="BD16" i="59"/>
  <c r="K16" i="59"/>
  <c r="AG15" i="59"/>
  <c r="B15" i="59"/>
  <c r="AP14" i="59"/>
  <c r="U14" i="59"/>
  <c r="BF13" i="59"/>
  <c r="AL13" i="59"/>
  <c r="Q13" i="59"/>
  <c r="BB12" i="59"/>
  <c r="AH12" i="59"/>
  <c r="M12" i="59"/>
  <c r="AX11" i="59"/>
  <c r="AD11" i="59"/>
  <c r="I11" i="59"/>
  <c r="AT10" i="59"/>
  <c r="Z10" i="59"/>
  <c r="E10" i="59"/>
  <c r="AP9" i="59"/>
  <c r="Y9" i="59"/>
  <c r="I9" i="59"/>
  <c r="BA8" i="59"/>
  <c r="AM8" i="59"/>
  <c r="AE8" i="59"/>
  <c r="AE40" i="59" s="1"/>
  <c r="AE41" i="59" s="1"/>
  <c r="W8" i="59"/>
  <c r="O8" i="59"/>
  <c r="G8" i="59"/>
  <c r="Z11" i="59"/>
  <c r="F8" i="59"/>
  <c r="BF19" i="59"/>
  <c r="AT14" i="59"/>
  <c r="AL12" i="59"/>
  <c r="N11" i="59"/>
  <c r="AC9" i="59"/>
  <c r="AG8" i="59"/>
  <c r="BF23" i="59"/>
  <c r="H22" i="59"/>
  <c r="H40" i="59" s="1"/>
  <c r="H41" i="59" s="1"/>
  <c r="AS20" i="59"/>
  <c r="R19" i="59"/>
  <c r="AZ17" i="59"/>
  <c r="AT16" i="59"/>
  <c r="BH15" i="59"/>
  <c r="Z15" i="59"/>
  <c r="BI14" i="59"/>
  <c r="AL14" i="59"/>
  <c r="R14" i="59"/>
  <c r="BE13" i="59"/>
  <c r="AH13" i="59"/>
  <c r="N13" i="59"/>
  <c r="BA12" i="59"/>
  <c r="AD12" i="59"/>
  <c r="J12" i="59"/>
  <c r="AW11" i="59"/>
  <c r="AS10" i="59"/>
  <c r="V10" i="59"/>
  <c r="B10" i="59"/>
  <c r="AO9" i="59"/>
  <c r="V9" i="59"/>
  <c r="F9" i="59"/>
  <c r="AX8" i="59"/>
  <c r="AL8" i="59"/>
  <c r="AD8" i="59"/>
  <c r="V8" i="59"/>
  <c r="N8" i="59"/>
  <c r="BE23" i="59"/>
  <c r="F22" i="59"/>
  <c r="AN20" i="59"/>
  <c r="Q19" i="59"/>
  <c r="AX17" i="59"/>
  <c r="AS16" i="59"/>
  <c r="BG15" i="59"/>
  <c r="Y15" i="59"/>
  <c r="BF14" i="59"/>
  <c r="AK14" i="59"/>
  <c r="N14" i="59"/>
  <c r="BB13" i="59"/>
  <c r="AG13" i="59"/>
  <c r="J13" i="59"/>
  <c r="AX12" i="59"/>
  <c r="AC12" i="59"/>
  <c r="F12" i="59"/>
  <c r="AT11" i="59"/>
  <c r="Y11" i="59"/>
  <c r="B11" i="59"/>
  <c r="AP10" i="59"/>
  <c r="U10" i="59"/>
  <c r="BF9" i="59"/>
  <c r="AL9" i="59"/>
  <c r="U9" i="59"/>
  <c r="E9" i="59"/>
  <c r="AW8" i="59"/>
  <c r="AK8" i="59"/>
  <c r="AC8" i="59"/>
  <c r="U8" i="59"/>
  <c r="M8" i="59"/>
  <c r="E8" i="59"/>
  <c r="J15" i="59"/>
  <c r="B13" i="59"/>
  <c r="BF11" i="59"/>
  <c r="M10" i="59"/>
  <c r="N9" i="59"/>
  <c r="AP8" i="59"/>
  <c r="Z8" i="59"/>
  <c r="B8" i="59"/>
  <c r="Z14" i="59"/>
  <c r="BA10" i="59"/>
  <c r="AO8" i="59"/>
  <c r="Z23" i="59"/>
  <c r="AW21" i="59"/>
  <c r="V20" i="59"/>
  <c r="BD18" i="59"/>
  <c r="AG17" i="59"/>
  <c r="AF16" i="59"/>
  <c r="AX15" i="59"/>
  <c r="R15" i="59"/>
  <c r="BB14" i="59"/>
  <c r="AH14" i="59"/>
  <c r="M14" i="59"/>
  <c r="AX13" i="59"/>
  <c r="AD13" i="59"/>
  <c r="I13" i="59"/>
  <c r="AT12" i="59"/>
  <c r="Z12" i="59"/>
  <c r="E12" i="59"/>
  <c r="AP11" i="59"/>
  <c r="V11" i="59"/>
  <c r="BI10" i="59"/>
  <c r="AL10" i="59"/>
  <c r="R10" i="59"/>
  <c r="BE9" i="59"/>
  <c r="AH9" i="59"/>
  <c r="R9" i="59"/>
  <c r="B9" i="59"/>
  <c r="AT8" i="59"/>
  <c r="AJ8" i="59"/>
  <c r="AB8" i="59"/>
  <c r="AB40" i="59" s="1"/>
  <c r="AB41" i="59" s="1"/>
  <c r="T8" i="59"/>
  <c r="L8" i="59"/>
  <c r="D8" i="59"/>
  <c r="F38" i="59"/>
  <c r="Z21" i="59"/>
  <c r="AK18" i="59"/>
  <c r="K17" i="59"/>
  <c r="AP15" i="59"/>
  <c r="AC14" i="59"/>
  <c r="AT13" i="59"/>
  <c r="AP12" i="59"/>
  <c r="AL11" i="59"/>
  <c r="AH10" i="59"/>
  <c r="AX9" i="59"/>
  <c r="BF8" i="59"/>
  <c r="R8" i="59"/>
  <c r="R40" i="59" s="1"/>
  <c r="R41" i="59" s="1"/>
  <c r="BI24" i="59"/>
  <c r="J17" i="59"/>
  <c r="AO15" i="59"/>
  <c r="V13" i="59"/>
  <c r="BE11" i="59"/>
  <c r="J10" i="59"/>
  <c r="BE8" i="59"/>
  <c r="I8" i="59"/>
  <c r="Y23" i="59"/>
  <c r="AR21" i="59"/>
  <c r="U20" i="59"/>
  <c r="BB18" i="59"/>
  <c r="AB17" i="59"/>
  <c r="AE16" i="59"/>
  <c r="AW15" i="59"/>
  <c r="Q15" i="59"/>
  <c r="BA14" i="59"/>
  <c r="AD14" i="59"/>
  <c r="J14" i="59"/>
  <c r="AW13" i="59"/>
  <c r="Z13" i="59"/>
  <c r="F13" i="59"/>
  <c r="AS12" i="59"/>
  <c r="V12" i="59"/>
  <c r="B12" i="59"/>
  <c r="AO11" i="59"/>
  <c r="R11" i="59"/>
  <c r="BF10" i="59"/>
  <c r="AK10" i="59"/>
  <c r="N10" i="59"/>
  <c r="BB9" i="59"/>
  <c r="AG9" i="59"/>
  <c r="Q9" i="59"/>
  <c r="BI8" i="59"/>
  <c r="AS8" i="59"/>
  <c r="AI8" i="59"/>
  <c r="AA8" i="59"/>
  <c r="S8" i="59"/>
  <c r="K8" i="59"/>
  <c r="C8" i="59"/>
  <c r="BB22" i="59"/>
  <c r="BH19" i="59"/>
  <c r="V16" i="59"/>
  <c r="AX14" i="59"/>
  <c r="F14" i="59"/>
  <c r="Y13" i="59"/>
  <c r="U12" i="59"/>
  <c r="Q11" i="59"/>
  <c r="BB10" i="59"/>
  <c r="AD9" i="59"/>
  <c r="AH8" i="59"/>
  <c r="J8" i="59"/>
  <c r="BA22" i="59"/>
  <c r="AF18" i="59"/>
  <c r="I15" i="59"/>
  <c r="AP13" i="59"/>
  <c r="R12" i="59"/>
  <c r="AD10" i="59"/>
  <c r="M9" i="59"/>
  <c r="Q8" i="59"/>
  <c r="B15" i="58"/>
  <c r="J15" i="58"/>
  <c r="R15" i="58"/>
  <c r="Z15" i="58"/>
  <c r="AH15" i="58"/>
  <c r="AP15" i="58"/>
  <c r="AX15" i="58"/>
  <c r="BF15" i="58"/>
  <c r="F16" i="58"/>
  <c r="N16" i="58"/>
  <c r="V16" i="58"/>
  <c r="AD16" i="58"/>
  <c r="AL16" i="58"/>
  <c r="AT16" i="58"/>
  <c r="BB16" i="58"/>
  <c r="B17" i="58"/>
  <c r="J17" i="58"/>
  <c r="R17" i="58"/>
  <c r="Z17" i="58"/>
  <c r="AH17" i="58"/>
  <c r="AP17" i="58"/>
  <c r="AX17" i="58"/>
  <c r="BF17" i="58"/>
  <c r="F18" i="58"/>
  <c r="N18" i="58"/>
  <c r="V18" i="58"/>
  <c r="AD18" i="58"/>
  <c r="AL18" i="58"/>
  <c r="AT18" i="58"/>
  <c r="BB18" i="58"/>
  <c r="B19" i="58"/>
  <c r="J19" i="58"/>
  <c r="R19" i="58"/>
  <c r="Z19" i="58"/>
  <c r="AH19" i="58"/>
  <c r="AP19" i="58"/>
  <c r="AX19" i="58"/>
  <c r="BF19" i="58"/>
  <c r="F20" i="58"/>
  <c r="N20" i="58"/>
  <c r="V20" i="58"/>
  <c r="AD20" i="58"/>
  <c r="AL20" i="58"/>
  <c r="AT20" i="58"/>
  <c r="C15" i="58"/>
  <c r="K15" i="58"/>
  <c r="S15" i="58"/>
  <c r="AA15" i="58"/>
  <c r="AI15" i="58"/>
  <c r="AQ15" i="58"/>
  <c r="AY15" i="58"/>
  <c r="BG15" i="58"/>
  <c r="G16" i="58"/>
  <c r="O16" i="58"/>
  <c r="W16" i="58"/>
  <c r="AE16" i="58"/>
  <c r="AM16" i="58"/>
  <c r="AU16" i="58"/>
  <c r="BC16" i="58"/>
  <c r="C17" i="58"/>
  <c r="K17" i="58"/>
  <c r="S17" i="58"/>
  <c r="AA17" i="58"/>
  <c r="AI17" i="58"/>
  <c r="AQ17" i="58"/>
  <c r="AY17" i="58"/>
  <c r="BG17" i="58"/>
  <c r="G18" i="58"/>
  <c r="O18" i="58"/>
  <c r="W18" i="58"/>
  <c r="AE18" i="58"/>
  <c r="AM18" i="58"/>
  <c r="AU18" i="58"/>
  <c r="BC18" i="58"/>
  <c r="C19" i="58"/>
  <c r="K19" i="58"/>
  <c r="S19" i="58"/>
  <c r="AA19" i="58"/>
  <c r="AI19" i="58"/>
  <c r="AQ19" i="58"/>
  <c r="AY19" i="58"/>
  <c r="BG19" i="58"/>
  <c r="G20" i="58"/>
  <c r="O20" i="58"/>
  <c r="W20" i="58"/>
  <c r="AE20" i="58"/>
  <c r="AM20" i="58"/>
  <c r="AU20" i="58"/>
  <c r="BC20" i="58"/>
  <c r="C21" i="58"/>
  <c r="K21" i="58"/>
  <c r="S21" i="58"/>
  <c r="AA21" i="58"/>
  <c r="AI21" i="58"/>
  <c r="AQ21" i="58"/>
  <c r="AY21" i="58"/>
  <c r="BG21" i="58"/>
  <c r="G22" i="58"/>
  <c r="O22" i="58"/>
  <c r="W22" i="58"/>
  <c r="AE22" i="58"/>
  <c r="AM22" i="58"/>
  <c r="AU22" i="58"/>
  <c r="BC22" i="58"/>
  <c r="C23" i="58"/>
  <c r="K23" i="58"/>
  <c r="S23" i="58"/>
  <c r="AA23" i="58"/>
  <c r="AI23" i="58"/>
  <c r="AQ23" i="58"/>
  <c r="AY23" i="58"/>
  <c r="BG23" i="58"/>
  <c r="G24" i="58"/>
  <c r="O24" i="58"/>
  <c r="W24" i="58"/>
  <c r="AE24" i="58"/>
  <c r="AM24" i="58"/>
  <c r="AU24" i="58"/>
  <c r="BC24" i="58"/>
  <c r="T19" i="58"/>
  <c r="AR19" i="58"/>
  <c r="BH19" i="58"/>
  <c r="H20" i="58"/>
  <c r="P20" i="58"/>
  <c r="AF20" i="58"/>
  <c r="AN20" i="58"/>
  <c r="AV20" i="58"/>
  <c r="D21" i="58"/>
  <c r="L21" i="58"/>
  <c r="D15" i="58"/>
  <c r="L15" i="58"/>
  <c r="T15" i="58"/>
  <c r="AB15" i="58"/>
  <c r="AJ15" i="58"/>
  <c r="AR15" i="58"/>
  <c r="AZ15" i="58"/>
  <c r="BH15" i="58"/>
  <c r="H16" i="58"/>
  <c r="P16" i="58"/>
  <c r="X16" i="58"/>
  <c r="AF16" i="58"/>
  <c r="AN16" i="58"/>
  <c r="AV16" i="58"/>
  <c r="BD16" i="58"/>
  <c r="D17" i="58"/>
  <c r="L17" i="58"/>
  <c r="T17" i="58"/>
  <c r="AB17" i="58"/>
  <c r="AJ17" i="58"/>
  <c r="AR17" i="58"/>
  <c r="AZ17" i="58"/>
  <c r="BH17" i="58"/>
  <c r="H18" i="58"/>
  <c r="P18" i="58"/>
  <c r="X18" i="58"/>
  <c r="AF18" i="58"/>
  <c r="AN18" i="58"/>
  <c r="AV18" i="58"/>
  <c r="BD18" i="58"/>
  <c r="D19" i="58"/>
  <c r="L19" i="58"/>
  <c r="AB19" i="58"/>
  <c r="AJ19" i="58"/>
  <c r="AZ19" i="58"/>
  <c r="X20" i="58"/>
  <c r="BD20" i="58"/>
  <c r="E15" i="58"/>
  <c r="M15" i="58"/>
  <c r="U15" i="58"/>
  <c r="AC15" i="58"/>
  <c r="AK15" i="58"/>
  <c r="AS15" i="58"/>
  <c r="BA15" i="58"/>
  <c r="BI15" i="58"/>
  <c r="I16" i="58"/>
  <c r="Q16" i="58"/>
  <c r="Y16" i="58"/>
  <c r="AG16" i="58"/>
  <c r="AO16" i="58"/>
  <c r="AW16" i="58"/>
  <c r="BE16" i="58"/>
  <c r="E17" i="58"/>
  <c r="M17" i="58"/>
  <c r="U17" i="58"/>
  <c r="AC17" i="58"/>
  <c r="AK17" i="58"/>
  <c r="AS17" i="58"/>
  <c r="BA17" i="58"/>
  <c r="BI17" i="58"/>
  <c r="I18" i="58"/>
  <c r="Q18" i="58"/>
  <c r="Y18" i="58"/>
  <c r="AG18" i="58"/>
  <c r="AO18" i="58"/>
  <c r="AW18" i="58"/>
  <c r="BE18" i="58"/>
  <c r="E19" i="58"/>
  <c r="M19" i="58"/>
  <c r="U19" i="58"/>
  <c r="AC19" i="58"/>
  <c r="AK19" i="58"/>
  <c r="AS19" i="58"/>
  <c r="BA19" i="58"/>
  <c r="BI19" i="58"/>
  <c r="I20" i="58"/>
  <c r="Q20" i="58"/>
  <c r="Y20" i="58"/>
  <c r="AG20" i="58"/>
  <c r="AO20" i="58"/>
  <c r="AW20" i="58"/>
  <c r="BE20" i="58"/>
  <c r="E21" i="58"/>
  <c r="M21" i="58"/>
  <c r="U21" i="58"/>
  <c r="AC21" i="58"/>
  <c r="AK21" i="58"/>
  <c r="AS21" i="58"/>
  <c r="BA21" i="58"/>
  <c r="BI21" i="58"/>
  <c r="I22" i="58"/>
  <c r="Q22" i="58"/>
  <c r="Y22" i="58"/>
  <c r="AG22" i="58"/>
  <c r="AO22" i="58"/>
  <c r="AW22" i="58"/>
  <c r="BE22" i="58"/>
  <c r="E23" i="58"/>
  <c r="M23" i="58"/>
  <c r="U23" i="58"/>
  <c r="F15" i="58"/>
  <c r="N15" i="58"/>
  <c r="V15" i="58"/>
  <c r="AD15" i="58"/>
  <c r="AL15" i="58"/>
  <c r="AT15" i="58"/>
  <c r="BB15" i="58"/>
  <c r="B16" i="58"/>
  <c r="J16" i="58"/>
  <c r="R16" i="58"/>
  <c r="Z16" i="58"/>
  <c r="AH16" i="58"/>
  <c r="AP16" i="58"/>
  <c r="AX16" i="58"/>
  <c r="BF16" i="58"/>
  <c r="F17" i="58"/>
  <c r="N17" i="58"/>
  <c r="V17" i="58"/>
  <c r="AD17" i="58"/>
  <c r="AL17" i="58"/>
  <c r="AT17" i="58"/>
  <c r="BB17" i="58"/>
  <c r="B18" i="58"/>
  <c r="J18" i="58"/>
  <c r="R18" i="58"/>
  <c r="Z18" i="58"/>
  <c r="AH18" i="58"/>
  <c r="AP18" i="58"/>
  <c r="AX18" i="58"/>
  <c r="BF18" i="58"/>
  <c r="F19" i="58"/>
  <c r="N19" i="58"/>
  <c r="V19" i="58"/>
  <c r="AD19" i="58"/>
  <c r="AL19" i="58"/>
  <c r="AT19" i="58"/>
  <c r="BB19" i="58"/>
  <c r="B20" i="58"/>
  <c r="J20" i="58"/>
  <c r="R20" i="58"/>
  <c r="Z20" i="58"/>
  <c r="AH20" i="58"/>
  <c r="AP20" i="58"/>
  <c r="AX20" i="58"/>
  <c r="BF20" i="58"/>
  <c r="F21" i="58"/>
  <c r="N21" i="58"/>
  <c r="V21" i="58"/>
  <c r="AD21" i="58"/>
  <c r="AL21" i="58"/>
  <c r="AT21" i="58"/>
  <c r="BB21" i="58"/>
  <c r="B22" i="58"/>
  <c r="J22" i="58"/>
  <c r="R22" i="58"/>
  <c r="Z22" i="58"/>
  <c r="AH22" i="58"/>
  <c r="AP22" i="58"/>
  <c r="AX22" i="58"/>
  <c r="BF22" i="58"/>
  <c r="F23" i="58"/>
  <c r="N23" i="58"/>
  <c r="V23" i="58"/>
  <c r="AD23" i="58"/>
  <c r="AL23" i="58"/>
  <c r="AT23" i="58"/>
  <c r="BB23" i="58"/>
  <c r="B24" i="58"/>
  <c r="J24" i="58"/>
  <c r="R24" i="58"/>
  <c r="Z24" i="58"/>
  <c r="AH24" i="58"/>
  <c r="AP24" i="58"/>
  <c r="AX24" i="58"/>
  <c r="BF24" i="58"/>
  <c r="BG24" i="58"/>
  <c r="P15" i="58"/>
  <c r="AF15" i="58"/>
  <c r="AV15" i="58"/>
  <c r="D16" i="58"/>
  <c r="L16" i="58"/>
  <c r="AB16" i="58"/>
  <c r="G15" i="58"/>
  <c r="O15" i="58"/>
  <c r="W15" i="58"/>
  <c r="AE15" i="58"/>
  <c r="AM15" i="58"/>
  <c r="AU15" i="58"/>
  <c r="BC15" i="58"/>
  <c r="C16" i="58"/>
  <c r="K16" i="58"/>
  <c r="S16" i="58"/>
  <c r="AA16" i="58"/>
  <c r="AI16" i="58"/>
  <c r="AQ16" i="58"/>
  <c r="AY16" i="58"/>
  <c r="BG16" i="58"/>
  <c r="G17" i="58"/>
  <c r="O17" i="58"/>
  <c r="W17" i="58"/>
  <c r="AE17" i="58"/>
  <c r="AM17" i="58"/>
  <c r="AU17" i="58"/>
  <c r="BC17" i="58"/>
  <c r="C18" i="58"/>
  <c r="K18" i="58"/>
  <c r="S18" i="58"/>
  <c r="AA18" i="58"/>
  <c r="AI18" i="58"/>
  <c r="AQ18" i="58"/>
  <c r="AY18" i="58"/>
  <c r="BG18" i="58"/>
  <c r="G19" i="58"/>
  <c r="O19" i="58"/>
  <c r="W19" i="58"/>
  <c r="AE19" i="58"/>
  <c r="AM19" i="58"/>
  <c r="AU19" i="58"/>
  <c r="BC19" i="58"/>
  <c r="C20" i="58"/>
  <c r="K20" i="58"/>
  <c r="S20" i="58"/>
  <c r="AA20" i="58"/>
  <c r="AI20" i="58"/>
  <c r="AQ20" i="58"/>
  <c r="AY20" i="58"/>
  <c r="BG20" i="58"/>
  <c r="G21" i="58"/>
  <c r="O21" i="58"/>
  <c r="W21" i="58"/>
  <c r="AE21" i="58"/>
  <c r="AM21" i="58"/>
  <c r="AU21" i="58"/>
  <c r="BC21" i="58"/>
  <c r="C22" i="58"/>
  <c r="K22" i="58"/>
  <c r="S22" i="58"/>
  <c r="AA22" i="58"/>
  <c r="AI22" i="58"/>
  <c r="AQ22" i="58"/>
  <c r="AY22" i="58"/>
  <c r="BG22" i="58"/>
  <c r="G23" i="58"/>
  <c r="O23" i="58"/>
  <c r="W23" i="58"/>
  <c r="AE23" i="58"/>
  <c r="AM23" i="58"/>
  <c r="AU23" i="58"/>
  <c r="BC23" i="58"/>
  <c r="C24" i="58"/>
  <c r="K24" i="58"/>
  <c r="S24" i="58"/>
  <c r="AA24" i="58"/>
  <c r="AI24" i="58"/>
  <c r="AQ24" i="58"/>
  <c r="AY24" i="58"/>
  <c r="H15" i="58"/>
  <c r="X15" i="58"/>
  <c r="AN15" i="58"/>
  <c r="BD15" i="58"/>
  <c r="T16" i="58"/>
  <c r="AJ16" i="58"/>
  <c r="I15" i="58"/>
  <c r="M16" i="58"/>
  <c r="BH16" i="58"/>
  <c r="AF17" i="58"/>
  <c r="D18" i="58"/>
  <c r="AJ18" i="58"/>
  <c r="H19" i="58"/>
  <c r="AN19" i="58"/>
  <c r="L20" i="58"/>
  <c r="AR20" i="58"/>
  <c r="H21" i="58"/>
  <c r="Y21" i="58"/>
  <c r="AO21" i="58"/>
  <c r="BE21" i="58"/>
  <c r="M22" i="58"/>
  <c r="AC22" i="58"/>
  <c r="AS22" i="58"/>
  <c r="BI22" i="58"/>
  <c r="Q23" i="58"/>
  <c r="AF23" i="58"/>
  <c r="AR23" i="58"/>
  <c r="BE23" i="58"/>
  <c r="I24" i="58"/>
  <c r="V24" i="58"/>
  <c r="AJ24" i="58"/>
  <c r="AV24" i="58"/>
  <c r="BI24" i="58"/>
  <c r="BF23" i="58"/>
  <c r="X24" i="58"/>
  <c r="AW24" i="58"/>
  <c r="P22" i="58"/>
  <c r="D23" i="58"/>
  <c r="AH23" i="58"/>
  <c r="BH23" i="58"/>
  <c r="AL24" i="58"/>
  <c r="AF21" i="58"/>
  <c r="AJ22" i="58"/>
  <c r="H23" i="58"/>
  <c r="BI23" i="58"/>
  <c r="AN24" i="58"/>
  <c r="F24" i="58"/>
  <c r="BE24" i="58"/>
  <c r="BE17" i="58"/>
  <c r="AK20" i="58"/>
  <c r="AB22" i="58"/>
  <c r="AC23" i="58"/>
  <c r="AG24" i="58"/>
  <c r="Q15" i="58"/>
  <c r="U16" i="58"/>
  <c r="BI16" i="58"/>
  <c r="AG17" i="58"/>
  <c r="E18" i="58"/>
  <c r="AK18" i="58"/>
  <c r="I19" i="58"/>
  <c r="AO19" i="58"/>
  <c r="M20" i="58"/>
  <c r="AS20" i="58"/>
  <c r="I21" i="58"/>
  <c r="Z21" i="58"/>
  <c r="AP21" i="58"/>
  <c r="BF21" i="58"/>
  <c r="N22" i="58"/>
  <c r="AD22" i="58"/>
  <c r="AT22" i="58"/>
  <c r="B23" i="58"/>
  <c r="R23" i="58"/>
  <c r="AG23" i="58"/>
  <c r="AS23" i="58"/>
  <c r="L24" i="58"/>
  <c r="AK24" i="58"/>
  <c r="AV22" i="58"/>
  <c r="AV23" i="58"/>
  <c r="Y24" i="58"/>
  <c r="P21" i="58"/>
  <c r="T22" i="58"/>
  <c r="AZ22" i="58"/>
  <c r="AW23" i="58"/>
  <c r="AB24" i="58"/>
  <c r="AO23" i="58"/>
  <c r="Y17" i="58"/>
  <c r="AG19" i="58"/>
  <c r="AN21" i="58"/>
  <c r="BH22" i="58"/>
  <c r="H24" i="58"/>
  <c r="Y15" i="58"/>
  <c r="AC16" i="58"/>
  <c r="H17" i="58"/>
  <c r="AN17" i="58"/>
  <c r="L18" i="58"/>
  <c r="AR18" i="58"/>
  <c r="P19" i="58"/>
  <c r="AV19" i="58"/>
  <c r="T20" i="58"/>
  <c r="AZ20" i="58"/>
  <c r="J21" i="58"/>
  <c r="AB21" i="58"/>
  <c r="AR21" i="58"/>
  <c r="BH21" i="58"/>
  <c r="AF22" i="58"/>
  <c r="T23" i="58"/>
  <c r="M24" i="58"/>
  <c r="AZ24" i="58"/>
  <c r="D22" i="58"/>
  <c r="AJ23" i="58"/>
  <c r="N24" i="58"/>
  <c r="BA24" i="58"/>
  <c r="AS24" i="58"/>
  <c r="AC18" i="58"/>
  <c r="L22" i="58"/>
  <c r="AP23" i="58"/>
  <c r="BH24" i="58"/>
  <c r="AG15" i="58"/>
  <c r="AK16" i="58"/>
  <c r="I17" i="58"/>
  <c r="AO17" i="58"/>
  <c r="M18" i="58"/>
  <c r="AS18" i="58"/>
  <c r="Q19" i="58"/>
  <c r="AW19" i="58"/>
  <c r="U20" i="58"/>
  <c r="BA20" i="58"/>
  <c r="AV21" i="58"/>
  <c r="X23" i="58"/>
  <c r="AF24" i="58"/>
  <c r="X21" i="58"/>
  <c r="AO15" i="58"/>
  <c r="AR16" i="58"/>
  <c r="P17" i="58"/>
  <c r="AV17" i="58"/>
  <c r="T18" i="58"/>
  <c r="AZ18" i="58"/>
  <c r="X19" i="58"/>
  <c r="BD19" i="58"/>
  <c r="AB20" i="58"/>
  <c r="BB20" i="58"/>
  <c r="Q21" i="58"/>
  <c r="AG21" i="58"/>
  <c r="AW21" i="58"/>
  <c r="E22" i="58"/>
  <c r="U22" i="58"/>
  <c r="AK22" i="58"/>
  <c r="BA22" i="58"/>
  <c r="I23" i="58"/>
  <c r="Y23" i="58"/>
  <c r="AK23" i="58"/>
  <c r="AX23" i="58"/>
  <c r="D24" i="58"/>
  <c r="P24" i="58"/>
  <c r="AC24" i="58"/>
  <c r="AO24" i="58"/>
  <c r="BB24" i="58"/>
  <c r="BD24" i="58"/>
  <c r="AZ16" i="58"/>
  <c r="BD17" i="58"/>
  <c r="BH18" i="58"/>
  <c r="D20" i="58"/>
  <c r="BI20" i="58"/>
  <c r="AJ21" i="58"/>
  <c r="H22" i="58"/>
  <c r="AN22" i="58"/>
  <c r="L23" i="58"/>
  <c r="BA23" i="58"/>
  <c r="E16" i="58"/>
  <c r="BI18" i="58"/>
  <c r="BD21" i="58"/>
  <c r="P23" i="58"/>
  <c r="U24" i="58"/>
  <c r="AW15" i="58"/>
  <c r="AS16" i="58"/>
  <c r="Q17" i="58"/>
  <c r="AW17" i="58"/>
  <c r="U18" i="58"/>
  <c r="BA18" i="58"/>
  <c r="Y19" i="58"/>
  <c r="BE19" i="58"/>
  <c r="AC20" i="58"/>
  <c r="BH20" i="58"/>
  <c r="R21" i="58"/>
  <c r="AH21" i="58"/>
  <c r="AX21" i="58"/>
  <c r="F22" i="58"/>
  <c r="V22" i="58"/>
  <c r="AL22" i="58"/>
  <c r="BB22" i="58"/>
  <c r="J23" i="58"/>
  <c r="Z23" i="58"/>
  <c r="AN23" i="58"/>
  <c r="AZ23" i="58"/>
  <c r="E24" i="58"/>
  <c r="Q24" i="58"/>
  <c r="AD24" i="58"/>
  <c r="AR24" i="58"/>
  <c r="BE15" i="58"/>
  <c r="X17" i="58"/>
  <c r="AB18" i="58"/>
  <c r="AF19" i="58"/>
  <c r="AJ20" i="58"/>
  <c r="T21" i="58"/>
  <c r="AZ21" i="58"/>
  <c r="X22" i="58"/>
  <c r="BD22" i="58"/>
  <c r="AB23" i="58"/>
  <c r="T24" i="58"/>
  <c r="BA16" i="58"/>
  <c r="E20" i="58"/>
  <c r="B21" i="58"/>
  <c r="AR22" i="58"/>
  <c r="BD23" i="58"/>
  <c r="AT24" i="58"/>
  <c r="BE25" i="58"/>
  <c r="AW25" i="58"/>
  <c r="AO25" i="58"/>
  <c r="AG25" i="58"/>
  <c r="Y25" i="58"/>
  <c r="Q25" i="58"/>
  <c r="I25" i="58"/>
  <c r="BE14" i="58"/>
  <c r="AW14" i="58"/>
  <c r="AO14" i="58"/>
  <c r="AG14" i="58"/>
  <c r="Y14" i="58"/>
  <c r="Q14" i="58"/>
  <c r="I14" i="58"/>
  <c r="BI13" i="58"/>
  <c r="BA13" i="58"/>
  <c r="AS13" i="58"/>
  <c r="AK13" i="58"/>
  <c r="AC13" i="58"/>
  <c r="U13" i="58"/>
  <c r="M13" i="58"/>
  <c r="E13" i="58"/>
  <c r="BE12" i="58"/>
  <c r="AW12" i="58"/>
  <c r="AO12" i="58"/>
  <c r="AG12" i="58"/>
  <c r="Y12" i="58"/>
  <c r="Q12" i="58"/>
  <c r="I12" i="58"/>
  <c r="BI11" i="58"/>
  <c r="BA11" i="58"/>
  <c r="AS11" i="58"/>
  <c r="AK11" i="58"/>
  <c r="AC11" i="58"/>
  <c r="U11" i="58"/>
  <c r="M11" i="58"/>
  <c r="E11" i="58"/>
  <c r="BE10" i="58"/>
  <c r="AW10" i="58"/>
  <c r="AO10" i="58"/>
  <c r="AG10" i="58"/>
  <c r="Y10" i="58"/>
  <c r="Q10" i="58"/>
  <c r="I10" i="58"/>
  <c r="BI9" i="58"/>
  <c r="BA9" i="58"/>
  <c r="AS9" i="58"/>
  <c r="AK9" i="58"/>
  <c r="AC9" i="58"/>
  <c r="U9" i="58"/>
  <c r="M9" i="58"/>
  <c r="E9" i="58"/>
  <c r="BE8" i="58"/>
  <c r="AW8" i="58"/>
  <c r="AO8" i="58"/>
  <c r="AG8" i="58"/>
  <c r="Y8" i="58"/>
  <c r="Q8" i="58"/>
  <c r="I8" i="58"/>
  <c r="BF25" i="58"/>
  <c r="R25" i="58"/>
  <c r="BF14" i="58"/>
  <c r="R14" i="58"/>
  <c r="BB13" i="58"/>
  <c r="N13" i="58"/>
  <c r="AP12" i="58"/>
  <c r="AT11" i="58"/>
  <c r="BD25" i="58"/>
  <c r="AV25" i="58"/>
  <c r="AN25" i="58"/>
  <c r="AF25" i="58"/>
  <c r="X25" i="58"/>
  <c r="P25" i="58"/>
  <c r="H25" i="58"/>
  <c r="BD14" i="58"/>
  <c r="AV14" i="58"/>
  <c r="AN14" i="58"/>
  <c r="AF14" i="58"/>
  <c r="X14" i="58"/>
  <c r="P14" i="58"/>
  <c r="H14" i="58"/>
  <c r="BH13" i="58"/>
  <c r="AZ13" i="58"/>
  <c r="AR13" i="58"/>
  <c r="AJ13" i="58"/>
  <c r="AB13" i="58"/>
  <c r="T13" i="58"/>
  <c r="L13" i="58"/>
  <c r="D13" i="58"/>
  <c r="BD12" i="58"/>
  <c r="AV12" i="58"/>
  <c r="AN12" i="58"/>
  <c r="AF12" i="58"/>
  <c r="X12" i="58"/>
  <c r="P12" i="58"/>
  <c r="H12" i="58"/>
  <c r="BH11" i="58"/>
  <c r="AZ11" i="58"/>
  <c r="AR11" i="58"/>
  <c r="AJ11" i="58"/>
  <c r="AB11" i="58"/>
  <c r="T11" i="58"/>
  <c r="L11" i="58"/>
  <c r="D11" i="58"/>
  <c r="BD10" i="58"/>
  <c r="AV10" i="58"/>
  <c r="AN10" i="58"/>
  <c r="AF10" i="58"/>
  <c r="X10" i="58"/>
  <c r="P10" i="58"/>
  <c r="H10" i="58"/>
  <c r="BH9" i="58"/>
  <c r="AZ9" i="58"/>
  <c r="AR9" i="58"/>
  <c r="AJ9" i="58"/>
  <c r="AB9" i="58"/>
  <c r="T9" i="58"/>
  <c r="L9" i="58"/>
  <c r="D9" i="58"/>
  <c r="BD8" i="58"/>
  <c r="AV8" i="58"/>
  <c r="AN8" i="58"/>
  <c r="AF8" i="58"/>
  <c r="X8" i="58"/>
  <c r="P8" i="58"/>
  <c r="H8" i="58"/>
  <c r="Z25" i="58"/>
  <c r="J14" i="58"/>
  <c r="AD13" i="58"/>
  <c r="F13" i="58"/>
  <c r="Z12" i="58"/>
  <c r="AL11" i="58"/>
  <c r="BC25" i="58"/>
  <c r="AU25" i="58"/>
  <c r="AM25" i="58"/>
  <c r="AE25" i="58"/>
  <c r="W25" i="58"/>
  <c r="O25" i="58"/>
  <c r="G25" i="58"/>
  <c r="BC14" i="58"/>
  <c r="AU14" i="58"/>
  <c r="AM14" i="58"/>
  <c r="AE14" i="58"/>
  <c r="W14" i="58"/>
  <c r="O14" i="58"/>
  <c r="G14" i="58"/>
  <c r="BG13" i="58"/>
  <c r="AY13" i="58"/>
  <c r="AQ13" i="58"/>
  <c r="AI13" i="58"/>
  <c r="AA13" i="58"/>
  <c r="S13" i="58"/>
  <c r="K13" i="58"/>
  <c r="C13" i="58"/>
  <c r="BC12" i="58"/>
  <c r="AU12" i="58"/>
  <c r="AM12" i="58"/>
  <c r="AE12" i="58"/>
  <c r="W12" i="58"/>
  <c r="O12" i="58"/>
  <c r="G12" i="58"/>
  <c r="BG11" i="58"/>
  <c r="AY11" i="58"/>
  <c r="AQ11" i="58"/>
  <c r="AI11" i="58"/>
  <c r="AA11" i="58"/>
  <c r="S11" i="58"/>
  <c r="K11" i="58"/>
  <c r="C11" i="58"/>
  <c r="BC10" i="58"/>
  <c r="AU10" i="58"/>
  <c r="AM10" i="58"/>
  <c r="AE10" i="58"/>
  <c r="W10" i="58"/>
  <c r="O10" i="58"/>
  <c r="G10" i="58"/>
  <c r="BG9" i="58"/>
  <c r="AY9" i="58"/>
  <c r="AQ9" i="58"/>
  <c r="AI9" i="58"/>
  <c r="AA9" i="58"/>
  <c r="S9" i="58"/>
  <c r="K9" i="58"/>
  <c r="C9" i="58"/>
  <c r="BC8" i="58"/>
  <c r="AU8" i="58"/>
  <c r="AM8" i="58"/>
  <c r="AE8" i="58"/>
  <c r="W8" i="58"/>
  <c r="O8" i="58"/>
  <c r="G8" i="58"/>
  <c r="AX25" i="58"/>
  <c r="J25" i="58"/>
  <c r="AX14" i="58"/>
  <c r="Z14" i="58"/>
  <c r="B14" i="58"/>
  <c r="V13" i="58"/>
  <c r="AH12" i="58"/>
  <c r="BB11" i="58"/>
  <c r="BB25" i="58"/>
  <c r="AT25" i="58"/>
  <c r="AL25" i="58"/>
  <c r="AD25" i="58"/>
  <c r="V25" i="58"/>
  <c r="N25" i="58"/>
  <c r="F25" i="58"/>
  <c r="BB14" i="58"/>
  <c r="AT14" i="58"/>
  <c r="AL14" i="58"/>
  <c r="AD14" i="58"/>
  <c r="V14" i="58"/>
  <c r="N14" i="58"/>
  <c r="F14" i="58"/>
  <c r="BF13" i="58"/>
  <c r="AX13" i="58"/>
  <c r="AP13" i="58"/>
  <c r="AH13" i="58"/>
  <c r="Z13" i="58"/>
  <c r="R13" i="58"/>
  <c r="J13" i="58"/>
  <c r="B13" i="58"/>
  <c r="BB12" i="58"/>
  <c r="AT12" i="58"/>
  <c r="AL12" i="58"/>
  <c r="AD12" i="58"/>
  <c r="V12" i="58"/>
  <c r="N12" i="58"/>
  <c r="F12" i="58"/>
  <c r="BF11" i="58"/>
  <c r="AX11" i="58"/>
  <c r="AP11" i="58"/>
  <c r="AH11" i="58"/>
  <c r="Z11" i="58"/>
  <c r="R11" i="58"/>
  <c r="J11" i="58"/>
  <c r="B11" i="58"/>
  <c r="BB10" i="58"/>
  <c r="AT10" i="58"/>
  <c r="AL10" i="58"/>
  <c r="AD10" i="58"/>
  <c r="V10" i="58"/>
  <c r="N10" i="58"/>
  <c r="F10" i="58"/>
  <c r="BF9" i="58"/>
  <c r="AX9" i="58"/>
  <c r="AP9" i="58"/>
  <c r="AH9" i="58"/>
  <c r="Z9" i="58"/>
  <c r="R9" i="58"/>
  <c r="J9" i="58"/>
  <c r="B9" i="58"/>
  <c r="BB8" i="58"/>
  <c r="AT8" i="58"/>
  <c r="AL8" i="58"/>
  <c r="AD8" i="58"/>
  <c r="V8" i="58"/>
  <c r="N8" i="58"/>
  <c r="F8" i="58"/>
  <c r="AP25" i="58"/>
  <c r="AP14" i="58"/>
  <c r="AL13" i="58"/>
  <c r="BF12" i="58"/>
  <c r="B12" i="58"/>
  <c r="AD11" i="58"/>
  <c r="BI25" i="58"/>
  <c r="BA25" i="58"/>
  <c r="AS25" i="58"/>
  <c r="AK25" i="58"/>
  <c r="AC25" i="58"/>
  <c r="U25" i="58"/>
  <c r="M25" i="58"/>
  <c r="BI14" i="58"/>
  <c r="BA14" i="58"/>
  <c r="AS14" i="58"/>
  <c r="AK14" i="58"/>
  <c r="AC14" i="58"/>
  <c r="U14" i="58"/>
  <c r="M14" i="58"/>
  <c r="E14" i="58"/>
  <c r="BE13" i="58"/>
  <c r="AW13" i="58"/>
  <c r="AO13" i="58"/>
  <c r="AG13" i="58"/>
  <c r="Y13" i="58"/>
  <c r="Q13" i="58"/>
  <c r="I13" i="58"/>
  <c r="BI12" i="58"/>
  <c r="BA12" i="58"/>
  <c r="AS12" i="58"/>
  <c r="AK12" i="58"/>
  <c r="AC12" i="58"/>
  <c r="U12" i="58"/>
  <c r="M12" i="58"/>
  <c r="E12" i="58"/>
  <c r="BE11" i="58"/>
  <c r="AW11" i="58"/>
  <c r="AO11" i="58"/>
  <c r="AG11" i="58"/>
  <c r="Y11" i="58"/>
  <c r="Q11" i="58"/>
  <c r="I11" i="58"/>
  <c r="BI10" i="58"/>
  <c r="BA10" i="58"/>
  <c r="AS10" i="58"/>
  <c r="AK10" i="58"/>
  <c r="AC10" i="58"/>
  <c r="U10" i="58"/>
  <c r="M10" i="58"/>
  <c r="E10" i="58"/>
  <c r="BE9" i="58"/>
  <c r="AW9" i="58"/>
  <c r="AO9" i="58"/>
  <c r="AG9" i="58"/>
  <c r="Y9" i="58"/>
  <c r="Q9" i="58"/>
  <c r="I9" i="58"/>
  <c r="BI8" i="58"/>
  <c r="BA8" i="58"/>
  <c r="AS8" i="58"/>
  <c r="AK8" i="58"/>
  <c r="AC8" i="58"/>
  <c r="U8" i="58"/>
  <c r="M8" i="58"/>
  <c r="E8" i="58"/>
  <c r="AH25" i="58"/>
  <c r="AH14" i="58"/>
  <c r="AT13" i="58"/>
  <c r="AX12" i="58"/>
  <c r="J12" i="58"/>
  <c r="V11" i="58"/>
  <c r="BH25" i="58"/>
  <c r="AZ25" i="58"/>
  <c r="AR25" i="58"/>
  <c r="AJ25" i="58"/>
  <c r="AB25" i="58"/>
  <c r="T25" i="58"/>
  <c r="L25" i="58"/>
  <c r="BH14" i="58"/>
  <c r="AZ14" i="58"/>
  <c r="AR14" i="58"/>
  <c r="AJ14" i="58"/>
  <c r="AB14" i="58"/>
  <c r="T14" i="58"/>
  <c r="L14" i="58"/>
  <c r="D14" i="58"/>
  <c r="BD13" i="58"/>
  <c r="AV13" i="58"/>
  <c r="AN13" i="58"/>
  <c r="AF13" i="58"/>
  <c r="X13" i="58"/>
  <c r="P13" i="58"/>
  <c r="H13" i="58"/>
  <c r="BH12" i="58"/>
  <c r="AZ12" i="58"/>
  <c r="AR12" i="58"/>
  <c r="AJ12" i="58"/>
  <c r="AB12" i="58"/>
  <c r="T12" i="58"/>
  <c r="L12" i="58"/>
  <c r="D12" i="58"/>
  <c r="BD11" i="58"/>
  <c r="AV11" i="58"/>
  <c r="AN11" i="58"/>
  <c r="AF11" i="58"/>
  <c r="X11" i="58"/>
  <c r="P11" i="58"/>
  <c r="H11" i="58"/>
  <c r="BH10" i="58"/>
  <c r="AZ10" i="58"/>
  <c r="AR10" i="58"/>
  <c r="AJ10" i="58"/>
  <c r="AB10" i="58"/>
  <c r="T10" i="58"/>
  <c r="L10" i="58"/>
  <c r="D10" i="58"/>
  <c r="BD9" i="58"/>
  <c r="AV9" i="58"/>
  <c r="AN9" i="58"/>
  <c r="AF9" i="58"/>
  <c r="X9" i="58"/>
  <c r="P9" i="58"/>
  <c r="H9" i="58"/>
  <c r="BH8" i="58"/>
  <c r="AZ8" i="58"/>
  <c r="AR8" i="58"/>
  <c r="AJ8" i="58"/>
  <c r="AB8" i="58"/>
  <c r="T8" i="58"/>
  <c r="L8" i="58"/>
  <c r="D8" i="58"/>
  <c r="BG25" i="58"/>
  <c r="AY25" i="58"/>
  <c r="AQ25" i="58"/>
  <c r="AI25" i="58"/>
  <c r="AA25" i="58"/>
  <c r="S25" i="58"/>
  <c r="K25" i="58"/>
  <c r="BG14" i="58"/>
  <c r="AY14" i="58"/>
  <c r="AQ14" i="58"/>
  <c r="AI14" i="58"/>
  <c r="AA14" i="58"/>
  <c r="S14" i="58"/>
  <c r="K14" i="58"/>
  <c r="C14" i="58"/>
  <c r="BC13" i="58"/>
  <c r="AU13" i="58"/>
  <c r="AM13" i="58"/>
  <c r="AE13" i="58"/>
  <c r="W13" i="58"/>
  <c r="O13" i="58"/>
  <c r="G13" i="58"/>
  <c r="BG12" i="58"/>
  <c r="AY12" i="58"/>
  <c r="AQ12" i="58"/>
  <c r="AI12" i="58"/>
  <c r="AA12" i="58"/>
  <c r="S12" i="58"/>
  <c r="K12" i="58"/>
  <c r="C12" i="58"/>
  <c r="BC11" i="58"/>
  <c r="AU11" i="58"/>
  <c r="AM11" i="58"/>
  <c r="AE11" i="58"/>
  <c r="W11" i="58"/>
  <c r="O11" i="58"/>
  <c r="G11" i="58"/>
  <c r="BG10" i="58"/>
  <c r="AY10" i="58"/>
  <c r="AQ10" i="58"/>
  <c r="AI10" i="58"/>
  <c r="AA10" i="58"/>
  <c r="S10" i="58"/>
  <c r="K10" i="58"/>
  <c r="C10" i="58"/>
  <c r="BC9" i="58"/>
  <c r="AU9" i="58"/>
  <c r="AM9" i="58"/>
  <c r="AE9" i="58"/>
  <c r="W9" i="58"/>
  <c r="O9" i="58"/>
  <c r="G9" i="58"/>
  <c r="BG8" i="58"/>
  <c r="AY8" i="58"/>
  <c r="AQ8" i="58"/>
  <c r="AI8" i="58"/>
  <c r="AA8" i="58"/>
  <c r="S8" i="58"/>
  <c r="K8" i="58"/>
  <c r="C8" i="58"/>
  <c r="R12" i="58"/>
  <c r="AP10" i="58"/>
  <c r="AL9" i="58"/>
  <c r="AH8" i="58"/>
  <c r="AH10" i="58"/>
  <c r="AD9" i="58"/>
  <c r="Z8" i="58"/>
  <c r="Z10" i="58"/>
  <c r="V9" i="58"/>
  <c r="R8" i="58"/>
  <c r="R10" i="58"/>
  <c r="N9" i="58"/>
  <c r="J8" i="58"/>
  <c r="BF10" i="58"/>
  <c r="AX8" i="58"/>
  <c r="AX10" i="58"/>
  <c r="AP8" i="58"/>
  <c r="N11" i="58"/>
  <c r="J10" i="58"/>
  <c r="F9" i="58"/>
  <c r="B8" i="58"/>
  <c r="BB9" i="58"/>
  <c r="AT9" i="58"/>
  <c r="F11" i="58"/>
  <c r="B10" i="58"/>
  <c r="BF8" i="58"/>
  <c r="BI14" i="56"/>
  <c r="BA14" i="56"/>
  <c r="AS14" i="56"/>
  <c r="AK14" i="56"/>
  <c r="AC14" i="56"/>
  <c r="U14" i="56"/>
  <c r="M14" i="56"/>
  <c r="E14" i="56"/>
  <c r="BE13" i="56"/>
  <c r="AW13" i="56"/>
  <c r="AO13" i="56"/>
  <c r="AG13" i="56"/>
  <c r="Y13" i="56"/>
  <c r="Q13" i="56"/>
  <c r="I13" i="56"/>
  <c r="BI12" i="56"/>
  <c r="BA12" i="56"/>
  <c r="AS12" i="56"/>
  <c r="AK12" i="56"/>
  <c r="AC12" i="56"/>
  <c r="U12" i="56"/>
  <c r="M12" i="56"/>
  <c r="E12" i="56"/>
  <c r="BE11" i="56"/>
  <c r="AW11" i="56"/>
  <c r="AO11" i="56"/>
  <c r="AG11" i="56"/>
  <c r="Y11" i="56"/>
  <c r="Q11" i="56"/>
  <c r="I11" i="56"/>
  <c r="BI10" i="56"/>
  <c r="BA10" i="56"/>
  <c r="AS10" i="56"/>
  <c r="AK10" i="56"/>
  <c r="AC10" i="56"/>
  <c r="U10" i="56"/>
  <c r="M10" i="56"/>
  <c r="E10" i="56"/>
  <c r="BE9" i="56"/>
  <c r="AW9" i="56"/>
  <c r="AO9" i="56"/>
  <c r="AG9" i="56"/>
  <c r="Y9" i="56"/>
  <c r="Q9" i="56"/>
  <c r="I9" i="56"/>
  <c r="AL14" i="56"/>
  <c r="J11" i="56"/>
  <c r="F10" i="56"/>
  <c r="J9" i="56"/>
  <c r="BH14" i="56"/>
  <c r="AZ14" i="56"/>
  <c r="AR14" i="56"/>
  <c r="AJ14" i="56"/>
  <c r="AB14" i="56"/>
  <c r="T14" i="56"/>
  <c r="L14" i="56"/>
  <c r="D14" i="56"/>
  <c r="BD13" i="56"/>
  <c r="AV13" i="56"/>
  <c r="AN13" i="56"/>
  <c r="AF13" i="56"/>
  <c r="X13" i="56"/>
  <c r="P13" i="56"/>
  <c r="H13" i="56"/>
  <c r="BH12" i="56"/>
  <c r="AZ12" i="56"/>
  <c r="AR12" i="56"/>
  <c r="AJ12" i="56"/>
  <c r="AB12" i="56"/>
  <c r="T12" i="56"/>
  <c r="L12" i="56"/>
  <c r="D12" i="56"/>
  <c r="BD11" i="56"/>
  <c r="AV11" i="56"/>
  <c r="AN11" i="56"/>
  <c r="AF11" i="56"/>
  <c r="X11" i="56"/>
  <c r="P11" i="56"/>
  <c r="H11" i="56"/>
  <c r="BH10" i="56"/>
  <c r="AZ10" i="56"/>
  <c r="AR10" i="56"/>
  <c r="AJ10" i="56"/>
  <c r="AB10" i="56"/>
  <c r="T10" i="56"/>
  <c r="L10" i="56"/>
  <c r="D10" i="56"/>
  <c r="BD9" i="56"/>
  <c r="AV9" i="56"/>
  <c r="AN9" i="56"/>
  <c r="AF9" i="56"/>
  <c r="X9" i="56"/>
  <c r="P9" i="56"/>
  <c r="H9" i="56"/>
  <c r="AD14" i="56"/>
  <c r="R13" i="56"/>
  <c r="AL12" i="56"/>
  <c r="F12" i="56"/>
  <c r="R11" i="56"/>
  <c r="V10" i="56"/>
  <c r="AH9" i="56"/>
  <c r="BG14" i="56"/>
  <c r="AY14" i="56"/>
  <c r="AQ14" i="56"/>
  <c r="AI14" i="56"/>
  <c r="AA14" i="56"/>
  <c r="S14" i="56"/>
  <c r="K14" i="56"/>
  <c r="C14" i="56"/>
  <c r="BC13" i="56"/>
  <c r="AU13" i="56"/>
  <c r="AM13" i="56"/>
  <c r="AE13" i="56"/>
  <c r="W13" i="56"/>
  <c r="O13" i="56"/>
  <c r="G13" i="56"/>
  <c r="BG12" i="56"/>
  <c r="AY12" i="56"/>
  <c r="AQ12" i="56"/>
  <c r="AI12" i="56"/>
  <c r="AA12" i="56"/>
  <c r="S12" i="56"/>
  <c r="K12" i="56"/>
  <c r="C12" i="56"/>
  <c r="BC11" i="56"/>
  <c r="AU11" i="56"/>
  <c r="AM11" i="56"/>
  <c r="AE11" i="56"/>
  <c r="W11" i="56"/>
  <c r="O11" i="56"/>
  <c r="G11" i="56"/>
  <c r="BG10" i="56"/>
  <c r="AY10" i="56"/>
  <c r="AQ10" i="56"/>
  <c r="AI10" i="56"/>
  <c r="AA10" i="56"/>
  <c r="S10" i="56"/>
  <c r="K10" i="56"/>
  <c r="C10" i="56"/>
  <c r="BC9" i="56"/>
  <c r="AU9" i="56"/>
  <c r="AM9" i="56"/>
  <c r="AE9" i="56"/>
  <c r="W9" i="56"/>
  <c r="O9" i="56"/>
  <c r="G9" i="56"/>
  <c r="F14" i="56"/>
  <c r="BF13" i="56"/>
  <c r="J13" i="56"/>
  <c r="V12" i="56"/>
  <c r="Z11" i="56"/>
  <c r="AD10" i="56"/>
  <c r="BF9" i="56"/>
  <c r="B9" i="56"/>
  <c r="BF14" i="56"/>
  <c r="AX14" i="56"/>
  <c r="AP14" i="56"/>
  <c r="AH14" i="56"/>
  <c r="Z14" i="56"/>
  <c r="R14" i="56"/>
  <c r="J14" i="56"/>
  <c r="B14" i="56"/>
  <c r="BB13" i="56"/>
  <c r="AT13" i="56"/>
  <c r="AL13" i="56"/>
  <c r="AD13" i="56"/>
  <c r="V13" i="56"/>
  <c r="N13" i="56"/>
  <c r="F13" i="56"/>
  <c r="BF12" i="56"/>
  <c r="AX12" i="56"/>
  <c r="AP12" i="56"/>
  <c r="AH12" i="56"/>
  <c r="Z12" i="56"/>
  <c r="R12" i="56"/>
  <c r="J12" i="56"/>
  <c r="B12" i="56"/>
  <c r="BB11" i="56"/>
  <c r="AT11" i="56"/>
  <c r="AL11" i="56"/>
  <c r="AD11" i="56"/>
  <c r="V11" i="56"/>
  <c r="N11" i="56"/>
  <c r="F11" i="56"/>
  <c r="BF10" i="56"/>
  <c r="AX10" i="56"/>
  <c r="AP10" i="56"/>
  <c r="AH10" i="56"/>
  <c r="Z10" i="56"/>
  <c r="R10" i="56"/>
  <c r="J10" i="56"/>
  <c r="B10" i="56"/>
  <c r="BB9" i="56"/>
  <c r="AT9" i="56"/>
  <c r="AL9" i="56"/>
  <c r="AD9" i="56"/>
  <c r="V9" i="56"/>
  <c r="N9" i="56"/>
  <c r="F9" i="56"/>
  <c r="V14" i="56"/>
  <c r="AP13" i="56"/>
  <c r="B13" i="56"/>
  <c r="N12" i="56"/>
  <c r="AH11" i="56"/>
  <c r="AL10" i="56"/>
  <c r="AX9" i="56"/>
  <c r="BE14" i="56"/>
  <c r="AW14" i="56"/>
  <c r="AO14" i="56"/>
  <c r="AG14" i="56"/>
  <c r="Y14" i="56"/>
  <c r="Q14" i="56"/>
  <c r="I14" i="56"/>
  <c r="BI13" i="56"/>
  <c r="BA13" i="56"/>
  <c r="AS13" i="56"/>
  <c r="AK13" i="56"/>
  <c r="AC13" i="56"/>
  <c r="U13" i="56"/>
  <c r="M13" i="56"/>
  <c r="E13" i="56"/>
  <c r="BE12" i="56"/>
  <c r="AW12" i="56"/>
  <c r="AO12" i="56"/>
  <c r="AG12" i="56"/>
  <c r="Y12" i="56"/>
  <c r="Q12" i="56"/>
  <c r="I12" i="56"/>
  <c r="BI11" i="56"/>
  <c r="BA11" i="56"/>
  <c r="AS11" i="56"/>
  <c r="AK11" i="56"/>
  <c r="AC11" i="56"/>
  <c r="U11" i="56"/>
  <c r="M11" i="56"/>
  <c r="E11" i="56"/>
  <c r="BE10" i="56"/>
  <c r="AW10" i="56"/>
  <c r="AO10" i="56"/>
  <c r="AG10" i="56"/>
  <c r="Y10" i="56"/>
  <c r="Q10" i="56"/>
  <c r="I10" i="56"/>
  <c r="BI9" i="56"/>
  <c r="BA9" i="56"/>
  <c r="AS9" i="56"/>
  <c r="AK9" i="56"/>
  <c r="AC9" i="56"/>
  <c r="U9" i="56"/>
  <c r="M9" i="56"/>
  <c r="E9" i="56"/>
  <c r="N14" i="56"/>
  <c r="AX13" i="56"/>
  <c r="BB12" i="56"/>
  <c r="AX11" i="56"/>
  <c r="B11" i="56"/>
  <c r="N10" i="56"/>
  <c r="R9" i="56"/>
  <c r="BD14" i="56"/>
  <c r="AV14" i="56"/>
  <c r="AN14" i="56"/>
  <c r="AF14" i="56"/>
  <c r="X14" i="56"/>
  <c r="P14" i="56"/>
  <c r="H14" i="56"/>
  <c r="BH13" i="56"/>
  <c r="AZ13" i="56"/>
  <c r="AR13" i="56"/>
  <c r="AJ13" i="56"/>
  <c r="AB13" i="56"/>
  <c r="T13" i="56"/>
  <c r="L13" i="56"/>
  <c r="D13" i="56"/>
  <c r="BD12" i="56"/>
  <c r="AV12" i="56"/>
  <c r="AN12" i="56"/>
  <c r="AF12" i="56"/>
  <c r="X12" i="56"/>
  <c r="P12" i="56"/>
  <c r="H12" i="56"/>
  <c r="BH11" i="56"/>
  <c r="AZ11" i="56"/>
  <c r="AR11" i="56"/>
  <c r="AJ11" i="56"/>
  <c r="AB11" i="56"/>
  <c r="T11" i="56"/>
  <c r="L11" i="56"/>
  <c r="D11" i="56"/>
  <c r="BD10" i="56"/>
  <c r="AV10" i="56"/>
  <c r="AN10" i="56"/>
  <c r="AF10" i="56"/>
  <c r="X10" i="56"/>
  <c r="P10" i="56"/>
  <c r="H10" i="56"/>
  <c r="BH9" i="56"/>
  <c r="AZ9" i="56"/>
  <c r="AR9" i="56"/>
  <c r="AJ9" i="56"/>
  <c r="AB9" i="56"/>
  <c r="T9" i="56"/>
  <c r="L9" i="56"/>
  <c r="D9" i="56"/>
  <c r="AT14" i="56"/>
  <c r="Z13" i="56"/>
  <c r="AD12" i="56"/>
  <c r="BF11" i="56"/>
  <c r="BB10" i="56"/>
  <c r="AP9" i="56"/>
  <c r="BC14" i="56"/>
  <c r="AU14" i="56"/>
  <c r="AM14" i="56"/>
  <c r="AE14" i="56"/>
  <c r="W14" i="56"/>
  <c r="O14" i="56"/>
  <c r="G14" i="56"/>
  <c r="BG13" i="56"/>
  <c r="AY13" i="56"/>
  <c r="AQ13" i="56"/>
  <c r="AI13" i="56"/>
  <c r="AA13" i="56"/>
  <c r="S13" i="56"/>
  <c r="K13" i="56"/>
  <c r="C13" i="56"/>
  <c r="BC12" i="56"/>
  <c r="AU12" i="56"/>
  <c r="AM12" i="56"/>
  <c r="AE12" i="56"/>
  <c r="W12" i="56"/>
  <c r="O12" i="56"/>
  <c r="G12" i="56"/>
  <c r="BG11" i="56"/>
  <c r="AY11" i="56"/>
  <c r="AQ11" i="56"/>
  <c r="AI11" i="56"/>
  <c r="AA11" i="56"/>
  <c r="S11" i="56"/>
  <c r="K11" i="56"/>
  <c r="C11" i="56"/>
  <c r="BC10" i="56"/>
  <c r="AU10" i="56"/>
  <c r="AM10" i="56"/>
  <c r="AE10" i="56"/>
  <c r="W10" i="56"/>
  <c r="O10" i="56"/>
  <c r="G10" i="56"/>
  <c r="BG9" i="56"/>
  <c r="AY9" i="56"/>
  <c r="AQ9" i="56"/>
  <c r="AI9" i="56"/>
  <c r="AA9" i="56"/>
  <c r="S9" i="56"/>
  <c r="K9" i="56"/>
  <c r="C9" i="56"/>
  <c r="BB14" i="56"/>
  <c r="AH13" i="56"/>
  <c r="AT12" i="56"/>
  <c r="AP11" i="56"/>
  <c r="AT10" i="56"/>
  <c r="Z9" i="56"/>
  <c r="BG15" i="56"/>
  <c r="AY15" i="56"/>
  <c r="AQ15" i="56"/>
  <c r="AI15" i="56"/>
  <c r="AA15" i="56"/>
  <c r="S15" i="56"/>
  <c r="K15" i="56"/>
  <c r="BG8" i="56"/>
  <c r="AY8" i="56"/>
  <c r="AQ8" i="56"/>
  <c r="AI8" i="56"/>
  <c r="AA8" i="56"/>
  <c r="S8" i="56"/>
  <c r="K8" i="56"/>
  <c r="C8" i="56"/>
  <c r="Z8" i="56"/>
  <c r="BI8" i="56"/>
  <c r="U8" i="56"/>
  <c r="E8" i="56"/>
  <c r="BF15" i="56"/>
  <c r="AX15" i="56"/>
  <c r="AP15" i="56"/>
  <c r="AH15" i="56"/>
  <c r="Z15" i="56"/>
  <c r="R15" i="56"/>
  <c r="J15" i="56"/>
  <c r="BF8" i="56"/>
  <c r="AX8" i="56"/>
  <c r="AP8" i="56"/>
  <c r="AH8" i="56"/>
  <c r="R8" i="56"/>
  <c r="J8" i="56"/>
  <c r="B8" i="56"/>
  <c r="BE15" i="56"/>
  <c r="AW15" i="56"/>
  <c r="AO15" i="56"/>
  <c r="AG15" i="56"/>
  <c r="Y15" i="56"/>
  <c r="Q15" i="56"/>
  <c r="I15" i="56"/>
  <c r="BE8" i="56"/>
  <c r="AW8" i="56"/>
  <c r="AO8" i="56"/>
  <c r="AG8" i="56"/>
  <c r="Y8" i="56"/>
  <c r="Q8" i="56"/>
  <c r="I8" i="56"/>
  <c r="BB15" i="56"/>
  <c r="V15" i="56"/>
  <c r="N15" i="56"/>
  <c r="AT8" i="56"/>
  <c r="V8" i="56"/>
  <c r="N8" i="56"/>
  <c r="BA15" i="56"/>
  <c r="U15" i="56"/>
  <c r="BA8" i="56"/>
  <c r="AC8" i="56"/>
  <c r="BD15" i="56"/>
  <c r="AV15" i="56"/>
  <c r="AN15" i="56"/>
  <c r="AF15" i="56"/>
  <c r="X15" i="56"/>
  <c r="P15" i="56"/>
  <c r="H15" i="56"/>
  <c r="BD8" i="56"/>
  <c r="AV8" i="56"/>
  <c r="AN8" i="56"/>
  <c r="AF8" i="56"/>
  <c r="X8" i="56"/>
  <c r="P8" i="56"/>
  <c r="H8" i="56"/>
  <c r="AL15" i="56"/>
  <c r="AL8" i="56"/>
  <c r="BI15" i="56"/>
  <c r="AS15" i="56"/>
  <c r="AC15" i="56"/>
  <c r="M15" i="56"/>
  <c r="AS8" i="56"/>
  <c r="AK8" i="56"/>
  <c r="M8" i="56"/>
  <c r="BC15" i="56"/>
  <c r="AU15" i="56"/>
  <c r="AM15" i="56"/>
  <c r="AE15" i="56"/>
  <c r="W15" i="56"/>
  <c r="O15" i="56"/>
  <c r="G15" i="56"/>
  <c r="BC8" i="56"/>
  <c r="AU8" i="56"/>
  <c r="AM8" i="56"/>
  <c r="AE8" i="56"/>
  <c r="W8" i="56"/>
  <c r="O8" i="56"/>
  <c r="G8" i="56"/>
  <c r="AT15" i="56"/>
  <c r="AD15" i="56"/>
  <c r="F15" i="56"/>
  <c r="BB8" i="56"/>
  <c r="AD8" i="56"/>
  <c r="F8" i="56"/>
  <c r="BH15" i="56"/>
  <c r="AZ15" i="56"/>
  <c r="AR15" i="56"/>
  <c r="AJ15" i="56"/>
  <c r="AB15" i="56"/>
  <c r="T15" i="56"/>
  <c r="L15" i="56"/>
  <c r="BH8" i="56"/>
  <c r="AZ8" i="56"/>
  <c r="AR8" i="56"/>
  <c r="AJ8" i="56"/>
  <c r="AB8" i="56"/>
  <c r="T8" i="56"/>
  <c r="L8" i="56"/>
  <c r="D8" i="56"/>
  <c r="AK15" i="56"/>
  <c r="BH9" i="55"/>
  <c r="AZ9" i="55"/>
  <c r="AR9" i="55"/>
  <c r="AJ9" i="55"/>
  <c r="AB9" i="55"/>
  <c r="T9" i="55"/>
  <c r="L9" i="55"/>
  <c r="BH8" i="55"/>
  <c r="AZ8" i="55"/>
  <c r="AR8" i="55"/>
  <c r="AJ8" i="55"/>
  <c r="AB8" i="55"/>
  <c r="T8" i="55"/>
  <c r="L8" i="55"/>
  <c r="D8" i="55"/>
  <c r="BI10" i="54"/>
  <c r="BA10" i="54"/>
  <c r="AS10" i="54"/>
  <c r="AK10" i="54"/>
  <c r="AC10" i="54"/>
  <c r="U10" i="54"/>
  <c r="M10" i="54"/>
  <c r="BI9" i="54"/>
  <c r="BG9" i="55"/>
  <c r="AY9" i="55"/>
  <c r="AQ9" i="55"/>
  <c r="AI9" i="55"/>
  <c r="AA9" i="55"/>
  <c r="S9" i="55"/>
  <c r="K9" i="55"/>
  <c r="BG8" i="55"/>
  <c r="AY8" i="55"/>
  <c r="AQ8" i="55"/>
  <c r="AI8" i="55"/>
  <c r="AA8" i="55"/>
  <c r="S8" i="55"/>
  <c r="K8" i="55"/>
  <c r="C8" i="55"/>
  <c r="BH10" i="54"/>
  <c r="AZ10" i="54"/>
  <c r="AR10" i="54"/>
  <c r="AJ10" i="54"/>
  <c r="AB10" i="54"/>
  <c r="T10" i="54"/>
  <c r="BF9" i="55"/>
  <c r="AX9" i="55"/>
  <c r="AP9" i="55"/>
  <c r="AH9" i="55"/>
  <c r="Z9" i="55"/>
  <c r="R9" i="55"/>
  <c r="J9" i="55"/>
  <c r="BF8" i="55"/>
  <c r="AX8" i="55"/>
  <c r="AP8" i="55"/>
  <c r="AH8" i="55"/>
  <c r="Z8" i="55"/>
  <c r="R8" i="55"/>
  <c r="J8" i="55"/>
  <c r="B8" i="55"/>
  <c r="BG10" i="54"/>
  <c r="AY10" i="54"/>
  <c r="AQ10" i="54"/>
  <c r="AI10" i="54"/>
  <c r="AA10" i="54"/>
  <c r="S10" i="54"/>
  <c r="BE9" i="55"/>
  <c r="AW9" i="55"/>
  <c r="AO9" i="55"/>
  <c r="AG9" i="55"/>
  <c r="Y9" i="55"/>
  <c r="Q9" i="55"/>
  <c r="I9" i="55"/>
  <c r="BE8" i="55"/>
  <c r="AW8" i="55"/>
  <c r="AO8" i="55"/>
  <c r="AG8" i="55"/>
  <c r="Y8" i="55"/>
  <c r="Q8" i="55"/>
  <c r="I8" i="55"/>
  <c r="BF10" i="54"/>
  <c r="AX10" i="54"/>
  <c r="AP10" i="54"/>
  <c r="AH10" i="54"/>
  <c r="Z10" i="54"/>
  <c r="R10" i="54"/>
  <c r="J10" i="54"/>
  <c r="BD9" i="55"/>
  <c r="AV9" i="55"/>
  <c r="AN9" i="55"/>
  <c r="AF9" i="55"/>
  <c r="X9" i="55"/>
  <c r="P9" i="55"/>
  <c r="H9" i="55"/>
  <c r="BD8" i="55"/>
  <c r="AV8" i="55"/>
  <c r="AN8" i="55"/>
  <c r="AF8" i="55"/>
  <c r="X8" i="55"/>
  <c r="P8" i="55"/>
  <c r="H8" i="55"/>
  <c r="BC9" i="55"/>
  <c r="AU9" i="55"/>
  <c r="AM9" i="55"/>
  <c r="AE9" i="55"/>
  <c r="W9" i="55"/>
  <c r="O9" i="55"/>
  <c r="G9" i="55"/>
  <c r="BC8" i="55"/>
  <c r="AU8" i="55"/>
  <c r="AM8" i="55"/>
  <c r="AE8" i="55"/>
  <c r="W8" i="55"/>
  <c r="O8" i="55"/>
  <c r="G8" i="55"/>
  <c r="BI9" i="55"/>
  <c r="BA9" i="55"/>
  <c r="AS9" i="55"/>
  <c r="AK9" i="55"/>
  <c r="AC9" i="55"/>
  <c r="U9" i="55"/>
  <c r="M9" i="55"/>
  <c r="BI8" i="55"/>
  <c r="BA8" i="55"/>
  <c r="AS8" i="55"/>
  <c r="AK8" i="55"/>
  <c r="AC8" i="55"/>
  <c r="U8" i="55"/>
  <c r="M8" i="55"/>
  <c r="E8" i="55"/>
  <c r="BB10" i="54"/>
  <c r="AT10" i="54"/>
  <c r="AL10" i="54"/>
  <c r="AD10" i="54"/>
  <c r="V10" i="54"/>
  <c r="N10" i="54"/>
  <c r="F10" i="54"/>
  <c r="AL9" i="55"/>
  <c r="AD8" i="55"/>
  <c r="AU10" i="54"/>
  <c r="X10" i="54"/>
  <c r="H10" i="54"/>
  <c r="BB9" i="54"/>
  <c r="AT9" i="54"/>
  <c r="AL9" i="54"/>
  <c r="AD9" i="54"/>
  <c r="V9" i="54"/>
  <c r="N9" i="54"/>
  <c r="F9" i="54"/>
  <c r="BE10" i="54"/>
  <c r="P10" i="54"/>
  <c r="AI9" i="54"/>
  <c r="K9" i="54"/>
  <c r="BD9" i="54"/>
  <c r="H9" i="54"/>
  <c r="AU9" i="54"/>
  <c r="O9" i="54"/>
  <c r="AD9" i="55"/>
  <c r="V8" i="55"/>
  <c r="AO10" i="54"/>
  <c r="W10" i="54"/>
  <c r="G10" i="54"/>
  <c r="BA9" i="54"/>
  <c r="AS9" i="54"/>
  <c r="AK9" i="54"/>
  <c r="AC9" i="54"/>
  <c r="U9" i="54"/>
  <c r="M9" i="54"/>
  <c r="AM10" i="54"/>
  <c r="AQ9" i="54"/>
  <c r="S9" i="54"/>
  <c r="AW10" i="54"/>
  <c r="AF9" i="54"/>
  <c r="AT9" i="55"/>
  <c r="Y10" i="54"/>
  <c r="AE9" i="54"/>
  <c r="V9" i="55"/>
  <c r="N8" i="55"/>
  <c r="AN10" i="54"/>
  <c r="Q10" i="54"/>
  <c r="BH9" i="54"/>
  <c r="AZ9" i="54"/>
  <c r="AR9" i="54"/>
  <c r="AJ9" i="54"/>
  <c r="AB9" i="54"/>
  <c r="T9" i="54"/>
  <c r="L9" i="54"/>
  <c r="BG9" i="54"/>
  <c r="AA9" i="54"/>
  <c r="AV9" i="54"/>
  <c r="AL8" i="55"/>
  <c r="BC9" i="54"/>
  <c r="G9" i="54"/>
  <c r="N9" i="55"/>
  <c r="F8" i="55"/>
  <c r="AY9" i="54"/>
  <c r="AN9" i="54"/>
  <c r="F9" i="55"/>
  <c r="BD10" i="54"/>
  <c r="AG10" i="54"/>
  <c r="O10" i="54"/>
  <c r="BF9" i="54"/>
  <c r="AX9" i="54"/>
  <c r="AP9" i="54"/>
  <c r="AH9" i="54"/>
  <c r="Z9" i="54"/>
  <c r="R9" i="54"/>
  <c r="J9" i="54"/>
  <c r="BB9" i="55"/>
  <c r="AE10" i="54"/>
  <c r="X9" i="54"/>
  <c r="I10" i="54"/>
  <c r="W9" i="54"/>
  <c r="BB8" i="55"/>
  <c r="BC10" i="54"/>
  <c r="AF10" i="54"/>
  <c r="L10" i="54"/>
  <c r="BE9" i="54"/>
  <c r="AW9" i="54"/>
  <c r="AO9" i="54"/>
  <c r="AG9" i="54"/>
  <c r="Y9" i="54"/>
  <c r="Q9" i="54"/>
  <c r="I9" i="54"/>
  <c r="AT8" i="55"/>
  <c r="K10" i="54"/>
  <c r="P9" i="54"/>
  <c r="AV10" i="54"/>
  <c r="AM9" i="54"/>
  <c r="G9" i="53"/>
  <c r="O9" i="53"/>
  <c r="W9" i="53"/>
  <c r="AE9" i="53"/>
  <c r="AM9" i="53"/>
  <c r="AU9" i="53"/>
  <c r="BC9" i="53"/>
  <c r="G10" i="53"/>
  <c r="O10" i="53"/>
  <c r="W10" i="53"/>
  <c r="AE10" i="53"/>
  <c r="AM10" i="53"/>
  <c r="AU10" i="53"/>
  <c r="BC10" i="53"/>
  <c r="G11" i="53"/>
  <c r="O11" i="53"/>
  <c r="W11" i="53"/>
  <c r="AE11" i="53"/>
  <c r="AM11" i="53"/>
  <c r="AU11" i="53"/>
  <c r="BC11" i="53"/>
  <c r="G12" i="53"/>
  <c r="O12" i="53"/>
  <c r="W12" i="53"/>
  <c r="AE12" i="53"/>
  <c r="AM12" i="53"/>
  <c r="AU12" i="53"/>
  <c r="BC12" i="53"/>
  <c r="G13" i="53"/>
  <c r="O13" i="53"/>
  <c r="W13" i="53"/>
  <c r="AE13" i="53"/>
  <c r="AM13" i="53"/>
  <c r="AU13" i="53"/>
  <c r="BC13" i="53"/>
  <c r="X11" i="53"/>
  <c r="AN11" i="53"/>
  <c r="AV11" i="53"/>
  <c r="BD11" i="53"/>
  <c r="P12" i="53"/>
  <c r="X12" i="53"/>
  <c r="AF12" i="53"/>
  <c r="AV12" i="53"/>
  <c r="H13" i="53"/>
  <c r="P13" i="53"/>
  <c r="AF13" i="53"/>
  <c r="AV13" i="53"/>
  <c r="BH11" i="53"/>
  <c r="BH12" i="53"/>
  <c r="AR13" i="53"/>
  <c r="AC9" i="53"/>
  <c r="BI9" i="53"/>
  <c r="AS10" i="53"/>
  <c r="U11" i="53"/>
  <c r="AS11" i="53"/>
  <c r="U12" i="53"/>
  <c r="BA12" i="53"/>
  <c r="AC13" i="53"/>
  <c r="BI13" i="53"/>
  <c r="AT11" i="53"/>
  <c r="AL12" i="53"/>
  <c r="V13" i="53"/>
  <c r="H9" i="53"/>
  <c r="P9" i="53"/>
  <c r="X9" i="53"/>
  <c r="AF9" i="53"/>
  <c r="AN9" i="53"/>
  <c r="AV9" i="53"/>
  <c r="BD9" i="53"/>
  <c r="H10" i="53"/>
  <c r="P10" i="53"/>
  <c r="X10" i="53"/>
  <c r="AF10" i="53"/>
  <c r="AN10" i="53"/>
  <c r="AV10" i="53"/>
  <c r="BD10" i="53"/>
  <c r="H11" i="53"/>
  <c r="P11" i="53"/>
  <c r="AF11" i="53"/>
  <c r="H12" i="53"/>
  <c r="AN12" i="53"/>
  <c r="BD12" i="53"/>
  <c r="X13" i="53"/>
  <c r="AN13" i="53"/>
  <c r="BD13" i="53"/>
  <c r="AZ12" i="53"/>
  <c r="AK9" i="53"/>
  <c r="BI11" i="53"/>
  <c r="F12" i="53"/>
  <c r="BB13" i="53"/>
  <c r="I9" i="53"/>
  <c r="Q9" i="53"/>
  <c r="Y9" i="53"/>
  <c r="AG9" i="53"/>
  <c r="AO9" i="53"/>
  <c r="AW9" i="53"/>
  <c r="BE9" i="53"/>
  <c r="I10" i="53"/>
  <c r="Q10" i="53"/>
  <c r="Y10" i="53"/>
  <c r="AG10" i="53"/>
  <c r="AO10" i="53"/>
  <c r="AW10" i="53"/>
  <c r="BE10" i="53"/>
  <c r="I11" i="53"/>
  <c r="Q11" i="53"/>
  <c r="Y11" i="53"/>
  <c r="AG11" i="53"/>
  <c r="AO11" i="53"/>
  <c r="AW11" i="53"/>
  <c r="BE11" i="53"/>
  <c r="I12" i="53"/>
  <c r="Q12" i="53"/>
  <c r="Y12" i="53"/>
  <c r="AG12" i="53"/>
  <c r="AO12" i="53"/>
  <c r="AW12" i="53"/>
  <c r="BE12" i="53"/>
  <c r="I13" i="53"/>
  <c r="Q13" i="53"/>
  <c r="Y13" i="53"/>
  <c r="AG13" i="53"/>
  <c r="AO13" i="53"/>
  <c r="AW13" i="53"/>
  <c r="BE13" i="53"/>
  <c r="AH12" i="53"/>
  <c r="BF12" i="53"/>
  <c r="Z13" i="53"/>
  <c r="AP13" i="53"/>
  <c r="AX13" i="53"/>
  <c r="BF13" i="53"/>
  <c r="BH9" i="53"/>
  <c r="AJ10" i="53"/>
  <c r="BH10" i="53"/>
  <c r="AR11" i="53"/>
  <c r="T12" i="53"/>
  <c r="AR12" i="53"/>
  <c r="AB13" i="53"/>
  <c r="BH13" i="53"/>
  <c r="AS9" i="53"/>
  <c r="U10" i="53"/>
  <c r="BA10" i="53"/>
  <c r="AK11" i="53"/>
  <c r="AC12" i="53"/>
  <c r="BI12" i="53"/>
  <c r="AK13" i="53"/>
  <c r="V11" i="53"/>
  <c r="N12" i="53"/>
  <c r="BB12" i="53"/>
  <c r="J9" i="53"/>
  <c r="R9" i="53"/>
  <c r="Z9" i="53"/>
  <c r="AH9" i="53"/>
  <c r="AP9" i="53"/>
  <c r="AX9" i="53"/>
  <c r="BF9" i="53"/>
  <c r="J10" i="53"/>
  <c r="R10" i="53"/>
  <c r="Z10" i="53"/>
  <c r="AH10" i="53"/>
  <c r="AP10" i="53"/>
  <c r="AX10" i="53"/>
  <c r="BF10" i="53"/>
  <c r="J11" i="53"/>
  <c r="R11" i="53"/>
  <c r="Z11" i="53"/>
  <c r="AH11" i="53"/>
  <c r="AP11" i="53"/>
  <c r="AX11" i="53"/>
  <c r="BF11" i="53"/>
  <c r="J12" i="53"/>
  <c r="R12" i="53"/>
  <c r="Z12" i="53"/>
  <c r="AP12" i="53"/>
  <c r="AX12" i="53"/>
  <c r="J13" i="53"/>
  <c r="R13" i="53"/>
  <c r="AH13" i="53"/>
  <c r="T10" i="53"/>
  <c r="AZ10" i="53"/>
  <c r="T11" i="53"/>
  <c r="AJ11" i="53"/>
  <c r="L12" i="53"/>
  <c r="AB12" i="53"/>
  <c r="L13" i="53"/>
  <c r="AJ13" i="53"/>
  <c r="M9" i="53"/>
  <c r="M10" i="53"/>
  <c r="AC10" i="53"/>
  <c r="BI10" i="53"/>
  <c r="BA11" i="53"/>
  <c r="AK12" i="53"/>
  <c r="M13" i="53"/>
  <c r="AS13" i="53"/>
  <c r="AD11" i="53"/>
  <c r="V12" i="53"/>
  <c r="F13" i="53"/>
  <c r="AL13" i="53"/>
  <c r="K9" i="53"/>
  <c r="S9" i="53"/>
  <c r="AA9" i="53"/>
  <c r="AI9" i="53"/>
  <c r="AQ9" i="53"/>
  <c r="AY9" i="53"/>
  <c r="BG9" i="53"/>
  <c r="K10" i="53"/>
  <c r="S10" i="53"/>
  <c r="AA10" i="53"/>
  <c r="AI10" i="53"/>
  <c r="AQ10" i="53"/>
  <c r="AY10" i="53"/>
  <c r="BG10" i="53"/>
  <c r="K11" i="53"/>
  <c r="S11" i="53"/>
  <c r="AA11" i="53"/>
  <c r="AI11" i="53"/>
  <c r="AQ11" i="53"/>
  <c r="AY11" i="53"/>
  <c r="BG11" i="53"/>
  <c r="K12" i="53"/>
  <c r="S12" i="53"/>
  <c r="AA12" i="53"/>
  <c r="AI12" i="53"/>
  <c r="AQ12" i="53"/>
  <c r="AY12" i="53"/>
  <c r="BG12" i="53"/>
  <c r="K13" i="53"/>
  <c r="S13" i="53"/>
  <c r="AA13" i="53"/>
  <c r="AI13" i="53"/>
  <c r="AQ13" i="53"/>
  <c r="AY13" i="53"/>
  <c r="BG13" i="53"/>
  <c r="L9" i="53"/>
  <c r="T9" i="53"/>
  <c r="AB9" i="53"/>
  <c r="AJ9" i="53"/>
  <c r="AR9" i="53"/>
  <c r="AZ9" i="53"/>
  <c r="L10" i="53"/>
  <c r="AB10" i="53"/>
  <c r="AR10" i="53"/>
  <c r="L11" i="53"/>
  <c r="AB11" i="53"/>
  <c r="AZ11" i="53"/>
  <c r="AJ12" i="53"/>
  <c r="T13" i="53"/>
  <c r="AZ13" i="53"/>
  <c r="U9" i="53"/>
  <c r="BA9" i="53"/>
  <c r="AK10" i="53"/>
  <c r="M11" i="53"/>
  <c r="AC11" i="53"/>
  <c r="M12" i="53"/>
  <c r="AS12" i="53"/>
  <c r="U13" i="53"/>
  <c r="BA13" i="53"/>
  <c r="AL11" i="53"/>
  <c r="AT12" i="53"/>
  <c r="AD13" i="53"/>
  <c r="F9" i="53"/>
  <c r="N9" i="53"/>
  <c r="V9" i="53"/>
  <c r="AD9" i="53"/>
  <c r="AL9" i="53"/>
  <c r="AT9" i="53"/>
  <c r="BB9" i="53"/>
  <c r="F10" i="53"/>
  <c r="N10" i="53"/>
  <c r="V10" i="53"/>
  <c r="AD10" i="53"/>
  <c r="AL10" i="53"/>
  <c r="AT10" i="53"/>
  <c r="BB10" i="53"/>
  <c r="F11" i="53"/>
  <c r="N11" i="53"/>
  <c r="BB11" i="53"/>
  <c r="AD12" i="53"/>
  <c r="N13" i="53"/>
  <c r="AT13" i="53"/>
  <c r="C13" i="53"/>
  <c r="BC8" i="53"/>
  <c r="AU8" i="53"/>
  <c r="AM8" i="53"/>
  <c r="AE8" i="53"/>
  <c r="W8" i="53"/>
  <c r="O8" i="53"/>
  <c r="G8" i="53"/>
  <c r="AP8" i="53"/>
  <c r="B8" i="53"/>
  <c r="BD8" i="53"/>
  <c r="B13" i="53"/>
  <c r="BB8" i="53"/>
  <c r="AT8" i="53"/>
  <c r="AL8" i="53"/>
  <c r="AD8" i="53"/>
  <c r="V8" i="53"/>
  <c r="N8" i="53"/>
  <c r="F8" i="53"/>
  <c r="Z8" i="53"/>
  <c r="P8" i="53"/>
  <c r="BI8" i="53"/>
  <c r="BA8" i="53"/>
  <c r="AS8" i="53"/>
  <c r="AK8" i="53"/>
  <c r="AC8" i="53"/>
  <c r="U8" i="53"/>
  <c r="M8" i="53"/>
  <c r="E8" i="53"/>
  <c r="AX8" i="53"/>
  <c r="J8" i="53"/>
  <c r="X8" i="53"/>
  <c r="BH8" i="53"/>
  <c r="AZ8" i="53"/>
  <c r="AR8" i="53"/>
  <c r="AJ8" i="53"/>
  <c r="AB8" i="53"/>
  <c r="T8" i="53"/>
  <c r="L8" i="53"/>
  <c r="D8" i="53"/>
  <c r="BF8" i="53"/>
  <c r="R8" i="53"/>
  <c r="D13" i="53"/>
  <c r="AF8" i="53"/>
  <c r="BG8" i="53"/>
  <c r="AY8" i="53"/>
  <c r="AQ8" i="53"/>
  <c r="AI8" i="53"/>
  <c r="AA8" i="53"/>
  <c r="S8" i="53"/>
  <c r="K8" i="53"/>
  <c r="C8" i="53"/>
  <c r="AH8" i="53"/>
  <c r="AN8" i="53"/>
  <c r="E13" i="53"/>
  <c r="BE8" i="53"/>
  <c r="AW8" i="53"/>
  <c r="AO8" i="53"/>
  <c r="AG8" i="53"/>
  <c r="Y8" i="53"/>
  <c r="Q8" i="53"/>
  <c r="I8" i="53"/>
  <c r="AV8" i="53"/>
  <c r="H8" i="53"/>
  <c r="F9" i="51"/>
  <c r="R8" i="51"/>
  <c r="BI9" i="51"/>
  <c r="BA9" i="51"/>
  <c r="AS9" i="51"/>
  <c r="AK9" i="51"/>
  <c r="AC9" i="51"/>
  <c r="U9" i="51"/>
  <c r="M9" i="51"/>
  <c r="E9" i="51"/>
  <c r="BE8" i="51"/>
  <c r="AW8" i="51"/>
  <c r="AO8" i="51"/>
  <c r="AG8" i="51"/>
  <c r="Y8" i="51"/>
  <c r="Q8" i="51"/>
  <c r="I8" i="51"/>
  <c r="AE8" i="51"/>
  <c r="W8" i="51"/>
  <c r="G8" i="51"/>
  <c r="N9" i="51"/>
  <c r="J8" i="51"/>
  <c r="BH9" i="51"/>
  <c r="AZ9" i="51"/>
  <c r="AR9" i="51"/>
  <c r="AJ9" i="51"/>
  <c r="AB9" i="51"/>
  <c r="T9" i="51"/>
  <c r="L9" i="51"/>
  <c r="D9" i="51"/>
  <c r="BD8" i="51"/>
  <c r="AV8" i="51"/>
  <c r="AN8" i="51"/>
  <c r="AF8" i="51"/>
  <c r="X8" i="51"/>
  <c r="P8" i="51"/>
  <c r="H8" i="51"/>
  <c r="BG9" i="51"/>
  <c r="AY9" i="51"/>
  <c r="AQ9" i="51"/>
  <c r="AI9" i="51"/>
  <c r="AA9" i="51"/>
  <c r="S9" i="51"/>
  <c r="K9" i="51"/>
  <c r="C9" i="51"/>
  <c r="AU8" i="51"/>
  <c r="AM8" i="51"/>
  <c r="O8" i="51"/>
  <c r="K8" i="51"/>
  <c r="BB9" i="51"/>
  <c r="AX8" i="51"/>
  <c r="B8" i="51"/>
  <c r="BC8" i="51"/>
  <c r="C8" i="51"/>
  <c r="V9" i="51"/>
  <c r="Z8" i="51"/>
  <c r="BF9" i="51"/>
  <c r="AX9" i="51"/>
  <c r="AP9" i="51"/>
  <c r="AH9" i="51"/>
  <c r="Z9" i="51"/>
  <c r="R9" i="51"/>
  <c r="J9" i="51"/>
  <c r="B9" i="51"/>
  <c r="BB8" i="51"/>
  <c r="AT8" i="51"/>
  <c r="AL8" i="51"/>
  <c r="AD8" i="51"/>
  <c r="V8" i="51"/>
  <c r="N8" i="51"/>
  <c r="F8" i="51"/>
  <c r="BC9" i="51"/>
  <c r="W9" i="51"/>
  <c r="AY8" i="51"/>
  <c r="AI8" i="51"/>
  <c r="AL9" i="51"/>
  <c r="AP8" i="51"/>
  <c r="BE9" i="51"/>
  <c r="AW9" i="51"/>
  <c r="AO9" i="51"/>
  <c r="AG9" i="51"/>
  <c r="Y9" i="51"/>
  <c r="Q9" i="51"/>
  <c r="I9" i="51"/>
  <c r="BI8" i="51"/>
  <c r="BA8" i="51"/>
  <c r="AS8" i="51"/>
  <c r="AK8" i="51"/>
  <c r="AC8" i="51"/>
  <c r="U8" i="51"/>
  <c r="M8" i="51"/>
  <c r="E8" i="51"/>
  <c r="AU9" i="51"/>
  <c r="AE9" i="51"/>
  <c r="BG8" i="51"/>
  <c r="AA8" i="51"/>
  <c r="AD9" i="51"/>
  <c r="AH8" i="51"/>
  <c r="BD9" i="51"/>
  <c r="AV9" i="51"/>
  <c r="AN9" i="51"/>
  <c r="AF9" i="51"/>
  <c r="X9" i="51"/>
  <c r="P9" i="51"/>
  <c r="H9" i="51"/>
  <c r="BH8" i="51"/>
  <c r="AZ8" i="51"/>
  <c r="AR8" i="51"/>
  <c r="AJ8" i="51"/>
  <c r="AB8" i="51"/>
  <c r="T8" i="51"/>
  <c r="L8" i="51"/>
  <c r="D8" i="51"/>
  <c r="AM9" i="51"/>
  <c r="O9" i="51"/>
  <c r="G9" i="51"/>
  <c r="AQ8" i="51"/>
  <c r="S8" i="51"/>
  <c r="AT9" i="51"/>
  <c r="BF8" i="51"/>
  <c r="BH9" i="50"/>
  <c r="AZ9" i="50"/>
  <c r="AR9" i="50"/>
  <c r="AJ9" i="50"/>
  <c r="AB9" i="50"/>
  <c r="T9" i="50"/>
  <c r="L9" i="50"/>
  <c r="D9" i="50"/>
  <c r="BD8" i="50"/>
  <c r="AV8" i="50"/>
  <c r="AN8" i="50"/>
  <c r="AF8" i="50"/>
  <c r="X8" i="50"/>
  <c r="P8" i="50"/>
  <c r="H8" i="50"/>
  <c r="AE9" i="50"/>
  <c r="R8" i="50"/>
  <c r="BG9" i="50"/>
  <c r="AY9" i="50"/>
  <c r="AQ9" i="50"/>
  <c r="AI9" i="50"/>
  <c r="AA9" i="50"/>
  <c r="S9" i="50"/>
  <c r="K9" i="50"/>
  <c r="C9" i="50"/>
  <c r="BC8" i="50"/>
  <c r="AU8" i="50"/>
  <c r="AM8" i="50"/>
  <c r="AE8" i="50"/>
  <c r="W8" i="50"/>
  <c r="O8" i="50"/>
  <c r="G8" i="50"/>
  <c r="C8" i="50"/>
  <c r="C10" i="50" s="1"/>
  <c r="C11" i="50" s="1"/>
  <c r="C66" i="50" s="1"/>
  <c r="AD9" i="50"/>
  <c r="F9" i="50"/>
  <c r="AH8" i="50"/>
  <c r="BF9" i="50"/>
  <c r="AX9" i="50"/>
  <c r="AP9" i="50"/>
  <c r="AH9" i="50"/>
  <c r="Z9" i="50"/>
  <c r="R9" i="50"/>
  <c r="J9" i="50"/>
  <c r="B9" i="50"/>
  <c r="BB8" i="50"/>
  <c r="AT8" i="50"/>
  <c r="AL8" i="50"/>
  <c r="AD8" i="50"/>
  <c r="V8" i="50"/>
  <c r="N8" i="50"/>
  <c r="F8" i="50"/>
  <c r="BB9" i="50"/>
  <c r="BF8" i="50"/>
  <c r="Z8" i="50"/>
  <c r="BE9" i="50"/>
  <c r="AW9" i="50"/>
  <c r="AO9" i="50"/>
  <c r="AG9" i="50"/>
  <c r="Y9" i="50"/>
  <c r="Q9" i="50"/>
  <c r="I9" i="50"/>
  <c r="BI8" i="50"/>
  <c r="BA8" i="50"/>
  <c r="AS8" i="50"/>
  <c r="AK8" i="50"/>
  <c r="AC8" i="50"/>
  <c r="U8" i="50"/>
  <c r="M8" i="50"/>
  <c r="E8" i="50"/>
  <c r="BC9" i="50"/>
  <c r="O9" i="50"/>
  <c r="G9" i="50"/>
  <c r="AY8" i="50"/>
  <c r="AI8" i="50"/>
  <c r="S8" i="50"/>
  <c r="AL9" i="50"/>
  <c r="V9" i="50"/>
  <c r="AX8" i="50"/>
  <c r="AX10" i="50" s="1"/>
  <c r="AX11" i="50" s="1"/>
  <c r="AX66" i="50" s="1"/>
  <c r="BD9" i="50"/>
  <c r="AV9" i="50"/>
  <c r="AN9" i="50"/>
  <c r="AF9" i="50"/>
  <c r="X9" i="50"/>
  <c r="P9" i="50"/>
  <c r="H9" i="50"/>
  <c r="BH8" i="50"/>
  <c r="AZ8" i="50"/>
  <c r="AR8" i="50"/>
  <c r="AJ8" i="50"/>
  <c r="AB8" i="50"/>
  <c r="T8" i="50"/>
  <c r="L8" i="50"/>
  <c r="D8" i="50"/>
  <c r="AU9" i="50"/>
  <c r="W9" i="50"/>
  <c r="BG8" i="50"/>
  <c r="AQ8" i="50"/>
  <c r="AA8" i="50"/>
  <c r="K8" i="50"/>
  <c r="AT9" i="50"/>
  <c r="N9" i="50"/>
  <c r="AP8" i="50"/>
  <c r="B8" i="50"/>
  <c r="BI9" i="50"/>
  <c r="BA9" i="50"/>
  <c r="AS9" i="50"/>
  <c r="AK9" i="50"/>
  <c r="AC9" i="50"/>
  <c r="U9" i="50"/>
  <c r="M9" i="50"/>
  <c r="E9" i="50"/>
  <c r="BE8" i="50"/>
  <c r="AW8" i="50"/>
  <c r="AO8" i="50"/>
  <c r="AG8" i="50"/>
  <c r="Y8" i="50"/>
  <c r="Q8" i="50"/>
  <c r="I8" i="50"/>
  <c r="AM9" i="50"/>
  <c r="J8" i="50"/>
  <c r="BB9" i="49"/>
  <c r="AT9" i="49"/>
  <c r="AL9" i="49"/>
  <c r="AD9" i="49"/>
  <c r="V9" i="49"/>
  <c r="N9" i="49"/>
  <c r="F9" i="49"/>
  <c r="BF8" i="49"/>
  <c r="AX8" i="49"/>
  <c r="AP8" i="49"/>
  <c r="AH8" i="49"/>
  <c r="Z8" i="49"/>
  <c r="R8" i="49"/>
  <c r="J8" i="49"/>
  <c r="B8" i="49"/>
  <c r="BE9" i="48"/>
  <c r="AW9" i="48"/>
  <c r="AO9" i="48"/>
  <c r="AG9" i="48"/>
  <c r="Y9" i="48"/>
  <c r="Q9" i="48"/>
  <c r="I9" i="48"/>
  <c r="BI8" i="48"/>
  <c r="BA8" i="48"/>
  <c r="AS8" i="48"/>
  <c r="AK8" i="48"/>
  <c r="AC8" i="48"/>
  <c r="U8" i="48"/>
  <c r="M8" i="48"/>
  <c r="E8" i="48"/>
  <c r="F9" i="48"/>
  <c r="R8" i="48"/>
  <c r="B8" i="48"/>
  <c r="Q9" i="49"/>
  <c r="AZ9" i="48"/>
  <c r="AB9" i="48"/>
  <c r="BI9" i="49"/>
  <c r="BA9" i="49"/>
  <c r="AS9" i="49"/>
  <c r="AK9" i="49"/>
  <c r="AC9" i="49"/>
  <c r="U9" i="49"/>
  <c r="M9" i="49"/>
  <c r="E9" i="49"/>
  <c r="BE8" i="49"/>
  <c r="AW8" i="49"/>
  <c r="AO8" i="49"/>
  <c r="AG8" i="49"/>
  <c r="Y8" i="49"/>
  <c r="Q8" i="49"/>
  <c r="Q10" i="49" s="1"/>
  <c r="Q11" i="49" s="1"/>
  <c r="Q66" i="49" s="1"/>
  <c r="I8" i="49"/>
  <c r="BD9" i="48"/>
  <c r="AV9" i="48"/>
  <c r="AN9" i="48"/>
  <c r="AF9" i="48"/>
  <c r="X9" i="48"/>
  <c r="P9" i="48"/>
  <c r="H9" i="48"/>
  <c r="BH8" i="48"/>
  <c r="AZ8" i="48"/>
  <c r="AR8" i="48"/>
  <c r="AJ8" i="48"/>
  <c r="AB8" i="48"/>
  <c r="T8" i="48"/>
  <c r="L8" i="48"/>
  <c r="D8" i="48"/>
  <c r="AP8" i="48"/>
  <c r="BH9" i="49"/>
  <c r="AZ9" i="49"/>
  <c r="AR9" i="49"/>
  <c r="AJ9" i="49"/>
  <c r="AB9" i="49"/>
  <c r="T9" i="49"/>
  <c r="L9" i="49"/>
  <c r="D9" i="49"/>
  <c r="BD8" i="49"/>
  <c r="AV8" i="49"/>
  <c r="AN8" i="49"/>
  <c r="AF8" i="49"/>
  <c r="X8" i="49"/>
  <c r="P8" i="49"/>
  <c r="H8" i="49"/>
  <c r="BC9" i="48"/>
  <c r="AU9" i="48"/>
  <c r="AM9" i="48"/>
  <c r="AE9" i="48"/>
  <c r="W9" i="48"/>
  <c r="O9" i="48"/>
  <c r="G9" i="48"/>
  <c r="BG8" i="48"/>
  <c r="AY8" i="48"/>
  <c r="AQ8" i="48"/>
  <c r="AI8" i="48"/>
  <c r="AA8" i="48"/>
  <c r="S8" i="48"/>
  <c r="K8" i="48"/>
  <c r="C8" i="48"/>
  <c r="N9" i="48"/>
  <c r="Z8" i="48"/>
  <c r="I9" i="49"/>
  <c r="BH9" i="48"/>
  <c r="BG9" i="49"/>
  <c r="AY9" i="49"/>
  <c r="AQ9" i="49"/>
  <c r="AI9" i="49"/>
  <c r="AA9" i="49"/>
  <c r="S9" i="49"/>
  <c r="K9" i="49"/>
  <c r="C9" i="49"/>
  <c r="BC8" i="49"/>
  <c r="AU8" i="49"/>
  <c r="AM8" i="49"/>
  <c r="AE8" i="49"/>
  <c r="W8" i="49"/>
  <c r="O8" i="49"/>
  <c r="G8" i="49"/>
  <c r="BB9" i="48"/>
  <c r="AT9" i="48"/>
  <c r="AL9" i="48"/>
  <c r="AD9" i="48"/>
  <c r="V9" i="48"/>
  <c r="AX8" i="48"/>
  <c r="AH8" i="48"/>
  <c r="BF9" i="49"/>
  <c r="AX9" i="49"/>
  <c r="AP9" i="49"/>
  <c r="AH9" i="49"/>
  <c r="Z9" i="49"/>
  <c r="R9" i="49"/>
  <c r="J9" i="49"/>
  <c r="B9" i="49"/>
  <c r="BB8" i="49"/>
  <c r="AT8" i="49"/>
  <c r="AL8" i="49"/>
  <c r="AD8" i="49"/>
  <c r="V8" i="49"/>
  <c r="N8" i="49"/>
  <c r="F8" i="49"/>
  <c r="BI9" i="48"/>
  <c r="BA9" i="48"/>
  <c r="AS9" i="48"/>
  <c r="AK9" i="48"/>
  <c r="AC9" i="48"/>
  <c r="U9" i="48"/>
  <c r="M9" i="48"/>
  <c r="E9" i="48"/>
  <c r="BE8" i="48"/>
  <c r="AW8" i="48"/>
  <c r="AO8" i="48"/>
  <c r="AG8" i="48"/>
  <c r="Y8" i="48"/>
  <c r="Q8" i="48"/>
  <c r="I8" i="48"/>
  <c r="BE9" i="49"/>
  <c r="AW9" i="49"/>
  <c r="AO9" i="49"/>
  <c r="AG9" i="49"/>
  <c r="Y9" i="49"/>
  <c r="BI8" i="49"/>
  <c r="AS8" i="49"/>
  <c r="AK8" i="49"/>
  <c r="AC8" i="49"/>
  <c r="M8" i="49"/>
  <c r="M10" i="49" s="1"/>
  <c r="M11" i="49" s="1"/>
  <c r="M66" i="49" s="1"/>
  <c r="E8" i="49"/>
  <c r="E10" i="49" s="1"/>
  <c r="E11" i="49" s="1"/>
  <c r="E66" i="49" s="1"/>
  <c r="AR9" i="48"/>
  <c r="BC9" i="49"/>
  <c r="AU9" i="49"/>
  <c r="AM9" i="49"/>
  <c r="AE9" i="49"/>
  <c r="AE10" i="49" s="1"/>
  <c r="AE11" i="49" s="1"/>
  <c r="AE66" i="49" s="1"/>
  <c r="W9" i="49"/>
  <c r="W10" i="49" s="1"/>
  <c r="W11" i="49" s="1"/>
  <c r="W66" i="49" s="1"/>
  <c r="O9" i="49"/>
  <c r="O10" i="49" s="1"/>
  <c r="O11" i="49" s="1"/>
  <c r="O66" i="49" s="1"/>
  <c r="G9" i="49"/>
  <c r="BG8" i="49"/>
  <c r="AY8" i="49"/>
  <c r="AQ8" i="49"/>
  <c r="AI8" i="49"/>
  <c r="AA8" i="49"/>
  <c r="S8" i="49"/>
  <c r="K8" i="49"/>
  <c r="C8" i="49"/>
  <c r="BF9" i="48"/>
  <c r="AX9" i="48"/>
  <c r="AP9" i="48"/>
  <c r="AH9" i="48"/>
  <c r="Z9" i="48"/>
  <c r="R9" i="48"/>
  <c r="J9" i="48"/>
  <c r="B9" i="48"/>
  <c r="BB8" i="48"/>
  <c r="BB10" i="48" s="1"/>
  <c r="BB11" i="48" s="1"/>
  <c r="BB66" i="48" s="1"/>
  <c r="AT8" i="48"/>
  <c r="AL8" i="48"/>
  <c r="AL10" i="48" s="1"/>
  <c r="AL11" i="48" s="1"/>
  <c r="AL66" i="48" s="1"/>
  <c r="AD8" i="48"/>
  <c r="AD10" i="48" s="1"/>
  <c r="AD11" i="48" s="1"/>
  <c r="AD66" i="48" s="1"/>
  <c r="V8" i="48"/>
  <c r="V10" i="48" s="1"/>
  <c r="V11" i="48" s="1"/>
  <c r="N8" i="48"/>
  <c r="N10" i="48" s="1"/>
  <c r="N11" i="48" s="1"/>
  <c r="N66" i="48" s="1"/>
  <c r="F8" i="48"/>
  <c r="BF8" i="48"/>
  <c r="J8" i="48"/>
  <c r="BA8" i="49"/>
  <c r="BA10" i="49" s="1"/>
  <c r="BA11" i="49" s="1"/>
  <c r="BA66" i="49" s="1"/>
  <c r="AJ9" i="48"/>
  <c r="H9" i="49"/>
  <c r="L8" i="49"/>
  <c r="AQ9" i="48"/>
  <c r="C9" i="48"/>
  <c r="AE8" i="48"/>
  <c r="H8" i="48"/>
  <c r="U8" i="49"/>
  <c r="G8" i="48"/>
  <c r="T8" i="49"/>
  <c r="BH8" i="49"/>
  <c r="D8" i="49"/>
  <c r="AI9" i="48"/>
  <c r="BD8" i="48"/>
  <c r="BD10" i="48" s="1"/>
  <c r="BD11" i="48" s="1"/>
  <c r="BD66" i="48" s="1"/>
  <c r="X8" i="48"/>
  <c r="BD9" i="49"/>
  <c r="AZ8" i="49"/>
  <c r="AA9" i="48"/>
  <c r="BC8" i="48"/>
  <c r="W8" i="48"/>
  <c r="L9" i="48"/>
  <c r="K9" i="48"/>
  <c r="D9" i="48"/>
  <c r="AV9" i="49"/>
  <c r="AR8" i="49"/>
  <c r="T9" i="48"/>
  <c r="AV8" i="48"/>
  <c r="P8" i="48"/>
  <c r="AB8" i="49"/>
  <c r="X9" i="49"/>
  <c r="AM8" i="48"/>
  <c r="AM10" i="48" s="1"/>
  <c r="AM11" i="48" s="1"/>
  <c r="AM66" i="48" s="1"/>
  <c r="P9" i="49"/>
  <c r="AF8" i="48"/>
  <c r="AF10" i="48" s="1"/>
  <c r="AF11" i="48" s="1"/>
  <c r="AF66" i="48" s="1"/>
  <c r="AN9" i="49"/>
  <c r="AJ8" i="49"/>
  <c r="S9" i="48"/>
  <c r="AU8" i="48"/>
  <c r="O8" i="48"/>
  <c r="AF9" i="49"/>
  <c r="AN8" i="48"/>
  <c r="AN10" i="48" s="1"/>
  <c r="AN11" i="48" s="1"/>
  <c r="AN66" i="48" s="1"/>
  <c r="BG9" i="48"/>
  <c r="AY9" i="48"/>
  <c r="R8" i="46"/>
  <c r="Z8" i="46"/>
  <c r="AH8" i="46"/>
  <c r="AP8" i="46"/>
  <c r="AX8" i="46"/>
  <c r="BF8" i="46"/>
  <c r="U9" i="46"/>
  <c r="AC9" i="46"/>
  <c r="AK9" i="46"/>
  <c r="AS9" i="46"/>
  <c r="BA9" i="46"/>
  <c r="BI9" i="46"/>
  <c r="I8" i="46"/>
  <c r="C9" i="46"/>
  <c r="K9" i="46"/>
  <c r="T8" i="46"/>
  <c r="AJ8" i="46"/>
  <c r="AZ8" i="46"/>
  <c r="W9" i="46"/>
  <c r="AE9" i="46"/>
  <c r="AU9" i="46"/>
  <c r="C8" i="46"/>
  <c r="C10" i="46" s="1"/>
  <c r="C11" i="46" s="1"/>
  <c r="C66" i="46" s="1"/>
  <c r="E9" i="46"/>
  <c r="AC8" i="46"/>
  <c r="AC10" i="46" s="1"/>
  <c r="AC11" i="46" s="1"/>
  <c r="AC66" i="46" s="1"/>
  <c r="AS8" i="46"/>
  <c r="X9" i="46"/>
  <c r="BD9" i="46"/>
  <c r="X8" i="46"/>
  <c r="AA9" i="46"/>
  <c r="BG9" i="46"/>
  <c r="S8" i="46"/>
  <c r="AA8" i="46"/>
  <c r="AI8" i="46"/>
  <c r="AQ8" i="46"/>
  <c r="AY8" i="46"/>
  <c r="BG8" i="46"/>
  <c r="V9" i="46"/>
  <c r="AD9" i="46"/>
  <c r="AL9" i="46"/>
  <c r="AT9" i="46"/>
  <c r="BB9" i="46"/>
  <c r="B8" i="46"/>
  <c r="J8" i="46"/>
  <c r="D9" i="46"/>
  <c r="L9" i="46"/>
  <c r="AB8" i="46"/>
  <c r="AR8" i="46"/>
  <c r="BH8" i="46"/>
  <c r="AM9" i="46"/>
  <c r="BC9" i="46"/>
  <c r="K8" i="46"/>
  <c r="M9" i="46"/>
  <c r="AK8" i="46"/>
  <c r="BA8" i="46"/>
  <c r="BI8" i="46"/>
  <c r="AF9" i="46"/>
  <c r="AN9" i="46"/>
  <c r="AV9" i="46"/>
  <c r="D8" i="46"/>
  <c r="L8" i="46"/>
  <c r="F9" i="46"/>
  <c r="N9" i="46"/>
  <c r="O9" i="46"/>
  <c r="AF8" i="46"/>
  <c r="AF10" i="46" s="1"/>
  <c r="AF11" i="46" s="1"/>
  <c r="AF66" i="46" s="1"/>
  <c r="AV8" i="46"/>
  <c r="S9" i="46"/>
  <c r="AI9" i="46"/>
  <c r="AQ9" i="46"/>
  <c r="AY9" i="46"/>
  <c r="O8" i="46"/>
  <c r="I9" i="46"/>
  <c r="P8" i="46"/>
  <c r="P9" i="46"/>
  <c r="U8" i="46"/>
  <c r="V8" i="46"/>
  <c r="AD8" i="46"/>
  <c r="AL8" i="46"/>
  <c r="AT8" i="46"/>
  <c r="BB8" i="46"/>
  <c r="Q9" i="46"/>
  <c r="Y9" i="46"/>
  <c r="AG9" i="46"/>
  <c r="AO9" i="46"/>
  <c r="AW9" i="46"/>
  <c r="BE9" i="46"/>
  <c r="E8" i="46"/>
  <c r="M8" i="46"/>
  <c r="G9" i="46"/>
  <c r="W8" i="46"/>
  <c r="AE8" i="46"/>
  <c r="AM8" i="46"/>
  <c r="AU8" i="46"/>
  <c r="BC8" i="46"/>
  <c r="R9" i="46"/>
  <c r="Z9" i="46"/>
  <c r="AH9" i="46"/>
  <c r="AP9" i="46"/>
  <c r="AX9" i="46"/>
  <c r="BF9" i="46"/>
  <c r="F8" i="46"/>
  <c r="N8" i="46"/>
  <c r="H9" i="46"/>
  <c r="AN8" i="46"/>
  <c r="BD8" i="46"/>
  <c r="G8" i="46"/>
  <c r="Y8" i="46"/>
  <c r="AG8" i="46"/>
  <c r="AZ9" i="46"/>
  <c r="BE8" i="46"/>
  <c r="BE10" i="46" s="1"/>
  <c r="BE11" i="46" s="1"/>
  <c r="BE66" i="46" s="1"/>
  <c r="AO8" i="46"/>
  <c r="BH9" i="46"/>
  <c r="B9" i="46"/>
  <c r="AW8" i="46"/>
  <c r="H8" i="46"/>
  <c r="AB9" i="46"/>
  <c r="T9" i="46"/>
  <c r="J9" i="46"/>
  <c r="AR9" i="46"/>
  <c r="Q8" i="46"/>
  <c r="AJ9" i="46"/>
  <c r="E9" i="45"/>
  <c r="M9" i="45"/>
  <c r="U9" i="45"/>
  <c r="AC9" i="45"/>
  <c r="AK9" i="45"/>
  <c r="F9" i="45"/>
  <c r="N9" i="45"/>
  <c r="V9" i="45"/>
  <c r="AD9" i="45"/>
  <c r="AL9" i="45"/>
  <c r="AT9" i="45"/>
  <c r="BB9" i="45"/>
  <c r="AA9" i="45"/>
  <c r="AY9" i="45"/>
  <c r="G9" i="45"/>
  <c r="O9" i="45"/>
  <c r="W9" i="45"/>
  <c r="AE9" i="45"/>
  <c r="AM9" i="45"/>
  <c r="AU9" i="45"/>
  <c r="BC9" i="45"/>
  <c r="K9" i="45"/>
  <c r="H9" i="45"/>
  <c r="P9" i="45"/>
  <c r="X9" i="45"/>
  <c r="AF9" i="45"/>
  <c r="AN9" i="45"/>
  <c r="AV9" i="45"/>
  <c r="BD9" i="45"/>
  <c r="AI9" i="45"/>
  <c r="BG9" i="45"/>
  <c r="I9" i="45"/>
  <c r="Q9" i="45"/>
  <c r="Y9" i="45"/>
  <c r="AG9" i="45"/>
  <c r="AO9" i="45"/>
  <c r="AW9" i="45"/>
  <c r="BE9" i="45"/>
  <c r="S9" i="45"/>
  <c r="AQ9" i="45"/>
  <c r="B9" i="45"/>
  <c r="J9" i="45"/>
  <c r="R9" i="45"/>
  <c r="Z9" i="45"/>
  <c r="AH9" i="45"/>
  <c r="AP9" i="45"/>
  <c r="AX9" i="45"/>
  <c r="BF9" i="45"/>
  <c r="C9" i="45"/>
  <c r="D9" i="45"/>
  <c r="L9" i="45"/>
  <c r="T9" i="45"/>
  <c r="AB9" i="45"/>
  <c r="AJ9" i="45"/>
  <c r="AR9" i="45"/>
  <c r="AZ9" i="45"/>
  <c r="BH9" i="45"/>
  <c r="AS9" i="45"/>
  <c r="BA9" i="45"/>
  <c r="BC8" i="44"/>
  <c r="AU8" i="44"/>
  <c r="AM8" i="44"/>
  <c r="AE8" i="44"/>
  <c r="W8" i="44"/>
  <c r="O8" i="44"/>
  <c r="G8" i="44"/>
  <c r="BB8" i="44"/>
  <c r="AT8" i="44"/>
  <c r="AL8" i="44"/>
  <c r="AD8" i="44"/>
  <c r="V8" i="44"/>
  <c r="N8" i="44"/>
  <c r="F8" i="44"/>
  <c r="Y8" i="44"/>
  <c r="BD8" i="44"/>
  <c r="X8" i="44"/>
  <c r="H8" i="44"/>
  <c r="Q8" i="44"/>
  <c r="BA8" i="44"/>
  <c r="AS8" i="44"/>
  <c r="AK8" i="44"/>
  <c r="AC8" i="44"/>
  <c r="U8" i="44"/>
  <c r="M8" i="44"/>
  <c r="E8" i="44"/>
  <c r="T8" i="44"/>
  <c r="D8" i="44"/>
  <c r="K8" i="44"/>
  <c r="Z8" i="44"/>
  <c r="J8" i="44"/>
  <c r="BE8" i="44"/>
  <c r="AW8" i="44"/>
  <c r="I8" i="44"/>
  <c r="AV8" i="44"/>
  <c r="AF8" i="44"/>
  <c r="BH8" i="44"/>
  <c r="AZ8" i="44"/>
  <c r="AR8" i="44"/>
  <c r="AJ8" i="44"/>
  <c r="AB8" i="44"/>
  <c r="L8" i="44"/>
  <c r="BG8" i="44"/>
  <c r="AY8" i="44"/>
  <c r="AQ8" i="44"/>
  <c r="AI8" i="44"/>
  <c r="AA8" i="44"/>
  <c r="S8" i="44"/>
  <c r="C8" i="44"/>
  <c r="B8" i="44"/>
  <c r="AG8" i="44"/>
  <c r="AN8" i="44"/>
  <c r="P8" i="44"/>
  <c r="BF8" i="44"/>
  <c r="AX8" i="44"/>
  <c r="AP8" i="44"/>
  <c r="AH8" i="44"/>
  <c r="R8" i="44"/>
  <c r="AO8" i="44"/>
  <c r="E8" i="38"/>
  <c r="H7" i="1"/>
  <c r="G7" i="1"/>
  <c r="F8" i="38"/>
  <c r="I7" i="1"/>
  <c r="G8" i="38"/>
  <c r="J7" i="1"/>
  <c r="M7" i="1"/>
  <c r="H8" i="38"/>
  <c r="D17" i="1"/>
  <c r="K7" i="1"/>
  <c r="I8" i="38"/>
  <c r="D7" i="1"/>
  <c r="L7" i="1"/>
  <c r="B8" i="38"/>
  <c r="J8" i="38"/>
  <c r="E7" i="1"/>
  <c r="C8" i="38"/>
  <c r="K8" i="38"/>
  <c r="F7" i="1"/>
  <c r="D8" i="38"/>
  <c r="BE8" i="45"/>
  <c r="AW8" i="45"/>
  <c r="AO8" i="45"/>
  <c r="AG8" i="45"/>
  <c r="Y8" i="45"/>
  <c r="Q8" i="45"/>
  <c r="I8" i="45"/>
  <c r="M8" i="45"/>
  <c r="Z8" i="45"/>
  <c r="BD8" i="45"/>
  <c r="AV8" i="45"/>
  <c r="AN8" i="45"/>
  <c r="AF8" i="45"/>
  <c r="X8" i="45"/>
  <c r="P8" i="45"/>
  <c r="H8" i="45"/>
  <c r="F8" i="45"/>
  <c r="BF8" i="45"/>
  <c r="BC8" i="45"/>
  <c r="AU8" i="45"/>
  <c r="AM8" i="45"/>
  <c r="AE8" i="45"/>
  <c r="W8" i="45"/>
  <c r="O8" i="45"/>
  <c r="G8" i="45"/>
  <c r="AX8" i="45"/>
  <c r="BB8" i="45"/>
  <c r="AT8" i="45"/>
  <c r="AL8" i="45"/>
  <c r="AD8" i="45"/>
  <c r="AD10" i="45" s="1"/>
  <c r="AD11" i="45" s="1"/>
  <c r="V8" i="45"/>
  <c r="N8" i="45"/>
  <c r="U8" i="45"/>
  <c r="R8" i="45"/>
  <c r="BA8" i="45"/>
  <c r="AS8" i="45"/>
  <c r="AK8" i="45"/>
  <c r="AC8" i="45"/>
  <c r="E8" i="45"/>
  <c r="J8" i="45"/>
  <c r="BH8" i="45"/>
  <c r="AZ8" i="45"/>
  <c r="AR8" i="45"/>
  <c r="AJ8" i="45"/>
  <c r="AB8" i="45"/>
  <c r="T8" i="45"/>
  <c r="L8" i="45"/>
  <c r="D8" i="45"/>
  <c r="AP8" i="45"/>
  <c r="B8" i="45"/>
  <c r="BG8" i="45"/>
  <c r="AY8" i="45"/>
  <c r="AQ8" i="45"/>
  <c r="AI8" i="45"/>
  <c r="AA8" i="45"/>
  <c r="S8" i="45"/>
  <c r="K8" i="45"/>
  <c r="C8" i="45"/>
  <c r="AH8" i="45"/>
  <c r="BH7" i="44"/>
  <c r="AZ7" i="44"/>
  <c r="AR7" i="44"/>
  <c r="AJ7" i="44"/>
  <c r="AB7" i="44"/>
  <c r="T7" i="44"/>
  <c r="L7" i="44"/>
  <c r="L9" i="44" s="1"/>
  <c r="L10" i="44" s="1"/>
  <c r="D7" i="44"/>
  <c r="BF8" i="43"/>
  <c r="AX8" i="43"/>
  <c r="AP8" i="43"/>
  <c r="AH8" i="43"/>
  <c r="Z8" i="43"/>
  <c r="R8" i="43"/>
  <c r="J8" i="43"/>
  <c r="B8" i="43"/>
  <c r="BA7" i="43"/>
  <c r="AS7" i="43"/>
  <c r="AK7" i="43"/>
  <c r="AC7" i="43"/>
  <c r="U7" i="43"/>
  <c r="M7" i="43"/>
  <c r="E7" i="43"/>
  <c r="G8" i="42"/>
  <c r="O8" i="42"/>
  <c r="W8" i="42"/>
  <c r="AE8" i="42"/>
  <c r="AM8" i="42"/>
  <c r="AU8" i="42"/>
  <c r="BC8" i="42"/>
  <c r="BB8" i="43"/>
  <c r="N8" i="43"/>
  <c r="AW7" i="43"/>
  <c r="Q7" i="43"/>
  <c r="AA8" i="42"/>
  <c r="BA7" i="44"/>
  <c r="AY8" i="43"/>
  <c r="BB7" i="43"/>
  <c r="F7" i="43"/>
  <c r="AT8" i="42"/>
  <c r="BG7" i="44"/>
  <c r="AY7" i="44"/>
  <c r="AQ7" i="44"/>
  <c r="AI7" i="44"/>
  <c r="AA7" i="44"/>
  <c r="S7" i="44"/>
  <c r="K7" i="44"/>
  <c r="C7" i="44"/>
  <c r="BE8" i="43"/>
  <c r="AW8" i="43"/>
  <c r="AO8" i="43"/>
  <c r="AG8" i="43"/>
  <c r="Y8" i="43"/>
  <c r="Q8" i="43"/>
  <c r="I8" i="43"/>
  <c r="BH7" i="43"/>
  <c r="AZ7" i="43"/>
  <c r="AR7" i="43"/>
  <c r="AJ7" i="43"/>
  <c r="AB7" i="43"/>
  <c r="T7" i="43"/>
  <c r="L7" i="43"/>
  <c r="D7" i="43"/>
  <c r="H8" i="42"/>
  <c r="P8" i="42"/>
  <c r="X8" i="42"/>
  <c r="AF8" i="42"/>
  <c r="AN8" i="42"/>
  <c r="AV8" i="42"/>
  <c r="BD8" i="42"/>
  <c r="AL8" i="43"/>
  <c r="F8" i="43"/>
  <c r="AG7" i="43"/>
  <c r="C8" i="42"/>
  <c r="AQ8" i="42"/>
  <c r="AC7" i="44"/>
  <c r="AC9" i="44" s="1"/>
  <c r="AC10" i="44" s="1"/>
  <c r="S8" i="43"/>
  <c r="V7" i="43"/>
  <c r="N8" i="42"/>
  <c r="BF7" i="44"/>
  <c r="AX7" i="44"/>
  <c r="AP7" i="44"/>
  <c r="AH7" i="44"/>
  <c r="Z7" i="44"/>
  <c r="R7" i="44"/>
  <c r="J7" i="44"/>
  <c r="B7" i="44"/>
  <c r="B9" i="44" s="1"/>
  <c r="B10" i="44" s="1"/>
  <c r="BD8" i="43"/>
  <c r="AV8" i="43"/>
  <c r="AN8" i="43"/>
  <c r="AF8" i="43"/>
  <c r="X8" i="43"/>
  <c r="P8" i="43"/>
  <c r="H8" i="43"/>
  <c r="BG7" i="43"/>
  <c r="AY7" i="43"/>
  <c r="AQ7" i="43"/>
  <c r="AI7" i="43"/>
  <c r="AA7" i="43"/>
  <c r="S7" i="43"/>
  <c r="K7" i="43"/>
  <c r="C7" i="43"/>
  <c r="I8" i="42"/>
  <c r="Q8" i="42"/>
  <c r="Y8" i="42"/>
  <c r="AG8" i="42"/>
  <c r="AO8" i="42"/>
  <c r="AW8" i="42"/>
  <c r="BE8" i="42"/>
  <c r="AT8" i="43"/>
  <c r="BE7" i="43"/>
  <c r="Y7" i="43"/>
  <c r="K8" i="42"/>
  <c r="AY8" i="42"/>
  <c r="U7" i="44"/>
  <c r="AA8" i="43"/>
  <c r="N7" i="43"/>
  <c r="AL8" i="42"/>
  <c r="BE7" i="44"/>
  <c r="AW7" i="44"/>
  <c r="AO7" i="44"/>
  <c r="AG7" i="44"/>
  <c r="Y7" i="44"/>
  <c r="Q7" i="44"/>
  <c r="I7" i="44"/>
  <c r="BC8" i="43"/>
  <c r="AU8" i="43"/>
  <c r="AM8" i="43"/>
  <c r="AE8" i="43"/>
  <c r="W8" i="43"/>
  <c r="O8" i="43"/>
  <c r="G8" i="43"/>
  <c r="BF7" i="43"/>
  <c r="AX7" i="43"/>
  <c r="AP7" i="43"/>
  <c r="AH7" i="43"/>
  <c r="Z7" i="43"/>
  <c r="R7" i="43"/>
  <c r="J7" i="43"/>
  <c r="B7" i="43"/>
  <c r="J8" i="42"/>
  <c r="R8" i="42"/>
  <c r="Z8" i="42"/>
  <c r="AH8" i="42"/>
  <c r="AP8" i="42"/>
  <c r="AX8" i="42"/>
  <c r="BF8" i="42"/>
  <c r="H7" i="44"/>
  <c r="AD8" i="43"/>
  <c r="AO7" i="43"/>
  <c r="I7" i="43"/>
  <c r="I9" i="43" s="1"/>
  <c r="I10" i="43" s="1"/>
  <c r="S8" i="42"/>
  <c r="BG8" i="42"/>
  <c r="M7" i="44"/>
  <c r="AI8" i="43"/>
  <c r="AD7" i="43"/>
  <c r="AD8" i="42"/>
  <c r="BD7" i="44"/>
  <c r="AV7" i="44"/>
  <c r="AN7" i="44"/>
  <c r="AF7" i="44"/>
  <c r="AF9" i="44" s="1"/>
  <c r="AF10" i="44" s="1"/>
  <c r="X7" i="44"/>
  <c r="P7" i="44"/>
  <c r="V8" i="43"/>
  <c r="AI8" i="42"/>
  <c r="C8" i="43"/>
  <c r="BC7" i="44"/>
  <c r="AU7" i="44"/>
  <c r="AM7" i="44"/>
  <c r="AE7" i="44"/>
  <c r="W7" i="44"/>
  <c r="O7" i="44"/>
  <c r="G7" i="44"/>
  <c r="BA8" i="43"/>
  <c r="AS8" i="43"/>
  <c r="AK8" i="43"/>
  <c r="AC8" i="43"/>
  <c r="U8" i="43"/>
  <c r="M8" i="43"/>
  <c r="E8" i="43"/>
  <c r="BD7" i="43"/>
  <c r="AV7" i="43"/>
  <c r="AN7" i="43"/>
  <c r="AF7" i="43"/>
  <c r="X7" i="43"/>
  <c r="P7" i="43"/>
  <c r="H7" i="43"/>
  <c r="D8" i="42"/>
  <c r="L8" i="42"/>
  <c r="T8" i="42"/>
  <c r="AB8" i="42"/>
  <c r="AJ8" i="42"/>
  <c r="AR8" i="42"/>
  <c r="AZ8" i="42"/>
  <c r="BH8" i="42"/>
  <c r="AS7" i="44"/>
  <c r="E7" i="44"/>
  <c r="AQ8" i="43"/>
  <c r="AT7" i="43"/>
  <c r="V8" i="42"/>
  <c r="BB7" i="44"/>
  <c r="AT7" i="44"/>
  <c r="AL7" i="44"/>
  <c r="AD7" i="44"/>
  <c r="V7" i="44"/>
  <c r="N7" i="44"/>
  <c r="F7" i="44"/>
  <c r="BH8" i="43"/>
  <c r="AZ8" i="43"/>
  <c r="AR8" i="43"/>
  <c r="AJ8" i="43"/>
  <c r="AB8" i="43"/>
  <c r="T8" i="43"/>
  <c r="L8" i="43"/>
  <c r="D8" i="43"/>
  <c r="BC7" i="43"/>
  <c r="AU7" i="43"/>
  <c r="AM7" i="43"/>
  <c r="AE7" i="43"/>
  <c r="W7" i="43"/>
  <c r="O7" i="43"/>
  <c r="G7" i="43"/>
  <c r="E8" i="42"/>
  <c r="M8" i="42"/>
  <c r="U8" i="42"/>
  <c r="AC8" i="42"/>
  <c r="AK8" i="42"/>
  <c r="AS8" i="42"/>
  <c r="BA8" i="42"/>
  <c r="B8" i="42"/>
  <c r="AK7" i="44"/>
  <c r="BG8" i="43"/>
  <c r="K8" i="43"/>
  <c r="AL7" i="43"/>
  <c r="F8" i="42"/>
  <c r="BB8" i="42"/>
  <c r="D7" i="40"/>
  <c r="D8" i="40" s="1"/>
  <c r="D9" i="40" s="1"/>
  <c r="L7" i="40"/>
  <c r="L8" i="40" s="1"/>
  <c r="L9" i="40" s="1"/>
  <c r="T7" i="40"/>
  <c r="T8" i="40" s="1"/>
  <c r="T9" i="40" s="1"/>
  <c r="AB7" i="40"/>
  <c r="AB8" i="40" s="1"/>
  <c r="AB9" i="40" s="1"/>
  <c r="AJ7" i="40"/>
  <c r="AJ8" i="40" s="1"/>
  <c r="AJ9" i="40" s="1"/>
  <c r="AR7" i="40"/>
  <c r="AR8" i="40" s="1"/>
  <c r="AR9" i="40" s="1"/>
  <c r="AZ7" i="40"/>
  <c r="AZ8" i="40" s="1"/>
  <c r="AZ9" i="40" s="1"/>
  <c r="BH7" i="40"/>
  <c r="BH8" i="40" s="1"/>
  <c r="BH9" i="40" s="1"/>
  <c r="C7" i="38"/>
  <c r="G7" i="38"/>
  <c r="G9" i="38" s="1"/>
  <c r="G10" i="38" s="1"/>
  <c r="K7" i="38"/>
  <c r="K5" i="1"/>
  <c r="I6" i="1"/>
  <c r="I13" i="1" s="1"/>
  <c r="G12" i="1"/>
  <c r="AP7" i="40"/>
  <c r="AP8" i="40" s="1"/>
  <c r="AP9" i="40" s="1"/>
  <c r="J7" i="38"/>
  <c r="M12" i="1"/>
  <c r="J5" i="1"/>
  <c r="E7" i="40"/>
  <c r="E8" i="40" s="1"/>
  <c r="E9" i="40" s="1"/>
  <c r="M7" i="40"/>
  <c r="M8" i="40" s="1"/>
  <c r="M9" i="40" s="1"/>
  <c r="U7" i="40"/>
  <c r="U8" i="40" s="1"/>
  <c r="U9" i="40" s="1"/>
  <c r="AC7" i="40"/>
  <c r="AC8" i="40" s="1"/>
  <c r="AC9" i="40" s="1"/>
  <c r="AK7" i="40"/>
  <c r="AK8" i="40" s="1"/>
  <c r="AK9" i="40" s="1"/>
  <c r="AS7" i="40"/>
  <c r="AS8" i="40" s="1"/>
  <c r="AS9" i="40" s="1"/>
  <c r="BA7" i="40"/>
  <c r="BA8" i="40" s="1"/>
  <c r="BA9" i="40" s="1"/>
  <c r="C7" i="40"/>
  <c r="C8" i="40" s="1"/>
  <c r="C9" i="40" s="1"/>
  <c r="D7" i="38"/>
  <c r="D5" i="1"/>
  <c r="L5" i="1"/>
  <c r="J6" i="1"/>
  <c r="J13" i="1" s="1"/>
  <c r="H12" i="1"/>
  <c r="J7" i="40"/>
  <c r="J8" i="40" s="1"/>
  <c r="J9" i="40" s="1"/>
  <c r="F7" i="38"/>
  <c r="F7" i="40"/>
  <c r="F8" i="40" s="1"/>
  <c r="F9" i="40" s="1"/>
  <c r="N7" i="40"/>
  <c r="N8" i="40" s="1"/>
  <c r="N9" i="40" s="1"/>
  <c r="V7" i="40"/>
  <c r="V8" i="40" s="1"/>
  <c r="V9" i="40" s="1"/>
  <c r="AD7" i="40"/>
  <c r="AD8" i="40" s="1"/>
  <c r="AD9" i="40" s="1"/>
  <c r="AL7" i="40"/>
  <c r="AL8" i="40" s="1"/>
  <c r="AL9" i="40" s="1"/>
  <c r="AT7" i="40"/>
  <c r="AT8" i="40" s="1"/>
  <c r="AT9" i="40" s="1"/>
  <c r="BB7" i="40"/>
  <c r="BB8" i="40" s="1"/>
  <c r="BB9" i="40" s="1"/>
  <c r="B7" i="40"/>
  <c r="B8" i="40" s="1"/>
  <c r="B9" i="40" s="1"/>
  <c r="H7" i="38"/>
  <c r="E5" i="1"/>
  <c r="M5" i="1"/>
  <c r="K6" i="1"/>
  <c r="K13" i="1" s="1"/>
  <c r="I12" i="1"/>
  <c r="Z7" i="40"/>
  <c r="Z8" i="40" s="1"/>
  <c r="Z9" i="40" s="1"/>
  <c r="BF7" i="40"/>
  <c r="BF8" i="40" s="1"/>
  <c r="BF9" i="40" s="1"/>
  <c r="G6" i="1"/>
  <c r="G13" i="1" s="1"/>
  <c r="G7" i="40"/>
  <c r="G8" i="40" s="1"/>
  <c r="G9" i="40" s="1"/>
  <c r="O7" i="40"/>
  <c r="O8" i="40" s="1"/>
  <c r="O9" i="40" s="1"/>
  <c r="W7" i="40"/>
  <c r="W8" i="40" s="1"/>
  <c r="W9" i="40" s="1"/>
  <c r="AE7" i="40"/>
  <c r="AE8" i="40" s="1"/>
  <c r="AE9" i="40" s="1"/>
  <c r="AM7" i="40"/>
  <c r="AM8" i="40" s="1"/>
  <c r="AM9" i="40" s="1"/>
  <c r="AU7" i="40"/>
  <c r="AU8" i="40" s="1"/>
  <c r="AU9" i="40" s="1"/>
  <c r="BC7" i="40"/>
  <c r="BC8" i="40" s="1"/>
  <c r="BC9" i="40" s="1"/>
  <c r="F5" i="1"/>
  <c r="D6" i="1"/>
  <c r="D13" i="1" s="1"/>
  <c r="L6" i="1"/>
  <c r="L13" i="1" s="1"/>
  <c r="J12" i="1"/>
  <c r="AH7" i="40"/>
  <c r="AH8" i="40" s="1"/>
  <c r="AH9" i="40" s="1"/>
  <c r="E12" i="1"/>
  <c r="H7" i="40"/>
  <c r="H8" i="40" s="1"/>
  <c r="H9" i="40" s="1"/>
  <c r="P7" i="40"/>
  <c r="P8" i="40" s="1"/>
  <c r="P9" i="40" s="1"/>
  <c r="X7" i="40"/>
  <c r="X8" i="40" s="1"/>
  <c r="X9" i="40" s="1"/>
  <c r="AF7" i="40"/>
  <c r="AF8" i="40" s="1"/>
  <c r="AF9" i="40" s="1"/>
  <c r="AN7" i="40"/>
  <c r="AN8" i="40" s="1"/>
  <c r="AN9" i="40" s="1"/>
  <c r="AV7" i="40"/>
  <c r="AV8" i="40" s="1"/>
  <c r="AV9" i="40" s="1"/>
  <c r="BD7" i="40"/>
  <c r="BD8" i="40" s="1"/>
  <c r="BD9" i="40" s="1"/>
  <c r="E7" i="38"/>
  <c r="I7" i="38"/>
  <c r="G5" i="1"/>
  <c r="E6" i="1"/>
  <c r="E13" i="1" s="1"/>
  <c r="M6" i="1"/>
  <c r="M13" i="1" s="1"/>
  <c r="K12" i="1"/>
  <c r="R7" i="40"/>
  <c r="R8" i="40" s="1"/>
  <c r="R9" i="40" s="1"/>
  <c r="I5" i="1"/>
  <c r="F12" i="1"/>
  <c r="I7" i="40"/>
  <c r="I8" i="40" s="1"/>
  <c r="I9" i="40" s="1"/>
  <c r="Q7" i="40"/>
  <c r="Q8" i="40" s="1"/>
  <c r="Q9" i="40" s="1"/>
  <c r="Y7" i="40"/>
  <c r="Y8" i="40" s="1"/>
  <c r="Y9" i="40" s="1"/>
  <c r="AG7" i="40"/>
  <c r="AG8" i="40" s="1"/>
  <c r="AG9" i="40" s="1"/>
  <c r="AO7" i="40"/>
  <c r="AO8" i="40" s="1"/>
  <c r="AO9" i="40" s="1"/>
  <c r="AW7" i="40"/>
  <c r="AW8" i="40" s="1"/>
  <c r="AW9" i="40" s="1"/>
  <c r="BE7" i="40"/>
  <c r="BE8" i="40" s="1"/>
  <c r="BE9" i="40" s="1"/>
  <c r="B7" i="38"/>
  <c r="H5" i="1"/>
  <c r="F6" i="1"/>
  <c r="F13" i="1" s="1"/>
  <c r="D12" i="1"/>
  <c r="L12" i="1"/>
  <c r="AX7" i="40"/>
  <c r="AX8" i="40" s="1"/>
  <c r="AX9" i="40" s="1"/>
  <c r="H6" i="1"/>
  <c r="H13" i="1" s="1"/>
  <c r="K7" i="40"/>
  <c r="K8" i="40" s="1"/>
  <c r="K9" i="40" s="1"/>
  <c r="S7" i="40"/>
  <c r="S8" i="40" s="1"/>
  <c r="S9" i="40" s="1"/>
  <c r="AA7" i="40"/>
  <c r="AA8" i="40" s="1"/>
  <c r="AA9" i="40" s="1"/>
  <c r="AI7" i="40"/>
  <c r="AI8" i="40" s="1"/>
  <c r="AI9" i="40" s="1"/>
  <c r="AQ7" i="40"/>
  <c r="AQ8" i="40" s="1"/>
  <c r="AQ9" i="40" s="1"/>
  <c r="AY7" i="40"/>
  <c r="AY8" i="40" s="1"/>
  <c r="AY9" i="40" s="1"/>
  <c r="BG7" i="40"/>
  <c r="BG8" i="40" s="1"/>
  <c r="BG9" i="40" s="1"/>
  <c r="F14" i="1"/>
  <c r="E15" i="1"/>
  <c r="M15" i="1"/>
  <c r="L16" i="1"/>
  <c r="G14" i="1"/>
  <c r="F15" i="1"/>
  <c r="E16" i="1"/>
  <c r="M16" i="1"/>
  <c r="H14" i="1"/>
  <c r="G15" i="1"/>
  <c r="F16" i="1"/>
  <c r="G16" i="1"/>
  <c r="M14" i="1"/>
  <c r="I14" i="1"/>
  <c r="H15" i="1"/>
  <c r="J14" i="1"/>
  <c r="I15" i="1"/>
  <c r="H16" i="1"/>
  <c r="K16" i="1"/>
  <c r="K14" i="1"/>
  <c r="J15" i="1"/>
  <c r="I16" i="1"/>
  <c r="E14" i="1"/>
  <c r="L14" i="1"/>
  <c r="K15" i="1"/>
  <c r="J16" i="1"/>
  <c r="L15" i="1"/>
  <c r="N106" i="22"/>
  <c r="F106" i="22"/>
  <c r="AA16" i="22"/>
  <c r="AK20" i="22"/>
  <c r="AC20" i="22"/>
  <c r="AL20" i="22"/>
  <c r="AL16" i="22"/>
  <c r="AB16" i="22"/>
  <c r="AJ20" i="22"/>
  <c r="AB20" i="22"/>
  <c r="X16" i="22"/>
  <c r="AC16" i="22"/>
  <c r="AI20" i="22"/>
  <c r="AD20" i="22"/>
  <c r="AA20" i="22"/>
  <c r="AH16" i="22"/>
  <c r="AD16" i="22"/>
  <c r="AH20" i="22"/>
  <c r="X20" i="22"/>
  <c r="AI16" i="22"/>
  <c r="AE16" i="22"/>
  <c r="AG20" i="22"/>
  <c r="Y20" i="22"/>
  <c r="Z16" i="22"/>
  <c r="AJ16" i="22"/>
  <c r="AF16" i="22"/>
  <c r="AF20" i="22"/>
  <c r="Z20" i="22"/>
  <c r="Y16" i="22"/>
  <c r="AG16" i="22"/>
  <c r="AE20" i="22"/>
  <c r="V7" i="1"/>
  <c r="BE18" i="22" s="1"/>
  <c r="BE19" i="22" s="1"/>
  <c r="BE20" i="22" s="1"/>
  <c r="BE47" i="22" s="1"/>
  <c r="N7" i="1"/>
  <c r="I92" i="22"/>
  <c r="I33" i="2"/>
  <c r="I32" i="2"/>
  <c r="L85" i="22"/>
  <c r="I31" i="2"/>
  <c r="P85" i="22"/>
  <c r="K126" i="22"/>
  <c r="J85" i="22"/>
  <c r="I85" i="22"/>
  <c r="K85" i="22"/>
  <c r="P119" i="22"/>
  <c r="Q50" i="22"/>
  <c r="N85" i="22"/>
  <c r="M85" i="22"/>
  <c r="H109" i="22"/>
  <c r="H139" i="22" s="1"/>
  <c r="N16" i="1"/>
  <c r="N15" i="1"/>
  <c r="N14" i="1"/>
  <c r="N12" i="1"/>
  <c r="N6" i="1"/>
  <c r="N13" i="1" s="1"/>
  <c r="N5" i="1"/>
  <c r="X40" i="22"/>
  <c r="X127" i="22" s="1"/>
  <c r="X129" i="22" s="1"/>
  <c r="R130" i="22" s="1"/>
  <c r="V114" i="22"/>
  <c r="AL114" i="22"/>
  <c r="AU7" i="1"/>
  <c r="CD18" i="22" s="1"/>
  <c r="CD19" i="22" s="1"/>
  <c r="AS8" i="33" s="1"/>
  <c r="BC7" i="1"/>
  <c r="CL18" i="22" s="1"/>
  <c r="CL19" i="22" s="1"/>
  <c r="BA8" i="33" s="1"/>
  <c r="W7" i="1"/>
  <c r="BF18" i="22" s="1"/>
  <c r="BF19" i="22" s="1"/>
  <c r="BF46" i="22" s="1"/>
  <c r="AE7" i="1"/>
  <c r="BN18" i="22" s="1"/>
  <c r="BN19" i="22" s="1"/>
  <c r="BN20" i="22" s="1"/>
  <c r="BN47" i="22" s="1"/>
  <c r="T7" i="1"/>
  <c r="BC18" i="22" s="1"/>
  <c r="BC19" i="22" s="1"/>
  <c r="BC115" i="22" s="1"/>
  <c r="AW7" i="1"/>
  <c r="CF18" i="22" s="1"/>
  <c r="CF19" i="22" s="1"/>
  <c r="AU8" i="33" s="1"/>
  <c r="AV7" i="1"/>
  <c r="CE18" i="22" s="1"/>
  <c r="CE19" i="22" s="1"/>
  <c r="CE46" i="22" s="1"/>
  <c r="AS7" i="1"/>
  <c r="CB18" i="22" s="1"/>
  <c r="CB19" i="22" s="1"/>
  <c r="AQ8" i="33" s="1"/>
  <c r="AT7" i="1"/>
  <c r="CC18" i="22" s="1"/>
  <c r="CC19" i="22" s="1"/>
  <c r="AR8" i="33" s="1"/>
  <c r="BC17" i="1"/>
  <c r="AO7" i="1"/>
  <c r="BX18" i="22" s="1"/>
  <c r="BX19" i="22" s="1"/>
  <c r="AM8" i="33" s="1"/>
  <c r="AB7" i="1"/>
  <c r="BK18" i="22" s="1"/>
  <c r="BK19" i="22" s="1"/>
  <c r="Z8" i="33" s="1"/>
  <c r="AN7" i="1"/>
  <c r="BW18" i="22" s="1"/>
  <c r="BW19" i="22" s="1"/>
  <c r="AL8" i="33" s="1"/>
  <c r="AK7" i="1"/>
  <c r="BT18" i="22" s="1"/>
  <c r="BT19" i="22" s="1"/>
  <c r="AI8" i="33" s="1"/>
  <c r="AL7" i="1"/>
  <c r="BU18" i="22" s="1"/>
  <c r="BU19" i="22" s="1"/>
  <c r="AJ8" i="33" s="1"/>
  <c r="AQ7" i="1"/>
  <c r="BZ18" i="22" s="1"/>
  <c r="BZ19" i="22" s="1"/>
  <c r="BZ115" i="22" s="1"/>
  <c r="AI7" i="1"/>
  <c r="BR18" i="22" s="1"/>
  <c r="BR19" i="22" s="1"/>
  <c r="AG8" i="33" s="1"/>
  <c r="AG7" i="1"/>
  <c r="BP18" i="22" s="1"/>
  <c r="BP19" i="22" s="1"/>
  <c r="AE8" i="33" s="1"/>
  <c r="AH7" i="1"/>
  <c r="BQ18" i="22" s="1"/>
  <c r="BQ19" i="22" s="1"/>
  <c r="AF8" i="33" s="1"/>
  <c r="AR7" i="1"/>
  <c r="CA18" i="22" s="1"/>
  <c r="CA19" i="22" s="1"/>
  <c r="AP8" i="33" s="1"/>
  <c r="AF7" i="1"/>
  <c r="BO18" i="22" s="1"/>
  <c r="BO19" i="22" s="1"/>
  <c r="AD8" i="33" s="1"/>
  <c r="X7" i="1"/>
  <c r="BG18" i="22" s="1"/>
  <c r="BG19" i="22" s="1"/>
  <c r="V8" i="33" s="1"/>
  <c r="AC7" i="1"/>
  <c r="BL18" i="22" s="1"/>
  <c r="BL19" i="22" s="1"/>
  <c r="AA8" i="33" s="1"/>
  <c r="AD7" i="1"/>
  <c r="BM18" i="22" s="1"/>
  <c r="BM19" i="22" s="1"/>
  <c r="BM46" i="22" s="1"/>
  <c r="AP7" i="1"/>
  <c r="BY18" i="22" s="1"/>
  <c r="BY19" i="22" s="1"/>
  <c r="AN8" i="33" s="1"/>
  <c r="AA7" i="1"/>
  <c r="BJ18" i="22" s="1"/>
  <c r="BJ19" i="22" s="1"/>
  <c r="BJ81" i="22" s="1"/>
  <c r="S7" i="1"/>
  <c r="BB18" i="22" s="1"/>
  <c r="BB19" i="22" s="1"/>
  <c r="Y7" i="1"/>
  <c r="BH18" i="22" s="1"/>
  <c r="BH19" i="22" s="1"/>
  <c r="BH20" i="22" s="1"/>
  <c r="BH116" i="22" s="1"/>
  <c r="Z7" i="1"/>
  <c r="AL20" i="1" s="1"/>
  <c r="AL21" i="1" s="1"/>
  <c r="AJ7" i="1"/>
  <c r="BS18" i="22" s="1"/>
  <c r="BS19" i="22" s="1"/>
  <c r="AH8" i="33" s="1"/>
  <c r="AX7" i="1"/>
  <c r="CG18" i="22" s="1"/>
  <c r="CG19" i="22" s="1"/>
  <c r="CG20" i="22" s="1"/>
  <c r="U7" i="1"/>
  <c r="BD18" i="22" s="1"/>
  <c r="BD19" i="22" s="1"/>
  <c r="AT12" i="1"/>
  <c r="I10" i="36"/>
  <c r="J10" i="36"/>
  <c r="V10" i="36"/>
  <c r="AH10" i="36"/>
  <c r="AT10" i="36"/>
  <c r="AR9" i="36"/>
  <c r="AF9" i="36"/>
  <c r="T9" i="36"/>
  <c r="H9" i="36"/>
  <c r="AS8" i="36"/>
  <c r="AG8" i="36"/>
  <c r="U8" i="36"/>
  <c r="I8" i="36"/>
  <c r="AT7" i="36"/>
  <c r="AH7" i="36"/>
  <c r="V7" i="36"/>
  <c r="J7" i="36"/>
  <c r="AJ10" i="36"/>
  <c r="AP9" i="36"/>
  <c r="R9" i="36"/>
  <c r="AE8" i="36"/>
  <c r="S8" i="36"/>
  <c r="AR7" i="36"/>
  <c r="T7" i="36"/>
  <c r="AB9" i="36"/>
  <c r="AO8" i="36"/>
  <c r="E8" i="36"/>
  <c r="R7" i="36"/>
  <c r="O10" i="36"/>
  <c r="AM9" i="36"/>
  <c r="C9" i="36"/>
  <c r="P8" i="36"/>
  <c r="AC7" i="36"/>
  <c r="P10" i="36"/>
  <c r="AL9" i="36"/>
  <c r="B9" i="36"/>
  <c r="AA8" i="36"/>
  <c r="AN7" i="36"/>
  <c r="W9" i="36"/>
  <c r="X8" i="36"/>
  <c r="Y7" i="36"/>
  <c r="H10" i="36"/>
  <c r="AT9" i="36"/>
  <c r="AI8" i="36"/>
  <c r="AJ7" i="36"/>
  <c r="AS10" i="36"/>
  <c r="I9" i="36"/>
  <c r="AH8" i="36"/>
  <c r="J8" i="36"/>
  <c r="K7" i="36"/>
  <c r="K10" i="36"/>
  <c r="W10" i="36"/>
  <c r="AI10" i="36"/>
  <c r="AU10" i="36"/>
  <c r="AQ9" i="36"/>
  <c r="AE9" i="36"/>
  <c r="S9" i="36"/>
  <c r="G9" i="36"/>
  <c r="AR8" i="36"/>
  <c r="AF8" i="36"/>
  <c r="T8" i="36"/>
  <c r="H8" i="36"/>
  <c r="AS7" i="36"/>
  <c r="AG7" i="36"/>
  <c r="U7" i="36"/>
  <c r="I7" i="36"/>
  <c r="X10" i="36"/>
  <c r="AV10" i="36"/>
  <c r="AD9" i="36"/>
  <c r="F9" i="36"/>
  <c r="AQ8" i="36"/>
  <c r="G8" i="36"/>
  <c r="AF7" i="36"/>
  <c r="H7" i="36"/>
  <c r="AN9" i="36"/>
  <c r="D9" i="36"/>
  <c r="Q8" i="36"/>
  <c r="AD7" i="36"/>
  <c r="AA10" i="36"/>
  <c r="B10" i="36"/>
  <c r="O9" i="36"/>
  <c r="AB8" i="36"/>
  <c r="AO7" i="36"/>
  <c r="E7" i="36"/>
  <c r="AN10" i="36"/>
  <c r="Z9" i="36"/>
  <c r="AM8" i="36"/>
  <c r="C8" i="36"/>
  <c r="P7" i="36"/>
  <c r="K9" i="36"/>
  <c r="L8" i="36"/>
  <c r="M7" i="36"/>
  <c r="AF10" i="36"/>
  <c r="V9" i="36"/>
  <c r="AU8" i="36"/>
  <c r="AV7" i="36"/>
  <c r="AG10" i="36"/>
  <c r="U9" i="36"/>
  <c r="V8" i="36"/>
  <c r="AI7" i="36"/>
  <c r="L10" i="36"/>
  <c r="M10" i="36"/>
  <c r="Y10" i="36"/>
  <c r="AK10" i="36"/>
  <c r="AW10" i="36"/>
  <c r="AO9" i="36"/>
  <c r="AC9" i="36"/>
  <c r="Q9" i="36"/>
  <c r="E9" i="36"/>
  <c r="AP8" i="36"/>
  <c r="AD8" i="36"/>
  <c r="R8" i="36"/>
  <c r="F8" i="36"/>
  <c r="AQ7" i="36"/>
  <c r="AE7" i="36"/>
  <c r="S7" i="36"/>
  <c r="G7" i="36"/>
  <c r="Z10" i="36"/>
  <c r="AL10" i="36"/>
  <c r="AX10" i="36"/>
  <c r="P9" i="36"/>
  <c r="AC8" i="36"/>
  <c r="AP7" i="36"/>
  <c r="F7" i="36"/>
  <c r="AM10" i="36"/>
  <c r="AA9" i="36"/>
  <c r="AN8" i="36"/>
  <c r="D8" i="36"/>
  <c r="Q7" i="36"/>
  <c r="AB10" i="36"/>
  <c r="AX9" i="36"/>
  <c r="N9" i="36"/>
  <c r="O8" i="36"/>
  <c r="AB7" i="36"/>
  <c r="D7" i="36"/>
  <c r="AV8" i="36"/>
  <c r="AK7" i="36"/>
  <c r="AR10" i="36"/>
  <c r="J9" i="36"/>
  <c r="K8" i="36"/>
  <c r="X7" i="36"/>
  <c r="AS9" i="36"/>
  <c r="W7" i="36"/>
  <c r="N10" i="36"/>
  <c r="C10" i="36"/>
  <c r="D10" i="36"/>
  <c r="E10" i="36"/>
  <c r="Q10" i="36"/>
  <c r="AC10" i="36"/>
  <c r="AO10" i="36"/>
  <c r="AW9" i="36"/>
  <c r="AK9" i="36"/>
  <c r="Y9" i="36"/>
  <c r="M9" i="36"/>
  <c r="AX8" i="36"/>
  <c r="AL8" i="36"/>
  <c r="Z8" i="36"/>
  <c r="N8" i="36"/>
  <c r="B8" i="36"/>
  <c r="AM7" i="36"/>
  <c r="AA7" i="36"/>
  <c r="O7" i="36"/>
  <c r="C7" i="36"/>
  <c r="R10" i="36"/>
  <c r="AD10" i="36"/>
  <c r="AP10" i="36"/>
  <c r="AV9" i="36"/>
  <c r="AJ9" i="36"/>
  <c r="X9" i="36"/>
  <c r="L9" i="36"/>
  <c r="AW8" i="36"/>
  <c r="AK8" i="36"/>
  <c r="Y8" i="36"/>
  <c r="M8" i="36"/>
  <c r="AX7" i="36"/>
  <c r="AL7" i="36"/>
  <c r="Z7" i="36"/>
  <c r="N7" i="36"/>
  <c r="B7" i="36"/>
  <c r="S10" i="36"/>
  <c r="AE10" i="36"/>
  <c r="AQ10" i="36"/>
  <c r="AU9" i="36"/>
  <c r="AI9" i="36"/>
  <c r="AJ8" i="36"/>
  <c r="AW7" i="36"/>
  <c r="T10" i="36"/>
  <c r="AH9" i="36"/>
  <c r="W8" i="36"/>
  <c r="L7" i="36"/>
  <c r="U10" i="36"/>
  <c r="AG9" i="36"/>
  <c r="AT8" i="36"/>
  <c r="AU7" i="36"/>
  <c r="F10" i="36"/>
  <c r="G10" i="36"/>
  <c r="P6" i="1"/>
  <c r="P13" i="1" s="1"/>
  <c r="O16" i="1"/>
  <c r="Q5" i="1"/>
  <c r="P14" i="1"/>
  <c r="P15" i="1"/>
  <c r="D16" i="1"/>
  <c r="Q6" i="1"/>
  <c r="Q13" i="1" s="1"/>
  <c r="D14" i="1"/>
  <c r="P16" i="1"/>
  <c r="R5" i="1"/>
  <c r="Q15" i="1"/>
  <c r="R6" i="1"/>
  <c r="R13" i="1" s="1"/>
  <c r="O14" i="1"/>
  <c r="Q16" i="1"/>
  <c r="R16" i="1"/>
  <c r="Q14" i="1"/>
  <c r="O7" i="1"/>
  <c r="P7" i="1"/>
  <c r="O12" i="1"/>
  <c r="R14" i="1"/>
  <c r="P12" i="1"/>
  <c r="R12" i="1"/>
  <c r="R15" i="1"/>
  <c r="P5" i="1"/>
  <c r="Q7" i="1"/>
  <c r="D15" i="1"/>
  <c r="O6" i="1"/>
  <c r="O13" i="1" s="1"/>
  <c r="R7" i="1"/>
  <c r="Q12" i="1"/>
  <c r="O15" i="1"/>
  <c r="O5" i="1"/>
  <c r="AV58" i="2"/>
  <c r="AW58" i="2" s="1"/>
  <c r="AX58" i="2" s="1"/>
  <c r="AY58" i="2" s="1"/>
  <c r="AZ58" i="2" s="1"/>
  <c r="AK56" i="2"/>
  <c r="AL56" i="2" s="1"/>
  <c r="AM56" i="2" s="1"/>
  <c r="AN56" i="2" s="1"/>
  <c r="AO56" i="2" s="1"/>
  <c r="S85" i="22"/>
  <c r="T119" i="22"/>
  <c r="N119" i="22"/>
  <c r="V119" i="22"/>
  <c r="R126" i="22"/>
  <c r="AC114" i="22"/>
  <c r="AW17" i="1"/>
  <c r="AX17" i="1"/>
  <c r="AF12" i="1"/>
  <c r="BB15" i="1"/>
  <c r="AX5" i="1"/>
  <c r="AX8" i="1" s="1"/>
  <c r="CG8" i="22" s="1"/>
  <c r="I36" i="2"/>
  <c r="G106" i="22"/>
  <c r="K7" i="22"/>
  <c r="K10" i="22" s="1"/>
  <c r="K38" i="22" s="1"/>
  <c r="T114" i="22"/>
  <c r="AD114" i="22"/>
  <c r="N4" i="22"/>
  <c r="N41" i="22" s="1"/>
  <c r="U114" i="22"/>
  <c r="AB114" i="22"/>
  <c r="AK114" i="22"/>
  <c r="S114" i="22"/>
  <c r="AK14" i="22"/>
  <c r="AK15" i="22" s="1"/>
  <c r="M106" i="22"/>
  <c r="AA114" i="22"/>
  <c r="E106" i="22"/>
  <c r="AI114" i="22"/>
  <c r="AE7" i="22"/>
  <c r="AE37" i="22" s="1"/>
  <c r="AE59" i="22" s="1"/>
  <c r="G40" i="22"/>
  <c r="R114" i="22"/>
  <c r="K119" i="22"/>
  <c r="Q119" i="22"/>
  <c r="O119" i="22"/>
  <c r="R50" i="22"/>
  <c r="M57" i="22"/>
  <c r="T50" i="22"/>
  <c r="R119" i="22"/>
  <c r="T92" i="22"/>
  <c r="U50" i="22"/>
  <c r="Q92" i="22"/>
  <c r="Q114" i="22"/>
  <c r="T85" i="22"/>
  <c r="R92" i="22"/>
  <c r="Y114" i="22"/>
  <c r="O50" i="22"/>
  <c r="M50" i="22"/>
  <c r="J119" i="22"/>
  <c r="J126" i="22"/>
  <c r="C109" i="22"/>
  <c r="C139" i="22" s="1"/>
  <c r="R4" i="22"/>
  <c r="R41" i="22" s="1"/>
  <c r="R120" i="22" s="1"/>
  <c r="R122" i="22" s="1"/>
  <c r="L123" i="22" s="1"/>
  <c r="U119" i="22"/>
  <c r="T126" i="22"/>
  <c r="O126" i="22"/>
  <c r="R85" i="22"/>
  <c r="V50" i="22"/>
  <c r="V57" i="22"/>
  <c r="AG114" i="22"/>
  <c r="K106" i="22"/>
  <c r="S119" i="22"/>
  <c r="Q85" i="22"/>
  <c r="T57" i="22"/>
  <c r="P4" i="22"/>
  <c r="P41" i="22" s="1"/>
  <c r="P120" i="22" s="1"/>
  <c r="P122" i="22" s="1"/>
  <c r="J123" i="22" s="1"/>
  <c r="U4" i="22"/>
  <c r="U41" i="22" s="1"/>
  <c r="U120" i="22" s="1"/>
  <c r="U122" i="22" s="1"/>
  <c r="O123" i="22" s="1"/>
  <c r="I109" i="22"/>
  <c r="I139" i="22" s="1"/>
  <c r="AK6" i="22"/>
  <c r="AK11" i="22" s="1"/>
  <c r="AK10" i="22" s="1"/>
  <c r="Z40" i="22"/>
  <c r="Z127" i="22" s="1"/>
  <c r="Z129" i="22" s="1"/>
  <c r="T130" i="22" s="1"/>
  <c r="AF11" i="22"/>
  <c r="AF10" i="22" s="1"/>
  <c r="J40" i="22"/>
  <c r="J127" i="22" s="1"/>
  <c r="J129" i="22" s="1"/>
  <c r="D130" i="22" s="1"/>
  <c r="AC12" i="22"/>
  <c r="AC7" i="22"/>
  <c r="AC37" i="22" s="1"/>
  <c r="AC59" i="22" s="1"/>
  <c r="AC11" i="22"/>
  <c r="AC10" i="22" s="1"/>
  <c r="AC38" i="22" s="1"/>
  <c r="AH144" i="22"/>
  <c r="AF7" i="22"/>
  <c r="AF37" i="22" s="1"/>
  <c r="AJ114" i="22"/>
  <c r="AG144" i="22"/>
  <c r="O40" i="22"/>
  <c r="O127" i="22" s="1"/>
  <c r="O129" i="22" s="1"/>
  <c r="I130" i="22" s="1"/>
  <c r="I40" i="22"/>
  <c r="I127" i="22" s="1"/>
  <c r="I129" i="22" s="1"/>
  <c r="C130" i="22" s="1"/>
  <c r="AF4" i="22"/>
  <c r="O37" i="22"/>
  <c r="O59" i="22" s="1"/>
  <c r="D109" i="22"/>
  <c r="D139" i="22" s="1"/>
  <c r="Y40" i="22"/>
  <c r="Y127" i="22" s="1"/>
  <c r="Y129" i="22" s="1"/>
  <c r="S130" i="22" s="1"/>
  <c r="L109" i="22"/>
  <c r="L139" i="22" s="1"/>
  <c r="Z114" i="22"/>
  <c r="W4" i="22"/>
  <c r="W41" i="22" s="1"/>
  <c r="W120" i="22" s="1"/>
  <c r="W122" i="22" s="1"/>
  <c r="Q123" i="22" s="1"/>
  <c r="AK148" i="22"/>
  <c r="AH114" i="22"/>
  <c r="G37" i="22"/>
  <c r="G93" i="22" s="1"/>
  <c r="G95" i="22" s="1"/>
  <c r="AE114" i="22"/>
  <c r="S154" i="22"/>
  <c r="AE12" i="22"/>
  <c r="J109" i="22"/>
  <c r="J139" i="22" s="1"/>
  <c r="AF114" i="22"/>
  <c r="G38" i="22"/>
  <c r="G86" i="22" s="1"/>
  <c r="G88" i="22" s="1"/>
  <c r="M4" i="22"/>
  <c r="M41" i="22" s="1"/>
  <c r="M73" i="22" s="1"/>
  <c r="AC40" i="22"/>
  <c r="AC127" i="22" s="1"/>
  <c r="AC129" i="22" s="1"/>
  <c r="W130" i="22" s="1"/>
  <c r="U37" i="22"/>
  <c r="U58" i="22" s="1"/>
  <c r="U60" i="22" s="1"/>
  <c r="O61" i="22" s="1"/>
  <c r="G22" i="22"/>
  <c r="AI4" i="22"/>
  <c r="AI41" i="22" s="1"/>
  <c r="AI120" i="22" s="1"/>
  <c r="AI122" i="22" s="1"/>
  <c r="AC123" i="22" s="1"/>
  <c r="X114" i="22"/>
  <c r="AI148" i="22"/>
  <c r="AE140" i="22"/>
  <c r="V40" i="22"/>
  <c r="V127" i="22" s="1"/>
  <c r="V129" i="22" s="1"/>
  <c r="P130" i="22" s="1"/>
  <c r="O114" i="22"/>
  <c r="AG12" i="22"/>
  <c r="C93" i="22"/>
  <c r="C95" i="22" s="1"/>
  <c r="AG7" i="22"/>
  <c r="AG37" i="22" s="1"/>
  <c r="AG58" i="22" s="1"/>
  <c r="AG60" i="22" s="1"/>
  <c r="AA61" i="22" s="1"/>
  <c r="C40" i="22"/>
  <c r="Q40" i="22"/>
  <c r="Q127" i="22" s="1"/>
  <c r="Q129" i="22" s="1"/>
  <c r="K130" i="22" s="1"/>
  <c r="Q37" i="22"/>
  <c r="C4" i="22"/>
  <c r="AA4" i="22"/>
  <c r="AA41" i="22" s="1"/>
  <c r="AA120" i="22" s="1"/>
  <c r="AA122" i="22" s="1"/>
  <c r="U123" i="22" s="1"/>
  <c r="U154" i="22" s="1"/>
  <c r="AA40" i="22"/>
  <c r="AA127" i="22" s="1"/>
  <c r="AA129" i="22" s="1"/>
  <c r="U130" i="22" s="1"/>
  <c r="AI6" i="22"/>
  <c r="AH11" i="22"/>
  <c r="AH10" i="22" s="1"/>
  <c r="AH7" i="22"/>
  <c r="AH37" i="22" s="1"/>
  <c r="E40" i="22"/>
  <c r="E37" i="22"/>
  <c r="E4" i="22"/>
  <c r="Y10" i="22"/>
  <c r="Y38" i="22" s="1"/>
  <c r="Y7" i="22"/>
  <c r="Y37" i="22" s="1"/>
  <c r="Y59" i="22" s="1"/>
  <c r="L4" i="22"/>
  <c r="L41" i="22" s="1"/>
  <c r="L40" i="22"/>
  <c r="L127" i="22" s="1"/>
  <c r="L129" i="22" s="1"/>
  <c r="F130" i="22" s="1"/>
  <c r="J56" i="22"/>
  <c r="J49" i="22"/>
  <c r="I56" i="22"/>
  <c r="G35" i="2"/>
  <c r="AL6" i="22"/>
  <c r="H4" i="22"/>
  <c r="H41" i="22" s="1"/>
  <c r="H73" i="22" s="1"/>
  <c r="H40" i="22"/>
  <c r="AJ6" i="22"/>
  <c r="W114" i="22"/>
  <c r="Q126" i="22"/>
  <c r="K50" i="22"/>
  <c r="P50" i="22"/>
  <c r="I119" i="22"/>
  <c r="R57" i="22"/>
  <c r="U57" i="22"/>
  <c r="S50" i="22"/>
  <c r="L119" i="22"/>
  <c r="N50" i="22"/>
  <c r="I34" i="2"/>
  <c r="CN119" i="22" s="1"/>
  <c r="M92" i="22"/>
  <c r="L7" i="22"/>
  <c r="L10" i="22" s="1"/>
  <c r="P114" i="22"/>
  <c r="AX6" i="1"/>
  <c r="AW16" i="1"/>
  <c r="AS12" i="1"/>
  <c r="AJ12" i="1"/>
  <c r="AE12" i="1"/>
  <c r="AX16" i="1"/>
  <c r="AW15" i="1"/>
  <c r="T12" i="1"/>
  <c r="AV12" i="1"/>
  <c r="AA12" i="1"/>
  <c r="R4" i="33"/>
  <c r="R10" i="33" s="1"/>
  <c r="AC10" i="33"/>
  <c r="AB40" i="22"/>
  <c r="AB127" i="22" s="1"/>
  <c r="AB129" i="22" s="1"/>
  <c r="V130" i="22" s="1"/>
  <c r="F4" i="22"/>
  <c r="F40" i="22"/>
  <c r="F37" i="22"/>
  <c r="T41" i="22"/>
  <c r="T120" i="22" s="1"/>
  <c r="T122" i="22" s="1"/>
  <c r="N123" i="22" s="1"/>
  <c r="N154" i="22" s="1"/>
  <c r="T40" i="22"/>
  <c r="T127" i="22" s="1"/>
  <c r="T129" i="22" s="1"/>
  <c r="N130" i="22" s="1"/>
  <c r="AB41" i="22"/>
  <c r="AB120" i="22" s="1"/>
  <c r="AB122" i="22" s="1"/>
  <c r="V123" i="22" s="1"/>
  <c r="O22" i="22"/>
  <c r="O35" i="22" s="1"/>
  <c r="O38" i="22"/>
  <c r="K41" i="22"/>
  <c r="D38" i="22"/>
  <c r="D22" i="22"/>
  <c r="D41" i="22"/>
  <c r="D73" i="22" s="1"/>
  <c r="J73" i="22"/>
  <c r="J120" i="22"/>
  <c r="J122" i="22" s="1"/>
  <c r="D123" i="22" s="1"/>
  <c r="W10" i="22"/>
  <c r="W7" i="22"/>
  <c r="W37" i="22" s="1"/>
  <c r="AE40" i="22"/>
  <c r="AE127" i="22" s="1"/>
  <c r="AE129" i="22" s="1"/>
  <c r="Y130" i="22" s="1"/>
  <c r="V6" i="22"/>
  <c r="L16" i="22"/>
  <c r="AJ41" i="22"/>
  <c r="AD40" i="22"/>
  <c r="AD127" i="22" s="1"/>
  <c r="AD129" i="22" s="1"/>
  <c r="X130" i="22" s="1"/>
  <c r="AD4" i="22"/>
  <c r="AH4" i="22"/>
  <c r="AH40" i="22"/>
  <c r="AH127" i="22" s="1"/>
  <c r="AH129" i="22" s="1"/>
  <c r="AB130" i="22" s="1"/>
  <c r="V7" i="22"/>
  <c r="V37" i="22" s="1"/>
  <c r="V10" i="22"/>
  <c r="X41" i="22"/>
  <c r="X120" i="22" s="1"/>
  <c r="X122" i="22" s="1"/>
  <c r="R123" i="22" s="1"/>
  <c r="R154" i="22" s="1"/>
  <c r="AK40" i="22"/>
  <c r="AK127" i="22" s="1"/>
  <c r="AK129" i="22" s="1"/>
  <c r="AE130" i="22" s="1"/>
  <c r="Z6" i="22"/>
  <c r="D37" i="22"/>
  <c r="D40" i="22"/>
  <c r="AJ40" i="22"/>
  <c r="AJ127" i="22" s="1"/>
  <c r="AJ129" i="22" s="1"/>
  <c r="AD130" i="22" s="1"/>
  <c r="AC41" i="22"/>
  <c r="AC120" i="22" s="1"/>
  <c r="AC122" i="22" s="1"/>
  <c r="W123" i="22" s="1"/>
  <c r="W154" i="22" s="1"/>
  <c r="S4" i="22"/>
  <c r="S37" i="22"/>
  <c r="AA11" i="22"/>
  <c r="AA10" i="22" s="1"/>
  <c r="AA7" i="22"/>
  <c r="AA37" i="22" s="1"/>
  <c r="AA59" i="22" s="1"/>
  <c r="V12" i="1"/>
  <c r="Z12" i="1"/>
  <c r="X12" i="1"/>
  <c r="AL12" i="1"/>
  <c r="AB12" i="1"/>
  <c r="AX12" i="1"/>
  <c r="AG12" i="1"/>
  <c r="AH12" i="1"/>
  <c r="U12" i="1"/>
  <c r="AW5" i="1"/>
  <c r="CF6" i="22" s="1"/>
  <c r="CF7" i="22" s="1"/>
  <c r="AN12" i="1"/>
  <c r="AR12" i="1"/>
  <c r="AW12" i="1"/>
  <c r="S12" i="1"/>
  <c r="AW14" i="1"/>
  <c r="Y12" i="1"/>
  <c r="W12" i="1"/>
  <c r="AU12" i="1"/>
  <c r="AQ12" i="1"/>
  <c r="AX15" i="1"/>
  <c r="AD12" i="1"/>
  <c r="AI12" i="1"/>
  <c r="AK12" i="1"/>
  <c r="AW6" i="1"/>
  <c r="AO12" i="1"/>
  <c r="AM12" i="1"/>
  <c r="AC12" i="1"/>
  <c r="AP12" i="1"/>
  <c r="AX14" i="1"/>
  <c r="R7" i="22"/>
  <c r="R37" i="22" s="1"/>
  <c r="R10" i="22"/>
  <c r="P154" i="22"/>
  <c r="M7" i="22"/>
  <c r="X6" i="22"/>
  <c r="J7" i="22"/>
  <c r="O85" i="22"/>
  <c r="M119" i="22"/>
  <c r="I49" i="22"/>
  <c r="O57" i="22"/>
  <c r="J92" i="22"/>
  <c r="H35" i="2"/>
  <c r="N7" i="22"/>
  <c r="Q10" i="22"/>
  <c r="I7" i="22"/>
  <c r="K40" i="22"/>
  <c r="K127" i="22" s="1"/>
  <c r="K129" i="22" s="1"/>
  <c r="E130" i="22" s="1"/>
  <c r="AD6" i="22"/>
  <c r="AE4" i="22"/>
  <c r="BA5" i="1"/>
  <c r="CJ6" i="22" s="1"/>
  <c r="CJ7" i="22" s="1"/>
  <c r="P10" i="22"/>
  <c r="BC14" i="1"/>
  <c r="I41" i="22"/>
  <c r="BV81" i="22"/>
  <c r="BV20" i="22"/>
  <c r="BV46" i="22"/>
  <c r="BV115" i="22"/>
  <c r="H6" i="22"/>
  <c r="H7" i="22" s="1"/>
  <c r="P7" i="22"/>
  <c r="P37" i="22" s="1"/>
  <c r="K92" i="22"/>
  <c r="N92" i="22"/>
  <c r="I29" i="2"/>
  <c r="L57" i="22"/>
  <c r="O92" i="22"/>
  <c r="L126" i="22"/>
  <c r="K57" i="22"/>
  <c r="P57" i="22"/>
  <c r="I126" i="22"/>
  <c r="P126" i="22"/>
  <c r="Q57" i="22"/>
  <c r="L92" i="22"/>
  <c r="M126" i="22"/>
  <c r="S57" i="22"/>
  <c r="P92" i="22"/>
  <c r="AB6" i="22"/>
  <c r="AY12" i="1"/>
  <c r="BC15" i="1"/>
  <c r="BB17" i="1"/>
  <c r="BC6" i="1"/>
  <c r="BA4" i="33"/>
  <c r="BA10" i="33" s="1"/>
  <c r="AD4" i="33"/>
  <c r="AE4" i="33" s="1"/>
  <c r="AF4" i="33" s="1"/>
  <c r="AG4" i="33" s="1"/>
  <c r="AO10" i="33"/>
  <c r="AZ12" i="1"/>
  <c r="BA15" i="1"/>
  <c r="BG17" i="1"/>
  <c r="BH16" i="1"/>
  <c r="BI15" i="1"/>
  <c r="BJ14" i="1"/>
  <c r="BE12" i="1"/>
  <c r="BE5" i="1"/>
  <c r="BI5" i="1"/>
  <c r="T14" i="1"/>
  <c r="U5" i="1"/>
  <c r="W16" i="1"/>
  <c r="Y14" i="1"/>
  <c r="Z5" i="1"/>
  <c r="AB16" i="1"/>
  <c r="AD14" i="1"/>
  <c r="AG17" i="1"/>
  <c r="BH17" i="1"/>
  <c r="BI16" i="1"/>
  <c r="BJ15" i="1"/>
  <c r="BD6" i="1"/>
  <c r="BH6" i="1"/>
  <c r="BF12" i="1"/>
  <c r="BD7" i="1"/>
  <c r="CM18" i="22" s="1"/>
  <c r="CM19" i="22" s="1"/>
  <c r="S5" i="1"/>
  <c r="T15" i="1"/>
  <c r="V14" i="1"/>
  <c r="X6" i="1"/>
  <c r="Y15" i="1"/>
  <c r="AA14" i="1"/>
  <c r="AC6" i="1"/>
  <c r="AD15" i="1"/>
  <c r="AE5" i="1"/>
  <c r="AF14" i="1"/>
  <c r="AG5" i="1"/>
  <c r="AH14" i="1"/>
  <c r="AI5" i="1"/>
  <c r="AJ14" i="1"/>
  <c r="AK5" i="1"/>
  <c r="AL15" i="1"/>
  <c r="BI17" i="1"/>
  <c r="BJ16" i="1"/>
  <c r="BD14" i="1"/>
  <c r="BG12" i="1"/>
  <c r="BF5" i="1"/>
  <c r="BJ5" i="1"/>
  <c r="BE7" i="1"/>
  <c r="CN18" i="22" s="1"/>
  <c r="CN19" i="22" s="1"/>
  <c r="T16" i="1"/>
  <c r="U6" i="1"/>
  <c r="V15" i="1"/>
  <c r="W5" i="1"/>
  <c r="Y16" i="1"/>
  <c r="Z6" i="1"/>
  <c r="AA15" i="1"/>
  <c r="AB5" i="1"/>
  <c r="AD16" i="1"/>
  <c r="AF15" i="1"/>
  <c r="AH15" i="1"/>
  <c r="AJ15" i="1"/>
  <c r="AL16" i="1"/>
  <c r="AM6" i="1"/>
  <c r="BJ17" i="1"/>
  <c r="BD15" i="1"/>
  <c r="BE14" i="1"/>
  <c r="BE6" i="1"/>
  <c r="BI6" i="1"/>
  <c r="BH12" i="1"/>
  <c r="BF7" i="1"/>
  <c r="CO18" i="22" s="1"/>
  <c r="CO19" i="22" s="1"/>
  <c r="S6" i="1"/>
  <c r="V16" i="1"/>
  <c r="X14" i="1"/>
  <c r="AA16" i="1"/>
  <c r="AC14" i="1"/>
  <c r="AE6" i="1"/>
  <c r="AF16" i="1"/>
  <c r="AG6" i="1"/>
  <c r="AH16" i="1"/>
  <c r="AI6" i="1"/>
  <c r="AJ16" i="1"/>
  <c r="AK6" i="1"/>
  <c r="BD17" i="1"/>
  <c r="BE16" i="1"/>
  <c r="BF15" i="1"/>
  <c r="BG14" i="1"/>
  <c r="BF6" i="1"/>
  <c r="BJ6" i="1"/>
  <c r="BJ12" i="1"/>
  <c r="BH7" i="1"/>
  <c r="CQ18" i="22" s="1"/>
  <c r="CQ19" i="22" s="1"/>
  <c r="S14" i="1"/>
  <c r="U15" i="1"/>
  <c r="V5" i="1"/>
  <c r="X16" i="1"/>
  <c r="Z15" i="1"/>
  <c r="AA5" i="1"/>
  <c r="AC16" i="1"/>
  <c r="AE14" i="1"/>
  <c r="AF5" i="1"/>
  <c r="AG14" i="1"/>
  <c r="AH5" i="1"/>
  <c r="AI14" i="1"/>
  <c r="AJ5" i="1"/>
  <c r="AK14" i="1"/>
  <c r="BE17" i="1"/>
  <c r="BF16" i="1"/>
  <c r="BG15" i="1"/>
  <c r="BH14" i="1"/>
  <c r="BD5" i="1"/>
  <c r="BH5" i="1"/>
  <c r="BI7" i="1"/>
  <c r="CR18" i="22" s="1"/>
  <c r="CR19" i="22" s="1"/>
  <c r="S15" i="1"/>
  <c r="T6" i="1"/>
  <c r="U16" i="1"/>
  <c r="W14" i="1"/>
  <c r="Y6" i="1"/>
  <c r="Z16" i="1"/>
  <c r="AB14" i="1"/>
  <c r="AD6" i="1"/>
  <c r="AE15" i="1"/>
  <c r="AG15" i="1"/>
  <c r="AI15" i="1"/>
  <c r="AK15" i="1"/>
  <c r="AL6" i="1"/>
  <c r="AM16" i="1"/>
  <c r="BI14" i="1"/>
  <c r="BJ7" i="1"/>
  <c r="CS18" i="22" s="1"/>
  <c r="CS19" i="22" s="1"/>
  <c r="X15" i="1"/>
  <c r="AG16" i="1"/>
  <c r="AJ17" i="1"/>
  <c r="AL5" i="1"/>
  <c r="AN5" i="1"/>
  <c r="AO14" i="1"/>
  <c r="AP5" i="1"/>
  <c r="AQ15" i="1"/>
  <c r="AS5" i="1"/>
  <c r="AT15" i="1"/>
  <c r="AU6" i="1"/>
  <c r="AV17" i="1"/>
  <c r="S16" i="1"/>
  <c r="V6" i="1"/>
  <c r="AC5" i="1"/>
  <c r="AE16" i="1"/>
  <c r="AM14" i="1"/>
  <c r="AO15" i="1"/>
  <c r="AQ16" i="1"/>
  <c r="AR14" i="1"/>
  <c r="AT16" i="1"/>
  <c r="AV5" i="1"/>
  <c r="BF17" i="1"/>
  <c r="BG6" i="1"/>
  <c r="T5" i="1"/>
  <c r="T9" i="1" s="1"/>
  <c r="Y5" i="1"/>
  <c r="AA6" i="1"/>
  <c r="AC15" i="1"/>
  <c r="AI16" i="1"/>
  <c r="AL14" i="1"/>
  <c r="AM15" i="1"/>
  <c r="AN6" i="1"/>
  <c r="AO16" i="1"/>
  <c r="AP6" i="1"/>
  <c r="AQ17" i="1"/>
  <c r="AR15" i="1"/>
  <c r="AS6" i="1"/>
  <c r="AT17" i="1"/>
  <c r="AU14" i="1"/>
  <c r="BD16" i="1"/>
  <c r="AF6" i="1"/>
  <c r="AH6" i="1"/>
  <c r="AI17" i="1"/>
  <c r="AL17" i="1"/>
  <c r="AM17" i="1"/>
  <c r="AO17" i="1"/>
  <c r="AQ5" i="1"/>
  <c r="AR16" i="1"/>
  <c r="AT5" i="1"/>
  <c r="AU15" i="1"/>
  <c r="AV6" i="1"/>
  <c r="BG16" i="1"/>
  <c r="BD12" i="1"/>
  <c r="W6" i="1"/>
  <c r="AD5" i="1"/>
  <c r="AF17" i="1"/>
  <c r="AN14" i="1"/>
  <c r="AO5" i="1"/>
  <c r="AP14" i="1"/>
  <c r="AR17" i="1"/>
  <c r="AS14" i="1"/>
  <c r="AU16" i="1"/>
  <c r="BE15" i="1"/>
  <c r="BI12" i="1"/>
  <c r="W15" i="1"/>
  <c r="AH17" i="1"/>
  <c r="AK16" i="1"/>
  <c r="AN15" i="1"/>
  <c r="AP15" i="1"/>
  <c r="AQ6" i="1"/>
  <c r="AR5" i="1"/>
  <c r="AS15" i="1"/>
  <c r="AT6" i="1"/>
  <c r="AU17" i="1"/>
  <c r="AV14" i="1"/>
  <c r="BH15" i="1"/>
  <c r="U14" i="1"/>
  <c r="Z14" i="1"/>
  <c r="AB6" i="1"/>
  <c r="AJ6" i="1"/>
  <c r="AK17" i="1"/>
  <c r="AM5" i="1"/>
  <c r="AN16" i="1"/>
  <c r="AO6" i="1"/>
  <c r="AP16" i="1"/>
  <c r="AS16" i="1"/>
  <c r="AU5" i="1"/>
  <c r="AV15" i="1"/>
  <c r="BF14" i="1"/>
  <c r="BG5" i="1"/>
  <c r="BG7" i="1"/>
  <c r="CP18" i="22" s="1"/>
  <c r="CP19" i="22" s="1"/>
  <c r="X5" i="1"/>
  <c r="AB15" i="1"/>
  <c r="AN17" i="1"/>
  <c r="AP17" i="1"/>
  <c r="AQ14" i="1"/>
  <c r="AR6" i="1"/>
  <c r="AS17" i="1"/>
  <c r="AT14" i="1"/>
  <c r="AV16" i="1"/>
  <c r="BC16" i="1"/>
  <c r="AZ15" i="1"/>
  <c r="AZ7" i="1"/>
  <c r="AY6" i="1"/>
  <c r="BA12" i="1"/>
  <c r="BB16" i="1"/>
  <c r="AY15" i="1"/>
  <c r="AY14" i="1"/>
  <c r="BB5" i="1"/>
  <c r="AZ5" i="1"/>
  <c r="AZ6" i="1"/>
  <c r="BB12" i="1"/>
  <c r="BA16" i="1"/>
  <c r="AY17" i="1"/>
  <c r="AZ14" i="1"/>
  <c r="BA7" i="1"/>
  <c r="AY7" i="1"/>
  <c r="BC12" i="1"/>
  <c r="AZ16" i="1"/>
  <c r="AZ17" i="1"/>
  <c r="BA14" i="1"/>
  <c r="BC5" i="1"/>
  <c r="BA6" i="1"/>
  <c r="AY16" i="1"/>
  <c r="BA17" i="1"/>
  <c r="BB14" i="1"/>
  <c r="BB7" i="1"/>
  <c r="CK18" i="22" s="1"/>
  <c r="CK19" i="22" s="1"/>
  <c r="AY5" i="1"/>
  <c r="BB6" i="1"/>
  <c r="S40" i="59" l="1"/>
  <c r="S41" i="59" s="1"/>
  <c r="AT40" i="59"/>
  <c r="AT41" i="59" s="1"/>
  <c r="AP40" i="59"/>
  <c r="AP41" i="59" s="1"/>
  <c r="U40" i="59"/>
  <c r="U41" i="59" s="1"/>
  <c r="AD40" i="59"/>
  <c r="AD41" i="59" s="1"/>
  <c r="BA40" i="59"/>
  <c r="BA41" i="59" s="1"/>
  <c r="BB40" i="59"/>
  <c r="BB41" i="59" s="1"/>
  <c r="BH40" i="59"/>
  <c r="BH41" i="59" s="1"/>
  <c r="E40" i="59"/>
  <c r="E41" i="59" s="1"/>
  <c r="B40" i="59"/>
  <c r="B41" i="59" s="1"/>
  <c r="AA40" i="59"/>
  <c r="AA41" i="59" s="1"/>
  <c r="AC40" i="59"/>
  <c r="AC41" i="59" s="1"/>
  <c r="AL40" i="59"/>
  <c r="AL41" i="59" s="1"/>
  <c r="J40" i="59"/>
  <c r="J41" i="59" s="1"/>
  <c r="C40" i="59"/>
  <c r="C41" i="59" s="1"/>
  <c r="C44" i="59" s="1"/>
  <c r="Q40" i="59"/>
  <c r="Q41" i="59" s="1"/>
  <c r="AI40" i="59"/>
  <c r="AI41" i="59" s="1"/>
  <c r="AK40" i="59"/>
  <c r="AK41" i="59" s="1"/>
  <c r="AX40" i="59"/>
  <c r="AX41" i="59" s="1"/>
  <c r="K40" i="59"/>
  <c r="K41" i="59" s="1"/>
  <c r="AH40" i="59"/>
  <c r="AH41" i="59" s="1"/>
  <c r="AS40" i="59"/>
  <c r="AS41" i="59" s="1"/>
  <c r="AO40" i="59"/>
  <c r="AO41" i="59" s="1"/>
  <c r="AW40" i="59"/>
  <c r="AW41" i="59" s="1"/>
  <c r="AG40" i="59"/>
  <c r="AG41" i="59" s="1"/>
  <c r="Y40" i="59"/>
  <c r="Y41" i="59" s="1"/>
  <c r="AU40" i="59"/>
  <c r="AU41" i="59" s="1"/>
  <c r="AV40" i="59"/>
  <c r="AV41" i="59" s="1"/>
  <c r="G40" i="59"/>
  <c r="G41" i="59" s="1"/>
  <c r="I40" i="59"/>
  <c r="I41" i="59" s="1"/>
  <c r="BI40" i="59"/>
  <c r="BI41" i="59" s="1"/>
  <c r="F40" i="59"/>
  <c r="F41" i="59" s="1"/>
  <c r="O40" i="59"/>
  <c r="O41" i="59" s="1"/>
  <c r="P40" i="59"/>
  <c r="P41" i="59" s="1"/>
  <c r="BC40" i="59"/>
  <c r="BC41" i="59" s="1"/>
  <c r="BD40" i="59"/>
  <c r="BD41" i="59" s="1"/>
  <c r="T40" i="59"/>
  <c r="T41" i="59" s="1"/>
  <c r="W40" i="59"/>
  <c r="W41" i="59" s="1"/>
  <c r="W96" i="59" s="1"/>
  <c r="X40" i="59"/>
  <c r="X41" i="59" s="1"/>
  <c r="M40" i="59"/>
  <c r="M41" i="59" s="1"/>
  <c r="N40" i="59"/>
  <c r="N41" i="59" s="1"/>
  <c r="AQ40" i="59"/>
  <c r="AQ41" i="59" s="1"/>
  <c r="D40" i="59"/>
  <c r="D41" i="59" s="1"/>
  <c r="AR40" i="59"/>
  <c r="AR41" i="59" s="1"/>
  <c r="BE40" i="59"/>
  <c r="BE41" i="59" s="1"/>
  <c r="BF40" i="59"/>
  <c r="BF41" i="59" s="1"/>
  <c r="AJ40" i="59"/>
  <c r="AJ41" i="59" s="1"/>
  <c r="Z40" i="59"/>
  <c r="Z41" i="59" s="1"/>
  <c r="V40" i="59"/>
  <c r="V41" i="59" s="1"/>
  <c r="AM40" i="59"/>
  <c r="AM41" i="59" s="1"/>
  <c r="AN40" i="59"/>
  <c r="AN41" i="59" s="1"/>
  <c r="BG40" i="59"/>
  <c r="BG41" i="59" s="1"/>
  <c r="AZ40" i="59"/>
  <c r="AZ41" i="59" s="1"/>
  <c r="T45" i="59"/>
  <c r="P45" i="59"/>
  <c r="BC45" i="59"/>
  <c r="T96" i="59"/>
  <c r="T44" i="59"/>
  <c r="O42" i="59"/>
  <c r="O96" i="59"/>
  <c r="O45" i="59"/>
  <c r="O44" i="59"/>
  <c r="X9" i="43"/>
  <c r="X10" i="43" s="1"/>
  <c r="AS10" i="45"/>
  <c r="AS11" i="45" s="1"/>
  <c r="AZ10" i="50"/>
  <c r="AZ11" i="50" s="1"/>
  <c r="AZ66" i="50" s="1"/>
  <c r="AZ65" i="50" s="1"/>
  <c r="AZ64" i="50" s="1"/>
  <c r="AX9" i="44"/>
  <c r="AX10" i="44" s="1"/>
  <c r="B26" i="58"/>
  <c r="B27" i="58" s="1"/>
  <c r="B28" i="58" s="1"/>
  <c r="J26" i="58"/>
  <c r="J27" i="58" s="1"/>
  <c r="J28" i="58" s="1"/>
  <c r="AA26" i="58"/>
  <c r="AA27" i="58" s="1"/>
  <c r="AA30" i="58" s="1"/>
  <c r="BH26" i="58"/>
  <c r="BH27" i="58" s="1"/>
  <c r="BH30" i="58" s="1"/>
  <c r="AS26" i="58"/>
  <c r="AS27" i="58" s="1"/>
  <c r="AS28" i="58" s="1"/>
  <c r="AD26" i="58"/>
  <c r="AD27" i="58" s="1"/>
  <c r="AD30" i="58" s="1"/>
  <c r="G26" i="58"/>
  <c r="G27" i="58" s="1"/>
  <c r="G28" i="58" s="1"/>
  <c r="AO26" i="58"/>
  <c r="AO27" i="58" s="1"/>
  <c r="AO30" i="58" s="1"/>
  <c r="AG9" i="43"/>
  <c r="AG10" i="43" s="1"/>
  <c r="Y10" i="48"/>
  <c r="Y11" i="48" s="1"/>
  <c r="Y66" i="48" s="1"/>
  <c r="Y67" i="48" s="1"/>
  <c r="Y65" i="48" s="1"/>
  <c r="Y64" i="48" s="1"/>
  <c r="AD10" i="49"/>
  <c r="AD11" i="49" s="1"/>
  <c r="AD66" i="49" s="1"/>
  <c r="AD67" i="49" s="1"/>
  <c r="AB10" i="48"/>
  <c r="AB11" i="48" s="1"/>
  <c r="AB66" i="48" s="1"/>
  <c r="AB67" i="48" s="1"/>
  <c r="AB65" i="48" s="1"/>
  <c r="AB64" i="48" s="1"/>
  <c r="B10" i="50"/>
  <c r="B11" i="50" s="1"/>
  <c r="B66" i="50" s="1"/>
  <c r="T10" i="51"/>
  <c r="T11" i="51" s="1"/>
  <c r="T66" i="51" s="1"/>
  <c r="T67" i="51" s="1"/>
  <c r="BF26" i="58"/>
  <c r="BF27" i="58" s="1"/>
  <c r="BF82" i="58" s="1"/>
  <c r="S26" i="58"/>
  <c r="S27" i="58" s="1"/>
  <c r="AZ26" i="58"/>
  <c r="AZ27" i="58" s="1"/>
  <c r="AK26" i="58"/>
  <c r="AK27" i="58" s="1"/>
  <c r="V26" i="58"/>
  <c r="V27" i="58" s="1"/>
  <c r="BD26" i="58"/>
  <c r="BD27" i="58" s="1"/>
  <c r="AG26" i="58"/>
  <c r="AG27" i="58" s="1"/>
  <c r="AS31" i="58"/>
  <c r="AS30" i="58"/>
  <c r="AH26" i="58"/>
  <c r="AH27" i="58" s="1"/>
  <c r="AI26" i="58"/>
  <c r="AI27" i="58" s="1"/>
  <c r="D26" i="58"/>
  <c r="D27" i="58" s="1"/>
  <c r="BA26" i="58"/>
  <c r="BA27" i="58" s="1"/>
  <c r="AL26" i="58"/>
  <c r="AL27" i="58" s="1"/>
  <c r="O26" i="58"/>
  <c r="O27" i="58" s="1"/>
  <c r="H26" i="58"/>
  <c r="H27" i="58" s="1"/>
  <c r="AW26" i="58"/>
  <c r="AW27" i="58" s="1"/>
  <c r="AQ26" i="58"/>
  <c r="AQ27" i="58" s="1"/>
  <c r="L26" i="58"/>
  <c r="L27" i="58" s="1"/>
  <c r="BI26" i="58"/>
  <c r="BI27" i="58" s="1"/>
  <c r="AT26" i="58"/>
  <c r="AT27" i="58" s="1"/>
  <c r="W26" i="58"/>
  <c r="P26" i="58"/>
  <c r="P27" i="58" s="1"/>
  <c r="BE26" i="58"/>
  <c r="BE27" i="58" s="1"/>
  <c r="R26" i="58"/>
  <c r="R27" i="58" s="1"/>
  <c r="AY26" i="58"/>
  <c r="AY27" i="58" s="1"/>
  <c r="T26" i="58"/>
  <c r="T27" i="58" s="1"/>
  <c r="E26" i="58"/>
  <c r="E27" i="58" s="1"/>
  <c r="BB26" i="58"/>
  <c r="BB27" i="58" s="1"/>
  <c r="AE26" i="58"/>
  <c r="AE27" i="58" s="1"/>
  <c r="X26" i="58"/>
  <c r="X27" i="58" s="1"/>
  <c r="AP26" i="58"/>
  <c r="AP27" i="58" s="1"/>
  <c r="BG26" i="58"/>
  <c r="BG27" i="58" s="1"/>
  <c r="AB26" i="58"/>
  <c r="AB27" i="58" s="1"/>
  <c r="M26" i="58"/>
  <c r="M27" i="58" s="1"/>
  <c r="AM26" i="58"/>
  <c r="AM27" i="58" s="1"/>
  <c r="AF26" i="58"/>
  <c r="AF27" i="58" s="1"/>
  <c r="I26" i="58"/>
  <c r="I27" i="58" s="1"/>
  <c r="C26" i="58"/>
  <c r="C27" i="58" s="1"/>
  <c r="AJ26" i="58"/>
  <c r="AJ27" i="58" s="1"/>
  <c r="U26" i="58"/>
  <c r="U27" i="58" s="1"/>
  <c r="F26" i="58"/>
  <c r="F27" i="58" s="1"/>
  <c r="AU26" i="58"/>
  <c r="AU27" i="58" s="1"/>
  <c r="AN26" i="58"/>
  <c r="AN27" i="58" s="1"/>
  <c r="Q26" i="58"/>
  <c r="Q27" i="58" s="1"/>
  <c r="AX26" i="58"/>
  <c r="AX27" i="58" s="1"/>
  <c r="Z26" i="58"/>
  <c r="Z27" i="58" s="1"/>
  <c r="K26" i="58"/>
  <c r="K27" i="58" s="1"/>
  <c r="AR26" i="58"/>
  <c r="AR27" i="58" s="1"/>
  <c r="AC26" i="58"/>
  <c r="AC27" i="58" s="1"/>
  <c r="N26" i="58"/>
  <c r="N27" i="58" s="1"/>
  <c r="BC26" i="58"/>
  <c r="BC27" i="58" s="1"/>
  <c r="AV26" i="58"/>
  <c r="AV27" i="58" s="1"/>
  <c r="Y26" i="58"/>
  <c r="Y27" i="58" s="1"/>
  <c r="BC16" i="56"/>
  <c r="BC17" i="56" s="1"/>
  <c r="BC20" i="56" s="1"/>
  <c r="C16" i="56"/>
  <c r="C17" i="56" s="1"/>
  <c r="C18" i="56" s="1"/>
  <c r="D16" i="56"/>
  <c r="D17" i="56" s="1"/>
  <c r="D20" i="56" s="1"/>
  <c r="E16" i="56"/>
  <c r="E17" i="56" s="1"/>
  <c r="E20" i="56" s="1"/>
  <c r="L16" i="56"/>
  <c r="L17" i="56" s="1"/>
  <c r="L18" i="56" s="1"/>
  <c r="AM16" i="56"/>
  <c r="AM17" i="56" s="1"/>
  <c r="AM20" i="56" s="1"/>
  <c r="AV16" i="56"/>
  <c r="AV17" i="56" s="1"/>
  <c r="AV18" i="56" s="1"/>
  <c r="AW16" i="56"/>
  <c r="AW17" i="56" s="1"/>
  <c r="AW21" i="56" s="1"/>
  <c r="AQ16" i="56"/>
  <c r="AQ17" i="56" s="1"/>
  <c r="AQ20" i="56" s="1"/>
  <c r="B16" i="56"/>
  <c r="B17" i="56" s="1"/>
  <c r="B21" i="56" s="1"/>
  <c r="AK16" i="56"/>
  <c r="AK17" i="56" s="1"/>
  <c r="AK72" i="56" s="1"/>
  <c r="R16" i="56"/>
  <c r="R17" i="56" s="1"/>
  <c r="R20" i="56" s="1"/>
  <c r="V16" i="56"/>
  <c r="V17" i="56" s="1"/>
  <c r="V18" i="56" s="1"/>
  <c r="BH16" i="56"/>
  <c r="BH17" i="56" s="1"/>
  <c r="BH20" i="56" s="1"/>
  <c r="W16" i="56"/>
  <c r="AF16" i="56"/>
  <c r="AF17" i="56" s="1"/>
  <c r="AF72" i="56" s="1"/>
  <c r="AG16" i="56"/>
  <c r="AG17" i="56" s="1"/>
  <c r="AG21" i="56" s="1"/>
  <c r="AX16" i="56"/>
  <c r="AX17" i="56" s="1"/>
  <c r="AX18" i="56" s="1"/>
  <c r="AA16" i="56"/>
  <c r="AA17" i="56" s="1"/>
  <c r="AA18" i="56" s="1"/>
  <c r="F16" i="56"/>
  <c r="F17" i="56" s="1"/>
  <c r="F72" i="56" s="1"/>
  <c r="M16" i="56"/>
  <c r="M17" i="56" s="1"/>
  <c r="M18" i="56" s="1"/>
  <c r="BG16" i="56"/>
  <c r="BG17" i="56" s="1"/>
  <c r="BG18" i="56" s="1"/>
  <c r="AZ16" i="56"/>
  <c r="AZ17" i="56" s="1"/>
  <c r="AZ20" i="56" s="1"/>
  <c r="O16" i="56"/>
  <c r="O17" i="56" s="1"/>
  <c r="O21" i="56" s="1"/>
  <c r="X16" i="56"/>
  <c r="X17" i="56" s="1"/>
  <c r="X21" i="56" s="1"/>
  <c r="Y16" i="56"/>
  <c r="Y17" i="56" s="1"/>
  <c r="Y72" i="56" s="1"/>
  <c r="AP16" i="56"/>
  <c r="AP17" i="56" s="1"/>
  <c r="AP72" i="56" s="1"/>
  <c r="S16" i="56"/>
  <c r="S17" i="56" s="1"/>
  <c r="S20" i="56" s="1"/>
  <c r="AJ16" i="56"/>
  <c r="AJ17" i="56" s="1"/>
  <c r="AJ72" i="56" s="1"/>
  <c r="H16" i="56"/>
  <c r="H17" i="56" s="1"/>
  <c r="H18" i="56" s="1"/>
  <c r="I16" i="56"/>
  <c r="I17" i="56" s="1"/>
  <c r="I21" i="56" s="1"/>
  <c r="BB16" i="56"/>
  <c r="BB17" i="56" s="1"/>
  <c r="BB18" i="56" s="1"/>
  <c r="BA16" i="56"/>
  <c r="BA17" i="56" s="1"/>
  <c r="BA18" i="56" s="1"/>
  <c r="BH10" i="50"/>
  <c r="BH11" i="50" s="1"/>
  <c r="BH66" i="50" s="1"/>
  <c r="BH67" i="50" s="1"/>
  <c r="AE16" i="56"/>
  <c r="AE17" i="56" s="1"/>
  <c r="AE18" i="56" s="1"/>
  <c r="AN16" i="56"/>
  <c r="AN17" i="56" s="1"/>
  <c r="AN72" i="56" s="1"/>
  <c r="AO16" i="56"/>
  <c r="AO17" i="56" s="1"/>
  <c r="AO21" i="56" s="1"/>
  <c r="AI16" i="56"/>
  <c r="AI17" i="56" s="1"/>
  <c r="AI18" i="56" s="1"/>
  <c r="AB16" i="56"/>
  <c r="AB17" i="56" s="1"/>
  <c r="BC21" i="56"/>
  <c r="J16" i="56"/>
  <c r="J17" i="56" s="1"/>
  <c r="Z16" i="56"/>
  <c r="Z17" i="56" s="1"/>
  <c r="AK18" i="56"/>
  <c r="AR16" i="56"/>
  <c r="AR17" i="56" s="1"/>
  <c r="G16" i="56"/>
  <c r="G17" i="56" s="1"/>
  <c r="AS16" i="56"/>
  <c r="AS17" i="56" s="1"/>
  <c r="P16" i="56"/>
  <c r="P17" i="56" s="1"/>
  <c r="Q16" i="56"/>
  <c r="Q17" i="56" s="1"/>
  <c r="AH16" i="56"/>
  <c r="AH17" i="56" s="1"/>
  <c r="K16" i="56"/>
  <c r="K17" i="56" s="1"/>
  <c r="N16" i="56"/>
  <c r="N17" i="56" s="1"/>
  <c r="R72" i="56"/>
  <c r="AD16" i="56"/>
  <c r="AD17" i="56" s="1"/>
  <c r="AT16" i="56"/>
  <c r="AT17" i="56" s="1"/>
  <c r="BF16" i="56"/>
  <c r="BF17" i="56" s="1"/>
  <c r="U16" i="56"/>
  <c r="U17" i="56" s="1"/>
  <c r="T16" i="56"/>
  <c r="T17" i="56" s="1"/>
  <c r="AU16" i="56"/>
  <c r="AU17" i="56" s="1"/>
  <c r="AL16" i="56"/>
  <c r="AL17" i="56" s="1"/>
  <c r="BD16" i="56"/>
  <c r="BD17" i="56" s="1"/>
  <c r="AC16" i="56"/>
  <c r="AC17" i="56" s="1"/>
  <c r="BE16" i="56"/>
  <c r="BE17" i="56" s="1"/>
  <c r="BI16" i="56"/>
  <c r="BI17" i="56" s="1"/>
  <c r="AY16" i="56"/>
  <c r="AY17" i="56" s="1"/>
  <c r="AQ10" i="45"/>
  <c r="AQ11" i="45" s="1"/>
  <c r="AQ12" i="45" s="1"/>
  <c r="E10" i="55"/>
  <c r="E11" i="55" s="1"/>
  <c r="E15" i="55" s="1"/>
  <c r="AL10" i="45"/>
  <c r="AL11" i="45" s="1"/>
  <c r="AL13" i="45" s="1"/>
  <c r="AL66" i="45" s="1"/>
  <c r="BG10" i="50"/>
  <c r="BG11" i="50" s="1"/>
  <c r="BG66" i="50" s="1"/>
  <c r="BG65" i="50" s="1"/>
  <c r="BG64" i="50" s="1"/>
  <c r="I10" i="55"/>
  <c r="I11" i="55" s="1"/>
  <c r="I66" i="55" s="1"/>
  <c r="U10" i="49"/>
  <c r="U11" i="49" s="1"/>
  <c r="U66" i="49" s="1"/>
  <c r="U67" i="49" s="1"/>
  <c r="R10" i="55"/>
  <c r="R11" i="55" s="1"/>
  <c r="R12" i="55" s="1"/>
  <c r="BB10" i="55"/>
  <c r="BB11" i="55" s="1"/>
  <c r="BB66" i="55" s="1"/>
  <c r="AC8" i="33"/>
  <c r="J9" i="44"/>
  <c r="J10" i="44" s="1"/>
  <c r="J12" i="44" s="1"/>
  <c r="J65" i="44" s="1"/>
  <c r="AR10" i="51"/>
  <c r="AR11" i="51" s="1"/>
  <c r="AR66" i="51" s="1"/>
  <c r="AR67" i="51" s="1"/>
  <c r="E10" i="51"/>
  <c r="E11" i="51" s="1"/>
  <c r="E66" i="51" s="1"/>
  <c r="E67" i="51" s="1"/>
  <c r="F9" i="38"/>
  <c r="F10" i="38" s="1"/>
  <c r="F11" i="38" s="1"/>
  <c r="AS10" i="55"/>
  <c r="AS11" i="55" s="1"/>
  <c r="AS66" i="55" s="1"/>
  <c r="AI10" i="55"/>
  <c r="AI11" i="55" s="1"/>
  <c r="AI12" i="55" s="1"/>
  <c r="G10" i="55"/>
  <c r="G11" i="55" s="1"/>
  <c r="G12" i="55" s="1"/>
  <c r="BR20" i="22"/>
  <c r="BR47" i="22" s="1"/>
  <c r="I9" i="38"/>
  <c r="I10" i="38" s="1"/>
  <c r="I14" i="38" s="1"/>
  <c r="I67" i="38" s="1"/>
  <c r="AX67" i="50"/>
  <c r="AX65" i="50"/>
  <c r="AX64" i="50" s="1"/>
  <c r="AX68" i="50"/>
  <c r="AT9" i="44"/>
  <c r="AT10" i="44" s="1"/>
  <c r="AT12" i="44" s="1"/>
  <c r="AT65" i="44" s="1"/>
  <c r="X9" i="44"/>
  <c r="X10" i="44" s="1"/>
  <c r="X13" i="44" s="1"/>
  <c r="X66" i="44" s="1"/>
  <c r="M9" i="44"/>
  <c r="M10" i="44" s="1"/>
  <c r="M11" i="44" s="1"/>
  <c r="R9" i="43"/>
  <c r="R10" i="43" s="1"/>
  <c r="R12" i="43" s="1"/>
  <c r="R65" i="43" s="1"/>
  <c r="AZ9" i="44"/>
  <c r="AZ10" i="44" s="1"/>
  <c r="AZ12" i="44" s="1"/>
  <c r="AZ65" i="44" s="1"/>
  <c r="T10" i="49"/>
  <c r="T11" i="49" s="1"/>
  <c r="T66" i="49" s="1"/>
  <c r="AI10" i="49"/>
  <c r="AI11" i="49" s="1"/>
  <c r="AI66" i="49" s="1"/>
  <c r="U10" i="48"/>
  <c r="U11" i="48" s="1"/>
  <c r="U66" i="48" s="1"/>
  <c r="U68" i="48" s="1"/>
  <c r="BF10" i="51"/>
  <c r="BF11" i="51" s="1"/>
  <c r="BF66" i="51" s="1"/>
  <c r="BF67" i="51" s="1"/>
  <c r="AK10" i="55"/>
  <c r="AK11" i="55" s="1"/>
  <c r="BD10" i="55"/>
  <c r="BD11" i="55" s="1"/>
  <c r="J10" i="55"/>
  <c r="J11" i="55" s="1"/>
  <c r="AT10" i="55"/>
  <c r="AT11" i="55" s="1"/>
  <c r="AA10" i="55"/>
  <c r="AA11" i="55" s="1"/>
  <c r="AB10" i="55"/>
  <c r="AB11" i="55" s="1"/>
  <c r="BA65" i="49"/>
  <c r="BA64" i="49" s="1"/>
  <c r="BA68" i="49"/>
  <c r="BA67" i="49"/>
  <c r="Q10" i="55"/>
  <c r="Q11" i="55" s="1"/>
  <c r="Z10" i="55"/>
  <c r="Z11" i="55" s="1"/>
  <c r="AQ10" i="55"/>
  <c r="AQ11" i="55" s="1"/>
  <c r="O10" i="55"/>
  <c r="O11" i="55" s="1"/>
  <c r="AR10" i="55"/>
  <c r="AR11" i="55" s="1"/>
  <c r="BA10" i="55"/>
  <c r="BA11" i="55" s="1"/>
  <c r="H10" i="55"/>
  <c r="H11" i="55" s="1"/>
  <c r="BI10" i="55"/>
  <c r="BI11" i="55" s="1"/>
  <c r="P10" i="55"/>
  <c r="P11" i="55" s="1"/>
  <c r="Y10" i="55"/>
  <c r="Y11" i="55" s="1"/>
  <c r="AH10" i="55"/>
  <c r="AH11" i="55" s="1"/>
  <c r="F10" i="55"/>
  <c r="F11" i="55" s="1"/>
  <c r="AY10" i="55"/>
  <c r="AY11" i="55" s="1"/>
  <c r="W10" i="55"/>
  <c r="W11" i="55" s="1"/>
  <c r="W66" i="55" s="1"/>
  <c r="AZ10" i="55"/>
  <c r="AZ11" i="55" s="1"/>
  <c r="X10" i="55"/>
  <c r="X11" i="55" s="1"/>
  <c r="AG10" i="55"/>
  <c r="AG11" i="55" s="1"/>
  <c r="AP10" i="55"/>
  <c r="AP11" i="55" s="1"/>
  <c r="N10" i="55"/>
  <c r="N11" i="55" s="1"/>
  <c r="BG10" i="55"/>
  <c r="BG11" i="55" s="1"/>
  <c r="AE10" i="55"/>
  <c r="AE11" i="55" s="1"/>
  <c r="BH10" i="55"/>
  <c r="BH11" i="55" s="1"/>
  <c r="BH65" i="50"/>
  <c r="BH64" i="50" s="1"/>
  <c r="E65" i="49"/>
  <c r="E64" i="49" s="1"/>
  <c r="E68" i="49"/>
  <c r="E67" i="49"/>
  <c r="O67" i="49"/>
  <c r="O65" i="49"/>
  <c r="O64" i="49" s="1"/>
  <c r="O68" i="49"/>
  <c r="M65" i="49"/>
  <c r="M64" i="49" s="1"/>
  <c r="M68" i="49"/>
  <c r="M67" i="49"/>
  <c r="M10" i="51"/>
  <c r="M11" i="51" s="1"/>
  <c r="M66" i="51" s="1"/>
  <c r="M67" i="51" s="1"/>
  <c r="M10" i="55"/>
  <c r="M11" i="55" s="1"/>
  <c r="AF10" i="55"/>
  <c r="AF11" i="55" s="1"/>
  <c r="AO10" i="55"/>
  <c r="AO11" i="55" s="1"/>
  <c r="AX10" i="55"/>
  <c r="AX11" i="55" s="1"/>
  <c r="V10" i="55"/>
  <c r="V11" i="55" s="1"/>
  <c r="C10" i="55"/>
  <c r="C11" i="55" s="1"/>
  <c r="AM10" i="55"/>
  <c r="AM11" i="55" s="1"/>
  <c r="D10" i="55"/>
  <c r="D11" i="55" s="1"/>
  <c r="AJ10" i="55"/>
  <c r="AJ11" i="55" s="1"/>
  <c r="G10" i="49"/>
  <c r="G11" i="49" s="1"/>
  <c r="G66" i="49" s="1"/>
  <c r="W67" i="49"/>
  <c r="W68" i="49"/>
  <c r="W65" i="49"/>
  <c r="W64" i="49" s="1"/>
  <c r="Q68" i="49"/>
  <c r="Q67" i="49"/>
  <c r="Q65" i="49"/>
  <c r="Q64" i="49" s="1"/>
  <c r="U10" i="55"/>
  <c r="U11" i="55" s="1"/>
  <c r="AN10" i="55"/>
  <c r="AN11" i="55" s="1"/>
  <c r="AW10" i="55"/>
  <c r="AW11" i="55" s="1"/>
  <c r="BF10" i="55"/>
  <c r="BF11" i="55" s="1"/>
  <c r="AD10" i="55"/>
  <c r="AD11" i="55" s="1"/>
  <c r="K10" i="55"/>
  <c r="K11" i="55" s="1"/>
  <c r="AU10" i="55"/>
  <c r="AU11" i="55" s="1"/>
  <c r="L10" i="55"/>
  <c r="L11" i="55" s="1"/>
  <c r="B68" i="50"/>
  <c r="B65" i="50"/>
  <c r="B64" i="50" s="1"/>
  <c r="B67" i="50"/>
  <c r="V66" i="48"/>
  <c r="V68" i="48" s="1"/>
  <c r="S4" i="48"/>
  <c r="R4" i="48"/>
  <c r="AE67" i="49"/>
  <c r="AE68" i="49"/>
  <c r="AE65" i="49"/>
  <c r="AE64" i="49" s="1"/>
  <c r="C65" i="50"/>
  <c r="C64" i="50" s="1"/>
  <c r="C68" i="50"/>
  <c r="C67" i="50"/>
  <c r="AC10" i="55"/>
  <c r="AC11" i="55" s="1"/>
  <c r="AV10" i="55"/>
  <c r="AV11" i="55" s="1"/>
  <c r="BE10" i="55"/>
  <c r="BE11" i="55" s="1"/>
  <c r="B10" i="55"/>
  <c r="B11" i="55" s="1"/>
  <c r="AL10" i="55"/>
  <c r="AL11" i="55" s="1"/>
  <c r="S10" i="55"/>
  <c r="S11" i="55" s="1"/>
  <c r="BC10" i="55"/>
  <c r="BC11" i="55" s="1"/>
  <c r="T10" i="55"/>
  <c r="T11" i="55" s="1"/>
  <c r="C67" i="46"/>
  <c r="C65" i="46" s="1"/>
  <c r="C64" i="46" s="1"/>
  <c r="C68" i="46"/>
  <c r="AF67" i="46"/>
  <c r="AF65" i="46" s="1"/>
  <c r="AF64" i="46" s="1"/>
  <c r="AF68" i="46"/>
  <c r="BE68" i="46"/>
  <c r="BE67" i="46"/>
  <c r="BE65" i="46" s="1"/>
  <c r="BE64" i="46" s="1"/>
  <c r="AC68" i="46"/>
  <c r="AC67" i="46"/>
  <c r="AC65" i="46" s="1"/>
  <c r="AC64" i="46" s="1"/>
  <c r="AF68" i="48"/>
  <c r="AF67" i="48"/>
  <c r="AF65" i="48" s="1"/>
  <c r="AF64" i="48" s="1"/>
  <c r="AD68" i="48"/>
  <c r="AD67" i="48"/>
  <c r="AD65" i="48" s="1"/>
  <c r="AD64" i="48" s="1"/>
  <c r="U67" i="48"/>
  <c r="U65" i="48" s="1"/>
  <c r="U64" i="48" s="1"/>
  <c r="AL68" i="48"/>
  <c r="AL67" i="48"/>
  <c r="AL65" i="48" s="1"/>
  <c r="AL64" i="48" s="1"/>
  <c r="Y68" i="48"/>
  <c r="AN68" i="48"/>
  <c r="AN67" i="48"/>
  <c r="AN65" i="48" s="1"/>
  <c r="AN64" i="48" s="1"/>
  <c r="BD68" i="48"/>
  <c r="BD67" i="48"/>
  <c r="BD65" i="48" s="1"/>
  <c r="BD64" i="48" s="1"/>
  <c r="AM68" i="48"/>
  <c r="AM67" i="48"/>
  <c r="AM65" i="48" s="1"/>
  <c r="AM64" i="48" s="1"/>
  <c r="BB68" i="48"/>
  <c r="BB67" i="48"/>
  <c r="BB65" i="48" s="1"/>
  <c r="BB64" i="48" s="1"/>
  <c r="N68" i="48"/>
  <c r="N67" i="48"/>
  <c r="N65" i="48" s="1"/>
  <c r="N64" i="48" s="1"/>
  <c r="BD14" i="53"/>
  <c r="BD15" i="53" s="1"/>
  <c r="BD70" i="53" s="1"/>
  <c r="BD69" i="53" s="1"/>
  <c r="BD68" i="53" s="1"/>
  <c r="AH9" i="43"/>
  <c r="AH10" i="43" s="1"/>
  <c r="AH13" i="43" s="1"/>
  <c r="AH66" i="43" s="1"/>
  <c r="AK10" i="48"/>
  <c r="AK11" i="48" s="1"/>
  <c r="AK66" i="48" s="1"/>
  <c r="G9" i="44"/>
  <c r="G10" i="44" s="1"/>
  <c r="G11" i="44" s="1"/>
  <c r="AA9" i="44"/>
  <c r="AA10" i="44" s="1"/>
  <c r="AA13" i="44" s="1"/>
  <c r="AA66" i="44" s="1"/>
  <c r="D10" i="45"/>
  <c r="D11" i="45" s="1"/>
  <c r="D13" i="45" s="1"/>
  <c r="D66" i="45" s="1"/>
  <c r="J10" i="45"/>
  <c r="J11" i="45" s="1"/>
  <c r="J12" i="45" s="1"/>
  <c r="G9" i="43"/>
  <c r="G10" i="43" s="1"/>
  <c r="G13" i="43" s="1"/>
  <c r="G66" i="43" s="1"/>
  <c r="H10" i="48"/>
  <c r="H11" i="48" s="1"/>
  <c r="H66" i="48" s="1"/>
  <c r="AO10" i="48"/>
  <c r="AO11" i="48" s="1"/>
  <c r="AO66" i="48" s="1"/>
  <c r="AT10" i="49"/>
  <c r="AT11" i="49" s="1"/>
  <c r="AT66" i="49" s="1"/>
  <c r="BI10" i="51"/>
  <c r="BI11" i="51" s="1"/>
  <c r="BI66" i="51" s="1"/>
  <c r="BI67" i="51" s="1"/>
  <c r="Y9" i="44"/>
  <c r="Y10" i="44" s="1"/>
  <c r="Y13" i="44" s="1"/>
  <c r="Y66" i="44" s="1"/>
  <c r="AR9" i="44"/>
  <c r="AR10" i="44" s="1"/>
  <c r="AR13" i="44" s="1"/>
  <c r="AR66" i="44" s="1"/>
  <c r="L10" i="49"/>
  <c r="L11" i="49" s="1"/>
  <c r="L66" i="49" s="1"/>
  <c r="AA10" i="49"/>
  <c r="AA11" i="49" s="1"/>
  <c r="AA66" i="49" s="1"/>
  <c r="E9" i="38"/>
  <c r="E10" i="38" s="1"/>
  <c r="E13" i="38" s="1"/>
  <c r="E66" i="38" s="1"/>
  <c r="AM9" i="43"/>
  <c r="AM10" i="43" s="1"/>
  <c r="AM13" i="43" s="1"/>
  <c r="AM66" i="43" s="1"/>
  <c r="AE9" i="44"/>
  <c r="AE10" i="44" s="1"/>
  <c r="AE11" i="44" s="1"/>
  <c r="AG9" i="44"/>
  <c r="AG10" i="44" s="1"/>
  <c r="AG13" i="44" s="1"/>
  <c r="AG66" i="44" s="1"/>
  <c r="AY9" i="44"/>
  <c r="AY10" i="44" s="1"/>
  <c r="AY13" i="44" s="1"/>
  <c r="AY66" i="44" s="1"/>
  <c r="AS10" i="49"/>
  <c r="AS11" i="49" s="1"/>
  <c r="AS66" i="49" s="1"/>
  <c r="BE10" i="50"/>
  <c r="BE11" i="50" s="1"/>
  <c r="AK10" i="51"/>
  <c r="AK11" i="51" s="1"/>
  <c r="AK66" i="51" s="1"/>
  <c r="AK67" i="51" s="1"/>
  <c r="J14" i="53"/>
  <c r="J15" i="53" s="1"/>
  <c r="J70" i="53" s="1"/>
  <c r="J69" i="53" s="1"/>
  <c r="J68" i="53" s="1"/>
  <c r="BF9" i="44"/>
  <c r="BF10" i="44" s="1"/>
  <c r="BF11" i="44" s="1"/>
  <c r="AY14" i="53"/>
  <c r="AY15" i="53" s="1"/>
  <c r="AY70" i="53" s="1"/>
  <c r="F14" i="53"/>
  <c r="F15" i="53" s="1"/>
  <c r="F70" i="53" s="1"/>
  <c r="AG10" i="48"/>
  <c r="AG11" i="48" s="1"/>
  <c r="AL10" i="49"/>
  <c r="AL11" i="49" s="1"/>
  <c r="AL66" i="49" s="1"/>
  <c r="S10" i="51"/>
  <c r="S11" i="51" s="1"/>
  <c r="S66" i="51" s="1"/>
  <c r="AB10" i="51"/>
  <c r="AB11" i="51" s="1"/>
  <c r="AB66" i="51" s="1"/>
  <c r="AQ14" i="53"/>
  <c r="AQ15" i="53" s="1"/>
  <c r="AQ70" i="53" s="1"/>
  <c r="AQ69" i="53" s="1"/>
  <c r="BD9" i="44"/>
  <c r="BD10" i="44" s="1"/>
  <c r="BD12" i="44" s="1"/>
  <c r="BD65" i="44" s="1"/>
  <c r="AR68" i="51"/>
  <c r="B9" i="38"/>
  <c r="B10" i="38" s="1"/>
  <c r="B11" i="38" s="1"/>
  <c r="P9" i="43"/>
  <c r="P10" i="43" s="1"/>
  <c r="P13" i="43" s="1"/>
  <c r="P66" i="43" s="1"/>
  <c r="AP9" i="44"/>
  <c r="AP10" i="44" s="1"/>
  <c r="AP13" i="44" s="1"/>
  <c r="AP66" i="44" s="1"/>
  <c r="AB10" i="45"/>
  <c r="AB11" i="45" s="1"/>
  <c r="AB13" i="45" s="1"/>
  <c r="AB66" i="45" s="1"/>
  <c r="AK10" i="45"/>
  <c r="AK11" i="45" s="1"/>
  <c r="AK12" i="45" s="1"/>
  <c r="BD10" i="46"/>
  <c r="BD11" i="46" s="1"/>
  <c r="BH10" i="46"/>
  <c r="BH11" i="46" s="1"/>
  <c r="AA10" i="46"/>
  <c r="AA11" i="46" s="1"/>
  <c r="T10" i="46"/>
  <c r="T11" i="46" s="1"/>
  <c r="T66" i="46" s="1"/>
  <c r="Q10" i="48"/>
  <c r="Q11" i="48" s="1"/>
  <c r="V10" i="49"/>
  <c r="V11" i="49" s="1"/>
  <c r="V66" i="49" s="1"/>
  <c r="K10" i="48"/>
  <c r="K11" i="48" s="1"/>
  <c r="K14" i="48" s="1"/>
  <c r="X10" i="49"/>
  <c r="X11" i="49" s="1"/>
  <c r="X66" i="49" s="1"/>
  <c r="AG10" i="49"/>
  <c r="AG11" i="49" s="1"/>
  <c r="AG66" i="49" s="1"/>
  <c r="R10" i="48"/>
  <c r="R11" i="48" s="1"/>
  <c r="R14" i="48" s="1"/>
  <c r="J10" i="50"/>
  <c r="J11" i="50" s="1"/>
  <c r="AR10" i="50"/>
  <c r="AR11" i="50" s="1"/>
  <c r="AR66" i="50" s="1"/>
  <c r="AS10" i="50"/>
  <c r="AS11" i="50" s="1"/>
  <c r="L10" i="51"/>
  <c r="L11" i="51" s="1"/>
  <c r="L66" i="51" s="1"/>
  <c r="O10" i="51"/>
  <c r="O11" i="51" s="1"/>
  <c r="O66" i="51" s="1"/>
  <c r="Q10" i="51"/>
  <c r="Q11" i="51" s="1"/>
  <c r="Q66" i="51" s="1"/>
  <c r="BF14" i="53"/>
  <c r="BF15" i="53" s="1"/>
  <c r="BF70" i="53" s="1"/>
  <c r="BF69" i="53" s="1"/>
  <c r="AZ10" i="49"/>
  <c r="AZ11" i="49" s="1"/>
  <c r="AZ66" i="49" s="1"/>
  <c r="AS10" i="51"/>
  <c r="AS11" i="51" s="1"/>
  <c r="AS66" i="51" s="1"/>
  <c r="X14" i="53"/>
  <c r="X15" i="53" s="1"/>
  <c r="X70" i="53" s="1"/>
  <c r="X69" i="53" s="1"/>
  <c r="AX14" i="53"/>
  <c r="AX15" i="53" s="1"/>
  <c r="AX70" i="53" s="1"/>
  <c r="AX69" i="53" s="1"/>
  <c r="BA14" i="53"/>
  <c r="BA15" i="53" s="1"/>
  <c r="BA70" i="53" s="1"/>
  <c r="BA69" i="53" s="1"/>
  <c r="AJ14" i="53"/>
  <c r="AJ15" i="53" s="1"/>
  <c r="AJ70" i="53" s="1"/>
  <c r="AJ69" i="53" s="1"/>
  <c r="BG14" i="53"/>
  <c r="BG15" i="53" s="1"/>
  <c r="AT14" i="53"/>
  <c r="AT15" i="53" s="1"/>
  <c r="AA14" i="53"/>
  <c r="AA15" i="53" s="1"/>
  <c r="R14" i="53"/>
  <c r="R15" i="53" s="1"/>
  <c r="BE14" i="53"/>
  <c r="BE15" i="53" s="1"/>
  <c r="BE70" i="53" s="1"/>
  <c r="BE69" i="53" s="1"/>
  <c r="BB14" i="53"/>
  <c r="BB15" i="53" s="1"/>
  <c r="BB70" i="53" s="1"/>
  <c r="BB69" i="53" s="1"/>
  <c r="L14" i="53"/>
  <c r="L15" i="53" s="1"/>
  <c r="L70" i="53" s="1"/>
  <c r="L69" i="53" s="1"/>
  <c r="Y9" i="43"/>
  <c r="Y10" i="43" s="1"/>
  <c r="Y13" i="43" s="1"/>
  <c r="Y66" i="43" s="1"/>
  <c r="AY9" i="43"/>
  <c r="AY10" i="43" s="1"/>
  <c r="AY12" i="43" s="1"/>
  <c r="AY65" i="43" s="1"/>
  <c r="BA10" i="45"/>
  <c r="BA11" i="45" s="1"/>
  <c r="BA12" i="45" s="1"/>
  <c r="AO10" i="46"/>
  <c r="AO11" i="46" s="1"/>
  <c r="BA10" i="46"/>
  <c r="BA11" i="46" s="1"/>
  <c r="N10" i="51"/>
  <c r="N11" i="51" s="1"/>
  <c r="N66" i="51" s="1"/>
  <c r="AI14" i="53"/>
  <c r="AI15" i="53" s="1"/>
  <c r="AI70" i="53" s="1"/>
  <c r="AI69" i="53" s="1"/>
  <c r="BC10" i="46"/>
  <c r="BC11" i="46" s="1"/>
  <c r="N10" i="50"/>
  <c r="N11" i="50" s="1"/>
  <c r="X10" i="46"/>
  <c r="X11" i="46" s="1"/>
  <c r="X15" i="46" s="1"/>
  <c r="AG10" i="46"/>
  <c r="AG11" i="46" s="1"/>
  <c r="AG10" i="50"/>
  <c r="AG11" i="50" s="1"/>
  <c r="AV10" i="46"/>
  <c r="AV11" i="46" s="1"/>
  <c r="AS10" i="46"/>
  <c r="AS11" i="46" s="1"/>
  <c r="AS14" i="46" s="1"/>
  <c r="T14" i="53"/>
  <c r="T15" i="53" s="1"/>
  <c r="AL14" i="53"/>
  <c r="AL15" i="53" s="1"/>
  <c r="BB9" i="44"/>
  <c r="BB10" i="44" s="1"/>
  <c r="BB11" i="44" s="1"/>
  <c r="Z9" i="43"/>
  <c r="Z10" i="43" s="1"/>
  <c r="Z13" i="43" s="1"/>
  <c r="Z66" i="43" s="1"/>
  <c r="AT10" i="45"/>
  <c r="AT11" i="45" s="1"/>
  <c r="AT14" i="45" s="1"/>
  <c r="AT67" i="45" s="1"/>
  <c r="M10" i="46"/>
  <c r="M11" i="46" s="1"/>
  <c r="BI10" i="46"/>
  <c r="BI11" i="46" s="1"/>
  <c r="AC10" i="48"/>
  <c r="AC11" i="48" s="1"/>
  <c r="BG10" i="51"/>
  <c r="BG11" i="51" s="1"/>
  <c r="AB14" i="53"/>
  <c r="AB15" i="53" s="1"/>
  <c r="BI14" i="53"/>
  <c r="BI15" i="53" s="1"/>
  <c r="G14" i="53"/>
  <c r="G15" i="53" s="1"/>
  <c r="D9" i="38"/>
  <c r="D10" i="38" s="1"/>
  <c r="D13" i="38" s="1"/>
  <c r="D66" i="38" s="1"/>
  <c r="BE9" i="44"/>
  <c r="BE10" i="44" s="1"/>
  <c r="BE12" i="44" s="1"/>
  <c r="BE65" i="44" s="1"/>
  <c r="S9" i="44"/>
  <c r="S10" i="44" s="1"/>
  <c r="S12" i="44" s="1"/>
  <c r="S65" i="44" s="1"/>
  <c r="U10" i="45"/>
  <c r="U11" i="45" s="1"/>
  <c r="AZ10" i="48"/>
  <c r="AZ11" i="48" s="1"/>
  <c r="S14" i="53"/>
  <c r="S15" i="53" s="1"/>
  <c r="S70" i="53" s="1"/>
  <c r="S69" i="53" s="1"/>
  <c r="U14" i="53"/>
  <c r="U15" i="53" s="1"/>
  <c r="N14" i="53"/>
  <c r="N15" i="53" s="1"/>
  <c r="N70" i="53" s="1"/>
  <c r="N69" i="53" s="1"/>
  <c r="AI10" i="51"/>
  <c r="AI11" i="51" s="1"/>
  <c r="AJ9" i="44"/>
  <c r="AJ10" i="44" s="1"/>
  <c r="AJ13" i="44" s="1"/>
  <c r="AJ66" i="44" s="1"/>
  <c r="L10" i="45"/>
  <c r="L11" i="45" s="1"/>
  <c r="L14" i="45" s="1"/>
  <c r="L67" i="45" s="1"/>
  <c r="D10" i="49"/>
  <c r="D11" i="49" s="1"/>
  <c r="D66" i="49" s="1"/>
  <c r="S10" i="49"/>
  <c r="S11" i="49" s="1"/>
  <c r="S66" i="49" s="1"/>
  <c r="D14" i="53"/>
  <c r="D15" i="53" s="1"/>
  <c r="AT10" i="48"/>
  <c r="AT11" i="48" s="1"/>
  <c r="U9" i="44"/>
  <c r="U10" i="44" s="1"/>
  <c r="U13" i="44" s="1"/>
  <c r="U66" i="44" s="1"/>
  <c r="W10" i="46"/>
  <c r="W11" i="46" s="1"/>
  <c r="W14" i="46" s="1"/>
  <c r="BC10" i="48"/>
  <c r="BC11" i="48" s="1"/>
  <c r="D10" i="51"/>
  <c r="D11" i="51" s="1"/>
  <c r="D66" i="51" s="1"/>
  <c r="AP14" i="53"/>
  <c r="AP15" i="53" s="1"/>
  <c r="AF14" i="53"/>
  <c r="AF15" i="53" s="1"/>
  <c r="AF70" i="53" s="1"/>
  <c r="AF69" i="53" s="1"/>
  <c r="AW9" i="44"/>
  <c r="AW10" i="44" s="1"/>
  <c r="AW12" i="44" s="1"/>
  <c r="AW65" i="44" s="1"/>
  <c r="C9" i="44"/>
  <c r="C10" i="44" s="1"/>
  <c r="C12" i="44" s="1"/>
  <c r="C65" i="44" s="1"/>
  <c r="BB10" i="45"/>
  <c r="BB11" i="45" s="1"/>
  <c r="BB14" i="45" s="1"/>
  <c r="BB67" i="45" s="1"/>
  <c r="BA10" i="51"/>
  <c r="BA11" i="51" s="1"/>
  <c r="C14" i="53"/>
  <c r="C15" i="53" s="1"/>
  <c r="C70" i="53" s="1"/>
  <c r="C69" i="53" s="1"/>
  <c r="AN14" i="53"/>
  <c r="AN15" i="53" s="1"/>
  <c r="AN70" i="53" s="1"/>
  <c r="AN69" i="53" s="1"/>
  <c r="E14" i="53"/>
  <c r="E15" i="53" s="1"/>
  <c r="E70" i="53" s="1"/>
  <c r="E69" i="53" s="1"/>
  <c r="I14" i="53"/>
  <c r="I15" i="53" s="1"/>
  <c r="I70" i="53" s="1"/>
  <c r="I69" i="53" s="1"/>
  <c r="O14" i="53"/>
  <c r="O15" i="53" s="1"/>
  <c r="O70" i="53" s="1"/>
  <c r="O69" i="53" s="1"/>
  <c r="AT9" i="43"/>
  <c r="AT10" i="43" s="1"/>
  <c r="AT13" i="43" s="1"/>
  <c r="AT66" i="43" s="1"/>
  <c r="BC9" i="44"/>
  <c r="BC10" i="44" s="1"/>
  <c r="BC11" i="44" s="1"/>
  <c r="Q10" i="50"/>
  <c r="Q11" i="50" s="1"/>
  <c r="K14" i="53"/>
  <c r="K15" i="53" s="1"/>
  <c r="K70" i="53" s="1"/>
  <c r="K69" i="53" s="1"/>
  <c r="AR14" i="53"/>
  <c r="AR15" i="53" s="1"/>
  <c r="AR70" i="53" s="1"/>
  <c r="AR69" i="53" s="1"/>
  <c r="AV14" i="53"/>
  <c r="AV15" i="53" s="1"/>
  <c r="AV70" i="53" s="1"/>
  <c r="AV69" i="53" s="1"/>
  <c r="M14" i="53"/>
  <c r="M15" i="53" s="1"/>
  <c r="M70" i="53" s="1"/>
  <c r="M69" i="53" s="1"/>
  <c r="Q14" i="53"/>
  <c r="Q15" i="53" s="1"/>
  <c r="Q70" i="53" s="1"/>
  <c r="Q69" i="53" s="1"/>
  <c r="Z14" i="53"/>
  <c r="Z15" i="53" s="1"/>
  <c r="Z70" i="53" s="1"/>
  <c r="Z69" i="53" s="1"/>
  <c r="W14" i="53"/>
  <c r="W15" i="53" s="1"/>
  <c r="AZ14" i="53"/>
  <c r="AZ15" i="53" s="1"/>
  <c r="AZ70" i="53" s="1"/>
  <c r="AZ69" i="53" s="1"/>
  <c r="Y14" i="53"/>
  <c r="Y15" i="53" s="1"/>
  <c r="Y70" i="53" s="1"/>
  <c r="Y69" i="53" s="1"/>
  <c r="AE14" i="53"/>
  <c r="AE15" i="53" s="1"/>
  <c r="AE70" i="53" s="1"/>
  <c r="AE69" i="53" s="1"/>
  <c r="AB9" i="44"/>
  <c r="AB10" i="44" s="1"/>
  <c r="AB11" i="44" s="1"/>
  <c r="D10" i="46"/>
  <c r="D11" i="46" s="1"/>
  <c r="AU10" i="48"/>
  <c r="AU11" i="48" s="1"/>
  <c r="K10" i="49"/>
  <c r="K11" i="49" s="1"/>
  <c r="K66" i="49" s="1"/>
  <c r="V14" i="53"/>
  <c r="V15" i="53" s="1"/>
  <c r="V70" i="53" s="1"/>
  <c r="V69" i="53" s="1"/>
  <c r="BH14" i="53"/>
  <c r="BH15" i="53" s="1"/>
  <c r="BH70" i="53" s="1"/>
  <c r="BH69" i="53" s="1"/>
  <c r="AC14" i="53"/>
  <c r="AC15" i="53" s="1"/>
  <c r="AC70" i="53" s="1"/>
  <c r="AC69" i="53" s="1"/>
  <c r="AG14" i="53"/>
  <c r="AG15" i="53" s="1"/>
  <c r="AG70" i="53" s="1"/>
  <c r="AG69" i="53" s="1"/>
  <c r="AD14" i="53"/>
  <c r="AD15" i="53" s="1"/>
  <c r="AD70" i="53" s="1"/>
  <c r="AD69" i="53" s="1"/>
  <c r="AM14" i="53"/>
  <c r="AM15" i="53" s="1"/>
  <c r="AM70" i="53" s="1"/>
  <c r="AM69" i="53" s="1"/>
  <c r="AE10" i="46"/>
  <c r="AE11" i="46" s="1"/>
  <c r="BH10" i="51"/>
  <c r="BH11" i="51" s="1"/>
  <c r="BH66" i="51" s="1"/>
  <c r="AH10" i="51"/>
  <c r="AH11" i="51" s="1"/>
  <c r="AH66" i="51" s="1"/>
  <c r="U10" i="51"/>
  <c r="U11" i="51" s="1"/>
  <c r="U66" i="51" s="1"/>
  <c r="AY10" i="51"/>
  <c r="AY11" i="51" s="1"/>
  <c r="AY66" i="51" s="1"/>
  <c r="H14" i="53"/>
  <c r="H15" i="53" s="1"/>
  <c r="H70" i="53" s="1"/>
  <c r="H69" i="53" s="1"/>
  <c r="AK14" i="53"/>
  <c r="AK15" i="53" s="1"/>
  <c r="AK70" i="53" s="1"/>
  <c r="AK69" i="53" s="1"/>
  <c r="AO14" i="53"/>
  <c r="AO15" i="53" s="1"/>
  <c r="AO70" i="53" s="1"/>
  <c r="AO69" i="53" s="1"/>
  <c r="B14" i="53"/>
  <c r="B15" i="53" s="1"/>
  <c r="B70" i="53" s="1"/>
  <c r="B69" i="53" s="1"/>
  <c r="AU14" i="53"/>
  <c r="AU15" i="53" s="1"/>
  <c r="AU70" i="53" s="1"/>
  <c r="AU69" i="53" s="1"/>
  <c r="U8" i="33"/>
  <c r="H9" i="43"/>
  <c r="H10" i="43" s="1"/>
  <c r="H13" i="43" s="1"/>
  <c r="H66" i="43" s="1"/>
  <c r="AH9" i="44"/>
  <c r="AH10" i="44" s="1"/>
  <c r="AH13" i="44" s="1"/>
  <c r="AH66" i="44" s="1"/>
  <c r="T10" i="45"/>
  <c r="T11" i="45" s="1"/>
  <c r="T12" i="45" s="1"/>
  <c r="AC10" i="45"/>
  <c r="AC11" i="45" s="1"/>
  <c r="AC13" i="45" s="1"/>
  <c r="AC66" i="45" s="1"/>
  <c r="AW10" i="46"/>
  <c r="AW11" i="46" s="1"/>
  <c r="BH10" i="49"/>
  <c r="BH11" i="49" s="1"/>
  <c r="BH66" i="49" s="1"/>
  <c r="AQ10" i="50"/>
  <c r="AQ11" i="50" s="1"/>
  <c r="AQ14" i="50" s="1"/>
  <c r="AJ10" i="50"/>
  <c r="AJ11" i="50" s="1"/>
  <c r="AC10" i="51"/>
  <c r="AC11" i="51" s="1"/>
  <c r="AC66" i="51" s="1"/>
  <c r="K10" i="51"/>
  <c r="K11" i="51" s="1"/>
  <c r="K66" i="51" s="1"/>
  <c r="AH14" i="53"/>
  <c r="AH15" i="53" s="1"/>
  <c r="AH70" i="53" s="1"/>
  <c r="AH69" i="53" s="1"/>
  <c r="P14" i="53"/>
  <c r="P15" i="53" s="1"/>
  <c r="P70" i="53" s="1"/>
  <c r="P69" i="53" s="1"/>
  <c r="AS14" i="53"/>
  <c r="AS15" i="53" s="1"/>
  <c r="AS70" i="53" s="1"/>
  <c r="AS69" i="53" s="1"/>
  <c r="AW14" i="53"/>
  <c r="AW15" i="53" s="1"/>
  <c r="AW70" i="53" s="1"/>
  <c r="AW69" i="53" s="1"/>
  <c r="BC14" i="53"/>
  <c r="BC15" i="53" s="1"/>
  <c r="BC70" i="53" s="1"/>
  <c r="BC69" i="53" s="1"/>
  <c r="AT10" i="51"/>
  <c r="AT11" i="51" s="1"/>
  <c r="AE10" i="51"/>
  <c r="AE11" i="51" s="1"/>
  <c r="Z10" i="51"/>
  <c r="Z11" i="51" s="1"/>
  <c r="AF10" i="51"/>
  <c r="AF11" i="51" s="1"/>
  <c r="AF66" i="51" s="1"/>
  <c r="AM9" i="44"/>
  <c r="AM10" i="44" s="1"/>
  <c r="AM11" i="44" s="1"/>
  <c r="AO9" i="44"/>
  <c r="AO10" i="44" s="1"/>
  <c r="AO13" i="44" s="1"/>
  <c r="AO66" i="44" s="1"/>
  <c r="AN10" i="46"/>
  <c r="AN11" i="46" s="1"/>
  <c r="BB10" i="46"/>
  <c r="BB11" i="46" s="1"/>
  <c r="BB66" i="46" s="1"/>
  <c r="AR10" i="49"/>
  <c r="AR11" i="49" s="1"/>
  <c r="AR66" i="49" s="1"/>
  <c r="G10" i="48"/>
  <c r="G11" i="48" s="1"/>
  <c r="S10" i="48"/>
  <c r="S11" i="48" s="1"/>
  <c r="B10" i="49"/>
  <c r="B11" i="49" s="1"/>
  <c r="B66" i="49" s="1"/>
  <c r="AJ10" i="51"/>
  <c r="AJ11" i="51" s="1"/>
  <c r="AJ66" i="51" s="1"/>
  <c r="BB10" i="51"/>
  <c r="BB11" i="51" s="1"/>
  <c r="BB66" i="51" s="1"/>
  <c r="AN10" i="51"/>
  <c r="AN11" i="51" s="1"/>
  <c r="AN66" i="51" s="1"/>
  <c r="I10" i="51"/>
  <c r="I11" i="51" s="1"/>
  <c r="I66" i="51" s="1"/>
  <c r="AV10" i="51"/>
  <c r="AV11" i="51" s="1"/>
  <c r="AV66" i="51" s="1"/>
  <c r="K9" i="38"/>
  <c r="K10" i="38" s="1"/>
  <c r="K13" i="38" s="1"/>
  <c r="K66" i="38" s="1"/>
  <c r="AK9" i="44"/>
  <c r="AK10" i="44" s="1"/>
  <c r="AK13" i="44" s="1"/>
  <c r="AK66" i="44" s="1"/>
  <c r="F9" i="44"/>
  <c r="F10" i="44" s="1"/>
  <c r="F13" i="44" s="1"/>
  <c r="F66" i="44" s="1"/>
  <c r="AV9" i="44"/>
  <c r="AV10" i="44" s="1"/>
  <c r="AV13" i="44" s="1"/>
  <c r="AV66" i="44" s="1"/>
  <c r="AP9" i="43"/>
  <c r="AP10" i="43" s="1"/>
  <c r="AP13" i="43" s="1"/>
  <c r="AP66" i="43" s="1"/>
  <c r="C10" i="45"/>
  <c r="C11" i="45" s="1"/>
  <c r="C13" i="45" s="1"/>
  <c r="C66" i="45" s="1"/>
  <c r="B10" i="45"/>
  <c r="B11" i="45" s="1"/>
  <c r="B12" i="45" s="1"/>
  <c r="AK10" i="46"/>
  <c r="AK11" i="46" s="1"/>
  <c r="AS10" i="48"/>
  <c r="AS11" i="48" s="1"/>
  <c r="V10" i="50"/>
  <c r="V11" i="50" s="1"/>
  <c r="AZ10" i="51"/>
  <c r="AZ11" i="51" s="1"/>
  <c r="AZ66" i="51" s="1"/>
  <c r="F10" i="51"/>
  <c r="F11" i="51" s="1"/>
  <c r="F66" i="51" s="1"/>
  <c r="AM10" i="51"/>
  <c r="AM11" i="51" s="1"/>
  <c r="AM66" i="51" s="1"/>
  <c r="BD10" i="51"/>
  <c r="BD11" i="51" s="1"/>
  <c r="BD66" i="51" s="1"/>
  <c r="J10" i="51"/>
  <c r="J11" i="51" s="1"/>
  <c r="J66" i="51" s="1"/>
  <c r="Y10" i="51"/>
  <c r="Y11" i="51" s="1"/>
  <c r="Y66" i="51" s="1"/>
  <c r="AO9" i="43"/>
  <c r="AO10" i="43" s="1"/>
  <c r="AO13" i="43" s="1"/>
  <c r="AO66" i="43" s="1"/>
  <c r="BH10" i="45"/>
  <c r="BH11" i="45" s="1"/>
  <c r="BH12" i="45" s="1"/>
  <c r="AE10" i="48"/>
  <c r="AE11" i="48" s="1"/>
  <c r="AW10" i="48"/>
  <c r="AW11" i="48" s="1"/>
  <c r="AW14" i="48" s="1"/>
  <c r="AT10" i="50"/>
  <c r="AT11" i="50" s="1"/>
  <c r="AQ10" i="51"/>
  <c r="AQ11" i="51" s="1"/>
  <c r="AQ66" i="51" s="1"/>
  <c r="C10" i="51"/>
  <c r="C11" i="51" s="1"/>
  <c r="C66" i="51" s="1"/>
  <c r="AU10" i="51"/>
  <c r="AU11" i="51" s="1"/>
  <c r="AU66" i="51" s="1"/>
  <c r="AG10" i="51"/>
  <c r="AG11" i="51" s="1"/>
  <c r="AG66" i="51" s="1"/>
  <c r="AR15" i="51"/>
  <c r="AM10" i="46"/>
  <c r="AM11" i="46" s="1"/>
  <c r="T10" i="50"/>
  <c r="T11" i="50" s="1"/>
  <c r="V10" i="51"/>
  <c r="V11" i="51" s="1"/>
  <c r="V66" i="51" s="1"/>
  <c r="BC10" i="51"/>
  <c r="BC11" i="51" s="1"/>
  <c r="BC66" i="51" s="1"/>
  <c r="B10" i="51"/>
  <c r="B11" i="51" s="1"/>
  <c r="B66" i="51" s="1"/>
  <c r="H10" i="51"/>
  <c r="H11" i="51" s="1"/>
  <c r="H66" i="51" s="1"/>
  <c r="AO10" i="51"/>
  <c r="AO11" i="51" s="1"/>
  <c r="AO66" i="51" s="1"/>
  <c r="J9" i="38"/>
  <c r="J10" i="38" s="1"/>
  <c r="J13" i="38" s="1"/>
  <c r="J66" i="38" s="1"/>
  <c r="AD9" i="44"/>
  <c r="AD10" i="44" s="1"/>
  <c r="AD11" i="44" s="1"/>
  <c r="O9" i="44"/>
  <c r="O10" i="44" s="1"/>
  <c r="O11" i="44" s="1"/>
  <c r="Q9" i="44"/>
  <c r="Q10" i="44" s="1"/>
  <c r="Q12" i="44" s="1"/>
  <c r="Q65" i="44" s="1"/>
  <c r="Z9" i="44"/>
  <c r="Z10" i="44" s="1"/>
  <c r="Z13" i="44" s="1"/>
  <c r="Z66" i="44" s="1"/>
  <c r="AI9" i="44"/>
  <c r="AI10" i="44" s="1"/>
  <c r="AI12" i="44" s="1"/>
  <c r="AI65" i="44" s="1"/>
  <c r="W10" i="45"/>
  <c r="W11" i="45" s="1"/>
  <c r="W14" i="45" s="1"/>
  <c r="W67" i="45" s="1"/>
  <c r="P10" i="48"/>
  <c r="P11" i="48" s="1"/>
  <c r="E10" i="48"/>
  <c r="E11" i="48" s="1"/>
  <c r="AO10" i="50"/>
  <c r="AO11" i="50" s="1"/>
  <c r="AA10" i="50"/>
  <c r="AA11" i="50" s="1"/>
  <c r="AP10" i="51"/>
  <c r="AP11" i="51" s="1"/>
  <c r="AP66" i="51" s="1"/>
  <c r="AD10" i="51"/>
  <c r="AD11" i="51" s="1"/>
  <c r="AD66" i="51" s="1"/>
  <c r="AX10" i="51"/>
  <c r="AX11" i="51" s="1"/>
  <c r="AX66" i="51" s="1"/>
  <c r="P10" i="51"/>
  <c r="P11" i="51" s="1"/>
  <c r="P66" i="51" s="1"/>
  <c r="G10" i="51"/>
  <c r="G11" i="51" s="1"/>
  <c r="G66" i="51" s="1"/>
  <c r="AW10" i="51"/>
  <c r="AW11" i="51" s="1"/>
  <c r="AW66" i="51" s="1"/>
  <c r="I10" i="48"/>
  <c r="I11" i="48" s="1"/>
  <c r="T15" i="51"/>
  <c r="AA10" i="51"/>
  <c r="AA11" i="51" s="1"/>
  <c r="AA66" i="51" s="1"/>
  <c r="AL10" i="51"/>
  <c r="AL11" i="51" s="1"/>
  <c r="AL66" i="51" s="1"/>
  <c r="X10" i="51"/>
  <c r="X11" i="51" s="1"/>
  <c r="X66" i="51" s="1"/>
  <c r="W10" i="51"/>
  <c r="W11" i="51" s="1"/>
  <c r="W66" i="51" s="1"/>
  <c r="BE10" i="51"/>
  <c r="BE11" i="51" s="1"/>
  <c r="BE66" i="51" s="1"/>
  <c r="R10" i="51"/>
  <c r="R11" i="51" s="1"/>
  <c r="R66" i="51" s="1"/>
  <c r="BA10" i="50"/>
  <c r="BA11" i="50" s="1"/>
  <c r="H10" i="50"/>
  <c r="H11" i="50" s="1"/>
  <c r="G10" i="50"/>
  <c r="G11" i="50" s="1"/>
  <c r="Z10" i="50"/>
  <c r="Z11" i="50" s="1"/>
  <c r="X10" i="50"/>
  <c r="X11" i="50" s="1"/>
  <c r="BF10" i="50"/>
  <c r="BF11" i="50" s="1"/>
  <c r="Y10" i="50"/>
  <c r="Y11" i="50" s="1"/>
  <c r="AY10" i="50"/>
  <c r="AY11" i="50" s="1"/>
  <c r="BG15" i="50"/>
  <c r="B14" i="50"/>
  <c r="B12" i="50"/>
  <c r="B15" i="50"/>
  <c r="O10" i="50"/>
  <c r="O11" i="50" s="1"/>
  <c r="O66" i="50" s="1"/>
  <c r="AU9" i="44"/>
  <c r="AU10" i="44" s="1"/>
  <c r="AU12" i="44" s="1"/>
  <c r="AU65" i="44" s="1"/>
  <c r="I10" i="50"/>
  <c r="I11" i="50" s="1"/>
  <c r="I66" i="50" s="1"/>
  <c r="AP10" i="50"/>
  <c r="AP11" i="50" s="1"/>
  <c r="AP66" i="50" s="1"/>
  <c r="AX15" i="50"/>
  <c r="AX12" i="50"/>
  <c r="AX14" i="50"/>
  <c r="BI10" i="50"/>
  <c r="BI11" i="50" s="1"/>
  <c r="BI66" i="50" s="1"/>
  <c r="W10" i="50"/>
  <c r="W11" i="50" s="1"/>
  <c r="W66" i="50" s="1"/>
  <c r="P10" i="50"/>
  <c r="P11" i="50" s="1"/>
  <c r="P66" i="50" s="1"/>
  <c r="D10" i="50"/>
  <c r="D11" i="50" s="1"/>
  <c r="D66" i="50" s="1"/>
  <c r="E10" i="50"/>
  <c r="E11" i="50" s="1"/>
  <c r="E66" i="50" s="1"/>
  <c r="AE10" i="50"/>
  <c r="AE11" i="50" s="1"/>
  <c r="AE66" i="50" s="1"/>
  <c r="F10" i="46"/>
  <c r="F11" i="46" s="1"/>
  <c r="AU10" i="46"/>
  <c r="AU11" i="46" s="1"/>
  <c r="L10" i="46"/>
  <c r="L11" i="46" s="1"/>
  <c r="BF10" i="48"/>
  <c r="BF11" i="48" s="1"/>
  <c r="L10" i="50"/>
  <c r="L11" i="50" s="1"/>
  <c r="L66" i="50" s="1"/>
  <c r="AL10" i="50"/>
  <c r="AL11" i="50" s="1"/>
  <c r="AL66" i="50" s="1"/>
  <c r="M10" i="50"/>
  <c r="M11" i="50" s="1"/>
  <c r="M66" i="50" s="1"/>
  <c r="BB10" i="50"/>
  <c r="BB11" i="50" s="1"/>
  <c r="BB66" i="50" s="1"/>
  <c r="AH10" i="50"/>
  <c r="AH11" i="50" s="1"/>
  <c r="AH66" i="50" s="1"/>
  <c r="AM10" i="50"/>
  <c r="AM11" i="50" s="1"/>
  <c r="AM66" i="50" s="1"/>
  <c r="AF10" i="50"/>
  <c r="AF11" i="50" s="1"/>
  <c r="AF66" i="50" s="1"/>
  <c r="E9" i="44"/>
  <c r="E10" i="44" s="1"/>
  <c r="E12" i="44" s="1"/>
  <c r="E65" i="44" s="1"/>
  <c r="I9" i="44"/>
  <c r="I10" i="44" s="1"/>
  <c r="I13" i="44" s="1"/>
  <c r="I66" i="44" s="1"/>
  <c r="R9" i="44"/>
  <c r="R10" i="44" s="1"/>
  <c r="R11" i="44" s="1"/>
  <c r="V10" i="46"/>
  <c r="V11" i="46" s="1"/>
  <c r="K10" i="50"/>
  <c r="K11" i="50" s="1"/>
  <c r="K66" i="50" s="1"/>
  <c r="S10" i="50"/>
  <c r="S11" i="50" s="1"/>
  <c r="S66" i="50" s="1"/>
  <c r="U10" i="50"/>
  <c r="U11" i="50" s="1"/>
  <c r="U66" i="50" s="1"/>
  <c r="F10" i="50"/>
  <c r="F11" i="50" s="1"/>
  <c r="F66" i="50" s="1"/>
  <c r="AU10" i="50"/>
  <c r="AU11" i="50" s="1"/>
  <c r="AU66" i="50" s="1"/>
  <c r="AN10" i="50"/>
  <c r="AN11" i="50" s="1"/>
  <c r="AN66" i="50" s="1"/>
  <c r="H9" i="44"/>
  <c r="H10" i="44" s="1"/>
  <c r="H11" i="44" s="1"/>
  <c r="Y10" i="46"/>
  <c r="Y11" i="46" s="1"/>
  <c r="AB10" i="50"/>
  <c r="AB11" i="50" s="1"/>
  <c r="AB66" i="50" s="1"/>
  <c r="AI10" i="50"/>
  <c r="AI11" i="50" s="1"/>
  <c r="AI66" i="50" s="1"/>
  <c r="AC10" i="50"/>
  <c r="AC11" i="50" s="1"/>
  <c r="AC66" i="50" s="1"/>
  <c r="AD10" i="50"/>
  <c r="AD11" i="50" s="1"/>
  <c r="AD66" i="50" s="1"/>
  <c r="BC10" i="50"/>
  <c r="BC11" i="50" s="1"/>
  <c r="BC66" i="50" s="1"/>
  <c r="AV10" i="50"/>
  <c r="AV11" i="50" s="1"/>
  <c r="AV66" i="50" s="1"/>
  <c r="AL9" i="44"/>
  <c r="AL10" i="44" s="1"/>
  <c r="AL11" i="44" s="1"/>
  <c r="AV10" i="48"/>
  <c r="AV11" i="48" s="1"/>
  <c r="M10" i="48"/>
  <c r="M11" i="48" s="1"/>
  <c r="AW10" i="50"/>
  <c r="AW11" i="50" s="1"/>
  <c r="AW66" i="50" s="1"/>
  <c r="AK10" i="50"/>
  <c r="AK11" i="50" s="1"/>
  <c r="AK66" i="50" s="1"/>
  <c r="C15" i="50"/>
  <c r="C12" i="50"/>
  <c r="C14" i="50"/>
  <c r="R10" i="50"/>
  <c r="R11" i="50" s="1"/>
  <c r="R66" i="50" s="1"/>
  <c r="BD10" i="50"/>
  <c r="BD11" i="50" s="1"/>
  <c r="BD66" i="50" s="1"/>
  <c r="BC10" i="49"/>
  <c r="BC11" i="49" s="1"/>
  <c r="BC66" i="49" s="1"/>
  <c r="BF10" i="49"/>
  <c r="BF11" i="49" s="1"/>
  <c r="BI10" i="49"/>
  <c r="BI11" i="49" s="1"/>
  <c r="BI66" i="49" s="1"/>
  <c r="AF10" i="49"/>
  <c r="AF11" i="49" s="1"/>
  <c r="AO10" i="49"/>
  <c r="AO11" i="49" s="1"/>
  <c r="BG10" i="49"/>
  <c r="BG11" i="49" s="1"/>
  <c r="BG66" i="49" s="1"/>
  <c r="C10" i="49"/>
  <c r="C11" i="49" s="1"/>
  <c r="C66" i="49" s="1"/>
  <c r="BB10" i="49"/>
  <c r="BB11" i="49" s="1"/>
  <c r="BB66" i="49" s="1"/>
  <c r="AC10" i="49"/>
  <c r="AC11" i="49" s="1"/>
  <c r="AC66" i="49" s="1"/>
  <c r="N10" i="49"/>
  <c r="N11" i="49" s="1"/>
  <c r="N66" i="49" s="1"/>
  <c r="AM10" i="49"/>
  <c r="AM11" i="49" s="1"/>
  <c r="AM66" i="49" s="1"/>
  <c r="AU10" i="49"/>
  <c r="AU11" i="49" s="1"/>
  <c r="AU66" i="49" s="1"/>
  <c r="Y14" i="48"/>
  <c r="Y15" i="48"/>
  <c r="Y12" i="48"/>
  <c r="AN9" i="44"/>
  <c r="AN10" i="44" s="1"/>
  <c r="AN11" i="44" s="1"/>
  <c r="D9" i="44"/>
  <c r="D10" i="44" s="1"/>
  <c r="D12" i="44" s="1"/>
  <c r="D65" i="44" s="1"/>
  <c r="BG10" i="45"/>
  <c r="BG11" i="45" s="1"/>
  <c r="BG13" i="45" s="1"/>
  <c r="BG66" i="45" s="1"/>
  <c r="AR10" i="45"/>
  <c r="AR11" i="45" s="1"/>
  <c r="AR14" i="45" s="1"/>
  <c r="AR67" i="45" s="1"/>
  <c r="E10" i="46"/>
  <c r="E11" i="46" s="1"/>
  <c r="O10" i="46"/>
  <c r="O11" i="46" s="1"/>
  <c r="AN15" i="48"/>
  <c r="AN12" i="48"/>
  <c r="AN14" i="48"/>
  <c r="BA12" i="49"/>
  <c r="BA15" i="49"/>
  <c r="BA14" i="49"/>
  <c r="AY10" i="49"/>
  <c r="AY11" i="49" s="1"/>
  <c r="AY66" i="49" s="1"/>
  <c r="AA10" i="48"/>
  <c r="AA11" i="48" s="1"/>
  <c r="AA66" i="48" s="1"/>
  <c r="AN10" i="49"/>
  <c r="AN11" i="49" s="1"/>
  <c r="AN66" i="49" s="1"/>
  <c r="AJ10" i="48"/>
  <c r="AJ11" i="48" s="1"/>
  <c r="AJ66" i="48" s="1"/>
  <c r="AW10" i="49"/>
  <c r="AW11" i="49" s="1"/>
  <c r="AW66" i="49" s="1"/>
  <c r="J10" i="49"/>
  <c r="J11" i="49" s="1"/>
  <c r="J66" i="49" s="1"/>
  <c r="AL14" i="48"/>
  <c r="AL12" i="48"/>
  <c r="AL15" i="48"/>
  <c r="AD15" i="49"/>
  <c r="AL10" i="46"/>
  <c r="AL11" i="46" s="1"/>
  <c r="AM15" i="48"/>
  <c r="AM12" i="48"/>
  <c r="AM14" i="48"/>
  <c r="X10" i="48"/>
  <c r="X11" i="48" s="1"/>
  <c r="X66" i="48" s="1"/>
  <c r="J10" i="48"/>
  <c r="J11" i="48" s="1"/>
  <c r="J66" i="48" s="1"/>
  <c r="BB15" i="48"/>
  <c r="BB12" i="48"/>
  <c r="BB14" i="48"/>
  <c r="AI10" i="48"/>
  <c r="AI11" i="48" s="1"/>
  <c r="AI66" i="48" s="1"/>
  <c r="AV10" i="49"/>
  <c r="AV11" i="49" s="1"/>
  <c r="AV66" i="49" s="1"/>
  <c r="AR10" i="48"/>
  <c r="AR11" i="48" s="1"/>
  <c r="AR66" i="48" s="1"/>
  <c r="BE10" i="49"/>
  <c r="BE11" i="49" s="1"/>
  <c r="BE66" i="49" s="1"/>
  <c r="R10" i="49"/>
  <c r="R11" i="49" s="1"/>
  <c r="R66" i="49" s="1"/>
  <c r="H9" i="38"/>
  <c r="H10" i="38" s="1"/>
  <c r="H11" i="38" s="1"/>
  <c r="O10" i="48"/>
  <c r="O11" i="48" s="1"/>
  <c r="O66" i="48" s="1"/>
  <c r="BD14" i="48"/>
  <c r="BD12" i="48"/>
  <c r="BD15" i="48"/>
  <c r="E12" i="49"/>
  <c r="E15" i="49"/>
  <c r="E14" i="49"/>
  <c r="BA10" i="48"/>
  <c r="BA11" i="48" s="1"/>
  <c r="BA66" i="48" s="1"/>
  <c r="AQ10" i="48"/>
  <c r="AQ11" i="48" s="1"/>
  <c r="AQ66" i="48" s="1"/>
  <c r="BD10" i="49"/>
  <c r="BD11" i="49" s="1"/>
  <c r="BD66" i="49" s="1"/>
  <c r="Z10" i="49"/>
  <c r="Z11" i="49" s="1"/>
  <c r="Z66" i="49" s="1"/>
  <c r="AD12" i="48"/>
  <c r="AD15" i="48"/>
  <c r="AD14" i="48"/>
  <c r="AF15" i="48"/>
  <c r="AF12" i="48"/>
  <c r="AF14" i="48"/>
  <c r="AQ10" i="49"/>
  <c r="AQ11" i="49" s="1"/>
  <c r="AQ66" i="49" s="1"/>
  <c r="V9" i="44"/>
  <c r="V10" i="44" s="1"/>
  <c r="V13" i="44" s="1"/>
  <c r="V66" i="44" s="1"/>
  <c r="N10" i="45"/>
  <c r="N11" i="45" s="1"/>
  <c r="N13" i="45" s="1"/>
  <c r="N66" i="45" s="1"/>
  <c r="H10" i="45"/>
  <c r="H11" i="45" s="1"/>
  <c r="H13" i="45" s="1"/>
  <c r="H66" i="45" s="1"/>
  <c r="K10" i="46"/>
  <c r="K11" i="46" s="1"/>
  <c r="AB10" i="49"/>
  <c r="AB11" i="49" s="1"/>
  <c r="AB66" i="49" s="1"/>
  <c r="F10" i="48"/>
  <c r="F11" i="48" s="1"/>
  <c r="F66" i="48" s="1"/>
  <c r="O15" i="49"/>
  <c r="O12" i="49"/>
  <c r="O14" i="49"/>
  <c r="M12" i="49"/>
  <c r="M14" i="49"/>
  <c r="M15" i="49"/>
  <c r="BE10" i="48"/>
  <c r="BE11" i="48" s="1"/>
  <c r="BE66" i="48" s="1"/>
  <c r="BI10" i="48"/>
  <c r="BI11" i="48" s="1"/>
  <c r="BI66" i="48" s="1"/>
  <c r="AH10" i="48"/>
  <c r="AH11" i="48" s="1"/>
  <c r="AH66" i="48" s="1"/>
  <c r="Z10" i="48"/>
  <c r="Z11" i="48" s="1"/>
  <c r="Z66" i="48" s="1"/>
  <c r="AY10" i="48"/>
  <c r="AY11" i="48" s="1"/>
  <c r="AY66" i="48" s="1"/>
  <c r="AP10" i="48"/>
  <c r="AP11" i="48" s="1"/>
  <c r="AP66" i="48" s="1"/>
  <c r="BH10" i="48"/>
  <c r="BH11" i="48" s="1"/>
  <c r="BH66" i="48" s="1"/>
  <c r="I10" i="49"/>
  <c r="I11" i="49" s="1"/>
  <c r="I66" i="49" s="1"/>
  <c r="AH10" i="49"/>
  <c r="AH11" i="49" s="1"/>
  <c r="AH66" i="49" s="1"/>
  <c r="BA9" i="44"/>
  <c r="BA10" i="44" s="1"/>
  <c r="BA11" i="44" s="1"/>
  <c r="U10" i="46"/>
  <c r="U11" i="46" s="1"/>
  <c r="W10" i="48"/>
  <c r="W11" i="48" s="1"/>
  <c r="W66" i="48" s="1"/>
  <c r="N12" i="48"/>
  <c r="N15" i="48"/>
  <c r="N14" i="48"/>
  <c r="W14" i="49"/>
  <c r="W12" i="49"/>
  <c r="W15" i="49"/>
  <c r="F10" i="49"/>
  <c r="F11" i="49" s="1"/>
  <c r="F66" i="49" s="1"/>
  <c r="AX10" i="48"/>
  <c r="AX11" i="48" s="1"/>
  <c r="AX66" i="48" s="1"/>
  <c r="BG10" i="48"/>
  <c r="BG11" i="48" s="1"/>
  <c r="BG66" i="48" s="1"/>
  <c r="H10" i="49"/>
  <c r="H11" i="49" s="1"/>
  <c r="H66" i="49" s="1"/>
  <c r="D10" i="48"/>
  <c r="D11" i="48" s="1"/>
  <c r="D66" i="48" s="1"/>
  <c r="Q15" i="49"/>
  <c r="Q14" i="49"/>
  <c r="Q12" i="49"/>
  <c r="AP10" i="49"/>
  <c r="AP11" i="49" s="1"/>
  <c r="AP66" i="49" s="1"/>
  <c r="T10" i="48"/>
  <c r="T11" i="48" s="1"/>
  <c r="T66" i="48" s="1"/>
  <c r="AJ10" i="49"/>
  <c r="AJ11" i="49" s="1"/>
  <c r="AJ66" i="49" s="1"/>
  <c r="V14" i="48"/>
  <c r="V12" i="48"/>
  <c r="V15" i="48"/>
  <c r="AE14" i="49"/>
  <c r="AE12" i="49"/>
  <c r="AE15" i="49"/>
  <c r="AK10" i="49"/>
  <c r="AK11" i="49" s="1"/>
  <c r="AK66" i="49" s="1"/>
  <c r="C10" i="48"/>
  <c r="C11" i="48" s="1"/>
  <c r="C66" i="48" s="1"/>
  <c r="P10" i="49"/>
  <c r="P11" i="49" s="1"/>
  <c r="P66" i="49" s="1"/>
  <c r="L10" i="48"/>
  <c r="L11" i="48" s="1"/>
  <c r="L66" i="48" s="1"/>
  <c r="Y10" i="49"/>
  <c r="Y11" i="49" s="1"/>
  <c r="Y66" i="49" s="1"/>
  <c r="B10" i="48"/>
  <c r="B11" i="48" s="1"/>
  <c r="B66" i="48" s="1"/>
  <c r="AX10" i="49"/>
  <c r="AX11" i="49" s="1"/>
  <c r="AX66" i="49" s="1"/>
  <c r="AF14" i="46"/>
  <c r="AF15" i="46"/>
  <c r="AF12" i="46"/>
  <c r="AC14" i="46"/>
  <c r="AC12" i="46"/>
  <c r="AC15" i="46"/>
  <c r="AQ9" i="43"/>
  <c r="AQ10" i="43" s="1"/>
  <c r="AQ12" i="43" s="1"/>
  <c r="AQ65" i="43" s="1"/>
  <c r="BG9" i="44"/>
  <c r="BG10" i="44" s="1"/>
  <c r="BG13" i="44" s="1"/>
  <c r="BG66" i="44" s="1"/>
  <c r="BA9" i="43"/>
  <c r="BA10" i="43" s="1"/>
  <c r="BA13" i="43" s="1"/>
  <c r="BA66" i="43" s="1"/>
  <c r="BH9" i="44"/>
  <c r="BH10" i="44" s="1"/>
  <c r="BH12" i="44" s="1"/>
  <c r="BH65" i="44" s="1"/>
  <c r="AJ10" i="45"/>
  <c r="AJ11" i="45" s="1"/>
  <c r="AJ12" i="45" s="1"/>
  <c r="Q10" i="46"/>
  <c r="Q11" i="46" s="1"/>
  <c r="Q66" i="46" s="1"/>
  <c r="AR10" i="46"/>
  <c r="AR11" i="46" s="1"/>
  <c r="AR66" i="46" s="1"/>
  <c r="S10" i="46"/>
  <c r="S11" i="46" s="1"/>
  <c r="S66" i="46" s="1"/>
  <c r="AT10" i="46"/>
  <c r="AT11" i="46" s="1"/>
  <c r="AT66" i="46" s="1"/>
  <c r="AB10" i="46"/>
  <c r="AB11" i="46" s="1"/>
  <c r="AB66" i="46" s="1"/>
  <c r="C14" i="46"/>
  <c r="C15" i="46"/>
  <c r="C12" i="46"/>
  <c r="BF10" i="46"/>
  <c r="BF11" i="46" s="1"/>
  <c r="BF66" i="46" s="1"/>
  <c r="CC115" i="22"/>
  <c r="AN9" i="43"/>
  <c r="AN10" i="43" s="1"/>
  <c r="AN13" i="43" s="1"/>
  <c r="AN66" i="43" s="1"/>
  <c r="BG9" i="43"/>
  <c r="BG10" i="43" s="1"/>
  <c r="BG12" i="43" s="1"/>
  <c r="BG65" i="43" s="1"/>
  <c r="K9" i="44"/>
  <c r="K10" i="44" s="1"/>
  <c r="K12" i="44" s="1"/>
  <c r="K65" i="44" s="1"/>
  <c r="F9" i="43"/>
  <c r="F10" i="43" s="1"/>
  <c r="F12" i="43" s="1"/>
  <c r="F65" i="43" s="1"/>
  <c r="E9" i="43"/>
  <c r="E10" i="43" s="1"/>
  <c r="E12" i="43" s="1"/>
  <c r="E65" i="43" s="1"/>
  <c r="AZ10" i="45"/>
  <c r="AZ11" i="45" s="1"/>
  <c r="AZ14" i="45" s="1"/>
  <c r="AZ67" i="45" s="1"/>
  <c r="BE14" i="46"/>
  <c r="BE12" i="46"/>
  <c r="BE15" i="46"/>
  <c r="N10" i="46"/>
  <c r="N11" i="46" s="1"/>
  <c r="N66" i="46" s="1"/>
  <c r="I10" i="46"/>
  <c r="I11" i="46" s="1"/>
  <c r="I66" i="46" s="1"/>
  <c r="AX10" i="46"/>
  <c r="AX11" i="46" s="1"/>
  <c r="AX66" i="46" s="1"/>
  <c r="BY46" i="22"/>
  <c r="N9" i="44"/>
  <c r="N10" i="44" s="1"/>
  <c r="N11" i="44" s="1"/>
  <c r="T9" i="44"/>
  <c r="T10" i="44" s="1"/>
  <c r="T11" i="44" s="1"/>
  <c r="K10" i="45"/>
  <c r="K11" i="45" s="1"/>
  <c r="K14" i="45" s="1"/>
  <c r="K67" i="45" s="1"/>
  <c r="AD10" i="46"/>
  <c r="AD11" i="46" s="1"/>
  <c r="AD66" i="46" s="1"/>
  <c r="BG10" i="46"/>
  <c r="BG11" i="46" s="1"/>
  <c r="BG66" i="46" s="1"/>
  <c r="AP10" i="46"/>
  <c r="AP11" i="46" s="1"/>
  <c r="AP66" i="46" s="1"/>
  <c r="C9" i="38"/>
  <c r="C10" i="38" s="1"/>
  <c r="C11" i="38" s="1"/>
  <c r="BD9" i="43"/>
  <c r="BD10" i="43" s="1"/>
  <c r="BD12" i="43" s="1"/>
  <c r="BD65" i="43" s="1"/>
  <c r="N9" i="43"/>
  <c r="N10" i="43" s="1"/>
  <c r="N11" i="43" s="1"/>
  <c r="O10" i="45"/>
  <c r="O11" i="45" s="1"/>
  <c r="O13" i="45" s="1"/>
  <c r="O66" i="45" s="1"/>
  <c r="J10" i="46"/>
  <c r="J11" i="46" s="1"/>
  <c r="J66" i="46" s="1"/>
  <c r="AY10" i="46"/>
  <c r="AY11" i="46" s="1"/>
  <c r="AY66" i="46" s="1"/>
  <c r="AH10" i="46"/>
  <c r="AH11" i="46" s="1"/>
  <c r="AH66" i="46" s="1"/>
  <c r="AS9" i="44"/>
  <c r="AS10" i="44" s="1"/>
  <c r="AS12" i="44" s="1"/>
  <c r="AS65" i="44" s="1"/>
  <c r="AD9" i="43"/>
  <c r="AD10" i="43" s="1"/>
  <c r="AD13" i="43" s="1"/>
  <c r="AD66" i="43" s="1"/>
  <c r="B9" i="43"/>
  <c r="B10" i="43" s="1"/>
  <c r="B12" i="43" s="1"/>
  <c r="B65" i="43" s="1"/>
  <c r="S9" i="43"/>
  <c r="S10" i="43" s="1"/>
  <c r="S13" i="43" s="1"/>
  <c r="S66" i="43" s="1"/>
  <c r="V10" i="45"/>
  <c r="V11" i="45" s="1"/>
  <c r="H10" i="46"/>
  <c r="H11" i="46" s="1"/>
  <c r="H66" i="46" s="1"/>
  <c r="B10" i="46"/>
  <c r="B11" i="46" s="1"/>
  <c r="B66" i="46" s="1"/>
  <c r="AQ10" i="46"/>
  <c r="AQ11" i="46" s="1"/>
  <c r="AQ66" i="46" s="1"/>
  <c r="AZ10" i="46"/>
  <c r="AZ11" i="46" s="1"/>
  <c r="AZ66" i="46" s="1"/>
  <c r="Z10" i="46"/>
  <c r="Z11" i="46" s="1"/>
  <c r="Z66" i="46" s="1"/>
  <c r="W9" i="44"/>
  <c r="W10" i="44" s="1"/>
  <c r="W13" i="44" s="1"/>
  <c r="W66" i="44" s="1"/>
  <c r="P9" i="44"/>
  <c r="P10" i="44" s="1"/>
  <c r="P11" i="44" s="1"/>
  <c r="AQ9" i="44"/>
  <c r="AQ10" i="44" s="1"/>
  <c r="AQ11" i="44" s="1"/>
  <c r="G10" i="46"/>
  <c r="G11" i="46" s="1"/>
  <c r="G66" i="46" s="1"/>
  <c r="AI10" i="46"/>
  <c r="AI11" i="46" s="1"/>
  <c r="AI66" i="46" s="1"/>
  <c r="AJ10" i="46"/>
  <c r="AJ11" i="46" s="1"/>
  <c r="AJ66" i="46" s="1"/>
  <c r="R10" i="46"/>
  <c r="R11" i="46" s="1"/>
  <c r="R66" i="46" s="1"/>
  <c r="AM10" i="45"/>
  <c r="AM11" i="45" s="1"/>
  <c r="AM14" i="45" s="1"/>
  <c r="AM67" i="45" s="1"/>
  <c r="R10" i="45"/>
  <c r="R11" i="45" s="1"/>
  <c r="R13" i="45" s="1"/>
  <c r="R66" i="45" s="1"/>
  <c r="AL9" i="43"/>
  <c r="AL10" i="43" s="1"/>
  <c r="AL13" i="43" s="1"/>
  <c r="AL66" i="43" s="1"/>
  <c r="AI9" i="43"/>
  <c r="AI10" i="43" s="1"/>
  <c r="AI12" i="43" s="1"/>
  <c r="AI65" i="43" s="1"/>
  <c r="Q9" i="43"/>
  <c r="Q10" i="43" s="1"/>
  <c r="Q13" i="43" s="1"/>
  <c r="Q66" i="43" s="1"/>
  <c r="AI10" i="45"/>
  <c r="AI11" i="45" s="1"/>
  <c r="AI14" i="45" s="1"/>
  <c r="AI67" i="45" s="1"/>
  <c r="F10" i="45"/>
  <c r="F11" i="45" s="1"/>
  <c r="F14" i="45" s="1"/>
  <c r="F67" i="45" s="1"/>
  <c r="BE10" i="45"/>
  <c r="BE11" i="45" s="1"/>
  <c r="BE12" i="45" s="1"/>
  <c r="BE9" i="43"/>
  <c r="BE10" i="43" s="1"/>
  <c r="BE13" i="43" s="1"/>
  <c r="BE66" i="43" s="1"/>
  <c r="X10" i="45"/>
  <c r="X11" i="45" s="1"/>
  <c r="X13" i="45" s="1"/>
  <c r="X66" i="45" s="1"/>
  <c r="Q10" i="45"/>
  <c r="Q11" i="45" s="1"/>
  <c r="Q12" i="45" s="1"/>
  <c r="V9" i="43"/>
  <c r="V10" i="43" s="1"/>
  <c r="V13" i="43" s="1"/>
  <c r="V66" i="43" s="1"/>
  <c r="AA9" i="43"/>
  <c r="AA10" i="43" s="1"/>
  <c r="AA12" i="43" s="1"/>
  <c r="AA65" i="43" s="1"/>
  <c r="AK9" i="43"/>
  <c r="AK10" i="43" s="1"/>
  <c r="AK13" i="43" s="1"/>
  <c r="AK66" i="43" s="1"/>
  <c r="AR9" i="43"/>
  <c r="AR10" i="43" s="1"/>
  <c r="K10" i="40"/>
  <c r="K13" i="40"/>
  <c r="K66" i="40" s="1"/>
  <c r="K12" i="40"/>
  <c r="K65" i="40" s="1"/>
  <c r="BD13" i="40"/>
  <c r="BD66" i="40" s="1"/>
  <c r="BD12" i="40"/>
  <c r="BD65" i="40" s="1"/>
  <c r="BD10" i="40"/>
  <c r="AE10" i="40"/>
  <c r="AE13" i="40"/>
  <c r="AE66" i="40" s="1"/>
  <c r="AE12" i="40"/>
  <c r="AE65" i="40" s="1"/>
  <c r="L8" i="1"/>
  <c r="L11" i="1"/>
  <c r="J3" i="33" s="1"/>
  <c r="J12" i="33" s="1"/>
  <c r="L9" i="1"/>
  <c r="L10" i="1"/>
  <c r="J2" i="33" s="1"/>
  <c r="AF13" i="44"/>
  <c r="AF66" i="44" s="1"/>
  <c r="AF11" i="44"/>
  <c r="AF12" i="44"/>
  <c r="AF65" i="44" s="1"/>
  <c r="AG13" i="43"/>
  <c r="AG66" i="43" s="1"/>
  <c r="AG12" i="43"/>
  <c r="AG65" i="43" s="1"/>
  <c r="AG11" i="43"/>
  <c r="AZ9" i="43"/>
  <c r="AZ10" i="43" s="1"/>
  <c r="AW9" i="43"/>
  <c r="AW10" i="43" s="1"/>
  <c r="AD14" i="45"/>
  <c r="AD67" i="45" s="1"/>
  <c r="AD13" i="45"/>
  <c r="AD66" i="45" s="1"/>
  <c r="AD12" i="45"/>
  <c r="M10" i="45"/>
  <c r="M11" i="45" s="1"/>
  <c r="S10" i="40"/>
  <c r="S13" i="40"/>
  <c r="S66" i="40" s="1"/>
  <c r="S12" i="40"/>
  <c r="S65" i="40" s="1"/>
  <c r="AM10" i="40"/>
  <c r="AM12" i="40"/>
  <c r="AM65" i="40" s="1"/>
  <c r="AM13" i="40"/>
  <c r="AM66" i="40" s="1"/>
  <c r="AL12" i="40"/>
  <c r="AL65" i="40" s="1"/>
  <c r="AL13" i="40"/>
  <c r="AL66" i="40" s="1"/>
  <c r="AL10" i="40"/>
  <c r="AC10" i="40"/>
  <c r="AC13" i="40"/>
  <c r="AC66" i="40" s="1"/>
  <c r="AC12" i="40"/>
  <c r="AC65" i="40" s="1"/>
  <c r="AR10" i="40"/>
  <c r="AR13" i="40"/>
  <c r="AR66" i="40" s="1"/>
  <c r="AR12" i="40"/>
  <c r="AR65" i="40" s="1"/>
  <c r="AS9" i="43"/>
  <c r="AS10" i="43" s="1"/>
  <c r="BY115" i="22"/>
  <c r="BE82" i="22"/>
  <c r="BE12" i="40"/>
  <c r="BE65" i="40" s="1"/>
  <c r="BE13" i="40"/>
  <c r="BE66" i="40" s="1"/>
  <c r="BE10" i="40"/>
  <c r="I9" i="1"/>
  <c r="I10" i="1"/>
  <c r="G2" i="33" s="1"/>
  <c r="I8" i="1"/>
  <c r="I11" i="1"/>
  <c r="G3" i="33" s="1"/>
  <c r="G12" i="33" s="1"/>
  <c r="AH10" i="40"/>
  <c r="AH13" i="40"/>
  <c r="AH66" i="40" s="1"/>
  <c r="AH12" i="40"/>
  <c r="AH65" i="40" s="1"/>
  <c r="AD12" i="40"/>
  <c r="AD65" i="40" s="1"/>
  <c r="AD13" i="40"/>
  <c r="AD66" i="40" s="1"/>
  <c r="AD10" i="40"/>
  <c r="U10" i="40"/>
  <c r="U13" i="40"/>
  <c r="U66" i="40" s="1"/>
  <c r="U12" i="40"/>
  <c r="U65" i="40" s="1"/>
  <c r="AJ10" i="40"/>
  <c r="AJ13" i="40"/>
  <c r="AJ66" i="40" s="1"/>
  <c r="AJ12" i="40"/>
  <c r="AJ65" i="40" s="1"/>
  <c r="AU9" i="43"/>
  <c r="AU10" i="43" s="1"/>
  <c r="X11" i="43"/>
  <c r="X13" i="43"/>
  <c r="X66" i="43" s="1"/>
  <c r="X12" i="43"/>
  <c r="X65" i="43" s="1"/>
  <c r="AX13" i="44"/>
  <c r="AX66" i="44" s="1"/>
  <c r="AX12" i="44"/>
  <c r="AX65" i="44" s="1"/>
  <c r="AX11" i="44"/>
  <c r="BY81" i="22"/>
  <c r="AW10" i="40"/>
  <c r="AW12" i="40"/>
  <c r="AW65" i="40" s="1"/>
  <c r="AW13" i="40"/>
  <c r="AW66" i="40" s="1"/>
  <c r="R12" i="40"/>
  <c r="R65" i="40" s="1"/>
  <c r="R13" i="40"/>
  <c r="R66" i="40" s="1"/>
  <c r="R10" i="40"/>
  <c r="AV10" i="40"/>
  <c r="AV12" i="40"/>
  <c r="AV65" i="40" s="1"/>
  <c r="AV13" i="40"/>
  <c r="AV66" i="40" s="1"/>
  <c r="W13" i="40"/>
  <c r="W66" i="40" s="1"/>
  <c r="W12" i="40"/>
  <c r="W65" i="40" s="1"/>
  <c r="W10" i="40"/>
  <c r="M11" i="1"/>
  <c r="K3" i="33" s="1"/>
  <c r="K12" i="33" s="1"/>
  <c r="M9" i="1"/>
  <c r="M8" i="1"/>
  <c r="M10" i="1"/>
  <c r="K2" i="33" s="1"/>
  <c r="V10" i="40"/>
  <c r="V13" i="40"/>
  <c r="V66" i="40" s="1"/>
  <c r="V12" i="40"/>
  <c r="V65" i="40" s="1"/>
  <c r="D8" i="1"/>
  <c r="D11" i="1"/>
  <c r="B3" i="33" s="1"/>
  <c r="B12" i="33" s="1"/>
  <c r="D10" i="1"/>
  <c r="B2" i="33" s="1"/>
  <c r="D9" i="1"/>
  <c r="M10" i="40"/>
  <c r="M13" i="40"/>
  <c r="M66" i="40" s="1"/>
  <c r="M12" i="40"/>
  <c r="M65" i="40" s="1"/>
  <c r="K8" i="1"/>
  <c r="K9" i="1"/>
  <c r="K10" i="1"/>
  <c r="I2" i="33" s="1"/>
  <c r="K11" i="1"/>
  <c r="I3" i="33" s="1"/>
  <c r="I12" i="33" s="1"/>
  <c r="AB10" i="40"/>
  <c r="AB13" i="40"/>
  <c r="AB66" i="40" s="1"/>
  <c r="AB12" i="40"/>
  <c r="AB65" i="40" s="1"/>
  <c r="BC9" i="43"/>
  <c r="BC10" i="43" s="1"/>
  <c r="AF9" i="43"/>
  <c r="AF10" i="43" s="1"/>
  <c r="BH9" i="43"/>
  <c r="BH10" i="43" s="1"/>
  <c r="AH10" i="45"/>
  <c r="AH11" i="45" s="1"/>
  <c r="AY10" i="45"/>
  <c r="AY11" i="45" s="1"/>
  <c r="AS14" i="45"/>
  <c r="AS67" i="45" s="1"/>
  <c r="AS12" i="45"/>
  <c r="AS13" i="45"/>
  <c r="AS66" i="45" s="1"/>
  <c r="AE10" i="45"/>
  <c r="AE11" i="45" s="1"/>
  <c r="P10" i="45"/>
  <c r="P11" i="45" s="1"/>
  <c r="I10" i="45"/>
  <c r="I11" i="45" s="1"/>
  <c r="AY12" i="40"/>
  <c r="AY65" i="40" s="1"/>
  <c r="AY10" i="40"/>
  <c r="AY13" i="40"/>
  <c r="AY66" i="40" s="1"/>
  <c r="C10" i="40"/>
  <c r="C13" i="40"/>
  <c r="C66" i="40" s="1"/>
  <c r="C12" i="40"/>
  <c r="C65" i="40" s="1"/>
  <c r="J10" i="1"/>
  <c r="H2" i="33" s="1"/>
  <c r="J9" i="1"/>
  <c r="J8" i="1"/>
  <c r="J11" i="1"/>
  <c r="H3" i="33" s="1"/>
  <c r="H12" i="33" s="1"/>
  <c r="G14" i="38"/>
  <c r="G67" i="38" s="1"/>
  <c r="G13" i="38"/>
  <c r="G66" i="38" s="1"/>
  <c r="G11" i="38"/>
  <c r="L13" i="40"/>
  <c r="L66" i="40" s="1"/>
  <c r="L10" i="40"/>
  <c r="L12" i="40"/>
  <c r="L65" i="40" s="1"/>
  <c r="AV9" i="43"/>
  <c r="AV10" i="43" s="1"/>
  <c r="AX9" i="43"/>
  <c r="AX10" i="43" s="1"/>
  <c r="C9" i="43"/>
  <c r="C10" i="43" s="1"/>
  <c r="L9" i="43"/>
  <c r="L10" i="43" s="1"/>
  <c r="BB9" i="43"/>
  <c r="BB10" i="43" s="1"/>
  <c r="M9" i="43"/>
  <c r="M10" i="43" s="1"/>
  <c r="AP10" i="45"/>
  <c r="AP11" i="45" s="1"/>
  <c r="AU10" i="45"/>
  <c r="AU11" i="45" s="1"/>
  <c r="AF10" i="45"/>
  <c r="AF11" i="45" s="1"/>
  <c r="Y10" i="45"/>
  <c r="Y11" i="45" s="1"/>
  <c r="BG10" i="40"/>
  <c r="BG13" i="40"/>
  <c r="BG66" i="40" s="1"/>
  <c r="BG12" i="40"/>
  <c r="BG65" i="40" s="1"/>
  <c r="AX10" i="40"/>
  <c r="AX13" i="40"/>
  <c r="AX66" i="40" s="1"/>
  <c r="AX12" i="40"/>
  <c r="AX65" i="40" s="1"/>
  <c r="AO13" i="40"/>
  <c r="AO66" i="40" s="1"/>
  <c r="AO10" i="40"/>
  <c r="AO12" i="40"/>
  <c r="AO65" i="40" s="1"/>
  <c r="AN12" i="40"/>
  <c r="AN65" i="40" s="1"/>
  <c r="AN10" i="40"/>
  <c r="AN13" i="40"/>
  <c r="AN66" i="40" s="1"/>
  <c r="O10" i="40"/>
  <c r="O12" i="40"/>
  <c r="O65" i="40" s="1"/>
  <c r="O13" i="40"/>
  <c r="O66" i="40" s="1"/>
  <c r="E10" i="1"/>
  <c r="C2" i="33" s="1"/>
  <c r="E8" i="1"/>
  <c r="E9" i="1"/>
  <c r="E11" i="1"/>
  <c r="C3" i="33" s="1"/>
  <c r="C12" i="33" s="1"/>
  <c r="N10" i="40"/>
  <c r="N12" i="40"/>
  <c r="N65" i="40" s="1"/>
  <c r="N13" i="40"/>
  <c r="N66" i="40" s="1"/>
  <c r="E13" i="40"/>
  <c r="E66" i="40" s="1"/>
  <c r="E12" i="40"/>
  <c r="E65" i="40" s="1"/>
  <c r="E10" i="40"/>
  <c r="T13" i="40"/>
  <c r="T66" i="40" s="1"/>
  <c r="T12" i="40"/>
  <c r="T65" i="40" s="1"/>
  <c r="T10" i="40"/>
  <c r="I13" i="43"/>
  <c r="I66" i="43" s="1"/>
  <c r="I12" i="43"/>
  <c r="I65" i="43" s="1"/>
  <c r="I11" i="43"/>
  <c r="B13" i="44"/>
  <c r="B66" i="44" s="1"/>
  <c r="B12" i="44"/>
  <c r="B65" i="44" s="1"/>
  <c r="B11" i="44"/>
  <c r="D9" i="43"/>
  <c r="D10" i="43" s="1"/>
  <c r="L12" i="44"/>
  <c r="L65" i="44" s="1"/>
  <c r="L11" i="44"/>
  <c r="L13" i="44"/>
  <c r="L66" i="44" s="1"/>
  <c r="CD20" i="22"/>
  <c r="CD116" i="22" s="1"/>
  <c r="AG10" i="40"/>
  <c r="AG12" i="40"/>
  <c r="AG65" i="40" s="1"/>
  <c r="AG13" i="40"/>
  <c r="AG66" i="40" s="1"/>
  <c r="AF10" i="40"/>
  <c r="AF12" i="40"/>
  <c r="AF65" i="40" s="1"/>
  <c r="AF13" i="40"/>
  <c r="AF66" i="40" s="1"/>
  <c r="G10" i="40"/>
  <c r="G12" i="40"/>
  <c r="G65" i="40" s="1"/>
  <c r="G13" i="40"/>
  <c r="G66" i="40" s="1"/>
  <c r="F12" i="40"/>
  <c r="F65" i="40" s="1"/>
  <c r="F10" i="40"/>
  <c r="F13" i="40"/>
  <c r="F66" i="40" s="1"/>
  <c r="CD115" i="22"/>
  <c r="AQ10" i="40"/>
  <c r="AQ13" i="40"/>
  <c r="AQ66" i="40" s="1"/>
  <c r="AQ12" i="40"/>
  <c r="AQ65" i="40" s="1"/>
  <c r="Y10" i="40"/>
  <c r="Y12" i="40"/>
  <c r="Y65" i="40" s="1"/>
  <c r="Y13" i="40"/>
  <c r="Y66" i="40" s="1"/>
  <c r="X10" i="40"/>
  <c r="X13" i="40"/>
  <c r="X66" i="40" s="1"/>
  <c r="X12" i="40"/>
  <c r="X65" i="40" s="1"/>
  <c r="F11" i="1"/>
  <c r="D3" i="33" s="1"/>
  <c r="D12" i="33" s="1"/>
  <c r="F10" i="1"/>
  <c r="D2" i="33" s="1"/>
  <c r="F8" i="1"/>
  <c r="F9" i="1"/>
  <c r="B10" i="40"/>
  <c r="B13" i="40"/>
  <c r="B66" i="40" s="1"/>
  <c r="B12" i="40"/>
  <c r="B65" i="40" s="1"/>
  <c r="BA10" i="40"/>
  <c r="BA13" i="40"/>
  <c r="BA66" i="40" s="1"/>
  <c r="BA12" i="40"/>
  <c r="BA65" i="40" s="1"/>
  <c r="D10" i="40"/>
  <c r="D13" i="40"/>
  <c r="D66" i="40" s="1"/>
  <c r="D12" i="40"/>
  <c r="D65" i="40" s="1"/>
  <c r="O9" i="43"/>
  <c r="O10" i="43" s="1"/>
  <c r="BF9" i="43"/>
  <c r="BF10" i="43" s="1"/>
  <c r="K9" i="43"/>
  <c r="K10" i="43" s="1"/>
  <c r="T9" i="43"/>
  <c r="T10" i="43" s="1"/>
  <c r="U9" i="43"/>
  <c r="U10" i="43" s="1"/>
  <c r="AX10" i="45"/>
  <c r="AX11" i="45" s="1"/>
  <c r="BC10" i="45"/>
  <c r="BC11" i="45" s="1"/>
  <c r="AN10" i="45"/>
  <c r="AN11" i="45" s="1"/>
  <c r="AG10" i="45"/>
  <c r="AG11" i="45" s="1"/>
  <c r="G10" i="1"/>
  <c r="E2" i="33" s="1"/>
  <c r="G8" i="1"/>
  <c r="G9" i="1"/>
  <c r="G11" i="1"/>
  <c r="E3" i="33" s="1"/>
  <c r="E12" i="33" s="1"/>
  <c r="P13" i="40"/>
  <c r="P66" i="40" s="1"/>
  <c r="P12" i="40"/>
  <c r="P65" i="40" s="1"/>
  <c r="P10" i="40"/>
  <c r="BC12" i="40"/>
  <c r="BC65" i="40" s="1"/>
  <c r="BC10" i="40"/>
  <c r="BC13" i="40"/>
  <c r="BC66" i="40" s="1"/>
  <c r="BF13" i="40"/>
  <c r="BF66" i="40" s="1"/>
  <c r="BF12" i="40"/>
  <c r="BF65" i="40" s="1"/>
  <c r="BF10" i="40"/>
  <c r="BB10" i="40"/>
  <c r="BB13" i="40"/>
  <c r="BB66" i="40" s="1"/>
  <c r="BB12" i="40"/>
  <c r="BB65" i="40" s="1"/>
  <c r="J10" i="40"/>
  <c r="J13" i="40"/>
  <c r="J66" i="40" s="1"/>
  <c r="J12" i="40"/>
  <c r="J65" i="40" s="1"/>
  <c r="AS10" i="40"/>
  <c r="AS13" i="40"/>
  <c r="AS66" i="40" s="1"/>
  <c r="AS12" i="40"/>
  <c r="AS65" i="40" s="1"/>
  <c r="BH10" i="40"/>
  <c r="BH13" i="40"/>
  <c r="BH66" i="40" s="1"/>
  <c r="BH12" i="40"/>
  <c r="BH65" i="40" s="1"/>
  <c r="W9" i="43"/>
  <c r="W10" i="43" s="1"/>
  <c r="AC11" i="44"/>
  <c r="AC13" i="44"/>
  <c r="AC66" i="44" s="1"/>
  <c r="AC12" i="44"/>
  <c r="AC65" i="44" s="1"/>
  <c r="AB9" i="43"/>
  <c r="AB10" i="43" s="1"/>
  <c r="AC9" i="43"/>
  <c r="AC10" i="43" s="1"/>
  <c r="S10" i="45"/>
  <c r="S11" i="45" s="1"/>
  <c r="BF10" i="45"/>
  <c r="BF11" i="45" s="1"/>
  <c r="AV10" i="45"/>
  <c r="AV11" i="45" s="1"/>
  <c r="AO10" i="45"/>
  <c r="AO11" i="45" s="1"/>
  <c r="AI10" i="40"/>
  <c r="AI13" i="40"/>
  <c r="AI66" i="40" s="1"/>
  <c r="AI12" i="40"/>
  <c r="AI65" i="40" s="1"/>
  <c r="Q13" i="40"/>
  <c r="Q66" i="40" s="1"/>
  <c r="Q12" i="40"/>
  <c r="Q65" i="40" s="1"/>
  <c r="Q10" i="40"/>
  <c r="BR46" i="22"/>
  <c r="AA10" i="40"/>
  <c r="AA13" i="40"/>
  <c r="AA66" i="40" s="1"/>
  <c r="AA12" i="40"/>
  <c r="AA65" i="40" s="1"/>
  <c r="H8" i="1"/>
  <c r="H11" i="1"/>
  <c r="F3" i="33" s="1"/>
  <c r="F12" i="33" s="1"/>
  <c r="H9" i="1"/>
  <c r="H10" i="1"/>
  <c r="F2" i="33" s="1"/>
  <c r="I10" i="40"/>
  <c r="I12" i="40"/>
  <c r="I65" i="40" s="1"/>
  <c r="I13" i="40"/>
  <c r="I66" i="40" s="1"/>
  <c r="H10" i="40"/>
  <c r="H12" i="40"/>
  <c r="H65" i="40" s="1"/>
  <c r="H13" i="40"/>
  <c r="H66" i="40" s="1"/>
  <c r="AU10" i="40"/>
  <c r="AU12" i="40"/>
  <c r="AU65" i="40" s="1"/>
  <c r="AU13" i="40"/>
  <c r="AU66" i="40" s="1"/>
  <c r="Z10" i="40"/>
  <c r="Z13" i="40"/>
  <c r="Z66" i="40" s="1"/>
  <c r="Z12" i="40"/>
  <c r="Z65" i="40" s="1"/>
  <c r="AT12" i="40"/>
  <c r="AT65" i="40" s="1"/>
  <c r="AT10" i="40"/>
  <c r="AT13" i="40"/>
  <c r="AT66" i="40" s="1"/>
  <c r="AK10" i="40"/>
  <c r="AK13" i="40"/>
  <c r="AK66" i="40" s="1"/>
  <c r="AK12" i="40"/>
  <c r="AK65" i="40" s="1"/>
  <c r="AP10" i="40"/>
  <c r="AP13" i="40"/>
  <c r="AP66" i="40" s="1"/>
  <c r="AP12" i="40"/>
  <c r="AP65" i="40" s="1"/>
  <c r="AZ12" i="40"/>
  <c r="AZ65" i="40" s="1"/>
  <c r="AZ13" i="40"/>
  <c r="AZ66" i="40" s="1"/>
  <c r="AZ10" i="40"/>
  <c r="AE9" i="43"/>
  <c r="AE10" i="43" s="1"/>
  <c r="J9" i="43"/>
  <c r="J10" i="43" s="1"/>
  <c r="AJ9" i="43"/>
  <c r="AJ10" i="43" s="1"/>
  <c r="AA10" i="45"/>
  <c r="AA11" i="45" s="1"/>
  <c r="E10" i="45"/>
  <c r="E11" i="45" s="1"/>
  <c r="G10" i="45"/>
  <c r="G11" i="45" s="1"/>
  <c r="BD10" i="45"/>
  <c r="BD11" i="45" s="1"/>
  <c r="Z10" i="45"/>
  <c r="Z11" i="45" s="1"/>
  <c r="AW10" i="45"/>
  <c r="AW11" i="45" s="1"/>
  <c r="BE46" i="22"/>
  <c r="BE116" i="22"/>
  <c r="T8" i="33"/>
  <c r="BE115" i="22"/>
  <c r="BE81" i="22"/>
  <c r="CD81" i="22"/>
  <c r="CC81" i="22"/>
  <c r="CD46" i="22"/>
  <c r="CC46" i="22"/>
  <c r="CC20" i="22"/>
  <c r="CC82" i="22" s="1"/>
  <c r="BR115" i="22"/>
  <c r="BR81" i="22"/>
  <c r="BY20" i="22"/>
  <c r="BY82" i="22" s="1"/>
  <c r="CL46" i="22"/>
  <c r="AK16" i="22"/>
  <c r="BF20" i="22"/>
  <c r="BF47" i="22" s="1"/>
  <c r="BS46" i="22"/>
  <c r="BT20" i="22"/>
  <c r="BT47" i="22" s="1"/>
  <c r="CO50" i="22"/>
  <c r="S126" i="22"/>
  <c r="S92" i="22"/>
  <c r="AT8" i="33"/>
  <c r="CR119" i="22"/>
  <c r="CQ92" i="22"/>
  <c r="CP57" i="22"/>
  <c r="CN92" i="22"/>
  <c r="BG115" i="22"/>
  <c r="CF115" i="22"/>
  <c r="BG81" i="22"/>
  <c r="CF46" i="22"/>
  <c r="CF81" i="22"/>
  <c r="BS81" i="22"/>
  <c r="BT81" i="22"/>
  <c r="BG46" i="22"/>
  <c r="CF20" i="22"/>
  <c r="CF47" i="22" s="1"/>
  <c r="BS115" i="22"/>
  <c r="BT115" i="22"/>
  <c r="BS20" i="22"/>
  <c r="BS82" i="22" s="1"/>
  <c r="BT46" i="22"/>
  <c r="BG20" i="22"/>
  <c r="BG116" i="22" s="1"/>
  <c r="N10" i="1"/>
  <c r="L2" i="33" s="1"/>
  <c r="N11" i="1"/>
  <c r="L3" i="33" s="1"/>
  <c r="L12" i="33" s="1"/>
  <c r="N8" i="1"/>
  <c r="N9" i="1"/>
  <c r="Y8" i="33"/>
  <c r="BP20" i="22"/>
  <c r="BP116" i="22" s="1"/>
  <c r="BJ20" i="22"/>
  <c r="BJ47" i="22" s="1"/>
  <c r="BP81" i="22"/>
  <c r="BJ115" i="22"/>
  <c r="CL20" i="22"/>
  <c r="CL47" i="22" s="1"/>
  <c r="CL81" i="22"/>
  <c r="CL115" i="22"/>
  <c r="BP46" i="22"/>
  <c r="BJ46" i="22"/>
  <c r="BP115" i="22"/>
  <c r="BQ46" i="22"/>
  <c r="BF115" i="22"/>
  <c r="BX20" i="22"/>
  <c r="BX82" i="22" s="1"/>
  <c r="BX115" i="22"/>
  <c r="BQ115" i="22"/>
  <c r="BX81" i="22"/>
  <c r="BQ20" i="22"/>
  <c r="BQ47" i="22" s="1"/>
  <c r="BX46" i="22"/>
  <c r="BF81" i="22"/>
  <c r="BQ81" i="22"/>
  <c r="CG6" i="22"/>
  <c r="CG7" i="22" s="1"/>
  <c r="BH46" i="22"/>
  <c r="W8" i="33"/>
  <c r="CA81" i="22"/>
  <c r="BN46" i="22"/>
  <c r="BN81" i="22"/>
  <c r="K37" i="22"/>
  <c r="K58" i="22" s="1"/>
  <c r="K60" i="22" s="1"/>
  <c r="BW46" i="22"/>
  <c r="BO46" i="22"/>
  <c r="K22" i="22"/>
  <c r="BH81" i="22"/>
  <c r="BN116" i="22"/>
  <c r="BW81" i="22"/>
  <c r="CA115" i="22"/>
  <c r="BC81" i="22"/>
  <c r="BK46" i="22"/>
  <c r="BN82" i="22"/>
  <c r="CA46" i="22"/>
  <c r="BK81" i="22"/>
  <c r="BK20" i="22"/>
  <c r="BK116" i="22" s="1"/>
  <c r="CA20" i="22"/>
  <c r="CA47" i="22" s="1"/>
  <c r="BH115" i="22"/>
  <c r="BK115" i="22"/>
  <c r="BN115" i="22"/>
  <c r="BW115" i="22"/>
  <c r="BW20" i="22"/>
  <c r="BW47" i="22" s="1"/>
  <c r="BO115" i="22"/>
  <c r="BM115" i="22"/>
  <c r="BM81" i="22"/>
  <c r="BO20" i="22"/>
  <c r="BO82" i="22" s="1"/>
  <c r="BI18" i="22"/>
  <c r="BI19" i="22" s="1"/>
  <c r="BI115" i="22" s="1"/>
  <c r="BO81" i="22"/>
  <c r="BC46" i="22"/>
  <c r="AO8" i="33"/>
  <c r="BZ20" i="22"/>
  <c r="BZ47" i="22" s="1"/>
  <c r="R8" i="33"/>
  <c r="BC20" i="22"/>
  <c r="BC116" i="22" s="1"/>
  <c r="BL115" i="22"/>
  <c r="CB20" i="22"/>
  <c r="CB82" i="22" s="1"/>
  <c r="BZ81" i="22"/>
  <c r="CB81" i="22"/>
  <c r="BZ46" i="22"/>
  <c r="BM20" i="22"/>
  <c r="CB46" i="22"/>
  <c r="CB115" i="22"/>
  <c r="AB8" i="33"/>
  <c r="O11" i="36"/>
  <c r="O13" i="36" s="1"/>
  <c r="B11" i="36"/>
  <c r="B13" i="36" s="1"/>
  <c r="C11" i="36"/>
  <c r="C13" i="36" s="1"/>
  <c r="CE20" i="22"/>
  <c r="CE47" i="22" s="1"/>
  <c r="AV8" i="33"/>
  <c r="BU115" i="22"/>
  <c r="BU20" i="22"/>
  <c r="BU47" i="22" s="1"/>
  <c r="BL81" i="22"/>
  <c r="CG115" i="22"/>
  <c r="BU81" i="22"/>
  <c r="CE81" i="22"/>
  <c r="CG46" i="22"/>
  <c r="BU46" i="22"/>
  <c r="CE115" i="22"/>
  <c r="CG81" i="22"/>
  <c r="BL20" i="22"/>
  <c r="BL82" i="22" s="1"/>
  <c r="BL46" i="22"/>
  <c r="AM11" i="36"/>
  <c r="AM13" i="36" s="1"/>
  <c r="AO11" i="36"/>
  <c r="AO13" i="36" s="1"/>
  <c r="H11" i="36"/>
  <c r="H13" i="36" s="1"/>
  <c r="Z11" i="36"/>
  <c r="Z13" i="36" s="1"/>
  <c r="AA11" i="36"/>
  <c r="AA13" i="36" s="1"/>
  <c r="X11" i="36"/>
  <c r="X13" i="36" s="1"/>
  <c r="N11" i="36"/>
  <c r="N13" i="36" s="1"/>
  <c r="P11" i="36"/>
  <c r="P13" i="36" s="1"/>
  <c r="W11" i="36"/>
  <c r="W13" i="36" s="1"/>
  <c r="L11" i="36"/>
  <c r="L13" i="36" s="1"/>
  <c r="AR11" i="36"/>
  <c r="AR13" i="36" s="1"/>
  <c r="Q11" i="36"/>
  <c r="Q13" i="36" s="1"/>
  <c r="G11" i="36"/>
  <c r="G13" i="36" s="1"/>
  <c r="AJ11" i="36"/>
  <c r="AJ13" i="36" s="1"/>
  <c r="AC11" i="36"/>
  <c r="AC13" i="36" s="1"/>
  <c r="O11" i="1"/>
  <c r="M3" i="33" s="1"/>
  <c r="M12" i="33" s="1"/>
  <c r="O8" i="1"/>
  <c r="O9" i="1"/>
  <c r="O10" i="1"/>
  <c r="M2" i="33" s="1"/>
  <c r="AL11" i="36"/>
  <c r="AL13" i="36" s="1"/>
  <c r="S11" i="36"/>
  <c r="S13" i="36" s="1"/>
  <c r="M11" i="36"/>
  <c r="M13" i="36" s="1"/>
  <c r="Q11" i="1"/>
  <c r="O3" i="33" s="1"/>
  <c r="O12" i="33" s="1"/>
  <c r="Q9" i="1"/>
  <c r="Q10" i="1"/>
  <c r="O2" i="33" s="1"/>
  <c r="Q8" i="1"/>
  <c r="AX11" i="36"/>
  <c r="AX13" i="36" s="1"/>
  <c r="AE11" i="36"/>
  <c r="AE13" i="36" s="1"/>
  <c r="AW11" i="36"/>
  <c r="AW13" i="36" s="1"/>
  <c r="AQ11" i="36"/>
  <c r="AQ13" i="36" s="1"/>
  <c r="AD11" i="36"/>
  <c r="AD13" i="36" s="1"/>
  <c r="I11" i="36"/>
  <c r="I13" i="36" s="1"/>
  <c r="AK11" i="36"/>
  <c r="AK13" i="36" s="1"/>
  <c r="U11" i="36"/>
  <c r="U13" i="36" s="1"/>
  <c r="Y11" i="36"/>
  <c r="Y13" i="36" s="1"/>
  <c r="J11" i="36"/>
  <c r="J13" i="36" s="1"/>
  <c r="F11" i="36"/>
  <c r="F13" i="36" s="1"/>
  <c r="AI11" i="36"/>
  <c r="AI13" i="36" s="1"/>
  <c r="AG11" i="36"/>
  <c r="AG13" i="36" s="1"/>
  <c r="R11" i="36"/>
  <c r="R13" i="36" s="1"/>
  <c r="V11" i="36"/>
  <c r="V13" i="36" s="1"/>
  <c r="R8" i="1"/>
  <c r="R11" i="1"/>
  <c r="P3" i="33" s="1"/>
  <c r="P12" i="33" s="1"/>
  <c r="R10" i="1"/>
  <c r="P2" i="33" s="1"/>
  <c r="R9" i="1"/>
  <c r="D11" i="36"/>
  <c r="D13" i="36" s="1"/>
  <c r="AP11" i="36"/>
  <c r="AP13" i="36" s="1"/>
  <c r="AS11" i="36"/>
  <c r="AS13" i="36" s="1"/>
  <c r="AH11" i="36"/>
  <c r="AH13" i="36" s="1"/>
  <c r="AX9" i="1"/>
  <c r="AU11" i="36"/>
  <c r="AU13" i="36" s="1"/>
  <c r="AB11" i="36"/>
  <c r="AB13" i="36" s="1"/>
  <c r="K11" i="36"/>
  <c r="K13" i="36" s="1"/>
  <c r="AN11" i="36"/>
  <c r="AN13" i="36" s="1"/>
  <c r="AT11" i="36"/>
  <c r="AT13" i="36" s="1"/>
  <c r="AF11" i="36"/>
  <c r="AF13" i="36" s="1"/>
  <c r="P11" i="1"/>
  <c r="N3" i="33" s="1"/>
  <c r="N12" i="33" s="1"/>
  <c r="P9" i="1"/>
  <c r="P10" i="1"/>
  <c r="N2" i="33" s="1"/>
  <c r="P8" i="1"/>
  <c r="AV11" i="36"/>
  <c r="AV13" i="36" s="1"/>
  <c r="E11" i="36"/>
  <c r="E13" i="36" s="1"/>
  <c r="T11" i="36"/>
  <c r="T13" i="36" s="1"/>
  <c r="AX11" i="1"/>
  <c r="AV3" i="33" s="1"/>
  <c r="AV12" i="33" s="1"/>
  <c r="AV14" i="33" s="1"/>
  <c r="AX10" i="1"/>
  <c r="CG9" i="22" s="1"/>
  <c r="AV6" i="33" s="1"/>
  <c r="AC58" i="22"/>
  <c r="AC60" i="22" s="1"/>
  <c r="W61" i="22" s="1"/>
  <c r="AC22" i="22"/>
  <c r="AC24" i="22" s="1"/>
  <c r="M120" i="22"/>
  <c r="M122" i="22" s="1"/>
  <c r="G123" i="22" s="1"/>
  <c r="U22" i="22"/>
  <c r="U35" i="22" s="1"/>
  <c r="U73" i="22" s="1"/>
  <c r="O58" i="22"/>
  <c r="O60" i="22" s="1"/>
  <c r="I61" i="22" s="1"/>
  <c r="AK12" i="22"/>
  <c r="Y93" i="22"/>
  <c r="Y95" i="22" s="1"/>
  <c r="S96" i="22" s="1"/>
  <c r="Y58" i="22"/>
  <c r="Y60" i="22" s="1"/>
  <c r="S61" i="22" s="1"/>
  <c r="AE58" i="22"/>
  <c r="AE60" i="22" s="1"/>
  <c r="Y61" i="22" s="1"/>
  <c r="O154" i="22"/>
  <c r="U38" i="22"/>
  <c r="U51" i="22" s="1"/>
  <c r="U53" i="22" s="1"/>
  <c r="O54" i="22" s="1"/>
  <c r="AF38" i="22"/>
  <c r="AF52" i="22" s="1"/>
  <c r="CM119" i="22"/>
  <c r="CN126" i="22"/>
  <c r="CR85" i="22"/>
  <c r="CM50" i="22"/>
  <c r="CQ119" i="22"/>
  <c r="CQ126" i="22"/>
  <c r="CR50" i="22"/>
  <c r="CP85" i="22"/>
  <c r="CS50" i="22"/>
  <c r="CN85" i="22"/>
  <c r="CM126" i="22"/>
  <c r="CO119" i="22"/>
  <c r="CM57" i="22"/>
  <c r="CP50" i="22"/>
  <c r="CN57" i="22"/>
  <c r="CN50" i="22"/>
  <c r="CO92" i="22"/>
  <c r="CR126" i="22"/>
  <c r="CO126" i="22"/>
  <c r="CR57" i="22"/>
  <c r="CQ85" i="22"/>
  <c r="CO57" i="22"/>
  <c r="CO85" i="22"/>
  <c r="CP126" i="22"/>
  <c r="CS85" i="22"/>
  <c r="CQ57" i="22"/>
  <c r="CR92" i="22"/>
  <c r="CM92" i="22"/>
  <c r="CM85" i="22"/>
  <c r="CP119" i="22"/>
  <c r="CP92" i="22"/>
  <c r="CS57" i="22"/>
  <c r="CS119" i="22"/>
  <c r="CQ50" i="22"/>
  <c r="CS126" i="22"/>
  <c r="CS92" i="22"/>
  <c r="AG148" i="22"/>
  <c r="J154" i="22"/>
  <c r="AC51" i="22"/>
  <c r="AC53" i="22" s="1"/>
  <c r="W54" i="22" s="1"/>
  <c r="AC72" i="22"/>
  <c r="BH82" i="22"/>
  <c r="G120" i="22"/>
  <c r="G122" i="22" s="1"/>
  <c r="O93" i="22"/>
  <c r="O95" i="22" s="1"/>
  <c r="I96" i="22" s="1"/>
  <c r="L38" i="22"/>
  <c r="L51" i="22" s="1"/>
  <c r="L53" i="22" s="1"/>
  <c r="G72" i="22"/>
  <c r="AK7" i="22"/>
  <c r="AK37" i="22" s="1"/>
  <c r="AK59" i="22" s="1"/>
  <c r="AE93" i="22"/>
  <c r="AE95" i="22" s="1"/>
  <c r="Y96" i="22" s="1"/>
  <c r="AC52" i="22"/>
  <c r="AG93" i="22"/>
  <c r="AG95" i="22" s="1"/>
  <c r="AA96" i="22" s="1"/>
  <c r="AG59" i="22"/>
  <c r="G127" i="22"/>
  <c r="G129" i="22" s="1"/>
  <c r="V154" i="22"/>
  <c r="AF41" i="22"/>
  <c r="AF120" i="22" s="1"/>
  <c r="AF122" i="22" s="1"/>
  <c r="Z123" i="22" s="1"/>
  <c r="Z154" i="22" s="1"/>
  <c r="AF22" i="22"/>
  <c r="I154" i="22"/>
  <c r="AF58" i="22"/>
  <c r="AF60" i="22" s="1"/>
  <c r="Z61" i="22" s="1"/>
  <c r="AF59" i="22"/>
  <c r="AF93" i="22"/>
  <c r="AF95" i="22" s="1"/>
  <c r="Z96" i="22" s="1"/>
  <c r="BH47" i="22"/>
  <c r="U59" i="22"/>
  <c r="U93" i="22"/>
  <c r="U95" i="22" s="1"/>
  <c r="O96" i="22" s="1"/>
  <c r="AC154" i="22"/>
  <c r="AC93" i="22"/>
  <c r="AC95" i="22" s="1"/>
  <c r="W96" i="22" s="1"/>
  <c r="C22" i="22"/>
  <c r="C41" i="22"/>
  <c r="C73" i="22" s="1"/>
  <c r="C38" i="22"/>
  <c r="Q154" i="22"/>
  <c r="Q58" i="22"/>
  <c r="Q60" i="22" s="1"/>
  <c r="K61" i="22" s="1"/>
  <c r="Q93" i="22"/>
  <c r="Q95" i="22" s="1"/>
  <c r="K96" i="22" s="1"/>
  <c r="Q59" i="22"/>
  <c r="Y22" i="22"/>
  <c r="Y35" i="22" s="1"/>
  <c r="E38" i="22"/>
  <c r="E41" i="22"/>
  <c r="E73" i="22" s="1"/>
  <c r="E22" i="22"/>
  <c r="AJ12" i="22"/>
  <c r="AJ7" i="22"/>
  <c r="AJ37" i="22" s="1"/>
  <c r="AJ58" i="22" s="1"/>
  <c r="AJ60" i="22" s="1"/>
  <c r="AD61" i="22" s="1"/>
  <c r="AJ11" i="22"/>
  <c r="AJ10" i="22" s="1"/>
  <c r="AA93" i="22"/>
  <c r="AA95" i="22" s="1"/>
  <c r="U96" i="22" s="1"/>
  <c r="AA58" i="22"/>
  <c r="AA60" i="22" s="1"/>
  <c r="U61" i="22" s="1"/>
  <c r="BH126" i="22"/>
  <c r="AJ126" i="22"/>
  <c r="BV92" i="22"/>
  <c r="CE126" i="22"/>
  <c r="BF126" i="22"/>
  <c r="BP92" i="22"/>
  <c r="BQ126" i="22"/>
  <c r="CE92" i="22"/>
  <c r="AA92" i="22"/>
  <c r="AI126" i="22"/>
  <c r="BJ126" i="22"/>
  <c r="CB92" i="22"/>
  <c r="BZ119" i="22"/>
  <c r="BU85" i="22"/>
  <c r="BP57" i="22"/>
  <c r="CB50" i="22"/>
  <c r="BY119" i="22"/>
  <c r="BT85" i="22"/>
  <c r="BP119" i="22"/>
  <c r="BK85" i="22"/>
  <c r="CL57" i="22"/>
  <c r="BF57" i="22"/>
  <c r="AH57" i="22"/>
  <c r="BR50" i="22"/>
  <c r="BK119" i="22"/>
  <c r="CL85" i="22"/>
  <c r="AC57" i="22"/>
  <c r="BG57" i="22"/>
  <c r="BB85" i="22"/>
  <c r="BI50" i="22"/>
  <c r="BI57" i="22"/>
  <c r="BN85" i="22"/>
  <c r="BK50" i="22"/>
  <c r="AK119" i="22"/>
  <c r="Z119" i="22"/>
  <c r="AG119" i="22"/>
  <c r="Y50" i="22"/>
  <c r="AJ50" i="22"/>
  <c r="AD85" i="22"/>
  <c r="CJ126" i="22"/>
  <c r="BD126" i="22"/>
  <c r="AF126" i="22"/>
  <c r="BR92" i="22"/>
  <c r="CA126" i="22"/>
  <c r="AE126" i="22"/>
  <c r="BH92" i="22"/>
  <c r="BM126" i="22"/>
  <c r="CA92" i="22"/>
  <c r="W92" i="22"/>
  <c r="W126" i="22"/>
  <c r="AK92" i="22"/>
  <c r="BB126" i="22"/>
  <c r="BT92" i="22"/>
  <c r="AF92" i="22"/>
  <c r="BV119" i="22"/>
  <c r="BQ85" i="22"/>
  <c r="BL57" i="22"/>
  <c r="BX50" i="22"/>
  <c r="BU119" i="22"/>
  <c r="BP85" i="22"/>
  <c r="BL119" i="22"/>
  <c r="BG85" i="22"/>
  <c r="CH57" i="22"/>
  <c r="BB57" i="22"/>
  <c r="AD57" i="22"/>
  <c r="BN50" i="22"/>
  <c r="BG119" i="22"/>
  <c r="CH85" i="22"/>
  <c r="CI57" i="22"/>
  <c r="AE57" i="22"/>
  <c r="CC50" i="22"/>
  <c r="AK85" i="22"/>
  <c r="AG85" i="22"/>
  <c r="AC119" i="22"/>
  <c r="AF119" i="22"/>
  <c r="AF50" i="22"/>
  <c r="Z85" i="22"/>
  <c r="CF126" i="22"/>
  <c r="AB126" i="22"/>
  <c r="BN92" i="22"/>
  <c r="BW126" i="22"/>
  <c r="AA126" i="22"/>
  <c r="BI126" i="22"/>
  <c r="AK126" i="22"/>
  <c r="BW92" i="22"/>
  <c r="CI126" i="22"/>
  <c r="CG92" i="22"/>
  <c r="AC92" i="22"/>
  <c r="BL92" i="22"/>
  <c r="BR119" i="22"/>
  <c r="BM85" i="22"/>
  <c r="BH57" i="22"/>
  <c r="AJ57" i="22"/>
  <c r="BT50" i="22"/>
  <c r="BQ119" i="22"/>
  <c r="BL85" i="22"/>
  <c r="BH119" i="22"/>
  <c r="CI85" i="22"/>
  <c r="BC85" i="22"/>
  <c r="CD57" i="22"/>
  <c r="Z57" i="22"/>
  <c r="BJ50" i="22"/>
  <c r="CI119" i="22"/>
  <c r="BC119" i="22"/>
  <c r="CD85" i="22"/>
  <c r="CA57" i="22"/>
  <c r="W57" i="22"/>
  <c r="BF85" i="22"/>
  <c r="BE50" i="22"/>
  <c r="AI57" i="22"/>
  <c r="AK57" i="22"/>
  <c r="CE57" i="22"/>
  <c r="AJ119" i="22"/>
  <c r="AC85" i="22"/>
  <c r="Y119" i="22"/>
  <c r="AB119" i="22"/>
  <c r="AB50" i="22"/>
  <c r="V85" i="22"/>
  <c r="BX126" i="22"/>
  <c r="CL92" i="22"/>
  <c r="BF92" i="22"/>
  <c r="AH92" i="22"/>
  <c r="BG126" i="22"/>
  <c r="CC92" i="22"/>
  <c r="Y92" i="22"/>
  <c r="AD126" i="22"/>
  <c r="CG126" i="22"/>
  <c r="AC126" i="22"/>
  <c r="BO92" i="22"/>
  <c r="BK126" i="22"/>
  <c r="BQ92" i="22"/>
  <c r="CL126" i="22"/>
  <c r="AJ92" i="22"/>
  <c r="BJ119" i="22"/>
  <c r="CK85" i="22"/>
  <c r="BE85" i="22"/>
  <c r="CF57" i="22"/>
  <c r="AB57" i="22"/>
  <c r="BL50" i="22"/>
  <c r="BI119" i="22"/>
  <c r="CJ85" i="22"/>
  <c r="CF119" i="22"/>
  <c r="CA85" i="22"/>
  <c r="BV57" i="22"/>
  <c r="CH50" i="22"/>
  <c r="BB50" i="22"/>
  <c r="CA119" i="22"/>
  <c r="BV85" i="22"/>
  <c r="BK57" i="22"/>
  <c r="BW50" i="22"/>
  <c r="CG57" i="22"/>
  <c r="BD85" i="22"/>
  <c r="BS50" i="22"/>
  <c r="CC57" i="22"/>
  <c r="Y57" i="22"/>
  <c r="BR85" i="22"/>
  <c r="BU50" i="22"/>
  <c r="AL119" i="22"/>
  <c r="AI119" i="22"/>
  <c r="U85" i="22"/>
  <c r="AB85" i="22"/>
  <c r="AI85" i="22"/>
  <c r="AE119" i="22"/>
  <c r="AE50" i="22"/>
  <c r="BN126" i="22"/>
  <c r="BU126" i="22"/>
  <c r="CI92" i="22"/>
  <c r="AE92" i="22"/>
  <c r="CJ92" i="22"/>
  <c r="CD119" i="22"/>
  <c r="BY85" i="22"/>
  <c r="BT57" i="22"/>
  <c r="CF50" i="22"/>
  <c r="CC119" i="22"/>
  <c r="BX85" i="22"/>
  <c r="AL57" i="22"/>
  <c r="BJ85" i="22"/>
  <c r="BQ50" i="22"/>
  <c r="AL85" i="22"/>
  <c r="Z50" i="22"/>
  <c r="W85" i="22"/>
  <c r="CB126" i="22"/>
  <c r="X126" i="22"/>
  <c r="AL92" i="22"/>
  <c r="CK92" i="22"/>
  <c r="AL126" i="22"/>
  <c r="BE126" i="22"/>
  <c r="BS92" i="22"/>
  <c r="BS126" i="22"/>
  <c r="U92" i="22"/>
  <c r="BD92" i="22"/>
  <c r="BN119" i="22"/>
  <c r="BI85" i="22"/>
  <c r="BD57" i="22"/>
  <c r="BP50" i="22"/>
  <c r="BM119" i="22"/>
  <c r="CJ119" i="22"/>
  <c r="CE85" i="22"/>
  <c r="BZ57" i="22"/>
  <c r="CL50" i="22"/>
  <c r="CE119" i="22"/>
  <c r="BZ85" i="22"/>
  <c r="CE50" i="22"/>
  <c r="CK57" i="22"/>
  <c r="BO57" i="22"/>
  <c r="AJ85" i="22"/>
  <c r="AF85" i="22"/>
  <c r="X50" i="22"/>
  <c r="BT126" i="22"/>
  <c r="CH92" i="22"/>
  <c r="AD92" i="22"/>
  <c r="BU92" i="22"/>
  <c r="V126" i="22"/>
  <c r="BK92" i="22"/>
  <c r="CD126" i="22"/>
  <c r="BF119" i="22"/>
  <c r="BH50" i="22"/>
  <c r="BE119" i="22"/>
  <c r="CB119" i="22"/>
  <c r="BW85" i="22"/>
  <c r="BR57" i="22"/>
  <c r="CD50" i="22"/>
  <c r="BW119" i="22"/>
  <c r="BH85" i="22"/>
  <c r="BO50" i="22"/>
  <c r="BU57" i="22"/>
  <c r="AK50" i="22"/>
  <c r="X85" i="22"/>
  <c r="AA119" i="22"/>
  <c r="BP126" i="22"/>
  <c r="CD92" i="22"/>
  <c r="Z92" i="22"/>
  <c r="BM92" i="22"/>
  <c r="CF92" i="22"/>
  <c r="BG92" i="22"/>
  <c r="BZ126" i="22"/>
  <c r="BB119" i="22"/>
  <c r="BD50" i="22"/>
  <c r="BX119" i="22"/>
  <c r="BS85" i="22"/>
  <c r="BN57" i="22"/>
  <c r="BZ50" i="22"/>
  <c r="BS119" i="22"/>
  <c r="BG50" i="22"/>
  <c r="BM57" i="22"/>
  <c r="AA57" i="22"/>
  <c r="AH119" i="22"/>
  <c r="AG50" i="22"/>
  <c r="W119" i="22"/>
  <c r="BL126" i="22"/>
  <c r="BZ92" i="22"/>
  <c r="V92" i="22"/>
  <c r="BE92" i="22"/>
  <c r="BX92" i="22"/>
  <c r="BC92" i="22"/>
  <c r="BR126" i="22"/>
  <c r="X92" i="22"/>
  <c r="BT119" i="22"/>
  <c r="BO85" i="22"/>
  <c r="BJ57" i="22"/>
  <c r="BV50" i="22"/>
  <c r="BO119" i="22"/>
  <c r="BW57" i="22"/>
  <c r="BE57" i="22"/>
  <c r="BY57" i="22"/>
  <c r="CA50" i="22"/>
  <c r="AD119" i="22"/>
  <c r="AC50" i="22"/>
  <c r="AH85" i="22"/>
  <c r="BJ92" i="22"/>
  <c r="BO126" i="22"/>
  <c r="AG92" i="22"/>
  <c r="CK126" i="22"/>
  <c r="AG126" i="22"/>
  <c r="BY92" i="22"/>
  <c r="AB92" i="22"/>
  <c r="CJ57" i="22"/>
  <c r="AF57" i="22"/>
  <c r="BD119" i="22"/>
  <c r="BF50" i="22"/>
  <c r="BS57" i="22"/>
  <c r="CI50" i="22"/>
  <c r="AG57" i="22"/>
  <c r="CK50" i="22"/>
  <c r="Y85" i="22"/>
  <c r="X119" i="22"/>
  <c r="AI50" i="22"/>
  <c r="BB92" i="22"/>
  <c r="BC126" i="22"/>
  <c r="CH126" i="22"/>
  <c r="CC126" i="22"/>
  <c r="Y126" i="22"/>
  <c r="BI92" i="22"/>
  <c r="AH126" i="22"/>
  <c r="CL119" i="22"/>
  <c r="CG85" i="22"/>
  <c r="CB57" i="22"/>
  <c r="X57" i="22"/>
  <c r="CK119" i="22"/>
  <c r="CF85" i="22"/>
  <c r="BC57" i="22"/>
  <c r="BQ57" i="22"/>
  <c r="BC50" i="22"/>
  <c r="CG50" i="22"/>
  <c r="BM50" i="22"/>
  <c r="AH50" i="22"/>
  <c r="AE85" i="22"/>
  <c r="AA50" i="22"/>
  <c r="BV126" i="22"/>
  <c r="BY126" i="22"/>
  <c r="U126" i="22"/>
  <c r="AI92" i="22"/>
  <c r="Z126" i="22"/>
  <c r="CH119" i="22"/>
  <c r="CC85" i="22"/>
  <c r="BX57" i="22"/>
  <c r="CJ50" i="22"/>
  <c r="CG119" i="22"/>
  <c r="CB85" i="22"/>
  <c r="BY50" i="22"/>
  <c r="AL50" i="22"/>
  <c r="AD50" i="22"/>
  <c r="AA85" i="22"/>
  <c r="W50" i="22"/>
  <c r="L120" i="22"/>
  <c r="L122" i="22" s="1"/>
  <c r="F123" i="22" s="1"/>
  <c r="L73" i="22"/>
  <c r="AI7" i="22"/>
  <c r="AI37" i="22" s="1"/>
  <c r="AI12" i="22"/>
  <c r="AI11" i="22"/>
  <c r="AI10" i="22" s="1"/>
  <c r="E127" i="22"/>
  <c r="E129" i="22" s="1"/>
  <c r="E93" i="22"/>
  <c r="E95" i="22" s="1"/>
  <c r="L37" i="22"/>
  <c r="L59" i="22" s="1"/>
  <c r="AL12" i="22"/>
  <c r="AL7" i="22"/>
  <c r="AL37" i="22" s="1"/>
  <c r="AL11" i="22"/>
  <c r="AL10" i="22" s="1"/>
  <c r="Y72" i="22"/>
  <c r="Y52" i="22"/>
  <c r="Y51" i="22"/>
  <c r="Y53" i="22" s="1"/>
  <c r="S54" i="22" s="1"/>
  <c r="Y86" i="22"/>
  <c r="Y88" i="22" s="1"/>
  <c r="S89" i="22" s="1"/>
  <c r="Y45" i="22"/>
  <c r="L154" i="22"/>
  <c r="CG14" i="22"/>
  <c r="CG15" i="22" s="1"/>
  <c r="AX13" i="1"/>
  <c r="CG25" i="22" s="1"/>
  <c r="S4" i="33"/>
  <c r="S10" i="33" s="1"/>
  <c r="AE41" i="22"/>
  <c r="AE120" i="22" s="1"/>
  <c r="AE122" i="22" s="1"/>
  <c r="Y123" i="22" s="1"/>
  <c r="Y154" i="22" s="1"/>
  <c r="AE38" i="22"/>
  <c r="AE22" i="22"/>
  <c r="X7" i="22"/>
  <c r="X37" i="22" s="1"/>
  <c r="X10" i="22"/>
  <c r="D127" i="22"/>
  <c r="D129" i="22" s="1"/>
  <c r="D93" i="22"/>
  <c r="D95" i="22" s="1"/>
  <c r="V38" i="22"/>
  <c r="V22" i="22"/>
  <c r="V35" i="22" s="1"/>
  <c r="AH58" i="22"/>
  <c r="AH60" i="22" s="1"/>
  <c r="AB61" i="22" s="1"/>
  <c r="AH93" i="22"/>
  <c r="AH95" i="22" s="1"/>
  <c r="AB96" i="22" s="1"/>
  <c r="AH59" i="22"/>
  <c r="AD41" i="22"/>
  <c r="AD120" i="22" s="1"/>
  <c r="AD122" i="22" s="1"/>
  <c r="X123" i="22" s="1"/>
  <c r="X154" i="22" s="1"/>
  <c r="AJ148" i="22"/>
  <c r="AC86" i="22"/>
  <c r="AC88" i="22" s="1"/>
  <c r="W89" i="22" s="1"/>
  <c r="M10" i="22"/>
  <c r="M37" i="22"/>
  <c r="S59" i="22"/>
  <c r="S93" i="22"/>
  <c r="S95" i="22" s="1"/>
  <c r="M96" i="22" s="1"/>
  <c r="S58" i="22"/>
  <c r="S60" i="22" s="1"/>
  <c r="M61" i="22" s="1"/>
  <c r="K154" i="22"/>
  <c r="V93" i="22"/>
  <c r="V95" i="22" s="1"/>
  <c r="P96" i="22" s="1"/>
  <c r="V58" i="22"/>
  <c r="V60" i="22" s="1"/>
  <c r="P61" i="22" s="1"/>
  <c r="V59" i="22"/>
  <c r="AJ130" i="22"/>
  <c r="D86" i="22"/>
  <c r="D88" i="22" s="1"/>
  <c r="D120" i="22"/>
  <c r="D122" i="22" s="1"/>
  <c r="D72" i="22"/>
  <c r="K120" i="22"/>
  <c r="K122" i="22" s="1"/>
  <c r="E123" i="22" s="1"/>
  <c r="K73" i="22"/>
  <c r="P22" i="22"/>
  <c r="P35" i="22" s="1"/>
  <c r="P38" i="22"/>
  <c r="I10" i="22"/>
  <c r="I37" i="22"/>
  <c r="S41" i="22"/>
  <c r="S120" i="22" s="1"/>
  <c r="S122" i="22" s="1"/>
  <c r="M123" i="22" s="1"/>
  <c r="M154" i="22" s="1"/>
  <c r="S38" i="22"/>
  <c r="S22" i="22"/>
  <c r="S35" i="22" s="1"/>
  <c r="W58" i="22"/>
  <c r="W60" i="22" s="1"/>
  <c r="Q61" i="22" s="1"/>
  <c r="W93" i="22"/>
  <c r="W95" i="22" s="1"/>
  <c r="Q96" i="22" s="1"/>
  <c r="W59" i="22"/>
  <c r="O72" i="22"/>
  <c r="O45" i="22"/>
  <c r="O86" i="22"/>
  <c r="O88" i="22" s="1"/>
  <c r="I89" i="22" s="1"/>
  <c r="O51" i="22"/>
  <c r="O53" i="22" s="1"/>
  <c r="I54" i="22" s="1"/>
  <c r="O52" i="22"/>
  <c r="F93" i="22"/>
  <c r="F95" i="22" s="1"/>
  <c r="F127" i="22"/>
  <c r="BA11" i="1"/>
  <c r="AY3" i="33" s="1"/>
  <c r="AY12" i="33" s="1"/>
  <c r="AY14" i="33" s="1"/>
  <c r="BA8" i="1"/>
  <c r="CJ8" i="22" s="1"/>
  <c r="BA9" i="1"/>
  <c r="BA10" i="1"/>
  <c r="Q38" i="22"/>
  <c r="Q22" i="22"/>
  <c r="Q35" i="22" s="1"/>
  <c r="AW11" i="1"/>
  <c r="AU3" i="33" s="1"/>
  <c r="AU12" i="33" s="1"/>
  <c r="AU14" i="33" s="1"/>
  <c r="AW9" i="1"/>
  <c r="AW10" i="1"/>
  <c r="AW8" i="1"/>
  <c r="CF8" i="22" s="1"/>
  <c r="Z10" i="22"/>
  <c r="Z7" i="22"/>
  <c r="Z37" i="22" s="1"/>
  <c r="AG130" i="22"/>
  <c r="AJ120" i="22"/>
  <c r="AJ122" i="22" s="1"/>
  <c r="AD123" i="22" s="1"/>
  <c r="AD154" i="22" s="1"/>
  <c r="W38" i="22"/>
  <c r="W22" i="22"/>
  <c r="W35" i="22" s="1"/>
  <c r="L22" i="22"/>
  <c r="O73" i="22"/>
  <c r="O76" i="22"/>
  <c r="O109" i="22" s="1"/>
  <c r="O139" i="22" s="1"/>
  <c r="AC45" i="22"/>
  <c r="N10" i="22"/>
  <c r="N37" i="22"/>
  <c r="R38" i="22"/>
  <c r="R22" i="22"/>
  <c r="R35" i="22" s="1"/>
  <c r="CF14" i="22"/>
  <c r="CF15" i="22" s="1"/>
  <c r="AW13" i="1"/>
  <c r="CF25" i="22" s="1"/>
  <c r="F41" i="22"/>
  <c r="F73" i="22" s="1"/>
  <c r="F22" i="22"/>
  <c r="F38" i="22"/>
  <c r="AD7" i="22"/>
  <c r="AD37" i="22" s="1"/>
  <c r="AD12" i="22"/>
  <c r="AD11" i="22"/>
  <c r="AD10" i="22" s="1"/>
  <c r="J10" i="22"/>
  <c r="J37" i="22"/>
  <c r="R59" i="22"/>
  <c r="R58" i="22"/>
  <c r="R60" i="22" s="1"/>
  <c r="L61" i="22" s="1"/>
  <c r="R93" i="22"/>
  <c r="R95" i="22" s="1"/>
  <c r="L96" i="22" s="1"/>
  <c r="AK4" i="22"/>
  <c r="AG61" i="22"/>
  <c r="T154" i="22"/>
  <c r="AJ61" i="22"/>
  <c r="AG4" i="22"/>
  <c r="AA22" i="22"/>
  <c r="AA24" i="22" s="1"/>
  <c r="AA38" i="22"/>
  <c r="N120" i="22"/>
  <c r="N122" i="22" s="1"/>
  <c r="H123" i="22" s="1"/>
  <c r="N73" i="22"/>
  <c r="AH22" i="22"/>
  <c r="AH38" i="22"/>
  <c r="AH41" i="22"/>
  <c r="AH120" i="22" s="1"/>
  <c r="AH122" i="22" s="1"/>
  <c r="AB123" i="22" s="1"/>
  <c r="AB154" i="22" s="1"/>
  <c r="AJ144" i="22"/>
  <c r="K51" i="22"/>
  <c r="K53" i="22" s="1"/>
  <c r="K86" i="22"/>
  <c r="K88" i="22" s="1"/>
  <c r="E89" i="22" s="1"/>
  <c r="K52" i="22"/>
  <c r="K72" i="22"/>
  <c r="AK144" i="22"/>
  <c r="S8" i="33"/>
  <c r="BD115" i="22"/>
  <c r="BD81" i="22"/>
  <c r="BD46" i="22"/>
  <c r="BD20" i="22"/>
  <c r="Q8" i="33"/>
  <c r="BB115" i="22"/>
  <c r="BB81" i="22"/>
  <c r="BB46" i="22"/>
  <c r="BB20" i="22"/>
  <c r="CJ18" i="22"/>
  <c r="CJ19" i="22" s="1"/>
  <c r="CI18" i="22"/>
  <c r="CI19" i="22" s="1"/>
  <c r="CP6" i="22"/>
  <c r="CP7" i="22" s="1"/>
  <c r="BG11" i="1"/>
  <c r="BE3" i="33" s="1"/>
  <c r="BE12" i="33" s="1"/>
  <c r="BE14" i="33" s="1"/>
  <c r="BG8" i="1"/>
  <c r="BG9" i="1"/>
  <c r="BG10" i="1"/>
  <c r="CO14" i="22"/>
  <c r="CO15" i="22" s="1"/>
  <c r="BF13" i="1"/>
  <c r="CO25" i="22" s="1"/>
  <c r="BD8" i="33"/>
  <c r="CO81" i="22"/>
  <c r="CO46" i="22"/>
  <c r="CO115" i="22"/>
  <c r="CO20" i="22"/>
  <c r="CS6" i="22"/>
  <c r="CS7" i="22" s="1"/>
  <c r="BJ8" i="1"/>
  <c r="BJ9" i="1"/>
  <c r="BJ10" i="1"/>
  <c r="BJ11" i="1"/>
  <c r="BH3" i="33" s="1"/>
  <c r="BH12" i="33" s="1"/>
  <c r="BH14" i="33" s="1"/>
  <c r="BI9" i="1"/>
  <c r="CR6" i="22"/>
  <c r="CR7" i="22" s="1"/>
  <c r="BI11" i="1"/>
  <c r="BG3" i="33" s="1"/>
  <c r="BG12" i="33" s="1"/>
  <c r="BG14" i="33" s="1"/>
  <c r="BI10" i="1"/>
  <c r="BI8" i="1"/>
  <c r="H10" i="22"/>
  <c r="H37" i="22"/>
  <c r="BV6" i="22"/>
  <c r="BV7" i="22" s="1"/>
  <c r="AM8" i="1"/>
  <c r="AM10" i="1"/>
  <c r="AM9" i="1"/>
  <c r="AM11" i="1"/>
  <c r="AK3" i="33" s="1"/>
  <c r="AK12" i="33" s="1"/>
  <c r="AD10" i="1"/>
  <c r="BM6" i="22"/>
  <c r="BM7" i="22" s="1"/>
  <c r="AD11" i="1"/>
  <c r="AB3" i="33" s="1"/>
  <c r="AB12" i="33" s="1"/>
  <c r="AD9" i="1"/>
  <c r="AD8" i="1"/>
  <c r="CE14" i="22"/>
  <c r="CE15" i="22" s="1"/>
  <c r="AV13" i="1"/>
  <c r="CE25" i="22" s="1"/>
  <c r="AA13" i="1"/>
  <c r="BJ25" i="22" s="1"/>
  <c r="BJ14" i="22"/>
  <c r="BJ15" i="22" s="1"/>
  <c r="BY6" i="22"/>
  <c r="BY7" i="22" s="1"/>
  <c r="AP8" i="1"/>
  <c r="AP9" i="1"/>
  <c r="AP11" i="1"/>
  <c r="AN3" i="33" s="1"/>
  <c r="AN12" i="33" s="1"/>
  <c r="AP10" i="1"/>
  <c r="BH8" i="33"/>
  <c r="CS20" i="22"/>
  <c r="CS81" i="22"/>
  <c r="CS46" i="22"/>
  <c r="CS115" i="22"/>
  <c r="BM14" i="22"/>
  <c r="BM15" i="22" s="1"/>
  <c r="AD13" i="1"/>
  <c r="BM25" i="22" s="1"/>
  <c r="BP14" i="22"/>
  <c r="BP15" i="22" s="1"/>
  <c r="AG13" i="1"/>
  <c r="BP25" i="22" s="1"/>
  <c r="BB14" i="22"/>
  <c r="BB15" i="22" s="1"/>
  <c r="S13" i="1"/>
  <c r="BB25" i="22" s="1"/>
  <c r="W10" i="1"/>
  <c r="W9" i="1"/>
  <c r="BF6" i="22"/>
  <c r="BF7" i="22" s="1"/>
  <c r="W11" i="1"/>
  <c r="U3" i="33" s="1"/>
  <c r="U12" i="33" s="1"/>
  <c r="W8" i="1"/>
  <c r="CO6" i="22"/>
  <c r="CO7" i="22" s="1"/>
  <c r="BF11" i="1"/>
  <c r="BD3" i="33" s="1"/>
  <c r="BD12" i="33" s="1"/>
  <c r="BD14" i="33" s="1"/>
  <c r="BF9" i="1"/>
  <c r="BF10" i="1"/>
  <c r="BF8" i="1"/>
  <c r="BR6" i="22"/>
  <c r="BR7" i="22" s="1"/>
  <c r="AI8" i="1"/>
  <c r="AI10" i="1"/>
  <c r="AI11" i="1"/>
  <c r="AG3" i="33" s="1"/>
  <c r="AG12" i="33" s="1"/>
  <c r="AI9" i="1"/>
  <c r="CQ14" i="22"/>
  <c r="CQ15" i="22" s="1"/>
  <c r="BH13" i="1"/>
  <c r="CQ25" i="22" s="1"/>
  <c r="BI6" i="22"/>
  <c r="BI7" i="22" s="1"/>
  <c r="Z8" i="1"/>
  <c r="Z10" i="1"/>
  <c r="Z9" i="1"/>
  <c r="Z11" i="1"/>
  <c r="X3" i="33" s="1"/>
  <c r="X12" i="33" s="1"/>
  <c r="CN6" i="22"/>
  <c r="CN7" i="22" s="1"/>
  <c r="BE11" i="1"/>
  <c r="BC3" i="33" s="1"/>
  <c r="BC12" i="33" s="1"/>
  <c r="BC14" i="33" s="1"/>
  <c r="BE8" i="1"/>
  <c r="BE10" i="1"/>
  <c r="BE9" i="1"/>
  <c r="CL14" i="22"/>
  <c r="CL15" i="22" s="1"/>
  <c r="BC13" i="1"/>
  <c r="CL25" i="22" s="1"/>
  <c r="CL6" i="22"/>
  <c r="CL7" i="22" s="1"/>
  <c r="BC8" i="1"/>
  <c r="BC11" i="1"/>
  <c r="BA3" i="33" s="1"/>
  <c r="BA12" i="33" s="1"/>
  <c r="BA14" i="33" s="1"/>
  <c r="BC10" i="1"/>
  <c r="BC9" i="1"/>
  <c r="CI6" i="22"/>
  <c r="CI7" i="22" s="1"/>
  <c r="AZ8" i="1"/>
  <c r="AZ9" i="1"/>
  <c r="AZ11" i="1"/>
  <c r="AX3" i="33" s="1"/>
  <c r="AX12" i="33" s="1"/>
  <c r="AX14" i="33" s="1"/>
  <c r="AZ10" i="1"/>
  <c r="W13" i="1"/>
  <c r="BF25" i="22" s="1"/>
  <c r="BF14" i="22"/>
  <c r="BF15" i="22" s="1"/>
  <c r="BQ14" i="22"/>
  <c r="BQ15" i="22" s="1"/>
  <c r="AH13" i="1"/>
  <c r="BQ25" i="22" s="1"/>
  <c r="BY14" i="22"/>
  <c r="BY15" i="22" s="1"/>
  <c r="AP13" i="1"/>
  <c r="BY25" i="22" s="1"/>
  <c r="Y8" i="1"/>
  <c r="Y11" i="1"/>
  <c r="W3" i="33" s="1"/>
  <c r="W12" i="33" s="1"/>
  <c r="Y10" i="1"/>
  <c r="BH6" i="22"/>
  <c r="BH7" i="22" s="1"/>
  <c r="Y9" i="1"/>
  <c r="BJ6" i="22"/>
  <c r="BJ7" i="22" s="1"/>
  <c r="AA9" i="1"/>
  <c r="AA8" i="1"/>
  <c r="AA11" i="1"/>
  <c r="Y3" i="33" s="1"/>
  <c r="Y12" i="33" s="1"/>
  <c r="AA10" i="1"/>
  <c r="CR14" i="22"/>
  <c r="CR15" i="22" s="1"/>
  <c r="BI13" i="1"/>
  <c r="CR25" i="22" s="1"/>
  <c r="BG14" i="22"/>
  <c r="BG15" i="22" s="1"/>
  <c r="X13" i="1"/>
  <c r="BG25" i="22" s="1"/>
  <c r="CM14" i="22"/>
  <c r="CM15" i="22" s="1"/>
  <c r="BD13" i="1"/>
  <c r="CM25" i="22" s="1"/>
  <c r="AB7" i="22"/>
  <c r="AB37" i="22" s="1"/>
  <c r="AB12" i="22"/>
  <c r="AB11" i="22"/>
  <c r="AB10" i="22" s="1"/>
  <c r="CK6" i="22"/>
  <c r="CK7" i="22" s="1"/>
  <c r="BB10" i="1"/>
  <c r="BB11" i="1"/>
  <c r="AZ3" i="33" s="1"/>
  <c r="AZ12" i="33" s="1"/>
  <c r="AZ14" i="33" s="1"/>
  <c r="BB8" i="1"/>
  <c r="BB9" i="1"/>
  <c r="BS14" i="22"/>
  <c r="BS15" i="22" s="1"/>
  <c r="AJ13" i="1"/>
  <c r="BS25" i="22" s="1"/>
  <c r="CC6" i="22"/>
  <c r="CC7" i="22" s="1"/>
  <c r="AT10" i="1"/>
  <c r="AT9" i="1"/>
  <c r="AT11" i="1"/>
  <c r="AR3" i="33" s="1"/>
  <c r="AR12" i="33" s="1"/>
  <c r="AR14" i="33" s="1"/>
  <c r="AT8" i="1"/>
  <c r="BO14" i="22"/>
  <c r="BO15" i="22" s="1"/>
  <c r="AF13" i="1"/>
  <c r="BO25" i="22" s="1"/>
  <c r="T8" i="1"/>
  <c r="BC6" i="22"/>
  <c r="BC7" i="22" s="1"/>
  <c r="T11" i="1"/>
  <c r="R3" i="33" s="1"/>
  <c r="R12" i="33" s="1"/>
  <c r="T10" i="1"/>
  <c r="BW6" i="22"/>
  <c r="BW7" i="22" s="1"/>
  <c r="AN8" i="1"/>
  <c r="AN11" i="1"/>
  <c r="AL3" i="33" s="1"/>
  <c r="AL12" i="33" s="1"/>
  <c r="AN10" i="1"/>
  <c r="AN9" i="1"/>
  <c r="BG8" i="33"/>
  <c r="CR81" i="22"/>
  <c r="CR20" i="22"/>
  <c r="CR46" i="22"/>
  <c r="CR115" i="22"/>
  <c r="BS6" i="22"/>
  <c r="BS7" i="22" s="1"/>
  <c r="AJ8" i="1"/>
  <c r="AJ10" i="1"/>
  <c r="AJ9" i="1"/>
  <c r="AJ11" i="1"/>
  <c r="AH3" i="33" s="1"/>
  <c r="AH12" i="33" s="1"/>
  <c r="BN14" i="22"/>
  <c r="BN15" i="22" s="1"/>
  <c r="AE13" i="1"/>
  <c r="BN25" i="22" s="1"/>
  <c r="CN14" i="22"/>
  <c r="CN15" i="22" s="1"/>
  <c r="BE13" i="1"/>
  <c r="CN25" i="22" s="1"/>
  <c r="U13" i="1"/>
  <c r="BD25" i="22" s="1"/>
  <c r="BD14" i="22"/>
  <c r="BD15" i="22" s="1"/>
  <c r="BP6" i="22"/>
  <c r="BP7" i="22" s="1"/>
  <c r="AG8" i="1"/>
  <c r="AG11" i="1"/>
  <c r="AE3" i="33" s="1"/>
  <c r="AE12" i="33" s="1"/>
  <c r="AG10" i="1"/>
  <c r="AG9" i="1"/>
  <c r="J50" i="22"/>
  <c r="I50" i="22"/>
  <c r="I35" i="2"/>
  <c r="J57" i="22"/>
  <c r="I57" i="22"/>
  <c r="T7" i="22"/>
  <c r="T37" i="22" s="1"/>
  <c r="T4" i="33"/>
  <c r="CK14" i="22"/>
  <c r="CK15" i="22" s="1"/>
  <c r="BB13" i="1"/>
  <c r="CK25" i="22" s="1"/>
  <c r="CD6" i="22"/>
  <c r="CD7" i="22" s="1"/>
  <c r="AU11" i="1"/>
  <c r="AS3" i="33" s="1"/>
  <c r="AS12" i="33" s="1"/>
  <c r="AS14" i="33" s="1"/>
  <c r="AU9" i="1"/>
  <c r="AU8" i="1"/>
  <c r="AU10" i="1"/>
  <c r="BK14" i="22"/>
  <c r="BK15" i="22" s="1"/>
  <c r="AB13" i="1"/>
  <c r="BK25" i="22" s="1"/>
  <c r="CC14" i="22"/>
  <c r="CC15" i="22" s="1"/>
  <c r="AT13" i="1"/>
  <c r="CC25" i="22" s="1"/>
  <c r="BW14" i="22"/>
  <c r="BW15" i="22" s="1"/>
  <c r="AN13" i="1"/>
  <c r="BW25" i="22" s="1"/>
  <c r="BU6" i="22"/>
  <c r="BU7" i="22" s="1"/>
  <c r="AL10" i="1"/>
  <c r="AL11" i="1"/>
  <c r="AJ3" i="33" s="1"/>
  <c r="AJ12" i="33" s="1"/>
  <c r="AL9" i="1"/>
  <c r="AL8" i="1"/>
  <c r="BU14" i="22"/>
  <c r="BU15" i="22" s="1"/>
  <c r="AL13" i="1"/>
  <c r="BU25" i="22" s="1"/>
  <c r="BH14" i="22"/>
  <c r="BH15" i="22" s="1"/>
  <c r="Y13" i="1"/>
  <c r="BH25" i="22" s="1"/>
  <c r="CQ6" i="22"/>
  <c r="CQ7" i="22" s="1"/>
  <c r="BH10" i="1"/>
  <c r="BH8" i="1"/>
  <c r="BH11" i="1"/>
  <c r="BF3" i="33" s="1"/>
  <c r="BF12" i="33" s="1"/>
  <c r="BF14" i="33" s="1"/>
  <c r="BH9" i="1"/>
  <c r="BD6" i="22"/>
  <c r="BD7" i="22" s="1"/>
  <c r="U11" i="1"/>
  <c r="S3" i="33" s="1"/>
  <c r="S12" i="33" s="1"/>
  <c r="U10" i="1"/>
  <c r="U9" i="1"/>
  <c r="U8" i="1"/>
  <c r="BV82" i="22"/>
  <c r="BV47" i="22"/>
  <c r="BV116" i="22"/>
  <c r="CI14" i="22"/>
  <c r="CI15" i="22" s="1"/>
  <c r="AZ13" i="1"/>
  <c r="CI25" i="22" s="1"/>
  <c r="CH6" i="22"/>
  <c r="CH7" i="22" s="1"/>
  <c r="AY9" i="1"/>
  <c r="AY10" i="1"/>
  <c r="AY8" i="1"/>
  <c r="AY11" i="1"/>
  <c r="AW3" i="33" s="1"/>
  <c r="AW12" i="33" s="1"/>
  <c r="AW14" i="33" s="1"/>
  <c r="BZ6" i="22"/>
  <c r="BZ7" i="22" s="1"/>
  <c r="AQ8" i="1"/>
  <c r="AQ9" i="1"/>
  <c r="AQ10" i="1"/>
  <c r="AQ11" i="1"/>
  <c r="AO3" i="33" s="1"/>
  <c r="AO12" i="33" s="1"/>
  <c r="CP14" i="22"/>
  <c r="CP15" i="22" s="1"/>
  <c r="BG13" i="1"/>
  <c r="CP25" i="22" s="1"/>
  <c r="CD14" i="22"/>
  <c r="CD15" i="22" s="1"/>
  <c r="AU13" i="1"/>
  <c r="CD25" i="22" s="1"/>
  <c r="CM6" i="22"/>
  <c r="CM7" i="22" s="1"/>
  <c r="BD8" i="1"/>
  <c r="BD9" i="1"/>
  <c r="BD10" i="1"/>
  <c r="BD11" i="1"/>
  <c r="BB3" i="33" s="1"/>
  <c r="BB12" i="33" s="1"/>
  <c r="BB14" i="33" s="1"/>
  <c r="BQ6" i="22"/>
  <c r="BQ7" i="22" s="1"/>
  <c r="AH8" i="1"/>
  <c r="AH10" i="1"/>
  <c r="AH9" i="1"/>
  <c r="AH11" i="1"/>
  <c r="AF3" i="33" s="1"/>
  <c r="AF12" i="33" s="1"/>
  <c r="V10" i="1"/>
  <c r="V11" i="1"/>
  <c r="T3" i="33" s="1"/>
  <c r="T12" i="33" s="1"/>
  <c r="V9" i="1"/>
  <c r="V8" i="1"/>
  <c r="BE6" i="22"/>
  <c r="BE7" i="22" s="1"/>
  <c r="BF8" i="33"/>
  <c r="CQ20" i="22"/>
  <c r="CQ46" i="22"/>
  <c r="CQ115" i="22"/>
  <c r="CQ81" i="22"/>
  <c r="BT14" i="22"/>
  <c r="BT15" i="22" s="1"/>
  <c r="AK13" i="1"/>
  <c r="BT25" i="22" s="1"/>
  <c r="AB8" i="1"/>
  <c r="AB9" i="1"/>
  <c r="AB11" i="1"/>
  <c r="Z3" i="33" s="1"/>
  <c r="Z12" i="33" s="1"/>
  <c r="BK6" i="22"/>
  <c r="BK7" i="22" s="1"/>
  <c r="AB10" i="1"/>
  <c r="BN6" i="22"/>
  <c r="BN7" i="22" s="1"/>
  <c r="AE8" i="1"/>
  <c r="AE10" i="1"/>
  <c r="AE9" i="1"/>
  <c r="AE11" i="1"/>
  <c r="AC3" i="33" s="1"/>
  <c r="AC12" i="33" s="1"/>
  <c r="BB6" i="22"/>
  <c r="BB7" i="22" s="1"/>
  <c r="S11" i="1"/>
  <c r="Q3" i="33" s="1"/>
  <c r="Q12" i="33" s="1"/>
  <c r="S10" i="1"/>
  <c r="S9" i="1"/>
  <c r="S8" i="1"/>
  <c r="AQ4" i="33"/>
  <c r="AE10" i="33"/>
  <c r="I73" i="22"/>
  <c r="I120" i="22"/>
  <c r="I122" i="22" s="1"/>
  <c r="C123" i="22" s="1"/>
  <c r="C154" i="22" s="1"/>
  <c r="CH18" i="22"/>
  <c r="CH19" i="22" s="1"/>
  <c r="CA14" i="22"/>
  <c r="CA15" i="22" s="1"/>
  <c r="AR13" i="1"/>
  <c r="CA25" i="22" s="1"/>
  <c r="AS4" i="33"/>
  <c r="AH4" i="33"/>
  <c r="AG10" i="33"/>
  <c r="AZ8" i="33"/>
  <c r="CK20" i="22"/>
  <c r="CK81" i="22"/>
  <c r="CK46" i="22"/>
  <c r="CK115" i="22"/>
  <c r="CJ14" i="22"/>
  <c r="CJ15" i="22" s="1"/>
  <c r="BA13" i="1"/>
  <c r="X8" i="1"/>
  <c r="X11" i="1"/>
  <c r="V3" i="33" s="1"/>
  <c r="V12" i="33" s="1"/>
  <c r="X10" i="1"/>
  <c r="BG6" i="22"/>
  <c r="BG7" i="22" s="1"/>
  <c r="X9" i="1"/>
  <c r="CA6" i="22"/>
  <c r="CA7" i="22" s="1"/>
  <c r="AR8" i="1"/>
  <c r="AR10" i="1"/>
  <c r="AR9" i="1"/>
  <c r="AR11" i="1"/>
  <c r="AP3" i="33" s="1"/>
  <c r="AP12" i="33" s="1"/>
  <c r="AP14" i="33" s="1"/>
  <c r="BX6" i="22"/>
  <c r="BX7" i="22" s="1"/>
  <c r="AO9" i="1"/>
  <c r="AO11" i="1"/>
  <c r="AM3" i="33" s="1"/>
  <c r="AM12" i="33" s="1"/>
  <c r="AO8" i="1"/>
  <c r="AO10" i="1"/>
  <c r="BL6" i="22"/>
  <c r="BL7" i="22" s="1"/>
  <c r="AC8" i="1"/>
  <c r="AC9" i="1"/>
  <c r="AC10" i="1"/>
  <c r="AC11" i="1"/>
  <c r="AA3" i="33" s="1"/>
  <c r="AA12" i="33" s="1"/>
  <c r="AR4" i="33"/>
  <c r="AF10" i="33"/>
  <c r="P59" i="22"/>
  <c r="P93" i="22"/>
  <c r="P95" i="22" s="1"/>
  <c r="J96" i="22" s="1"/>
  <c r="P58" i="22"/>
  <c r="P60" i="22" s="1"/>
  <c r="J61" i="22" s="1"/>
  <c r="CG116" i="22"/>
  <c r="CG82" i="22"/>
  <c r="CG47" i="22"/>
  <c r="CH14" i="22"/>
  <c r="CH15" i="22" s="1"/>
  <c r="AY13" i="1"/>
  <c r="CH25" i="22" s="1"/>
  <c r="BE8" i="33"/>
  <c r="CP20" i="22"/>
  <c r="CP46" i="22"/>
  <c r="CP115" i="22"/>
  <c r="CP81" i="22"/>
  <c r="BX14" i="22"/>
  <c r="BX15" i="22" s="1"/>
  <c r="AO13" i="1"/>
  <c r="BX25" i="22" s="1"/>
  <c r="BZ14" i="22"/>
  <c r="BZ15" i="22" s="1"/>
  <c r="AQ13" i="1"/>
  <c r="BZ25" i="22" s="1"/>
  <c r="CB14" i="22"/>
  <c r="CB15" i="22" s="1"/>
  <c r="AS13" i="1"/>
  <c r="CB25" i="22" s="1"/>
  <c r="CE6" i="22"/>
  <c r="CE7" i="22" s="1"/>
  <c r="AV10" i="1"/>
  <c r="AV11" i="1"/>
  <c r="AT3" i="33" s="1"/>
  <c r="AT12" i="33" s="1"/>
  <c r="AT14" i="33" s="1"/>
  <c r="AV9" i="1"/>
  <c r="AV8" i="1"/>
  <c r="V13" i="1"/>
  <c r="BE25" i="22" s="1"/>
  <c r="BE14" i="22"/>
  <c r="BE15" i="22" s="1"/>
  <c r="CB6" i="22"/>
  <c r="CB7" i="22" s="1"/>
  <c r="AS8" i="1"/>
  <c r="AS10" i="1"/>
  <c r="AS11" i="1"/>
  <c r="AQ3" i="33" s="1"/>
  <c r="AQ12" i="33" s="1"/>
  <c r="AQ14" i="33" s="1"/>
  <c r="AS9" i="1"/>
  <c r="T13" i="1"/>
  <c r="BC25" i="22" s="1"/>
  <c r="BC14" i="22"/>
  <c r="BC15" i="22" s="1"/>
  <c r="BO6" i="22"/>
  <c r="BO7" i="22" s="1"/>
  <c r="AF8" i="1"/>
  <c r="AF10" i="1"/>
  <c r="AF9" i="1"/>
  <c r="AF11" i="1"/>
  <c r="AD3" i="33" s="1"/>
  <c r="AD12" i="33" s="1"/>
  <c r="CS14" i="22"/>
  <c r="CS15" i="22" s="1"/>
  <c r="BJ13" i="1"/>
  <c r="CS25" i="22" s="1"/>
  <c r="BR14" i="22"/>
  <c r="BR15" i="22" s="1"/>
  <c r="AI13" i="1"/>
  <c r="BR25" i="22" s="1"/>
  <c r="BV14" i="22"/>
  <c r="BV15" i="22" s="1"/>
  <c r="AM13" i="1"/>
  <c r="BV25" i="22" s="1"/>
  <c r="Z13" i="1"/>
  <c r="BI25" i="22" s="1"/>
  <c r="BI14" i="22"/>
  <c r="BI15" i="22" s="1"/>
  <c r="BC8" i="33"/>
  <c r="CN81" i="22"/>
  <c r="CN46" i="22"/>
  <c r="CN115" i="22"/>
  <c r="CN20" i="22"/>
  <c r="BT6" i="22"/>
  <c r="BT7" i="22" s="1"/>
  <c r="AK11" i="1"/>
  <c r="AI3" i="33" s="1"/>
  <c r="AI12" i="33" s="1"/>
  <c r="AK8" i="1"/>
  <c r="AK9" i="1"/>
  <c r="AK10" i="1"/>
  <c r="AC13" i="1"/>
  <c r="BL25" i="22" s="1"/>
  <c r="BL14" i="22"/>
  <c r="BL15" i="22" s="1"/>
  <c r="BB8" i="33"/>
  <c r="CM20" i="22"/>
  <c r="CM46" i="22"/>
  <c r="CM81" i="22"/>
  <c r="CM115" i="22"/>
  <c r="AP4" i="33"/>
  <c r="AD10" i="33"/>
  <c r="C42" i="59" l="1"/>
  <c r="AD68" i="49"/>
  <c r="AD14" i="49"/>
  <c r="AD65" i="49"/>
  <c r="AD64" i="49" s="1"/>
  <c r="AD12" i="49"/>
  <c r="P96" i="59"/>
  <c r="P95" i="59" s="1"/>
  <c r="P94" i="59" s="1"/>
  <c r="C45" i="59"/>
  <c r="C96" i="59"/>
  <c r="C98" i="59" s="1"/>
  <c r="P42" i="59"/>
  <c r="T42" i="59"/>
  <c r="P44" i="59"/>
  <c r="BC96" i="59"/>
  <c r="BC98" i="59" s="1"/>
  <c r="BC42" i="59"/>
  <c r="BC44" i="59"/>
  <c r="D21" i="56"/>
  <c r="D72" i="56"/>
  <c r="D18" i="56"/>
  <c r="E66" i="55"/>
  <c r="AK20" i="56"/>
  <c r="AO96" i="59"/>
  <c r="AO45" i="59"/>
  <c r="AO44" i="59"/>
  <c r="AO42" i="59"/>
  <c r="C97" i="59"/>
  <c r="AH45" i="59"/>
  <c r="AH44" i="59"/>
  <c r="AH42" i="59"/>
  <c r="AH96" i="59"/>
  <c r="T97" i="59"/>
  <c r="T95" i="59"/>
  <c r="T94" i="59" s="1"/>
  <c r="T98" i="59"/>
  <c r="J45" i="59"/>
  <c r="J44" i="59"/>
  <c r="J42" i="59"/>
  <c r="J96" i="59"/>
  <c r="V96" i="59"/>
  <c r="V45" i="59"/>
  <c r="V42" i="59"/>
  <c r="V44" i="59"/>
  <c r="I96" i="59"/>
  <c r="I45" i="59"/>
  <c r="I44" i="59"/>
  <c r="I42" i="59"/>
  <c r="AJ44" i="59"/>
  <c r="AJ42" i="59"/>
  <c r="AJ96" i="59"/>
  <c r="AJ45" i="59"/>
  <c r="B96" i="59"/>
  <c r="B45" i="59"/>
  <c r="B44" i="59"/>
  <c r="B42" i="59"/>
  <c r="AZ12" i="50"/>
  <c r="L45" i="59"/>
  <c r="L44" i="59"/>
  <c r="L42" i="59"/>
  <c r="L96" i="59"/>
  <c r="AR44" i="59"/>
  <c r="AR42" i="59"/>
  <c r="AR45" i="59"/>
  <c r="AR96" i="59"/>
  <c r="Q42" i="59"/>
  <c r="Q44" i="59"/>
  <c r="Q96" i="59"/>
  <c r="Q45" i="59"/>
  <c r="M44" i="59"/>
  <c r="M42" i="59"/>
  <c r="M96" i="59"/>
  <c r="M45" i="59"/>
  <c r="AY44" i="59"/>
  <c r="AY42" i="59"/>
  <c r="AY96" i="59"/>
  <c r="AY45" i="59"/>
  <c r="BF44" i="59"/>
  <c r="BF42" i="59"/>
  <c r="BF96" i="59"/>
  <c r="BF45" i="59"/>
  <c r="AM45" i="59"/>
  <c r="AM44" i="59"/>
  <c r="AM42" i="59"/>
  <c r="AM96" i="59"/>
  <c r="AZ14" i="50"/>
  <c r="AU42" i="59"/>
  <c r="AU96" i="59"/>
  <c r="AU45" i="59"/>
  <c r="AU44" i="59"/>
  <c r="BH96" i="59"/>
  <c r="BH42" i="59"/>
  <c r="BH45" i="59"/>
  <c r="BH44" i="59"/>
  <c r="BB42" i="59"/>
  <c r="BB44" i="59"/>
  <c r="BB96" i="59"/>
  <c r="BB45" i="59"/>
  <c r="X96" i="59"/>
  <c r="X45" i="59"/>
  <c r="X44" i="59"/>
  <c r="X42" i="59"/>
  <c r="Z45" i="59"/>
  <c r="Z42" i="59"/>
  <c r="Z44" i="59"/>
  <c r="Z96" i="59"/>
  <c r="BD96" i="59"/>
  <c r="BD45" i="59"/>
  <c r="BD44" i="59"/>
  <c r="BD42" i="59"/>
  <c r="BE96" i="59"/>
  <c r="BE45" i="59"/>
  <c r="BE44" i="59"/>
  <c r="BE42" i="59"/>
  <c r="AI44" i="59"/>
  <c r="AI42" i="59"/>
  <c r="AI96" i="59"/>
  <c r="AI45" i="59"/>
  <c r="AZ15" i="50"/>
  <c r="AZ68" i="50"/>
  <c r="BF30" i="58"/>
  <c r="H96" i="59"/>
  <c r="H45" i="59"/>
  <c r="H44" i="59"/>
  <c r="H42" i="59"/>
  <c r="AX44" i="59"/>
  <c r="AX42" i="59"/>
  <c r="AX45" i="59"/>
  <c r="AX96" i="59"/>
  <c r="AZ42" i="59"/>
  <c r="AZ96" i="59"/>
  <c r="AZ45" i="59"/>
  <c r="AZ44" i="59"/>
  <c r="BA96" i="59"/>
  <c r="BA45" i="59"/>
  <c r="BA44" i="59"/>
  <c r="BA42" i="59"/>
  <c r="R45" i="59"/>
  <c r="R96" i="59"/>
  <c r="R44" i="59"/>
  <c r="R42" i="59"/>
  <c r="AT42" i="59"/>
  <c r="AT96" i="59"/>
  <c r="AT44" i="59"/>
  <c r="AT45" i="59"/>
  <c r="AF96" i="59"/>
  <c r="AF45" i="59"/>
  <c r="AF44" i="59"/>
  <c r="AF42" i="59"/>
  <c r="S44" i="59"/>
  <c r="S42" i="59"/>
  <c r="S96" i="59"/>
  <c r="S45" i="59"/>
  <c r="AZ67" i="50"/>
  <c r="BF31" i="58"/>
  <c r="Y96" i="59"/>
  <c r="Y45" i="59"/>
  <c r="Y44" i="59"/>
  <c r="Y42" i="59"/>
  <c r="AK44" i="59"/>
  <c r="AK96" i="59"/>
  <c r="AK42" i="59"/>
  <c r="AK45" i="59"/>
  <c r="F96" i="59"/>
  <c r="F45" i="59"/>
  <c r="F42" i="59"/>
  <c r="F44" i="59"/>
  <c r="AD44" i="59"/>
  <c r="AD42" i="59"/>
  <c r="AD96" i="59"/>
  <c r="AD45" i="59"/>
  <c r="K96" i="59"/>
  <c r="K45" i="59"/>
  <c r="K44" i="59"/>
  <c r="K42" i="59"/>
  <c r="AA96" i="59"/>
  <c r="AA45" i="59"/>
  <c r="AA42" i="59"/>
  <c r="AA44" i="59"/>
  <c r="AE96" i="59"/>
  <c r="AE45" i="59"/>
  <c r="AE44" i="59"/>
  <c r="AE42" i="59"/>
  <c r="AQ96" i="59"/>
  <c r="AQ45" i="59"/>
  <c r="AQ44" i="59"/>
  <c r="AQ42" i="59"/>
  <c r="AS44" i="59"/>
  <c r="AS42" i="59"/>
  <c r="AS96" i="59"/>
  <c r="AS45" i="59"/>
  <c r="BF28" i="58"/>
  <c r="G82" i="58"/>
  <c r="G83" i="58" s="1"/>
  <c r="G45" i="59"/>
  <c r="G96" i="59"/>
  <c r="G44" i="59"/>
  <c r="G42" i="59"/>
  <c r="D44" i="59"/>
  <c r="D42" i="59"/>
  <c r="D96" i="59"/>
  <c r="D45" i="59"/>
  <c r="O97" i="59"/>
  <c r="O95" i="59"/>
  <c r="O94" i="59" s="1"/>
  <c r="O98" i="59"/>
  <c r="AL44" i="59"/>
  <c r="AL96" i="59"/>
  <c r="AL45" i="59"/>
  <c r="AL42" i="59"/>
  <c r="U44" i="59"/>
  <c r="U42" i="59"/>
  <c r="U96" i="59"/>
  <c r="U45" i="59"/>
  <c r="BG96" i="59"/>
  <c r="BG42" i="59"/>
  <c r="BG45" i="59"/>
  <c r="BG44" i="59"/>
  <c r="N44" i="59"/>
  <c r="N96" i="59"/>
  <c r="N42" i="59"/>
  <c r="N45" i="59"/>
  <c r="AV42" i="59"/>
  <c r="AV96" i="59"/>
  <c r="AV44" i="59"/>
  <c r="AV45" i="59"/>
  <c r="AW42" i="59"/>
  <c r="AW45" i="59"/>
  <c r="AW44" i="59"/>
  <c r="AW96" i="59"/>
  <c r="W45" i="59"/>
  <c r="W44" i="59"/>
  <c r="W42" i="59"/>
  <c r="G31" i="58"/>
  <c r="AG42" i="59"/>
  <c r="AG44" i="59"/>
  <c r="AG96" i="59"/>
  <c r="AG45" i="59"/>
  <c r="BI44" i="59"/>
  <c r="BI42" i="59"/>
  <c r="BI96" i="59"/>
  <c r="BI45" i="59"/>
  <c r="AC44" i="59"/>
  <c r="AC42" i="59"/>
  <c r="AC96" i="59"/>
  <c r="AC45" i="59"/>
  <c r="AP44" i="59"/>
  <c r="AP42" i="59"/>
  <c r="AP45" i="59"/>
  <c r="AP96" i="59"/>
  <c r="AN96" i="59"/>
  <c r="AN45" i="59"/>
  <c r="AN44" i="59"/>
  <c r="AN42" i="59"/>
  <c r="E96" i="59"/>
  <c r="E45" i="59"/>
  <c r="E44" i="59"/>
  <c r="E42" i="59"/>
  <c r="AB42" i="59"/>
  <c r="AB96" i="59"/>
  <c r="AB44" i="59"/>
  <c r="AB45" i="59"/>
  <c r="G30" i="58"/>
  <c r="J30" i="58"/>
  <c r="AA28" i="58"/>
  <c r="AA82" i="58"/>
  <c r="AA84" i="58" s="1"/>
  <c r="AA31" i="58"/>
  <c r="B31" i="58"/>
  <c r="B82" i="58"/>
  <c r="B81" i="58" s="1"/>
  <c r="B80" i="58" s="1"/>
  <c r="B30" i="58"/>
  <c r="BH31" i="58"/>
  <c r="AL12" i="45"/>
  <c r="AB15" i="48"/>
  <c r="J31" i="58"/>
  <c r="AB12" i="48"/>
  <c r="AL14" i="45"/>
  <c r="AL67" i="45" s="1"/>
  <c r="AL65" i="45" s="1"/>
  <c r="AL64" i="45" s="1"/>
  <c r="AL63" i="45" s="1"/>
  <c r="AB14" i="48"/>
  <c r="J82" i="58"/>
  <c r="J81" i="58" s="1"/>
  <c r="J80" i="58" s="1"/>
  <c r="AB68" i="48"/>
  <c r="BH82" i="58"/>
  <c r="BH81" i="58" s="1"/>
  <c r="BH80" i="58" s="1"/>
  <c r="AR12" i="51"/>
  <c r="BH28" i="58"/>
  <c r="AR14" i="51"/>
  <c r="AS82" i="58"/>
  <c r="AS83" i="58" s="1"/>
  <c r="AH12" i="43"/>
  <c r="AH65" i="43" s="1"/>
  <c r="AH64" i="43" s="1"/>
  <c r="AH63" i="43" s="1"/>
  <c r="AH62" i="43" s="1"/>
  <c r="C20" i="56"/>
  <c r="AO82" i="58"/>
  <c r="AO81" i="58" s="1"/>
  <c r="AO80" i="58" s="1"/>
  <c r="AD28" i="58"/>
  <c r="AB14" i="51"/>
  <c r="C21" i="56"/>
  <c r="AO31" i="58"/>
  <c r="AD31" i="58"/>
  <c r="T68" i="51"/>
  <c r="C72" i="56"/>
  <c r="C73" i="56" s="1"/>
  <c r="AO28" i="58"/>
  <c r="AD82" i="58"/>
  <c r="AD81" i="58" s="1"/>
  <c r="AD80" i="58" s="1"/>
  <c r="T12" i="51"/>
  <c r="T14" i="51"/>
  <c r="AT13" i="45"/>
  <c r="AT66" i="45" s="1"/>
  <c r="AT65" i="45" s="1"/>
  <c r="AT64" i="45" s="1"/>
  <c r="AT63" i="45" s="1"/>
  <c r="E14" i="51"/>
  <c r="R21" i="56"/>
  <c r="BG20" i="56"/>
  <c r="BG12" i="50"/>
  <c r="E15" i="51"/>
  <c r="BG14" i="50"/>
  <c r="G65" i="38"/>
  <c r="G64" i="38" s="1"/>
  <c r="G63" i="38" s="1"/>
  <c r="Z28" i="58"/>
  <c r="Z82" i="58"/>
  <c r="Z31" i="58"/>
  <c r="Z30" i="58"/>
  <c r="C30" i="58"/>
  <c r="C82" i="58"/>
  <c r="C31" i="58"/>
  <c r="C28" i="58"/>
  <c r="X30" i="58"/>
  <c r="X31" i="58"/>
  <c r="X28" i="58"/>
  <c r="X82" i="58"/>
  <c r="L28" i="58"/>
  <c r="L31" i="58"/>
  <c r="L30" i="58"/>
  <c r="L82" i="58"/>
  <c r="O28" i="58"/>
  <c r="O82" i="58"/>
  <c r="O30" i="58"/>
  <c r="O31" i="58"/>
  <c r="BC72" i="56"/>
  <c r="BC71" i="56" s="1"/>
  <c r="BC70" i="56" s="1"/>
  <c r="Y30" i="58"/>
  <c r="Y28" i="58"/>
  <c r="Y82" i="58"/>
  <c r="Y31" i="58"/>
  <c r="AX28" i="58"/>
  <c r="AX30" i="58"/>
  <c r="AX82" i="58"/>
  <c r="AX31" i="58"/>
  <c r="I30" i="58"/>
  <c r="I28" i="58"/>
  <c r="I31" i="58"/>
  <c r="I82" i="58"/>
  <c r="AE28" i="58"/>
  <c r="AE30" i="58"/>
  <c r="AE82" i="58"/>
  <c r="AE31" i="58"/>
  <c r="BF81" i="58"/>
  <c r="BF80" i="58" s="1"/>
  <c r="BF84" i="58"/>
  <c r="BF83" i="58"/>
  <c r="AQ31" i="58"/>
  <c r="AQ28" i="58"/>
  <c r="AQ82" i="58"/>
  <c r="AQ30" i="58"/>
  <c r="AL30" i="58"/>
  <c r="AL28" i="58"/>
  <c r="AL82" i="58"/>
  <c r="AL31" i="58"/>
  <c r="W17" i="56"/>
  <c r="W18" i="56" s="1"/>
  <c r="R4" i="56"/>
  <c r="S4" i="56"/>
  <c r="AV28" i="58"/>
  <c r="AV82" i="58"/>
  <c r="AV30" i="58"/>
  <c r="AV31" i="58"/>
  <c r="Q31" i="58"/>
  <c r="Q30" i="58"/>
  <c r="Q82" i="58"/>
  <c r="Q28" i="58"/>
  <c r="AF30" i="58"/>
  <c r="AF82" i="58"/>
  <c r="AF31" i="58"/>
  <c r="AF28" i="58"/>
  <c r="BB30" i="58"/>
  <c r="BB28" i="58"/>
  <c r="BB31" i="58"/>
  <c r="BB82" i="58"/>
  <c r="BA30" i="58"/>
  <c r="BA31" i="58"/>
  <c r="BA28" i="58"/>
  <c r="BA82" i="58"/>
  <c r="AG30" i="58"/>
  <c r="AG82" i="58"/>
  <c r="AG31" i="58"/>
  <c r="AG28" i="58"/>
  <c r="BC31" i="58"/>
  <c r="BC28" i="58"/>
  <c r="BC82" i="58"/>
  <c r="BC30" i="58"/>
  <c r="AN30" i="58"/>
  <c r="AN28" i="58"/>
  <c r="AN31" i="58"/>
  <c r="AN82" i="58"/>
  <c r="AM30" i="58"/>
  <c r="AM31" i="58"/>
  <c r="AM82" i="58"/>
  <c r="AM28" i="58"/>
  <c r="E30" i="58"/>
  <c r="E28" i="58"/>
  <c r="E31" i="58"/>
  <c r="E82" i="58"/>
  <c r="BE30" i="58"/>
  <c r="BE28" i="58"/>
  <c r="BE82" i="58"/>
  <c r="BE31" i="58"/>
  <c r="D31" i="58"/>
  <c r="D30" i="58"/>
  <c r="D28" i="58"/>
  <c r="D82" i="58"/>
  <c r="BD30" i="58"/>
  <c r="BD31" i="58"/>
  <c r="BD28" i="58"/>
  <c r="BD82" i="58"/>
  <c r="N30" i="58"/>
  <c r="N82" i="58"/>
  <c r="N31" i="58"/>
  <c r="N28" i="58"/>
  <c r="AU30" i="58"/>
  <c r="AU31" i="58"/>
  <c r="AU28" i="58"/>
  <c r="AU82" i="58"/>
  <c r="M31" i="58"/>
  <c r="M82" i="58"/>
  <c r="M30" i="58"/>
  <c r="M28" i="58"/>
  <c r="T31" i="58"/>
  <c r="T30" i="58"/>
  <c r="T28" i="58"/>
  <c r="T82" i="58"/>
  <c r="P28" i="58"/>
  <c r="P30" i="58"/>
  <c r="P82" i="58"/>
  <c r="P31" i="58"/>
  <c r="AI31" i="58"/>
  <c r="AI82" i="58"/>
  <c r="AI28" i="58"/>
  <c r="AI30" i="58"/>
  <c r="V30" i="58"/>
  <c r="V28" i="58"/>
  <c r="V31" i="58"/>
  <c r="V82" i="58"/>
  <c r="AC31" i="58"/>
  <c r="AC30" i="58"/>
  <c r="AC28" i="58"/>
  <c r="AC82" i="58"/>
  <c r="F30" i="58"/>
  <c r="F28" i="58"/>
  <c r="F31" i="58"/>
  <c r="F82" i="58"/>
  <c r="AB31" i="58"/>
  <c r="AB30" i="58"/>
  <c r="AB82" i="58"/>
  <c r="AB28" i="58"/>
  <c r="AY31" i="58"/>
  <c r="AY30" i="58"/>
  <c r="AY28" i="58"/>
  <c r="AY82" i="58"/>
  <c r="W27" i="58"/>
  <c r="R4" i="58"/>
  <c r="S4" i="58"/>
  <c r="AH28" i="58"/>
  <c r="AH30" i="58"/>
  <c r="AH82" i="58"/>
  <c r="AH31" i="58"/>
  <c r="AK31" i="58"/>
  <c r="AK30" i="58"/>
  <c r="AK28" i="58"/>
  <c r="AK82" i="58"/>
  <c r="BC18" i="56"/>
  <c r="AR31" i="58"/>
  <c r="AR82" i="58"/>
  <c r="AR30" i="58"/>
  <c r="AR28" i="58"/>
  <c r="U30" i="58"/>
  <c r="U31" i="58"/>
  <c r="U28" i="58"/>
  <c r="U82" i="58"/>
  <c r="BG30" i="58"/>
  <c r="BG31" i="58"/>
  <c r="BG28" i="58"/>
  <c r="BG82" i="58"/>
  <c r="R30" i="58"/>
  <c r="R28" i="58"/>
  <c r="R82" i="58"/>
  <c r="R31" i="58"/>
  <c r="AT82" i="58"/>
  <c r="AT30" i="58"/>
  <c r="AT31" i="58"/>
  <c r="AT28" i="58"/>
  <c r="G84" i="58"/>
  <c r="G81" i="58"/>
  <c r="G80" i="58" s="1"/>
  <c r="AW82" i="58"/>
  <c r="AW31" i="58"/>
  <c r="AW30" i="58"/>
  <c r="AW28" i="58"/>
  <c r="AZ31" i="58"/>
  <c r="AZ28" i="58"/>
  <c r="AZ82" i="58"/>
  <c r="AZ30" i="58"/>
  <c r="K28" i="58"/>
  <c r="K31" i="58"/>
  <c r="K82" i="58"/>
  <c r="K30" i="58"/>
  <c r="AJ31" i="58"/>
  <c r="AJ30" i="58"/>
  <c r="AJ28" i="58"/>
  <c r="AJ82" i="58"/>
  <c r="AP28" i="58"/>
  <c r="AP82" i="58"/>
  <c r="AP30" i="58"/>
  <c r="AP31" i="58"/>
  <c r="BI31" i="58"/>
  <c r="BI30" i="58"/>
  <c r="BI28" i="58"/>
  <c r="BI82" i="58"/>
  <c r="H28" i="58"/>
  <c r="H31" i="58"/>
  <c r="H82" i="58"/>
  <c r="H30" i="58"/>
  <c r="S30" i="58"/>
  <c r="S82" i="58"/>
  <c r="S31" i="58"/>
  <c r="S28" i="58"/>
  <c r="AI21" i="56"/>
  <c r="BG21" i="56"/>
  <c r="AI20" i="56"/>
  <c r="L72" i="56"/>
  <c r="L73" i="56" s="1"/>
  <c r="AB12" i="51"/>
  <c r="BF68" i="51"/>
  <c r="U14" i="48"/>
  <c r="AB13" i="44"/>
  <c r="AB66" i="44" s="1"/>
  <c r="E21" i="56"/>
  <c r="E72" i="56"/>
  <c r="E71" i="56" s="1"/>
  <c r="E70" i="56" s="1"/>
  <c r="V21" i="56"/>
  <c r="BH18" i="56"/>
  <c r="AK21" i="56"/>
  <c r="AW72" i="56"/>
  <c r="AW71" i="56" s="1"/>
  <c r="AW70" i="56" s="1"/>
  <c r="E18" i="56"/>
  <c r="V72" i="56"/>
  <c r="V74" i="56" s="1"/>
  <c r="L20" i="56"/>
  <c r="V20" i="56"/>
  <c r="R18" i="56"/>
  <c r="U12" i="48"/>
  <c r="AM18" i="56"/>
  <c r="AI72" i="56"/>
  <c r="AI73" i="56" s="1"/>
  <c r="BH72" i="56"/>
  <c r="BH73" i="56" s="1"/>
  <c r="AM21" i="56"/>
  <c r="H72" i="56"/>
  <c r="H73" i="56" s="1"/>
  <c r="AM72" i="56"/>
  <c r="AM74" i="56" s="1"/>
  <c r="U15" i="48"/>
  <c r="AW18" i="56"/>
  <c r="S18" i="56"/>
  <c r="AA11" i="44"/>
  <c r="AY12" i="44"/>
  <c r="AY65" i="44" s="1"/>
  <c r="AY64" i="44" s="1"/>
  <c r="AY63" i="44" s="1"/>
  <c r="AY62" i="44" s="1"/>
  <c r="BD19" i="53"/>
  <c r="E12" i="51"/>
  <c r="AW20" i="56"/>
  <c r="BB72" i="56"/>
  <c r="BB73" i="56" s="1"/>
  <c r="BB20" i="56"/>
  <c r="AV20" i="56"/>
  <c r="BB21" i="56"/>
  <c r="AF18" i="56"/>
  <c r="M21" i="56"/>
  <c r="AV21" i="56"/>
  <c r="AF20" i="56"/>
  <c r="H15" i="48"/>
  <c r="M12" i="51"/>
  <c r="L21" i="56"/>
  <c r="AF21" i="56"/>
  <c r="H14" i="48"/>
  <c r="BD18" i="53"/>
  <c r="AJ18" i="56"/>
  <c r="AQ21" i="56"/>
  <c r="AQ72" i="56"/>
  <c r="AQ73" i="56" s="1"/>
  <c r="BH21" i="56"/>
  <c r="I72" i="56"/>
  <c r="I74" i="56" s="1"/>
  <c r="AV72" i="56"/>
  <c r="AV74" i="56" s="1"/>
  <c r="AQ13" i="45"/>
  <c r="AQ66" i="45" s="1"/>
  <c r="AQ14" i="45"/>
  <c r="AQ67" i="45" s="1"/>
  <c r="AY11" i="44"/>
  <c r="BH14" i="50"/>
  <c r="B72" i="56"/>
  <c r="B73" i="56" s="1"/>
  <c r="BH12" i="50"/>
  <c r="B18" i="56"/>
  <c r="J13" i="44"/>
  <c r="J66" i="44" s="1"/>
  <c r="BH15" i="50"/>
  <c r="BH68" i="50"/>
  <c r="B20" i="56"/>
  <c r="AQ18" i="56"/>
  <c r="AA12" i="44"/>
  <c r="AA65" i="44" s="1"/>
  <c r="AA64" i="44" s="1"/>
  <c r="AA63" i="44" s="1"/>
  <c r="AA62" i="44" s="1"/>
  <c r="O20" i="56"/>
  <c r="AX20" i="56"/>
  <c r="AZ21" i="56"/>
  <c r="AZ18" i="56"/>
  <c r="AX21" i="56"/>
  <c r="AG18" i="56"/>
  <c r="AZ72" i="56"/>
  <c r="AZ71" i="56" s="1"/>
  <c r="AZ70" i="56" s="1"/>
  <c r="AG20" i="56"/>
  <c r="AG72" i="56"/>
  <c r="AG71" i="56" s="1"/>
  <c r="AG70" i="56" s="1"/>
  <c r="O72" i="56"/>
  <c r="O74" i="56" s="1"/>
  <c r="I18" i="56"/>
  <c r="O18" i="56"/>
  <c r="I20" i="56"/>
  <c r="AX72" i="56"/>
  <c r="AX71" i="56" s="1"/>
  <c r="AX70" i="56" s="1"/>
  <c r="M20" i="56"/>
  <c r="AO72" i="56"/>
  <c r="AO74" i="56" s="1"/>
  <c r="AA20" i="56"/>
  <c r="AJ20" i="56"/>
  <c r="AO20" i="56"/>
  <c r="AA21" i="56"/>
  <c r="F20" i="56"/>
  <c r="AO18" i="56"/>
  <c r="AA72" i="56"/>
  <c r="AA73" i="56" s="1"/>
  <c r="F18" i="56"/>
  <c r="F21" i="56"/>
  <c r="AJ21" i="56"/>
  <c r="M72" i="56"/>
  <c r="M74" i="56" s="1"/>
  <c r="X18" i="56"/>
  <c r="H20" i="56"/>
  <c r="H21" i="56"/>
  <c r="AE72" i="56"/>
  <c r="AE73" i="56" s="1"/>
  <c r="BA21" i="56"/>
  <c r="Y18" i="56"/>
  <c r="Y20" i="56"/>
  <c r="Y21" i="56"/>
  <c r="BG72" i="56"/>
  <c r="BG74" i="56" s="1"/>
  <c r="AE21" i="56"/>
  <c r="S72" i="56"/>
  <c r="S74" i="56" s="1"/>
  <c r="AN18" i="56"/>
  <c r="S21" i="56"/>
  <c r="BA20" i="56"/>
  <c r="AP18" i="56"/>
  <c r="BA72" i="56"/>
  <c r="BA73" i="56" s="1"/>
  <c r="AE20" i="56"/>
  <c r="AP20" i="56"/>
  <c r="X20" i="56"/>
  <c r="E68" i="51"/>
  <c r="AP21" i="56"/>
  <c r="X72" i="56"/>
  <c r="X71" i="56" s="1"/>
  <c r="X70" i="56" s="1"/>
  <c r="I11" i="38"/>
  <c r="I13" i="38"/>
  <c r="I66" i="38" s="1"/>
  <c r="I65" i="38" s="1"/>
  <c r="I64" i="38" s="1"/>
  <c r="I63" i="38" s="1"/>
  <c r="X12" i="44"/>
  <c r="X65" i="44" s="1"/>
  <c r="X64" i="44" s="1"/>
  <c r="X63" i="44" s="1"/>
  <c r="X62" i="44" s="1"/>
  <c r="X11" i="44"/>
  <c r="AN20" i="56"/>
  <c r="J11" i="44"/>
  <c r="AN21" i="56"/>
  <c r="E14" i="55"/>
  <c r="D12" i="45"/>
  <c r="U68" i="49"/>
  <c r="U65" i="49"/>
  <c r="U64" i="49" s="1"/>
  <c r="U14" i="49"/>
  <c r="F14" i="38"/>
  <c r="F67" i="38" s="1"/>
  <c r="U15" i="49"/>
  <c r="F13" i="38"/>
  <c r="F66" i="38" s="1"/>
  <c r="U12" i="49"/>
  <c r="F71" i="56"/>
  <c r="F70" i="56" s="1"/>
  <c r="F73" i="56"/>
  <c r="F74" i="56"/>
  <c r="R71" i="56"/>
  <c r="R70" i="56" s="1"/>
  <c r="R73" i="56"/>
  <c r="R74" i="56"/>
  <c r="AP73" i="56"/>
  <c r="AP71" i="56"/>
  <c r="AP70" i="56" s="1"/>
  <c r="AP74" i="56"/>
  <c r="Q20" i="56"/>
  <c r="Q72" i="56"/>
  <c r="Q21" i="56"/>
  <c r="Q18" i="56"/>
  <c r="C71" i="56"/>
  <c r="C70" i="56" s="1"/>
  <c r="AY11" i="43"/>
  <c r="BF20" i="56"/>
  <c r="BF18" i="56"/>
  <c r="BF21" i="56"/>
  <c r="BF72" i="56"/>
  <c r="AN74" i="56"/>
  <c r="AN73" i="56"/>
  <c r="AN71" i="56"/>
  <c r="AN70" i="56" s="1"/>
  <c r="D74" i="56"/>
  <c r="D71" i="56"/>
  <c r="D70" i="56" s="1"/>
  <c r="D73" i="56"/>
  <c r="P21" i="56"/>
  <c r="P72" i="56"/>
  <c r="P20" i="56"/>
  <c r="P18" i="56"/>
  <c r="Z20" i="56"/>
  <c r="Z72" i="56"/>
  <c r="Z18" i="56"/>
  <c r="Z21" i="56"/>
  <c r="BE72" i="56"/>
  <c r="BE21" i="56"/>
  <c r="BE20" i="56"/>
  <c r="BE18" i="56"/>
  <c r="AS20" i="56"/>
  <c r="AS21" i="56"/>
  <c r="AS18" i="56"/>
  <c r="AS72" i="56"/>
  <c r="AJ74" i="56"/>
  <c r="AJ71" i="56"/>
  <c r="AJ70" i="56" s="1"/>
  <c r="AJ73" i="56"/>
  <c r="J72" i="56"/>
  <c r="J18" i="56"/>
  <c r="J20" i="56"/>
  <c r="J21" i="56"/>
  <c r="BG67" i="50"/>
  <c r="AC21" i="56"/>
  <c r="AC20" i="56"/>
  <c r="AC18" i="56"/>
  <c r="AC72" i="56"/>
  <c r="G20" i="56"/>
  <c r="G72" i="56"/>
  <c r="G18" i="56"/>
  <c r="G21" i="56"/>
  <c r="AY20" i="56"/>
  <c r="AY18" i="56"/>
  <c r="AY72" i="56"/>
  <c r="AY21" i="56"/>
  <c r="BD18" i="56"/>
  <c r="BD21" i="56"/>
  <c r="BD72" i="56"/>
  <c r="BD20" i="56"/>
  <c r="U18" i="56"/>
  <c r="U72" i="56"/>
  <c r="U21" i="56"/>
  <c r="U20" i="56"/>
  <c r="Y73" i="56"/>
  <c r="Y74" i="56"/>
  <c r="Y71" i="56"/>
  <c r="Y70" i="56" s="1"/>
  <c r="AR72" i="56"/>
  <c r="AR20" i="56"/>
  <c r="AR18" i="56"/>
  <c r="AR21" i="56"/>
  <c r="BI21" i="56"/>
  <c r="BI20" i="56"/>
  <c r="BI18" i="56"/>
  <c r="BI72" i="56"/>
  <c r="AL20" i="56"/>
  <c r="AL18" i="56"/>
  <c r="AL72" i="56"/>
  <c r="AL21" i="56"/>
  <c r="N20" i="56"/>
  <c r="N21" i="56"/>
  <c r="N72" i="56"/>
  <c r="N18" i="56"/>
  <c r="AU18" i="56"/>
  <c r="AU20" i="56"/>
  <c r="AU21" i="56"/>
  <c r="AU72" i="56"/>
  <c r="AT20" i="56"/>
  <c r="AT21" i="56"/>
  <c r="AT18" i="56"/>
  <c r="AT72" i="56"/>
  <c r="K20" i="56"/>
  <c r="K21" i="56"/>
  <c r="K18" i="56"/>
  <c r="K72" i="56"/>
  <c r="C11" i="44"/>
  <c r="E12" i="55"/>
  <c r="T20" i="56"/>
  <c r="T18" i="56"/>
  <c r="T72" i="56"/>
  <c r="T21" i="56"/>
  <c r="AD18" i="56"/>
  <c r="AD72" i="56"/>
  <c r="AD21" i="56"/>
  <c r="AD20" i="56"/>
  <c r="AF74" i="56"/>
  <c r="AF73" i="56"/>
  <c r="AF71" i="56"/>
  <c r="AF70" i="56" s="1"/>
  <c r="AH21" i="56"/>
  <c r="AH20" i="56"/>
  <c r="AH18" i="56"/>
  <c r="AH72" i="56"/>
  <c r="AK73" i="56"/>
  <c r="AK71" i="56"/>
  <c r="AK70" i="56" s="1"/>
  <c r="AK74" i="56"/>
  <c r="M73" i="56"/>
  <c r="AB72" i="56"/>
  <c r="AB20" i="56"/>
  <c r="AB18" i="56"/>
  <c r="AB21" i="56"/>
  <c r="AO12" i="48"/>
  <c r="AI14" i="55"/>
  <c r="E11" i="38"/>
  <c r="R15" i="55"/>
  <c r="AM11" i="43"/>
  <c r="E14" i="38"/>
  <c r="E67" i="38" s="1"/>
  <c r="E65" i="38" s="1"/>
  <c r="E64" i="38" s="1"/>
  <c r="E63" i="38" s="1"/>
  <c r="R14" i="55"/>
  <c r="AM12" i="43"/>
  <c r="AM65" i="43" s="1"/>
  <c r="AM64" i="43" s="1"/>
  <c r="AM63" i="43" s="1"/>
  <c r="AM62" i="43" s="1"/>
  <c r="I14" i="55"/>
  <c r="BD11" i="44"/>
  <c r="AH11" i="43"/>
  <c r="H12" i="48"/>
  <c r="BD16" i="53"/>
  <c r="I12" i="55"/>
  <c r="AI15" i="55"/>
  <c r="I15" i="55"/>
  <c r="BH13" i="45"/>
  <c r="BH66" i="45" s="1"/>
  <c r="M14" i="51"/>
  <c r="R66" i="55"/>
  <c r="R68" i="55" s="1"/>
  <c r="L12" i="45"/>
  <c r="K15" i="48"/>
  <c r="AI15" i="49"/>
  <c r="AT12" i="49"/>
  <c r="BI14" i="51"/>
  <c r="M15" i="51"/>
  <c r="BF12" i="51"/>
  <c r="J71" i="53"/>
  <c r="AS12" i="55"/>
  <c r="BG68" i="50"/>
  <c r="Y11" i="44"/>
  <c r="AI14" i="49"/>
  <c r="BF14" i="51"/>
  <c r="M68" i="51"/>
  <c r="AS14" i="55"/>
  <c r="D14" i="45"/>
  <c r="D67" i="45" s="1"/>
  <c r="D65" i="45" s="1"/>
  <c r="D64" i="45" s="1"/>
  <c r="D63" i="45" s="1"/>
  <c r="T15" i="49"/>
  <c r="AI12" i="49"/>
  <c r="BF15" i="51"/>
  <c r="AS15" i="55"/>
  <c r="Y12" i="44"/>
  <c r="Y65" i="44" s="1"/>
  <c r="Y64" i="44" s="1"/>
  <c r="Y63" i="44" s="1"/>
  <c r="Y62" i="44" s="1"/>
  <c r="BB12" i="46"/>
  <c r="AQ13" i="44"/>
  <c r="AQ66" i="44" s="1"/>
  <c r="BF13" i="44"/>
  <c r="BF66" i="44" s="1"/>
  <c r="AZ13" i="44"/>
  <c r="AZ66" i="44" s="1"/>
  <c r="AZ64" i="44" s="1"/>
  <c r="AZ63" i="44" s="1"/>
  <c r="AZ62" i="44" s="1"/>
  <c r="T14" i="49"/>
  <c r="AK15" i="48"/>
  <c r="T12" i="49"/>
  <c r="AT14" i="49"/>
  <c r="AY19" i="53"/>
  <c r="B13" i="38"/>
  <c r="B66" i="38" s="1"/>
  <c r="AT15" i="49"/>
  <c r="B14" i="38"/>
  <c r="B67" i="38" s="1"/>
  <c r="BB15" i="46"/>
  <c r="AO15" i="48"/>
  <c r="AB15" i="51"/>
  <c r="BA18" i="53"/>
  <c r="V67" i="48"/>
  <c r="V65" i="48" s="1"/>
  <c r="V64" i="48" s="1"/>
  <c r="BB12" i="55"/>
  <c r="AI66" i="55"/>
  <c r="AI67" i="55" s="1"/>
  <c r="T14" i="46"/>
  <c r="AR14" i="50"/>
  <c r="BF12" i="44"/>
  <c r="BF65" i="44" s="1"/>
  <c r="AZ11" i="44"/>
  <c r="AE12" i="44"/>
  <c r="AE65" i="44" s="1"/>
  <c r="BB14" i="46"/>
  <c r="T12" i="46"/>
  <c r="AO14" i="48"/>
  <c r="AK12" i="48"/>
  <c r="AR12" i="50"/>
  <c r="J19" i="53"/>
  <c r="U11" i="44"/>
  <c r="Z12" i="43"/>
  <c r="Z65" i="43" s="1"/>
  <c r="Z64" i="43" s="1"/>
  <c r="Z63" i="43" s="1"/>
  <c r="Z62" i="43" s="1"/>
  <c r="AE13" i="44"/>
  <c r="AE66" i="44" s="1"/>
  <c r="T15" i="46"/>
  <c r="AK14" i="48"/>
  <c r="AR15" i="50"/>
  <c r="L14" i="51"/>
  <c r="J18" i="53"/>
  <c r="BD72" i="53"/>
  <c r="R11" i="43"/>
  <c r="M12" i="44"/>
  <c r="M65" i="44" s="1"/>
  <c r="BH15" i="49"/>
  <c r="G14" i="55"/>
  <c r="BR116" i="22"/>
  <c r="O14" i="51"/>
  <c r="BR82" i="22"/>
  <c r="R13" i="43"/>
  <c r="R66" i="43" s="1"/>
  <c r="R64" i="43" s="1"/>
  <c r="R63" i="43" s="1"/>
  <c r="R62" i="43" s="1"/>
  <c r="BB14" i="55"/>
  <c r="AK14" i="45"/>
  <c r="AK67" i="45" s="1"/>
  <c r="BB15" i="55"/>
  <c r="R13" i="44"/>
  <c r="R66" i="44" s="1"/>
  <c r="AK13" i="45"/>
  <c r="AK66" i="45" s="1"/>
  <c r="K12" i="49"/>
  <c r="AL15" i="49"/>
  <c r="G66" i="55"/>
  <c r="G68" i="55" s="1"/>
  <c r="M13" i="44"/>
  <c r="M66" i="44" s="1"/>
  <c r="S14" i="51"/>
  <c r="G15" i="55"/>
  <c r="N14" i="45"/>
  <c r="N67" i="45" s="1"/>
  <c r="N65" i="45" s="1"/>
  <c r="N64" i="45" s="1"/>
  <c r="N63" i="45" s="1"/>
  <c r="L15" i="49"/>
  <c r="X14" i="49"/>
  <c r="AY18" i="53"/>
  <c r="F67" i="49"/>
  <c r="F68" i="49"/>
  <c r="F65" i="49"/>
  <c r="F64" i="49" s="1"/>
  <c r="O65" i="50"/>
  <c r="O64" i="50" s="1"/>
  <c r="O68" i="50"/>
  <c r="O67" i="50"/>
  <c r="B14" i="55"/>
  <c r="B12" i="55"/>
  <c r="B66" i="55"/>
  <c r="B15" i="55"/>
  <c r="AD14" i="55"/>
  <c r="AD12" i="55"/>
  <c r="AD66" i="55"/>
  <c r="AD15" i="55"/>
  <c r="C66" i="55"/>
  <c r="C15" i="55"/>
  <c r="C12" i="55"/>
  <c r="C14" i="55"/>
  <c r="J66" i="55"/>
  <c r="J15" i="55"/>
  <c r="J14" i="55"/>
  <c r="J12" i="55"/>
  <c r="AX68" i="49"/>
  <c r="AX65" i="49"/>
  <c r="AX64" i="49" s="1"/>
  <c r="AX67" i="49"/>
  <c r="AO15" i="49"/>
  <c r="AO66" i="49"/>
  <c r="AV65" i="50"/>
  <c r="AV64" i="50" s="1"/>
  <c r="AV67" i="50"/>
  <c r="AV68" i="50"/>
  <c r="K65" i="50"/>
  <c r="K64" i="50" s="1"/>
  <c r="K68" i="50"/>
  <c r="K67" i="50"/>
  <c r="BB68" i="50"/>
  <c r="BB65" i="50"/>
  <c r="BB64" i="50" s="1"/>
  <c r="BB67" i="50"/>
  <c r="AE68" i="50"/>
  <c r="AE65" i="50"/>
  <c r="AE64" i="50" s="1"/>
  <c r="AE67" i="50"/>
  <c r="BA15" i="50"/>
  <c r="BA66" i="50"/>
  <c r="BI15" i="51"/>
  <c r="Q14" i="51"/>
  <c r="AQ12" i="50"/>
  <c r="AQ66" i="50"/>
  <c r="K68" i="49"/>
  <c r="K67" i="49"/>
  <c r="K65" i="49"/>
  <c r="K64" i="49" s="1"/>
  <c r="AS12" i="50"/>
  <c r="AS66" i="50"/>
  <c r="AY72" i="53"/>
  <c r="AY69" i="53"/>
  <c r="AY68" i="53" s="1"/>
  <c r="AT67" i="49"/>
  <c r="AT68" i="49"/>
  <c r="AT65" i="49"/>
  <c r="AT64" i="49" s="1"/>
  <c r="BE14" i="55"/>
  <c r="BE12" i="55"/>
  <c r="BE66" i="55"/>
  <c r="BE15" i="55"/>
  <c r="BF66" i="55"/>
  <c r="BF15" i="55"/>
  <c r="BF14" i="55"/>
  <c r="BF12" i="55"/>
  <c r="AJ66" i="55"/>
  <c r="AJ15" i="55"/>
  <c r="AJ14" i="55"/>
  <c r="AJ12" i="55"/>
  <c r="V66" i="55"/>
  <c r="V15" i="55"/>
  <c r="V14" i="55"/>
  <c r="V12" i="55"/>
  <c r="AE66" i="55"/>
  <c r="AE14" i="55"/>
  <c r="AE12" i="55"/>
  <c r="AE15" i="55"/>
  <c r="W12" i="55"/>
  <c r="W15" i="55"/>
  <c r="S4" i="55"/>
  <c r="W14" i="55"/>
  <c r="BD14" i="55"/>
  <c r="BD12" i="55"/>
  <c r="BD66" i="55"/>
  <c r="BD15" i="55"/>
  <c r="AP68" i="49"/>
  <c r="AP67" i="49"/>
  <c r="AP65" i="49"/>
  <c r="AP64" i="49" s="1"/>
  <c r="AV68" i="49"/>
  <c r="AV67" i="49"/>
  <c r="AV65" i="49"/>
  <c r="AV64" i="49" s="1"/>
  <c r="AJ12" i="50"/>
  <c r="AJ66" i="50"/>
  <c r="AG14" i="50"/>
  <c r="AG66" i="50"/>
  <c r="F71" i="53"/>
  <c r="F69" i="53"/>
  <c r="F68" i="53" s="1"/>
  <c r="G67" i="49"/>
  <c r="G68" i="49"/>
  <c r="G65" i="49"/>
  <c r="G64" i="49" s="1"/>
  <c r="BH14" i="55"/>
  <c r="BH12" i="55"/>
  <c r="BH66" i="55"/>
  <c r="BH15" i="55"/>
  <c r="AZ66" i="55"/>
  <c r="AZ15" i="55"/>
  <c r="AZ14" i="55"/>
  <c r="AZ12" i="55"/>
  <c r="Q14" i="55"/>
  <c r="Q12" i="55"/>
  <c r="Q66" i="55"/>
  <c r="Q15" i="55"/>
  <c r="Z68" i="49"/>
  <c r="Z67" i="49"/>
  <c r="Z65" i="49"/>
  <c r="Z64" i="49" s="1"/>
  <c r="G15" i="49"/>
  <c r="J68" i="49"/>
  <c r="J65" i="49"/>
  <c r="J64" i="49" s="1"/>
  <c r="J67" i="49"/>
  <c r="AU67" i="49"/>
  <c r="AU68" i="49"/>
  <c r="AU65" i="49"/>
  <c r="AU64" i="49" s="1"/>
  <c r="AF14" i="49"/>
  <c r="AF66" i="49"/>
  <c r="BC68" i="50"/>
  <c r="BC65" i="50"/>
  <c r="BC64" i="50" s="1"/>
  <c r="BC67" i="50"/>
  <c r="R4" i="46"/>
  <c r="S4" i="46"/>
  <c r="M67" i="50"/>
  <c r="M65" i="50"/>
  <c r="M64" i="50" s="1"/>
  <c r="M68" i="50"/>
  <c r="E65" i="50"/>
  <c r="E64" i="50" s="1"/>
  <c r="E68" i="50"/>
  <c r="E67" i="50"/>
  <c r="AY15" i="50"/>
  <c r="AY66" i="50"/>
  <c r="AR68" i="49"/>
  <c r="AR65" i="49"/>
  <c r="AR64" i="49" s="1"/>
  <c r="AR67" i="49"/>
  <c r="AQ18" i="53"/>
  <c r="BH68" i="49"/>
  <c r="BH65" i="49"/>
  <c r="BH64" i="49" s="1"/>
  <c r="BH67" i="49"/>
  <c r="Q15" i="50"/>
  <c r="Q66" i="50"/>
  <c r="AZ68" i="49"/>
  <c r="AZ65" i="49"/>
  <c r="AZ64" i="49" s="1"/>
  <c r="AZ67" i="49"/>
  <c r="AR65" i="50"/>
  <c r="AR64" i="50" s="1"/>
  <c r="AR67" i="50"/>
  <c r="AR68" i="50"/>
  <c r="AV66" i="55"/>
  <c r="AV15" i="55"/>
  <c r="AV14" i="55"/>
  <c r="AV12" i="55"/>
  <c r="BB65" i="55"/>
  <c r="BB64" i="55" s="1"/>
  <c r="BB68" i="55"/>
  <c r="BB67" i="55"/>
  <c r="AW66" i="55"/>
  <c r="AW15" i="55"/>
  <c r="AW14" i="55"/>
  <c r="AW12" i="55"/>
  <c r="AX66" i="55"/>
  <c r="AX15" i="55"/>
  <c r="AX14" i="55"/>
  <c r="AX12" i="55"/>
  <c r="BG66" i="55"/>
  <c r="BG15" i="55"/>
  <c r="BG14" i="55"/>
  <c r="BG12" i="55"/>
  <c r="E67" i="55"/>
  <c r="E68" i="55"/>
  <c r="E65" i="55"/>
  <c r="E64" i="55" s="1"/>
  <c r="AY66" i="55"/>
  <c r="AY15" i="55"/>
  <c r="AY12" i="55"/>
  <c r="AY14" i="55"/>
  <c r="AK14" i="55"/>
  <c r="AK12" i="55"/>
  <c r="AK66" i="55"/>
  <c r="AK15" i="55"/>
  <c r="AI68" i="49"/>
  <c r="AI67" i="49"/>
  <c r="AI65" i="49"/>
  <c r="AI64" i="49" s="1"/>
  <c r="AJ68" i="49"/>
  <c r="AJ65" i="49"/>
  <c r="AJ64" i="49" s="1"/>
  <c r="AJ67" i="49"/>
  <c r="S65" i="50"/>
  <c r="S64" i="50" s="1"/>
  <c r="S67" i="50"/>
  <c r="S68" i="50"/>
  <c r="H12" i="50"/>
  <c r="H66" i="50"/>
  <c r="AT12" i="50"/>
  <c r="AT66" i="50"/>
  <c r="V67" i="49"/>
  <c r="V68" i="49"/>
  <c r="V65" i="49"/>
  <c r="V64" i="49" s="1"/>
  <c r="C14" i="45"/>
  <c r="C67" i="45" s="1"/>
  <c r="C65" i="45" s="1"/>
  <c r="C64" i="45" s="1"/>
  <c r="C63" i="45" s="1"/>
  <c r="AG11" i="44"/>
  <c r="Y68" i="49"/>
  <c r="Y67" i="49"/>
  <c r="Y65" i="49"/>
  <c r="Y64" i="49" s="1"/>
  <c r="AQ68" i="49"/>
  <c r="AQ65" i="49"/>
  <c r="AQ64" i="49" s="1"/>
  <c r="AQ67" i="49"/>
  <c r="BD68" i="49"/>
  <c r="BD67" i="49"/>
  <c r="BD65" i="49"/>
  <c r="BD64" i="49" s="1"/>
  <c r="G12" i="49"/>
  <c r="AW68" i="49"/>
  <c r="AW67" i="49"/>
  <c r="AW65" i="49"/>
  <c r="AW64" i="49" s="1"/>
  <c r="AY68" i="49"/>
  <c r="AY67" i="49"/>
  <c r="AY65" i="49"/>
  <c r="AY64" i="49" s="1"/>
  <c r="AM67" i="49"/>
  <c r="AM65" i="49"/>
  <c r="AM64" i="49" s="1"/>
  <c r="AM68" i="49"/>
  <c r="BI68" i="49"/>
  <c r="BI65" i="49"/>
  <c r="BI64" i="49" s="1"/>
  <c r="BI67" i="49"/>
  <c r="AK68" i="50"/>
  <c r="AK65" i="50"/>
  <c r="AK64" i="50" s="1"/>
  <c r="AK67" i="50"/>
  <c r="AD68" i="50"/>
  <c r="AD65" i="50"/>
  <c r="AD64" i="50" s="1"/>
  <c r="AD67" i="50"/>
  <c r="AL68" i="50"/>
  <c r="AL65" i="50"/>
  <c r="AL64" i="50" s="1"/>
  <c r="AL67" i="50"/>
  <c r="D65" i="50"/>
  <c r="D64" i="50" s="1"/>
  <c r="D68" i="50"/>
  <c r="D67" i="50"/>
  <c r="Y12" i="50"/>
  <c r="Y66" i="50"/>
  <c r="AQ16" i="53"/>
  <c r="N14" i="50"/>
  <c r="N66" i="50"/>
  <c r="J14" i="50"/>
  <c r="J66" i="50"/>
  <c r="AL67" i="49"/>
  <c r="AL65" i="49"/>
  <c r="AL64" i="49" s="1"/>
  <c r="AL68" i="49"/>
  <c r="AC14" i="55"/>
  <c r="AC12" i="55"/>
  <c r="AC66" i="55"/>
  <c r="AC15" i="55"/>
  <c r="AN14" i="55"/>
  <c r="AN12" i="55"/>
  <c r="AN66" i="55"/>
  <c r="AN15" i="55"/>
  <c r="AO14" i="55"/>
  <c r="AO12" i="55"/>
  <c r="AO66" i="55"/>
  <c r="AO15" i="55"/>
  <c r="N14" i="55"/>
  <c r="N12" i="55"/>
  <c r="N66" i="55"/>
  <c r="N15" i="55"/>
  <c r="F66" i="55"/>
  <c r="F15" i="55"/>
  <c r="F14" i="55"/>
  <c r="F12" i="55"/>
  <c r="I68" i="55"/>
  <c r="I67" i="55"/>
  <c r="I65" i="55"/>
  <c r="I64" i="55" s="1"/>
  <c r="T68" i="49"/>
  <c r="T65" i="49"/>
  <c r="T64" i="49" s="1"/>
  <c r="T67" i="49"/>
  <c r="AG12" i="44"/>
  <c r="AG65" i="44" s="1"/>
  <c r="AG64" i="44" s="1"/>
  <c r="AG63" i="44" s="1"/>
  <c r="AG62" i="44" s="1"/>
  <c r="G14" i="49"/>
  <c r="N67" i="49"/>
  <c r="N65" i="49"/>
  <c r="N64" i="49" s="1"/>
  <c r="N68" i="49"/>
  <c r="BF12" i="49"/>
  <c r="BF66" i="49"/>
  <c r="AC67" i="50"/>
  <c r="AC68" i="50"/>
  <c r="AC65" i="50"/>
  <c r="AC64" i="50" s="1"/>
  <c r="AN65" i="50"/>
  <c r="AN64" i="50" s="1"/>
  <c r="AN67" i="50"/>
  <c r="AN68" i="50"/>
  <c r="L65" i="50"/>
  <c r="L64" i="50" s="1"/>
  <c r="L67" i="50"/>
  <c r="L68" i="50"/>
  <c r="P65" i="50"/>
  <c r="P64" i="50" s="1"/>
  <c r="P68" i="50"/>
  <c r="P67" i="50"/>
  <c r="BF14" i="50"/>
  <c r="BF66" i="50"/>
  <c r="V12" i="50"/>
  <c r="V66" i="50"/>
  <c r="AQ19" i="53"/>
  <c r="AA68" i="49"/>
  <c r="AA67" i="49"/>
  <c r="AA65" i="49"/>
  <c r="AA64" i="49" s="1"/>
  <c r="T14" i="55"/>
  <c r="T12" i="55"/>
  <c r="T66" i="55"/>
  <c r="T15" i="55"/>
  <c r="U66" i="55"/>
  <c r="U15" i="55"/>
  <c r="U14" i="55"/>
  <c r="U12" i="55"/>
  <c r="AF66" i="55"/>
  <c r="AF15" i="55"/>
  <c r="AF14" i="55"/>
  <c r="AF12" i="55"/>
  <c r="AP14" i="55"/>
  <c r="AP12" i="55"/>
  <c r="AP66" i="55"/>
  <c r="AP15" i="55"/>
  <c r="AH14" i="55"/>
  <c r="AH12" i="55"/>
  <c r="AH66" i="55"/>
  <c r="AH15" i="55"/>
  <c r="AR14" i="55"/>
  <c r="AR12" i="55"/>
  <c r="AR66" i="55"/>
  <c r="AR15" i="55"/>
  <c r="G13" i="44"/>
  <c r="G66" i="44" s="1"/>
  <c r="AT13" i="44"/>
  <c r="AT66" i="44" s="1"/>
  <c r="AT64" i="44" s="1"/>
  <c r="AT63" i="44" s="1"/>
  <c r="AT62" i="44" s="1"/>
  <c r="P68" i="49"/>
  <c r="P65" i="49"/>
  <c r="P64" i="49" s="1"/>
  <c r="P67" i="49"/>
  <c r="H68" i="49"/>
  <c r="H67" i="49"/>
  <c r="H65" i="49"/>
  <c r="H64" i="49" s="1"/>
  <c r="AH68" i="49"/>
  <c r="AH65" i="49"/>
  <c r="AH64" i="49" s="1"/>
  <c r="AH67" i="49"/>
  <c r="R68" i="49"/>
  <c r="R67" i="49"/>
  <c r="R65" i="49"/>
  <c r="R64" i="49" s="1"/>
  <c r="AN68" i="49"/>
  <c r="AN65" i="49"/>
  <c r="AN64" i="49" s="1"/>
  <c r="AN67" i="49"/>
  <c r="AC65" i="49"/>
  <c r="AC64" i="49" s="1"/>
  <c r="AC68" i="49"/>
  <c r="AC67" i="49"/>
  <c r="BC67" i="49"/>
  <c r="BC65" i="49"/>
  <c r="BC64" i="49" s="1"/>
  <c r="BC68" i="49"/>
  <c r="AW65" i="50"/>
  <c r="AW64" i="50" s="1"/>
  <c r="AW67" i="50"/>
  <c r="AW68" i="50"/>
  <c r="AI65" i="50"/>
  <c r="AI64" i="50" s="1"/>
  <c r="AI67" i="50"/>
  <c r="AI68" i="50"/>
  <c r="AU67" i="50"/>
  <c r="AU65" i="50"/>
  <c r="AU64" i="50" s="1"/>
  <c r="AU68" i="50"/>
  <c r="W67" i="50"/>
  <c r="W65" i="50"/>
  <c r="W64" i="50" s="1"/>
  <c r="W68" i="50"/>
  <c r="AP67" i="50"/>
  <c r="AP65" i="50"/>
  <c r="AP64" i="50" s="1"/>
  <c r="AP68" i="50"/>
  <c r="X15" i="50"/>
  <c r="X66" i="50"/>
  <c r="F19" i="53"/>
  <c r="BA19" i="53"/>
  <c r="S68" i="49"/>
  <c r="S67" i="49"/>
  <c r="S65" i="49"/>
  <c r="S64" i="49" s="1"/>
  <c r="AG68" i="49"/>
  <c r="AG65" i="49"/>
  <c r="AG64" i="49" s="1"/>
  <c r="AG67" i="49"/>
  <c r="AY71" i="53"/>
  <c r="J72" i="53"/>
  <c r="BD71" i="53"/>
  <c r="BE12" i="50"/>
  <c r="BE66" i="50"/>
  <c r="L68" i="49"/>
  <c r="L67" i="49"/>
  <c r="L65" i="49"/>
  <c r="L64" i="49" s="1"/>
  <c r="BC12" i="55"/>
  <c r="BC66" i="55"/>
  <c r="BC15" i="55"/>
  <c r="BC14" i="55"/>
  <c r="L66" i="55"/>
  <c r="L15" i="55"/>
  <c r="L14" i="55"/>
  <c r="L12" i="55"/>
  <c r="M14" i="55"/>
  <c r="M12" i="55"/>
  <c r="M66" i="55"/>
  <c r="M15" i="55"/>
  <c r="AG14" i="55"/>
  <c r="AG12" i="55"/>
  <c r="AG66" i="55"/>
  <c r="AG15" i="55"/>
  <c r="Y66" i="55"/>
  <c r="Y15" i="55"/>
  <c r="Y14" i="55"/>
  <c r="Y12" i="55"/>
  <c r="O14" i="55"/>
  <c r="O12" i="55"/>
  <c r="O66" i="55"/>
  <c r="O15" i="55"/>
  <c r="AB66" i="55"/>
  <c r="AB15" i="55"/>
  <c r="AB14" i="55"/>
  <c r="AB12" i="55"/>
  <c r="AH67" i="50"/>
  <c r="AH65" i="50"/>
  <c r="AH64" i="50" s="1"/>
  <c r="AH68" i="50"/>
  <c r="AT11" i="44"/>
  <c r="G12" i="44"/>
  <c r="G65" i="44" s="1"/>
  <c r="G64" i="44" s="1"/>
  <c r="G63" i="44" s="1"/>
  <c r="G62" i="44" s="1"/>
  <c r="V13" i="45"/>
  <c r="V66" i="45" s="1"/>
  <c r="R4" i="45"/>
  <c r="I68" i="49"/>
  <c r="I65" i="49"/>
  <c r="I64" i="49" s="1"/>
  <c r="I67" i="49"/>
  <c r="AB68" i="49"/>
  <c r="AB65" i="49"/>
  <c r="AB64" i="49" s="1"/>
  <c r="AB67" i="49"/>
  <c r="BE68" i="49"/>
  <c r="BE67" i="49"/>
  <c r="BE65" i="49"/>
  <c r="BE64" i="49" s="1"/>
  <c r="BB67" i="49"/>
  <c r="BB68" i="49"/>
  <c r="BB65" i="49"/>
  <c r="BB64" i="49" s="1"/>
  <c r="BD67" i="50"/>
  <c r="BD68" i="50"/>
  <c r="BD65" i="50"/>
  <c r="BD64" i="50" s="1"/>
  <c r="AB65" i="50"/>
  <c r="AB64" i="50" s="1"/>
  <c r="AB68" i="50"/>
  <c r="AB67" i="50"/>
  <c r="F65" i="50"/>
  <c r="F64" i="50" s="1"/>
  <c r="F68" i="50"/>
  <c r="F67" i="50"/>
  <c r="AF65" i="50"/>
  <c r="AF64" i="50" s="1"/>
  <c r="AF67" i="50"/>
  <c r="AF68" i="50"/>
  <c r="BI65" i="50"/>
  <c r="BI64" i="50" s="1"/>
  <c r="BI67" i="50"/>
  <c r="BI68" i="50"/>
  <c r="I65" i="50"/>
  <c r="I64" i="50" s="1"/>
  <c r="I68" i="50"/>
  <c r="I67" i="50"/>
  <c r="Z15" i="50"/>
  <c r="Z66" i="50"/>
  <c r="AA12" i="50"/>
  <c r="AA66" i="50"/>
  <c r="F16" i="53"/>
  <c r="D68" i="49"/>
  <c r="D65" i="49"/>
  <c r="D64" i="49" s="1"/>
  <c r="D67" i="49"/>
  <c r="U14" i="45"/>
  <c r="U67" i="45" s="1"/>
  <c r="Q4" i="45"/>
  <c r="X68" i="49"/>
  <c r="X67" i="49"/>
  <c r="X65" i="49"/>
  <c r="X64" i="49" s="1"/>
  <c r="AS65" i="49"/>
  <c r="AS64" i="49" s="1"/>
  <c r="AS68" i="49"/>
  <c r="AS67" i="49"/>
  <c r="S66" i="55"/>
  <c r="S15" i="55"/>
  <c r="S14" i="55"/>
  <c r="S12" i="55"/>
  <c r="AU66" i="55"/>
  <c r="AU14" i="55"/>
  <c r="AU12" i="55"/>
  <c r="AU15" i="55"/>
  <c r="D14" i="55"/>
  <c r="D12" i="55"/>
  <c r="D15" i="55"/>
  <c r="D66" i="55"/>
  <c r="X14" i="55"/>
  <c r="X12" i="55"/>
  <c r="X66" i="55"/>
  <c r="X15" i="55"/>
  <c r="P66" i="55"/>
  <c r="P15" i="55"/>
  <c r="P14" i="55"/>
  <c r="P12" i="55"/>
  <c r="H14" i="55"/>
  <c r="H12" i="55"/>
  <c r="H66" i="55"/>
  <c r="H15" i="55"/>
  <c r="AQ66" i="55"/>
  <c r="AQ15" i="55"/>
  <c r="AQ14" i="55"/>
  <c r="AQ12" i="55"/>
  <c r="AA66" i="55"/>
  <c r="AA15" i="55"/>
  <c r="AA14" i="55"/>
  <c r="AA12" i="55"/>
  <c r="BG68" i="49"/>
  <c r="BG67" i="49"/>
  <c r="BG65" i="49"/>
  <c r="BG64" i="49" s="1"/>
  <c r="BE13" i="44"/>
  <c r="BE66" i="44" s="1"/>
  <c r="BE64" i="44" s="1"/>
  <c r="BE63" i="44" s="1"/>
  <c r="BE62" i="44" s="1"/>
  <c r="AK65" i="49"/>
  <c r="AK64" i="49" s="1"/>
  <c r="AK68" i="49"/>
  <c r="AK67" i="49"/>
  <c r="C68" i="49"/>
  <c r="C67" i="49"/>
  <c r="C65" i="49"/>
  <c r="C64" i="49" s="1"/>
  <c r="R68" i="50"/>
  <c r="R65" i="50"/>
  <c r="R64" i="50" s="1"/>
  <c r="R67" i="50"/>
  <c r="U67" i="50"/>
  <c r="U65" i="50"/>
  <c r="U64" i="50" s="1"/>
  <c r="U68" i="50"/>
  <c r="AM67" i="50"/>
  <c r="AM65" i="50"/>
  <c r="AM64" i="50" s="1"/>
  <c r="AM68" i="50"/>
  <c r="G12" i="50"/>
  <c r="G66" i="50"/>
  <c r="BI12" i="51"/>
  <c r="AO14" i="50"/>
  <c r="AO66" i="50"/>
  <c r="T14" i="50"/>
  <c r="T66" i="50"/>
  <c r="B68" i="49"/>
  <c r="B65" i="49"/>
  <c r="B64" i="49" s="1"/>
  <c r="B67" i="49"/>
  <c r="F18" i="53"/>
  <c r="BI68" i="51"/>
  <c r="AL66" i="55"/>
  <c r="AL15" i="55"/>
  <c r="AL14" i="55"/>
  <c r="AL12" i="55"/>
  <c r="K66" i="55"/>
  <c r="K15" i="55"/>
  <c r="K12" i="55"/>
  <c r="K14" i="55"/>
  <c r="AM66" i="55"/>
  <c r="AM15" i="55"/>
  <c r="AM14" i="55"/>
  <c r="AM12" i="55"/>
  <c r="AS68" i="55"/>
  <c r="AS67" i="55"/>
  <c r="AS65" i="55"/>
  <c r="AS64" i="55" s="1"/>
  <c r="BI14" i="55"/>
  <c r="BI12" i="55"/>
  <c r="BI66" i="55"/>
  <c r="BI15" i="55"/>
  <c r="BA66" i="55"/>
  <c r="BA15" i="55"/>
  <c r="BA14" i="55"/>
  <c r="BA12" i="55"/>
  <c r="Z14" i="55"/>
  <c r="Z12" i="55"/>
  <c r="Z66" i="55"/>
  <c r="Z15" i="55"/>
  <c r="AT14" i="55"/>
  <c r="AT12" i="55"/>
  <c r="AT66" i="55"/>
  <c r="AT15" i="55"/>
  <c r="J13" i="45"/>
  <c r="J66" i="45" s="1"/>
  <c r="J14" i="45"/>
  <c r="J67" i="45" s="1"/>
  <c r="BF67" i="46"/>
  <c r="BF65" i="46" s="1"/>
  <c r="BF64" i="46" s="1"/>
  <c r="BF68" i="46"/>
  <c r="E15" i="46"/>
  <c r="E66" i="46"/>
  <c r="AK12" i="46"/>
  <c r="AK66" i="46"/>
  <c r="G68" i="46"/>
  <c r="G67" i="46"/>
  <c r="G65" i="46" s="1"/>
  <c r="G64" i="46" s="1"/>
  <c r="H68" i="46"/>
  <c r="H67" i="46"/>
  <c r="H65" i="46" s="1"/>
  <c r="H64" i="46" s="1"/>
  <c r="J67" i="46"/>
  <c r="J65" i="46" s="1"/>
  <c r="J64" i="46" s="1"/>
  <c r="J68" i="46"/>
  <c r="AD68" i="46"/>
  <c r="AD67" i="46"/>
  <c r="AD65" i="46" s="1"/>
  <c r="AD64" i="46" s="1"/>
  <c r="S67" i="46"/>
  <c r="S65" i="46" s="1"/>
  <c r="S64" i="46" s="1"/>
  <c r="S68" i="46"/>
  <c r="AN14" i="46"/>
  <c r="AN66" i="46"/>
  <c r="BC12" i="46"/>
  <c r="BC66" i="46"/>
  <c r="BH12" i="46"/>
  <c r="BH66" i="46"/>
  <c r="BD12" i="46"/>
  <c r="BD66" i="46"/>
  <c r="R67" i="46"/>
  <c r="R65" i="46" s="1"/>
  <c r="R64" i="46" s="1"/>
  <c r="R68" i="46"/>
  <c r="K12" i="46"/>
  <c r="K66" i="46"/>
  <c r="Y14" i="46"/>
  <c r="Y66" i="46"/>
  <c r="AU12" i="46"/>
  <c r="AU66" i="46"/>
  <c r="BI15" i="46"/>
  <c r="BI66" i="46"/>
  <c r="AV12" i="46"/>
  <c r="AV66" i="46"/>
  <c r="BA15" i="46"/>
  <c r="BA66" i="46"/>
  <c r="O12" i="46"/>
  <c r="O66" i="46"/>
  <c r="L14" i="46"/>
  <c r="L66" i="46"/>
  <c r="AJ67" i="46"/>
  <c r="AJ65" i="46" s="1"/>
  <c r="AJ64" i="46" s="1"/>
  <c r="AJ68" i="46"/>
  <c r="Z67" i="46"/>
  <c r="Z65" i="46" s="1"/>
  <c r="Z64" i="46" s="1"/>
  <c r="Z68" i="46"/>
  <c r="BD15" i="46"/>
  <c r="U15" i="46"/>
  <c r="U66" i="46"/>
  <c r="F14" i="46"/>
  <c r="F66" i="46"/>
  <c r="AM14" i="46"/>
  <c r="AM66" i="46"/>
  <c r="M15" i="46"/>
  <c r="M66" i="46"/>
  <c r="AO14" i="46"/>
  <c r="AO66" i="46"/>
  <c r="AZ67" i="46"/>
  <c r="AZ65" i="46" s="1"/>
  <c r="AZ64" i="46" s="1"/>
  <c r="AZ68" i="46"/>
  <c r="AP67" i="46"/>
  <c r="AP65" i="46" s="1"/>
  <c r="AP64" i="46" s="1"/>
  <c r="AP68" i="46"/>
  <c r="AX67" i="46"/>
  <c r="AX65" i="46" s="1"/>
  <c r="AX64" i="46" s="1"/>
  <c r="AX68" i="46"/>
  <c r="Q68" i="46"/>
  <c r="Q67" i="46"/>
  <c r="Q65" i="46" s="1"/>
  <c r="Q64" i="46" s="1"/>
  <c r="W12" i="46"/>
  <c r="W66" i="46"/>
  <c r="AG14" i="46"/>
  <c r="AG66" i="46"/>
  <c r="AI67" i="46"/>
  <c r="AI65" i="46" s="1"/>
  <c r="AI64" i="46" s="1"/>
  <c r="AI68" i="46"/>
  <c r="AQ67" i="46"/>
  <c r="AQ65" i="46" s="1"/>
  <c r="AQ64" i="46" s="1"/>
  <c r="AQ68" i="46"/>
  <c r="AH67" i="46"/>
  <c r="AH65" i="46" s="1"/>
  <c r="AH64" i="46" s="1"/>
  <c r="AH68" i="46"/>
  <c r="I67" i="46"/>
  <c r="I65" i="46" s="1"/>
  <c r="I64" i="46" s="1"/>
  <c r="I68" i="46"/>
  <c r="AB67" i="46"/>
  <c r="AB65" i="46" s="1"/>
  <c r="AB64" i="46" s="1"/>
  <c r="AB68" i="46"/>
  <c r="V14" i="46"/>
  <c r="V66" i="46"/>
  <c r="AE15" i="46"/>
  <c r="AE66" i="46"/>
  <c r="X12" i="46"/>
  <c r="X66" i="46"/>
  <c r="T67" i="46"/>
  <c r="T65" i="46" s="1"/>
  <c r="T64" i="46" s="1"/>
  <c r="T68" i="46"/>
  <c r="AR67" i="46"/>
  <c r="AR65" i="46" s="1"/>
  <c r="AR64" i="46" s="1"/>
  <c r="AR68" i="46"/>
  <c r="AS12" i="46"/>
  <c r="AS66" i="46"/>
  <c r="B68" i="46"/>
  <c r="B67" i="46"/>
  <c r="B65" i="46" s="1"/>
  <c r="B64" i="46" s="1"/>
  <c r="AY67" i="46"/>
  <c r="AY65" i="46" s="1"/>
  <c r="AY64" i="46" s="1"/>
  <c r="AY68" i="46"/>
  <c r="BG67" i="46"/>
  <c r="BG65" i="46" s="1"/>
  <c r="BG64" i="46" s="1"/>
  <c r="BG68" i="46"/>
  <c r="N68" i="46"/>
  <c r="N67" i="46"/>
  <c r="N65" i="46" s="1"/>
  <c r="N64" i="46" s="1"/>
  <c r="AT68" i="46"/>
  <c r="AT67" i="46"/>
  <c r="AT65" i="46" s="1"/>
  <c r="AT64" i="46" s="1"/>
  <c r="AL15" i="46"/>
  <c r="AL66" i="46"/>
  <c r="BB68" i="46"/>
  <c r="BB67" i="46"/>
  <c r="BB65" i="46" s="1"/>
  <c r="BB64" i="46" s="1"/>
  <c r="AW15" i="46"/>
  <c r="AW66" i="46"/>
  <c r="D15" i="46"/>
  <c r="D66" i="46"/>
  <c r="AA15" i="46"/>
  <c r="AA66" i="46"/>
  <c r="C67" i="48"/>
  <c r="C65" i="48" s="1"/>
  <c r="C64" i="48" s="1"/>
  <c r="C68" i="48"/>
  <c r="M12" i="48"/>
  <c r="M66" i="48"/>
  <c r="L68" i="48"/>
  <c r="L67" i="48"/>
  <c r="L65" i="48" s="1"/>
  <c r="L64" i="48" s="1"/>
  <c r="D67" i="48"/>
  <c r="D65" i="48" s="1"/>
  <c r="D64" i="48" s="1"/>
  <c r="D68" i="48"/>
  <c r="BI67" i="48"/>
  <c r="BI65" i="48" s="1"/>
  <c r="BI64" i="48" s="1"/>
  <c r="BI68" i="48"/>
  <c r="AQ67" i="48"/>
  <c r="AQ65" i="48" s="1"/>
  <c r="AQ64" i="48" s="1"/>
  <c r="AQ68" i="48"/>
  <c r="AJ67" i="48"/>
  <c r="AJ65" i="48" s="1"/>
  <c r="AJ64" i="48" s="1"/>
  <c r="AJ68" i="48"/>
  <c r="R12" i="48"/>
  <c r="R66" i="48"/>
  <c r="AG12" i="48"/>
  <c r="AG66" i="48"/>
  <c r="BE67" i="48"/>
  <c r="BE65" i="48" s="1"/>
  <c r="BE64" i="48" s="1"/>
  <c r="BE68" i="48"/>
  <c r="AZ14" i="48"/>
  <c r="AZ66" i="48"/>
  <c r="AA67" i="48"/>
  <c r="AA65" i="48" s="1"/>
  <c r="AA64" i="48" s="1"/>
  <c r="AA68" i="48"/>
  <c r="AX67" i="48"/>
  <c r="AX65" i="48" s="1"/>
  <c r="AX64" i="48" s="1"/>
  <c r="AX68" i="48"/>
  <c r="W68" i="48"/>
  <c r="W67" i="48"/>
  <c r="W65" i="48" s="1"/>
  <c r="W64" i="48" s="1"/>
  <c r="BH67" i="48"/>
  <c r="BH65" i="48" s="1"/>
  <c r="BH64" i="48" s="1"/>
  <c r="BH68" i="48"/>
  <c r="AR67" i="48"/>
  <c r="AR65" i="48" s="1"/>
  <c r="AR64" i="48" s="1"/>
  <c r="AR68" i="48"/>
  <c r="X68" i="48"/>
  <c r="X67" i="48"/>
  <c r="X65" i="48" s="1"/>
  <c r="X64" i="48" s="1"/>
  <c r="AV15" i="48"/>
  <c r="AV66" i="48"/>
  <c r="K12" i="48"/>
  <c r="K66" i="48"/>
  <c r="AP67" i="48"/>
  <c r="AP65" i="48" s="1"/>
  <c r="AP64" i="48" s="1"/>
  <c r="AP68" i="48"/>
  <c r="O68" i="48"/>
  <c r="O67" i="48"/>
  <c r="O65" i="48" s="1"/>
  <c r="O64" i="48" s="1"/>
  <c r="E15" i="48"/>
  <c r="E66" i="48"/>
  <c r="S12" i="48"/>
  <c r="S66" i="48"/>
  <c r="BC12" i="48"/>
  <c r="BC66" i="48"/>
  <c r="T68" i="48"/>
  <c r="T67" i="48"/>
  <c r="T65" i="48" s="1"/>
  <c r="T64" i="48" s="1"/>
  <c r="AY67" i="48"/>
  <c r="AY65" i="48" s="1"/>
  <c r="AY64" i="48" s="1"/>
  <c r="AY68" i="48"/>
  <c r="AI67" i="48"/>
  <c r="AI65" i="48" s="1"/>
  <c r="AI64" i="48" s="1"/>
  <c r="AI68" i="48"/>
  <c r="P14" i="48"/>
  <c r="P66" i="48"/>
  <c r="AW12" i="48"/>
  <c r="AW66" i="48"/>
  <c r="G14" i="48"/>
  <c r="G66" i="48"/>
  <c r="Q15" i="48"/>
  <c r="Q66" i="48"/>
  <c r="AK67" i="48"/>
  <c r="AK65" i="48" s="1"/>
  <c r="AK64" i="48" s="1"/>
  <c r="AK68" i="48"/>
  <c r="F68" i="48"/>
  <c r="F67" i="48"/>
  <c r="F65" i="48" s="1"/>
  <c r="F64" i="48" s="1"/>
  <c r="BF14" i="48"/>
  <c r="BF66" i="48"/>
  <c r="BG67" i="48"/>
  <c r="BG65" i="48" s="1"/>
  <c r="BG64" i="48" s="1"/>
  <c r="BG68" i="48"/>
  <c r="I14" i="48"/>
  <c r="I66" i="48"/>
  <c r="B68" i="48"/>
  <c r="B67" i="48"/>
  <c r="B65" i="48" s="1"/>
  <c r="B64" i="48" s="1"/>
  <c r="Z67" i="48"/>
  <c r="Z65" i="48" s="1"/>
  <c r="Z64" i="48" s="1"/>
  <c r="Z68" i="48"/>
  <c r="AE14" i="48"/>
  <c r="AE66" i="48"/>
  <c r="AU14" i="48"/>
  <c r="AU66" i="48"/>
  <c r="AO67" i="48"/>
  <c r="AO65" i="48" s="1"/>
  <c r="AO64" i="48" s="1"/>
  <c r="AO68" i="48"/>
  <c r="BA67" i="48"/>
  <c r="BA65" i="48" s="1"/>
  <c r="BA64" i="48" s="1"/>
  <c r="BA68" i="48"/>
  <c r="AS15" i="48"/>
  <c r="AS66" i="48"/>
  <c r="AC14" i="48"/>
  <c r="AC66" i="48"/>
  <c r="AH68" i="48"/>
  <c r="AH67" i="48"/>
  <c r="AH65" i="48" s="1"/>
  <c r="AH64" i="48" s="1"/>
  <c r="J67" i="48"/>
  <c r="J65" i="48" s="1"/>
  <c r="J64" i="48" s="1"/>
  <c r="J68" i="48"/>
  <c r="AT14" i="48"/>
  <c r="AT66" i="48"/>
  <c r="H68" i="48"/>
  <c r="H67" i="48"/>
  <c r="H65" i="48" s="1"/>
  <c r="H64" i="48" s="1"/>
  <c r="J15" i="50"/>
  <c r="AA12" i="46"/>
  <c r="J12" i="50"/>
  <c r="AM12" i="44"/>
  <c r="AM65" i="44" s="1"/>
  <c r="AA14" i="46"/>
  <c r="AK11" i="44"/>
  <c r="AI13" i="44"/>
  <c r="AI66" i="44" s="1"/>
  <c r="AI64" i="44" s="1"/>
  <c r="AI63" i="44" s="1"/>
  <c r="AI62" i="44" s="1"/>
  <c r="AN12" i="44"/>
  <c r="AN65" i="44" s="1"/>
  <c r="AA15" i="50"/>
  <c r="AX16" i="53"/>
  <c r="AN13" i="44"/>
  <c r="AN66" i="44" s="1"/>
  <c r="AG15" i="49"/>
  <c r="J16" i="53"/>
  <c r="AI18" i="53"/>
  <c r="BE18" i="53"/>
  <c r="AX18" i="53"/>
  <c r="X19" i="53"/>
  <c r="S12" i="49"/>
  <c r="AZ12" i="48"/>
  <c r="AX19" i="53"/>
  <c r="K11" i="38"/>
  <c r="O15" i="51"/>
  <c r="L16" i="53"/>
  <c r="AD12" i="44"/>
  <c r="AD65" i="44" s="1"/>
  <c r="O12" i="51"/>
  <c r="H11" i="43"/>
  <c r="U12" i="45"/>
  <c r="BH14" i="45"/>
  <c r="BH67" i="45" s="1"/>
  <c r="AA12" i="49"/>
  <c r="AV12" i="48"/>
  <c r="AK12" i="51"/>
  <c r="L18" i="53"/>
  <c r="H12" i="43"/>
  <c r="H65" i="43" s="1"/>
  <c r="H64" i="43" s="1"/>
  <c r="H63" i="43" s="1"/>
  <c r="H62" i="43" s="1"/>
  <c r="S11" i="44"/>
  <c r="C13" i="44"/>
  <c r="C66" i="44" s="1"/>
  <c r="C64" i="44" s="1"/>
  <c r="C63" i="44" s="1"/>
  <c r="C62" i="44" s="1"/>
  <c r="D14" i="46"/>
  <c r="BH15" i="46"/>
  <c r="AA14" i="49"/>
  <c r="AK14" i="51"/>
  <c r="L19" i="53"/>
  <c r="AY16" i="53"/>
  <c r="L15" i="51"/>
  <c r="N12" i="51"/>
  <c r="AB12" i="44"/>
  <c r="AB65" i="44" s="1"/>
  <c r="G11" i="43"/>
  <c r="AB14" i="45"/>
  <c r="AB67" i="45" s="1"/>
  <c r="AB65" i="45" s="1"/>
  <c r="AB64" i="45" s="1"/>
  <c r="AB63" i="45" s="1"/>
  <c r="T13" i="45"/>
  <c r="T66" i="45" s="1"/>
  <c r="AM15" i="46"/>
  <c r="BC15" i="46"/>
  <c r="AA15" i="49"/>
  <c r="AC15" i="48"/>
  <c r="AG15" i="48"/>
  <c r="Q15" i="51"/>
  <c r="AK15" i="51"/>
  <c r="Q11" i="44"/>
  <c r="G12" i="43"/>
  <c r="G65" i="43" s="1"/>
  <c r="G64" i="43" s="1"/>
  <c r="G63" i="43" s="1"/>
  <c r="G62" i="43" s="1"/>
  <c r="AB12" i="45"/>
  <c r="F12" i="46"/>
  <c r="BA12" i="46"/>
  <c r="AW15" i="48"/>
  <c r="AG14" i="48"/>
  <c r="Q12" i="51"/>
  <c r="BA16" i="53"/>
  <c r="N12" i="45"/>
  <c r="H13" i="44"/>
  <c r="H66" i="44" s="1"/>
  <c r="X15" i="49"/>
  <c r="X12" i="49"/>
  <c r="L12" i="51"/>
  <c r="AT12" i="45"/>
  <c r="W15" i="46"/>
  <c r="AS14" i="49"/>
  <c r="K15" i="49"/>
  <c r="D11" i="38"/>
  <c r="K14" i="49"/>
  <c r="BB18" i="53"/>
  <c r="BA13" i="45"/>
  <c r="BA66" i="45" s="1"/>
  <c r="D14" i="38"/>
  <c r="D67" i="38" s="1"/>
  <c r="D65" i="38" s="1"/>
  <c r="D64" i="38" s="1"/>
  <c r="D63" i="38" s="1"/>
  <c r="AI19" i="53"/>
  <c r="BA14" i="45"/>
  <c r="BA67" i="45" s="1"/>
  <c r="AI16" i="53"/>
  <c r="AG15" i="46"/>
  <c r="AR11" i="44"/>
  <c r="AG12" i="46"/>
  <c r="AS15" i="49"/>
  <c r="AR12" i="44"/>
  <c r="AR65" i="44" s="1"/>
  <c r="AR64" i="44" s="1"/>
  <c r="AR63" i="44" s="1"/>
  <c r="AR62" i="44" s="1"/>
  <c r="W11" i="44"/>
  <c r="AS12" i="49"/>
  <c r="R4" i="53"/>
  <c r="S4" i="53"/>
  <c r="F72" i="53"/>
  <c r="BE11" i="44"/>
  <c r="L14" i="49"/>
  <c r="G15" i="48"/>
  <c r="AW12" i="46"/>
  <c r="AO15" i="46"/>
  <c r="M14" i="46"/>
  <c r="AO12" i="46"/>
  <c r="BF116" i="22"/>
  <c r="AG15" i="50"/>
  <c r="AT11" i="43"/>
  <c r="AG12" i="50"/>
  <c r="AT12" i="43"/>
  <c r="AT65" i="43" s="1"/>
  <c r="AT64" i="43" s="1"/>
  <c r="AT63" i="43" s="1"/>
  <c r="AT62" i="43" s="1"/>
  <c r="G12" i="48"/>
  <c r="V12" i="49"/>
  <c r="AJ12" i="44"/>
  <c r="AJ65" i="44" s="1"/>
  <c r="AJ64" i="44" s="1"/>
  <c r="AJ63" i="44" s="1"/>
  <c r="AJ62" i="44" s="1"/>
  <c r="L12" i="49"/>
  <c r="H12" i="44"/>
  <c r="H65" i="44" s="1"/>
  <c r="AK14" i="46"/>
  <c r="Q12" i="48"/>
  <c r="Z12" i="50"/>
  <c r="BF18" i="53"/>
  <c r="AM13" i="44"/>
  <c r="AM66" i="44" s="1"/>
  <c r="AM12" i="46"/>
  <c r="AJ15" i="50"/>
  <c r="BE15" i="50"/>
  <c r="E12" i="48"/>
  <c r="AJ14" i="50"/>
  <c r="BE14" i="50"/>
  <c r="AK68" i="51"/>
  <c r="BB12" i="44"/>
  <c r="BB65" i="44" s="1"/>
  <c r="AK15" i="46"/>
  <c r="AT15" i="48"/>
  <c r="BB16" i="53"/>
  <c r="Q13" i="44"/>
  <c r="Q66" i="44" s="1"/>
  <c r="Q64" i="44" s="1"/>
  <c r="Q63" i="44" s="1"/>
  <c r="Q62" i="44" s="1"/>
  <c r="BD13" i="44"/>
  <c r="BD66" i="44" s="1"/>
  <c r="BD64" i="44" s="1"/>
  <c r="BD63" i="44" s="1"/>
  <c r="BD62" i="44" s="1"/>
  <c r="BB13" i="44"/>
  <c r="BB66" i="44" s="1"/>
  <c r="AS15" i="46"/>
  <c r="D12" i="46"/>
  <c r="AO12" i="49"/>
  <c r="Q14" i="48"/>
  <c r="AT12" i="48"/>
  <c r="AQ15" i="50"/>
  <c r="X18" i="53"/>
  <c r="N15" i="51"/>
  <c r="S12" i="51"/>
  <c r="BE16" i="53"/>
  <c r="AO11" i="43"/>
  <c r="Y11" i="43"/>
  <c r="P11" i="43"/>
  <c r="R15" i="48"/>
  <c r="N15" i="50"/>
  <c r="AS15" i="50"/>
  <c r="N14" i="51"/>
  <c r="S15" i="51"/>
  <c r="BE19" i="53"/>
  <c r="BF16" i="53"/>
  <c r="AD11" i="43"/>
  <c r="BA64" i="40"/>
  <c r="BA63" i="40" s="1"/>
  <c r="BA62" i="40" s="1"/>
  <c r="AO12" i="43"/>
  <c r="AO65" i="43" s="1"/>
  <c r="AO64" i="43" s="1"/>
  <c r="AO63" i="43" s="1"/>
  <c r="AO62" i="43" s="1"/>
  <c r="Y12" i="43"/>
  <c r="Y65" i="43" s="1"/>
  <c r="Y64" i="43" s="1"/>
  <c r="Y63" i="43" s="1"/>
  <c r="Y62" i="43" s="1"/>
  <c r="AU13" i="44"/>
  <c r="AU66" i="44" s="1"/>
  <c r="AU64" i="44" s="1"/>
  <c r="AU63" i="44" s="1"/>
  <c r="AU62" i="44" s="1"/>
  <c r="P12" i="43"/>
  <c r="P65" i="43" s="1"/>
  <c r="P64" i="43" s="1"/>
  <c r="P63" i="43" s="1"/>
  <c r="P62" i="43" s="1"/>
  <c r="N12" i="50"/>
  <c r="AS14" i="50"/>
  <c r="BF19" i="53"/>
  <c r="AK12" i="44"/>
  <c r="AK65" i="44" s="1"/>
  <c r="AK64" i="44" s="1"/>
  <c r="AK63" i="44" s="1"/>
  <c r="AK62" i="44" s="1"/>
  <c r="AU11" i="44"/>
  <c r="BH14" i="46"/>
  <c r="D15" i="49"/>
  <c r="X16" i="53"/>
  <c r="X67" i="51"/>
  <c r="X68" i="51"/>
  <c r="P67" i="51"/>
  <c r="P68" i="51"/>
  <c r="AO68" i="51"/>
  <c r="AO67" i="51"/>
  <c r="AZ68" i="51"/>
  <c r="AZ67" i="51"/>
  <c r="I68" i="51"/>
  <c r="I67" i="51"/>
  <c r="AS72" i="53"/>
  <c r="AS71" i="53"/>
  <c r="AS68" i="53"/>
  <c r="B68" i="53"/>
  <c r="B71" i="53"/>
  <c r="B72" i="53"/>
  <c r="U67" i="51"/>
  <c r="U68" i="51"/>
  <c r="BH71" i="53"/>
  <c r="BH68" i="53"/>
  <c r="BH72" i="53"/>
  <c r="M68" i="53"/>
  <c r="M72" i="53"/>
  <c r="M71" i="53"/>
  <c r="D67" i="51"/>
  <c r="D68" i="51"/>
  <c r="R18" i="53"/>
  <c r="R70" i="53"/>
  <c r="R69" i="53" s="1"/>
  <c r="AS68" i="51"/>
  <c r="AS67" i="51"/>
  <c r="L13" i="45"/>
  <c r="L66" i="45" s="1"/>
  <c r="L65" i="45" s="1"/>
  <c r="L64" i="45" s="1"/>
  <c r="L63" i="45" s="1"/>
  <c r="Q13" i="45"/>
  <c r="Q66" i="45" s="1"/>
  <c r="T14" i="45"/>
  <c r="T67" i="45" s="1"/>
  <c r="BD14" i="46"/>
  <c r="V14" i="49"/>
  <c r="AG12" i="49"/>
  <c r="AL68" i="51"/>
  <c r="AL67" i="51"/>
  <c r="AX68" i="51"/>
  <c r="AX67" i="51"/>
  <c r="H68" i="51"/>
  <c r="H67" i="51"/>
  <c r="AV67" i="51"/>
  <c r="AV68" i="51"/>
  <c r="AN67" i="51"/>
  <c r="AN68" i="51"/>
  <c r="AO68" i="53"/>
  <c r="AO72" i="53"/>
  <c r="AO71" i="53"/>
  <c r="AH68" i="51"/>
  <c r="AH67" i="51"/>
  <c r="V72" i="53"/>
  <c r="V71" i="53"/>
  <c r="V68" i="53"/>
  <c r="AE68" i="53"/>
  <c r="AE71" i="53"/>
  <c r="AE72" i="53"/>
  <c r="AV71" i="53"/>
  <c r="AV68" i="53"/>
  <c r="AV72" i="53"/>
  <c r="AF72" i="53"/>
  <c r="AF68" i="53"/>
  <c r="AF71" i="53"/>
  <c r="AA18" i="53"/>
  <c r="AA70" i="53"/>
  <c r="AA69" i="53" s="1"/>
  <c r="L68" i="51"/>
  <c r="L67" i="51"/>
  <c r="U12" i="44"/>
  <c r="U65" i="44" s="1"/>
  <c r="U64" i="44" s="1"/>
  <c r="U63" i="44" s="1"/>
  <c r="U62" i="44" s="1"/>
  <c r="C14" i="38"/>
  <c r="C67" i="38" s="1"/>
  <c r="Z11" i="43"/>
  <c r="X14" i="46"/>
  <c r="BA14" i="46"/>
  <c r="V15" i="49"/>
  <c r="AG14" i="49"/>
  <c r="AD67" i="51"/>
  <c r="AD68" i="51"/>
  <c r="B68" i="51"/>
  <c r="B67" i="51"/>
  <c r="BB68" i="51"/>
  <c r="BB67" i="51"/>
  <c r="AK71" i="53"/>
  <c r="AK68" i="53"/>
  <c r="AK72" i="53"/>
  <c r="BH68" i="51"/>
  <c r="BH67" i="51"/>
  <c r="Y72" i="53"/>
  <c r="Y71" i="53"/>
  <c r="Y68" i="53"/>
  <c r="AR68" i="53"/>
  <c r="AR71" i="53"/>
  <c r="AR72" i="53"/>
  <c r="O72" i="53"/>
  <c r="O71" i="53"/>
  <c r="O68" i="53"/>
  <c r="AI12" i="51"/>
  <c r="AI66" i="51"/>
  <c r="AT18" i="53"/>
  <c r="AT70" i="53"/>
  <c r="AT69" i="53" s="1"/>
  <c r="C13" i="38"/>
  <c r="C66" i="38" s="1"/>
  <c r="Y68" i="51"/>
  <c r="Y67" i="51"/>
  <c r="Z15" i="51"/>
  <c r="Z66" i="51"/>
  <c r="AH68" i="53"/>
  <c r="AH71" i="53"/>
  <c r="AH72" i="53"/>
  <c r="K71" i="53"/>
  <c r="K72" i="53"/>
  <c r="K68" i="53"/>
  <c r="I68" i="53"/>
  <c r="I72" i="53"/>
  <c r="I71" i="53"/>
  <c r="N72" i="53"/>
  <c r="N68" i="53"/>
  <c r="N71" i="53"/>
  <c r="G16" i="53"/>
  <c r="G70" i="53"/>
  <c r="G69" i="53" s="1"/>
  <c r="BG18" i="53"/>
  <c r="BG70" i="53"/>
  <c r="BG69" i="53" s="1"/>
  <c r="AN11" i="43"/>
  <c r="S13" i="44"/>
  <c r="S66" i="44" s="1"/>
  <c r="S64" i="44" s="1"/>
  <c r="S63" i="44" s="1"/>
  <c r="S62" i="44" s="1"/>
  <c r="AY13" i="43"/>
  <c r="AY66" i="43" s="1"/>
  <c r="AY64" i="43" s="1"/>
  <c r="AY63" i="43" s="1"/>
  <c r="AY62" i="43" s="1"/>
  <c r="AP12" i="44"/>
  <c r="AP65" i="44" s="1"/>
  <c r="AP64" i="44" s="1"/>
  <c r="AP63" i="44" s="1"/>
  <c r="AP62" i="44" s="1"/>
  <c r="AV15" i="46"/>
  <c r="BI12" i="46"/>
  <c r="AS14" i="48"/>
  <c r="AL14" i="49"/>
  <c r="Z14" i="50"/>
  <c r="V68" i="51"/>
  <c r="V67" i="51"/>
  <c r="AG68" i="51"/>
  <c r="AG67" i="51"/>
  <c r="J68" i="51"/>
  <c r="J67" i="51"/>
  <c r="AE15" i="51"/>
  <c r="AE66" i="51"/>
  <c r="P68" i="53"/>
  <c r="P71" i="53"/>
  <c r="P72" i="53"/>
  <c r="K68" i="51"/>
  <c r="K67" i="51"/>
  <c r="AM71" i="53"/>
  <c r="AM72" i="53"/>
  <c r="AM68" i="53"/>
  <c r="E68" i="53"/>
  <c r="E72" i="53"/>
  <c r="E71" i="53"/>
  <c r="U16" i="53"/>
  <c r="U70" i="53"/>
  <c r="U69" i="53" s="1"/>
  <c r="BI18" i="53"/>
  <c r="BI70" i="53"/>
  <c r="BI69" i="53" s="1"/>
  <c r="AJ68" i="53"/>
  <c r="AJ71" i="53"/>
  <c r="AJ72" i="53"/>
  <c r="BF68" i="53"/>
  <c r="BF71" i="53"/>
  <c r="BF72" i="53"/>
  <c r="K12" i="45"/>
  <c r="AN12" i="43"/>
  <c r="AN65" i="43" s="1"/>
  <c r="AN64" i="43" s="1"/>
  <c r="AN63" i="43" s="1"/>
  <c r="AN62" i="43" s="1"/>
  <c r="AP11" i="44"/>
  <c r="AV14" i="46"/>
  <c r="BI14" i="46"/>
  <c r="AL12" i="49"/>
  <c r="AZ15" i="49"/>
  <c r="R67" i="51"/>
  <c r="R68" i="51"/>
  <c r="AA67" i="51"/>
  <c r="AA68" i="51"/>
  <c r="AS14" i="51"/>
  <c r="AU67" i="51"/>
  <c r="AU68" i="51"/>
  <c r="BH12" i="51"/>
  <c r="BD67" i="51"/>
  <c r="BD68" i="51"/>
  <c r="AF67" i="51"/>
  <c r="AF68" i="51"/>
  <c r="AT14" i="51"/>
  <c r="AT66" i="51"/>
  <c r="AC68" i="51"/>
  <c r="AC67" i="51"/>
  <c r="AD68" i="53"/>
  <c r="AD72" i="53"/>
  <c r="AD71" i="53"/>
  <c r="W70" i="53"/>
  <c r="W69" i="53" s="1"/>
  <c r="AN68" i="53"/>
  <c r="AN71" i="53"/>
  <c r="AN72" i="53"/>
  <c r="D19" i="53"/>
  <c r="D70" i="53"/>
  <c r="D69" i="53" s="1"/>
  <c r="S71" i="53"/>
  <c r="S72" i="53"/>
  <c r="S68" i="53"/>
  <c r="AB19" i="53"/>
  <c r="AB70" i="53"/>
  <c r="AB69" i="53" s="1"/>
  <c r="AL18" i="53"/>
  <c r="AL70" i="53"/>
  <c r="AL69" i="53" s="1"/>
  <c r="L68" i="53"/>
  <c r="L72" i="53"/>
  <c r="L71" i="53"/>
  <c r="BA71" i="53"/>
  <c r="BA68" i="53"/>
  <c r="BA72" i="53"/>
  <c r="Q67" i="51"/>
  <c r="Q68" i="51"/>
  <c r="AQ68" i="53"/>
  <c r="AQ71" i="53"/>
  <c r="AQ72" i="53"/>
  <c r="AP68" i="51"/>
  <c r="AP67" i="51"/>
  <c r="BC68" i="51"/>
  <c r="BC67" i="51"/>
  <c r="H68" i="53"/>
  <c r="H71" i="53"/>
  <c r="H72" i="53"/>
  <c r="AS13" i="44"/>
  <c r="AS66" i="44" s="1"/>
  <c r="AS64" i="44" s="1"/>
  <c r="AS63" i="44" s="1"/>
  <c r="AS62" i="44" s="1"/>
  <c r="CC116" i="22"/>
  <c r="AD13" i="44"/>
  <c r="AD66" i="44" s="1"/>
  <c r="K13" i="45"/>
  <c r="K66" i="45" s="1"/>
  <c r="K65" i="45" s="1"/>
  <c r="K64" i="45" s="1"/>
  <c r="K63" i="45" s="1"/>
  <c r="C12" i="45"/>
  <c r="E14" i="46"/>
  <c r="BH12" i="49"/>
  <c r="AZ12" i="49"/>
  <c r="BE68" i="51"/>
  <c r="BE67" i="51"/>
  <c r="AW68" i="51"/>
  <c r="AW67" i="51"/>
  <c r="AS15" i="51"/>
  <c r="C67" i="51"/>
  <c r="C68" i="51"/>
  <c r="BH15" i="51"/>
  <c r="AM68" i="51"/>
  <c r="AM67" i="51"/>
  <c r="AJ67" i="51"/>
  <c r="AJ68" i="51"/>
  <c r="BC68" i="53"/>
  <c r="BC71" i="53"/>
  <c r="BC72" i="53"/>
  <c r="AG71" i="53"/>
  <c r="AG72" i="53"/>
  <c r="AG68" i="53"/>
  <c r="AZ71" i="53"/>
  <c r="AZ68" i="53"/>
  <c r="AZ72" i="53"/>
  <c r="Z68" i="53"/>
  <c r="Z71" i="53"/>
  <c r="Z72" i="53"/>
  <c r="C71" i="53"/>
  <c r="C72" i="53"/>
  <c r="C68" i="53"/>
  <c r="BG14" i="51"/>
  <c r="BG66" i="51"/>
  <c r="T18" i="53"/>
  <c r="T70" i="53"/>
  <c r="T69" i="53" s="1"/>
  <c r="AI68" i="53"/>
  <c r="AI71" i="53"/>
  <c r="AI72" i="53"/>
  <c r="BB72" i="53"/>
  <c r="BB71" i="53"/>
  <c r="BB68" i="53"/>
  <c r="AX68" i="53"/>
  <c r="AX72" i="53"/>
  <c r="AX71" i="53"/>
  <c r="O68" i="51"/>
  <c r="O67" i="51"/>
  <c r="AB68" i="51"/>
  <c r="AB67" i="51"/>
  <c r="CC47" i="22"/>
  <c r="BH14" i="49"/>
  <c r="AZ14" i="49"/>
  <c r="W68" i="51"/>
  <c r="W67" i="51"/>
  <c r="G68" i="51"/>
  <c r="G67" i="51"/>
  <c r="AS12" i="51"/>
  <c r="AQ67" i="51"/>
  <c r="AQ68" i="51"/>
  <c r="F67" i="51"/>
  <c r="F68" i="51"/>
  <c r="AW71" i="53"/>
  <c r="AW68" i="53"/>
  <c r="AW72" i="53"/>
  <c r="AU71" i="53"/>
  <c r="AU68" i="53"/>
  <c r="AU72" i="53"/>
  <c r="AY68" i="51"/>
  <c r="AY67" i="51"/>
  <c r="AC72" i="53"/>
  <c r="AC68" i="53"/>
  <c r="AC71" i="53"/>
  <c r="Q68" i="53"/>
  <c r="Q71" i="53"/>
  <c r="Q72" i="53"/>
  <c r="BA12" i="51"/>
  <c r="BA66" i="51"/>
  <c r="AP18" i="53"/>
  <c r="AP70" i="53"/>
  <c r="AP69" i="53" s="1"/>
  <c r="N68" i="51"/>
  <c r="N67" i="51"/>
  <c r="BE72" i="53"/>
  <c r="BE68" i="53"/>
  <c r="BE71" i="53"/>
  <c r="X71" i="53"/>
  <c r="X68" i="53"/>
  <c r="X72" i="53"/>
  <c r="S67" i="51"/>
  <c r="S68" i="51"/>
  <c r="AJ16" i="53"/>
  <c r="AJ19" i="53"/>
  <c r="AJ18" i="53"/>
  <c r="R19" i="53"/>
  <c r="AA16" i="53"/>
  <c r="AA19" i="53"/>
  <c r="R16" i="53"/>
  <c r="AT16" i="53"/>
  <c r="AT19" i="53"/>
  <c r="BG19" i="53"/>
  <c r="G18" i="53"/>
  <c r="BG16" i="53"/>
  <c r="N16" i="53"/>
  <c r="N18" i="53"/>
  <c r="G19" i="53"/>
  <c r="BB19" i="53"/>
  <c r="N19" i="53"/>
  <c r="U18" i="53"/>
  <c r="BI19" i="53"/>
  <c r="BI16" i="53"/>
  <c r="U19" i="53"/>
  <c r="S16" i="53"/>
  <c r="BC14" i="46"/>
  <c r="S18" i="53"/>
  <c r="AB18" i="53"/>
  <c r="AV12" i="44"/>
  <c r="AV65" i="44" s="1"/>
  <c r="AV64" i="44" s="1"/>
  <c r="AV63" i="44" s="1"/>
  <c r="AV62" i="44" s="1"/>
  <c r="T13" i="44"/>
  <c r="T66" i="44" s="1"/>
  <c r="AL16" i="53"/>
  <c r="AV11" i="44"/>
  <c r="AL19" i="53"/>
  <c r="D16" i="53"/>
  <c r="AB16" i="53"/>
  <c r="AO12" i="44"/>
  <c r="AO65" i="44" s="1"/>
  <c r="AO64" i="44" s="1"/>
  <c r="AO63" i="44" s="1"/>
  <c r="AO62" i="44" s="1"/>
  <c r="AO11" i="44"/>
  <c r="AL11" i="43"/>
  <c r="D18" i="53"/>
  <c r="S19" i="53"/>
  <c r="AA11" i="43"/>
  <c r="Q14" i="45"/>
  <c r="Q67" i="45" s="1"/>
  <c r="AP19" i="53"/>
  <c r="AY12" i="51"/>
  <c r="U12" i="51"/>
  <c r="AI14" i="51"/>
  <c r="AY14" i="51"/>
  <c r="D14" i="51"/>
  <c r="AY15" i="51"/>
  <c r="D15" i="51"/>
  <c r="AC14" i="51"/>
  <c r="AC15" i="51"/>
  <c r="BG15" i="51"/>
  <c r="AE14" i="51"/>
  <c r="W12" i="45"/>
  <c r="AW14" i="46"/>
  <c r="S14" i="49"/>
  <c r="D12" i="51"/>
  <c r="BH14" i="51"/>
  <c r="U15" i="51"/>
  <c r="AT15" i="51"/>
  <c r="AA64" i="40"/>
  <c r="AA63" i="40" s="1"/>
  <c r="AA62" i="40" s="1"/>
  <c r="W13" i="45"/>
  <c r="W66" i="45" s="1"/>
  <c r="W65" i="45" s="1"/>
  <c r="W64" i="45" s="1"/>
  <c r="W63" i="45" s="1"/>
  <c r="S15" i="49"/>
  <c r="BD11" i="43"/>
  <c r="BA14" i="51"/>
  <c r="BD13" i="43"/>
  <c r="BD66" i="43" s="1"/>
  <c r="BD64" i="43" s="1"/>
  <c r="BD63" i="43" s="1"/>
  <c r="BD62" i="43" s="1"/>
  <c r="V14" i="45"/>
  <c r="V67" i="45" s="1"/>
  <c r="M14" i="48"/>
  <c r="Q12" i="50"/>
  <c r="BA15" i="51"/>
  <c r="T19" i="53"/>
  <c r="V12" i="46"/>
  <c r="I15" i="48"/>
  <c r="Q14" i="50"/>
  <c r="V15" i="46"/>
  <c r="AZ15" i="48"/>
  <c r="BG12" i="51"/>
  <c r="T16" i="53"/>
  <c r="V14" i="50"/>
  <c r="AJ11" i="44"/>
  <c r="AA14" i="50"/>
  <c r="AI15" i="51"/>
  <c r="AC12" i="51"/>
  <c r="K14" i="51"/>
  <c r="AE12" i="51"/>
  <c r="U13" i="45"/>
  <c r="U66" i="45" s="1"/>
  <c r="S12" i="43"/>
  <c r="S65" i="43" s="1"/>
  <c r="S64" i="43" s="1"/>
  <c r="S63" i="43" s="1"/>
  <c r="S62" i="43" s="1"/>
  <c r="O12" i="44"/>
  <c r="O65" i="44" s="1"/>
  <c r="V11" i="44"/>
  <c r="AP12" i="43"/>
  <c r="AP65" i="43" s="1"/>
  <c r="AP64" i="43" s="1"/>
  <c r="AP63" i="43" s="1"/>
  <c r="AP62" i="43" s="1"/>
  <c r="R12" i="45"/>
  <c r="N13" i="44"/>
  <c r="N66" i="44" s="1"/>
  <c r="AW11" i="44"/>
  <c r="AE12" i="46"/>
  <c r="M12" i="46"/>
  <c r="AC12" i="48"/>
  <c r="D12" i="49"/>
  <c r="AL12" i="44"/>
  <c r="AL65" i="44" s="1"/>
  <c r="O13" i="44"/>
  <c r="O66" i="44" s="1"/>
  <c r="V12" i="44"/>
  <c r="V65" i="44" s="1"/>
  <c r="V64" i="44" s="1"/>
  <c r="V63" i="44" s="1"/>
  <c r="V62" i="44" s="1"/>
  <c r="AW13" i="44"/>
  <c r="AW66" i="44" s="1"/>
  <c r="AW64" i="44" s="1"/>
  <c r="AW63" i="44" s="1"/>
  <c r="AW62" i="44" s="1"/>
  <c r="AI13" i="43"/>
  <c r="AI66" i="43" s="1"/>
  <c r="AI64" i="43" s="1"/>
  <c r="AI63" i="43" s="1"/>
  <c r="AI62" i="43" s="1"/>
  <c r="AC14" i="45"/>
  <c r="AC67" i="45" s="1"/>
  <c r="AC65" i="45" s="1"/>
  <c r="AC64" i="45" s="1"/>
  <c r="AC63" i="45" s="1"/>
  <c r="AE14" i="46"/>
  <c r="D14" i="49"/>
  <c r="T15" i="50"/>
  <c r="S11" i="43"/>
  <c r="AH11" i="44"/>
  <c r="J14" i="38"/>
  <c r="J67" i="38" s="1"/>
  <c r="J65" i="38" s="1"/>
  <c r="J64" i="38" s="1"/>
  <c r="J63" i="38" s="1"/>
  <c r="Y15" i="46"/>
  <c r="BC14" i="48"/>
  <c r="T12" i="50"/>
  <c r="AT12" i="51"/>
  <c r="AH12" i="44"/>
  <c r="AH65" i="44" s="1"/>
  <c r="AH64" i="44" s="1"/>
  <c r="AH63" i="44" s="1"/>
  <c r="AH62" i="44" s="1"/>
  <c r="J11" i="38"/>
  <c r="BC15" i="48"/>
  <c r="AP16" i="53"/>
  <c r="BC13" i="44"/>
  <c r="BC66" i="44" s="1"/>
  <c r="P18" i="53"/>
  <c r="P16" i="53"/>
  <c r="P19" i="53"/>
  <c r="AD18" i="53"/>
  <c r="AD16" i="53"/>
  <c r="AD19" i="53"/>
  <c r="AV18" i="53"/>
  <c r="AV16" i="53"/>
  <c r="AV19" i="53"/>
  <c r="E19" i="53"/>
  <c r="E18" i="53"/>
  <c r="E16" i="53"/>
  <c r="AD12" i="43"/>
  <c r="AD65" i="43" s="1"/>
  <c r="AD64" i="43" s="1"/>
  <c r="AD63" i="43" s="1"/>
  <c r="AD62" i="43" s="1"/>
  <c r="N12" i="44"/>
  <c r="N65" i="44" s="1"/>
  <c r="AC12" i="45"/>
  <c r="U14" i="51"/>
  <c r="AH12" i="51"/>
  <c r="K12" i="51"/>
  <c r="AH19" i="53"/>
  <c r="AH16" i="53"/>
  <c r="AH18" i="53"/>
  <c r="AU19" i="53"/>
  <c r="AU18" i="53"/>
  <c r="AU16" i="53"/>
  <c r="AG18" i="53"/>
  <c r="AG16" i="53"/>
  <c r="AG19" i="53"/>
  <c r="AE18" i="53"/>
  <c r="AE16" i="53"/>
  <c r="AE19" i="53"/>
  <c r="AR19" i="53"/>
  <c r="AR18" i="53"/>
  <c r="AR16" i="53"/>
  <c r="AN16" i="53"/>
  <c r="AN19" i="53"/>
  <c r="AN18" i="53"/>
  <c r="AH14" i="51"/>
  <c r="AW19" i="53"/>
  <c r="AW18" i="53"/>
  <c r="AW16" i="53"/>
  <c r="B19" i="53"/>
  <c r="B16" i="53"/>
  <c r="B18" i="53"/>
  <c r="AC18" i="53"/>
  <c r="AC19" i="53"/>
  <c r="AC16" i="53"/>
  <c r="AP11" i="43"/>
  <c r="F15" i="46"/>
  <c r="S14" i="48"/>
  <c r="BC12" i="49"/>
  <c r="BF15" i="50"/>
  <c r="BA12" i="50"/>
  <c r="AH15" i="51"/>
  <c r="K15" i="51"/>
  <c r="AS16" i="53"/>
  <c r="AS19" i="53"/>
  <c r="AS18" i="53"/>
  <c r="AO16" i="53"/>
  <c r="AO19" i="53"/>
  <c r="AO18" i="53"/>
  <c r="BH19" i="53"/>
  <c r="BH18" i="53"/>
  <c r="BH16" i="53"/>
  <c r="S15" i="48"/>
  <c r="BC15" i="49"/>
  <c r="BF12" i="50"/>
  <c r="AK18" i="53"/>
  <c r="AK16" i="53"/>
  <c r="AK19" i="53"/>
  <c r="V16" i="53"/>
  <c r="V19" i="53"/>
  <c r="V18" i="53"/>
  <c r="W19" i="53"/>
  <c r="W16" i="53"/>
  <c r="W18" i="53"/>
  <c r="Z11" i="44"/>
  <c r="E11" i="44"/>
  <c r="B14" i="45"/>
  <c r="B67" i="45" s="1"/>
  <c r="BB12" i="45"/>
  <c r="AN12" i="46"/>
  <c r="AR12" i="49"/>
  <c r="AU15" i="48"/>
  <c r="Z12" i="51"/>
  <c r="BC19" i="53"/>
  <c r="BC16" i="53"/>
  <c r="BC18" i="53"/>
  <c r="H18" i="53"/>
  <c r="H16" i="53"/>
  <c r="H19" i="53"/>
  <c r="Z18" i="53"/>
  <c r="Z19" i="53"/>
  <c r="Z16" i="53"/>
  <c r="BP82" i="22"/>
  <c r="Z12" i="44"/>
  <c r="Z65" i="44" s="1"/>
  <c r="Z64" i="44" s="1"/>
  <c r="Z63" i="44" s="1"/>
  <c r="Z62" i="44" s="1"/>
  <c r="N12" i="43"/>
  <c r="N65" i="43" s="1"/>
  <c r="B13" i="45"/>
  <c r="B66" i="45" s="1"/>
  <c r="BB13" i="45"/>
  <c r="BB66" i="45" s="1"/>
  <c r="BB65" i="45" s="1"/>
  <c r="BB64" i="45" s="1"/>
  <c r="BB63" i="45" s="1"/>
  <c r="BC12" i="44"/>
  <c r="BC65" i="44" s="1"/>
  <c r="AN15" i="46"/>
  <c r="M15" i="48"/>
  <c r="AR15" i="49"/>
  <c r="AU12" i="48"/>
  <c r="Z14" i="51"/>
  <c r="Y16" i="53"/>
  <c r="Y19" i="53"/>
  <c r="Y18" i="53"/>
  <c r="Q18" i="53"/>
  <c r="Q16" i="53"/>
  <c r="Q19" i="53"/>
  <c r="K18" i="53"/>
  <c r="K16" i="53"/>
  <c r="K19" i="53"/>
  <c r="O19" i="53"/>
  <c r="O18" i="53"/>
  <c r="O16" i="53"/>
  <c r="C16" i="53"/>
  <c r="C18" i="53"/>
  <c r="C19" i="53"/>
  <c r="AL13" i="44"/>
  <c r="AL66" i="44" s="1"/>
  <c r="BE12" i="43"/>
  <c r="BE65" i="43" s="1"/>
  <c r="BE64" i="43" s="1"/>
  <c r="BE63" i="43" s="1"/>
  <c r="BE62" i="43" s="1"/>
  <c r="BH11" i="44"/>
  <c r="AR14" i="49"/>
  <c r="V15" i="50"/>
  <c r="R4" i="51"/>
  <c r="S4" i="51"/>
  <c r="AM18" i="53"/>
  <c r="AM16" i="53"/>
  <c r="AM19" i="53"/>
  <c r="AZ18" i="53"/>
  <c r="AZ16" i="53"/>
  <c r="AZ19" i="53"/>
  <c r="M18" i="53"/>
  <c r="M16" i="53"/>
  <c r="M19" i="53"/>
  <c r="I19" i="53"/>
  <c r="I18" i="53"/>
  <c r="I16" i="53"/>
  <c r="AF18" i="53"/>
  <c r="AF16" i="53"/>
  <c r="AF19" i="53"/>
  <c r="P14" i="51"/>
  <c r="P12" i="51"/>
  <c r="P15" i="51"/>
  <c r="AN14" i="51"/>
  <c r="AN12" i="51"/>
  <c r="AN15" i="51"/>
  <c r="AV14" i="48"/>
  <c r="AK11" i="43"/>
  <c r="W12" i="44"/>
  <c r="W65" i="44" s="1"/>
  <c r="W64" i="44" s="1"/>
  <c r="W63" i="44" s="1"/>
  <c r="W62" i="44" s="1"/>
  <c r="AI11" i="44"/>
  <c r="B13" i="43"/>
  <c r="B66" i="43" s="1"/>
  <c r="B64" i="43" s="1"/>
  <c r="B63" i="43" s="1"/>
  <c r="B62" i="43" s="1"/>
  <c r="R12" i="44"/>
  <c r="R65" i="44" s="1"/>
  <c r="AR12" i="45"/>
  <c r="F12" i="44"/>
  <c r="F65" i="44" s="1"/>
  <c r="F64" i="44" s="1"/>
  <c r="F63" i="44" s="1"/>
  <c r="F62" i="44" s="1"/>
  <c r="K14" i="38"/>
  <c r="K67" i="38" s="1"/>
  <c r="K65" i="38" s="1"/>
  <c r="K64" i="38" s="1"/>
  <c r="K63" i="38" s="1"/>
  <c r="AU15" i="46"/>
  <c r="AL14" i="46"/>
  <c r="B15" i="49"/>
  <c r="AU12" i="49"/>
  <c r="AF12" i="49"/>
  <c r="AT14" i="50"/>
  <c r="G14" i="50"/>
  <c r="W14" i="51"/>
  <c r="W12" i="51"/>
  <c r="W15" i="51"/>
  <c r="BC14" i="51"/>
  <c r="BC12" i="51"/>
  <c r="BC15" i="51"/>
  <c r="C15" i="51"/>
  <c r="C14" i="51"/>
  <c r="C12" i="51"/>
  <c r="AK12" i="43"/>
  <c r="AK65" i="43" s="1"/>
  <c r="AK64" i="43" s="1"/>
  <c r="AK63" i="43" s="1"/>
  <c r="AK62" i="43" s="1"/>
  <c r="F11" i="44"/>
  <c r="T12" i="44"/>
  <c r="T65" i="44" s="1"/>
  <c r="AC64" i="40"/>
  <c r="AC63" i="40" s="1"/>
  <c r="AC62" i="40" s="1"/>
  <c r="AU14" i="46"/>
  <c r="BC14" i="49"/>
  <c r="AM14" i="49"/>
  <c r="BI12" i="49"/>
  <c r="AT15" i="50"/>
  <c r="BA14" i="50"/>
  <c r="AD14" i="51"/>
  <c r="AD12" i="51"/>
  <c r="AD15" i="51"/>
  <c r="AO14" i="51"/>
  <c r="AO12" i="51"/>
  <c r="AO15" i="51"/>
  <c r="AP15" i="51"/>
  <c r="AP14" i="51"/>
  <c r="AP12" i="51"/>
  <c r="AG14" i="51"/>
  <c r="AG12" i="51"/>
  <c r="AG15" i="51"/>
  <c r="Y14" i="51"/>
  <c r="Y12" i="51"/>
  <c r="Y15" i="51"/>
  <c r="AV14" i="51"/>
  <c r="AV12" i="51"/>
  <c r="AV15" i="51"/>
  <c r="E13" i="44"/>
  <c r="E66" i="44" s="1"/>
  <c r="E64" i="44" s="1"/>
  <c r="E63" i="44" s="1"/>
  <c r="E62" i="44" s="1"/>
  <c r="AQ64" i="40"/>
  <c r="AQ63" i="40" s="1"/>
  <c r="AQ62" i="40" s="1"/>
  <c r="AS12" i="48"/>
  <c r="AC14" i="49"/>
  <c r="X14" i="51"/>
  <c r="X12" i="51"/>
  <c r="X15" i="51"/>
  <c r="AA15" i="51"/>
  <c r="AA14" i="51"/>
  <c r="AA12" i="51"/>
  <c r="AX15" i="51"/>
  <c r="AX14" i="51"/>
  <c r="AX12" i="51"/>
  <c r="AQ15" i="51"/>
  <c r="AQ14" i="51"/>
  <c r="AQ12" i="51"/>
  <c r="J15" i="51"/>
  <c r="J12" i="51"/>
  <c r="J14" i="51"/>
  <c r="F14" i="51"/>
  <c r="F12" i="51"/>
  <c r="F15" i="51"/>
  <c r="AZ15" i="51"/>
  <c r="AZ14" i="51"/>
  <c r="AZ12" i="51"/>
  <c r="AJ15" i="51"/>
  <c r="AJ14" i="51"/>
  <c r="AJ12" i="51"/>
  <c r="BF14" i="49"/>
  <c r="P15" i="48"/>
  <c r="BF15" i="48"/>
  <c r="BB15" i="49"/>
  <c r="V14" i="51"/>
  <c r="V12" i="51"/>
  <c r="V15" i="51"/>
  <c r="Z64" i="40"/>
  <c r="Z63" i="40" s="1"/>
  <c r="Z62" i="40" s="1"/>
  <c r="Q64" i="40"/>
  <c r="Q63" i="40" s="1"/>
  <c r="Q62" i="40" s="1"/>
  <c r="V12" i="45"/>
  <c r="AQ11" i="43"/>
  <c r="Y12" i="46"/>
  <c r="L12" i="46"/>
  <c r="I12" i="48"/>
  <c r="E14" i="48"/>
  <c r="P12" i="48"/>
  <c r="BF15" i="49"/>
  <c r="AE12" i="48"/>
  <c r="C14" i="49"/>
  <c r="AO15" i="50"/>
  <c r="H14" i="50"/>
  <c r="R15" i="51"/>
  <c r="R14" i="51"/>
  <c r="R12" i="51"/>
  <c r="AL14" i="51"/>
  <c r="AL12" i="51"/>
  <c r="AL15" i="51"/>
  <c r="H14" i="51"/>
  <c r="H12" i="51"/>
  <c r="H15" i="51"/>
  <c r="AU14" i="51"/>
  <c r="AU12" i="51"/>
  <c r="AU15" i="51"/>
  <c r="BD14" i="51"/>
  <c r="BD12" i="51"/>
  <c r="BD15" i="51"/>
  <c r="BB14" i="51"/>
  <c r="BB12" i="51"/>
  <c r="BB15" i="51"/>
  <c r="AF14" i="51"/>
  <c r="AF12" i="51"/>
  <c r="AF15" i="51"/>
  <c r="AR13" i="45"/>
  <c r="AR66" i="45" s="1"/>
  <c r="AR65" i="45" s="1"/>
  <c r="AR64" i="45" s="1"/>
  <c r="AR63" i="45" s="1"/>
  <c r="L64" i="44"/>
  <c r="L63" i="44" s="1"/>
  <c r="L62" i="44" s="1"/>
  <c r="AQ13" i="43"/>
  <c r="AQ66" i="43" s="1"/>
  <c r="AQ64" i="43" s="1"/>
  <c r="AQ63" i="43" s="1"/>
  <c r="AQ62" i="43" s="1"/>
  <c r="AL12" i="46"/>
  <c r="AE15" i="48"/>
  <c r="B14" i="49"/>
  <c r="BG12" i="49"/>
  <c r="AO12" i="50"/>
  <c r="G15" i="50"/>
  <c r="H15" i="50"/>
  <c r="AW14" i="51"/>
  <c r="AW12" i="51"/>
  <c r="AW15" i="51"/>
  <c r="B15" i="51"/>
  <c r="B14" i="51"/>
  <c r="B12" i="51"/>
  <c r="AM14" i="51"/>
  <c r="AM12" i="51"/>
  <c r="AM15" i="51"/>
  <c r="N15" i="49"/>
  <c r="P12" i="44"/>
  <c r="P65" i="44" s="1"/>
  <c r="B11" i="43"/>
  <c r="X14" i="45"/>
  <c r="X67" i="45" s="1"/>
  <c r="X65" i="45" s="1"/>
  <c r="X64" i="45" s="1"/>
  <c r="X63" i="45" s="1"/>
  <c r="K11" i="44"/>
  <c r="H13" i="38"/>
  <c r="H66" i="38" s="1"/>
  <c r="O15" i="46"/>
  <c r="AF15" i="49"/>
  <c r="B12" i="49"/>
  <c r="AO14" i="49"/>
  <c r="BE14" i="51"/>
  <c r="BE12" i="51"/>
  <c r="BE15" i="51"/>
  <c r="G14" i="51"/>
  <c r="G12" i="51"/>
  <c r="G15" i="51"/>
  <c r="I14" i="51"/>
  <c r="I12" i="51"/>
  <c r="I15" i="51"/>
  <c r="AY14" i="50"/>
  <c r="AY12" i="50"/>
  <c r="X14" i="50"/>
  <c r="X12" i="50"/>
  <c r="Y14" i="50"/>
  <c r="Y15" i="50"/>
  <c r="BB14" i="50"/>
  <c r="BB12" i="50"/>
  <c r="BB15" i="50"/>
  <c r="P13" i="44"/>
  <c r="P66" i="44" s="1"/>
  <c r="O14" i="46"/>
  <c r="AV12" i="50"/>
  <c r="AV15" i="50"/>
  <c r="AV14" i="50"/>
  <c r="M12" i="50"/>
  <c r="M14" i="50"/>
  <c r="M15" i="50"/>
  <c r="N13" i="43"/>
  <c r="N66" i="43" s="1"/>
  <c r="K13" i="44"/>
  <c r="K66" i="44" s="1"/>
  <c r="K64" i="44" s="1"/>
  <c r="K63" i="44" s="1"/>
  <c r="K62" i="44" s="1"/>
  <c r="K64" i="40"/>
  <c r="K63" i="40" s="1"/>
  <c r="K62" i="40" s="1"/>
  <c r="BC12" i="50"/>
  <c r="BC15" i="50"/>
  <c r="BC14" i="50"/>
  <c r="AN12" i="50"/>
  <c r="AN14" i="50"/>
  <c r="AN15" i="50"/>
  <c r="K12" i="50"/>
  <c r="K14" i="50"/>
  <c r="K15" i="50"/>
  <c r="AL14" i="50"/>
  <c r="AL12" i="50"/>
  <c r="AL15" i="50"/>
  <c r="AP12" i="50"/>
  <c r="AP15" i="50"/>
  <c r="AP14" i="50"/>
  <c r="AK14" i="50"/>
  <c r="AK12" i="50"/>
  <c r="AK15" i="50"/>
  <c r="AD14" i="50"/>
  <c r="AD12" i="50"/>
  <c r="AD15" i="50"/>
  <c r="AU12" i="50"/>
  <c r="AU14" i="50"/>
  <c r="AU15" i="50"/>
  <c r="L14" i="50"/>
  <c r="L12" i="50"/>
  <c r="L15" i="50"/>
  <c r="E15" i="50"/>
  <c r="E14" i="50"/>
  <c r="E12" i="50"/>
  <c r="BI14" i="50"/>
  <c r="BI12" i="50"/>
  <c r="BI15" i="50"/>
  <c r="I12" i="50"/>
  <c r="I14" i="50"/>
  <c r="I15" i="50"/>
  <c r="O15" i="50"/>
  <c r="O14" i="50"/>
  <c r="O12" i="50"/>
  <c r="BT116" i="22"/>
  <c r="L15" i="46"/>
  <c r="E12" i="46"/>
  <c r="BF12" i="48"/>
  <c r="AC14" i="50"/>
  <c r="AC12" i="50"/>
  <c r="AC15" i="50"/>
  <c r="F12" i="50"/>
  <c r="F15" i="50"/>
  <c r="F14" i="50"/>
  <c r="I11" i="44"/>
  <c r="V11" i="43"/>
  <c r="BG11" i="44"/>
  <c r="BI14" i="49"/>
  <c r="AW15" i="50"/>
  <c r="AW12" i="50"/>
  <c r="AW14" i="50"/>
  <c r="AI14" i="50"/>
  <c r="AI12" i="50"/>
  <c r="AI15" i="50"/>
  <c r="U15" i="50"/>
  <c r="U12" i="50"/>
  <c r="U14" i="50"/>
  <c r="AF15" i="50"/>
  <c r="AF14" i="50"/>
  <c r="AF12" i="50"/>
  <c r="AA13" i="43"/>
  <c r="AA66" i="43" s="1"/>
  <c r="AA64" i="43" s="1"/>
  <c r="AA63" i="43" s="1"/>
  <c r="AA62" i="43" s="1"/>
  <c r="AS11" i="44"/>
  <c r="I12" i="44"/>
  <c r="I65" i="44" s="1"/>
  <c r="I64" i="44" s="1"/>
  <c r="I63" i="44" s="1"/>
  <c r="I62" i="44" s="1"/>
  <c r="V12" i="43"/>
  <c r="V65" i="43" s="1"/>
  <c r="V64" i="43" s="1"/>
  <c r="V63" i="43" s="1"/>
  <c r="V62" i="43" s="1"/>
  <c r="BG12" i="44"/>
  <c r="BG65" i="44" s="1"/>
  <c r="BG64" i="44" s="1"/>
  <c r="BG63" i="44" s="1"/>
  <c r="BG62" i="44" s="1"/>
  <c r="Q11" i="43"/>
  <c r="U14" i="46"/>
  <c r="BI15" i="49"/>
  <c r="BD12" i="50"/>
  <c r="BD15" i="50"/>
  <c r="BD14" i="50"/>
  <c r="AB15" i="50"/>
  <c r="AB12" i="50"/>
  <c r="AB14" i="50"/>
  <c r="S12" i="50"/>
  <c r="S15" i="50"/>
  <c r="S14" i="50"/>
  <c r="AM14" i="50"/>
  <c r="AM15" i="50"/>
  <c r="AM12" i="50"/>
  <c r="P15" i="50"/>
  <c r="P12" i="50"/>
  <c r="P14" i="50"/>
  <c r="Q12" i="43"/>
  <c r="Q65" i="43" s="1"/>
  <c r="Q64" i="43" s="1"/>
  <c r="Q63" i="43" s="1"/>
  <c r="Q62" i="43" s="1"/>
  <c r="R14" i="50"/>
  <c r="R15" i="50"/>
  <c r="R12" i="50"/>
  <c r="AH15" i="50"/>
  <c r="AH12" i="50"/>
  <c r="AH14" i="50"/>
  <c r="AE14" i="50"/>
  <c r="AE12" i="50"/>
  <c r="AE15" i="50"/>
  <c r="D15" i="50"/>
  <c r="D14" i="50"/>
  <c r="D12" i="50"/>
  <c r="W14" i="50"/>
  <c r="W15" i="50"/>
  <c r="W12" i="50"/>
  <c r="C12" i="49"/>
  <c r="C15" i="49"/>
  <c r="BG14" i="49"/>
  <c r="BG15" i="49"/>
  <c r="AM15" i="49"/>
  <c r="AC12" i="49"/>
  <c r="AC15" i="49"/>
  <c r="BB12" i="49"/>
  <c r="BB14" i="49"/>
  <c r="AU14" i="49"/>
  <c r="N14" i="49"/>
  <c r="N12" i="49"/>
  <c r="AU15" i="49"/>
  <c r="AM12" i="49"/>
  <c r="U12" i="46"/>
  <c r="AP15" i="49"/>
  <c r="AP14" i="49"/>
  <c r="AP12" i="49"/>
  <c r="AJ12" i="48"/>
  <c r="AJ14" i="48"/>
  <c r="AJ15" i="48"/>
  <c r="E11" i="43"/>
  <c r="AW64" i="40"/>
  <c r="AW63" i="40" s="1"/>
  <c r="AW62" i="40" s="1"/>
  <c r="BA11" i="43"/>
  <c r="K15" i="46"/>
  <c r="P14" i="49"/>
  <c r="P12" i="49"/>
  <c r="P15" i="49"/>
  <c r="T15" i="48"/>
  <c r="T12" i="48"/>
  <c r="T14" i="48"/>
  <c r="I14" i="49"/>
  <c r="I12" i="49"/>
  <c r="I15" i="49"/>
  <c r="BA12" i="48"/>
  <c r="BA15" i="48"/>
  <c r="BA14" i="48"/>
  <c r="AN14" i="49"/>
  <c r="AN12" i="49"/>
  <c r="AN15" i="49"/>
  <c r="BA13" i="44"/>
  <c r="BA66" i="44" s="1"/>
  <c r="F11" i="43"/>
  <c r="BA12" i="43"/>
  <c r="BA65" i="43" s="1"/>
  <c r="BA64" i="43" s="1"/>
  <c r="BA63" i="43" s="1"/>
  <c r="BA62" i="43" s="1"/>
  <c r="K14" i="46"/>
  <c r="C15" i="48"/>
  <c r="C14" i="48"/>
  <c r="C12" i="48"/>
  <c r="AJ15" i="49"/>
  <c r="AJ14" i="49"/>
  <c r="AJ12" i="49"/>
  <c r="BH15" i="48"/>
  <c r="BH12" i="48"/>
  <c r="BH14" i="48"/>
  <c r="F15" i="48"/>
  <c r="F14" i="48"/>
  <c r="F12" i="48"/>
  <c r="R15" i="49"/>
  <c r="R14" i="49"/>
  <c r="R12" i="49"/>
  <c r="X14" i="48"/>
  <c r="X12" i="48"/>
  <c r="X15" i="48"/>
  <c r="AA14" i="48"/>
  <c r="AA15" i="48"/>
  <c r="AA12" i="48"/>
  <c r="Y15" i="49"/>
  <c r="Y14" i="49"/>
  <c r="Y12" i="49"/>
  <c r="BH13" i="44"/>
  <c r="BH66" i="44" s="1"/>
  <c r="BH64" i="44" s="1"/>
  <c r="BH63" i="44" s="1"/>
  <c r="BH62" i="44" s="1"/>
  <c r="L12" i="48"/>
  <c r="L15" i="48"/>
  <c r="L14" i="48"/>
  <c r="F15" i="49"/>
  <c r="F14" i="49"/>
  <c r="F12" i="49"/>
  <c r="AH15" i="49"/>
  <c r="AH12" i="49"/>
  <c r="AH14" i="49"/>
  <c r="Z15" i="49"/>
  <c r="Z12" i="49"/>
  <c r="Z14" i="49"/>
  <c r="BA12" i="44"/>
  <c r="BA65" i="44" s="1"/>
  <c r="BG12" i="45"/>
  <c r="F13" i="43"/>
  <c r="F66" i="43" s="1"/>
  <c r="F64" i="43" s="1"/>
  <c r="F63" i="43" s="1"/>
  <c r="F62" i="43" s="1"/>
  <c r="H14" i="45"/>
  <c r="H67" i="45" s="1"/>
  <c r="H65" i="45" s="1"/>
  <c r="H64" i="45" s="1"/>
  <c r="H63" i="45" s="1"/>
  <c r="O14" i="45"/>
  <c r="O67" i="45" s="1"/>
  <c r="O65" i="45" s="1"/>
  <c r="O64" i="45" s="1"/>
  <c r="O63" i="45" s="1"/>
  <c r="W14" i="48"/>
  <c r="W15" i="48"/>
  <c r="W12" i="48"/>
  <c r="AP15" i="48"/>
  <c r="AP14" i="48"/>
  <c r="AP12" i="48"/>
  <c r="AB15" i="49"/>
  <c r="AB14" i="49"/>
  <c r="AB12" i="49"/>
  <c r="AQ12" i="49"/>
  <c r="AQ15" i="49"/>
  <c r="AQ14" i="49"/>
  <c r="BE14" i="49"/>
  <c r="BE12" i="49"/>
  <c r="BE15" i="49"/>
  <c r="AX12" i="48"/>
  <c r="AX14" i="48"/>
  <c r="AX15" i="48"/>
  <c r="O15" i="48"/>
  <c r="O14" i="48"/>
  <c r="O12" i="48"/>
  <c r="AW12" i="49"/>
  <c r="AW15" i="49"/>
  <c r="AW14" i="49"/>
  <c r="BG14" i="45"/>
  <c r="BG67" i="45" s="1"/>
  <c r="BG65" i="45" s="1"/>
  <c r="BG64" i="45" s="1"/>
  <c r="BG63" i="45" s="1"/>
  <c r="BG11" i="43"/>
  <c r="D13" i="44"/>
  <c r="D66" i="44" s="1"/>
  <c r="D64" i="44" s="1"/>
  <c r="D63" i="44" s="1"/>
  <c r="D62" i="44" s="1"/>
  <c r="AI13" i="45"/>
  <c r="AI66" i="45" s="1"/>
  <c r="AI65" i="45" s="1"/>
  <c r="AI64" i="45" s="1"/>
  <c r="AI63" i="45" s="1"/>
  <c r="H12" i="45"/>
  <c r="O12" i="45"/>
  <c r="AK12" i="49"/>
  <c r="AK15" i="49"/>
  <c r="AK14" i="49"/>
  <c r="D12" i="48"/>
  <c r="D14" i="48"/>
  <c r="D15" i="48"/>
  <c r="AY15" i="48"/>
  <c r="AY14" i="48"/>
  <c r="AY12" i="48"/>
  <c r="BD14" i="49"/>
  <c r="BD12" i="49"/>
  <c r="BD15" i="49"/>
  <c r="AR15" i="48"/>
  <c r="AR12" i="48"/>
  <c r="AR14" i="48"/>
  <c r="BI15" i="48"/>
  <c r="BI14" i="48"/>
  <c r="BI12" i="48"/>
  <c r="BE14" i="48"/>
  <c r="BE12" i="48"/>
  <c r="BE15" i="48"/>
  <c r="AQ12" i="44"/>
  <c r="AQ65" i="44" s="1"/>
  <c r="BG13" i="43"/>
  <c r="BG66" i="43" s="1"/>
  <c r="BG64" i="43" s="1"/>
  <c r="BG63" i="43" s="1"/>
  <c r="BG62" i="43" s="1"/>
  <c r="H14" i="38"/>
  <c r="H67" i="38" s="1"/>
  <c r="D11" i="44"/>
  <c r="AI12" i="45"/>
  <c r="AX15" i="49"/>
  <c r="AX12" i="49"/>
  <c r="AX14" i="49"/>
  <c r="H14" i="49"/>
  <c r="H12" i="49"/>
  <c r="H15" i="49"/>
  <c r="Z15" i="48"/>
  <c r="Z12" i="48"/>
  <c r="Z14" i="48"/>
  <c r="AQ15" i="48"/>
  <c r="AQ14" i="48"/>
  <c r="AQ12" i="48"/>
  <c r="AV14" i="49"/>
  <c r="AV15" i="49"/>
  <c r="AV12" i="49"/>
  <c r="AY14" i="49"/>
  <c r="AY12" i="49"/>
  <c r="AY15" i="49"/>
  <c r="H64" i="40"/>
  <c r="H63" i="40" s="1"/>
  <c r="H62" i="40" s="1"/>
  <c r="B15" i="48"/>
  <c r="B14" i="48"/>
  <c r="B12" i="48"/>
  <c r="BG15" i="48"/>
  <c r="BG14" i="48"/>
  <c r="BG12" i="48"/>
  <c r="AH15" i="48"/>
  <c r="AH14" i="48"/>
  <c r="AH12" i="48"/>
  <c r="AI15" i="48"/>
  <c r="AI12" i="48"/>
  <c r="AI14" i="48"/>
  <c r="J15" i="48"/>
  <c r="J12" i="48"/>
  <c r="J14" i="48"/>
  <c r="J15" i="49"/>
  <c r="J14" i="49"/>
  <c r="J12" i="49"/>
  <c r="BF82" i="22"/>
  <c r="R14" i="45"/>
  <c r="R67" i="45" s="1"/>
  <c r="R65" i="45" s="1"/>
  <c r="R64" i="45" s="1"/>
  <c r="R63" i="45" s="1"/>
  <c r="L64" i="40"/>
  <c r="L63" i="40" s="1"/>
  <c r="L62" i="40" s="1"/>
  <c r="S64" i="40"/>
  <c r="S63" i="40" s="1"/>
  <c r="S62" i="40" s="1"/>
  <c r="AI12" i="46"/>
  <c r="AI15" i="46"/>
  <c r="AI14" i="46"/>
  <c r="AQ15" i="46"/>
  <c r="AQ12" i="46"/>
  <c r="AQ14" i="46"/>
  <c r="BF15" i="46"/>
  <c r="BF12" i="46"/>
  <c r="BF14" i="46"/>
  <c r="Q14" i="46"/>
  <c r="Q15" i="46"/>
  <c r="Q12" i="46"/>
  <c r="AY12" i="46"/>
  <c r="AY14" i="46"/>
  <c r="AY15" i="46"/>
  <c r="AX15" i="46"/>
  <c r="AX14" i="46"/>
  <c r="AX12" i="46"/>
  <c r="S15" i="46"/>
  <c r="S14" i="46"/>
  <c r="S12" i="46"/>
  <c r="B12" i="46"/>
  <c r="B14" i="46"/>
  <c r="B15" i="46"/>
  <c r="AH15" i="46"/>
  <c r="AH14" i="46"/>
  <c r="AH12" i="46"/>
  <c r="E13" i="43"/>
  <c r="E66" i="43" s="1"/>
  <c r="E64" i="43" s="1"/>
  <c r="E63" i="43" s="1"/>
  <c r="E62" i="43" s="1"/>
  <c r="E64" i="40"/>
  <c r="E63" i="40" s="1"/>
  <c r="E62" i="40" s="1"/>
  <c r="O64" i="40"/>
  <c r="O63" i="40" s="1"/>
  <c r="O62" i="40" s="1"/>
  <c r="AZ12" i="45"/>
  <c r="AM12" i="45"/>
  <c r="AL12" i="43"/>
  <c r="AL65" i="43" s="1"/>
  <c r="AL64" i="43" s="1"/>
  <c r="AL63" i="43" s="1"/>
  <c r="AL62" i="43" s="1"/>
  <c r="R14" i="46"/>
  <c r="R12" i="46"/>
  <c r="R15" i="46"/>
  <c r="H15" i="46"/>
  <c r="H14" i="46"/>
  <c r="H12" i="46"/>
  <c r="J15" i="46"/>
  <c r="J12" i="46"/>
  <c r="J14" i="46"/>
  <c r="BG15" i="46"/>
  <c r="BG14" i="46"/>
  <c r="BG12" i="46"/>
  <c r="I14" i="46"/>
  <c r="I15" i="46"/>
  <c r="I12" i="46"/>
  <c r="AT14" i="46"/>
  <c r="AT12" i="46"/>
  <c r="AT15" i="46"/>
  <c r="AR15" i="46"/>
  <c r="AR12" i="46"/>
  <c r="AR14" i="46"/>
  <c r="T64" i="40"/>
  <c r="T63" i="40" s="1"/>
  <c r="T62" i="40" s="1"/>
  <c r="N64" i="40"/>
  <c r="N63" i="40" s="1"/>
  <c r="N62" i="40" s="1"/>
  <c r="AX64" i="40"/>
  <c r="AX63" i="40" s="1"/>
  <c r="AX62" i="40" s="1"/>
  <c r="AZ13" i="45"/>
  <c r="AZ66" i="45" s="1"/>
  <c r="AZ65" i="45" s="1"/>
  <c r="AZ64" i="45" s="1"/>
  <c r="AZ63" i="45" s="1"/>
  <c r="AM13" i="45"/>
  <c r="AM66" i="45" s="1"/>
  <c r="AM65" i="45" s="1"/>
  <c r="AM64" i="45" s="1"/>
  <c r="AM63" i="45" s="1"/>
  <c r="X64" i="43"/>
  <c r="X63" i="43" s="1"/>
  <c r="X62" i="43" s="1"/>
  <c r="AI11" i="43"/>
  <c r="AJ12" i="46"/>
  <c r="AJ14" i="46"/>
  <c r="AJ15" i="46"/>
  <c r="AB12" i="46"/>
  <c r="AB14" i="46"/>
  <c r="AB15" i="46"/>
  <c r="AP64" i="40"/>
  <c r="AP63" i="40" s="1"/>
  <c r="AP62" i="40" s="1"/>
  <c r="AS64" i="40"/>
  <c r="AS63" i="40" s="1"/>
  <c r="AS62" i="40" s="1"/>
  <c r="P64" i="40"/>
  <c r="P63" i="40" s="1"/>
  <c r="P62" i="40" s="1"/>
  <c r="F64" i="40"/>
  <c r="F63" i="40" s="1"/>
  <c r="F62" i="40" s="1"/>
  <c r="X12" i="45"/>
  <c r="B64" i="44"/>
  <c r="B63" i="44" s="1"/>
  <c r="B62" i="44" s="1"/>
  <c r="AJ13" i="45"/>
  <c r="AJ66" i="45" s="1"/>
  <c r="N14" i="46"/>
  <c r="N12" i="46"/>
  <c r="N15" i="46"/>
  <c r="AJ14" i="45"/>
  <c r="AJ67" i="45" s="1"/>
  <c r="Z15" i="46"/>
  <c r="Z12" i="46"/>
  <c r="Z14" i="46"/>
  <c r="G14" i="46"/>
  <c r="G15" i="46"/>
  <c r="G12" i="46"/>
  <c r="AZ12" i="46"/>
  <c r="AZ14" i="46"/>
  <c r="AZ15" i="46"/>
  <c r="AP15" i="46"/>
  <c r="AP14" i="46"/>
  <c r="AP12" i="46"/>
  <c r="AD14" i="46"/>
  <c r="AD12" i="46"/>
  <c r="AD15" i="46"/>
  <c r="BE13" i="45"/>
  <c r="BE66" i="45" s="1"/>
  <c r="F12" i="45"/>
  <c r="F13" i="45"/>
  <c r="F66" i="45" s="1"/>
  <c r="F65" i="45" s="1"/>
  <c r="F64" i="45" s="1"/>
  <c r="F63" i="45" s="1"/>
  <c r="BE14" i="45"/>
  <c r="BE67" i="45" s="1"/>
  <c r="BE11" i="43"/>
  <c r="AB64" i="40"/>
  <c r="AB63" i="40" s="1"/>
  <c r="AB62" i="40" s="1"/>
  <c r="AV64" i="40"/>
  <c r="AV63" i="40" s="1"/>
  <c r="AV62" i="40" s="1"/>
  <c r="AJ64" i="40"/>
  <c r="AJ63" i="40" s="1"/>
  <c r="AJ62" i="40" s="1"/>
  <c r="AZ64" i="40"/>
  <c r="AZ63" i="40" s="1"/>
  <c r="AZ62" i="40" s="1"/>
  <c r="X64" i="40"/>
  <c r="X63" i="40" s="1"/>
  <c r="X62" i="40" s="1"/>
  <c r="BE64" i="40"/>
  <c r="BE63" i="40" s="1"/>
  <c r="BE62" i="40" s="1"/>
  <c r="AL64" i="40"/>
  <c r="AL63" i="40" s="1"/>
  <c r="AL62" i="40" s="1"/>
  <c r="AT64" i="40"/>
  <c r="AT63" i="40" s="1"/>
  <c r="AT62" i="40" s="1"/>
  <c r="U64" i="40"/>
  <c r="U63" i="40" s="1"/>
  <c r="U62" i="40" s="1"/>
  <c r="BD64" i="40"/>
  <c r="BD63" i="40" s="1"/>
  <c r="BD62" i="40" s="1"/>
  <c r="BY116" i="22"/>
  <c r="BK47" i="22"/>
  <c r="BG64" i="40"/>
  <c r="BG63" i="40" s="1"/>
  <c r="BG62" i="40" s="1"/>
  <c r="J64" i="44"/>
  <c r="J63" i="44" s="1"/>
  <c r="J62" i="44" s="1"/>
  <c r="AX64" i="44"/>
  <c r="AX63" i="44" s="1"/>
  <c r="AX62" i="44" s="1"/>
  <c r="AD65" i="45"/>
  <c r="AD64" i="45" s="1"/>
  <c r="AD63" i="45" s="1"/>
  <c r="AE64" i="40"/>
  <c r="AE63" i="40" s="1"/>
  <c r="AE62" i="40" s="1"/>
  <c r="CD82" i="22"/>
  <c r="G12" i="45"/>
  <c r="G13" i="45"/>
  <c r="G66" i="45" s="1"/>
  <c r="G14" i="45"/>
  <c r="G67" i="45" s="1"/>
  <c r="AA12" i="45"/>
  <c r="AA14" i="45"/>
  <c r="AA67" i="45" s="1"/>
  <c r="AA13" i="45"/>
  <c r="AA66" i="45" s="1"/>
  <c r="W13" i="43"/>
  <c r="W66" i="43" s="1"/>
  <c r="W12" i="43"/>
  <c r="W65" i="43" s="1"/>
  <c r="W11" i="43"/>
  <c r="AX13" i="45"/>
  <c r="AX66" i="45" s="1"/>
  <c r="AX14" i="45"/>
  <c r="AX67" i="45" s="1"/>
  <c r="AX12" i="45"/>
  <c r="AU13" i="45"/>
  <c r="AU66" i="45" s="1"/>
  <c r="AU12" i="45"/>
  <c r="AU14" i="45"/>
  <c r="AU67" i="45" s="1"/>
  <c r="I13" i="45"/>
  <c r="I66" i="45" s="1"/>
  <c r="I12" i="45"/>
  <c r="I14" i="45"/>
  <c r="I67" i="45" s="1"/>
  <c r="B14" i="33"/>
  <c r="B76" i="33" s="1"/>
  <c r="B82" i="33"/>
  <c r="B75" i="33"/>
  <c r="K75" i="33"/>
  <c r="K14" i="33"/>
  <c r="G82" i="33"/>
  <c r="G14" i="33"/>
  <c r="G75" i="33"/>
  <c r="AM64" i="40"/>
  <c r="AM63" i="40" s="1"/>
  <c r="AM62" i="40" s="1"/>
  <c r="BS47" i="22"/>
  <c r="BP47" i="22"/>
  <c r="BY47" i="22"/>
  <c r="AJ12" i="43"/>
  <c r="AJ65" i="43" s="1"/>
  <c r="AJ13" i="43"/>
  <c r="AJ66" i="43" s="1"/>
  <c r="AJ11" i="43"/>
  <c r="F14" i="33"/>
  <c r="F82" i="33"/>
  <c r="F75" i="33"/>
  <c r="AB12" i="43"/>
  <c r="AB65" i="43" s="1"/>
  <c r="AB13" i="43"/>
  <c r="AB66" i="43" s="1"/>
  <c r="AB11" i="43"/>
  <c r="BH64" i="40"/>
  <c r="BH63" i="40" s="1"/>
  <c r="BH62" i="40" s="1"/>
  <c r="BF64" i="40"/>
  <c r="BF63" i="40" s="1"/>
  <c r="BF62" i="40" s="1"/>
  <c r="E75" i="33"/>
  <c r="E14" i="33"/>
  <c r="E82" i="33"/>
  <c r="T13" i="43"/>
  <c r="T66" i="43" s="1"/>
  <c r="T12" i="43"/>
  <c r="T65" i="43" s="1"/>
  <c r="T11" i="43"/>
  <c r="O13" i="43"/>
  <c r="O66" i="43" s="1"/>
  <c r="O12" i="43"/>
  <c r="O65" i="43" s="1"/>
  <c r="O11" i="43"/>
  <c r="Y64" i="40"/>
  <c r="Y63" i="40" s="1"/>
  <c r="Y62" i="40" s="1"/>
  <c r="AG64" i="40"/>
  <c r="AG63" i="40" s="1"/>
  <c r="AG62" i="40" s="1"/>
  <c r="M12" i="43"/>
  <c r="M65" i="43" s="1"/>
  <c r="M13" i="43"/>
  <c r="M66" i="43" s="1"/>
  <c r="M11" i="43"/>
  <c r="P13" i="45"/>
  <c r="P66" i="45" s="1"/>
  <c r="P14" i="45"/>
  <c r="P67" i="45" s="1"/>
  <c r="P12" i="45"/>
  <c r="R64" i="40"/>
  <c r="R63" i="40" s="1"/>
  <c r="R62" i="40" s="1"/>
  <c r="AF64" i="44"/>
  <c r="AF63" i="44" s="1"/>
  <c r="AF62" i="44" s="1"/>
  <c r="J82" i="33"/>
  <c r="J14" i="33"/>
  <c r="J75" i="33"/>
  <c r="AE13" i="43"/>
  <c r="AE66" i="43" s="1"/>
  <c r="AE12" i="43"/>
  <c r="AE65" i="43" s="1"/>
  <c r="AE11" i="43"/>
  <c r="BF12" i="45"/>
  <c r="BF13" i="45"/>
  <c r="BF66" i="45" s="1"/>
  <c r="BF14" i="45"/>
  <c r="BF67" i="45" s="1"/>
  <c r="AK64" i="40"/>
  <c r="AK63" i="40" s="1"/>
  <c r="AK62" i="40" s="1"/>
  <c r="AI64" i="40"/>
  <c r="AI63" i="40" s="1"/>
  <c r="AI62" i="40" s="1"/>
  <c r="AC13" i="43"/>
  <c r="AC66" i="43" s="1"/>
  <c r="AC12" i="43"/>
  <c r="AC65" i="43" s="1"/>
  <c r="AC11" i="43"/>
  <c r="AC64" i="44"/>
  <c r="AC63" i="44" s="1"/>
  <c r="AC62" i="44" s="1"/>
  <c r="J64" i="40"/>
  <c r="J63" i="40" s="1"/>
  <c r="J62" i="40" s="1"/>
  <c r="D64" i="40"/>
  <c r="D63" i="40" s="1"/>
  <c r="D62" i="40" s="1"/>
  <c r="G64" i="40"/>
  <c r="G63" i="40" s="1"/>
  <c r="G62" i="40" s="1"/>
  <c r="AN64" i="40"/>
  <c r="AN63" i="40" s="1"/>
  <c r="AN62" i="40" s="1"/>
  <c r="AP13" i="45"/>
  <c r="AP66" i="45" s="1"/>
  <c r="AP12" i="45"/>
  <c r="AP14" i="45"/>
  <c r="AP67" i="45" s="1"/>
  <c r="BB13" i="43"/>
  <c r="BB66" i="43" s="1"/>
  <c r="BB12" i="43"/>
  <c r="BB65" i="43" s="1"/>
  <c r="BB11" i="43"/>
  <c r="H82" i="33"/>
  <c r="H75" i="33"/>
  <c r="H14" i="33"/>
  <c r="AE13" i="45"/>
  <c r="AE66" i="45" s="1"/>
  <c r="AE14" i="45"/>
  <c r="AE67" i="45" s="1"/>
  <c r="AE12" i="45"/>
  <c r="AF13" i="43"/>
  <c r="AF66" i="43" s="1"/>
  <c r="AF12" i="43"/>
  <c r="AF65" i="43" s="1"/>
  <c r="AF11" i="43"/>
  <c r="V64" i="40"/>
  <c r="V63" i="40" s="1"/>
  <c r="V62" i="40" s="1"/>
  <c r="W64" i="40"/>
  <c r="W63" i="40" s="1"/>
  <c r="W62" i="40" s="1"/>
  <c r="E14" i="45"/>
  <c r="E67" i="45" s="1"/>
  <c r="E13" i="45"/>
  <c r="E66" i="45" s="1"/>
  <c r="E12" i="45"/>
  <c r="C14" i="33"/>
  <c r="C75" i="33"/>
  <c r="C82" i="33"/>
  <c r="AU13" i="43"/>
  <c r="AU66" i="43" s="1"/>
  <c r="AU12" i="43"/>
  <c r="AU65" i="43" s="1"/>
  <c r="AU11" i="43"/>
  <c r="AW13" i="43"/>
  <c r="AW66" i="43" s="1"/>
  <c r="AW12" i="43"/>
  <c r="AW65" i="43" s="1"/>
  <c r="AW11" i="43"/>
  <c r="AW12" i="45"/>
  <c r="AW14" i="45"/>
  <c r="AW67" i="45" s="1"/>
  <c r="AW13" i="45"/>
  <c r="AW66" i="45" s="1"/>
  <c r="AU64" i="40"/>
  <c r="AU63" i="40" s="1"/>
  <c r="AU62" i="40" s="1"/>
  <c r="BF13" i="43"/>
  <c r="BF66" i="43" s="1"/>
  <c r="BF12" i="43"/>
  <c r="BF65" i="43" s="1"/>
  <c r="BF11" i="43"/>
  <c r="D82" i="33"/>
  <c r="D75" i="33"/>
  <c r="D14" i="33"/>
  <c r="AY12" i="45"/>
  <c r="AY14" i="45"/>
  <c r="AY67" i="45" s="1"/>
  <c r="AY13" i="45"/>
  <c r="AY66" i="45" s="1"/>
  <c r="BH12" i="43"/>
  <c r="BH65" i="43" s="1"/>
  <c r="BH13" i="43"/>
  <c r="BH66" i="43" s="1"/>
  <c r="BH11" i="43"/>
  <c r="M64" i="40"/>
  <c r="M63" i="40" s="1"/>
  <c r="M62" i="40" s="1"/>
  <c r="AD64" i="40"/>
  <c r="AD63" i="40" s="1"/>
  <c r="AD62" i="40" s="1"/>
  <c r="AZ12" i="43"/>
  <c r="AZ65" i="43" s="1"/>
  <c r="AZ13" i="43"/>
  <c r="AZ66" i="43" s="1"/>
  <c r="AZ11" i="43"/>
  <c r="CD47" i="22"/>
  <c r="Z13" i="45"/>
  <c r="Z66" i="45" s="1"/>
  <c r="Z14" i="45"/>
  <c r="Z67" i="45" s="1"/>
  <c r="Z12" i="45"/>
  <c r="I64" i="40"/>
  <c r="I63" i="40" s="1"/>
  <c r="I62" i="40" s="1"/>
  <c r="AO13" i="45"/>
  <c r="AO66" i="45" s="1"/>
  <c r="AO12" i="45"/>
  <c r="AO14" i="45"/>
  <c r="AO67" i="45" s="1"/>
  <c r="BB64" i="40"/>
  <c r="BB63" i="40" s="1"/>
  <c r="BB62" i="40" s="1"/>
  <c r="BC64" i="40"/>
  <c r="BC63" i="40" s="1"/>
  <c r="BC62" i="40" s="1"/>
  <c r="AG13" i="45"/>
  <c r="AG66" i="45" s="1"/>
  <c r="AG12" i="45"/>
  <c r="AG14" i="45"/>
  <c r="AG67" i="45" s="1"/>
  <c r="U12" i="43"/>
  <c r="U65" i="43" s="1"/>
  <c r="U13" i="43"/>
  <c r="U66" i="43" s="1"/>
  <c r="U11" i="43"/>
  <c r="K12" i="43"/>
  <c r="K65" i="43" s="1"/>
  <c r="K13" i="43"/>
  <c r="K66" i="43" s="1"/>
  <c r="K11" i="43"/>
  <c r="AF64" i="40"/>
  <c r="AF63" i="40" s="1"/>
  <c r="AF62" i="40" s="1"/>
  <c r="D12" i="43"/>
  <c r="D65" i="43" s="1"/>
  <c r="D13" i="43"/>
  <c r="D66" i="43" s="1"/>
  <c r="D11" i="43"/>
  <c r="AO64" i="40"/>
  <c r="AO63" i="40" s="1"/>
  <c r="AO62" i="40" s="1"/>
  <c r="C12" i="43"/>
  <c r="C65" i="43" s="1"/>
  <c r="C13" i="43"/>
  <c r="C66" i="43" s="1"/>
  <c r="C11" i="43"/>
  <c r="AV11" i="43"/>
  <c r="AV13" i="43"/>
  <c r="AV66" i="43" s="1"/>
  <c r="AV12" i="43"/>
  <c r="AV65" i="43" s="1"/>
  <c r="AH12" i="45"/>
  <c r="AH14" i="45"/>
  <c r="AH67" i="45" s="1"/>
  <c r="AH13" i="45"/>
  <c r="AH66" i="45" s="1"/>
  <c r="AH64" i="40"/>
  <c r="AH63" i="40" s="1"/>
  <c r="AH62" i="40" s="1"/>
  <c r="AS13" i="43"/>
  <c r="AS66" i="43" s="1"/>
  <c r="AS12" i="43"/>
  <c r="AS65" i="43" s="1"/>
  <c r="AS11" i="43"/>
  <c r="BC13" i="43"/>
  <c r="BC66" i="43" s="1"/>
  <c r="BC12" i="43"/>
  <c r="BC65" i="43" s="1"/>
  <c r="BC11" i="43"/>
  <c r="M13" i="45"/>
  <c r="M66" i="45" s="1"/>
  <c r="M14" i="45"/>
  <c r="M67" i="45" s="1"/>
  <c r="M12" i="45"/>
  <c r="AR12" i="43"/>
  <c r="AR65" i="43" s="1"/>
  <c r="AR13" i="43"/>
  <c r="AR66" i="43" s="1"/>
  <c r="AR11" i="43"/>
  <c r="BD13" i="45"/>
  <c r="BD66" i="45" s="1"/>
  <c r="BD12" i="45"/>
  <c r="BD14" i="45"/>
  <c r="BD67" i="45" s="1"/>
  <c r="J12" i="43"/>
  <c r="J65" i="43" s="1"/>
  <c r="J13" i="43"/>
  <c r="J66" i="43" s="1"/>
  <c r="J11" i="43"/>
  <c r="AV13" i="45"/>
  <c r="AV66" i="45" s="1"/>
  <c r="AV12" i="45"/>
  <c r="AV14" i="45"/>
  <c r="AV67" i="45" s="1"/>
  <c r="S12" i="45"/>
  <c r="S14" i="45"/>
  <c r="S67" i="45" s="1"/>
  <c r="S13" i="45"/>
  <c r="S66" i="45" s="1"/>
  <c r="AN13" i="45"/>
  <c r="AN66" i="45" s="1"/>
  <c r="AN12" i="45"/>
  <c r="AN14" i="45"/>
  <c r="AN67" i="45" s="1"/>
  <c r="B64" i="40"/>
  <c r="B63" i="40" s="1"/>
  <c r="B62" i="40" s="1"/>
  <c r="I64" i="43"/>
  <c r="I63" i="43" s="1"/>
  <c r="I62" i="43" s="1"/>
  <c r="Y14" i="45"/>
  <c r="Y67" i="45" s="1"/>
  <c r="Y13" i="45"/>
  <c r="Y66" i="45" s="1"/>
  <c r="Y12" i="45"/>
  <c r="L12" i="43"/>
  <c r="L65" i="43" s="1"/>
  <c r="L13" i="43"/>
  <c r="L66" i="43" s="1"/>
  <c r="L11" i="43"/>
  <c r="AX13" i="43"/>
  <c r="AX66" i="43" s="1"/>
  <c r="AX12" i="43"/>
  <c r="AX65" i="43" s="1"/>
  <c r="AX11" i="43"/>
  <c r="C64" i="40"/>
  <c r="C63" i="40" s="1"/>
  <c r="C62" i="40" s="1"/>
  <c r="AY64" i="40"/>
  <c r="AY63" i="40" s="1"/>
  <c r="AY62" i="40" s="1"/>
  <c r="AS65" i="45"/>
  <c r="AS64" i="45" s="1"/>
  <c r="AS63" i="45" s="1"/>
  <c r="AR64" i="40"/>
  <c r="AR63" i="40" s="1"/>
  <c r="AR62" i="40" s="1"/>
  <c r="AG64" i="43"/>
  <c r="AG63" i="43" s="1"/>
  <c r="AG62" i="43" s="1"/>
  <c r="BC14" i="45"/>
  <c r="BC67" i="45" s="1"/>
  <c r="BC13" i="45"/>
  <c r="BC66" i="45" s="1"/>
  <c r="BC12" i="45"/>
  <c r="AF13" i="45"/>
  <c r="AF66" i="45" s="1"/>
  <c r="AF12" i="45"/>
  <c r="AF14" i="45"/>
  <c r="AF67" i="45" s="1"/>
  <c r="I82" i="33"/>
  <c r="I75" i="33"/>
  <c r="I14" i="33"/>
  <c r="O14" i="33"/>
  <c r="O75" i="33"/>
  <c r="O76" i="33" s="1"/>
  <c r="O78" i="33" s="1"/>
  <c r="O74" i="33" s="1"/>
  <c r="O82" i="33"/>
  <c r="M14" i="33"/>
  <c r="M75" i="33"/>
  <c r="M76" i="33" s="1"/>
  <c r="M78" i="33" s="1"/>
  <c r="M74" i="33" s="1"/>
  <c r="M82" i="33"/>
  <c r="P14" i="33"/>
  <c r="P82" i="33"/>
  <c r="P75" i="33"/>
  <c r="P76" i="33" s="1"/>
  <c r="P78" i="33" s="1"/>
  <c r="P74" i="33" s="1"/>
  <c r="L75" i="33"/>
  <c r="L76" i="33" s="1"/>
  <c r="L82" i="33"/>
  <c r="L83" i="33" s="1"/>
  <c r="L14" i="33"/>
  <c r="N14" i="33"/>
  <c r="N75" i="33"/>
  <c r="N76" i="33" s="1"/>
  <c r="N78" i="33" s="1"/>
  <c r="N74" i="33" s="1"/>
  <c r="N82" i="33"/>
  <c r="BT82" i="22"/>
  <c r="CF116" i="22"/>
  <c r="CF82" i="22"/>
  <c r="BS116" i="22"/>
  <c r="BG82" i="22"/>
  <c r="BG47" i="22"/>
  <c r="BJ82" i="22"/>
  <c r="BJ116" i="22"/>
  <c r="CE116" i="22"/>
  <c r="BW116" i="22"/>
  <c r="CL82" i="22"/>
  <c r="BX47" i="22"/>
  <c r="BZ116" i="22"/>
  <c r="BK82" i="22"/>
  <c r="BZ82" i="22"/>
  <c r="CL116" i="22"/>
  <c r="BX116" i="22"/>
  <c r="BW82" i="22"/>
  <c r="CE82" i="22"/>
  <c r="BU82" i="22"/>
  <c r="CA116" i="22"/>
  <c r="BQ116" i="22"/>
  <c r="BQ82" i="22"/>
  <c r="BO47" i="22"/>
  <c r="X8" i="33"/>
  <c r="BI20" i="22"/>
  <c r="BI116" i="22" s="1"/>
  <c r="CB47" i="22"/>
  <c r="BI81" i="22"/>
  <c r="BI46" i="22"/>
  <c r="K93" i="22"/>
  <c r="K95" i="22" s="1"/>
  <c r="E96" i="22" s="1"/>
  <c r="CB116" i="22"/>
  <c r="K59" i="22"/>
  <c r="CA82" i="22"/>
  <c r="CG23" i="22"/>
  <c r="BC47" i="22"/>
  <c r="BC82" i="22"/>
  <c r="BO116" i="22"/>
  <c r="CG111" i="22"/>
  <c r="BU116" i="22"/>
  <c r="CG42" i="22"/>
  <c r="CG11" i="22"/>
  <c r="CG10" i="22" s="1"/>
  <c r="CG112" i="22" s="1"/>
  <c r="BM116" i="22"/>
  <c r="BM47" i="22"/>
  <c r="BM82" i="22"/>
  <c r="BL47" i="22"/>
  <c r="CG77" i="22"/>
  <c r="BL116" i="22"/>
  <c r="AB82" i="33"/>
  <c r="AB83" i="33" s="1"/>
  <c r="AB85" i="33" s="1"/>
  <c r="AB81" i="33" s="1"/>
  <c r="AB75" i="33"/>
  <c r="AB76" i="33" s="1"/>
  <c r="AB78" i="33" s="1"/>
  <c r="AB74" i="33" s="1"/>
  <c r="AO82" i="33"/>
  <c r="AO83" i="33" s="1"/>
  <c r="AO85" i="33" s="1"/>
  <c r="AO81" i="33" s="1"/>
  <c r="AO75" i="33"/>
  <c r="AO76" i="33" s="1"/>
  <c r="AO78" i="33" s="1"/>
  <c r="AO74" i="33" s="1"/>
  <c r="R75" i="33"/>
  <c r="R76" i="33" s="1"/>
  <c r="R78" i="33" s="1"/>
  <c r="R74" i="33" s="1"/>
  <c r="R82" i="33"/>
  <c r="U82" i="33"/>
  <c r="U83" i="33" s="1"/>
  <c r="U85" i="33" s="1"/>
  <c r="U81" i="33" s="1"/>
  <c r="U75" i="33"/>
  <c r="U76" i="33" s="1"/>
  <c r="U78" i="33" s="1"/>
  <c r="U74" i="33" s="1"/>
  <c r="Z82" i="33"/>
  <c r="Z83" i="33" s="1"/>
  <c r="Z85" i="33" s="1"/>
  <c r="Z81" i="33" s="1"/>
  <c r="Z75" i="33"/>
  <c r="Z76" i="33" s="1"/>
  <c r="Z78" i="33" s="1"/>
  <c r="Z74" i="33" s="1"/>
  <c r="W75" i="33"/>
  <c r="W76" i="33" s="1"/>
  <c r="W78" i="33" s="1"/>
  <c r="W74" i="33" s="1"/>
  <c r="W82" i="33"/>
  <c r="W83" i="33" s="1"/>
  <c r="W85" i="33" s="1"/>
  <c r="W81" i="33" s="1"/>
  <c r="AF82" i="33"/>
  <c r="AF83" i="33" s="1"/>
  <c r="AF85" i="33" s="1"/>
  <c r="AF81" i="33" s="1"/>
  <c r="AF75" i="33"/>
  <c r="AF76" i="33" s="1"/>
  <c r="AF78" i="33" s="1"/>
  <c r="AF74" i="33" s="1"/>
  <c r="AJ82" i="33"/>
  <c r="AJ83" i="33" s="1"/>
  <c r="AJ85" i="33" s="1"/>
  <c r="AJ81" i="33" s="1"/>
  <c r="AJ75" i="33"/>
  <c r="AJ76" i="33" s="1"/>
  <c r="AJ78" i="33" s="1"/>
  <c r="AJ74" i="33" s="1"/>
  <c r="AM75" i="33"/>
  <c r="AM76" i="33" s="1"/>
  <c r="AM78" i="33" s="1"/>
  <c r="AM74" i="33" s="1"/>
  <c r="AM82" i="33"/>
  <c r="AM83" i="33" s="1"/>
  <c r="AM85" i="33" s="1"/>
  <c r="AM81" i="33" s="1"/>
  <c r="AH82" i="33"/>
  <c r="AH83" i="33" s="1"/>
  <c r="AH85" i="33" s="1"/>
  <c r="AH81" i="33" s="1"/>
  <c r="AH75" i="33"/>
  <c r="AH76" i="33" s="1"/>
  <c r="AH78" i="33" s="1"/>
  <c r="AH74" i="33" s="1"/>
  <c r="AA82" i="33"/>
  <c r="AA83" i="33" s="1"/>
  <c r="AA85" i="33" s="1"/>
  <c r="AA81" i="33" s="1"/>
  <c r="AA75" i="33"/>
  <c r="AA76" i="33" s="1"/>
  <c r="AA78" i="33" s="1"/>
  <c r="AA74" i="33" s="1"/>
  <c r="S75" i="33"/>
  <c r="S76" i="33" s="1"/>
  <c r="S78" i="33" s="1"/>
  <c r="S74" i="33" s="1"/>
  <c r="S82" i="33"/>
  <c r="AK75" i="33"/>
  <c r="AK76" i="33" s="1"/>
  <c r="AK78" i="33" s="1"/>
  <c r="AK74" i="33" s="1"/>
  <c r="AK82" i="33"/>
  <c r="AK83" i="33" s="1"/>
  <c r="AK85" i="33" s="1"/>
  <c r="AK81" i="33" s="1"/>
  <c r="T82" i="33"/>
  <c r="T75" i="33"/>
  <c r="T76" i="33" s="1"/>
  <c r="T78" i="33" s="1"/>
  <c r="T74" i="33" s="1"/>
  <c r="AN75" i="33"/>
  <c r="AN76" i="33" s="1"/>
  <c r="AN78" i="33" s="1"/>
  <c r="AN74" i="33" s="1"/>
  <c r="AN82" i="33"/>
  <c r="AN83" i="33" s="1"/>
  <c r="AN85" i="33" s="1"/>
  <c r="AN81" i="33" s="1"/>
  <c r="Q75" i="33"/>
  <c r="Q76" i="33" s="1"/>
  <c r="Q78" i="33" s="1"/>
  <c r="Q74" i="33" s="1"/>
  <c r="Q82" i="33"/>
  <c r="AE82" i="33"/>
  <c r="AE83" i="33" s="1"/>
  <c r="AE85" i="33" s="1"/>
  <c r="AE81" i="33" s="1"/>
  <c r="AE75" i="33"/>
  <c r="AE76" i="33" s="1"/>
  <c r="AE78" i="33" s="1"/>
  <c r="AE74" i="33" s="1"/>
  <c r="V75" i="33"/>
  <c r="V76" i="33" s="1"/>
  <c r="V78" i="33" s="1"/>
  <c r="V74" i="33" s="1"/>
  <c r="V82" i="33"/>
  <c r="V83" i="33" s="1"/>
  <c r="V85" i="33" s="1"/>
  <c r="V81" i="33" s="1"/>
  <c r="X82" i="33"/>
  <c r="X83" i="33" s="1"/>
  <c r="X85" i="33" s="1"/>
  <c r="X81" i="33" s="1"/>
  <c r="X75" i="33"/>
  <c r="X76" i="33" s="1"/>
  <c r="X78" i="33" s="1"/>
  <c r="X74" i="33" s="1"/>
  <c r="AG82" i="33"/>
  <c r="AG83" i="33" s="1"/>
  <c r="AG85" i="33" s="1"/>
  <c r="AG81" i="33" s="1"/>
  <c r="AG75" i="33"/>
  <c r="AG76" i="33" s="1"/>
  <c r="AG78" i="33" s="1"/>
  <c r="AG74" i="33" s="1"/>
  <c r="Y82" i="33"/>
  <c r="Y83" i="33" s="1"/>
  <c r="Y85" i="33" s="1"/>
  <c r="Y81" i="33" s="1"/>
  <c r="Y75" i="33"/>
  <c r="Y76" i="33" s="1"/>
  <c r="Y78" i="33" s="1"/>
  <c r="Y74" i="33" s="1"/>
  <c r="AD75" i="33"/>
  <c r="AD76" i="33" s="1"/>
  <c r="AD78" i="33" s="1"/>
  <c r="AD74" i="33" s="1"/>
  <c r="AD82" i="33"/>
  <c r="AD83" i="33" s="1"/>
  <c r="AD85" i="33" s="1"/>
  <c r="AD81" i="33" s="1"/>
  <c r="AI75" i="33"/>
  <c r="AI76" i="33" s="1"/>
  <c r="AI78" i="33" s="1"/>
  <c r="AI74" i="33" s="1"/>
  <c r="AI82" i="33"/>
  <c r="AI83" i="33" s="1"/>
  <c r="AI85" i="33" s="1"/>
  <c r="AI81" i="33" s="1"/>
  <c r="AC82" i="33"/>
  <c r="AC83" i="33" s="1"/>
  <c r="AC85" i="33" s="1"/>
  <c r="AC81" i="33" s="1"/>
  <c r="AC75" i="33"/>
  <c r="AC76" i="33" s="1"/>
  <c r="AC78" i="33" s="1"/>
  <c r="AC74" i="33" s="1"/>
  <c r="AL75" i="33"/>
  <c r="AL76" i="33" s="1"/>
  <c r="AL78" i="33" s="1"/>
  <c r="AL74" i="33" s="1"/>
  <c r="AL82" i="33"/>
  <c r="AL83" i="33" s="1"/>
  <c r="AL85" i="33" s="1"/>
  <c r="AL81" i="33" s="1"/>
  <c r="AV2" i="33"/>
  <c r="CG106" i="22"/>
  <c r="CG132" i="22" s="1"/>
  <c r="CG72" i="22"/>
  <c r="CG98" i="22" s="1"/>
  <c r="CG37" i="22"/>
  <c r="CG63" i="22" s="1"/>
  <c r="AC35" i="22"/>
  <c r="AC76" i="22" s="1"/>
  <c r="AC109" i="22" s="1"/>
  <c r="AC139" i="22" s="1"/>
  <c r="U76" i="22"/>
  <c r="U80" i="22" s="1"/>
  <c r="U106" i="22" s="1"/>
  <c r="U72" i="22"/>
  <c r="U45" i="22"/>
  <c r="L52" i="22"/>
  <c r="AF51" i="22"/>
  <c r="AF53" i="22" s="1"/>
  <c r="Z54" i="22" s="1"/>
  <c r="L86" i="22"/>
  <c r="L88" i="22" s="1"/>
  <c r="F89" i="22" s="1"/>
  <c r="L72" i="22"/>
  <c r="AK93" i="22"/>
  <c r="AK95" i="22" s="1"/>
  <c r="AE96" i="22" s="1"/>
  <c r="AK58" i="22"/>
  <c r="AK60" i="22" s="1"/>
  <c r="AE61" i="22" s="1"/>
  <c r="AF72" i="22"/>
  <c r="U52" i="22"/>
  <c r="U86" i="22"/>
  <c r="U88" i="22" s="1"/>
  <c r="O89" i="22" s="1"/>
  <c r="AJ93" i="22"/>
  <c r="AJ95" i="22" s="1"/>
  <c r="AD96" i="22" s="1"/>
  <c r="G154" i="22"/>
  <c r="AJ59" i="22"/>
  <c r="D154" i="22"/>
  <c r="AF45" i="22"/>
  <c r="AF24" i="22"/>
  <c r="AF35" i="22"/>
  <c r="L58" i="22"/>
  <c r="L60" i="22" s="1"/>
  <c r="AF86" i="22"/>
  <c r="AF88" i="22" s="1"/>
  <c r="Z89" i="22" s="1"/>
  <c r="L93" i="22"/>
  <c r="L95" i="22" s="1"/>
  <c r="F96" i="22" s="1"/>
  <c r="E154" i="22"/>
  <c r="C86" i="22"/>
  <c r="C88" i="22" s="1"/>
  <c r="C120" i="22"/>
  <c r="C122" i="22" s="1"/>
  <c r="C72" i="22"/>
  <c r="AL59" i="22"/>
  <c r="AL93" i="22"/>
  <c r="AL95" i="22" s="1"/>
  <c r="AF96" i="22" s="1"/>
  <c r="AL58" i="22"/>
  <c r="AL60" i="22" s="1"/>
  <c r="AF61" i="22" s="1"/>
  <c r="AI38" i="22"/>
  <c r="AI22" i="22"/>
  <c r="AI24" i="22" s="1"/>
  <c r="AG96" i="22"/>
  <c r="AH96" i="22"/>
  <c r="E72" i="22"/>
  <c r="E86" i="22"/>
  <c r="E88" i="22" s="1"/>
  <c r="E120" i="22"/>
  <c r="E122" i="22" s="1"/>
  <c r="AI59" i="22"/>
  <c r="AI58" i="22"/>
  <c r="AI60" i="22" s="1"/>
  <c r="AC61" i="22" s="1"/>
  <c r="AI93" i="22"/>
  <c r="AI95" i="22" s="1"/>
  <c r="AC96" i="22" s="1"/>
  <c r="AJ38" i="22"/>
  <c r="AJ22" i="22"/>
  <c r="Y73" i="22"/>
  <c r="Y76" i="22"/>
  <c r="Y109" i="22" s="1"/>
  <c r="Y139" i="22" s="1"/>
  <c r="CG33" i="22"/>
  <c r="CG32" i="22"/>
  <c r="AV7" i="33"/>
  <c r="AV9" i="33" s="1"/>
  <c r="CG16" i="22"/>
  <c r="CG79" i="22"/>
  <c r="CG44" i="22"/>
  <c r="CG113" i="22"/>
  <c r="V73" i="22"/>
  <c r="V76" i="22"/>
  <c r="P73" i="22"/>
  <c r="P76" i="22"/>
  <c r="AH61" i="22"/>
  <c r="J38" i="22"/>
  <c r="J22" i="22"/>
  <c r="N38" i="22"/>
  <c r="N22" i="22"/>
  <c r="S73" i="22"/>
  <c r="S76" i="22"/>
  <c r="S109" i="22" s="1"/>
  <c r="S139" i="22" s="1"/>
  <c r="I58" i="22"/>
  <c r="I60" i="22" s="1"/>
  <c r="I93" i="22"/>
  <c r="I95" i="22" s="1"/>
  <c r="C96" i="22" s="1"/>
  <c r="I59" i="22"/>
  <c r="V72" i="22"/>
  <c r="V51" i="22"/>
  <c r="V53" i="22" s="1"/>
  <c r="P54" i="22" s="1"/>
  <c r="V52" i="22"/>
  <c r="V86" i="22"/>
  <c r="V88" i="22" s="1"/>
  <c r="P89" i="22" s="1"/>
  <c r="V45" i="22"/>
  <c r="AG54" i="22"/>
  <c r="AJ89" i="22"/>
  <c r="AD38" i="22"/>
  <c r="S72" i="22"/>
  <c r="S51" i="22"/>
  <c r="S53" i="22" s="1"/>
  <c r="M54" i="22" s="1"/>
  <c r="S45" i="22"/>
  <c r="S86" i="22"/>
  <c r="S88" i="22" s="1"/>
  <c r="M89" i="22" s="1"/>
  <c r="S52" i="22"/>
  <c r="I38" i="22"/>
  <c r="I22" i="22"/>
  <c r="M58" i="22"/>
  <c r="M60" i="22" s="1"/>
  <c r="M93" i="22"/>
  <c r="M95" i="22" s="1"/>
  <c r="G96" i="22" s="1"/>
  <c r="M59" i="22"/>
  <c r="X22" i="22"/>
  <c r="X35" i="22" s="1"/>
  <c r="X38" i="22"/>
  <c r="X93" i="22"/>
  <c r="X95" i="22" s="1"/>
  <c r="R96" i="22" s="1"/>
  <c r="X58" i="22"/>
  <c r="X60" i="22" s="1"/>
  <c r="R61" i="22" s="1"/>
  <c r="X59" i="22"/>
  <c r="AA72" i="22"/>
  <c r="AA45" i="22"/>
  <c r="AA51" i="22"/>
  <c r="AA53" i="22" s="1"/>
  <c r="U54" i="22" s="1"/>
  <c r="AA52" i="22"/>
  <c r="AA86" i="22"/>
  <c r="AA88" i="22" s="1"/>
  <c r="U89" i="22" s="1"/>
  <c r="AD93" i="22"/>
  <c r="AD95" i="22" s="1"/>
  <c r="X96" i="22" s="1"/>
  <c r="AD58" i="22"/>
  <c r="AD60" i="22" s="1"/>
  <c r="X61" i="22" s="1"/>
  <c r="AD59" i="22"/>
  <c r="O80" i="22"/>
  <c r="O106" i="22" s="1"/>
  <c r="W45" i="22"/>
  <c r="W86" i="22"/>
  <c r="W88" i="22" s="1"/>
  <c r="Q89" i="22" s="1"/>
  <c r="W51" i="22"/>
  <c r="W53" i="22" s="1"/>
  <c r="Q54" i="22" s="1"/>
  <c r="W72" i="22"/>
  <c r="W52" i="22"/>
  <c r="CF33" i="22"/>
  <c r="CF32" i="22"/>
  <c r="AL4" i="22"/>
  <c r="CF9" i="22"/>
  <c r="AU6" i="33" s="1"/>
  <c r="AU2" i="33"/>
  <c r="P51" i="22"/>
  <c r="P53" i="22" s="1"/>
  <c r="J54" i="22" s="1"/>
  <c r="P45" i="22"/>
  <c r="P52" i="22"/>
  <c r="P72" i="22"/>
  <c r="P86" i="22"/>
  <c r="P88" i="22" s="1"/>
  <c r="J89" i="22" s="1"/>
  <c r="AA35" i="22"/>
  <c r="Z93" i="22"/>
  <c r="Z95" i="22" s="1"/>
  <c r="T96" i="22" s="1"/>
  <c r="Z58" i="22"/>
  <c r="Z60" i="22" s="1"/>
  <c r="T61" i="22" s="1"/>
  <c r="Z59" i="22"/>
  <c r="F129" i="22"/>
  <c r="F154" i="22"/>
  <c r="M38" i="22"/>
  <c r="M22" i="22"/>
  <c r="BB12" i="22"/>
  <c r="AH130" i="22"/>
  <c r="R73" i="22"/>
  <c r="R76" i="22"/>
  <c r="Z22" i="22"/>
  <c r="Z35" i="22" s="1"/>
  <c r="Z38" i="22"/>
  <c r="Q73" i="22"/>
  <c r="Q76" i="22"/>
  <c r="Q109" i="22" s="1"/>
  <c r="Q139" i="22" s="1"/>
  <c r="AE24" i="22"/>
  <c r="AE35" i="22"/>
  <c r="W76" i="22"/>
  <c r="W109" i="22" s="1"/>
  <c r="W139" i="22" s="1"/>
  <c r="W73" i="22"/>
  <c r="AH86" i="22"/>
  <c r="AH88" i="22" s="1"/>
  <c r="AB89" i="22" s="1"/>
  <c r="AH72" i="22"/>
  <c r="AH51" i="22"/>
  <c r="AH53" i="22" s="1"/>
  <c r="AB54" i="22" s="1"/>
  <c r="AH52" i="22"/>
  <c r="AH45" i="22"/>
  <c r="AG38" i="22"/>
  <c r="AG41" i="22"/>
  <c r="AG120" i="22" s="1"/>
  <c r="AG122" i="22" s="1"/>
  <c r="AA123" i="22" s="1"/>
  <c r="AA154" i="22" s="1"/>
  <c r="AG22" i="22"/>
  <c r="AU7" i="33"/>
  <c r="CF16" i="22"/>
  <c r="CF79" i="22"/>
  <c r="CF113" i="22"/>
  <c r="CF44" i="22"/>
  <c r="R72" i="22"/>
  <c r="R86" i="22"/>
  <c r="R88" i="22" s="1"/>
  <c r="L89" i="22" s="1"/>
  <c r="R52" i="22"/>
  <c r="R45" i="22"/>
  <c r="R51" i="22"/>
  <c r="R53" i="22" s="1"/>
  <c r="L54" i="22" s="1"/>
  <c r="Q72" i="22"/>
  <c r="Q52" i="22"/>
  <c r="Q51" i="22"/>
  <c r="Q53" i="22" s="1"/>
  <c r="K54" i="22" s="1"/>
  <c r="Q86" i="22"/>
  <c r="Q88" i="22" s="1"/>
  <c r="K89" i="22" s="1"/>
  <c r="Q45" i="22"/>
  <c r="AE51" i="22"/>
  <c r="AE53" i="22" s="1"/>
  <c r="Y54" i="22" s="1"/>
  <c r="AE72" i="22"/>
  <c r="AE86" i="22"/>
  <c r="AE88" i="22" s="1"/>
  <c r="Y89" i="22" s="1"/>
  <c r="AE45" i="22"/>
  <c r="AE52" i="22"/>
  <c r="AH24" i="22"/>
  <c r="AH25" i="22" s="1"/>
  <c r="AH35" i="22"/>
  <c r="AK41" i="22"/>
  <c r="AK120" i="22" s="1"/>
  <c r="AK122" i="22" s="1"/>
  <c r="AE123" i="22" s="1"/>
  <c r="AE154" i="22" s="1"/>
  <c r="AK22" i="22"/>
  <c r="AK38" i="22"/>
  <c r="J59" i="22"/>
  <c r="J58" i="22"/>
  <c r="J60" i="22" s="1"/>
  <c r="J93" i="22"/>
  <c r="J95" i="22" s="1"/>
  <c r="D96" i="22" s="1"/>
  <c r="F72" i="22"/>
  <c r="F86" i="22"/>
  <c r="F88" i="22" s="1"/>
  <c r="F120" i="22"/>
  <c r="F122" i="22" s="1"/>
  <c r="N59" i="22"/>
  <c r="N58" i="22"/>
  <c r="N60" i="22" s="1"/>
  <c r="N93" i="22"/>
  <c r="N95" i="22" s="1"/>
  <c r="H96" i="22" s="1"/>
  <c r="CJ9" i="22"/>
  <c r="AY2" i="33"/>
  <c r="AJ96" i="22"/>
  <c r="AD22" i="22"/>
  <c r="AD24" i="22" s="1"/>
  <c r="BB82" i="22"/>
  <c r="BB47" i="22"/>
  <c r="BB116" i="22"/>
  <c r="BD116" i="22"/>
  <c r="BD82" i="22"/>
  <c r="BD47" i="22"/>
  <c r="CM47" i="22"/>
  <c r="CM82" i="22"/>
  <c r="CM116" i="22"/>
  <c r="BE44" i="22"/>
  <c r="T7" i="33"/>
  <c r="BE79" i="22"/>
  <c r="BE113" i="22"/>
  <c r="BE16" i="22"/>
  <c r="BZ44" i="22"/>
  <c r="BZ16" i="22"/>
  <c r="BZ113" i="22"/>
  <c r="BZ79" i="22"/>
  <c r="AO7" i="33"/>
  <c r="AA2" i="33"/>
  <c r="BL9" i="22"/>
  <c r="BX32" i="22"/>
  <c r="BX33" i="22"/>
  <c r="CA8" i="22"/>
  <c r="Z2" i="33"/>
  <c r="BK9" i="22"/>
  <c r="AO14" i="33"/>
  <c r="AX7" i="33"/>
  <c r="CI44" i="22"/>
  <c r="CI16" i="22"/>
  <c r="CI79" i="22"/>
  <c r="CI113" i="22"/>
  <c r="AG89" i="22"/>
  <c r="AH14" i="33"/>
  <c r="BW8" i="22"/>
  <c r="R14" i="33"/>
  <c r="BH32" i="22"/>
  <c r="W14" i="33"/>
  <c r="CL32" i="22"/>
  <c r="CL33" i="22"/>
  <c r="CN33" i="22"/>
  <c r="CN32" i="22"/>
  <c r="X14" i="33"/>
  <c r="U2" i="33"/>
  <c r="BF9" i="22"/>
  <c r="AK14" i="33"/>
  <c r="CR8" i="22"/>
  <c r="CS8" i="22"/>
  <c r="CP33" i="22"/>
  <c r="CP32" i="22"/>
  <c r="BL44" i="22"/>
  <c r="AA7" i="33"/>
  <c r="BL113" i="22"/>
  <c r="BL79" i="22"/>
  <c r="BL16" i="22"/>
  <c r="CB9" i="22"/>
  <c r="AQ2" i="33"/>
  <c r="CE8" i="22"/>
  <c r="BX79" i="22"/>
  <c r="BX113" i="22"/>
  <c r="BX44" i="22"/>
  <c r="BX16" i="22"/>
  <c r="AM7" i="33"/>
  <c r="V2" i="33"/>
  <c r="BG9" i="22"/>
  <c r="AY7" i="33"/>
  <c r="CJ44" i="22"/>
  <c r="CJ16" i="22"/>
  <c r="CJ79" i="22"/>
  <c r="CJ113" i="22"/>
  <c r="BN8" i="22"/>
  <c r="BT44" i="22"/>
  <c r="BT79" i="22"/>
  <c r="BT16" i="22"/>
  <c r="BT113" i="22"/>
  <c r="AI7" i="33"/>
  <c r="BE32" i="22"/>
  <c r="AS7" i="33"/>
  <c r="CD44" i="22"/>
  <c r="CD16" i="22"/>
  <c r="CD113" i="22"/>
  <c r="CD79" i="22"/>
  <c r="CQ32" i="22"/>
  <c r="CQ33" i="22"/>
  <c r="BU79" i="22"/>
  <c r="BU16" i="22"/>
  <c r="BU113" i="22"/>
  <c r="BU44" i="22"/>
  <c r="AJ7" i="33"/>
  <c r="AL144" i="22"/>
  <c r="AE14" i="33"/>
  <c r="BS32" i="22"/>
  <c r="BS33" i="22"/>
  <c r="CR116" i="22"/>
  <c r="CR82" i="22"/>
  <c r="CR47" i="22"/>
  <c r="CC33" i="22"/>
  <c r="CC32" i="22"/>
  <c r="BS44" i="22"/>
  <c r="BS113" i="22"/>
  <c r="BS79" i="22"/>
  <c r="BS16" i="22"/>
  <c r="AH7" i="33"/>
  <c r="AB59" i="22"/>
  <c r="AB93" i="22"/>
  <c r="AB95" i="22" s="1"/>
  <c r="V96" i="22" s="1"/>
  <c r="AB58" i="22"/>
  <c r="AB60" i="22" s="1"/>
  <c r="V61" i="22" s="1"/>
  <c r="BJ8" i="22"/>
  <c r="BC2" i="33"/>
  <c r="CN9" i="22"/>
  <c r="BI8" i="22"/>
  <c r="BR32" i="22"/>
  <c r="BR33" i="22"/>
  <c r="CO8" i="22"/>
  <c r="BY9" i="22"/>
  <c r="AN2" i="33"/>
  <c r="AB14" i="33"/>
  <c r="BV32" i="22"/>
  <c r="BV33" i="22"/>
  <c r="BG2" i="33"/>
  <c r="CR9" i="22"/>
  <c r="CP8" i="22"/>
  <c r="AY8" i="33"/>
  <c r="CJ20" i="22"/>
  <c r="CJ81" i="22"/>
  <c r="CJ46" i="22"/>
  <c r="CJ115" i="22"/>
  <c r="BL32" i="22"/>
  <c r="BG32" i="22"/>
  <c r="AT4" i="33"/>
  <c r="AI4" i="33"/>
  <c r="AH10" i="33"/>
  <c r="Q2" i="33"/>
  <c r="BB9" i="22"/>
  <c r="AC14" i="33"/>
  <c r="Z14" i="33"/>
  <c r="AF14" i="33"/>
  <c r="BZ9" i="22"/>
  <c r="AO2" i="33"/>
  <c r="CH8" i="22"/>
  <c r="BU8" i="22"/>
  <c r="CD9" i="22"/>
  <c r="AS2" i="33"/>
  <c r="BP8" i="22"/>
  <c r="BS9" i="22"/>
  <c r="AH2" i="33"/>
  <c r="CC9" i="22"/>
  <c r="AR2" i="33"/>
  <c r="Y2" i="33"/>
  <c r="BJ9" i="22"/>
  <c r="BJ32" i="22"/>
  <c r="CI32" i="22"/>
  <c r="CI33" i="22"/>
  <c r="CL9" i="22"/>
  <c r="BA2" i="33"/>
  <c r="CN8" i="22"/>
  <c r="BI32" i="22"/>
  <c r="AG14" i="33"/>
  <c r="BD2" i="33"/>
  <c r="CO9" i="22"/>
  <c r="BM44" i="22"/>
  <c r="BM79" i="22"/>
  <c r="BM113" i="22"/>
  <c r="BM16" i="22"/>
  <c r="AB7" i="33"/>
  <c r="AN14" i="33"/>
  <c r="BJ113" i="22"/>
  <c r="Y7" i="33"/>
  <c r="BJ16" i="22"/>
  <c r="BJ79" i="22"/>
  <c r="BJ44" i="22"/>
  <c r="BV9" i="22"/>
  <c r="AK2" i="33"/>
  <c r="CE32" i="22"/>
  <c r="CE33" i="22"/>
  <c r="AP10" i="33"/>
  <c r="BB4" i="33"/>
  <c r="BB10" i="33" s="1"/>
  <c r="BT9" i="22"/>
  <c r="AI2" i="33"/>
  <c r="CN116" i="22"/>
  <c r="CN82" i="22"/>
  <c r="CN47" i="22"/>
  <c r="AD14" i="33"/>
  <c r="BE4" i="33"/>
  <c r="BE10" i="33" s="1"/>
  <c r="AS10" i="33"/>
  <c r="BQ32" i="22"/>
  <c r="BQ33" i="22"/>
  <c r="BB2" i="33"/>
  <c r="CM9" i="22"/>
  <c r="BE7" i="33"/>
  <c r="CP79" i="22"/>
  <c r="CP44" i="22"/>
  <c r="CP16" i="22"/>
  <c r="CP113" i="22"/>
  <c r="BZ33" i="22"/>
  <c r="BZ32" i="22"/>
  <c r="CH9" i="22"/>
  <c r="AW2" i="33"/>
  <c r="BD8" i="22"/>
  <c r="CQ8" i="22"/>
  <c r="BU32" i="22"/>
  <c r="BU33" i="22"/>
  <c r="U4" i="33"/>
  <c r="T10" i="33"/>
  <c r="T10" i="22"/>
  <c r="BS8" i="22"/>
  <c r="BC32" i="22"/>
  <c r="BB7" i="33"/>
  <c r="CM44" i="22"/>
  <c r="CM113" i="22"/>
  <c r="CM79" i="22"/>
  <c r="CM16" i="22"/>
  <c r="Y14" i="33"/>
  <c r="W2" i="33"/>
  <c r="BH9" i="22"/>
  <c r="CI8" i="22"/>
  <c r="X2" i="33"/>
  <c r="BI9" i="22"/>
  <c r="BR9" i="22"/>
  <c r="AG2" i="33"/>
  <c r="CO33" i="22"/>
  <c r="CO32" i="22"/>
  <c r="BF8" i="22"/>
  <c r="BY32" i="22"/>
  <c r="BY33" i="22"/>
  <c r="CB8" i="22"/>
  <c r="BR44" i="22"/>
  <c r="BR16" i="22"/>
  <c r="BR113" i="22"/>
  <c r="BR79" i="22"/>
  <c r="AG7" i="33"/>
  <c r="BO32" i="22"/>
  <c r="BO33" i="22"/>
  <c r="BL8" i="22"/>
  <c r="BX9" i="22"/>
  <c r="AM2" i="33"/>
  <c r="BB8" i="22"/>
  <c r="BN32" i="22"/>
  <c r="BN33" i="22"/>
  <c r="BK32" i="22"/>
  <c r="T14" i="33"/>
  <c r="CM32" i="22"/>
  <c r="CM33" i="22"/>
  <c r="BZ8" i="22"/>
  <c r="BD32" i="22"/>
  <c r="BF2" i="33"/>
  <c r="CQ9" i="22"/>
  <c r="BH113" i="22"/>
  <c r="W7" i="33"/>
  <c r="BH44" i="22"/>
  <c r="BH16" i="22"/>
  <c r="BH79" i="22"/>
  <c r="BW16" i="22"/>
  <c r="BW113" i="22"/>
  <c r="BW44" i="22"/>
  <c r="BW79" i="22"/>
  <c r="AL7" i="33"/>
  <c r="BK44" i="22"/>
  <c r="Z7" i="33"/>
  <c r="BK79" i="22"/>
  <c r="BK113" i="22"/>
  <c r="BK16" i="22"/>
  <c r="CD8" i="22"/>
  <c r="T58" i="22"/>
  <c r="T60" i="22" s="1"/>
  <c r="N61" i="22" s="1"/>
  <c r="T59" i="22"/>
  <c r="T93" i="22"/>
  <c r="T95" i="22" s="1"/>
  <c r="N96" i="22" s="1"/>
  <c r="BC7" i="33"/>
  <c r="CN44" i="22"/>
  <c r="CN16" i="22"/>
  <c r="CN79" i="22"/>
  <c r="CN113" i="22"/>
  <c r="BN79" i="22"/>
  <c r="BN16" i="22"/>
  <c r="BN113" i="22"/>
  <c r="AC7" i="33"/>
  <c r="BN44" i="22"/>
  <c r="BW32" i="22"/>
  <c r="BW33" i="22"/>
  <c r="BC8" i="22"/>
  <c r="CK32" i="22"/>
  <c r="CK33" i="22"/>
  <c r="BG7" i="33"/>
  <c r="CR44" i="22"/>
  <c r="CR16" i="22"/>
  <c r="CR79" i="22"/>
  <c r="CR113" i="22"/>
  <c r="CL8" i="22"/>
  <c r="U14" i="33"/>
  <c r="BP79" i="22"/>
  <c r="BP113" i="22"/>
  <c r="BP16" i="22"/>
  <c r="BP44" i="22"/>
  <c r="AE7" i="33"/>
  <c r="AT7" i="33"/>
  <c r="CE44" i="22"/>
  <c r="CE113" i="22"/>
  <c r="CE79" i="22"/>
  <c r="CE16" i="22"/>
  <c r="BM8" i="22"/>
  <c r="BV8" i="22"/>
  <c r="BV106" i="22" s="1"/>
  <c r="CR32" i="22"/>
  <c r="CR33" i="22"/>
  <c r="BD7" i="33"/>
  <c r="CO16" i="22"/>
  <c r="CO79" i="22"/>
  <c r="CO44" i="22"/>
  <c r="CO113" i="22"/>
  <c r="BT32" i="22"/>
  <c r="BT33" i="22"/>
  <c r="BV79" i="22"/>
  <c r="BV16" i="22"/>
  <c r="BV44" i="22"/>
  <c r="BV113" i="22"/>
  <c r="AK7" i="33"/>
  <c r="BO9" i="22"/>
  <c r="AD2" i="33"/>
  <c r="CE9" i="22"/>
  <c r="AT2" i="33"/>
  <c r="CP116" i="22"/>
  <c r="CP82" i="22"/>
  <c r="CP47" i="22"/>
  <c r="BD4" i="33"/>
  <c r="BD10" i="33" s="1"/>
  <c r="AR10" i="33"/>
  <c r="AA14" i="33"/>
  <c r="CA33" i="22"/>
  <c r="CA32" i="22"/>
  <c r="V14" i="33"/>
  <c r="CJ25" i="22"/>
  <c r="CJ33" i="22"/>
  <c r="CJ32" i="22"/>
  <c r="AP7" i="33"/>
  <c r="CA44" i="22"/>
  <c r="CA16" i="22"/>
  <c r="CA79" i="22"/>
  <c r="CA113" i="22"/>
  <c r="BK8" i="22"/>
  <c r="CQ47" i="22"/>
  <c r="CQ82" i="22"/>
  <c r="CQ116" i="22"/>
  <c r="BQ9" i="22"/>
  <c r="AF2" i="33"/>
  <c r="CM8" i="22"/>
  <c r="CH33" i="22"/>
  <c r="CH32" i="22"/>
  <c r="AG123" i="22"/>
  <c r="AG154" i="22" s="1"/>
  <c r="S14" i="33"/>
  <c r="AJ14" i="33"/>
  <c r="CD33" i="22"/>
  <c r="CD32" i="22"/>
  <c r="BW9" i="22"/>
  <c r="AL2" i="33"/>
  <c r="R2" i="33"/>
  <c r="BC9" i="22"/>
  <c r="BO16" i="22"/>
  <c r="BO44" i="22"/>
  <c r="BO113" i="22"/>
  <c r="BO79" i="22"/>
  <c r="AD7" i="33"/>
  <c r="CK8" i="22"/>
  <c r="BA7" i="33"/>
  <c r="CL79" i="22"/>
  <c r="CL44" i="22"/>
  <c r="CL16" i="22"/>
  <c r="CL113" i="22"/>
  <c r="BR8" i="22"/>
  <c r="BY8" i="22"/>
  <c r="AB2" i="33"/>
  <c r="BM9" i="22"/>
  <c r="H127" i="22"/>
  <c r="H93" i="22"/>
  <c r="H95" i="22" s="1"/>
  <c r="BH7" i="33"/>
  <c r="CS16" i="22"/>
  <c r="CS79" i="22"/>
  <c r="CS44" i="22"/>
  <c r="CS113" i="22"/>
  <c r="BC79" i="22"/>
  <c r="BC16" i="22"/>
  <c r="R7" i="33"/>
  <c r="BC113" i="22"/>
  <c r="BC44" i="22"/>
  <c r="BX8" i="22"/>
  <c r="CA9" i="22"/>
  <c r="AP2" i="33"/>
  <c r="BG8" i="22"/>
  <c r="BB32" i="22"/>
  <c r="Q14" i="33"/>
  <c r="BN9" i="22"/>
  <c r="AC2" i="33"/>
  <c r="BQ8" i="22"/>
  <c r="S2" i="33"/>
  <c r="BD9" i="22"/>
  <c r="BU9" i="22"/>
  <c r="AJ2" i="33"/>
  <c r="AR7" i="33"/>
  <c r="CC79" i="22"/>
  <c r="CC44" i="22"/>
  <c r="CC16" i="22"/>
  <c r="CC113" i="22"/>
  <c r="AZ7" i="33"/>
  <c r="CK16" i="22"/>
  <c r="CK79" i="22"/>
  <c r="CK44" i="22"/>
  <c r="CK113" i="22"/>
  <c r="BP32" i="22"/>
  <c r="BP33" i="22"/>
  <c r="BD16" i="22"/>
  <c r="BD44" i="22"/>
  <c r="BD79" i="22"/>
  <c r="BD113" i="22"/>
  <c r="S7" i="33"/>
  <c r="CC8" i="22"/>
  <c r="BH8" i="22"/>
  <c r="BQ113" i="22"/>
  <c r="BQ44" i="22"/>
  <c r="BQ79" i="22"/>
  <c r="BQ16" i="22"/>
  <c r="AF7" i="33"/>
  <c r="CI9" i="22"/>
  <c r="AX2" i="33"/>
  <c r="BF7" i="33"/>
  <c r="CQ44" i="22"/>
  <c r="CQ79" i="22"/>
  <c r="CQ16" i="22"/>
  <c r="CQ113" i="22"/>
  <c r="BF32" i="22"/>
  <c r="BM32" i="22"/>
  <c r="AJ123" i="22"/>
  <c r="AJ154" i="22" s="1"/>
  <c r="H22" i="22"/>
  <c r="H38" i="22"/>
  <c r="BH2" i="33"/>
  <c r="CS9" i="22"/>
  <c r="CO47" i="22"/>
  <c r="CO82" i="22"/>
  <c r="CO116" i="22"/>
  <c r="BT8" i="22"/>
  <c r="BI113" i="22"/>
  <c r="BI79" i="22"/>
  <c r="BI16" i="22"/>
  <c r="X7" i="33"/>
  <c r="BI44" i="22"/>
  <c r="CB33" i="22"/>
  <c r="CB32" i="22"/>
  <c r="AI14" i="33"/>
  <c r="BO8" i="22"/>
  <c r="AQ7" i="33"/>
  <c r="CB16" i="22"/>
  <c r="CB79" i="22"/>
  <c r="CB113" i="22"/>
  <c r="CB44" i="22"/>
  <c r="AW7" i="33"/>
  <c r="CH44" i="22"/>
  <c r="CH16" i="22"/>
  <c r="CH79" i="22"/>
  <c r="CH113" i="22"/>
  <c r="AM14" i="33"/>
  <c r="CK47" i="22"/>
  <c r="CK116" i="22"/>
  <c r="CK82" i="22"/>
  <c r="AW8" i="33"/>
  <c r="CH20" i="22"/>
  <c r="CH46" i="22"/>
  <c r="CH115" i="22"/>
  <c r="CH81" i="22"/>
  <c r="BC4" i="33"/>
  <c r="BC10" i="33" s="1"/>
  <c r="AQ10" i="33"/>
  <c r="BE8" i="22"/>
  <c r="BE9" i="22"/>
  <c r="T2" i="33"/>
  <c r="BP9" i="22"/>
  <c r="AE2" i="33"/>
  <c r="AL14" i="33"/>
  <c r="CK9" i="22"/>
  <c r="AZ2" i="33"/>
  <c r="AB22" i="22"/>
  <c r="AB24" i="22" s="1"/>
  <c r="AB38" i="22"/>
  <c r="BG16" i="22"/>
  <c r="V7" i="33"/>
  <c r="BG44" i="22"/>
  <c r="BG113" i="22"/>
  <c r="BG79" i="22"/>
  <c r="BY113" i="22"/>
  <c r="BY44" i="22"/>
  <c r="BY79" i="22"/>
  <c r="BY16" i="22"/>
  <c r="AN7" i="33"/>
  <c r="BF113" i="22"/>
  <c r="U7" i="33"/>
  <c r="BF79" i="22"/>
  <c r="BF16" i="22"/>
  <c r="BF44" i="22"/>
  <c r="BB79" i="22"/>
  <c r="Q7" i="33"/>
  <c r="BB44" i="22"/>
  <c r="BB16" i="22"/>
  <c r="BB113" i="22"/>
  <c r="CS47" i="22"/>
  <c r="CS116" i="22"/>
  <c r="CS82" i="22"/>
  <c r="CS33" i="22"/>
  <c r="CS32" i="22"/>
  <c r="BE2" i="33"/>
  <c r="CP9" i="22"/>
  <c r="AX8" i="33"/>
  <c r="CI46" i="22"/>
  <c r="CI20" i="22"/>
  <c r="CI115" i="22"/>
  <c r="CI81" i="22"/>
  <c r="P97" i="59" l="1"/>
  <c r="AA83" i="58"/>
  <c r="AA81" i="58"/>
  <c r="AA80" i="58" s="1"/>
  <c r="P98" i="59"/>
  <c r="C95" i="59"/>
  <c r="C94" i="59" s="1"/>
  <c r="BC95" i="59"/>
  <c r="BC94" i="59" s="1"/>
  <c r="BC97" i="59"/>
  <c r="AQ65" i="45"/>
  <c r="AQ64" i="45" s="1"/>
  <c r="AQ63" i="45" s="1"/>
  <c r="V71" i="56"/>
  <c r="V70" i="56" s="1"/>
  <c r="M97" i="59"/>
  <c r="M95" i="59"/>
  <c r="M94" i="59" s="1"/>
  <c r="M98" i="59"/>
  <c r="W95" i="59"/>
  <c r="W94" i="59" s="1"/>
  <c r="W98" i="59"/>
  <c r="W97" i="59"/>
  <c r="AT98" i="59"/>
  <c r="AT97" i="59"/>
  <c r="AT95" i="59"/>
  <c r="AT94" i="59" s="1"/>
  <c r="BE98" i="59"/>
  <c r="BE97" i="59"/>
  <c r="BE95" i="59"/>
  <c r="BE94" i="59" s="1"/>
  <c r="S97" i="59"/>
  <c r="S98" i="59"/>
  <c r="S95" i="59"/>
  <c r="S94" i="59" s="1"/>
  <c r="E95" i="59"/>
  <c r="E94" i="59" s="1"/>
  <c r="E98" i="59"/>
  <c r="E97" i="59"/>
  <c r="AV97" i="59"/>
  <c r="AV95" i="59"/>
  <c r="AV94" i="59" s="1"/>
  <c r="AV98" i="59"/>
  <c r="AL95" i="59"/>
  <c r="AL94" i="59" s="1"/>
  <c r="AL97" i="59"/>
  <c r="AL98" i="59"/>
  <c r="AS97" i="59"/>
  <c r="AS95" i="59"/>
  <c r="AS94" i="59" s="1"/>
  <c r="AS98" i="59"/>
  <c r="BA98" i="59"/>
  <c r="BA97" i="59"/>
  <c r="BA95" i="59"/>
  <c r="BA94" i="59" s="1"/>
  <c r="V98" i="59"/>
  <c r="V97" i="59"/>
  <c r="V95" i="59"/>
  <c r="V94" i="59" s="1"/>
  <c r="AH97" i="59"/>
  <c r="AH95" i="59"/>
  <c r="AH94" i="59" s="1"/>
  <c r="AH98" i="59"/>
  <c r="BI98" i="59"/>
  <c r="BI97" i="59"/>
  <c r="BI95" i="59"/>
  <c r="BI94" i="59" s="1"/>
  <c r="AA95" i="59"/>
  <c r="AA94" i="59" s="1"/>
  <c r="AA98" i="59"/>
  <c r="AA97" i="59"/>
  <c r="BF97" i="59"/>
  <c r="BF95" i="59"/>
  <c r="BF94" i="59" s="1"/>
  <c r="BF98" i="59"/>
  <c r="AD84" i="58"/>
  <c r="BG95" i="59"/>
  <c r="BG94" i="59" s="1"/>
  <c r="BG98" i="59"/>
  <c r="BG97" i="59"/>
  <c r="AI98" i="59"/>
  <c r="AI97" i="59"/>
  <c r="AI95" i="59"/>
  <c r="AI94" i="59" s="1"/>
  <c r="AM98" i="59"/>
  <c r="AM95" i="59"/>
  <c r="AM94" i="59" s="1"/>
  <c r="AM97" i="59"/>
  <c r="J97" i="59"/>
  <c r="J95" i="59"/>
  <c r="J94" i="59" s="1"/>
  <c r="J98" i="59"/>
  <c r="L74" i="56"/>
  <c r="BH83" i="58"/>
  <c r="AC98" i="59"/>
  <c r="AC97" i="59"/>
  <c r="AC95" i="59"/>
  <c r="AC94" i="59" s="1"/>
  <c r="AG95" i="59"/>
  <c r="AG94" i="59" s="1"/>
  <c r="AG98" i="59"/>
  <c r="AG97" i="59"/>
  <c r="AW98" i="59"/>
  <c r="AW97" i="59"/>
  <c r="AW95" i="59"/>
  <c r="AW94" i="59" s="1"/>
  <c r="AE98" i="59"/>
  <c r="AE97" i="59"/>
  <c r="AE95" i="59"/>
  <c r="AE94" i="59" s="1"/>
  <c r="K97" i="59"/>
  <c r="K95" i="59"/>
  <c r="K94" i="59" s="1"/>
  <c r="K98" i="59"/>
  <c r="F97" i="59"/>
  <c r="F98" i="59"/>
  <c r="F95" i="59"/>
  <c r="F94" i="59" s="1"/>
  <c r="Y98" i="59"/>
  <c r="Y97" i="59"/>
  <c r="Y95" i="59"/>
  <c r="Y94" i="59" s="1"/>
  <c r="AY97" i="59"/>
  <c r="AY95" i="59"/>
  <c r="AY94" i="59" s="1"/>
  <c r="AY98" i="59"/>
  <c r="Q98" i="59"/>
  <c r="Q95" i="59"/>
  <c r="Q94" i="59" s="1"/>
  <c r="Q97" i="59"/>
  <c r="AB97" i="59"/>
  <c r="AB95" i="59"/>
  <c r="AB94" i="59" s="1"/>
  <c r="AB98" i="59"/>
  <c r="U95" i="59"/>
  <c r="U94" i="59" s="1"/>
  <c r="U97" i="59"/>
  <c r="U98" i="59"/>
  <c r="G98" i="59"/>
  <c r="G95" i="59"/>
  <c r="G94" i="59" s="1"/>
  <c r="G97" i="59"/>
  <c r="R97" i="59"/>
  <c r="R95" i="59"/>
  <c r="R94" i="59" s="1"/>
  <c r="R98" i="59"/>
  <c r="AZ97" i="59"/>
  <c r="AZ98" i="59"/>
  <c r="AZ95" i="59"/>
  <c r="AZ94" i="59" s="1"/>
  <c r="BD98" i="59"/>
  <c r="BD97" i="59"/>
  <c r="BD95" i="59"/>
  <c r="BD94" i="59" s="1"/>
  <c r="X95" i="59"/>
  <c r="X94" i="59" s="1"/>
  <c r="X98" i="59"/>
  <c r="X97" i="59"/>
  <c r="BH95" i="59"/>
  <c r="BH94" i="59" s="1"/>
  <c r="BH97" i="59"/>
  <c r="BH98" i="59"/>
  <c r="AQ98" i="59"/>
  <c r="AQ97" i="59"/>
  <c r="AQ95" i="59"/>
  <c r="AQ94" i="59" s="1"/>
  <c r="AU97" i="59"/>
  <c r="AU95" i="59"/>
  <c r="AU94" i="59" s="1"/>
  <c r="AU98" i="59"/>
  <c r="AJ95" i="59"/>
  <c r="AJ94" i="59" s="1"/>
  <c r="AJ98" i="59"/>
  <c r="AJ97" i="59"/>
  <c r="AN97" i="59"/>
  <c r="AN95" i="59"/>
  <c r="AN94" i="59" s="1"/>
  <c r="AN98" i="59"/>
  <c r="N98" i="59"/>
  <c r="N97" i="59"/>
  <c r="N95" i="59"/>
  <c r="N94" i="59" s="1"/>
  <c r="AD98" i="59"/>
  <c r="AD95" i="59"/>
  <c r="AD94" i="59" s="1"/>
  <c r="AD97" i="59"/>
  <c r="AF98" i="59"/>
  <c r="AF97" i="59"/>
  <c r="AF95" i="59"/>
  <c r="AF94" i="59" s="1"/>
  <c r="H95" i="59"/>
  <c r="H94" i="59" s="1"/>
  <c r="H98" i="59"/>
  <c r="H97" i="59"/>
  <c r="Z97" i="59"/>
  <c r="Z95" i="59"/>
  <c r="Z94" i="59" s="1"/>
  <c r="Z98" i="59"/>
  <c r="L98" i="59"/>
  <c r="L97" i="59"/>
  <c r="L95" i="59"/>
  <c r="L94" i="59" s="1"/>
  <c r="B97" i="59"/>
  <c r="B95" i="59"/>
  <c r="B94" i="59" s="1"/>
  <c r="B98" i="59"/>
  <c r="I95" i="59"/>
  <c r="I94" i="59" s="1"/>
  <c r="I98" i="59"/>
  <c r="I97" i="59"/>
  <c r="D95" i="59"/>
  <c r="D94" i="59" s="1"/>
  <c r="D98" i="59"/>
  <c r="D97" i="59"/>
  <c r="AP97" i="59"/>
  <c r="AP95" i="59"/>
  <c r="AP94" i="59" s="1"/>
  <c r="AP98" i="59"/>
  <c r="AK97" i="59"/>
  <c r="AK98" i="59"/>
  <c r="AK95" i="59"/>
  <c r="AK94" i="59" s="1"/>
  <c r="AX97" i="59"/>
  <c r="AX95" i="59"/>
  <c r="AX94" i="59" s="1"/>
  <c r="AX98" i="59"/>
  <c r="BB95" i="59"/>
  <c r="BB94" i="59" s="1"/>
  <c r="BB98" i="59"/>
  <c r="BB97" i="59"/>
  <c r="AR95" i="59"/>
  <c r="AR94" i="59" s="1"/>
  <c r="AR98" i="59"/>
  <c r="AR97" i="59"/>
  <c r="AO98" i="59"/>
  <c r="AO97" i="59"/>
  <c r="AO95" i="59"/>
  <c r="AO94" i="59" s="1"/>
  <c r="B84" i="58"/>
  <c r="B83" i="58"/>
  <c r="AD83" i="58"/>
  <c r="BH84" i="58"/>
  <c r="AO83" i="58"/>
  <c r="AO84" i="58"/>
  <c r="AS81" i="58"/>
  <c r="AS80" i="58" s="1"/>
  <c r="C74" i="56"/>
  <c r="V73" i="56"/>
  <c r="J83" i="58"/>
  <c r="W21" i="56"/>
  <c r="W20" i="56"/>
  <c r="W72" i="56"/>
  <c r="W74" i="56" s="1"/>
  <c r="J84" i="58"/>
  <c r="AS84" i="58"/>
  <c r="AB64" i="44"/>
  <c r="AB63" i="44" s="1"/>
  <c r="AB62" i="44" s="1"/>
  <c r="F65" i="38"/>
  <c r="F64" i="38" s="1"/>
  <c r="F63" i="38" s="1"/>
  <c r="L71" i="56"/>
  <c r="L70" i="56" s="1"/>
  <c r="BC73" i="56"/>
  <c r="BC74" i="56"/>
  <c r="H65" i="38"/>
  <c r="H64" i="38" s="1"/>
  <c r="H63" i="38" s="1"/>
  <c r="E73" i="56"/>
  <c r="E74" i="56"/>
  <c r="AB83" i="58"/>
  <c r="AB81" i="58"/>
  <c r="AB80" i="58" s="1"/>
  <c r="AB84" i="58"/>
  <c r="AP81" i="58"/>
  <c r="AP80" i="58" s="1"/>
  <c r="AP83" i="58"/>
  <c r="AP84" i="58"/>
  <c r="AC83" i="58"/>
  <c r="AC81" i="58"/>
  <c r="AC80" i="58" s="1"/>
  <c r="AC84" i="58"/>
  <c r="BE81" i="58"/>
  <c r="BE80" i="58" s="1"/>
  <c r="BE84" i="58"/>
  <c r="BE83" i="58"/>
  <c r="AM84" i="58"/>
  <c r="AM83" i="58"/>
  <c r="AM81" i="58"/>
  <c r="AM80" i="58" s="1"/>
  <c r="BC84" i="58"/>
  <c r="BC81" i="58"/>
  <c r="BC80" i="58" s="1"/>
  <c r="BC83" i="58"/>
  <c r="S83" i="58"/>
  <c r="S84" i="58"/>
  <c r="S81" i="58"/>
  <c r="S80" i="58" s="1"/>
  <c r="BG81" i="58"/>
  <c r="BG80" i="58" s="1"/>
  <c r="BG83" i="58"/>
  <c r="BG84" i="58"/>
  <c r="I84" i="58"/>
  <c r="I83" i="58"/>
  <c r="I81" i="58"/>
  <c r="I80" i="58" s="1"/>
  <c r="C84" i="58"/>
  <c r="C83" i="58"/>
  <c r="C81" i="58"/>
  <c r="C80" i="58" s="1"/>
  <c r="BI83" i="58"/>
  <c r="BI81" i="58"/>
  <c r="BI80" i="58" s="1"/>
  <c r="BI84" i="58"/>
  <c r="AJ83" i="58"/>
  <c r="AJ81" i="58"/>
  <c r="AJ80" i="58" s="1"/>
  <c r="AJ84" i="58"/>
  <c r="AW84" i="58"/>
  <c r="AW83" i="58"/>
  <c r="AW81" i="58"/>
  <c r="AW80" i="58" s="1"/>
  <c r="AI83" i="58"/>
  <c r="AI84" i="58"/>
  <c r="AI81" i="58"/>
  <c r="AI80" i="58" s="1"/>
  <c r="Y83" i="58"/>
  <c r="Y81" i="58"/>
  <c r="Y80" i="58" s="1"/>
  <c r="Y84" i="58"/>
  <c r="B65" i="38"/>
  <c r="B64" i="38" s="1"/>
  <c r="B63" i="38" s="1"/>
  <c r="AR84" i="58"/>
  <c r="AR83" i="58"/>
  <c r="AR81" i="58"/>
  <c r="AR80" i="58" s="1"/>
  <c r="W82" i="58"/>
  <c r="W28" i="58"/>
  <c r="W31" i="58"/>
  <c r="W30" i="58"/>
  <c r="P83" i="58"/>
  <c r="P84" i="58"/>
  <c r="P81" i="58"/>
  <c r="P80" i="58" s="1"/>
  <c r="D83" i="58"/>
  <c r="D84" i="58"/>
  <c r="D81" i="58"/>
  <c r="D80" i="58" s="1"/>
  <c r="E84" i="58"/>
  <c r="E83" i="58"/>
  <c r="E81" i="58"/>
  <c r="E80" i="58" s="1"/>
  <c r="AN81" i="58"/>
  <c r="AN80" i="58" s="1"/>
  <c r="AN84" i="58"/>
  <c r="AN83" i="58"/>
  <c r="AL84" i="58"/>
  <c r="AL83" i="58"/>
  <c r="AL81" i="58"/>
  <c r="AL80" i="58" s="1"/>
  <c r="X83" i="58"/>
  <c r="X81" i="58"/>
  <c r="X80" i="58" s="1"/>
  <c r="X84" i="58"/>
  <c r="AZ84" i="58"/>
  <c r="AZ83" i="58"/>
  <c r="AZ81" i="58"/>
  <c r="AZ80" i="58" s="1"/>
  <c r="AT84" i="58"/>
  <c r="AT83" i="58"/>
  <c r="AT81" i="58"/>
  <c r="AT80" i="58" s="1"/>
  <c r="AY81" i="58"/>
  <c r="AY80" i="58" s="1"/>
  <c r="AY84" i="58"/>
  <c r="AY83" i="58"/>
  <c r="F84" i="58"/>
  <c r="F83" i="58"/>
  <c r="F81" i="58"/>
  <c r="F80" i="58" s="1"/>
  <c r="V81" i="58"/>
  <c r="V80" i="58" s="1"/>
  <c r="V84" i="58"/>
  <c r="V83" i="58"/>
  <c r="M83" i="58"/>
  <c r="M81" i="58"/>
  <c r="M80" i="58" s="1"/>
  <c r="M84" i="58"/>
  <c r="N83" i="58"/>
  <c r="N84" i="58"/>
  <c r="N81" i="58"/>
  <c r="N80" i="58" s="1"/>
  <c r="AF81" i="58"/>
  <c r="AF80" i="58" s="1"/>
  <c r="AF84" i="58"/>
  <c r="AF83" i="58"/>
  <c r="AV81" i="58"/>
  <c r="AV80" i="58" s="1"/>
  <c r="AV83" i="58"/>
  <c r="AV84" i="58"/>
  <c r="C65" i="38"/>
  <c r="C64" i="38" s="1"/>
  <c r="C63" i="38" s="1"/>
  <c r="U83" i="58"/>
  <c r="U81" i="58"/>
  <c r="U80" i="58" s="1"/>
  <c r="U84" i="58"/>
  <c r="AG84" i="58"/>
  <c r="AG83" i="58"/>
  <c r="AG81" i="58"/>
  <c r="AG80" i="58" s="1"/>
  <c r="O81" i="58"/>
  <c r="O80" i="58" s="1"/>
  <c r="O83" i="58"/>
  <c r="O84" i="58"/>
  <c r="Z83" i="58"/>
  <c r="Z81" i="58"/>
  <c r="Z80" i="58" s="1"/>
  <c r="Z84" i="58"/>
  <c r="R83" i="58"/>
  <c r="R81" i="58"/>
  <c r="R80" i="58" s="1"/>
  <c r="R84" i="58"/>
  <c r="AK83" i="58"/>
  <c r="AK81" i="58"/>
  <c r="AK80" i="58" s="1"/>
  <c r="AK84" i="58"/>
  <c r="AH83" i="58"/>
  <c r="AH81" i="58"/>
  <c r="AH80" i="58" s="1"/>
  <c r="AH84" i="58"/>
  <c r="T81" i="58"/>
  <c r="T80" i="58" s="1"/>
  <c r="T83" i="58"/>
  <c r="T84" i="58"/>
  <c r="AU81" i="58"/>
  <c r="AU80" i="58" s="1"/>
  <c r="AU83" i="58"/>
  <c r="AU84" i="58"/>
  <c r="BB84" i="58"/>
  <c r="BB83" i="58"/>
  <c r="BB81" i="58"/>
  <c r="BB80" i="58" s="1"/>
  <c r="AE81" i="58"/>
  <c r="AE80" i="58" s="1"/>
  <c r="AE83" i="58"/>
  <c r="AE84" i="58"/>
  <c r="AX83" i="58"/>
  <c r="AX81" i="58"/>
  <c r="AX80" i="58" s="1"/>
  <c r="AX84" i="58"/>
  <c r="H83" i="58"/>
  <c r="H81" i="58"/>
  <c r="H80" i="58" s="1"/>
  <c r="H84" i="58"/>
  <c r="K84" i="58"/>
  <c r="K81" i="58"/>
  <c r="K80" i="58" s="1"/>
  <c r="K83" i="58"/>
  <c r="BD81" i="58"/>
  <c r="BD80" i="58" s="1"/>
  <c r="BD84" i="58"/>
  <c r="BD83" i="58"/>
  <c r="BA83" i="58"/>
  <c r="BA81" i="58"/>
  <c r="BA80" i="58" s="1"/>
  <c r="BA84" i="58"/>
  <c r="Q81" i="58"/>
  <c r="Q80" i="58" s="1"/>
  <c r="Q84" i="58"/>
  <c r="Q83" i="58"/>
  <c r="AQ84" i="58"/>
  <c r="AQ81" i="58"/>
  <c r="AQ80" i="58" s="1"/>
  <c r="AQ83" i="58"/>
  <c r="L83" i="58"/>
  <c r="L81" i="58"/>
  <c r="L80" i="58" s="1"/>
  <c r="L84" i="58"/>
  <c r="AW74" i="56"/>
  <c r="AW73" i="56"/>
  <c r="AI74" i="56"/>
  <c r="AI71" i="56"/>
  <c r="AI70" i="56" s="1"/>
  <c r="AV73" i="56"/>
  <c r="BH74" i="56"/>
  <c r="AG73" i="56"/>
  <c r="BH71" i="56"/>
  <c r="BH70" i="56" s="1"/>
  <c r="AG74" i="56"/>
  <c r="H71" i="56"/>
  <c r="H70" i="56" s="1"/>
  <c r="AV71" i="56"/>
  <c r="AV70" i="56" s="1"/>
  <c r="AO71" i="56"/>
  <c r="AO70" i="56" s="1"/>
  <c r="AO73" i="56"/>
  <c r="O71" i="56"/>
  <c r="O70" i="56" s="1"/>
  <c r="H74" i="56"/>
  <c r="M71" i="56"/>
  <c r="M70" i="56" s="1"/>
  <c r="AM71" i="56"/>
  <c r="AM70" i="56" s="1"/>
  <c r="B74" i="56"/>
  <c r="AM73" i="56"/>
  <c r="B71" i="56"/>
  <c r="B70" i="56" s="1"/>
  <c r="O73" i="56"/>
  <c r="BB71" i="56"/>
  <c r="BB70" i="56" s="1"/>
  <c r="X74" i="56"/>
  <c r="AQ74" i="56"/>
  <c r="BB74" i="56"/>
  <c r="X73" i="56"/>
  <c r="AQ71" i="56"/>
  <c r="AQ70" i="56" s="1"/>
  <c r="I71" i="56"/>
  <c r="I70" i="56" s="1"/>
  <c r="I73" i="56"/>
  <c r="R67" i="55"/>
  <c r="AZ73" i="56"/>
  <c r="AZ74" i="56"/>
  <c r="AA74" i="56"/>
  <c r="AA71" i="56"/>
  <c r="AA70" i="56" s="1"/>
  <c r="AE74" i="56"/>
  <c r="AX74" i="56"/>
  <c r="AE71" i="56"/>
  <c r="AE70" i="56" s="1"/>
  <c r="AX73" i="56"/>
  <c r="BG71" i="56"/>
  <c r="BG70" i="56" s="1"/>
  <c r="S71" i="56"/>
  <c r="S70" i="56" s="1"/>
  <c r="BG73" i="56"/>
  <c r="BA74" i="56"/>
  <c r="BA71" i="56"/>
  <c r="BA70" i="56" s="1"/>
  <c r="S73" i="56"/>
  <c r="BH65" i="45"/>
  <c r="BH64" i="45" s="1"/>
  <c r="BH63" i="45" s="1"/>
  <c r="T73" i="56"/>
  <c r="T71" i="56"/>
  <c r="T70" i="56" s="1"/>
  <c r="T74" i="56"/>
  <c r="BD71" i="56"/>
  <c r="BD70" i="56" s="1"/>
  <c r="BD74" i="56"/>
  <c r="BD73" i="56"/>
  <c r="G74" i="56"/>
  <c r="G73" i="56"/>
  <c r="G71" i="56"/>
  <c r="G70" i="56" s="1"/>
  <c r="P73" i="56"/>
  <c r="P71" i="56"/>
  <c r="P70" i="56" s="1"/>
  <c r="P74" i="56"/>
  <c r="Q71" i="56"/>
  <c r="Q70" i="56" s="1"/>
  <c r="Q73" i="56"/>
  <c r="Q74" i="56"/>
  <c r="AH71" i="56"/>
  <c r="AH70" i="56" s="1"/>
  <c r="AH74" i="56"/>
  <c r="AH73" i="56"/>
  <c r="AT71" i="56"/>
  <c r="AT70" i="56" s="1"/>
  <c r="AT73" i="56"/>
  <c r="AT74" i="56"/>
  <c r="BE74" i="56"/>
  <c r="BE73" i="56"/>
  <c r="BE71" i="56"/>
  <c r="BE70" i="56" s="1"/>
  <c r="AB73" i="56"/>
  <c r="AB71" i="56"/>
  <c r="AB70" i="56" s="1"/>
  <c r="AB74" i="56"/>
  <c r="K71" i="56"/>
  <c r="K70" i="56" s="1"/>
  <c r="K74" i="56"/>
  <c r="K73" i="56"/>
  <c r="AL71" i="56"/>
  <c r="AL70" i="56" s="1"/>
  <c r="AL74" i="56"/>
  <c r="AL73" i="56"/>
  <c r="R65" i="55"/>
  <c r="R64" i="55" s="1"/>
  <c r="AD74" i="56"/>
  <c r="AD71" i="56"/>
  <c r="AD70" i="56" s="1"/>
  <c r="AD73" i="56"/>
  <c r="N74" i="56"/>
  <c r="N73" i="56"/>
  <c r="N71" i="56"/>
  <c r="N70" i="56" s="1"/>
  <c r="AY71" i="56"/>
  <c r="AY70" i="56" s="1"/>
  <c r="AY74" i="56"/>
  <c r="AY73" i="56"/>
  <c r="BF73" i="56"/>
  <c r="BF71" i="56"/>
  <c r="BF70" i="56" s="1"/>
  <c r="BF74" i="56"/>
  <c r="AR73" i="56"/>
  <c r="AR71" i="56"/>
  <c r="AR70" i="56" s="1"/>
  <c r="AR74" i="56"/>
  <c r="U73" i="56"/>
  <c r="U71" i="56"/>
  <c r="U70" i="56" s="1"/>
  <c r="U74" i="56"/>
  <c r="AS74" i="56"/>
  <c r="AS71" i="56"/>
  <c r="AS70" i="56" s="1"/>
  <c r="AS73" i="56"/>
  <c r="Z73" i="56"/>
  <c r="Z71" i="56"/>
  <c r="Z70" i="56" s="1"/>
  <c r="Z74" i="56"/>
  <c r="AU74" i="56"/>
  <c r="AU73" i="56"/>
  <c r="AU71" i="56"/>
  <c r="AU70" i="56" s="1"/>
  <c r="BI74" i="56"/>
  <c r="BI73" i="56"/>
  <c r="BI71" i="56"/>
  <c r="BI70" i="56" s="1"/>
  <c r="AC73" i="56"/>
  <c r="AC71" i="56"/>
  <c r="AC70" i="56" s="1"/>
  <c r="AC74" i="56"/>
  <c r="J73" i="56"/>
  <c r="J71" i="56"/>
  <c r="J70" i="56" s="1"/>
  <c r="J74" i="56"/>
  <c r="G65" i="55"/>
  <c r="G64" i="55" s="1"/>
  <c r="G67" i="55"/>
  <c r="V65" i="45"/>
  <c r="V64" i="45" s="1"/>
  <c r="V63" i="45" s="1"/>
  <c r="U65" i="45"/>
  <c r="U64" i="45" s="1"/>
  <c r="U63" i="45" s="1"/>
  <c r="BF64" i="44"/>
  <c r="BF63" i="44" s="1"/>
  <c r="BF62" i="44" s="1"/>
  <c r="AK65" i="45"/>
  <c r="AK64" i="45" s="1"/>
  <c r="AK63" i="45" s="1"/>
  <c r="AQ64" i="44"/>
  <c r="AQ63" i="44" s="1"/>
  <c r="AQ62" i="44" s="1"/>
  <c r="M64" i="44"/>
  <c r="M63" i="44" s="1"/>
  <c r="M62" i="44" s="1"/>
  <c r="AE64" i="44"/>
  <c r="AE63" i="44" s="1"/>
  <c r="AE62" i="44" s="1"/>
  <c r="AI68" i="55"/>
  <c r="R64" i="44"/>
  <c r="R63" i="44" s="1"/>
  <c r="R62" i="44" s="1"/>
  <c r="AI65" i="55"/>
  <c r="AI64" i="55" s="1"/>
  <c r="O64" i="44"/>
  <c r="O63" i="44" s="1"/>
  <c r="O62" i="44" s="1"/>
  <c r="AN64" i="44"/>
  <c r="AN63" i="44" s="1"/>
  <c r="AN62" i="44" s="1"/>
  <c r="AD64" i="44"/>
  <c r="AD63" i="44" s="1"/>
  <c r="AD62" i="44" s="1"/>
  <c r="J65" i="45"/>
  <c r="J64" i="45" s="1"/>
  <c r="J63" i="45" s="1"/>
  <c r="BA68" i="55"/>
  <c r="BA67" i="55"/>
  <c r="BA65" i="55"/>
  <c r="BA64" i="55" s="1"/>
  <c r="AY65" i="50"/>
  <c r="AY64" i="50" s="1"/>
  <c r="AY68" i="50"/>
  <c r="AY67" i="50"/>
  <c r="G65" i="50"/>
  <c r="G64" i="50" s="1"/>
  <c r="G68" i="50"/>
  <c r="G67" i="50"/>
  <c r="AQ68" i="55"/>
  <c r="AQ67" i="55"/>
  <c r="AQ65" i="55"/>
  <c r="AQ64" i="55" s="1"/>
  <c r="AU67" i="55"/>
  <c r="AU65" i="55"/>
  <c r="AU64" i="55" s="1"/>
  <c r="AU68" i="55"/>
  <c r="S67" i="55"/>
  <c r="S65" i="55"/>
  <c r="S64" i="55" s="1"/>
  <c r="S68" i="55"/>
  <c r="AB65" i="55"/>
  <c r="AB64" i="55" s="1"/>
  <c r="AB68" i="55"/>
  <c r="AB67" i="55"/>
  <c r="Y67" i="55"/>
  <c r="Y65" i="55"/>
  <c r="Y64" i="55" s="1"/>
  <c r="Y68" i="55"/>
  <c r="X65" i="50"/>
  <c r="X64" i="50" s="1"/>
  <c r="X67" i="50"/>
  <c r="X68" i="50"/>
  <c r="AC65" i="55"/>
  <c r="AC64" i="55" s="1"/>
  <c r="AC68" i="55"/>
  <c r="AC67" i="55"/>
  <c r="N65" i="50"/>
  <c r="N64" i="50" s="1"/>
  <c r="N68" i="50"/>
  <c r="N67" i="50"/>
  <c r="AT68" i="50"/>
  <c r="AT65" i="50"/>
  <c r="AT64" i="50" s="1"/>
  <c r="AT67" i="50"/>
  <c r="AX65" i="55"/>
  <c r="AX64" i="55" s="1"/>
  <c r="AX68" i="55"/>
  <c r="AX67" i="55"/>
  <c r="AO68" i="49"/>
  <c r="AO65" i="49"/>
  <c r="AO64" i="49" s="1"/>
  <c r="AO67" i="49"/>
  <c r="J68" i="55"/>
  <c r="J67" i="55"/>
  <c r="J65" i="55"/>
  <c r="J64" i="55" s="1"/>
  <c r="AW67" i="55"/>
  <c r="AW65" i="55"/>
  <c r="AW64" i="55" s="1"/>
  <c r="AW68" i="55"/>
  <c r="AZ67" i="55"/>
  <c r="AZ65" i="55"/>
  <c r="AZ64" i="55" s="1"/>
  <c r="AZ68" i="55"/>
  <c r="V67" i="55"/>
  <c r="V65" i="55"/>
  <c r="V64" i="55" s="1"/>
  <c r="V68" i="55"/>
  <c r="H64" i="44"/>
  <c r="H63" i="44" s="1"/>
  <c r="H62" i="44" s="1"/>
  <c r="Z67" i="55"/>
  <c r="Z68" i="55"/>
  <c r="Z65" i="55"/>
  <c r="Z64" i="55" s="1"/>
  <c r="AH68" i="55"/>
  <c r="AH67" i="55"/>
  <c r="AH65" i="55"/>
  <c r="AH64" i="55" s="1"/>
  <c r="AN65" i="55"/>
  <c r="AN64" i="55" s="1"/>
  <c r="AN67" i="55"/>
  <c r="AN68" i="55"/>
  <c r="BH68" i="55"/>
  <c r="BH67" i="55"/>
  <c r="BH65" i="55"/>
  <c r="BH64" i="55" s="1"/>
  <c r="AG65" i="50"/>
  <c r="AG64" i="50" s="1"/>
  <c r="AG67" i="50"/>
  <c r="AG68" i="50"/>
  <c r="BE68" i="55"/>
  <c r="BE67" i="55"/>
  <c r="BE65" i="55"/>
  <c r="BE64" i="55" s="1"/>
  <c r="AS67" i="50"/>
  <c r="AS65" i="50"/>
  <c r="AS64" i="50" s="1"/>
  <c r="AS68" i="50"/>
  <c r="Z67" i="50"/>
  <c r="Z65" i="50"/>
  <c r="Z64" i="50" s="1"/>
  <c r="Z68" i="50"/>
  <c r="AF65" i="55"/>
  <c r="AF64" i="55" s="1"/>
  <c r="AF68" i="55"/>
  <c r="AF67" i="55"/>
  <c r="BF68" i="55"/>
  <c r="BF67" i="55"/>
  <c r="BF65" i="55"/>
  <c r="BF64" i="55" s="1"/>
  <c r="H67" i="55"/>
  <c r="H65" i="55"/>
  <c r="H64" i="55" s="1"/>
  <c r="H68" i="55"/>
  <c r="O67" i="55"/>
  <c r="O68" i="55"/>
  <c r="O65" i="55"/>
  <c r="O64" i="55" s="1"/>
  <c r="U67" i="55"/>
  <c r="U65" i="55"/>
  <c r="U64" i="55" s="1"/>
  <c r="U68" i="55"/>
  <c r="V67" i="50"/>
  <c r="V65" i="50"/>
  <c r="V68" i="50"/>
  <c r="H65" i="50"/>
  <c r="H64" i="50" s="1"/>
  <c r="H67" i="50"/>
  <c r="H68" i="50"/>
  <c r="AK68" i="55"/>
  <c r="AK67" i="55"/>
  <c r="AK65" i="55"/>
  <c r="AK64" i="55" s="1"/>
  <c r="BG65" i="55"/>
  <c r="BG64" i="55" s="1"/>
  <c r="BG67" i="55"/>
  <c r="BG68" i="55"/>
  <c r="BA68" i="50"/>
  <c r="BA67" i="50"/>
  <c r="BA65" i="50"/>
  <c r="BA64" i="50" s="1"/>
  <c r="T65" i="50"/>
  <c r="T64" i="50" s="1"/>
  <c r="T68" i="50"/>
  <c r="T67" i="50"/>
  <c r="L68" i="55"/>
  <c r="L67" i="55"/>
  <c r="L65" i="55"/>
  <c r="L64" i="55" s="1"/>
  <c r="BE67" i="50"/>
  <c r="BE68" i="50"/>
  <c r="BE65" i="50"/>
  <c r="BE64" i="50" s="1"/>
  <c r="T68" i="55"/>
  <c r="T67" i="55"/>
  <c r="T65" i="55"/>
  <c r="T64" i="55" s="1"/>
  <c r="N67" i="55"/>
  <c r="N65" i="55"/>
  <c r="N64" i="55" s="1"/>
  <c r="N68" i="55"/>
  <c r="Y65" i="50"/>
  <c r="Y64" i="50" s="1"/>
  <c r="Y68" i="50"/>
  <c r="Y67" i="50"/>
  <c r="AY67" i="55"/>
  <c r="AY65" i="55"/>
  <c r="AY64" i="55" s="1"/>
  <c r="AY68" i="55"/>
  <c r="AJ65" i="50"/>
  <c r="AJ64" i="50" s="1"/>
  <c r="AJ67" i="50"/>
  <c r="AJ68" i="50"/>
  <c r="BD67" i="55"/>
  <c r="BD65" i="55"/>
  <c r="BD64" i="55" s="1"/>
  <c r="BD68" i="55"/>
  <c r="W65" i="55"/>
  <c r="W64" i="55" s="1"/>
  <c r="W68" i="55"/>
  <c r="W67" i="55"/>
  <c r="AE67" i="55"/>
  <c r="AE65" i="55"/>
  <c r="AE64" i="55" s="1"/>
  <c r="AE68" i="55"/>
  <c r="AJ68" i="55"/>
  <c r="AJ67" i="55"/>
  <c r="AJ65" i="55"/>
  <c r="AJ64" i="55" s="1"/>
  <c r="C67" i="55"/>
  <c r="C68" i="55"/>
  <c r="C65" i="55"/>
  <c r="C64" i="55" s="1"/>
  <c r="AM64" i="44"/>
  <c r="AM63" i="44" s="1"/>
  <c r="AM62" i="44" s="1"/>
  <c r="AA67" i="55"/>
  <c r="AA68" i="55"/>
  <c r="AA65" i="55"/>
  <c r="AA64" i="55" s="1"/>
  <c r="P68" i="55"/>
  <c r="P67" i="55"/>
  <c r="P65" i="55"/>
  <c r="P64" i="55" s="1"/>
  <c r="BF67" i="50"/>
  <c r="BF65" i="50"/>
  <c r="BF64" i="50" s="1"/>
  <c r="BF68" i="50"/>
  <c r="AF68" i="49"/>
  <c r="AF65" i="49"/>
  <c r="AF64" i="49" s="1"/>
  <c r="AF67" i="49"/>
  <c r="AT68" i="55"/>
  <c r="AT67" i="55"/>
  <c r="AT65" i="55"/>
  <c r="AT64" i="55" s="1"/>
  <c r="BI68" i="55"/>
  <c r="BI67" i="55"/>
  <c r="BI65" i="55"/>
  <c r="BI64" i="55" s="1"/>
  <c r="AM67" i="55"/>
  <c r="AM65" i="55"/>
  <c r="AM64" i="55" s="1"/>
  <c r="AM68" i="55"/>
  <c r="K68" i="55"/>
  <c r="K67" i="55"/>
  <c r="K65" i="55"/>
  <c r="K64" i="55" s="1"/>
  <c r="AL68" i="55"/>
  <c r="AL67" i="55"/>
  <c r="AL65" i="55"/>
  <c r="AL64" i="55" s="1"/>
  <c r="AO68" i="50"/>
  <c r="AO65" i="50"/>
  <c r="AO64" i="50" s="1"/>
  <c r="AO67" i="50"/>
  <c r="D68" i="55"/>
  <c r="D67" i="55"/>
  <c r="D65" i="55"/>
  <c r="D64" i="55" s="1"/>
  <c r="AA65" i="50"/>
  <c r="AA64" i="50" s="1"/>
  <c r="AA68" i="50"/>
  <c r="AA67" i="50"/>
  <c r="AG65" i="55"/>
  <c r="AG64" i="55" s="1"/>
  <c r="AG68" i="55"/>
  <c r="AG67" i="55"/>
  <c r="M68" i="55"/>
  <c r="M67" i="55"/>
  <c r="M65" i="55"/>
  <c r="M64" i="55" s="1"/>
  <c r="AP68" i="55"/>
  <c r="AP67" i="55"/>
  <c r="AP65" i="55"/>
  <c r="AP64" i="55" s="1"/>
  <c r="BF68" i="49"/>
  <c r="BF67" i="49"/>
  <c r="BF65" i="49"/>
  <c r="BF64" i="49" s="1"/>
  <c r="F67" i="55"/>
  <c r="F65" i="55"/>
  <c r="F64" i="55" s="1"/>
  <c r="F68" i="55"/>
  <c r="AO68" i="55"/>
  <c r="AO67" i="55"/>
  <c r="AO65" i="55"/>
  <c r="AO64" i="55" s="1"/>
  <c r="Q68" i="55"/>
  <c r="Q67" i="55"/>
  <c r="Q65" i="55"/>
  <c r="Q64" i="55" s="1"/>
  <c r="AD67" i="55"/>
  <c r="AD65" i="55"/>
  <c r="AD64" i="55" s="1"/>
  <c r="AD68" i="55"/>
  <c r="B67" i="55"/>
  <c r="B68" i="55"/>
  <c r="B65" i="55"/>
  <c r="B64" i="55" s="1"/>
  <c r="X68" i="55"/>
  <c r="X67" i="55"/>
  <c r="X65" i="55"/>
  <c r="X64" i="55" s="1"/>
  <c r="BC65" i="55"/>
  <c r="BC64" i="55" s="1"/>
  <c r="BC68" i="55"/>
  <c r="BC67" i="55"/>
  <c r="AR68" i="55"/>
  <c r="AR67" i="55"/>
  <c r="AR65" i="55"/>
  <c r="AR64" i="55" s="1"/>
  <c r="J67" i="50"/>
  <c r="J68" i="50"/>
  <c r="J65" i="50"/>
  <c r="J64" i="50" s="1"/>
  <c r="AV67" i="55"/>
  <c r="AV65" i="55"/>
  <c r="AV64" i="55" s="1"/>
  <c r="AV68" i="55"/>
  <c r="Q65" i="50"/>
  <c r="Q64" i="50" s="1"/>
  <c r="Q68" i="50"/>
  <c r="Q67" i="50"/>
  <c r="AQ65" i="50"/>
  <c r="AQ64" i="50" s="1"/>
  <c r="AQ67" i="50"/>
  <c r="AQ68" i="50"/>
  <c r="BH67" i="46"/>
  <c r="BH65" i="46" s="1"/>
  <c r="BH64" i="46" s="1"/>
  <c r="BH68" i="46"/>
  <c r="O68" i="46"/>
  <c r="O67" i="46"/>
  <c r="O65" i="46" s="1"/>
  <c r="O64" i="46" s="1"/>
  <c r="AU68" i="46"/>
  <c r="AU67" i="46"/>
  <c r="AU65" i="46" s="1"/>
  <c r="AU64" i="46" s="1"/>
  <c r="BD68" i="46"/>
  <c r="BD67" i="46"/>
  <c r="BD65" i="46" s="1"/>
  <c r="BD64" i="46" s="1"/>
  <c r="AL68" i="46"/>
  <c r="AL67" i="46"/>
  <c r="AL65" i="46" s="1"/>
  <c r="AL64" i="46" s="1"/>
  <c r="AK67" i="46"/>
  <c r="AK65" i="46" s="1"/>
  <c r="AK64" i="46" s="1"/>
  <c r="AK68" i="46"/>
  <c r="D67" i="46"/>
  <c r="D65" i="46" s="1"/>
  <c r="D64" i="46" s="1"/>
  <c r="D68" i="46"/>
  <c r="X68" i="46"/>
  <c r="X67" i="46"/>
  <c r="X65" i="46" s="1"/>
  <c r="X64" i="46" s="1"/>
  <c r="AG68" i="46"/>
  <c r="AG67" i="46"/>
  <c r="AG65" i="46" s="1"/>
  <c r="AG64" i="46" s="1"/>
  <c r="AM68" i="46"/>
  <c r="AM67" i="46"/>
  <c r="AM65" i="46" s="1"/>
  <c r="AM64" i="46" s="1"/>
  <c r="AA67" i="46"/>
  <c r="AA65" i="46" s="1"/>
  <c r="AA64" i="46" s="1"/>
  <c r="AA68" i="46"/>
  <c r="M67" i="46"/>
  <c r="M65" i="46" s="1"/>
  <c r="M64" i="46" s="1"/>
  <c r="M68" i="46"/>
  <c r="AV67" i="46"/>
  <c r="AV65" i="46" s="1"/>
  <c r="AV64" i="46" s="1"/>
  <c r="AV68" i="46"/>
  <c r="K67" i="46"/>
  <c r="K65" i="46" s="1"/>
  <c r="K64" i="46" s="1"/>
  <c r="K68" i="46"/>
  <c r="BC68" i="46"/>
  <c r="BC67" i="46"/>
  <c r="BC65" i="46" s="1"/>
  <c r="BC64" i="46" s="1"/>
  <c r="E68" i="46"/>
  <c r="E67" i="46"/>
  <c r="E65" i="46" s="1"/>
  <c r="E64" i="46" s="1"/>
  <c r="BA68" i="46"/>
  <c r="BA67" i="46"/>
  <c r="BA65" i="46" s="1"/>
  <c r="BA64" i="46" s="1"/>
  <c r="AW68" i="46"/>
  <c r="AW67" i="46"/>
  <c r="AW65" i="46" s="1"/>
  <c r="AW64" i="46" s="1"/>
  <c r="AS68" i="46"/>
  <c r="AS67" i="46"/>
  <c r="AS65" i="46" s="1"/>
  <c r="AS64" i="46" s="1"/>
  <c r="AE68" i="46"/>
  <c r="AE67" i="46"/>
  <c r="AE65" i="46" s="1"/>
  <c r="AE64" i="46" s="1"/>
  <c r="W67" i="46"/>
  <c r="W65" i="46" s="1"/>
  <c r="W64" i="46" s="1"/>
  <c r="W68" i="46"/>
  <c r="F68" i="46"/>
  <c r="F67" i="46"/>
  <c r="F65" i="46" s="1"/>
  <c r="F64" i="46" s="1"/>
  <c r="L67" i="46"/>
  <c r="L65" i="46" s="1"/>
  <c r="L64" i="46" s="1"/>
  <c r="L68" i="46"/>
  <c r="BI67" i="46"/>
  <c r="BI65" i="46" s="1"/>
  <c r="BI64" i="46" s="1"/>
  <c r="BI68" i="46"/>
  <c r="AN68" i="46"/>
  <c r="AN67" i="46"/>
  <c r="AN65" i="46" s="1"/>
  <c r="AN64" i="46" s="1"/>
  <c r="Y68" i="46"/>
  <c r="Y67" i="46"/>
  <c r="Y65" i="46" s="1"/>
  <c r="Y64" i="46" s="1"/>
  <c r="V68" i="46"/>
  <c r="V67" i="46"/>
  <c r="V65" i="46" s="1"/>
  <c r="V64" i="46" s="1"/>
  <c r="AO68" i="46"/>
  <c r="AO67" i="46"/>
  <c r="AO65" i="46" s="1"/>
  <c r="AO64" i="46" s="1"/>
  <c r="U67" i="46"/>
  <c r="U65" i="46" s="1"/>
  <c r="U64" i="46" s="1"/>
  <c r="U68" i="46"/>
  <c r="AC67" i="48"/>
  <c r="AC65" i="48" s="1"/>
  <c r="AC64" i="48" s="1"/>
  <c r="AC68" i="48"/>
  <c r="AU68" i="48"/>
  <c r="AU67" i="48"/>
  <c r="AU65" i="48" s="1"/>
  <c r="AU64" i="48" s="1"/>
  <c r="I67" i="48"/>
  <c r="I65" i="48" s="1"/>
  <c r="I64" i="48" s="1"/>
  <c r="I68" i="48"/>
  <c r="P68" i="48"/>
  <c r="P67" i="48"/>
  <c r="P65" i="48" s="1"/>
  <c r="P64" i="48" s="1"/>
  <c r="BC68" i="48"/>
  <c r="BC67" i="48"/>
  <c r="BC65" i="48" s="1"/>
  <c r="BC64" i="48" s="1"/>
  <c r="R67" i="48"/>
  <c r="R65" i="48" s="1"/>
  <c r="R64" i="48" s="1"/>
  <c r="R68" i="48"/>
  <c r="AT68" i="48"/>
  <c r="AT67" i="48"/>
  <c r="AT65" i="48" s="1"/>
  <c r="AT64" i="48" s="1"/>
  <c r="AS67" i="48"/>
  <c r="AS65" i="48" s="1"/>
  <c r="AS64" i="48" s="1"/>
  <c r="AS68" i="48"/>
  <c r="AE68" i="48"/>
  <c r="AE67" i="48"/>
  <c r="AE65" i="48" s="1"/>
  <c r="AE64" i="48" s="1"/>
  <c r="Q67" i="48"/>
  <c r="Q65" i="48" s="1"/>
  <c r="Q64" i="48" s="1"/>
  <c r="Q68" i="48"/>
  <c r="S67" i="48"/>
  <c r="S65" i="48" s="1"/>
  <c r="S64" i="48" s="1"/>
  <c r="S68" i="48"/>
  <c r="K67" i="48"/>
  <c r="K65" i="48" s="1"/>
  <c r="K64" i="48" s="1"/>
  <c r="K68" i="48"/>
  <c r="AZ67" i="48"/>
  <c r="AZ65" i="48" s="1"/>
  <c r="AZ64" i="48" s="1"/>
  <c r="AZ68" i="48"/>
  <c r="BF67" i="48"/>
  <c r="BF65" i="48" s="1"/>
  <c r="BF64" i="48" s="1"/>
  <c r="BF68" i="48"/>
  <c r="G67" i="48"/>
  <c r="G65" i="48" s="1"/>
  <c r="G64" i="48" s="1"/>
  <c r="G68" i="48"/>
  <c r="E67" i="48"/>
  <c r="E65" i="48" s="1"/>
  <c r="E64" i="48" s="1"/>
  <c r="E68" i="48"/>
  <c r="AV68" i="48"/>
  <c r="AV67" i="48"/>
  <c r="AV65" i="48" s="1"/>
  <c r="AV64" i="48" s="1"/>
  <c r="M67" i="48"/>
  <c r="M65" i="48" s="1"/>
  <c r="M64" i="48" s="1"/>
  <c r="M68" i="48"/>
  <c r="AG67" i="48"/>
  <c r="AG65" i="48" s="1"/>
  <c r="AG64" i="48" s="1"/>
  <c r="AG68" i="48"/>
  <c r="AW67" i="48"/>
  <c r="AW65" i="48" s="1"/>
  <c r="AW64" i="48" s="1"/>
  <c r="AW68" i="48"/>
  <c r="BB64" i="44"/>
  <c r="BB63" i="44" s="1"/>
  <c r="BB62" i="44" s="1"/>
  <c r="BA65" i="45"/>
  <c r="BA64" i="45" s="1"/>
  <c r="BA63" i="45" s="1"/>
  <c r="T65" i="45"/>
  <c r="T64" i="45" s="1"/>
  <c r="T63" i="45" s="1"/>
  <c r="B65" i="45"/>
  <c r="B64" i="45" s="1"/>
  <c r="B63" i="45" s="1"/>
  <c r="Q65" i="45"/>
  <c r="Q64" i="45" s="1"/>
  <c r="Q63" i="45" s="1"/>
  <c r="AP68" i="53"/>
  <c r="AP72" i="53"/>
  <c r="AP71" i="53"/>
  <c r="AT67" i="51"/>
  <c r="AT68" i="51"/>
  <c r="G72" i="53"/>
  <c r="G71" i="53"/>
  <c r="G68" i="53"/>
  <c r="N64" i="43"/>
  <c r="N63" i="43" s="1"/>
  <c r="N62" i="43" s="1"/>
  <c r="BA68" i="51"/>
  <c r="BA67" i="51"/>
  <c r="W68" i="53"/>
  <c r="W72" i="53"/>
  <c r="W71" i="53"/>
  <c r="AB71" i="53"/>
  <c r="AB72" i="53"/>
  <c r="AB68" i="53"/>
  <c r="T72" i="53"/>
  <c r="T71" i="53"/>
  <c r="T68" i="53"/>
  <c r="AE67" i="51"/>
  <c r="AE68" i="51"/>
  <c r="AT68" i="53"/>
  <c r="AT72" i="53"/>
  <c r="AT71" i="53"/>
  <c r="R68" i="53"/>
  <c r="R72" i="53"/>
  <c r="R71" i="53"/>
  <c r="D68" i="53"/>
  <c r="D71" i="53"/>
  <c r="D72" i="53"/>
  <c r="BI68" i="53"/>
  <c r="BI72" i="53"/>
  <c r="BI71" i="53"/>
  <c r="AA68" i="53"/>
  <c r="AA71" i="53"/>
  <c r="AA72" i="53"/>
  <c r="AL64" i="44"/>
  <c r="AL63" i="44" s="1"/>
  <c r="AL62" i="44" s="1"/>
  <c r="BG68" i="51"/>
  <c r="BG67" i="51"/>
  <c r="AL71" i="53"/>
  <c r="AL68" i="53"/>
  <c r="AL72" i="53"/>
  <c r="AI67" i="51"/>
  <c r="AI68" i="51"/>
  <c r="U68" i="53"/>
  <c r="U72" i="53"/>
  <c r="U71" i="53"/>
  <c r="BG68" i="53"/>
  <c r="BG71" i="53"/>
  <c r="BG72" i="53"/>
  <c r="Z68" i="51"/>
  <c r="Z67" i="51"/>
  <c r="T64" i="44"/>
  <c r="T63" i="44" s="1"/>
  <c r="T62" i="44" s="1"/>
  <c r="BC64" i="44"/>
  <c r="BC63" i="44" s="1"/>
  <c r="BC62" i="44" s="1"/>
  <c r="AJ65" i="45"/>
  <c r="AJ64" i="45" s="1"/>
  <c r="AJ63" i="45" s="1"/>
  <c r="N64" i="44"/>
  <c r="N63" i="44" s="1"/>
  <c r="N62" i="44" s="1"/>
  <c r="P64" i="44"/>
  <c r="P63" i="44" s="1"/>
  <c r="P62" i="44" s="1"/>
  <c r="BA64" i="44"/>
  <c r="BA63" i="44" s="1"/>
  <c r="BA62" i="44" s="1"/>
  <c r="P65" i="45"/>
  <c r="P64" i="45" s="1"/>
  <c r="P63" i="45" s="1"/>
  <c r="BB64" i="43"/>
  <c r="BB63" i="43" s="1"/>
  <c r="BB62" i="43" s="1"/>
  <c r="O64" i="43"/>
  <c r="O63" i="43" s="1"/>
  <c r="O62" i="43" s="1"/>
  <c r="BE65" i="45"/>
  <c r="BE64" i="45" s="1"/>
  <c r="BE63" i="45" s="1"/>
  <c r="L64" i="43"/>
  <c r="L63" i="43" s="1"/>
  <c r="L62" i="43" s="1"/>
  <c r="M64" i="43"/>
  <c r="M63" i="43" s="1"/>
  <c r="M62" i="43" s="1"/>
  <c r="W64" i="43"/>
  <c r="W63" i="43" s="1"/>
  <c r="W62" i="43" s="1"/>
  <c r="BF65" i="45"/>
  <c r="BF64" i="45" s="1"/>
  <c r="BF63" i="45" s="1"/>
  <c r="AG65" i="45"/>
  <c r="AG64" i="45" s="1"/>
  <c r="AG63" i="45" s="1"/>
  <c r="E65" i="45"/>
  <c r="E64" i="45" s="1"/>
  <c r="E63" i="45" s="1"/>
  <c r="AV65" i="45"/>
  <c r="AV64" i="45" s="1"/>
  <c r="AV63" i="45" s="1"/>
  <c r="BD65" i="45"/>
  <c r="BD64" i="45" s="1"/>
  <c r="BD63" i="45" s="1"/>
  <c r="BC65" i="45"/>
  <c r="BC64" i="45" s="1"/>
  <c r="BC63" i="45" s="1"/>
  <c r="S65" i="45"/>
  <c r="S64" i="45" s="1"/>
  <c r="S63" i="45" s="1"/>
  <c r="AP65" i="45"/>
  <c r="AP64" i="45" s="1"/>
  <c r="AP63" i="45" s="1"/>
  <c r="AF65" i="45"/>
  <c r="AF64" i="45" s="1"/>
  <c r="AF63" i="45" s="1"/>
  <c r="AR64" i="43"/>
  <c r="AR63" i="43" s="1"/>
  <c r="AR62" i="43" s="1"/>
  <c r="D64" i="43"/>
  <c r="D63" i="43" s="1"/>
  <c r="D62" i="43" s="1"/>
  <c r="AJ64" i="43"/>
  <c r="AJ63" i="43" s="1"/>
  <c r="AJ62" i="43" s="1"/>
  <c r="I65" i="45"/>
  <c r="I64" i="45" s="1"/>
  <c r="I63" i="45" s="1"/>
  <c r="AS64" i="43"/>
  <c r="AS63" i="43" s="1"/>
  <c r="AS62" i="43" s="1"/>
  <c r="AW64" i="43"/>
  <c r="AW63" i="43" s="1"/>
  <c r="AW62" i="43" s="1"/>
  <c r="BC64" i="43"/>
  <c r="BC63" i="43" s="1"/>
  <c r="BC62" i="43" s="1"/>
  <c r="AV64" i="43"/>
  <c r="AV63" i="43" s="1"/>
  <c r="AV62" i="43" s="1"/>
  <c r="AC64" i="43"/>
  <c r="AC63" i="43" s="1"/>
  <c r="AC62" i="43" s="1"/>
  <c r="AX65" i="45"/>
  <c r="AX64" i="45" s="1"/>
  <c r="AX63" i="45" s="1"/>
  <c r="M65" i="45"/>
  <c r="M64" i="45" s="1"/>
  <c r="M63" i="45" s="1"/>
  <c r="AU65" i="45"/>
  <c r="AU64" i="45" s="1"/>
  <c r="AU63" i="45" s="1"/>
  <c r="AA65" i="45"/>
  <c r="AA64" i="45" s="1"/>
  <c r="AA63" i="45" s="1"/>
  <c r="AE65" i="45"/>
  <c r="AE64" i="45" s="1"/>
  <c r="AE63" i="45" s="1"/>
  <c r="AN65" i="45"/>
  <c r="AN64" i="45" s="1"/>
  <c r="AN63" i="45" s="1"/>
  <c r="Y65" i="45"/>
  <c r="Y64" i="45" s="1"/>
  <c r="Y63" i="45" s="1"/>
  <c r="K64" i="43"/>
  <c r="K63" i="43" s="1"/>
  <c r="K62" i="43" s="1"/>
  <c r="Z65" i="45"/>
  <c r="Z64" i="45" s="1"/>
  <c r="Z63" i="45" s="1"/>
  <c r="AU64" i="43"/>
  <c r="AU63" i="43" s="1"/>
  <c r="AU62" i="43" s="1"/>
  <c r="AF64" i="43"/>
  <c r="AF63" i="43" s="1"/>
  <c r="AF62" i="43" s="1"/>
  <c r="AX64" i="43"/>
  <c r="AX63" i="43" s="1"/>
  <c r="AX62" i="43" s="1"/>
  <c r="AW65" i="45"/>
  <c r="AW64" i="45" s="1"/>
  <c r="AW63" i="45" s="1"/>
  <c r="AE64" i="43"/>
  <c r="AE63" i="43" s="1"/>
  <c r="AE62" i="43" s="1"/>
  <c r="T64" i="43"/>
  <c r="T63" i="43" s="1"/>
  <c r="T62" i="43" s="1"/>
  <c r="J64" i="43"/>
  <c r="J63" i="43" s="1"/>
  <c r="J62" i="43" s="1"/>
  <c r="U64" i="43"/>
  <c r="U63" i="43" s="1"/>
  <c r="U62" i="43" s="1"/>
  <c r="BH64" i="43"/>
  <c r="BH63" i="43" s="1"/>
  <c r="BH62" i="43" s="1"/>
  <c r="AB64" i="43"/>
  <c r="AB63" i="43" s="1"/>
  <c r="AB62" i="43" s="1"/>
  <c r="G65" i="45"/>
  <c r="G64" i="45" s="1"/>
  <c r="G63" i="45" s="1"/>
  <c r="AH65" i="45"/>
  <c r="AH64" i="45" s="1"/>
  <c r="AH63" i="45" s="1"/>
  <c r="C64" i="43"/>
  <c r="C63" i="43" s="1"/>
  <c r="C62" i="43" s="1"/>
  <c r="AO65" i="45"/>
  <c r="AO64" i="45" s="1"/>
  <c r="AO63" i="45" s="1"/>
  <c r="AZ64" i="43"/>
  <c r="AZ63" i="43" s="1"/>
  <c r="AZ62" i="43" s="1"/>
  <c r="AY65" i="45"/>
  <c r="AY64" i="45" s="1"/>
  <c r="AY63" i="45" s="1"/>
  <c r="BF64" i="43"/>
  <c r="BF63" i="43" s="1"/>
  <c r="BF62" i="43" s="1"/>
  <c r="P83" i="33"/>
  <c r="P85" i="33" s="1"/>
  <c r="P81" i="33" s="1"/>
  <c r="Q83" i="33"/>
  <c r="Q85" i="33" s="1"/>
  <c r="Q81" i="33" s="1"/>
  <c r="M83" i="33"/>
  <c r="M85" i="33" s="1"/>
  <c r="M81" i="33" s="1"/>
  <c r="R83" i="33"/>
  <c r="R85" i="33" s="1"/>
  <c r="R81" i="33" s="1"/>
  <c r="N83" i="33"/>
  <c r="N85" i="33" s="1"/>
  <c r="N81" i="33" s="1"/>
  <c r="S83" i="33"/>
  <c r="S85" i="33" s="1"/>
  <c r="S81" i="33" s="1"/>
  <c r="O83" i="33"/>
  <c r="O85" i="33" s="1"/>
  <c r="O81" i="33" s="1"/>
  <c r="T83" i="33"/>
  <c r="T85" i="33" s="1"/>
  <c r="T81" i="33" s="1"/>
  <c r="CG78" i="22"/>
  <c r="CG43" i="22"/>
  <c r="BR72" i="22"/>
  <c r="BO72" i="22"/>
  <c r="BI47" i="22"/>
  <c r="BI82" i="22"/>
  <c r="CS42" i="22"/>
  <c r="CB106" i="22"/>
  <c r="CB132" i="22" s="1"/>
  <c r="CG22" i="22"/>
  <c r="CG24" i="22" s="1"/>
  <c r="BY72" i="22"/>
  <c r="CD37" i="22"/>
  <c r="BL37" i="22"/>
  <c r="BF72" i="22"/>
  <c r="CL37" i="22"/>
  <c r="CL63" i="22" s="1"/>
  <c r="BT106" i="22"/>
  <c r="CC72" i="22"/>
  <c r="BH72" i="22"/>
  <c r="BG106" i="22"/>
  <c r="BW106" i="22"/>
  <c r="BI37" i="22"/>
  <c r="AC73" i="22"/>
  <c r="AC80" i="22" s="1"/>
  <c r="AC106" i="22" s="1"/>
  <c r="BX72" i="22"/>
  <c r="BS72" i="22"/>
  <c r="BS98" i="22" s="1"/>
  <c r="BZ72" i="22"/>
  <c r="CQ106" i="22"/>
  <c r="CN72" i="22"/>
  <c r="CH72" i="22"/>
  <c r="CH98" i="22" s="1"/>
  <c r="CP37" i="22"/>
  <c r="CK37" i="22"/>
  <c r="CR106" i="22"/>
  <c r="BJ72" i="22"/>
  <c r="BU37" i="22"/>
  <c r="BC106" i="22"/>
  <c r="CE72" i="22"/>
  <c r="CE98" i="22" s="1"/>
  <c r="U109" i="22"/>
  <c r="U139" i="22" s="1"/>
  <c r="BQ106" i="22"/>
  <c r="BB72" i="22"/>
  <c r="BD72" i="22"/>
  <c r="BU106" i="22"/>
  <c r="BN106" i="22"/>
  <c r="CR37" i="22"/>
  <c r="CR63" i="22" s="1"/>
  <c r="CA37" i="22"/>
  <c r="CO37" i="22"/>
  <c r="CO63" i="22" s="1"/>
  <c r="BW72" i="22"/>
  <c r="BK106" i="22"/>
  <c r="BP37" i="22"/>
  <c r="BP63" i="22" s="1"/>
  <c r="CI106" i="22"/>
  <c r="BE106" i="22"/>
  <c r="BM37" i="22"/>
  <c r="CM72" i="22"/>
  <c r="BI72" i="22"/>
  <c r="CS72" i="22"/>
  <c r="CC37" i="22"/>
  <c r="BP72" i="22"/>
  <c r="BG37" i="22"/>
  <c r="BT72" i="22"/>
  <c r="BM72" i="22"/>
  <c r="CQ72" i="22"/>
  <c r="BB37" i="22"/>
  <c r="BI106" i="22"/>
  <c r="CA106" i="22"/>
  <c r="CA132" i="22" s="1"/>
  <c r="BF37" i="22"/>
  <c r="CL72" i="22"/>
  <c r="CL98" i="22" s="1"/>
  <c r="BL72" i="22"/>
  <c r="BS106" i="22"/>
  <c r="CO72" i="22"/>
  <c r="CO98" i="22" s="1"/>
  <c r="BD106" i="22"/>
  <c r="CR72" i="22"/>
  <c r="CR98" i="22" s="1"/>
  <c r="CC106" i="22"/>
  <c r="BG72" i="22"/>
  <c r="BT37" i="22"/>
  <c r="BM106" i="22"/>
  <c r="CQ37" i="22"/>
  <c r="CQ63" i="22" s="1"/>
  <c r="BE72" i="22"/>
  <c r="BF106" i="22"/>
  <c r="CL106" i="22"/>
  <c r="CL132" i="22" s="1"/>
  <c r="BL106" i="22"/>
  <c r="CD72" i="22"/>
  <c r="CO106" i="22"/>
  <c r="CO132" i="22" s="1"/>
  <c r="BQ37" i="22"/>
  <c r="CI72" i="22"/>
  <c r="BU72" i="22"/>
  <c r="CN106" i="22"/>
  <c r="CN132" i="22" s="1"/>
  <c r="BY106" i="22"/>
  <c r="BY132" i="22" s="1"/>
  <c r="BW37" i="22"/>
  <c r="BE37" i="22"/>
  <c r="BR106" i="22"/>
  <c r="CF106" i="22"/>
  <c r="CD106" i="22"/>
  <c r="BQ72" i="22"/>
  <c r="CI37" i="22"/>
  <c r="BC72" i="22"/>
  <c r="CN37" i="22"/>
  <c r="CN63" i="22" s="1"/>
  <c r="BY37" i="22"/>
  <c r="CM106" i="22"/>
  <c r="BK72" i="22"/>
  <c r="BR37" i="22"/>
  <c r="CF37" i="22"/>
  <c r="CP106" i="22"/>
  <c r="CP132" i="22" s="1"/>
  <c r="BH106" i="22"/>
  <c r="BX106" i="22"/>
  <c r="BC37" i="22"/>
  <c r="BZ106" i="22"/>
  <c r="BZ132" i="22" s="1"/>
  <c r="CS106" i="22"/>
  <c r="CM37" i="22"/>
  <c r="CH106" i="22"/>
  <c r="BK37" i="22"/>
  <c r="BV72" i="22"/>
  <c r="BN72" i="22"/>
  <c r="CP72" i="22"/>
  <c r="CP98" i="22" s="1"/>
  <c r="BO106" i="22"/>
  <c r="BH37" i="22"/>
  <c r="CB72" i="22"/>
  <c r="BX37" i="22"/>
  <c r="BJ106" i="22"/>
  <c r="BZ37" i="22"/>
  <c r="BZ63" i="22" s="1"/>
  <c r="CE106" i="22"/>
  <c r="CE132" i="22" s="1"/>
  <c r="CS37" i="22"/>
  <c r="CK72" i="22"/>
  <c r="CH37" i="22"/>
  <c r="CH63" i="22" s="1"/>
  <c r="BV37" i="22"/>
  <c r="CG73" i="22"/>
  <c r="BN37" i="22"/>
  <c r="BO37" i="22"/>
  <c r="CB37" i="22"/>
  <c r="CB63" i="22" s="1"/>
  <c r="BJ37" i="22"/>
  <c r="BP106" i="22"/>
  <c r="CE37" i="22"/>
  <c r="CK106" i="22"/>
  <c r="BB106" i="22"/>
  <c r="CA72" i="22"/>
  <c r="CG38" i="22"/>
  <c r="BS37" i="22"/>
  <c r="BD37" i="22"/>
  <c r="CJ72" i="22"/>
  <c r="CJ98" i="22" s="1"/>
  <c r="CG107" i="22"/>
  <c r="CJ106" i="22"/>
  <c r="CJ132" i="22" s="1"/>
  <c r="CJ37" i="22"/>
  <c r="CJ63" i="22" s="1"/>
  <c r="CF72" i="22"/>
  <c r="CO11" i="22"/>
  <c r="CO10" i="22" s="1"/>
  <c r="CO78" i="22" s="1"/>
  <c r="V6" i="33"/>
  <c r="V9" i="33" s="1"/>
  <c r="AI6" i="33"/>
  <c r="AI9" i="33" s="1"/>
  <c r="CG127" i="22"/>
  <c r="AA6" i="33"/>
  <c r="AA9" i="33" s="1"/>
  <c r="AS6" i="33"/>
  <c r="AS40" i="33" s="1"/>
  <c r="CO77" i="22"/>
  <c r="CG93" i="22"/>
  <c r="BA6" i="33"/>
  <c r="BA32" i="33" s="1"/>
  <c r="CG99" i="22"/>
  <c r="AK6" i="33"/>
  <c r="AK9" i="33" s="1"/>
  <c r="BZ111" i="22"/>
  <c r="CH111" i="22"/>
  <c r="CG59" i="22"/>
  <c r="CM23" i="22"/>
  <c r="CG58" i="22"/>
  <c r="CI11" i="22"/>
  <c r="CI10" i="22" s="1"/>
  <c r="CI112" i="22" s="1"/>
  <c r="CH11" i="22"/>
  <c r="CH10" i="22" s="1"/>
  <c r="CG128" i="22"/>
  <c r="BB6" i="33"/>
  <c r="BB24" i="33" s="1"/>
  <c r="BY42" i="22"/>
  <c r="CR11" i="22"/>
  <c r="CR10" i="22" s="1"/>
  <c r="BZ42" i="22"/>
  <c r="AH6" i="33"/>
  <c r="AH9" i="33" s="1"/>
  <c r="AH11" i="33" s="1"/>
  <c r="CO42" i="22"/>
  <c r="CG133" i="22"/>
  <c r="CE11" i="22"/>
  <c r="CE10" i="22" s="1"/>
  <c r="CH23" i="22"/>
  <c r="CH42" i="22"/>
  <c r="CE77" i="22"/>
  <c r="BV23" i="22"/>
  <c r="CH77" i="22"/>
  <c r="CB11" i="22"/>
  <c r="CB10" i="22" s="1"/>
  <c r="BV111" i="22"/>
  <c r="BD23" i="22"/>
  <c r="AN6" i="33"/>
  <c r="AN9" i="33" s="1"/>
  <c r="Z6" i="33"/>
  <c r="Z9" i="33" s="1"/>
  <c r="CR111" i="22"/>
  <c r="AF6" i="33"/>
  <c r="AF24" i="33" s="1"/>
  <c r="CO111" i="22"/>
  <c r="CJ23" i="22"/>
  <c r="AF76" i="22"/>
  <c r="AF109" i="22" s="1"/>
  <c r="AF139" i="22" s="1"/>
  <c r="AF73" i="22"/>
  <c r="CO23" i="22"/>
  <c r="CG94" i="22"/>
  <c r="BZ77" i="22"/>
  <c r="AQ6" i="33"/>
  <c r="AQ24" i="33" s="1"/>
  <c r="CB23" i="22"/>
  <c r="CN111" i="22"/>
  <c r="CB111" i="22"/>
  <c r="BZ11" i="22"/>
  <c r="BZ10" i="22" s="1"/>
  <c r="BD111" i="22"/>
  <c r="Q6" i="33"/>
  <c r="Q40" i="33" s="1"/>
  <c r="Q41" i="33" s="1"/>
  <c r="CB42" i="22"/>
  <c r="CQ11" i="22"/>
  <c r="CQ10" i="22" s="1"/>
  <c r="CB77" i="22"/>
  <c r="AO6" i="33"/>
  <c r="AO9" i="33" s="1"/>
  <c r="AO11" i="33" s="1"/>
  <c r="BZ23" i="22"/>
  <c r="AM6" i="33"/>
  <c r="AM9" i="33" s="1"/>
  <c r="BR23" i="22"/>
  <c r="BL42" i="22"/>
  <c r="CG64" i="22"/>
  <c r="BR111" i="22"/>
  <c r="BD42" i="22"/>
  <c r="BM77" i="22"/>
  <c r="BI23" i="22"/>
  <c r="BS42" i="22"/>
  <c r="CL23" i="22"/>
  <c r="BF42" i="22"/>
  <c r="BS23" i="22"/>
  <c r="U6" i="33"/>
  <c r="U9" i="33" s="1"/>
  <c r="BB77" i="22"/>
  <c r="CL42" i="22"/>
  <c r="BF11" i="22"/>
  <c r="BF10" i="22" s="1"/>
  <c r="BS11" i="22"/>
  <c r="BS10" i="22" s="1"/>
  <c r="BB23" i="22"/>
  <c r="CL111" i="22"/>
  <c r="BF23" i="22"/>
  <c r="BS111" i="22"/>
  <c r="BJ77" i="22"/>
  <c r="CL11" i="22"/>
  <c r="CL10" i="22" s="1"/>
  <c r="CQ111" i="22"/>
  <c r="S80" i="22"/>
  <c r="S106" i="22" s="1"/>
  <c r="CL77" i="22"/>
  <c r="BW111" i="22"/>
  <c r="BS77" i="22"/>
  <c r="W80" i="22"/>
  <c r="W106" i="22" s="1"/>
  <c r="R80" i="22"/>
  <c r="R106" i="22" s="1"/>
  <c r="AL130" i="22"/>
  <c r="AI35" i="22"/>
  <c r="AI51" i="22"/>
  <c r="AI53" i="22" s="1"/>
  <c r="AC54" i="22" s="1"/>
  <c r="AI52" i="22"/>
  <c r="AI72" i="22"/>
  <c r="AI86" i="22"/>
  <c r="AI88" i="22" s="1"/>
  <c r="AC89" i="22" s="1"/>
  <c r="AI45" i="22"/>
  <c r="Q80" i="22"/>
  <c r="Q106" i="22" s="1"/>
  <c r="Y80" i="22"/>
  <c r="Y106" i="22" s="1"/>
  <c r="AJ24" i="22"/>
  <c r="AJ35" i="22"/>
  <c r="BE23" i="22"/>
  <c r="AJ51" i="22"/>
  <c r="AJ53" i="22" s="1"/>
  <c r="AD54" i="22" s="1"/>
  <c r="AJ72" i="22"/>
  <c r="AJ52" i="22"/>
  <c r="AJ45" i="22"/>
  <c r="AJ86" i="22"/>
  <c r="AJ88" i="22" s="1"/>
  <c r="AD89" i="22" s="1"/>
  <c r="CQ23" i="22"/>
  <c r="BI42" i="22"/>
  <c r="CG154" i="22"/>
  <c r="CG139" i="22"/>
  <c r="CG147" i="22"/>
  <c r="CA148" i="22" s="1"/>
  <c r="CG140" i="22"/>
  <c r="CG141" i="22" s="1"/>
  <c r="CG143" i="22"/>
  <c r="CG155" i="22"/>
  <c r="CG156" i="22" s="1"/>
  <c r="CG114" i="22"/>
  <c r="CG45" i="22"/>
  <c r="CG80" i="22"/>
  <c r="CI42" i="22"/>
  <c r="R6" i="33"/>
  <c r="R32" i="33" s="1"/>
  <c r="CR23" i="22"/>
  <c r="CE111" i="22"/>
  <c r="AU9" i="33"/>
  <c r="AH123" i="22"/>
  <c r="AH154" i="22" s="1"/>
  <c r="AK35" i="22"/>
  <c r="AK24" i="22"/>
  <c r="R109" i="22"/>
  <c r="R139" i="22" s="1"/>
  <c r="X52" i="22"/>
  <c r="X86" i="22"/>
  <c r="X88" i="22" s="1"/>
  <c r="R89" i="22" s="1"/>
  <c r="X51" i="22"/>
  <c r="X53" i="22" s="1"/>
  <c r="R54" i="22" s="1"/>
  <c r="X45" i="22"/>
  <c r="X72" i="22"/>
  <c r="I52" i="22"/>
  <c r="I51" i="22"/>
  <c r="I53" i="22" s="1"/>
  <c r="I72" i="22"/>
  <c r="I86" i="22"/>
  <c r="I88" i="22" s="1"/>
  <c r="C89" i="22" s="1"/>
  <c r="BY11" i="22"/>
  <c r="BY10" i="22" s="1"/>
  <c r="CE42" i="22"/>
  <c r="BD77" i="22"/>
  <c r="CQ77" i="22"/>
  <c r="BL23" i="22"/>
  <c r="CN23" i="22"/>
  <c r="CR77" i="22"/>
  <c r="AL41" i="22"/>
  <c r="AL120" i="22" s="1"/>
  <c r="AL122" i="22" s="1"/>
  <c r="AF123" i="22" s="1"/>
  <c r="AF154" i="22" s="1"/>
  <c r="AL22" i="22"/>
  <c r="AL38" i="22"/>
  <c r="BY23" i="22"/>
  <c r="AG24" i="22"/>
  <c r="AG35" i="22"/>
  <c r="X73" i="22"/>
  <c r="X76" i="22"/>
  <c r="X109" i="22" s="1"/>
  <c r="X139" i="22" s="1"/>
  <c r="P109" i="22"/>
  <c r="P139" i="22" s="1"/>
  <c r="BR77" i="22"/>
  <c r="BV77" i="22"/>
  <c r="W6" i="33"/>
  <c r="W9" i="33" s="1"/>
  <c r="CM111" i="22"/>
  <c r="CQ42" i="22"/>
  <c r="BM23" i="22"/>
  <c r="CN77" i="22"/>
  <c r="CR42" i="22"/>
  <c r="BJ23" i="22"/>
  <c r="AD52" i="22"/>
  <c r="AD45" i="22"/>
  <c r="AD86" i="22"/>
  <c r="AD88" i="22" s="1"/>
  <c r="X89" i="22" s="1"/>
  <c r="AD51" i="22"/>
  <c r="AD53" i="22" s="1"/>
  <c r="X54" i="22" s="1"/>
  <c r="AD72" i="22"/>
  <c r="P80" i="22"/>
  <c r="P106" i="22" s="1"/>
  <c r="BV11" i="22"/>
  <c r="BV10" i="22" s="1"/>
  <c r="AR6" i="33"/>
  <c r="AR40" i="33" s="1"/>
  <c r="CM42" i="22"/>
  <c r="CN11" i="22"/>
  <c r="CN10" i="22" s="1"/>
  <c r="BJ11" i="22"/>
  <c r="BJ10" i="22" s="1"/>
  <c r="AG72" i="22"/>
  <c r="AG86" i="22"/>
  <c r="AG88" i="22" s="1"/>
  <c r="AA89" i="22" s="1"/>
  <c r="AG52" i="22"/>
  <c r="AG51" i="22"/>
  <c r="AG53" i="22" s="1"/>
  <c r="AA54" i="22" s="1"/>
  <c r="AG45" i="22"/>
  <c r="AD35" i="22"/>
  <c r="V109" i="22"/>
  <c r="V139" i="22" s="1"/>
  <c r="AH76" i="22"/>
  <c r="AH73" i="22"/>
  <c r="BR11" i="22"/>
  <c r="BR10" i="22" s="1"/>
  <c r="BY111" i="22"/>
  <c r="BR42" i="22"/>
  <c r="BB111" i="22"/>
  <c r="CE23" i="22"/>
  <c r="AD6" i="33"/>
  <c r="AD24" i="33" s="1"/>
  <c r="CN42" i="22"/>
  <c r="BJ42" i="22"/>
  <c r="BP23" i="22"/>
  <c r="CJ42" i="22"/>
  <c r="CJ11" i="22"/>
  <c r="CJ10" i="22" s="1"/>
  <c r="CJ77" i="22"/>
  <c r="CJ111" i="22"/>
  <c r="AE76" i="22"/>
  <c r="AE109" i="22" s="1"/>
  <c r="AE139" i="22" s="1"/>
  <c r="AE73" i="22"/>
  <c r="CF42" i="22"/>
  <c r="CF11" i="22"/>
  <c r="CF10" i="22" s="1"/>
  <c r="CF111" i="22"/>
  <c r="CF77" i="22"/>
  <c r="CF23" i="22"/>
  <c r="CF139" i="22"/>
  <c r="CF154" i="22"/>
  <c r="CF147" i="22"/>
  <c r="BZ148" i="22" s="1"/>
  <c r="N51" i="22"/>
  <c r="N53" i="22" s="1"/>
  <c r="N72" i="22"/>
  <c r="N86" i="22"/>
  <c r="N88" i="22" s="1"/>
  <c r="H89" i="22" s="1"/>
  <c r="N52" i="22"/>
  <c r="V80" i="22"/>
  <c r="V106" i="22" s="1"/>
  <c r="CF114" i="22"/>
  <c r="CF45" i="22"/>
  <c r="CF80" i="22"/>
  <c r="AH54" i="22"/>
  <c r="BY77" i="22"/>
  <c r="BB42" i="22"/>
  <c r="BV42" i="22"/>
  <c r="BJ111" i="22"/>
  <c r="Z51" i="22"/>
  <c r="Z53" i="22" s="1"/>
  <c r="T54" i="22" s="1"/>
  <c r="Z72" i="22"/>
  <c r="Z86" i="22"/>
  <c r="Z88" i="22" s="1"/>
  <c r="T89" i="22" s="1"/>
  <c r="Z45" i="22"/>
  <c r="Z52" i="22"/>
  <c r="AA76" i="22"/>
  <c r="AA109" i="22" s="1"/>
  <c r="AA139" i="22" s="1"/>
  <c r="AA73" i="22"/>
  <c r="CF143" i="22"/>
  <c r="CF140" i="22"/>
  <c r="CF141" i="22" s="1"/>
  <c r="CF155" i="22"/>
  <c r="CF156" i="22" s="1"/>
  <c r="AY6" i="33"/>
  <c r="AY9" i="33" s="1"/>
  <c r="BE111" i="22"/>
  <c r="AG6" i="33"/>
  <c r="AG9" i="33" s="1"/>
  <c r="AG11" i="33" s="1"/>
  <c r="CK77" i="22"/>
  <c r="BC6" i="33"/>
  <c r="BC32" i="33" s="1"/>
  <c r="AK52" i="22"/>
  <c r="AK86" i="22"/>
  <c r="AK88" i="22" s="1"/>
  <c r="AE89" i="22" s="1"/>
  <c r="AK45" i="22"/>
  <c r="AK51" i="22"/>
  <c r="AK53" i="22" s="1"/>
  <c r="AE54" i="22" s="1"/>
  <c r="AK72" i="22"/>
  <c r="AH89" i="22"/>
  <c r="Z76" i="22"/>
  <c r="Z73" i="22"/>
  <c r="M86" i="22"/>
  <c r="M88" i="22" s="1"/>
  <c r="G89" i="22" s="1"/>
  <c r="M72" i="22"/>
  <c r="M52" i="22"/>
  <c r="M51" i="22"/>
  <c r="M53" i="22" s="1"/>
  <c r="J52" i="22"/>
  <c r="J86" i="22"/>
  <c r="J88" i="22" s="1"/>
  <c r="D89" i="22" s="1"/>
  <c r="J51" i="22"/>
  <c r="J53" i="22" s="1"/>
  <c r="J72" i="22"/>
  <c r="BF114" i="22"/>
  <c r="BF45" i="22"/>
  <c r="BF80" i="22"/>
  <c r="BF154" i="22"/>
  <c r="BF139" i="22"/>
  <c r="BF147" i="22"/>
  <c r="AZ148" i="22" s="1"/>
  <c r="CL45" i="22"/>
  <c r="CL114" i="22"/>
  <c r="CL80" i="22"/>
  <c r="BL111" i="22"/>
  <c r="BT143" i="22"/>
  <c r="BT155" i="22"/>
  <c r="BT156" i="22" s="1"/>
  <c r="BT140" i="22"/>
  <c r="BT141" i="22" s="1"/>
  <c r="CC11" i="22"/>
  <c r="CC10" i="22" s="1"/>
  <c r="AJ54" i="22"/>
  <c r="BD147" i="22"/>
  <c r="AX148" i="22" s="1"/>
  <c r="BD139" i="22"/>
  <c r="BD154" i="22"/>
  <c r="CP23" i="22"/>
  <c r="CO139" i="22"/>
  <c r="CO154" i="22"/>
  <c r="CO147" i="22"/>
  <c r="CI148" i="22" s="1"/>
  <c r="U10" i="33"/>
  <c r="V4" i="33"/>
  <c r="BU139" i="22"/>
  <c r="BU154" i="22"/>
  <c r="BU147" i="22"/>
  <c r="BO148" i="22" s="1"/>
  <c r="CP45" i="22"/>
  <c r="CP114" i="22"/>
  <c r="CP80" i="22"/>
  <c r="CI139" i="22"/>
  <c r="CI154" i="22"/>
  <c r="CI147" i="22"/>
  <c r="CC148" i="22" s="1"/>
  <c r="CK111" i="22"/>
  <c r="BW42" i="22"/>
  <c r="AJ6" i="33"/>
  <c r="CS77" i="22"/>
  <c r="BU80" i="22"/>
  <c r="BU45" i="22"/>
  <c r="BU114" i="22"/>
  <c r="BT114" i="22"/>
  <c r="BT45" i="22"/>
  <c r="BT80" i="22"/>
  <c r="BO42" i="22"/>
  <c r="BT111" i="22"/>
  <c r="AL148" i="22"/>
  <c r="CD42" i="22"/>
  <c r="BU23" i="22"/>
  <c r="BQ11" i="22"/>
  <c r="BQ10" i="22" s="1"/>
  <c r="CS140" i="22"/>
  <c r="CS141" i="22" s="1"/>
  <c r="CS155" i="22"/>
  <c r="CS156" i="22" s="1"/>
  <c r="CS143" i="22"/>
  <c r="CB155" i="22"/>
  <c r="CB156" i="22" s="1"/>
  <c r="CB143" i="22"/>
  <c r="CB140" i="22"/>
  <c r="CB141" i="22" s="1"/>
  <c r="CK45" i="22"/>
  <c r="CK80" i="22"/>
  <c r="CK114" i="22"/>
  <c r="BO45" i="22"/>
  <c r="BO114" i="22"/>
  <c r="BO80" i="22"/>
  <c r="CA80" i="22"/>
  <c r="CA114" i="22"/>
  <c r="CA45" i="22"/>
  <c r="BT139" i="22"/>
  <c r="BT154" i="22"/>
  <c r="BT147" i="22"/>
  <c r="BN148" i="22" s="1"/>
  <c r="CR155" i="22"/>
  <c r="CR156" i="22" s="1"/>
  <c r="CR143" i="22"/>
  <c r="CR140" i="22"/>
  <c r="CR141" i="22" s="1"/>
  <c r="CC42" i="22"/>
  <c r="BP111" i="22"/>
  <c r="BH80" i="22"/>
  <c r="BH45" i="22"/>
  <c r="BH114" i="22"/>
  <c r="CP11" i="22"/>
  <c r="CP10" i="22" s="1"/>
  <c r="CO143" i="22"/>
  <c r="CO140" i="22"/>
  <c r="CO141" i="22" s="1"/>
  <c r="CO155" i="22"/>
  <c r="CO156" i="22" s="1"/>
  <c r="BF6" i="33"/>
  <c r="BH111" i="22"/>
  <c r="CK11" i="22"/>
  <c r="CK10" i="22" s="1"/>
  <c r="BG139" i="22"/>
  <c r="BG154" i="22"/>
  <c r="BG147" i="22"/>
  <c r="BA148" i="22" s="1"/>
  <c r="BV155" i="22"/>
  <c r="BV156" i="22" s="1"/>
  <c r="BV140" i="22"/>
  <c r="BV141" i="22" s="1"/>
  <c r="BV143" i="22"/>
  <c r="X6" i="33"/>
  <c r="Y6" i="33"/>
  <c r="BS80" i="22"/>
  <c r="BS45" i="22"/>
  <c r="BS114" i="22"/>
  <c r="AC6" i="33"/>
  <c r="BX114" i="22"/>
  <c r="BX45" i="22"/>
  <c r="BX80" i="22"/>
  <c r="AT6" i="33"/>
  <c r="BO23" i="22"/>
  <c r="BT23" i="22"/>
  <c r="AI61" i="22"/>
  <c r="CD11" i="22"/>
  <c r="CD10" i="22" s="1"/>
  <c r="BZ114" i="22"/>
  <c r="BZ80" i="22"/>
  <c r="BZ45" i="22"/>
  <c r="BG114" i="22"/>
  <c r="BG45" i="22"/>
  <c r="BG80" i="22"/>
  <c r="BI45" i="22"/>
  <c r="BI80" i="22"/>
  <c r="BI114" i="22"/>
  <c r="AI130" i="22"/>
  <c r="H129" i="22"/>
  <c r="H154" i="22"/>
  <c r="BL11" i="22"/>
  <c r="BL10" i="22" s="1"/>
  <c r="CR154" i="22"/>
  <c r="CR139" i="22"/>
  <c r="CR147" i="22"/>
  <c r="CL148" i="22" s="1"/>
  <c r="CC111" i="22"/>
  <c r="BN114" i="22"/>
  <c r="BN80" i="22"/>
  <c r="BN45" i="22"/>
  <c r="BP77" i="22"/>
  <c r="BG77" i="22"/>
  <c r="BO155" i="22"/>
  <c r="BO156" i="22" s="1"/>
  <c r="BO143" i="22"/>
  <c r="BO140" i="22"/>
  <c r="BO141" i="22" s="1"/>
  <c r="CP111" i="22"/>
  <c r="BN23" i="22"/>
  <c r="BM80" i="22"/>
  <c r="BM45" i="22"/>
  <c r="BM114" i="22"/>
  <c r="BH11" i="22"/>
  <c r="BH10" i="22" s="1"/>
  <c r="BJ154" i="22"/>
  <c r="BJ139" i="22"/>
  <c r="BJ147" i="22"/>
  <c r="BD148" i="22" s="1"/>
  <c r="CK42" i="22"/>
  <c r="BC42" i="22"/>
  <c r="BW23" i="22"/>
  <c r="CA23" i="22"/>
  <c r="BX23" i="22"/>
  <c r="BV139" i="22"/>
  <c r="BV147" i="22"/>
  <c r="BP148" i="22" s="1"/>
  <c r="BV154" i="22"/>
  <c r="CQ155" i="22"/>
  <c r="CQ156" i="22" s="1"/>
  <c r="CQ143" i="22"/>
  <c r="CQ140" i="22"/>
  <c r="CQ141" i="22" s="1"/>
  <c r="CI80" i="22"/>
  <c r="CI114" i="22"/>
  <c r="CI45" i="22"/>
  <c r="BQ23" i="22"/>
  <c r="H72" i="22"/>
  <c r="H86" i="22"/>
  <c r="H88" i="22" s="1"/>
  <c r="H120" i="22"/>
  <c r="H122" i="22" s="1"/>
  <c r="BD80" i="22"/>
  <c r="BD45" i="22"/>
  <c r="BD114" i="22"/>
  <c r="CM77" i="22"/>
  <c r="BB139" i="22"/>
  <c r="BB154" i="22"/>
  <c r="BB147" i="22"/>
  <c r="CA154" i="22"/>
  <c r="CA139" i="22"/>
  <c r="CA147" i="22"/>
  <c r="BU148" i="22" s="1"/>
  <c r="BV114" i="22"/>
  <c r="BV45" i="22"/>
  <c r="BV80" i="22"/>
  <c r="CI23" i="22"/>
  <c r="CC77" i="22"/>
  <c r="BP11" i="22"/>
  <c r="BP10" i="22" s="1"/>
  <c r="BK114" i="22"/>
  <c r="BK80" i="22"/>
  <c r="BK45" i="22"/>
  <c r="BK139" i="22"/>
  <c r="BK147" i="22"/>
  <c r="BE148" i="22" s="1"/>
  <c r="BK154" i="22"/>
  <c r="BG23" i="22"/>
  <c r="BO154" i="22"/>
  <c r="BO139" i="22"/>
  <c r="BO147" i="22"/>
  <c r="BI148" i="22" s="1"/>
  <c r="CP42" i="22"/>
  <c r="BY143" i="22"/>
  <c r="BY140" i="22"/>
  <c r="BY141" i="22" s="1"/>
  <c r="BY155" i="22"/>
  <c r="BY156" i="22" s="1"/>
  <c r="CM80" i="22"/>
  <c r="CM114" i="22"/>
  <c r="CM45" i="22"/>
  <c r="BC139" i="22"/>
  <c r="BC154" i="22"/>
  <c r="BC147" i="22"/>
  <c r="T38" i="22"/>
  <c r="T22" i="22"/>
  <c r="T35" i="22" s="1"/>
  <c r="BN42" i="22"/>
  <c r="CE143" i="22"/>
  <c r="CE140" i="22"/>
  <c r="CE141" i="22" s="1"/>
  <c r="CE155" i="22"/>
  <c r="CE156" i="22" s="1"/>
  <c r="BJ114" i="22"/>
  <c r="BJ45" i="22"/>
  <c r="BJ80" i="22"/>
  <c r="BI77" i="22"/>
  <c r="BH42" i="22"/>
  <c r="BC77" i="22"/>
  <c r="BW11" i="22"/>
  <c r="BW10" i="22" s="1"/>
  <c r="BK23" i="22"/>
  <c r="AU4" i="33"/>
  <c r="AJ4" i="33"/>
  <c r="AI10" i="33"/>
  <c r="CA77" i="22"/>
  <c r="BX111" i="22"/>
  <c r="BS140" i="22"/>
  <c r="BS141" i="22" s="1"/>
  <c r="BS143" i="22"/>
  <c r="BS155" i="22"/>
  <c r="BS156" i="22" s="1"/>
  <c r="CQ154" i="22"/>
  <c r="CQ147" i="22"/>
  <c r="CK148" i="22" s="1"/>
  <c r="CQ139" i="22"/>
  <c r="BE147" i="22"/>
  <c r="AY148" i="22" s="1"/>
  <c r="BE139" i="22"/>
  <c r="BE154" i="22"/>
  <c r="CJ80" i="22"/>
  <c r="CJ45" i="22"/>
  <c r="CJ114" i="22"/>
  <c r="CP154" i="22"/>
  <c r="CP147" i="22"/>
  <c r="CJ148" i="22" s="1"/>
  <c r="CP139" i="22"/>
  <c r="BH6" i="33"/>
  <c r="BH154" i="22"/>
  <c r="BH147" i="22"/>
  <c r="BB148" i="22" s="1"/>
  <c r="BH139" i="22"/>
  <c r="AL6" i="33"/>
  <c r="BU111" i="22"/>
  <c r="BE45" i="22"/>
  <c r="BE80" i="22"/>
  <c r="BE114" i="22"/>
  <c r="T6" i="33"/>
  <c r="AB35" i="22"/>
  <c r="CQ80" i="22"/>
  <c r="CQ114" i="22"/>
  <c r="CQ45" i="22"/>
  <c r="BP155" i="22"/>
  <c r="BP156" i="22" s="1"/>
  <c r="BP143" i="22"/>
  <c r="BP140" i="22"/>
  <c r="BP141" i="22" s="1"/>
  <c r="CC45" i="22"/>
  <c r="CC114" i="22"/>
  <c r="CC80" i="22"/>
  <c r="BD11" i="22"/>
  <c r="BD10" i="22" s="1"/>
  <c r="CM11" i="22"/>
  <c r="CM10" i="22" s="1"/>
  <c r="BE77" i="22"/>
  <c r="CS45" i="22"/>
  <c r="CS80" i="22"/>
  <c r="CS114" i="22"/>
  <c r="BF77" i="22"/>
  <c r="AZ6" i="33"/>
  <c r="CH154" i="22"/>
  <c r="CH139" i="22"/>
  <c r="CH147" i="22"/>
  <c r="CB148" i="22" s="1"/>
  <c r="CA140" i="22"/>
  <c r="CA141" i="22" s="1"/>
  <c r="CA143" i="22"/>
  <c r="CA155" i="22"/>
  <c r="CA156" i="22" s="1"/>
  <c r="AB6" i="33"/>
  <c r="CI111" i="22"/>
  <c r="BW155" i="22"/>
  <c r="BW156" i="22" s="1"/>
  <c r="BW140" i="22"/>
  <c r="BW141" i="22" s="1"/>
  <c r="BW143" i="22"/>
  <c r="BP42" i="22"/>
  <c r="BW45" i="22"/>
  <c r="BW114" i="22"/>
  <c r="BW80" i="22"/>
  <c r="BN155" i="22"/>
  <c r="BN156" i="22" s="1"/>
  <c r="BN143" i="22"/>
  <c r="BN140" i="22"/>
  <c r="BN141" i="22" s="1"/>
  <c r="BG42" i="22"/>
  <c r="CP77" i="22"/>
  <c r="BM11" i="22"/>
  <c r="BM10" i="22" s="1"/>
  <c r="BY147" i="22"/>
  <c r="BS148" i="22" s="1"/>
  <c r="BY154" i="22"/>
  <c r="BY139" i="22"/>
  <c r="S6" i="33"/>
  <c r="BN111" i="22"/>
  <c r="CE147" i="22"/>
  <c r="BY148" i="22" s="1"/>
  <c r="CE139" i="22"/>
  <c r="CE154" i="22"/>
  <c r="BI11" i="22"/>
  <c r="BI10" i="22" s="1"/>
  <c r="BI139" i="22"/>
  <c r="BI154" i="22"/>
  <c r="BI147" i="22"/>
  <c r="BC148" i="22" s="1"/>
  <c r="BH77" i="22"/>
  <c r="BC23" i="22"/>
  <c r="BK77" i="22"/>
  <c r="BF4" i="33"/>
  <c r="BF10" i="33" s="1"/>
  <c r="AT10" i="33"/>
  <c r="CA111" i="22"/>
  <c r="BX77" i="22"/>
  <c r="CS23" i="22"/>
  <c r="BD6" i="33"/>
  <c r="BS154" i="22"/>
  <c r="BS139" i="22"/>
  <c r="BS147" i="22"/>
  <c r="BM148" i="22" s="1"/>
  <c r="BO11" i="22"/>
  <c r="BO10" i="22" s="1"/>
  <c r="BT77" i="22"/>
  <c r="CP143" i="22"/>
  <c r="CP140" i="22"/>
  <c r="CP141" i="22" s="1"/>
  <c r="CP155" i="22"/>
  <c r="CP156" i="22" s="1"/>
  <c r="CL143" i="22"/>
  <c r="CL155" i="22"/>
  <c r="CL156" i="22" s="1"/>
  <c r="CL140" i="22"/>
  <c r="CL141" i="22" s="1"/>
  <c r="BU11" i="22"/>
  <c r="BU10" i="22" s="1"/>
  <c r="BY45" i="22"/>
  <c r="BY80" i="22"/>
  <c r="BY114" i="22"/>
  <c r="AB72" i="22"/>
  <c r="AB86" i="22"/>
  <c r="AB88" i="22" s="1"/>
  <c r="AB45" i="22"/>
  <c r="AB51" i="22"/>
  <c r="AB53" i="22" s="1"/>
  <c r="AB52" i="22"/>
  <c r="CH116" i="22"/>
  <c r="CH82" i="22"/>
  <c r="CH47" i="22"/>
  <c r="CB114" i="22"/>
  <c r="CB45" i="22"/>
  <c r="CB80" i="22"/>
  <c r="BM147" i="22"/>
  <c r="BG148" i="22" s="1"/>
  <c r="BM154" i="22"/>
  <c r="BM139" i="22"/>
  <c r="BP154" i="22"/>
  <c r="BP147" i="22"/>
  <c r="BJ148" i="22" s="1"/>
  <c r="BP139" i="22"/>
  <c r="BE11" i="22"/>
  <c r="BE10" i="22" s="1"/>
  <c r="CH155" i="22"/>
  <c r="CH156" i="22" s="1"/>
  <c r="CH140" i="22"/>
  <c r="CH141" i="22" s="1"/>
  <c r="CH143" i="22"/>
  <c r="CJ154" i="22"/>
  <c r="CJ147" i="22"/>
  <c r="CD148" i="22" s="1"/>
  <c r="CJ139" i="22"/>
  <c r="CI77" i="22"/>
  <c r="CK143" i="22"/>
  <c r="CK140" i="22"/>
  <c r="CK141" i="22" s="1"/>
  <c r="CK155" i="22"/>
  <c r="CK156" i="22" s="1"/>
  <c r="BW147" i="22"/>
  <c r="BQ148" i="22" s="1"/>
  <c r="BW139" i="22"/>
  <c r="BW154" i="22"/>
  <c r="CM140" i="22"/>
  <c r="CM141" i="22" s="1"/>
  <c r="CM155" i="22"/>
  <c r="CM156" i="22" s="1"/>
  <c r="CM143" i="22"/>
  <c r="BN154" i="22"/>
  <c r="BN147" i="22"/>
  <c r="BH148" i="22" s="1"/>
  <c r="BN139" i="22"/>
  <c r="BG11" i="22"/>
  <c r="BG10" i="22" s="1"/>
  <c r="BM111" i="22"/>
  <c r="BZ154" i="22"/>
  <c r="BZ139" i="22"/>
  <c r="BZ147" i="22"/>
  <c r="BT148" i="22" s="1"/>
  <c r="BN11" i="22"/>
  <c r="BN10" i="22" s="1"/>
  <c r="BH23" i="22"/>
  <c r="BC11" i="22"/>
  <c r="BC10" i="22" s="1"/>
  <c r="AW6" i="33"/>
  <c r="BK11" i="22"/>
  <c r="BK10" i="22" s="1"/>
  <c r="CA11" i="22"/>
  <c r="CA10" i="22" s="1"/>
  <c r="BX11" i="22"/>
  <c r="BX10" i="22" s="1"/>
  <c r="CJ116" i="22"/>
  <c r="CJ82" i="22"/>
  <c r="CJ47" i="22"/>
  <c r="CS111" i="22"/>
  <c r="CC147" i="22"/>
  <c r="BW148" i="22" s="1"/>
  <c r="CC139" i="22"/>
  <c r="CC154" i="22"/>
  <c r="BT11" i="22"/>
  <c r="BT10" i="22" s="1"/>
  <c r="BG6" i="33"/>
  <c r="CN147" i="22"/>
  <c r="CH148" i="22" s="1"/>
  <c r="CN154" i="22"/>
  <c r="CN139" i="22"/>
  <c r="CL154" i="22"/>
  <c r="CL147" i="22"/>
  <c r="CF148" i="22" s="1"/>
  <c r="CL139" i="22"/>
  <c r="CD23" i="22"/>
  <c r="BQ111" i="22"/>
  <c r="AP6" i="33"/>
  <c r="CI47" i="22"/>
  <c r="CI82" i="22"/>
  <c r="CI116" i="22"/>
  <c r="CS147" i="22"/>
  <c r="CM148" i="22" s="1"/>
  <c r="CS154" i="22"/>
  <c r="CS139" i="22"/>
  <c r="BB45" i="22"/>
  <c r="BB114" i="22"/>
  <c r="BB80" i="22"/>
  <c r="CB154" i="22"/>
  <c r="CB147" i="22"/>
  <c r="BV148" i="22" s="1"/>
  <c r="CB139" i="22"/>
  <c r="BQ45" i="22"/>
  <c r="BQ80" i="22"/>
  <c r="BQ114" i="22"/>
  <c r="BE42" i="22"/>
  <c r="BF111" i="22"/>
  <c r="CD154" i="22"/>
  <c r="CD147" i="22"/>
  <c r="BX148" i="22" s="1"/>
  <c r="CD139" i="22"/>
  <c r="CJ140" i="22"/>
  <c r="CJ141" i="22" s="1"/>
  <c r="CJ155" i="22"/>
  <c r="CJ156" i="22" s="1"/>
  <c r="CJ143" i="22"/>
  <c r="BL77" i="22"/>
  <c r="CR80" i="22"/>
  <c r="CR45" i="22"/>
  <c r="CR114" i="22"/>
  <c r="CK154" i="22"/>
  <c r="CK147" i="22"/>
  <c r="CE148" i="22" s="1"/>
  <c r="CK139" i="22"/>
  <c r="CN80" i="22"/>
  <c r="CN45" i="22"/>
  <c r="CN114" i="22"/>
  <c r="CM147" i="22"/>
  <c r="CG148" i="22" s="1"/>
  <c r="CM139" i="22"/>
  <c r="CM154" i="22"/>
  <c r="BG111" i="22"/>
  <c r="BM42" i="22"/>
  <c r="AX6" i="33"/>
  <c r="BZ140" i="22"/>
  <c r="BZ141" i="22" s="1"/>
  <c r="BZ143" i="22"/>
  <c r="BZ155" i="22"/>
  <c r="BZ156" i="22" s="1"/>
  <c r="BQ155" i="22"/>
  <c r="BQ156" i="22" s="1"/>
  <c r="BQ143" i="22"/>
  <c r="BQ140" i="22"/>
  <c r="BQ141" i="22" s="1"/>
  <c r="BN77" i="22"/>
  <c r="BI111" i="22"/>
  <c r="BC111" i="22"/>
  <c r="BW77" i="22"/>
  <c r="BK111" i="22"/>
  <c r="CA42" i="22"/>
  <c r="BX42" i="22"/>
  <c r="BL154" i="22"/>
  <c r="BL139" i="22"/>
  <c r="BL147" i="22"/>
  <c r="BF148" i="22" s="1"/>
  <c r="CS11" i="22"/>
  <c r="CS10" i="22" s="1"/>
  <c r="BR155" i="22"/>
  <c r="BR156" i="22" s="1"/>
  <c r="BR143" i="22"/>
  <c r="BR140" i="22"/>
  <c r="BR141" i="22" s="1"/>
  <c r="CC155" i="22"/>
  <c r="CC156" i="22" s="1"/>
  <c r="CC140" i="22"/>
  <c r="CC141" i="22" s="1"/>
  <c r="CC143" i="22"/>
  <c r="BO77" i="22"/>
  <c r="BT42" i="22"/>
  <c r="CN140" i="22"/>
  <c r="CN141" i="22" s="1"/>
  <c r="CN155" i="22"/>
  <c r="CN156" i="22" s="1"/>
  <c r="CN143" i="22"/>
  <c r="CD111" i="22"/>
  <c r="BU77" i="22"/>
  <c r="BQ77" i="22"/>
  <c r="BX143" i="22"/>
  <c r="BX155" i="22"/>
  <c r="BX156" i="22" s="1"/>
  <c r="BX140" i="22"/>
  <c r="BX141" i="22" s="1"/>
  <c r="CH114" i="22"/>
  <c r="CH80" i="22"/>
  <c r="CH45" i="22"/>
  <c r="BC45" i="22"/>
  <c r="BC80" i="22"/>
  <c r="BC114" i="22"/>
  <c r="CD143" i="22"/>
  <c r="CD155" i="22"/>
  <c r="CD156" i="22" s="1"/>
  <c r="CD140" i="22"/>
  <c r="CD141" i="22" s="1"/>
  <c r="CO45" i="22"/>
  <c r="CO80" i="22"/>
  <c r="CO114" i="22"/>
  <c r="CE80" i="22"/>
  <c r="CE114" i="22"/>
  <c r="CE45" i="22"/>
  <c r="BP114" i="22"/>
  <c r="BP45" i="22"/>
  <c r="BP80" i="22"/>
  <c r="CC23" i="22"/>
  <c r="BR114" i="22"/>
  <c r="BR80" i="22"/>
  <c r="BR45" i="22"/>
  <c r="BU155" i="22"/>
  <c r="BU156" i="22" s="1"/>
  <c r="BU143" i="22"/>
  <c r="BU140" i="22"/>
  <c r="BU141" i="22" s="1"/>
  <c r="BQ139" i="22"/>
  <c r="BQ154" i="22"/>
  <c r="BQ147" i="22"/>
  <c r="BK148" i="22" s="1"/>
  <c r="CI155" i="22"/>
  <c r="CI156" i="22" s="1"/>
  <c r="CI140" i="22"/>
  <c r="CI141" i="22" s="1"/>
  <c r="CI143" i="22"/>
  <c r="CK23" i="22"/>
  <c r="AE6" i="33"/>
  <c r="BK42" i="22"/>
  <c r="BE6" i="33"/>
  <c r="BR154" i="22"/>
  <c r="BR147" i="22"/>
  <c r="BL148" i="22" s="1"/>
  <c r="BR139" i="22"/>
  <c r="CD80" i="22"/>
  <c r="CD114" i="22"/>
  <c r="CD45" i="22"/>
  <c r="BO111" i="22"/>
  <c r="BL114" i="22"/>
  <c r="BL45" i="22"/>
  <c r="BL80" i="22"/>
  <c r="CD77" i="22"/>
  <c r="BU42" i="22"/>
  <c r="BQ42" i="22"/>
  <c r="BX154" i="22"/>
  <c r="BX139" i="22"/>
  <c r="BX147" i="22"/>
  <c r="BR148" i="22" s="1"/>
  <c r="W71" i="56" l="1"/>
  <c r="W70" i="56" s="1"/>
  <c r="W73" i="56"/>
  <c r="W81" i="58"/>
  <c r="W80" i="58" s="1"/>
  <c r="W83" i="58"/>
  <c r="W84" i="58"/>
  <c r="AW148" i="22"/>
  <c r="AV148" i="22"/>
  <c r="CG51" i="22"/>
  <c r="BV59" i="22"/>
  <c r="AH24" i="33"/>
  <c r="AH25" i="33" s="1"/>
  <c r="BV94" i="22"/>
  <c r="CO43" i="22"/>
  <c r="CO22" i="22"/>
  <c r="CO24" i="22" s="1"/>
  <c r="CO112" i="22"/>
  <c r="AQ40" i="33"/>
  <c r="AQ44" i="33" s="1"/>
  <c r="CJ94" i="22"/>
  <c r="CG120" i="22"/>
  <c r="AO32" i="33"/>
  <c r="AO33" i="33" s="1"/>
  <c r="CL93" i="22"/>
  <c r="CJ93" i="22"/>
  <c r="CQ93" i="22"/>
  <c r="CL94" i="22"/>
  <c r="BA9" i="33"/>
  <c r="BA11" i="33" s="1"/>
  <c r="CS73" i="22"/>
  <c r="CS107" i="22"/>
  <c r="CS38" i="22"/>
  <c r="BE73" i="22"/>
  <c r="BE38" i="22"/>
  <c r="BE107" i="22"/>
  <c r="BF78" i="22"/>
  <c r="BF38" i="22"/>
  <c r="BF73" i="22"/>
  <c r="BF107" i="22"/>
  <c r="CD38" i="22"/>
  <c r="CD73" i="22"/>
  <c r="CD107" i="22"/>
  <c r="CF107" i="22"/>
  <c r="CF38" i="22"/>
  <c r="CF73" i="22"/>
  <c r="CN43" i="22"/>
  <c r="CN107" i="22"/>
  <c r="CN38" i="22"/>
  <c r="CN73" i="22"/>
  <c r="BY107" i="22"/>
  <c r="BY38" i="22"/>
  <c r="BY73" i="22"/>
  <c r="CL38" i="22"/>
  <c r="CL107" i="22"/>
  <c r="CL73" i="22"/>
  <c r="CB43" i="22"/>
  <c r="CB73" i="22"/>
  <c r="CB107" i="22"/>
  <c r="CB38" i="22"/>
  <c r="CR38" i="22"/>
  <c r="CR73" i="22"/>
  <c r="CR107" i="22"/>
  <c r="BC73" i="22"/>
  <c r="BC38" i="22"/>
  <c r="BC107" i="22"/>
  <c r="BG38" i="22"/>
  <c r="BG73" i="22"/>
  <c r="BG107" i="22"/>
  <c r="BH107" i="22"/>
  <c r="BH38" i="22"/>
  <c r="BH73" i="22"/>
  <c r="BQ107" i="22"/>
  <c r="BQ73" i="22"/>
  <c r="BQ38" i="22"/>
  <c r="CQ112" i="22"/>
  <c r="CQ73" i="22"/>
  <c r="CQ38" i="22"/>
  <c r="CQ107" i="22"/>
  <c r="BX107" i="22"/>
  <c r="BX38" i="22"/>
  <c r="BX73" i="22"/>
  <c r="BN38" i="22"/>
  <c r="BN107" i="22"/>
  <c r="BN73" i="22"/>
  <c r="CC38" i="22"/>
  <c r="CC73" i="22"/>
  <c r="CC107" i="22"/>
  <c r="BP107" i="22"/>
  <c r="BP38" i="22"/>
  <c r="BP73" i="22"/>
  <c r="CA73" i="22"/>
  <c r="CA107" i="22"/>
  <c r="CA38" i="22"/>
  <c r="BL73" i="22"/>
  <c r="BL38" i="22"/>
  <c r="BL107" i="22"/>
  <c r="CE78" i="22"/>
  <c r="CE38" i="22"/>
  <c r="CE73" i="22"/>
  <c r="CE107" i="22"/>
  <c r="BU38" i="22"/>
  <c r="BU73" i="22"/>
  <c r="BU107" i="22"/>
  <c r="BO38" i="22"/>
  <c r="BO73" i="22"/>
  <c r="BO107" i="22"/>
  <c r="CM38" i="22"/>
  <c r="CM73" i="22"/>
  <c r="CM107" i="22"/>
  <c r="BW38" i="22"/>
  <c r="BW73" i="22"/>
  <c r="BW107" i="22"/>
  <c r="CP107" i="22"/>
  <c r="CP38" i="22"/>
  <c r="CP73" i="22"/>
  <c r="BR107" i="22"/>
  <c r="BR38" i="22"/>
  <c r="BR73" i="22"/>
  <c r="BV38" i="22"/>
  <c r="BV73" i="22"/>
  <c r="BV107" i="22"/>
  <c r="CH107" i="22"/>
  <c r="CH38" i="22"/>
  <c r="CH73" i="22"/>
  <c r="BM73" i="22"/>
  <c r="BM107" i="22"/>
  <c r="BM38" i="22"/>
  <c r="BD73" i="22"/>
  <c r="BD38" i="22"/>
  <c r="BD107" i="22"/>
  <c r="CG87" i="22"/>
  <c r="CI22" i="22"/>
  <c r="CI24" i="22" s="1"/>
  <c r="CI73" i="22"/>
  <c r="CI87" i="22" s="1"/>
  <c r="CI38" i="22"/>
  <c r="CI107" i="22"/>
  <c r="BT73" i="22"/>
  <c r="BT38" i="22"/>
  <c r="BT107" i="22"/>
  <c r="BK73" i="22"/>
  <c r="BK107" i="22"/>
  <c r="BK38" i="22"/>
  <c r="BI107" i="22"/>
  <c r="BI73" i="22"/>
  <c r="BI38" i="22"/>
  <c r="CK73" i="22"/>
  <c r="CK38" i="22"/>
  <c r="CK107" i="22"/>
  <c r="CJ73" i="22"/>
  <c r="CJ38" i="22"/>
  <c r="CJ107" i="22"/>
  <c r="BJ22" i="22"/>
  <c r="BJ24" i="22" s="1"/>
  <c r="BJ107" i="22"/>
  <c r="BJ38" i="22"/>
  <c r="BJ73" i="22"/>
  <c r="BS78" i="22"/>
  <c r="BS73" i="22"/>
  <c r="BS107" i="22"/>
  <c r="BS38" i="22"/>
  <c r="BZ22" i="22"/>
  <c r="BZ24" i="22" s="1"/>
  <c r="BZ107" i="22"/>
  <c r="BZ38" i="22"/>
  <c r="BZ73" i="22"/>
  <c r="CO73" i="22"/>
  <c r="CO107" i="22"/>
  <c r="CO121" i="22" s="1"/>
  <c r="CO38" i="22"/>
  <c r="CO51" i="22" s="1"/>
  <c r="CH112" i="22"/>
  <c r="BV127" i="22"/>
  <c r="AI32" i="33"/>
  <c r="AI33" i="33" s="1"/>
  <c r="Q9" i="33"/>
  <c r="Q11" i="33" s="1"/>
  <c r="AQ9" i="33"/>
  <c r="AQ11" i="33" s="1"/>
  <c r="CI78" i="22"/>
  <c r="AQ32" i="33"/>
  <c r="AQ36" i="33" s="1"/>
  <c r="CI43" i="22"/>
  <c r="CH128" i="22"/>
  <c r="AF32" i="33"/>
  <c r="AF36" i="33" s="1"/>
  <c r="BA40" i="33"/>
  <c r="BA44" i="33" s="1"/>
  <c r="BA24" i="33"/>
  <c r="BA25" i="33" s="1"/>
  <c r="BY112" i="22"/>
  <c r="BD59" i="22"/>
  <c r="CM59" i="22"/>
  <c r="BB9" i="33"/>
  <c r="BB11" i="33" s="1"/>
  <c r="BR93" i="22"/>
  <c r="CE59" i="22"/>
  <c r="CE63" i="22"/>
  <c r="CE64" i="22" s="1"/>
  <c r="CR128" i="22"/>
  <c r="BR98" i="22"/>
  <c r="BR99" i="22" s="1"/>
  <c r="BB32" i="33"/>
  <c r="BB33" i="33" s="1"/>
  <c r="BI128" i="22"/>
  <c r="BB40" i="33"/>
  <c r="BB41" i="33" s="1"/>
  <c r="BB128" i="22"/>
  <c r="BZ94" i="22"/>
  <c r="BN93" i="22"/>
  <c r="CE94" i="22"/>
  <c r="BV63" i="22"/>
  <c r="BV64" i="22" s="1"/>
  <c r="BN94" i="22"/>
  <c r="BV58" i="22"/>
  <c r="CN94" i="22"/>
  <c r="CH93" i="22"/>
  <c r="CL43" i="22"/>
  <c r="CL22" i="22"/>
  <c r="CL24" i="22" s="1"/>
  <c r="CM58" i="22"/>
  <c r="CQ43" i="22"/>
  <c r="CM63" i="22"/>
  <c r="CM64" i="22" s="1"/>
  <c r="CL112" i="22"/>
  <c r="BR58" i="22"/>
  <c r="CB93" i="22"/>
  <c r="CN98" i="22"/>
  <c r="CN99" i="22" s="1"/>
  <c r="CL78" i="22"/>
  <c r="CO59" i="22"/>
  <c r="BS58" i="22"/>
  <c r="CQ78" i="22"/>
  <c r="CR78" i="22"/>
  <c r="AS24" i="33"/>
  <c r="AS28" i="33" s="1"/>
  <c r="CR22" i="22"/>
  <c r="CR24" i="22" s="1"/>
  <c r="AS9" i="33"/>
  <c r="AS11" i="33" s="1"/>
  <c r="CR43" i="22"/>
  <c r="AS32" i="33"/>
  <c r="AS36" i="33" s="1"/>
  <c r="CR112" i="22"/>
  <c r="CQ22" i="22"/>
  <c r="CQ24" i="22" s="1"/>
  <c r="BR94" i="22"/>
  <c r="BZ128" i="22"/>
  <c r="CO58" i="22"/>
  <c r="AO40" i="33"/>
  <c r="AO44" i="33" s="1"/>
  <c r="CG121" i="22"/>
  <c r="CB128" i="22"/>
  <c r="CR59" i="22"/>
  <c r="CE128" i="22"/>
  <c r="CJ99" i="22"/>
  <c r="AO24" i="33"/>
  <c r="AO28" i="33" s="1"/>
  <c r="BF94" i="22"/>
  <c r="BP59" i="22"/>
  <c r="BR59" i="22"/>
  <c r="CG95" i="22"/>
  <c r="CA96" i="22" s="1"/>
  <c r="BV98" i="22"/>
  <c r="BV99" i="22" s="1"/>
  <c r="AH40" i="33"/>
  <c r="AH41" i="33" s="1"/>
  <c r="BP58" i="22"/>
  <c r="CB127" i="22"/>
  <c r="CN128" i="22"/>
  <c r="AH32" i="33"/>
  <c r="AH36" i="33" s="1"/>
  <c r="BS112" i="22"/>
  <c r="CB112" i="22"/>
  <c r="BZ133" i="22"/>
  <c r="BS43" i="22"/>
  <c r="CE58" i="22"/>
  <c r="BS63" i="22"/>
  <c r="BS64" i="22" s="1"/>
  <c r="BS22" i="22"/>
  <c r="BS24" i="22" s="1"/>
  <c r="CB133" i="22"/>
  <c r="BS59" i="22"/>
  <c r="BZ64" i="22"/>
  <c r="CG129" i="22"/>
  <c r="CA130" i="22" s="1"/>
  <c r="BS93" i="22"/>
  <c r="CO133" i="22"/>
  <c r="CB22" i="22"/>
  <c r="CB24" i="22" s="1"/>
  <c r="CB78" i="22"/>
  <c r="CG86" i="22"/>
  <c r="CN93" i="22"/>
  <c r="CG60" i="22"/>
  <c r="CA61" i="22" s="1"/>
  <c r="Q24" i="33"/>
  <c r="Q28" i="33" s="1"/>
  <c r="CJ128" i="22"/>
  <c r="Q32" i="33"/>
  <c r="Q36" i="33" s="1"/>
  <c r="CJ127" i="22"/>
  <c r="CN64" i="22"/>
  <c r="CR94" i="22"/>
  <c r="CP128" i="22"/>
  <c r="BZ58" i="22"/>
  <c r="CN58" i="22"/>
  <c r="BV128" i="22"/>
  <c r="CH22" i="22"/>
  <c r="CH24" i="22" s="1"/>
  <c r="BV132" i="22"/>
  <c r="BV133" i="22" s="1"/>
  <c r="R40" i="33"/>
  <c r="R41" i="33" s="1"/>
  <c r="CH78" i="22"/>
  <c r="CO128" i="22"/>
  <c r="BF93" i="22"/>
  <c r="CH43" i="22"/>
  <c r="BZ98" i="22"/>
  <c r="BZ99" i="22" s="1"/>
  <c r="CH127" i="22"/>
  <c r="BF127" i="22"/>
  <c r="CH132" i="22"/>
  <c r="CH133" i="22" s="1"/>
  <c r="CH94" i="22"/>
  <c r="BI127" i="22"/>
  <c r="CA128" i="22"/>
  <c r="CQ128" i="22"/>
  <c r="CN127" i="22"/>
  <c r="BV93" i="22"/>
  <c r="CN22" i="22"/>
  <c r="CN24" i="22" s="1"/>
  <c r="CN112" i="22"/>
  <c r="CN78" i="22"/>
  <c r="CN133" i="22"/>
  <c r="CE43" i="22"/>
  <c r="R24" i="33"/>
  <c r="R28" i="33" s="1"/>
  <c r="BY128" i="22"/>
  <c r="BY127" i="22"/>
  <c r="R9" i="33"/>
  <c r="R11" i="33" s="1"/>
  <c r="CO93" i="22"/>
  <c r="CO94" i="22"/>
  <c r="U40" i="33"/>
  <c r="U44" i="33" s="1"/>
  <c r="CR93" i="22"/>
  <c r="CE22" i="22"/>
  <c r="CE24" i="22" s="1"/>
  <c r="CE112" i="22"/>
  <c r="BF59" i="22"/>
  <c r="CB64" i="22"/>
  <c r="CH64" i="22"/>
  <c r="BY59" i="22"/>
  <c r="BZ127" i="22"/>
  <c r="CJ58" i="22"/>
  <c r="CQ64" i="22"/>
  <c r="BY94" i="22"/>
  <c r="BD58" i="22"/>
  <c r="CL127" i="22"/>
  <c r="BB58" i="22"/>
  <c r="CH99" i="22"/>
  <c r="BY58" i="22"/>
  <c r="BF128" i="22"/>
  <c r="BF43" i="22"/>
  <c r="BF22" i="22"/>
  <c r="BF24" i="22" s="1"/>
  <c r="CO99" i="22"/>
  <c r="CO127" i="22"/>
  <c r="CH59" i="22"/>
  <c r="CJ133" i="22"/>
  <c r="BY133" i="22"/>
  <c r="BY93" i="22"/>
  <c r="BF112" i="22"/>
  <c r="BZ93" i="22"/>
  <c r="CH58" i="22"/>
  <c r="CO64" i="22"/>
  <c r="BY98" i="22"/>
  <c r="BY99" i="22" s="1"/>
  <c r="CQ98" i="22"/>
  <c r="CQ99" i="22" s="1"/>
  <c r="CR132" i="22"/>
  <c r="CR133" i="22" s="1"/>
  <c r="CL128" i="22"/>
  <c r="BS94" i="22"/>
  <c r="CG52" i="22"/>
  <c r="CB59" i="22"/>
  <c r="BR112" i="22"/>
  <c r="BY63" i="22"/>
  <c r="BY64" i="22" s="1"/>
  <c r="CB58" i="22"/>
  <c r="BB59" i="22"/>
  <c r="CQ59" i="22"/>
  <c r="BR128" i="22"/>
  <c r="BS128" i="22"/>
  <c r="BZ59" i="22"/>
  <c r="AD9" i="33"/>
  <c r="AD11" i="33" s="1"/>
  <c r="CQ132" i="22"/>
  <c r="CQ133" i="22" s="1"/>
  <c r="BZ112" i="22"/>
  <c r="BR22" i="22"/>
  <c r="BR24" i="22" s="1"/>
  <c r="BD93" i="22"/>
  <c r="AF80" i="22"/>
  <c r="AF106" i="22" s="1"/>
  <c r="AF9" i="33"/>
  <c r="AF11" i="33" s="1"/>
  <c r="BZ43" i="22"/>
  <c r="CP94" i="22"/>
  <c r="BR132" i="22"/>
  <c r="BR133" i="22" s="1"/>
  <c r="AF40" i="33"/>
  <c r="AF44" i="33" s="1"/>
  <c r="CL133" i="22"/>
  <c r="BJ93" i="22"/>
  <c r="BD127" i="22"/>
  <c r="CL64" i="22"/>
  <c r="BJ128" i="22"/>
  <c r="CR64" i="22"/>
  <c r="BR127" i="22"/>
  <c r="BZ78" i="22"/>
  <c r="BS132" i="22"/>
  <c r="BS133" i="22" s="1"/>
  <c r="BJ94" i="22"/>
  <c r="BB93" i="22"/>
  <c r="CQ127" i="22"/>
  <c r="BS127" i="22"/>
  <c r="BS99" i="22"/>
  <c r="AD32" i="33"/>
  <c r="AD33" i="33" s="1"/>
  <c r="CB98" i="22"/>
  <c r="CB99" i="22" s="1"/>
  <c r="BJ112" i="22"/>
  <c r="BY43" i="22"/>
  <c r="BY22" i="22"/>
  <c r="BY24" i="22" s="1"/>
  <c r="CR127" i="22"/>
  <c r="BB94" i="22"/>
  <c r="CL58" i="22"/>
  <c r="CL59" i="22"/>
  <c r="BY78" i="22"/>
  <c r="BD128" i="22"/>
  <c r="CL99" i="22"/>
  <c r="BJ43" i="22"/>
  <c r="BJ127" i="22"/>
  <c r="CG144" i="22"/>
  <c r="CB94" i="22"/>
  <c r="BJ78" i="22"/>
  <c r="BN144" i="22"/>
  <c r="CR99" i="22"/>
  <c r="BF58" i="22"/>
  <c r="CN144" i="22"/>
  <c r="CP93" i="22"/>
  <c r="BZ144" i="22"/>
  <c r="AI24" i="33"/>
  <c r="AI28" i="33" s="1"/>
  <c r="BY144" i="22"/>
  <c r="X80" i="22"/>
  <c r="X106" i="22" s="1"/>
  <c r="AJ73" i="22"/>
  <c r="AJ76" i="22"/>
  <c r="AJ109" i="22" s="1"/>
  <c r="AJ139" i="22" s="1"/>
  <c r="AI76" i="22"/>
  <c r="AI73" i="22"/>
  <c r="CD144" i="22"/>
  <c r="CE144" i="22"/>
  <c r="BJ59" i="22"/>
  <c r="CE93" i="22"/>
  <c r="CL144" i="22"/>
  <c r="CS144" i="22"/>
  <c r="CB144" i="22"/>
  <c r="CF144" i="22"/>
  <c r="AG24" i="33"/>
  <c r="AG25" i="33" s="1"/>
  <c r="BC40" i="33"/>
  <c r="BC44" i="33" s="1"/>
  <c r="BC24" i="33"/>
  <c r="BC28" i="33" s="1"/>
  <c r="U24" i="33"/>
  <c r="U28" i="33" s="1"/>
  <c r="U11" i="33"/>
  <c r="AR9" i="33"/>
  <c r="AR11" i="33" s="1"/>
  <c r="AR32" i="33"/>
  <c r="AR36" i="33" s="1"/>
  <c r="AR24" i="33"/>
  <c r="AR28" i="33" s="1"/>
  <c r="U32" i="33"/>
  <c r="U36" i="33" s="1"/>
  <c r="AG40" i="33"/>
  <c r="AG44" i="33" s="1"/>
  <c r="AG32" i="33"/>
  <c r="AG33" i="33" s="1"/>
  <c r="BB127" i="22"/>
  <c r="BV144" i="22"/>
  <c r="CR58" i="22"/>
  <c r="BV78" i="22"/>
  <c r="BR43" i="22"/>
  <c r="CF132" i="22"/>
  <c r="CF133" i="22" s="1"/>
  <c r="CF127" i="22"/>
  <c r="CF128" i="22"/>
  <c r="AL45" i="22"/>
  <c r="AL86" i="22"/>
  <c r="AL88" i="22" s="1"/>
  <c r="AF89" i="22" s="1"/>
  <c r="AL72" i="22"/>
  <c r="AL52" i="22"/>
  <c r="AL51" i="22"/>
  <c r="AL53" i="22" s="1"/>
  <c r="AF54" i="22" s="1"/>
  <c r="CF58" i="22"/>
  <c r="CF59" i="22"/>
  <c r="CF63" i="22"/>
  <c r="CF64" i="22" s="1"/>
  <c r="BJ58" i="22"/>
  <c r="CJ43" i="22"/>
  <c r="CJ112" i="22"/>
  <c r="CJ78" i="22"/>
  <c r="CJ22" i="22"/>
  <c r="CJ24" i="22" s="1"/>
  <c r="AL24" i="22"/>
  <c r="AL35" i="22"/>
  <c r="CE99" i="22"/>
  <c r="CE127" i="22"/>
  <c r="AD40" i="33"/>
  <c r="AD44" i="33" s="1"/>
  <c r="AI40" i="33"/>
  <c r="AI41" i="33" s="1"/>
  <c r="CP144" i="22"/>
  <c r="CQ58" i="22"/>
  <c r="CJ59" i="22"/>
  <c r="BV43" i="22"/>
  <c r="AH80" i="22"/>
  <c r="AH106" i="22" s="1"/>
  <c r="CC144" i="22"/>
  <c r="BR63" i="22"/>
  <c r="BR64" i="22" s="1"/>
  <c r="BD94" i="22"/>
  <c r="BV112" i="22"/>
  <c r="Z80" i="22"/>
  <c r="Z106" i="22" s="1"/>
  <c r="AA80" i="22"/>
  <c r="AA106" i="22" s="1"/>
  <c r="AE80" i="22"/>
  <c r="AE106" i="22" s="1"/>
  <c r="AH109" i="22"/>
  <c r="AH139" i="22" s="1"/>
  <c r="AK61" i="22"/>
  <c r="AK73" i="22"/>
  <c r="AK76" i="22"/>
  <c r="AK54" i="22"/>
  <c r="AG73" i="22"/>
  <c r="AG76" i="22"/>
  <c r="CJ144" i="22"/>
  <c r="CE133" i="22"/>
  <c r="CJ64" i="22"/>
  <c r="BV22" i="22"/>
  <c r="BV24" i="22" s="1"/>
  <c r="Z109" i="22"/>
  <c r="Z139" i="22" s="1"/>
  <c r="AK96" i="22"/>
  <c r="CF98" i="22"/>
  <c r="CF99" i="22" s="1"/>
  <c r="CF94" i="22"/>
  <c r="CF93" i="22"/>
  <c r="CA127" i="22"/>
  <c r="BC9" i="33"/>
  <c r="BC11" i="33" s="1"/>
  <c r="CN59" i="22"/>
  <c r="BS144" i="22"/>
  <c r="CQ94" i="22"/>
  <c r="BR78" i="22"/>
  <c r="CF43" i="22"/>
  <c r="CF112" i="22"/>
  <c r="CF78" i="22"/>
  <c r="CF22" i="22"/>
  <c r="CF24" i="22" s="1"/>
  <c r="AI11" i="33"/>
  <c r="CA144" i="22"/>
  <c r="AD73" i="22"/>
  <c r="AD76" i="22"/>
  <c r="AD109" i="22" s="1"/>
  <c r="AD139" i="22" s="1"/>
  <c r="BC127" i="22"/>
  <c r="BC128" i="22"/>
  <c r="Q44" i="33"/>
  <c r="CK63" i="22"/>
  <c r="CK64" i="22" s="1"/>
  <c r="CK59" i="22"/>
  <c r="CK58" i="22"/>
  <c r="CM144" i="22"/>
  <c r="CK144" i="22"/>
  <c r="BL59" i="22"/>
  <c r="BL58" i="22"/>
  <c r="CC63" i="22"/>
  <c r="CC64" i="22" s="1"/>
  <c r="CC58" i="22"/>
  <c r="CC59" i="22"/>
  <c r="CM78" i="22"/>
  <c r="CM43" i="22"/>
  <c r="CM22" i="22"/>
  <c r="CM24" i="22" s="1"/>
  <c r="CM112" i="22"/>
  <c r="BQ94" i="22"/>
  <c r="BQ93" i="22"/>
  <c r="BQ98" i="22"/>
  <c r="BQ99" i="22" s="1"/>
  <c r="T76" i="22"/>
  <c r="T73" i="22"/>
  <c r="BO59" i="22"/>
  <c r="BO58" i="22"/>
  <c r="BO63" i="22"/>
  <c r="BO64" i="22" s="1"/>
  <c r="BH43" i="22"/>
  <c r="BH78" i="22"/>
  <c r="BH112" i="22"/>
  <c r="BH22" i="22"/>
  <c r="BH24" i="22" s="1"/>
  <c r="BE93" i="22"/>
  <c r="BE94" i="22"/>
  <c r="CD78" i="22"/>
  <c r="CD112" i="22"/>
  <c r="CD43" i="22"/>
  <c r="CD22" i="22"/>
  <c r="CD24" i="22" s="1"/>
  <c r="BM58" i="22"/>
  <c r="BM59" i="22"/>
  <c r="CP43" i="22"/>
  <c r="CP78" i="22"/>
  <c r="CP112" i="22"/>
  <c r="CP22" i="22"/>
  <c r="CP24" i="22" s="1"/>
  <c r="BE58" i="22"/>
  <c r="BE59" i="22"/>
  <c r="BX63" i="22"/>
  <c r="BX64" i="22" s="1"/>
  <c r="BX58" i="22"/>
  <c r="BX59" i="22"/>
  <c r="BC58" i="22"/>
  <c r="BC59" i="22"/>
  <c r="W4" i="33"/>
  <c r="V10" i="33"/>
  <c r="V11" i="33" s="1"/>
  <c r="CM98" i="22"/>
  <c r="CM99" i="22" s="1"/>
  <c r="CM94" i="22"/>
  <c r="CM93" i="22"/>
  <c r="BT94" i="22"/>
  <c r="BT93" i="22"/>
  <c r="BT98" i="22"/>
  <c r="BT99" i="22" s="1"/>
  <c r="BE24" i="33"/>
  <c r="BE32" i="33"/>
  <c r="BE40" i="33"/>
  <c r="BE9" i="33"/>
  <c r="BE11" i="33" s="1"/>
  <c r="BU59" i="22"/>
  <c r="BU58" i="22"/>
  <c r="BU63" i="22"/>
  <c r="BU64" i="22" s="1"/>
  <c r="BT112" i="22"/>
  <c r="BT22" i="22"/>
  <c r="BT24" i="22" s="1"/>
  <c r="BT78" i="22"/>
  <c r="BT43" i="22"/>
  <c r="BG43" i="22"/>
  <c r="BG78" i="22"/>
  <c r="BG112" i="22"/>
  <c r="BG22" i="22"/>
  <c r="BG24" i="22" s="1"/>
  <c r="BI78" i="22"/>
  <c r="BI43" i="22"/>
  <c r="BI112" i="22"/>
  <c r="BI22" i="22"/>
  <c r="BI24" i="22" s="1"/>
  <c r="S24" i="33"/>
  <c r="S9" i="33"/>
  <c r="S11" i="33" s="1"/>
  <c r="S40" i="33"/>
  <c r="S32" i="33"/>
  <c r="CS98" i="22"/>
  <c r="CS99" i="22" s="1"/>
  <c r="CS93" i="22"/>
  <c r="CS94" i="22"/>
  <c r="CS63" i="22"/>
  <c r="CS64" i="22" s="1"/>
  <c r="CS59" i="22"/>
  <c r="CS58" i="22"/>
  <c r="BN127" i="22"/>
  <c r="BN128" i="22"/>
  <c r="BG94" i="22"/>
  <c r="BG93" i="22"/>
  <c r="CR144" i="22"/>
  <c r="CA98" i="22"/>
  <c r="CA99" i="22" s="1"/>
  <c r="CA93" i="22"/>
  <c r="CA94" i="22"/>
  <c r="AI96" i="22"/>
  <c r="BG128" i="22"/>
  <c r="BG127" i="22"/>
  <c r="BP93" i="22"/>
  <c r="BP94" i="22"/>
  <c r="BP98" i="22"/>
  <c r="BP99" i="22" s="1"/>
  <c r="AL96" i="22"/>
  <c r="CA133" i="22"/>
  <c r="BH59" i="22"/>
  <c r="BH58" i="22"/>
  <c r="BX78" i="22"/>
  <c r="BX112" i="22"/>
  <c r="BX22" i="22"/>
  <c r="BX24" i="22" s="1"/>
  <c r="BX43" i="22"/>
  <c r="BK43" i="22"/>
  <c r="BK22" i="22"/>
  <c r="BK24" i="22" s="1"/>
  <c r="BK78" i="22"/>
  <c r="BK112" i="22"/>
  <c r="BN112" i="22"/>
  <c r="BN78" i="22"/>
  <c r="BN22" i="22"/>
  <c r="BN24" i="22" s="1"/>
  <c r="BN43" i="22"/>
  <c r="BP127" i="22"/>
  <c r="BP132" i="22"/>
  <c r="BP133" i="22" s="1"/>
  <c r="BP128" i="22"/>
  <c r="BW94" i="22"/>
  <c r="BW93" i="22"/>
  <c r="BW98" i="22"/>
  <c r="BW99" i="22" s="1"/>
  <c r="AB73" i="22"/>
  <c r="AB76" i="22"/>
  <c r="BT63" i="22"/>
  <c r="BT64" i="22" s="1"/>
  <c r="BT59" i="22"/>
  <c r="BT58" i="22"/>
  <c r="T86" i="22"/>
  <c r="T88" i="22" s="1"/>
  <c r="N89" i="22" s="1"/>
  <c r="T51" i="22"/>
  <c r="T53" i="22" s="1"/>
  <c r="N54" i="22" s="1"/>
  <c r="T72" i="22"/>
  <c r="T52" i="22"/>
  <c r="T45" i="22"/>
  <c r="AI123" i="22"/>
  <c r="AI154" i="22" s="1"/>
  <c r="BK93" i="22"/>
  <c r="BK94" i="22"/>
  <c r="BI93" i="22"/>
  <c r="BI94" i="22"/>
  <c r="AS41" i="33"/>
  <c r="AS44" i="33"/>
  <c r="BL22" i="22"/>
  <c r="BL24" i="22" s="1"/>
  <c r="BL78" i="22"/>
  <c r="BL43" i="22"/>
  <c r="BL112" i="22"/>
  <c r="BQ58" i="22"/>
  <c r="BQ59" i="22"/>
  <c r="BQ63" i="22"/>
  <c r="BQ64" i="22" s="1"/>
  <c r="BK128" i="22"/>
  <c r="BK127" i="22"/>
  <c r="BQ43" i="22"/>
  <c r="BQ22" i="22"/>
  <c r="BQ24" i="22" s="1"/>
  <c r="BQ78" i="22"/>
  <c r="BQ112" i="22"/>
  <c r="AJ9" i="33"/>
  <c r="BM128" i="22"/>
  <c r="BM127" i="22"/>
  <c r="CP127" i="22"/>
  <c r="BG58" i="22"/>
  <c r="BG59" i="22"/>
  <c r="BX144" i="22"/>
  <c r="BR144" i="22"/>
  <c r="CA112" i="22"/>
  <c r="CA78" i="22"/>
  <c r="CA43" i="22"/>
  <c r="CA22" i="22"/>
  <c r="CA24" i="22" s="1"/>
  <c r="AW9" i="33"/>
  <c r="CH144" i="22"/>
  <c r="BE78" i="22"/>
  <c r="BE22" i="22"/>
  <c r="BE24" i="22" s="1"/>
  <c r="BE43" i="22"/>
  <c r="BE112" i="22"/>
  <c r="BQ127" i="22"/>
  <c r="BQ128" i="22"/>
  <c r="BQ132" i="22"/>
  <c r="BQ133" i="22" s="1"/>
  <c r="BO22" i="22"/>
  <c r="BO24" i="22" s="1"/>
  <c r="BO43" i="22"/>
  <c r="BO112" i="22"/>
  <c r="BO78" i="22"/>
  <c r="BD40" i="33"/>
  <c r="BD32" i="33"/>
  <c r="BD24" i="33"/>
  <c r="BD9" i="33"/>
  <c r="BD11" i="33" s="1"/>
  <c r="BM43" i="22"/>
  <c r="BM22" i="22"/>
  <c r="BM24" i="22" s="1"/>
  <c r="BM112" i="22"/>
  <c r="BM78" i="22"/>
  <c r="CQ144" i="22"/>
  <c r="CI98" i="22"/>
  <c r="CI99" i="22" s="1"/>
  <c r="CI93" i="22"/>
  <c r="CI94" i="22"/>
  <c r="CI132" i="22"/>
  <c r="CI133" i="22" s="1"/>
  <c r="CI128" i="22"/>
  <c r="CI127" i="22"/>
  <c r="CP99" i="22"/>
  <c r="BX128" i="22"/>
  <c r="BX127" i="22"/>
  <c r="BX132" i="22"/>
  <c r="BX133" i="22" s="1"/>
  <c r="CI144" i="22"/>
  <c r="BO128" i="22"/>
  <c r="BO127" i="22"/>
  <c r="BO132" i="22"/>
  <c r="BO133" i="22" s="1"/>
  <c r="BC36" i="33"/>
  <c r="BC33" i="33"/>
  <c r="V54" i="22"/>
  <c r="BU78" i="22"/>
  <c r="BU43" i="22"/>
  <c r="BU112" i="22"/>
  <c r="BU22" i="22"/>
  <c r="BU24" i="22" s="1"/>
  <c r="CK132" i="22"/>
  <c r="CK133" i="22" s="1"/>
  <c r="CK127" i="22"/>
  <c r="CK128" i="22"/>
  <c r="BL94" i="22"/>
  <c r="BL93" i="22"/>
  <c r="CD98" i="22"/>
  <c r="CD99" i="22" s="1"/>
  <c r="CD94" i="22"/>
  <c r="CD93" i="22"/>
  <c r="BO94" i="22"/>
  <c r="BO93" i="22"/>
  <c r="BO98" i="22"/>
  <c r="BO99" i="22" s="1"/>
  <c r="AV4" i="33"/>
  <c r="AJ10" i="33"/>
  <c r="AJ32" i="33" s="1"/>
  <c r="AK4" i="33"/>
  <c r="CI63" i="22"/>
  <c r="CI64" i="22" s="1"/>
  <c r="CI58" i="22"/>
  <c r="CI59" i="22"/>
  <c r="AT24" i="33"/>
  <c r="AT40" i="33"/>
  <c r="AT32" i="33"/>
  <c r="AT9" i="33"/>
  <c r="AT11" i="33" s="1"/>
  <c r="BW58" i="22"/>
  <c r="BW59" i="22"/>
  <c r="BW63" i="22"/>
  <c r="BW64" i="22" s="1"/>
  <c r="BF32" i="33"/>
  <c r="BF40" i="33"/>
  <c r="BF24" i="33"/>
  <c r="BF9" i="33"/>
  <c r="BF11" i="33" s="1"/>
  <c r="BB25" i="33"/>
  <c r="BB28" i="33"/>
  <c r="AF25" i="33"/>
  <c r="AF28" i="33"/>
  <c r="CC43" i="22"/>
  <c r="CC112" i="22"/>
  <c r="CC78" i="22"/>
  <c r="CC22" i="22"/>
  <c r="CC24" i="22" s="1"/>
  <c r="CP133" i="22"/>
  <c r="BP64" i="22"/>
  <c r="BU144" i="22"/>
  <c r="BQ144" i="22"/>
  <c r="CC98" i="22"/>
  <c r="CC99" i="22" s="1"/>
  <c r="CC93" i="22"/>
  <c r="CC94" i="22"/>
  <c r="BW128" i="22"/>
  <c r="BW127" i="22"/>
  <c r="BW132" i="22"/>
  <c r="BW133" i="22" s="1"/>
  <c r="CP63" i="22"/>
  <c r="CP64" i="22" s="1"/>
  <c r="CP58" i="22"/>
  <c r="CP59" i="22"/>
  <c r="CD58" i="22"/>
  <c r="CD59" i="22"/>
  <c r="CD63" i="22"/>
  <c r="CD64" i="22" s="1"/>
  <c r="BD22" i="22"/>
  <c r="BD24" i="22" s="1"/>
  <c r="BD112" i="22"/>
  <c r="BD78" i="22"/>
  <c r="BD43" i="22"/>
  <c r="BP144" i="22"/>
  <c r="AL9" i="33"/>
  <c r="BG4" i="33"/>
  <c r="BG10" i="33" s="1"/>
  <c r="BG32" i="33" s="1"/>
  <c r="AU10" i="33"/>
  <c r="BW22" i="22"/>
  <c r="BW24" i="22" s="1"/>
  <c r="BW112" i="22"/>
  <c r="BW78" i="22"/>
  <c r="BW43" i="22"/>
  <c r="BO144" i="22"/>
  <c r="Y9" i="33"/>
  <c r="X9" i="33"/>
  <c r="BX94" i="22"/>
  <c r="BX93" i="22"/>
  <c r="BX98" i="22"/>
  <c r="BX99" i="22" s="1"/>
  <c r="BC94" i="22"/>
  <c r="BC93" i="22"/>
  <c r="R33" i="33"/>
  <c r="R36" i="33"/>
  <c r="BK59" i="22"/>
  <c r="BK58" i="22"/>
  <c r="CS43" i="22"/>
  <c r="CS78" i="22"/>
  <c r="CS112" i="22"/>
  <c r="CS22" i="22"/>
  <c r="CS24" i="22" s="1"/>
  <c r="BH94" i="22"/>
  <c r="BH93" i="22"/>
  <c r="AX9" i="33"/>
  <c r="AD28" i="33"/>
  <c r="AD25" i="33"/>
  <c r="BC112" i="22"/>
  <c r="BC22" i="22"/>
  <c r="BC24" i="22" s="1"/>
  <c r="BC78" i="22"/>
  <c r="BC43" i="22"/>
  <c r="CC132" i="22"/>
  <c r="CC133" i="22" s="1"/>
  <c r="CC128" i="22"/>
  <c r="CC127" i="22"/>
  <c r="V89" i="22"/>
  <c r="AQ25" i="33"/>
  <c r="AQ28" i="33"/>
  <c r="BW144" i="22"/>
  <c r="AB9" i="33"/>
  <c r="AZ9" i="33"/>
  <c r="BH9" i="33"/>
  <c r="CS132" i="22"/>
  <c r="CS133" i="22" s="1"/>
  <c r="CS127" i="22"/>
  <c r="CS128" i="22"/>
  <c r="BP78" i="22"/>
  <c r="BP112" i="22"/>
  <c r="BP22" i="22"/>
  <c r="BP24" i="22" s="1"/>
  <c r="BP43" i="22"/>
  <c r="BU127" i="22"/>
  <c r="BU128" i="22"/>
  <c r="BU132" i="22"/>
  <c r="BU133" i="22" s="1"/>
  <c r="BT127" i="22"/>
  <c r="BT128" i="22"/>
  <c r="BT132" i="22"/>
  <c r="BT133" i="22" s="1"/>
  <c r="BM93" i="22"/>
  <c r="BM94" i="22"/>
  <c r="AC40" i="33"/>
  <c r="AC9" i="33"/>
  <c r="AC11" i="33" s="1"/>
  <c r="AC24" i="33"/>
  <c r="AC32" i="33"/>
  <c r="CA63" i="22"/>
  <c r="CA64" i="22" s="1"/>
  <c r="CA59" i="22"/>
  <c r="CA58" i="22"/>
  <c r="CK43" i="22"/>
  <c r="CK78" i="22"/>
  <c r="CK112" i="22"/>
  <c r="CK22" i="22"/>
  <c r="CK24" i="22" s="1"/>
  <c r="CO144" i="22"/>
  <c r="BI59" i="22"/>
  <c r="BI58" i="22"/>
  <c r="BN58" i="22"/>
  <c r="BN59" i="22"/>
  <c r="BT144" i="22"/>
  <c r="AR44" i="33"/>
  <c r="AR41" i="33"/>
  <c r="AE32" i="33"/>
  <c r="AE40" i="33"/>
  <c r="AE9" i="33"/>
  <c r="AE11" i="33" s="1"/>
  <c r="AE24" i="33"/>
  <c r="CM132" i="22"/>
  <c r="CM133" i="22" s="1"/>
  <c r="CM128" i="22"/>
  <c r="CM127" i="22"/>
  <c r="AP24" i="33"/>
  <c r="AP40" i="33"/>
  <c r="AP9" i="33"/>
  <c r="AP11" i="33" s="1"/>
  <c r="AP32" i="33"/>
  <c r="BG9" i="33"/>
  <c r="CK98" i="22"/>
  <c r="CK99" i="22" s="1"/>
  <c r="CK93" i="22"/>
  <c r="CK94" i="22"/>
  <c r="AL54" i="22"/>
  <c r="T40" i="33"/>
  <c r="T9" i="33"/>
  <c r="T11" i="33" s="1"/>
  <c r="T32" i="33"/>
  <c r="T24" i="33"/>
  <c r="BL127" i="22"/>
  <c r="BL128" i="22"/>
  <c r="CD132" i="22"/>
  <c r="CD133" i="22" s="1"/>
  <c r="CD128" i="22"/>
  <c r="CD127" i="22"/>
  <c r="AI54" i="22"/>
  <c r="BU93" i="22"/>
  <c r="BU94" i="22"/>
  <c r="BU98" i="22"/>
  <c r="BU99" i="22" s="1"/>
  <c r="AL123" i="22"/>
  <c r="AL154" i="22" s="1"/>
  <c r="AL61" i="22"/>
  <c r="BH127" i="22"/>
  <c r="BH128" i="22"/>
  <c r="AL89" i="22"/>
  <c r="BA33" i="33"/>
  <c r="BA36" i="33"/>
  <c r="BE128" i="22"/>
  <c r="BE127" i="22"/>
  <c r="CG122" i="22" l="1"/>
  <c r="CH129" i="22"/>
  <c r="CB130" i="22" s="1"/>
  <c r="BV95" i="22"/>
  <c r="BP96" i="22" s="1"/>
  <c r="CL95" i="22"/>
  <c r="CF96" i="22" s="1"/>
  <c r="CI51" i="22"/>
  <c r="CQ95" i="22"/>
  <c r="CK96" i="22" s="1"/>
  <c r="BV60" i="22"/>
  <c r="BP61" i="22" s="1"/>
  <c r="CH52" i="22"/>
  <c r="CG53" i="22"/>
  <c r="CA54" i="22" s="1"/>
  <c r="AH28" i="33"/>
  <c r="BR95" i="22"/>
  <c r="BL96" i="22" s="1"/>
  <c r="CP129" i="22"/>
  <c r="CJ130" i="22" s="1"/>
  <c r="BN95" i="22"/>
  <c r="BH96" i="22" s="1"/>
  <c r="BB129" i="22"/>
  <c r="AV130" i="22" s="1"/>
  <c r="BV129" i="22"/>
  <c r="BP130" i="22" s="1"/>
  <c r="CO86" i="22"/>
  <c r="BY51" i="22"/>
  <c r="AI36" i="33"/>
  <c r="BS51" i="22"/>
  <c r="CJ95" i="22"/>
  <c r="CD96" i="22" s="1"/>
  <c r="CN95" i="22"/>
  <c r="CH96" i="22" s="1"/>
  <c r="BR60" i="22"/>
  <c r="BL61" i="22" s="1"/>
  <c r="CE95" i="22"/>
  <c r="BY96" i="22" s="1"/>
  <c r="CN129" i="22"/>
  <c r="CH130" i="22" s="1"/>
  <c r="AQ41" i="33"/>
  <c r="AQ43" i="33" s="1"/>
  <c r="CA129" i="22"/>
  <c r="BU130" i="22" s="1"/>
  <c r="CI121" i="22"/>
  <c r="BP60" i="22"/>
  <c r="BJ61" i="22" s="1"/>
  <c r="CR129" i="22"/>
  <c r="CL130" i="22" s="1"/>
  <c r="CL120" i="22"/>
  <c r="CO120" i="22"/>
  <c r="CO122" i="22" s="1"/>
  <c r="CO87" i="22"/>
  <c r="CL87" i="22"/>
  <c r="CE51" i="22"/>
  <c r="CM60" i="22"/>
  <c r="CG61" i="22" s="1"/>
  <c r="CH60" i="22"/>
  <c r="CB61" i="22" s="1"/>
  <c r="CB129" i="22"/>
  <c r="BV130" i="22" s="1"/>
  <c r="BI129" i="22"/>
  <c r="BC130" i="22" s="1"/>
  <c r="AO36" i="33"/>
  <c r="BV87" i="22"/>
  <c r="CE121" i="22"/>
  <c r="CB86" i="22"/>
  <c r="CB51" i="22"/>
  <c r="BS121" i="22"/>
  <c r="CL121" i="22"/>
  <c r="CQ87" i="22"/>
  <c r="CH87" i="22"/>
  <c r="BF121" i="22"/>
  <c r="CO52" i="22"/>
  <c r="CO53" i="22" s="1"/>
  <c r="BV86" i="22"/>
  <c r="BR120" i="22"/>
  <c r="BZ95" i="22"/>
  <c r="BT96" i="22" s="1"/>
  <c r="CG88" i="22"/>
  <c r="CG102" i="22" s="1"/>
  <c r="CB52" i="22"/>
  <c r="BF95" i="22"/>
  <c r="AZ96" i="22" s="1"/>
  <c r="BA28" i="33"/>
  <c r="BR121" i="22"/>
  <c r="CH95" i="22"/>
  <c r="CB96" i="22" s="1"/>
  <c r="BY52" i="22"/>
  <c r="CH51" i="22"/>
  <c r="CE60" i="22"/>
  <c r="BY61" i="22" s="1"/>
  <c r="BF51" i="22"/>
  <c r="CQ129" i="22"/>
  <c r="CK130" i="22" s="1"/>
  <c r="CI86" i="22"/>
  <c r="CI88" i="22" s="1"/>
  <c r="CI102" i="22" s="1"/>
  <c r="BF129" i="22"/>
  <c r="AZ130" i="22" s="1"/>
  <c r="CQ60" i="22"/>
  <c r="CK61" i="22" s="1"/>
  <c r="BD60" i="22"/>
  <c r="AX61" i="22" s="1"/>
  <c r="BY60" i="22"/>
  <c r="BS61" i="22" s="1"/>
  <c r="BB60" i="22"/>
  <c r="AV61" i="22" s="1"/>
  <c r="CL129" i="22"/>
  <c r="CF130" i="22" s="1"/>
  <c r="BZ129" i="22"/>
  <c r="BT130" i="22" s="1"/>
  <c r="CR95" i="22"/>
  <c r="CL96" i="22" s="1"/>
  <c r="AS33" i="33"/>
  <c r="AS35" i="33" s="1"/>
  <c r="AO41" i="33"/>
  <c r="AO43" i="33" s="1"/>
  <c r="CI120" i="22"/>
  <c r="CG131" i="22"/>
  <c r="CG118" i="22" s="1"/>
  <c r="AQ33" i="33"/>
  <c r="AQ35" i="33" s="1"/>
  <c r="CL86" i="22"/>
  <c r="CI52" i="22"/>
  <c r="CI53" i="22" s="1"/>
  <c r="CI67" i="22" s="1"/>
  <c r="AH33" i="33"/>
  <c r="AH35" i="33" s="1"/>
  <c r="AH31" i="33" s="1"/>
  <c r="CN52" i="22"/>
  <c r="CL51" i="22"/>
  <c r="BA41" i="33"/>
  <c r="BA43" i="33" s="1"/>
  <c r="BB44" i="33"/>
  <c r="AF33" i="33"/>
  <c r="AF35" i="33" s="1"/>
  <c r="AF31" i="33" s="1"/>
  <c r="CH121" i="22"/>
  <c r="CH120" i="22"/>
  <c r="CQ51" i="22"/>
  <c r="AS25" i="33"/>
  <c r="AS27" i="33" s="1"/>
  <c r="CN51" i="22"/>
  <c r="Q25" i="33"/>
  <c r="Q27" i="33" s="1"/>
  <c r="Q23" i="33" s="1"/>
  <c r="BB36" i="33"/>
  <c r="BS95" i="22"/>
  <c r="BM96" i="22" s="1"/>
  <c r="AD36" i="33"/>
  <c r="AD29" i="33" s="1"/>
  <c r="AD37" i="33" s="1"/>
  <c r="BY121" i="22"/>
  <c r="CQ86" i="22"/>
  <c r="CN121" i="22"/>
  <c r="CR87" i="22"/>
  <c r="CR52" i="22"/>
  <c r="CQ52" i="22"/>
  <c r="AG41" i="33"/>
  <c r="AG43" i="33" s="1"/>
  <c r="AG39" i="33" s="1"/>
  <c r="R44" i="33"/>
  <c r="BC41" i="33"/>
  <c r="BC43" i="33" s="1"/>
  <c r="CL52" i="22"/>
  <c r="CR60" i="22"/>
  <c r="CL61" i="22" s="1"/>
  <c r="CE87" i="22"/>
  <c r="U25" i="33"/>
  <c r="U27" i="33" s="1"/>
  <c r="U23" i="33" s="1"/>
  <c r="BS60" i="22"/>
  <c r="BM61" i="22" s="1"/>
  <c r="CE52" i="22"/>
  <c r="CN120" i="22"/>
  <c r="Q33" i="33"/>
  <c r="Q35" i="33" s="1"/>
  <c r="Q31" i="33" s="1"/>
  <c r="CO60" i="22"/>
  <c r="CI61" i="22" s="1"/>
  <c r="CB95" i="22"/>
  <c r="BV96" i="22" s="1"/>
  <c r="CJ129" i="22"/>
  <c r="CD130" i="22" s="1"/>
  <c r="CR86" i="22"/>
  <c r="CR51" i="22"/>
  <c r="CQ120" i="22"/>
  <c r="CB87" i="22"/>
  <c r="BC25" i="33"/>
  <c r="BC29" i="33" s="1"/>
  <c r="CR121" i="22"/>
  <c r="CR120" i="22"/>
  <c r="CQ121" i="22"/>
  <c r="CN60" i="22"/>
  <c r="CH61" i="22" s="1"/>
  <c r="BJ86" i="22"/>
  <c r="BR87" i="22"/>
  <c r="CJ60" i="22"/>
  <c r="CD61" i="22" s="1"/>
  <c r="CE129" i="22"/>
  <c r="BY130" i="22" s="1"/>
  <c r="CO129" i="22"/>
  <c r="CI130" i="22" s="1"/>
  <c r="AH44" i="33"/>
  <c r="AH29" i="33" s="1"/>
  <c r="AH45" i="33" s="1"/>
  <c r="BZ60" i="22"/>
  <c r="BT61" i="22" s="1"/>
  <c r="BS120" i="22"/>
  <c r="BJ95" i="22"/>
  <c r="BD96" i="22" s="1"/>
  <c r="BF52" i="22"/>
  <c r="BF86" i="22"/>
  <c r="CO95" i="22"/>
  <c r="CI96" i="22" s="1"/>
  <c r="CN87" i="22"/>
  <c r="CB121" i="22"/>
  <c r="U33" i="33"/>
  <c r="U35" i="33" s="1"/>
  <c r="U31" i="33" s="1"/>
  <c r="BS86" i="22"/>
  <c r="AO25" i="33"/>
  <c r="BS87" i="22"/>
  <c r="BJ60" i="22"/>
  <c r="BD61" i="22" s="1"/>
  <c r="CL60" i="22"/>
  <c r="CF61" i="22" s="1"/>
  <c r="CJ86" i="22"/>
  <c r="BV121" i="22"/>
  <c r="CN86" i="22"/>
  <c r="BS52" i="22"/>
  <c r="BS53" i="22" s="1"/>
  <c r="BS67" i="22" s="1"/>
  <c r="BF87" i="22"/>
  <c r="CB120" i="22"/>
  <c r="BZ87" i="22"/>
  <c r="BY129" i="22"/>
  <c r="BS130" i="22" s="1"/>
  <c r="BF60" i="22"/>
  <c r="AZ61" i="22" s="1"/>
  <c r="BY120" i="22"/>
  <c r="BZ86" i="22"/>
  <c r="CE86" i="22"/>
  <c r="BY86" i="22"/>
  <c r="R25" i="33"/>
  <c r="R27" i="33" s="1"/>
  <c r="R23" i="33" s="1"/>
  <c r="BJ129" i="22"/>
  <c r="BD130" i="22" s="1"/>
  <c r="BJ120" i="22"/>
  <c r="BB95" i="22"/>
  <c r="AV96" i="22" s="1"/>
  <c r="BY95" i="22"/>
  <c r="BS96" i="22" s="1"/>
  <c r="CH86" i="22"/>
  <c r="BF120" i="22"/>
  <c r="BV51" i="22"/>
  <c r="AG28" i="33"/>
  <c r="CJ121" i="22"/>
  <c r="U41" i="33"/>
  <c r="U43" i="33" s="1"/>
  <c r="U39" i="33" s="1"/>
  <c r="CE120" i="22"/>
  <c r="BZ121" i="22"/>
  <c r="BZ52" i="22"/>
  <c r="BV120" i="22"/>
  <c r="BJ121" i="22"/>
  <c r="CJ87" i="22"/>
  <c r="BJ52" i="22"/>
  <c r="CB60" i="22"/>
  <c r="BV61" i="22" s="1"/>
  <c r="BV52" i="22"/>
  <c r="CJ120" i="22"/>
  <c r="BR129" i="22"/>
  <c r="BL130" i="22" s="1"/>
  <c r="BR52" i="22"/>
  <c r="BJ51" i="22"/>
  <c r="BS129" i="22"/>
  <c r="BM130" i="22" s="1"/>
  <c r="BD95" i="22"/>
  <c r="AX96" i="22" s="1"/>
  <c r="BR86" i="22"/>
  <c r="AF41" i="33"/>
  <c r="AF43" i="33" s="1"/>
  <c r="AF39" i="33" s="1"/>
  <c r="AI25" i="33"/>
  <c r="AI27" i="33" s="1"/>
  <c r="AI23" i="33" s="1"/>
  <c r="BY87" i="22"/>
  <c r="BZ120" i="22"/>
  <c r="BZ51" i="22"/>
  <c r="BH95" i="22"/>
  <c r="BB96" i="22" s="1"/>
  <c r="CP95" i="22"/>
  <c r="CJ96" i="22" s="1"/>
  <c r="BD129" i="22"/>
  <c r="AX130" i="22" s="1"/>
  <c r="AJ80" i="22"/>
  <c r="AJ106" i="22" s="1"/>
  <c r="AK80" i="22"/>
  <c r="AK106" i="22" s="1"/>
  <c r="AI80" i="22"/>
  <c r="AI106" i="22" s="1"/>
  <c r="BL129" i="22"/>
  <c r="BF130" i="22" s="1"/>
  <c r="BE129" i="22"/>
  <c r="AY130" i="22" s="1"/>
  <c r="AI109" i="22"/>
  <c r="AI139" i="22" s="1"/>
  <c r="AB80" i="22"/>
  <c r="AB106" i="22" s="1"/>
  <c r="CM129" i="22"/>
  <c r="CG130" i="22" s="1"/>
  <c r="BQ60" i="22"/>
  <c r="BK61" i="22" s="1"/>
  <c r="CF95" i="22"/>
  <c r="BZ96" i="22" s="1"/>
  <c r="AR25" i="33"/>
  <c r="AR29" i="33" s="1"/>
  <c r="AD41" i="33"/>
  <c r="AD43" i="33" s="1"/>
  <c r="AD39" i="33" s="1"/>
  <c r="AR33" i="33"/>
  <c r="AR35" i="33" s="1"/>
  <c r="AG36" i="33"/>
  <c r="AG29" i="33" s="1"/>
  <c r="BG24" i="33"/>
  <c r="BG28" i="33" s="1"/>
  <c r="BG40" i="33"/>
  <c r="BG44" i="33" s="1"/>
  <c r="BG11" i="33"/>
  <c r="AI44" i="33"/>
  <c r="AG109" i="22"/>
  <c r="AG139" i="22" s="1"/>
  <c r="BT129" i="22"/>
  <c r="BN130" i="22" s="1"/>
  <c r="BG60" i="22"/>
  <c r="BA61" i="22" s="1"/>
  <c r="CD129" i="22"/>
  <c r="BX130" i="22" s="1"/>
  <c r="BM129" i="22"/>
  <c r="BG130" i="22" s="1"/>
  <c r="AK123" i="22"/>
  <c r="AK154" i="22" s="1"/>
  <c r="CF121" i="22"/>
  <c r="CF120" i="22"/>
  <c r="AG80" i="22"/>
  <c r="AG106" i="22" s="1"/>
  <c r="CF129" i="22"/>
  <c r="BZ130" i="22" s="1"/>
  <c r="BR51" i="22"/>
  <c r="BL95" i="22"/>
  <c r="BF96" i="22" s="1"/>
  <c r="BW95" i="22"/>
  <c r="BQ96" i="22" s="1"/>
  <c r="BT95" i="22"/>
  <c r="BN96" i="22" s="1"/>
  <c r="CF86" i="22"/>
  <c r="CF87" i="22"/>
  <c r="CF60" i="22"/>
  <c r="CF52" i="22"/>
  <c r="CF51" i="22"/>
  <c r="AK109" i="22"/>
  <c r="AK139" i="22" s="1"/>
  <c r="BP129" i="22"/>
  <c r="BJ130" i="22" s="1"/>
  <c r="BJ87" i="22"/>
  <c r="CJ52" i="22"/>
  <c r="CJ51" i="22"/>
  <c r="BG129" i="22"/>
  <c r="BA130" i="22" s="1"/>
  <c r="AD80" i="22"/>
  <c r="AD106" i="22" s="1"/>
  <c r="AK130" i="22"/>
  <c r="AL73" i="22"/>
  <c r="AL76" i="22"/>
  <c r="AL109" i="22" s="1"/>
  <c r="AL139" i="22" s="1"/>
  <c r="BU129" i="22"/>
  <c r="BO130" i="22" s="1"/>
  <c r="BK60" i="22"/>
  <c r="BE61" i="22" s="1"/>
  <c r="CD60" i="22"/>
  <c r="BX61" i="22" s="1"/>
  <c r="BO95" i="22"/>
  <c r="BI96" i="22" s="1"/>
  <c r="CM95" i="22"/>
  <c r="CG96" i="22" s="1"/>
  <c r="CK95" i="22"/>
  <c r="CE96" i="22" s="1"/>
  <c r="BM95" i="22"/>
  <c r="BG96" i="22" s="1"/>
  <c r="CI60" i="22"/>
  <c r="CC61" i="22" s="1"/>
  <c r="CI95" i="22"/>
  <c r="CC96" i="22" s="1"/>
  <c r="BI95" i="22"/>
  <c r="BC96" i="22" s="1"/>
  <c r="CS60" i="22"/>
  <c r="CM61" i="22" s="1"/>
  <c r="BM60" i="22"/>
  <c r="BG61" i="22" s="1"/>
  <c r="CK129" i="22"/>
  <c r="CE130" i="22" s="1"/>
  <c r="BN129" i="22"/>
  <c r="BH130" i="22" s="1"/>
  <c r="CA60" i="22"/>
  <c r="BK129" i="22"/>
  <c r="BE130" i="22" s="1"/>
  <c r="BC60" i="22"/>
  <c r="AW61" i="22" s="1"/>
  <c r="BL60" i="22"/>
  <c r="BF61" i="22" s="1"/>
  <c r="CC129" i="22"/>
  <c r="BW130" i="22" s="1"/>
  <c r="BC95" i="22"/>
  <c r="AW96" i="22" s="1"/>
  <c r="BH60" i="22"/>
  <c r="BB61" i="22" s="1"/>
  <c r="BG95" i="22"/>
  <c r="BA96" i="22" s="1"/>
  <c r="BX60" i="22"/>
  <c r="BR61" i="22" s="1"/>
  <c r="CC60" i="22"/>
  <c r="BW61" i="22" s="1"/>
  <c r="BU95" i="22"/>
  <c r="BO96" i="22" s="1"/>
  <c r="AJ33" i="33"/>
  <c r="AJ36" i="33"/>
  <c r="AG27" i="33"/>
  <c r="AG23" i="33" s="1"/>
  <c r="BA27" i="33"/>
  <c r="BA29" i="33"/>
  <c r="BA37" i="33" s="1"/>
  <c r="CK121" i="22"/>
  <c r="CK120" i="22"/>
  <c r="AC28" i="33"/>
  <c r="AC25" i="33"/>
  <c r="AD27" i="33"/>
  <c r="AD23" i="33" s="1"/>
  <c r="BD51" i="22"/>
  <c r="BD52" i="22"/>
  <c r="CC51" i="22"/>
  <c r="CC52" i="22"/>
  <c r="BW60" i="22"/>
  <c r="AT36" i="33"/>
  <c r="AT33" i="33"/>
  <c r="AW4" i="33"/>
  <c r="AW10" i="33" s="1"/>
  <c r="AW11" i="33" s="1"/>
  <c r="AK10" i="33"/>
  <c r="AL4" i="33"/>
  <c r="CD95" i="22"/>
  <c r="BU120" i="22"/>
  <c r="BU121" i="22"/>
  <c r="BO129" i="22"/>
  <c r="BX129" i="22"/>
  <c r="CI129" i="22"/>
  <c r="BD25" i="33"/>
  <c r="BD28" i="33"/>
  <c r="BK95" i="22"/>
  <c r="BT60" i="22"/>
  <c r="AB109" i="22"/>
  <c r="AB139" i="22" s="1"/>
  <c r="BX86" i="22"/>
  <c r="BX87" i="22"/>
  <c r="CA95" i="22"/>
  <c r="S41" i="33"/>
  <c r="S44" i="33"/>
  <c r="BG86" i="22"/>
  <c r="BG87" i="22"/>
  <c r="CP87" i="22"/>
  <c r="CP86" i="22"/>
  <c r="BO60" i="22"/>
  <c r="Q43" i="33"/>
  <c r="Q39" i="33" s="1"/>
  <c r="AU24" i="33"/>
  <c r="AU40" i="33"/>
  <c r="AU32" i="33"/>
  <c r="AU11" i="33"/>
  <c r="BD87" i="22"/>
  <c r="BD86" i="22"/>
  <c r="CC86" i="22"/>
  <c r="CC87" i="22"/>
  <c r="AT44" i="33"/>
  <c r="AT41" i="33"/>
  <c r="BD33" i="33"/>
  <c r="BD36" i="33"/>
  <c r="CA86" i="22"/>
  <c r="CA87" i="22"/>
  <c r="BL86" i="22"/>
  <c r="BL87" i="22"/>
  <c r="AI43" i="33"/>
  <c r="AI39" i="33" s="1"/>
  <c r="BN87" i="22"/>
  <c r="BN86" i="22"/>
  <c r="BX121" i="22"/>
  <c r="BX120" i="22"/>
  <c r="BI51" i="22"/>
  <c r="BI52" i="22"/>
  <c r="BG120" i="22"/>
  <c r="BG121" i="22"/>
  <c r="BT86" i="22"/>
  <c r="BT87" i="22"/>
  <c r="CP51" i="22"/>
  <c r="CP52" i="22"/>
  <c r="CD52" i="22"/>
  <c r="CD51" i="22"/>
  <c r="BG36" i="33"/>
  <c r="BG33" i="33"/>
  <c r="AE28" i="33"/>
  <c r="AE25" i="33"/>
  <c r="BI60" i="22"/>
  <c r="AC41" i="33"/>
  <c r="AC44" i="33"/>
  <c r="BW51" i="22"/>
  <c r="BW52" i="22"/>
  <c r="CP60" i="22"/>
  <c r="BW129" i="22"/>
  <c r="CC120" i="22"/>
  <c r="CC121" i="22"/>
  <c r="AT25" i="33"/>
  <c r="AT28" i="33"/>
  <c r="BH4" i="33"/>
  <c r="BH10" i="33" s="1"/>
  <c r="AV10" i="33"/>
  <c r="BD41" i="33"/>
  <c r="BD44" i="33"/>
  <c r="BO86" i="22"/>
  <c r="BO87" i="22"/>
  <c r="BE120" i="22"/>
  <c r="BE121" i="22"/>
  <c r="AJ11" i="33"/>
  <c r="BQ51" i="22"/>
  <c r="BQ52" i="22"/>
  <c r="BK86" i="22"/>
  <c r="BK87" i="22"/>
  <c r="CS95" i="22"/>
  <c r="S25" i="33"/>
  <c r="S28" i="33"/>
  <c r="CD121" i="22"/>
  <c r="CD120" i="22"/>
  <c r="BH120" i="22"/>
  <c r="BH121" i="22"/>
  <c r="CA123" i="22"/>
  <c r="CG136" i="22"/>
  <c r="CM52" i="22"/>
  <c r="CM51" i="22"/>
  <c r="CK60" i="22"/>
  <c r="AI89" i="22"/>
  <c r="CS51" i="22"/>
  <c r="CS52" i="22"/>
  <c r="BF25" i="33"/>
  <c r="BF28" i="33"/>
  <c r="BU86" i="22"/>
  <c r="BU87" i="22"/>
  <c r="AD35" i="33"/>
  <c r="AD31" i="33" s="1"/>
  <c r="BM86" i="22"/>
  <c r="BM87" i="22"/>
  <c r="CA52" i="22"/>
  <c r="CA51" i="22"/>
  <c r="AJ40" i="33"/>
  <c r="BB35" i="33"/>
  <c r="BL52" i="22"/>
  <c r="BL51" i="22"/>
  <c r="BN51" i="22"/>
  <c r="BN52" i="22"/>
  <c r="BX51" i="22"/>
  <c r="BX52" i="22"/>
  <c r="BG51" i="22"/>
  <c r="BG52" i="22"/>
  <c r="BE44" i="33"/>
  <c r="BE41" i="33"/>
  <c r="CD86" i="22"/>
  <c r="CD87" i="22"/>
  <c r="T80" i="22"/>
  <c r="T106" i="22" s="1"/>
  <c r="CM120" i="22"/>
  <c r="CM121" i="22"/>
  <c r="CK86" i="22"/>
  <c r="CK87" i="22"/>
  <c r="T25" i="33"/>
  <c r="T28" i="33"/>
  <c r="AP36" i="33"/>
  <c r="AP33" i="33"/>
  <c r="AE41" i="33"/>
  <c r="AE44" i="33"/>
  <c r="AG35" i="33"/>
  <c r="AG31" i="33" s="1"/>
  <c r="BW120" i="22"/>
  <c r="BW121" i="22"/>
  <c r="BB27" i="33"/>
  <c r="BF41" i="33"/>
  <c r="BF44" i="33"/>
  <c r="BM120" i="22"/>
  <c r="BM121" i="22"/>
  <c r="BE52" i="22"/>
  <c r="BE51" i="22"/>
  <c r="CA120" i="22"/>
  <c r="CA121" i="22"/>
  <c r="AJ24" i="33"/>
  <c r="BL121" i="22"/>
  <c r="BL120" i="22"/>
  <c r="BK51" i="22"/>
  <c r="BK52" i="22"/>
  <c r="BT120" i="22"/>
  <c r="BT121" i="22"/>
  <c r="BE36" i="33"/>
  <c r="BE33" i="33"/>
  <c r="BH87" i="22"/>
  <c r="BH86" i="22"/>
  <c r="T109" i="22"/>
  <c r="T139" i="22" s="1"/>
  <c r="CM86" i="22"/>
  <c r="CM87" i="22"/>
  <c r="AH43" i="33"/>
  <c r="AH39" i="33" s="1"/>
  <c r="BH129" i="22"/>
  <c r="T36" i="33"/>
  <c r="T33" i="33"/>
  <c r="AE36" i="33"/>
  <c r="AE33" i="33"/>
  <c r="BN60" i="22"/>
  <c r="CK51" i="22"/>
  <c r="CK52" i="22"/>
  <c r="BP87" i="22"/>
  <c r="BP86" i="22"/>
  <c r="BC120" i="22"/>
  <c r="BC121" i="22"/>
  <c r="R35" i="33"/>
  <c r="R31" i="33" s="1"/>
  <c r="BX95" i="22"/>
  <c r="BW86" i="22"/>
  <c r="BW87" i="22"/>
  <c r="BD120" i="22"/>
  <c r="BD121" i="22"/>
  <c r="BF33" i="33"/>
  <c r="BF36" i="33"/>
  <c r="BM52" i="22"/>
  <c r="BM51" i="22"/>
  <c r="BO51" i="22"/>
  <c r="BO52" i="22"/>
  <c r="BE87" i="22"/>
  <c r="BE86" i="22"/>
  <c r="BQ86" i="22"/>
  <c r="BQ87" i="22"/>
  <c r="BI120" i="22"/>
  <c r="BI121" i="22"/>
  <c r="BU60" i="22"/>
  <c r="BE25" i="33"/>
  <c r="BE28" i="33"/>
  <c r="BE60" i="22"/>
  <c r="AY61" i="22" s="1"/>
  <c r="BQ95" i="22"/>
  <c r="BC129" i="22"/>
  <c r="AW130" i="22" s="1"/>
  <c r="AP44" i="33"/>
  <c r="AP41" i="33"/>
  <c r="AR43" i="33"/>
  <c r="BP121" i="22"/>
  <c r="BP120" i="22"/>
  <c r="BC87" i="22"/>
  <c r="BC86" i="22"/>
  <c r="CS121" i="22"/>
  <c r="CS120" i="22"/>
  <c r="AF29" i="33"/>
  <c r="AF27" i="33"/>
  <c r="AF23" i="33" s="1"/>
  <c r="R43" i="33"/>
  <c r="R39" i="33" s="1"/>
  <c r="AI35" i="33"/>
  <c r="AI31" i="33" s="1"/>
  <c r="BK120" i="22"/>
  <c r="BK121" i="22"/>
  <c r="BI86" i="22"/>
  <c r="BI87" i="22"/>
  <c r="V24" i="33"/>
  <c r="V40" i="33"/>
  <c r="V32" i="33"/>
  <c r="CP120" i="22"/>
  <c r="CP121" i="22"/>
  <c r="BA35" i="33"/>
  <c r="T41" i="33"/>
  <c r="T44" i="33"/>
  <c r="AP25" i="33"/>
  <c r="AP28" i="33"/>
  <c r="AC36" i="33"/>
  <c r="AC33" i="33"/>
  <c r="BP52" i="22"/>
  <c r="BP51" i="22"/>
  <c r="AO35" i="33"/>
  <c r="CS129" i="22"/>
  <c r="AQ27" i="33"/>
  <c r="AQ29" i="33"/>
  <c r="BC51" i="22"/>
  <c r="BC52" i="22"/>
  <c r="CS86" i="22"/>
  <c r="CS87" i="22"/>
  <c r="CC95" i="22"/>
  <c r="BU52" i="22"/>
  <c r="BU51" i="22"/>
  <c r="BC35" i="33"/>
  <c r="BB43" i="33"/>
  <c r="BO120" i="22"/>
  <c r="BO121" i="22"/>
  <c r="BQ129" i="22"/>
  <c r="BQ121" i="22"/>
  <c r="BQ120" i="22"/>
  <c r="AS43" i="33"/>
  <c r="AH27" i="33"/>
  <c r="AH23" i="33" s="1"/>
  <c r="BN120" i="22"/>
  <c r="BN121" i="22"/>
  <c r="BP95" i="22"/>
  <c r="S36" i="33"/>
  <c r="S33" i="33"/>
  <c r="BT51" i="22"/>
  <c r="BT52" i="22"/>
  <c r="X4" i="33"/>
  <c r="W10" i="33"/>
  <c r="BE95" i="22"/>
  <c r="AY96" i="22" s="1"/>
  <c r="BH51" i="22"/>
  <c r="BH52" i="22"/>
  <c r="BC45" i="33" l="1"/>
  <c r="CO88" i="22"/>
  <c r="CI89" i="22" s="1"/>
  <c r="CG67" i="22"/>
  <c r="CG62" i="22"/>
  <c r="CG56" i="22" s="1"/>
  <c r="CH53" i="22"/>
  <c r="CH67" i="22" s="1"/>
  <c r="BF122" i="22"/>
  <c r="AZ123" i="22" s="1"/>
  <c r="BY88" i="22"/>
  <c r="BS89" i="22" s="1"/>
  <c r="AQ45" i="33"/>
  <c r="BY53" i="22"/>
  <c r="BY67" i="22" s="1"/>
  <c r="CL122" i="22"/>
  <c r="CL131" i="22" s="1"/>
  <c r="CB53" i="22"/>
  <c r="BV54" i="22" s="1"/>
  <c r="CI122" i="22"/>
  <c r="CI136" i="22" s="1"/>
  <c r="CH122" i="22"/>
  <c r="CH131" i="22" s="1"/>
  <c r="CH118" i="22" s="1"/>
  <c r="CB88" i="22"/>
  <c r="CB102" i="22" s="1"/>
  <c r="CE53" i="22"/>
  <c r="CE67" i="22" s="1"/>
  <c r="BY122" i="22"/>
  <c r="BS123" i="22" s="1"/>
  <c r="AO29" i="33"/>
  <c r="AO45" i="33" s="1"/>
  <c r="CE122" i="22"/>
  <c r="CE131" i="22" s="1"/>
  <c r="CE125" i="22" s="1"/>
  <c r="CQ88" i="22"/>
  <c r="CK89" i="22" s="1"/>
  <c r="CG135" i="22"/>
  <c r="CA89" i="22"/>
  <c r="CG97" i="22"/>
  <c r="CG91" i="22" s="1"/>
  <c r="CL88" i="22"/>
  <c r="CL102" i="22" s="1"/>
  <c r="BS122" i="22"/>
  <c r="BS136" i="22" s="1"/>
  <c r="BR122" i="22"/>
  <c r="BR131" i="22" s="1"/>
  <c r="CL53" i="22"/>
  <c r="CL62" i="22" s="1"/>
  <c r="BV88" i="22"/>
  <c r="BV102" i="22" s="1"/>
  <c r="CH88" i="22"/>
  <c r="CB89" i="22" s="1"/>
  <c r="CG134" i="22"/>
  <c r="CG125" i="22"/>
  <c r="BB29" i="33"/>
  <c r="BB37" i="33" s="1"/>
  <c r="CE88" i="22"/>
  <c r="CE102" i="22" s="1"/>
  <c r="BF53" i="22"/>
  <c r="BJ122" i="22"/>
  <c r="BJ131" i="22" s="1"/>
  <c r="BJ134" i="22" s="1"/>
  <c r="CN53" i="22"/>
  <c r="CH54" i="22" s="1"/>
  <c r="CN88" i="22"/>
  <c r="CN102" i="22" s="1"/>
  <c r="CR53" i="22"/>
  <c r="CR62" i="22" s="1"/>
  <c r="CR56" i="22" s="1"/>
  <c r="CQ53" i="22"/>
  <c r="CK54" i="22" s="1"/>
  <c r="CR88" i="22"/>
  <c r="CL89" i="22" s="1"/>
  <c r="BR88" i="22"/>
  <c r="BR102" i="22" s="1"/>
  <c r="BS88" i="22"/>
  <c r="BS102" i="22" s="1"/>
  <c r="BV53" i="22"/>
  <c r="BV62" i="22" s="1"/>
  <c r="BV56" i="22" s="1"/>
  <c r="CR122" i="22"/>
  <c r="CL123" i="22" s="1"/>
  <c r="CB122" i="22"/>
  <c r="BV123" i="22" s="1"/>
  <c r="CN122" i="22"/>
  <c r="CH123" i="22" s="1"/>
  <c r="CQ122" i="22"/>
  <c r="CQ131" i="22" s="1"/>
  <c r="BF88" i="22"/>
  <c r="AF37" i="33"/>
  <c r="U29" i="33"/>
  <c r="U45" i="33" s="1"/>
  <c r="AS29" i="33"/>
  <c r="AS37" i="33" s="1"/>
  <c r="Q29" i="33"/>
  <c r="Q45" i="33" s="1"/>
  <c r="AG45" i="33"/>
  <c r="BC27" i="33"/>
  <c r="BC23" i="33" s="1"/>
  <c r="BJ88" i="22"/>
  <c r="BJ97" i="22" s="1"/>
  <c r="BJ102" i="22" s="1"/>
  <c r="BG25" i="33"/>
  <c r="BG27" i="33" s="1"/>
  <c r="AO27" i="33"/>
  <c r="AO23" i="33" s="1"/>
  <c r="BZ88" i="22"/>
  <c r="BT89" i="22" s="1"/>
  <c r="BV122" i="22"/>
  <c r="BV131" i="22" s="1"/>
  <c r="CC54" i="22"/>
  <c r="CJ88" i="22"/>
  <c r="CJ102" i="22" s="1"/>
  <c r="BM54" i="22"/>
  <c r="BS62" i="22"/>
  <c r="R29" i="33"/>
  <c r="R37" i="33" s="1"/>
  <c r="CJ122" i="22"/>
  <c r="CJ136" i="22" s="1"/>
  <c r="BZ122" i="22"/>
  <c r="BT123" i="22" s="1"/>
  <c r="BZ53" i="22"/>
  <c r="BT54" i="22" s="1"/>
  <c r="BJ53" i="22"/>
  <c r="BD54" i="22" s="1"/>
  <c r="BR53" i="22"/>
  <c r="BR62" i="22" s="1"/>
  <c r="CI62" i="22"/>
  <c r="CI56" i="22" s="1"/>
  <c r="AI29" i="33"/>
  <c r="AI45" i="33" s="1"/>
  <c r="AR37" i="33"/>
  <c r="CI97" i="22"/>
  <c r="CI100" i="22" s="1"/>
  <c r="AR27" i="33"/>
  <c r="AR23" i="33" s="1"/>
  <c r="CC89" i="22"/>
  <c r="BT53" i="22"/>
  <c r="BN54" i="22" s="1"/>
  <c r="BP88" i="22"/>
  <c r="BP102" i="22" s="1"/>
  <c r="AL80" i="22"/>
  <c r="AL106" i="22" s="1"/>
  <c r="CA122" i="22"/>
  <c r="CA136" i="22" s="1"/>
  <c r="CD122" i="22"/>
  <c r="CD136" i="22" s="1"/>
  <c r="CF88" i="22"/>
  <c r="BO88" i="22"/>
  <c r="BI89" i="22" s="1"/>
  <c r="AD45" i="33"/>
  <c r="BA45" i="33"/>
  <c r="BG41" i="33"/>
  <c r="BG43" i="33" s="1"/>
  <c r="AG37" i="33"/>
  <c r="AF45" i="33"/>
  <c r="BC37" i="33"/>
  <c r="CJ53" i="22"/>
  <c r="BZ61" i="22"/>
  <c r="AK89" i="22"/>
  <c r="BT88" i="22"/>
  <c r="BN89" i="22" s="1"/>
  <c r="BK122" i="22"/>
  <c r="BK131" i="22" s="1"/>
  <c r="BM122" i="22"/>
  <c r="BM131" i="22" s="1"/>
  <c r="BM135" i="22" s="1"/>
  <c r="BO122" i="22"/>
  <c r="BO136" i="22" s="1"/>
  <c r="BX122" i="22"/>
  <c r="BX136" i="22" s="1"/>
  <c r="CK122" i="22"/>
  <c r="CE123" i="22" s="1"/>
  <c r="CF53" i="22"/>
  <c r="CF62" i="22" s="1"/>
  <c r="CF122" i="22"/>
  <c r="BU61" i="22"/>
  <c r="BQ122" i="22"/>
  <c r="BK123" i="22" s="1"/>
  <c r="BU53" i="22"/>
  <c r="BU67" i="22" s="1"/>
  <c r="BK53" i="22"/>
  <c r="BK62" i="22" s="1"/>
  <c r="BK56" i="22" s="1"/>
  <c r="CA53" i="22"/>
  <c r="CA67" i="22" s="1"/>
  <c r="BC53" i="22"/>
  <c r="AW54" i="22" s="1"/>
  <c r="BW88" i="22"/>
  <c r="BQ89" i="22" s="1"/>
  <c r="CC53" i="22"/>
  <c r="BW54" i="22" s="1"/>
  <c r="BC88" i="22"/>
  <c r="AW89" i="22" s="1"/>
  <c r="CM88" i="22"/>
  <c r="CM102" i="22" s="1"/>
  <c r="BN88" i="22"/>
  <c r="BN97" i="22" s="1"/>
  <c r="BN101" i="22" s="1"/>
  <c r="CD88" i="22"/>
  <c r="CD102" i="22" s="1"/>
  <c r="BL53" i="22"/>
  <c r="BF54" i="22" s="1"/>
  <c r="BQ88" i="22"/>
  <c r="BQ102" i="22" s="1"/>
  <c r="BO53" i="22"/>
  <c r="BO67" i="22" s="1"/>
  <c r="BL122" i="22"/>
  <c r="BL131" i="22" s="1"/>
  <c r="BL135" i="22" s="1"/>
  <c r="BU88" i="22"/>
  <c r="BO89" i="22" s="1"/>
  <c r="CM130" i="22"/>
  <c r="AC35" i="33"/>
  <c r="AC31" i="33" s="1"/>
  <c r="BB130" i="22"/>
  <c r="BE35" i="33"/>
  <c r="BE43" i="33"/>
  <c r="BB31" i="33"/>
  <c r="AJ44" i="33"/>
  <c r="AJ41" i="33"/>
  <c r="BD35" i="33"/>
  <c r="AK32" i="33"/>
  <c r="AK40" i="33"/>
  <c r="AK24" i="33"/>
  <c r="AK11" i="33"/>
  <c r="BH53" i="22"/>
  <c r="CP122" i="22"/>
  <c r="BE27" i="33"/>
  <c r="BE29" i="33"/>
  <c r="BE37" i="33" s="1"/>
  <c r="CK53" i="22"/>
  <c r="CK62" i="22" s="1"/>
  <c r="AH37" i="33"/>
  <c r="BH88" i="22"/>
  <c r="BE53" i="22"/>
  <c r="AY54" i="22" s="1"/>
  <c r="AE43" i="33"/>
  <c r="AE39" i="33" s="1"/>
  <c r="BM88" i="22"/>
  <c r="CM96" i="22"/>
  <c r="BQ130" i="22"/>
  <c r="BW53" i="22"/>
  <c r="BW62" i="22" s="1"/>
  <c r="AE29" i="33"/>
  <c r="AE45" i="33" s="1"/>
  <c r="AE27" i="33"/>
  <c r="AE23" i="33" s="1"/>
  <c r="BL88" i="22"/>
  <c r="BD88" i="22"/>
  <c r="AX89" i="22" s="1"/>
  <c r="BR130" i="22"/>
  <c r="AW40" i="33"/>
  <c r="AW32" i="33"/>
  <c r="AW24" i="33"/>
  <c r="AC27" i="33"/>
  <c r="AC23" i="33" s="1"/>
  <c r="AC29" i="33"/>
  <c r="AC37" i="33" s="1"/>
  <c r="BA23" i="33"/>
  <c r="BC39" i="33"/>
  <c r="AS23" i="33"/>
  <c r="T29" i="33"/>
  <c r="T37" i="33" s="1"/>
  <c r="T27" i="33"/>
  <c r="T23" i="33" s="1"/>
  <c r="AV24" i="33"/>
  <c r="AV40" i="33"/>
  <c r="AV32" i="33"/>
  <c r="AV11" i="33"/>
  <c r="CJ61" i="22"/>
  <c r="CP53" i="22"/>
  <c r="CP62" i="22" s="1"/>
  <c r="BI61" i="22"/>
  <c r="S43" i="33"/>
  <c r="S39" i="33" s="1"/>
  <c r="AO31" i="33"/>
  <c r="S35" i="33"/>
  <c r="S31" i="33" s="1"/>
  <c r="BJ96" i="22"/>
  <c r="BN122" i="22"/>
  <c r="AS39" i="33"/>
  <c r="BP53" i="22"/>
  <c r="T43" i="33"/>
  <c r="T39" i="33" s="1"/>
  <c r="V36" i="33"/>
  <c r="V33" i="33"/>
  <c r="AR45" i="33"/>
  <c r="BI122" i="22"/>
  <c r="BF35" i="33"/>
  <c r="BA39" i="33"/>
  <c r="BC122" i="22"/>
  <c r="AW123" i="22" s="1"/>
  <c r="AE35" i="33"/>
  <c r="AE31" i="33" s="1"/>
  <c r="BT122" i="22"/>
  <c r="BW122" i="22"/>
  <c r="CM122" i="22"/>
  <c r="BG53" i="22"/>
  <c r="BA54" i="22" s="1"/>
  <c r="BN53" i="22"/>
  <c r="BN62" i="22" s="1"/>
  <c r="CM53" i="22"/>
  <c r="S29" i="33"/>
  <c r="S45" i="33" s="1"/>
  <c r="S27" i="33"/>
  <c r="S23" i="33" s="1"/>
  <c r="AS31" i="33"/>
  <c r="BQ53" i="22"/>
  <c r="BH24" i="33"/>
  <c r="BH40" i="33"/>
  <c r="BH32" i="33"/>
  <c r="CC122" i="22"/>
  <c r="BG88" i="22"/>
  <c r="BA89" i="22" s="1"/>
  <c r="AP29" i="33"/>
  <c r="AP45" i="33" s="1"/>
  <c r="AP27" i="33"/>
  <c r="V44" i="33"/>
  <c r="V41" i="33"/>
  <c r="BP122" i="22"/>
  <c r="AR39" i="33"/>
  <c r="AQ37" i="33"/>
  <c r="BH61" i="22"/>
  <c r="AP35" i="33"/>
  <c r="BD43" i="33"/>
  <c r="BG35" i="33"/>
  <c r="BI53" i="22"/>
  <c r="BI62" i="22" s="1"/>
  <c r="CC88" i="22"/>
  <c r="BH11" i="33"/>
  <c r="CC130" i="22"/>
  <c r="AT35" i="33"/>
  <c r="Y4" i="33"/>
  <c r="X10" i="33"/>
  <c r="BK130" i="22"/>
  <c r="BC31" i="33"/>
  <c r="BW96" i="22"/>
  <c r="AQ23" i="33"/>
  <c r="V25" i="33"/>
  <c r="V28" i="33"/>
  <c r="CI123" i="22"/>
  <c r="CO136" i="22"/>
  <c r="CO131" i="22"/>
  <c r="BO61" i="22"/>
  <c r="AQ31" i="33"/>
  <c r="T35" i="33"/>
  <c r="T31" i="33" s="1"/>
  <c r="AJ25" i="33"/>
  <c r="AJ28" i="33"/>
  <c r="CG65" i="22"/>
  <c r="BF27" i="33"/>
  <c r="BF29" i="33"/>
  <c r="BF37" i="33" s="1"/>
  <c r="BH122" i="22"/>
  <c r="BH131" i="22" s="1"/>
  <c r="BK88" i="22"/>
  <c r="BK97" i="22" s="1"/>
  <c r="BC61" i="22"/>
  <c r="AU33" i="33"/>
  <c r="AU36" i="33"/>
  <c r="BU96" i="22"/>
  <c r="BN61" i="22"/>
  <c r="BD27" i="33"/>
  <c r="BD29" i="33"/>
  <c r="BD45" i="33" s="1"/>
  <c r="BB39" i="33"/>
  <c r="CS88" i="22"/>
  <c r="BI88" i="22"/>
  <c r="CS122" i="22"/>
  <c r="CS131" i="22" s="1"/>
  <c r="AP43" i="33"/>
  <c r="BK96" i="22"/>
  <c r="BM53" i="22"/>
  <c r="BD122" i="22"/>
  <c r="AX123" i="22" s="1"/>
  <c r="CI54" i="22"/>
  <c r="CO67" i="22"/>
  <c r="CO62" i="22"/>
  <c r="BF43" i="33"/>
  <c r="CK88" i="22"/>
  <c r="BX53" i="22"/>
  <c r="CS53" i="22"/>
  <c r="BE122" i="22"/>
  <c r="AY123" i="22" s="1"/>
  <c r="AT29" i="33"/>
  <c r="AT37" i="33" s="1"/>
  <c r="AT27" i="33"/>
  <c r="BG122" i="22"/>
  <c r="BA123" i="22" s="1"/>
  <c r="CA88" i="22"/>
  <c r="CA97" i="22" s="1"/>
  <c r="AT43" i="33"/>
  <c r="AU44" i="33"/>
  <c r="AU41" i="33"/>
  <c r="BX88" i="22"/>
  <c r="BX97" i="22" s="1"/>
  <c r="BE96" i="22"/>
  <c r="BU122" i="22"/>
  <c r="BX96" i="22"/>
  <c r="BQ61" i="22"/>
  <c r="BD53" i="22"/>
  <c r="AX54" i="22" s="1"/>
  <c r="W32" i="33"/>
  <c r="W24" i="33"/>
  <c r="W40" i="33"/>
  <c r="W11" i="33"/>
  <c r="BA31" i="33"/>
  <c r="AO39" i="33"/>
  <c r="BE88" i="22"/>
  <c r="AY89" i="22" s="1"/>
  <c r="AR31" i="33"/>
  <c r="BR96" i="22"/>
  <c r="BB23" i="33"/>
  <c r="AQ39" i="33"/>
  <c r="CE61" i="22"/>
  <c r="AC43" i="33"/>
  <c r="AC39" i="33" s="1"/>
  <c r="CD53" i="22"/>
  <c r="AU25" i="33"/>
  <c r="AU28" i="33"/>
  <c r="CP88" i="22"/>
  <c r="BI130" i="22"/>
  <c r="AX4" i="33"/>
  <c r="AX10" i="33" s="1"/>
  <c r="AM4" i="33"/>
  <c r="AL10" i="33"/>
  <c r="AJ35" i="33"/>
  <c r="CB54" i="22" l="1"/>
  <c r="CH62" i="22"/>
  <c r="CH56" i="22" s="1"/>
  <c r="CG66" i="22"/>
  <c r="CG49" i="22"/>
  <c r="BF131" i="22"/>
  <c r="BF125" i="22" s="1"/>
  <c r="CO102" i="22"/>
  <c r="CO97" i="22"/>
  <c r="CO101" i="22" s="1"/>
  <c r="BY102" i="22"/>
  <c r="BY97" i="22"/>
  <c r="BY84" i="22" s="1"/>
  <c r="BS54" i="22"/>
  <c r="BY62" i="22"/>
  <c r="BY56" i="22" s="1"/>
  <c r="BF62" i="22"/>
  <c r="BF56" i="22" s="1"/>
  <c r="AZ54" i="22"/>
  <c r="BF97" i="22"/>
  <c r="BF84" i="22" s="1"/>
  <c r="AZ89" i="22"/>
  <c r="CR67" i="22"/>
  <c r="CC123" i="22"/>
  <c r="CF123" i="22"/>
  <c r="CL136" i="22"/>
  <c r="CH102" i="22"/>
  <c r="CH135" i="22"/>
  <c r="BD123" i="22"/>
  <c r="CH136" i="22"/>
  <c r="CB123" i="22"/>
  <c r="CH134" i="22"/>
  <c r="CE136" i="22"/>
  <c r="CB67" i="22"/>
  <c r="CH125" i="22"/>
  <c r="CH97" i="22"/>
  <c r="CH101" i="22" s="1"/>
  <c r="CB62" i="22"/>
  <c r="CB66" i="22" s="1"/>
  <c r="BV89" i="22"/>
  <c r="BP54" i="22"/>
  <c r="CI131" i="22"/>
  <c r="CI135" i="22" s="1"/>
  <c r="CG84" i="22"/>
  <c r="CB97" i="22"/>
  <c r="CB91" i="22" s="1"/>
  <c r="CN97" i="22"/>
  <c r="CN84" i="22" s="1"/>
  <c r="CH89" i="22"/>
  <c r="BY89" i="22"/>
  <c r="BY136" i="22"/>
  <c r="BL123" i="22"/>
  <c r="CF89" i="22"/>
  <c r="CE97" i="22"/>
  <c r="CE91" i="22" s="1"/>
  <c r="BS131" i="22"/>
  <c r="BS135" i="22" s="1"/>
  <c r="BY131" i="22"/>
  <c r="BY125" i="22" s="1"/>
  <c r="CL97" i="22"/>
  <c r="CL101" i="22" s="1"/>
  <c r="CR136" i="22"/>
  <c r="BM123" i="22"/>
  <c r="CE62" i="22"/>
  <c r="CE56" i="22" s="1"/>
  <c r="CR131" i="22"/>
  <c r="CR135" i="22" s="1"/>
  <c r="CB136" i="22"/>
  <c r="BY54" i="22"/>
  <c r="BR136" i="22"/>
  <c r="AO37" i="33"/>
  <c r="BS97" i="22"/>
  <c r="BS100" i="22" s="1"/>
  <c r="BM89" i="22"/>
  <c r="BP89" i="22"/>
  <c r="BV97" i="22"/>
  <c r="BV101" i="22" s="1"/>
  <c r="CQ102" i="22"/>
  <c r="BY123" i="22"/>
  <c r="CR97" i="22"/>
  <c r="CR91" i="22" s="1"/>
  <c r="CR102" i="22"/>
  <c r="CQ97" i="22"/>
  <c r="CQ91" i="22" s="1"/>
  <c r="CF54" i="22"/>
  <c r="Q37" i="33"/>
  <c r="CL67" i="22"/>
  <c r="CN136" i="22"/>
  <c r="CN131" i="22"/>
  <c r="CN118" i="22" s="1"/>
  <c r="CG100" i="22"/>
  <c r="CG101" i="22"/>
  <c r="CN67" i="22"/>
  <c r="CN62" i="22"/>
  <c r="CN56" i="22" s="1"/>
  <c r="CB131" i="22"/>
  <c r="CB125" i="22" s="1"/>
  <c r="CQ136" i="22"/>
  <c r="CK123" i="22"/>
  <c r="BR97" i="22"/>
  <c r="BR91" i="22" s="1"/>
  <c r="BB45" i="33"/>
  <c r="CL54" i="22"/>
  <c r="U37" i="33"/>
  <c r="CQ62" i="22"/>
  <c r="CQ65" i="22" s="1"/>
  <c r="CQ67" i="22"/>
  <c r="BL89" i="22"/>
  <c r="AS45" i="33"/>
  <c r="BV67" i="22"/>
  <c r="BV66" i="22"/>
  <c r="BV65" i="22"/>
  <c r="BV49" i="22"/>
  <c r="CR66" i="22"/>
  <c r="CR49" i="22"/>
  <c r="CR65" i="22"/>
  <c r="BG29" i="33"/>
  <c r="BG37" i="33" s="1"/>
  <c r="CE135" i="22"/>
  <c r="CE118" i="22"/>
  <c r="CE134" i="22"/>
  <c r="BV136" i="22"/>
  <c r="CI49" i="22"/>
  <c r="BU62" i="22"/>
  <c r="BU49" i="22" s="1"/>
  <c r="BO54" i="22"/>
  <c r="BD89" i="22"/>
  <c r="BJ135" i="22"/>
  <c r="BJ136" i="22"/>
  <c r="BZ136" i="22"/>
  <c r="BZ131" i="22"/>
  <c r="BZ125" i="22" s="1"/>
  <c r="BJ84" i="22"/>
  <c r="BJ101" i="22"/>
  <c r="BJ100" i="22"/>
  <c r="BJ91" i="22"/>
  <c r="BT67" i="22"/>
  <c r="BR56" i="22"/>
  <c r="BR49" i="22"/>
  <c r="BR66" i="22"/>
  <c r="CD89" i="22"/>
  <c r="BP123" i="22"/>
  <c r="CJ97" i="22"/>
  <c r="CJ84" i="22" s="1"/>
  <c r="BJ62" i="22"/>
  <c r="BJ66" i="22" s="1"/>
  <c r="CD97" i="22"/>
  <c r="CD91" i="22" s="1"/>
  <c r="BZ97" i="22"/>
  <c r="BZ91" i="22" s="1"/>
  <c r="BZ102" i="22"/>
  <c r="BO131" i="22"/>
  <c r="BO134" i="22" s="1"/>
  <c r="CH49" i="22"/>
  <c r="BS56" i="22"/>
  <c r="BS49" i="22"/>
  <c r="BS65" i="22"/>
  <c r="BS66" i="22"/>
  <c r="CH66" i="22"/>
  <c r="CH65" i="22"/>
  <c r="BJ125" i="22"/>
  <c r="BJ118" i="22"/>
  <c r="R45" i="33"/>
  <c r="BI123" i="22"/>
  <c r="CD123" i="22"/>
  <c r="BC62" i="22"/>
  <c r="BC56" i="22" s="1"/>
  <c r="CJ131" i="22"/>
  <c r="CJ118" i="22" s="1"/>
  <c r="BP97" i="22"/>
  <c r="BP91" i="22" s="1"/>
  <c r="BJ89" i="22"/>
  <c r="BZ62" i="22"/>
  <c r="BZ49" i="22" s="1"/>
  <c r="BZ67" i="22"/>
  <c r="BV125" i="22"/>
  <c r="BV134" i="22"/>
  <c r="BV118" i="22"/>
  <c r="BV135" i="22"/>
  <c r="BT62" i="22"/>
  <c r="BT49" i="22" s="1"/>
  <c r="BC131" i="22"/>
  <c r="BC134" i="22" s="1"/>
  <c r="BE62" i="22"/>
  <c r="BE65" i="22" s="1"/>
  <c r="CI84" i="22"/>
  <c r="BU54" i="22"/>
  <c r="BR67" i="22"/>
  <c r="BL54" i="22"/>
  <c r="BC97" i="22"/>
  <c r="BC102" i="22" s="1"/>
  <c r="BU123" i="22"/>
  <c r="CA131" i="22"/>
  <c r="CA125" i="22" s="1"/>
  <c r="BU102" i="22"/>
  <c r="BR123" i="22"/>
  <c r="CI66" i="22"/>
  <c r="BX131" i="22"/>
  <c r="BX118" i="22" s="1"/>
  <c r="CI91" i="22"/>
  <c r="CI65" i="22"/>
  <c r="CI101" i="22"/>
  <c r="BX123" i="22"/>
  <c r="AI37" i="33"/>
  <c r="BQ136" i="22"/>
  <c r="BR65" i="22"/>
  <c r="BQ131" i="22"/>
  <c r="BQ125" i="22" s="1"/>
  <c r="BX89" i="22"/>
  <c r="BN84" i="22"/>
  <c r="BN91" i="22"/>
  <c r="BN102" i="22"/>
  <c r="BH89" i="22"/>
  <c r="BN100" i="22"/>
  <c r="BU97" i="22"/>
  <c r="BU91" i="22" s="1"/>
  <c r="BL62" i="22"/>
  <c r="BL66" i="22" s="1"/>
  <c r="CD131" i="22"/>
  <c r="CD134" i="22" s="1"/>
  <c r="BO102" i="22"/>
  <c r="BO97" i="22"/>
  <c r="BL134" i="22"/>
  <c r="BZ89" i="22"/>
  <c r="CF97" i="22"/>
  <c r="CF102" i="22"/>
  <c r="AE37" i="33"/>
  <c r="BE45" i="33"/>
  <c r="BF45" i="33"/>
  <c r="BM136" i="22"/>
  <c r="CF65" i="22"/>
  <c r="CF66" i="22"/>
  <c r="CF56" i="22"/>
  <c r="CF49" i="22"/>
  <c r="BM125" i="22"/>
  <c r="CJ62" i="22"/>
  <c r="CJ67" i="22"/>
  <c r="CD54" i="22"/>
  <c r="T45" i="33"/>
  <c r="BG123" i="22"/>
  <c r="BL125" i="22"/>
  <c r="BM134" i="22"/>
  <c r="BZ54" i="22"/>
  <c r="CF67" i="22"/>
  <c r="BE123" i="22"/>
  <c r="BL136" i="22"/>
  <c r="BM118" i="22"/>
  <c r="CK131" i="22"/>
  <c r="CK136" i="22"/>
  <c r="BO62" i="22"/>
  <c r="BO56" i="22" s="1"/>
  <c r="BL118" i="22"/>
  <c r="BZ123" i="22"/>
  <c r="CF131" i="22"/>
  <c r="CF136" i="22"/>
  <c r="BF123" i="22"/>
  <c r="BI54" i="22"/>
  <c r="BT102" i="22"/>
  <c r="BT97" i="22"/>
  <c r="BK49" i="22"/>
  <c r="BE54" i="22"/>
  <c r="BK65" i="22"/>
  <c r="BW102" i="22"/>
  <c r="BW97" i="22"/>
  <c r="BK67" i="22"/>
  <c r="BK89" i="22"/>
  <c r="CC67" i="22"/>
  <c r="CC62" i="22"/>
  <c r="BQ97" i="22"/>
  <c r="BQ101" i="22" s="1"/>
  <c r="AC45" i="33"/>
  <c r="CG89" i="22"/>
  <c r="CM97" i="22"/>
  <c r="BK66" i="22"/>
  <c r="AT45" i="33"/>
  <c r="CA62" i="22"/>
  <c r="CS134" i="22"/>
  <c r="CS135" i="22"/>
  <c r="CS125" i="22"/>
  <c r="CS118" i="22"/>
  <c r="BX84" i="22"/>
  <c r="BX101" i="22"/>
  <c r="BX100" i="22"/>
  <c r="BX91" i="22"/>
  <c r="CP56" i="22"/>
  <c r="CP66" i="22"/>
  <c r="CP65" i="22"/>
  <c r="CP49" i="22"/>
  <c r="V27" i="33"/>
  <c r="V23" i="33" s="1"/>
  <c r="V29" i="33"/>
  <c r="V45" i="33" s="1"/>
  <c r="AY4" i="33"/>
  <c r="AY10" i="33" s="1"/>
  <c r="AM10" i="33"/>
  <c r="AN4" i="33"/>
  <c r="AU27" i="33"/>
  <c r="AU29" i="33"/>
  <c r="AU37" i="33" s="1"/>
  <c r="BX54" i="22"/>
  <c r="CD67" i="22"/>
  <c r="CD62" i="22"/>
  <c r="BG131" i="22"/>
  <c r="BD23" i="33"/>
  <c r="X32" i="33"/>
  <c r="X24" i="33"/>
  <c r="X40" i="33"/>
  <c r="X11" i="33"/>
  <c r="V43" i="33"/>
  <c r="V39" i="33" s="1"/>
  <c r="AP23" i="33"/>
  <c r="CG123" i="22"/>
  <c r="CM136" i="22"/>
  <c r="CM131" i="22"/>
  <c r="BN123" i="22"/>
  <c r="BT136" i="22"/>
  <c r="BT131" i="22"/>
  <c r="AK41" i="33"/>
  <c r="AK44" i="33"/>
  <c r="AJ43" i="33"/>
  <c r="AJ39" i="33" s="1"/>
  <c r="BE39" i="33"/>
  <c r="Z4" i="33"/>
  <c r="Y10" i="33"/>
  <c r="S37" i="33"/>
  <c r="AK33" i="33"/>
  <c r="AK36" i="33"/>
  <c r="BH135" i="22"/>
  <c r="BH118" i="22"/>
  <c r="BH134" i="22"/>
  <c r="BH125" i="22"/>
  <c r="BH136" i="22"/>
  <c r="BD62" i="22"/>
  <c r="CE89" i="22"/>
  <c r="CK102" i="22"/>
  <c r="CK97" i="22"/>
  <c r="AP39" i="33"/>
  <c r="CM89" i="22"/>
  <c r="CS102" i="22"/>
  <c r="BE89" i="22"/>
  <c r="BK134" i="22"/>
  <c r="BK125" i="22"/>
  <c r="BK118" i="22"/>
  <c r="BK135" i="22"/>
  <c r="BK136" i="22"/>
  <c r="CO125" i="22"/>
  <c r="CO134" i="22"/>
  <c r="CO135" i="22"/>
  <c r="CO118" i="22"/>
  <c r="BG31" i="33"/>
  <c r="AP37" i="33"/>
  <c r="BJ123" i="22"/>
  <c r="BP131" i="22"/>
  <c r="BP136" i="22"/>
  <c r="BR118" i="22"/>
  <c r="BR135" i="22"/>
  <c r="BR134" i="22"/>
  <c r="BR125" i="22"/>
  <c r="BH33" i="33"/>
  <c r="BH36" i="33"/>
  <c r="BK54" i="22"/>
  <c r="BQ67" i="22"/>
  <c r="BQ62" i="22"/>
  <c r="V35" i="33"/>
  <c r="V31" i="33" s="1"/>
  <c r="AV33" i="33"/>
  <c r="AV36" i="33"/>
  <c r="AW25" i="33"/>
  <c r="AW28" i="33"/>
  <c r="BF89" i="22"/>
  <c r="BL97" i="22"/>
  <c r="BD37" i="33"/>
  <c r="BE31" i="33"/>
  <c r="BW89" i="22"/>
  <c r="CC102" i="22"/>
  <c r="BH41" i="33"/>
  <c r="BH44" i="33"/>
  <c r="CG54" i="22"/>
  <c r="CM67" i="22"/>
  <c r="CM62" i="22"/>
  <c r="BJ54" i="22"/>
  <c r="BP62" i="22"/>
  <c r="BP67" i="22"/>
  <c r="CJ54" i="22"/>
  <c r="CP67" i="22"/>
  <c r="AV41" i="33"/>
  <c r="AV44" i="33"/>
  <c r="AW36" i="33"/>
  <c r="AW33" i="33"/>
  <c r="CJ123" i="22"/>
  <c r="CP136" i="22"/>
  <c r="CP131" i="22"/>
  <c r="BB54" i="22"/>
  <c r="BH62" i="22"/>
  <c r="CL49" i="22"/>
  <c r="CL66" i="22"/>
  <c r="CL65" i="22"/>
  <c r="CL56" i="22"/>
  <c r="AX24" i="33"/>
  <c r="AX32" i="33"/>
  <c r="AX40" i="33"/>
  <c r="AX11" i="33"/>
  <c r="AU35" i="33"/>
  <c r="BN67" i="22"/>
  <c r="BN56" i="22"/>
  <c r="BN49" i="22"/>
  <c r="BN66" i="22"/>
  <c r="BN65" i="22"/>
  <c r="W41" i="33"/>
  <c r="W44" i="33"/>
  <c r="W25" i="33"/>
  <c r="W28" i="33"/>
  <c r="BK101" i="22"/>
  <c r="BK91" i="22"/>
  <c r="BK100" i="22"/>
  <c r="BK102" i="22"/>
  <c r="BK84" i="22"/>
  <c r="AU43" i="33"/>
  <c r="BU89" i="22"/>
  <c r="CA102" i="22"/>
  <c r="AT23" i="33"/>
  <c r="BE131" i="22"/>
  <c r="BC89" i="22"/>
  <c r="BI97" i="22"/>
  <c r="CQ125" i="22"/>
  <c r="CQ118" i="22"/>
  <c r="CQ134" i="22"/>
  <c r="CQ135" i="22"/>
  <c r="BH25" i="33"/>
  <c r="BH28" i="33"/>
  <c r="BH54" i="22"/>
  <c r="AV25" i="33"/>
  <c r="AV28" i="33"/>
  <c r="AW44" i="33"/>
  <c r="AW41" i="33"/>
  <c r="BB89" i="22"/>
  <c r="BH97" i="22"/>
  <c r="CE54" i="22"/>
  <c r="CK67" i="22"/>
  <c r="BE23" i="33"/>
  <c r="CO56" i="22"/>
  <c r="CO66" i="22"/>
  <c r="CO49" i="22"/>
  <c r="CO65" i="22"/>
  <c r="AJ31" i="33"/>
  <c r="CJ89" i="22"/>
  <c r="CP97" i="22"/>
  <c r="CP102" i="22"/>
  <c r="W36" i="33"/>
  <c r="W33" i="33"/>
  <c r="BQ123" i="22"/>
  <c r="BW136" i="22"/>
  <c r="BF31" i="33"/>
  <c r="BC123" i="22"/>
  <c r="BI131" i="22"/>
  <c r="CM123" i="22"/>
  <c r="CS136" i="22"/>
  <c r="BF23" i="33"/>
  <c r="BD31" i="33"/>
  <c r="BG23" i="33"/>
  <c r="CK56" i="22"/>
  <c r="CK66" i="22"/>
  <c r="CK49" i="22"/>
  <c r="CK65" i="22"/>
  <c r="BG54" i="22"/>
  <c r="BM62" i="22"/>
  <c r="BI56" i="22"/>
  <c r="BI49" i="22"/>
  <c r="BI65" i="22"/>
  <c r="BI67" i="22"/>
  <c r="BI66" i="22"/>
  <c r="BR89" i="22"/>
  <c r="BX102" i="22"/>
  <c r="AT39" i="33"/>
  <c r="BR54" i="22"/>
  <c r="BX67" i="22"/>
  <c r="BX62" i="22"/>
  <c r="AT31" i="33"/>
  <c r="BC54" i="22"/>
  <c r="BD39" i="33"/>
  <c r="BG97" i="22"/>
  <c r="BG62" i="22"/>
  <c r="BH123" i="22"/>
  <c r="BN131" i="22"/>
  <c r="BE97" i="22"/>
  <c r="BQ54" i="22"/>
  <c r="BW67" i="22"/>
  <c r="BG39" i="33"/>
  <c r="AJ29" i="33"/>
  <c r="AJ45" i="33" s="1"/>
  <c r="AJ27" i="33"/>
  <c r="AP31" i="33"/>
  <c r="BW123" i="22"/>
  <c r="CC131" i="22"/>
  <c r="CC136" i="22"/>
  <c r="BG89" i="22"/>
  <c r="BM97" i="22"/>
  <c r="BW65" i="22"/>
  <c r="BW56" i="22"/>
  <c r="BW49" i="22"/>
  <c r="BW66" i="22"/>
  <c r="BD131" i="22"/>
  <c r="CA101" i="22"/>
  <c r="CA91" i="22"/>
  <c r="CA100" i="22"/>
  <c r="CA84" i="22"/>
  <c r="BB123" i="22"/>
  <c r="AL40" i="33"/>
  <c r="AL24" i="33"/>
  <c r="AL32" i="33"/>
  <c r="AL11" i="33"/>
  <c r="BO123" i="22"/>
  <c r="BU136" i="22"/>
  <c r="BU131" i="22"/>
  <c r="CM54" i="22"/>
  <c r="CS67" i="22"/>
  <c r="CS62" i="22"/>
  <c r="BF39" i="33"/>
  <c r="CL135" i="22"/>
  <c r="CL118" i="22"/>
  <c r="CL134" i="22"/>
  <c r="CL125" i="22"/>
  <c r="CC97" i="22"/>
  <c r="BD97" i="22"/>
  <c r="BW131" i="22"/>
  <c r="CS97" i="22"/>
  <c r="AK25" i="33"/>
  <c r="AK28" i="33"/>
  <c r="CO91" i="22" l="1"/>
  <c r="CO100" i="22"/>
  <c r="BF135" i="22"/>
  <c r="CO84" i="22"/>
  <c r="BY100" i="22"/>
  <c r="BY101" i="22"/>
  <c r="BY91" i="22"/>
  <c r="BF118" i="22"/>
  <c r="BF134" i="22"/>
  <c r="BF136" i="22"/>
  <c r="BY66" i="22"/>
  <c r="BY65" i="22"/>
  <c r="BY49" i="22"/>
  <c r="BF91" i="22"/>
  <c r="BF67" i="22"/>
  <c r="BF66" i="22"/>
  <c r="BF65" i="22"/>
  <c r="CI125" i="22"/>
  <c r="BF49" i="22"/>
  <c r="BF102" i="22"/>
  <c r="BF100" i="22"/>
  <c r="BF101" i="22"/>
  <c r="CI134" i="22"/>
  <c r="CI118" i="22"/>
  <c r="CN100" i="22"/>
  <c r="CN125" i="22"/>
  <c r="CN101" i="22"/>
  <c r="CN91" i="22"/>
  <c r="BY118" i="22"/>
  <c r="CB56" i="22"/>
  <c r="BY134" i="22"/>
  <c r="CH91" i="22"/>
  <c r="CB65" i="22"/>
  <c r="CB49" i="22"/>
  <c r="BY135" i="22"/>
  <c r="CL91" i="22"/>
  <c r="CH100" i="22"/>
  <c r="CH84" i="22"/>
  <c r="CB101" i="22"/>
  <c r="CB84" i="22"/>
  <c r="CB100" i="22"/>
  <c r="CE49" i="22"/>
  <c r="CL84" i="22"/>
  <c r="CL100" i="22"/>
  <c r="CE65" i="22"/>
  <c r="CE66" i="22"/>
  <c r="CR118" i="22"/>
  <c r="CR101" i="22"/>
  <c r="BV91" i="22"/>
  <c r="CR100" i="22"/>
  <c r="BV84" i="22"/>
  <c r="CR125" i="22"/>
  <c r="CR84" i="22"/>
  <c r="CR134" i="22"/>
  <c r="BS134" i="22"/>
  <c r="BS84" i="22"/>
  <c r="BS125" i="22"/>
  <c r="CE101" i="22"/>
  <c r="BV100" i="22"/>
  <c r="BS118" i="22"/>
  <c r="CE100" i="22"/>
  <c r="CE84" i="22"/>
  <c r="CQ100" i="22"/>
  <c r="BS91" i="22"/>
  <c r="BS101" i="22"/>
  <c r="CQ84" i="22"/>
  <c r="CQ101" i="22"/>
  <c r="BR100" i="22"/>
  <c r="CN135" i="22"/>
  <c r="CB118" i="22"/>
  <c r="CN134" i="22"/>
  <c r="CB134" i="22"/>
  <c r="CB135" i="22"/>
  <c r="CQ49" i="22"/>
  <c r="CQ66" i="22"/>
  <c r="CN66" i="22"/>
  <c r="CN49" i="22"/>
  <c r="CN65" i="22"/>
  <c r="BR84" i="22"/>
  <c r="BR101" i="22"/>
  <c r="CQ56" i="22"/>
  <c r="BG45" i="33"/>
  <c r="CD100" i="22"/>
  <c r="BZ135" i="22"/>
  <c r="BZ118" i="22"/>
  <c r="BZ134" i="22"/>
  <c r="BU56" i="22"/>
  <c r="BO135" i="22"/>
  <c r="BQ84" i="22"/>
  <c r="CD101" i="22"/>
  <c r="CD84" i="22"/>
  <c r="BC101" i="22"/>
  <c r="BU65" i="22"/>
  <c r="BU66" i="22"/>
  <c r="BZ84" i="22"/>
  <c r="CA118" i="22"/>
  <c r="BZ100" i="22"/>
  <c r="BZ101" i="22"/>
  <c r="BC65" i="22"/>
  <c r="BO118" i="22"/>
  <c r="BE66" i="22"/>
  <c r="BE49" i="22"/>
  <c r="BZ56" i="22"/>
  <c r="BE67" i="22"/>
  <c r="BC66" i="22"/>
  <c r="BC67" i="22"/>
  <c r="BE56" i="22"/>
  <c r="BC49" i="22"/>
  <c r="BO125" i="22"/>
  <c r="BP84" i="22"/>
  <c r="BJ49" i="22"/>
  <c r="BJ65" i="22"/>
  <c r="BJ67" i="22"/>
  <c r="BP100" i="22"/>
  <c r="BJ56" i="22"/>
  <c r="BP101" i="22"/>
  <c r="CJ134" i="22"/>
  <c r="BQ91" i="22"/>
  <c r="BQ100" i="22"/>
  <c r="BX125" i="22"/>
  <c r="BC135" i="22"/>
  <c r="CJ100" i="22"/>
  <c r="CJ101" i="22"/>
  <c r="CJ91" i="22"/>
  <c r="BC91" i="22"/>
  <c r="BC84" i="22"/>
  <c r="BC100" i="22"/>
  <c r="BZ65" i="22"/>
  <c r="BO66" i="22"/>
  <c r="BQ135" i="22"/>
  <c r="BC136" i="22"/>
  <c r="BC118" i="22"/>
  <c r="BQ134" i="22"/>
  <c r="BQ118" i="22"/>
  <c r="BC125" i="22"/>
  <c r="BX135" i="22"/>
  <c r="BU100" i="22"/>
  <c r="BO65" i="22"/>
  <c r="BU101" i="22"/>
  <c r="BO49" i="22"/>
  <c r="BU84" i="22"/>
  <c r="CJ135" i="22"/>
  <c r="BZ66" i="22"/>
  <c r="BX134" i="22"/>
  <c r="CJ125" i="22"/>
  <c r="BT65" i="22"/>
  <c r="BT56" i="22"/>
  <c r="CA134" i="22"/>
  <c r="BT66" i="22"/>
  <c r="CA135" i="22"/>
  <c r="CD135" i="22"/>
  <c r="BL67" i="22"/>
  <c r="BL56" i="22"/>
  <c r="BL65" i="22"/>
  <c r="BL49" i="22"/>
  <c r="CD125" i="22"/>
  <c r="CD118" i="22"/>
  <c r="CF101" i="22"/>
  <c r="CF91" i="22"/>
  <c r="CF84" i="22"/>
  <c r="CF100" i="22"/>
  <c r="BO100" i="22"/>
  <c r="BO91" i="22"/>
  <c r="BO84" i="22"/>
  <c r="BO101" i="22"/>
  <c r="AU45" i="33"/>
  <c r="V37" i="33"/>
  <c r="CK135" i="22"/>
  <c r="CK118" i="22"/>
  <c r="CK125" i="22"/>
  <c r="CK134" i="22"/>
  <c r="CJ65" i="22"/>
  <c r="CJ66" i="22"/>
  <c r="CJ49" i="22"/>
  <c r="CJ56" i="22"/>
  <c r="CF118" i="22"/>
  <c r="CF135" i="22"/>
  <c r="CF134" i="22"/>
  <c r="CF125" i="22"/>
  <c r="BT84" i="22"/>
  <c r="BT101" i="22"/>
  <c r="BT91" i="22"/>
  <c r="BT100" i="22"/>
  <c r="CA49" i="22"/>
  <c r="CA56" i="22"/>
  <c r="CA66" i="22"/>
  <c r="CA65" i="22"/>
  <c r="BW91" i="22"/>
  <c r="BW84" i="22"/>
  <c r="BW101" i="22"/>
  <c r="BW100" i="22"/>
  <c r="CC65" i="22"/>
  <c r="CC66" i="22"/>
  <c r="CC56" i="22"/>
  <c r="CC49" i="22"/>
  <c r="CM100" i="22"/>
  <c r="CM84" i="22"/>
  <c r="CM101" i="22"/>
  <c r="CM91" i="22"/>
  <c r="CS100" i="22"/>
  <c r="CS101" i="22"/>
  <c r="CS84" i="22"/>
  <c r="CS91" i="22"/>
  <c r="BG49" i="22"/>
  <c r="BG66" i="22"/>
  <c r="BG65" i="22"/>
  <c r="BG67" i="22"/>
  <c r="BG56" i="22"/>
  <c r="CC84" i="22"/>
  <c r="CC101" i="22"/>
  <c r="CC100" i="22"/>
  <c r="CC91" i="22"/>
  <c r="AL41" i="33"/>
  <c r="AL44" i="33"/>
  <c r="AJ23" i="33"/>
  <c r="BI125" i="22"/>
  <c r="BI135" i="22"/>
  <c r="BI136" i="22"/>
  <c r="BI134" i="22"/>
  <c r="BI118" i="22"/>
  <c r="W43" i="33"/>
  <c r="W39" i="33" s="1"/>
  <c r="AX33" i="33"/>
  <c r="AX36" i="33"/>
  <c r="BP66" i="22"/>
  <c r="BP56" i="22"/>
  <c r="BP49" i="22"/>
  <c r="BP65" i="22"/>
  <c r="BX66" i="22"/>
  <c r="BX56" i="22"/>
  <c r="BX49" i="22"/>
  <c r="BX65" i="22"/>
  <c r="BE135" i="22"/>
  <c r="BE118" i="22"/>
  <c r="BE134" i="22"/>
  <c r="BE125" i="22"/>
  <c r="BE136" i="22"/>
  <c r="BD118" i="22"/>
  <c r="BD135" i="22"/>
  <c r="BD134" i="22"/>
  <c r="BD136" i="22"/>
  <c r="BD125" i="22"/>
  <c r="CC135" i="22"/>
  <c r="CC134" i="22"/>
  <c r="CC125" i="22"/>
  <c r="CC118" i="22"/>
  <c r="BN134" i="22"/>
  <c r="BN136" i="22"/>
  <c r="BN125" i="22"/>
  <c r="BN135" i="22"/>
  <c r="BN118" i="22"/>
  <c r="BG84" i="22"/>
  <c r="BG91" i="22"/>
  <c r="BG100" i="22"/>
  <c r="BG102" i="22"/>
  <c r="BG101" i="22"/>
  <c r="AW43" i="33"/>
  <c r="AU31" i="33"/>
  <c r="AX25" i="33"/>
  <c r="AX28" i="33"/>
  <c r="BP118" i="22"/>
  <c r="BP134" i="22"/>
  <c r="BP125" i="22"/>
  <c r="BP135" i="22"/>
  <c r="BT125" i="22"/>
  <c r="BT134" i="22"/>
  <c r="BT135" i="22"/>
  <c r="BT118" i="22"/>
  <c r="AJ37" i="33"/>
  <c r="BD84" i="22"/>
  <c r="BD100" i="22"/>
  <c r="BD102" i="22"/>
  <c r="BD91" i="22"/>
  <c r="BD101" i="22"/>
  <c r="BM84" i="22"/>
  <c r="BM91" i="22"/>
  <c r="BM100" i="22"/>
  <c r="BM102" i="22"/>
  <c r="BM101" i="22"/>
  <c r="W27" i="33"/>
  <c r="W23" i="33" s="1"/>
  <c r="W29" i="33"/>
  <c r="W45" i="33" s="1"/>
  <c r="CP101" i="22"/>
  <c r="CP91" i="22"/>
  <c r="CP100" i="22"/>
  <c r="CP84" i="22"/>
  <c r="AV27" i="33"/>
  <c r="AV29" i="33"/>
  <c r="AV37" i="33" s="1"/>
  <c r="BH27" i="33"/>
  <c r="BH29" i="33"/>
  <c r="BH45" i="33" s="1"/>
  <c r="AU39" i="33"/>
  <c r="CP125" i="22"/>
  <c r="CP135" i="22"/>
  <c r="CP118" i="22"/>
  <c r="CP134" i="22"/>
  <c r="BH43" i="33"/>
  <c r="BL102" i="22"/>
  <c r="BL84" i="22"/>
  <c r="BL91" i="22"/>
  <c r="BL100" i="22"/>
  <c r="BL101" i="22"/>
  <c r="AV35" i="33"/>
  <c r="X44" i="33"/>
  <c r="X41" i="33"/>
  <c r="CD56" i="22"/>
  <c r="CD66" i="22"/>
  <c r="CD65" i="22"/>
  <c r="CD49" i="22"/>
  <c r="AU23" i="33"/>
  <c r="BM65" i="22"/>
  <c r="BM49" i="22"/>
  <c r="BM67" i="22"/>
  <c r="BM56" i="22"/>
  <c r="BM66" i="22"/>
  <c r="BI100" i="22"/>
  <c r="BI91" i="22"/>
  <c r="BI102" i="22"/>
  <c r="BI101" i="22"/>
  <c r="BI84" i="22"/>
  <c r="AK35" i="33"/>
  <c r="X25" i="33"/>
  <c r="X28" i="33"/>
  <c r="AZ4" i="33"/>
  <c r="AZ10" i="33" s="1"/>
  <c r="AN10" i="33"/>
  <c r="AK27" i="33"/>
  <c r="AK29" i="33"/>
  <c r="AK37" i="33" s="1"/>
  <c r="BQ56" i="22"/>
  <c r="BQ66" i="22"/>
  <c r="BQ49" i="22"/>
  <c r="BQ65" i="22"/>
  <c r="BW125" i="22"/>
  <c r="BW118" i="22"/>
  <c r="BW135" i="22"/>
  <c r="BW134" i="22"/>
  <c r="BU118" i="22"/>
  <c r="BU135" i="22"/>
  <c r="BU125" i="22"/>
  <c r="BU134" i="22"/>
  <c r="CM135" i="22"/>
  <c r="CM118" i="22"/>
  <c r="CM134" i="22"/>
  <c r="CM125" i="22"/>
  <c r="X36" i="33"/>
  <c r="X33" i="33"/>
  <c r="AM32" i="33"/>
  <c r="AM40" i="33"/>
  <c r="AM24" i="33"/>
  <c r="AM11" i="33"/>
  <c r="BH65" i="22"/>
  <c r="BH56" i="22"/>
  <c r="BH49" i="22"/>
  <c r="BH66" i="22"/>
  <c r="BH67" i="22"/>
  <c r="AW35" i="33"/>
  <c r="Y40" i="33"/>
  <c r="Y24" i="33"/>
  <c r="Y32" i="33"/>
  <c r="Y11" i="33"/>
  <c r="AK43" i="33"/>
  <c r="AK39" i="33" s="1"/>
  <c r="AY40" i="33"/>
  <c r="AY24" i="33"/>
  <c r="AY32" i="33"/>
  <c r="AY11" i="33"/>
  <c r="CS65" i="22"/>
  <c r="CS49" i="22"/>
  <c r="CS66" i="22"/>
  <c r="CS56" i="22"/>
  <c r="AL36" i="33"/>
  <c r="AL33" i="33"/>
  <c r="BE100" i="22"/>
  <c r="BE91" i="22"/>
  <c r="BE101" i="22"/>
  <c r="BE84" i="22"/>
  <c r="BE102" i="22"/>
  <c r="AL25" i="33"/>
  <c r="AL28" i="33"/>
  <c r="W35" i="33"/>
  <c r="W31" i="33" s="1"/>
  <c r="BH101" i="22"/>
  <c r="BH102" i="22"/>
  <c r="BH91" i="22"/>
  <c r="BH84" i="22"/>
  <c r="BH100" i="22"/>
  <c r="AX41" i="33"/>
  <c r="AX44" i="33"/>
  <c r="AV43" i="33"/>
  <c r="CM49" i="22"/>
  <c r="CM56" i="22"/>
  <c r="CM65" i="22"/>
  <c r="CM66" i="22"/>
  <c r="AW27" i="33"/>
  <c r="AW29" i="33"/>
  <c r="AW45" i="33" s="1"/>
  <c r="BH35" i="33"/>
  <c r="CK84" i="22"/>
  <c r="CK91" i="22"/>
  <c r="CK101" i="22"/>
  <c r="CK100" i="22"/>
  <c r="BD66" i="22"/>
  <c r="BD65" i="22"/>
  <c r="BD56" i="22"/>
  <c r="BD49" i="22"/>
  <c r="BD67" i="22"/>
  <c r="AA4" i="33"/>
  <c r="Z10" i="33"/>
  <c r="BG136" i="22"/>
  <c r="BG125" i="22"/>
  <c r="BG135" i="22"/>
  <c r="BG134" i="22"/>
  <c r="BG118" i="22"/>
  <c r="W37" i="33" l="1"/>
  <c r="AV45" i="33"/>
  <c r="AK45" i="33"/>
  <c r="AV39" i="33"/>
  <c r="AX43" i="33"/>
  <c r="AW37" i="33"/>
  <c r="BH23" i="33"/>
  <c r="AX35" i="33"/>
  <c r="AL35" i="33"/>
  <c r="Y33" i="33"/>
  <c r="Y36" i="33"/>
  <c r="AW31" i="33"/>
  <c r="X29" i="33"/>
  <c r="X45" i="33" s="1"/>
  <c r="X27" i="33"/>
  <c r="X23" i="33" s="1"/>
  <c r="BH37" i="33"/>
  <c r="AY36" i="33"/>
  <c r="AY33" i="33"/>
  <c r="Y28" i="33"/>
  <c r="Y25" i="33"/>
  <c r="AV23" i="33"/>
  <c r="AW39" i="33"/>
  <c r="AM33" i="33"/>
  <c r="AM36" i="33"/>
  <c r="X43" i="33"/>
  <c r="X39" i="33" s="1"/>
  <c r="BH31" i="33"/>
  <c r="AN32" i="33"/>
  <c r="AN40" i="33"/>
  <c r="AN24" i="33"/>
  <c r="AN11" i="33"/>
  <c r="AL29" i="33"/>
  <c r="AL37" i="33" s="1"/>
  <c r="AL27" i="33"/>
  <c r="AY44" i="33"/>
  <c r="AY41" i="33"/>
  <c r="AZ24" i="33"/>
  <c r="AZ40" i="33"/>
  <c r="AZ32" i="33"/>
  <c r="AZ11" i="33"/>
  <c r="AK31" i="33"/>
  <c r="AV31" i="33"/>
  <c r="BH39" i="33"/>
  <c r="AL43" i="33"/>
  <c r="AL39" i="33" s="1"/>
  <c r="AY25" i="33"/>
  <c r="AY28" i="33"/>
  <c r="X35" i="33"/>
  <c r="X31" i="33" s="1"/>
  <c r="AW23" i="33"/>
  <c r="AM28" i="33"/>
  <c r="AM25" i="33"/>
  <c r="AK23" i="33"/>
  <c r="Y44" i="33"/>
  <c r="Y41" i="33"/>
  <c r="Z32" i="33"/>
  <c r="Z40" i="33"/>
  <c r="Z24" i="33"/>
  <c r="Z11" i="33"/>
  <c r="AB4" i="33"/>
  <c r="AB10" i="33" s="1"/>
  <c r="AA10" i="33"/>
  <c r="AM41" i="33"/>
  <c r="AM44" i="33"/>
  <c r="AX27" i="33"/>
  <c r="AX29" i="33"/>
  <c r="AX45" i="33" s="1"/>
  <c r="X37" i="33" l="1"/>
  <c r="AL45" i="33"/>
  <c r="AY35" i="33"/>
  <c r="AA40" i="33"/>
  <c r="AA32" i="33"/>
  <c r="AA24" i="33"/>
  <c r="AA11" i="33"/>
  <c r="Y43" i="33"/>
  <c r="Y39" i="33" s="1"/>
  <c r="AM43" i="33"/>
  <c r="AM39" i="33" s="1"/>
  <c r="AB24" i="33"/>
  <c r="AB32" i="33"/>
  <c r="AB40" i="33"/>
  <c r="AB11" i="33"/>
  <c r="AX37" i="33"/>
  <c r="AX31" i="33"/>
  <c r="AL23" i="33"/>
  <c r="AY27" i="33"/>
  <c r="AY29" i="33"/>
  <c r="AY45" i="33" s="1"/>
  <c r="AY43" i="33"/>
  <c r="AN28" i="33"/>
  <c r="AN25" i="33"/>
  <c r="Y27" i="33"/>
  <c r="Y23" i="33" s="1"/>
  <c r="Y29" i="33"/>
  <c r="Y37" i="33" s="1"/>
  <c r="AZ25" i="33"/>
  <c r="AZ28" i="33"/>
  <c r="AX23" i="33"/>
  <c r="Z25" i="33"/>
  <c r="Z28" i="33"/>
  <c r="AM27" i="33"/>
  <c r="AM29" i="33"/>
  <c r="AM45" i="33" s="1"/>
  <c r="AN44" i="33"/>
  <c r="AN41" i="33"/>
  <c r="Y35" i="33"/>
  <c r="Y31" i="33" s="1"/>
  <c r="Z41" i="33"/>
  <c r="Z44" i="33"/>
  <c r="AZ33" i="33"/>
  <c r="AZ36" i="33"/>
  <c r="AN33" i="33"/>
  <c r="AN36" i="33"/>
  <c r="AX39" i="33"/>
  <c r="Z33" i="33"/>
  <c r="Z36" i="33"/>
  <c r="AZ41" i="33"/>
  <c r="AZ44" i="33"/>
  <c r="AM35" i="33"/>
  <c r="AL31" i="33"/>
  <c r="AM37" i="33" l="1"/>
  <c r="AY37" i="33"/>
  <c r="AA25" i="33"/>
  <c r="AA28" i="33"/>
  <c r="AZ35" i="33"/>
  <c r="AA36" i="33"/>
  <c r="AA33" i="33"/>
  <c r="AM23" i="33"/>
  <c r="AZ27" i="33"/>
  <c r="AZ29" i="33"/>
  <c r="AZ37" i="33" s="1"/>
  <c r="AY23" i="33"/>
  <c r="AB41" i="33"/>
  <c r="AB44" i="33"/>
  <c r="AA41" i="33"/>
  <c r="AA44" i="33"/>
  <c r="Z35" i="33"/>
  <c r="Z31" i="33" s="1"/>
  <c r="AM31" i="33"/>
  <c r="Y45" i="33"/>
  <c r="AB25" i="33"/>
  <c r="AB28" i="33"/>
  <c r="AY31" i="33"/>
  <c r="AB33" i="33"/>
  <c r="AB36" i="33"/>
  <c r="AN29" i="33"/>
  <c r="AN37" i="33" s="1"/>
  <c r="AN27" i="33"/>
  <c r="Z43" i="33"/>
  <c r="Z39" i="33" s="1"/>
  <c r="AZ43" i="33"/>
  <c r="Z27" i="33"/>
  <c r="Z23" i="33" s="1"/>
  <c r="Z29" i="33"/>
  <c r="Z37" i="33" s="1"/>
  <c r="AN35" i="33"/>
  <c r="AN43" i="33"/>
  <c r="AN39" i="33" s="1"/>
  <c r="AY39" i="33"/>
  <c r="AN45" i="33" l="1"/>
  <c r="AN23" i="33"/>
  <c r="AZ45" i="33"/>
  <c r="Z45" i="33"/>
  <c r="AA27" i="33"/>
  <c r="AA23" i="33" s="1"/>
  <c r="AA29" i="33"/>
  <c r="AA45" i="33" s="1"/>
  <c r="AA43" i="33"/>
  <c r="AA39" i="33" s="1"/>
  <c r="AZ23" i="33"/>
  <c r="AZ39" i="33"/>
  <c r="AN31" i="33"/>
  <c r="AZ31" i="33"/>
  <c r="AB27" i="33"/>
  <c r="AB23" i="33" s="1"/>
  <c r="AB29" i="33"/>
  <c r="AB37" i="33" s="1"/>
  <c r="AB43" i="33"/>
  <c r="AB39" i="33" s="1"/>
  <c r="AB35" i="33"/>
  <c r="AB31" i="33" s="1"/>
  <c r="AA35" i="33"/>
  <c r="AA31" i="33" s="1"/>
  <c r="AB45" i="33" l="1"/>
  <c r="AA37" i="33"/>
  <c r="F252" i="35"/>
  <c r="G252" i="35"/>
  <c r="T19" i="1" l="1"/>
  <c r="U19" i="1" s="1"/>
  <c r="V19" i="1" s="1"/>
  <c r="W19" i="1" s="1"/>
  <c r="X19" i="1" s="1"/>
  <c r="T17" i="1"/>
  <c r="D18" i="1"/>
  <c r="U18" i="1"/>
  <c r="U17" i="1"/>
  <c r="V18" i="1"/>
  <c r="V17" i="1" s="1"/>
  <c r="E17" i="1"/>
  <c r="G17" i="1" l="1"/>
  <c r="F17" i="1"/>
  <c r="W18" i="1"/>
  <c r="W17" i="1" l="1"/>
  <c r="X18" i="1"/>
  <c r="H17" i="1"/>
  <c r="I17" i="1" l="1"/>
  <c r="Y18" i="1"/>
  <c r="X17" i="1"/>
  <c r="Y17" i="1" l="1"/>
  <c r="Z18" i="1"/>
  <c r="J17" i="1"/>
  <c r="K17" i="1" l="1"/>
  <c r="Z17" i="1"/>
  <c r="AA18" i="1"/>
  <c r="AB18" i="1" l="1"/>
  <c r="AA17" i="1"/>
  <c r="L17" i="1"/>
  <c r="M17" i="1" l="1"/>
  <c r="AB17" i="1"/>
  <c r="AC18" i="1"/>
  <c r="AD18" i="1" l="1"/>
  <c r="AC17" i="1"/>
  <c r="N17" i="1"/>
  <c r="O17" i="1" l="1"/>
  <c r="AE18" i="1"/>
  <c r="AE17" i="1" s="1"/>
  <c r="AD17" i="1"/>
  <c r="P17" i="1" l="1"/>
  <c r="Q17" i="1" l="1"/>
  <c r="R17" i="1" l="1"/>
  <c r="S17" i="1"/>
  <c r="BB11" i="40"/>
  <c r="AK11" i="40"/>
  <c r="BF11" i="40"/>
  <c r="BG11" i="40"/>
  <c r="F11" i="40"/>
  <c r="V11" i="40"/>
  <c r="AZ11" i="40"/>
  <c r="AP11" i="40"/>
  <c r="AL11" i="40"/>
  <c r="BA11" i="40"/>
  <c r="AR11" i="40"/>
  <c r="BD11" i="40"/>
  <c r="Z11" i="40"/>
  <c r="AS11" i="40"/>
  <c r="U11" i="40"/>
  <c r="AI11" i="40"/>
  <c r="AX11" i="40"/>
  <c r="AC11" i="40"/>
  <c r="AG11" i="40"/>
  <c r="AB11" i="40"/>
  <c r="I11" i="40"/>
  <c r="E11" i="40"/>
  <c r="J11" i="40"/>
  <c r="AJ11" i="40"/>
  <c r="AT11" i="40"/>
  <c r="BH11" i="40"/>
  <c r="S11" i="40"/>
  <c r="AM11" i="40"/>
  <c r="AH11" i="40"/>
  <c r="Y11" i="40"/>
  <c r="Q11" i="40"/>
  <c r="M11" i="40"/>
  <c r="AO11" i="40"/>
  <c r="AY11" i="40"/>
  <c r="T11" i="40"/>
  <c r="AU11" i="40"/>
  <c r="L11" i="40"/>
  <c r="AQ11" i="40"/>
  <c r="D11" i="40"/>
  <c r="AN11" i="40"/>
  <c r="X11" i="40"/>
  <c r="AW11" i="40"/>
  <c r="W11" i="40"/>
  <c r="AD11" i="40"/>
  <c r="N11" i="40"/>
  <c r="AA11" i="40"/>
  <c r="C11" i="40"/>
  <c r="O11" i="40"/>
  <c r="R11" i="40"/>
  <c r="G11" i="40"/>
  <c r="H11" i="40"/>
  <c r="BE11" i="40"/>
  <c r="AF11" i="40"/>
  <c r="K11" i="40"/>
  <c r="BC11" i="40"/>
  <c r="P11" i="40"/>
  <c r="AE11" i="40"/>
  <c r="AV11" i="40"/>
  <c r="AL7" i="42"/>
  <c r="BG7" i="42"/>
  <c r="AP7" i="42"/>
  <c r="R7" i="42"/>
  <c r="AH7" i="42"/>
  <c r="L7" i="42"/>
  <c r="W7" i="42"/>
  <c r="H7" i="42"/>
  <c r="BB7" i="42"/>
  <c r="I7" i="42"/>
  <c r="F7" i="42"/>
  <c r="AG7" i="42"/>
  <c r="BA7" i="42"/>
  <c r="BE7" i="42"/>
  <c r="AS7" i="42"/>
  <c r="M7" i="42"/>
  <c r="AK7" i="42"/>
  <c r="BH7" i="42"/>
  <c r="AV7" i="42"/>
  <c r="AX7" i="42"/>
  <c r="BC7" i="42"/>
  <c r="AF7" i="42"/>
  <c r="AY7" i="42"/>
  <c r="K7" i="42"/>
  <c r="X7" i="42"/>
  <c r="D7" i="42"/>
  <c r="BF7" i="42"/>
  <c r="AW7" i="42"/>
  <c r="AW9" i="42" s="1"/>
  <c r="AW10" i="42" s="1"/>
  <c r="AJ7" i="42"/>
  <c r="AZ7" i="42"/>
  <c r="AT7" i="42"/>
  <c r="T7" i="42"/>
  <c r="J7" i="42"/>
  <c r="AO7" i="42"/>
  <c r="AQ7" i="42"/>
  <c r="S7" i="42"/>
  <c r="S9" i="42" s="1"/>
  <c r="S10" i="42" s="1"/>
  <c r="Q7" i="42"/>
  <c r="O7" i="42"/>
  <c r="AM7" i="42"/>
  <c r="AN7" i="42"/>
  <c r="BD7" i="42"/>
  <c r="AR7" i="42"/>
  <c r="AD7" i="42"/>
  <c r="U7" i="42"/>
  <c r="V7" i="42"/>
  <c r="AC7" i="42"/>
  <c r="AU7" i="42"/>
  <c r="AU9" i="42" s="1"/>
  <c r="AU10" i="42" s="1"/>
  <c r="N7" i="42"/>
  <c r="AE7" i="42"/>
  <c r="AB7" i="42"/>
  <c r="C7" i="42"/>
  <c r="AA7" i="42"/>
  <c r="P7" i="42"/>
  <c r="Z7" i="42"/>
  <c r="G7" i="42"/>
  <c r="E7" i="42"/>
  <c r="E9" i="42" s="1"/>
  <c r="E10" i="42" s="1"/>
  <c r="AI7" i="42"/>
  <c r="B7" i="42"/>
  <c r="Y7" i="42"/>
  <c r="E13" i="42" l="1"/>
  <c r="E66" i="42" s="1"/>
  <c r="E12" i="42"/>
  <c r="E65" i="42" s="1"/>
  <c r="S13" i="42"/>
  <c r="S66" i="42" s="1"/>
  <c r="S12" i="42"/>
  <c r="S65" i="42" s="1"/>
  <c r="AW13" i="42"/>
  <c r="AW66" i="42" s="1"/>
  <c r="AW12" i="42"/>
  <c r="AW65" i="42" s="1"/>
  <c r="AU12" i="42"/>
  <c r="AU65" i="42" s="1"/>
  <c r="AU13" i="42"/>
  <c r="AU66" i="42" s="1"/>
  <c r="AA9" i="42"/>
  <c r="AA10" i="42" s="1"/>
  <c r="AE9" i="42"/>
  <c r="AE10" i="42" s="1"/>
  <c r="AR9" i="42"/>
  <c r="AR10" i="42" s="1"/>
  <c r="AQ9" i="42"/>
  <c r="AQ10" i="42" s="1"/>
  <c r="AX9" i="42"/>
  <c r="AX10" i="42" s="1"/>
  <c r="AG9" i="42"/>
  <c r="AG10" i="42" s="1"/>
  <c r="R9" i="42"/>
  <c r="R10" i="42" s="1"/>
  <c r="AO9" i="42"/>
  <c r="AO10" i="42" s="1"/>
  <c r="AP9" i="42"/>
  <c r="AP10" i="42" s="1"/>
  <c r="G9" i="42"/>
  <c r="G10" i="42" s="1"/>
  <c r="AN9" i="42"/>
  <c r="AN10" i="42" s="1"/>
  <c r="J9" i="42"/>
  <c r="J10" i="42" s="1"/>
  <c r="D9" i="42"/>
  <c r="D10" i="42" s="1"/>
  <c r="BH9" i="42"/>
  <c r="BH10" i="42" s="1"/>
  <c r="I9" i="42"/>
  <c r="I10" i="42" s="1"/>
  <c r="I11" i="42" s="1"/>
  <c r="BG9" i="42"/>
  <c r="BG10" i="42" s="1"/>
  <c r="BF9" i="42"/>
  <c r="BF10" i="42" s="1"/>
  <c r="F9" i="42"/>
  <c r="F10" i="42" s="1"/>
  <c r="AM9" i="42"/>
  <c r="AM10" i="42" s="1"/>
  <c r="T9" i="42"/>
  <c r="T10" i="42" s="1"/>
  <c r="X9" i="42"/>
  <c r="X10" i="42" s="1"/>
  <c r="AK9" i="42"/>
  <c r="AK10" i="42" s="1"/>
  <c r="BB9" i="42"/>
  <c r="BB10" i="42" s="1"/>
  <c r="AL9" i="42"/>
  <c r="AL10" i="42" s="1"/>
  <c r="AV9" i="42"/>
  <c r="AV10" i="42" s="1"/>
  <c r="Z9" i="42"/>
  <c r="Z10" i="42" s="1"/>
  <c r="P9" i="42"/>
  <c r="P10" i="42" s="1"/>
  <c r="AC9" i="42"/>
  <c r="AC10" i="42" s="1"/>
  <c r="O9" i="42"/>
  <c r="O10" i="42" s="1"/>
  <c r="AT9" i="42"/>
  <c r="AT10" i="42" s="1"/>
  <c r="K9" i="42"/>
  <c r="K10" i="42" s="1"/>
  <c r="M9" i="42"/>
  <c r="M10" i="42" s="1"/>
  <c r="H9" i="42"/>
  <c r="H10" i="42" s="1"/>
  <c r="Y9" i="42"/>
  <c r="Y10" i="42" s="1"/>
  <c r="AZ9" i="42"/>
  <c r="AZ10" i="42" s="1"/>
  <c r="AY9" i="42"/>
  <c r="AY10" i="42" s="1"/>
  <c r="AS9" i="42"/>
  <c r="AS10" i="42" s="1"/>
  <c r="W9" i="42"/>
  <c r="W10" i="42" s="1"/>
  <c r="N9" i="42"/>
  <c r="N10" i="42" s="1"/>
  <c r="V9" i="42"/>
  <c r="V10" i="42" s="1"/>
  <c r="B9" i="42"/>
  <c r="B10" i="42" s="1"/>
  <c r="C9" i="42"/>
  <c r="C10" i="42" s="1"/>
  <c r="U9" i="42"/>
  <c r="U10" i="42" s="1"/>
  <c r="AJ9" i="42"/>
  <c r="AJ10" i="42" s="1"/>
  <c r="AF9" i="42"/>
  <c r="AF10" i="42" s="1"/>
  <c r="BE9" i="42"/>
  <c r="BE10" i="42" s="1"/>
  <c r="L9" i="42"/>
  <c r="L10" i="42" s="1"/>
  <c r="L11" i="42" s="1"/>
  <c r="BD9" i="42"/>
  <c r="BD10" i="42" s="1"/>
  <c r="Q9" i="42"/>
  <c r="Q10" i="42" s="1"/>
  <c r="AI9" i="42"/>
  <c r="AI10" i="42" s="1"/>
  <c r="AB9" i="42"/>
  <c r="AB10" i="42" s="1"/>
  <c r="AD9" i="42"/>
  <c r="AD10" i="42" s="1"/>
  <c r="BC9" i="42"/>
  <c r="BC10" i="42" s="1"/>
  <c r="BA9" i="42"/>
  <c r="BA10" i="42" s="1"/>
  <c r="AH9" i="42"/>
  <c r="AH10" i="42" s="1"/>
  <c r="AU11" i="42"/>
  <c r="E11" i="42"/>
  <c r="AW11" i="42"/>
  <c r="S11" i="42"/>
  <c r="P12" i="42" l="1"/>
  <c r="P65" i="42" s="1"/>
  <c r="P13" i="42"/>
  <c r="P66" i="42" s="1"/>
  <c r="P11" i="42"/>
  <c r="AB11" i="42"/>
  <c r="AB13" i="42"/>
  <c r="AB66" i="42" s="1"/>
  <c r="AB12" i="42"/>
  <c r="AB65" i="42" s="1"/>
  <c r="U11" i="42"/>
  <c r="U12" i="42"/>
  <c r="U65" i="42" s="1"/>
  <c r="U13" i="42"/>
  <c r="U66" i="42" s="1"/>
  <c r="AZ13" i="42"/>
  <c r="AZ66" i="42" s="1"/>
  <c r="AZ12" i="42"/>
  <c r="AZ65" i="42" s="1"/>
  <c r="AM11" i="42"/>
  <c r="AM12" i="42"/>
  <c r="AM65" i="42" s="1"/>
  <c r="AM13" i="42"/>
  <c r="AM66" i="42" s="1"/>
  <c r="AN12" i="42"/>
  <c r="AN65" i="42" s="1"/>
  <c r="AN13" i="42"/>
  <c r="AN66" i="42" s="1"/>
  <c r="AH11" i="42"/>
  <c r="AH13" i="42"/>
  <c r="AH66" i="42" s="1"/>
  <c r="AH12" i="42"/>
  <c r="AH65" i="42" s="1"/>
  <c r="AR11" i="42"/>
  <c r="AR13" i="42"/>
  <c r="AR66" i="42" s="1"/>
  <c r="AR12" i="42"/>
  <c r="AR65" i="42" s="1"/>
  <c r="K11" i="42"/>
  <c r="K13" i="42"/>
  <c r="K66" i="42" s="1"/>
  <c r="K12" i="42"/>
  <c r="K65" i="42" s="1"/>
  <c r="BB11" i="42"/>
  <c r="BB13" i="42"/>
  <c r="BB66" i="42" s="1"/>
  <c r="BB12" i="42"/>
  <c r="BB65" i="42" s="1"/>
  <c r="D13" i="42"/>
  <c r="D66" i="42" s="1"/>
  <c r="D12" i="42"/>
  <c r="D65" i="42" s="1"/>
  <c r="AV12" i="42"/>
  <c r="AV65" i="42" s="1"/>
  <c r="AV13" i="42"/>
  <c r="AV66" i="42" s="1"/>
  <c r="J12" i="42"/>
  <c r="J65" i="42" s="1"/>
  <c r="J13" i="42"/>
  <c r="J66" i="42" s="1"/>
  <c r="AG13" i="42"/>
  <c r="AG66" i="42" s="1"/>
  <c r="AG12" i="42"/>
  <c r="AG65" i="42" s="1"/>
  <c r="M13" i="42"/>
  <c r="M66" i="42" s="1"/>
  <c r="M12" i="42"/>
  <c r="M65" i="42" s="1"/>
  <c r="AJ13" i="42"/>
  <c r="AJ66" i="42" s="1"/>
  <c r="AJ12" i="42"/>
  <c r="AJ65" i="42" s="1"/>
  <c r="AX13" i="42"/>
  <c r="AX66" i="42" s="1"/>
  <c r="AX12" i="42"/>
  <c r="AX65" i="42" s="1"/>
  <c r="AF12" i="42"/>
  <c r="AF65" i="42" s="1"/>
  <c r="AF13" i="42"/>
  <c r="AF66" i="42" s="1"/>
  <c r="R11" i="42"/>
  <c r="R12" i="42"/>
  <c r="R65" i="42" s="1"/>
  <c r="R13" i="42"/>
  <c r="R66" i="42" s="1"/>
  <c r="F12" i="42"/>
  <c r="F65" i="42" s="1"/>
  <c r="F64" i="42" s="1"/>
  <c r="F63" i="42" s="1"/>
  <c r="F62" i="42" s="1"/>
  <c r="F13" i="42"/>
  <c r="F66" i="42" s="1"/>
  <c r="AI13" i="42"/>
  <c r="AI66" i="42" s="1"/>
  <c r="AI12" i="42"/>
  <c r="AI65" i="42" s="1"/>
  <c r="AL13" i="42"/>
  <c r="AL66" i="42" s="1"/>
  <c r="AL12" i="42"/>
  <c r="AL65" i="42" s="1"/>
  <c r="Q12" i="42"/>
  <c r="Q65" i="42" s="1"/>
  <c r="Q13" i="42"/>
  <c r="Q66" i="42" s="1"/>
  <c r="AT13" i="42"/>
  <c r="AT66" i="42" s="1"/>
  <c r="AT64" i="42" s="1"/>
  <c r="AT63" i="42" s="1"/>
  <c r="AT62" i="42" s="1"/>
  <c r="AT12" i="42"/>
  <c r="AT65" i="42" s="1"/>
  <c r="C13" i="42"/>
  <c r="C66" i="42" s="1"/>
  <c r="C12" i="42"/>
  <c r="C65" i="42" s="1"/>
  <c r="O12" i="42"/>
  <c r="O65" i="42" s="1"/>
  <c r="O13" i="42"/>
  <c r="O66" i="42" s="1"/>
  <c r="BG13" i="42"/>
  <c r="BG66" i="42" s="1"/>
  <c r="BG12" i="42"/>
  <c r="BG65" i="42" s="1"/>
  <c r="G13" i="42"/>
  <c r="G66" i="42" s="1"/>
  <c r="G64" i="42" s="1"/>
  <c r="G63" i="42" s="1"/>
  <c r="G62" i="42" s="1"/>
  <c r="G12" i="42"/>
  <c r="G65" i="42" s="1"/>
  <c r="BA13" i="42"/>
  <c r="BA66" i="42" s="1"/>
  <c r="BA12" i="42"/>
  <c r="BA65" i="42" s="1"/>
  <c r="B12" i="42"/>
  <c r="B65" i="42" s="1"/>
  <c r="B13" i="42"/>
  <c r="B66" i="42" s="1"/>
  <c r="AC13" i="42"/>
  <c r="AC66" i="42" s="1"/>
  <c r="AC12" i="42"/>
  <c r="AC65" i="42" s="1"/>
  <c r="AK13" i="42"/>
  <c r="AK66" i="42" s="1"/>
  <c r="AK12" i="42"/>
  <c r="AK65" i="42" s="1"/>
  <c r="AP13" i="42"/>
  <c r="AP66" i="42" s="1"/>
  <c r="AP12" i="42"/>
  <c r="AP65" i="42" s="1"/>
  <c r="N11" i="42"/>
  <c r="N12" i="42"/>
  <c r="N65" i="42" s="1"/>
  <c r="N13" i="42"/>
  <c r="N66" i="42" s="1"/>
  <c r="AS13" i="42"/>
  <c r="AS66" i="42" s="1"/>
  <c r="AS12" i="42"/>
  <c r="AS65" i="42" s="1"/>
  <c r="BF13" i="42"/>
  <c r="BF66" i="42" s="1"/>
  <c r="BF12" i="42"/>
  <c r="BF65" i="42" s="1"/>
  <c r="BC13" i="42"/>
  <c r="BC66" i="42" s="1"/>
  <c r="BC12" i="42"/>
  <c r="BC65" i="42" s="1"/>
  <c r="Y13" i="42"/>
  <c r="Y66" i="42" s="1"/>
  <c r="Y12" i="42"/>
  <c r="Y65" i="42" s="1"/>
  <c r="X12" i="42"/>
  <c r="X65" i="42" s="1"/>
  <c r="X13" i="42"/>
  <c r="X66" i="42" s="1"/>
  <c r="I12" i="42"/>
  <c r="I65" i="42" s="1"/>
  <c r="I13" i="42"/>
  <c r="I66" i="42" s="1"/>
  <c r="AO13" i="42"/>
  <c r="AO66" i="42" s="1"/>
  <c r="AO12" i="42"/>
  <c r="AO65" i="42" s="1"/>
  <c r="AE12" i="42"/>
  <c r="AE65" i="42" s="1"/>
  <c r="AE13" i="42"/>
  <c r="AE66" i="42" s="1"/>
  <c r="Z13" i="42"/>
  <c r="Z66" i="42" s="1"/>
  <c r="Z12" i="42"/>
  <c r="Z65" i="42" s="1"/>
  <c r="W12" i="42"/>
  <c r="W65" i="42" s="1"/>
  <c r="W13" i="42"/>
  <c r="W66" i="42" s="1"/>
  <c r="AY13" i="42"/>
  <c r="AY66" i="42" s="1"/>
  <c r="AY12" i="42"/>
  <c r="AY65" i="42" s="1"/>
  <c r="AQ13" i="42"/>
  <c r="AQ66" i="42" s="1"/>
  <c r="AQ12" i="42"/>
  <c r="AQ65" i="42" s="1"/>
  <c r="BD12" i="42"/>
  <c r="BD65" i="42" s="1"/>
  <c r="BD13" i="42"/>
  <c r="BD66" i="42" s="1"/>
  <c r="L13" i="42"/>
  <c r="L66" i="42" s="1"/>
  <c r="L12" i="42"/>
  <c r="L65" i="42" s="1"/>
  <c r="V13" i="42"/>
  <c r="V66" i="42" s="1"/>
  <c r="V12" i="42"/>
  <c r="V65" i="42" s="1"/>
  <c r="AD13" i="42"/>
  <c r="AD66" i="42" s="1"/>
  <c r="AD12" i="42"/>
  <c r="AD65" i="42" s="1"/>
  <c r="BE13" i="42"/>
  <c r="BE66" i="42" s="1"/>
  <c r="BE12" i="42"/>
  <c r="BE65" i="42" s="1"/>
  <c r="H12" i="42"/>
  <c r="H65" i="42" s="1"/>
  <c r="H13" i="42"/>
  <c r="H66" i="42" s="1"/>
  <c r="T13" i="42"/>
  <c r="T66" i="42" s="1"/>
  <c r="T12" i="42"/>
  <c r="T65" i="42" s="1"/>
  <c r="BH13" i="42"/>
  <c r="BH66" i="42" s="1"/>
  <c r="BH12" i="42"/>
  <c r="BH65" i="42" s="1"/>
  <c r="AA13" i="42"/>
  <c r="AA66" i="42" s="1"/>
  <c r="AA12" i="42"/>
  <c r="AA65" i="42" s="1"/>
  <c r="E64" i="42"/>
  <c r="E63" i="42" s="1"/>
  <c r="E62" i="42" s="1"/>
  <c r="AF11" i="42"/>
  <c r="W11" i="42"/>
  <c r="O11" i="42"/>
  <c r="G11" i="42"/>
  <c r="BA11" i="42"/>
  <c r="Z11" i="42"/>
  <c r="D11" i="42"/>
  <c r="AJ11" i="42"/>
  <c r="AG11" i="42"/>
  <c r="AL11" i="42"/>
  <c r="Q11" i="42"/>
  <c r="AT11" i="42"/>
  <c r="C11" i="42"/>
  <c r="AE11" i="42"/>
  <c r="M11" i="42"/>
  <c r="AV11" i="42"/>
  <c r="J11" i="42"/>
  <c r="AI11" i="42"/>
  <c r="AS11" i="42"/>
  <c r="F11" i="42"/>
  <c r="AX11" i="42"/>
  <c r="AY11" i="42"/>
  <c r="BF11" i="42"/>
  <c r="AQ11" i="42"/>
  <c r="BD11" i="42"/>
  <c r="BG11" i="42"/>
  <c r="B11" i="42"/>
  <c r="AC11" i="42"/>
  <c r="AK11" i="42"/>
  <c r="AP11" i="42"/>
  <c r="BC11" i="42"/>
  <c r="V11" i="42"/>
  <c r="Y11" i="42"/>
  <c r="X11" i="42"/>
  <c r="AO11" i="42"/>
  <c r="AD11" i="42"/>
  <c r="BE11" i="42"/>
  <c r="H11" i="42"/>
  <c r="T11" i="42"/>
  <c r="BH11" i="42"/>
  <c r="AA11" i="42"/>
  <c r="AN11" i="42"/>
  <c r="AZ11" i="42"/>
  <c r="AW64" i="42"/>
  <c r="AW63" i="42" s="1"/>
  <c r="AW62" i="42" s="1"/>
  <c r="S64" i="42"/>
  <c r="S63" i="42" s="1"/>
  <c r="S62" i="42" s="1"/>
  <c r="AU64" i="42"/>
  <c r="AU63" i="42" s="1"/>
  <c r="AU62" i="42" s="1"/>
  <c r="AG64" i="42"/>
  <c r="AG63" i="42" s="1"/>
  <c r="AG62" i="42" s="1"/>
  <c r="AP64" i="42" l="1"/>
  <c r="AP63" i="42" s="1"/>
  <c r="AP62" i="42" s="1"/>
  <c r="Q64" i="42"/>
  <c r="Q63" i="42" s="1"/>
  <c r="Q62" i="42" s="1"/>
  <c r="O64" i="42"/>
  <c r="O63" i="42" s="1"/>
  <c r="O62" i="42" s="1"/>
  <c r="M64" i="42"/>
  <c r="M63" i="42" s="1"/>
  <c r="M62" i="42" s="1"/>
  <c r="B64" i="42"/>
  <c r="B63" i="42" s="1"/>
  <c r="B62" i="42" s="1"/>
  <c r="AS64" i="42"/>
  <c r="AS63" i="42" s="1"/>
  <c r="AS62" i="42" s="1"/>
  <c r="T64" i="42"/>
  <c r="T63" i="42" s="1"/>
  <c r="T62" i="42" s="1"/>
  <c r="AO64" i="42"/>
  <c r="AO63" i="42" s="1"/>
  <c r="AO62" i="42" s="1"/>
  <c r="AJ64" i="42"/>
  <c r="AJ63" i="42" s="1"/>
  <c r="AJ62" i="42" s="1"/>
  <c r="AV64" i="42"/>
  <c r="AV63" i="42" s="1"/>
  <c r="AV62" i="42" s="1"/>
  <c r="AR64" i="42"/>
  <c r="AR63" i="42" s="1"/>
  <c r="AR62" i="42" s="1"/>
  <c r="AM64" i="42"/>
  <c r="AM63" i="42" s="1"/>
  <c r="AM62" i="42" s="1"/>
  <c r="AB64" i="42"/>
  <c r="AB63" i="42" s="1"/>
  <c r="AB62" i="42" s="1"/>
  <c r="V64" i="42"/>
  <c r="V63" i="42" s="1"/>
  <c r="V62" i="42" s="1"/>
  <c r="AL64" i="42"/>
  <c r="AL63" i="42" s="1"/>
  <c r="AL62" i="42" s="1"/>
  <c r="BG64" i="42"/>
  <c r="BG63" i="42" s="1"/>
  <c r="BG62" i="42" s="1"/>
  <c r="BA64" i="42"/>
  <c r="BA63" i="42" s="1"/>
  <c r="BA62" i="42" s="1"/>
  <c r="W64" i="42"/>
  <c r="W63" i="42" s="1"/>
  <c r="W62" i="42" s="1"/>
  <c r="BD64" i="42"/>
  <c r="BD63" i="42" s="1"/>
  <c r="BD62" i="42" s="1"/>
  <c r="BB64" i="42"/>
  <c r="BB63" i="42" s="1"/>
  <c r="BB62" i="42" s="1"/>
  <c r="AH64" i="42"/>
  <c r="AH63" i="42" s="1"/>
  <c r="AH62" i="42" s="1"/>
  <c r="X64" i="42"/>
  <c r="X63" i="42" s="1"/>
  <c r="X62" i="42" s="1"/>
  <c r="AN64" i="42"/>
  <c r="AN63" i="42" s="1"/>
  <c r="AN62" i="42" s="1"/>
  <c r="P64" i="42"/>
  <c r="P63" i="42" s="1"/>
  <c r="P62" i="42" s="1"/>
  <c r="AD64" i="42"/>
  <c r="AD63" i="42" s="1"/>
  <c r="AD62" i="42" s="1"/>
  <c r="H64" i="42"/>
  <c r="H63" i="42" s="1"/>
  <c r="H62" i="42" s="1"/>
  <c r="AQ64" i="42"/>
  <c r="AQ63" i="42" s="1"/>
  <c r="AQ62" i="42" s="1"/>
  <c r="U64" i="42"/>
  <c r="U63" i="42" s="1"/>
  <c r="U62" i="42" s="1"/>
  <c r="AX64" i="42"/>
  <c r="AX63" i="42" s="1"/>
  <c r="AX62" i="42" s="1"/>
  <c r="C64" i="42"/>
  <c r="C63" i="42" s="1"/>
  <c r="C62" i="42" s="1"/>
  <c r="AC64" i="42"/>
  <c r="AC63" i="42" s="1"/>
  <c r="AC62" i="42" s="1"/>
  <c r="AI64" i="42"/>
  <c r="AI63" i="42" s="1"/>
  <c r="AI62" i="42" s="1"/>
  <c r="I64" i="42"/>
  <c r="I63" i="42" s="1"/>
  <c r="I62" i="42" s="1"/>
  <c r="L64" i="42"/>
  <c r="L63" i="42" s="1"/>
  <c r="L62" i="42" s="1"/>
  <c r="D64" i="42"/>
  <c r="D63" i="42" s="1"/>
  <c r="D62" i="42" s="1"/>
  <c r="AZ64" i="42"/>
  <c r="AZ63" i="42" s="1"/>
  <c r="AZ62" i="42" s="1"/>
  <c r="BH64" i="42"/>
  <c r="BH63" i="42" s="1"/>
  <c r="BH62" i="42" s="1"/>
  <c r="AE64" i="42"/>
  <c r="AE63" i="42" s="1"/>
  <c r="AE62" i="42" s="1"/>
  <c r="R64" i="42"/>
  <c r="R63" i="42" s="1"/>
  <c r="R62" i="42" s="1"/>
  <c r="BE64" i="42"/>
  <c r="BE63" i="42" s="1"/>
  <c r="BE62" i="42" s="1"/>
  <c r="AA64" i="42"/>
  <c r="AA63" i="42" s="1"/>
  <c r="AA62" i="42" s="1"/>
  <c r="Y64" i="42"/>
  <c r="Y63" i="42" s="1"/>
  <c r="Y62" i="42" s="1"/>
  <c r="BF64" i="42"/>
  <c r="BF63" i="42" s="1"/>
  <c r="BF62" i="42" s="1"/>
  <c r="K64" i="42"/>
  <c r="K63" i="42" s="1"/>
  <c r="K62" i="42" s="1"/>
  <c r="AY64" i="42"/>
  <c r="AY63" i="42" s="1"/>
  <c r="AY62" i="42" s="1"/>
  <c r="J64" i="42"/>
  <c r="J63" i="42" s="1"/>
  <c r="J62" i="42" s="1"/>
  <c r="AF64" i="42"/>
  <c r="AF63" i="42" s="1"/>
  <c r="AF62" i="42" s="1"/>
  <c r="N64" i="42"/>
  <c r="N63" i="42" s="1"/>
  <c r="N62" i="42" s="1"/>
  <c r="BC64" i="42"/>
  <c r="BC63" i="42" s="1"/>
  <c r="BC62" i="42" s="1"/>
  <c r="AK64" i="42"/>
  <c r="AK63" i="42" s="1"/>
  <c r="AK62" i="42" s="1"/>
  <c r="Z64" i="42"/>
  <c r="Z63" i="42" s="1"/>
  <c r="Z62" i="42" s="1"/>
  <c r="BB13" i="46" l="1"/>
  <c r="F13" i="46"/>
  <c r="J13" i="46"/>
  <c r="I13" i="46"/>
  <c r="AY13" i="46"/>
  <c r="AM13" i="46"/>
  <c r="AH13" i="46"/>
  <c r="W13" i="46"/>
  <c r="T13" i="46"/>
  <c r="AR13" i="46"/>
  <c r="AV13" i="46"/>
  <c r="V13" i="46"/>
  <c r="C13" i="46"/>
  <c r="BE13" i="46"/>
  <c r="AO13" i="46"/>
  <c r="BF13" i="46"/>
  <c r="AT13" i="46"/>
  <c r="M13" i="46"/>
  <c r="BA13" i="46"/>
  <c r="R13" i="46"/>
  <c r="BD13" i="46"/>
  <c r="U13" i="46"/>
  <c r="BG13" i="46"/>
  <c r="AN13" i="46"/>
  <c r="P13" i="46"/>
  <c r="BI13" i="46"/>
  <c r="E13" i="46"/>
  <c r="AB13" i="46"/>
  <c r="AU13" i="46"/>
  <c r="H13" i="46"/>
  <c r="D13" i="46"/>
  <c r="O13" i="46"/>
  <c r="AJ13" i="46"/>
  <c r="AW13" i="46"/>
  <c r="X13" i="46"/>
  <c r="AZ13" i="46"/>
  <c r="Z13" i="46"/>
  <c r="BH13" i="46"/>
  <c r="Y13" i="46"/>
  <c r="AD13" i="46"/>
  <c r="AA13" i="46"/>
  <c r="BC13" i="46"/>
  <c r="AG13" i="46"/>
  <c r="AI13" i="46"/>
  <c r="AQ13" i="46"/>
  <c r="AE13" i="46"/>
  <c r="K13" i="46"/>
  <c r="AF13" i="46"/>
  <c r="Q13" i="46"/>
  <c r="N13" i="46"/>
  <c r="S13" i="46"/>
  <c r="AC13" i="46"/>
  <c r="AX13" i="46"/>
  <c r="AK13" i="46"/>
  <c r="AP13" i="46"/>
  <c r="AS13" i="46"/>
  <c r="L13" i="46"/>
  <c r="G13" i="46"/>
  <c r="AL13" i="46"/>
  <c r="P10" i="46"/>
  <c r="P11" i="46" s="1"/>
  <c r="P15" i="46" l="1"/>
  <c r="P66" i="46"/>
  <c r="P12" i="46"/>
  <c r="P14" i="46"/>
  <c r="P68" i="46" l="1"/>
  <c r="P67" i="46"/>
  <c r="P65" i="46" s="1"/>
  <c r="P64" i="46" s="1"/>
  <c r="V64" i="50"/>
  <c r="AK8" i="54" l="1"/>
  <c r="AK11" i="54" s="1"/>
  <c r="AK12" i="54" s="1"/>
  <c r="AK67" i="54" s="1"/>
  <c r="C8" i="54"/>
  <c r="C11" i="54" s="1"/>
  <c r="C12" i="54" s="1"/>
  <c r="C67" i="54" s="1"/>
  <c r="AW8" i="54"/>
  <c r="AW11" i="54" s="1"/>
  <c r="AW12" i="54" s="1"/>
  <c r="AW67" i="54" s="1"/>
  <c r="AE8" i="54"/>
  <c r="AE11" i="54" s="1"/>
  <c r="AE12" i="54" s="1"/>
  <c r="AE67" i="54" s="1"/>
  <c r="BD8" i="54"/>
  <c r="BD11" i="54" s="1"/>
  <c r="BD12" i="54" s="1"/>
  <c r="BD67" i="54" s="1"/>
  <c r="K8" i="54"/>
  <c r="K11" i="54" s="1"/>
  <c r="K12" i="54" s="1"/>
  <c r="K67" i="54" s="1"/>
  <c r="AZ8" i="54"/>
  <c r="AZ11" i="54" s="1"/>
  <c r="AZ12" i="54" s="1"/>
  <c r="BG8" i="54"/>
  <c r="BG11" i="54" s="1"/>
  <c r="BG12" i="54" s="1"/>
  <c r="BG67" i="54" s="1"/>
  <c r="I8" i="54"/>
  <c r="I11" i="54" s="1"/>
  <c r="I12" i="54" s="1"/>
  <c r="G8" i="54"/>
  <c r="G11" i="54" s="1"/>
  <c r="G12" i="54" s="1"/>
  <c r="G67" i="54" s="1"/>
  <c r="AC8" i="54"/>
  <c r="AC11" i="54" s="1"/>
  <c r="AC12" i="54" s="1"/>
  <c r="AC67" i="54" s="1"/>
  <c r="BA8" i="54"/>
  <c r="BA11" i="54" s="1"/>
  <c r="BA12" i="54" s="1"/>
  <c r="BA67" i="54" s="1"/>
  <c r="V8" i="54"/>
  <c r="V11" i="54" s="1"/>
  <c r="V12" i="54" s="1"/>
  <c r="V67" i="54" s="1"/>
  <c r="D8" i="54"/>
  <c r="D11" i="54" s="1"/>
  <c r="D12" i="54" s="1"/>
  <c r="D67" i="54" s="1"/>
  <c r="L8" i="54"/>
  <c r="L11" i="54" s="1"/>
  <c r="L12" i="54" s="1"/>
  <c r="AD8" i="54"/>
  <c r="AD11" i="54" s="1"/>
  <c r="AD12" i="54" s="1"/>
  <c r="AD67" i="54" s="1"/>
  <c r="M8" i="54"/>
  <c r="M11" i="54" s="1"/>
  <c r="M12" i="54" s="1"/>
  <c r="M67" i="54" s="1"/>
  <c r="AM8" i="54"/>
  <c r="AM11" i="54" s="1"/>
  <c r="AM12" i="54" s="1"/>
  <c r="AM67" i="54" s="1"/>
  <c r="BB8" i="54"/>
  <c r="BB11" i="54" s="1"/>
  <c r="BB12" i="54" s="1"/>
  <c r="BB67" i="54" s="1"/>
  <c r="AB8" i="54"/>
  <c r="AB11" i="54" s="1"/>
  <c r="AB12" i="54" s="1"/>
  <c r="BH8" i="54"/>
  <c r="BH11" i="54" s="1"/>
  <c r="BH12" i="54" s="1"/>
  <c r="BH67" i="54" s="1"/>
  <c r="AA8" i="54"/>
  <c r="AA11" i="54" s="1"/>
  <c r="AA12" i="54" s="1"/>
  <c r="AA67" i="54" s="1"/>
  <c r="U8" i="54"/>
  <c r="U11" i="54" s="1"/>
  <c r="U12" i="54" s="1"/>
  <c r="O8" i="54"/>
  <c r="O11" i="54" s="1"/>
  <c r="O12" i="54" s="1"/>
  <c r="O67" i="54" s="1"/>
  <c r="F8" i="54"/>
  <c r="F11" i="54" s="1"/>
  <c r="F12" i="54" s="1"/>
  <c r="F67" i="54" s="1"/>
  <c r="R8" i="54"/>
  <c r="R11" i="54" s="1"/>
  <c r="R12" i="54" s="1"/>
  <c r="R67" i="54" s="1"/>
  <c r="N8" i="54"/>
  <c r="N11" i="54" s="1"/>
  <c r="N12" i="54" s="1"/>
  <c r="N67" i="54" s="1"/>
  <c r="AR8" i="54"/>
  <c r="AR11" i="54" s="1"/>
  <c r="AR12" i="54" s="1"/>
  <c r="S8" i="54"/>
  <c r="S11" i="54" s="1"/>
  <c r="S12" i="54" s="1"/>
  <c r="S67" i="54" s="1"/>
  <c r="T8" i="54"/>
  <c r="T11" i="54" s="1"/>
  <c r="T12" i="54" s="1"/>
  <c r="T67" i="54" s="1"/>
  <c r="AG8" i="54"/>
  <c r="AG11" i="54" s="1"/>
  <c r="AG12" i="54" s="1"/>
  <c r="AG67" i="54" s="1"/>
  <c r="BF8" i="54"/>
  <c r="BF11" i="54" s="1"/>
  <c r="BF12" i="54" s="1"/>
  <c r="BF67" i="54" s="1"/>
  <c r="AN8" i="54"/>
  <c r="AN11" i="54" s="1"/>
  <c r="AN12" i="54" s="1"/>
  <c r="AN67" i="54" s="1"/>
  <c r="AP8" i="54"/>
  <c r="AP11" i="54" s="1"/>
  <c r="AP12" i="54" s="1"/>
  <c r="AP67" i="54" s="1"/>
  <c r="AY8" i="54"/>
  <c r="AY11" i="54" s="1"/>
  <c r="AY12" i="54" s="1"/>
  <c r="AY67" i="54" s="1"/>
  <c r="AS8" i="54"/>
  <c r="AS11" i="54" s="1"/>
  <c r="AS12" i="54" s="1"/>
  <c r="AS67" i="54" s="1"/>
  <c r="AX8" i="54"/>
  <c r="AX11" i="54" s="1"/>
  <c r="AX12" i="54" s="1"/>
  <c r="AX67" i="54" s="1"/>
  <c r="Z8" i="54"/>
  <c r="Z11" i="54" s="1"/>
  <c r="Z12" i="54" s="1"/>
  <c r="Z67" i="54" s="1"/>
  <c r="Q8" i="54"/>
  <c r="Q11" i="54" s="1"/>
  <c r="Q12" i="54" s="1"/>
  <c r="Q67" i="54" s="1"/>
  <c r="W8" i="54"/>
  <c r="W11" i="54" s="1"/>
  <c r="W12" i="54" s="1"/>
  <c r="W67" i="54" s="1"/>
  <c r="J8" i="54"/>
  <c r="J11" i="54" s="1"/>
  <c r="J12" i="54" s="1"/>
  <c r="J67" i="54" s="1"/>
  <c r="AH8" i="54"/>
  <c r="AH11" i="54" s="1"/>
  <c r="AH12" i="54" s="1"/>
  <c r="AH67" i="54" s="1"/>
  <c r="AQ8" i="54"/>
  <c r="AQ11" i="54" s="1"/>
  <c r="AQ12" i="54" s="1"/>
  <c r="AQ67" i="54" s="1"/>
  <c r="BC8" i="54"/>
  <c r="BC11" i="54" s="1"/>
  <c r="BC12" i="54" s="1"/>
  <c r="BC67" i="54" s="1"/>
  <c r="P8" i="54"/>
  <c r="P11" i="54" s="1"/>
  <c r="P12" i="54" s="1"/>
  <c r="P67" i="54" s="1"/>
  <c r="AO8" i="54"/>
  <c r="AO11" i="54" s="1"/>
  <c r="AO12" i="54" s="1"/>
  <c r="AO67" i="54" s="1"/>
  <c r="X8" i="54"/>
  <c r="X11" i="54" s="1"/>
  <c r="X12" i="54" s="1"/>
  <c r="X67" i="54" s="1"/>
  <c r="AL8" i="54"/>
  <c r="AL11" i="54" s="1"/>
  <c r="AL12" i="54" s="1"/>
  <c r="AL67" i="54" s="1"/>
  <c r="AF8" i="54"/>
  <c r="AF11" i="54" s="1"/>
  <c r="AF12" i="54" s="1"/>
  <c r="AF67" i="54" s="1"/>
  <c r="H8" i="54"/>
  <c r="H11" i="54" s="1"/>
  <c r="H12" i="54" s="1"/>
  <c r="H67" i="54" s="1"/>
  <c r="BI8" i="54"/>
  <c r="BI11" i="54" s="1"/>
  <c r="BI12" i="54" s="1"/>
  <c r="BI67" i="54" s="1"/>
  <c r="AJ8" i="54"/>
  <c r="AJ11" i="54" s="1"/>
  <c r="AJ12" i="54" s="1"/>
  <c r="AJ67" i="54" s="1"/>
  <c r="E8" i="54"/>
  <c r="E11" i="54" s="1"/>
  <c r="E12" i="54" s="1"/>
  <c r="E67" i="54" s="1"/>
  <c r="AT8" i="54"/>
  <c r="AT11" i="54" s="1"/>
  <c r="AT12" i="54" s="1"/>
  <c r="AT67" i="54" s="1"/>
  <c r="AI8" i="54"/>
  <c r="AI11" i="54" s="1"/>
  <c r="AI12" i="54" s="1"/>
  <c r="AI67" i="54" s="1"/>
  <c r="BE8" i="54"/>
  <c r="BE11" i="54" s="1"/>
  <c r="BE12" i="54" s="1"/>
  <c r="BE67" i="54" s="1"/>
  <c r="AV8" i="54"/>
  <c r="AV11" i="54" s="1"/>
  <c r="AV12" i="54" s="1"/>
  <c r="AV67" i="54" s="1"/>
  <c r="AU8" i="54"/>
  <c r="AU11" i="54" s="1"/>
  <c r="AU12" i="54" s="1"/>
  <c r="AU67" i="54" s="1"/>
  <c r="B8" i="54"/>
  <c r="B11" i="54" s="1"/>
  <c r="B12" i="54" s="1"/>
  <c r="B67" i="54" s="1"/>
  <c r="Y8" i="54"/>
  <c r="Y11" i="54" s="1"/>
  <c r="Y12" i="54" s="1"/>
  <c r="Y67" i="54" s="1"/>
  <c r="BC69" i="54" l="1"/>
  <c r="BC66" i="54"/>
  <c r="BC68" i="54"/>
  <c r="AS68" i="54"/>
  <c r="AS66" i="54"/>
  <c r="AS69" i="54"/>
  <c r="AR67" i="54"/>
  <c r="AB13" i="54"/>
  <c r="AB67" i="54"/>
  <c r="BA68" i="54"/>
  <c r="BA66" i="54"/>
  <c r="BA69" i="54"/>
  <c r="AE69" i="54"/>
  <c r="AE68" i="54"/>
  <c r="AH68" i="54"/>
  <c r="AH69" i="54"/>
  <c r="AP66" i="54"/>
  <c r="AP68" i="54"/>
  <c r="AP69" i="54"/>
  <c r="R68" i="54"/>
  <c r="R69" i="54"/>
  <c r="AM69" i="54"/>
  <c r="AM68" i="54"/>
  <c r="G68" i="54"/>
  <c r="G69" i="54"/>
  <c r="C68" i="54"/>
  <c r="C69" i="54"/>
  <c r="AJ69" i="54"/>
  <c r="AJ68" i="54"/>
  <c r="AQ69" i="54"/>
  <c r="AQ66" i="54"/>
  <c r="AQ68" i="54"/>
  <c r="AC68" i="54"/>
  <c r="AC69" i="54"/>
  <c r="H68" i="54"/>
  <c r="H69" i="54"/>
  <c r="AN68" i="54"/>
  <c r="AN69" i="54"/>
  <c r="AK68" i="54"/>
  <c r="AK69" i="54"/>
  <c r="B68" i="54"/>
  <c r="B69" i="54"/>
  <c r="N68" i="54"/>
  <c r="N69" i="54"/>
  <c r="AW66" i="54"/>
  <c r="AW69" i="54"/>
  <c r="AW68" i="54"/>
  <c r="AF68" i="54"/>
  <c r="AF69" i="54"/>
  <c r="F68" i="54"/>
  <c r="F69" i="54"/>
  <c r="AL68" i="54"/>
  <c r="AL69" i="54"/>
  <c r="BG66" i="54"/>
  <c r="BG68" i="54"/>
  <c r="BG69" i="54"/>
  <c r="Y68" i="54"/>
  <c r="Y69" i="54"/>
  <c r="BI68" i="54"/>
  <c r="BI66" i="54"/>
  <c r="BI69" i="54"/>
  <c r="BB68" i="54"/>
  <c r="BB66" i="54"/>
  <c r="BB69" i="54"/>
  <c r="AU69" i="54"/>
  <c r="AU66" i="54"/>
  <c r="AU68" i="54"/>
  <c r="J69" i="54"/>
  <c r="J68" i="54"/>
  <c r="M69" i="54"/>
  <c r="M68" i="54"/>
  <c r="BE68" i="54"/>
  <c r="BE69" i="54"/>
  <c r="BE66" i="54"/>
  <c r="O68" i="54"/>
  <c r="O69" i="54"/>
  <c r="AD68" i="54"/>
  <c r="AD69" i="54"/>
  <c r="AI69" i="54"/>
  <c r="AI68" i="54"/>
  <c r="X68" i="54"/>
  <c r="X69" i="54"/>
  <c r="Q69" i="54"/>
  <c r="Q68" i="54"/>
  <c r="AG68" i="54"/>
  <c r="AG69" i="54"/>
  <c r="U13" i="54"/>
  <c r="U67" i="54"/>
  <c r="L13" i="54"/>
  <c r="L67" i="54"/>
  <c r="AZ15" i="54"/>
  <c r="AZ67" i="54"/>
  <c r="AY68" i="54"/>
  <c r="AY69" i="54"/>
  <c r="AY66" i="54"/>
  <c r="AV66" i="54"/>
  <c r="AV69" i="54"/>
  <c r="AV68" i="54"/>
  <c r="I16" i="54"/>
  <c r="I67" i="54"/>
  <c r="BF68" i="54"/>
  <c r="BF69" i="54"/>
  <c r="BF66" i="54"/>
  <c r="AO68" i="54"/>
  <c r="AO69" i="54"/>
  <c r="T68" i="54"/>
  <c r="T69" i="54"/>
  <c r="AA68" i="54"/>
  <c r="AA69" i="54"/>
  <c r="D68" i="54"/>
  <c r="D69" i="54"/>
  <c r="K69" i="54"/>
  <c r="K68" i="54"/>
  <c r="AT68" i="54"/>
  <c r="AT66" i="54"/>
  <c r="AT69" i="54"/>
  <c r="Z68" i="54"/>
  <c r="Z69" i="54"/>
  <c r="E69" i="54"/>
  <c r="E68" i="54"/>
  <c r="P68" i="54"/>
  <c r="P69" i="54"/>
  <c r="AX68" i="54"/>
  <c r="AX66" i="54"/>
  <c r="AX69" i="54"/>
  <c r="S68" i="54"/>
  <c r="S69" i="54"/>
  <c r="BH68" i="54"/>
  <c r="BH66" i="54"/>
  <c r="BH69" i="54"/>
  <c r="V68" i="54"/>
  <c r="V69" i="54"/>
  <c r="BD68" i="54"/>
  <c r="BD69" i="54"/>
  <c r="BD66" i="54"/>
  <c r="S13" i="54"/>
  <c r="AN15" i="54"/>
  <c r="AN16" i="54"/>
  <c r="AN13" i="54"/>
  <c r="BF16" i="54"/>
  <c r="BF15" i="54"/>
  <c r="BF13" i="54"/>
  <c r="AL13" i="54"/>
  <c r="AL15" i="54"/>
  <c r="AL16" i="54"/>
  <c r="BI13" i="54"/>
  <c r="BI15" i="54"/>
  <c r="BI16" i="54"/>
  <c r="AO16" i="54"/>
  <c r="AO15" i="54"/>
  <c r="AO13" i="54"/>
  <c r="AX15" i="54"/>
  <c r="AX13" i="54"/>
  <c r="AX16" i="54"/>
  <c r="W68" i="54"/>
  <c r="W69" i="54"/>
  <c r="W66" i="54"/>
  <c r="W65" i="54" s="1"/>
  <c r="O66" i="54"/>
  <c r="O65" i="54" s="1"/>
  <c r="Y13" i="54"/>
  <c r="Y16" i="54"/>
  <c r="Y15" i="54"/>
  <c r="H13" i="54"/>
  <c r="H16" i="54"/>
  <c r="H15" i="54"/>
  <c r="AU16" i="54"/>
  <c r="AU15" i="54"/>
  <c r="AU13" i="54"/>
  <c r="Q15" i="54"/>
  <c r="Q16" i="54"/>
  <c r="Q13" i="54"/>
  <c r="X15" i="54"/>
  <c r="X13" i="54"/>
  <c r="X16" i="54"/>
  <c r="D66" i="54"/>
  <c r="D65" i="54" s="1"/>
  <c r="P15" i="54"/>
  <c r="P13" i="54"/>
  <c r="P16" i="54"/>
  <c r="BC16" i="54"/>
  <c r="BC15" i="54"/>
  <c r="BC13" i="54"/>
  <c r="N66" i="54"/>
  <c r="N65" i="54" s="1"/>
  <c r="AV15" i="54"/>
  <c r="AV16" i="54"/>
  <c r="AV13" i="54"/>
  <c r="E15" i="54"/>
  <c r="E16" i="54"/>
  <c r="E13" i="54"/>
  <c r="AI15" i="54"/>
  <c r="AI16" i="54"/>
  <c r="AI13" i="54"/>
  <c r="J16" i="54"/>
  <c r="J13" i="54"/>
  <c r="J15" i="54"/>
  <c r="AG66" i="54"/>
  <c r="AG65" i="54" s="1"/>
  <c r="AT65" i="54"/>
  <c r="AS15" i="54"/>
  <c r="AS13" i="54"/>
  <c r="AS16" i="54"/>
  <c r="T66" i="54"/>
  <c r="T65" i="54" s="1"/>
  <c r="AF66" i="54"/>
  <c r="AF65" i="54" s="1"/>
  <c r="AQ15" i="54"/>
  <c r="AQ13" i="54"/>
  <c r="AQ16" i="54"/>
  <c r="AY15" i="54"/>
  <c r="AY13" i="54"/>
  <c r="AY16" i="54"/>
  <c r="BE16" i="54"/>
  <c r="BE15" i="54"/>
  <c r="BE13" i="54"/>
  <c r="AJ15" i="54"/>
  <c r="AJ16" i="54"/>
  <c r="AJ13" i="54"/>
  <c r="AH13" i="54"/>
  <c r="AH16" i="54"/>
  <c r="AH15" i="54"/>
  <c r="Z66" i="54"/>
  <c r="Z65" i="54" s="1"/>
  <c r="B15" i="54"/>
  <c r="B16" i="54"/>
  <c r="B13" i="54"/>
  <c r="AA13" i="54"/>
  <c r="AA16" i="54"/>
  <c r="AA15" i="54"/>
  <c r="M16" i="54"/>
  <c r="M13" i="54"/>
  <c r="V16" i="54"/>
  <c r="V13" i="54"/>
  <c r="K15" i="54"/>
  <c r="K13" i="54"/>
  <c r="K16" i="54"/>
  <c r="C16" i="54"/>
  <c r="C15" i="54"/>
  <c r="C13" i="54"/>
  <c r="M15" i="54"/>
  <c r="S4" i="54"/>
  <c r="R4" i="54"/>
  <c r="W15" i="54"/>
  <c r="W13" i="54"/>
  <c r="T16" i="54"/>
  <c r="T15" i="54"/>
  <c r="T13" i="54"/>
  <c r="N13" i="54"/>
  <c r="N15" i="54"/>
  <c r="N16" i="54"/>
  <c r="I15" i="54"/>
  <c r="I13" i="54"/>
  <c r="AK16" i="54"/>
  <c r="AK15" i="54"/>
  <c r="AK13" i="54"/>
  <c r="W16" i="54"/>
  <c r="G15" i="54"/>
  <c r="G16" i="54"/>
  <c r="G13" i="54"/>
  <c r="BH13" i="54"/>
  <c r="BH16" i="54"/>
  <c r="BH15" i="54"/>
  <c r="AD13" i="54"/>
  <c r="AD16" i="54"/>
  <c r="AD15" i="54"/>
  <c r="BA65" i="54"/>
  <c r="BD13" i="54"/>
  <c r="BD16" i="54"/>
  <c r="O13" i="54"/>
  <c r="V66" i="54"/>
  <c r="V65" i="54" s="1"/>
  <c r="BA13" i="54"/>
  <c r="BA15" i="54"/>
  <c r="BA16" i="54"/>
  <c r="BG13" i="54"/>
  <c r="BG16" i="54"/>
  <c r="BG15" i="54"/>
  <c r="AF15" i="54"/>
  <c r="AF16" i="54"/>
  <c r="AF13" i="54"/>
  <c r="Z13" i="54"/>
  <c r="Z15" i="54"/>
  <c r="Z16" i="54"/>
  <c r="AP15" i="54"/>
  <c r="AP13" i="54"/>
  <c r="AP16" i="54"/>
  <c r="AG16" i="54"/>
  <c r="AG15" i="54"/>
  <c r="AG13" i="54"/>
  <c r="S66" i="54"/>
  <c r="S65" i="54" s="1"/>
  <c r="R66" i="54"/>
  <c r="R65" i="54" s="1"/>
  <c r="O15" i="54"/>
  <c r="O16" i="54"/>
  <c r="BB15" i="54"/>
  <c r="BB16" i="54"/>
  <c r="BB13" i="54"/>
  <c r="L16" i="54"/>
  <c r="L15" i="54"/>
  <c r="AC13" i="54"/>
  <c r="AC16" i="54"/>
  <c r="AC15" i="54"/>
  <c r="AE16" i="54"/>
  <c r="AE15" i="54"/>
  <c r="AE13" i="54"/>
  <c r="F13" i="54"/>
  <c r="F16" i="54"/>
  <c r="AT16" i="54"/>
  <c r="AT15" i="54"/>
  <c r="AT13" i="54"/>
  <c r="S16" i="54"/>
  <c r="S15" i="54"/>
  <c r="AR13" i="54"/>
  <c r="AR16" i="54"/>
  <c r="AR15" i="54"/>
  <c r="R16" i="54"/>
  <c r="R13" i="54"/>
  <c r="R15" i="54"/>
  <c r="U16" i="54"/>
  <c r="U15" i="54"/>
  <c r="V15" i="54"/>
  <c r="AB16" i="54"/>
  <c r="AB15" i="54"/>
  <c r="AM13" i="54"/>
  <c r="AM16" i="54"/>
  <c r="AM15" i="54"/>
  <c r="D16" i="54"/>
  <c r="D15" i="54"/>
  <c r="D13" i="54"/>
  <c r="AZ16" i="54"/>
  <c r="AZ13" i="54"/>
  <c r="AW16" i="54"/>
  <c r="AW15" i="54"/>
  <c r="AW13" i="54"/>
  <c r="BD15" i="54"/>
  <c r="F15" i="54"/>
  <c r="AR69" i="54" l="1"/>
  <c r="AR68" i="54"/>
  <c r="AR66" i="54"/>
  <c r="AR65" i="54" s="1"/>
  <c r="I69" i="54"/>
  <c r="I68" i="54"/>
  <c r="AZ68" i="54"/>
  <c r="AZ66" i="54"/>
  <c r="AZ65" i="54" s="1"/>
  <c r="AZ69" i="54"/>
  <c r="L69" i="54"/>
  <c r="L68" i="54"/>
  <c r="AB68" i="54"/>
  <c r="AB69" i="54"/>
  <c r="U68" i="54"/>
  <c r="U69" i="54"/>
  <c r="AE66" i="54"/>
  <c r="AE65" i="54" s="1"/>
  <c r="U66" i="54"/>
  <c r="U65" i="54" s="1"/>
  <c r="L66" i="54"/>
  <c r="L65" i="54" s="1"/>
  <c r="BD65" i="54"/>
  <c r="I66" i="54"/>
  <c r="I65" i="54" s="1"/>
  <c r="AJ66" i="54"/>
  <c r="AJ65" i="54" s="1"/>
  <c r="AY65" i="54"/>
  <c r="J66" i="54"/>
  <c r="J65" i="54" s="1"/>
  <c r="P66" i="54"/>
  <c r="P65" i="54" s="1"/>
  <c r="AX65" i="54"/>
  <c r="BI65" i="54"/>
  <c r="BF65" i="54"/>
  <c r="BB65" i="54"/>
  <c r="AP65" i="54"/>
  <c r="BH65" i="54"/>
  <c r="Q66" i="54"/>
  <c r="Q65" i="54" s="1"/>
  <c r="K66" i="54"/>
  <c r="K65" i="54" s="1"/>
  <c r="BC65" i="54"/>
  <c r="H66" i="54"/>
  <c r="H65" i="54" s="1"/>
  <c r="AA66" i="54"/>
  <c r="AA65" i="54" s="1"/>
  <c r="AW65" i="54"/>
  <c r="AB66" i="54"/>
  <c r="AB65" i="54" s="1"/>
  <c r="C66" i="54"/>
  <c r="C65" i="54" s="1"/>
  <c r="AH66" i="54"/>
  <c r="AH65" i="54" s="1"/>
  <c r="BE65" i="54"/>
  <c r="AQ65" i="54"/>
  <c r="AI66" i="54"/>
  <c r="AI65" i="54" s="1"/>
  <c r="AV65" i="54"/>
  <c r="AO66" i="54"/>
  <c r="AO65" i="54" s="1"/>
  <c r="AL66" i="54"/>
  <c r="AL65" i="54" s="1"/>
  <c r="AN66" i="54"/>
  <c r="AN65" i="54" s="1"/>
  <c r="E66" i="54"/>
  <c r="E65" i="54" s="1"/>
  <c r="F66" i="54"/>
  <c r="F65" i="54" s="1"/>
  <c r="AK66" i="54"/>
  <c r="AK65" i="54" s="1"/>
  <c r="B66" i="54"/>
  <c r="B65" i="54" s="1"/>
  <c r="AD66" i="54"/>
  <c r="AD65" i="54" s="1"/>
  <c r="AS65" i="54"/>
  <c r="X66" i="54"/>
  <c r="X65" i="54" s="1"/>
  <c r="AU65" i="54"/>
  <c r="Y66" i="54"/>
  <c r="Y65" i="54" s="1"/>
  <c r="G66" i="54"/>
  <c r="G65" i="54" s="1"/>
  <c r="AM66" i="54"/>
  <c r="AM65" i="54" s="1"/>
  <c r="AC66" i="54"/>
  <c r="AC65" i="54" s="1"/>
  <c r="BG65" i="54"/>
  <c r="M66" i="54"/>
  <c r="M65" i="54" s="1"/>
  <c r="AO12" i="38" l="1"/>
  <c r="P12" i="38"/>
  <c r="L12" i="38"/>
  <c r="S12" i="38"/>
  <c r="X12" i="38"/>
  <c r="AU12" i="38"/>
  <c r="BA12" i="38"/>
  <c r="Q12" i="38"/>
  <c r="BC12" i="38"/>
  <c r="AJ12" i="38"/>
  <c r="BI12" i="38"/>
  <c r="AP12" i="38"/>
  <c r="BF12" i="38"/>
  <c r="K12" i="38"/>
  <c r="AT12" i="38"/>
  <c r="AC12" i="38"/>
  <c r="AD12" i="38"/>
  <c r="BH12" i="38"/>
  <c r="O12" i="38"/>
  <c r="BG12" i="38"/>
  <c r="H12" i="38"/>
  <c r="U12" i="38"/>
  <c r="AR12" i="38"/>
  <c r="AX12" i="38"/>
  <c r="AV12" i="38"/>
  <c r="W12" i="38"/>
  <c r="BE12" i="38"/>
  <c r="R12" i="38"/>
  <c r="AG12" i="38"/>
  <c r="AS12" i="38"/>
  <c r="BB12" i="38"/>
  <c r="AL12" i="38"/>
  <c r="AA12" i="38"/>
  <c r="AI12" i="38"/>
  <c r="G12" i="38"/>
  <c r="AB12" i="38"/>
  <c r="D12" i="38"/>
  <c r="AE12" i="38"/>
  <c r="J12" i="38"/>
  <c r="BD12" i="38"/>
  <c r="Z12" i="38"/>
  <c r="AY12" i="38"/>
  <c r="N12" i="38"/>
  <c r="C12" i="38"/>
  <c r="AF12" i="38"/>
  <c r="AZ12" i="38"/>
  <c r="F12" i="38"/>
  <c r="AQ12" i="38"/>
  <c r="AN12" i="38"/>
  <c r="AM12" i="38"/>
  <c r="AK12" i="38"/>
  <c r="M12" i="38"/>
  <c r="T12" i="38"/>
  <c r="Y12" i="38"/>
  <c r="AW12" i="38"/>
  <c r="AH12" i="38"/>
  <c r="E12" i="38"/>
  <c r="V12" i="38"/>
  <c r="B12" i="38"/>
  <c r="I12" i="38"/>
  <c r="I56" i="2"/>
  <c r="G56" i="2"/>
  <c r="K56" i="2"/>
  <c r="L56" i="2"/>
  <c r="J56" i="2"/>
  <c r="O56" i="2"/>
  <c r="M56" i="2"/>
  <c r="H56" i="2"/>
  <c r="P56" i="2"/>
  <c r="M58" i="2"/>
  <c r="G58" i="2"/>
  <c r="P58" i="2"/>
  <c r="L58" i="2"/>
  <c r="H58" i="2"/>
  <c r="K58" i="2"/>
  <c r="O58" i="2"/>
  <c r="J58" i="2"/>
  <c r="I58" i="2"/>
  <c r="BB136" i="22"/>
  <c r="BB118" i="22"/>
  <c r="BB135" i="22"/>
  <c r="BB134" i="22"/>
  <c r="BB125" i="22"/>
  <c r="BB112" i="22"/>
  <c r="BB78" i="22"/>
  <c r="BB43" i="22"/>
  <c r="BB22" i="22"/>
  <c r="BB24" i="22"/>
  <c r="BJ143" i="22"/>
  <c r="BB144" i="22"/>
  <c r="BM144" i="22"/>
  <c r="AV89" i="22"/>
  <c r="BK144" i="22"/>
  <c r="BI143" i="22"/>
  <c r="BI144" i="22"/>
  <c r="BB52" i="22"/>
  <c r="BB39" i="22"/>
  <c r="BM143" i="22"/>
  <c r="BF143" i="22"/>
  <c r="BI155" i="22"/>
  <c r="BI156" i="22"/>
  <c r="BH143" i="22"/>
  <c r="BB121" i="22"/>
  <c r="BL156" i="22"/>
  <c r="BG144" i="22"/>
  <c r="BH155" i="22"/>
  <c r="BH156" i="22"/>
  <c r="BE141" i="22"/>
  <c r="BE144" i="22"/>
  <c r="BL141" i="22"/>
  <c r="BL144" i="22"/>
  <c r="BA142" i="22"/>
  <c r="BH140" i="22"/>
  <c r="BH141" i="22"/>
  <c r="BH144" i="22"/>
  <c r="BC140" i="22"/>
  <c r="BC141" i="22"/>
  <c r="BC144" i="22"/>
  <c r="BF140" i="22"/>
  <c r="BF141" i="22"/>
  <c r="BF144" i="22"/>
  <c r="BI33" i="22"/>
  <c r="BI140" i="22"/>
  <c r="BI141" i="22"/>
  <c r="BC143" i="22"/>
  <c r="BA149" i="22"/>
  <c r="BB91" i="22"/>
  <c r="BB100" i="22"/>
  <c r="BB101" i="22"/>
  <c r="BB84" i="22"/>
  <c r="BB97" i="22"/>
  <c r="BB102" i="22"/>
  <c r="BK141" i="22"/>
  <c r="BB66" i="22"/>
  <c r="BB49" i="22"/>
  <c r="BB56" i="22"/>
  <c r="BB65" i="22"/>
  <c r="BB67" i="22"/>
  <c r="AV123" i="22"/>
  <c r="BB131" i="22"/>
  <c r="BJ140" i="22"/>
  <c r="BJ141" i="22"/>
  <c r="BJ144" i="22"/>
  <c r="BG143" i="22"/>
  <c r="BE140" i="22"/>
  <c r="BB87" i="22"/>
  <c r="BK156" i="22"/>
  <c r="BK143" i="22"/>
  <c r="BK155" i="22"/>
  <c r="BK140" i="22"/>
  <c r="BD156" i="22"/>
  <c r="BB142" i="22"/>
  <c r="BG140" i="22"/>
  <c r="BG141" i="22"/>
  <c r="BM155" i="22"/>
  <c r="BM156" i="22"/>
  <c r="BE155" i="22"/>
  <c r="BE156" i="22"/>
  <c r="BB155" i="22"/>
  <c r="BB156" i="22"/>
  <c r="BD155" i="22"/>
  <c r="BB73" i="22"/>
  <c r="BB86" i="22"/>
  <c r="BB88" i="22"/>
  <c r="AB58" i="2"/>
  <c r="BM33" i="22"/>
  <c r="BM140" i="22"/>
  <c r="BM141" i="22"/>
  <c r="AV54" i="22"/>
  <c r="BB38" i="22"/>
  <c r="BB51" i="22"/>
  <c r="BB53" i="22"/>
  <c r="BB62" i="22"/>
  <c r="BK33" i="22"/>
  <c r="BL143" i="22"/>
  <c r="BL140" i="22"/>
  <c r="Z58" i="2"/>
  <c r="AA58" i="2"/>
  <c r="BL33" i="22"/>
  <c r="BL155" i="22"/>
  <c r="BD143" i="22"/>
  <c r="BB149" i="22"/>
  <c r="Y58" i="2"/>
  <c r="BJ33" i="22"/>
  <c r="BJ155" i="22"/>
  <c r="BJ156" i="22"/>
  <c r="BC33" i="22"/>
  <c r="BC155" i="22"/>
  <c r="BC156" i="22"/>
  <c r="X58" i="2"/>
  <c r="W58" i="2"/>
  <c r="BH33" i="22"/>
  <c r="BB140" i="22"/>
  <c r="BB141" i="22"/>
  <c r="BF33" i="22"/>
  <c r="BF155" i="22"/>
  <c r="BF156" i="22"/>
  <c r="BD33" i="22"/>
  <c r="BD140" i="22"/>
  <c r="BD141" i="22"/>
  <c r="BD144" i="22"/>
  <c r="BB33" i="22"/>
  <c r="BB143" i="22"/>
  <c r="AZ149" i="22"/>
  <c r="AZ142" i="22"/>
  <c r="N56" i="2"/>
  <c r="Q56" i="2"/>
  <c r="BB11" i="22"/>
  <c r="BB10" i="22"/>
  <c r="BB107" i="22"/>
  <c r="BB120" i="22"/>
  <c r="BB122" i="22"/>
  <c r="BE33" i="22"/>
  <c r="BE143" i="22"/>
  <c r="BC149" i="22"/>
  <c r="BC142" i="22"/>
  <c r="N58" i="2"/>
  <c r="Q58" i="2"/>
  <c r="R58" i="2"/>
  <c r="S58" i="2"/>
  <c r="T58" i="2"/>
  <c r="U58" i="2"/>
  <c r="V58" i="2"/>
  <c r="BG33" i="22"/>
  <c r="BG155" i="22"/>
  <c r="BG156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prgada</author>
  </authors>
  <commentList>
    <comment ref="A2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prgada:</t>
        </r>
        <r>
          <rPr>
            <sz val="9"/>
            <color indexed="81"/>
            <rFont val="Tahoma"/>
            <family val="2"/>
          </rPr>
          <t xml:space="preserve">
3 Ireland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Pratik Gada</author>
  </authors>
  <commentList>
    <comment ref="O1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Pratik Gada:</t>
        </r>
        <r>
          <rPr>
            <sz val="9"/>
            <color indexed="81"/>
            <rFont val="Tahoma"/>
            <family val="2"/>
          </rPr>
          <t xml:space="preserve">
Per the findings-
Sess/sub=0.12
Kbps/Sess=6</t>
        </r>
      </text>
    </comment>
    <comment ref="Q15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Pratik Gada:</t>
        </r>
        <r>
          <rPr>
            <sz val="9"/>
            <color indexed="81"/>
            <rFont val="Tahoma"/>
            <family val="2"/>
          </rPr>
          <t xml:space="preserve">
Per the findings-
Sess/sub=0.12
Kbps/Sess=6</t>
        </r>
      </text>
    </comment>
    <comment ref="N1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Pratik Gada:</t>
        </r>
        <r>
          <rPr>
            <sz val="9"/>
            <color indexed="81"/>
            <rFont val="Tahoma"/>
            <family val="2"/>
          </rPr>
          <t xml:space="preserve">
Adopting</t>
        </r>
      </text>
    </comment>
  </commentList>
</comments>
</file>

<file path=xl/sharedStrings.xml><?xml version="1.0" encoding="utf-8"?>
<sst xmlns="http://schemas.openxmlformats.org/spreadsheetml/2006/main" count="1533" uniqueCount="586">
  <si>
    <t>ATL Forecast</t>
  </si>
  <si>
    <t>PHX Forecast</t>
  </si>
  <si>
    <t>SJC Forecast</t>
  </si>
  <si>
    <t>ATL</t>
  </si>
  <si>
    <t>PHX</t>
  </si>
  <si>
    <t>SJC</t>
  </si>
  <si>
    <t>Trigger Limit</t>
  </si>
  <si>
    <t>EDO Traffic Distribution</t>
  </si>
  <si>
    <t>Cricket Traffic Till July</t>
  </si>
  <si>
    <t>Cricket Traffic Till Oct</t>
  </si>
  <si>
    <t>[Buffer] Traffic Distro</t>
  </si>
  <si>
    <t>Failover Scenario</t>
  </si>
  <si>
    <t>Cricket</t>
  </si>
  <si>
    <t>EDO</t>
  </si>
  <si>
    <t>Load balance</t>
  </si>
  <si>
    <t>ATL --&gt; PHX</t>
  </si>
  <si>
    <t>PHX --&gt; SJC</t>
  </si>
  <si>
    <t>SJC --&gt; PHX</t>
  </si>
  <si>
    <t>Talk&amp;Text Sub rate</t>
  </si>
  <si>
    <t>Till Oct'15</t>
  </si>
  <si>
    <t>From Oct'15</t>
  </si>
  <si>
    <t>APN</t>
  </si>
  <si>
    <t>Description</t>
  </si>
  <si>
    <t>Usage Assumption</t>
  </si>
  <si>
    <t>Peak / BH (concurrent active vehicles)</t>
  </si>
  <si>
    <t>onstar01</t>
  </si>
  <si>
    <t>always on</t>
  </si>
  <si>
    <t>onstar02</t>
  </si>
  <si>
    <t>active with ignition for infotainment</t>
  </si>
  <si>
    <t>onstar03</t>
  </si>
  <si>
    <t>activated if user device successfully assocites with module's access point</t>
  </si>
  <si>
    <t>Peak onstar connections</t>
  </si>
  <si>
    <t>OnStar</t>
  </si>
  <si>
    <t>Subs</t>
  </si>
  <si>
    <t>Active Flag</t>
  </si>
  <si>
    <t>Buffer traffic</t>
  </si>
  <si>
    <t>Concurrent Session/Sub</t>
  </si>
  <si>
    <t>Non-OnStar CCAR</t>
  </si>
  <si>
    <t>Throughput/Session
(Mbps)</t>
  </si>
  <si>
    <t>US</t>
  </si>
  <si>
    <t>CAN</t>
  </si>
  <si>
    <t>Chassis 1</t>
  </si>
  <si>
    <t>Chassis 2</t>
  </si>
  <si>
    <t>Chassis 3</t>
  </si>
  <si>
    <t>psc3</t>
  </si>
  <si>
    <t>psc4</t>
  </si>
  <si>
    <t>6+2</t>
  </si>
  <si>
    <t>12+2</t>
  </si>
  <si>
    <t>Mbps (mix)</t>
  </si>
  <si>
    <t>Sessions (mix)</t>
  </si>
  <si>
    <t>Mbps Trigger</t>
  </si>
  <si>
    <t>Sessions Trigger</t>
  </si>
  <si>
    <t>Capacity Trigger Limit</t>
  </si>
  <si>
    <t>3+2</t>
  </si>
  <si>
    <t>9+2</t>
  </si>
  <si>
    <t>8 or 10</t>
  </si>
  <si>
    <t>2 or 4</t>
  </si>
  <si>
    <t>xglc</t>
  </si>
  <si>
    <t>Cric Subs Forecast</t>
  </si>
  <si>
    <t>Cric Conc Session</t>
  </si>
  <si>
    <t>OnStar Subs Forecast</t>
  </si>
  <si>
    <t>Non-OnStar CCAR Subs Forecast</t>
  </si>
  <si>
    <t>Non-OnStar CCAR Conc Session</t>
  </si>
  <si>
    <t>Non-OnStar CCAR Tput (Mbps)</t>
  </si>
  <si>
    <t>OnStar Tput (Mbps)</t>
  </si>
  <si>
    <t>Cric Tput (Mbps)</t>
  </si>
  <si>
    <t>Total Conc Sess w/o failover</t>
  </si>
  <si>
    <t>Total Tput (Mbps) w/o failover</t>
  </si>
  <si>
    <t>Cricket Tput (Mbps) w/o failover</t>
  </si>
  <si>
    <t>Crick Conc Sess w/o failover</t>
  </si>
  <si>
    <t>Eng Limit</t>
  </si>
  <si>
    <t>6-mo's ahead</t>
  </si>
  <si>
    <t>Tput (Mbps) w/ failover (PHX F/O)</t>
  </si>
  <si>
    <t>Tput (Mbps) w/ failover (SJC F/O)</t>
  </si>
  <si>
    <t>Conc Sess w/ failover (PHX F/O)</t>
  </si>
  <si>
    <t>Conc Sess w/ failover (SJC F/O)</t>
  </si>
  <si>
    <t>Tput (Mbps) w/ failover (ATL F/O)</t>
  </si>
  <si>
    <t>Conc Sess w/ failover (ATL F/O)</t>
  </si>
  <si>
    <t>Trigger</t>
  </si>
  <si>
    <t>Tput  (Mbps) w/ failover (PHX)</t>
  </si>
  <si>
    <t>Conc Sess w/ failover (PHX)</t>
  </si>
  <si>
    <t>Tput  (Mbps) w/ failover (SJC)</t>
  </si>
  <si>
    <t>Conc Sess w/ failover (SJC)</t>
  </si>
  <si>
    <t>Tput  (Mbps) w/ failover (ATL)</t>
  </si>
  <si>
    <t>Conc Sess w/ failover (ATL)</t>
  </si>
  <si>
    <t>ASR (GGSN)</t>
  </si>
  <si>
    <t>Cric Tput/Sess</t>
  </si>
  <si>
    <t>Syniverse</t>
  </si>
  <si>
    <t>Non-Cricket % out of Total</t>
  </si>
  <si>
    <t>Cricket from Mar'15</t>
  </si>
  <si>
    <t>Variable</t>
  </si>
  <si>
    <t>Tethering penetration</t>
  </si>
  <si>
    <t>OnStar01</t>
  </si>
  <si>
    <t>OnStar03</t>
  </si>
  <si>
    <t>Onstar01 Sess</t>
  </si>
  <si>
    <t>OnStar01 Tput</t>
  </si>
  <si>
    <t>OnStar03 Sess</t>
  </si>
  <si>
    <t>OnStar03 Tput</t>
  </si>
  <si>
    <t>CCAR</t>
  </si>
  <si>
    <t>OnStar US Subs</t>
  </si>
  <si>
    <t>Onstar CAN Subs</t>
  </si>
  <si>
    <t xml:space="preserve">ATL </t>
  </si>
  <si>
    <t>Each Server TPS</t>
  </si>
  <si>
    <t>Server per DC</t>
  </si>
  <si>
    <t>OnStar/CCAR MDNS</t>
  </si>
  <si>
    <t>US OnStar TPS</t>
  </si>
  <si>
    <t>CAN OnStar TPS</t>
  </si>
  <si>
    <t>US CCAR TPS</t>
  </si>
  <si>
    <t>Fortinet FW</t>
  </si>
  <si>
    <t>Syniverse (310-170)</t>
  </si>
  <si>
    <t>Syniverse (901-16, 310-650)</t>
  </si>
  <si>
    <t>Cricket MDNS</t>
  </si>
  <si>
    <t>QPS/Sub</t>
  </si>
  <si>
    <t>QPS/server</t>
  </si>
  <si>
    <t>VAN</t>
  </si>
  <si>
    <t>TOR</t>
  </si>
  <si>
    <t>Actuals</t>
  </si>
  <si>
    <t>IoT</t>
  </si>
  <si>
    <t>IoT Tput (Mbps) w/o failover</t>
  </si>
  <si>
    <t>OnStar Tput (Mbps) w/o failover</t>
  </si>
  <si>
    <t>Sess/Sub</t>
  </si>
  <si>
    <t>Mbps/Sess</t>
  </si>
  <si>
    <t>pod1 query 2pm (PT)</t>
  </si>
  <si>
    <t>ASR5K</t>
  </si>
  <si>
    <t>SAMI</t>
  </si>
  <si>
    <t>All subs</t>
  </si>
  <si>
    <t>All sessions</t>
  </si>
  <si>
    <t>Session/sub (all)</t>
  </si>
  <si>
    <t>310-170 subs</t>
  </si>
  <si>
    <t>310-170 sessions</t>
  </si>
  <si>
    <t>Sessions/sub(310-170)</t>
  </si>
  <si>
    <t>Non-Cricket JCE buffer</t>
  </si>
  <si>
    <t>OnStar02</t>
  </si>
  <si>
    <t>Use Case 1</t>
  </si>
  <si>
    <t>Use Case 4</t>
  </si>
  <si>
    <t>Use Case 5</t>
  </si>
  <si>
    <t>Use Case 7</t>
  </si>
  <si>
    <t>Forecast with FOTA</t>
  </si>
  <si>
    <t>Total</t>
  </si>
  <si>
    <t>M2M</t>
  </si>
  <si>
    <t>FOTA</t>
  </si>
  <si>
    <t>Sessions</t>
  </si>
  <si>
    <t>Call Model</t>
  </si>
  <si>
    <t>Smartphone</t>
  </si>
  <si>
    <t>TBD</t>
  </si>
  <si>
    <t>v2</t>
  </si>
  <si>
    <t>1c</t>
  </si>
  <si>
    <t>1b</t>
  </si>
  <si>
    <t>POD</t>
  </si>
  <si>
    <t>Telus</t>
  </si>
  <si>
    <t>Mobily</t>
  </si>
  <si>
    <t>Telkomsel</t>
  </si>
  <si>
    <t>Optus</t>
  </si>
  <si>
    <t>Telefonica USA</t>
  </si>
  <si>
    <t>O2 Ireland</t>
  </si>
  <si>
    <t>O2 UK</t>
  </si>
  <si>
    <t>OnStar Tput (Mbps) No onstar 02</t>
  </si>
  <si>
    <t>Onstar = Iot(1), Cricket GGSN (2)</t>
  </si>
  <si>
    <t>OnStar Tput (Mbps) with onstar 02</t>
  </si>
  <si>
    <t>ISP to JCE ratio</t>
  </si>
  <si>
    <t>Ratio</t>
  </si>
  <si>
    <t>since 2017</t>
  </si>
  <si>
    <t>can onstar03</t>
  </si>
  <si>
    <t>can onstar02</t>
  </si>
  <si>
    <t>can ccar</t>
  </si>
  <si>
    <t>OnStar01 Mbps/Session</t>
  </si>
  <si>
    <t>OnStar03 Mbps/Session (US)</t>
  </si>
  <si>
    <t>OnStar02 Mbps/Session (CAN)</t>
  </si>
  <si>
    <t>Based on New call model</t>
  </si>
  <si>
    <t>OnStar02 US</t>
  </si>
  <si>
    <t>OnStar02 CAN</t>
  </si>
  <si>
    <t>OnStar02 Mbps/Session (US)</t>
  </si>
  <si>
    <t>OnStar03 Mbps/Session (CAN)</t>
  </si>
  <si>
    <t>OnStar01 Session/Sub</t>
  </si>
  <si>
    <t>OnStar03 Session/Sub (US)</t>
  </si>
  <si>
    <t>OnStar02 Session/Sub (US)</t>
  </si>
  <si>
    <t>OnStar03 Session/Sub (CAN)</t>
  </si>
  <si>
    <t>OnStar02 Session/Sub (CAN)</t>
  </si>
  <si>
    <t>Rest CCAR Session/Sub (US)</t>
  </si>
  <si>
    <t>Rest CCAR Session/Sub (CAN)</t>
  </si>
  <si>
    <t>Rest CCAR Mbps/Session (US)</t>
  </si>
  <si>
    <t>Rest CCAR Mbps/Session (CAN)</t>
  </si>
  <si>
    <t>OnStar01 Conc Session</t>
  </si>
  <si>
    <t>OnStar03 Conc Session</t>
  </si>
  <si>
    <t>OnStar02 Conc Session</t>
  </si>
  <si>
    <t>M2M Subs Forecast</t>
  </si>
  <si>
    <t>M2M Conc Session</t>
  </si>
  <si>
    <t>M2M Tput (Mbps)</t>
  </si>
  <si>
    <t>OnStar Conc Sess w/o failover</t>
  </si>
  <si>
    <t>Non-OnStar CCAR Conc Sess w/o failover</t>
  </si>
  <si>
    <t>Non-OnStar CCAR Tput (Mbps) w/o failover</t>
  </si>
  <si>
    <t>IoT Conc Sess w/o failover</t>
  </si>
  <si>
    <t>Total CCAR+OnStar+IoT Forecast</t>
  </si>
  <si>
    <t>Total ASR Forecast (Mbps)</t>
  </si>
  <si>
    <t>Throughput</t>
  </si>
  <si>
    <t># of chassis</t>
  </si>
  <si>
    <t>Chassis based on tput/session</t>
  </si>
  <si>
    <t>Operator</t>
  </si>
  <si>
    <t>Category</t>
  </si>
  <si>
    <t>Integration Type</t>
  </si>
  <si>
    <t>Acloud</t>
  </si>
  <si>
    <t>Asia Pacific Telecom</t>
  </si>
  <si>
    <t>AT&amp;T Mobility</t>
  </si>
  <si>
    <t>AT&amp;T Mobility - IOT</t>
  </si>
  <si>
    <t>Bell Mobility Inc.</t>
  </si>
  <si>
    <t>Claro - Argentina</t>
  </si>
  <si>
    <t>Claro Brazil</t>
  </si>
  <si>
    <t>CSL Limited</t>
  </si>
  <si>
    <t>EE Limited</t>
  </si>
  <si>
    <t>Enterprise des Postes et Telecommunications</t>
  </si>
  <si>
    <t>Etisalat - AED</t>
  </si>
  <si>
    <t>KDDI Corporation</t>
  </si>
  <si>
    <t>KPN BV</t>
  </si>
  <si>
    <t>KT Corporation</t>
  </si>
  <si>
    <t>Millicom International Cellular S.A.</t>
  </si>
  <si>
    <t>NTT Docomo</t>
  </si>
  <si>
    <t>O2 Europe</t>
  </si>
  <si>
    <t>Optimus</t>
  </si>
  <si>
    <t>Radiomovil Dipsa S.A. de C.V.-USD</t>
  </si>
  <si>
    <t>Reliance Communications Ltd.</t>
  </si>
  <si>
    <t>Rogers Wireless</t>
  </si>
  <si>
    <t>SingTel</t>
  </si>
  <si>
    <t>Smartone Mobile Communication Limited</t>
  </si>
  <si>
    <t>Softbank Corp.</t>
  </si>
  <si>
    <t>Spark New Zealand Trading Limited</t>
  </si>
  <si>
    <t>Taiwan Mobile Co., Ltd.</t>
  </si>
  <si>
    <t>TEF ESP Migrated</t>
  </si>
  <si>
    <t>Telcel M2M</t>
  </si>
  <si>
    <t>Tele2 Severige AB</t>
  </si>
  <si>
    <t>Telecom Italia Digital Solutions S.P.A.</t>
  </si>
  <si>
    <t>Telecom Personal S.A.</t>
  </si>
  <si>
    <t>Telefonica - TMS</t>
  </si>
  <si>
    <t>Telefonica ES</t>
  </si>
  <si>
    <t>Telefonica Vivo Brasil</t>
  </si>
  <si>
    <t>Telenor Connexion AB - EUR</t>
  </si>
  <si>
    <t>Telenor Norway</t>
  </si>
  <si>
    <t xml:space="preserve">Telstra </t>
  </si>
  <si>
    <t>True Move H Universal Communication Co., Ltd.</t>
  </si>
  <si>
    <t>Vimpelcom</t>
  </si>
  <si>
    <t>Jasper</t>
  </si>
  <si>
    <t>CCME</t>
  </si>
  <si>
    <t>AT&amp;T Mobility - AIO Wireless</t>
  </si>
  <si>
    <t>Connected Car</t>
  </si>
  <si>
    <t>POD1</t>
  </si>
  <si>
    <t>POD2</t>
  </si>
  <si>
    <t>POD3</t>
  </si>
  <si>
    <t>POD4</t>
  </si>
  <si>
    <t>POD5</t>
  </si>
  <si>
    <t>POD6</t>
  </si>
  <si>
    <t>POD7</t>
  </si>
  <si>
    <t>POD8</t>
  </si>
  <si>
    <t>POD9</t>
  </si>
  <si>
    <t>POD10</t>
  </si>
  <si>
    <t>POD11</t>
  </si>
  <si>
    <t>POD12</t>
  </si>
  <si>
    <t>POD13</t>
  </si>
  <si>
    <t>POD14</t>
  </si>
  <si>
    <t>POD15</t>
  </si>
  <si>
    <t>ATT</t>
  </si>
  <si>
    <t>LTE-M</t>
  </si>
  <si>
    <t>TOTAL</t>
  </si>
  <si>
    <t>Onstar</t>
  </si>
  <si>
    <t>China Unicom</t>
  </si>
  <si>
    <t>Reliance India</t>
  </si>
  <si>
    <t>AT&amp;T Mobility-Connected Car</t>
  </si>
  <si>
    <t>AT&amp;T Mobility-IoT</t>
  </si>
  <si>
    <t>OnStar03 US</t>
  </si>
  <si>
    <t>OnStar03 CAN</t>
  </si>
  <si>
    <t>Jasper-IoT</t>
  </si>
  <si>
    <t>Session</t>
  </si>
  <si>
    <t>S</t>
  </si>
  <si>
    <t>Ultra-M Model</t>
  </si>
  <si>
    <t>M</t>
  </si>
  <si>
    <t>L</t>
  </si>
  <si>
    <t>Ultra-M Medium</t>
  </si>
  <si>
    <t>Ultra-M Large</t>
  </si>
  <si>
    <t>Ultra-M Small</t>
  </si>
  <si>
    <t>Hutchison Drei Austria GmbH-IoT</t>
  </si>
  <si>
    <t>KPN BV-IoT</t>
  </si>
  <si>
    <t>O2 Ireland-IoT</t>
  </si>
  <si>
    <t>AT&amp;T Mobility - IOT-IoT</t>
  </si>
  <si>
    <t>CCIP ratio</t>
  </si>
  <si>
    <t>FirstNet</t>
  </si>
  <si>
    <t>US M2M TPS</t>
  </si>
  <si>
    <t>Total US TPS</t>
  </si>
  <si>
    <t>CAN BMW TPS</t>
  </si>
  <si>
    <t>Total CAN TPS</t>
  </si>
  <si>
    <t>OnStar TPS/Session</t>
  </si>
  <si>
    <t>CCAR TPS/Session</t>
  </si>
  <si>
    <t>AT&amp;T Onstar</t>
  </si>
  <si>
    <t>Entel PCS Telecomunicaciones S.A.</t>
  </si>
  <si>
    <t>Hutchison Drei Austria GmbH</t>
  </si>
  <si>
    <t>TBD SP</t>
  </si>
  <si>
    <t>NBIOT</t>
  </si>
  <si>
    <t>POD16</t>
  </si>
  <si>
    <t>POD17</t>
  </si>
  <si>
    <t>PODTBD</t>
  </si>
  <si>
    <t>Check</t>
  </si>
  <si>
    <t>Data Center</t>
  </si>
  <si>
    <t>Location</t>
  </si>
  <si>
    <t>PODs</t>
  </si>
  <si>
    <t>DC1</t>
  </si>
  <si>
    <t>San Jose</t>
  </si>
  <si>
    <t>DC2</t>
  </si>
  <si>
    <t>Phoenix</t>
  </si>
  <si>
    <t>DC3</t>
  </si>
  <si>
    <t>Amsterdam</t>
  </si>
  <si>
    <t>2,3</t>
  </si>
  <si>
    <t>DC4</t>
  </si>
  <si>
    <t>London</t>
  </si>
  <si>
    <t>DC5</t>
  </si>
  <si>
    <t>UAE ((Jabel Ali) - Etisalat</t>
  </si>
  <si>
    <t>DC6</t>
  </si>
  <si>
    <t>AL Ain UAE</t>
  </si>
  <si>
    <t>DC7</t>
  </si>
  <si>
    <t>Shanghai (GGSN)</t>
  </si>
  <si>
    <t>DC8</t>
  </si>
  <si>
    <t>Atlanta (Wireless Instance)</t>
  </si>
  <si>
    <t>DC9</t>
  </si>
  <si>
    <t xml:space="preserve">Toronto (Wireless Instance) </t>
  </si>
  <si>
    <t>DC10</t>
  </si>
  <si>
    <t xml:space="preserve">Vancouver (Wireless Instance) </t>
  </si>
  <si>
    <t>DC11</t>
  </si>
  <si>
    <t>Riyadh Saudi Arabia</t>
  </si>
  <si>
    <t>DC12</t>
  </si>
  <si>
    <t>Jeddah Saudi Arabia</t>
  </si>
  <si>
    <t>DC13</t>
  </si>
  <si>
    <t>Santa Clara</t>
  </si>
  <si>
    <t>DC14</t>
  </si>
  <si>
    <t>Mumbai India</t>
  </si>
  <si>
    <t>DC15</t>
  </si>
  <si>
    <t>Hyderabad India</t>
  </si>
  <si>
    <t>DC16</t>
  </si>
  <si>
    <t>Nanjing - China Unicom</t>
  </si>
  <si>
    <t>9,15</t>
  </si>
  <si>
    <t>DC17</t>
  </si>
  <si>
    <t>Guangzhou - China Unicom</t>
  </si>
  <si>
    <t>AT&amp;T Onstar-Connected Car</t>
  </si>
  <si>
    <t>TOR Forecast</t>
  </si>
  <si>
    <t>CAN Sessions</t>
  </si>
  <si>
    <t>CAN Throughput</t>
  </si>
  <si>
    <t>CCAR CAN</t>
  </si>
  <si>
    <t>Tput  (Mbps) w/ failover</t>
  </si>
  <si>
    <t>Conc Sess w/ failover</t>
  </si>
  <si>
    <t>VAN Forecast</t>
  </si>
  <si>
    <t>TOR Actual Tput</t>
  </si>
  <si>
    <t>TOR Actual Session</t>
  </si>
  <si>
    <t>VAN Actual Tput</t>
  </si>
  <si>
    <t>VAN Actual Session</t>
  </si>
  <si>
    <t>Failover TPS</t>
  </si>
  <si>
    <t>Forecast TPS</t>
  </si>
  <si>
    <t>CAN Subs Forecast</t>
  </si>
  <si>
    <t>M2M TPS/Session</t>
  </si>
  <si>
    <t>Ford TPS/Session</t>
  </si>
  <si>
    <t>Ford TPS</t>
  </si>
  <si>
    <t>Ford Subs</t>
  </si>
  <si>
    <t>Total TPS w/ Ford</t>
  </si>
  <si>
    <t>Ford flag</t>
  </si>
  <si>
    <t>Forecast TPS w/ Ford</t>
  </si>
  <si>
    <t>Failover TPS w/ Ford</t>
  </si>
  <si>
    <t>Total Tput (Mbps) w/o failover w/ FOTA</t>
  </si>
  <si>
    <t>FOTA Cap</t>
  </si>
  <si>
    <t>Tput  (Mbps) w/ failover w/ FOTA</t>
  </si>
  <si>
    <t>1,2,5,6,7</t>
  </si>
  <si>
    <t>Total Conc Sess w/o failover (excl onstar01)</t>
  </si>
  <si>
    <t>Total Conc Sess w failover (excl onstar01)</t>
  </si>
  <si>
    <t>{"InputDetection":0,"RecalcMode":0,"Name":"Wireless Data Systems - CCars mDNS Capacity Forecast Tool","Flavor":-1,"Edition":0,"CopyProtect":{"IsEnabled":false,"DomainName":""},"HideSscPoweredlogo":false,"AspnetConfig":{"BrowseUrl":"http://localhost/ssc","FileExtension":0},"NodeSecureLoginEnabled":false,"SmartphoneSettings":{"ViewportLock":true,"UseOldViewEngine":false,"EnableZoom":false,"EnableSwipe":false,"HideToolbar":false,"InheritBackgroundColor":false,"CheckboxFlavor":1,"ShowBubble":false},"SmartphoneTheme":1,"Theme":{"BgColor":"#FFFFFFFF","BgImage":"","InputBorderStyle":2,"AppliedTheme":""},"Layout":0,"LayoutSamePagesHeightEnabled":false,"Toolbar":{"Position":1,"IsSubmit":true,"IsPrintSheet":false,"IsPrintAll":true,"IsPrintThis":false,"IsReset":true,"IsUpdate":true},"ConfigureSubmit":{"IsShowCaptcha":false,"IsUseSscWebServer":true,"ReceiverCode":"","IsFreeService":false,"IsAdvanceService":false,"IsSecureEmail":false,"IsDemonstrationService":true,"AfterSuccessfulSubmit":"","AfterFailSubmit":"","AfterCancelWizard":"","IsUseOwnWebServer":false,"OwnWebServerURL":"","OwnWebServerTarget":"","SubmitTarget":0},"IgnoreBgInputCell":false,"ButtonStyle":0,"ResponsiveDesignDisabled":false,"HideLookupRange":false,"BrowserStorageEnabled":false,"RealtimeSyncEnabled":true,"GoogleAnalyticsTrackingId":"","GoogleApiKey":"","ChartSelected":3,"ChartYAxisFixed":false}</t>
  </si>
  <si>
    <t>{"BrowserAndLocation":{"ConversionPath":"C:\\Users\\shsiddiq\\Documents\\SpreadsheetConverter","SelectedBrowsers":[]},"SpreadsheetServer":{"Username":"","Password":"","ServerUrl":"","TestUsername":"","TestPassword":""},"ConfigureSubmitDefault":{"Email":"","Free":false,"Advanced":false,"AdvancedSecured":false,"Demo":true},"MessageBubble":{"Close":false,"TopMsg":0},"CustomizeTheme":{"Theme":"C:\\Users\\user\\AppData\\Roaming\\SpreadsheetConverter\\V8\\SupportFiles\\themes\\bootstrap\\css\\default-ssc-theme.css"},"QrSetting":{"ShowOnConversion":true},"CongratsPage":{"LastOpenedVersion":""},"WordPressPluginSetting":{"IsPluginInstalled":false},"Preferences":{"IsAdvancedSettingModelInitialize":true,"IsCaptchaInitialize":true,"IsNodeSettingInitialize":false,"IsRequiredFieldModalInitialize":true,"IsSubmitDialogModelInitialize":true,"IsToolbarButtonModelInitialize":true,"IsWizardButtonModelInitialize":true,"ReadFromHidden":false,"AdvancedSetting":null,"NodeSetting":{"LoginText":{"LoginButtonText":"Login","PageDescription":"Restricted access only","LoginErrorMessage":"Authentication failed, please check your username and password.","PlaceholderPassword":"password","PlaceholderUsername":"username / email","UserExtraMessage":""}},"Captcha":{"Heading":"Enter the number displayed below.","Message":"This is to verify that you are a human visitor, to prevent automated form submissions.","OkButton":"OK","CancelButton":"Cancel","ErrorMessage":"Your answer is incorrect, please try again."},"RequiredField":{"ErrorMessage":"The fields with the red border are required or invalid.","OkButton":"OK","DDLDefaultRequiredText":"Please Select"},"WizardButton":{"Next":"Next","Previous":"Previous","Cancel":"Cancel","Finish":"Finish"},"ToolbarButton":{"Submit":"Submit","PrintSheet":"Print","PrintAll":"Print All","Reset":"Reset","Update":"Update","Back":"Back","PrintThis":"Print This"},"SubmitDialog":{"SubmitDialogHeading":"Submit Successful.","SubmitDialogDesc":"The form was successfully submitted.","BeforeSubmitDesc":"The form is being submitted.","OfflineHeading":"Save until online","OfflineDesc":"You are currently offline and the submit failed. Do you want to save the submit and send it later when you are online.","OfflineConfirm":"Do you want to save?","OfflineSubmitHeading":"Offline forms submit confirmation","OfflineSubmitDesc":"There are Offline form(s), which are now ready to submit in server.","OfflineSubmitConfirm":"Do you want to submit?","FailOfflineHeading":"Offline Form submit failed","FailOfflineDesc":"Unable to connect to the Internet. Please try submitting the offline forms later in internet connection.","OfflineSubmitWait":"It may take sometime to finish all submits depending on the size of offline forms and internet connection.","OfflineSubmitWaitCounter":"Left","OfflineSubmitError":"Submit error: Please try later."}},"UxPreferences":null}</t>
  </si>
  <si>
    <t>{"IsHide":false,"HiddenInExcel":false,"SheetId":-1,"Name":"CCAR MDNS","Guid":"79MW5P","Index":4,"VisibleRange":"","SheetTheme":{"TabColor":"","BodyColor":"","BodyImage":""},"IsPrintSheet":false}</t>
  </si>
  <si>
    <t>_Ctrl_1</t>
  </si>
  <si>
    <t>{"IsHide":true,"HiddenInExcel":false,"SheetId":-1,"Name":"Subs","Guid":"65VY7U","Index":3,"VisibleRange":"","SheetTheme":{"TabColor":"","BodyColor":"","BodyImage":""},"IsPrintSheet":false}</t>
  </si>
  <si>
    <t>{"IsHide":true,"HiddenInExcel":false,"SheetId":-1,"Name":"MASTER","Guid":"4W7MI9","Index":1,"VisibleRange":"","SheetTheme":{"TabColor":"","BodyColor":"","BodyImage":""},"IsPrintSheet":false}</t>
  </si>
  <si>
    <t>{"IsHide":true,"HiddenInExcel":false,"SheetId":-1,"Name":"Input","Guid":"0H4QPI","Index":2,"VisibleRange":"","SheetTheme":{"TabColor":"","BodyColor":"","BodyImage":""},"IsPrintSheet":false}</t>
  </si>
  <si>
    <t>{"IsHide":true,"HiddenInExcel":false,"SheetId":-1,"Name":"ASR5KFOTA","Guid":"WWTAYM","Index":5,"VisibleRange":"","SheetTheme":{"TabColor":"","BodyColor":"","BodyImage":""},"IsPrintSheet":false}</t>
  </si>
  <si>
    <t>AM Hours</t>
  </si>
  <si>
    <t>Requests</t>
  </si>
  <si>
    <t>Responses</t>
  </si>
  <si>
    <t>Total TPH</t>
  </si>
  <si>
    <t>TPS</t>
  </si>
  <si>
    <t>CPU</t>
  </si>
  <si>
    <t>Hourly TPS</t>
  </si>
  <si>
    <t>Hourly CPU</t>
  </si>
  <si>
    <t>Hourly</t>
  </si>
  <si>
    <t xml:space="preserve">TPS to reach threshold </t>
  </si>
  <si>
    <t>HOUR</t>
  </si>
  <si>
    <t xml:space="preserve">Hourly TPS </t>
  </si>
  <si>
    <t>Server TPS Threshold</t>
  </si>
  <si>
    <t>zig-sjc001-24</t>
  </si>
  <si>
    <t>zig-sjc001-30</t>
  </si>
  <si>
    <t>zig-phx001-24</t>
  </si>
  <si>
    <t>zig-phx001-30</t>
  </si>
  <si>
    <t>transactions per day</t>
  </si>
  <si>
    <t>transactions per hour</t>
  </si>
  <si>
    <t>transactions per sec</t>
  </si>
  <si>
    <t>30 day month</t>
  </si>
  <si>
    <t>30 day queries</t>
  </si>
  <si>
    <t>transactions per min</t>
  </si>
  <si>
    <t>Total SUBS (AT&amp;T)</t>
  </si>
  <si>
    <t>SJC-24</t>
  </si>
  <si>
    <t>SJC-30</t>
  </si>
  <si>
    <t>PHX-24</t>
  </si>
  <si>
    <t>PHX-30</t>
  </si>
  <si>
    <t>TPS Threshold/sec</t>
  </si>
  <si>
    <t>TPS Threshold/month</t>
  </si>
  <si>
    <t>TPS Threshold/day</t>
  </si>
  <si>
    <t>DNS Queries</t>
  </si>
  <si>
    <t>THRESHOLD</t>
  </si>
  <si>
    <t>Total DNS queries</t>
  </si>
  <si>
    <t>APN DNS (zig-sjc001-24) Average QPH</t>
  </si>
  <si>
    <t>APN DNS (zig-sjc001-24 Average QPH</t>
  </si>
  <si>
    <t>APN DNS (zig-PHX001-24) Average QPH</t>
  </si>
  <si>
    <t>APN DNS (zig-PHX001-30) Average QPH</t>
  </si>
  <si>
    <t>MONTHLY TPS</t>
  </si>
  <si>
    <t>ZIG-SJC001-24</t>
  </si>
  <si>
    <t>ZIG-SJC001-30</t>
  </si>
  <si>
    <t>ZIG-PHX001-30</t>
  </si>
  <si>
    <t>ZIG-PHX001-24</t>
  </si>
  <si>
    <t>Threshold</t>
  </si>
  <si>
    <t>Licensing Threshold</t>
  </si>
  <si>
    <t>AVERAGE</t>
  </si>
  <si>
    <t>Rate or intercepts</t>
  </si>
  <si>
    <t>Active provisioning requests</t>
  </si>
  <si>
    <t>INTERCEPTS</t>
  </si>
  <si>
    <t>MONTHLY INTERCEPTS</t>
  </si>
  <si>
    <t>assuming 1 intercept every 3 months is added and 0 intercepts removed</t>
  </si>
  <si>
    <t>CALEA CACPTY PROJECTION</t>
  </si>
  <si>
    <t>Provisioning requests in 2019</t>
  </si>
  <si>
    <t>(submitted 03/01)</t>
  </si>
  <si>
    <t>PHX/Server TPS</t>
  </si>
  <si>
    <t>SJC/Server TPS</t>
  </si>
  <si>
    <t>PHX-AAA</t>
  </si>
  <si>
    <t>SJC-AAA</t>
  </si>
  <si>
    <t>TPS THRESHOLD Per DC</t>
  </si>
  <si>
    <t>Average AAA TPS/Server</t>
  </si>
  <si>
    <t>AAA Transactions per Month</t>
  </si>
  <si>
    <t>TPS Threshold/Server</t>
  </si>
  <si>
    <t>AAA TPS/subscriber</t>
  </si>
  <si>
    <t>TPS Threshold/DC</t>
  </si>
  <si>
    <t>FS</t>
  </si>
  <si>
    <t>Unlimit IOT Private Ltd.</t>
  </si>
  <si>
    <t>KaR-Tel LLP</t>
  </si>
  <si>
    <t>Wind Tre S.P.A.</t>
  </si>
  <si>
    <t>AT&amp;T Firstnet</t>
  </si>
  <si>
    <t>T-Mobile</t>
  </si>
  <si>
    <t>Reliance JIO</t>
  </si>
  <si>
    <t>JIO</t>
  </si>
  <si>
    <t>Airtel</t>
  </si>
  <si>
    <t>DNA</t>
  </si>
  <si>
    <t xml:space="preserve">Three Ireland (Hutchison) Limited </t>
  </si>
  <si>
    <t>MTN</t>
  </si>
  <si>
    <t>AT&amp;T Mexico</t>
  </si>
  <si>
    <t>POD19</t>
  </si>
  <si>
    <t>POD-JIO</t>
  </si>
  <si>
    <t>POD-Airtel</t>
  </si>
  <si>
    <t>POD20</t>
  </si>
  <si>
    <t>1,5,6,7,10,11,17, 19</t>
  </si>
  <si>
    <t>10,11,17,19</t>
  </si>
  <si>
    <t>DC-JIO</t>
  </si>
  <si>
    <t>DC-Airtel</t>
  </si>
  <si>
    <t>i</t>
  </si>
  <si>
    <t>AT&amp;T Mobility - IOT-Connected Car</t>
  </si>
  <si>
    <t>POD15 - still assuming ALL CU on POD9</t>
  </si>
  <si>
    <t>PHX TPS</t>
  </si>
  <si>
    <t>SJC TPS</t>
  </si>
  <si>
    <t>AAA SERVER/DC</t>
  </si>
  <si>
    <t>Vimpelcom-Connected Car</t>
  </si>
  <si>
    <t>Vimpelcom-IoT</t>
  </si>
  <si>
    <t>SCL-AAA</t>
  </si>
  <si>
    <t>SCL TPS</t>
  </si>
  <si>
    <t>Telstra -Connected Car</t>
  </si>
  <si>
    <t>Telstra -IoT</t>
  </si>
  <si>
    <t>EE Limited-Connected Car</t>
  </si>
  <si>
    <t>EE Limited-IoT</t>
  </si>
  <si>
    <t>AMS-AAA</t>
  </si>
  <si>
    <t>LON-AAA</t>
  </si>
  <si>
    <t>AMS TPS</t>
  </si>
  <si>
    <t>LON TPS</t>
  </si>
  <si>
    <t>Total SUBS</t>
  </si>
  <si>
    <t>DXB-AAA</t>
  </si>
  <si>
    <t>DXB TPS</t>
  </si>
  <si>
    <t>AIN-AAA</t>
  </si>
  <si>
    <t>AIN TPS</t>
  </si>
  <si>
    <t>Etisalat - AED-IoT</t>
  </si>
  <si>
    <t>Etisalat - AED-Connected Car</t>
  </si>
  <si>
    <t>SCL/Server TPS</t>
  </si>
  <si>
    <t>Total SUBS (AT&amp;T-EDO)</t>
  </si>
  <si>
    <t>KPN BV-Connected Car</t>
  </si>
  <si>
    <t>Total SUBS (KPN - ALL TRAFFIC/non-ENEXIS)</t>
  </si>
  <si>
    <t>AMS/Server TPS</t>
  </si>
  <si>
    <t>NTT Docomo-Connected Car</t>
  </si>
  <si>
    <t>NTT Docomo-IoT</t>
  </si>
  <si>
    <t>MAX TPS</t>
  </si>
  <si>
    <t>Mobily-IoT</t>
  </si>
  <si>
    <t>Mobily-Connected Car</t>
  </si>
  <si>
    <t>Rogers Wireless-Connected Car</t>
  </si>
  <si>
    <t>Rogers Wireless-IoT</t>
  </si>
  <si>
    <t>Telefonica - TMS-IoT</t>
  </si>
  <si>
    <t>Telefonica ES-IoT</t>
  </si>
  <si>
    <t>Telefonica USA-IoT</t>
  </si>
  <si>
    <t>Telefonica - TMS-Connected Car</t>
  </si>
  <si>
    <t>Telefonica ES-Connected Car</t>
  </si>
  <si>
    <t>Telefonica USA-Connected Car</t>
  </si>
  <si>
    <t>CURRENT MAX TPS - MAY2019</t>
  </si>
  <si>
    <t>CURRENT MAX TPS-MAY2019</t>
  </si>
  <si>
    <t>CURRENT MAX TPS-APR2019</t>
  </si>
  <si>
    <t>Unlimit IOT Private Ltd.-IoT</t>
  </si>
  <si>
    <t>Reliance Communications Ltd.-Connected Car</t>
  </si>
  <si>
    <t>Unlimit IOT Private Ltd.-Connected Car</t>
  </si>
  <si>
    <t>HYD-AAA</t>
  </si>
  <si>
    <t>MUM-AAA</t>
  </si>
  <si>
    <t>Tele2 Severige AB-IoT</t>
  </si>
  <si>
    <t>Tele2 Severige AB-Connected Car</t>
  </si>
  <si>
    <t>TEF</t>
  </si>
  <si>
    <t>Current SERVER</t>
  </si>
  <si>
    <t>Claro - Argentina-IoT</t>
  </si>
  <si>
    <t>Claro - Argentina-Connected Car</t>
  </si>
  <si>
    <t>CSL Limited-IoT</t>
  </si>
  <si>
    <t>CSL Limited-Connected Car</t>
  </si>
  <si>
    <t>SingTel-IoT</t>
  </si>
  <si>
    <t>SingTel-Connected Car</t>
  </si>
  <si>
    <t>Telcel M2M-IoT</t>
  </si>
  <si>
    <t>Telcel M2M-Connected Car</t>
  </si>
  <si>
    <t>APN DNS</t>
  </si>
  <si>
    <t>mDNS</t>
  </si>
  <si>
    <t>CALEA</t>
  </si>
  <si>
    <t>DNA-IoT</t>
  </si>
  <si>
    <t>Enterprise des Postes et Telecommunications-Connected Car</t>
  </si>
  <si>
    <t>Enterprise des Postes et Telecommunications-IoT</t>
  </si>
  <si>
    <t>KaR-Tel LLP-Connected Car</t>
  </si>
  <si>
    <t>KaR-Tel LLP-IoT</t>
  </si>
  <si>
    <t>MTN-IoT</t>
  </si>
  <si>
    <t>Optimus-Connected Car</t>
  </si>
  <si>
    <t>Optimus-IoT</t>
  </si>
  <si>
    <t>Telecom Italia Digital Solutions S.P.A.-Connected Car</t>
  </si>
  <si>
    <t>Telecom Italia Digital Solutions S.P.A.-IoT</t>
  </si>
  <si>
    <t>Telenor Connexion AB - EUR-Connected Car</t>
  </si>
  <si>
    <t>Telenor Connexion AB - EUR-IoT</t>
  </si>
  <si>
    <t>Telenor Norway-Connected Car</t>
  </si>
  <si>
    <t>Telenor Norway-IoT</t>
  </si>
  <si>
    <t>Three Ireland (Hutchison) Limited -IoT</t>
  </si>
  <si>
    <t>Wind Tre S.P.A.-Connected Car</t>
  </si>
  <si>
    <t>Wind Tre S.P.A.-IoT</t>
  </si>
  <si>
    <t>AAA - POD1</t>
  </si>
  <si>
    <t>AAA - POD2</t>
  </si>
  <si>
    <t>AAA - POD3</t>
  </si>
  <si>
    <t>AAA - POD4</t>
  </si>
  <si>
    <t>AAA - POD6</t>
  </si>
  <si>
    <t>AAA - POD7</t>
  </si>
  <si>
    <t>AAA - POD8</t>
  </si>
  <si>
    <t>AAA - POD10</t>
  </si>
  <si>
    <t>AAA - POD11</t>
  </si>
  <si>
    <t>AAA - POD13</t>
  </si>
  <si>
    <t>AAA - POD17</t>
  </si>
  <si>
    <t>z</t>
  </si>
  <si>
    <t>Asia Pacific Telecom-IoT</t>
  </si>
  <si>
    <t>Bell Mobility Inc.-IoT</t>
  </si>
  <si>
    <t>Claro Brazil-IoT</t>
  </si>
  <si>
    <t>Entel PCS Telecomunicaciones S.A.-IoT</t>
  </si>
  <si>
    <t>KDDI Corporation-IoT</t>
  </si>
  <si>
    <t>KT Corporation-IoT</t>
  </si>
  <si>
    <t>Millicom International Cellular S.A.-IoT</t>
  </si>
  <si>
    <t>Smartone Mobile Communication Limited-IoT</t>
  </si>
  <si>
    <t>Softbank Corp.-IoT</t>
  </si>
  <si>
    <t>Spark New Zealand Trading Limited-IoT</t>
  </si>
  <si>
    <t>Taiwan Mobile Co., Ltd.-IoT</t>
  </si>
  <si>
    <t>Telecom Personal S.A.-IoT</t>
  </si>
  <si>
    <t>Telefonica Vivo Brasil-IoT</t>
  </si>
  <si>
    <t>Telkomsel-IoT</t>
  </si>
  <si>
    <t>Telus-IoT</t>
  </si>
  <si>
    <t>True Move H Universal Communication Co., Ltd.-IoT</t>
  </si>
  <si>
    <t>Asia Pacific Telecom-Connected Car</t>
  </si>
  <si>
    <t>Bell Mobility Inc.-Connected Car</t>
  </si>
  <si>
    <t>Claro Brazil-Connected Car</t>
  </si>
  <si>
    <t>KDDI Corporation-Connected Car</t>
  </si>
  <si>
    <t>KT Corporation-Connected Car</t>
  </si>
  <si>
    <t>Millicom International Cellular S.A.-Connected Car</t>
  </si>
  <si>
    <t>Smartone Mobile Communication Limited-Connected Car</t>
  </si>
  <si>
    <t>Softbank Corp.-Connected Car</t>
  </si>
  <si>
    <t>Spark New Zealand Trading Limited-Connected Car</t>
  </si>
  <si>
    <t>Taiwan Mobile Co., Ltd.-Connected Car</t>
  </si>
  <si>
    <t>Telecom Personal S.A.-Connected Car</t>
  </si>
  <si>
    <t>Telefonica Vivo Brasil-Connected Car</t>
  </si>
  <si>
    <t>Telkomsel-Connected Car</t>
  </si>
  <si>
    <t>Telus-Connected Car</t>
  </si>
  <si>
    <t>True Move H Universal Communication Co., Ltd.-Connected Car</t>
  </si>
  <si>
    <t>AT&amp;T Mexico-Connected 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</si>
</sst>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(* #,##0_);_(* \(#,##0\);_(* &quot;-&quot;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0.000000"/>
    <numFmt numFmtId="167" formatCode="_(* #,##0.00000_);_(* \(#,##0.00000\);_(* &quot;-&quot;??_);_(@_)"/>
    <numFmt numFmtId="168" formatCode="_(* #,##0.000_);_(* \(#,##0.000\);_(* &quot;-&quot;??_);_(@_)"/>
    <numFmt numFmtId="169" formatCode="0.00000"/>
    <numFmt numFmtId="170" formatCode="_(* #,##0.0_);_(* \(#,##0.0\);_(* &quot;-&quot;??_);_(@_)"/>
    <numFmt numFmtId="171" formatCode="00"/>
    <numFmt numFmtId="172" formatCode="h:mm;@"/>
    <numFmt numFmtId="173" formatCode="0.000"/>
    <numFmt numFmtId="174" formatCode="#,##0.00000"/>
    <numFmt numFmtId="175" formatCode="0_);\(0\)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  <charset val="204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000000"/>
      <name val="Calibri"/>
      <family val="2"/>
    </font>
    <font>
      <sz val="8"/>
      <color rgb="FF000000"/>
      <name val="Calibri"/>
      <family val="2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8"/>
      <name val="Arial"/>
      <family val="2"/>
    </font>
    <font>
      <sz val="11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theme="1"/>
      <name val="Times New Roman"/>
      <family val="1"/>
    </font>
    <font>
      <b/>
      <sz val="8"/>
      <color theme="0"/>
      <name val="Times New Roman"/>
      <family val="1"/>
    </font>
    <font>
      <b/>
      <sz val="8"/>
      <color theme="1"/>
      <name val="Times New Roman"/>
      <family val="1"/>
    </font>
    <font>
      <i/>
      <sz val="8"/>
      <color theme="1"/>
      <name val="Times New Roman"/>
      <family val="1"/>
    </font>
    <font>
      <b/>
      <i/>
      <sz val="8"/>
      <color theme="1"/>
      <name val="Times New Roman"/>
      <family val="1"/>
    </font>
    <font>
      <sz val="8"/>
      <color rgb="FF0070C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rgb="FFFF0000"/>
      <name val="Times New Roman"/>
      <family val="1"/>
    </font>
    <font>
      <b/>
      <sz val="8"/>
      <color rgb="FF000000"/>
      <name val="Calibri"/>
      <family val="2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u/>
      <sz val="2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 tint="0.39997558519241921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164" fontId="1" fillId="0" borderId="0"/>
    <xf numFmtId="164" fontId="1" fillId="0" borderId="0"/>
    <xf numFmtId="0" fontId="31" fillId="25" borderId="0" applyNumberFormat="0" applyBorder="0" applyAlignment="0" applyProtection="0"/>
    <xf numFmtId="0" fontId="32" fillId="26" borderId="28" applyNumberFormat="0" applyAlignment="0" applyProtection="0"/>
    <xf numFmtId="0" fontId="37" fillId="0" borderId="0"/>
    <xf numFmtId="43" fontId="37" fillId="0" borderId="0" applyFont="0" applyFill="0" applyBorder="0" applyAlignment="0" applyProtection="0"/>
  </cellStyleXfs>
  <cellXfs count="432">
    <xf numFmtId="0" fontId="0" fillId="0" borderId="0" xfId="0"/>
    <xf numFmtId="164" fontId="5" fillId="3" borderId="4" xfId="0" applyNumberFormat="1" applyFont="1" applyFill="1" applyBorder="1" applyAlignment="1">
      <alignment horizontal="center"/>
    </xf>
    <xf numFmtId="0" fontId="6" fillId="0" borderId="4" xfId="0" applyFont="1" applyBorder="1"/>
    <xf numFmtId="0" fontId="0" fillId="0" borderId="4" xfId="0" applyBorder="1" applyAlignment="1">
      <alignment horizontal="center"/>
    </xf>
    <xf numFmtId="9" fontId="6" fillId="0" borderId="4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9" fontId="0" fillId="0" borderId="4" xfId="0" applyNumberFormat="1" applyBorder="1" applyAlignment="1">
      <alignment horizontal="center" vertical="center"/>
    </xf>
    <xf numFmtId="9" fontId="0" fillId="0" borderId="4" xfId="0" applyNumberFormat="1" applyBorder="1" applyAlignment="1">
      <alignment horizontal="center"/>
    </xf>
    <xf numFmtId="0" fontId="6" fillId="0" borderId="4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43" fontId="0" fillId="0" borderId="0" xfId="0" applyNumberFormat="1"/>
    <xf numFmtId="165" fontId="12" fillId="0" borderId="4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vertical="top" wrapText="1"/>
    </xf>
    <xf numFmtId="9" fontId="10" fillId="0" borderId="4" xfId="0" applyNumberFormat="1" applyFont="1" applyBorder="1" applyAlignment="1">
      <alignment horizontal="center" vertical="center"/>
    </xf>
    <xf numFmtId="9" fontId="10" fillId="0" borderId="1" xfId="0" applyNumberFormat="1" applyFont="1" applyBorder="1" applyAlignment="1">
      <alignment horizontal="center" vertical="center"/>
    </xf>
    <xf numFmtId="9" fontId="10" fillId="0" borderId="6" xfId="0" applyNumberFormat="1" applyFont="1" applyBorder="1" applyAlignment="1">
      <alignment horizontal="center" vertical="center"/>
    </xf>
    <xf numFmtId="0" fontId="13" fillId="0" borderId="4" xfId="0" applyFont="1" applyBorder="1"/>
    <xf numFmtId="0" fontId="0" fillId="0" borderId="4" xfId="0" applyBorder="1"/>
    <xf numFmtId="0" fontId="3" fillId="0" borderId="4" xfId="0" applyFont="1" applyBorder="1"/>
    <xf numFmtId="0" fontId="6" fillId="0" borderId="4" xfId="0" applyFont="1" applyFill="1" applyBorder="1"/>
    <xf numFmtId="9" fontId="0" fillId="0" borderId="4" xfId="0" applyNumberFormat="1" applyFill="1" applyBorder="1" applyAlignment="1">
      <alignment horizontal="center"/>
    </xf>
    <xf numFmtId="0" fontId="0" fillId="0" borderId="4" xfId="0" applyBorder="1" applyAlignment="1">
      <alignment wrapText="1"/>
    </xf>
    <xf numFmtId="0" fontId="9" fillId="0" borderId="4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0" fillId="0" borderId="0" xfId="0" applyBorder="1"/>
    <xf numFmtId="165" fontId="12" fillId="4" borderId="4" xfId="0" applyNumberFormat="1" applyFont="1" applyFill="1" applyBorder="1" applyAlignment="1">
      <alignment horizontal="center" vertical="center"/>
    </xf>
    <xf numFmtId="165" fontId="9" fillId="0" borderId="4" xfId="1" applyNumberFormat="1" applyFont="1" applyBorder="1"/>
    <xf numFmtId="0" fontId="0" fillId="0" borderId="7" xfId="0" applyBorder="1" applyAlignment="1">
      <alignment horizontal="center"/>
    </xf>
    <xf numFmtId="0" fontId="3" fillId="0" borderId="0" xfId="0" applyFont="1"/>
    <xf numFmtId="0" fontId="9" fillId="0" borderId="4" xfId="0" applyFont="1" applyBorder="1"/>
    <xf numFmtId="41" fontId="8" fillId="0" borderId="4" xfId="0" applyNumberFormat="1" applyFont="1" applyBorder="1"/>
    <xf numFmtId="0" fontId="9" fillId="5" borderId="4" xfId="0" applyFont="1" applyFill="1" applyBorder="1"/>
    <xf numFmtId="41" fontId="8" fillId="5" borderId="4" xfId="0" applyNumberFormat="1" applyFont="1" applyFill="1" applyBorder="1"/>
    <xf numFmtId="165" fontId="8" fillId="5" borderId="4" xfId="0" applyNumberFormat="1" applyFont="1" applyFill="1" applyBorder="1"/>
    <xf numFmtId="0" fontId="9" fillId="6" borderId="4" xfId="0" applyFont="1" applyFill="1" applyBorder="1"/>
    <xf numFmtId="41" fontId="8" fillId="6" borderId="4" xfId="0" applyNumberFormat="1" applyFont="1" applyFill="1" applyBorder="1"/>
    <xf numFmtId="0" fontId="9" fillId="7" borderId="4" xfId="0" applyFont="1" applyFill="1" applyBorder="1"/>
    <xf numFmtId="165" fontId="8" fillId="7" borderId="4" xfId="0" applyNumberFormat="1" applyFont="1" applyFill="1" applyBorder="1"/>
    <xf numFmtId="164" fontId="16" fillId="3" borderId="4" xfId="0" applyNumberFormat="1" applyFont="1" applyFill="1" applyBorder="1" applyAlignment="1">
      <alignment horizontal="center" vertical="center"/>
    </xf>
    <xf numFmtId="0" fontId="8" fillId="0" borderId="4" xfId="0" applyFont="1" applyBorder="1"/>
    <xf numFmtId="0" fontId="14" fillId="2" borderId="4" xfId="0" applyFont="1" applyFill="1" applyBorder="1"/>
    <xf numFmtId="41" fontId="8" fillId="0" borderId="5" xfId="0" applyNumberFormat="1" applyFont="1" applyBorder="1"/>
    <xf numFmtId="165" fontId="8" fillId="0" borderId="4" xfId="0" applyNumberFormat="1" applyFont="1" applyBorder="1"/>
    <xf numFmtId="43" fontId="8" fillId="6" borderId="4" xfId="0" applyNumberFormat="1" applyFont="1" applyFill="1" applyBorder="1"/>
    <xf numFmtId="0" fontId="18" fillId="0" borderId="4" xfId="0" applyFont="1" applyBorder="1"/>
    <xf numFmtId="0" fontId="17" fillId="0" borderId="0" xfId="0" applyFont="1"/>
    <xf numFmtId="165" fontId="19" fillId="0" borderId="4" xfId="0" applyNumberFormat="1" applyFont="1" applyBorder="1"/>
    <xf numFmtId="0" fontId="0" fillId="9" borderId="0" xfId="0" applyFill="1"/>
    <xf numFmtId="0" fontId="17" fillId="9" borderId="0" xfId="0" applyFont="1" applyFill="1"/>
    <xf numFmtId="9" fontId="9" fillId="0" borderId="4" xfId="0" applyNumberFormat="1" applyFont="1" applyBorder="1" applyAlignment="1">
      <alignment horizontal="center" vertical="center"/>
    </xf>
    <xf numFmtId="0" fontId="5" fillId="0" borderId="4" xfId="0" applyFont="1" applyBorder="1"/>
    <xf numFmtId="0" fontId="2" fillId="10" borderId="0" xfId="0" applyFont="1" applyFill="1" applyAlignment="1">
      <alignment horizontal="left"/>
    </xf>
    <xf numFmtId="0" fontId="3" fillId="10" borderId="0" xfId="0" applyFont="1" applyFill="1" applyAlignment="1">
      <alignment horizontal="left"/>
    </xf>
    <xf numFmtId="0" fontId="13" fillId="0" borderId="4" xfId="0" applyFont="1" applyFill="1" applyBorder="1" applyAlignment="1">
      <alignment horizontal="center"/>
    </xf>
    <xf numFmtId="41" fontId="6" fillId="0" borderId="4" xfId="0" applyNumberFormat="1" applyFont="1" applyBorder="1"/>
    <xf numFmtId="167" fontId="0" fillId="0" borderId="0" xfId="0" applyNumberFormat="1"/>
    <xf numFmtId="9" fontId="0" fillId="0" borderId="0" xfId="0" applyNumberFormat="1"/>
    <xf numFmtId="43" fontId="12" fillId="0" borderId="4" xfId="0" applyNumberFormat="1" applyFont="1" applyFill="1" applyBorder="1" applyAlignment="1">
      <alignment horizontal="center" vertical="center"/>
    </xf>
    <xf numFmtId="165" fontId="10" fillId="0" borderId="4" xfId="1" applyNumberFormat="1" applyFont="1" applyBorder="1" applyAlignment="1">
      <alignment horizontal="center" vertical="center"/>
    </xf>
    <xf numFmtId="9" fontId="8" fillId="0" borderId="4" xfId="2" applyFont="1" applyBorder="1" applyAlignment="1">
      <alignment horizontal="center"/>
    </xf>
    <xf numFmtId="0" fontId="9" fillId="0" borderId="13" xfId="0" applyFont="1" applyFill="1" applyBorder="1"/>
    <xf numFmtId="165" fontId="8" fillId="0" borderId="5" xfId="0" applyNumberFormat="1" applyFont="1" applyBorder="1"/>
    <xf numFmtId="0" fontId="9" fillId="0" borderId="5" xfId="0" applyFont="1" applyBorder="1"/>
    <xf numFmtId="3" fontId="10" fillId="0" borderId="4" xfId="0" applyNumberFormat="1" applyFont="1" applyBorder="1" applyAlignment="1">
      <alignment horizontal="center" vertical="center"/>
    </xf>
    <xf numFmtId="41" fontId="8" fillId="8" borderId="4" xfId="0" applyNumberFormat="1" applyFont="1" applyFill="1" applyBorder="1"/>
    <xf numFmtId="3" fontId="9" fillId="0" borderId="4" xfId="0" applyNumberFormat="1" applyFont="1" applyBorder="1" applyAlignment="1">
      <alignment horizontal="center" vertical="center"/>
    </xf>
    <xf numFmtId="41" fontId="8" fillId="13" borderId="4" xfId="0" applyNumberFormat="1" applyFont="1" applyFill="1" applyBorder="1"/>
    <xf numFmtId="165" fontId="8" fillId="14" borderId="4" xfId="0" applyNumberFormat="1" applyFont="1" applyFill="1" applyBorder="1"/>
    <xf numFmtId="41" fontId="8" fillId="14" borderId="4" xfId="0" applyNumberFormat="1" applyFont="1" applyFill="1" applyBorder="1"/>
    <xf numFmtId="168" fontId="0" fillId="0" borderId="0" xfId="0" applyNumberFormat="1"/>
    <xf numFmtId="0" fontId="2" fillId="2" borderId="4" xfId="0" applyFont="1" applyFill="1" applyBorder="1"/>
    <xf numFmtId="3" fontId="9" fillId="0" borderId="4" xfId="0" applyNumberFormat="1" applyFont="1" applyBorder="1" applyAlignment="1">
      <alignment horizontal="left" vertical="center"/>
    </xf>
    <xf numFmtId="0" fontId="10" fillId="0" borderId="4" xfId="0" applyFont="1" applyFill="1" applyBorder="1"/>
    <xf numFmtId="0" fontId="20" fillId="0" borderId="4" xfId="0" applyFont="1" applyFill="1" applyBorder="1"/>
    <xf numFmtId="3" fontId="18" fillId="0" borderId="4" xfId="0" applyNumberFormat="1" applyFont="1" applyBorder="1" applyAlignment="1">
      <alignment horizontal="center" vertical="center"/>
    </xf>
    <xf numFmtId="3" fontId="8" fillId="0" borderId="4" xfId="0" applyNumberFormat="1" applyFont="1" applyBorder="1"/>
    <xf numFmtId="0" fontId="6" fillId="0" borderId="13" xfId="0" applyFont="1" applyFill="1" applyBorder="1"/>
    <xf numFmtId="9" fontId="0" fillId="0" borderId="13" xfId="0" applyNumberFormat="1" applyFill="1" applyBorder="1" applyAlignment="1">
      <alignment horizontal="center"/>
    </xf>
    <xf numFmtId="169" fontId="9" fillId="0" borderId="4" xfId="0" applyNumberFormat="1" applyFont="1" applyBorder="1"/>
    <xf numFmtId="166" fontId="9" fillId="0" borderId="4" xfId="0" applyNumberFormat="1" applyFont="1" applyBorder="1"/>
    <xf numFmtId="0" fontId="23" fillId="0" borderId="16" xfId="0" applyFont="1" applyBorder="1" applyAlignment="1">
      <alignment vertical="center"/>
    </xf>
    <xf numFmtId="0" fontId="23" fillId="0" borderId="12" xfId="0" applyFont="1" applyBorder="1" applyAlignment="1">
      <alignment vertical="center"/>
    </xf>
    <xf numFmtId="0" fontId="23" fillId="0" borderId="17" xfId="0" applyFont="1" applyBorder="1" applyAlignment="1">
      <alignment vertical="center"/>
    </xf>
    <xf numFmtId="3" fontId="24" fillId="0" borderId="18" xfId="0" applyNumberFormat="1" applyFont="1" applyBorder="1" applyAlignment="1">
      <alignment horizontal="right" vertical="center"/>
    </xf>
    <xf numFmtId="0" fontId="24" fillId="0" borderId="18" xfId="0" applyFont="1" applyBorder="1" applyAlignment="1">
      <alignment horizontal="right" vertical="center"/>
    </xf>
    <xf numFmtId="2" fontId="0" fillId="0" borderId="0" xfId="0" applyNumberFormat="1"/>
    <xf numFmtId="41" fontId="12" fillId="0" borderId="4" xfId="0" applyNumberFormat="1" applyFont="1" applyFill="1" applyBorder="1" applyAlignment="1">
      <alignment horizontal="center" vertical="center"/>
    </xf>
    <xf numFmtId="41" fontId="6" fillId="0" borderId="0" xfId="0" applyNumberFormat="1" applyFont="1" applyBorder="1"/>
    <xf numFmtId="0" fontId="5" fillId="8" borderId="4" xfId="0" applyFont="1" applyFill="1" applyBorder="1"/>
    <xf numFmtId="0" fontId="5" fillId="3" borderId="4" xfId="0" applyFont="1" applyFill="1" applyBorder="1"/>
    <xf numFmtId="0" fontId="5" fillId="15" borderId="4" xfId="0" applyFont="1" applyFill="1" applyBorder="1"/>
    <xf numFmtId="0" fontId="5" fillId="16" borderId="4" xfId="0" applyFont="1" applyFill="1" applyBorder="1"/>
    <xf numFmtId="0" fontId="13" fillId="0" borderId="13" xfId="0" applyFont="1" applyFill="1" applyBorder="1" applyAlignment="1">
      <alignment horizontal="center"/>
    </xf>
    <xf numFmtId="165" fontId="8" fillId="0" borderId="0" xfId="0" applyNumberFormat="1" applyFont="1" applyBorder="1"/>
    <xf numFmtId="165" fontId="12" fillId="4" borderId="0" xfId="0" applyNumberFormat="1" applyFont="1" applyFill="1" applyBorder="1" applyAlignment="1">
      <alignment horizontal="center" vertical="center"/>
    </xf>
    <xf numFmtId="165" fontId="8" fillId="5" borderId="0" xfId="0" applyNumberFormat="1" applyFont="1" applyFill="1" applyBorder="1"/>
    <xf numFmtId="41" fontId="8" fillId="13" borderId="0" xfId="0" applyNumberFormat="1" applyFont="1" applyFill="1" applyBorder="1"/>
    <xf numFmtId="43" fontId="8" fillId="13" borderId="0" xfId="0" applyNumberFormat="1" applyFont="1" applyFill="1" applyBorder="1"/>
    <xf numFmtId="0" fontId="8" fillId="0" borderId="7" xfId="0" applyFont="1" applyBorder="1"/>
    <xf numFmtId="0" fontId="3" fillId="6" borderId="4" xfId="0" applyFont="1" applyFill="1" applyBorder="1"/>
    <xf numFmtId="165" fontId="0" fillId="0" borderId="0" xfId="0" applyNumberFormat="1"/>
    <xf numFmtId="0" fontId="0" fillId="0" borderId="4" xfId="0" applyBorder="1" applyAlignment="1">
      <alignment horizontal="center" vertical="center"/>
    </xf>
    <xf numFmtId="164" fontId="16" fillId="11" borderId="4" xfId="0" applyNumberFormat="1" applyFont="1" applyFill="1" applyBorder="1" applyAlignment="1">
      <alignment horizontal="center" vertical="center"/>
    </xf>
    <xf numFmtId="41" fontId="8" fillId="11" borderId="4" xfId="0" applyNumberFormat="1" applyFont="1" applyFill="1" applyBorder="1"/>
    <xf numFmtId="0" fontId="0" fillId="11" borderId="0" xfId="0" applyFill="1"/>
    <xf numFmtId="9" fontId="0" fillId="11" borderId="0" xfId="2" applyFont="1" applyFill="1"/>
    <xf numFmtId="41" fontId="8" fillId="11" borderId="0" xfId="0" applyNumberFormat="1" applyFont="1" applyFill="1" applyBorder="1"/>
    <xf numFmtId="43" fontId="8" fillId="11" borderId="4" xfId="0" applyNumberFormat="1" applyFont="1" applyFill="1" applyBorder="1"/>
    <xf numFmtId="43" fontId="8" fillId="11" borderId="0" xfId="0" applyNumberFormat="1" applyFont="1" applyFill="1" applyBorder="1"/>
    <xf numFmtId="168" fontId="0" fillId="11" borderId="0" xfId="0" applyNumberFormat="1" applyFill="1"/>
    <xf numFmtId="165" fontId="8" fillId="11" borderId="4" xfId="0" applyNumberFormat="1" applyFont="1" applyFill="1" applyBorder="1"/>
    <xf numFmtId="41" fontId="10" fillId="11" borderId="0" xfId="0" applyNumberFormat="1" applyFont="1" applyFill="1"/>
    <xf numFmtId="41" fontId="6" fillId="11" borderId="4" xfId="0" applyNumberFormat="1" applyFont="1" applyFill="1" applyBorder="1"/>
    <xf numFmtId="9" fontId="6" fillId="11" borderId="4" xfId="2" applyFont="1" applyFill="1" applyBorder="1"/>
    <xf numFmtId="9" fontId="8" fillId="11" borderId="4" xfId="2" applyFont="1" applyFill="1" applyBorder="1" applyAlignment="1">
      <alignment horizontal="center"/>
    </xf>
    <xf numFmtId="41" fontId="8" fillId="11" borderId="5" xfId="0" applyNumberFormat="1" applyFont="1" applyFill="1" applyBorder="1"/>
    <xf numFmtId="165" fontId="19" fillId="11" borderId="4" xfId="0" applyNumberFormat="1" applyFont="1" applyFill="1" applyBorder="1"/>
    <xf numFmtId="3" fontId="9" fillId="8" borderId="4" xfId="0" applyNumberFormat="1" applyFont="1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center"/>
    </xf>
    <xf numFmtId="9" fontId="9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3" fillId="3" borderId="4" xfId="0" applyFont="1" applyFill="1" applyBorder="1" applyAlignment="1">
      <alignment horizontal="center"/>
    </xf>
    <xf numFmtId="37" fontId="8" fillId="13" borderId="4" xfId="0" applyNumberFormat="1" applyFont="1" applyFill="1" applyBorder="1"/>
    <xf numFmtId="170" fontId="0" fillId="0" borderId="0" xfId="0" applyNumberFormat="1"/>
    <xf numFmtId="165" fontId="8" fillId="11" borderId="5" xfId="0" applyNumberFormat="1" applyFont="1" applyFill="1" applyBorder="1"/>
    <xf numFmtId="165" fontId="8" fillId="11" borderId="0" xfId="0" applyNumberFormat="1" applyFont="1" applyFill="1" applyBorder="1"/>
    <xf numFmtId="0" fontId="8" fillId="0" borderId="4" xfId="0" applyNumberFormat="1" applyFont="1" applyBorder="1" applyAlignment="1">
      <alignment horizontal="center" vertical="center"/>
    </xf>
    <xf numFmtId="0" fontId="25" fillId="17" borderId="0" xfId="0" applyFont="1" applyFill="1" applyBorder="1"/>
    <xf numFmtId="0" fontId="25" fillId="17" borderId="0" xfId="0" applyFont="1" applyFill="1" applyBorder="1" applyAlignment="1">
      <alignment horizontal="center"/>
    </xf>
    <xf numFmtId="0" fontId="26" fillId="21" borderId="11" xfId="0" applyFont="1" applyFill="1" applyBorder="1" applyAlignment="1">
      <alignment horizontal="center"/>
    </xf>
    <xf numFmtId="14" fontId="26" fillId="21" borderId="20" xfId="0" applyNumberFormat="1" applyFont="1" applyFill="1" applyBorder="1" applyAlignment="1">
      <alignment horizontal="center"/>
    </xf>
    <xf numFmtId="14" fontId="26" fillId="21" borderId="12" xfId="0" applyNumberFormat="1" applyFont="1" applyFill="1" applyBorder="1" applyAlignment="1">
      <alignment horizontal="center"/>
    </xf>
    <xf numFmtId="164" fontId="26" fillId="21" borderId="20" xfId="0" applyNumberFormat="1" applyFont="1" applyFill="1" applyBorder="1" applyAlignment="1">
      <alignment horizontal="center"/>
    </xf>
    <xf numFmtId="164" fontId="26" fillId="21" borderId="12" xfId="0" applyNumberFormat="1" applyFont="1" applyFill="1" applyBorder="1" applyAlignment="1">
      <alignment horizontal="center"/>
    </xf>
    <xf numFmtId="0" fontId="25" fillId="20" borderId="21" xfId="0" applyFont="1" applyFill="1" applyBorder="1"/>
    <xf numFmtId="0" fontId="25" fillId="20" borderId="0" xfId="0" applyFont="1" applyFill="1" applyBorder="1" applyAlignment="1">
      <alignment horizontal="center"/>
    </xf>
    <xf numFmtId="0" fontId="25" fillId="20" borderId="22" xfId="0" applyFont="1" applyFill="1" applyBorder="1" applyAlignment="1">
      <alignment horizontal="center"/>
    </xf>
    <xf numFmtId="0" fontId="25" fillId="18" borderId="0" xfId="0" applyFont="1" applyFill="1" applyBorder="1" applyAlignment="1">
      <alignment horizontal="center"/>
    </xf>
    <xf numFmtId="0" fontId="25" fillId="17" borderId="21" xfId="0" applyFont="1" applyFill="1" applyBorder="1"/>
    <xf numFmtId="0" fontId="25" fillId="17" borderId="23" xfId="0" applyFont="1" applyFill="1" applyBorder="1"/>
    <xf numFmtId="0" fontId="25" fillId="20" borderId="24" xfId="0" applyFont="1" applyFill="1" applyBorder="1" applyAlignment="1">
      <alignment horizontal="center"/>
    </xf>
    <xf numFmtId="0" fontId="25" fillId="17" borderId="24" xfId="0" applyFont="1" applyFill="1" applyBorder="1" applyAlignment="1">
      <alignment horizontal="center"/>
    </xf>
    <xf numFmtId="0" fontId="25" fillId="20" borderId="18" xfId="0" applyFont="1" applyFill="1" applyBorder="1" applyAlignment="1">
      <alignment horizontal="center"/>
    </xf>
    <xf numFmtId="0" fontId="25" fillId="20" borderId="11" xfId="0" applyFont="1" applyFill="1" applyBorder="1"/>
    <xf numFmtId="0" fontId="25" fillId="20" borderId="20" xfId="0" applyFont="1" applyFill="1" applyBorder="1" applyAlignment="1">
      <alignment horizontal="center"/>
    </xf>
    <xf numFmtId="0" fontId="25" fillId="18" borderId="20" xfId="0" applyFont="1" applyFill="1" applyBorder="1"/>
    <xf numFmtId="0" fontId="25" fillId="20" borderId="12" xfId="0" applyFont="1" applyFill="1" applyBorder="1" applyAlignment="1">
      <alignment horizontal="center"/>
    </xf>
    <xf numFmtId="0" fontId="25" fillId="20" borderId="25" xfId="0" applyFont="1" applyFill="1" applyBorder="1"/>
    <xf numFmtId="0" fontId="25" fillId="20" borderId="26" xfId="0" applyFont="1" applyFill="1" applyBorder="1" applyAlignment="1">
      <alignment horizontal="center"/>
    </xf>
    <xf numFmtId="0" fontId="25" fillId="18" borderId="26" xfId="0" applyFont="1" applyFill="1" applyBorder="1"/>
    <xf numFmtId="0" fontId="25" fillId="20" borderId="27" xfId="0" applyFont="1" applyFill="1" applyBorder="1" applyAlignment="1">
      <alignment horizontal="center"/>
    </xf>
    <xf numFmtId="0" fontId="25" fillId="18" borderId="0" xfId="0" applyFont="1" applyFill="1" applyBorder="1"/>
    <xf numFmtId="0" fontId="25" fillId="20" borderId="23" xfId="0" applyFont="1" applyFill="1" applyBorder="1"/>
    <xf numFmtId="0" fontId="25" fillId="18" borderId="24" xfId="0" applyFont="1" applyFill="1" applyBorder="1"/>
    <xf numFmtId="0" fontId="27" fillId="18" borderId="20" xfId="0" applyFont="1" applyFill="1" applyBorder="1"/>
    <xf numFmtId="0" fontId="27" fillId="22" borderId="11" xfId="0" applyFont="1" applyFill="1" applyBorder="1"/>
    <xf numFmtId="0" fontId="27" fillId="22" borderId="20" xfId="0" applyFont="1" applyFill="1" applyBorder="1" applyAlignment="1">
      <alignment horizontal="center"/>
    </xf>
    <xf numFmtId="0" fontId="27" fillId="22" borderId="20" xfId="0" applyFont="1" applyFill="1" applyBorder="1"/>
    <xf numFmtId="0" fontId="25" fillId="22" borderId="12" xfId="0" applyFont="1" applyFill="1" applyBorder="1" applyAlignment="1">
      <alignment horizontal="center"/>
    </xf>
    <xf numFmtId="43" fontId="25" fillId="17" borderId="0" xfId="0" applyNumberFormat="1" applyFont="1" applyFill="1" applyBorder="1"/>
    <xf numFmtId="0" fontId="25" fillId="17" borderId="25" xfId="0" applyFont="1" applyFill="1" applyBorder="1"/>
    <xf numFmtId="0" fontId="27" fillId="17" borderId="26" xfId="0" applyFont="1" applyFill="1" applyBorder="1" applyAlignment="1">
      <alignment horizontal="center"/>
    </xf>
    <xf numFmtId="0" fontId="25" fillId="17" borderId="26" xfId="0" applyFont="1" applyFill="1" applyBorder="1"/>
    <xf numFmtId="0" fontId="25" fillId="17" borderId="27" xfId="0" applyFont="1" applyFill="1" applyBorder="1" applyAlignment="1">
      <alignment horizontal="center"/>
    </xf>
    <xf numFmtId="0" fontId="27" fillId="17" borderId="0" xfId="0" applyFont="1" applyFill="1" applyBorder="1" applyAlignment="1">
      <alignment horizontal="center"/>
    </xf>
    <xf numFmtId="0" fontId="25" fillId="17" borderId="22" xfId="0" applyFont="1" applyFill="1" applyBorder="1" applyAlignment="1">
      <alignment horizontal="center"/>
    </xf>
    <xf numFmtId="0" fontId="27" fillId="17" borderId="24" xfId="0" applyFont="1" applyFill="1" applyBorder="1" applyAlignment="1">
      <alignment horizontal="center"/>
    </xf>
    <xf numFmtId="0" fontId="25" fillId="17" borderId="24" xfId="0" applyFont="1" applyFill="1" applyBorder="1"/>
    <xf numFmtId="0" fontId="25" fillId="17" borderId="18" xfId="0" applyFont="1" applyFill="1" applyBorder="1" applyAlignment="1">
      <alignment horizontal="center"/>
    </xf>
    <xf numFmtId="0" fontId="28" fillId="17" borderId="0" xfId="0" applyFont="1" applyFill="1" applyBorder="1"/>
    <xf numFmtId="0" fontId="29" fillId="17" borderId="0" xfId="0" applyFont="1" applyFill="1" applyBorder="1" applyAlignment="1">
      <alignment horizontal="center"/>
    </xf>
    <xf numFmtId="0" fontId="28" fillId="17" borderId="0" xfId="0" applyFont="1" applyFill="1" applyBorder="1" applyAlignment="1">
      <alignment horizontal="center"/>
    </xf>
    <xf numFmtId="0" fontId="27" fillId="17" borderId="25" xfId="0" applyFont="1" applyFill="1" applyBorder="1"/>
    <xf numFmtId="0" fontId="27" fillId="17" borderId="26" xfId="0" applyFont="1" applyFill="1" applyBorder="1"/>
    <xf numFmtId="0" fontId="27" fillId="17" borderId="27" xfId="0" applyFont="1" applyFill="1" applyBorder="1" applyAlignment="1">
      <alignment horizontal="center"/>
    </xf>
    <xf numFmtId="0" fontId="25" fillId="17" borderId="27" xfId="0" applyFont="1" applyFill="1" applyBorder="1"/>
    <xf numFmtId="0" fontId="11" fillId="0" borderId="1" xfId="0" applyFont="1" applyFill="1" applyBorder="1" applyAlignment="1"/>
    <xf numFmtId="0" fontId="11" fillId="0" borderId="2" xfId="0" applyFont="1" applyFill="1" applyBorder="1" applyAlignment="1"/>
    <xf numFmtId="0" fontId="11" fillId="0" borderId="3" xfId="0" applyFont="1" applyFill="1" applyBorder="1" applyAlignment="1"/>
    <xf numFmtId="0" fontId="11" fillId="6" borderId="1" xfId="0" applyFont="1" applyFill="1" applyBorder="1" applyAlignment="1"/>
    <xf numFmtId="0" fontId="11" fillId="6" borderId="2" xfId="0" applyFont="1" applyFill="1" applyBorder="1" applyAlignment="1"/>
    <xf numFmtId="0" fontId="11" fillId="6" borderId="3" xfId="0" applyFont="1" applyFill="1" applyBorder="1" applyAlignment="1"/>
    <xf numFmtId="0" fontId="10" fillId="0" borderId="4" xfId="0" applyFont="1" applyBorder="1"/>
    <xf numFmtId="0" fontId="8" fillId="0" borderId="5" xfId="0" applyNumberFormat="1" applyFont="1" applyBorder="1" applyAlignment="1">
      <alignment horizontal="center" vertical="center"/>
    </xf>
    <xf numFmtId="0" fontId="9" fillId="19" borderId="4" xfId="0" applyFont="1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65" fontId="10" fillId="0" borderId="4" xfId="1" applyNumberFormat="1" applyFont="1" applyBorder="1"/>
    <xf numFmtId="9" fontId="10" fillId="0" borderId="5" xfId="0" applyNumberFormat="1" applyFont="1" applyBorder="1" applyAlignment="1">
      <alignment horizontal="center" vertical="center"/>
    </xf>
    <xf numFmtId="165" fontId="11" fillId="6" borderId="4" xfId="1" applyNumberFormat="1" applyFont="1" applyFill="1" applyBorder="1" applyAlignment="1"/>
    <xf numFmtId="41" fontId="10" fillId="0" borderId="4" xfId="1" applyNumberFormat="1" applyFont="1" applyBorder="1"/>
    <xf numFmtId="3" fontId="6" fillId="0" borderId="4" xfId="0" applyNumberFormat="1" applyFont="1" applyBorder="1" applyAlignment="1">
      <alignment horizontal="center" vertical="center"/>
    </xf>
    <xf numFmtId="0" fontId="10" fillId="0" borderId="0" xfId="0" applyFont="1" applyFill="1" applyBorder="1"/>
    <xf numFmtId="9" fontId="0" fillId="0" borderId="0" xfId="2" applyFont="1" applyAlignment="1">
      <alignment horizontal="center"/>
    </xf>
    <xf numFmtId="9" fontId="0" fillId="0" borderId="0" xfId="0" applyNumberFormat="1" applyAlignment="1">
      <alignment horizontal="center" vertical="center"/>
    </xf>
    <xf numFmtId="0" fontId="9" fillId="0" borderId="0" xfId="0" applyFont="1" applyBorder="1"/>
    <xf numFmtId="0" fontId="8" fillId="0" borderId="0" xfId="0" applyNumberFormat="1" applyFont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1" fontId="10" fillId="0" borderId="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left"/>
    </xf>
    <xf numFmtId="165" fontId="30" fillId="0" borderId="4" xfId="0" applyNumberFormat="1" applyFont="1" applyBorder="1"/>
    <xf numFmtId="165" fontId="8" fillId="2" borderId="4" xfId="0" applyNumberFormat="1" applyFont="1" applyFill="1" applyBorder="1"/>
    <xf numFmtId="9" fontId="0" fillId="23" borderId="4" xfId="0" applyNumberFormat="1" applyFill="1" applyBorder="1" applyAlignment="1">
      <alignment horizontal="center"/>
    </xf>
    <xf numFmtId="0" fontId="5" fillId="23" borderId="4" xfId="0" applyFont="1" applyFill="1" applyBorder="1"/>
    <xf numFmtId="0" fontId="9" fillId="23" borderId="4" xfId="0" applyFont="1" applyFill="1" applyBorder="1"/>
    <xf numFmtId="0" fontId="0" fillId="23" borderId="0" xfId="0" applyFill="1"/>
    <xf numFmtId="0" fontId="5" fillId="23" borderId="0" xfId="0" applyFont="1" applyFill="1" applyBorder="1"/>
    <xf numFmtId="0" fontId="13" fillId="23" borderId="4" xfId="0" applyFont="1" applyFill="1" applyBorder="1" applyAlignment="1">
      <alignment horizontal="center" vertical="center"/>
    </xf>
    <xf numFmtId="9" fontId="10" fillId="23" borderId="4" xfId="0" applyNumberFormat="1" applyFont="1" applyFill="1" applyBorder="1" applyAlignment="1">
      <alignment horizontal="center" vertical="center"/>
    </xf>
    <xf numFmtId="0" fontId="3" fillId="24" borderId="4" xfId="0" applyFont="1" applyFill="1" applyBorder="1" applyAlignment="1">
      <alignment horizontal="center" vertical="center"/>
    </xf>
    <xf numFmtId="3" fontId="0" fillId="24" borderId="4" xfId="0" applyNumberFormat="1" applyFill="1" applyBorder="1" applyAlignment="1">
      <alignment horizontal="center" vertical="center"/>
    </xf>
    <xf numFmtId="0" fontId="3" fillId="24" borderId="4" xfId="0" applyFont="1" applyFill="1" applyBorder="1" applyAlignment="1">
      <alignment horizontal="center" wrapText="1"/>
    </xf>
    <xf numFmtId="0" fontId="0" fillId="24" borderId="4" xfId="0" applyFill="1" applyBorder="1" applyAlignment="1">
      <alignment horizontal="center"/>
    </xf>
    <xf numFmtId="3" fontId="0" fillId="24" borderId="4" xfId="0" applyNumberFormat="1" applyFill="1" applyBorder="1" applyAlignment="1">
      <alignment horizontal="center"/>
    </xf>
    <xf numFmtId="0" fontId="25" fillId="0" borderId="0" xfId="0" applyFont="1"/>
    <xf numFmtId="3" fontId="3" fillId="0" borderId="0" xfId="0" applyNumberFormat="1" applyFont="1"/>
    <xf numFmtId="0" fontId="3" fillId="0" borderId="0" xfId="0" applyFont="1" applyAlignment="1">
      <alignment horizontal="center" vertical="center"/>
    </xf>
    <xf numFmtId="3" fontId="3" fillId="0" borderId="0" xfId="0" applyNumberFormat="1" applyFont="1" applyAlignment="1">
      <alignment horizontal="left" vertical="center"/>
    </xf>
    <xf numFmtId="0" fontId="4" fillId="2" borderId="1" xfId="0" applyFont="1" applyFill="1" applyBorder="1" applyAlignment="1">
      <alignment horizontal="center"/>
    </xf>
    <xf numFmtId="171" fontId="0" fillId="0" borderId="0" xfId="0" applyNumberFormat="1"/>
    <xf numFmtId="172" fontId="32" fillId="12" borderId="4" xfId="7" applyNumberFormat="1" applyFont="1" applyFill="1" applyBorder="1" applyAlignment="1">
      <alignment horizontal="center" vertical="center"/>
    </xf>
    <xf numFmtId="41" fontId="34" fillId="12" borderId="4" xfId="6" applyNumberFormat="1" applyFont="1" applyFill="1" applyBorder="1"/>
    <xf numFmtId="43" fontId="31" fillId="25" borderId="4" xfId="6" applyNumberFormat="1" applyBorder="1"/>
    <xf numFmtId="171" fontId="13" fillId="22" borderId="4" xfId="0" applyNumberFormat="1" applyFont="1" applyFill="1" applyBorder="1" applyAlignment="1">
      <alignment horizontal="center" vertical="center" wrapText="1"/>
    </xf>
    <xf numFmtId="171" fontId="13" fillId="27" borderId="4" xfId="0" applyNumberFormat="1" applyFont="1" applyFill="1" applyBorder="1" applyAlignment="1">
      <alignment horizontal="center" vertical="center" wrapText="1"/>
    </xf>
    <xf numFmtId="43" fontId="34" fillId="12" borderId="4" xfId="6" applyNumberFormat="1" applyFont="1" applyFill="1" applyBorder="1"/>
    <xf numFmtId="10" fontId="31" fillId="25" borderId="4" xfId="6" applyNumberFormat="1" applyBorder="1"/>
    <xf numFmtId="10" fontId="34" fillId="12" borderId="4" xfId="6" applyNumberFormat="1" applyFont="1" applyFill="1" applyBorder="1"/>
    <xf numFmtId="172" fontId="32" fillId="2" borderId="1" xfId="7" applyNumberFormat="1" applyFill="1" applyBorder="1"/>
    <xf numFmtId="172" fontId="32" fillId="26" borderId="1" xfId="7" applyNumberFormat="1" applyBorder="1"/>
    <xf numFmtId="171" fontId="13" fillId="22" borderId="5" xfId="0" applyNumberFormat="1" applyFont="1" applyFill="1" applyBorder="1" applyAlignment="1">
      <alignment horizontal="center" vertical="center" wrapText="1"/>
    </xf>
    <xf numFmtId="10" fontId="31" fillId="25" borderId="1" xfId="6" applyNumberFormat="1" applyBorder="1"/>
    <xf numFmtId="171" fontId="13" fillId="27" borderId="5" xfId="0" applyNumberFormat="1" applyFont="1" applyFill="1" applyBorder="1" applyAlignment="1">
      <alignment horizontal="center" vertical="center" wrapText="1"/>
    </xf>
    <xf numFmtId="172" fontId="32" fillId="2" borderId="2" xfId="7" applyNumberFormat="1" applyFill="1" applyBorder="1"/>
    <xf numFmtId="172" fontId="32" fillId="26" borderId="2" xfId="7" applyNumberFormat="1" applyBorder="1"/>
    <xf numFmtId="171" fontId="5" fillId="27" borderId="5" xfId="0" applyNumberFormat="1" applyFont="1" applyFill="1" applyBorder="1" applyAlignment="1">
      <alignment horizontal="center" vertical="center" wrapText="1"/>
    </xf>
    <xf numFmtId="171" fontId="33" fillId="22" borderId="10" xfId="0" applyNumberFormat="1" applyFont="1" applyFill="1" applyBorder="1" applyAlignment="1">
      <alignment vertical="center" wrapText="1"/>
    </xf>
    <xf numFmtId="172" fontId="0" fillId="0" borderId="0" xfId="0" applyNumberFormat="1"/>
    <xf numFmtId="171" fontId="35" fillId="12" borderId="0" xfId="0" applyNumberFormat="1" applyFont="1" applyFill="1" applyAlignment="1">
      <alignment horizontal="center" vertical="center"/>
    </xf>
    <xf numFmtId="0" fontId="11" fillId="6" borderId="0" xfId="0" applyFont="1" applyFill="1" applyBorder="1" applyAlignment="1"/>
    <xf numFmtId="41" fontId="0" fillId="0" borderId="0" xfId="0" applyNumberFormat="1"/>
    <xf numFmtId="173" fontId="0" fillId="0" borderId="0" xfId="0" applyNumberFormat="1"/>
    <xf numFmtId="37" fontId="0" fillId="0" borderId="0" xfId="0" applyNumberFormat="1"/>
    <xf numFmtId="0" fontId="11" fillId="6" borderId="8" xfId="0" applyFont="1" applyFill="1" applyBorder="1" applyAlignment="1"/>
    <xf numFmtId="37" fontId="3" fillId="19" borderId="0" xfId="0" applyNumberFormat="1" applyFont="1" applyFill="1"/>
    <xf numFmtId="0" fontId="3" fillId="28" borderId="0" xfId="0" applyFont="1" applyFill="1"/>
    <xf numFmtId="0" fontId="0" fillId="29" borderId="0" xfId="0" applyFill="1"/>
    <xf numFmtId="0" fontId="0" fillId="13" borderId="4" xfId="0" applyFill="1" applyBorder="1" applyAlignment="1">
      <alignment horizontal="left"/>
    </xf>
    <xf numFmtId="3" fontId="0" fillId="13" borderId="4" xfId="0" applyNumberFormat="1" applyFill="1" applyBorder="1" applyAlignment="1">
      <alignment horizontal="left"/>
    </xf>
    <xf numFmtId="3" fontId="31" fillId="13" borderId="3" xfId="6" applyNumberFormat="1" applyFill="1" applyBorder="1"/>
    <xf numFmtId="3" fontId="31" fillId="25" borderId="4" xfId="6" applyNumberFormat="1" applyBorder="1"/>
    <xf numFmtId="3" fontId="31" fillId="13" borderId="4" xfId="6" applyNumberFormat="1" applyFill="1" applyBorder="1"/>
    <xf numFmtId="1" fontId="31" fillId="25" borderId="3" xfId="6" applyNumberFormat="1" applyBorder="1"/>
    <xf numFmtId="1" fontId="31" fillId="25" borderId="4" xfId="6" applyNumberFormat="1" applyBorder="1"/>
    <xf numFmtId="164" fontId="3" fillId="3" borderId="4" xfId="0" applyNumberFormat="1" applyFont="1" applyFill="1" applyBorder="1" applyAlignment="1">
      <alignment horizontal="center"/>
    </xf>
    <xf numFmtId="165" fontId="24" fillId="0" borderId="4" xfId="0" applyNumberFormat="1" applyFont="1" applyFill="1" applyBorder="1" applyAlignment="1">
      <alignment horizontal="center" vertical="center"/>
    </xf>
    <xf numFmtId="43" fontId="24" fillId="0" borderId="4" xfId="0" applyNumberFormat="1" applyFont="1" applyFill="1" applyBorder="1" applyAlignment="1">
      <alignment horizontal="center" vertical="center"/>
    </xf>
    <xf numFmtId="37" fontId="24" fillId="0" borderId="4" xfId="0" applyNumberFormat="1" applyFont="1" applyFill="1" applyBorder="1" applyAlignment="1">
      <alignment horizontal="right" vertical="center"/>
    </xf>
    <xf numFmtId="164" fontId="0" fillId="0" borderId="0" xfId="0" applyNumberFormat="1"/>
    <xf numFmtId="0" fontId="36" fillId="3" borderId="4" xfId="0" applyFont="1" applyFill="1" applyBorder="1" applyAlignment="1">
      <alignment horizontal="center" vertical="center"/>
    </xf>
    <xf numFmtId="0" fontId="36" fillId="23" borderId="4" xfId="0" applyFont="1" applyFill="1" applyBorder="1" applyAlignment="1">
      <alignment horizontal="center" vertical="center"/>
    </xf>
    <xf numFmtId="0" fontId="36" fillId="3" borderId="7" xfId="0" applyFont="1" applyFill="1" applyBorder="1" applyAlignment="1">
      <alignment horizontal="center" vertical="center"/>
    </xf>
    <xf numFmtId="164" fontId="3" fillId="23" borderId="4" xfId="0" applyNumberFormat="1" applyFont="1" applyFill="1" applyBorder="1" applyAlignment="1">
      <alignment horizontal="center" vertical="center"/>
    </xf>
    <xf numFmtId="37" fontId="0" fillId="19" borderId="4" xfId="0" applyNumberFormat="1" applyFill="1" applyBorder="1"/>
    <xf numFmtId="0" fontId="36" fillId="23" borderId="7" xfId="0" applyFont="1" applyFill="1" applyBorder="1" applyAlignment="1">
      <alignment horizontal="center" vertical="center"/>
    </xf>
    <xf numFmtId="164" fontId="3" fillId="23" borderId="7" xfId="0" applyNumberFormat="1" applyFont="1" applyFill="1" applyBorder="1" applyAlignment="1">
      <alignment horizontal="center" vertical="center"/>
    </xf>
    <xf numFmtId="0" fontId="11" fillId="7" borderId="0" xfId="0" applyFont="1" applyFill="1" applyBorder="1" applyAlignment="1"/>
    <xf numFmtId="0" fontId="0" fillId="7" borderId="0" xfId="0" applyFill="1"/>
    <xf numFmtId="165" fontId="0" fillId="7" borderId="0" xfId="0" applyNumberFormat="1" applyFill="1"/>
    <xf numFmtId="0" fontId="4" fillId="2" borderId="1" xfId="0" applyFont="1" applyFill="1" applyBorder="1" applyAlignment="1">
      <alignment horizontal="center"/>
    </xf>
    <xf numFmtId="165" fontId="10" fillId="15" borderId="4" xfId="1" applyNumberFormat="1" applyFont="1" applyFill="1" applyBorder="1" applyAlignment="1">
      <alignment horizontal="center" vertical="center"/>
    </xf>
    <xf numFmtId="9" fontId="10" fillId="15" borderId="4" xfId="0" applyNumberFormat="1" applyFont="1" applyFill="1" applyBorder="1" applyAlignment="1">
      <alignment horizontal="center" vertical="center"/>
    </xf>
    <xf numFmtId="37" fontId="3" fillId="19" borderId="4" xfId="0" applyNumberFormat="1" applyFont="1" applyFill="1" applyBorder="1"/>
    <xf numFmtId="0" fontId="0" fillId="31" borderId="0" xfId="0" applyFill="1"/>
    <xf numFmtId="37" fontId="3" fillId="31" borderId="0" xfId="0" applyNumberFormat="1" applyFont="1" applyFill="1"/>
    <xf numFmtId="0" fontId="11" fillId="31" borderId="0" xfId="0" applyFont="1" applyFill="1" applyBorder="1" applyAlignment="1"/>
    <xf numFmtId="165" fontId="24" fillId="0" borderId="4" xfId="0" applyNumberFormat="1" applyFont="1" applyFill="1" applyBorder="1" applyAlignment="1">
      <alignment horizontal="right" vertical="center"/>
    </xf>
    <xf numFmtId="3" fontId="24" fillId="0" borderId="4" xfId="0" applyNumberFormat="1" applyFont="1" applyFill="1" applyBorder="1" applyAlignment="1">
      <alignment horizontal="right"/>
    </xf>
    <xf numFmtId="174" fontId="0" fillId="13" borderId="4" xfId="0" applyNumberFormat="1" applyFill="1" applyBorder="1" applyAlignment="1">
      <alignment horizontal="left"/>
    </xf>
    <xf numFmtId="0" fontId="38" fillId="17" borderId="21" xfId="0" applyFont="1" applyFill="1" applyBorder="1"/>
    <xf numFmtId="164" fontId="25" fillId="18" borderId="0" xfId="5" applyFont="1" applyFill="1" applyAlignment="1">
      <alignment horizontal="center"/>
    </xf>
    <xf numFmtId="43" fontId="25" fillId="20" borderId="0" xfId="9" applyNumberFormat="1" applyFont="1" applyFill="1" applyBorder="1"/>
    <xf numFmtId="43" fontId="25" fillId="17" borderId="0" xfId="9" applyFont="1" applyFill="1" applyBorder="1"/>
    <xf numFmtId="43" fontId="25" fillId="20" borderId="0" xfId="9" applyFont="1" applyFill="1" applyBorder="1"/>
    <xf numFmtId="43" fontId="25" fillId="20" borderId="24" xfId="9" applyNumberFormat="1" applyFont="1" applyFill="1" applyBorder="1"/>
    <xf numFmtId="164" fontId="25" fillId="18" borderId="26" xfId="5" applyFont="1" applyFill="1" applyBorder="1" applyAlignment="1">
      <alignment horizontal="center"/>
    </xf>
    <xf numFmtId="164" fontId="25" fillId="18" borderId="0" xfId="5" applyFont="1" applyFill="1" applyBorder="1" applyAlignment="1">
      <alignment horizontal="center"/>
    </xf>
    <xf numFmtId="43" fontId="25" fillId="20" borderId="26" xfId="9" applyNumberFormat="1" applyFont="1" applyFill="1" applyBorder="1"/>
    <xf numFmtId="43" fontId="25" fillId="20" borderId="27" xfId="9" applyNumberFormat="1" applyFont="1" applyFill="1" applyBorder="1"/>
    <xf numFmtId="43" fontId="25" fillId="20" borderId="22" xfId="9" applyNumberFormat="1" applyFont="1" applyFill="1" applyBorder="1"/>
    <xf numFmtId="43" fontId="25" fillId="20" borderId="18" xfId="9" applyNumberFormat="1" applyFont="1" applyFill="1" applyBorder="1"/>
    <xf numFmtId="43" fontId="25" fillId="20" borderId="20" xfId="9" applyFont="1" applyFill="1" applyBorder="1"/>
    <xf numFmtId="43" fontId="25" fillId="20" borderId="12" xfId="9" applyFont="1" applyFill="1" applyBorder="1"/>
    <xf numFmtId="43" fontId="27" fillId="22" borderId="20" xfId="9" applyFont="1" applyFill="1" applyBorder="1"/>
    <xf numFmtId="43" fontId="25" fillId="17" borderId="26" xfId="9" applyFont="1" applyFill="1" applyBorder="1"/>
    <xf numFmtId="43" fontId="25" fillId="17" borderId="27" xfId="9" applyFont="1" applyFill="1" applyBorder="1"/>
    <xf numFmtId="43" fontId="25" fillId="17" borderId="22" xfId="9" applyFont="1" applyFill="1" applyBorder="1"/>
    <xf numFmtId="43" fontId="25" fillId="17" borderId="33" xfId="9" applyFont="1" applyFill="1" applyBorder="1"/>
    <xf numFmtId="43" fontId="25" fillId="17" borderId="24" xfId="9" applyFont="1" applyFill="1" applyBorder="1"/>
    <xf numFmtId="43" fontId="25" fillId="17" borderId="18" xfId="9" applyFont="1" applyFill="1" applyBorder="1"/>
    <xf numFmtId="43" fontId="28" fillId="17" borderId="0" xfId="9" applyFont="1" applyFill="1" applyBorder="1"/>
    <xf numFmtId="170" fontId="25" fillId="17" borderId="0" xfId="9" applyNumberFormat="1" applyFont="1" applyFill="1" applyBorder="1"/>
    <xf numFmtId="170" fontId="25" fillId="17" borderId="22" xfId="9" applyNumberFormat="1" applyFont="1" applyFill="1" applyBorder="1"/>
    <xf numFmtId="170" fontId="25" fillId="17" borderId="21" xfId="9" applyNumberFormat="1" applyFont="1" applyFill="1" applyBorder="1"/>
    <xf numFmtId="170" fontId="25" fillId="17" borderId="23" xfId="9" applyNumberFormat="1" applyFont="1" applyFill="1" applyBorder="1"/>
    <xf numFmtId="170" fontId="25" fillId="17" borderId="24" xfId="9" applyNumberFormat="1" applyFont="1" applyFill="1" applyBorder="1"/>
    <xf numFmtId="170" fontId="25" fillId="17" borderId="18" xfId="9" applyNumberFormat="1" applyFont="1" applyFill="1" applyBorder="1"/>
    <xf numFmtId="43" fontId="25" fillId="3" borderId="0" xfId="9" applyFont="1" applyFill="1" applyBorder="1"/>
    <xf numFmtId="0" fontId="38" fillId="17" borderId="22" xfId="0" applyFont="1" applyFill="1" applyBorder="1" applyAlignment="1">
      <alignment horizontal="center"/>
    </xf>
    <xf numFmtId="0" fontId="38" fillId="17" borderId="23" xfId="0" applyFont="1" applyFill="1" applyBorder="1"/>
    <xf numFmtId="0" fontId="38" fillId="17" borderId="18" xfId="0" applyFont="1" applyFill="1" applyBorder="1" applyAlignment="1">
      <alignment horizontal="center"/>
    </xf>
    <xf numFmtId="0" fontId="38" fillId="17" borderId="0" xfId="0" applyFont="1" applyFill="1" applyBorder="1"/>
    <xf numFmtId="0" fontId="38" fillId="17" borderId="0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Border="1"/>
    <xf numFmtId="1" fontId="10" fillId="0" borderId="0" xfId="0" applyNumberFormat="1" applyFont="1" applyFill="1" applyBorder="1" applyAlignment="1">
      <alignment horizontal="center" vertical="center"/>
    </xf>
    <xf numFmtId="0" fontId="25" fillId="3" borderId="0" xfId="0" applyFont="1" applyFill="1" applyBorder="1"/>
    <xf numFmtId="0" fontId="25" fillId="3" borderId="21" xfId="0" applyFont="1" applyFill="1" applyBorder="1"/>
    <xf numFmtId="0" fontId="25" fillId="3" borderId="0" xfId="0" applyFont="1" applyFill="1" applyBorder="1" applyAlignment="1">
      <alignment horizontal="center"/>
    </xf>
    <xf numFmtId="0" fontId="25" fillId="3" borderId="22" xfId="0" applyFont="1" applyFill="1" applyBorder="1" applyAlignment="1">
      <alignment horizontal="center"/>
    </xf>
    <xf numFmtId="164" fontId="25" fillId="3" borderId="0" xfId="5" applyFont="1" applyFill="1" applyAlignment="1">
      <alignment horizontal="center"/>
    </xf>
    <xf numFmtId="0" fontId="38" fillId="3" borderId="21" xfId="0" applyFont="1" applyFill="1" applyBorder="1"/>
    <xf numFmtId="0" fontId="25" fillId="0" borderId="0" xfId="0" applyFont="1" applyFill="1" applyBorder="1"/>
    <xf numFmtId="164" fontId="25" fillId="3" borderId="0" xfId="5" applyFont="1" applyFill="1" applyBorder="1" applyAlignment="1">
      <alignment horizontal="center"/>
    </xf>
    <xf numFmtId="165" fontId="10" fillId="6" borderId="4" xfId="1" applyNumberFormat="1" applyFont="1" applyFill="1" applyBorder="1"/>
    <xf numFmtId="0" fontId="0" fillId="6" borderId="2" xfId="0" applyFill="1" applyBorder="1"/>
    <xf numFmtId="0" fontId="0" fillId="6" borderId="3" xfId="0" applyFill="1" applyBorder="1"/>
    <xf numFmtId="41" fontId="6" fillId="8" borderId="4" xfId="0" applyNumberFormat="1" applyFont="1" applyFill="1" applyBorder="1"/>
    <xf numFmtId="41" fontId="6" fillId="3" borderId="4" xfId="0" applyNumberFormat="1" applyFont="1" applyFill="1" applyBorder="1"/>
    <xf numFmtId="41" fontId="6" fillId="15" borderId="4" xfId="0" applyNumberFormat="1" applyFont="1" applyFill="1" applyBorder="1"/>
    <xf numFmtId="41" fontId="6" fillId="16" borderId="4" xfId="0" applyNumberFormat="1" applyFont="1" applyFill="1" applyBorder="1"/>
    <xf numFmtId="164" fontId="39" fillId="32" borderId="4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75" fontId="3" fillId="19" borderId="4" xfId="0" applyNumberFormat="1" applyFont="1" applyFill="1" applyBorder="1"/>
    <xf numFmtId="0" fontId="11" fillId="2" borderId="0" xfId="0" applyFont="1" applyFill="1" applyBorder="1" applyAlignment="1"/>
    <xf numFmtId="37" fontId="3" fillId="2" borderId="4" xfId="0" applyNumberFormat="1" applyFont="1" applyFill="1" applyBorder="1"/>
    <xf numFmtId="0" fontId="0" fillId="2" borderId="0" xfId="0" applyFill="1"/>
    <xf numFmtId="0" fontId="11" fillId="3" borderId="8" xfId="0" applyFont="1" applyFill="1" applyBorder="1" applyAlignment="1"/>
    <xf numFmtId="165" fontId="0" fillId="3" borderId="0" xfId="0" applyNumberFormat="1" applyFill="1"/>
    <xf numFmtId="0" fontId="0" fillId="3" borderId="0" xfId="0" applyFill="1"/>
    <xf numFmtId="0" fontId="3" fillId="33" borderId="4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3" fontId="23" fillId="0" borderId="4" xfId="0" applyNumberFormat="1" applyFont="1" applyFill="1" applyBorder="1" applyAlignment="1">
      <alignment horizontal="right"/>
    </xf>
    <xf numFmtId="165" fontId="3" fillId="0" borderId="0" xfId="0" applyNumberFormat="1" applyFont="1"/>
    <xf numFmtId="37" fontId="3" fillId="0" borderId="0" xfId="0" applyNumberFormat="1" applyFont="1"/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" fillId="28" borderId="0" xfId="0" applyFont="1" applyFill="1" applyAlignment="1">
      <alignment horizontal="center" vertical="center"/>
    </xf>
    <xf numFmtId="39" fontId="0" fillId="19" borderId="4" xfId="0" applyNumberFormat="1" applyFill="1" applyBorder="1"/>
    <xf numFmtId="37" fontId="3" fillId="19" borderId="4" xfId="0" applyNumberFormat="1" applyFont="1" applyFill="1" applyBorder="1" applyAlignment="1">
      <alignment horizontal="right"/>
    </xf>
    <xf numFmtId="0" fontId="4" fillId="2" borderId="1" xfId="0" applyFont="1" applyFill="1" applyBorder="1" applyAlignment="1">
      <alignment horizontal="center"/>
    </xf>
    <xf numFmtId="0" fontId="40" fillId="2" borderId="4" xfId="0" applyFont="1" applyFill="1" applyBorder="1" applyAlignment="1">
      <alignment horizontal="left"/>
    </xf>
    <xf numFmtId="0" fontId="41" fillId="2" borderId="4" xfId="0" applyFont="1" applyFill="1" applyBorder="1" applyAlignment="1">
      <alignment horizontal="left"/>
    </xf>
    <xf numFmtId="0" fontId="40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74" fontId="0" fillId="3" borderId="4" xfId="0" applyNumberFormat="1" applyFill="1" applyBorder="1" applyAlignment="1">
      <alignment horizontal="left"/>
    </xf>
    <xf numFmtId="0" fontId="3" fillId="3" borderId="0" xfId="0" applyFont="1" applyFill="1" applyAlignment="1">
      <alignment horizontal="left"/>
    </xf>
    <xf numFmtId="0" fontId="4" fillId="2" borderId="1" xfId="0" applyFont="1" applyFill="1" applyBorder="1" applyAlignment="1">
      <alignment horizontal="center"/>
    </xf>
    <xf numFmtId="0" fontId="36" fillId="0" borderId="0" xfId="0" applyFont="1"/>
    <xf numFmtId="0" fontId="42" fillId="8" borderId="0" xfId="0" applyFont="1" applyFill="1"/>
    <xf numFmtId="37" fontId="3" fillId="2" borderId="3" xfId="0" applyNumberFormat="1" applyFont="1" applyFill="1" applyBorder="1"/>
    <xf numFmtId="37" fontId="3" fillId="19" borderId="3" xfId="0" applyNumberFormat="1" applyFont="1" applyFill="1" applyBorder="1"/>
    <xf numFmtId="0" fontId="11" fillId="6" borderId="4" xfId="0" applyFont="1" applyFill="1" applyBorder="1" applyAlignment="1"/>
    <xf numFmtId="0" fontId="11" fillId="2" borderId="4" xfId="0" applyFont="1" applyFill="1" applyBorder="1" applyAlignment="1"/>
    <xf numFmtId="0" fontId="11" fillId="3" borderId="4" xfId="0" applyFont="1" applyFill="1" applyBorder="1" applyAlignment="1"/>
    <xf numFmtId="0" fontId="11" fillId="6" borderId="5" xfId="0" applyFont="1" applyFill="1" applyBorder="1" applyAlignment="1"/>
    <xf numFmtId="165" fontId="24" fillId="0" borderId="34" xfId="0" applyNumberFormat="1" applyFont="1" applyFill="1" applyBorder="1" applyAlignment="1">
      <alignment horizontal="right" vertical="center"/>
    </xf>
    <xf numFmtId="165" fontId="24" fillId="0" borderId="5" xfId="0" applyNumberFormat="1" applyFont="1" applyFill="1" applyBorder="1" applyAlignment="1">
      <alignment horizontal="right" vertical="center"/>
    </xf>
    <xf numFmtId="0" fontId="11" fillId="31" borderId="7" xfId="0" applyFont="1" applyFill="1" applyBorder="1" applyAlignment="1"/>
    <xf numFmtId="165" fontId="3" fillId="3" borderId="4" xfId="0" applyNumberFormat="1" applyFont="1" applyFill="1" applyBorder="1"/>
    <xf numFmtId="0" fontId="3" fillId="3" borderId="4" xfId="0" applyFont="1" applyFill="1" applyBorder="1"/>
    <xf numFmtId="0" fontId="3" fillId="0" borderId="4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6" fillId="0" borderId="4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10" fillId="0" borderId="4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3" fillId="23" borderId="4" xfId="0" applyFont="1" applyFill="1" applyBorder="1" applyAlignment="1">
      <alignment horizontal="center"/>
    </xf>
    <xf numFmtId="0" fontId="6" fillId="0" borderId="4" xfId="0" applyFont="1" applyBorder="1" applyAlignment="1">
      <alignment horizontal="center" vertical="top"/>
    </xf>
    <xf numFmtId="10" fontId="6" fillId="0" borderId="4" xfId="0" applyNumberFormat="1" applyFont="1" applyBorder="1" applyAlignment="1">
      <alignment horizontal="center"/>
    </xf>
    <xf numFmtId="10" fontId="6" fillId="0" borderId="1" xfId="0" applyNumberFormat="1" applyFont="1" applyBorder="1" applyAlignment="1">
      <alignment horizontal="center"/>
    </xf>
    <xf numFmtId="10" fontId="6" fillId="0" borderId="6" xfId="0" applyNumberFormat="1" applyFont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3" fillId="23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3" fillId="12" borderId="19" xfId="0" applyFont="1" applyFill="1" applyBorder="1" applyAlignment="1">
      <alignment horizontal="center"/>
    </xf>
    <xf numFmtId="0" fontId="3" fillId="12" borderId="14" xfId="0" applyFont="1" applyFill="1" applyBorder="1" applyAlignment="1">
      <alignment horizontal="center"/>
    </xf>
    <xf numFmtId="0" fontId="3" fillId="12" borderId="15" xfId="0" applyFont="1" applyFill="1" applyBorder="1" applyAlignment="1">
      <alignment horizontal="center"/>
    </xf>
    <xf numFmtId="10" fontId="31" fillId="25" borderId="29" xfId="6" applyNumberFormat="1" applyBorder="1" applyAlignment="1">
      <alignment horizontal="center" vertical="center"/>
    </xf>
    <xf numFmtId="10" fontId="31" fillId="25" borderId="30" xfId="6" applyNumberFormat="1" applyBorder="1" applyAlignment="1">
      <alignment horizontal="center" vertical="center"/>
    </xf>
    <xf numFmtId="10" fontId="31" fillId="25" borderId="31" xfId="6" applyNumberFormat="1" applyBorder="1" applyAlignment="1">
      <alignment horizontal="center" vertical="center"/>
    </xf>
    <xf numFmtId="172" fontId="32" fillId="2" borderId="29" xfId="7" applyNumberFormat="1" applyFill="1" applyBorder="1" applyAlignment="1">
      <alignment horizontal="center" vertical="center"/>
    </xf>
    <xf numFmtId="172" fontId="32" fillId="2" borderId="30" xfId="7" applyNumberFormat="1" applyFill="1" applyBorder="1" applyAlignment="1">
      <alignment horizontal="center" vertical="center"/>
    </xf>
    <xf numFmtId="172" fontId="32" fillId="2" borderId="31" xfId="7" applyNumberFormat="1" applyFill="1" applyBorder="1" applyAlignment="1">
      <alignment horizontal="center" vertical="center"/>
    </xf>
    <xf numFmtId="43" fontId="31" fillId="25" borderId="29" xfId="6" applyNumberFormat="1" applyBorder="1" applyAlignment="1">
      <alignment horizontal="center" vertical="center"/>
    </xf>
    <xf numFmtId="43" fontId="31" fillId="25" borderId="30" xfId="6" applyNumberFormat="1" applyBorder="1" applyAlignment="1">
      <alignment horizontal="center" vertical="center"/>
    </xf>
    <xf numFmtId="43" fontId="31" fillId="25" borderId="31" xfId="6" applyNumberFormat="1" applyBorder="1" applyAlignment="1">
      <alignment horizontal="center" vertical="center"/>
    </xf>
    <xf numFmtId="171" fontId="33" fillId="22" borderId="10" xfId="0" applyNumberFormat="1" applyFont="1" applyFill="1" applyBorder="1" applyAlignment="1">
      <alignment horizontal="center" vertical="center" wrapText="1"/>
    </xf>
    <xf numFmtId="171" fontId="3" fillId="3" borderId="0" xfId="0" applyNumberFormat="1" applyFont="1" applyFill="1" applyAlignment="1">
      <alignment horizontal="center"/>
    </xf>
    <xf numFmtId="172" fontId="3" fillId="19" borderId="0" xfId="0" applyNumberFormat="1" applyFont="1" applyFill="1" applyAlignment="1">
      <alignment horizontal="center"/>
    </xf>
    <xf numFmtId="0" fontId="3" fillId="24" borderId="4" xfId="0" applyFont="1" applyFill="1" applyBorder="1" applyAlignment="1">
      <alignment horizontal="center"/>
    </xf>
    <xf numFmtId="0" fontId="3" fillId="30" borderId="32" xfId="0" applyFont="1" applyFill="1" applyBorder="1" applyAlignment="1">
      <alignment horizontal="center"/>
    </xf>
    <xf numFmtId="0" fontId="3" fillId="6" borderId="11" xfId="0" applyFont="1" applyFill="1" applyBorder="1" applyAlignment="1">
      <alignment horizontal="center" vertical="center"/>
    </xf>
    <xf numFmtId="0" fontId="3" fillId="6" borderId="20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horizontal="center"/>
    </xf>
    <xf numFmtId="0" fontId="41" fillId="2" borderId="3" xfId="0" applyFont="1" applyFill="1" applyBorder="1" applyAlignment="1">
      <alignment horizontal="center"/>
    </xf>
    <xf numFmtId="0" fontId="3" fillId="24" borderId="1" xfId="0" applyFont="1" applyFill="1" applyBorder="1" applyAlignment="1">
      <alignment horizontal="center"/>
    </xf>
    <xf numFmtId="0" fontId="3" fillId="24" borderId="3" xfId="0" applyFont="1" applyFill="1" applyBorder="1" applyAlignment="1">
      <alignment horizontal="center"/>
    </xf>
    <xf numFmtId="0" fontId="40" fillId="2" borderId="1" xfId="0" applyFont="1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10">
    <cellStyle name="Calculation" xfId="7" builtinId="22"/>
    <cellStyle name="Comma" xfId="1" builtinId="3"/>
    <cellStyle name="Comma 2" xfId="9" xr:uid="{00000000-0005-0000-0000-000032000000}"/>
    <cellStyle name="Neutral" xfId="6" builtinId="28"/>
    <cellStyle name="Normal" xfId="0" builtinId="0"/>
    <cellStyle name="Normal 2" xfId="4" xr:uid="{00000000-0005-0000-0000-000002000000}"/>
    <cellStyle name="Normal 2 2" xfId="3" xr:uid="{00000000-0005-0000-0000-000003000000}"/>
    <cellStyle name="Normal 3" xfId="8" xr:uid="{00000000-0005-0000-0000-000033000000}"/>
    <cellStyle name="Normal 43" xfId="5" xr:uid="{00000000-0005-0000-0000-000004000000}"/>
    <cellStyle name="Percent" xfId="2" builtinId="5"/>
  </cellStyles>
  <dxfs count="4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0096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90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5.xml"/><Relationship Id="rId63" Type="http://schemas.openxmlformats.org/officeDocument/2006/relationships/externalLink" Target="externalLinks/externalLink36.xml"/><Relationship Id="rId84" Type="http://schemas.openxmlformats.org/officeDocument/2006/relationships/externalLink" Target="externalLinks/externalLink57.xml"/><Relationship Id="rId138" Type="http://schemas.openxmlformats.org/officeDocument/2006/relationships/externalLink" Target="externalLinks/externalLink111.xml"/><Relationship Id="rId107" Type="http://schemas.openxmlformats.org/officeDocument/2006/relationships/externalLink" Target="externalLinks/externalLink80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5.xml"/><Relationship Id="rId53" Type="http://schemas.openxmlformats.org/officeDocument/2006/relationships/externalLink" Target="externalLinks/externalLink26.xml"/><Relationship Id="rId74" Type="http://schemas.openxmlformats.org/officeDocument/2006/relationships/externalLink" Target="externalLinks/externalLink47.xml"/><Relationship Id="rId128" Type="http://schemas.openxmlformats.org/officeDocument/2006/relationships/externalLink" Target="externalLinks/externalLink101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63.xml"/><Relationship Id="rId95" Type="http://schemas.openxmlformats.org/officeDocument/2006/relationships/externalLink" Target="externalLinks/externalLink68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externalLink" Target="externalLinks/externalLink16.xml"/><Relationship Id="rId48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37.xml"/><Relationship Id="rId69" Type="http://schemas.openxmlformats.org/officeDocument/2006/relationships/externalLink" Target="externalLinks/externalLink42.xml"/><Relationship Id="rId113" Type="http://schemas.openxmlformats.org/officeDocument/2006/relationships/externalLink" Target="externalLinks/externalLink86.xml"/><Relationship Id="rId118" Type="http://schemas.openxmlformats.org/officeDocument/2006/relationships/externalLink" Target="externalLinks/externalLink91.xml"/><Relationship Id="rId134" Type="http://schemas.openxmlformats.org/officeDocument/2006/relationships/externalLink" Target="externalLinks/externalLink107.xml"/><Relationship Id="rId139" Type="http://schemas.openxmlformats.org/officeDocument/2006/relationships/externalLink" Target="externalLinks/externalLink112.xml"/><Relationship Id="rId80" Type="http://schemas.openxmlformats.org/officeDocument/2006/relationships/externalLink" Target="externalLinks/externalLink53.xml"/><Relationship Id="rId85" Type="http://schemas.openxmlformats.org/officeDocument/2006/relationships/externalLink" Target="externalLinks/externalLink58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59" Type="http://schemas.openxmlformats.org/officeDocument/2006/relationships/externalLink" Target="externalLinks/externalLink32.xml"/><Relationship Id="rId103" Type="http://schemas.openxmlformats.org/officeDocument/2006/relationships/externalLink" Target="externalLinks/externalLink76.xml"/><Relationship Id="rId108" Type="http://schemas.openxmlformats.org/officeDocument/2006/relationships/externalLink" Target="externalLinks/externalLink81.xml"/><Relationship Id="rId124" Type="http://schemas.openxmlformats.org/officeDocument/2006/relationships/externalLink" Target="externalLinks/externalLink97.xml"/><Relationship Id="rId129" Type="http://schemas.openxmlformats.org/officeDocument/2006/relationships/externalLink" Target="externalLinks/externalLink102.xml"/><Relationship Id="rId54" Type="http://schemas.openxmlformats.org/officeDocument/2006/relationships/externalLink" Target="externalLinks/externalLink27.xml"/><Relationship Id="rId70" Type="http://schemas.openxmlformats.org/officeDocument/2006/relationships/externalLink" Target="externalLinks/externalLink43.xml"/><Relationship Id="rId75" Type="http://schemas.openxmlformats.org/officeDocument/2006/relationships/externalLink" Target="externalLinks/externalLink48.xml"/><Relationship Id="rId91" Type="http://schemas.openxmlformats.org/officeDocument/2006/relationships/externalLink" Target="externalLinks/externalLink64.xml"/><Relationship Id="rId96" Type="http://schemas.openxmlformats.org/officeDocument/2006/relationships/externalLink" Target="externalLinks/externalLink69.xml"/><Relationship Id="rId140" Type="http://schemas.openxmlformats.org/officeDocument/2006/relationships/externalLink" Target="externalLinks/externalLink113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49" Type="http://schemas.openxmlformats.org/officeDocument/2006/relationships/externalLink" Target="externalLinks/externalLink22.xml"/><Relationship Id="rId114" Type="http://schemas.openxmlformats.org/officeDocument/2006/relationships/externalLink" Target="externalLinks/externalLink87.xml"/><Relationship Id="rId119" Type="http://schemas.openxmlformats.org/officeDocument/2006/relationships/externalLink" Target="externalLinks/externalLink92.xml"/><Relationship Id="rId44" Type="http://schemas.openxmlformats.org/officeDocument/2006/relationships/externalLink" Target="externalLinks/externalLink17.xml"/><Relationship Id="rId60" Type="http://schemas.openxmlformats.org/officeDocument/2006/relationships/externalLink" Target="externalLinks/externalLink33.xml"/><Relationship Id="rId65" Type="http://schemas.openxmlformats.org/officeDocument/2006/relationships/externalLink" Target="externalLinks/externalLink38.xml"/><Relationship Id="rId81" Type="http://schemas.openxmlformats.org/officeDocument/2006/relationships/externalLink" Target="externalLinks/externalLink54.xml"/><Relationship Id="rId86" Type="http://schemas.openxmlformats.org/officeDocument/2006/relationships/externalLink" Target="externalLinks/externalLink59.xml"/><Relationship Id="rId130" Type="http://schemas.openxmlformats.org/officeDocument/2006/relationships/externalLink" Target="externalLinks/externalLink103.xml"/><Relationship Id="rId135" Type="http://schemas.openxmlformats.org/officeDocument/2006/relationships/externalLink" Target="externalLinks/externalLink10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82.xml"/><Relationship Id="rId34" Type="http://schemas.openxmlformats.org/officeDocument/2006/relationships/externalLink" Target="externalLinks/externalLink7.xml"/><Relationship Id="rId50" Type="http://schemas.openxmlformats.org/officeDocument/2006/relationships/externalLink" Target="externalLinks/externalLink23.xml"/><Relationship Id="rId55" Type="http://schemas.openxmlformats.org/officeDocument/2006/relationships/externalLink" Target="externalLinks/externalLink28.xml"/><Relationship Id="rId76" Type="http://schemas.openxmlformats.org/officeDocument/2006/relationships/externalLink" Target="externalLinks/externalLink49.xml"/><Relationship Id="rId97" Type="http://schemas.openxmlformats.org/officeDocument/2006/relationships/externalLink" Target="externalLinks/externalLink70.xml"/><Relationship Id="rId104" Type="http://schemas.openxmlformats.org/officeDocument/2006/relationships/externalLink" Target="externalLinks/externalLink77.xml"/><Relationship Id="rId120" Type="http://schemas.openxmlformats.org/officeDocument/2006/relationships/externalLink" Target="externalLinks/externalLink93.xml"/><Relationship Id="rId125" Type="http://schemas.openxmlformats.org/officeDocument/2006/relationships/externalLink" Target="externalLinks/externalLink98.xml"/><Relationship Id="rId141" Type="http://schemas.openxmlformats.org/officeDocument/2006/relationships/externalLink" Target="externalLinks/externalLink114.xml"/><Relationship Id="rId146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4.xml"/><Relationship Id="rId92" Type="http://schemas.openxmlformats.org/officeDocument/2006/relationships/externalLink" Target="externalLinks/externalLink6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.xml"/><Relationship Id="rId24" Type="http://schemas.openxmlformats.org/officeDocument/2006/relationships/worksheet" Target="worksheets/sheet24.xml"/><Relationship Id="rId40" Type="http://schemas.openxmlformats.org/officeDocument/2006/relationships/externalLink" Target="externalLinks/externalLink13.xml"/><Relationship Id="rId45" Type="http://schemas.openxmlformats.org/officeDocument/2006/relationships/externalLink" Target="externalLinks/externalLink18.xml"/><Relationship Id="rId66" Type="http://schemas.openxmlformats.org/officeDocument/2006/relationships/externalLink" Target="externalLinks/externalLink39.xml"/><Relationship Id="rId87" Type="http://schemas.openxmlformats.org/officeDocument/2006/relationships/externalLink" Target="externalLinks/externalLink60.xml"/><Relationship Id="rId110" Type="http://schemas.openxmlformats.org/officeDocument/2006/relationships/externalLink" Target="externalLinks/externalLink83.xml"/><Relationship Id="rId115" Type="http://schemas.openxmlformats.org/officeDocument/2006/relationships/externalLink" Target="externalLinks/externalLink88.xml"/><Relationship Id="rId131" Type="http://schemas.openxmlformats.org/officeDocument/2006/relationships/externalLink" Target="externalLinks/externalLink104.xml"/><Relationship Id="rId136" Type="http://schemas.openxmlformats.org/officeDocument/2006/relationships/externalLink" Target="externalLinks/externalLink109.xml"/><Relationship Id="rId61" Type="http://schemas.openxmlformats.org/officeDocument/2006/relationships/externalLink" Target="externalLinks/externalLink34.xml"/><Relationship Id="rId82" Type="http://schemas.openxmlformats.org/officeDocument/2006/relationships/externalLink" Target="externalLinks/externalLink5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56" Type="http://schemas.openxmlformats.org/officeDocument/2006/relationships/externalLink" Target="externalLinks/externalLink29.xml"/><Relationship Id="rId77" Type="http://schemas.openxmlformats.org/officeDocument/2006/relationships/externalLink" Target="externalLinks/externalLink50.xml"/><Relationship Id="rId100" Type="http://schemas.openxmlformats.org/officeDocument/2006/relationships/externalLink" Target="externalLinks/externalLink73.xml"/><Relationship Id="rId105" Type="http://schemas.openxmlformats.org/officeDocument/2006/relationships/externalLink" Target="externalLinks/externalLink78.xml"/><Relationship Id="rId126" Type="http://schemas.openxmlformats.org/officeDocument/2006/relationships/externalLink" Target="externalLinks/externalLink9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4.xml"/><Relationship Id="rId72" Type="http://schemas.openxmlformats.org/officeDocument/2006/relationships/externalLink" Target="externalLinks/externalLink45.xml"/><Relationship Id="rId93" Type="http://schemas.openxmlformats.org/officeDocument/2006/relationships/externalLink" Target="externalLinks/externalLink66.xml"/><Relationship Id="rId98" Type="http://schemas.openxmlformats.org/officeDocument/2006/relationships/externalLink" Target="externalLinks/externalLink71.xml"/><Relationship Id="rId121" Type="http://schemas.openxmlformats.org/officeDocument/2006/relationships/externalLink" Target="externalLinks/externalLink94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19.xml"/><Relationship Id="rId67" Type="http://schemas.openxmlformats.org/officeDocument/2006/relationships/externalLink" Target="externalLinks/externalLink40.xml"/><Relationship Id="rId116" Type="http://schemas.openxmlformats.org/officeDocument/2006/relationships/externalLink" Target="externalLinks/externalLink89.xml"/><Relationship Id="rId137" Type="http://schemas.openxmlformats.org/officeDocument/2006/relationships/externalLink" Target="externalLinks/externalLink110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Relationship Id="rId62" Type="http://schemas.openxmlformats.org/officeDocument/2006/relationships/externalLink" Target="externalLinks/externalLink35.xml"/><Relationship Id="rId83" Type="http://schemas.openxmlformats.org/officeDocument/2006/relationships/externalLink" Target="externalLinks/externalLink56.xml"/><Relationship Id="rId88" Type="http://schemas.openxmlformats.org/officeDocument/2006/relationships/externalLink" Target="externalLinks/externalLink61.xml"/><Relationship Id="rId111" Type="http://schemas.openxmlformats.org/officeDocument/2006/relationships/externalLink" Target="externalLinks/externalLink84.xml"/><Relationship Id="rId132" Type="http://schemas.openxmlformats.org/officeDocument/2006/relationships/externalLink" Target="externalLinks/externalLink105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9.xml"/><Relationship Id="rId57" Type="http://schemas.openxmlformats.org/officeDocument/2006/relationships/externalLink" Target="externalLinks/externalLink30.xml"/><Relationship Id="rId106" Type="http://schemas.openxmlformats.org/officeDocument/2006/relationships/externalLink" Target="externalLinks/externalLink79.xml"/><Relationship Id="rId127" Type="http://schemas.openxmlformats.org/officeDocument/2006/relationships/externalLink" Target="externalLinks/externalLink100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4.xml"/><Relationship Id="rId52" Type="http://schemas.openxmlformats.org/officeDocument/2006/relationships/externalLink" Target="externalLinks/externalLink25.xml"/><Relationship Id="rId73" Type="http://schemas.openxmlformats.org/officeDocument/2006/relationships/externalLink" Target="externalLinks/externalLink46.xml"/><Relationship Id="rId78" Type="http://schemas.openxmlformats.org/officeDocument/2006/relationships/externalLink" Target="externalLinks/externalLink51.xml"/><Relationship Id="rId94" Type="http://schemas.openxmlformats.org/officeDocument/2006/relationships/externalLink" Target="externalLinks/externalLink67.xml"/><Relationship Id="rId99" Type="http://schemas.openxmlformats.org/officeDocument/2006/relationships/externalLink" Target="externalLinks/externalLink72.xml"/><Relationship Id="rId101" Type="http://schemas.openxmlformats.org/officeDocument/2006/relationships/externalLink" Target="externalLinks/externalLink74.xml"/><Relationship Id="rId122" Type="http://schemas.openxmlformats.org/officeDocument/2006/relationships/externalLink" Target="externalLinks/externalLink95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externalLink" Target="externalLinks/externalLink20.xml"/><Relationship Id="rId68" Type="http://schemas.openxmlformats.org/officeDocument/2006/relationships/externalLink" Target="externalLinks/externalLink41.xml"/><Relationship Id="rId89" Type="http://schemas.openxmlformats.org/officeDocument/2006/relationships/externalLink" Target="externalLinks/externalLink62.xml"/><Relationship Id="rId112" Type="http://schemas.openxmlformats.org/officeDocument/2006/relationships/externalLink" Target="externalLinks/externalLink85.xml"/><Relationship Id="rId133" Type="http://schemas.openxmlformats.org/officeDocument/2006/relationships/externalLink" Target="externalLinks/externalLink106.xml"/><Relationship Id="rId16" Type="http://schemas.openxmlformats.org/officeDocument/2006/relationships/worksheet" Target="worksheets/sheet16.xml"/><Relationship Id="rId37" Type="http://schemas.openxmlformats.org/officeDocument/2006/relationships/externalLink" Target="externalLinks/externalLink10.xml"/><Relationship Id="rId58" Type="http://schemas.openxmlformats.org/officeDocument/2006/relationships/externalLink" Target="externalLinks/externalLink31.xml"/><Relationship Id="rId79" Type="http://schemas.openxmlformats.org/officeDocument/2006/relationships/externalLink" Target="externalLinks/externalLink52.xml"/><Relationship Id="rId102" Type="http://schemas.openxmlformats.org/officeDocument/2006/relationships/externalLink" Target="externalLinks/externalLink75.xml"/><Relationship Id="rId123" Type="http://schemas.openxmlformats.org/officeDocument/2006/relationships/externalLink" Target="externalLinks/externalLink96.xml"/><Relationship Id="rId14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Subs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Subs!$A$5:$C$5</c:f>
              <c:strCache>
                <c:ptCount val="3"/>
                <c:pt idx="0">
                  <c:v>AT&amp;T Onstar-Connected Car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Subs!$D$4:$BJ$4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Subs!$S$5:$AX$5</c:f>
              <c:numCache>
                <c:formatCode>_(* #,##0_);_(* \(#,##0\);_(* "-"??_);_(@_)</c:formatCode>
                <c:ptCount val="32"/>
                <c:pt idx="0">
                  <c:v>13611972.161598522</c:v>
                </c:pt>
                <c:pt idx="1">
                  <c:v>13858403.144246347</c:v>
                </c:pt>
                <c:pt idx="2">
                  <c:v>14105193.887516234</c:v>
                </c:pt>
                <c:pt idx="3">
                  <c:v>14352350.430688199</c:v>
                </c:pt>
                <c:pt idx="4">
                  <c:v>14599878.914423285</c:v>
                </c:pt>
                <c:pt idx="5">
                  <c:v>14847785.582465451</c:v>
                </c:pt>
                <c:pt idx="6">
                  <c:v>15096076.783372007</c:v>
                </c:pt>
                <c:pt idx="7">
                  <c:v>15344758.972273113</c:v>
                </c:pt>
                <c:pt idx="8">
                  <c:v>15593838.712660817</c:v>
                </c:pt>
                <c:pt idx="9">
                  <c:v>15843322.678208113</c:v>
                </c:pt>
                <c:pt idx="10">
                  <c:v>16093217.654618541</c:v>
                </c:pt>
                <c:pt idx="11">
                  <c:v>16343530.54150684</c:v>
                </c:pt>
                <c:pt idx="12">
                  <c:v>16594268.354311179</c:v>
                </c:pt>
                <c:pt idx="13">
                  <c:v>16845438.22623745</c:v>
                </c:pt>
                <c:pt idx="14">
                  <c:v>17097047.410236262</c:v>
                </c:pt>
                <c:pt idx="15">
                  <c:v>17349103.281013053</c:v>
                </c:pt>
                <c:pt idx="16">
                  <c:v>17601613.337072019</c:v>
                </c:pt>
                <c:pt idx="17">
                  <c:v>17854585.202794284</c:v>
                </c:pt>
                <c:pt idx="18">
                  <c:v>18108026.630551007</c:v>
                </c:pt>
                <c:pt idx="19">
                  <c:v>18361945.50285193</c:v>
                </c:pt>
                <c:pt idx="20">
                  <c:v>18616349.834530026</c:v>
                </c:pt>
                <c:pt idx="21">
                  <c:v>18871247.774962775</c:v>
                </c:pt>
                <c:pt idx="22">
                  <c:v>19126647.610330783</c:v>
                </c:pt>
                <c:pt idx="23">
                  <c:v>19382557.765914265</c:v>
                </c:pt>
                <c:pt idx="24">
                  <c:v>19638986.808428105</c:v>
                </c:pt>
                <c:pt idx="25">
                  <c:v>19895943.448396131</c:v>
                </c:pt>
                <c:pt idx="26">
                  <c:v>20153436.5425652</c:v>
                </c:pt>
                <c:pt idx="27">
                  <c:v>20411475.096359856</c:v>
                </c:pt>
                <c:pt idx="28">
                  <c:v>20670068.266378161</c:v>
                </c:pt>
                <c:pt idx="29">
                  <c:v>20929225.362929445</c:v>
                </c:pt>
                <c:pt idx="30">
                  <c:v>21188955.852614634</c:v>
                </c:pt>
                <c:pt idx="31">
                  <c:v>21449269.360949926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E-47A5-A12E-B6FFE6D01D9E}"/>
            </c:ext>
          </c:extLst>
        </c:ser>
        <c:ser>
          <c:idx val="1"/>
          <c:order val="1"/>
          <c:tx>
            <c:strRef>
              <c:f>Subs!$A$6:$C$6</c:f>
              <c:strCache>
                <c:ptCount val="3"/>
                <c:pt idx="0">
                  <c:v>AT&amp;T Mobility - IOT-Connected Car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Subs!$D$4:$BJ$4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Subs!$S$6:$AX$6</c:f>
              <c:numCache>
                <c:formatCode>_(* #,##0.00_);_(* \(#,##0.00\);_(* "-"??_);_(@_)</c:formatCode>
                <c:ptCount val="32"/>
                <c:pt idx="0">
                  <c:v>370506</c:v>
                </c:pt>
                <c:pt idx="1">
                  <c:v>373685</c:v>
                </c:pt>
                <c:pt idx="2">
                  <c:v>376453.4986978306</c:v>
                </c:pt>
                <c:pt idx="3">
                  <c:v>379301.10065470904</c:v>
                </c:pt>
                <c:pt idx="4">
                  <c:v>382229.11226305098</c:v>
                </c:pt>
                <c:pt idx="5">
                  <c:v>385238.86577877949</c:v>
                </c:pt>
                <c:pt idx="6">
                  <c:v>388331.7198020732</c:v>
                </c:pt>
                <c:pt idx="7">
                  <c:v>391509.05976730183</c:v>
                </c:pt>
                <c:pt idx="8">
                  <c:v>394772.29844232695</c:v>
                </c:pt>
                <c:pt idx="9">
                  <c:v>398122.87643734546</c:v>
                </c:pt>
                <c:pt idx="10">
                  <c:v>401562.26272345957</c:v>
                </c:pt>
                <c:pt idx="11">
                  <c:v>405091.95516115776</c:v>
                </c:pt>
                <c:pt idx="12">
                  <c:v>408713.48103889835</c:v>
                </c:pt>
                <c:pt idx="13">
                  <c:v>412428.39762198756</c:v>
                </c:pt>
                <c:pt idx="14">
                  <c:v>416238.29271194991</c:v>
                </c:pt>
                <c:pt idx="15">
                  <c:v>420144.78521659231</c:v>
                </c:pt>
                <c:pt idx="16">
                  <c:v>424149.52573096583</c:v>
                </c:pt>
                <c:pt idx="17">
                  <c:v>428254.19712943514</c:v>
                </c:pt>
                <c:pt idx="18">
                  <c:v>432460.51516906777</c:v>
                </c:pt>
                <c:pt idx="19">
                  <c:v>436770.22910456156</c:v>
                </c:pt>
                <c:pt idx="20">
                  <c:v>441185.12231493008</c:v>
                </c:pt>
                <c:pt idx="21">
                  <c:v>445707.01294217375</c:v>
                </c:pt>
                <c:pt idx="22">
                  <c:v>450337.7545421652</c:v>
                </c:pt>
                <c:pt idx="23">
                  <c:v>455079.23674798489</c:v>
                </c:pt>
                <c:pt idx="24">
                  <c:v>459933.38594594528</c:v>
                </c:pt>
                <c:pt idx="25">
                  <c:v>464902.16596454824</c:v>
                </c:pt>
                <c:pt idx="26">
                  <c:v>469987.57877662469</c:v>
                </c:pt>
                <c:pt idx="27">
                  <c:v>475191.66521490901</c:v>
                </c:pt>
                <c:pt idx="28">
                  <c:v>480516.50570130901</c:v>
                </c:pt>
                <c:pt idx="29">
                  <c:v>485964.22099013254</c:v>
                </c:pt>
                <c:pt idx="30">
                  <c:v>491536.97292554221</c:v>
                </c:pt>
                <c:pt idx="31">
                  <c:v>497236.96521351149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E-47A5-A12E-B6FFE6D01D9E}"/>
            </c:ext>
          </c:extLst>
        </c:ser>
        <c:ser>
          <c:idx val="4"/>
          <c:order val="4"/>
          <c:tx>
            <c:strRef>
              <c:f>Subs!$A$7:$C$7</c:f>
              <c:strCache>
                <c:ptCount val="3"/>
                <c:pt idx="0">
                  <c:v>AT&amp;T Mobility-IoT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Subs!$D$4:$BJ$4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Subs!$S$7:$AX$7</c:f>
              <c:numCache>
                <c:formatCode>_(* #,##0_);_(* \(#,##0\);_(* "-"??_);_(@_)</c:formatCode>
                <c:ptCount val="32"/>
                <c:pt idx="0">
                  <c:v>8956035.5217883028</c:v>
                </c:pt>
                <c:pt idx="1">
                  <c:v>9084471.733674651</c:v>
                </c:pt>
                <c:pt idx="2">
                  <c:v>9218687.3825725801</c:v>
                </c:pt>
                <c:pt idx="3">
                  <c:v>9358750.4565561768</c:v>
                </c:pt>
                <c:pt idx="4">
                  <c:v>9504739.0455807038</c:v>
                </c:pt>
                <c:pt idx="5">
                  <c:v>9656740.6893743742</c:v>
                </c:pt>
                <c:pt idx="6">
                  <c:v>9814851.9398670942</c:v>
                </c:pt>
                <c:pt idx="7">
                  <c:v>9979178.0550028663</c:v>
                </c:pt>
                <c:pt idx="8">
                  <c:v>10149832.787239961</c:v>
                </c:pt>
                <c:pt idx="9">
                  <c:v>10326938.244910272</c:v>
                </c:pt>
                <c:pt idx="10">
                  <c:v>10510624.811391469</c:v>
                </c:pt>
                <c:pt idx="11">
                  <c:v>10701031.111102054</c:v>
                </c:pt>
                <c:pt idx="12">
                  <c:v>10898304.014104262</c:v>
                </c:pt>
                <c:pt idx="13">
                  <c:v>11102598.673109997</c:v>
                </c:pt>
                <c:pt idx="14">
                  <c:v>11313568.206222625</c:v>
                </c:pt>
                <c:pt idx="15">
                  <c:v>11528511.882886007</c:v>
                </c:pt>
                <c:pt idx="16">
                  <c:v>11750917.633285459</c:v>
                </c:pt>
                <c:pt idx="17">
                  <c:v>11980973.147791544</c:v>
                </c:pt>
                <c:pt idx="18">
                  <c:v>12218874.911296861</c:v>
                </c:pt>
                <c:pt idx="19">
                  <c:v>12464828.366418373</c:v>
                </c:pt>
                <c:pt idx="20">
                  <c:v>12719048.092353348</c:v>
                </c:pt>
                <c:pt idx="21">
                  <c:v>12981757.998745123</c:v>
                </c:pt>
                <c:pt idx="22">
                  <c:v>13253191.534101512</c:v>
                </c:pt>
                <c:pt idx="23">
                  <c:v>13533591.908457071</c:v>
                </c:pt>
                <c:pt idx="24">
                  <c:v>13823212.330089672</c:v>
                </c:pt>
                <c:pt idx="25">
                  <c:v>14122316.256198518</c:v>
                </c:pt>
                <c:pt idx="26">
                  <c:v>14431177.657530367</c:v>
                </c:pt>
                <c:pt idx="27">
                  <c:v>14750081.297006717</c:v>
                </c:pt>
                <c:pt idx="28">
                  <c:v>15079323.022461306</c:v>
                </c:pt>
                <c:pt idx="29">
                  <c:v>15419210.073645381</c:v>
                </c:pt>
                <c:pt idx="30">
                  <c:v>15758154.538947329</c:v>
                </c:pt>
                <c:pt idx="31">
                  <c:v>16108103.681001555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E-47A5-A12E-B6FFE6D01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817248"/>
        <c:axId val="22919434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Subs!$A$8:$C$8</c15:sqref>
                        </c15:formulaRef>
                      </c:ext>
                    </c:extLst>
                    <c:strCache>
                      <c:ptCount val="3"/>
                      <c:pt idx="0">
                        <c:v>OnStar03 US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Subs!$D$4:$BJ$4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Subs!$S$8:$AX$8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2"/>
                      <c:pt idx="0">
                        <c:v>12523014.38867064</c:v>
                      </c:pt>
                      <c:pt idx="1">
                        <c:v>12749730.89270664</c:v>
                      </c:pt>
                      <c:pt idx="2">
                        <c:v>12976778.376514936</c:v>
                      </c:pt>
                      <c:pt idx="3">
                        <c:v>13204162.396233143</c:v>
                      </c:pt>
                      <c:pt idx="4">
                        <c:v>13431888.601269422</c:v>
                      </c:pt>
                      <c:pt idx="5">
                        <c:v>13659962.735868216</c:v>
                      </c:pt>
                      <c:pt idx="6">
                        <c:v>13888390.640702248</c:v>
                      </c:pt>
                      <c:pt idx="7">
                        <c:v>14117178.254491264</c:v>
                      </c:pt>
                      <c:pt idx="8">
                        <c:v>14346331.615647953</c:v>
                      </c:pt>
                      <c:pt idx="9">
                        <c:v>14575856.863951465</c:v>
                      </c:pt>
                      <c:pt idx="10">
                        <c:v>14805760.242249059</c:v>
                      </c:pt>
                      <c:pt idx="11">
                        <c:v>15036048.098186294</c:v>
                      </c:pt>
                      <c:pt idx="12">
                        <c:v>15266726.885966286</c:v>
                      </c:pt>
                      <c:pt idx="13">
                        <c:v>15497803.168138454</c:v>
                      </c:pt>
                      <c:pt idx="14">
                        <c:v>15729283.617417362</c:v>
                      </c:pt>
                      <c:pt idx="15">
                        <c:v>15961175.01853201</c:v>
                      </c:pt>
                      <c:pt idx="16">
                        <c:v>16193484.270106258</c:v>
                      </c:pt>
                      <c:pt idx="17">
                        <c:v>16426218.386570742</c:v>
                      </c:pt>
                      <c:pt idx="18">
                        <c:v>16659384.500106927</c:v>
                      </c:pt>
                      <c:pt idx="19">
                        <c:v>16892989.862623777</c:v>
                      </c:pt>
                      <c:pt idx="20">
                        <c:v>17127041.847767625</c:v>
                      </c:pt>
                      <c:pt idx="21">
                        <c:v>17361547.952965755</c:v>
                      </c:pt>
                      <c:pt idx="22">
                        <c:v>17596515.801504321</c:v>
                      </c:pt>
                      <c:pt idx="23">
                        <c:v>17831953.144641124</c:v>
                      </c:pt>
                      <c:pt idx="24">
                        <c:v>18067867.863753859</c:v>
                      </c:pt>
                      <c:pt idx="25">
                        <c:v>18304267.972524442</c:v>
                      </c:pt>
                      <c:pt idx="26">
                        <c:v>18541161.619159985</c:v>
                      </c:pt>
                      <c:pt idx="27">
                        <c:v>18778557.088651069</c:v>
                      </c:pt>
                      <c:pt idx="28">
                        <c:v>19016462.805067908</c:v>
                      </c:pt>
                      <c:pt idx="29">
                        <c:v>19254887.333895091</c:v>
                      </c:pt>
                      <c:pt idx="30">
                        <c:v>19493839.384405464</c:v>
                      </c:pt>
                      <c:pt idx="31">
                        <c:v>19733327.812073931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37E-47A5-A12E-B6FFE6D01D9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Subs!$A$9:$C$9</c15:sqref>
                        </c15:formulaRef>
                      </c:ext>
                    </c:extLst>
                    <c:strCache>
                      <c:ptCount val="3"/>
                      <c:pt idx="0">
                        <c:v>OnStar03 CAN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Subs!$D$4:$BJ$4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Subs!$S$9:$AX$9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32"/>
                      <c:pt idx="0">
                        <c:v>1088957.7729278817</c:v>
                      </c:pt>
                      <c:pt idx="1">
                        <c:v>1108672.2515397079</c:v>
                      </c:pt>
                      <c:pt idx="2">
                        <c:v>1128415.5110012987</c:v>
                      </c:pt>
                      <c:pt idx="3">
                        <c:v>1148188.0344550558</c:v>
                      </c:pt>
                      <c:pt idx="4">
                        <c:v>1167990.3131538627</c:v>
                      </c:pt>
                      <c:pt idx="5">
                        <c:v>1187822.8465972361</c:v>
                      </c:pt>
                      <c:pt idx="6">
                        <c:v>1207686.1426697606</c:v>
                      </c:pt>
                      <c:pt idx="7">
                        <c:v>1227580.717781849</c:v>
                      </c:pt>
                      <c:pt idx="8">
                        <c:v>1247507.0970128654</c:v>
                      </c:pt>
                      <c:pt idx="9">
                        <c:v>1267465.814256649</c:v>
                      </c:pt>
                      <c:pt idx="10">
                        <c:v>1287457.4123694834</c:v>
                      </c:pt>
                      <c:pt idx="11">
                        <c:v>1307482.4433205472</c:v>
                      </c:pt>
                      <c:pt idx="12">
                        <c:v>1327541.4683448945</c:v>
                      </c:pt>
                      <c:pt idx="13">
                        <c:v>1347635.0580989961</c:v>
                      </c:pt>
                      <c:pt idx="14">
                        <c:v>1367763.7928189009</c:v>
                      </c:pt>
                      <c:pt idx="15">
                        <c:v>1387928.2624810443</c:v>
                      </c:pt>
                      <c:pt idx="16">
                        <c:v>1408129.0669657616</c:v>
                      </c:pt>
                      <c:pt idx="17">
                        <c:v>1428366.8162235427</c:v>
                      </c:pt>
                      <c:pt idx="18">
                        <c:v>1448642.1304440806</c:v>
                      </c:pt>
                      <c:pt idx="19">
                        <c:v>1468955.6402281544</c:v>
                      </c:pt>
                      <c:pt idx="20">
                        <c:v>1489307.9867624021</c:v>
                      </c:pt>
                      <c:pt idx="21">
                        <c:v>1509699.821997022</c:v>
                      </c:pt>
                      <c:pt idx="22">
                        <c:v>1530131.8088264626</c:v>
                      </c:pt>
                      <c:pt idx="23">
                        <c:v>1550604.6212731411</c:v>
                      </c:pt>
                      <c:pt idx="24">
                        <c:v>1571118.9446742483</c:v>
                      </c:pt>
                      <c:pt idx="25">
                        <c:v>1591675.4758716905</c:v>
                      </c:pt>
                      <c:pt idx="26">
                        <c:v>1612274.9234052161</c:v>
                      </c:pt>
                      <c:pt idx="27">
                        <c:v>1632918.0077087886</c:v>
                      </c:pt>
                      <c:pt idx="28">
                        <c:v>1653605.4613102528</c:v>
                      </c:pt>
                      <c:pt idx="29">
                        <c:v>1674338.0290343557</c:v>
                      </c:pt>
                      <c:pt idx="30">
                        <c:v>1695116.4682091707</c:v>
                      </c:pt>
                      <c:pt idx="31">
                        <c:v>1715941.548875994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7E-47A5-A12E-B6FFE6D01D9E}"/>
                  </c:ext>
                </c:extLst>
              </c15:ser>
            </c15:filteredLineSeries>
          </c:ext>
        </c:extLst>
      </c:lineChart>
      <c:dateAx>
        <c:axId val="23581724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94344"/>
        <c:crosses val="autoZero"/>
        <c:auto val="1"/>
        <c:lblOffset val="100"/>
        <c:baseTimeUnit val="months"/>
      </c:dateAx>
      <c:valAx>
        <c:axId val="22919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17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PHX-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9049874386735743E-2"/>
          <c:y val="0.11536431678768874"/>
          <c:w val="0.88190115074723818"/>
          <c:h val="0.71675386279866327"/>
        </c:manualLayout>
      </c:layout>
      <c:barChart>
        <c:barDir val="col"/>
        <c:grouping val="clustered"/>
        <c:varyColors val="0"/>
        <c:ser>
          <c:idx val="2"/>
          <c:order val="3"/>
          <c:tx>
            <c:strRef>
              <c:f>'CCAR MDNS'!$A$34</c:f>
              <c:strCache>
                <c:ptCount val="1"/>
                <c:pt idx="0">
                  <c:v>Actuals</c:v>
                </c:pt>
              </c:strCache>
            </c:strRef>
          </c:tx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MDNS'!$B$34:$AK$34</c:f>
              <c:numCache>
                <c:formatCode>General</c:formatCode>
                <c:ptCount val="36"/>
                <c:pt idx="3" formatCode="#,##0">
                  <c:v>4760</c:v>
                </c:pt>
                <c:pt idx="4" formatCode="#,##0">
                  <c:v>5755.21</c:v>
                </c:pt>
                <c:pt idx="5" formatCode="#,##0">
                  <c:v>5443.05</c:v>
                </c:pt>
                <c:pt idx="6" formatCode="#,##0">
                  <c:v>7294.77</c:v>
                </c:pt>
                <c:pt idx="7" formatCode="#,##0">
                  <c:v>7013</c:v>
                </c:pt>
                <c:pt idx="8" formatCode="#,##0">
                  <c:v>6708.59</c:v>
                </c:pt>
                <c:pt idx="11" formatCode="#,##0">
                  <c:v>10419</c:v>
                </c:pt>
                <c:pt idx="12" formatCode="#,##0">
                  <c:v>11251.58</c:v>
                </c:pt>
                <c:pt idx="13" formatCode="#,##0">
                  <c:v>10806</c:v>
                </c:pt>
                <c:pt idx="14" formatCode="#,##0">
                  <c:v>11050</c:v>
                </c:pt>
                <c:pt idx="15" formatCode="#,##0">
                  <c:v>10301</c:v>
                </c:pt>
                <c:pt idx="16" formatCode="#,##0">
                  <c:v>10064</c:v>
                </c:pt>
                <c:pt idx="17" formatCode="#,##0">
                  <c:v>10129</c:v>
                </c:pt>
                <c:pt idx="18" formatCode="#,##0">
                  <c:v>10231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C-41E9-9C04-05572C36C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3320552"/>
        <c:axId val="432907008"/>
      </c:barChart>
      <c:lineChart>
        <c:grouping val="standard"/>
        <c:varyColors val="0"/>
        <c:ser>
          <c:idx val="0"/>
          <c:order val="0"/>
          <c:tx>
            <c:strRef>
              <c:f>'CCAR MDNS'!$A$31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MDNS'!$B$30:$BH$30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MDNS'!$B$31:$BH$31</c:f>
              <c:numCache>
                <c:formatCode>#,##0</c:formatCode>
                <c:ptCount val="59"/>
                <c:pt idx="0">
                  <c:v>11000</c:v>
                </c:pt>
                <c:pt idx="1">
                  <c:v>11000</c:v>
                </c:pt>
                <c:pt idx="2">
                  <c:v>11000</c:v>
                </c:pt>
                <c:pt idx="3">
                  <c:v>25000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  <c:pt idx="13">
                  <c:v>25000</c:v>
                </c:pt>
                <c:pt idx="14">
                  <c:v>25000</c:v>
                </c:pt>
                <c:pt idx="15">
                  <c:v>25000</c:v>
                </c:pt>
                <c:pt idx="16">
                  <c:v>25000</c:v>
                </c:pt>
                <c:pt idx="17">
                  <c:v>25000</c:v>
                </c:pt>
                <c:pt idx="18">
                  <c:v>25000</c:v>
                </c:pt>
                <c:pt idx="19">
                  <c:v>25000</c:v>
                </c:pt>
                <c:pt idx="20">
                  <c:v>25000</c:v>
                </c:pt>
                <c:pt idx="21">
                  <c:v>25000</c:v>
                </c:pt>
                <c:pt idx="22">
                  <c:v>25000</c:v>
                </c:pt>
                <c:pt idx="23">
                  <c:v>25000</c:v>
                </c:pt>
                <c:pt idx="24">
                  <c:v>25000</c:v>
                </c:pt>
                <c:pt idx="25">
                  <c:v>25000</c:v>
                </c:pt>
                <c:pt idx="26">
                  <c:v>25000</c:v>
                </c:pt>
                <c:pt idx="27">
                  <c:v>25000</c:v>
                </c:pt>
                <c:pt idx="28">
                  <c:v>25000</c:v>
                </c:pt>
                <c:pt idx="29">
                  <c:v>25000</c:v>
                </c:pt>
                <c:pt idx="30">
                  <c:v>25000</c:v>
                </c:pt>
                <c:pt idx="31">
                  <c:v>25000</c:v>
                </c:pt>
                <c:pt idx="32">
                  <c:v>25000</c:v>
                </c:pt>
                <c:pt idx="33">
                  <c:v>25000</c:v>
                </c:pt>
                <c:pt idx="34">
                  <c:v>25000</c:v>
                </c:pt>
                <c:pt idx="35">
                  <c:v>25000</c:v>
                </c:pt>
                <c:pt idx="36">
                  <c:v>25000</c:v>
                </c:pt>
                <c:pt idx="37">
                  <c:v>25000</c:v>
                </c:pt>
                <c:pt idx="38">
                  <c:v>25000</c:v>
                </c:pt>
                <c:pt idx="39">
                  <c:v>25000</c:v>
                </c:pt>
                <c:pt idx="40">
                  <c:v>25000</c:v>
                </c:pt>
                <c:pt idx="41">
                  <c:v>25000</c:v>
                </c:pt>
                <c:pt idx="42">
                  <c:v>25000</c:v>
                </c:pt>
                <c:pt idx="43">
                  <c:v>25000</c:v>
                </c:pt>
                <c:pt idx="44">
                  <c:v>25000</c:v>
                </c:pt>
                <c:pt idx="45">
                  <c:v>25000</c:v>
                </c:pt>
                <c:pt idx="46">
                  <c:v>25000</c:v>
                </c:pt>
                <c:pt idx="47">
                  <c:v>25000</c:v>
                </c:pt>
                <c:pt idx="48">
                  <c:v>25000</c:v>
                </c:pt>
                <c:pt idx="49">
                  <c:v>25000</c:v>
                </c:pt>
                <c:pt idx="50">
                  <c:v>25000</c:v>
                </c:pt>
                <c:pt idx="51">
                  <c:v>25000</c:v>
                </c:pt>
                <c:pt idx="52">
                  <c:v>25000</c:v>
                </c:pt>
                <c:pt idx="53">
                  <c:v>25000</c:v>
                </c:pt>
                <c:pt idx="54">
                  <c:v>25000</c:v>
                </c:pt>
                <c:pt idx="55">
                  <c:v>25000</c:v>
                </c:pt>
                <c:pt idx="56">
                  <c:v>25000</c:v>
                </c:pt>
                <c:pt idx="57">
                  <c:v>25000</c:v>
                </c:pt>
                <c:pt idx="58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C-41E9-9C04-05572C36CBF6}"/>
            </c:ext>
          </c:extLst>
        </c:ser>
        <c:ser>
          <c:idx val="1"/>
          <c:order val="1"/>
          <c:tx>
            <c:strRef>
              <c:f>'CCAR MDNS'!$A$32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'CCAR MDNS'!$B$30:$BH$30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MDNS'!$B$32:$BH$32</c:f>
              <c:numCache>
                <c:formatCode>#,##0</c:formatCode>
                <c:ptCount val="59"/>
                <c:pt idx="0">
                  <c:v>3628.3791003902538</c:v>
                </c:pt>
                <c:pt idx="1">
                  <c:v>3818.4956803902537</c:v>
                </c:pt>
                <c:pt idx="2">
                  <c:v>4010.1048903902538</c:v>
                </c:pt>
                <c:pt idx="3">
                  <c:v>4371.7068600125885</c:v>
                </c:pt>
                <c:pt idx="4">
                  <c:v>4513.6138851175865</c:v>
                </c:pt>
                <c:pt idx="5">
                  <c:v>4660.8010221158956</c:v>
                </c:pt>
                <c:pt idx="6">
                  <c:v>4302.9739735519997</c:v>
                </c:pt>
                <c:pt idx="7">
                  <c:v>4406.548003545453</c:v>
                </c:pt>
                <c:pt idx="8">
                  <c:v>5663.736935072001</c:v>
                </c:pt>
                <c:pt idx="9">
                  <c:v>5900.9345155519995</c:v>
                </c:pt>
                <c:pt idx="10">
                  <c:v>6158.4287027520004</c:v>
                </c:pt>
                <c:pt idx="11">
                  <c:v>6335.9511347199996</c:v>
                </c:pt>
                <c:pt idx="12">
                  <c:v>7308</c:v>
                </c:pt>
                <c:pt idx="13">
                  <c:v>7642</c:v>
                </c:pt>
                <c:pt idx="14">
                  <c:v>7004</c:v>
                </c:pt>
                <c:pt idx="15">
                  <c:v>7424.5133356095585</c:v>
                </c:pt>
                <c:pt idx="16">
                  <c:v>7557.0369995898391</c:v>
                </c:pt>
                <c:pt idx="17">
                  <c:v>7689.6273894828755</c:v>
                </c:pt>
                <c:pt idx="18">
                  <c:v>7822.5037931763563</c:v>
                </c:pt>
                <c:pt idx="19">
                  <c:v>7955.6708017985466</c:v>
                </c:pt>
                <c:pt idx="20">
                  <c:v>8089.1331666681353</c:v>
                </c:pt>
                <c:pt idx="21">
                  <c:v>8222.8957960417611</c:v>
                </c:pt>
                <c:pt idx="22">
                  <c:v>8356.9637531947883</c:v>
                </c:pt>
                <c:pt idx="23">
                  <c:v>8491.3422554686058</c:v>
                </c:pt>
                <c:pt idx="24">
                  <c:v>8626.0366740665413</c:v>
                </c:pt>
                <c:pt idx="25">
                  <c:v>8761.0525344482721</c:v>
                </c:pt>
                <c:pt idx="26">
                  <c:v>8896.395517213221</c:v>
                </c:pt>
                <c:pt idx="27">
                  <c:v>9032.0714593910488</c:v>
                </c:pt>
                <c:pt idx="28">
                  <c:v>9159.1751192559877</c:v>
                </c:pt>
                <c:pt idx="29">
                  <c:v>9286.3525823903783</c:v>
                </c:pt>
                <c:pt idx="30">
                  <c:v>9413.580730530477</c:v>
                </c:pt>
                <c:pt idx="31">
                  <c:v>9540.8983953230891</c:v>
                </c:pt>
                <c:pt idx="32">
                  <c:v>9668.3114703425417</c:v>
                </c:pt>
                <c:pt idx="33">
                  <c:v>9795.8260024732281</c:v>
                </c:pt>
                <c:pt idx="34">
                  <c:v>9923.4481945977695</c:v>
                </c:pt>
                <c:pt idx="35">
                  <c:v>10051.18440845889</c:v>
                </c:pt>
                <c:pt idx="36">
                  <c:v>10179.041167688898</c:v>
                </c:pt>
                <c:pt idx="37">
                  <c:v>10307.025161002444</c:v>
                </c:pt>
                <c:pt idx="38">
                  <c:v>10435.143245549802</c:v>
                </c:pt>
                <c:pt idx="39">
                  <c:v>10563.402450429048</c:v>
                </c:pt>
                <c:pt idx="40">
                  <c:v>10702.334934440714</c:v>
                </c:pt>
                <c:pt idx="41">
                  <c:v>10841.695555357739</c:v>
                </c:pt>
                <c:pt idx="42">
                  <c:v>10981.492746423401</c:v>
                </c:pt>
                <c:pt idx="43">
                  <c:v>11121.735147840613</c:v>
                </c:pt>
                <c:pt idx="44">
                  <c:v>11262.431611489954</c:v>
                </c:pt>
                <c:pt idx="45">
                  <c:v>11403.472137173323</c:v>
                </c:pt>
                <c:pt idx="46">
                  <c:v>11408.82221567208</c:v>
                </c:pt>
                <c:pt idx="47">
                  <c:v>11549.123779198108</c:v>
                </c:pt>
                <c:pt idx="48">
                  <c:v>11689.87739277969</c:v>
                </c:pt>
                <c:pt idx="49">
                  <c:v>11831.083141535404</c:v>
                </c:pt>
                <c:pt idx="50">
                  <c:v>11977.507123840292</c:v>
                </c:pt>
                <c:pt idx="51">
                  <c:v>12124.385832274756</c:v>
                </c:pt>
                <c:pt idx="52">
                  <c:v>12272.934067049562</c:v>
                </c:pt>
                <c:pt idx="53">
                  <c:v>12423.175426883494</c:v>
                </c:pt>
                <c:pt idx="54">
                  <c:v>12575.44244104399</c:v>
                </c:pt>
                <c:pt idx="55">
                  <c:v>12730.077799507317</c:v>
                </c:pt>
                <c:pt idx="56">
                  <c:v>12886.236842452668</c:v>
                </c:pt>
                <c:pt idx="57">
                  <c:v>13044.421221660854</c:v>
                </c:pt>
                <c:pt idx="58">
                  <c:v>13204.597045786863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C-41E9-9C04-05572C36CBF6}"/>
            </c:ext>
          </c:extLst>
        </c:ser>
        <c:ser>
          <c:idx val="3"/>
          <c:order val="2"/>
          <c:tx>
            <c:strRef>
              <c:f>'CCAR MDNS'!$A$33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'CCAR MDNS'!$B$30:$BH$30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MDNS'!$B$33:$BH$33</c:f>
              <c:numCache>
                <c:formatCode>#,##0</c:formatCode>
                <c:ptCount val="59"/>
                <c:pt idx="0">
                  <c:v>5683.502845897453</c:v>
                </c:pt>
                <c:pt idx="1">
                  <c:v>5970.2865178974535</c:v>
                </c:pt>
                <c:pt idx="2">
                  <c:v>6259.0578198974545</c:v>
                </c:pt>
                <c:pt idx="3">
                  <c:v>6839.8686187250059</c:v>
                </c:pt>
                <c:pt idx="4">
                  <c:v>6930</c:v>
                </c:pt>
                <c:pt idx="5">
                  <c:v>6999</c:v>
                </c:pt>
                <c:pt idx="6">
                  <c:v>7009</c:v>
                </c:pt>
                <c:pt idx="7">
                  <c:v>7530</c:v>
                </c:pt>
                <c:pt idx="8">
                  <c:v>8861.4479016224013</c:v>
                </c:pt>
                <c:pt idx="9">
                  <c:v>9218.3635874383999</c:v>
                </c:pt>
                <c:pt idx="10">
                  <c:v>9601.974590678401</c:v>
                </c:pt>
                <c:pt idx="11">
                  <c:v>9869.3679310240004</c:v>
                </c:pt>
                <c:pt idx="12">
                  <c:v>10130</c:v>
                </c:pt>
                <c:pt idx="13">
                  <c:v>10980</c:v>
                </c:pt>
                <c:pt idx="14">
                  <c:v>11835</c:v>
                </c:pt>
                <c:pt idx="15">
                  <c:v>12505.998063883731</c:v>
                </c:pt>
                <c:pt idx="16">
                  <c:v>12729.934642167005</c:v>
                </c:pt>
                <c:pt idx="17">
                  <c:v>12954.00290012909</c:v>
                </c:pt>
                <c:pt idx="18">
                  <c:v>13178.505137810287</c:v>
                </c:pt>
                <c:pt idx="19">
                  <c:v>13403.448426684847</c:v>
                </c:pt>
                <c:pt idx="20">
                  <c:v>13628.840040703843</c:v>
                </c:pt>
                <c:pt idx="21">
                  <c:v>13854.687453760227</c:v>
                </c:pt>
                <c:pt idx="22">
                  <c:v>14080.998338499396</c:v>
                </c:pt>
                <c:pt idx="23">
                  <c:v>14307.780566108699</c:v>
                </c:pt>
                <c:pt idx="24">
                  <c:v>14535.042206868207</c:v>
                </c:pt>
                <c:pt idx="25">
                  <c:v>14762.791531312869</c:v>
                </c:pt>
                <c:pt idx="26">
                  <c:v>14991.037011896715</c:v>
                </c:pt>
                <c:pt idx="27">
                  <c:v>15219.787325077494</c:v>
                </c:pt>
                <c:pt idx="28">
                  <c:v>15433.902251163465</c:v>
                </c:pt>
                <c:pt idx="29">
                  <c:v>15648.082336762276</c:v>
                </c:pt>
                <c:pt idx="30">
                  <c:v>15862.306954435635</c:v>
                </c:pt>
                <c:pt idx="31">
                  <c:v>16076.617466436724</c:v>
                </c:pt>
                <c:pt idx="32">
                  <c:v>16291.02233735827</c:v>
                </c:pt>
                <c:pt idx="33">
                  <c:v>16505.530226156232</c:v>
                </c:pt>
                <c:pt idx="34">
                  <c:v>16720.149989489328</c:v>
                </c:pt>
                <c:pt idx="35">
                  <c:v>16934.890685242608</c:v>
                </c:pt>
                <c:pt idx="36">
                  <c:v>17149.761576229179</c:v>
                </c:pt>
                <c:pt idx="37">
                  <c:v>17364.772134065915</c:v>
                </c:pt>
                <c:pt idx="38">
                  <c:v>17579.932043220499</c:v>
                </c:pt>
                <c:pt idx="39">
                  <c:v>17795.251205228484</c:v>
                </c:pt>
                <c:pt idx="40">
                  <c:v>18028.632165022897</c:v>
                </c:pt>
                <c:pt idx="41">
                  <c:v>18262.655976740385</c:v>
                </c:pt>
                <c:pt idx="42">
                  <c:v>18497.334691715001</c:v>
                </c:pt>
                <c:pt idx="43">
                  <c:v>18732.680629856524</c:v>
                </c:pt>
                <c:pt idx="44">
                  <c:v>18968.706385415815</c:v>
                </c:pt>
                <c:pt idx="45">
                  <c:v>19205.305764293666</c:v>
                </c:pt>
                <c:pt idx="46">
                  <c:v>19211.136154849995</c:v>
                </c:pt>
                <c:pt idx="47">
                  <c:v>19446.308009488759</c:v>
                </c:pt>
                <c:pt idx="48">
                  <c:v>19682.170608650758</c:v>
                </c:pt>
                <c:pt idx="49">
                  <c:v>19918.728064525705</c:v>
                </c:pt>
                <c:pt idx="50">
                  <c:v>20164.087061227397</c:v>
                </c:pt>
                <c:pt idx="51">
                  <c:v>20410.141119469357</c:v>
                </c:pt>
                <c:pt idx="52">
                  <c:v>20658.962701889577</c:v>
                </c:pt>
                <c:pt idx="53">
                  <c:v>20910.589327449714</c:v>
                </c:pt>
                <c:pt idx="54">
                  <c:v>21165.585968084379</c:v>
                </c:pt>
                <c:pt idx="55">
                  <c:v>21424.532991597498</c:v>
                </c:pt>
                <c:pt idx="56">
                  <c:v>21685.99084447405</c:v>
                </c:pt>
                <c:pt idx="57">
                  <c:v>21950.813004219821</c:v>
                </c:pt>
                <c:pt idx="58">
                  <c:v>22218.93950822467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C-41E9-9C04-05572C36C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320552"/>
        <c:axId val="4329070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MDNS'!$A$36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MDNS'!$B$30:$BH$30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MDNS'!$Q$36:$AK$36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7919.5133356095585</c:v>
                      </c:pt>
                      <c:pt idx="1">
                        <c:v>8112.5369995898391</c:v>
                      </c:pt>
                      <c:pt idx="2">
                        <c:v>8305.6273894828755</c:v>
                      </c:pt>
                      <c:pt idx="3">
                        <c:v>8499.0037931763563</c:v>
                      </c:pt>
                      <c:pt idx="4">
                        <c:v>8692.6708017985457</c:v>
                      </c:pt>
                      <c:pt idx="5">
                        <c:v>8886.6331666681363</c:v>
                      </c:pt>
                      <c:pt idx="6">
                        <c:v>9080.8957960417611</c:v>
                      </c:pt>
                      <c:pt idx="7">
                        <c:v>9275.4637531947883</c:v>
                      </c:pt>
                      <c:pt idx="8">
                        <c:v>9470.3422554686058</c:v>
                      </c:pt>
                      <c:pt idx="9">
                        <c:v>9665.5366740665413</c:v>
                      </c:pt>
                      <c:pt idx="10">
                        <c:v>9861.0525344482721</c:v>
                      </c:pt>
                      <c:pt idx="11">
                        <c:v>10056.895517213221</c:v>
                      </c:pt>
                      <c:pt idx="12">
                        <c:v>10253.071459391049</c:v>
                      </c:pt>
                      <c:pt idx="13">
                        <c:v>10457.175119255988</c:v>
                      </c:pt>
                      <c:pt idx="14">
                        <c:v>10661.352582390378</c:v>
                      </c:pt>
                      <c:pt idx="15">
                        <c:v>10865.580730530477</c:v>
                      </c:pt>
                      <c:pt idx="16">
                        <c:v>11069.898395323089</c:v>
                      </c:pt>
                      <c:pt idx="17">
                        <c:v>11274.311470342542</c:v>
                      </c:pt>
                      <c:pt idx="18">
                        <c:v>11478.826002473228</c:v>
                      </c:pt>
                      <c:pt idx="19">
                        <c:v>11683.44819459777</c:v>
                      </c:pt>
                      <c:pt idx="20">
                        <c:v>11888.18440845889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2CC-41E9-9C04-05572C36CBF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MDNS'!$A$37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MDNS'!$B$30:$BH$30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MDNS'!$Q$37:$AK$37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12736.998063883731</c:v>
                      </c:pt>
                      <c:pt idx="1">
                        <c:v>12989.167975500339</c:v>
                      </c:pt>
                      <c:pt idx="2">
                        <c:v>13241.469566795757</c:v>
                      </c:pt>
                      <c:pt idx="3">
                        <c:v>13494.205137810288</c:v>
                      </c:pt>
                      <c:pt idx="4">
                        <c:v>13747.381760018179</c:v>
                      </c:pt>
                      <c:pt idx="5">
                        <c:v>14001.006707370509</c:v>
                      </c:pt>
                      <c:pt idx="6">
                        <c:v>14255.087453760227</c:v>
                      </c:pt>
                      <c:pt idx="7">
                        <c:v>14509.631671832729</c:v>
                      </c:pt>
                      <c:pt idx="8">
                        <c:v>14764.647232775365</c:v>
                      </c:pt>
                      <c:pt idx="9">
                        <c:v>15020.142206868208</c:v>
                      </c:pt>
                      <c:pt idx="10">
                        <c:v>15276.124864646201</c:v>
                      </c:pt>
                      <c:pt idx="11">
                        <c:v>15532.603678563381</c:v>
                      </c:pt>
                      <c:pt idx="12">
                        <c:v>15789.587325077493</c:v>
                      </c:pt>
                      <c:pt idx="13">
                        <c:v>16039.635584496798</c:v>
                      </c:pt>
                      <c:pt idx="14">
                        <c:v>16289.749003428944</c:v>
                      </c:pt>
                      <c:pt idx="15">
                        <c:v>16539.906954435635</c:v>
                      </c:pt>
                      <c:pt idx="16">
                        <c:v>16790.150799770057</c:v>
                      </c:pt>
                      <c:pt idx="17">
                        <c:v>17040.489004024937</c:v>
                      </c:pt>
                      <c:pt idx="18">
                        <c:v>17290.930226156233</c:v>
                      </c:pt>
                      <c:pt idx="19">
                        <c:v>17541.48332282266</c:v>
                      </c:pt>
                      <c:pt idx="20">
                        <c:v>17792.157351909274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2CC-41E9-9C04-05572C36CBF6}"/>
                  </c:ext>
                </c:extLst>
              </c15:ser>
            </c15:filteredLineSeries>
          </c:ext>
        </c:extLst>
      </c:lineChart>
      <c:dateAx>
        <c:axId val="433320552"/>
        <c:scaling>
          <c:orientation val="minMax"/>
          <c:max val="44743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7008"/>
        <c:crosses val="autoZero"/>
        <c:auto val="1"/>
        <c:lblOffset val="100"/>
        <c:baseTimeUnit val="months"/>
      </c:dateAx>
      <c:valAx>
        <c:axId val="43290700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3320552"/>
        <c:crosses val="autoZero"/>
        <c:crossBetween val="midCat"/>
      </c:valAx>
      <c:spPr>
        <a:solidFill>
          <a:srgbClr val="D8D8D8"/>
        </a:solidFill>
      </c:spPr>
    </c:plotArea>
    <c:legend>
      <c:legendPos val="b"/>
      <c:layout>
        <c:manualLayout>
          <c:xMode val="edge"/>
          <c:yMode val="edge"/>
          <c:x val="0.25713235539364754"/>
          <c:y val="0.94101583713093018"/>
          <c:w val="0.48573528921270492"/>
          <c:h val="4.6207577460815621E-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ATL-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3"/>
          <c:tx>
            <c:strRef>
              <c:f>'CCAR MDNS'!$A$26</c:f>
              <c:strCache>
                <c:ptCount val="1"/>
                <c:pt idx="0">
                  <c:v>Actuals</c:v>
                </c:pt>
              </c:strCache>
            </c:strRef>
          </c:tx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MDNS'!$B$26:$AK$26</c:f>
              <c:numCache>
                <c:formatCode>General</c:formatCode>
                <c:ptCount val="36"/>
                <c:pt idx="3" formatCode="#,##0">
                  <c:v>4080</c:v>
                </c:pt>
                <c:pt idx="4" formatCode="#,##0">
                  <c:v>5258.59</c:v>
                </c:pt>
                <c:pt idx="5" formatCode="#,##0">
                  <c:v>6765.93</c:v>
                </c:pt>
                <c:pt idx="6" formatCode="#,##0">
                  <c:v>6002.05</c:v>
                </c:pt>
                <c:pt idx="7" formatCode="#,##0">
                  <c:v>7350</c:v>
                </c:pt>
                <c:pt idx="8" formatCode="#,##0">
                  <c:v>4126.17</c:v>
                </c:pt>
                <c:pt idx="11" formatCode="#,##0">
                  <c:v>8191</c:v>
                </c:pt>
                <c:pt idx="12" formatCode="#,##0">
                  <c:v>9445.67</c:v>
                </c:pt>
                <c:pt idx="13" formatCode="#,##0">
                  <c:v>9634</c:v>
                </c:pt>
                <c:pt idx="14" formatCode="#,##0">
                  <c:v>9105</c:v>
                </c:pt>
                <c:pt idx="15" formatCode="#,##0">
                  <c:v>8792</c:v>
                </c:pt>
                <c:pt idx="16" formatCode="#,##0">
                  <c:v>8330</c:v>
                </c:pt>
                <c:pt idx="17" formatCode="#,##0">
                  <c:v>8534</c:v>
                </c:pt>
                <c:pt idx="18" formatCode="#,##0">
                  <c:v>8426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7-4F20-A67F-E963219A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8816680"/>
        <c:axId val="428816288"/>
      </c:barChart>
      <c:lineChart>
        <c:grouping val="standard"/>
        <c:varyColors val="0"/>
        <c:ser>
          <c:idx val="0"/>
          <c:order val="0"/>
          <c:tx>
            <c:strRef>
              <c:f>'CCAR MDNS'!$A$23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MDNS'!$B$22:$BH$22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MDNS'!$B$23:$BH$23</c:f>
              <c:numCache>
                <c:formatCode>#,##0</c:formatCode>
                <c:ptCount val="59"/>
                <c:pt idx="0">
                  <c:v>11000</c:v>
                </c:pt>
                <c:pt idx="1">
                  <c:v>11000</c:v>
                </c:pt>
                <c:pt idx="2">
                  <c:v>11000</c:v>
                </c:pt>
                <c:pt idx="3">
                  <c:v>25000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  <c:pt idx="13">
                  <c:v>25000</c:v>
                </c:pt>
                <c:pt idx="14">
                  <c:v>25000</c:v>
                </c:pt>
                <c:pt idx="15">
                  <c:v>25000</c:v>
                </c:pt>
                <c:pt idx="16">
                  <c:v>25000</c:v>
                </c:pt>
                <c:pt idx="17">
                  <c:v>25000</c:v>
                </c:pt>
                <c:pt idx="18">
                  <c:v>25000</c:v>
                </c:pt>
                <c:pt idx="19">
                  <c:v>25000</c:v>
                </c:pt>
                <c:pt idx="20">
                  <c:v>25000</c:v>
                </c:pt>
                <c:pt idx="21">
                  <c:v>25000</c:v>
                </c:pt>
                <c:pt idx="22">
                  <c:v>25000</c:v>
                </c:pt>
                <c:pt idx="23">
                  <c:v>25000</c:v>
                </c:pt>
                <c:pt idx="24">
                  <c:v>25000</c:v>
                </c:pt>
                <c:pt idx="25">
                  <c:v>25000</c:v>
                </c:pt>
                <c:pt idx="26">
                  <c:v>25000</c:v>
                </c:pt>
                <c:pt idx="27">
                  <c:v>25000</c:v>
                </c:pt>
                <c:pt idx="28">
                  <c:v>25000</c:v>
                </c:pt>
                <c:pt idx="29">
                  <c:v>25000</c:v>
                </c:pt>
                <c:pt idx="30">
                  <c:v>25000</c:v>
                </c:pt>
                <c:pt idx="31">
                  <c:v>25000</c:v>
                </c:pt>
                <c:pt idx="32">
                  <c:v>25000</c:v>
                </c:pt>
                <c:pt idx="33">
                  <c:v>25000</c:v>
                </c:pt>
                <c:pt idx="34">
                  <c:v>25000</c:v>
                </c:pt>
                <c:pt idx="35">
                  <c:v>25000</c:v>
                </c:pt>
                <c:pt idx="36">
                  <c:v>25000</c:v>
                </c:pt>
                <c:pt idx="37">
                  <c:v>25000</c:v>
                </c:pt>
                <c:pt idx="38">
                  <c:v>25000</c:v>
                </c:pt>
                <c:pt idx="39">
                  <c:v>25000</c:v>
                </c:pt>
                <c:pt idx="40">
                  <c:v>25000</c:v>
                </c:pt>
                <c:pt idx="41">
                  <c:v>25000</c:v>
                </c:pt>
                <c:pt idx="42">
                  <c:v>25000</c:v>
                </c:pt>
                <c:pt idx="43">
                  <c:v>25000</c:v>
                </c:pt>
                <c:pt idx="44">
                  <c:v>25000</c:v>
                </c:pt>
                <c:pt idx="45">
                  <c:v>25000</c:v>
                </c:pt>
                <c:pt idx="46">
                  <c:v>25000</c:v>
                </c:pt>
                <c:pt idx="47">
                  <c:v>25000</c:v>
                </c:pt>
                <c:pt idx="48">
                  <c:v>25000</c:v>
                </c:pt>
                <c:pt idx="49">
                  <c:v>25000</c:v>
                </c:pt>
                <c:pt idx="50">
                  <c:v>25000</c:v>
                </c:pt>
                <c:pt idx="51">
                  <c:v>25000</c:v>
                </c:pt>
                <c:pt idx="52">
                  <c:v>25000</c:v>
                </c:pt>
                <c:pt idx="53">
                  <c:v>25000</c:v>
                </c:pt>
                <c:pt idx="54">
                  <c:v>25000</c:v>
                </c:pt>
                <c:pt idx="55">
                  <c:v>25000</c:v>
                </c:pt>
                <c:pt idx="56">
                  <c:v>25000</c:v>
                </c:pt>
                <c:pt idx="57">
                  <c:v>25000</c:v>
                </c:pt>
                <c:pt idx="58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7-4F20-A67F-E963219AEF38}"/>
            </c:ext>
          </c:extLst>
        </c:ser>
        <c:ser>
          <c:idx val="1"/>
          <c:order val="1"/>
          <c:tx>
            <c:strRef>
              <c:f>'CCAR MDNS'!$A$24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'CCAR MDNS'!$B$22:$BH$22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MDNS'!$B$24:$BH$24</c:f>
              <c:numCache>
                <c:formatCode>#,##0</c:formatCode>
                <c:ptCount val="59"/>
                <c:pt idx="0">
                  <c:v>4110.2474910144001</c:v>
                </c:pt>
                <c:pt idx="1">
                  <c:v>4303.5816750143995</c:v>
                </c:pt>
                <c:pt idx="2">
                  <c:v>4497.9058590144004</c:v>
                </c:pt>
                <c:pt idx="3">
                  <c:v>4936.3235174248339</c:v>
                </c:pt>
                <c:pt idx="4">
                  <c:v>5111.5825165453834</c:v>
                </c:pt>
                <c:pt idx="5">
                  <c:v>5290.0497304564269</c:v>
                </c:pt>
                <c:pt idx="6">
                  <c:v>4963.4072029727995</c:v>
                </c:pt>
                <c:pt idx="7">
                  <c:v>5085.5562444492207</c:v>
                </c:pt>
                <c:pt idx="8">
                  <c:v>6395.4219331008007</c:v>
                </c:pt>
                <c:pt idx="9">
                  <c:v>6634.8581437727998</c:v>
                </c:pt>
                <c:pt idx="10">
                  <c:v>6887.0917758528003</c:v>
                </c:pt>
                <c:pt idx="11">
                  <c:v>7066.833592607999</c:v>
                </c:pt>
                <c:pt idx="12">
                  <c:v>11130.461309349601</c:v>
                </c:pt>
                <c:pt idx="13">
                  <c:v>11488.3707962304</c:v>
                </c:pt>
                <c:pt idx="14">
                  <c:v>11876.57800254</c:v>
                </c:pt>
                <c:pt idx="15">
                  <c:v>10162.969456548346</c:v>
                </c:pt>
                <c:pt idx="16">
                  <c:v>10345.795285154329</c:v>
                </c:pt>
                <c:pt idx="17">
                  <c:v>10528.75102129243</c:v>
                </c:pt>
                <c:pt idx="18">
                  <c:v>10712.002689267863</c:v>
                </c:pt>
                <c:pt idx="19">
                  <c:v>10895.555249772602</c:v>
                </c:pt>
                <c:pt idx="20">
                  <c:v>11079.413748071416</c:v>
                </c:pt>
                <c:pt idx="21">
                  <c:v>11263.58331543693</c:v>
                </c:pt>
                <c:pt idx="22">
                  <c:v>11448.069170609217</c:v>
                </c:pt>
                <c:pt idx="23">
                  <c:v>11632.876621280184</c:v>
                </c:pt>
                <c:pt idx="24">
                  <c:v>11818.011065603332</c:v>
                </c:pt>
                <c:pt idx="25">
                  <c:v>12003.477993729191</c:v>
                </c:pt>
                <c:pt idx="26">
                  <c:v>12189.28298936699</c:v>
                </c:pt>
                <c:pt idx="27">
                  <c:v>12375.431731372886</c:v>
                </c:pt>
                <c:pt idx="28">
                  <c:v>12549.454263814954</c:v>
                </c:pt>
                <c:pt idx="29">
                  <c:v>12723.459508743796</c:v>
                </c:pt>
                <c:pt idx="30">
                  <c:v>12897.452447810314</c:v>
                </c:pt>
                <c:pt idx="31">
                  <c:v>13071.438142227273</c:v>
                </c:pt>
                <c:pt idx="32">
                  <c:v>13245.421734031457</c:v>
                </c:pt>
                <c:pt idx="33">
                  <c:v>13419.408447366008</c:v>
                </c:pt>
                <c:pt idx="34">
                  <c:v>13593.403589783115</c:v>
                </c:pt>
                <c:pt idx="35">
                  <c:v>13767.41255356743</c:v>
                </c:pt>
                <c:pt idx="36">
                  <c:v>13941.440817080564</c:v>
                </c:pt>
                <c:pt idx="37">
                  <c:v>14115.493946126941</c:v>
                </c:pt>
                <c:pt idx="38">
                  <c:v>14289.5775953414</c:v>
                </c:pt>
                <c:pt idx="39">
                  <c:v>14463.697509598869</c:v>
                </c:pt>
                <c:pt idx="40">
                  <c:v>14652.594461164361</c:v>
                </c:pt>
                <c:pt idx="41">
                  <c:v>14841.920842765297</c:v>
                </c:pt>
                <c:pt idx="42">
                  <c:v>15031.683890583203</c:v>
                </c:pt>
                <c:pt idx="43">
                  <c:v>15221.890964031825</c:v>
                </c:pt>
                <c:pt idx="44">
                  <c:v>15412.549547851724</c:v>
                </c:pt>
                <c:pt idx="45">
                  <c:v>15603.667254240685</c:v>
                </c:pt>
                <c:pt idx="46">
                  <c:v>15604.627878355828</c:v>
                </c:pt>
                <c:pt idx="47">
                  <c:v>15794.368460581303</c:v>
                </c:pt>
                <c:pt idx="48">
                  <c:v>15984.586431742135</c:v>
                </c:pt>
                <c:pt idx="49">
                  <c:v>16175.289845980606</c:v>
                </c:pt>
                <c:pt idx="50">
                  <c:v>16373.159874774212</c:v>
                </c:pt>
                <c:pt idx="51">
                  <c:v>16571.510574389202</c:v>
                </c:pt>
                <c:pt idx="52">
                  <c:v>16772.057269680026</c:v>
                </c:pt>
                <c:pt idx="53">
                  <c:v>16974.827801132447</c:v>
                </c:pt>
                <c:pt idx="54">
                  <c:v>17180.287054080778</c:v>
                </c:pt>
                <c:pt idx="55">
                  <c:v>17388.910384180359</c:v>
                </c:pt>
                <c:pt idx="56">
                  <c:v>17599.508004042767</c:v>
                </c:pt>
                <c:pt idx="57">
                  <c:v>17812.783565117938</c:v>
                </c:pt>
                <c:pt idx="58">
                  <c:v>18028.684924875623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C7-4F20-A67F-E963219AEF38}"/>
            </c:ext>
          </c:extLst>
        </c:ser>
        <c:ser>
          <c:idx val="3"/>
          <c:order val="2"/>
          <c:tx>
            <c:strRef>
              <c:f>'CCAR MDNS'!$A$25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'CCAR MDNS'!$B$22:$BH$22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MDNS'!$B$25:$BH$25</c:f>
              <c:numCache>
                <c:formatCode>#,##0</c:formatCode>
                <c:ptCount val="59"/>
                <c:pt idx="0">
                  <c:v>5899.4390506624004</c:v>
                </c:pt>
                <c:pt idx="1">
                  <c:v>6186.6725146623994</c:v>
                </c:pt>
                <c:pt idx="2">
                  <c:v>6475.5559786623999</c:v>
                </c:pt>
                <c:pt idx="3">
                  <c:v>7093.0892254851233</c:v>
                </c:pt>
                <c:pt idx="4">
                  <c:v>7338.6293650903062</c:v>
                </c:pt>
                <c:pt idx="5">
                  <c:v>7589.9032130365795</c:v>
                </c:pt>
                <c:pt idx="6">
                  <c:v>7081.3605547487996</c:v>
                </c:pt>
                <c:pt idx="7">
                  <c:v>7255.8403669908348</c:v>
                </c:pt>
                <c:pt idx="8">
                  <c:v>9197.4384106368016</c:v>
                </c:pt>
                <c:pt idx="9">
                  <c:v>9554.4451915487989</c:v>
                </c:pt>
                <c:pt idx="10">
                  <c:v>9934.3251972287999</c:v>
                </c:pt>
                <c:pt idx="11">
                  <c:v>10201.889839967998</c:v>
                </c:pt>
                <c:pt idx="12">
                  <c:v>15750.554734831601</c:v>
                </c:pt>
                <c:pt idx="13">
                  <c:v>16274.652465598399</c:v>
                </c:pt>
                <c:pt idx="14">
                  <c:v>16842.50238559</c:v>
                </c:pt>
                <c:pt idx="15">
                  <c:v>13830.445946744183</c:v>
                </c:pt>
                <c:pt idx="16">
                  <c:v>14078.891426280874</c:v>
                </c:pt>
                <c:pt idx="17">
                  <c:v>14327.471279121004</c:v>
                </c:pt>
                <c:pt idx="18">
                  <c:v>14576.460833573261</c:v>
                </c:pt>
                <c:pt idx="19">
                  <c:v>14825.866955443973</c:v>
                </c:pt>
                <c:pt idx="20">
                  <c:v>15075.696627958612</c:v>
                </c:pt>
                <c:pt idx="21">
                  <c:v>15325.956953758474</c:v>
                </c:pt>
                <c:pt idx="22">
                  <c:v>15576.655156931596</c:v>
                </c:pt>
                <c:pt idx="23">
                  <c:v>15827.798585078288</c:v>
                </c:pt>
                <c:pt idx="24">
                  <c:v>16079.394711412051</c:v>
                </c:pt>
                <c:pt idx="25">
                  <c:v>16331.45113689637</c:v>
                </c:pt>
                <c:pt idx="26">
                  <c:v>16583.97559241809</c:v>
                </c:pt>
                <c:pt idx="27">
                  <c:v>16836.975940997891</c:v>
                </c:pt>
                <c:pt idx="28">
                  <c:v>17073.528830077397</c:v>
                </c:pt>
                <c:pt idx="29">
                  <c:v>17310.067958907872</c:v>
                </c:pt>
                <c:pt idx="30">
                  <c:v>17546.600253661119</c:v>
                </c:pt>
                <c:pt idx="31">
                  <c:v>17783.132751722391</c:v>
                </c:pt>
                <c:pt idx="32">
                  <c:v>18019.672603463772</c:v>
                </c:pt>
                <c:pt idx="33">
                  <c:v>18256.227074046135</c:v>
                </c:pt>
                <c:pt idx="34">
                  <c:v>18492.803545249906</c:v>
                </c:pt>
                <c:pt idx="35">
                  <c:v>18729.409517335109</c:v>
                </c:pt>
                <c:pt idx="36">
                  <c:v>18966.052610931289</c:v>
                </c:pt>
                <c:pt idx="37">
                  <c:v>19202.740568957655</c:v>
                </c:pt>
                <c:pt idx="38">
                  <c:v>19439.481258574015</c:v>
                </c:pt>
                <c:pt idx="39">
                  <c:v>19676.282673162943</c:v>
                </c:pt>
                <c:pt idx="40">
                  <c:v>19933.150347103725</c:v>
                </c:pt>
                <c:pt idx="41">
                  <c:v>20190.612732156515</c:v>
                </c:pt>
                <c:pt idx="42">
                  <c:v>20448.679857309871</c:v>
                </c:pt>
                <c:pt idx="43">
                  <c:v>20707.361922839827</c:v>
                </c:pt>
                <c:pt idx="44">
                  <c:v>20966.669303228475</c:v>
                </c:pt>
                <c:pt idx="45">
                  <c:v>21226.61255013261</c:v>
                </c:pt>
                <c:pt idx="46">
                  <c:v>21228.49846778686</c:v>
                </c:pt>
                <c:pt idx="47">
                  <c:v>21486.598983304499</c:v>
                </c:pt>
                <c:pt idx="48">
                  <c:v>21745.360843835271</c:v>
                </c:pt>
                <c:pt idx="49">
                  <c:v>22004.795218409668</c:v>
                </c:pt>
                <c:pt idx="50">
                  <c:v>22273.96965419122</c:v>
                </c:pt>
                <c:pt idx="51">
                  <c:v>22543.804129672983</c:v>
                </c:pt>
                <c:pt idx="52">
                  <c:v>22816.626678890734</c:v>
                </c:pt>
                <c:pt idx="53">
                  <c:v>23092.47517964978</c:v>
                </c:pt>
                <c:pt idx="54">
                  <c:v>23371.980643190596</c:v>
                </c:pt>
                <c:pt idx="55">
                  <c:v>23655.788291629531</c:v>
                </c:pt>
                <c:pt idx="56">
                  <c:v>23942.283511263427</c:v>
                </c:pt>
                <c:pt idx="57">
                  <c:v>24232.421356566632</c:v>
                </c:pt>
                <c:pt idx="58">
                  <c:v>24526.131162808702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C7-4F20-A67F-E963219A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816680"/>
        <c:axId val="42881628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MDNS'!$A$28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MDNS'!$B$22:$BH$22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MDNS'!$Q$28:$AC$28</c15:sqref>
                        </c15:formulaRef>
                      </c:ext>
                    </c:extLst>
                    <c:numCache>
                      <c:formatCode>#,##0</c:formatCode>
                      <c:ptCount val="13"/>
                      <c:pt idx="0">
                        <c:v>10855.969456548346</c:v>
                      </c:pt>
                      <c:pt idx="1">
                        <c:v>11123.495285154329</c:v>
                      </c:pt>
                      <c:pt idx="2">
                        <c:v>11391.15102129243</c:v>
                      </c:pt>
                      <c:pt idx="3">
                        <c:v>11659.102689267864</c:v>
                      </c:pt>
                      <c:pt idx="4">
                        <c:v>11927.355249772601</c:v>
                      </c:pt>
                      <c:pt idx="5">
                        <c:v>12195.913748071416</c:v>
                      </c:pt>
                      <c:pt idx="6">
                        <c:v>12464.783315436931</c:v>
                      </c:pt>
                      <c:pt idx="7">
                        <c:v>12733.969170609216</c:v>
                      </c:pt>
                      <c:pt idx="8">
                        <c:v>13003.476621280184</c:v>
                      </c:pt>
                      <c:pt idx="9">
                        <c:v>13273.311065603333</c:v>
                      </c:pt>
                      <c:pt idx="10">
                        <c:v>13543.477993729191</c:v>
                      </c:pt>
                      <c:pt idx="11">
                        <c:v>13813.98298936699</c:v>
                      </c:pt>
                      <c:pt idx="12">
                        <c:v>14084.831731372886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2C7-4F20-A67F-E963219AEF3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MDNS'!$A$29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MDNS'!$B$22:$BH$22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MDNS'!$Q$29:$AC$29</c15:sqref>
                        </c15:formulaRef>
                      </c:ext>
                    </c:extLst>
                    <c:numCache>
                      <c:formatCode>#,##0</c:formatCode>
                      <c:ptCount val="13"/>
                      <c:pt idx="0">
                        <c:v>14077.945946744183</c:v>
                      </c:pt>
                      <c:pt idx="1">
                        <c:v>14356.641426280874</c:v>
                      </c:pt>
                      <c:pt idx="2">
                        <c:v>14635.471279121004</c:v>
                      </c:pt>
                      <c:pt idx="3">
                        <c:v>14914.710833573261</c:v>
                      </c:pt>
                      <c:pt idx="4">
                        <c:v>15194.366955443973</c:v>
                      </c:pt>
                      <c:pt idx="5">
                        <c:v>15474.446627958612</c:v>
                      </c:pt>
                      <c:pt idx="6">
                        <c:v>15754.956953758474</c:v>
                      </c:pt>
                      <c:pt idx="7">
                        <c:v>16035.905156931596</c:v>
                      </c:pt>
                      <c:pt idx="8">
                        <c:v>16317.298585078288</c:v>
                      </c:pt>
                      <c:pt idx="9">
                        <c:v>16599.144711412053</c:v>
                      </c:pt>
                      <c:pt idx="10">
                        <c:v>16881.451136896372</c:v>
                      </c:pt>
                      <c:pt idx="11">
                        <c:v>17164.22559241809</c:v>
                      </c:pt>
                      <c:pt idx="12">
                        <c:v>17447.475940997891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C7-4F20-A67F-E963219AEF38}"/>
                  </c:ext>
                </c:extLst>
              </c15:ser>
            </c15:filteredLineSeries>
          </c:ext>
        </c:extLst>
      </c:lineChart>
      <c:dateAx>
        <c:axId val="42881668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28816288"/>
        <c:crosses val="autoZero"/>
        <c:auto val="1"/>
        <c:lblOffset val="100"/>
        <c:baseTimeUnit val="months"/>
      </c:dateAx>
      <c:valAx>
        <c:axId val="42881628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28816680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SJC-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3"/>
          <c:tx>
            <c:strRef>
              <c:f>'CCAR MDNS'!$A$42</c:f>
              <c:strCache>
                <c:ptCount val="1"/>
                <c:pt idx="0">
                  <c:v>Actuals</c:v>
                </c:pt>
              </c:strCache>
            </c:strRef>
          </c:tx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MDNS'!$B$42:$AK$42</c:f>
              <c:numCache>
                <c:formatCode>General</c:formatCode>
                <c:ptCount val="36"/>
                <c:pt idx="3" formatCode="#,##0">
                  <c:v>3360</c:v>
                </c:pt>
                <c:pt idx="4" formatCode="#,##0">
                  <c:v>2944.24</c:v>
                </c:pt>
                <c:pt idx="5" formatCode="#,##0">
                  <c:v>3528.5</c:v>
                </c:pt>
                <c:pt idx="6" formatCode="#,##0">
                  <c:v>2528.1</c:v>
                </c:pt>
                <c:pt idx="7" formatCode="#,##0">
                  <c:v>2401</c:v>
                </c:pt>
                <c:pt idx="8" formatCode="#,##0">
                  <c:v>2178.7800000000002</c:v>
                </c:pt>
                <c:pt idx="11" formatCode="#,##0">
                  <c:v>6310</c:v>
                </c:pt>
                <c:pt idx="12" formatCode="#,##0">
                  <c:v>7007.87</c:v>
                </c:pt>
                <c:pt idx="13" formatCode="#,##0">
                  <c:v>7240</c:v>
                </c:pt>
                <c:pt idx="14" formatCode="#,##0">
                  <c:v>7536</c:v>
                </c:pt>
                <c:pt idx="15" formatCode="#,##0">
                  <c:v>7800</c:v>
                </c:pt>
                <c:pt idx="16" formatCode="#,##0">
                  <c:v>8013</c:v>
                </c:pt>
                <c:pt idx="17" formatCode="#,##0">
                  <c:v>8102</c:v>
                </c:pt>
                <c:pt idx="18" formatCode="#,##0">
                  <c:v>8192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D-45B7-A256-D713E83A6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908968"/>
        <c:axId val="432909360"/>
      </c:barChart>
      <c:lineChart>
        <c:grouping val="standard"/>
        <c:varyColors val="0"/>
        <c:ser>
          <c:idx val="0"/>
          <c:order val="0"/>
          <c:tx>
            <c:strRef>
              <c:f>'CCAR MDNS'!$A$39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MDNS'!$B$39:$BH$39</c:f>
              <c:numCache>
                <c:formatCode>#,##0</c:formatCode>
                <c:ptCount val="59"/>
                <c:pt idx="0">
                  <c:v>11000</c:v>
                </c:pt>
                <c:pt idx="1">
                  <c:v>11000</c:v>
                </c:pt>
                <c:pt idx="2">
                  <c:v>11000</c:v>
                </c:pt>
                <c:pt idx="3">
                  <c:v>14000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  <c:pt idx="13">
                  <c:v>25000</c:v>
                </c:pt>
                <c:pt idx="14">
                  <c:v>25000</c:v>
                </c:pt>
                <c:pt idx="15">
                  <c:v>25000</c:v>
                </c:pt>
                <c:pt idx="16">
                  <c:v>25000</c:v>
                </c:pt>
                <c:pt idx="17">
                  <c:v>25000</c:v>
                </c:pt>
                <c:pt idx="18">
                  <c:v>25000</c:v>
                </c:pt>
                <c:pt idx="19">
                  <c:v>25000</c:v>
                </c:pt>
                <c:pt idx="20">
                  <c:v>25000</c:v>
                </c:pt>
                <c:pt idx="21">
                  <c:v>25000</c:v>
                </c:pt>
                <c:pt idx="22">
                  <c:v>25000</c:v>
                </c:pt>
                <c:pt idx="23">
                  <c:v>25000</c:v>
                </c:pt>
                <c:pt idx="24">
                  <c:v>25000</c:v>
                </c:pt>
                <c:pt idx="25">
                  <c:v>25000</c:v>
                </c:pt>
                <c:pt idx="26">
                  <c:v>25000</c:v>
                </c:pt>
                <c:pt idx="27">
                  <c:v>25000</c:v>
                </c:pt>
                <c:pt idx="28">
                  <c:v>25000</c:v>
                </c:pt>
                <c:pt idx="29">
                  <c:v>25000</c:v>
                </c:pt>
                <c:pt idx="30">
                  <c:v>25000</c:v>
                </c:pt>
                <c:pt idx="31">
                  <c:v>25000</c:v>
                </c:pt>
                <c:pt idx="32">
                  <c:v>25000</c:v>
                </c:pt>
                <c:pt idx="33">
                  <c:v>25000</c:v>
                </c:pt>
                <c:pt idx="34">
                  <c:v>25000</c:v>
                </c:pt>
                <c:pt idx="35">
                  <c:v>25000</c:v>
                </c:pt>
                <c:pt idx="36">
                  <c:v>25000</c:v>
                </c:pt>
                <c:pt idx="37">
                  <c:v>25000</c:v>
                </c:pt>
                <c:pt idx="38">
                  <c:v>25000</c:v>
                </c:pt>
                <c:pt idx="39">
                  <c:v>25000</c:v>
                </c:pt>
                <c:pt idx="40">
                  <c:v>25000</c:v>
                </c:pt>
                <c:pt idx="41">
                  <c:v>25000</c:v>
                </c:pt>
                <c:pt idx="42">
                  <c:v>25000</c:v>
                </c:pt>
                <c:pt idx="43">
                  <c:v>25000</c:v>
                </c:pt>
                <c:pt idx="44">
                  <c:v>25000</c:v>
                </c:pt>
                <c:pt idx="45">
                  <c:v>25000</c:v>
                </c:pt>
                <c:pt idx="46">
                  <c:v>25000</c:v>
                </c:pt>
                <c:pt idx="47">
                  <c:v>25000</c:v>
                </c:pt>
                <c:pt idx="48">
                  <c:v>25000</c:v>
                </c:pt>
                <c:pt idx="49">
                  <c:v>25000</c:v>
                </c:pt>
                <c:pt idx="50">
                  <c:v>25000</c:v>
                </c:pt>
                <c:pt idx="51">
                  <c:v>25000</c:v>
                </c:pt>
                <c:pt idx="52">
                  <c:v>25000</c:v>
                </c:pt>
                <c:pt idx="53">
                  <c:v>25000</c:v>
                </c:pt>
                <c:pt idx="54">
                  <c:v>25000</c:v>
                </c:pt>
                <c:pt idx="55">
                  <c:v>25000</c:v>
                </c:pt>
                <c:pt idx="56">
                  <c:v>25000</c:v>
                </c:pt>
                <c:pt idx="57">
                  <c:v>25000</c:v>
                </c:pt>
                <c:pt idx="58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D-45B7-A256-D713E83A6256}"/>
            </c:ext>
          </c:extLst>
        </c:ser>
        <c:ser>
          <c:idx val="1"/>
          <c:order val="1"/>
          <c:tx>
            <c:strRef>
              <c:f>'CCAR MDNS'!$A$40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MDNS'!$B$40:$BH$40</c:f>
              <c:numCache>
                <c:formatCode>#,##0</c:formatCode>
                <c:ptCount val="59"/>
                <c:pt idx="0">
                  <c:v>3286.1061783866139</c:v>
                </c:pt>
                <c:pt idx="1">
                  <c:v>3451.0307143866135</c:v>
                </c:pt>
                <c:pt idx="2">
                  <c:v>3617.6357703866142</c:v>
                </c:pt>
                <c:pt idx="3">
                  <c:v>3947.6689148040732</c:v>
                </c:pt>
                <c:pt idx="4">
                  <c:v>4078.1672988003525</c:v>
                </c:pt>
                <c:pt idx="5">
                  <c:v>4213.2068253451071</c:v>
                </c:pt>
                <c:pt idx="6">
                  <c:v>3949.0772853152002</c:v>
                </c:pt>
                <c:pt idx="7">
                  <c:v>4035.5357475845249</c:v>
                </c:pt>
                <c:pt idx="8">
                  <c:v>5060.2090820672011</c:v>
                </c:pt>
                <c:pt idx="9">
                  <c:v>5262.5825925152003</c:v>
                </c:pt>
                <c:pt idx="10">
                  <c:v>5479.9964972352009</c:v>
                </c:pt>
                <c:pt idx="11">
                  <c:v>5632.7784550719989</c:v>
                </c:pt>
                <c:pt idx="12">
                  <c:v>6384</c:v>
                </c:pt>
                <c:pt idx="13">
                  <c:v>6673</c:v>
                </c:pt>
                <c:pt idx="14">
                  <c:v>6985</c:v>
                </c:pt>
                <c:pt idx="15">
                  <c:v>7174.3100519037635</c:v>
                </c:pt>
                <c:pt idx="16">
                  <c:v>7301.6810761165398</c:v>
                </c:pt>
                <c:pt idx="17">
                  <c:v>7429.3247276879511</c:v>
                </c:pt>
                <c:pt idx="18">
                  <c:v>7557.4082655128423</c:v>
                </c:pt>
                <c:pt idx="19">
                  <c:v>7685.9382640205667</c:v>
                </c:pt>
                <c:pt idx="20">
                  <c:v>7814.9217348582524</c:v>
                </c:pt>
                <c:pt idx="21">
                  <c:v>7944.3661103975337</c:v>
                </c:pt>
                <c:pt idx="22">
                  <c:v>8074.2792325139962</c:v>
                </c:pt>
                <c:pt idx="23">
                  <c:v>8204.669345171711</c:v>
                </c:pt>
                <c:pt idx="24">
                  <c:v>8335.545089940073</c:v>
                </c:pt>
                <c:pt idx="25">
                  <c:v>8466.9155038413683</c:v>
                </c:pt>
                <c:pt idx="26">
                  <c:v>8598.7900190898035</c:v>
                </c:pt>
                <c:pt idx="27">
                  <c:v>8731.1784643937081</c:v>
                </c:pt>
                <c:pt idx="28">
                  <c:v>8855.7739132061233</c:v>
                </c:pt>
                <c:pt idx="29">
                  <c:v>8980.6352796097508</c:v>
                </c:pt>
                <c:pt idx="30">
                  <c:v>9105.6580335628096</c:v>
                </c:pt>
                <c:pt idx="31">
                  <c:v>9230.9852479800065</c:v>
                </c:pt>
                <c:pt idx="32">
                  <c:v>9356.6280436168727</c:v>
                </c:pt>
                <c:pt idx="33">
                  <c:v>9482.5979513644797</c:v>
                </c:pt>
                <c:pt idx="34">
                  <c:v>9608.9069197136487</c:v>
                </c:pt>
                <c:pt idx="35">
                  <c:v>9735.5673228603973</c:v>
                </c:pt>
                <c:pt idx="36">
                  <c:v>9862.5919694271543</c:v>
                </c:pt>
                <c:pt idx="37">
                  <c:v>9989.9941117816597</c:v>
                </c:pt>
                <c:pt idx="38">
                  <c:v>10117.787455941496</c:v>
                </c:pt>
                <c:pt idx="39">
                  <c:v>10245.986172056888</c:v>
                </c:pt>
                <c:pt idx="40">
                  <c:v>10384.42819594695</c:v>
                </c:pt>
                <c:pt idx="41">
                  <c:v>10523.559635143509</c:v>
                </c:pt>
                <c:pt idx="42">
                  <c:v>10663.396928776045</c:v>
                </c:pt>
                <c:pt idx="43">
                  <c:v>10803.957045880148</c:v>
                </c:pt>
                <c:pt idx="44">
                  <c:v>10945.257499155881</c:v>
                </c:pt>
                <c:pt idx="45">
                  <c:v>11086.840084740161</c:v>
                </c:pt>
                <c:pt idx="46">
                  <c:v>11102.105465650769</c:v>
                </c:pt>
                <c:pt idx="47">
                  <c:v>11243.567217590662</c:v>
                </c:pt>
                <c:pt idx="48">
                  <c:v>11385.698275837127</c:v>
                </c:pt>
                <c:pt idx="49">
                  <c:v>11528.479687934947</c:v>
                </c:pt>
                <c:pt idx="50">
                  <c:v>11676.339217923345</c:v>
                </c:pt>
                <c:pt idx="51">
                  <c:v>11824.91144170571</c:v>
                </c:pt>
                <c:pt idx="52">
                  <c:v>11975.297536905686</c:v>
                </c:pt>
                <c:pt idx="53">
                  <c:v>12127.530261707747</c:v>
                </c:pt>
                <c:pt idx="54">
                  <c:v>12281.920752258966</c:v>
                </c:pt>
                <c:pt idx="55">
                  <c:v>12438.797844560211</c:v>
                </c:pt>
                <c:pt idx="56">
                  <c:v>12597.388423525843</c:v>
                </c:pt>
                <c:pt idx="57">
                  <c:v>12758.157079595994</c:v>
                </c:pt>
                <c:pt idx="58">
                  <c:v>12921.081771139769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D-45B7-A256-D713E83A6256}"/>
            </c:ext>
          </c:extLst>
        </c:ser>
        <c:ser>
          <c:idx val="3"/>
          <c:order val="2"/>
          <c:tx>
            <c:strRef>
              <c:f>'CCAR MDNS'!$A$41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MDNS'!$B$41:$BH$41</c:f>
              <c:numCache>
                <c:formatCode>#,##0</c:formatCode>
                <c:ptCount val="59"/>
                <c:pt idx="0">
                  <c:v>5341.2299238938131</c:v>
                </c:pt>
                <c:pt idx="1">
                  <c:v>5602.8215518938132</c:v>
                </c:pt>
                <c:pt idx="2">
                  <c:v>5866.5886998938149</c:v>
                </c:pt>
                <c:pt idx="3">
                  <c:v>6146</c:v>
                </c:pt>
                <c:pt idx="4">
                  <c:v>6633.9585570730442</c:v>
                </c:pt>
                <c:pt idx="5">
                  <c:v>6858.2316905733205</c:v>
                </c:pt>
                <c:pt idx="6">
                  <c:v>7131</c:v>
                </c:pt>
                <c:pt idx="7">
                  <c:v>7857</c:v>
                </c:pt>
                <c:pt idx="8">
                  <c:v>8257.9200486176014</c:v>
                </c:pt>
                <c:pt idx="9">
                  <c:v>8580.0116644015998</c:v>
                </c:pt>
                <c:pt idx="10">
                  <c:v>8923.5423851616015</c:v>
                </c:pt>
                <c:pt idx="11">
                  <c:v>9166.1952513759989</c:v>
                </c:pt>
                <c:pt idx="12">
                  <c:v>9685</c:v>
                </c:pt>
                <c:pt idx="13">
                  <c:v>10430</c:v>
                </c:pt>
                <c:pt idx="14">
                  <c:v>11186</c:v>
                </c:pt>
                <c:pt idx="15">
                  <c:v>12255.794780177937</c:v>
                </c:pt>
                <c:pt idx="16">
                  <c:v>12474.578718693705</c:v>
                </c:pt>
                <c:pt idx="17">
                  <c:v>12693.700238334166</c:v>
                </c:pt>
                <c:pt idx="18">
                  <c:v>12913.409610146773</c:v>
                </c:pt>
                <c:pt idx="19">
                  <c:v>13133.715888906869</c:v>
                </c:pt>
                <c:pt idx="20">
                  <c:v>13354.62860889396</c:v>
                </c:pt>
                <c:pt idx="21">
                  <c:v>13576.157768115998</c:v>
                </c:pt>
                <c:pt idx="22">
                  <c:v>13798.313817818604</c:v>
                </c:pt>
                <c:pt idx="23">
                  <c:v>14021.107655811804</c:v>
                </c:pt>
                <c:pt idx="24">
                  <c:v>14244.550622741737</c:v>
                </c:pt>
                <c:pt idx="25">
                  <c:v>14468.654500705965</c:v>
                </c:pt>
                <c:pt idx="26">
                  <c:v>14693.431513773299</c:v>
                </c:pt>
                <c:pt idx="27">
                  <c:v>14918.894330080151</c:v>
                </c:pt>
                <c:pt idx="28">
                  <c:v>15130.5010451136</c:v>
                </c:pt>
                <c:pt idx="29">
                  <c:v>15342.365033981649</c:v>
                </c:pt>
                <c:pt idx="30">
                  <c:v>15554.384257467967</c:v>
                </c:pt>
                <c:pt idx="31">
                  <c:v>15766.704319093642</c:v>
                </c:pt>
                <c:pt idx="32">
                  <c:v>15979.338910632599</c:v>
                </c:pt>
                <c:pt idx="33">
                  <c:v>16192.302175047484</c:v>
                </c:pt>
                <c:pt idx="34">
                  <c:v>16405.608714605205</c:v>
                </c:pt>
                <c:pt idx="35">
                  <c:v>16619.273599644112</c:v>
                </c:pt>
                <c:pt idx="36">
                  <c:v>16833.312377967435</c:v>
                </c:pt>
                <c:pt idx="37">
                  <c:v>17047.741084845133</c:v>
                </c:pt>
                <c:pt idx="38">
                  <c:v>17262.576253612195</c:v>
                </c:pt>
                <c:pt idx="39">
                  <c:v>17477.834926856325</c:v>
                </c:pt>
                <c:pt idx="40">
                  <c:v>17710.72542652913</c:v>
                </c:pt>
                <c:pt idx="41">
                  <c:v>17944.520056526155</c:v>
                </c:pt>
                <c:pt idx="42">
                  <c:v>18179.238874067647</c:v>
                </c:pt>
                <c:pt idx="43">
                  <c:v>18414.902527896058</c:v>
                </c:pt>
                <c:pt idx="44">
                  <c:v>18651.532273081742</c:v>
                </c:pt>
                <c:pt idx="45">
                  <c:v>18888.673711860505</c:v>
                </c:pt>
                <c:pt idx="46">
                  <c:v>18904.419404828684</c:v>
                </c:pt>
                <c:pt idx="47">
                  <c:v>19140.751447881314</c:v>
                </c:pt>
                <c:pt idx="48">
                  <c:v>19377.991491708195</c:v>
                </c:pt>
                <c:pt idx="49">
                  <c:v>19616.12461092525</c:v>
                </c:pt>
                <c:pt idx="50">
                  <c:v>19862.91915531045</c:v>
                </c:pt>
                <c:pt idx="51">
                  <c:v>20110.666728900309</c:v>
                </c:pt>
                <c:pt idx="52">
                  <c:v>20361.326171745703</c:v>
                </c:pt>
                <c:pt idx="53">
                  <c:v>20614.944162273969</c:v>
                </c:pt>
                <c:pt idx="54">
                  <c:v>20872.064279299353</c:v>
                </c:pt>
                <c:pt idx="55">
                  <c:v>21133.253036650392</c:v>
                </c:pt>
                <c:pt idx="56">
                  <c:v>21397.142425547223</c:v>
                </c:pt>
                <c:pt idx="57">
                  <c:v>21664.548862154963</c:v>
                </c:pt>
                <c:pt idx="58">
                  <c:v>21935.424233577578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FD-45B7-A256-D713E83A6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908968"/>
        <c:axId val="43290936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MDNS'!$A$44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MDNS'!$Q$44:$AK$44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7636.3100519037635</c:v>
                      </c:pt>
                      <c:pt idx="1">
                        <c:v>7820.1477427832069</c:v>
                      </c:pt>
                      <c:pt idx="2">
                        <c:v>8004.2580610212844</c:v>
                      </c:pt>
                      <c:pt idx="3">
                        <c:v>8188.8082655128419</c:v>
                      </c:pt>
                      <c:pt idx="4">
                        <c:v>8373.8049306872326</c:v>
                      </c:pt>
                      <c:pt idx="5">
                        <c:v>8559.2550681915855</c:v>
                      </c:pt>
                      <c:pt idx="6">
                        <c:v>8745.166110397533</c:v>
                      </c:pt>
                      <c:pt idx="7">
                        <c:v>8931.5458991806627</c:v>
                      </c:pt>
                      <c:pt idx="8">
                        <c:v>9118.4026785050446</c:v>
                      </c:pt>
                      <c:pt idx="9">
                        <c:v>9305.7450899400737</c:v>
                      </c:pt>
                      <c:pt idx="10">
                        <c:v>9493.5821705080343</c:v>
                      </c:pt>
                      <c:pt idx="11">
                        <c:v>9681.9233524231367</c:v>
                      </c:pt>
                      <c:pt idx="12">
                        <c:v>9870.7784643937084</c:v>
                      </c:pt>
                      <c:pt idx="13">
                        <c:v>10067.24057987279</c:v>
                      </c:pt>
                      <c:pt idx="14">
                        <c:v>10263.968612943085</c:v>
                      </c:pt>
                      <c:pt idx="15">
                        <c:v>10460.85803356281</c:v>
                      </c:pt>
                      <c:pt idx="16">
                        <c:v>10658.051914646674</c:v>
                      </c:pt>
                      <c:pt idx="17">
                        <c:v>10855.561376950205</c:v>
                      </c:pt>
                      <c:pt idx="18">
                        <c:v>11053.397951364479</c:v>
                      </c:pt>
                      <c:pt idx="19">
                        <c:v>11251.573586380315</c:v>
                      </c:pt>
                      <c:pt idx="20">
                        <c:v>11450.10065619373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FFD-45B7-A256-D713E83A625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MDNS'!$A$45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MDNS'!$Q$45:$AK$45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12379.544780177937</c:v>
                      </c:pt>
                      <c:pt idx="1">
                        <c:v>12613.453718693705</c:v>
                      </c:pt>
                      <c:pt idx="2">
                        <c:v>12847.700238334166</c:v>
                      </c:pt>
                      <c:pt idx="3">
                        <c:v>13082.534610146773</c:v>
                      </c:pt>
                      <c:pt idx="4">
                        <c:v>13317.965888906869</c:v>
                      </c:pt>
                      <c:pt idx="5">
                        <c:v>13554.00360889396</c:v>
                      </c:pt>
                      <c:pt idx="6">
                        <c:v>13790.657768115998</c:v>
                      </c:pt>
                      <c:pt idx="7">
                        <c:v>14027.938817818604</c:v>
                      </c:pt>
                      <c:pt idx="8">
                        <c:v>14265.857655811804</c:v>
                      </c:pt>
                      <c:pt idx="9">
                        <c:v>14504.425622741739</c:v>
                      </c:pt>
                      <c:pt idx="10">
                        <c:v>14743.654500705965</c:v>
                      </c:pt>
                      <c:pt idx="11">
                        <c:v>14983.556513773299</c:v>
                      </c:pt>
                      <c:pt idx="12">
                        <c:v>15224.144330080151</c:v>
                      </c:pt>
                      <c:pt idx="13">
                        <c:v>15455.0010451136</c:v>
                      </c:pt>
                      <c:pt idx="14">
                        <c:v>15686.115033981649</c:v>
                      </c:pt>
                      <c:pt idx="15">
                        <c:v>15917.384257467967</c:v>
                      </c:pt>
                      <c:pt idx="16">
                        <c:v>16148.954319093642</c:v>
                      </c:pt>
                      <c:pt idx="17">
                        <c:v>16380.838910632599</c:v>
                      </c:pt>
                      <c:pt idx="18">
                        <c:v>16613.052175047484</c:v>
                      </c:pt>
                      <c:pt idx="19">
                        <c:v>16845.608714605205</c:v>
                      </c:pt>
                      <c:pt idx="20">
                        <c:v>17078.523599644112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FD-45B7-A256-D713E83A6256}"/>
                  </c:ext>
                </c:extLst>
              </c15:ser>
            </c15:filteredLineSeries>
          </c:ext>
        </c:extLst>
      </c:lineChart>
      <c:dateAx>
        <c:axId val="432908968"/>
        <c:scaling>
          <c:orientation val="minMax"/>
          <c:max val="44743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9360"/>
        <c:crosses val="autoZero"/>
        <c:auto val="1"/>
        <c:lblOffset val="100"/>
        <c:baseTimeUnit val="months"/>
      </c:dateAx>
      <c:valAx>
        <c:axId val="43290936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8968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TOR-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3"/>
          <c:tx>
            <c:strRef>
              <c:f>'CCAR MDNS'!$A$77</c:f>
              <c:strCache>
                <c:ptCount val="1"/>
                <c:pt idx="0">
                  <c:v>Actuals</c:v>
                </c:pt>
              </c:strCache>
            </c:strRef>
          </c:tx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MDNS'!$B$77:$AK$77</c:f>
              <c:numCache>
                <c:formatCode>General</c:formatCode>
                <c:ptCount val="36"/>
                <c:pt idx="6">
                  <c:v>378</c:v>
                </c:pt>
                <c:pt idx="7">
                  <c:v>393</c:v>
                </c:pt>
                <c:pt idx="8">
                  <c:v>390</c:v>
                </c:pt>
                <c:pt idx="9">
                  <c:v>447</c:v>
                </c:pt>
                <c:pt idx="10">
                  <c:v>438</c:v>
                </c:pt>
                <c:pt idx="11">
                  <c:v>456</c:v>
                </c:pt>
                <c:pt idx="12">
                  <c:v>429</c:v>
                </c:pt>
                <c:pt idx="13">
                  <c:v>451</c:v>
                </c:pt>
                <c:pt idx="14">
                  <c:v>434</c:v>
                </c:pt>
                <c:pt idx="15">
                  <c:v>416</c:v>
                </c:pt>
                <c:pt idx="16">
                  <c:v>419</c:v>
                </c:pt>
                <c:pt idx="17">
                  <c:v>427</c:v>
                </c:pt>
                <c:pt idx="18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6-7946-A0AF-843801E76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908968"/>
        <c:axId val="432909360"/>
      </c:barChart>
      <c:lineChart>
        <c:grouping val="standard"/>
        <c:varyColors val="0"/>
        <c:ser>
          <c:idx val="0"/>
          <c:order val="0"/>
          <c:tx>
            <c:strRef>
              <c:f>'CCAR MDNS'!$A$74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MDNS'!$B$74:$AK$74</c:f>
              <c:numCache>
                <c:formatCode>#,##0</c:formatCode>
                <c:ptCount val="36"/>
                <c:pt idx="0">
                  <c:v>5000</c:v>
                </c:pt>
                <c:pt idx="1">
                  <c:v>5000</c:v>
                </c:pt>
                <c:pt idx="2">
                  <c:v>5000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5000</c:v>
                </c:pt>
                <c:pt idx="12">
                  <c:v>5000</c:v>
                </c:pt>
                <c:pt idx="13">
                  <c:v>5000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5000</c:v>
                </c:pt>
                <c:pt idx="22">
                  <c:v>5000</c:v>
                </c:pt>
                <c:pt idx="23">
                  <c:v>5000</c:v>
                </c:pt>
                <c:pt idx="24">
                  <c:v>5000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7946-A0AF-843801E76F31}"/>
            </c:ext>
          </c:extLst>
        </c:ser>
        <c:ser>
          <c:idx val="1"/>
          <c:order val="1"/>
          <c:tx>
            <c:strRef>
              <c:f>'CCAR MDNS'!$A$75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0096"/>
              </a:solidFill>
              <a:prstDash val="dash"/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MDNS'!$B$75:$AK$75</c:f>
              <c:numCache>
                <c:formatCode>#,##0</c:formatCode>
                <c:ptCount val="36"/>
                <c:pt idx="0">
                  <c:v>1062.1596760000002</c:v>
                </c:pt>
                <c:pt idx="1">
                  <c:v>1091.0454320000001</c:v>
                </c:pt>
                <c:pt idx="2">
                  <c:v>1117.9673560000001</c:v>
                </c:pt>
                <c:pt idx="3">
                  <c:v>1136.4713160000001</c:v>
                </c:pt>
                <c:pt idx="4">
                  <c:v>1164.3497658250001</c:v>
                </c:pt>
                <c:pt idx="5">
                  <c:v>1191.714561625</c:v>
                </c:pt>
                <c:pt idx="6">
                  <c:v>1222.1988812</c:v>
                </c:pt>
                <c:pt idx="7">
                  <c:v>1250.1835682500002</c:v>
                </c:pt>
                <c:pt idx="8">
                  <c:v>1274.6487984</c:v>
                </c:pt>
                <c:pt idx="9">
                  <c:v>1299.3754529</c:v>
                </c:pt>
                <c:pt idx="10">
                  <c:v>1458.5824594275005</c:v>
                </c:pt>
                <c:pt idx="11">
                  <c:v>1489.2477347000004</c:v>
                </c:pt>
                <c:pt idx="12">
                  <c:v>1526.4617140850005</c:v>
                </c:pt>
                <c:pt idx="13">
                  <c:v>1556.2513811900003</c:v>
                </c:pt>
                <c:pt idx="14">
                  <c:v>1582.2270165350003</c:v>
                </c:pt>
                <c:pt idx="15">
                  <c:v>1602.6576462668711</c:v>
                </c:pt>
                <c:pt idx="16">
                  <c:v>1631.4730659921327</c:v>
                </c:pt>
                <c:pt idx="17">
                  <c:v>1660.3483537918678</c:v>
                </c:pt>
                <c:pt idx="18">
                  <c:v>1689.284761903491</c:v>
                </c:pt>
                <c:pt idx="19">
                  <c:v>1796.3873696846588</c:v>
                </c:pt>
                <c:pt idx="20">
                  <c:v>1826.7709132172661</c:v>
                </c:pt>
                <c:pt idx="21">
                  <c:v>1857.2224640614972</c:v>
                </c:pt>
                <c:pt idx="22">
                  <c:v>1887.7434547663506</c:v>
                </c:pt>
                <c:pt idx="23">
                  <c:v>1918.3353506563697</c:v>
                </c:pt>
                <c:pt idx="24">
                  <c:v>1948.9996506436653</c:v>
                </c:pt>
                <c:pt idx="25">
                  <c:v>1979.7378880614267</c:v>
                </c:pt>
                <c:pt idx="26">
                  <c:v>2010.5516315195139</c:v>
                </c:pt>
                <c:pt idx="27">
                  <c:v>2041.4424857827469</c:v>
                </c:pt>
                <c:pt idx="28">
                  <c:v>2072.3785568880799</c:v>
                </c:pt>
                <c:pt idx="29">
                  <c:v>2103.3671697172886</c:v>
                </c:pt>
                <c:pt idx="30">
                  <c:v>2134.4111984772662</c:v>
                </c:pt>
                <c:pt idx="31">
                  <c:v>2222.0031453801344</c:v>
                </c:pt>
                <c:pt idx="32">
                  <c:v>2253.9735175930441</c:v>
                </c:pt>
                <c:pt idx="33">
                  <c:v>2286.0035586211743</c:v>
                </c:pt>
                <c:pt idx="34">
                  <c:v>2318.0942358061202</c:v>
                </c:pt>
                <c:pt idx="35">
                  <c:v>2350.2465327281848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D6-7946-A0AF-843801E76F31}"/>
            </c:ext>
          </c:extLst>
        </c:ser>
        <c:ser>
          <c:idx val="3"/>
          <c:order val="2"/>
          <c:tx>
            <c:strRef>
              <c:f>'CCAR MDNS'!$A$76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0096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MDNS'!$B$76:$AK$76</c:f>
              <c:numCache>
                <c:formatCode>#,##0</c:formatCode>
                <c:ptCount val="36"/>
                <c:pt idx="0">
                  <c:v>1627.4871200000002</c:v>
                </c:pt>
                <c:pt idx="1">
                  <c:v>1713</c:v>
                </c:pt>
                <c:pt idx="2">
                  <c:v>1741</c:v>
                </c:pt>
                <c:pt idx="3">
                  <c:v>1826</c:v>
                </c:pt>
                <c:pt idx="4">
                  <c:v>1916</c:v>
                </c:pt>
                <c:pt idx="5">
                  <c:v>1991</c:v>
                </c:pt>
                <c:pt idx="6">
                  <c:v>2090</c:v>
                </c:pt>
                <c:pt idx="7">
                  <c:v>2206</c:v>
                </c:pt>
                <c:pt idx="8">
                  <c:v>2420</c:v>
                </c:pt>
                <c:pt idx="9">
                  <c:v>2698</c:v>
                </c:pt>
                <c:pt idx="10">
                  <c:v>2917.1649188550009</c:v>
                </c:pt>
                <c:pt idx="11">
                  <c:v>2978.4954694000007</c:v>
                </c:pt>
                <c:pt idx="12">
                  <c:v>3052.923428170001</c:v>
                </c:pt>
                <c:pt idx="13">
                  <c:v>3112.5027623800006</c:v>
                </c:pt>
                <c:pt idx="14">
                  <c:v>3164.4540330700006</c:v>
                </c:pt>
                <c:pt idx="15">
                  <c:v>3205.3152925337422</c:v>
                </c:pt>
                <c:pt idx="16">
                  <c:v>3262.9461319842653</c:v>
                </c:pt>
                <c:pt idx="17">
                  <c:v>3320.6967075837356</c:v>
                </c:pt>
                <c:pt idx="18">
                  <c:v>3378.569523806982</c:v>
                </c:pt>
                <c:pt idx="19">
                  <c:v>3592.7747393693176</c:v>
                </c:pt>
                <c:pt idx="20">
                  <c:v>3653.5418264345321</c:v>
                </c:pt>
                <c:pt idx="21">
                  <c:v>3714.4449281229945</c:v>
                </c:pt>
                <c:pt idx="22">
                  <c:v>3775.4869095327012</c:v>
                </c:pt>
                <c:pt idx="23">
                  <c:v>3836.6707013127393</c:v>
                </c:pt>
                <c:pt idx="24">
                  <c:v>3897.9993012873306</c:v>
                </c:pt>
                <c:pt idx="25">
                  <c:v>3959.4757761228534</c:v>
                </c:pt>
                <c:pt idx="26">
                  <c:v>4021.1032630390278</c:v>
                </c:pt>
                <c:pt idx="27">
                  <c:v>4082.8849715654937</c:v>
                </c:pt>
                <c:pt idx="28">
                  <c:v>4144.7571137761597</c:v>
                </c:pt>
                <c:pt idx="29">
                  <c:v>4206.7343394345771</c:v>
                </c:pt>
                <c:pt idx="30">
                  <c:v>4268.8223969545325</c:v>
                </c:pt>
                <c:pt idx="31">
                  <c:v>4444.0062907602687</c:v>
                </c:pt>
                <c:pt idx="32">
                  <c:v>4507.9470351860882</c:v>
                </c:pt>
                <c:pt idx="33">
                  <c:v>4572.0071172423486</c:v>
                </c:pt>
                <c:pt idx="34">
                  <c:v>4636.1884716122404</c:v>
                </c:pt>
                <c:pt idx="35">
                  <c:v>4700.4930654563695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D6-7946-A0AF-843801E76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908968"/>
        <c:axId val="43290936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MDNS'!$A$44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MDNS'!$Q$44:$AK$44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7636.3100519037635</c:v>
                      </c:pt>
                      <c:pt idx="1">
                        <c:v>7820.1477427832069</c:v>
                      </c:pt>
                      <c:pt idx="2">
                        <c:v>8004.2580610212844</c:v>
                      </c:pt>
                      <c:pt idx="3">
                        <c:v>8188.8082655128419</c:v>
                      </c:pt>
                      <c:pt idx="4">
                        <c:v>8373.8049306872326</c:v>
                      </c:pt>
                      <c:pt idx="5">
                        <c:v>8559.2550681915855</c:v>
                      </c:pt>
                      <c:pt idx="6">
                        <c:v>8745.166110397533</c:v>
                      </c:pt>
                      <c:pt idx="7">
                        <c:v>8931.5458991806627</c:v>
                      </c:pt>
                      <c:pt idx="8">
                        <c:v>9118.4026785050446</c:v>
                      </c:pt>
                      <c:pt idx="9">
                        <c:v>9305.7450899400737</c:v>
                      </c:pt>
                      <c:pt idx="10">
                        <c:v>9493.5821705080343</c:v>
                      </c:pt>
                      <c:pt idx="11">
                        <c:v>9681.9233524231367</c:v>
                      </c:pt>
                      <c:pt idx="12">
                        <c:v>9870.7784643937084</c:v>
                      </c:pt>
                      <c:pt idx="13">
                        <c:v>10067.24057987279</c:v>
                      </c:pt>
                      <c:pt idx="14">
                        <c:v>10263.968612943085</c:v>
                      </c:pt>
                      <c:pt idx="15">
                        <c:v>10460.85803356281</c:v>
                      </c:pt>
                      <c:pt idx="16">
                        <c:v>10658.051914646674</c:v>
                      </c:pt>
                      <c:pt idx="17">
                        <c:v>10855.561376950205</c:v>
                      </c:pt>
                      <c:pt idx="18">
                        <c:v>11053.397951364479</c:v>
                      </c:pt>
                      <c:pt idx="19">
                        <c:v>11251.573586380315</c:v>
                      </c:pt>
                      <c:pt idx="20">
                        <c:v>11450.10065619373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2D6-7946-A0AF-843801E76F3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MDNS'!$A$45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MDNS'!$Q$45:$AK$45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12379.544780177937</c:v>
                      </c:pt>
                      <c:pt idx="1">
                        <c:v>12613.453718693705</c:v>
                      </c:pt>
                      <c:pt idx="2">
                        <c:v>12847.700238334166</c:v>
                      </c:pt>
                      <c:pt idx="3">
                        <c:v>13082.534610146773</c:v>
                      </c:pt>
                      <c:pt idx="4">
                        <c:v>13317.965888906869</c:v>
                      </c:pt>
                      <c:pt idx="5">
                        <c:v>13554.00360889396</c:v>
                      </c:pt>
                      <c:pt idx="6">
                        <c:v>13790.657768115998</c:v>
                      </c:pt>
                      <c:pt idx="7">
                        <c:v>14027.938817818604</c:v>
                      </c:pt>
                      <c:pt idx="8">
                        <c:v>14265.857655811804</c:v>
                      </c:pt>
                      <c:pt idx="9">
                        <c:v>14504.425622741739</c:v>
                      </c:pt>
                      <c:pt idx="10">
                        <c:v>14743.654500705965</c:v>
                      </c:pt>
                      <c:pt idx="11">
                        <c:v>14983.556513773299</c:v>
                      </c:pt>
                      <c:pt idx="12">
                        <c:v>15224.144330080151</c:v>
                      </c:pt>
                      <c:pt idx="13">
                        <c:v>15455.0010451136</c:v>
                      </c:pt>
                      <c:pt idx="14">
                        <c:v>15686.115033981649</c:v>
                      </c:pt>
                      <c:pt idx="15">
                        <c:v>15917.384257467967</c:v>
                      </c:pt>
                      <c:pt idx="16">
                        <c:v>16148.954319093642</c:v>
                      </c:pt>
                      <c:pt idx="17">
                        <c:v>16380.838910632599</c:v>
                      </c:pt>
                      <c:pt idx="18">
                        <c:v>16613.052175047484</c:v>
                      </c:pt>
                      <c:pt idx="19">
                        <c:v>16845.608714605205</c:v>
                      </c:pt>
                      <c:pt idx="20">
                        <c:v>17078.523599644112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2D6-7946-A0AF-843801E76F31}"/>
                  </c:ext>
                </c:extLst>
              </c15:ser>
            </c15:filteredLineSeries>
          </c:ext>
        </c:extLst>
      </c:lineChart>
      <c:dateAx>
        <c:axId val="4329089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9360"/>
        <c:crosses val="autoZero"/>
        <c:auto val="1"/>
        <c:lblOffset val="100"/>
        <c:baseTimeUnit val="months"/>
      </c:dateAx>
      <c:valAx>
        <c:axId val="43290936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8968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VAN-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3"/>
          <c:tx>
            <c:strRef>
              <c:f>'CCAR MDNS'!$A$84</c:f>
              <c:strCache>
                <c:ptCount val="1"/>
                <c:pt idx="0">
                  <c:v>Actuals</c:v>
                </c:pt>
              </c:strCache>
            </c:strRef>
          </c:tx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MDNS'!$B$84:$AM$84</c:f>
              <c:numCache>
                <c:formatCode>General</c:formatCode>
                <c:ptCount val="38"/>
                <c:pt idx="11">
                  <c:v>191</c:v>
                </c:pt>
                <c:pt idx="12">
                  <c:v>190</c:v>
                </c:pt>
                <c:pt idx="13">
                  <c:v>194</c:v>
                </c:pt>
                <c:pt idx="14">
                  <c:v>197</c:v>
                </c:pt>
                <c:pt idx="15">
                  <c:v>202</c:v>
                </c:pt>
                <c:pt idx="16">
                  <c:v>190</c:v>
                </c:pt>
                <c:pt idx="17">
                  <c:v>200</c:v>
                </c:pt>
                <c:pt idx="18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1-3D4A-AB4D-8FA0D3FE2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908968"/>
        <c:axId val="432909360"/>
      </c:barChart>
      <c:lineChart>
        <c:grouping val="standard"/>
        <c:varyColors val="0"/>
        <c:ser>
          <c:idx val="0"/>
          <c:order val="0"/>
          <c:tx>
            <c:strRef>
              <c:f>'CCAR MDNS'!$A$81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MDNS'!$B$81:$AM$81</c:f>
              <c:numCache>
                <c:formatCode>#,##0</c:formatCode>
                <c:ptCount val="38"/>
                <c:pt idx="0">
                  <c:v>5000</c:v>
                </c:pt>
                <c:pt idx="1">
                  <c:v>5000</c:v>
                </c:pt>
                <c:pt idx="2">
                  <c:v>5000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5000</c:v>
                </c:pt>
                <c:pt idx="12">
                  <c:v>5000</c:v>
                </c:pt>
                <c:pt idx="13">
                  <c:v>5000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5000</c:v>
                </c:pt>
                <c:pt idx="22">
                  <c:v>5000</c:v>
                </c:pt>
                <c:pt idx="23">
                  <c:v>5000</c:v>
                </c:pt>
                <c:pt idx="24">
                  <c:v>5000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91-3D4A-AB4D-8FA0D3FE2137}"/>
            </c:ext>
          </c:extLst>
        </c:ser>
        <c:ser>
          <c:idx val="1"/>
          <c:order val="1"/>
          <c:tx>
            <c:strRef>
              <c:f>'CCAR MDNS'!$A$82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0096"/>
              </a:solidFill>
              <a:prstDash val="dash"/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MDNS'!$B$82:$AM$82</c:f>
              <c:numCache>
                <c:formatCode>#,##0</c:formatCode>
                <c:ptCount val="38"/>
                <c:pt idx="0">
                  <c:v>565.32744400000001</c:v>
                </c:pt>
                <c:pt idx="1">
                  <c:v>580.76592800000003</c:v>
                </c:pt>
                <c:pt idx="2">
                  <c:v>595.14696400000003</c:v>
                </c:pt>
                <c:pt idx="3">
                  <c:v>604.981404</c:v>
                </c:pt>
                <c:pt idx="4">
                  <c:v>619.90331927499994</c:v>
                </c:pt>
                <c:pt idx="5">
                  <c:v>634.52270987499992</c:v>
                </c:pt>
                <c:pt idx="6">
                  <c:v>650.79107240000008</c:v>
                </c:pt>
                <c:pt idx="7">
                  <c:v>665.73269874999994</c:v>
                </c:pt>
                <c:pt idx="8">
                  <c:v>678.75806880000005</c:v>
                </c:pt>
                <c:pt idx="9">
                  <c:v>1309</c:v>
                </c:pt>
                <c:pt idx="10">
                  <c:v>1412.35135335</c:v>
                </c:pt>
                <c:pt idx="11">
                  <c:v>1442.1240379999999</c:v>
                </c:pt>
                <c:pt idx="12">
                  <c:v>1478.3093248999999</c:v>
                </c:pt>
                <c:pt idx="13">
                  <c:v>1507.1942606</c:v>
                </c:pt>
                <c:pt idx="14">
                  <c:v>1532.3089739000002</c:v>
                </c:pt>
                <c:pt idx="15">
                  <c:v>1552.0851432990341</c:v>
                </c:pt>
                <c:pt idx="16">
                  <c:v>1580.063422634591</c:v>
                </c:pt>
                <c:pt idx="17">
                  <c:v>1608.093335438188</c:v>
                </c:pt>
                <c:pt idx="18">
                  <c:v>1636.1758983175393</c:v>
                </c:pt>
                <c:pt idx="19">
                  <c:v>1664.3121494412826</c:v>
                </c:pt>
                <c:pt idx="20">
                  <c:v>1692.5031490357817</c:v>
                </c:pt>
                <c:pt idx="21">
                  <c:v>1720.7499798943054</c:v>
                </c:pt>
                <c:pt idx="22">
                  <c:v>1749.0537478989286</c:v>
                </c:pt>
                <c:pt idx="23">
                  <c:v>1777.4155825554815</c:v>
                </c:pt>
                <c:pt idx="24">
                  <c:v>1805.836637541903</c:v>
                </c:pt>
                <c:pt idx="25">
                  <c:v>1834.3180912703485</c:v>
                </c:pt>
                <c:pt idx="26">
                  <c:v>1862.8611474634301</c:v>
                </c:pt>
                <c:pt idx="27">
                  <c:v>1891.4670357449563</c:v>
                </c:pt>
                <c:pt idx="28">
                  <c:v>1920.1175712111051</c:v>
                </c:pt>
                <c:pt idx="29">
                  <c:v>1948.8173096293783</c:v>
                </c:pt>
                <c:pt idx="30">
                  <c:v>1977.5682318607694</c:v>
                </c:pt>
                <c:pt idx="31">
                  <c:v>2006.3711777377478</c:v>
                </c:pt>
                <c:pt idx="32">
                  <c:v>2035.2270011909991</c:v>
                </c:pt>
                <c:pt idx="33">
                  <c:v>2064.1365704860941</c:v>
                </c:pt>
                <c:pt idx="34">
                  <c:v>2093.1007684641231</c:v>
                </c:pt>
                <c:pt idx="35">
                  <c:v>2334.3325420650176</c:v>
                </c:pt>
                <c:pt idx="36">
                  <c:v>2366.3163218014556</c:v>
                </c:pt>
                <c:pt idx="37">
                  <c:v>2398.363205377299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91-3D4A-AB4D-8FA0D3FE2137}"/>
            </c:ext>
          </c:extLst>
        </c:ser>
        <c:ser>
          <c:idx val="3"/>
          <c:order val="2"/>
          <c:tx>
            <c:strRef>
              <c:f>'CCAR MDNS'!$A$83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0096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MDNS'!$B$83:$AM$83</c:f>
              <c:numCache>
                <c:formatCode>#,##0</c:formatCode>
                <c:ptCount val="38"/>
                <c:pt idx="0">
                  <c:v>1627</c:v>
                </c:pt>
                <c:pt idx="1">
                  <c:v>1775</c:v>
                </c:pt>
                <c:pt idx="2">
                  <c:v>1988</c:v>
                </c:pt>
                <c:pt idx="3">
                  <c:v>2110</c:v>
                </c:pt>
                <c:pt idx="4">
                  <c:v>2285</c:v>
                </c:pt>
                <c:pt idx="5">
                  <c:v>2369</c:v>
                </c:pt>
                <c:pt idx="6">
                  <c:v>2412</c:v>
                </c:pt>
                <c:pt idx="7">
                  <c:v>2501</c:v>
                </c:pt>
                <c:pt idx="8">
                  <c:v>2599</c:v>
                </c:pt>
                <c:pt idx="9">
                  <c:v>2698</c:v>
                </c:pt>
                <c:pt idx="10">
                  <c:v>2824.7027066999999</c:v>
                </c:pt>
                <c:pt idx="11">
                  <c:v>2884.2480759999999</c:v>
                </c:pt>
                <c:pt idx="12">
                  <c:v>2956.6186497999997</c:v>
                </c:pt>
                <c:pt idx="13">
                  <c:v>3014.3885212</c:v>
                </c:pt>
                <c:pt idx="14">
                  <c:v>3064.6179478000004</c:v>
                </c:pt>
                <c:pt idx="15">
                  <c:v>3104.1702865980683</c:v>
                </c:pt>
                <c:pt idx="16">
                  <c:v>3160.126845269182</c:v>
                </c:pt>
                <c:pt idx="17">
                  <c:v>3216.186670876376</c:v>
                </c:pt>
                <c:pt idx="18">
                  <c:v>3272.3517966350787</c:v>
                </c:pt>
                <c:pt idx="19">
                  <c:v>3328.6242988825652</c:v>
                </c:pt>
                <c:pt idx="20">
                  <c:v>3385.0062980715634</c:v>
                </c:pt>
                <c:pt idx="21">
                  <c:v>3441.4999597886108</c:v>
                </c:pt>
                <c:pt idx="22">
                  <c:v>3498.1074957978572</c:v>
                </c:pt>
                <c:pt idx="23">
                  <c:v>3554.831165110963</c:v>
                </c:pt>
                <c:pt idx="24">
                  <c:v>3611.6732750838059</c:v>
                </c:pt>
                <c:pt idx="25">
                  <c:v>3668.6361825406971</c:v>
                </c:pt>
                <c:pt idx="26">
                  <c:v>3725.7222949268603</c:v>
                </c:pt>
                <c:pt idx="27">
                  <c:v>3782.9340714899126</c:v>
                </c:pt>
                <c:pt idx="28">
                  <c:v>3840.2351424222102</c:v>
                </c:pt>
                <c:pt idx="29">
                  <c:v>3897.6346192587566</c:v>
                </c:pt>
                <c:pt idx="30">
                  <c:v>3955.1364637215388</c:v>
                </c:pt>
                <c:pt idx="31">
                  <c:v>4012.7423554754955</c:v>
                </c:pt>
                <c:pt idx="32">
                  <c:v>4070.4540023819982</c:v>
                </c:pt>
                <c:pt idx="33">
                  <c:v>4128.2731409721882</c:v>
                </c:pt>
                <c:pt idx="34">
                  <c:v>4186.2015369282462</c:v>
                </c:pt>
                <c:pt idx="35">
                  <c:v>4668.6650841300352</c:v>
                </c:pt>
                <c:pt idx="36">
                  <c:v>4732.6326436029112</c:v>
                </c:pt>
                <c:pt idx="37">
                  <c:v>4796.726410754598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91-3D4A-AB4D-8FA0D3FE2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908968"/>
        <c:axId val="43290936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MDNS'!$A$44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MDNS'!$Q$44:$AK$44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7636.3100519037635</c:v>
                      </c:pt>
                      <c:pt idx="1">
                        <c:v>7820.1477427832069</c:v>
                      </c:pt>
                      <c:pt idx="2">
                        <c:v>8004.2580610212844</c:v>
                      </c:pt>
                      <c:pt idx="3">
                        <c:v>8188.8082655128419</c:v>
                      </c:pt>
                      <c:pt idx="4">
                        <c:v>8373.8049306872326</c:v>
                      </c:pt>
                      <c:pt idx="5">
                        <c:v>8559.2550681915855</c:v>
                      </c:pt>
                      <c:pt idx="6">
                        <c:v>8745.166110397533</c:v>
                      </c:pt>
                      <c:pt idx="7">
                        <c:v>8931.5458991806627</c:v>
                      </c:pt>
                      <c:pt idx="8">
                        <c:v>9118.4026785050446</c:v>
                      </c:pt>
                      <c:pt idx="9">
                        <c:v>9305.7450899400737</c:v>
                      </c:pt>
                      <c:pt idx="10">
                        <c:v>9493.5821705080343</c:v>
                      </c:pt>
                      <c:pt idx="11">
                        <c:v>9681.9233524231367</c:v>
                      </c:pt>
                      <c:pt idx="12">
                        <c:v>9870.7784643937084</c:v>
                      </c:pt>
                      <c:pt idx="13">
                        <c:v>10067.24057987279</c:v>
                      </c:pt>
                      <c:pt idx="14">
                        <c:v>10263.968612943085</c:v>
                      </c:pt>
                      <c:pt idx="15">
                        <c:v>10460.85803356281</c:v>
                      </c:pt>
                      <c:pt idx="16">
                        <c:v>10658.051914646674</c:v>
                      </c:pt>
                      <c:pt idx="17">
                        <c:v>10855.561376950205</c:v>
                      </c:pt>
                      <c:pt idx="18">
                        <c:v>11053.397951364479</c:v>
                      </c:pt>
                      <c:pt idx="19">
                        <c:v>11251.573586380315</c:v>
                      </c:pt>
                      <c:pt idx="20">
                        <c:v>11450.10065619373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691-3D4A-AB4D-8FA0D3FE213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MDNS'!$A$45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MDNS'!$Q$45:$AK$45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12379.544780177937</c:v>
                      </c:pt>
                      <c:pt idx="1">
                        <c:v>12613.453718693705</c:v>
                      </c:pt>
                      <c:pt idx="2">
                        <c:v>12847.700238334166</c:v>
                      </c:pt>
                      <c:pt idx="3">
                        <c:v>13082.534610146773</c:v>
                      </c:pt>
                      <c:pt idx="4">
                        <c:v>13317.965888906869</c:v>
                      </c:pt>
                      <c:pt idx="5">
                        <c:v>13554.00360889396</c:v>
                      </c:pt>
                      <c:pt idx="6">
                        <c:v>13790.657768115998</c:v>
                      </c:pt>
                      <c:pt idx="7">
                        <c:v>14027.938817818604</c:v>
                      </c:pt>
                      <c:pt idx="8">
                        <c:v>14265.857655811804</c:v>
                      </c:pt>
                      <c:pt idx="9">
                        <c:v>14504.425622741739</c:v>
                      </c:pt>
                      <c:pt idx="10">
                        <c:v>14743.654500705965</c:v>
                      </c:pt>
                      <c:pt idx="11">
                        <c:v>14983.556513773299</c:v>
                      </c:pt>
                      <c:pt idx="12">
                        <c:v>15224.144330080151</c:v>
                      </c:pt>
                      <c:pt idx="13">
                        <c:v>15455.0010451136</c:v>
                      </c:pt>
                      <c:pt idx="14">
                        <c:v>15686.115033981649</c:v>
                      </c:pt>
                      <c:pt idx="15">
                        <c:v>15917.384257467967</c:v>
                      </c:pt>
                      <c:pt idx="16">
                        <c:v>16148.954319093642</c:v>
                      </c:pt>
                      <c:pt idx="17">
                        <c:v>16380.838910632599</c:v>
                      </c:pt>
                      <c:pt idx="18">
                        <c:v>16613.052175047484</c:v>
                      </c:pt>
                      <c:pt idx="19">
                        <c:v>16845.608714605205</c:v>
                      </c:pt>
                      <c:pt idx="20">
                        <c:v>17078.523599644112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691-3D4A-AB4D-8FA0D3FE2137}"/>
                  </c:ext>
                </c:extLst>
              </c15:ser>
            </c15:filteredLineSeries>
          </c:ext>
        </c:extLst>
      </c:lineChart>
      <c:dateAx>
        <c:axId val="4329089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9360"/>
        <c:crosses val="autoZero"/>
        <c:auto val="1"/>
        <c:lblOffset val="100"/>
        <c:baseTimeUnit val="months"/>
      </c:dateAx>
      <c:valAx>
        <c:axId val="43290936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8968"/>
        <c:crosses val="autoZero"/>
        <c:crossBetween val="midCat"/>
      </c:valAx>
      <c:spPr>
        <a:solidFill>
          <a:srgbClr val="D8D8D8"/>
        </a:solidFill>
      </c:spPr>
    </c:plotArea>
    <c:legend>
      <c:legendPos val="b"/>
      <c:layout>
        <c:manualLayout>
          <c:xMode val="edge"/>
          <c:yMode val="edge"/>
          <c:x val="0.29693283367093598"/>
          <c:y val="0.93862590806076629"/>
          <c:w val="0.48573528921270492"/>
          <c:h val="4.6083394101482877E-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CCAR Forecast w/ FOTA use</a:t>
            </a:r>
            <a:r>
              <a:rPr lang="en-US" baseline="0">
                <a:solidFill>
                  <a:schemeClr val="tx1"/>
                </a:solidFill>
              </a:rPr>
              <a:t> case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ASR5KFOTA!$B$24</c:f>
              <c:strCache>
                <c:ptCount val="1"/>
                <c:pt idx="0">
                  <c:v>Total CCAR+OnStar+IoT 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ASR5KFOTA!$AA$1:$AL$1</c:f>
            </c:multiLvlStrRef>
          </c:cat>
          <c:val>
            <c:numRef>
              <c:f>ASR5KFOTA!$C$24:$AL$24</c:f>
            </c:numRef>
          </c:val>
          <c:smooth val="0"/>
          <c:extLst>
            <c:ext xmlns:c16="http://schemas.microsoft.com/office/drawing/2014/chart" uri="{C3380CC4-5D6E-409C-BE32-E72D297353CC}">
              <c16:uniqueId val="{00000000-D7BA-4DD6-9643-D50D4E2A4872}"/>
            </c:ext>
          </c:extLst>
        </c:ser>
        <c:ser>
          <c:idx val="1"/>
          <c:order val="1"/>
          <c:tx>
            <c:strRef>
              <c:f>ASR5KFOTA!$B$27</c:f>
              <c:strCache>
                <c:ptCount val="1"/>
                <c:pt idx="0">
                  <c:v>Use Case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ASR5KFOTA!$AA$1:$AL$1</c:f>
            </c:multiLvlStrRef>
          </c:cat>
          <c:val>
            <c:numRef>
              <c:f>ASR5KFOTA!$C$27:$AL$27</c:f>
            </c:numRef>
          </c:val>
          <c:smooth val="0"/>
          <c:extLst>
            <c:ext xmlns:c16="http://schemas.microsoft.com/office/drawing/2014/chart" uri="{C3380CC4-5D6E-409C-BE32-E72D297353CC}">
              <c16:uniqueId val="{00000001-D7BA-4DD6-9643-D50D4E2A4872}"/>
            </c:ext>
          </c:extLst>
        </c:ser>
        <c:ser>
          <c:idx val="2"/>
          <c:order val="2"/>
          <c:tx>
            <c:strRef>
              <c:f>ASR5KFOTA!$B$28</c:f>
              <c:strCache>
                <c:ptCount val="1"/>
                <c:pt idx="0">
                  <c:v>Use Case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ASR5KFOTA!$AA$1:$AL$1</c:f>
            </c:multiLvlStrRef>
          </c:cat>
          <c:val>
            <c:numRef>
              <c:f>ASR5KFOTA!$C$28:$AL$28</c:f>
            </c:numRef>
          </c:val>
          <c:smooth val="0"/>
          <c:extLst>
            <c:ext xmlns:c16="http://schemas.microsoft.com/office/drawing/2014/chart" uri="{C3380CC4-5D6E-409C-BE32-E72D297353CC}">
              <c16:uniqueId val="{00000002-D7BA-4DD6-9643-D50D4E2A4872}"/>
            </c:ext>
          </c:extLst>
        </c:ser>
        <c:ser>
          <c:idx val="3"/>
          <c:order val="3"/>
          <c:tx>
            <c:strRef>
              <c:f>ASR5KFOTA!$B$29</c:f>
              <c:strCache>
                <c:ptCount val="1"/>
                <c:pt idx="0">
                  <c:v>Use Case 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ASR5KFOTA!$AA$1:$AL$1</c:f>
            </c:multiLvlStrRef>
          </c:cat>
          <c:val>
            <c:numRef>
              <c:f>ASR5KFOTA!$C$29:$AL$29</c:f>
            </c:numRef>
          </c:val>
          <c:smooth val="0"/>
          <c:extLst>
            <c:ext xmlns:c16="http://schemas.microsoft.com/office/drawing/2014/chart" uri="{C3380CC4-5D6E-409C-BE32-E72D297353CC}">
              <c16:uniqueId val="{00000003-D7BA-4DD6-9643-D50D4E2A4872}"/>
            </c:ext>
          </c:extLst>
        </c:ser>
        <c:ser>
          <c:idx val="4"/>
          <c:order val="4"/>
          <c:tx>
            <c:strRef>
              <c:f>ASR5KFOTA!$B$30</c:f>
              <c:strCache>
                <c:ptCount val="1"/>
                <c:pt idx="0">
                  <c:v>Use Case 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ASR5KFOTA!$AA$1:$AL$1</c:f>
            </c:multiLvlStrRef>
          </c:cat>
          <c:val>
            <c:numRef>
              <c:f>ASR5KFOTA!$C$30:$AL$30</c:f>
            </c:numRef>
          </c:val>
          <c:smooth val="0"/>
          <c:extLst>
            <c:ext xmlns:c16="http://schemas.microsoft.com/office/drawing/2014/chart" uri="{C3380CC4-5D6E-409C-BE32-E72D297353CC}">
              <c16:uniqueId val="{00000004-D7BA-4DD6-9643-D50D4E2A4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190992"/>
        <c:axId val="437188248"/>
      </c:lineChart>
      <c:catAx>
        <c:axId val="43719099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88248"/>
        <c:crosses val="autoZero"/>
        <c:auto val="1"/>
        <c:lblAlgn val="ctr"/>
        <c:lblOffset val="100"/>
        <c:noMultiLvlLbl val="1"/>
      </c:catAx>
      <c:valAx>
        <c:axId val="43718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90992"/>
        <c:crosses val="autoZero"/>
        <c:crossBetween val="between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ATL-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ASR Throughput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spPr>
            <a:solidFill>
              <a:srgbClr val="000096"/>
            </a:solidFill>
          </c:spPr>
          <c:invertIfNegative val="0"/>
          <c:cat>
            <c:numRef>
              <c:f>ASR5KFOTA!$BB$1:$CL$1</c:f>
              <c:numCache>
                <c:formatCode>[$-409]mmm\-yy;@</c:formatCode>
                <c:ptCount val="37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43831</c:v>
                </c:pt>
                <c:pt idx="14">
                  <c:v>43862</c:v>
                </c:pt>
                <c:pt idx="15">
                  <c:v>43891</c:v>
                </c:pt>
                <c:pt idx="16">
                  <c:v>43922</c:v>
                </c:pt>
                <c:pt idx="17">
                  <c:v>43952</c:v>
                </c:pt>
                <c:pt idx="18">
                  <c:v>43983</c:v>
                </c:pt>
                <c:pt idx="19">
                  <c:v>44013</c:v>
                </c:pt>
                <c:pt idx="20">
                  <c:v>44044</c:v>
                </c:pt>
                <c:pt idx="21">
                  <c:v>44075</c:v>
                </c:pt>
                <c:pt idx="22">
                  <c:v>44105</c:v>
                </c:pt>
                <c:pt idx="23">
                  <c:v>44136</c:v>
                </c:pt>
                <c:pt idx="24">
                  <c:v>44166</c:v>
                </c:pt>
                <c:pt idx="25">
                  <c:v>44197</c:v>
                </c:pt>
                <c:pt idx="26">
                  <c:v>44228</c:v>
                </c:pt>
                <c:pt idx="27">
                  <c:v>44256</c:v>
                </c:pt>
                <c:pt idx="28">
                  <c:v>44287</c:v>
                </c:pt>
                <c:pt idx="29">
                  <c:v>44317</c:v>
                </c:pt>
                <c:pt idx="30">
                  <c:v>44348</c:v>
                </c:pt>
                <c:pt idx="31">
                  <c:v>44378</c:v>
                </c:pt>
                <c:pt idx="32">
                  <c:v>44409</c:v>
                </c:pt>
                <c:pt idx="33">
                  <c:v>44440</c:v>
                </c:pt>
                <c:pt idx="34">
                  <c:v>44470</c:v>
                </c:pt>
                <c:pt idx="35">
                  <c:v>44501</c:v>
                </c:pt>
                <c:pt idx="36">
                  <c:v>44531</c:v>
                </c:pt>
              </c:numCache>
            </c:numRef>
          </c:cat>
          <c:val>
            <c:numRef>
              <c:f>[112]ASR!$AQ$8:$BF$8</c:f>
              <c:numCache>
                <c:formatCode>General</c:formatCode>
                <c:ptCount val="16"/>
                <c:pt idx="0">
                  <c:v>75546</c:v>
                </c:pt>
                <c:pt idx="1">
                  <c:v>66843</c:v>
                </c:pt>
                <c:pt idx="2">
                  <c:v>56405</c:v>
                </c:pt>
                <c:pt idx="3">
                  <c:v>44502</c:v>
                </c:pt>
                <c:pt idx="4">
                  <c:v>38020</c:v>
                </c:pt>
                <c:pt idx="5">
                  <c:v>33400</c:v>
                </c:pt>
                <c:pt idx="6">
                  <c:v>18564</c:v>
                </c:pt>
                <c:pt idx="7">
                  <c:v>11201</c:v>
                </c:pt>
                <c:pt idx="8">
                  <c:v>14285</c:v>
                </c:pt>
                <c:pt idx="9">
                  <c:v>12705</c:v>
                </c:pt>
                <c:pt idx="10">
                  <c:v>14962</c:v>
                </c:pt>
                <c:pt idx="11">
                  <c:v>14720</c:v>
                </c:pt>
                <c:pt idx="12">
                  <c:v>13600</c:v>
                </c:pt>
                <c:pt idx="13">
                  <c:v>13698</c:v>
                </c:pt>
                <c:pt idx="14">
                  <c:v>18454.690000000002</c:v>
                </c:pt>
                <c:pt idx="15">
                  <c:v>17605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3-4091-80A6-00DDF82E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5498448"/>
        <c:axId val="435498056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 xmlns:c15="http://schemas.microsoft.com/office/drawing/2012/chart"/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3993-4091-80A6-00DDF82E6553}"/>
            </c:ext>
          </c:extLst>
        </c:ser>
        <c:ser>
          <c:idx val="1"/>
          <c:order val="1"/>
          <c:tx>
            <c:v>Eng Limit</c:v>
          </c:tx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ASR5KFOTA!$BB$49:$BB$49</c:f>
              <c:numCache>
                <c:formatCode>_(* #,##0_);_(* \(#,##0\);_(* "-"_);_(@_)</c:formatCode>
                <c:ptCount val="1"/>
                <c:pt idx="0">
                  <c:v>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93-4091-80A6-00DDF82E6553}"/>
            </c:ext>
          </c:extLst>
        </c:ser>
        <c:ser>
          <c:idx val="3"/>
          <c:order val="2"/>
          <c:tx>
            <c:v>Forecast</c:v>
          </c:tx>
          <c:spPr>
            <a:ln w="25400"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ASR5KFOTA!$BB$38:$BB$38</c:f>
              <c:numCache>
                <c:formatCode>_(* #,##0_);_(* \(#,##0\);_(* "-"??_);_(@_)</c:formatCode>
                <c:ptCount val="1"/>
                <c:pt idx="0">
                  <c:v>25532.188768437041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3-4091-80A6-00DDF82E6553}"/>
            </c:ext>
          </c:extLst>
        </c:ser>
        <c:ser>
          <c:idx val="7"/>
          <c:order val="3"/>
          <c:tx>
            <c:v>Failover Forecast</c:v>
          </c:tx>
          <c:spPr>
            <a:ln w="254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ASR5KFOTA!$BB$53:$BB$53</c:f>
              <c:numCache>
                <c:formatCode>_(* #,##0_);_(* \(#,##0\);_(* "-"??_);_(@_)</c:formatCode>
                <c:ptCount val="1"/>
                <c:pt idx="0">
                  <c:v>33191.845398968158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93-4091-80A6-00DDF82E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498448"/>
        <c:axId val="435498056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993-4091-80A6-00DDF82E6553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'[113]ASR5K+FOTA'!$O$63:$AX$63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25808.891615263998</c:v>
                      </c:pt>
                      <c:pt idx="1">
                        <c:v>28869.652875754131</c:v>
                      </c:pt>
                      <c:pt idx="2">
                        <c:v>36659.462019181039</c:v>
                      </c:pt>
                      <c:pt idx="3">
                        <c:v>43287.504724961866</c:v>
                      </c:pt>
                      <c:pt idx="4">
                        <c:v>45894.670113170694</c:v>
                      </c:pt>
                      <c:pt idx="5">
                        <c:v>48683.633423606705</c:v>
                      </c:pt>
                      <c:pt idx="6">
                        <c:v>51544.804774851262</c:v>
                      </c:pt>
                      <c:pt idx="7">
                        <c:v>55213.135482270256</c:v>
                      </c:pt>
                      <c:pt idx="8">
                        <c:v>62441.714810892299</c:v>
                      </c:pt>
                      <c:pt idx="9">
                        <c:v>62670.558025489641</c:v>
                      </c:pt>
                      <c:pt idx="10">
                        <c:v>66321.381686287015</c:v>
                      </c:pt>
                      <c:pt idx="11">
                        <c:v>66473.790087786387</c:v>
                      </c:pt>
                      <c:pt idx="12">
                        <c:v>68576.401601104735</c:v>
                      </c:pt>
                      <c:pt idx="13">
                        <c:v>70081.849520470263</c:v>
                      </c:pt>
                      <c:pt idx="14">
                        <c:v>77172.3697904</c:v>
                      </c:pt>
                      <c:pt idx="15">
                        <c:v>79875.558116489585</c:v>
                      </c:pt>
                      <c:pt idx="16">
                        <c:v>84909.417118866055</c:v>
                      </c:pt>
                      <c:pt idx="17">
                        <c:v>97473.042103626009</c:v>
                      </c:pt>
                      <c:pt idx="18">
                        <c:v>97128.248916682292</c:v>
                      </c:pt>
                      <c:pt idx="19">
                        <c:v>101748.21542477894</c:v>
                      </c:pt>
                      <c:pt idx="20">
                        <c:v>106281.4990224668</c:v>
                      </c:pt>
                      <c:pt idx="21">
                        <c:v>110603.84424207822</c:v>
                      </c:pt>
                      <c:pt idx="22">
                        <c:v>115199.44475263986</c:v>
                      </c:pt>
                      <c:pt idx="23">
                        <c:v>121310.28675953625</c:v>
                      </c:pt>
                      <c:pt idx="24">
                        <c:v>118245.32224532648</c:v>
                      </c:pt>
                      <c:pt idx="25">
                        <c:v>109874.4869957858</c:v>
                      </c:pt>
                      <c:pt idx="26">
                        <c:v>90697.269558984088</c:v>
                      </c:pt>
                      <c:pt idx="27">
                        <c:v>75931.399040819524</c:v>
                      </c:pt>
                      <c:pt idx="28">
                        <c:v>46603.540897066661</c:v>
                      </c:pt>
                      <c:pt idx="29">
                        <c:v>35198.605150399999</c:v>
                      </c:pt>
                      <c:pt idx="30">
                        <c:v>25137.517363733336</c:v>
                      </c:pt>
                      <c:pt idx="31">
                        <c:v>14640.960977066668</c:v>
                      </c:pt>
                      <c:pt idx="32">
                        <c:v>15188.042510400002</c:v>
                      </c:pt>
                      <c:pt idx="33">
                        <c:v>15735.124043733336</c:v>
                      </c:pt>
                      <c:pt idx="34">
                        <c:v>16282.205577066668</c:v>
                      </c:pt>
                      <c:pt idx="35">
                        <c:v>16829.287110400001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993-4091-80A6-00DDF82E6553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993-4091-80A6-00DDF82E6553}"/>
                  </c:ext>
                </c:extLst>
              </c15:ser>
            </c15:filteredLineSeries>
          </c:ext>
        </c:extLst>
      </c:lineChart>
      <c:dateAx>
        <c:axId val="4354984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5498056"/>
        <c:crosses val="autoZero"/>
        <c:auto val="1"/>
        <c:lblOffset val="100"/>
        <c:baseTimeUnit val="months"/>
      </c:dateAx>
      <c:valAx>
        <c:axId val="43549805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Mbps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5498448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PHX-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ASR Throughput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spPr>
            <a:solidFill>
              <a:srgbClr val="000096"/>
            </a:solidFill>
            <a:ln>
              <a:solidFill>
                <a:srgbClr val="000096"/>
              </a:solidFill>
            </a:ln>
          </c:spPr>
          <c:invertIfNegative val="0"/>
          <c:cat>
            <c:numRef>
              <c:f>ASR5KFOTA!$BB$36:$CL$36</c:f>
              <c:numCache>
                <c:formatCode>[$-409]mmm\-yy;@</c:formatCode>
                <c:ptCount val="37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43831</c:v>
                </c:pt>
                <c:pt idx="14">
                  <c:v>43862</c:v>
                </c:pt>
                <c:pt idx="15">
                  <c:v>43891</c:v>
                </c:pt>
                <c:pt idx="16">
                  <c:v>43922</c:v>
                </c:pt>
                <c:pt idx="17">
                  <c:v>43952</c:v>
                </c:pt>
                <c:pt idx="18">
                  <c:v>43983</c:v>
                </c:pt>
                <c:pt idx="19">
                  <c:v>44013</c:v>
                </c:pt>
                <c:pt idx="20">
                  <c:v>44044</c:v>
                </c:pt>
                <c:pt idx="21">
                  <c:v>44075</c:v>
                </c:pt>
                <c:pt idx="22">
                  <c:v>44105</c:v>
                </c:pt>
                <c:pt idx="23">
                  <c:v>44136</c:v>
                </c:pt>
                <c:pt idx="24">
                  <c:v>44166</c:v>
                </c:pt>
                <c:pt idx="25">
                  <c:v>44197</c:v>
                </c:pt>
                <c:pt idx="26">
                  <c:v>44228</c:v>
                </c:pt>
                <c:pt idx="27">
                  <c:v>44256</c:v>
                </c:pt>
                <c:pt idx="28">
                  <c:v>44287</c:v>
                </c:pt>
                <c:pt idx="29">
                  <c:v>44317</c:v>
                </c:pt>
                <c:pt idx="30">
                  <c:v>44348</c:v>
                </c:pt>
                <c:pt idx="31">
                  <c:v>44378</c:v>
                </c:pt>
                <c:pt idx="32">
                  <c:v>44409</c:v>
                </c:pt>
                <c:pt idx="33">
                  <c:v>44440</c:v>
                </c:pt>
                <c:pt idx="34">
                  <c:v>44470</c:v>
                </c:pt>
                <c:pt idx="35">
                  <c:v>44501</c:v>
                </c:pt>
                <c:pt idx="36">
                  <c:v>44531</c:v>
                </c:pt>
              </c:numCache>
            </c:numRef>
          </c:cat>
          <c:val>
            <c:numRef>
              <c:f>[112]ASR!$AQ$6:$BM$6</c:f>
              <c:numCache>
                <c:formatCode>General</c:formatCode>
                <c:ptCount val="23"/>
                <c:pt idx="0">
                  <c:v>79263</c:v>
                </c:pt>
                <c:pt idx="1">
                  <c:v>64128</c:v>
                </c:pt>
                <c:pt idx="2">
                  <c:v>53213</c:v>
                </c:pt>
                <c:pt idx="3">
                  <c:v>45069</c:v>
                </c:pt>
                <c:pt idx="4">
                  <c:v>36638</c:v>
                </c:pt>
                <c:pt idx="5">
                  <c:v>32767</c:v>
                </c:pt>
                <c:pt idx="6">
                  <c:v>18207</c:v>
                </c:pt>
                <c:pt idx="7">
                  <c:v>8464</c:v>
                </c:pt>
                <c:pt idx="8">
                  <c:v>12128</c:v>
                </c:pt>
                <c:pt idx="9">
                  <c:v>9808</c:v>
                </c:pt>
                <c:pt idx="10">
                  <c:v>9952</c:v>
                </c:pt>
                <c:pt idx="11">
                  <c:v>11200</c:v>
                </c:pt>
                <c:pt idx="12">
                  <c:v>10819</c:v>
                </c:pt>
                <c:pt idx="13">
                  <c:v>12345</c:v>
                </c:pt>
                <c:pt idx="14">
                  <c:v>12402.17</c:v>
                </c:pt>
                <c:pt idx="15">
                  <c:v>12571.609999999999</c:v>
                </c:pt>
                <c:pt idx="16">
                  <c:v>12547.86</c:v>
                </c:pt>
                <c:pt idx="17">
                  <c:v>15822.3</c:v>
                </c:pt>
                <c:pt idx="18">
                  <c:v>16062.66</c:v>
                </c:pt>
                <c:pt idx="19">
                  <c:v>18752.419999999998</c:v>
                </c:pt>
                <c:pt idx="20">
                  <c:v>19730.150000000001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1-4850-8714-6D712A6DA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7342264"/>
        <c:axId val="437342656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21-4850-8714-6D712A6DA665}"/>
            </c:ext>
          </c:extLst>
        </c:ser>
        <c:ser>
          <c:idx val="1"/>
          <c:order val="1"/>
          <c:tx>
            <c:v>Eng Limit</c:v>
          </c:tx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ASR5KFOTA!$BB$84:$BN$84</c:f>
              <c:numCache>
                <c:formatCode>_(* #,##0_);_(* \(#,##0\);_(* "-"_);_(@_)</c:formatCode>
                <c:ptCount val="13"/>
                <c:pt idx="0">
                  <c:v>96000</c:v>
                </c:pt>
                <c:pt idx="1">
                  <c:v>96000</c:v>
                </c:pt>
                <c:pt idx="2">
                  <c:v>96000</c:v>
                </c:pt>
                <c:pt idx="3">
                  <c:v>96000</c:v>
                </c:pt>
                <c:pt idx="4">
                  <c:v>96000</c:v>
                </c:pt>
                <c:pt idx="5">
                  <c:v>96000</c:v>
                </c:pt>
                <c:pt idx="6">
                  <c:v>96000</c:v>
                </c:pt>
                <c:pt idx="7">
                  <c:v>96000</c:v>
                </c:pt>
                <c:pt idx="8">
                  <c:v>96000</c:v>
                </c:pt>
                <c:pt idx="9">
                  <c:v>96000</c:v>
                </c:pt>
                <c:pt idx="10">
                  <c:v>96000</c:v>
                </c:pt>
                <c:pt idx="11">
                  <c:v>96000</c:v>
                </c:pt>
                <c:pt idx="12">
                  <c:v>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1-4850-8714-6D712A6DA665}"/>
            </c:ext>
          </c:extLst>
        </c:ser>
        <c:ser>
          <c:idx val="3"/>
          <c:order val="2"/>
          <c:tx>
            <c:v>Forecast</c:v>
          </c:tx>
          <c:spPr>
            <a:ln w="25400">
              <a:solidFill>
                <a:srgbClr val="000096"/>
              </a:solidFill>
              <a:prstDash val="dash"/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ASR5KFOTA!$BB$73:$BN$73</c:f>
              <c:numCache>
                <c:formatCode>_(* #,##0_);_(* \(#,##0\);_(* "-"??_);_(@_)</c:formatCode>
                <c:ptCount val="13"/>
                <c:pt idx="0">
                  <c:v>16949.311726027696</c:v>
                </c:pt>
                <c:pt idx="1">
                  <c:v>17360.785678937209</c:v>
                </c:pt>
                <c:pt idx="2">
                  <c:v>17692.384897550739</c:v>
                </c:pt>
                <c:pt idx="3">
                  <c:v>18026.474375597943</c:v>
                </c:pt>
                <c:pt idx="4">
                  <c:v>18363.077804793975</c:v>
                </c:pt>
                <c:pt idx="5">
                  <c:v>18702.220769351337</c:v>
                </c:pt>
                <c:pt idx="6">
                  <c:v>19043.930669462079</c:v>
                </c:pt>
                <c:pt idx="7">
                  <c:v>19388.236668748064</c:v>
                </c:pt>
                <c:pt idx="8">
                  <c:v>19735.169659001556</c:v>
                </c:pt>
                <c:pt idx="9">
                  <c:v>20084.762238244424</c:v>
                </c:pt>
                <c:pt idx="10">
                  <c:v>20437.04869936853</c:v>
                </c:pt>
                <c:pt idx="11">
                  <c:v>20792.065027358218</c:v>
                </c:pt>
                <c:pt idx="12">
                  <c:v>21149.848903600865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1-4850-8714-6D712A6DA665}"/>
            </c:ext>
          </c:extLst>
        </c:ser>
        <c:ser>
          <c:idx val="7"/>
          <c:order val="3"/>
          <c:tx>
            <c:v>Failover Forecast</c:v>
          </c:tx>
          <c:spPr>
            <a:ln w="25400">
              <a:solidFill>
                <a:srgbClr val="000096"/>
              </a:solidFill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ASR5KFOTA!$BB$88:$BN$88</c:f>
              <c:numCache>
                <c:formatCode>_(* #,##0_);_(* \(#,##0\);_(* "-"??_);_(@_)</c:formatCode>
                <c:ptCount val="13"/>
                <c:pt idx="0">
                  <c:v>29715.406110246218</c:v>
                </c:pt>
                <c:pt idx="1">
                  <c:v>30450.295531777563</c:v>
                </c:pt>
                <c:pt idx="2">
                  <c:v>31037.87139248618</c:v>
                </c:pt>
                <c:pt idx="3">
                  <c:v>31629.125869351876</c:v>
                </c:pt>
                <c:pt idx="4">
                  <c:v>32224.090553542548</c:v>
                </c:pt>
                <c:pt idx="5">
                  <c:v>32822.799072589005</c:v>
                </c:pt>
                <c:pt idx="6">
                  <c:v>33425.287016467308</c:v>
                </c:pt>
                <c:pt idx="7">
                  <c:v>34031.591887696013</c:v>
                </c:pt>
                <c:pt idx="8">
                  <c:v>34641.753068771461</c:v>
                </c:pt>
                <c:pt idx="9">
                  <c:v>35255.811802970056</c:v>
                </c:pt>
                <c:pt idx="10">
                  <c:v>35873.811185781262</c:v>
                </c:pt>
                <c:pt idx="11">
                  <c:v>36495.796164972919</c:v>
                </c:pt>
                <c:pt idx="12">
                  <c:v>37121.813547795777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1-4850-8714-6D712A6DA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342264"/>
        <c:axId val="437342656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421-4850-8714-6D712A6DA665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'[113]ASR5K+FOTA'!$O$63:$AX$63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25808.891615263998</c:v>
                      </c:pt>
                      <c:pt idx="1">
                        <c:v>28869.652875754131</c:v>
                      </c:pt>
                      <c:pt idx="2">
                        <c:v>36659.462019181039</c:v>
                      </c:pt>
                      <c:pt idx="3">
                        <c:v>43287.504724961866</c:v>
                      </c:pt>
                      <c:pt idx="4">
                        <c:v>45894.670113170694</c:v>
                      </c:pt>
                      <c:pt idx="5">
                        <c:v>48683.633423606705</c:v>
                      </c:pt>
                      <c:pt idx="6">
                        <c:v>51544.804774851262</c:v>
                      </c:pt>
                      <c:pt idx="7">
                        <c:v>55213.135482270256</c:v>
                      </c:pt>
                      <c:pt idx="8">
                        <c:v>62441.714810892299</c:v>
                      </c:pt>
                      <c:pt idx="9">
                        <c:v>62670.558025489641</c:v>
                      </c:pt>
                      <c:pt idx="10">
                        <c:v>66321.381686287015</c:v>
                      </c:pt>
                      <c:pt idx="11">
                        <c:v>66473.790087786387</c:v>
                      </c:pt>
                      <c:pt idx="12">
                        <c:v>68576.401601104735</c:v>
                      </c:pt>
                      <c:pt idx="13">
                        <c:v>70081.849520470263</c:v>
                      </c:pt>
                      <c:pt idx="14">
                        <c:v>77172.3697904</c:v>
                      </c:pt>
                      <c:pt idx="15">
                        <c:v>79875.558116489585</c:v>
                      </c:pt>
                      <c:pt idx="16">
                        <c:v>84909.417118866055</c:v>
                      </c:pt>
                      <c:pt idx="17">
                        <c:v>97473.042103626009</c:v>
                      </c:pt>
                      <c:pt idx="18">
                        <c:v>97128.248916682292</c:v>
                      </c:pt>
                      <c:pt idx="19">
                        <c:v>101748.21542477894</c:v>
                      </c:pt>
                      <c:pt idx="20">
                        <c:v>106281.4990224668</c:v>
                      </c:pt>
                      <c:pt idx="21">
                        <c:v>110603.84424207822</c:v>
                      </c:pt>
                      <c:pt idx="22">
                        <c:v>115199.44475263986</c:v>
                      </c:pt>
                      <c:pt idx="23">
                        <c:v>121310.28675953625</c:v>
                      </c:pt>
                      <c:pt idx="24">
                        <c:v>118245.32224532648</c:v>
                      </c:pt>
                      <c:pt idx="25">
                        <c:v>109874.4869957858</c:v>
                      </c:pt>
                      <c:pt idx="26">
                        <c:v>90697.269558984088</c:v>
                      </c:pt>
                      <c:pt idx="27">
                        <c:v>75931.399040819524</c:v>
                      </c:pt>
                      <c:pt idx="28">
                        <c:v>46603.540897066661</c:v>
                      </c:pt>
                      <c:pt idx="29">
                        <c:v>35198.605150399999</c:v>
                      </c:pt>
                      <c:pt idx="30">
                        <c:v>25137.517363733336</c:v>
                      </c:pt>
                      <c:pt idx="31">
                        <c:v>14640.960977066668</c:v>
                      </c:pt>
                      <c:pt idx="32">
                        <c:v>15188.042510400002</c:v>
                      </c:pt>
                      <c:pt idx="33">
                        <c:v>15735.124043733336</c:v>
                      </c:pt>
                      <c:pt idx="34">
                        <c:v>16282.205577066668</c:v>
                      </c:pt>
                      <c:pt idx="35">
                        <c:v>16829.287110400001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21-4850-8714-6D712A6DA665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421-4850-8714-6D712A6DA665}"/>
                  </c:ext>
                </c:extLst>
              </c15:ser>
            </c15:filteredLineSeries>
          </c:ext>
        </c:extLst>
      </c:lineChart>
      <c:dateAx>
        <c:axId val="43734226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7342656"/>
        <c:crosses val="autoZero"/>
        <c:auto val="1"/>
        <c:lblOffset val="100"/>
        <c:baseTimeUnit val="months"/>
      </c:dateAx>
      <c:valAx>
        <c:axId val="43734265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Mbps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7342264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SJC-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ASR Throughput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spPr>
            <a:solidFill>
              <a:srgbClr val="002060"/>
            </a:solidFill>
          </c:spPr>
          <c:invertIfNegative val="0"/>
          <c:cat>
            <c:numRef>
              <c:f>ASR5KFOTA!$BB$36:$CL$36</c:f>
              <c:numCache>
                <c:formatCode>[$-409]mmm\-yy;@</c:formatCode>
                <c:ptCount val="37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43831</c:v>
                </c:pt>
                <c:pt idx="14">
                  <c:v>43862</c:v>
                </c:pt>
                <c:pt idx="15">
                  <c:v>43891</c:v>
                </c:pt>
                <c:pt idx="16">
                  <c:v>43922</c:v>
                </c:pt>
                <c:pt idx="17">
                  <c:v>43952</c:v>
                </c:pt>
                <c:pt idx="18">
                  <c:v>43983</c:v>
                </c:pt>
                <c:pt idx="19">
                  <c:v>44013</c:v>
                </c:pt>
                <c:pt idx="20">
                  <c:v>44044</c:v>
                </c:pt>
                <c:pt idx="21">
                  <c:v>44075</c:v>
                </c:pt>
                <c:pt idx="22">
                  <c:v>44105</c:v>
                </c:pt>
                <c:pt idx="23">
                  <c:v>44136</c:v>
                </c:pt>
                <c:pt idx="24">
                  <c:v>44166</c:v>
                </c:pt>
                <c:pt idx="25">
                  <c:v>44197</c:v>
                </c:pt>
                <c:pt idx="26">
                  <c:v>44228</c:v>
                </c:pt>
                <c:pt idx="27">
                  <c:v>44256</c:v>
                </c:pt>
                <c:pt idx="28">
                  <c:v>44287</c:v>
                </c:pt>
                <c:pt idx="29">
                  <c:v>44317</c:v>
                </c:pt>
                <c:pt idx="30">
                  <c:v>44348</c:v>
                </c:pt>
                <c:pt idx="31">
                  <c:v>44378</c:v>
                </c:pt>
                <c:pt idx="32">
                  <c:v>44409</c:v>
                </c:pt>
                <c:pt idx="33">
                  <c:v>44440</c:v>
                </c:pt>
                <c:pt idx="34">
                  <c:v>44470</c:v>
                </c:pt>
                <c:pt idx="35">
                  <c:v>44501</c:v>
                </c:pt>
                <c:pt idx="36">
                  <c:v>44531</c:v>
                </c:pt>
              </c:numCache>
            </c:numRef>
          </c:cat>
          <c:val>
            <c:numRef>
              <c:f>[112]ASR!$AQ$7:$BL$7</c:f>
              <c:numCache>
                <c:formatCode>General</c:formatCode>
                <c:ptCount val="22"/>
                <c:pt idx="0">
                  <c:v>76508</c:v>
                </c:pt>
                <c:pt idx="1">
                  <c:v>64974</c:v>
                </c:pt>
                <c:pt idx="2">
                  <c:v>53877</c:v>
                </c:pt>
                <c:pt idx="3">
                  <c:v>40917</c:v>
                </c:pt>
                <c:pt idx="4">
                  <c:v>31939</c:v>
                </c:pt>
                <c:pt idx="5">
                  <c:v>27674</c:v>
                </c:pt>
                <c:pt idx="6">
                  <c:v>12037</c:v>
                </c:pt>
                <c:pt idx="7">
                  <c:v>4682</c:v>
                </c:pt>
                <c:pt idx="8">
                  <c:v>5552</c:v>
                </c:pt>
                <c:pt idx="9">
                  <c:v>5128</c:v>
                </c:pt>
                <c:pt idx="10">
                  <c:v>5725</c:v>
                </c:pt>
                <c:pt idx="11">
                  <c:v>6080</c:v>
                </c:pt>
                <c:pt idx="12">
                  <c:v>6054</c:v>
                </c:pt>
                <c:pt idx="13">
                  <c:v>6094.34</c:v>
                </c:pt>
                <c:pt idx="14">
                  <c:v>6716.1600000000008</c:v>
                </c:pt>
                <c:pt idx="15">
                  <c:v>6633.77</c:v>
                </c:pt>
                <c:pt idx="16">
                  <c:v>9688.3999999999978</c:v>
                </c:pt>
                <c:pt idx="17">
                  <c:v>8265.52</c:v>
                </c:pt>
                <c:pt idx="18">
                  <c:v>12958.14</c:v>
                </c:pt>
                <c:pt idx="19">
                  <c:v>9314.4500000000007</c:v>
                </c:pt>
                <c:pt idx="20">
                  <c:v>10814.37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4-4C53-9F89-17354CA7C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7189032"/>
        <c:axId val="438514976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A4-4C53-9F89-17354CA7C9DC}"/>
            </c:ext>
          </c:extLst>
        </c:ser>
        <c:ser>
          <c:idx val="1"/>
          <c:order val="1"/>
          <c:tx>
            <c:v>Eng Limit</c:v>
          </c:tx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ASR5KFOTA!$BB$118:$BN$118</c:f>
              <c:numCache>
                <c:formatCode>_(* #,##0_);_(* \(#,##0\);_(* "-"_);_(@_)</c:formatCode>
                <c:ptCount val="13"/>
                <c:pt idx="0">
                  <c:v>96000</c:v>
                </c:pt>
                <c:pt idx="1">
                  <c:v>96000</c:v>
                </c:pt>
                <c:pt idx="2">
                  <c:v>96000</c:v>
                </c:pt>
                <c:pt idx="3">
                  <c:v>96000</c:v>
                </c:pt>
                <c:pt idx="4">
                  <c:v>96000</c:v>
                </c:pt>
                <c:pt idx="5">
                  <c:v>96000</c:v>
                </c:pt>
                <c:pt idx="6">
                  <c:v>96000</c:v>
                </c:pt>
                <c:pt idx="7">
                  <c:v>96000</c:v>
                </c:pt>
                <c:pt idx="8">
                  <c:v>96000</c:v>
                </c:pt>
                <c:pt idx="9">
                  <c:v>96000</c:v>
                </c:pt>
                <c:pt idx="10">
                  <c:v>96000</c:v>
                </c:pt>
                <c:pt idx="11">
                  <c:v>96000</c:v>
                </c:pt>
                <c:pt idx="12">
                  <c:v>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4-4C53-9F89-17354CA7C9DC}"/>
            </c:ext>
          </c:extLst>
        </c:ser>
        <c:ser>
          <c:idx val="3"/>
          <c:order val="2"/>
          <c:tx>
            <c:v>Forecast</c:v>
          </c:tx>
          <c:spPr>
            <a:ln w="25400">
              <a:solidFill>
                <a:srgbClr val="000096"/>
              </a:solidFill>
              <a:prstDash val="dash"/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ASR5KFOTA!$BB$107:$BN$107</c:f>
              <c:numCache>
                <c:formatCode>_(* #,##0_);_(* \(#,##0\);_(* "-"??_);_(@_)</c:formatCode>
                <c:ptCount val="13"/>
                <c:pt idx="0">
                  <c:v>11717.489475035252</c:v>
                </c:pt>
                <c:pt idx="1">
                  <c:v>11997.799133529625</c:v>
                </c:pt>
                <c:pt idx="2">
                  <c:v>12225.128676220549</c:v>
                </c:pt>
                <c:pt idx="3">
                  <c:v>12454.391271704586</c:v>
                </c:pt>
                <c:pt idx="4">
                  <c:v>12685.606358656418</c:v>
                </c:pt>
                <c:pt idx="5">
                  <c:v>12918.79507840503</c:v>
                </c:pt>
                <c:pt idx="6">
                  <c:v>13153.980203501851</c:v>
                </c:pt>
                <c:pt idx="7">
                  <c:v>13391.186088398843</c:v>
                </c:pt>
                <c:pt idx="8">
                  <c:v>13630.438636072238</c:v>
                </c:pt>
                <c:pt idx="9">
                  <c:v>13871.765276925431</c:v>
                </c:pt>
                <c:pt idx="10">
                  <c:v>14115.194957443957</c:v>
                </c:pt>
                <c:pt idx="11">
                  <c:v>14360.758136756911</c:v>
                </c:pt>
                <c:pt idx="12">
                  <c:v>14608.486789725444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A4-4C53-9F89-17354CA7C9DC}"/>
            </c:ext>
          </c:extLst>
        </c:ser>
        <c:ser>
          <c:idx val="7"/>
          <c:order val="3"/>
          <c:tx>
            <c:v>Failover Forecast</c:v>
          </c:tx>
          <c:spPr>
            <a:ln w="25400">
              <a:solidFill>
                <a:srgbClr val="000096"/>
              </a:solidFill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ASR5KFOTA!$BB$122:$BN$122</c:f>
              <c:numCache>
                <c:formatCode>_(* #,##0_);_(* \(#,##0\);_(* "-"??_);_(@_)</c:formatCode>
                <c:ptCount val="13"/>
                <c:pt idx="0">
                  <c:v>24483.583859253773</c:v>
                </c:pt>
                <c:pt idx="1">
                  <c:v>25087.308986369979</c:v>
                </c:pt>
                <c:pt idx="2">
                  <c:v>25570.615171155991</c:v>
                </c:pt>
                <c:pt idx="3">
                  <c:v>26057.042765458518</c:v>
                </c:pt>
                <c:pt idx="4">
                  <c:v>26546.619107404989</c:v>
                </c:pt>
                <c:pt idx="5">
                  <c:v>27039.373381642697</c:v>
                </c:pt>
                <c:pt idx="6">
                  <c:v>27535.336550507076</c:v>
                </c:pt>
                <c:pt idx="7">
                  <c:v>28034.541307346793</c:v>
                </c:pt>
                <c:pt idx="8">
                  <c:v>28537.022045842143</c:v>
                </c:pt>
                <c:pt idx="9">
                  <c:v>29042.814841651059</c:v>
                </c:pt>
                <c:pt idx="10">
                  <c:v>29551.957443856692</c:v>
                </c:pt>
                <c:pt idx="11">
                  <c:v>30064.489274371615</c:v>
                </c:pt>
                <c:pt idx="12">
                  <c:v>30580.451433920356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A4-4C53-9F89-17354CA7C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189032"/>
        <c:axId val="438514976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A4-4C53-9F89-17354CA7C9DC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'[113]ASR5K+FOTA'!$O$63:$AX$63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25808.891615263998</c:v>
                      </c:pt>
                      <c:pt idx="1">
                        <c:v>28869.652875754131</c:v>
                      </c:pt>
                      <c:pt idx="2">
                        <c:v>36659.462019181039</c:v>
                      </c:pt>
                      <c:pt idx="3">
                        <c:v>43287.504724961866</c:v>
                      </c:pt>
                      <c:pt idx="4">
                        <c:v>45894.670113170694</c:v>
                      </c:pt>
                      <c:pt idx="5">
                        <c:v>48683.633423606705</c:v>
                      </c:pt>
                      <c:pt idx="6">
                        <c:v>51544.804774851262</c:v>
                      </c:pt>
                      <c:pt idx="7">
                        <c:v>55213.135482270256</c:v>
                      </c:pt>
                      <c:pt idx="8">
                        <c:v>62441.714810892299</c:v>
                      </c:pt>
                      <c:pt idx="9">
                        <c:v>62670.558025489641</c:v>
                      </c:pt>
                      <c:pt idx="10">
                        <c:v>66321.381686287015</c:v>
                      </c:pt>
                      <c:pt idx="11">
                        <c:v>66473.790087786387</c:v>
                      </c:pt>
                      <c:pt idx="12">
                        <c:v>68576.401601104735</c:v>
                      </c:pt>
                      <c:pt idx="13">
                        <c:v>70081.849520470263</c:v>
                      </c:pt>
                      <c:pt idx="14">
                        <c:v>77172.3697904</c:v>
                      </c:pt>
                      <c:pt idx="15">
                        <c:v>79875.558116489585</c:v>
                      </c:pt>
                      <c:pt idx="16">
                        <c:v>84909.417118866055</c:v>
                      </c:pt>
                      <c:pt idx="17">
                        <c:v>97473.042103626009</c:v>
                      </c:pt>
                      <c:pt idx="18">
                        <c:v>97128.248916682292</c:v>
                      </c:pt>
                      <c:pt idx="19">
                        <c:v>101748.21542477894</c:v>
                      </c:pt>
                      <c:pt idx="20">
                        <c:v>106281.4990224668</c:v>
                      </c:pt>
                      <c:pt idx="21">
                        <c:v>110603.84424207822</c:v>
                      </c:pt>
                      <c:pt idx="22">
                        <c:v>115199.44475263986</c:v>
                      </c:pt>
                      <c:pt idx="23">
                        <c:v>121310.28675953625</c:v>
                      </c:pt>
                      <c:pt idx="24">
                        <c:v>118245.32224532648</c:v>
                      </c:pt>
                      <c:pt idx="25">
                        <c:v>109874.4869957858</c:v>
                      </c:pt>
                      <c:pt idx="26">
                        <c:v>90697.269558984088</c:v>
                      </c:pt>
                      <c:pt idx="27">
                        <c:v>75931.399040819524</c:v>
                      </c:pt>
                      <c:pt idx="28">
                        <c:v>46603.540897066661</c:v>
                      </c:pt>
                      <c:pt idx="29">
                        <c:v>35198.605150399999</c:v>
                      </c:pt>
                      <c:pt idx="30">
                        <c:v>25137.517363733336</c:v>
                      </c:pt>
                      <c:pt idx="31">
                        <c:v>14640.960977066668</c:v>
                      </c:pt>
                      <c:pt idx="32">
                        <c:v>15188.042510400002</c:v>
                      </c:pt>
                      <c:pt idx="33">
                        <c:v>15735.124043733336</c:v>
                      </c:pt>
                      <c:pt idx="34">
                        <c:v>16282.205577066668</c:v>
                      </c:pt>
                      <c:pt idx="35">
                        <c:v>16829.287110400001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A4-4C53-9F89-17354CA7C9DC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FA4-4C53-9F89-17354CA7C9DC}"/>
                  </c:ext>
                </c:extLst>
              </c15:ser>
            </c15:filteredLineSeries>
          </c:ext>
        </c:extLst>
      </c:lineChart>
      <c:dateAx>
        <c:axId val="4371890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8514976"/>
        <c:crosses val="autoZero"/>
        <c:auto val="1"/>
        <c:lblOffset val="100"/>
        <c:baseTimeUnit val="months"/>
      </c:dateAx>
      <c:valAx>
        <c:axId val="43851497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Mbps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7189032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ATL-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ASR Throughput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spPr>
            <a:solidFill>
              <a:srgbClr val="000096"/>
            </a:solidFill>
          </c:spPr>
          <c:invertIfNegative val="0"/>
          <c:cat>
            <c:numRef>
              <c:f>(ASR5KFOTA!$BB$1:$BN$1,ASR5KFOTA!$CH$1:$CL$1)</c:f>
              <c:numCache>
                <c:formatCode>[$-409]mmm\-yy;@</c:formatCode>
                <c:ptCount val="18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</c:numCache>
              <c:extLst/>
            </c:numRef>
          </c:cat>
          <c:val>
            <c:numRef>
              <c:f>[112]ASR!$AQ$8:$BK$8</c:f>
              <c:numCache>
                <c:formatCode>General</c:formatCode>
                <c:ptCount val="21"/>
                <c:pt idx="0">
                  <c:v>75546</c:v>
                </c:pt>
                <c:pt idx="1">
                  <c:v>66843</c:v>
                </c:pt>
                <c:pt idx="2">
                  <c:v>56405</c:v>
                </c:pt>
                <c:pt idx="3">
                  <c:v>44502</c:v>
                </c:pt>
                <c:pt idx="4">
                  <c:v>38020</c:v>
                </c:pt>
                <c:pt idx="5">
                  <c:v>33400</c:v>
                </c:pt>
                <c:pt idx="6">
                  <c:v>18564</c:v>
                </c:pt>
                <c:pt idx="7">
                  <c:v>11201</c:v>
                </c:pt>
                <c:pt idx="8">
                  <c:v>14285</c:v>
                </c:pt>
                <c:pt idx="9">
                  <c:v>12705</c:v>
                </c:pt>
                <c:pt idx="10">
                  <c:v>14962</c:v>
                </c:pt>
                <c:pt idx="11">
                  <c:v>14720</c:v>
                </c:pt>
                <c:pt idx="12">
                  <c:v>13600</c:v>
                </c:pt>
                <c:pt idx="13">
                  <c:v>13698</c:v>
                </c:pt>
                <c:pt idx="14">
                  <c:v>18454.690000000002</c:v>
                </c:pt>
                <c:pt idx="15">
                  <c:v>17605</c:v>
                </c:pt>
                <c:pt idx="16">
                  <c:v>15097.74</c:v>
                </c:pt>
                <c:pt idx="17">
                  <c:v>21227.15</c:v>
                </c:pt>
                <c:pt idx="18">
                  <c:v>23297.91</c:v>
                </c:pt>
                <c:pt idx="19">
                  <c:v>25313.48</c:v>
                </c:pt>
                <c:pt idx="20">
                  <c:v>23686.71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D8D7-4B70-8218-A37DBD355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515760"/>
        <c:axId val="438516152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/>
            </c:num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D8D7-4B70-8218-A37DBD355656}"/>
            </c:ext>
          </c:extLst>
        </c:ser>
        <c:ser>
          <c:idx val="1"/>
          <c:order val="1"/>
          <c:tx>
            <c:v>Trigger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/>
            </c:numRef>
          </c:cat>
          <c:val>
            <c:numRef>
              <c:f>ASR5KFOTA!$BB$49:$BN$49</c:f>
              <c:numCache>
                <c:formatCode>_(* #,##0_);_(* \(#,##0\);_(* "-"_);_(@_)</c:formatCode>
                <c:ptCount val="13"/>
                <c:pt idx="0">
                  <c:v>96000</c:v>
                </c:pt>
                <c:pt idx="1">
                  <c:v>96000</c:v>
                </c:pt>
                <c:pt idx="2">
                  <c:v>96000</c:v>
                </c:pt>
                <c:pt idx="3">
                  <c:v>96000</c:v>
                </c:pt>
                <c:pt idx="4">
                  <c:v>96000</c:v>
                </c:pt>
                <c:pt idx="5">
                  <c:v>96000</c:v>
                </c:pt>
                <c:pt idx="6">
                  <c:v>96000</c:v>
                </c:pt>
                <c:pt idx="7">
                  <c:v>96000</c:v>
                </c:pt>
                <c:pt idx="8">
                  <c:v>96000</c:v>
                </c:pt>
                <c:pt idx="9">
                  <c:v>96000</c:v>
                </c:pt>
                <c:pt idx="10">
                  <c:v>96000</c:v>
                </c:pt>
                <c:pt idx="11">
                  <c:v>96000</c:v>
                </c:pt>
                <c:pt idx="12">
                  <c:v>96000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1-D8D7-4B70-8218-A37DBD355656}"/>
            </c:ext>
          </c:extLst>
        </c:ser>
        <c:ser>
          <c:idx val="3"/>
          <c:order val="2"/>
          <c:tx>
            <c:v>Forecast</c:v>
          </c:tx>
          <c:spPr>
            <a:ln w="25400"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/>
            </c:numRef>
          </c:cat>
          <c:val>
            <c:numRef>
              <c:f>ASR5KFOTA!$BB$38:$BN$38</c:f>
              <c:numCache>
                <c:formatCode>_(* #,##0_);_(* \(#,##0\);_(* "-"??_);_(@_)</c:formatCode>
                <c:ptCount val="13"/>
                <c:pt idx="0">
                  <c:v>25532.188768437041</c:v>
                </c:pt>
                <c:pt idx="1">
                  <c:v>26179.019705680705</c:v>
                </c:pt>
                <c:pt idx="2">
                  <c:v>26690.972989870883</c:v>
                </c:pt>
                <c:pt idx="3">
                  <c:v>27205.302987507868</c:v>
                </c:pt>
                <c:pt idx="4">
                  <c:v>27722.025497497143</c:v>
                </c:pt>
                <c:pt idx="5">
                  <c:v>28241.156606475339</c:v>
                </c:pt>
                <c:pt idx="6">
                  <c:v>28762.712694010446</c:v>
                </c:pt>
                <c:pt idx="7">
                  <c:v>29286.710437895901</c:v>
                </c:pt>
                <c:pt idx="8">
                  <c:v>29813.166819539809</c:v>
                </c:pt>
                <c:pt idx="9">
                  <c:v>30342.099129451261</c:v>
                </c:pt>
                <c:pt idx="10">
                  <c:v>30873.524972825471</c:v>
                </c:pt>
                <c:pt idx="11">
                  <c:v>31407.462275229413</c:v>
                </c:pt>
                <c:pt idx="12">
                  <c:v>31943.92928838982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2-D8D7-4B70-8218-A37DBD355656}"/>
            </c:ext>
          </c:extLst>
        </c:ser>
        <c:ser>
          <c:idx val="7"/>
          <c:order val="3"/>
          <c:tx>
            <c:v>Failover Forecast</c:v>
          </c:tx>
          <c:spPr>
            <a:ln w="254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/>
            </c:numRef>
          </c:cat>
          <c:val>
            <c:numRef>
              <c:f>ASR5KFOTA!$BB$53:$BN$53</c:f>
              <c:numCache>
                <c:formatCode>_(* #,##0_);_(* \(#,##0\);_(* "-"??_);_(@_)</c:formatCode>
                <c:ptCount val="13"/>
                <c:pt idx="0">
                  <c:v>33191.845398968158</c:v>
                </c:pt>
                <c:pt idx="1">
                  <c:v>34032.725617384916</c:v>
                </c:pt>
                <c:pt idx="2">
                  <c:v>34698.264886832141</c:v>
                </c:pt>
                <c:pt idx="3">
                  <c:v>35366.893883760225</c:v>
                </c:pt>
                <c:pt idx="4">
                  <c:v>36038.633146746288</c:v>
                </c:pt>
                <c:pt idx="5">
                  <c:v>36713.503588417938</c:v>
                </c:pt>
                <c:pt idx="6">
                  <c:v>37391.526502213579</c:v>
                </c:pt>
                <c:pt idx="7">
                  <c:v>38072.723569264672</c:v>
                </c:pt>
                <c:pt idx="8">
                  <c:v>38757.116865401753</c:v>
                </c:pt>
                <c:pt idx="9">
                  <c:v>39444.728868286635</c:v>
                </c:pt>
                <c:pt idx="10">
                  <c:v>40135.582464673113</c:v>
                </c:pt>
                <c:pt idx="11">
                  <c:v>40829.700957798232</c:v>
                </c:pt>
                <c:pt idx="12">
                  <c:v>41527.108074906762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D8D7-4B70-8218-A37DBD355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15760"/>
        <c:axId val="438516152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8D7-4B70-8218-A37DBD355656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'[113]ASR5K+FOTA'!$O$63:$AX$63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25808.891615263998</c:v>
                      </c:pt>
                      <c:pt idx="1">
                        <c:v>28869.652875754131</c:v>
                      </c:pt>
                      <c:pt idx="2">
                        <c:v>36659.462019181039</c:v>
                      </c:pt>
                      <c:pt idx="3">
                        <c:v>43287.504724961866</c:v>
                      </c:pt>
                      <c:pt idx="4">
                        <c:v>45894.670113170694</c:v>
                      </c:pt>
                      <c:pt idx="5">
                        <c:v>48683.633423606705</c:v>
                      </c:pt>
                      <c:pt idx="6">
                        <c:v>51544.804774851262</c:v>
                      </c:pt>
                      <c:pt idx="7">
                        <c:v>55213.135482270256</c:v>
                      </c:pt>
                      <c:pt idx="8">
                        <c:v>62441.714810892299</c:v>
                      </c:pt>
                      <c:pt idx="9">
                        <c:v>62670.558025489641</c:v>
                      </c:pt>
                      <c:pt idx="10">
                        <c:v>66321.381686287015</c:v>
                      </c:pt>
                      <c:pt idx="11">
                        <c:v>66473.790087786387</c:v>
                      </c:pt>
                      <c:pt idx="12">
                        <c:v>68576.401601104735</c:v>
                      </c:pt>
                      <c:pt idx="13">
                        <c:v>70081.849520470263</c:v>
                      </c:pt>
                      <c:pt idx="14">
                        <c:v>77172.3697904</c:v>
                      </c:pt>
                      <c:pt idx="15">
                        <c:v>79875.558116489585</c:v>
                      </c:pt>
                      <c:pt idx="16">
                        <c:v>84909.417118866055</c:v>
                      </c:pt>
                      <c:pt idx="17">
                        <c:v>97473.042103626009</c:v>
                      </c:pt>
                      <c:pt idx="18">
                        <c:v>97128.248916682292</c:v>
                      </c:pt>
                      <c:pt idx="19">
                        <c:v>101748.21542477894</c:v>
                      </c:pt>
                      <c:pt idx="20">
                        <c:v>106281.4990224668</c:v>
                      </c:pt>
                      <c:pt idx="21">
                        <c:v>110603.84424207822</c:v>
                      </c:pt>
                      <c:pt idx="22">
                        <c:v>115199.44475263986</c:v>
                      </c:pt>
                      <c:pt idx="23">
                        <c:v>121310.28675953625</c:v>
                      </c:pt>
                      <c:pt idx="24">
                        <c:v>118245.32224532648</c:v>
                      </c:pt>
                      <c:pt idx="25">
                        <c:v>109874.4869957858</c:v>
                      </c:pt>
                      <c:pt idx="26">
                        <c:v>90697.269558984088</c:v>
                      </c:pt>
                      <c:pt idx="27">
                        <c:v>75931.399040819524</c:v>
                      </c:pt>
                      <c:pt idx="28">
                        <c:v>46603.540897066661</c:v>
                      </c:pt>
                      <c:pt idx="29">
                        <c:v>35198.605150399999</c:v>
                      </c:pt>
                      <c:pt idx="30">
                        <c:v>25137.517363733336</c:v>
                      </c:pt>
                      <c:pt idx="31">
                        <c:v>14640.960977066668</c:v>
                      </c:pt>
                      <c:pt idx="32">
                        <c:v>15188.042510400002</c:v>
                      </c:pt>
                      <c:pt idx="33">
                        <c:v>15735.124043733336</c:v>
                      </c:pt>
                      <c:pt idx="34">
                        <c:v>16282.205577066668</c:v>
                      </c:pt>
                      <c:pt idx="35">
                        <c:v>16829.287110400001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8D7-4B70-8218-A37DBD355656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8D7-4B70-8218-A37DBD355656}"/>
                  </c:ext>
                </c:extLst>
              </c15:ser>
            </c15:filteredLineSeries>
          </c:ext>
        </c:extLst>
      </c:lineChart>
      <c:dateAx>
        <c:axId val="43851576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8516152"/>
        <c:crosses val="autoZero"/>
        <c:auto val="1"/>
        <c:lblOffset val="100"/>
        <c:baseTimeUnit val="months"/>
      </c:dateAx>
      <c:valAx>
        <c:axId val="4385161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Mbps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8515760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ATL-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ASR Sessions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spPr>
            <a:solidFill>
              <a:srgbClr val="000096"/>
            </a:solidFill>
          </c:spPr>
          <c:invertIfNegative val="0"/>
          <c:cat>
            <c:numRef>
              <c:f>ASR5KFOTA!$BB$1:$CL$1</c:f>
              <c:numCache>
                <c:formatCode>[$-409]mmm\-yy;@</c:formatCode>
                <c:ptCount val="37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43831</c:v>
                </c:pt>
                <c:pt idx="14">
                  <c:v>43862</c:v>
                </c:pt>
                <c:pt idx="15">
                  <c:v>43891</c:v>
                </c:pt>
                <c:pt idx="16">
                  <c:v>43922</c:v>
                </c:pt>
                <c:pt idx="17">
                  <c:v>43952</c:v>
                </c:pt>
                <c:pt idx="18">
                  <c:v>43983</c:v>
                </c:pt>
                <c:pt idx="19">
                  <c:v>44013</c:v>
                </c:pt>
                <c:pt idx="20">
                  <c:v>44044</c:v>
                </c:pt>
                <c:pt idx="21">
                  <c:v>44075</c:v>
                </c:pt>
                <c:pt idx="22">
                  <c:v>44105</c:v>
                </c:pt>
                <c:pt idx="23">
                  <c:v>44136</c:v>
                </c:pt>
                <c:pt idx="24">
                  <c:v>44166</c:v>
                </c:pt>
                <c:pt idx="25">
                  <c:v>44197</c:v>
                </c:pt>
                <c:pt idx="26">
                  <c:v>44228</c:v>
                </c:pt>
                <c:pt idx="27">
                  <c:v>44256</c:v>
                </c:pt>
                <c:pt idx="28">
                  <c:v>44287</c:v>
                </c:pt>
                <c:pt idx="29">
                  <c:v>44317</c:v>
                </c:pt>
                <c:pt idx="30">
                  <c:v>44348</c:v>
                </c:pt>
                <c:pt idx="31">
                  <c:v>44378</c:v>
                </c:pt>
                <c:pt idx="32">
                  <c:v>44409</c:v>
                </c:pt>
                <c:pt idx="33">
                  <c:v>44440</c:v>
                </c:pt>
                <c:pt idx="34">
                  <c:v>44470</c:v>
                </c:pt>
                <c:pt idx="35">
                  <c:v>44501</c:v>
                </c:pt>
                <c:pt idx="36">
                  <c:v>44531</c:v>
                </c:pt>
              </c:numCache>
            </c:numRef>
          </c:cat>
          <c:val>
            <c:numRef>
              <c:f>[112]ASR!$AQ$8:$AZ$8</c:f>
              <c:numCache>
                <c:formatCode>General</c:formatCode>
                <c:ptCount val="10"/>
                <c:pt idx="0">
                  <c:v>75546</c:v>
                </c:pt>
                <c:pt idx="1">
                  <c:v>66843</c:v>
                </c:pt>
                <c:pt idx="2">
                  <c:v>56405</c:v>
                </c:pt>
                <c:pt idx="3">
                  <c:v>44502</c:v>
                </c:pt>
                <c:pt idx="4">
                  <c:v>38020</c:v>
                </c:pt>
                <c:pt idx="5">
                  <c:v>33400</c:v>
                </c:pt>
                <c:pt idx="6">
                  <c:v>18564</c:v>
                </c:pt>
                <c:pt idx="7">
                  <c:v>11201</c:v>
                </c:pt>
                <c:pt idx="8">
                  <c:v>14285</c:v>
                </c:pt>
                <c:pt idx="9">
                  <c:v>12705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4-4AD9-8B11-0E304A9E7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516936"/>
        <c:axId val="438517328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ASR5KFOTA!$BB$36:$CG$36</c:f>
              <c:numCache>
                <c:formatCode>[$-409]mmm\-yy;@</c:formatCode>
                <c:ptCount val="32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43831</c:v>
                </c:pt>
                <c:pt idx="14">
                  <c:v>43862</c:v>
                </c:pt>
                <c:pt idx="15">
                  <c:v>43891</c:v>
                </c:pt>
                <c:pt idx="16">
                  <c:v>43922</c:v>
                </c:pt>
                <c:pt idx="17">
                  <c:v>43952</c:v>
                </c:pt>
                <c:pt idx="18">
                  <c:v>43983</c:v>
                </c:pt>
                <c:pt idx="19">
                  <c:v>44013</c:v>
                </c:pt>
                <c:pt idx="20">
                  <c:v>44044</c:v>
                </c:pt>
                <c:pt idx="21">
                  <c:v>44075</c:v>
                </c:pt>
                <c:pt idx="22">
                  <c:v>44105</c:v>
                </c:pt>
                <c:pt idx="23">
                  <c:v>44136</c:v>
                </c:pt>
                <c:pt idx="24">
                  <c:v>44166</c:v>
                </c:pt>
                <c:pt idx="25">
                  <c:v>44197</c:v>
                </c:pt>
                <c:pt idx="26">
                  <c:v>44228</c:v>
                </c:pt>
                <c:pt idx="27">
                  <c:v>44256</c:v>
                </c:pt>
                <c:pt idx="28">
                  <c:v>44287</c:v>
                </c:pt>
                <c:pt idx="29">
                  <c:v>44317</c:v>
                </c:pt>
                <c:pt idx="30">
                  <c:v>44348</c:v>
                </c:pt>
                <c:pt idx="31">
                  <c:v>44378</c:v>
                </c:pt>
              </c:numCache>
              <c:extLst xmlns:c15="http://schemas.microsoft.com/office/drawing/2012/chart"/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22B4-4AD9-8B11-0E304A9E7B87}"/>
            </c:ext>
          </c:extLst>
        </c:ser>
        <c:ser>
          <c:idx val="1"/>
          <c:order val="1"/>
          <c:tx>
            <c:v>Trigger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ASR5KFOTA!$BB$36:$CG$36</c:f>
              <c:numCache>
                <c:formatCode>[$-409]mmm\-yy;@</c:formatCode>
                <c:ptCount val="32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43831</c:v>
                </c:pt>
                <c:pt idx="14">
                  <c:v>43862</c:v>
                </c:pt>
                <c:pt idx="15">
                  <c:v>43891</c:v>
                </c:pt>
                <c:pt idx="16">
                  <c:v>43922</c:v>
                </c:pt>
                <c:pt idx="17">
                  <c:v>43952</c:v>
                </c:pt>
                <c:pt idx="18">
                  <c:v>43983</c:v>
                </c:pt>
                <c:pt idx="19">
                  <c:v>44013</c:v>
                </c:pt>
                <c:pt idx="20">
                  <c:v>44044</c:v>
                </c:pt>
                <c:pt idx="21">
                  <c:v>44075</c:v>
                </c:pt>
                <c:pt idx="22">
                  <c:v>44105</c:v>
                </c:pt>
                <c:pt idx="23">
                  <c:v>44136</c:v>
                </c:pt>
                <c:pt idx="24">
                  <c:v>44166</c:v>
                </c:pt>
                <c:pt idx="25">
                  <c:v>44197</c:v>
                </c:pt>
                <c:pt idx="26">
                  <c:v>44228</c:v>
                </c:pt>
                <c:pt idx="27">
                  <c:v>44256</c:v>
                </c:pt>
                <c:pt idx="28">
                  <c:v>44287</c:v>
                </c:pt>
                <c:pt idx="29">
                  <c:v>44317</c:v>
                </c:pt>
                <c:pt idx="30">
                  <c:v>44348</c:v>
                </c:pt>
                <c:pt idx="31">
                  <c:v>44378</c:v>
                </c:pt>
              </c:numCache>
            </c:numRef>
          </c:cat>
          <c:val>
            <c:numRef>
              <c:f>ASR5KFOTA!$BB$56:$CG$56</c:f>
              <c:numCache>
                <c:formatCode>_(* #,##0_);_(* \(#,##0\);_(* "-"_);_(@_)</c:formatCode>
                <c:ptCount val="32"/>
                <c:pt idx="0">
                  <c:v>21000000</c:v>
                </c:pt>
                <c:pt idx="1">
                  <c:v>21000000</c:v>
                </c:pt>
                <c:pt idx="2">
                  <c:v>21000000</c:v>
                </c:pt>
                <c:pt idx="3">
                  <c:v>21000000</c:v>
                </c:pt>
                <c:pt idx="4">
                  <c:v>21000000</c:v>
                </c:pt>
                <c:pt idx="5">
                  <c:v>21000000</c:v>
                </c:pt>
                <c:pt idx="6">
                  <c:v>21000000</c:v>
                </c:pt>
                <c:pt idx="7">
                  <c:v>21000000</c:v>
                </c:pt>
                <c:pt idx="8">
                  <c:v>21000000</c:v>
                </c:pt>
                <c:pt idx="9">
                  <c:v>21000000</c:v>
                </c:pt>
                <c:pt idx="10">
                  <c:v>21000000</c:v>
                </c:pt>
                <c:pt idx="11">
                  <c:v>21000000</c:v>
                </c:pt>
                <c:pt idx="12">
                  <c:v>21000000</c:v>
                </c:pt>
                <c:pt idx="13">
                  <c:v>21000000</c:v>
                </c:pt>
                <c:pt idx="14">
                  <c:v>21000000</c:v>
                </c:pt>
                <c:pt idx="15">
                  <c:v>21000000</c:v>
                </c:pt>
                <c:pt idx="16">
                  <c:v>21000000</c:v>
                </c:pt>
                <c:pt idx="17">
                  <c:v>21000000</c:v>
                </c:pt>
                <c:pt idx="18">
                  <c:v>21000000</c:v>
                </c:pt>
                <c:pt idx="19">
                  <c:v>21000000</c:v>
                </c:pt>
                <c:pt idx="20">
                  <c:v>21000000</c:v>
                </c:pt>
                <c:pt idx="21">
                  <c:v>21000000</c:v>
                </c:pt>
                <c:pt idx="22">
                  <c:v>21000000</c:v>
                </c:pt>
                <c:pt idx="23">
                  <c:v>21000000</c:v>
                </c:pt>
                <c:pt idx="24">
                  <c:v>21000000</c:v>
                </c:pt>
                <c:pt idx="25">
                  <c:v>21000000</c:v>
                </c:pt>
                <c:pt idx="26">
                  <c:v>21000000</c:v>
                </c:pt>
                <c:pt idx="27">
                  <c:v>21000000</c:v>
                </c:pt>
                <c:pt idx="28">
                  <c:v>21000000</c:v>
                </c:pt>
                <c:pt idx="29">
                  <c:v>21000000</c:v>
                </c:pt>
                <c:pt idx="30">
                  <c:v>21000000</c:v>
                </c:pt>
                <c:pt idx="31">
                  <c:v>21000000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4-4AD9-8B11-0E304A9E7B87}"/>
            </c:ext>
          </c:extLst>
        </c:ser>
        <c:ser>
          <c:idx val="3"/>
          <c:order val="2"/>
          <c:tx>
            <c:v>Forecast</c:v>
          </c:tx>
          <c:spPr>
            <a:ln w="25400"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ASR5KFOTA!$BB$36:$CG$36</c:f>
              <c:numCache>
                <c:formatCode>[$-409]mmm\-yy;@</c:formatCode>
                <c:ptCount val="32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43831</c:v>
                </c:pt>
                <c:pt idx="14">
                  <c:v>43862</c:v>
                </c:pt>
                <c:pt idx="15">
                  <c:v>43891</c:v>
                </c:pt>
                <c:pt idx="16">
                  <c:v>43922</c:v>
                </c:pt>
                <c:pt idx="17">
                  <c:v>43952</c:v>
                </c:pt>
                <c:pt idx="18">
                  <c:v>43983</c:v>
                </c:pt>
                <c:pt idx="19">
                  <c:v>44013</c:v>
                </c:pt>
                <c:pt idx="20">
                  <c:v>44044</c:v>
                </c:pt>
                <c:pt idx="21">
                  <c:v>44075</c:v>
                </c:pt>
                <c:pt idx="22">
                  <c:v>44105</c:v>
                </c:pt>
                <c:pt idx="23">
                  <c:v>44136</c:v>
                </c:pt>
                <c:pt idx="24">
                  <c:v>44166</c:v>
                </c:pt>
                <c:pt idx="25">
                  <c:v>44197</c:v>
                </c:pt>
                <c:pt idx="26">
                  <c:v>44228</c:v>
                </c:pt>
                <c:pt idx="27">
                  <c:v>44256</c:v>
                </c:pt>
                <c:pt idx="28">
                  <c:v>44287</c:v>
                </c:pt>
                <c:pt idx="29">
                  <c:v>44317</c:v>
                </c:pt>
                <c:pt idx="30">
                  <c:v>44348</c:v>
                </c:pt>
                <c:pt idx="31">
                  <c:v>44378</c:v>
                </c:pt>
              </c:numCache>
            </c:numRef>
          </c:cat>
          <c:val>
            <c:numRef>
              <c:f>ASR5KFOTA!$BB$37:$CG$37</c:f>
              <c:numCache>
                <c:formatCode>_(* #,##0_);_(* \(#,##0\);_(* "-"??_);_(@_)</c:formatCode>
                <c:ptCount val="32"/>
                <c:pt idx="0">
                  <c:v>5048609.4443164077</c:v>
                </c:pt>
                <c:pt idx="1">
                  <c:v>5139127.2507886533</c:v>
                </c:pt>
                <c:pt idx="2">
                  <c:v>5229673.4171802439</c:v>
                </c:pt>
                <c:pt idx="3">
                  <c:v>5320372.5434729438</c:v>
                </c:pt>
                <c:pt idx="4">
                  <c:v>5411227.1920181355</c:v>
                </c:pt>
                <c:pt idx="5">
                  <c:v>5502239.9691645401</c:v>
                </c:pt>
                <c:pt idx="6">
                  <c:v>5593413.5260084337</c:v>
                </c:pt>
                <c:pt idx="7">
                  <c:v>5684750.5591567429</c:v>
                </c:pt>
                <c:pt idx="8">
                  <c:v>5776253.8115032585</c:v>
                </c:pt>
                <c:pt idx="9">
                  <c:v>5867926.0730181281</c:v>
                </c:pt>
                <c:pt idx="10">
                  <c:v>5959770.1815509303</c:v>
                </c:pt>
                <c:pt idx="11">
                  <c:v>6051789.0236475142</c:v>
                </c:pt>
                <c:pt idx="12">
                  <c:v>6143985.5353808813</c:v>
                </c:pt>
                <c:pt idx="13">
                  <c:v>6236039.8322969554</c:v>
                </c:pt>
                <c:pt idx="14">
                  <c:v>6328268.1779535152</c:v>
                </c:pt>
                <c:pt idx="15">
                  <c:v>6420673.6364495317</c:v>
                </c:pt>
                <c:pt idx="16">
                  <c:v>6513259.3243047846</c:v>
                </c:pt>
                <c:pt idx="17">
                  <c:v>6606028.4113524621</c:v>
                </c:pt>
                <c:pt idx="18">
                  <c:v>6698984.1216470692</c:v>
                </c:pt>
                <c:pt idx="19">
                  <c:v>6792129.7343878653</c:v>
                </c:pt>
                <c:pt idx="20">
                  <c:v>6885468.5848581418</c:v>
                </c:pt>
                <c:pt idx="21">
                  <c:v>6979004.0653805593</c:v>
                </c:pt>
                <c:pt idx="22">
                  <c:v>7072739.6262888964</c:v>
                </c:pt>
                <c:pt idx="23">
                  <c:v>7166678.776916408</c:v>
                </c:pt>
                <c:pt idx="24">
                  <c:v>7260825.0866011363</c:v>
                </c:pt>
                <c:pt idx="25">
                  <c:v>7355563.5246245544</c:v>
                </c:pt>
                <c:pt idx="26">
                  <c:v>7450526.3150719311</c:v>
                </c:pt>
                <c:pt idx="27">
                  <c:v>7545717.2448652247</c:v>
                </c:pt>
                <c:pt idx="28">
                  <c:v>7641140.1658296837</c:v>
                </c:pt>
                <c:pt idx="29">
                  <c:v>7736798.9958030414</c:v>
                </c:pt>
                <c:pt idx="30">
                  <c:v>7832697.7197637474</c:v>
                </c:pt>
                <c:pt idx="31">
                  <c:v>7923907.0590255996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4-4AD9-8B11-0E304A9E7B87}"/>
            </c:ext>
          </c:extLst>
        </c:ser>
        <c:ser>
          <c:idx val="7"/>
          <c:order val="3"/>
          <c:tx>
            <c:v>Failover Forecast</c:v>
          </c:tx>
          <c:spPr>
            <a:ln w="254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ASR5KFOTA!$BB$36:$CG$36</c:f>
              <c:numCache>
                <c:formatCode>[$-409]mmm\-yy;@</c:formatCode>
                <c:ptCount val="32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43831</c:v>
                </c:pt>
                <c:pt idx="14">
                  <c:v>43862</c:v>
                </c:pt>
                <c:pt idx="15">
                  <c:v>43891</c:v>
                </c:pt>
                <c:pt idx="16">
                  <c:v>43922</c:v>
                </c:pt>
                <c:pt idx="17">
                  <c:v>43952</c:v>
                </c:pt>
                <c:pt idx="18">
                  <c:v>43983</c:v>
                </c:pt>
                <c:pt idx="19">
                  <c:v>44013</c:v>
                </c:pt>
                <c:pt idx="20">
                  <c:v>44044</c:v>
                </c:pt>
                <c:pt idx="21">
                  <c:v>44075</c:v>
                </c:pt>
                <c:pt idx="22">
                  <c:v>44105</c:v>
                </c:pt>
                <c:pt idx="23">
                  <c:v>44136</c:v>
                </c:pt>
                <c:pt idx="24">
                  <c:v>44166</c:v>
                </c:pt>
                <c:pt idx="25">
                  <c:v>44197</c:v>
                </c:pt>
                <c:pt idx="26">
                  <c:v>44228</c:v>
                </c:pt>
                <c:pt idx="27">
                  <c:v>44256</c:v>
                </c:pt>
                <c:pt idx="28">
                  <c:v>44287</c:v>
                </c:pt>
                <c:pt idx="29">
                  <c:v>44317</c:v>
                </c:pt>
                <c:pt idx="30">
                  <c:v>44348</c:v>
                </c:pt>
                <c:pt idx="31">
                  <c:v>44378</c:v>
                </c:pt>
              </c:numCache>
            </c:numRef>
          </c:cat>
          <c:val>
            <c:numRef>
              <c:f>ASR5KFOTA!$BB$60:$CG$60</c:f>
              <c:numCache>
                <c:formatCode>_(* #,##0_);_(* \(#,##0\);_(* "-"??_);_(@_)</c:formatCode>
                <c:ptCount val="32"/>
                <c:pt idx="0">
                  <c:v>6685700.0270657167</c:v>
                </c:pt>
                <c:pt idx="1">
                  <c:v>6805591.0543234665</c:v>
                </c:pt>
                <c:pt idx="2">
                  <c:v>6925522.1873219628</c:v>
                </c:pt>
                <c:pt idx="3">
                  <c:v>7045655.4603910213</c:v>
                </c:pt>
                <c:pt idx="4">
                  <c:v>7165994.2598533854</c:v>
                </c:pt>
                <c:pt idx="5">
                  <c:v>7286542.0301560909</c:v>
                </c:pt>
                <c:pt idx="6">
                  <c:v>7407302.2748613115</c:v>
                </c:pt>
                <c:pt idx="7">
                  <c:v>7528278.5576542234</c:v>
                </c:pt>
                <c:pt idx="8">
                  <c:v>7649474.503368183</c:v>
                </c:pt>
                <c:pt idx="9">
                  <c:v>7770893.7990274392</c:v>
                </c:pt>
                <c:pt idx="10">
                  <c:v>7892540.1949077761</c:v>
                </c:pt>
                <c:pt idx="11">
                  <c:v>8014417.5056153303</c:v>
                </c:pt>
                <c:pt idx="12">
                  <c:v>8136529.611183946</c:v>
                </c:pt>
                <c:pt idx="13">
                  <c:v>8258460.7260221783</c:v>
                </c:pt>
                <c:pt idx="14">
                  <c:v>8380622.0580316959</c:v>
                </c:pt>
                <c:pt idx="15">
                  <c:v>8503017.6569135096</c:v>
                </c:pt>
                <c:pt idx="16">
                  <c:v>8625651.6416298673</c:v>
                </c:pt>
                <c:pt idx="17">
                  <c:v>8748528.2015833501</c:v>
                </c:pt>
                <c:pt idx="18">
                  <c:v>8871651.5978161488</c:v>
                </c:pt>
                <c:pt idx="19">
                  <c:v>8995026.1642298922</c:v>
                </c:pt>
                <c:pt idx="20">
                  <c:v>9118656.3088263553</c:v>
                </c:pt>
                <c:pt idx="21">
                  <c:v>9242546.5149693936</c:v>
                </c:pt>
                <c:pt idx="22">
                  <c:v>9366701.3426685426</c:v>
                </c:pt>
                <c:pt idx="23">
                  <c:v>9491125.4298845585</c:v>
                </c:pt>
                <c:pt idx="24">
                  <c:v>9615823.4938573316</c:v>
                </c:pt>
                <c:pt idx="25">
                  <c:v>9741296.0730474852</c:v>
                </c:pt>
                <c:pt idx="26">
                  <c:v>9867065.1384765971</c:v>
                </c:pt>
                <c:pt idx="27">
                  <c:v>9993135.6941920314</c:v>
                </c:pt>
                <c:pt idx="28">
                  <c:v>10119512.829975992</c:v>
                </c:pt>
                <c:pt idx="29">
                  <c:v>10246201.722810319</c:v>
                </c:pt>
                <c:pt idx="30">
                  <c:v>10373207.638366403</c:v>
                </c:pt>
                <c:pt idx="31">
                  <c:v>10494122.60098183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B4-4AD9-8B11-0E304A9E7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16936"/>
        <c:axId val="438517328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ASR5KFOTA!$BB$36:$CG$36</c15:sqref>
                        </c15:formulaRef>
                      </c:ext>
                    </c:extLst>
                    <c:numCache>
                      <c:formatCode>[$-409]mmm\-yy;@</c:formatCode>
                      <c:ptCount val="32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  <c:pt idx="13">
                        <c:v>43831</c:v>
                      </c:pt>
                      <c:pt idx="14">
                        <c:v>43862</c:v>
                      </c:pt>
                      <c:pt idx="15">
                        <c:v>43891</c:v>
                      </c:pt>
                      <c:pt idx="16">
                        <c:v>43922</c:v>
                      </c:pt>
                      <c:pt idx="17">
                        <c:v>43952</c:v>
                      </c:pt>
                      <c:pt idx="18">
                        <c:v>43983</c:v>
                      </c:pt>
                      <c:pt idx="19">
                        <c:v>44013</c:v>
                      </c:pt>
                      <c:pt idx="20">
                        <c:v>44044</c:v>
                      </c:pt>
                      <c:pt idx="21">
                        <c:v>44075</c:v>
                      </c:pt>
                      <c:pt idx="22">
                        <c:v>44105</c:v>
                      </c:pt>
                      <c:pt idx="23">
                        <c:v>44136</c:v>
                      </c:pt>
                      <c:pt idx="24">
                        <c:v>44166</c:v>
                      </c:pt>
                      <c:pt idx="25">
                        <c:v>44197</c:v>
                      </c:pt>
                      <c:pt idx="26">
                        <c:v>44228</c:v>
                      </c:pt>
                      <c:pt idx="27">
                        <c:v>44256</c:v>
                      </c:pt>
                      <c:pt idx="28">
                        <c:v>44287</c:v>
                      </c:pt>
                      <c:pt idx="29">
                        <c:v>44317</c:v>
                      </c:pt>
                      <c:pt idx="30">
                        <c:v>44348</c:v>
                      </c:pt>
                      <c:pt idx="31">
                        <c:v>44378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2B4-4AD9-8B11-0E304A9E7B87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ASR5KFOTA!$BB$36:$CG$36</c15:sqref>
                        </c15:formulaRef>
                      </c:ext>
                    </c:extLst>
                    <c:numCache>
                      <c:formatCode>[$-409]mmm\-yy;@</c:formatCode>
                      <c:ptCount val="32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  <c:pt idx="13">
                        <c:v>43831</c:v>
                      </c:pt>
                      <c:pt idx="14">
                        <c:v>43862</c:v>
                      </c:pt>
                      <c:pt idx="15">
                        <c:v>43891</c:v>
                      </c:pt>
                      <c:pt idx="16">
                        <c:v>43922</c:v>
                      </c:pt>
                      <c:pt idx="17">
                        <c:v>43952</c:v>
                      </c:pt>
                      <c:pt idx="18">
                        <c:v>43983</c:v>
                      </c:pt>
                      <c:pt idx="19">
                        <c:v>44013</c:v>
                      </c:pt>
                      <c:pt idx="20">
                        <c:v>44044</c:v>
                      </c:pt>
                      <c:pt idx="21">
                        <c:v>44075</c:v>
                      </c:pt>
                      <c:pt idx="22">
                        <c:v>44105</c:v>
                      </c:pt>
                      <c:pt idx="23">
                        <c:v>44136</c:v>
                      </c:pt>
                      <c:pt idx="24">
                        <c:v>44166</c:v>
                      </c:pt>
                      <c:pt idx="25">
                        <c:v>44197</c:v>
                      </c:pt>
                      <c:pt idx="26">
                        <c:v>44228</c:v>
                      </c:pt>
                      <c:pt idx="27">
                        <c:v>44256</c:v>
                      </c:pt>
                      <c:pt idx="28">
                        <c:v>44287</c:v>
                      </c:pt>
                      <c:pt idx="29">
                        <c:v>44317</c:v>
                      </c:pt>
                      <c:pt idx="30">
                        <c:v>44348</c:v>
                      </c:pt>
                      <c:pt idx="31">
                        <c:v>44378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'[113]ASR5K+FOTA'!$O$63:$AX$63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25808.891615263998</c:v>
                      </c:pt>
                      <c:pt idx="1">
                        <c:v>28869.652875754131</c:v>
                      </c:pt>
                      <c:pt idx="2">
                        <c:v>36659.462019181039</c:v>
                      </c:pt>
                      <c:pt idx="3">
                        <c:v>43287.504724961866</c:v>
                      </c:pt>
                      <c:pt idx="4">
                        <c:v>45894.670113170694</c:v>
                      </c:pt>
                      <c:pt idx="5">
                        <c:v>48683.633423606705</c:v>
                      </c:pt>
                      <c:pt idx="6">
                        <c:v>51544.804774851262</c:v>
                      </c:pt>
                      <c:pt idx="7">
                        <c:v>55213.135482270256</c:v>
                      </c:pt>
                      <c:pt idx="8">
                        <c:v>62441.714810892299</c:v>
                      </c:pt>
                      <c:pt idx="9">
                        <c:v>62670.558025489641</c:v>
                      </c:pt>
                      <c:pt idx="10">
                        <c:v>66321.381686287015</c:v>
                      </c:pt>
                      <c:pt idx="11">
                        <c:v>66473.790087786387</c:v>
                      </c:pt>
                      <c:pt idx="12">
                        <c:v>68576.401601104735</c:v>
                      </c:pt>
                      <c:pt idx="13">
                        <c:v>70081.849520470263</c:v>
                      </c:pt>
                      <c:pt idx="14">
                        <c:v>77172.3697904</c:v>
                      </c:pt>
                      <c:pt idx="15">
                        <c:v>79875.558116489585</c:v>
                      </c:pt>
                      <c:pt idx="16">
                        <c:v>84909.417118866055</c:v>
                      </c:pt>
                      <c:pt idx="17">
                        <c:v>97473.042103626009</c:v>
                      </c:pt>
                      <c:pt idx="18">
                        <c:v>97128.248916682292</c:v>
                      </c:pt>
                      <c:pt idx="19">
                        <c:v>101748.21542477894</c:v>
                      </c:pt>
                      <c:pt idx="20">
                        <c:v>106281.4990224668</c:v>
                      </c:pt>
                      <c:pt idx="21">
                        <c:v>110603.84424207822</c:v>
                      </c:pt>
                      <c:pt idx="22">
                        <c:v>115199.44475263986</c:v>
                      </c:pt>
                      <c:pt idx="23">
                        <c:v>121310.28675953625</c:v>
                      </c:pt>
                      <c:pt idx="24">
                        <c:v>118245.32224532648</c:v>
                      </c:pt>
                      <c:pt idx="25">
                        <c:v>109874.4869957858</c:v>
                      </c:pt>
                      <c:pt idx="26">
                        <c:v>90697.269558984088</c:v>
                      </c:pt>
                      <c:pt idx="27">
                        <c:v>75931.399040819524</c:v>
                      </c:pt>
                      <c:pt idx="28">
                        <c:v>46603.540897066661</c:v>
                      </c:pt>
                      <c:pt idx="29">
                        <c:v>35198.605150399999</c:v>
                      </c:pt>
                      <c:pt idx="30">
                        <c:v>25137.517363733336</c:v>
                      </c:pt>
                      <c:pt idx="31">
                        <c:v>14640.960977066668</c:v>
                      </c:pt>
                      <c:pt idx="32">
                        <c:v>15188.042510400002</c:v>
                      </c:pt>
                      <c:pt idx="33">
                        <c:v>15735.124043733336</c:v>
                      </c:pt>
                      <c:pt idx="34">
                        <c:v>16282.205577066668</c:v>
                      </c:pt>
                      <c:pt idx="35">
                        <c:v>16829.287110400001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2B4-4AD9-8B11-0E304A9E7B87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ASR5KFOTA!$BB$36:$CG$36</c15:sqref>
                        </c15:formulaRef>
                      </c:ext>
                    </c:extLst>
                    <c:numCache>
                      <c:formatCode>[$-409]mmm\-yy;@</c:formatCode>
                      <c:ptCount val="32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  <c:pt idx="13">
                        <c:v>43831</c:v>
                      </c:pt>
                      <c:pt idx="14">
                        <c:v>43862</c:v>
                      </c:pt>
                      <c:pt idx="15">
                        <c:v>43891</c:v>
                      </c:pt>
                      <c:pt idx="16">
                        <c:v>43922</c:v>
                      </c:pt>
                      <c:pt idx="17">
                        <c:v>43952</c:v>
                      </c:pt>
                      <c:pt idx="18">
                        <c:v>43983</c:v>
                      </c:pt>
                      <c:pt idx="19">
                        <c:v>44013</c:v>
                      </c:pt>
                      <c:pt idx="20">
                        <c:v>44044</c:v>
                      </c:pt>
                      <c:pt idx="21">
                        <c:v>44075</c:v>
                      </c:pt>
                      <c:pt idx="22">
                        <c:v>44105</c:v>
                      </c:pt>
                      <c:pt idx="23">
                        <c:v>44136</c:v>
                      </c:pt>
                      <c:pt idx="24">
                        <c:v>44166</c:v>
                      </c:pt>
                      <c:pt idx="25">
                        <c:v>44197</c:v>
                      </c:pt>
                      <c:pt idx="26">
                        <c:v>44228</c:v>
                      </c:pt>
                      <c:pt idx="27">
                        <c:v>44256</c:v>
                      </c:pt>
                      <c:pt idx="28">
                        <c:v>44287</c:v>
                      </c:pt>
                      <c:pt idx="29">
                        <c:v>44317</c:v>
                      </c:pt>
                      <c:pt idx="30">
                        <c:v>44348</c:v>
                      </c:pt>
                      <c:pt idx="31">
                        <c:v>44378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2B4-4AD9-8B11-0E304A9E7B87}"/>
                  </c:ext>
                </c:extLst>
              </c15:ser>
            </c15:filteredLineSeries>
          </c:ext>
        </c:extLst>
      </c:lineChart>
      <c:dateAx>
        <c:axId val="43851693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8517328"/>
        <c:crosses val="autoZero"/>
        <c:auto val="1"/>
        <c:lblOffset val="100"/>
        <c:baseTimeUnit val="months"/>
      </c:dateAx>
      <c:valAx>
        <c:axId val="43851732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Sessions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8516936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TOR-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GGSN/PGW Throughput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invertIfNegative val="0"/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1-40C5-B4BC-32FE821E4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356640"/>
        <c:axId val="439357032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  <c:extLst xmlns:c15="http://schemas.microsoft.com/office/drawing/2012/chart"/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5-2721-40C5-B4BC-32FE821E4495}"/>
            </c:ext>
          </c:extLst>
        </c:ser>
        <c:ser>
          <c:idx val="1"/>
          <c:order val="1"/>
          <c:tx>
            <c:v>Eng Limit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ASR5KFOTA!$BB$142:$BN$142</c:f>
              <c:numCache>
                <c:formatCode>_(* #,##0_);_(* \(#,##0\);_(* "-"_);_(@_)</c:formatCode>
                <c:ptCount val="13"/>
                <c:pt idx="0">
                  <c:v>2000</c:v>
                </c:pt>
                <c:pt idx="1">
                  <c:v>2000</c:v>
                </c:pt>
                <c:pt idx="2">
                  <c:v>6000</c:v>
                </c:pt>
                <c:pt idx="3">
                  <c:v>6000</c:v>
                </c:pt>
                <c:pt idx="4">
                  <c:v>6000</c:v>
                </c:pt>
                <c:pt idx="5">
                  <c:v>6000</c:v>
                </c:pt>
                <c:pt idx="6">
                  <c:v>6000</c:v>
                </c:pt>
                <c:pt idx="7">
                  <c:v>6000</c:v>
                </c:pt>
                <c:pt idx="8">
                  <c:v>6000</c:v>
                </c:pt>
                <c:pt idx="9">
                  <c:v>6000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1-40C5-B4BC-32FE821E4495}"/>
            </c:ext>
          </c:extLst>
        </c:ser>
        <c:ser>
          <c:idx val="3"/>
          <c:order val="2"/>
          <c:tx>
            <c:v>Forecast</c:v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ASR5KFOTA!$BB$140:$BN$140</c:f>
              <c:numCache>
                <c:formatCode>_(* #,##0_);_(* \(#,##0\);_(* "-"??_);_(@_)</c:formatCode>
                <c:ptCount val="13"/>
                <c:pt idx="0">
                  <c:v>985.87801055194348</c:v>
                </c:pt>
                <c:pt idx="1">
                  <c:v>1019.0373528789636</c:v>
                </c:pt>
                <c:pt idx="2">
                  <c:v>1052.7645894142452</c:v>
                </c:pt>
                <c:pt idx="3">
                  <c:v>1087.067154806482</c:v>
                </c:pt>
                <c:pt idx="4">
                  <c:v>1121.9467502035411</c:v>
                </c:pt>
                <c:pt idx="5">
                  <c:v>1157.4051122738001</c:v>
                </c:pt>
                <c:pt idx="6">
                  <c:v>1193.4440139190924</c:v>
                </c:pt>
                <c:pt idx="7">
                  <c:v>1230.0652650015841</c:v>
                </c:pt>
                <c:pt idx="8">
                  <c:v>1267.2707130848491</c:v>
                </c:pt>
                <c:pt idx="9">
                  <c:v>1305.0622441894095</c:v>
                </c:pt>
                <c:pt idx="10">
                  <c:v>1343.4417835630281</c:v>
                </c:pt>
                <c:pt idx="11">
                  <c:v>1382.4112964660235</c:v>
                </c:pt>
                <c:pt idx="12">
                  <c:v>1421.978445452947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1-40C5-B4BC-32FE821E4495}"/>
            </c:ext>
          </c:extLst>
        </c:ser>
        <c:ser>
          <c:idx val="7"/>
          <c:order val="3"/>
          <c:tx>
            <c:v>Failover Forecast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ASR5KFOTA!$BB$143:$BN$143</c:f>
              <c:numCache>
                <c:formatCode>_(* #,##0_);_(* \(#,##0\);_(* "-"??_);_(@_)</c:formatCode>
                <c:ptCount val="13"/>
                <c:pt idx="0">
                  <c:v>1408.3971579313479</c:v>
                </c:pt>
                <c:pt idx="1">
                  <c:v>1455.7676469699481</c:v>
                </c:pt>
                <c:pt idx="2">
                  <c:v>1503.9494134489216</c:v>
                </c:pt>
                <c:pt idx="3">
                  <c:v>1552.9530782949744</c:v>
                </c:pt>
                <c:pt idx="4">
                  <c:v>1602.7810717193445</c:v>
                </c:pt>
                <c:pt idx="5">
                  <c:v>1653.4358746768576</c:v>
                </c:pt>
                <c:pt idx="6">
                  <c:v>1704.9200198844178</c:v>
                </c:pt>
                <c:pt idx="7">
                  <c:v>1757.236092859406</c:v>
                </c:pt>
                <c:pt idx="8">
                  <c:v>1810.3867329783559</c:v>
                </c:pt>
                <c:pt idx="9">
                  <c:v>1864.3746345562993</c:v>
                </c:pt>
                <c:pt idx="10">
                  <c:v>1919.2025479471831</c:v>
                </c:pt>
                <c:pt idx="11">
                  <c:v>1974.8732806657481</c:v>
                </c:pt>
                <c:pt idx="12">
                  <c:v>2031.3977792184958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21-40C5-B4BC-32FE821E4495}"/>
            </c:ext>
          </c:extLst>
        </c:ser>
        <c:ser>
          <c:idx val="2"/>
          <c:order val="5"/>
          <c:tx>
            <c:v>Failover Forecast w/ FOTA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  <c:extLst xmlns:c15="http://schemas.microsoft.com/office/drawing/2012/chart"/>
            </c:numRef>
          </c:cat>
          <c:val>
            <c:numRef>
              <c:f>ASR5KFOTA!$BB$144:$CL$144</c:f>
              <c:numCache>
                <c:formatCode>_(* #,##0_);_(* \(#,##0\);_(* "-"??_);_(@_)</c:formatCode>
                <c:ptCount val="37"/>
                <c:pt idx="0">
                  <c:v>1908.3971579313479</c:v>
                </c:pt>
                <c:pt idx="1">
                  <c:v>1955.7676469699481</c:v>
                </c:pt>
                <c:pt idx="2">
                  <c:v>2003.9494134489216</c:v>
                </c:pt>
                <c:pt idx="3">
                  <c:v>2052.9530782949741</c:v>
                </c:pt>
                <c:pt idx="4">
                  <c:v>2102.7810717193443</c:v>
                </c:pt>
                <c:pt idx="5">
                  <c:v>2153.4358746768576</c:v>
                </c:pt>
                <c:pt idx="6">
                  <c:v>2204.9200198844178</c:v>
                </c:pt>
                <c:pt idx="7">
                  <c:v>2257.2360928594057</c:v>
                </c:pt>
                <c:pt idx="8">
                  <c:v>2310.3867329783561</c:v>
                </c:pt>
                <c:pt idx="9">
                  <c:v>2364.3746345562995</c:v>
                </c:pt>
                <c:pt idx="10">
                  <c:v>2419.2025479471831</c:v>
                </c:pt>
                <c:pt idx="11">
                  <c:v>2474.8732806657481</c:v>
                </c:pt>
                <c:pt idx="12">
                  <c:v>2531.3977792184955</c:v>
                </c:pt>
                <c:pt idx="13">
                  <c:v>2820.3999122798145</c:v>
                </c:pt>
                <c:pt idx="14">
                  <c:v>2877.8145954089432</c:v>
                </c:pt>
                <c:pt idx="15">
                  <c:v>2935.9644025923581</c:v>
                </c:pt>
                <c:pt idx="16">
                  <c:v>2994.8522082195568</c:v>
                </c:pt>
                <c:pt idx="17">
                  <c:v>3054.4809451752112</c:v>
                </c:pt>
                <c:pt idx="18">
                  <c:v>3114.8536059928247</c:v>
                </c:pt>
                <c:pt idx="19">
                  <c:v>3175.9732440306211</c:v>
                </c:pt>
                <c:pt idx="20">
                  <c:v>3237.8429746701368</c:v>
                </c:pt>
                <c:pt idx="21">
                  <c:v>3300.465976537891</c:v>
                </c:pt>
                <c:pt idx="22">
                  <c:v>3363.8454927506309</c:v>
                </c:pt>
                <c:pt idx="23">
                  <c:v>3427.9848321845398</c:v>
                </c:pt>
                <c:pt idx="24">
                  <c:v>3492.8873707689099</c:v>
                </c:pt>
                <c:pt idx="25">
                  <c:v>3558.5565528047255</c:v>
                </c:pt>
                <c:pt idx="26">
                  <c:v>3624.9958923086069</c:v>
                </c:pt>
                <c:pt idx="27">
                  <c:v>3692.20897438264</c:v>
                </c:pt>
                <c:pt idx="28">
                  <c:v>3760.1994566105409</c:v>
                </c:pt>
                <c:pt idx="29">
                  <c:v>3828.9710704806807</c:v>
                </c:pt>
                <c:pt idx="30">
                  <c:v>3898.527622836461</c:v>
                </c:pt>
                <c:pt idx="31">
                  <c:v>4337.0854547175404</c:v>
                </c:pt>
                <c:pt idx="32">
                  <c:v>4416.3208677522271</c:v>
                </c:pt>
                <c:pt idx="33">
                  <c:v>4496.4506238794174</c:v>
                </c:pt>
                <c:pt idx="34">
                  <c:v>4577.4793265697299</c:v>
                </c:pt>
                <c:pt idx="35">
                  <c:v>4661.1219482272973</c:v>
                </c:pt>
                <c:pt idx="36">
                  <c:v>4745.6996553457875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21-40C5-B4BC-32FE821E4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356640"/>
        <c:axId val="439357032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721-40C5-B4BC-32FE821E4495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721-40C5-B4BC-32FE821E4495}"/>
                  </c:ext>
                </c:extLst>
              </c15:ser>
            </c15:filteredLineSeries>
          </c:ext>
        </c:extLst>
      </c:lineChart>
      <c:dateAx>
        <c:axId val="43935664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357032"/>
        <c:crosses val="autoZero"/>
        <c:auto val="1"/>
        <c:lblOffset val="100"/>
        <c:baseTimeUnit val="months"/>
      </c:dateAx>
      <c:valAx>
        <c:axId val="43935703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Mbps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356640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TOR-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ASR Session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invertIfNegative val="0"/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8-495B-970E-FEF35D67B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518112"/>
        <c:axId val="438517720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 xmlns:c15="http://schemas.microsoft.com/office/drawing/2012/chart"/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F198-495B-970E-FEF35D67BB57}"/>
            </c:ext>
          </c:extLst>
        </c:ser>
        <c:ser>
          <c:idx val="1"/>
          <c:order val="1"/>
          <c:tx>
            <c:v>Eng Limit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ASR5KFOTA!$BB$146:$BB$146</c:f>
              <c:numCache>
                <c:formatCode>_(* #,##0_);_(* \(#,##0\);_(* "-"_);_(@_)</c:formatCode>
                <c:ptCount val="1"/>
                <c:pt idx="0">
                  <c:v>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8-495B-970E-FEF35D67BB57}"/>
            </c:ext>
          </c:extLst>
        </c:ser>
        <c:ser>
          <c:idx val="3"/>
          <c:order val="2"/>
          <c:tx>
            <c:v>Forecast</c:v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ASR5KFOTA!$BB$139:$BB$139</c:f>
              <c:numCache>
                <c:formatCode>_(* #,##0_);_(* \(#,##0\);_(* "-"??_);_(@_)</c:formatCode>
                <c:ptCount val="1"/>
                <c:pt idx="0">
                  <c:v>30510.557840668793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8-495B-970E-FEF35D67BB57}"/>
            </c:ext>
          </c:extLst>
        </c:ser>
        <c:ser>
          <c:idx val="7"/>
          <c:order val="3"/>
          <c:tx>
            <c:v>Failover Forecast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</c:numRef>
          </c:cat>
          <c:val>
            <c:numRef>
              <c:f>ASR5KFOTA!$BB$147:$BB$147</c:f>
              <c:numCache>
                <c:formatCode>_(* #,##0_);_(* \(#,##0\);_(* "-"??_);_(@_)</c:formatCode>
                <c:ptCount val="1"/>
                <c:pt idx="0">
                  <c:v>43586.511200955421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98-495B-970E-FEF35D67B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18112"/>
        <c:axId val="438517720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198-495B-970E-FEF35D67BB57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'[113]ASR5K+FOTA'!$O$63:$AX$63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25808.891615263998</c:v>
                      </c:pt>
                      <c:pt idx="1">
                        <c:v>28869.652875754131</c:v>
                      </c:pt>
                      <c:pt idx="2">
                        <c:v>36659.462019181039</c:v>
                      </c:pt>
                      <c:pt idx="3">
                        <c:v>43287.504724961866</c:v>
                      </c:pt>
                      <c:pt idx="4">
                        <c:v>45894.670113170694</c:v>
                      </c:pt>
                      <c:pt idx="5">
                        <c:v>48683.633423606705</c:v>
                      </c:pt>
                      <c:pt idx="6">
                        <c:v>51544.804774851262</c:v>
                      </c:pt>
                      <c:pt idx="7">
                        <c:v>55213.135482270256</c:v>
                      </c:pt>
                      <c:pt idx="8">
                        <c:v>62441.714810892299</c:v>
                      </c:pt>
                      <c:pt idx="9">
                        <c:v>62670.558025489641</c:v>
                      </c:pt>
                      <c:pt idx="10">
                        <c:v>66321.381686287015</c:v>
                      </c:pt>
                      <c:pt idx="11">
                        <c:v>66473.790087786387</c:v>
                      </c:pt>
                      <c:pt idx="12">
                        <c:v>68576.401601104735</c:v>
                      </c:pt>
                      <c:pt idx="13">
                        <c:v>70081.849520470263</c:v>
                      </c:pt>
                      <c:pt idx="14">
                        <c:v>77172.3697904</c:v>
                      </c:pt>
                      <c:pt idx="15">
                        <c:v>79875.558116489585</c:v>
                      </c:pt>
                      <c:pt idx="16">
                        <c:v>84909.417118866055</c:v>
                      </c:pt>
                      <c:pt idx="17">
                        <c:v>97473.042103626009</c:v>
                      </c:pt>
                      <c:pt idx="18">
                        <c:v>97128.248916682292</c:v>
                      </c:pt>
                      <c:pt idx="19">
                        <c:v>101748.21542477894</c:v>
                      </c:pt>
                      <c:pt idx="20">
                        <c:v>106281.4990224668</c:v>
                      </c:pt>
                      <c:pt idx="21">
                        <c:v>110603.84424207822</c:v>
                      </c:pt>
                      <c:pt idx="22">
                        <c:v>115199.44475263986</c:v>
                      </c:pt>
                      <c:pt idx="23">
                        <c:v>121310.28675953625</c:v>
                      </c:pt>
                      <c:pt idx="24">
                        <c:v>118245.32224532648</c:v>
                      </c:pt>
                      <c:pt idx="25">
                        <c:v>109874.4869957858</c:v>
                      </c:pt>
                      <c:pt idx="26">
                        <c:v>90697.269558984088</c:v>
                      </c:pt>
                      <c:pt idx="27">
                        <c:v>75931.399040819524</c:v>
                      </c:pt>
                      <c:pt idx="28">
                        <c:v>46603.540897066661</c:v>
                      </c:pt>
                      <c:pt idx="29">
                        <c:v>35198.605150399999</c:v>
                      </c:pt>
                      <c:pt idx="30">
                        <c:v>25137.517363733336</c:v>
                      </c:pt>
                      <c:pt idx="31">
                        <c:v>14640.960977066668</c:v>
                      </c:pt>
                      <c:pt idx="32">
                        <c:v>15188.042510400002</c:v>
                      </c:pt>
                      <c:pt idx="33">
                        <c:v>15735.124043733336</c:v>
                      </c:pt>
                      <c:pt idx="34">
                        <c:v>16282.205577066668</c:v>
                      </c:pt>
                      <c:pt idx="35">
                        <c:v>16829.287110400001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98-495B-970E-FEF35D67BB57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198-495B-970E-FEF35D67BB57}"/>
                  </c:ext>
                </c:extLst>
              </c15:ser>
            </c15:filteredLineSeries>
          </c:ext>
        </c:extLst>
      </c:lineChart>
      <c:dateAx>
        <c:axId val="4385181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8517720"/>
        <c:crosses val="autoZero"/>
        <c:auto val="1"/>
        <c:lblOffset val="100"/>
        <c:baseTimeUnit val="months"/>
      </c:dateAx>
      <c:valAx>
        <c:axId val="43851772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Sessions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8518112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VAN-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GGSN/PGW Throughput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invertIfNegative val="0"/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F-4A8E-A4F3-C73856208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711824"/>
        <c:axId val="439712216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  <c:extLst xmlns:c15="http://schemas.microsoft.com/office/drawing/2012/chart"/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5-DFCF-4A8E-A4F3-C73856208D6F}"/>
            </c:ext>
          </c:extLst>
        </c:ser>
        <c:ser>
          <c:idx val="1"/>
          <c:order val="1"/>
          <c:tx>
            <c:v>Eng Limit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ASR5KFOTA!$BB$142:$BN$142</c:f>
              <c:numCache>
                <c:formatCode>_(* #,##0_);_(* \(#,##0\);_(* "-"_);_(@_)</c:formatCode>
                <c:ptCount val="13"/>
                <c:pt idx="0">
                  <c:v>2000</c:v>
                </c:pt>
                <c:pt idx="1">
                  <c:v>2000</c:v>
                </c:pt>
                <c:pt idx="2">
                  <c:v>6000</c:v>
                </c:pt>
                <c:pt idx="3">
                  <c:v>6000</c:v>
                </c:pt>
                <c:pt idx="4">
                  <c:v>6000</c:v>
                </c:pt>
                <c:pt idx="5">
                  <c:v>6000</c:v>
                </c:pt>
                <c:pt idx="6">
                  <c:v>6000</c:v>
                </c:pt>
                <c:pt idx="7">
                  <c:v>6000</c:v>
                </c:pt>
                <c:pt idx="8">
                  <c:v>6000</c:v>
                </c:pt>
                <c:pt idx="9">
                  <c:v>6000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F-4A8E-A4F3-C73856208D6F}"/>
            </c:ext>
          </c:extLst>
        </c:ser>
        <c:ser>
          <c:idx val="3"/>
          <c:order val="2"/>
          <c:tx>
            <c:v>Forecast</c:v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ASR5KFOTA!$BB$155:$BN$155</c:f>
              <c:numCache>
                <c:formatCode>_(* #,##0_);_(* \(#,##0\);_(* "-"??_);_(@_)</c:formatCode>
                <c:ptCount val="13"/>
                <c:pt idx="0">
                  <c:v>422.51914737940439</c:v>
                </c:pt>
                <c:pt idx="1">
                  <c:v>436.73029409098444</c:v>
                </c:pt>
                <c:pt idx="2">
                  <c:v>451.18482403467647</c:v>
                </c:pt>
                <c:pt idx="3">
                  <c:v>465.88592348849227</c:v>
                </c:pt>
                <c:pt idx="4">
                  <c:v>480.83432151580331</c:v>
                </c:pt>
                <c:pt idx="5">
                  <c:v>496.03076240305722</c:v>
                </c:pt>
                <c:pt idx="6">
                  <c:v>511.47600596532533</c:v>
                </c:pt>
                <c:pt idx="7">
                  <c:v>527.17082785782179</c:v>
                </c:pt>
                <c:pt idx="8">
                  <c:v>543.11601989350675</c:v>
                </c:pt>
                <c:pt idx="9">
                  <c:v>559.31239036688976</c:v>
                </c:pt>
                <c:pt idx="10">
                  <c:v>575.76076438415487</c:v>
                </c:pt>
                <c:pt idx="11">
                  <c:v>592.46198419972438</c:v>
                </c:pt>
                <c:pt idx="12">
                  <c:v>609.41933376554869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F-4A8E-A4F3-C73856208D6F}"/>
            </c:ext>
          </c:extLst>
        </c:ser>
        <c:ser>
          <c:idx val="7"/>
          <c:order val="3"/>
          <c:tx>
            <c:v>Failover Forecast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ASR5KFOTA!$BB$143:$BN$143</c:f>
              <c:numCache>
                <c:formatCode>_(* #,##0_);_(* \(#,##0\);_(* "-"??_);_(@_)</c:formatCode>
                <c:ptCount val="13"/>
                <c:pt idx="0">
                  <c:v>1408.3971579313479</c:v>
                </c:pt>
                <c:pt idx="1">
                  <c:v>1455.7676469699481</c:v>
                </c:pt>
                <c:pt idx="2">
                  <c:v>1503.9494134489216</c:v>
                </c:pt>
                <c:pt idx="3">
                  <c:v>1552.9530782949744</c:v>
                </c:pt>
                <c:pt idx="4">
                  <c:v>1602.7810717193445</c:v>
                </c:pt>
                <c:pt idx="5">
                  <c:v>1653.4358746768576</c:v>
                </c:pt>
                <c:pt idx="6">
                  <c:v>1704.9200198844178</c:v>
                </c:pt>
                <c:pt idx="7">
                  <c:v>1757.236092859406</c:v>
                </c:pt>
                <c:pt idx="8">
                  <c:v>1810.3867329783559</c:v>
                </c:pt>
                <c:pt idx="9">
                  <c:v>1864.3746345562993</c:v>
                </c:pt>
                <c:pt idx="10">
                  <c:v>1919.2025479471831</c:v>
                </c:pt>
                <c:pt idx="11">
                  <c:v>1974.8732806657481</c:v>
                </c:pt>
                <c:pt idx="12">
                  <c:v>2031.3977792184958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CF-4A8E-A4F3-C73856208D6F}"/>
            </c:ext>
          </c:extLst>
        </c:ser>
        <c:ser>
          <c:idx val="2"/>
          <c:order val="5"/>
          <c:tx>
            <c:v>Failover Forecast w/ FOTA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  <c:extLst xmlns:c15="http://schemas.microsoft.com/office/drawing/2012/chart"/>
            </c:numRef>
          </c:cat>
          <c:val>
            <c:numRef>
              <c:f>ASR5KFOTA!$BB$144:$CL$144</c:f>
              <c:numCache>
                <c:formatCode>_(* #,##0_);_(* \(#,##0\);_(* "-"??_);_(@_)</c:formatCode>
                <c:ptCount val="37"/>
                <c:pt idx="0">
                  <c:v>1908.3971579313479</c:v>
                </c:pt>
                <c:pt idx="1">
                  <c:v>1955.7676469699481</c:v>
                </c:pt>
                <c:pt idx="2">
                  <c:v>2003.9494134489216</c:v>
                </c:pt>
                <c:pt idx="3">
                  <c:v>2052.9530782949741</c:v>
                </c:pt>
                <c:pt idx="4">
                  <c:v>2102.7810717193443</c:v>
                </c:pt>
                <c:pt idx="5">
                  <c:v>2153.4358746768576</c:v>
                </c:pt>
                <c:pt idx="6">
                  <c:v>2204.9200198844178</c:v>
                </c:pt>
                <c:pt idx="7">
                  <c:v>2257.2360928594057</c:v>
                </c:pt>
                <c:pt idx="8">
                  <c:v>2310.3867329783561</c:v>
                </c:pt>
                <c:pt idx="9">
                  <c:v>2364.3746345562995</c:v>
                </c:pt>
                <c:pt idx="10">
                  <c:v>2419.2025479471831</c:v>
                </c:pt>
                <c:pt idx="11">
                  <c:v>2474.8732806657481</c:v>
                </c:pt>
                <c:pt idx="12">
                  <c:v>2531.3977792184955</c:v>
                </c:pt>
                <c:pt idx="13">
                  <c:v>2820.3999122798145</c:v>
                </c:pt>
                <c:pt idx="14">
                  <c:v>2877.8145954089432</c:v>
                </c:pt>
                <c:pt idx="15">
                  <c:v>2935.9644025923581</c:v>
                </c:pt>
                <c:pt idx="16">
                  <c:v>2994.8522082195568</c:v>
                </c:pt>
                <c:pt idx="17">
                  <c:v>3054.4809451752112</c:v>
                </c:pt>
                <c:pt idx="18">
                  <c:v>3114.8536059928247</c:v>
                </c:pt>
                <c:pt idx="19">
                  <c:v>3175.9732440306211</c:v>
                </c:pt>
                <c:pt idx="20">
                  <c:v>3237.8429746701368</c:v>
                </c:pt>
                <c:pt idx="21">
                  <c:v>3300.465976537891</c:v>
                </c:pt>
                <c:pt idx="22">
                  <c:v>3363.8454927506309</c:v>
                </c:pt>
                <c:pt idx="23">
                  <c:v>3427.9848321845398</c:v>
                </c:pt>
                <c:pt idx="24">
                  <c:v>3492.8873707689099</c:v>
                </c:pt>
                <c:pt idx="25">
                  <c:v>3558.5565528047255</c:v>
                </c:pt>
                <c:pt idx="26">
                  <c:v>3624.9958923086069</c:v>
                </c:pt>
                <c:pt idx="27">
                  <c:v>3692.20897438264</c:v>
                </c:pt>
                <c:pt idx="28">
                  <c:v>3760.1994566105409</c:v>
                </c:pt>
                <c:pt idx="29">
                  <c:v>3828.9710704806807</c:v>
                </c:pt>
                <c:pt idx="30">
                  <c:v>3898.527622836461</c:v>
                </c:pt>
                <c:pt idx="31">
                  <c:v>4337.0854547175404</c:v>
                </c:pt>
                <c:pt idx="32">
                  <c:v>4416.3208677522271</c:v>
                </c:pt>
                <c:pt idx="33">
                  <c:v>4496.4506238794174</c:v>
                </c:pt>
                <c:pt idx="34">
                  <c:v>4577.4793265697299</c:v>
                </c:pt>
                <c:pt idx="35">
                  <c:v>4661.1219482272973</c:v>
                </c:pt>
                <c:pt idx="36">
                  <c:v>4745.6996553457875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CF-4A8E-A4F3-C73856208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711824"/>
        <c:axId val="439712216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DFCF-4A8E-A4F3-C73856208D6F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FCF-4A8E-A4F3-C73856208D6F}"/>
                  </c:ext>
                </c:extLst>
              </c15:ser>
            </c15:filteredLineSeries>
          </c:ext>
        </c:extLst>
      </c:lineChart>
      <c:dateAx>
        <c:axId val="4397118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712216"/>
        <c:crosses val="autoZero"/>
        <c:auto val="1"/>
        <c:lblOffset val="100"/>
        <c:baseTimeUnit val="months"/>
      </c:dateAx>
      <c:valAx>
        <c:axId val="43971221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Mbps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711824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TOR-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GGSN/PGW Session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invertIfNegative val="0"/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B-4DEA-8A4F-48D7CADDF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7339912"/>
        <c:axId val="437340304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  <c:extLst xmlns:c15="http://schemas.microsoft.com/office/drawing/2012/chart"/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5-7D7B-4DEA-8A4F-48D7CADDFF96}"/>
            </c:ext>
          </c:extLst>
        </c:ser>
        <c:ser>
          <c:idx val="1"/>
          <c:order val="1"/>
          <c:tx>
            <c:v>Eng Limit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ASR5KFOTA!$BB$146:$BN$146</c:f>
              <c:numCache>
                <c:formatCode>_(* #,##0_);_(* \(#,##0\);_(* "-"_);_(@_)</c:formatCode>
                <c:ptCount val="13"/>
                <c:pt idx="0">
                  <c:v>1000000</c:v>
                </c:pt>
                <c:pt idx="1">
                  <c:v>1000000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B-4DEA-8A4F-48D7CADDFF96}"/>
            </c:ext>
          </c:extLst>
        </c:ser>
        <c:ser>
          <c:idx val="3"/>
          <c:order val="2"/>
          <c:tx>
            <c:v>Forecast</c:v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ASR5KFOTA!$BB$139:$BN$139</c:f>
              <c:numCache>
                <c:formatCode>_(* #,##0_);_(* \(#,##0\);_(* "-"??_);_(@_)</c:formatCode>
                <c:ptCount val="13"/>
                <c:pt idx="0">
                  <c:v>30510.557840668793</c:v>
                </c:pt>
                <c:pt idx="1">
                  <c:v>31053.657948014577</c:v>
                </c:pt>
                <c:pt idx="2">
                  <c:v>31596.461169992032</c:v>
                </c:pt>
                <c:pt idx="3">
                  <c:v>32140.265823812002</c:v>
                </c:pt>
                <c:pt idx="4">
                  <c:v>32685.088663989038</c:v>
                </c:pt>
                <c:pt idx="5">
                  <c:v>33230.946736619328</c:v>
                </c:pt>
                <c:pt idx="6">
                  <c:v>33777.857384397699</c:v>
                </c:pt>
                <c:pt idx="7">
                  <c:v>34325.838251721827</c:v>
                </c:pt>
                <c:pt idx="8">
                  <c:v>34874.907289885086</c:v>
                </c:pt>
                <c:pt idx="9">
                  <c:v>35425.082762359641</c:v>
                </c:pt>
                <c:pt idx="10">
                  <c:v>35976.383250171319</c:v>
                </c:pt>
                <c:pt idx="11">
                  <c:v>36528.827657367881</c:v>
                </c:pt>
                <c:pt idx="12">
                  <c:v>37082.435216582373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B-4DEA-8A4F-48D7CADDFF96}"/>
            </c:ext>
          </c:extLst>
        </c:ser>
        <c:ser>
          <c:idx val="7"/>
          <c:order val="3"/>
          <c:tx>
            <c:v>Failover Forecast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ASR5KFOTA!$BB$147:$BN$147</c:f>
              <c:numCache>
                <c:formatCode>_(* #,##0_);_(* \(#,##0\);_(* "-"??_);_(@_)</c:formatCode>
                <c:ptCount val="13"/>
                <c:pt idx="0">
                  <c:v>43586.511200955421</c:v>
                </c:pt>
                <c:pt idx="1">
                  <c:v>44362.368497163683</c:v>
                </c:pt>
                <c:pt idx="2">
                  <c:v>45137.80167141719</c:v>
                </c:pt>
                <c:pt idx="3">
                  <c:v>45914.665462588579</c:v>
                </c:pt>
                <c:pt idx="4">
                  <c:v>46692.983805698626</c:v>
                </c:pt>
                <c:pt idx="5">
                  <c:v>47472.78105231333</c:v>
                </c:pt>
                <c:pt idx="6">
                  <c:v>48254.081977711001</c:v>
                </c:pt>
                <c:pt idx="7">
                  <c:v>49036.911788174039</c:v>
                </c:pt>
                <c:pt idx="8">
                  <c:v>49821.296128407266</c:v>
                </c:pt>
                <c:pt idx="9">
                  <c:v>50607.261089085201</c:v>
                </c:pt>
                <c:pt idx="10">
                  <c:v>51394.833214530459</c:v>
                </c:pt>
                <c:pt idx="11">
                  <c:v>52184.039510525552</c:v>
                </c:pt>
                <c:pt idx="12">
                  <c:v>52974.907452260537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B-4DEA-8A4F-48D7CADDF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339912"/>
        <c:axId val="437340304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7D7B-4DEA-8A4F-48D7CADDFF96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'[113]ASR5K+FOTA'!$O$63:$AX$63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25808.891615263998</c:v>
                      </c:pt>
                      <c:pt idx="1">
                        <c:v>28869.652875754131</c:v>
                      </c:pt>
                      <c:pt idx="2">
                        <c:v>36659.462019181039</c:v>
                      </c:pt>
                      <c:pt idx="3">
                        <c:v>43287.504724961866</c:v>
                      </c:pt>
                      <c:pt idx="4">
                        <c:v>45894.670113170694</c:v>
                      </c:pt>
                      <c:pt idx="5">
                        <c:v>48683.633423606705</c:v>
                      </c:pt>
                      <c:pt idx="6">
                        <c:v>51544.804774851262</c:v>
                      </c:pt>
                      <c:pt idx="7">
                        <c:v>55213.135482270256</c:v>
                      </c:pt>
                      <c:pt idx="8">
                        <c:v>62441.714810892299</c:v>
                      </c:pt>
                      <c:pt idx="9">
                        <c:v>62670.558025489641</c:v>
                      </c:pt>
                      <c:pt idx="10">
                        <c:v>66321.381686287015</c:v>
                      </c:pt>
                      <c:pt idx="11">
                        <c:v>66473.790087786387</c:v>
                      </c:pt>
                      <c:pt idx="12">
                        <c:v>68576.401601104735</c:v>
                      </c:pt>
                      <c:pt idx="13">
                        <c:v>70081.849520470263</c:v>
                      </c:pt>
                      <c:pt idx="14">
                        <c:v>77172.3697904</c:v>
                      </c:pt>
                      <c:pt idx="15">
                        <c:v>79875.558116489585</c:v>
                      </c:pt>
                      <c:pt idx="16">
                        <c:v>84909.417118866055</c:v>
                      </c:pt>
                      <c:pt idx="17">
                        <c:v>97473.042103626009</c:v>
                      </c:pt>
                      <c:pt idx="18">
                        <c:v>97128.248916682292</c:v>
                      </c:pt>
                      <c:pt idx="19">
                        <c:v>101748.21542477894</c:v>
                      </c:pt>
                      <c:pt idx="20">
                        <c:v>106281.4990224668</c:v>
                      </c:pt>
                      <c:pt idx="21">
                        <c:v>110603.84424207822</c:v>
                      </c:pt>
                      <c:pt idx="22">
                        <c:v>115199.44475263986</c:v>
                      </c:pt>
                      <c:pt idx="23">
                        <c:v>121310.28675953625</c:v>
                      </c:pt>
                      <c:pt idx="24">
                        <c:v>118245.32224532648</c:v>
                      </c:pt>
                      <c:pt idx="25">
                        <c:v>109874.4869957858</c:v>
                      </c:pt>
                      <c:pt idx="26">
                        <c:v>90697.269558984088</c:v>
                      </c:pt>
                      <c:pt idx="27">
                        <c:v>75931.399040819524</c:v>
                      </c:pt>
                      <c:pt idx="28">
                        <c:v>46603.540897066661</c:v>
                      </c:pt>
                      <c:pt idx="29">
                        <c:v>35198.605150399999</c:v>
                      </c:pt>
                      <c:pt idx="30">
                        <c:v>25137.517363733336</c:v>
                      </c:pt>
                      <c:pt idx="31">
                        <c:v>14640.960977066668</c:v>
                      </c:pt>
                      <c:pt idx="32">
                        <c:v>15188.042510400002</c:v>
                      </c:pt>
                      <c:pt idx="33">
                        <c:v>15735.124043733336</c:v>
                      </c:pt>
                      <c:pt idx="34">
                        <c:v>16282.205577066668</c:v>
                      </c:pt>
                      <c:pt idx="35">
                        <c:v>16829.287110400001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D7B-4DEA-8A4F-48D7CADDFF96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D7B-4DEA-8A4F-48D7CADDFF96}"/>
                  </c:ext>
                </c:extLst>
              </c15:ser>
            </c15:filteredLineSeries>
          </c:ext>
        </c:extLst>
      </c:lineChart>
      <c:dateAx>
        <c:axId val="4373399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7340304"/>
        <c:crosses val="autoZero"/>
        <c:auto val="1"/>
        <c:lblOffset val="100"/>
        <c:baseTimeUnit val="months"/>
      </c:dateAx>
      <c:valAx>
        <c:axId val="43734030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Sessions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7339912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VAN-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GGSN/PGW Session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invertIfNegative val="0"/>
          <c:cat>
            <c:numRef>
              <c:f>ASR5KFOTA!$BB$36:$CL$36</c:f>
              <c:numCache>
                <c:formatCode>[$-409]mmm\-yy;@</c:formatCode>
                <c:ptCount val="37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  <c:pt idx="13">
                  <c:v>43831</c:v>
                </c:pt>
                <c:pt idx="14">
                  <c:v>43862</c:v>
                </c:pt>
                <c:pt idx="15">
                  <c:v>43891</c:v>
                </c:pt>
                <c:pt idx="16">
                  <c:v>43922</c:v>
                </c:pt>
                <c:pt idx="17">
                  <c:v>43952</c:v>
                </c:pt>
                <c:pt idx="18">
                  <c:v>43983</c:v>
                </c:pt>
                <c:pt idx="19">
                  <c:v>44013</c:v>
                </c:pt>
                <c:pt idx="20">
                  <c:v>44044</c:v>
                </c:pt>
                <c:pt idx="21">
                  <c:v>44075</c:v>
                </c:pt>
                <c:pt idx="22">
                  <c:v>44105</c:v>
                </c:pt>
                <c:pt idx="23">
                  <c:v>44136</c:v>
                </c:pt>
                <c:pt idx="24">
                  <c:v>44166</c:v>
                </c:pt>
                <c:pt idx="25">
                  <c:v>44197</c:v>
                </c:pt>
                <c:pt idx="26">
                  <c:v>44228</c:v>
                </c:pt>
                <c:pt idx="27">
                  <c:v>44256</c:v>
                </c:pt>
                <c:pt idx="28">
                  <c:v>44287</c:v>
                </c:pt>
                <c:pt idx="29">
                  <c:v>44317</c:v>
                </c:pt>
                <c:pt idx="30">
                  <c:v>44348</c:v>
                </c:pt>
                <c:pt idx="31">
                  <c:v>44378</c:v>
                </c:pt>
                <c:pt idx="32">
                  <c:v>44409</c:v>
                </c:pt>
                <c:pt idx="33">
                  <c:v>44440</c:v>
                </c:pt>
                <c:pt idx="34">
                  <c:v>44470</c:v>
                </c:pt>
                <c:pt idx="35">
                  <c:v>44501</c:v>
                </c:pt>
                <c:pt idx="36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ASR5KFOTA!#REF!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8-4100-B3A0-74881C980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713392"/>
        <c:axId val="439713000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  <c:extLst xmlns:c15="http://schemas.microsoft.com/office/drawing/2012/chart"/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6368-4100-B3A0-74881C980C65}"/>
            </c:ext>
          </c:extLst>
        </c:ser>
        <c:ser>
          <c:idx val="1"/>
          <c:order val="1"/>
          <c:tx>
            <c:v>Eng Limit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ASR5KFOTA!$BB$146:$BN$146</c:f>
              <c:numCache>
                <c:formatCode>_(* #,##0_);_(* \(#,##0\);_(* "-"_);_(@_)</c:formatCode>
                <c:ptCount val="13"/>
                <c:pt idx="0">
                  <c:v>1000000</c:v>
                </c:pt>
                <c:pt idx="1">
                  <c:v>1000000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8-4100-B3A0-74881C980C65}"/>
            </c:ext>
          </c:extLst>
        </c:ser>
        <c:ser>
          <c:idx val="3"/>
          <c:order val="2"/>
          <c:tx>
            <c:v>Forecast</c:v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ASR5KFOTA!$BB$154:$BN$154</c:f>
              <c:numCache>
                <c:formatCode>_(* #,##0_);_(* \(#,##0\);_(* "-"??_);_(@_)</c:formatCode>
                <c:ptCount val="13"/>
                <c:pt idx="0">
                  <c:v>13075.953360286627</c:v>
                </c:pt>
                <c:pt idx="1">
                  <c:v>13308.710549149104</c:v>
                </c:pt>
                <c:pt idx="2">
                  <c:v>13541.340501425157</c:v>
                </c:pt>
                <c:pt idx="3">
                  <c:v>13774.399638776573</c:v>
                </c:pt>
                <c:pt idx="4">
                  <c:v>14007.895141709587</c:v>
                </c:pt>
                <c:pt idx="5">
                  <c:v>14241.834315693999</c:v>
                </c:pt>
                <c:pt idx="6">
                  <c:v>14476.2245933133</c:v>
                </c:pt>
                <c:pt idx="7">
                  <c:v>14711.073536452212</c:v>
                </c:pt>
                <c:pt idx="8">
                  <c:v>14946.38883852218</c:v>
                </c:pt>
                <c:pt idx="9">
                  <c:v>15182.17832672556</c:v>
                </c:pt>
                <c:pt idx="10">
                  <c:v>15418.449964359137</c:v>
                </c:pt>
                <c:pt idx="11">
                  <c:v>15655.211853157665</c:v>
                </c:pt>
                <c:pt idx="12">
                  <c:v>15892.47223567816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8-4100-B3A0-74881C980C65}"/>
            </c:ext>
          </c:extLst>
        </c:ser>
        <c:ser>
          <c:idx val="7"/>
          <c:order val="3"/>
          <c:tx>
            <c:v>Failover Forecast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ASR5KFOTA!$BB$36:$BN$36</c:f>
              <c:numCache>
                <c:formatCode>[$-409]mmm\-yy;@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ASR5KFOTA!$BB$147:$BN$147</c:f>
              <c:numCache>
                <c:formatCode>_(* #,##0_);_(* \(#,##0\);_(* "-"??_);_(@_)</c:formatCode>
                <c:ptCount val="13"/>
                <c:pt idx="0">
                  <c:v>43586.511200955421</c:v>
                </c:pt>
                <c:pt idx="1">
                  <c:v>44362.368497163683</c:v>
                </c:pt>
                <c:pt idx="2">
                  <c:v>45137.80167141719</c:v>
                </c:pt>
                <c:pt idx="3">
                  <c:v>45914.665462588579</c:v>
                </c:pt>
                <c:pt idx="4">
                  <c:v>46692.983805698626</c:v>
                </c:pt>
                <c:pt idx="5">
                  <c:v>47472.78105231333</c:v>
                </c:pt>
                <c:pt idx="6">
                  <c:v>48254.081977711001</c:v>
                </c:pt>
                <c:pt idx="7">
                  <c:v>49036.911788174039</c:v>
                </c:pt>
                <c:pt idx="8">
                  <c:v>49821.296128407266</c:v>
                </c:pt>
                <c:pt idx="9">
                  <c:v>50607.261089085201</c:v>
                </c:pt>
                <c:pt idx="10">
                  <c:v>51394.833214530459</c:v>
                </c:pt>
                <c:pt idx="11">
                  <c:v>52184.039510525552</c:v>
                </c:pt>
                <c:pt idx="12">
                  <c:v>52974.907452260537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68-4100-B3A0-74881C980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713392"/>
        <c:axId val="439713000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368-4100-B3A0-74881C980C65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'[113]ASR5K+FOTA'!$O$63:$AX$63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25808.891615263998</c:v>
                      </c:pt>
                      <c:pt idx="1">
                        <c:v>28869.652875754131</c:v>
                      </c:pt>
                      <c:pt idx="2">
                        <c:v>36659.462019181039</c:v>
                      </c:pt>
                      <c:pt idx="3">
                        <c:v>43287.504724961866</c:v>
                      </c:pt>
                      <c:pt idx="4">
                        <c:v>45894.670113170694</c:v>
                      </c:pt>
                      <c:pt idx="5">
                        <c:v>48683.633423606705</c:v>
                      </c:pt>
                      <c:pt idx="6">
                        <c:v>51544.804774851262</c:v>
                      </c:pt>
                      <c:pt idx="7">
                        <c:v>55213.135482270256</c:v>
                      </c:pt>
                      <c:pt idx="8">
                        <c:v>62441.714810892299</c:v>
                      </c:pt>
                      <c:pt idx="9">
                        <c:v>62670.558025489641</c:v>
                      </c:pt>
                      <c:pt idx="10">
                        <c:v>66321.381686287015</c:v>
                      </c:pt>
                      <c:pt idx="11">
                        <c:v>66473.790087786387</c:v>
                      </c:pt>
                      <c:pt idx="12">
                        <c:v>68576.401601104735</c:v>
                      </c:pt>
                      <c:pt idx="13">
                        <c:v>70081.849520470263</c:v>
                      </c:pt>
                      <c:pt idx="14">
                        <c:v>77172.3697904</c:v>
                      </c:pt>
                      <c:pt idx="15">
                        <c:v>79875.558116489585</c:v>
                      </c:pt>
                      <c:pt idx="16">
                        <c:v>84909.417118866055</c:v>
                      </c:pt>
                      <c:pt idx="17">
                        <c:v>97473.042103626009</c:v>
                      </c:pt>
                      <c:pt idx="18">
                        <c:v>97128.248916682292</c:v>
                      </c:pt>
                      <c:pt idx="19">
                        <c:v>101748.21542477894</c:v>
                      </c:pt>
                      <c:pt idx="20">
                        <c:v>106281.4990224668</c:v>
                      </c:pt>
                      <c:pt idx="21">
                        <c:v>110603.84424207822</c:v>
                      </c:pt>
                      <c:pt idx="22">
                        <c:v>115199.44475263986</c:v>
                      </c:pt>
                      <c:pt idx="23">
                        <c:v>121310.28675953625</c:v>
                      </c:pt>
                      <c:pt idx="24">
                        <c:v>118245.32224532648</c:v>
                      </c:pt>
                      <c:pt idx="25">
                        <c:v>109874.4869957858</c:v>
                      </c:pt>
                      <c:pt idx="26">
                        <c:v>90697.269558984088</c:v>
                      </c:pt>
                      <c:pt idx="27">
                        <c:v>75931.399040819524</c:v>
                      </c:pt>
                      <c:pt idx="28">
                        <c:v>46603.540897066661</c:v>
                      </c:pt>
                      <c:pt idx="29">
                        <c:v>35198.605150399999</c:v>
                      </c:pt>
                      <c:pt idx="30">
                        <c:v>25137.517363733336</c:v>
                      </c:pt>
                      <c:pt idx="31">
                        <c:v>14640.960977066668</c:v>
                      </c:pt>
                      <c:pt idx="32">
                        <c:v>15188.042510400002</c:v>
                      </c:pt>
                      <c:pt idx="33">
                        <c:v>15735.124043733336</c:v>
                      </c:pt>
                      <c:pt idx="34">
                        <c:v>16282.205577066668</c:v>
                      </c:pt>
                      <c:pt idx="35">
                        <c:v>16829.287110400001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68-4100-B3A0-74881C980C65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ASR5KFOTA!$BB$36:$BN$36</c15:sqref>
                        </c15:formulaRef>
                      </c:ext>
                    </c:extLst>
                    <c:numCache>
                      <c:formatCode>[$-409]mmm\-yy;@</c:formatCode>
                      <c:ptCount val="13"/>
                      <c:pt idx="0">
                        <c:v>43435</c:v>
                      </c:pt>
                      <c:pt idx="1">
                        <c:v>43466</c:v>
                      </c:pt>
                      <c:pt idx="2">
                        <c:v>43497</c:v>
                      </c:pt>
                      <c:pt idx="3">
                        <c:v>43525</c:v>
                      </c:pt>
                      <c:pt idx="4">
                        <c:v>43556</c:v>
                      </c:pt>
                      <c:pt idx="5">
                        <c:v>43586</c:v>
                      </c:pt>
                      <c:pt idx="6">
                        <c:v>43617</c:v>
                      </c:pt>
                      <c:pt idx="7">
                        <c:v>43647</c:v>
                      </c:pt>
                      <c:pt idx="8">
                        <c:v>43678</c:v>
                      </c:pt>
                      <c:pt idx="9">
                        <c:v>43709</c:v>
                      </c:pt>
                      <c:pt idx="10">
                        <c:v>43739</c:v>
                      </c:pt>
                      <c:pt idx="11">
                        <c:v>43770</c:v>
                      </c:pt>
                      <c:pt idx="12">
                        <c:v>43800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68-4100-B3A0-74881C980C65}"/>
                  </c:ext>
                </c:extLst>
              </c15:ser>
            </c15:filteredLineSeries>
          </c:ext>
        </c:extLst>
      </c:lineChart>
      <c:dateAx>
        <c:axId val="4397133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713000"/>
        <c:crosses val="autoZero"/>
        <c:auto val="1"/>
        <c:lblOffset val="100"/>
        <c:baseTimeUnit val="months"/>
      </c:dateAx>
      <c:valAx>
        <c:axId val="43971300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Sessions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713392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ATL-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PGW#1 Throughput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spPr>
            <a:solidFill>
              <a:srgbClr val="000096"/>
            </a:solidFill>
          </c:spPr>
          <c:invertIfNegative val="0"/>
          <c:cat>
            <c:numRef>
              <c:f>(ASR5KFOTA!$BB$1:$BB$1,ASR5KFOTA!$BW$1:$BY$1,ASR5KFOTA!$CH$1:$CL$1)</c:f>
              <c:numCache>
                <c:formatCode>[$-409]mmm\-yy;@</c:formatCode>
                <c:ptCount val="9"/>
                <c:pt idx="0">
                  <c:v>43435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</c:numCache>
              <c:extLst/>
            </c:numRef>
          </c:cat>
          <c:val>
            <c:numRef>
              <c:f>[112]ASR!$AQ$8:$BG$8</c:f>
              <c:numCache>
                <c:formatCode>General</c:formatCode>
                <c:ptCount val="17"/>
                <c:pt idx="0">
                  <c:v>75546</c:v>
                </c:pt>
                <c:pt idx="1">
                  <c:v>66843</c:v>
                </c:pt>
                <c:pt idx="2">
                  <c:v>56405</c:v>
                </c:pt>
                <c:pt idx="3">
                  <c:v>44502</c:v>
                </c:pt>
                <c:pt idx="4">
                  <c:v>38020</c:v>
                </c:pt>
                <c:pt idx="5">
                  <c:v>33400</c:v>
                </c:pt>
                <c:pt idx="6">
                  <c:v>18564</c:v>
                </c:pt>
                <c:pt idx="7">
                  <c:v>11201</c:v>
                </c:pt>
                <c:pt idx="8">
                  <c:v>14285</c:v>
                </c:pt>
                <c:pt idx="9">
                  <c:v>12705</c:v>
                </c:pt>
                <c:pt idx="10">
                  <c:v>14962</c:v>
                </c:pt>
                <c:pt idx="11">
                  <c:v>14720</c:v>
                </c:pt>
                <c:pt idx="12">
                  <c:v>13600</c:v>
                </c:pt>
                <c:pt idx="13">
                  <c:v>13698</c:v>
                </c:pt>
                <c:pt idx="14">
                  <c:v>18454.690000000002</c:v>
                </c:pt>
                <c:pt idx="15">
                  <c:v>17605</c:v>
                </c:pt>
                <c:pt idx="16">
                  <c:v>15097.74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47BD-4224-A6C3-2A3B83228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712608"/>
        <c:axId val="439355464"/>
        <c:extLst/>
      </c:barChart>
      <c:lineChart>
        <c:grouping val="standard"/>
        <c:varyColors val="0"/>
        <c:ser>
          <c:idx val="0"/>
          <c:order val="0"/>
          <c:tx>
            <c:v>Trigger</c:v>
          </c:tx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/>
            </c:num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47BD-4224-A6C3-2A3B83228FB5}"/>
            </c:ext>
          </c:extLst>
        </c:ser>
        <c:ser>
          <c:idx val="1"/>
          <c:order val="1"/>
          <c:tx>
            <c:v>Trigger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/>
            </c:numRef>
          </c:cat>
          <c:val>
            <c:numRef>
              <c:f>(ASR5KFOTA!$BB$48:$BB$48,ASR5KFOTA!$BW$48:$BY$48)</c:f>
              <c:numCache>
                <c:formatCode>General</c:formatCode>
                <c:ptCount val="4"/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1-47BD-4224-A6C3-2A3B83228FB5}"/>
            </c:ext>
          </c:extLst>
        </c:ser>
        <c:ser>
          <c:idx val="3"/>
          <c:order val="2"/>
          <c:tx>
            <c:v>Forecast</c:v>
          </c:tx>
          <c:spPr>
            <a:ln>
              <a:solidFill>
                <a:srgbClr val="000096"/>
              </a:solidFill>
              <a:prstDash val="dash"/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/>
            </c:numRef>
          </c:cat>
          <c:val>
            <c:numRef>
              <c:f>(ASR5KFOTA!$BB$39:$BB$39,ASR5KFOTA!$BW$39:$BY$39)</c:f>
              <c:numCache>
                <c:formatCode>General</c:formatCode>
                <c:ptCount val="4"/>
                <c:pt idx="0" formatCode="_(* #,##0_);_(* \(#,##0\);_(* &quot;-&quot;??_);_(@_)">
                  <c:v>24032.188768437041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2-47BD-4224-A6C3-2A3B83228FB5}"/>
            </c:ext>
          </c:extLst>
        </c:ser>
        <c:ser>
          <c:idx val="7"/>
          <c:order val="3"/>
          <c:tx>
            <c:v>Failover Forecast</c:v>
          </c:tx>
          <c:spPr>
            <a:ln>
              <a:solidFill>
                <a:srgbClr val="000096"/>
              </a:solidFill>
            </a:ln>
          </c:spPr>
          <c:marker>
            <c:symbol val="none"/>
          </c:marker>
          <c:cat>
            <c:numRef>
              <c:f>ASR5KFOTA!$BB$36:$BB$36</c:f>
              <c:numCache>
                <c:formatCode>[$-409]mmm\-yy;@</c:formatCode>
                <c:ptCount val="1"/>
                <c:pt idx="0">
                  <c:v>43435</c:v>
                </c:pt>
              </c:numCache>
              <c:extLst/>
            </c:numRef>
          </c:cat>
          <c:val>
            <c:numRef>
              <c:f>(ASR5KFOTA!$BB$55:$BB$55,ASR5KFOTA!$BW$55:$BY$55)</c:f>
              <c:numCache>
                <c:formatCode>General</c:formatCode>
                <c:ptCount val="4"/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47BD-4224-A6C3-2A3B83228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712608"/>
        <c:axId val="439355464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'[113]ASR5K+FOTA'!$O$54:$AL$54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7BD-4224-A6C3-2A3B83228FB5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'[113]ASR5K+FOTA'!$O$63:$AL$63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25808.891615263998</c:v>
                      </c:pt>
                      <c:pt idx="1">
                        <c:v>28869.652875754131</c:v>
                      </c:pt>
                      <c:pt idx="2">
                        <c:v>36659.462019181039</c:v>
                      </c:pt>
                      <c:pt idx="3">
                        <c:v>43287.504724961866</c:v>
                      </c:pt>
                      <c:pt idx="4">
                        <c:v>45894.670113170694</c:v>
                      </c:pt>
                      <c:pt idx="5">
                        <c:v>48683.633423606705</c:v>
                      </c:pt>
                      <c:pt idx="6">
                        <c:v>51544.804774851262</c:v>
                      </c:pt>
                      <c:pt idx="7">
                        <c:v>55213.135482270256</c:v>
                      </c:pt>
                      <c:pt idx="8">
                        <c:v>62441.714810892299</c:v>
                      </c:pt>
                      <c:pt idx="9">
                        <c:v>62670.558025489641</c:v>
                      </c:pt>
                      <c:pt idx="10">
                        <c:v>66321.381686287015</c:v>
                      </c:pt>
                      <c:pt idx="11">
                        <c:v>66473.790087786387</c:v>
                      </c:pt>
                      <c:pt idx="12">
                        <c:v>68576.401601104735</c:v>
                      </c:pt>
                      <c:pt idx="13">
                        <c:v>70081.849520470263</c:v>
                      </c:pt>
                      <c:pt idx="14">
                        <c:v>77172.3697904</c:v>
                      </c:pt>
                      <c:pt idx="15">
                        <c:v>79875.558116489585</c:v>
                      </c:pt>
                      <c:pt idx="16">
                        <c:v>84909.417118866055</c:v>
                      </c:pt>
                      <c:pt idx="17">
                        <c:v>97473.042103626009</c:v>
                      </c:pt>
                      <c:pt idx="18">
                        <c:v>97128.248916682292</c:v>
                      </c:pt>
                      <c:pt idx="19">
                        <c:v>101748.21542477894</c:v>
                      </c:pt>
                      <c:pt idx="20">
                        <c:v>106281.4990224668</c:v>
                      </c:pt>
                      <c:pt idx="21">
                        <c:v>110603.84424207822</c:v>
                      </c:pt>
                      <c:pt idx="22">
                        <c:v>115199.44475263986</c:v>
                      </c:pt>
                      <c:pt idx="23">
                        <c:v>121310.28675953625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7BD-4224-A6C3-2A3B83228FB5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ASR5KFOTA!$BB$36:$BB$36</c15:sqref>
                        </c15:formulaRef>
                      </c:ext>
                    </c:extLst>
                    <c:numCache>
                      <c:formatCode>[$-409]mmm\-yy;@</c:formatCode>
                      <c:ptCount val="1"/>
                      <c:pt idx="0">
                        <c:v>43435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7BD-4224-A6C3-2A3B83228FB5}"/>
                  </c:ext>
                </c:extLst>
              </c15:ser>
            </c15:filteredLineSeries>
          </c:ext>
        </c:extLst>
      </c:lineChart>
      <c:dateAx>
        <c:axId val="43971260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355464"/>
        <c:crosses val="autoZero"/>
        <c:auto val="1"/>
        <c:lblOffset val="100"/>
        <c:baseTimeUnit val="months"/>
      </c:dateAx>
      <c:valAx>
        <c:axId val="4393554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Mbps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712608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ATL-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ASR Throughput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spPr>
            <a:solidFill>
              <a:srgbClr val="000096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'[111]ASR5K+FOTA'!$AM$1:$CT$1</c15:sqref>
                  </c15:fullRef>
                </c:ext>
              </c:extLst>
              <c:f>('[111]ASR5K+FOTA'!$AY$1:$BV$1,'[111]ASR5K+FOTA'!$CP$1:$CT$1)</c:f>
              <c:numCache>
                <c:formatCode>General</c:formatCode>
                <c:ptCount val="29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  <c:pt idx="24">
                  <c:v>43831</c:v>
                </c:pt>
                <c:pt idx="25">
                  <c:v>43862</c:v>
                </c:pt>
                <c:pt idx="26">
                  <c:v>43891</c:v>
                </c:pt>
                <c:pt idx="27">
                  <c:v>43922</c:v>
                </c:pt>
                <c:pt idx="28">
                  <c:v>43952</c:v>
                </c:pt>
                <c:pt idx="29">
                  <c:v>43983</c:v>
                </c:pt>
                <c:pt idx="30">
                  <c:v>44013</c:v>
                </c:pt>
                <c:pt idx="31">
                  <c:v>44044</c:v>
                </c:pt>
                <c:pt idx="32">
                  <c:v>44075</c:v>
                </c:pt>
                <c:pt idx="33">
                  <c:v>44105</c:v>
                </c:pt>
                <c:pt idx="34">
                  <c:v>44136</c:v>
                </c:pt>
                <c:pt idx="35">
                  <c:v>44166</c:v>
                </c:pt>
                <c:pt idx="36">
                  <c:v>44197</c:v>
                </c:pt>
                <c:pt idx="37">
                  <c:v>44228</c:v>
                </c:pt>
                <c:pt idx="38">
                  <c:v>44256</c:v>
                </c:pt>
                <c:pt idx="39">
                  <c:v>44287</c:v>
                </c:pt>
                <c:pt idx="40">
                  <c:v>44317</c:v>
                </c:pt>
                <c:pt idx="41">
                  <c:v>44348</c:v>
                </c:pt>
                <c:pt idx="42">
                  <c:v>44378</c:v>
                </c:pt>
                <c:pt idx="43">
                  <c:v>44409</c:v>
                </c:pt>
                <c:pt idx="44">
                  <c:v>44440</c:v>
                </c:pt>
                <c:pt idx="45">
                  <c:v>44470</c:v>
                </c:pt>
                <c:pt idx="46">
                  <c:v>44501</c:v>
                </c:pt>
                <c:pt idx="47">
                  <c:v>44531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[112]ASR!$AQ$8:$BK$8</c15:sqref>
                  </c15:fullRef>
                </c:ext>
              </c:extLst>
              <c:f>[112]ASR!$BC$8:$BK$8</c:f>
              <c:numCache>
                <c:formatCode>General</c:formatCode>
                <c:ptCount val="9"/>
                <c:pt idx="0">
                  <c:v>13600</c:v>
                </c:pt>
                <c:pt idx="1">
                  <c:v>13698</c:v>
                </c:pt>
                <c:pt idx="2">
                  <c:v>18454.690000000002</c:v>
                </c:pt>
                <c:pt idx="3">
                  <c:v>17605</c:v>
                </c:pt>
                <c:pt idx="4">
                  <c:v>15097.74</c:v>
                </c:pt>
                <c:pt idx="5">
                  <c:v>21227.15</c:v>
                </c:pt>
                <c:pt idx="6">
                  <c:v>23297.91</c:v>
                </c:pt>
                <c:pt idx="7">
                  <c:v>25313.48</c:v>
                </c:pt>
                <c:pt idx="8">
                  <c:v>23686.71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1-47B1-83A4-76F72F0C7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515760"/>
        <c:axId val="438516152"/>
        <c:extLst/>
      </c:barChart>
      <c:lineChart>
        <c:grouping val="standard"/>
        <c:varyColors val="0"/>
        <c:ser>
          <c:idx val="1"/>
          <c:order val="1"/>
          <c:tx>
            <c:v>Trigger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'[111]ASR5K+FOTA'!$AM$36:$BJ$36</c15:sqref>
                  </c15:fullRef>
                </c:ext>
              </c:extLst>
              <c:f>'[111]ASR5K+FOTA'!$AY$36:$BJ$36</c:f>
              <c:numCache>
                <c:formatCode>General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'[111]ASR5K+FOTA'!$AM$49:$CO$49</c15:sqref>
                  </c15:fullRef>
                </c:ext>
              </c:extLst>
              <c:f>'[111]ASR5K+FOTA'!$AY$49:$BV$49</c:f>
              <c:numCache>
                <c:formatCode>General</c:formatCode>
                <c:ptCount val="24"/>
                <c:pt idx="0">
                  <c:v>96000</c:v>
                </c:pt>
                <c:pt idx="1">
                  <c:v>96000</c:v>
                </c:pt>
                <c:pt idx="2">
                  <c:v>96000</c:v>
                </c:pt>
                <c:pt idx="3">
                  <c:v>96000</c:v>
                </c:pt>
                <c:pt idx="4">
                  <c:v>96000</c:v>
                </c:pt>
                <c:pt idx="5">
                  <c:v>96000</c:v>
                </c:pt>
                <c:pt idx="6">
                  <c:v>96000</c:v>
                </c:pt>
                <c:pt idx="7">
                  <c:v>96000</c:v>
                </c:pt>
                <c:pt idx="8">
                  <c:v>96000</c:v>
                </c:pt>
                <c:pt idx="9">
                  <c:v>96000</c:v>
                </c:pt>
                <c:pt idx="10">
                  <c:v>96000</c:v>
                </c:pt>
                <c:pt idx="11">
                  <c:v>96000</c:v>
                </c:pt>
                <c:pt idx="12">
                  <c:v>96000</c:v>
                </c:pt>
                <c:pt idx="13">
                  <c:v>96000</c:v>
                </c:pt>
                <c:pt idx="14">
                  <c:v>96000</c:v>
                </c:pt>
                <c:pt idx="15">
                  <c:v>96000</c:v>
                </c:pt>
                <c:pt idx="16">
                  <c:v>96000</c:v>
                </c:pt>
                <c:pt idx="17">
                  <c:v>96000</c:v>
                </c:pt>
                <c:pt idx="18">
                  <c:v>96000</c:v>
                </c:pt>
                <c:pt idx="19">
                  <c:v>96000</c:v>
                </c:pt>
                <c:pt idx="20">
                  <c:v>96000</c:v>
                </c:pt>
                <c:pt idx="21">
                  <c:v>96000</c:v>
                </c:pt>
                <c:pt idx="22">
                  <c:v>96000</c:v>
                </c:pt>
                <c:pt idx="23">
                  <c:v>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1-47B1-83A4-76F72F0C7F0B}"/>
            </c:ext>
          </c:extLst>
        </c:ser>
        <c:ser>
          <c:idx val="3"/>
          <c:order val="2"/>
          <c:tx>
            <c:v>Forecast</c:v>
          </c:tx>
          <c:spPr>
            <a:ln w="25400"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'[111]ASR5K+FOTA'!$AM$36:$BJ$36</c15:sqref>
                  </c15:fullRef>
                </c:ext>
              </c:extLst>
              <c:f>'[111]ASR5K+FOTA'!$AY$36:$BJ$36</c:f>
              <c:numCache>
                <c:formatCode>General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'[111]ASR5K+FOTA'!$AM$38:$CO$38</c15:sqref>
                  </c15:fullRef>
                </c:ext>
              </c:extLst>
              <c:f>'[111]ASR5K+FOTA'!$AY$38:$BV$38</c:f>
              <c:numCache>
                <c:formatCode>General</c:formatCode>
                <c:ptCount val="24"/>
                <c:pt idx="0">
                  <c:v>23587.01521225</c:v>
                </c:pt>
                <c:pt idx="1">
                  <c:v>24450.737989333335</c:v>
                </c:pt>
                <c:pt idx="2">
                  <c:v>25384.802977083335</c:v>
                </c:pt>
                <c:pt idx="3">
                  <c:v>26255.290024999998</c:v>
                </c:pt>
                <c:pt idx="4">
                  <c:v>27008.215587751914</c:v>
                </c:pt>
                <c:pt idx="5">
                  <c:v>27836.939230682263</c:v>
                </c:pt>
                <c:pt idx="6">
                  <c:v>28610.277568336682</c:v>
                </c:pt>
                <c:pt idx="7">
                  <c:v>29395.174388186773</c:v>
                </c:pt>
                <c:pt idx="8">
                  <c:v>30191.775284124429</c:v>
                </c:pt>
                <c:pt idx="9">
                  <c:v>31000.229861005253</c:v>
                </c:pt>
                <c:pt idx="10">
                  <c:v>31820.691837476828</c:v>
                </c:pt>
                <c:pt idx="11">
                  <c:v>32653.319151636373</c:v>
                </c:pt>
                <c:pt idx="12">
                  <c:v>33498.274069589053</c:v>
                </c:pt>
                <c:pt idx="13">
                  <c:v>34194.248883084176</c:v>
                </c:pt>
                <c:pt idx="14">
                  <c:v>34896.966858861488</c:v>
                </c:pt>
                <c:pt idx="15">
                  <c:v>35606.553722517434</c:v>
                </c:pt>
                <c:pt idx="16">
                  <c:v>36323.138446129393</c:v>
                </c:pt>
                <c:pt idx="17">
                  <c:v>37046.853326570272</c:v>
                </c:pt>
                <c:pt idx="18">
                  <c:v>37777.834065885021</c:v>
                </c:pt>
                <c:pt idx="19">
                  <c:v>38516.219853778326</c:v>
                </c:pt>
                <c:pt idx="20">
                  <c:v>39262.153452264123</c:v>
                </c:pt>
                <c:pt idx="21">
                  <c:v>40015.781282528893</c:v>
                </c:pt>
                <c:pt idx="22">
                  <c:v>40777.253514062213</c:v>
                </c:pt>
                <c:pt idx="23">
                  <c:v>41546.724156109267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71-47B1-83A4-76F72F0C7F0B}"/>
            </c:ext>
          </c:extLst>
        </c:ser>
        <c:ser>
          <c:idx val="7"/>
          <c:order val="3"/>
          <c:tx>
            <c:v>Failover Forecast</c:v>
          </c:tx>
          <c:spPr>
            <a:ln w="254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'[111]ASR5K+FOTA'!$AM$36:$BJ$36</c15:sqref>
                  </c15:fullRef>
                </c:ext>
              </c:extLst>
              <c:f>'[111]ASR5K+FOTA'!$AY$36:$BJ$36</c:f>
              <c:numCache>
                <c:formatCode>General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'[111]ASR5K+FOTA'!$AM$53:$CO$53</c15:sqref>
                  </c15:fullRef>
                </c:ext>
              </c:extLst>
              <c:f>'[111]ASR5K+FOTA'!$AY$53:$BV$53</c:f>
              <c:numCache>
                <c:formatCode>General</c:formatCode>
                <c:ptCount val="24"/>
                <c:pt idx="0">
                  <c:v>30663.119775924999</c:v>
                </c:pt>
                <c:pt idx="1">
                  <c:v>31785.959386133334</c:v>
                </c:pt>
                <c:pt idx="2">
                  <c:v>33000.243870208331</c:v>
                </c:pt>
                <c:pt idx="3">
                  <c:v>34131.8770325</c:v>
                </c:pt>
                <c:pt idx="4">
                  <c:v>35110.680264077484</c:v>
                </c:pt>
                <c:pt idx="5">
                  <c:v>36188.02099988694</c:v>
                </c:pt>
                <c:pt idx="6">
                  <c:v>37193.360838837689</c:v>
                </c:pt>
                <c:pt idx="7">
                  <c:v>38213.726704642802</c:v>
                </c:pt>
                <c:pt idx="8">
                  <c:v>39249.307869361757</c:v>
                </c:pt>
                <c:pt idx="9">
                  <c:v>40300.29881930683</c:v>
                </c:pt>
                <c:pt idx="10">
                  <c:v>41366.899388719881</c:v>
                </c:pt>
                <c:pt idx="11">
                  <c:v>42449.314897127289</c:v>
                </c:pt>
                <c:pt idx="12">
                  <c:v>43547.756290465768</c:v>
                </c:pt>
                <c:pt idx="13">
                  <c:v>44452.523548009427</c:v>
                </c:pt>
                <c:pt idx="14">
                  <c:v>45366.056916519927</c:v>
                </c:pt>
                <c:pt idx="15">
                  <c:v>46288.519839272667</c:v>
                </c:pt>
                <c:pt idx="16">
                  <c:v>47220.079979968214</c:v>
                </c:pt>
                <c:pt idx="17">
                  <c:v>48160.909324541353</c:v>
                </c:pt>
                <c:pt idx="18">
                  <c:v>49111.184285650525</c:v>
                </c:pt>
                <c:pt idx="19">
                  <c:v>50071.085809911827</c:v>
                </c:pt>
                <c:pt idx="20">
                  <c:v>51040.799487943361</c:v>
                </c:pt>
                <c:pt idx="21">
                  <c:v>52020.51566728756</c:v>
                </c:pt>
                <c:pt idx="22">
                  <c:v>53010.429568280881</c:v>
                </c:pt>
                <c:pt idx="23">
                  <c:v>54010.741402942047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71-47B1-83A4-76F72F0C7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15760"/>
        <c:axId val="438516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Trigger</c:v>
                </c:tx>
                <c:spPr>
                  <a:ln>
                    <a:solidFill>
                      <a:srgbClr val="FFFF00"/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'[111]ASR5K+FOTA'!$AM$36:$BJ$36</c15:sqref>
                        </c15:fullRef>
                        <c15:formulaRef>
                          <c15:sqref>'[111]ASR5K+FOTA'!$AY$36:$BJ$36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43101</c:v>
                      </c:pt>
                      <c:pt idx="1">
                        <c:v>43132</c:v>
                      </c:pt>
                      <c:pt idx="2">
                        <c:v>43160</c:v>
                      </c:pt>
                      <c:pt idx="3">
                        <c:v>43191</c:v>
                      </c:pt>
                      <c:pt idx="4">
                        <c:v>43221</c:v>
                      </c:pt>
                      <c:pt idx="5">
                        <c:v>43252</c:v>
                      </c:pt>
                      <c:pt idx="6">
                        <c:v>43282</c:v>
                      </c:pt>
                      <c:pt idx="7">
                        <c:v>43313</c:v>
                      </c:pt>
                      <c:pt idx="8">
                        <c:v>43344</c:v>
                      </c:pt>
                      <c:pt idx="9">
                        <c:v>43374</c:v>
                      </c:pt>
                      <c:pt idx="10">
                        <c:v>43405</c:v>
                      </c:pt>
                      <c:pt idx="11">
                        <c:v>43435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'[111]Nationwide ASR5k'!$B$11:$Y$11</c15:sqref>
                        </c15:fullRef>
                        <c15:formulaRef>
                          <c15:sqref>'[111]Nationwide ASR5k'!$N$11:$Y$11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96000</c:v>
                      </c:pt>
                      <c:pt idx="1">
                        <c:v>96000</c:v>
                      </c:pt>
                      <c:pt idx="2">
                        <c:v>96000</c:v>
                      </c:pt>
                      <c:pt idx="3">
                        <c:v>96000</c:v>
                      </c:pt>
                      <c:pt idx="4">
                        <c:v>96000</c:v>
                      </c:pt>
                      <c:pt idx="5">
                        <c:v>96000</c:v>
                      </c:pt>
                      <c:pt idx="6">
                        <c:v>96000</c:v>
                      </c:pt>
                      <c:pt idx="7">
                        <c:v>96000</c:v>
                      </c:pt>
                      <c:pt idx="8">
                        <c:v>96000</c:v>
                      </c:pt>
                      <c:pt idx="9">
                        <c:v>96000</c:v>
                      </c:pt>
                      <c:pt idx="10">
                        <c:v>96000</c:v>
                      </c:pt>
                      <c:pt idx="11">
                        <c:v>96000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F71-47B1-83A4-76F72F0C7F0B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'[111]ASR5K+FOTA'!$AM$36:$BJ$36</c15:sqref>
                        </c15:fullRef>
                        <c15:formulaRef>
                          <c15:sqref>'[111]ASR5K+FOTA'!$AY$36:$BJ$36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43101</c:v>
                      </c:pt>
                      <c:pt idx="1">
                        <c:v>43132</c:v>
                      </c:pt>
                      <c:pt idx="2">
                        <c:v>43160</c:v>
                      </c:pt>
                      <c:pt idx="3">
                        <c:v>43191</c:v>
                      </c:pt>
                      <c:pt idx="4">
                        <c:v>43221</c:v>
                      </c:pt>
                      <c:pt idx="5">
                        <c:v>43252</c:v>
                      </c:pt>
                      <c:pt idx="6">
                        <c:v>43282</c:v>
                      </c:pt>
                      <c:pt idx="7">
                        <c:v>43313</c:v>
                      </c:pt>
                      <c:pt idx="8">
                        <c:v>43344</c:v>
                      </c:pt>
                      <c:pt idx="9">
                        <c:v>43374</c:v>
                      </c:pt>
                      <c:pt idx="10">
                        <c:v>43405</c:v>
                      </c:pt>
                      <c:pt idx="11">
                        <c:v>43435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'[113]ASR5K+FOTA'!$O$54:$AX$54</c15:sqref>
                        </c15:fullRef>
                        <c15:formulaRef>
                          <c15:sqref>'[113]ASR5K+FOTA'!$AA$54:$AX$54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44342.285395136489</c:v>
                      </c:pt>
                      <c:pt idx="1">
                        <c:v>45254.983188046841</c:v>
                      </c:pt>
                      <c:pt idx="2">
                        <c:v>49782.479326399989</c:v>
                      </c:pt>
                      <c:pt idx="3">
                        <c:v>51453.208763793053</c:v>
                      </c:pt>
                      <c:pt idx="4">
                        <c:v>54677.718652044037</c:v>
                      </c:pt>
                      <c:pt idx="5">
                        <c:v>62914.302528550674</c:v>
                      </c:pt>
                      <c:pt idx="6">
                        <c:v>62516.623570588192</c:v>
                      </c:pt>
                      <c:pt idx="7">
                        <c:v>65428.996742652642</c:v>
                      </c:pt>
                      <c:pt idx="8">
                        <c:v>68291.561541111179</c:v>
                      </c:pt>
                      <c:pt idx="9">
                        <c:v>71029.463320852141</c:v>
                      </c:pt>
                      <c:pt idx="10">
                        <c:v>73949.535061226561</c:v>
                      </c:pt>
                      <c:pt idx="11">
                        <c:v>77879.767799157518</c:v>
                      </c:pt>
                      <c:pt idx="12">
                        <c:v>75676.892675795432</c:v>
                      </c:pt>
                      <c:pt idx="13">
                        <c:v>69936.770395546104</c:v>
                      </c:pt>
                      <c:pt idx="14">
                        <c:v>56992.393323789394</c:v>
                      </c:pt>
                      <c:pt idx="15">
                        <c:v>46988.914197790793</c:v>
                      </c:pt>
                      <c:pt idx="16">
                        <c:v>27277.443321400002</c:v>
                      </c:pt>
                      <c:pt idx="17">
                        <c:v>19514.587376399999</c:v>
                      </c:pt>
                      <c:pt idx="18">
                        <c:v>12647.630071399999</c:v>
                      </c:pt>
                      <c:pt idx="19">
                        <c:v>5490.3603664000011</c:v>
                      </c:pt>
                      <c:pt idx="20">
                        <c:v>5695.5159414000009</c:v>
                      </c:pt>
                      <c:pt idx="21">
                        <c:v>5900.6715164000007</c:v>
                      </c:pt>
                      <c:pt idx="22">
                        <c:v>6105.8270914000004</c:v>
                      </c:pt>
                      <c:pt idx="23">
                        <c:v>6310.9826664000002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F71-47B1-83A4-76F72F0C7F0B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Failover Forecast</c:v>
                </c:tx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'[111]ASR5K+FOTA'!$AM$36:$BJ$36</c15:sqref>
                        </c15:fullRef>
                        <c15:formulaRef>
                          <c15:sqref>'[111]ASR5K+FOTA'!$AY$36:$BJ$36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43101</c:v>
                      </c:pt>
                      <c:pt idx="1">
                        <c:v>43132</c:v>
                      </c:pt>
                      <c:pt idx="2">
                        <c:v>43160</c:v>
                      </c:pt>
                      <c:pt idx="3">
                        <c:v>43191</c:v>
                      </c:pt>
                      <c:pt idx="4">
                        <c:v>43221</c:v>
                      </c:pt>
                      <c:pt idx="5">
                        <c:v>43252</c:v>
                      </c:pt>
                      <c:pt idx="6">
                        <c:v>43282</c:v>
                      </c:pt>
                      <c:pt idx="7">
                        <c:v>43313</c:v>
                      </c:pt>
                      <c:pt idx="8">
                        <c:v>43344</c:v>
                      </c:pt>
                      <c:pt idx="9">
                        <c:v>43374</c:v>
                      </c:pt>
                      <c:pt idx="10">
                        <c:v>43405</c:v>
                      </c:pt>
                      <c:pt idx="11">
                        <c:v>43435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'[113]ASR5K+FOTA'!$O$63:$AX$63</c15:sqref>
                        </c15:fullRef>
                        <c15:formulaRef>
                          <c15:sqref>'[113]ASR5K+FOTA'!$AA$63:$AX$63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68576.401601104735</c:v>
                      </c:pt>
                      <c:pt idx="1">
                        <c:v>70081.849520470263</c:v>
                      </c:pt>
                      <c:pt idx="2">
                        <c:v>77172.3697904</c:v>
                      </c:pt>
                      <c:pt idx="3">
                        <c:v>79875.558116489585</c:v>
                      </c:pt>
                      <c:pt idx="4">
                        <c:v>84909.417118866055</c:v>
                      </c:pt>
                      <c:pt idx="5">
                        <c:v>97473.042103626009</c:v>
                      </c:pt>
                      <c:pt idx="6">
                        <c:v>97128.248916682292</c:v>
                      </c:pt>
                      <c:pt idx="7">
                        <c:v>101748.21542477894</c:v>
                      </c:pt>
                      <c:pt idx="8">
                        <c:v>106281.4990224668</c:v>
                      </c:pt>
                      <c:pt idx="9">
                        <c:v>110603.84424207822</c:v>
                      </c:pt>
                      <c:pt idx="10">
                        <c:v>115199.44475263986</c:v>
                      </c:pt>
                      <c:pt idx="11">
                        <c:v>121310.28675953625</c:v>
                      </c:pt>
                      <c:pt idx="12">
                        <c:v>118245.32224532648</c:v>
                      </c:pt>
                      <c:pt idx="13">
                        <c:v>109874.4869957858</c:v>
                      </c:pt>
                      <c:pt idx="14">
                        <c:v>90697.269558984088</c:v>
                      </c:pt>
                      <c:pt idx="15">
                        <c:v>75931.399040819524</c:v>
                      </c:pt>
                      <c:pt idx="16">
                        <c:v>46603.540897066661</c:v>
                      </c:pt>
                      <c:pt idx="17">
                        <c:v>35198.605150399999</c:v>
                      </c:pt>
                      <c:pt idx="18">
                        <c:v>25137.517363733336</c:v>
                      </c:pt>
                      <c:pt idx="19">
                        <c:v>14640.960977066668</c:v>
                      </c:pt>
                      <c:pt idx="20">
                        <c:v>15188.042510400002</c:v>
                      </c:pt>
                      <c:pt idx="21">
                        <c:v>15735.124043733336</c:v>
                      </c:pt>
                      <c:pt idx="22">
                        <c:v>16282.205577066668</c:v>
                      </c:pt>
                      <c:pt idx="23">
                        <c:v>16829.287110400001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F71-47B1-83A4-76F72F0C7F0B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'[111]ASR5K+FOTA'!$AM$36:$BJ$36</c15:sqref>
                        </c15:fullRef>
                        <c15:formulaRef>
                          <c15:sqref>'[111]ASR5K+FOTA'!$AY$36:$BJ$36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42767</c:v>
                      </c:pt>
                      <c:pt idx="1">
                        <c:v>42795</c:v>
                      </c:pt>
                      <c:pt idx="2">
                        <c:v>42826</c:v>
                      </c:pt>
                      <c:pt idx="3">
                        <c:v>42856</c:v>
                      </c:pt>
                      <c:pt idx="4">
                        <c:v>42887</c:v>
                      </c:pt>
                      <c:pt idx="5">
                        <c:v>42917</c:v>
                      </c:pt>
                      <c:pt idx="6">
                        <c:v>42948</c:v>
                      </c:pt>
                      <c:pt idx="7">
                        <c:v>42979</c:v>
                      </c:pt>
                      <c:pt idx="8">
                        <c:v>43009</c:v>
                      </c:pt>
                      <c:pt idx="9">
                        <c:v>43040</c:v>
                      </c:pt>
                      <c:pt idx="10">
                        <c:v>43070</c:v>
                      </c:pt>
                      <c:pt idx="11">
                        <c:v>43101</c:v>
                      </c:pt>
                      <c:pt idx="12">
                        <c:v>43132</c:v>
                      </c:pt>
                      <c:pt idx="13">
                        <c:v>43160</c:v>
                      </c:pt>
                      <c:pt idx="14">
                        <c:v>43191</c:v>
                      </c:pt>
                      <c:pt idx="15">
                        <c:v>43221</c:v>
                      </c:pt>
                      <c:pt idx="16">
                        <c:v>43252</c:v>
                      </c:pt>
                      <c:pt idx="17">
                        <c:v>43282</c:v>
                      </c:pt>
                      <c:pt idx="18">
                        <c:v>43313</c:v>
                      </c:pt>
                      <c:pt idx="19">
                        <c:v>43344</c:v>
                      </c:pt>
                      <c:pt idx="20">
                        <c:v>43374</c:v>
                      </c:pt>
                      <c:pt idx="21">
                        <c:v>43405</c:v>
                      </c:pt>
                      <c:pt idx="22">
                        <c:v>43435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'[113]ASR5K+FOTA'!$V$85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General</c:formatCode>
                      <c:ptCount val="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F71-47B1-83A4-76F72F0C7F0B}"/>
                  </c:ext>
                </c:extLst>
              </c15:ser>
            </c15:filteredLineSeries>
          </c:ext>
        </c:extLst>
      </c:lineChart>
      <c:catAx>
        <c:axId val="43851576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8516152"/>
        <c:crosses val="autoZero"/>
        <c:auto val="1"/>
        <c:lblAlgn val="ctr"/>
        <c:lblOffset val="100"/>
        <c:noMultiLvlLbl val="0"/>
      </c:catAx>
      <c:valAx>
        <c:axId val="4385161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Mbps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8515760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VAN-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GGSN/PGW Throughput D&amp;F 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Actual</c:v>
          </c:tx>
          <c:spPr>
            <a:solidFill>
              <a:srgbClr val="000096"/>
            </a:solidFill>
          </c:spPr>
          <c:invertIfNegative val="0"/>
          <c:cat>
            <c:numRef>
              <c:f>'[111]ASR5K+FOTA'!$AY$36:$BV$36</c:f>
              <c:numCache>
                <c:formatCode>General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'[111]ASR5K+FOTA'!$AY$157:$BF$157</c:f>
              <c:numCache>
                <c:formatCode>General</c:formatCode>
                <c:ptCount val="8"/>
                <c:pt idx="0">
                  <c:v>349</c:v>
                </c:pt>
                <c:pt idx="2">
                  <c:v>312.04000000000002</c:v>
                </c:pt>
                <c:pt idx="4">
                  <c:v>359.47</c:v>
                </c:pt>
                <c:pt idx="5">
                  <c:v>338.1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8-422D-91F8-D465B67A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711824"/>
        <c:axId val="439712216"/>
        <c:extLst/>
      </c:barChart>
      <c:lineChart>
        <c:grouping val="standard"/>
        <c:varyColors val="0"/>
        <c:ser>
          <c:idx val="1"/>
          <c:order val="1"/>
          <c:tx>
            <c:v>Eng Limit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'[111]ASR5K+FOTA'!$AY$36:$BV$36</c:f>
              <c:numCache>
                <c:formatCode>General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'[111]ASR5K+FOTA'!$AY$142:$BV$142</c:f>
              <c:numCache>
                <c:formatCode>General</c:formatCode>
                <c:ptCount val="2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6000</c:v>
                </c:pt>
                <c:pt idx="14">
                  <c:v>6000</c:v>
                </c:pt>
                <c:pt idx="15">
                  <c:v>6000</c:v>
                </c:pt>
                <c:pt idx="16">
                  <c:v>6000</c:v>
                </c:pt>
                <c:pt idx="17">
                  <c:v>6000</c:v>
                </c:pt>
                <c:pt idx="18">
                  <c:v>6000</c:v>
                </c:pt>
                <c:pt idx="19">
                  <c:v>6000</c:v>
                </c:pt>
                <c:pt idx="20">
                  <c:v>6000</c:v>
                </c:pt>
                <c:pt idx="21">
                  <c:v>6000</c:v>
                </c:pt>
                <c:pt idx="22">
                  <c:v>6000</c:v>
                </c:pt>
                <c:pt idx="23">
                  <c:v>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18-422D-91F8-D465B67A88C2}"/>
            </c:ext>
          </c:extLst>
        </c:ser>
        <c:ser>
          <c:idx val="3"/>
          <c:order val="2"/>
          <c:tx>
            <c:v>Forecast</c:v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'[111]ASR5K+FOTA'!$AY$36:$BV$36</c:f>
              <c:numCache>
                <c:formatCode>General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'[111]ASR5K+FOTA'!$AY$155:$BV$155</c:f>
              <c:numCache>
                <c:formatCode>General</c:formatCode>
                <c:ptCount val="24"/>
                <c:pt idx="0">
                  <c:v>346.92002646750001</c:v>
                </c:pt>
                <c:pt idx="1">
                  <c:v>362.94031175771744</c:v>
                </c:pt>
                <c:pt idx="2">
                  <c:v>380.17890871467392</c:v>
                </c:pt>
                <c:pt idx="3">
                  <c:v>396.65528613586952</c:v>
                </c:pt>
                <c:pt idx="4">
                  <c:v>411.39561043732408</c:v>
                </c:pt>
                <c:pt idx="5">
                  <c:v>427.52824255312817</c:v>
                </c:pt>
                <c:pt idx="6">
                  <c:v>443.13906865809548</c:v>
                </c:pt>
                <c:pt idx="7">
                  <c:v>459.07677502522847</c:v>
                </c:pt>
                <c:pt idx="8">
                  <c:v>475.34467594933318</c:v>
                </c:pt>
                <c:pt idx="9">
                  <c:v>491.94618039141119</c:v>
                </c:pt>
                <c:pt idx="10">
                  <c:v>508.8847945581889</c:v>
                </c:pt>
                <c:pt idx="11">
                  <c:v>526.16412455339901</c:v>
                </c:pt>
                <c:pt idx="12">
                  <c:v>543.78787910270887</c:v>
                </c:pt>
                <c:pt idx="13">
                  <c:v>561.75987235424441</c:v>
                </c:pt>
                <c:pt idx="14">
                  <c:v>580.08402675670936</c:v>
                </c:pt>
                <c:pt idx="15">
                  <c:v>598.76437601716202</c:v>
                </c:pt>
                <c:pt idx="16">
                  <c:v>617.80506814055423</c:v>
                </c:pt>
                <c:pt idx="17">
                  <c:v>637.21036855321199</c:v>
                </c:pt>
                <c:pt idx="18">
                  <c:v>656.98466331248108</c:v>
                </c:pt>
                <c:pt idx="19">
                  <c:v>677.13246240483193</c:v>
                </c:pt>
                <c:pt idx="20">
                  <c:v>697.65840313477838</c:v>
                </c:pt>
                <c:pt idx="21">
                  <c:v>718.56725360702274</c:v>
                </c:pt>
                <c:pt idx="22">
                  <c:v>739.86391630431763</c:v>
                </c:pt>
                <c:pt idx="23">
                  <c:v>761.55343176358781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18-422D-91F8-D465B67A88C2}"/>
            </c:ext>
          </c:extLst>
        </c:ser>
        <c:ser>
          <c:idx val="7"/>
          <c:order val="3"/>
          <c:tx>
            <c:v>Failover Forecast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'[111]ASR5K+FOTA'!$AY$36:$BV$36</c:f>
              <c:numCache>
                <c:formatCode>General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'[111]ASR5K+FOTA'!$AY$143:$BV$143</c:f>
              <c:numCache>
                <c:formatCode>General</c:formatCode>
                <c:ptCount val="24"/>
                <c:pt idx="0">
                  <c:v>1156.400088225</c:v>
                </c:pt>
                <c:pt idx="1">
                  <c:v>1209.8010391923915</c:v>
                </c:pt>
                <c:pt idx="2">
                  <c:v>1267.263029048913</c:v>
                </c:pt>
                <c:pt idx="3">
                  <c:v>1322.1842871195652</c:v>
                </c:pt>
                <c:pt idx="4">
                  <c:v>1371.318701457747</c:v>
                </c:pt>
                <c:pt idx="5">
                  <c:v>1425.0941418437606</c:v>
                </c:pt>
                <c:pt idx="6">
                  <c:v>1477.1302288603183</c:v>
                </c:pt>
                <c:pt idx="7">
                  <c:v>1530.2559167507616</c:v>
                </c:pt>
                <c:pt idx="8">
                  <c:v>1584.482253164444</c:v>
                </c:pt>
                <c:pt idx="9">
                  <c:v>1639.820601304704</c:v>
                </c:pt>
                <c:pt idx="10">
                  <c:v>1696.2826485272965</c:v>
                </c:pt>
                <c:pt idx="11">
                  <c:v>1753.8804151779968</c:v>
                </c:pt>
                <c:pt idx="12">
                  <c:v>1812.6262636756965</c:v>
                </c:pt>
                <c:pt idx="13">
                  <c:v>1872.5329078474815</c:v>
                </c:pt>
                <c:pt idx="14">
                  <c:v>1933.6134225223648</c:v>
                </c:pt>
                <c:pt idx="15">
                  <c:v>1995.8812533905402</c:v>
                </c:pt>
                <c:pt idx="16">
                  <c:v>2059.3502271351808</c:v>
                </c:pt>
                <c:pt idx="17">
                  <c:v>2124.0345618440401</c:v>
                </c:pt>
                <c:pt idx="18">
                  <c:v>2189.9488777082702</c:v>
                </c:pt>
                <c:pt idx="19">
                  <c:v>2257.1082080161063</c:v>
                </c:pt>
                <c:pt idx="20">
                  <c:v>2325.5280104492613</c:v>
                </c:pt>
                <c:pt idx="21">
                  <c:v>2395.2241786900759</c:v>
                </c:pt>
                <c:pt idx="22">
                  <c:v>2466.2130543477256</c:v>
                </c:pt>
                <c:pt idx="23">
                  <c:v>2538.5114392119594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18-422D-91F8-D465B67A88C2}"/>
            </c:ext>
          </c:extLst>
        </c:ser>
        <c:ser>
          <c:idx val="2"/>
          <c:order val="5"/>
          <c:tx>
            <c:v>Failover Forecast w/ FOTA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'[111]ASR5K+FOTA'!$AY$36:$BV$36</c:f>
              <c:numCache>
                <c:formatCode>General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  <c:extLst xmlns:c15="http://schemas.microsoft.com/office/drawing/2012/chart"/>
            </c:numRef>
          </c:cat>
          <c:val>
            <c:numRef>
              <c:f>'[111]ASR5K+FOTA'!$AY$144:$CT$144</c:f>
              <c:numCache>
                <c:formatCode>General</c:formatCode>
                <c:ptCount val="48"/>
                <c:pt idx="0">
                  <c:v>1656.400088225</c:v>
                </c:pt>
                <c:pt idx="1">
                  <c:v>1709.8010391923915</c:v>
                </c:pt>
                <c:pt idx="2">
                  <c:v>1767.263029048913</c:v>
                </c:pt>
                <c:pt idx="3">
                  <c:v>1822.1842871195652</c:v>
                </c:pt>
                <c:pt idx="4">
                  <c:v>1871.318701457747</c:v>
                </c:pt>
                <c:pt idx="5">
                  <c:v>1925.0941418437606</c:v>
                </c:pt>
                <c:pt idx="6">
                  <c:v>1977.1302288603183</c:v>
                </c:pt>
                <c:pt idx="7">
                  <c:v>2030.2559167507616</c:v>
                </c:pt>
                <c:pt idx="8">
                  <c:v>2084.482253164444</c:v>
                </c:pt>
                <c:pt idx="9">
                  <c:v>2139.8206013047038</c:v>
                </c:pt>
                <c:pt idx="10">
                  <c:v>2196.2826485272963</c:v>
                </c:pt>
                <c:pt idx="11">
                  <c:v>2253.8804151779968</c:v>
                </c:pt>
                <c:pt idx="12">
                  <c:v>2312.6262636756965</c:v>
                </c:pt>
                <c:pt idx="13">
                  <c:v>2372.5329078474815</c:v>
                </c:pt>
                <c:pt idx="14">
                  <c:v>2433.6134225223645</c:v>
                </c:pt>
                <c:pt idx="15">
                  <c:v>2495.8812533905402</c:v>
                </c:pt>
                <c:pt idx="16">
                  <c:v>2559.3502271351808</c:v>
                </c:pt>
                <c:pt idx="17">
                  <c:v>2624.0345618440397</c:v>
                </c:pt>
                <c:pt idx="18">
                  <c:v>2689.9488777082702</c:v>
                </c:pt>
                <c:pt idx="19">
                  <c:v>2757.1082080161063</c:v>
                </c:pt>
                <c:pt idx="20">
                  <c:v>2825.5280104492613</c:v>
                </c:pt>
                <c:pt idx="21">
                  <c:v>2895.2241786900759</c:v>
                </c:pt>
                <c:pt idx="22">
                  <c:v>2966.2130543477256</c:v>
                </c:pt>
                <c:pt idx="23">
                  <c:v>3038.5114392119594</c:v>
                </c:pt>
                <c:pt idx="24">
                  <c:v>3378.6581198603458</c:v>
                </c:pt>
                <c:pt idx="25">
                  <c:v>3453.0471698768479</c:v>
                </c:pt>
                <c:pt idx="26">
                  <c:v>3528.6704110357141</c:v>
                </c:pt>
                <c:pt idx="27">
                  <c:v>3605.5456618097878</c:v>
                </c:pt>
                <c:pt idx="28">
                  <c:v>3683.6912328261451</c:v>
                </c:pt>
                <c:pt idx="29">
                  <c:v>3763.1259401567077</c:v>
                </c:pt>
                <c:pt idx="30">
                  <c:v>3843.8691189689534</c:v>
                </c:pt>
                <c:pt idx="31">
                  <c:v>3925.9406375462427</c:v>
                </c:pt>
                <c:pt idx="32">
                  <c:v>4009.3609116876073</c:v>
                </c:pt>
                <c:pt idx="33">
                  <c:v>4094.1509194970122</c:v>
                </c:pt>
                <c:pt idx="34">
                  <c:v>4180.3322165724767</c:v>
                </c:pt>
                <c:pt idx="35">
                  <c:v>4267.926951605632</c:v>
                </c:pt>
                <c:pt idx="36">
                  <c:v>4356.9578824026294</c:v>
                </c:pt>
                <c:pt idx="37">
                  <c:v>4447.448392337571</c:v>
                </c:pt>
                <c:pt idx="38">
                  <c:v>4539.422507249973</c:v>
                </c:pt>
                <c:pt idx="39">
                  <c:v>4632.9049127980297</c:v>
                </c:pt>
                <c:pt idx="40">
                  <c:v>4727.9209722798278</c:v>
                </c:pt>
                <c:pt idx="41">
                  <c:v>4827.0188815263764</c:v>
                </c:pt>
                <c:pt idx="42">
                  <c:v>5362.1826387635865</c:v>
                </c:pt>
                <c:pt idx="43">
                  <c:v>5473.1047040835565</c:v>
                </c:pt>
                <c:pt idx="44">
                  <c:v>5585.8802381610021</c:v>
                </c:pt>
                <c:pt idx="45">
                  <c:v>5700.5419255105116</c:v>
                </c:pt>
                <c:pt idx="46">
                  <c:v>5816.7588021583488</c:v>
                </c:pt>
                <c:pt idx="47">
                  <c:v>5934.2778321587557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18-422D-91F8-D465B67A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711824"/>
        <c:axId val="439712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Trigger</c:v>
                </c:tx>
                <c:spPr>
                  <a:ln>
                    <a:solidFill>
                      <a:srgbClr val="FFFF00"/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'[111]ASR5K+FOTA'!$AY$36:$BV$36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43101</c:v>
                      </c:pt>
                      <c:pt idx="1">
                        <c:v>43132</c:v>
                      </c:pt>
                      <c:pt idx="2">
                        <c:v>43160</c:v>
                      </c:pt>
                      <c:pt idx="3">
                        <c:v>43191</c:v>
                      </c:pt>
                      <c:pt idx="4">
                        <c:v>43221</c:v>
                      </c:pt>
                      <c:pt idx="5">
                        <c:v>43252</c:v>
                      </c:pt>
                      <c:pt idx="6">
                        <c:v>43282</c:v>
                      </c:pt>
                      <c:pt idx="7">
                        <c:v>43313</c:v>
                      </c:pt>
                      <c:pt idx="8">
                        <c:v>43344</c:v>
                      </c:pt>
                      <c:pt idx="9">
                        <c:v>43374</c:v>
                      </c:pt>
                      <c:pt idx="10">
                        <c:v>43405</c:v>
                      </c:pt>
                      <c:pt idx="11">
                        <c:v>43435</c:v>
                      </c:pt>
                      <c:pt idx="12">
                        <c:v>43466</c:v>
                      </c:pt>
                      <c:pt idx="13">
                        <c:v>43497</c:v>
                      </c:pt>
                      <c:pt idx="14">
                        <c:v>43525</c:v>
                      </c:pt>
                      <c:pt idx="15">
                        <c:v>43556</c:v>
                      </c:pt>
                      <c:pt idx="16">
                        <c:v>43586</c:v>
                      </c:pt>
                      <c:pt idx="17">
                        <c:v>43617</c:v>
                      </c:pt>
                      <c:pt idx="18">
                        <c:v>43647</c:v>
                      </c:pt>
                      <c:pt idx="19">
                        <c:v>43678</c:v>
                      </c:pt>
                      <c:pt idx="20">
                        <c:v>43709</c:v>
                      </c:pt>
                      <c:pt idx="21">
                        <c:v>43739</c:v>
                      </c:pt>
                      <c:pt idx="22">
                        <c:v>43770</c:v>
                      </c:pt>
                      <c:pt idx="23">
                        <c:v>43800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'[111]Nationwide ASR5k'!$B$11:$Y$11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64000</c:v>
                      </c:pt>
                      <c:pt idx="1">
                        <c:v>64000</c:v>
                      </c:pt>
                      <c:pt idx="2">
                        <c:v>64000</c:v>
                      </c:pt>
                      <c:pt idx="3">
                        <c:v>64000</c:v>
                      </c:pt>
                      <c:pt idx="4">
                        <c:v>64000</c:v>
                      </c:pt>
                      <c:pt idx="5">
                        <c:v>64000</c:v>
                      </c:pt>
                      <c:pt idx="6">
                        <c:v>79000</c:v>
                      </c:pt>
                      <c:pt idx="7">
                        <c:v>79000</c:v>
                      </c:pt>
                      <c:pt idx="8">
                        <c:v>79000</c:v>
                      </c:pt>
                      <c:pt idx="9">
                        <c:v>96000</c:v>
                      </c:pt>
                      <c:pt idx="10">
                        <c:v>96000</c:v>
                      </c:pt>
                      <c:pt idx="11">
                        <c:v>96000</c:v>
                      </c:pt>
                      <c:pt idx="12">
                        <c:v>96000</c:v>
                      </c:pt>
                      <c:pt idx="13">
                        <c:v>96000</c:v>
                      </c:pt>
                      <c:pt idx="14">
                        <c:v>96000</c:v>
                      </c:pt>
                      <c:pt idx="15">
                        <c:v>96000</c:v>
                      </c:pt>
                      <c:pt idx="16">
                        <c:v>96000</c:v>
                      </c:pt>
                      <c:pt idx="17">
                        <c:v>96000</c:v>
                      </c:pt>
                      <c:pt idx="18">
                        <c:v>96000</c:v>
                      </c:pt>
                      <c:pt idx="19">
                        <c:v>96000</c:v>
                      </c:pt>
                      <c:pt idx="20">
                        <c:v>96000</c:v>
                      </c:pt>
                      <c:pt idx="21">
                        <c:v>96000</c:v>
                      </c:pt>
                      <c:pt idx="22">
                        <c:v>96000</c:v>
                      </c:pt>
                      <c:pt idx="23">
                        <c:v>96000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C618-422D-91F8-D465B67A88C2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v>Forecast</c:v>
                </c:tx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'[111]ASR5K+FOTA'!$AY$36:$BV$36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43101</c:v>
                      </c:pt>
                      <c:pt idx="1">
                        <c:v>43132</c:v>
                      </c:pt>
                      <c:pt idx="2">
                        <c:v>43160</c:v>
                      </c:pt>
                      <c:pt idx="3">
                        <c:v>43191</c:v>
                      </c:pt>
                      <c:pt idx="4">
                        <c:v>43221</c:v>
                      </c:pt>
                      <c:pt idx="5">
                        <c:v>43252</c:v>
                      </c:pt>
                      <c:pt idx="6">
                        <c:v>43282</c:v>
                      </c:pt>
                      <c:pt idx="7">
                        <c:v>43313</c:v>
                      </c:pt>
                      <c:pt idx="8">
                        <c:v>43344</c:v>
                      </c:pt>
                      <c:pt idx="9">
                        <c:v>43374</c:v>
                      </c:pt>
                      <c:pt idx="10">
                        <c:v>43405</c:v>
                      </c:pt>
                      <c:pt idx="11">
                        <c:v>43435</c:v>
                      </c:pt>
                      <c:pt idx="12">
                        <c:v>43466</c:v>
                      </c:pt>
                      <c:pt idx="13">
                        <c:v>43497</c:v>
                      </c:pt>
                      <c:pt idx="14">
                        <c:v>43525</c:v>
                      </c:pt>
                      <c:pt idx="15">
                        <c:v>43556</c:v>
                      </c:pt>
                      <c:pt idx="16">
                        <c:v>43586</c:v>
                      </c:pt>
                      <c:pt idx="17">
                        <c:v>43617</c:v>
                      </c:pt>
                      <c:pt idx="18">
                        <c:v>43647</c:v>
                      </c:pt>
                      <c:pt idx="19">
                        <c:v>43678</c:v>
                      </c:pt>
                      <c:pt idx="20">
                        <c:v>43709</c:v>
                      </c:pt>
                      <c:pt idx="21">
                        <c:v>43739</c:v>
                      </c:pt>
                      <c:pt idx="22">
                        <c:v>43770</c:v>
                      </c:pt>
                      <c:pt idx="23">
                        <c:v>43800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'[113]ASR5K+FOTA'!$O$54:$AX$54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16963.205449678222</c:v>
                      </c:pt>
                      <c:pt idx="1">
                        <c:v>18970.281952227197</c:v>
                      </c:pt>
                      <c:pt idx="2">
                        <c:v>24130.057043400695</c:v>
                      </c:pt>
                      <c:pt idx="3">
                        <c:v>28498.972878614575</c:v>
                      </c:pt>
                      <c:pt idx="4">
                        <c:v>30198.34420408713</c:v>
                      </c:pt>
                      <c:pt idx="5">
                        <c:v>32018.914144377806</c:v>
                      </c:pt>
                      <c:pt idx="6">
                        <c:v>33856.86514590084</c:v>
                      </c:pt>
                      <c:pt idx="7">
                        <c:v>36257.702390846833</c:v>
                      </c:pt>
                      <c:pt idx="8">
                        <c:v>40656.014607528195</c:v>
                      </c:pt>
                      <c:pt idx="9">
                        <c:v>40735.653550593095</c:v>
                      </c:pt>
                      <c:pt idx="10">
                        <c:v>43019.500425258018</c:v>
                      </c:pt>
                      <c:pt idx="11">
                        <c:v>43029.588539590928</c:v>
                      </c:pt>
                      <c:pt idx="12">
                        <c:v>44342.285395136489</c:v>
                      </c:pt>
                      <c:pt idx="13">
                        <c:v>45254.983188046841</c:v>
                      </c:pt>
                      <c:pt idx="14">
                        <c:v>49782.479326399989</c:v>
                      </c:pt>
                      <c:pt idx="15">
                        <c:v>51453.208763793053</c:v>
                      </c:pt>
                      <c:pt idx="16">
                        <c:v>54677.718652044037</c:v>
                      </c:pt>
                      <c:pt idx="17">
                        <c:v>62914.302528550674</c:v>
                      </c:pt>
                      <c:pt idx="18">
                        <c:v>62516.623570588192</c:v>
                      </c:pt>
                      <c:pt idx="19">
                        <c:v>65428.996742652642</c:v>
                      </c:pt>
                      <c:pt idx="20">
                        <c:v>68291.561541111179</c:v>
                      </c:pt>
                      <c:pt idx="21">
                        <c:v>71029.463320852141</c:v>
                      </c:pt>
                      <c:pt idx="22">
                        <c:v>73949.535061226561</c:v>
                      </c:pt>
                      <c:pt idx="23">
                        <c:v>77879.767799157518</c:v>
                      </c:pt>
                      <c:pt idx="24">
                        <c:v>75676.892675795432</c:v>
                      </c:pt>
                      <c:pt idx="25">
                        <c:v>69936.770395546104</c:v>
                      </c:pt>
                      <c:pt idx="26">
                        <c:v>56992.393323789394</c:v>
                      </c:pt>
                      <c:pt idx="27">
                        <c:v>46988.914197790793</c:v>
                      </c:pt>
                      <c:pt idx="28">
                        <c:v>27277.443321400002</c:v>
                      </c:pt>
                      <c:pt idx="29">
                        <c:v>19514.587376399999</c:v>
                      </c:pt>
                      <c:pt idx="30">
                        <c:v>12647.630071399999</c:v>
                      </c:pt>
                      <c:pt idx="31">
                        <c:v>5490.3603664000011</c:v>
                      </c:pt>
                      <c:pt idx="32">
                        <c:v>5695.5159414000009</c:v>
                      </c:pt>
                      <c:pt idx="33">
                        <c:v>5900.6715164000007</c:v>
                      </c:pt>
                      <c:pt idx="34">
                        <c:v>6105.8270914000004</c:v>
                      </c:pt>
                      <c:pt idx="35">
                        <c:v>6310.9826664000002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618-422D-91F8-D465B67A88C2}"/>
                  </c:ext>
                </c:extLst>
              </c15:ser>
            </c15:filteredLineSeries>
            <c15:filteredLineSeries>
              <c15:ser>
                <c:idx val="4"/>
                <c:order val="7"/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'[111]ASR5K+FOTA'!$AY$36:$BV$36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43101</c:v>
                      </c:pt>
                      <c:pt idx="1">
                        <c:v>43132</c:v>
                      </c:pt>
                      <c:pt idx="2">
                        <c:v>43160</c:v>
                      </c:pt>
                      <c:pt idx="3">
                        <c:v>43191</c:v>
                      </c:pt>
                      <c:pt idx="4">
                        <c:v>43221</c:v>
                      </c:pt>
                      <c:pt idx="5">
                        <c:v>43252</c:v>
                      </c:pt>
                      <c:pt idx="6">
                        <c:v>43282</c:v>
                      </c:pt>
                      <c:pt idx="7">
                        <c:v>43313</c:v>
                      </c:pt>
                      <c:pt idx="8">
                        <c:v>43344</c:v>
                      </c:pt>
                      <c:pt idx="9">
                        <c:v>43374</c:v>
                      </c:pt>
                      <c:pt idx="10">
                        <c:v>43405</c:v>
                      </c:pt>
                      <c:pt idx="11">
                        <c:v>43435</c:v>
                      </c:pt>
                      <c:pt idx="12">
                        <c:v>43466</c:v>
                      </c:pt>
                      <c:pt idx="13">
                        <c:v>43497</c:v>
                      </c:pt>
                      <c:pt idx="14">
                        <c:v>43525</c:v>
                      </c:pt>
                      <c:pt idx="15">
                        <c:v>43556</c:v>
                      </c:pt>
                      <c:pt idx="16">
                        <c:v>43586</c:v>
                      </c:pt>
                      <c:pt idx="17">
                        <c:v>43617</c:v>
                      </c:pt>
                      <c:pt idx="18">
                        <c:v>43647</c:v>
                      </c:pt>
                      <c:pt idx="19">
                        <c:v>43678</c:v>
                      </c:pt>
                      <c:pt idx="20">
                        <c:v>43709</c:v>
                      </c:pt>
                      <c:pt idx="21">
                        <c:v>43739</c:v>
                      </c:pt>
                      <c:pt idx="22">
                        <c:v>43770</c:v>
                      </c:pt>
                      <c:pt idx="23">
                        <c:v>43800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'[113]ASR5K+FOTA'!$V$85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54976.05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618-422D-91F8-D465B67A88C2}"/>
                  </c:ext>
                </c:extLst>
              </c15:ser>
            </c15:filteredLineSeries>
          </c:ext>
        </c:extLst>
      </c:lineChart>
      <c:catAx>
        <c:axId val="4397118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712216"/>
        <c:crosses val="autoZero"/>
        <c:auto val="1"/>
        <c:lblAlgn val="ctr"/>
        <c:lblOffset val="100"/>
        <c:noMultiLvlLbl val="0"/>
      </c:catAx>
      <c:valAx>
        <c:axId val="43971221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Mbps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9711824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ZIG-SJC001-24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39100695574931E-2"/>
          <c:y val="8.7984745760075783E-2"/>
          <c:w val="0.92478568734474709"/>
          <c:h val="0.8174829294458569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'APN DNS'!$Q$6</c:f>
              <c:strCache>
                <c:ptCount val="1"/>
                <c:pt idx="0">
                  <c:v>Hourly CPU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DNS'!$N$7:$N$30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DNS'!$Q$7:$Q$30</c:f>
              <c:numCache>
                <c:formatCode>0.00</c:formatCode>
                <c:ptCount val="24"/>
                <c:pt idx="0">
                  <c:v>14.691869138959932</c:v>
                </c:pt>
                <c:pt idx="1">
                  <c:v>14.723305626598465</c:v>
                </c:pt>
                <c:pt idx="2">
                  <c:v>14.737372122762149</c:v>
                </c:pt>
                <c:pt idx="3">
                  <c:v>11.802056692242113</c:v>
                </c:pt>
                <c:pt idx="4">
                  <c:v>14.704433077578855</c:v>
                </c:pt>
                <c:pt idx="5">
                  <c:v>14.738064791133848</c:v>
                </c:pt>
                <c:pt idx="6">
                  <c:v>14.68866155157715</c:v>
                </c:pt>
                <c:pt idx="7">
                  <c:v>17.977919863597613</c:v>
                </c:pt>
                <c:pt idx="8">
                  <c:v>18.968812162546179</c:v>
                </c:pt>
                <c:pt idx="9">
                  <c:v>19.198763853367435</c:v>
                </c:pt>
                <c:pt idx="10">
                  <c:v>19.297953964194374</c:v>
                </c:pt>
                <c:pt idx="11">
                  <c:v>19.458510940608129</c:v>
                </c:pt>
                <c:pt idx="12">
                  <c:v>19.617220801364024</c:v>
                </c:pt>
                <c:pt idx="13">
                  <c:v>19.735880221653879</c:v>
                </c:pt>
                <c:pt idx="14">
                  <c:v>19.821984228474001</c:v>
                </c:pt>
                <c:pt idx="15">
                  <c:v>19.868201193520889</c:v>
                </c:pt>
                <c:pt idx="16">
                  <c:v>20.555242966751916</c:v>
                </c:pt>
                <c:pt idx="17">
                  <c:v>20.807544757033249</c:v>
                </c:pt>
                <c:pt idx="18">
                  <c:v>21.036480534242681</c:v>
                </c:pt>
                <c:pt idx="19">
                  <c:v>21.189087809036661</c:v>
                </c:pt>
                <c:pt idx="20">
                  <c:v>21.257956805910769</c:v>
                </c:pt>
                <c:pt idx="21">
                  <c:v>21.334825234441603</c:v>
                </c:pt>
                <c:pt idx="22">
                  <c:v>21.340934924694519</c:v>
                </c:pt>
                <c:pt idx="23">
                  <c:v>20.445323380280364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A0C-90BC-C4E355A3E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3041488"/>
        <c:axId val="1889468512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'APN DNS'!$N$31:$O$31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'APN DNS'!$P$31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72.008907082185488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E191-4A0C-90BC-C4E355A3E20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'APN DNS'!$O$6</c:f>
              <c:strCache>
                <c:ptCount val="1"/>
                <c:pt idx="0">
                  <c:v>Server TPS Threshold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DNS'!$N$7:$N$30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DNS'!$O$7:$O$30</c:f>
              <c:numCache>
                <c:formatCode>General</c:formatCode>
                <c:ptCount val="24"/>
                <c:pt idx="0">
                  <c:v>390</c:v>
                </c:pt>
                <c:pt idx="1">
                  <c:v>390</c:v>
                </c:pt>
                <c:pt idx="2">
                  <c:v>390</c:v>
                </c:pt>
                <c:pt idx="3">
                  <c:v>390</c:v>
                </c:pt>
                <c:pt idx="4">
                  <c:v>390</c:v>
                </c:pt>
                <c:pt idx="5">
                  <c:v>390</c:v>
                </c:pt>
                <c:pt idx="6">
                  <c:v>390</c:v>
                </c:pt>
                <c:pt idx="7">
                  <c:v>390</c:v>
                </c:pt>
                <c:pt idx="8">
                  <c:v>390</c:v>
                </c:pt>
                <c:pt idx="9">
                  <c:v>390</c:v>
                </c:pt>
                <c:pt idx="10">
                  <c:v>390</c:v>
                </c:pt>
                <c:pt idx="11">
                  <c:v>390</c:v>
                </c:pt>
                <c:pt idx="12">
                  <c:v>390</c:v>
                </c:pt>
                <c:pt idx="13">
                  <c:v>390</c:v>
                </c:pt>
                <c:pt idx="14">
                  <c:v>390</c:v>
                </c:pt>
                <c:pt idx="15">
                  <c:v>390</c:v>
                </c:pt>
                <c:pt idx="16">
                  <c:v>390</c:v>
                </c:pt>
                <c:pt idx="17">
                  <c:v>390</c:v>
                </c:pt>
                <c:pt idx="18">
                  <c:v>390</c:v>
                </c:pt>
                <c:pt idx="19">
                  <c:v>390</c:v>
                </c:pt>
                <c:pt idx="20">
                  <c:v>390</c:v>
                </c:pt>
                <c:pt idx="21">
                  <c:v>390</c:v>
                </c:pt>
                <c:pt idx="22">
                  <c:v>390</c:v>
                </c:pt>
                <c:pt idx="23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1-4A0C-90BC-C4E355A3E207}"/>
            </c:ext>
          </c:extLst>
        </c:ser>
        <c:ser>
          <c:idx val="1"/>
          <c:order val="1"/>
          <c:tx>
            <c:strRef>
              <c:f>'APN DNS'!$P$6</c:f>
              <c:strCache>
                <c:ptCount val="1"/>
                <c:pt idx="0">
                  <c:v>Hourly TPS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DNS'!$N$7:$N$30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DNS'!$P$7:$P$30</c:f>
              <c:numCache>
                <c:formatCode>0.00</c:formatCode>
                <c:ptCount val="24"/>
                <c:pt idx="0">
                  <c:v>57.445208333333333</c:v>
                </c:pt>
                <c:pt idx="1">
                  <c:v>57.568125000000002</c:v>
                </c:pt>
                <c:pt idx="2">
                  <c:v>57.623125000000002</c:v>
                </c:pt>
                <c:pt idx="3">
                  <c:v>46.146041666666669</c:v>
                </c:pt>
                <c:pt idx="4">
                  <c:v>57.49433333333333</c:v>
                </c:pt>
                <c:pt idx="5">
                  <c:v>57.625833333333347</c:v>
                </c:pt>
                <c:pt idx="6">
                  <c:v>57.43266666666667</c:v>
                </c:pt>
                <c:pt idx="7">
                  <c:v>70.293666666666667</c:v>
                </c:pt>
                <c:pt idx="8">
                  <c:v>74.168055555555554</c:v>
                </c:pt>
                <c:pt idx="9">
                  <c:v>75.067166666666665</c:v>
                </c:pt>
                <c:pt idx="10">
                  <c:v>75.454999999999998</c:v>
                </c:pt>
                <c:pt idx="11">
                  <c:v>76.082777777777778</c:v>
                </c:pt>
                <c:pt idx="12">
                  <c:v>76.703333333333333</c:v>
                </c:pt>
                <c:pt idx="13">
                  <c:v>77.167291666666671</c:v>
                </c:pt>
                <c:pt idx="14">
                  <c:v>77.503958333333344</c:v>
                </c:pt>
                <c:pt idx="15">
                  <c:v>77.684666666666658</c:v>
                </c:pt>
                <c:pt idx="16">
                  <c:v>80.370999999999995</c:v>
                </c:pt>
                <c:pt idx="17">
                  <c:v>81.357500000000002</c:v>
                </c:pt>
                <c:pt idx="18">
                  <c:v>82.252638888888896</c:v>
                </c:pt>
                <c:pt idx="19">
                  <c:v>82.849333333333334</c:v>
                </c:pt>
                <c:pt idx="20">
                  <c:v>83.118611111111122</c:v>
                </c:pt>
                <c:pt idx="21">
                  <c:v>83.419166666666669</c:v>
                </c:pt>
                <c:pt idx="22">
                  <c:v>83.44305555555556</c:v>
                </c:pt>
                <c:pt idx="23">
                  <c:v>79.941214416896244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91-4A0C-90BC-C4E355A3E20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93041488"/>
        <c:axId val="1889468512"/>
      </c:lineChart>
      <c:catAx>
        <c:axId val="129304148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468512"/>
        <c:crosses val="autoZero"/>
        <c:auto val="1"/>
        <c:lblAlgn val="ctr"/>
        <c:lblOffset val="100"/>
        <c:noMultiLvlLbl val="0"/>
      </c:catAx>
      <c:valAx>
        <c:axId val="18894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ZIG-SJC001-30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39100695574931E-2"/>
          <c:y val="8.7984745760075783E-2"/>
          <c:w val="0.92478568734474709"/>
          <c:h val="0.8174829294458569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'APN DNS'!$Q$33</c:f>
              <c:strCache>
                <c:ptCount val="1"/>
                <c:pt idx="0">
                  <c:v>Hourly CPU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DNS'!$N$34:$N$57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DNS'!$Q$34:$Q$57</c:f>
              <c:numCache>
                <c:formatCode>0.00</c:formatCode>
                <c:ptCount val="24"/>
                <c:pt idx="0">
                  <c:v>18.864023870417736</c:v>
                </c:pt>
                <c:pt idx="1">
                  <c:v>18.957107843137255</c:v>
                </c:pt>
                <c:pt idx="2">
                  <c:v>19.130434782608695</c:v>
                </c:pt>
                <c:pt idx="3">
                  <c:v>19.269234867860185</c:v>
                </c:pt>
                <c:pt idx="4">
                  <c:v>19.310869565217388</c:v>
                </c:pt>
                <c:pt idx="5">
                  <c:v>19.483290707587383</c:v>
                </c:pt>
                <c:pt idx="6">
                  <c:v>19.297101449275363</c:v>
                </c:pt>
                <c:pt idx="7">
                  <c:v>19.25694799658994</c:v>
                </c:pt>
                <c:pt idx="8">
                  <c:v>19.187091503267975</c:v>
                </c:pt>
                <c:pt idx="9">
                  <c:v>19.275447570332478</c:v>
                </c:pt>
                <c:pt idx="10">
                  <c:v>19.321327081557261</c:v>
                </c:pt>
                <c:pt idx="11">
                  <c:v>19.458510940608129</c:v>
                </c:pt>
                <c:pt idx="12">
                  <c:v>19.617220801364024</c:v>
                </c:pt>
                <c:pt idx="13">
                  <c:v>19.735880221653879</c:v>
                </c:pt>
                <c:pt idx="14">
                  <c:v>19.821984228474001</c:v>
                </c:pt>
                <c:pt idx="15">
                  <c:v>19.868201193520889</c:v>
                </c:pt>
                <c:pt idx="16">
                  <c:v>20.555242966751916</c:v>
                </c:pt>
                <c:pt idx="17">
                  <c:v>20.807544757033249</c:v>
                </c:pt>
                <c:pt idx="18">
                  <c:v>21.036480534242681</c:v>
                </c:pt>
                <c:pt idx="19">
                  <c:v>21.189087809036661</c:v>
                </c:pt>
                <c:pt idx="20">
                  <c:v>21.257956805910769</c:v>
                </c:pt>
                <c:pt idx="21">
                  <c:v>21.334825234441603</c:v>
                </c:pt>
                <c:pt idx="22">
                  <c:v>21.340934924694519</c:v>
                </c:pt>
                <c:pt idx="23">
                  <c:v>20.883598247060231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3B-4B08-A11C-869AF3D62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3041488"/>
        <c:axId val="1889468512"/>
      </c:barChart>
      <c:lineChart>
        <c:grouping val="standard"/>
        <c:varyColors val="0"/>
        <c:ser>
          <c:idx val="0"/>
          <c:order val="0"/>
          <c:tx>
            <c:strRef>
              <c:f>'APN DNS'!$O$33</c:f>
              <c:strCache>
                <c:ptCount val="1"/>
                <c:pt idx="0">
                  <c:v>Server TPS Threshold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DNS'!$N$34:$N$57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DNS'!$O$34:$O$57</c:f>
              <c:numCache>
                <c:formatCode>General</c:formatCode>
                <c:ptCount val="24"/>
                <c:pt idx="0">
                  <c:v>390</c:v>
                </c:pt>
                <c:pt idx="1">
                  <c:v>390</c:v>
                </c:pt>
                <c:pt idx="2">
                  <c:v>390</c:v>
                </c:pt>
                <c:pt idx="3">
                  <c:v>390</c:v>
                </c:pt>
                <c:pt idx="4">
                  <c:v>390</c:v>
                </c:pt>
                <c:pt idx="5">
                  <c:v>390</c:v>
                </c:pt>
                <c:pt idx="6">
                  <c:v>390</c:v>
                </c:pt>
                <c:pt idx="7">
                  <c:v>390</c:v>
                </c:pt>
                <c:pt idx="8">
                  <c:v>390</c:v>
                </c:pt>
                <c:pt idx="9">
                  <c:v>390</c:v>
                </c:pt>
                <c:pt idx="10">
                  <c:v>390</c:v>
                </c:pt>
                <c:pt idx="11">
                  <c:v>390</c:v>
                </c:pt>
                <c:pt idx="12">
                  <c:v>390</c:v>
                </c:pt>
                <c:pt idx="13">
                  <c:v>390</c:v>
                </c:pt>
                <c:pt idx="14">
                  <c:v>390</c:v>
                </c:pt>
                <c:pt idx="15">
                  <c:v>390</c:v>
                </c:pt>
                <c:pt idx="16">
                  <c:v>390</c:v>
                </c:pt>
                <c:pt idx="17">
                  <c:v>390</c:v>
                </c:pt>
                <c:pt idx="18">
                  <c:v>390</c:v>
                </c:pt>
                <c:pt idx="19">
                  <c:v>390</c:v>
                </c:pt>
                <c:pt idx="20">
                  <c:v>390</c:v>
                </c:pt>
                <c:pt idx="21">
                  <c:v>390</c:v>
                </c:pt>
                <c:pt idx="22">
                  <c:v>390</c:v>
                </c:pt>
                <c:pt idx="23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B-4B08-A11C-869AF3D62CA5}"/>
            </c:ext>
          </c:extLst>
        </c:ser>
        <c:ser>
          <c:idx val="1"/>
          <c:order val="1"/>
          <c:tx>
            <c:strRef>
              <c:f>'APN DNS'!$P$33</c:f>
              <c:strCache>
                <c:ptCount val="1"/>
                <c:pt idx="0">
                  <c:v>Hourly TPS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DNS'!$N$34:$N$57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DNS'!$P$34:$P$57</c:f>
              <c:numCache>
                <c:formatCode>0.00</c:formatCode>
                <c:ptCount val="24"/>
                <c:pt idx="0">
                  <c:v>73.758333333333326</c:v>
                </c:pt>
                <c:pt idx="1">
                  <c:v>74.122291666666655</c:v>
                </c:pt>
                <c:pt idx="2">
                  <c:v>74.8</c:v>
                </c:pt>
                <c:pt idx="3">
                  <c:v>75.342708333333334</c:v>
                </c:pt>
                <c:pt idx="4">
                  <c:v>75.505500000000012</c:v>
                </c:pt>
                <c:pt idx="5">
                  <c:v>76.179666666666662</c:v>
                </c:pt>
                <c:pt idx="6">
                  <c:v>75.451666666666668</c:v>
                </c:pt>
                <c:pt idx="7">
                  <c:v>75.294666666666672</c:v>
                </c:pt>
                <c:pt idx="8">
                  <c:v>75.021527777777791</c:v>
                </c:pt>
                <c:pt idx="9">
                  <c:v>75.367000000000004</c:v>
                </c:pt>
                <c:pt idx="10">
                  <c:v>75.54638888888887</c:v>
                </c:pt>
                <c:pt idx="11">
                  <c:v>76.082777777777778</c:v>
                </c:pt>
                <c:pt idx="12">
                  <c:v>76.703333333333333</c:v>
                </c:pt>
                <c:pt idx="13">
                  <c:v>77.167291666666671</c:v>
                </c:pt>
                <c:pt idx="14">
                  <c:v>77.503958333333344</c:v>
                </c:pt>
                <c:pt idx="15">
                  <c:v>77.684666666666658</c:v>
                </c:pt>
                <c:pt idx="16">
                  <c:v>80.370999999999995</c:v>
                </c:pt>
                <c:pt idx="17">
                  <c:v>81.357500000000002</c:v>
                </c:pt>
                <c:pt idx="18">
                  <c:v>82.252638888888896</c:v>
                </c:pt>
                <c:pt idx="19">
                  <c:v>82.849333333333334</c:v>
                </c:pt>
                <c:pt idx="20">
                  <c:v>83.118611111111122</c:v>
                </c:pt>
                <c:pt idx="21">
                  <c:v>83.419166666666669</c:v>
                </c:pt>
                <c:pt idx="22">
                  <c:v>83.44305555555556</c:v>
                </c:pt>
                <c:pt idx="23">
                  <c:v>81.654869146005524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B-4B08-A11C-869AF3D62C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93041488"/>
        <c:axId val="1889468512"/>
      </c:lineChart>
      <c:catAx>
        <c:axId val="129304148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468512"/>
        <c:crosses val="autoZero"/>
        <c:auto val="1"/>
        <c:lblAlgn val="ctr"/>
        <c:lblOffset val="100"/>
        <c:noMultiLvlLbl val="0"/>
      </c:catAx>
      <c:valAx>
        <c:axId val="18894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ZIG-PHX001-24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39100695574931E-2"/>
          <c:y val="8.7984745760075783E-2"/>
          <c:w val="0.92478568734474709"/>
          <c:h val="0.8174829294458569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'APN DNS'!$Q$60</c:f>
              <c:strCache>
                <c:ptCount val="1"/>
                <c:pt idx="0">
                  <c:v>Hourly CPU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DNS'!$N$61:$N$84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DNS'!$Q$61:$Q$84</c:f>
              <c:numCache>
                <c:formatCode>0.00</c:formatCode>
                <c:ptCount val="24"/>
                <c:pt idx="0">
                  <c:v>19.741346153846155</c:v>
                </c:pt>
                <c:pt idx="1">
                  <c:v>19.780769230769231</c:v>
                </c:pt>
                <c:pt idx="2">
                  <c:v>19.864903846153847</c:v>
                </c:pt>
                <c:pt idx="3">
                  <c:v>19.894925213675211</c:v>
                </c:pt>
                <c:pt idx="4">
                  <c:v>20.219145299145303</c:v>
                </c:pt>
                <c:pt idx="5">
                  <c:v>20.241752136752137</c:v>
                </c:pt>
                <c:pt idx="6">
                  <c:v>20.117564102564103</c:v>
                </c:pt>
                <c:pt idx="7">
                  <c:v>20.468675213675212</c:v>
                </c:pt>
                <c:pt idx="8">
                  <c:v>20.662321937321938</c:v>
                </c:pt>
                <c:pt idx="9">
                  <c:v>20.899829059829063</c:v>
                </c:pt>
                <c:pt idx="10">
                  <c:v>21.23504273504274</c:v>
                </c:pt>
                <c:pt idx="11">
                  <c:v>21.28671652421653</c:v>
                </c:pt>
                <c:pt idx="12">
                  <c:v>21.228899572649574</c:v>
                </c:pt>
                <c:pt idx="13">
                  <c:v>21.297649572649576</c:v>
                </c:pt>
                <c:pt idx="14">
                  <c:v>21.377831196581198</c:v>
                </c:pt>
                <c:pt idx="15">
                  <c:v>21.51991452991453</c:v>
                </c:pt>
                <c:pt idx="16">
                  <c:v>21.85440170940171</c:v>
                </c:pt>
                <c:pt idx="17">
                  <c:v>21.902649572649572</c:v>
                </c:pt>
                <c:pt idx="18">
                  <c:v>21.864707977207974</c:v>
                </c:pt>
                <c:pt idx="19">
                  <c:v>21.621709401709406</c:v>
                </c:pt>
                <c:pt idx="20">
                  <c:v>21.462072649572651</c:v>
                </c:pt>
                <c:pt idx="21">
                  <c:v>21.542699430199431</c:v>
                </c:pt>
                <c:pt idx="22">
                  <c:v>21.514529914529916</c:v>
                </c:pt>
                <c:pt idx="23">
                  <c:v>21.284080902262716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B-45FD-B4AE-29594EEBA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3041488"/>
        <c:axId val="1889468512"/>
      </c:barChart>
      <c:lineChart>
        <c:grouping val="standard"/>
        <c:varyColors val="0"/>
        <c:ser>
          <c:idx val="0"/>
          <c:order val="0"/>
          <c:tx>
            <c:strRef>
              <c:f>'APN DNS'!$O$60</c:f>
              <c:strCache>
                <c:ptCount val="1"/>
                <c:pt idx="0">
                  <c:v>Server TPS Threshold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DNS'!$N$61:$N$84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DNS'!$O$61:$O$84</c:f>
              <c:numCache>
                <c:formatCode>General</c:formatCode>
                <c:ptCount val="24"/>
                <c:pt idx="0">
                  <c:v>390</c:v>
                </c:pt>
                <c:pt idx="1">
                  <c:v>390</c:v>
                </c:pt>
                <c:pt idx="2">
                  <c:v>390</c:v>
                </c:pt>
                <c:pt idx="3">
                  <c:v>390</c:v>
                </c:pt>
                <c:pt idx="4">
                  <c:v>390</c:v>
                </c:pt>
                <c:pt idx="5">
                  <c:v>390</c:v>
                </c:pt>
                <c:pt idx="6">
                  <c:v>390</c:v>
                </c:pt>
                <c:pt idx="7">
                  <c:v>390</c:v>
                </c:pt>
                <c:pt idx="8">
                  <c:v>390</c:v>
                </c:pt>
                <c:pt idx="9">
                  <c:v>390</c:v>
                </c:pt>
                <c:pt idx="10">
                  <c:v>390</c:v>
                </c:pt>
                <c:pt idx="11">
                  <c:v>390</c:v>
                </c:pt>
                <c:pt idx="12">
                  <c:v>390</c:v>
                </c:pt>
                <c:pt idx="13">
                  <c:v>390</c:v>
                </c:pt>
                <c:pt idx="14">
                  <c:v>390</c:v>
                </c:pt>
                <c:pt idx="15">
                  <c:v>390</c:v>
                </c:pt>
                <c:pt idx="16">
                  <c:v>390</c:v>
                </c:pt>
                <c:pt idx="17">
                  <c:v>390</c:v>
                </c:pt>
                <c:pt idx="18">
                  <c:v>390</c:v>
                </c:pt>
                <c:pt idx="19">
                  <c:v>390</c:v>
                </c:pt>
                <c:pt idx="20">
                  <c:v>390</c:v>
                </c:pt>
                <c:pt idx="21">
                  <c:v>390</c:v>
                </c:pt>
                <c:pt idx="22">
                  <c:v>390</c:v>
                </c:pt>
                <c:pt idx="23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B-45FD-B4AE-29594EEBA965}"/>
            </c:ext>
          </c:extLst>
        </c:ser>
        <c:ser>
          <c:idx val="1"/>
          <c:order val="1"/>
          <c:tx>
            <c:strRef>
              <c:f>'APN DNS'!$P$60</c:f>
              <c:strCache>
                <c:ptCount val="1"/>
                <c:pt idx="0">
                  <c:v>Hourly TPS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DNS'!$N$61:$N$84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DNS'!$P$61:$P$84</c:f>
              <c:numCache>
                <c:formatCode>0.00</c:formatCode>
                <c:ptCount val="24"/>
                <c:pt idx="0">
                  <c:v>76.991250000000008</c:v>
                </c:pt>
                <c:pt idx="1">
                  <c:v>77.144999999999996</c:v>
                </c:pt>
                <c:pt idx="2">
                  <c:v>77.47312500000001</c:v>
                </c:pt>
                <c:pt idx="3">
                  <c:v>77.590208333333322</c:v>
                </c:pt>
                <c:pt idx="4">
                  <c:v>78.854666666666674</c:v>
                </c:pt>
                <c:pt idx="5">
                  <c:v>78.942833333333326</c:v>
                </c:pt>
                <c:pt idx="6">
                  <c:v>78.458500000000001</c:v>
                </c:pt>
                <c:pt idx="7">
                  <c:v>79.827833333333345</c:v>
                </c:pt>
                <c:pt idx="8">
                  <c:v>80.583055555555561</c:v>
                </c:pt>
                <c:pt idx="9">
                  <c:v>81.509333333333331</c:v>
                </c:pt>
                <c:pt idx="10">
                  <c:v>82.816666666666677</c:v>
                </c:pt>
                <c:pt idx="11">
                  <c:v>83.018194444444461</c:v>
                </c:pt>
                <c:pt idx="12">
                  <c:v>82.792708333333337</c:v>
                </c:pt>
                <c:pt idx="13">
                  <c:v>83.060833333333335</c:v>
                </c:pt>
                <c:pt idx="14">
                  <c:v>83.373541666666668</c:v>
                </c:pt>
                <c:pt idx="15">
                  <c:v>83.927666666666681</c:v>
                </c:pt>
                <c:pt idx="16">
                  <c:v>85.232166666666672</c:v>
                </c:pt>
                <c:pt idx="17">
                  <c:v>85.420333333333332</c:v>
                </c:pt>
                <c:pt idx="18">
                  <c:v>85.27236111111111</c:v>
                </c:pt>
                <c:pt idx="19">
                  <c:v>84.324666666666673</c:v>
                </c:pt>
                <c:pt idx="20">
                  <c:v>83.702083333333334</c:v>
                </c:pt>
                <c:pt idx="21">
                  <c:v>84.016527777777782</c:v>
                </c:pt>
                <c:pt idx="22">
                  <c:v>83.906666666666666</c:v>
                </c:pt>
                <c:pt idx="23">
                  <c:v>83.007915518824589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DB-45FD-B4AE-29594EEBA9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93041488"/>
        <c:axId val="1889468512"/>
      </c:lineChart>
      <c:catAx>
        <c:axId val="129304148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468512"/>
        <c:crosses val="autoZero"/>
        <c:auto val="1"/>
        <c:lblAlgn val="ctr"/>
        <c:lblOffset val="100"/>
        <c:noMultiLvlLbl val="0"/>
      </c:catAx>
      <c:valAx>
        <c:axId val="18894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ZIG-PHX001-30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39100695574931E-2"/>
          <c:y val="8.7984745760075783E-2"/>
          <c:w val="0.92478568734474709"/>
          <c:h val="0.8174829294458569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'APN DNS'!$Q$87</c:f>
              <c:strCache>
                <c:ptCount val="1"/>
                <c:pt idx="0">
                  <c:v>Hourly CPU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DNS'!$N$88:$N$111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DNS'!$Q$88:$Q$111</c:f>
              <c:numCache>
                <c:formatCode>0.00</c:formatCode>
                <c:ptCount val="24"/>
                <c:pt idx="0">
                  <c:v>19.179487179487182</c:v>
                </c:pt>
                <c:pt idx="1">
                  <c:v>19.318643162393162</c:v>
                </c:pt>
                <c:pt idx="2">
                  <c:v>19.232104700854698</c:v>
                </c:pt>
                <c:pt idx="3">
                  <c:v>19.270138888888887</c:v>
                </c:pt>
                <c:pt idx="4">
                  <c:v>19.347991452991455</c:v>
                </c:pt>
                <c:pt idx="5">
                  <c:v>19.38051282051282</c:v>
                </c:pt>
                <c:pt idx="6">
                  <c:v>19.533247863247865</c:v>
                </c:pt>
                <c:pt idx="7">
                  <c:v>19.68688034188034</c:v>
                </c:pt>
                <c:pt idx="8">
                  <c:v>19.771830484330486</c:v>
                </c:pt>
                <c:pt idx="9">
                  <c:v>19.861410256410256</c:v>
                </c:pt>
                <c:pt idx="10">
                  <c:v>20.00295584045584</c:v>
                </c:pt>
                <c:pt idx="11">
                  <c:v>20.455911680911679</c:v>
                </c:pt>
                <c:pt idx="12">
                  <c:v>20.688301282051281</c:v>
                </c:pt>
                <c:pt idx="13">
                  <c:v>21.049038461538462</c:v>
                </c:pt>
                <c:pt idx="14">
                  <c:v>21.293963675213671</c:v>
                </c:pt>
                <c:pt idx="15">
                  <c:v>21.51991452991453</c:v>
                </c:pt>
                <c:pt idx="16">
                  <c:v>21.85440170940171</c:v>
                </c:pt>
                <c:pt idx="17">
                  <c:v>21.902649572649572</c:v>
                </c:pt>
                <c:pt idx="18">
                  <c:v>21.864707977207974</c:v>
                </c:pt>
                <c:pt idx="19">
                  <c:v>21.621709401709406</c:v>
                </c:pt>
                <c:pt idx="20">
                  <c:v>21.462072649572651</c:v>
                </c:pt>
                <c:pt idx="21">
                  <c:v>21.542699430199431</c:v>
                </c:pt>
                <c:pt idx="22">
                  <c:v>21.514529914529916</c:v>
                </c:pt>
                <c:pt idx="23">
                  <c:v>21.13914376868922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2-4897-B989-7D68C7141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3041488"/>
        <c:axId val="1889468512"/>
      </c:barChart>
      <c:lineChart>
        <c:grouping val="standard"/>
        <c:varyColors val="0"/>
        <c:ser>
          <c:idx val="0"/>
          <c:order val="0"/>
          <c:tx>
            <c:strRef>
              <c:f>'APN DNS'!$O$87</c:f>
              <c:strCache>
                <c:ptCount val="1"/>
                <c:pt idx="0">
                  <c:v>Server TPS Threshold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DNS'!$N$88:$N$111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DNS'!$O$88:$O$111</c:f>
              <c:numCache>
                <c:formatCode>General</c:formatCode>
                <c:ptCount val="24"/>
                <c:pt idx="0">
                  <c:v>390</c:v>
                </c:pt>
                <c:pt idx="1">
                  <c:v>390</c:v>
                </c:pt>
                <c:pt idx="2">
                  <c:v>390</c:v>
                </c:pt>
                <c:pt idx="3">
                  <c:v>390</c:v>
                </c:pt>
                <c:pt idx="4">
                  <c:v>390</c:v>
                </c:pt>
                <c:pt idx="5">
                  <c:v>390</c:v>
                </c:pt>
                <c:pt idx="6">
                  <c:v>390</c:v>
                </c:pt>
                <c:pt idx="7">
                  <c:v>390</c:v>
                </c:pt>
                <c:pt idx="8">
                  <c:v>390</c:v>
                </c:pt>
                <c:pt idx="9">
                  <c:v>390</c:v>
                </c:pt>
                <c:pt idx="10">
                  <c:v>390</c:v>
                </c:pt>
                <c:pt idx="11">
                  <c:v>390</c:v>
                </c:pt>
                <c:pt idx="12">
                  <c:v>390</c:v>
                </c:pt>
                <c:pt idx="13">
                  <c:v>390</c:v>
                </c:pt>
                <c:pt idx="14">
                  <c:v>390</c:v>
                </c:pt>
                <c:pt idx="15">
                  <c:v>390</c:v>
                </c:pt>
                <c:pt idx="16">
                  <c:v>390</c:v>
                </c:pt>
                <c:pt idx="17">
                  <c:v>390</c:v>
                </c:pt>
                <c:pt idx="18">
                  <c:v>390</c:v>
                </c:pt>
                <c:pt idx="19">
                  <c:v>390</c:v>
                </c:pt>
                <c:pt idx="20">
                  <c:v>390</c:v>
                </c:pt>
                <c:pt idx="21">
                  <c:v>390</c:v>
                </c:pt>
                <c:pt idx="22">
                  <c:v>390</c:v>
                </c:pt>
                <c:pt idx="23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2-4897-B989-7D68C7141011}"/>
            </c:ext>
          </c:extLst>
        </c:ser>
        <c:ser>
          <c:idx val="1"/>
          <c:order val="1"/>
          <c:tx>
            <c:strRef>
              <c:f>'APN DNS'!$P$87</c:f>
              <c:strCache>
                <c:ptCount val="1"/>
                <c:pt idx="0">
                  <c:v>Hourly TPS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'APN DNS'!$N$88:$N$111</c:f>
              <c:numCache>
                <c:formatCode>h:mm;@</c:formatCode>
                <c:ptCount val="24"/>
                <c:pt idx="0">
                  <c:v>0</c:v>
                </c:pt>
                <c:pt idx="1">
                  <c:v>4.1666666666666699E-2</c:v>
                </c:pt>
                <c:pt idx="2">
                  <c:v>8.3333333333333398E-2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'APN DNS'!$P$88:$P$111</c:f>
              <c:numCache>
                <c:formatCode>0.00</c:formatCode>
                <c:ptCount val="24"/>
                <c:pt idx="0">
                  <c:v>74.8</c:v>
                </c:pt>
                <c:pt idx="1">
                  <c:v>75.342708333333334</c:v>
                </c:pt>
                <c:pt idx="2">
                  <c:v>75.005208333333343</c:v>
                </c:pt>
                <c:pt idx="3">
                  <c:v>75.153541666666669</c:v>
                </c:pt>
                <c:pt idx="4">
                  <c:v>75.457166666666666</c:v>
                </c:pt>
                <c:pt idx="5">
                  <c:v>75.583999999999989</c:v>
                </c:pt>
                <c:pt idx="6">
                  <c:v>76.179666666666662</c:v>
                </c:pt>
                <c:pt idx="7">
                  <c:v>76.778833333333324</c:v>
                </c:pt>
                <c:pt idx="8">
                  <c:v>77.110138888888883</c:v>
                </c:pt>
                <c:pt idx="9">
                  <c:v>77.459500000000006</c:v>
                </c:pt>
                <c:pt idx="10">
                  <c:v>78.011527777777772</c:v>
                </c:pt>
                <c:pt idx="11">
                  <c:v>79.778055555555554</c:v>
                </c:pt>
                <c:pt idx="12">
                  <c:v>80.684375000000003</c:v>
                </c:pt>
                <c:pt idx="13">
                  <c:v>82.091250000000002</c:v>
                </c:pt>
                <c:pt idx="14">
                  <c:v>83.046458333333334</c:v>
                </c:pt>
                <c:pt idx="15">
                  <c:v>83.927666666666681</c:v>
                </c:pt>
                <c:pt idx="16">
                  <c:v>85.232166666666672</c:v>
                </c:pt>
                <c:pt idx="17">
                  <c:v>85.420333333333332</c:v>
                </c:pt>
                <c:pt idx="18">
                  <c:v>85.27236111111111</c:v>
                </c:pt>
                <c:pt idx="19">
                  <c:v>84.324666666666673</c:v>
                </c:pt>
                <c:pt idx="20">
                  <c:v>83.702083333333334</c:v>
                </c:pt>
                <c:pt idx="21">
                  <c:v>84.016527777777782</c:v>
                </c:pt>
                <c:pt idx="22">
                  <c:v>83.906666666666666</c:v>
                </c:pt>
                <c:pt idx="23">
                  <c:v>82.442660697887973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2-4897-B989-7D68C714101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93041488"/>
        <c:axId val="1889468512"/>
      </c:lineChart>
      <c:catAx>
        <c:axId val="129304148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468512"/>
        <c:crosses val="autoZero"/>
        <c:auto val="1"/>
        <c:lblAlgn val="ctr"/>
        <c:lblOffset val="100"/>
        <c:noMultiLvlLbl val="0"/>
      </c:catAx>
      <c:valAx>
        <c:axId val="18894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DNS Capacity Projection per Month - 1</a:t>
            </a:r>
            <a:r>
              <a:rPr lang="en-US" b="1" u="sng" baseline="0"/>
              <a:t> server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1"/>
          <c:order val="11"/>
          <c:tx>
            <c:strRef>
              <c:f>'APN DNS TPS breakdown'!$A$12</c:f>
              <c:strCache>
                <c:ptCount val="1"/>
                <c:pt idx="0">
                  <c:v>Total DNS queries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'APN DNS TPS breakdown'!$B$12:$AX$12</c:f>
              <c:numCache>
                <c:formatCode>_(* #,##0_);_(* \(#,##0\);_(* "-"??_);_(@_)</c:formatCode>
                <c:ptCount val="49"/>
                <c:pt idx="0">
                  <c:v>771769921.04621482</c:v>
                </c:pt>
                <c:pt idx="1">
                  <c:v>782242594.54934359</c:v>
                </c:pt>
                <c:pt idx="2">
                  <c:v>792838396.69616199</c:v>
                </c:pt>
                <c:pt idx="3">
                  <c:v>803621838.59736919</c:v>
                </c:pt>
                <c:pt idx="4">
                  <c:v>814593452.43093729</c:v>
                </c:pt>
                <c:pt idx="5">
                  <c:v>825754172.62819386</c:v>
                </c:pt>
                <c:pt idx="6">
                  <c:v>837105290.74116695</c:v>
                </c:pt>
                <c:pt idx="7">
                  <c:v>848648422.3548429</c:v>
                </c:pt>
                <c:pt idx="8">
                  <c:v>860385481.23173761</c:v>
                </c:pt>
                <c:pt idx="9">
                  <c:v>872318658.21192539</c:v>
                </c:pt>
                <c:pt idx="10">
                  <c:v>884450403.53248179</c:v>
                </c:pt>
                <c:pt idx="11">
                  <c:v>896783411.79582047</c:v>
                </c:pt>
                <c:pt idx="12">
                  <c:v>909320609.10369468</c:v>
                </c:pt>
                <c:pt idx="13">
                  <c:v>922065142.02549124</c:v>
                </c:pt>
                <c:pt idx="14">
                  <c:v>935020368.15447664</c:v>
                </c:pt>
                <c:pt idx="15">
                  <c:v>948154742.15227246</c:v>
                </c:pt>
                <c:pt idx="16">
                  <c:v>961461354.90190125</c:v>
                </c:pt>
                <c:pt idx="17">
                  <c:v>974987903.35759211</c:v>
                </c:pt>
                <c:pt idx="18">
                  <c:v>988738469.80996215</c:v>
                </c:pt>
                <c:pt idx="19">
                  <c:v>1002717317.1029031</c:v>
                </c:pt>
                <c:pt idx="20">
                  <c:v>1016928885.5183638</c:v>
                </c:pt>
                <c:pt idx="21">
                  <c:v>1031377790.3676429</c:v>
                </c:pt>
                <c:pt idx="22">
                  <c:v>1046068820.2200418</c:v>
                </c:pt>
                <c:pt idx="23">
                  <c:v>1061006935.7080607</c:v>
                </c:pt>
                <c:pt idx="24">
                  <c:v>1076197268.8555582</c:v>
                </c:pt>
                <c:pt idx="25">
                  <c:v>1091645122.8817542</c:v>
                </c:pt>
                <c:pt idx="26">
                  <c:v>1107347494.7668436</c:v>
                </c:pt>
                <c:pt idx="27">
                  <c:v>1123286774.6371794</c:v>
                </c:pt>
                <c:pt idx="28">
                  <c:v>1139499511.2577682</c:v>
                </c:pt>
                <c:pt idx="29">
                  <c:v>1155991673.7016582</c:v>
                </c:pt>
                <c:pt idx="30">
                  <c:v>1172769406.4767649</c:v>
                </c:pt>
                <c:pt idx="31">
                  <c:v>1189839031.4533255</c:v>
                </c:pt>
                <c:pt idx="32">
                  <c:v>1207207050.0630214</c:v>
                </c:pt>
                <c:pt idx="33">
                  <c:v>1224880145.7531929</c:v>
                </c:pt>
                <c:pt idx="34">
                  <c:v>1242865186.6816969</c:v>
                </c:pt>
                <c:pt idx="35">
                  <c:v>1270161758.953546</c:v>
                </c:pt>
                <c:pt idx="36">
                  <c:v>1290643698.4141519</c:v>
                </c:pt>
                <c:pt idx="37">
                  <c:v>1311471229.7318873</c:v>
                </c:pt>
                <c:pt idx="38">
                  <c:v>1332651964.1174612</c:v>
                </c:pt>
                <c:pt idx="39">
                  <c:v>1354193686.1726432</c:v>
                </c:pt>
                <c:pt idx="40">
                  <c:v>1376072745.0146716</c:v>
                </c:pt>
                <c:pt idx="41">
                  <c:v>1398273316.1059544</c:v>
                </c:pt>
                <c:pt idx="42">
                  <c:v>1420802425.467752</c:v>
                </c:pt>
                <c:pt idx="43">
                  <c:v>1443667258.0790718</c:v>
                </c:pt>
                <c:pt idx="44">
                  <c:v>1466875161.5229492</c:v>
                </c:pt>
                <c:pt idx="45">
                  <c:v>1490433649.7168303</c:v>
                </c:pt>
                <c:pt idx="46">
                  <c:v>1514350406.729001</c:v>
                </c:pt>
                <c:pt idx="47">
                  <c:v>1538633290.6830549</c:v>
                </c:pt>
                <c:pt idx="48">
                  <c:v>1563290337.7524266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50-4668-B07A-E2F372949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7078047"/>
        <c:axId val="1030003871"/>
      </c:barChart>
      <c:lineChart>
        <c:grouping val="standard"/>
        <c:varyColors val="0"/>
        <c:ser>
          <c:idx val="4"/>
          <c:order val="4"/>
          <c:tx>
            <c:strRef>
              <c:f>'APN DNS TPS breakdown'!$A$11</c:f>
              <c:strCache>
                <c:ptCount val="1"/>
                <c:pt idx="0">
                  <c:v>Total SUBS (AT&amp;T)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'APN DNS TPS breakdown'!$B$6:$AX$6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breakdown'!$B$11:$AX$11</c:f>
              <c:numCache>
                <c:formatCode>_(* #,##0_);_(* \(#,##0\);_(* "-"??_);_(@_)</c:formatCode>
                <c:ptCount val="49"/>
                <c:pt idx="0">
                  <c:v>22697029</c:v>
                </c:pt>
                <c:pt idx="1">
                  <c:v>50221781</c:v>
                </c:pt>
                <c:pt idx="2">
                  <c:v>52493930.369918689</c:v>
                </c:pt>
                <c:pt idx="3">
                  <c:v>53909404</c:v>
                </c:pt>
                <c:pt idx="4">
                  <c:v>54841243.661355123</c:v>
                </c:pt>
                <c:pt idx="5">
                  <c:v>55650038.521788299</c:v>
                </c:pt>
                <c:pt idx="6">
                  <c:v>56464749.424325719</c:v>
                </c:pt>
                <c:pt idx="7">
                  <c:v>57697448.136494413</c:v>
                </c:pt>
                <c:pt idx="8">
                  <c:v>58612215.509633467</c:v>
                </c:pt>
                <c:pt idx="9">
                  <c:v>59956514.640127935</c:v>
                </c:pt>
                <c:pt idx="10">
                  <c:v>60892852.460780397</c:v>
                </c:pt>
                <c:pt idx="11">
                  <c:v>61851525.9808468</c:v>
                </c:pt>
                <c:pt idx="12">
                  <c:v>62832914.991936766</c:v>
                </c:pt>
                <c:pt idx="13">
                  <c:v>63841167.258502185</c:v>
                </c:pt>
                <c:pt idx="14">
                  <c:v>64869387.746386454</c:v>
                </c:pt>
                <c:pt idx="15">
                  <c:v>65921830.829915598</c:v>
                </c:pt>
                <c:pt idx="16">
                  <c:v>66999094.700366184</c:v>
                </c:pt>
                <c:pt idx="17">
                  <c:v>68101817.405255914</c:v>
                </c:pt>
                <c:pt idx="18">
                  <c:v>69230674.099308908</c:v>
                </c:pt>
                <c:pt idx="19">
                  <c:v>70385864.817051202</c:v>
                </c:pt>
                <c:pt idx="20">
                  <c:v>71565261.401532695</c:v>
                </c:pt>
                <c:pt idx="21">
                  <c:v>72772949.245482042</c:v>
                </c:pt>
                <c:pt idx="22">
                  <c:v>74009737.990922153</c:v>
                </c:pt>
                <c:pt idx="23">
                  <c:v>75276470.443419755</c:v>
                </c:pt>
                <c:pt idx="24">
                  <c:v>76574022.829721332</c:v>
                </c:pt>
                <c:pt idx="25">
                  <c:v>77903305.237610266</c:v>
                </c:pt>
                <c:pt idx="26">
                  <c:v>79265262.202108428</c:v>
                </c:pt>
                <c:pt idx="27">
                  <c:v>80660873.411710531</c:v>
                </c:pt>
                <c:pt idx="28">
                  <c:v>82091154.515411302</c:v>
                </c:pt>
                <c:pt idx="29">
                  <c:v>83557158.016519859</c:v>
                </c:pt>
                <c:pt idx="30">
                  <c:v>85059974.243138671</c:v>
                </c:pt>
                <c:pt idx="31">
                  <c:v>86600732.38807191</c:v>
                </c:pt>
                <c:pt idx="32">
                  <c:v>88180601.613080174</c:v>
                </c:pt>
                <c:pt idx="33">
                  <c:v>89800792.214011416</c:v>
                </c:pt>
                <c:pt idx="34">
                  <c:v>91462556.844549477</c:v>
                </c:pt>
                <c:pt idx="35">
                  <c:v>93155284.932486862</c:v>
                </c:pt>
                <c:pt idx="36">
                  <c:v>94891934.006818533</c:v>
                </c:pt>
                <c:pt idx="37">
                  <c:v>96670764.179269418</c:v>
                </c:pt>
                <c:pt idx="38">
                  <c:v>98493047.978708863</c:v>
                </c:pt>
                <c:pt idx="39">
                  <c:v>100359286.41147792</c:v>
                </c:pt>
                <c:pt idx="40">
                  <c:v>102267345.57078283</c:v>
                </c:pt>
                <c:pt idx="41">
                  <c:v>104213999.00673781</c:v>
                </c:pt>
                <c:pt idx="42">
                  <c:v>106198751.00138593</c:v>
                </c:pt>
                <c:pt idx="43">
                  <c:v>108222531.34694688</c:v>
                </c:pt>
                <c:pt idx="44">
                  <c:v>110285956.68874171</c:v>
                </c:pt>
                <c:pt idx="45">
                  <c:v>112389923.38077402</c:v>
                </c:pt>
                <c:pt idx="46">
                  <c:v>114535543.33924848</c:v>
                </c:pt>
                <c:pt idx="47">
                  <c:v>116177431.23743153</c:v>
                </c:pt>
                <c:pt idx="48">
                  <c:v>117844445.59027183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C-49FD-8741-D33ABC213439}"/>
            </c:ext>
          </c:extLst>
        </c:ser>
        <c:ser>
          <c:idx val="6"/>
          <c:order val="5"/>
          <c:tx>
            <c:strRef>
              <c:f>'APN DNS TPS breakdown'!$A$14</c:f>
              <c:strCache>
                <c:ptCount val="1"/>
                <c:pt idx="0">
                  <c:v>THRESHOLD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'APN DNS TPS breakdown'!$B$13:$AX$13</c:f>
              <c:numCache>
                <c:formatCode>#,##0_);\(#,##0\)</c:formatCode>
                <c:ptCount val="49"/>
                <c:pt idx="0">
                  <c:v>90788116</c:v>
                </c:pt>
                <c:pt idx="1">
                  <c:v>200887124</c:v>
                </c:pt>
                <c:pt idx="2">
                  <c:v>209975721.47967476</c:v>
                </c:pt>
                <c:pt idx="3">
                  <c:v>215637616</c:v>
                </c:pt>
                <c:pt idx="4">
                  <c:v>219364974.64542049</c:v>
                </c:pt>
                <c:pt idx="5">
                  <c:v>222600154.0871532</c:v>
                </c:pt>
                <c:pt idx="6">
                  <c:v>225858997.69730288</c:v>
                </c:pt>
                <c:pt idx="7">
                  <c:v>230789792.54597765</c:v>
                </c:pt>
                <c:pt idx="8">
                  <c:v>234448862.03853387</c:v>
                </c:pt>
                <c:pt idx="9">
                  <c:v>239826058.56051174</c:v>
                </c:pt>
                <c:pt idx="10">
                  <c:v>243571409.84312159</c:v>
                </c:pt>
                <c:pt idx="11">
                  <c:v>247406103.9233872</c:v>
                </c:pt>
                <c:pt idx="12">
                  <c:v>251331659.96774706</c:v>
                </c:pt>
                <c:pt idx="13">
                  <c:v>255364669.03400874</c:v>
                </c:pt>
                <c:pt idx="14">
                  <c:v>259477550.98554581</c:v>
                </c:pt>
                <c:pt idx="15">
                  <c:v>263687323.31966239</c:v>
                </c:pt>
                <c:pt idx="16">
                  <c:v>267996378.80146474</c:v>
                </c:pt>
                <c:pt idx="17">
                  <c:v>272407269.62102365</c:v>
                </c:pt>
                <c:pt idx="18">
                  <c:v>276922696.39723563</c:v>
                </c:pt>
                <c:pt idx="19">
                  <c:v>281543459.26820481</c:v>
                </c:pt>
                <c:pt idx="20">
                  <c:v>286261045.60613078</c:v>
                </c:pt>
                <c:pt idx="21">
                  <c:v>291091796.98192817</c:v>
                </c:pt>
                <c:pt idx="22">
                  <c:v>296038951.96368861</c:v>
                </c:pt>
                <c:pt idx="23">
                  <c:v>301105881.77367902</c:v>
                </c:pt>
                <c:pt idx="24">
                  <c:v>306296091.31888533</c:v>
                </c:pt>
                <c:pt idx="25">
                  <c:v>311613220.95044106</c:v>
                </c:pt>
                <c:pt idx="26">
                  <c:v>317061048.80843371</c:v>
                </c:pt>
                <c:pt idx="27">
                  <c:v>322643493.64684212</c:v>
                </c:pt>
                <c:pt idx="28">
                  <c:v>328364618.06164521</c:v>
                </c:pt>
                <c:pt idx="29">
                  <c:v>334228632.06607944</c:v>
                </c:pt>
                <c:pt idx="30">
                  <c:v>340239896.97255468</c:v>
                </c:pt>
                <c:pt idx="31">
                  <c:v>346402929.55228764</c:v>
                </c:pt>
                <c:pt idx="32">
                  <c:v>352722406.45232069</c:v>
                </c:pt>
                <c:pt idx="33">
                  <c:v>359203168.85604566</c:v>
                </c:pt>
                <c:pt idx="34">
                  <c:v>365850227.37819791</c:v>
                </c:pt>
                <c:pt idx="35">
                  <c:v>372621139.72994745</c:v>
                </c:pt>
                <c:pt idx="36">
                  <c:v>379567736.02727413</c:v>
                </c:pt>
                <c:pt idx="37">
                  <c:v>386683056.71707767</c:v>
                </c:pt>
                <c:pt idx="38">
                  <c:v>393972191.91483545</c:v>
                </c:pt>
                <c:pt idx="39">
                  <c:v>401437145.64591169</c:v>
                </c:pt>
                <c:pt idx="40">
                  <c:v>409069382.2831313</c:v>
                </c:pt>
                <c:pt idx="41">
                  <c:v>416855996.02695125</c:v>
                </c:pt>
                <c:pt idx="42">
                  <c:v>424795004.00554371</c:v>
                </c:pt>
                <c:pt idx="43">
                  <c:v>432890125.38778752</c:v>
                </c:pt>
                <c:pt idx="44">
                  <c:v>441143826.75496686</c:v>
                </c:pt>
                <c:pt idx="45">
                  <c:v>449559693.52309608</c:v>
                </c:pt>
                <c:pt idx="46">
                  <c:v>458142173.35699391</c:v>
                </c:pt>
                <c:pt idx="47">
                  <c:v>464709724.9497261</c:v>
                </c:pt>
                <c:pt idx="48">
                  <c:v>471377782.36108732</c:v>
                </c:pt>
              </c:numCache>
            </c:numRef>
          </c:cat>
          <c:val>
            <c:numRef>
              <c:f>'APN DNS TPS breakdown'!$B$14:$AX$14</c:f>
              <c:numCache>
                <c:formatCode>#,##0_);\(#,##0\)</c:formatCode>
                <c:ptCount val="49"/>
                <c:pt idx="0">
                  <c:v>1010880000</c:v>
                </c:pt>
                <c:pt idx="1">
                  <c:v>1010880000</c:v>
                </c:pt>
                <c:pt idx="2">
                  <c:v>1010880000</c:v>
                </c:pt>
                <c:pt idx="3">
                  <c:v>1010880000</c:v>
                </c:pt>
                <c:pt idx="4">
                  <c:v>1010880000</c:v>
                </c:pt>
                <c:pt idx="5">
                  <c:v>1010880000</c:v>
                </c:pt>
                <c:pt idx="6">
                  <c:v>1010880000</c:v>
                </c:pt>
                <c:pt idx="7">
                  <c:v>1010880000</c:v>
                </c:pt>
                <c:pt idx="8">
                  <c:v>1010880000</c:v>
                </c:pt>
                <c:pt idx="9">
                  <c:v>1010880000</c:v>
                </c:pt>
                <c:pt idx="10">
                  <c:v>1010880000</c:v>
                </c:pt>
                <c:pt idx="11">
                  <c:v>1010880000</c:v>
                </c:pt>
                <c:pt idx="12">
                  <c:v>1010880000</c:v>
                </c:pt>
                <c:pt idx="13">
                  <c:v>1010880000</c:v>
                </c:pt>
                <c:pt idx="14">
                  <c:v>1010880000</c:v>
                </c:pt>
                <c:pt idx="15">
                  <c:v>1010880000</c:v>
                </c:pt>
                <c:pt idx="16">
                  <c:v>1010880000</c:v>
                </c:pt>
                <c:pt idx="17">
                  <c:v>1010880000</c:v>
                </c:pt>
                <c:pt idx="18">
                  <c:v>1010880000</c:v>
                </c:pt>
                <c:pt idx="19">
                  <c:v>1010880000</c:v>
                </c:pt>
                <c:pt idx="20">
                  <c:v>1010880000</c:v>
                </c:pt>
                <c:pt idx="21">
                  <c:v>1010880000</c:v>
                </c:pt>
                <c:pt idx="22">
                  <c:v>1010880000</c:v>
                </c:pt>
                <c:pt idx="23">
                  <c:v>1010880000</c:v>
                </c:pt>
                <c:pt idx="24">
                  <c:v>1010880000</c:v>
                </c:pt>
                <c:pt idx="25">
                  <c:v>1010880000</c:v>
                </c:pt>
                <c:pt idx="26">
                  <c:v>1010880000</c:v>
                </c:pt>
                <c:pt idx="27">
                  <c:v>1010880000</c:v>
                </c:pt>
                <c:pt idx="28">
                  <c:v>1010880000</c:v>
                </c:pt>
                <c:pt idx="29">
                  <c:v>1010880000</c:v>
                </c:pt>
                <c:pt idx="30">
                  <c:v>1010880000</c:v>
                </c:pt>
                <c:pt idx="31">
                  <c:v>1010880000</c:v>
                </c:pt>
                <c:pt idx="32">
                  <c:v>1010880000</c:v>
                </c:pt>
                <c:pt idx="33">
                  <c:v>1010880000</c:v>
                </c:pt>
                <c:pt idx="34">
                  <c:v>1010880000</c:v>
                </c:pt>
                <c:pt idx="35">
                  <c:v>1010880000</c:v>
                </c:pt>
                <c:pt idx="36">
                  <c:v>1010880000</c:v>
                </c:pt>
                <c:pt idx="37">
                  <c:v>1010880000</c:v>
                </c:pt>
                <c:pt idx="38">
                  <c:v>1010880000</c:v>
                </c:pt>
                <c:pt idx="39">
                  <c:v>1010880000</c:v>
                </c:pt>
                <c:pt idx="40">
                  <c:v>1010880000</c:v>
                </c:pt>
                <c:pt idx="41">
                  <c:v>1010880000</c:v>
                </c:pt>
                <c:pt idx="42">
                  <c:v>1010880000</c:v>
                </c:pt>
                <c:pt idx="43">
                  <c:v>1010880000</c:v>
                </c:pt>
                <c:pt idx="44">
                  <c:v>1010880000</c:v>
                </c:pt>
                <c:pt idx="45">
                  <c:v>1010880000</c:v>
                </c:pt>
                <c:pt idx="46">
                  <c:v>1010880000</c:v>
                </c:pt>
                <c:pt idx="47">
                  <c:v>1010880000</c:v>
                </c:pt>
                <c:pt idx="48">
                  <c:v>1010880000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6C-49FD-8741-D33ABC213439}"/>
            </c:ext>
          </c:extLst>
        </c:ser>
        <c:ser>
          <c:idx val="8"/>
          <c:order val="6"/>
          <c:tx>
            <c:strRef>
              <c:f>'APN DNS TPS breakdown'!$A$16</c:f>
              <c:strCache>
                <c:ptCount val="1"/>
                <c:pt idx="0">
                  <c:v>zig-sjc001-30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'APN DNS TPS breakdown'!$B$6:$AX$6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'APN DNS TPS breakdown'!$B$16:$AX$16</c:f>
              <c:numCache>
                <c:formatCode>#,##0_);\(#,##0\)</c:formatCode>
                <c:ptCount val="49"/>
                <c:pt idx="0">
                  <c:v>177507081.84062943</c:v>
                </c:pt>
                <c:pt idx="1">
                  <c:v>179915796.74634904</c:v>
                </c:pt>
                <c:pt idx="2">
                  <c:v>182352831.24011725</c:v>
                </c:pt>
                <c:pt idx="3">
                  <c:v>184833022.87739491</c:v>
                </c:pt>
                <c:pt idx="4">
                  <c:v>187356494.05911559</c:v>
                </c:pt>
                <c:pt idx="5">
                  <c:v>189923459.70448458</c:v>
                </c:pt>
                <c:pt idx="6">
                  <c:v>192534216.87046841</c:v>
                </c:pt>
                <c:pt idx="7">
                  <c:v>195189137.14161387</c:v>
                </c:pt>
                <c:pt idx="8">
                  <c:v>197888660.68329966</c:v>
                </c:pt>
                <c:pt idx="9">
                  <c:v>200633291.38874283</c:v>
                </c:pt>
                <c:pt idx="10">
                  <c:v>203423592.81247082</c:v>
                </c:pt>
                <c:pt idx="11">
                  <c:v>206260184.71303871</c:v>
                </c:pt>
                <c:pt idx="12">
                  <c:v>209143740.09384978</c:v>
                </c:pt>
                <c:pt idx="13">
                  <c:v>212074982.66586301</c:v>
                </c:pt>
                <c:pt idx="14">
                  <c:v>215054684.67552963</c:v>
                </c:pt>
                <c:pt idx="15">
                  <c:v>218075590.69502267</c:v>
                </c:pt>
                <c:pt idx="16">
                  <c:v>221136111.62743729</c:v>
                </c:pt>
                <c:pt idx="17">
                  <c:v>224247217.77224618</c:v>
                </c:pt>
                <c:pt idx="18">
                  <c:v>227409848.05629131</c:v>
                </c:pt>
                <c:pt idx="19">
                  <c:v>230624982.93366772</c:v>
                </c:pt>
                <c:pt idx="20">
                  <c:v>233893643.6692237</c:v>
                </c:pt>
                <c:pt idx="21">
                  <c:v>237216891.78455788</c:v>
                </c:pt>
                <c:pt idx="22">
                  <c:v>240595828.65060961</c:v>
                </c:pt>
                <c:pt idx="23">
                  <c:v>244031595.21285397</c:v>
                </c:pt>
                <c:pt idx="24">
                  <c:v>247525371.83677837</c:v>
                </c:pt>
                <c:pt idx="25">
                  <c:v>251078378.26280347</c:v>
                </c:pt>
                <c:pt idx="26">
                  <c:v>254689923.79637402</c:v>
                </c:pt>
                <c:pt idx="27">
                  <c:v>258355958.16655126</c:v>
                </c:pt>
                <c:pt idx="28">
                  <c:v>262084887.58928668</c:v>
                </c:pt>
                <c:pt idx="29">
                  <c:v>265878084.95138142</c:v>
                </c:pt>
                <c:pt idx="30">
                  <c:v>269736963.48965597</c:v>
                </c:pt>
                <c:pt idx="31">
                  <c:v>273662977.23426485</c:v>
                </c:pt>
                <c:pt idx="32">
                  <c:v>277657621.51449496</c:v>
                </c:pt>
                <c:pt idx="33">
                  <c:v>281722433.52323437</c:v>
                </c:pt>
                <c:pt idx="34">
                  <c:v>285858992.93679029</c:v>
                </c:pt>
                <c:pt idx="35">
                  <c:v>292137204.55931562</c:v>
                </c:pt>
                <c:pt idx="36">
                  <c:v>296848050.63525498</c:v>
                </c:pt>
                <c:pt idx="37">
                  <c:v>301638382.83833408</c:v>
                </c:pt>
                <c:pt idx="38">
                  <c:v>306509951.74701607</c:v>
                </c:pt>
                <c:pt idx="39">
                  <c:v>311464547.81970793</c:v>
                </c:pt>
                <c:pt idx="40">
                  <c:v>316496731.35337448</c:v>
                </c:pt>
                <c:pt idx="41">
                  <c:v>321602862.70436954</c:v>
                </c:pt>
                <c:pt idx="42">
                  <c:v>326784557.85758299</c:v>
                </c:pt>
                <c:pt idx="43">
                  <c:v>332043469.35818654</c:v>
                </c:pt>
                <c:pt idx="44">
                  <c:v>337381287.15027833</c:v>
                </c:pt>
                <c:pt idx="45">
                  <c:v>342799739.43487096</c:v>
                </c:pt>
                <c:pt idx="46">
                  <c:v>348300593.54767025</c:v>
                </c:pt>
                <c:pt idx="47">
                  <c:v>353885656.85710263</c:v>
                </c:pt>
                <c:pt idx="48">
                  <c:v>359556777.68305814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E56C-49FD-8741-D33ABC213439}"/>
            </c:ext>
          </c:extLst>
        </c:ser>
        <c:ser>
          <c:idx val="9"/>
          <c:order val="7"/>
          <c:tx>
            <c:strRef>
              <c:f>'APN DNS TPS breakdown'!$A$17</c:f>
              <c:strCache>
                <c:ptCount val="1"/>
                <c:pt idx="0">
                  <c:v>zig-phx001-24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'APN DNS TPS breakdown'!$B$6:$AX$6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'APN DNS TPS breakdown'!$B$17:$AX$17</c:f>
              <c:numCache>
                <c:formatCode>#,##0_);\(#,##0\)</c:formatCode>
                <c:ptCount val="49"/>
                <c:pt idx="0">
                  <c:v>216095577.89294016</c:v>
                </c:pt>
                <c:pt idx="1">
                  <c:v>219027926.47381622</c:v>
                </c:pt>
                <c:pt idx="2">
                  <c:v>221994751.07492536</c:v>
                </c:pt>
                <c:pt idx="3">
                  <c:v>225014114.8072634</c:v>
                </c:pt>
                <c:pt idx="4">
                  <c:v>228086166.68066245</c:v>
                </c:pt>
                <c:pt idx="5">
                  <c:v>231211168.33589429</c:v>
                </c:pt>
                <c:pt idx="6">
                  <c:v>234389481.40752676</c:v>
                </c:pt>
                <c:pt idx="7">
                  <c:v>237621558.25935602</c:v>
                </c:pt>
                <c:pt idx="8">
                  <c:v>240907934.74488655</c:v>
                </c:pt>
                <c:pt idx="9">
                  <c:v>244249224.29933915</c:v>
                </c:pt>
                <c:pt idx="10">
                  <c:v>247646112.98909491</c:v>
                </c:pt>
                <c:pt idx="11">
                  <c:v>251099355.30282974</c:v>
                </c:pt>
                <c:pt idx="12">
                  <c:v>254609770.54903454</c:v>
                </c:pt>
                <c:pt idx="13">
                  <c:v>258178239.76713756</c:v>
                </c:pt>
                <c:pt idx="14">
                  <c:v>261805703.08325347</c:v>
                </c:pt>
                <c:pt idx="15">
                  <c:v>265483327.80263633</c:v>
                </c:pt>
                <c:pt idx="16">
                  <c:v>269209179.37253237</c:v>
                </c:pt>
                <c:pt idx="17">
                  <c:v>272996612.94012582</c:v>
                </c:pt>
                <c:pt idx="18">
                  <c:v>276846771.54678941</c:v>
                </c:pt>
                <c:pt idx="19">
                  <c:v>280760848.78881288</c:v>
                </c:pt>
                <c:pt idx="20">
                  <c:v>284740087.94514191</c:v>
                </c:pt>
                <c:pt idx="21">
                  <c:v>288785781.30294001</c:v>
                </c:pt>
                <c:pt idx="22">
                  <c:v>292899269.66161174</c:v>
                </c:pt>
                <c:pt idx="23">
                  <c:v>297081941.99825704</c:v>
                </c:pt>
                <c:pt idx="24">
                  <c:v>301335235.27955633</c:v>
                </c:pt>
                <c:pt idx="25">
                  <c:v>305660634.40689117</c:v>
                </c:pt>
                <c:pt idx="26">
                  <c:v>310057298.53471625</c:v>
                </c:pt>
                <c:pt idx="27">
                  <c:v>314520296.89841026</c:v>
                </c:pt>
                <c:pt idx="28">
                  <c:v>319059863.15217513</c:v>
                </c:pt>
                <c:pt idx="29">
                  <c:v>323677668.63646436</c:v>
                </c:pt>
                <c:pt idx="30">
                  <c:v>328375433.81349421</c:v>
                </c:pt>
                <c:pt idx="31">
                  <c:v>333154928.8069312</c:v>
                </c:pt>
                <c:pt idx="32">
                  <c:v>338017974.01764601</c:v>
                </c:pt>
                <c:pt idx="33">
                  <c:v>342966440.81089407</c:v>
                </c:pt>
                <c:pt idx="34">
                  <c:v>348002252.27087516</c:v>
                </c:pt>
                <c:pt idx="35">
                  <c:v>355645292.50699294</c:v>
                </c:pt>
                <c:pt idx="36">
                  <c:v>361380235.55596256</c:v>
                </c:pt>
                <c:pt idx="37">
                  <c:v>367211944.32492846</c:v>
                </c:pt>
                <c:pt idx="38">
                  <c:v>373142549.95288914</c:v>
                </c:pt>
                <c:pt idx="39">
                  <c:v>379174232.12834013</c:v>
                </c:pt>
                <c:pt idx="40">
                  <c:v>385300368.6041081</c:v>
                </c:pt>
                <c:pt idx="41">
                  <c:v>391516528.50966728</c:v>
                </c:pt>
                <c:pt idx="42">
                  <c:v>397824679.1309706</c:v>
                </c:pt>
                <c:pt idx="43">
                  <c:v>404226832.26214015</c:v>
                </c:pt>
                <c:pt idx="44">
                  <c:v>410725045.22642583</c:v>
                </c:pt>
                <c:pt idx="45">
                  <c:v>417321421.92071253</c:v>
                </c:pt>
                <c:pt idx="46">
                  <c:v>424018113.88412035</c:v>
                </c:pt>
                <c:pt idx="47">
                  <c:v>430817321.39125544</c:v>
                </c:pt>
                <c:pt idx="48">
                  <c:v>437721294.57067949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E56C-49FD-8741-D33ABC213439}"/>
            </c:ext>
          </c:extLst>
        </c:ser>
        <c:ser>
          <c:idx val="10"/>
          <c:order val="8"/>
          <c:tx>
            <c:strRef>
              <c:f>'APN DNS TPS breakdown'!$A$18</c:f>
              <c:strCache>
                <c:ptCount val="1"/>
                <c:pt idx="0">
                  <c:v>zig-phx001-30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'APN DNS TPS breakdown'!$B$6:$AX$6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'APN DNS TPS breakdown'!$B$18:$AX$18</c:f>
              <c:numCache>
                <c:formatCode>#,##0_);\(#,##0\)</c:formatCode>
                <c:ptCount val="49"/>
                <c:pt idx="0">
                  <c:v>208377878.68247801</c:v>
                </c:pt>
                <c:pt idx="1">
                  <c:v>211205500.52832279</c:v>
                </c:pt>
                <c:pt idx="2">
                  <c:v>214066367.10796374</c:v>
                </c:pt>
                <c:pt idx="3">
                  <c:v>216977896.42128968</c:v>
                </c:pt>
                <c:pt idx="4">
                  <c:v>219940232.15635309</c:v>
                </c:pt>
                <c:pt idx="5">
                  <c:v>222953626.60961235</c:v>
                </c:pt>
                <c:pt idx="6">
                  <c:v>226018428.5001151</c:v>
                </c:pt>
                <c:pt idx="7">
                  <c:v>229135074.03580761</c:v>
                </c:pt>
                <c:pt idx="8">
                  <c:v>232304079.93256918</c:v>
                </c:pt>
                <c:pt idx="9">
                  <c:v>235526037.71721986</c:v>
                </c:pt>
                <c:pt idx="10">
                  <c:v>238801608.9537701</c:v>
                </c:pt>
                <c:pt idx="11">
                  <c:v>242131521.18487155</c:v>
                </c:pt>
                <c:pt idx="12">
                  <c:v>245516564.45799759</c:v>
                </c:pt>
                <c:pt idx="13">
                  <c:v>248957588.34688264</c:v>
                </c:pt>
                <c:pt idx="14">
                  <c:v>252455499.40170872</c:v>
                </c:pt>
                <c:pt idx="15">
                  <c:v>256001780.38111359</c:v>
                </c:pt>
                <c:pt idx="16">
                  <c:v>259594565.82351336</c:v>
                </c:pt>
                <c:pt idx="17">
                  <c:v>263246733.9065499</c:v>
                </c:pt>
                <c:pt idx="18">
                  <c:v>266959386.84868979</c:v>
                </c:pt>
                <c:pt idx="19">
                  <c:v>270733675.61778384</c:v>
                </c:pt>
                <c:pt idx="20">
                  <c:v>274570799.08995825</c:v>
                </c:pt>
                <c:pt idx="21">
                  <c:v>278472003.39926362</c:v>
                </c:pt>
                <c:pt idx="22">
                  <c:v>282438581.45941126</c:v>
                </c:pt>
                <c:pt idx="23">
                  <c:v>286471872.6411764</c:v>
                </c:pt>
                <c:pt idx="24">
                  <c:v>290573262.59100074</c:v>
                </c:pt>
                <c:pt idx="25">
                  <c:v>294744183.17807364</c:v>
                </c:pt>
                <c:pt idx="26">
                  <c:v>298983823.58704776</c:v>
                </c:pt>
                <c:pt idx="27">
                  <c:v>303287429.15203846</c:v>
                </c:pt>
                <c:pt idx="28">
                  <c:v>307664868.03959739</c:v>
                </c:pt>
                <c:pt idx="29">
                  <c:v>312117751.89944774</c:v>
                </c:pt>
                <c:pt idx="30">
                  <c:v>316647739.74872655</c:v>
                </c:pt>
                <c:pt idx="31">
                  <c:v>321256538.4923979</c:v>
                </c:pt>
                <c:pt idx="32">
                  <c:v>325945903.51701581</c:v>
                </c:pt>
                <c:pt idx="33">
                  <c:v>330717639.35336208</c:v>
                </c:pt>
                <c:pt idx="34">
                  <c:v>335573600.40405816</c:v>
                </c:pt>
                <c:pt idx="35">
                  <c:v>342943674.91745746</c:v>
                </c:pt>
                <c:pt idx="36">
                  <c:v>348473798.57182103</c:v>
                </c:pt>
                <c:pt idx="37">
                  <c:v>354097232.02760959</c:v>
                </c:pt>
                <c:pt idx="38">
                  <c:v>359816030.31171453</c:v>
                </c:pt>
                <c:pt idx="39">
                  <c:v>365632295.26661366</c:v>
                </c:pt>
                <c:pt idx="40">
                  <c:v>371539641.15396136</c:v>
                </c:pt>
                <c:pt idx="41">
                  <c:v>377533795.34860772</c:v>
                </c:pt>
                <c:pt idx="42">
                  <c:v>383616654.87629306</c:v>
                </c:pt>
                <c:pt idx="43">
                  <c:v>389790159.6813494</c:v>
                </c:pt>
                <c:pt idx="44">
                  <c:v>396056293.61119634</c:v>
                </c:pt>
                <c:pt idx="45">
                  <c:v>402417085.42354417</c:v>
                </c:pt>
                <c:pt idx="46">
                  <c:v>408874609.81683034</c:v>
                </c:pt>
                <c:pt idx="47">
                  <c:v>415430988.48442483</c:v>
                </c:pt>
                <c:pt idx="48">
                  <c:v>422088391.19315523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E56C-49FD-8741-D33ABC213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'APN DNS TPS breakdown'!$A$7</c15:sqref>
                        </c15:formulaRef>
                      </c:ext>
                    </c:extLst>
                    <c:strCache>
                      <c:ptCount val="1"/>
                      <c:pt idx="0">
                        <c:v>AT&amp;T Onstar-Connected Car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'APN DNS TPS breakdown'!$B$6:$AX$6</c15:sqref>
                        </c15:formulaRef>
                      </c:ext>
                    </c:extLst>
                    <c:numCache>
                      <c:formatCode>[$-409]mmm\-yy;@</c:formatCode>
                      <c:ptCount val="49"/>
                      <c:pt idx="0">
                        <c:v>43282</c:v>
                      </c:pt>
                      <c:pt idx="1">
                        <c:v>43313</c:v>
                      </c:pt>
                      <c:pt idx="2">
                        <c:v>43344</c:v>
                      </c:pt>
                      <c:pt idx="3">
                        <c:v>43374</c:v>
                      </c:pt>
                      <c:pt idx="4">
                        <c:v>43405</c:v>
                      </c:pt>
                      <c:pt idx="5">
                        <c:v>43435</c:v>
                      </c:pt>
                      <c:pt idx="6">
                        <c:v>43466</c:v>
                      </c:pt>
                      <c:pt idx="7">
                        <c:v>43497</c:v>
                      </c:pt>
                      <c:pt idx="8">
                        <c:v>43525</c:v>
                      </c:pt>
                      <c:pt idx="9">
                        <c:v>43556</c:v>
                      </c:pt>
                      <c:pt idx="10">
                        <c:v>43586</c:v>
                      </c:pt>
                      <c:pt idx="11">
                        <c:v>43617</c:v>
                      </c:pt>
                      <c:pt idx="12">
                        <c:v>43647</c:v>
                      </c:pt>
                      <c:pt idx="13">
                        <c:v>43678</c:v>
                      </c:pt>
                      <c:pt idx="14">
                        <c:v>43709</c:v>
                      </c:pt>
                      <c:pt idx="15">
                        <c:v>43739</c:v>
                      </c:pt>
                      <c:pt idx="16">
                        <c:v>43770</c:v>
                      </c:pt>
                      <c:pt idx="17">
                        <c:v>43800</c:v>
                      </c:pt>
                      <c:pt idx="18">
                        <c:v>43831</c:v>
                      </c:pt>
                      <c:pt idx="19">
                        <c:v>43862</c:v>
                      </c:pt>
                      <c:pt idx="20">
                        <c:v>43891</c:v>
                      </c:pt>
                      <c:pt idx="21">
                        <c:v>43922</c:v>
                      </c:pt>
                      <c:pt idx="22">
                        <c:v>43952</c:v>
                      </c:pt>
                      <c:pt idx="23">
                        <c:v>43983</c:v>
                      </c:pt>
                      <c:pt idx="24">
                        <c:v>44013</c:v>
                      </c:pt>
                      <c:pt idx="25">
                        <c:v>44044</c:v>
                      </c:pt>
                      <c:pt idx="26">
                        <c:v>44075</c:v>
                      </c:pt>
                      <c:pt idx="27">
                        <c:v>44105</c:v>
                      </c:pt>
                      <c:pt idx="28">
                        <c:v>44136</c:v>
                      </c:pt>
                      <c:pt idx="29">
                        <c:v>44166</c:v>
                      </c:pt>
                      <c:pt idx="30">
                        <c:v>44197</c:v>
                      </c:pt>
                      <c:pt idx="31">
                        <c:v>44228</c:v>
                      </c:pt>
                      <c:pt idx="32">
                        <c:v>44256</c:v>
                      </c:pt>
                      <c:pt idx="33">
                        <c:v>44287</c:v>
                      </c:pt>
                      <c:pt idx="34">
                        <c:v>44317</c:v>
                      </c:pt>
                      <c:pt idx="35">
                        <c:v>44348</c:v>
                      </c:pt>
                      <c:pt idx="36">
                        <c:v>44378</c:v>
                      </c:pt>
                      <c:pt idx="37">
                        <c:v>44409</c:v>
                      </c:pt>
                      <c:pt idx="38">
                        <c:v>44440</c:v>
                      </c:pt>
                      <c:pt idx="39">
                        <c:v>44470</c:v>
                      </c:pt>
                      <c:pt idx="40">
                        <c:v>44501</c:v>
                      </c:pt>
                      <c:pt idx="41">
                        <c:v>44531</c:v>
                      </c:pt>
                      <c:pt idx="42">
                        <c:v>44562</c:v>
                      </c:pt>
                      <c:pt idx="43">
                        <c:v>44593</c:v>
                      </c:pt>
                      <c:pt idx="44">
                        <c:v>44621</c:v>
                      </c:pt>
                      <c:pt idx="45">
                        <c:v>44652</c:v>
                      </c:pt>
                      <c:pt idx="46">
                        <c:v>44682</c:v>
                      </c:pt>
                      <c:pt idx="47">
                        <c:v>44713</c:v>
                      </c:pt>
                      <c:pt idx="4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'APN DNS TPS breakdown'!$B$7:$AX$7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49"/>
                      <c:pt idx="0">
                        <c:v>9903479</c:v>
                      </c:pt>
                      <c:pt idx="1">
                        <c:v>12645695</c:v>
                      </c:pt>
                      <c:pt idx="2">
                        <c:v>12965180</c:v>
                      </c:pt>
                      <c:pt idx="3">
                        <c:v>13219022</c:v>
                      </c:pt>
                      <c:pt idx="4">
                        <c:v>13438676</c:v>
                      </c:pt>
                      <c:pt idx="5">
                        <c:v>13611972.161598522</c:v>
                      </c:pt>
                      <c:pt idx="6">
                        <c:v>13858403.144246347</c:v>
                      </c:pt>
                      <c:pt idx="7">
                        <c:v>14105193.887516234</c:v>
                      </c:pt>
                      <c:pt idx="8">
                        <c:v>14352350.430688199</c:v>
                      </c:pt>
                      <c:pt idx="9">
                        <c:v>14599878.914423285</c:v>
                      </c:pt>
                      <c:pt idx="10">
                        <c:v>14847785.582465451</c:v>
                      </c:pt>
                      <c:pt idx="11">
                        <c:v>15096076.783372007</c:v>
                      </c:pt>
                      <c:pt idx="12">
                        <c:v>15344758.972273113</c:v>
                      </c:pt>
                      <c:pt idx="13">
                        <c:v>15593838.712660817</c:v>
                      </c:pt>
                      <c:pt idx="14">
                        <c:v>15843322.678208113</c:v>
                      </c:pt>
                      <c:pt idx="15">
                        <c:v>16093217.654618541</c:v>
                      </c:pt>
                      <c:pt idx="16">
                        <c:v>16343530.54150684</c:v>
                      </c:pt>
                      <c:pt idx="17">
                        <c:v>16594268.354311179</c:v>
                      </c:pt>
                      <c:pt idx="18">
                        <c:v>16845438.22623745</c:v>
                      </c:pt>
                      <c:pt idx="19">
                        <c:v>17097047.410236262</c:v>
                      </c:pt>
                      <c:pt idx="20">
                        <c:v>17349103.281013053</c:v>
                      </c:pt>
                      <c:pt idx="21">
                        <c:v>17601613.337072019</c:v>
                      </c:pt>
                      <c:pt idx="22">
                        <c:v>17854585.202794284</c:v>
                      </c:pt>
                      <c:pt idx="23">
                        <c:v>18108026.630551007</c:v>
                      </c:pt>
                      <c:pt idx="24">
                        <c:v>18361945.50285193</c:v>
                      </c:pt>
                      <c:pt idx="25">
                        <c:v>18616349.834530026</c:v>
                      </c:pt>
                      <c:pt idx="26">
                        <c:v>18871247.774962775</c:v>
                      </c:pt>
                      <c:pt idx="27">
                        <c:v>19126647.610330783</c:v>
                      </c:pt>
                      <c:pt idx="28">
                        <c:v>19382557.765914265</c:v>
                      </c:pt>
                      <c:pt idx="29">
                        <c:v>19638986.808428105</c:v>
                      </c:pt>
                      <c:pt idx="30">
                        <c:v>19895943.448396131</c:v>
                      </c:pt>
                      <c:pt idx="31">
                        <c:v>20153436.5425652</c:v>
                      </c:pt>
                      <c:pt idx="32">
                        <c:v>20411475.096359856</c:v>
                      </c:pt>
                      <c:pt idx="33">
                        <c:v>20670068.266378161</c:v>
                      </c:pt>
                      <c:pt idx="34">
                        <c:v>20929225.362929445</c:v>
                      </c:pt>
                      <c:pt idx="35">
                        <c:v>21188955.852614634</c:v>
                      </c:pt>
                      <c:pt idx="36">
                        <c:v>21449269.360949926</c:v>
                      </c:pt>
                      <c:pt idx="37">
                        <c:v>21710175.675034478</c:v>
                      </c:pt>
                      <c:pt idx="38">
                        <c:v>21971684.746262901</c:v>
                      </c:pt>
                      <c:pt idx="39">
                        <c:v>22233806.693083256</c:v>
                      </c:pt>
                      <c:pt idx="40">
                        <c:v>22505821.593085978</c:v>
                      </c:pt>
                      <c:pt idx="41">
                        <c:v>22778469.657202691</c:v>
                      </c:pt>
                      <c:pt idx="42">
                        <c:v>23054133.315692283</c:v>
                      </c:pt>
                      <c:pt idx="43">
                        <c:v>23332850.820072535</c:v>
                      </c:pt>
                      <c:pt idx="44">
                        <c:v>23615267.538829099</c:v>
                      </c:pt>
                      <c:pt idx="45">
                        <c:v>23902043.380142298</c:v>
                      </c:pt>
                      <c:pt idx="46">
                        <c:v>24191525.108780243</c:v>
                      </c:pt>
                      <c:pt idx="47">
                        <c:v>24484689.760120355</c:v>
                      </c:pt>
                      <c:pt idx="48">
                        <c:v>24781464.450823445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56C-49FD-8741-D33ABC2134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'APN DNS TPS breakdown'!$A$8</c15:sqref>
                        </c15:formulaRef>
                      </c:ext>
                    </c:extLst>
                    <c:strCache>
                      <c:ptCount val="1"/>
                      <c:pt idx="0">
                        <c:v>AT&amp;T Mobility-Connected Car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'APN DNS TPS breakdown'!$B$6:$AX$6</c15:sqref>
                        </c15:formulaRef>
                      </c:ext>
                    </c:extLst>
                    <c:numCache>
                      <c:formatCode>[$-409]mmm\-yy;@</c:formatCode>
                      <c:ptCount val="49"/>
                      <c:pt idx="0">
                        <c:v>43282</c:v>
                      </c:pt>
                      <c:pt idx="1">
                        <c:v>43313</c:v>
                      </c:pt>
                      <c:pt idx="2">
                        <c:v>43344</c:v>
                      </c:pt>
                      <c:pt idx="3">
                        <c:v>43374</c:v>
                      </c:pt>
                      <c:pt idx="4">
                        <c:v>43405</c:v>
                      </c:pt>
                      <c:pt idx="5">
                        <c:v>43435</c:v>
                      </c:pt>
                      <c:pt idx="6">
                        <c:v>43466</c:v>
                      </c:pt>
                      <c:pt idx="7">
                        <c:v>43497</c:v>
                      </c:pt>
                      <c:pt idx="8">
                        <c:v>43525</c:v>
                      </c:pt>
                      <c:pt idx="9">
                        <c:v>43556</c:v>
                      </c:pt>
                      <c:pt idx="10">
                        <c:v>43586</c:v>
                      </c:pt>
                      <c:pt idx="11">
                        <c:v>43617</c:v>
                      </c:pt>
                      <c:pt idx="12">
                        <c:v>43647</c:v>
                      </c:pt>
                      <c:pt idx="13">
                        <c:v>43678</c:v>
                      </c:pt>
                      <c:pt idx="14">
                        <c:v>43709</c:v>
                      </c:pt>
                      <c:pt idx="15">
                        <c:v>43739</c:v>
                      </c:pt>
                      <c:pt idx="16">
                        <c:v>43770</c:v>
                      </c:pt>
                      <c:pt idx="17">
                        <c:v>43800</c:v>
                      </c:pt>
                      <c:pt idx="18">
                        <c:v>43831</c:v>
                      </c:pt>
                      <c:pt idx="19">
                        <c:v>43862</c:v>
                      </c:pt>
                      <c:pt idx="20">
                        <c:v>43891</c:v>
                      </c:pt>
                      <c:pt idx="21">
                        <c:v>43922</c:v>
                      </c:pt>
                      <c:pt idx="22">
                        <c:v>43952</c:v>
                      </c:pt>
                      <c:pt idx="23">
                        <c:v>43983</c:v>
                      </c:pt>
                      <c:pt idx="24">
                        <c:v>44013</c:v>
                      </c:pt>
                      <c:pt idx="25">
                        <c:v>44044</c:v>
                      </c:pt>
                      <c:pt idx="26">
                        <c:v>44075</c:v>
                      </c:pt>
                      <c:pt idx="27">
                        <c:v>44105</c:v>
                      </c:pt>
                      <c:pt idx="28">
                        <c:v>44136</c:v>
                      </c:pt>
                      <c:pt idx="29">
                        <c:v>44166</c:v>
                      </c:pt>
                      <c:pt idx="30">
                        <c:v>44197</c:v>
                      </c:pt>
                      <c:pt idx="31">
                        <c:v>44228</c:v>
                      </c:pt>
                      <c:pt idx="32">
                        <c:v>44256</c:v>
                      </c:pt>
                      <c:pt idx="33">
                        <c:v>44287</c:v>
                      </c:pt>
                      <c:pt idx="34">
                        <c:v>44317</c:v>
                      </c:pt>
                      <c:pt idx="35">
                        <c:v>44348</c:v>
                      </c:pt>
                      <c:pt idx="36">
                        <c:v>44378</c:v>
                      </c:pt>
                      <c:pt idx="37">
                        <c:v>44409</c:v>
                      </c:pt>
                      <c:pt idx="38">
                        <c:v>44440</c:v>
                      </c:pt>
                      <c:pt idx="39">
                        <c:v>44470</c:v>
                      </c:pt>
                      <c:pt idx="40">
                        <c:v>44501</c:v>
                      </c:pt>
                      <c:pt idx="41">
                        <c:v>44531</c:v>
                      </c:pt>
                      <c:pt idx="42">
                        <c:v>44562</c:v>
                      </c:pt>
                      <c:pt idx="43">
                        <c:v>44593</c:v>
                      </c:pt>
                      <c:pt idx="44">
                        <c:v>44621</c:v>
                      </c:pt>
                      <c:pt idx="45">
                        <c:v>44652</c:v>
                      </c:pt>
                      <c:pt idx="46">
                        <c:v>44682</c:v>
                      </c:pt>
                      <c:pt idx="47">
                        <c:v>44713</c:v>
                      </c:pt>
                      <c:pt idx="4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'APN DNS TPS breakdown'!$B$8:$AX$8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49"/>
                      <c:pt idx="0">
                        <c:v>6236727.9999999991</c:v>
                      </c:pt>
                      <c:pt idx="1">
                        <c:v>10719750.000000002</c:v>
                      </c:pt>
                      <c:pt idx="2">
                        <c:v>11400260</c:v>
                      </c:pt>
                      <c:pt idx="3">
                        <c:v>11762105.999999998</c:v>
                      </c:pt>
                      <c:pt idx="4">
                        <c:v>12215488.000000002</c:v>
                      </c:pt>
                      <c:pt idx="5">
                        <c:v>12638866.838401476</c:v>
                      </c:pt>
                      <c:pt idx="6">
                        <c:v>12756637.546404717</c:v>
                      </c:pt>
                      <c:pt idx="7" formatCode="#,##0_);\(#,##0\)">
                        <c:v>13086370.751955397</c:v>
                      </c:pt>
                      <c:pt idx="8">
                        <c:v>13426440.040187338</c:v>
                      </c:pt>
                      <c:pt idx="9">
                        <c:v>13776745.057904975</c:v>
                      </c:pt>
                      <c:pt idx="10">
                        <c:v>14137295.051079484</c:v>
                      </c:pt>
                      <c:pt idx="11">
                        <c:v>14508182.839894123</c:v>
                      </c:pt>
                      <c:pt idx="12">
                        <c:v>14889565.747479811</c:v>
                      </c:pt>
                      <c:pt idx="13">
                        <c:v>15281651.653153365</c:v>
                      </c:pt>
                      <c:pt idx="14">
                        <c:v>15684688.82312271</c:v>
                      </c:pt>
                      <c:pt idx="15">
                        <c:v>16098958.526718512</c:v>
                      </c:pt>
                      <c:pt idx="16">
                        <c:v>16524769.70773473</c:v>
                      </c:pt>
                      <c:pt idx="17">
                        <c:v>16962455.173068631</c:v>
                      </c:pt>
                      <c:pt idx="18">
                        <c:v>17412368.902706355</c:v>
                      </c:pt>
                      <c:pt idx="19">
                        <c:v>17874884.189576913</c:v>
                      </c:pt>
                      <c:pt idx="20">
                        <c:v>18350392.394747078</c:v>
                      </c:pt>
                      <c:pt idx="21">
                        <c:v>18839302.160104707</c:v>
                      </c:pt>
                      <c:pt idx="22">
                        <c:v>19342038.962423962</c:v>
                      </c:pt>
                      <c:pt idx="23">
                        <c:v>19859044.923454523</c:v>
                      </c:pt>
                      <c:pt idx="24">
                        <c:v>20390778.81332821</c:v>
                      </c:pt>
                      <c:pt idx="25">
                        <c:v>20937716.20126421</c:v>
                      </c:pt>
                      <c:pt idx="26">
                        <c:v>21500349.719849389</c:v>
                      </c:pt>
                      <c:pt idx="27">
                        <c:v>22079189.418231186</c:v>
                      </c:pt>
                      <c:pt idx="28">
                        <c:v>22674763.186240297</c:v>
                      </c:pt>
                      <c:pt idx="29">
                        <c:v>23287617.236385319</c:v>
                      </c:pt>
                      <c:pt idx="30">
                        <c:v>23918316.634295478</c:v>
                      </c:pt>
                      <c:pt idx="31">
                        <c:v>24567445.870870661</c:v>
                      </c:pt>
                      <c:pt idx="32">
                        <c:v>25235609.471380286</c:v>
                      </c:pt>
                      <c:pt idx="33">
                        <c:v>25923432.638220575</c:v>
                      </c:pt>
                      <c:pt idx="34">
                        <c:v>26631561.925127052</c:v>
                      </c:pt>
                      <c:pt idx="35">
                        <c:v>27360665.941448908</c:v>
                      </c:pt>
                      <c:pt idx="36">
                        <c:v>28111436.085694663</c:v>
                      </c:pt>
                      <c:pt idx="37">
                        <c:v>28884587.308012236</c:v>
                      </c:pt>
                      <c:pt idx="38">
                        <c:v>29680858.901607521</c:v>
                      </c:pt>
                      <c:pt idx="39">
                        <c:v>30501015.323366649</c:v>
                      </c:pt>
                      <c:pt idx="40">
                        <c:v>31333955.825529214</c:v>
                      </c:pt>
                      <c:pt idx="41">
                        <c:v>32189415.350199249</c:v>
                      </c:pt>
                      <c:pt idx="42">
                        <c:v>33065496.576059189</c:v>
                      </c:pt>
                      <c:pt idx="43">
                        <c:v>33962656.525044844</c:v>
                      </c:pt>
                      <c:pt idx="44">
                        <c:v>34880755.479613967</c:v>
                      </c:pt>
                      <c:pt idx="45">
                        <c:v>35819649.777459502</c:v>
                      </c:pt>
                      <c:pt idx="46">
                        <c:v>36781519.716612637</c:v>
                      </c:pt>
                      <c:pt idx="47">
                        <c:v>37220031.603177242</c:v>
                      </c:pt>
                      <c:pt idx="48">
                        <c:v>37663713.568833716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56C-49FD-8741-D33ABC2134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'APN DNS TPS breakdown'!$A$9</c15:sqref>
                        </c15:formulaRef>
                      </c:ext>
                    </c:extLst>
                    <c:strCache>
                      <c:ptCount val="1"/>
                      <c:pt idx="0">
                        <c:v>AT&amp;T Mobility-IoT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'APN DNS TPS breakdown'!$B$6:$AX$6</c15:sqref>
                        </c15:formulaRef>
                      </c:ext>
                    </c:extLst>
                    <c:numCache>
                      <c:formatCode>[$-409]mmm\-yy;@</c:formatCode>
                      <c:ptCount val="49"/>
                      <c:pt idx="0">
                        <c:v>43282</c:v>
                      </c:pt>
                      <c:pt idx="1">
                        <c:v>43313</c:v>
                      </c:pt>
                      <c:pt idx="2">
                        <c:v>43344</c:v>
                      </c:pt>
                      <c:pt idx="3">
                        <c:v>43374</c:v>
                      </c:pt>
                      <c:pt idx="4">
                        <c:v>43405</c:v>
                      </c:pt>
                      <c:pt idx="5">
                        <c:v>43435</c:v>
                      </c:pt>
                      <c:pt idx="6">
                        <c:v>43466</c:v>
                      </c:pt>
                      <c:pt idx="7">
                        <c:v>43497</c:v>
                      </c:pt>
                      <c:pt idx="8">
                        <c:v>43525</c:v>
                      </c:pt>
                      <c:pt idx="9">
                        <c:v>43556</c:v>
                      </c:pt>
                      <c:pt idx="10">
                        <c:v>43586</c:v>
                      </c:pt>
                      <c:pt idx="11">
                        <c:v>43617</c:v>
                      </c:pt>
                      <c:pt idx="12">
                        <c:v>43647</c:v>
                      </c:pt>
                      <c:pt idx="13">
                        <c:v>43678</c:v>
                      </c:pt>
                      <c:pt idx="14">
                        <c:v>43709</c:v>
                      </c:pt>
                      <c:pt idx="15">
                        <c:v>43739</c:v>
                      </c:pt>
                      <c:pt idx="16">
                        <c:v>43770</c:v>
                      </c:pt>
                      <c:pt idx="17">
                        <c:v>43800</c:v>
                      </c:pt>
                      <c:pt idx="18">
                        <c:v>43831</c:v>
                      </c:pt>
                      <c:pt idx="19">
                        <c:v>43862</c:v>
                      </c:pt>
                      <c:pt idx="20">
                        <c:v>43891</c:v>
                      </c:pt>
                      <c:pt idx="21">
                        <c:v>43922</c:v>
                      </c:pt>
                      <c:pt idx="22">
                        <c:v>43952</c:v>
                      </c:pt>
                      <c:pt idx="23">
                        <c:v>43983</c:v>
                      </c:pt>
                      <c:pt idx="24">
                        <c:v>44013</c:v>
                      </c:pt>
                      <c:pt idx="25">
                        <c:v>44044</c:v>
                      </c:pt>
                      <c:pt idx="26">
                        <c:v>44075</c:v>
                      </c:pt>
                      <c:pt idx="27">
                        <c:v>44105</c:v>
                      </c:pt>
                      <c:pt idx="28">
                        <c:v>44136</c:v>
                      </c:pt>
                      <c:pt idx="29">
                        <c:v>44166</c:v>
                      </c:pt>
                      <c:pt idx="30">
                        <c:v>44197</c:v>
                      </c:pt>
                      <c:pt idx="31">
                        <c:v>44228</c:v>
                      </c:pt>
                      <c:pt idx="32">
                        <c:v>44256</c:v>
                      </c:pt>
                      <c:pt idx="33">
                        <c:v>44287</c:v>
                      </c:pt>
                      <c:pt idx="34">
                        <c:v>44317</c:v>
                      </c:pt>
                      <c:pt idx="35">
                        <c:v>44348</c:v>
                      </c:pt>
                      <c:pt idx="36">
                        <c:v>44378</c:v>
                      </c:pt>
                      <c:pt idx="37">
                        <c:v>44409</c:v>
                      </c:pt>
                      <c:pt idx="38">
                        <c:v>44440</c:v>
                      </c:pt>
                      <c:pt idx="39">
                        <c:v>44470</c:v>
                      </c:pt>
                      <c:pt idx="40">
                        <c:v>44501</c:v>
                      </c:pt>
                      <c:pt idx="41">
                        <c:v>44531</c:v>
                      </c:pt>
                      <c:pt idx="42">
                        <c:v>44562</c:v>
                      </c:pt>
                      <c:pt idx="43">
                        <c:v>44593</c:v>
                      </c:pt>
                      <c:pt idx="44">
                        <c:v>44621</c:v>
                      </c:pt>
                      <c:pt idx="45">
                        <c:v>44652</c:v>
                      </c:pt>
                      <c:pt idx="46">
                        <c:v>44682</c:v>
                      </c:pt>
                      <c:pt idx="47">
                        <c:v>44713</c:v>
                      </c:pt>
                      <c:pt idx="4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'APN DNS TPS breakdown'!$B$9:$AX$9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49"/>
                      <c:pt idx="0">
                        <c:v>5970398</c:v>
                      </c:pt>
                      <c:pt idx="1">
                        <c:v>8120158.9999999991</c:v>
                      </c:pt>
                      <c:pt idx="2">
                        <c:v>8116536.3699186845</c:v>
                      </c:pt>
                      <c:pt idx="3">
                        <c:v>8691368</c:v>
                      </c:pt>
                      <c:pt idx="4">
                        <c:v>8818579.6613551229</c:v>
                      </c:pt>
                      <c:pt idx="5">
                        <c:v>8956035.5217883028</c:v>
                      </c:pt>
                      <c:pt idx="6">
                        <c:v>9084471.733674651</c:v>
                      </c:pt>
                      <c:pt idx="7">
                        <c:v>9218687.3825725801</c:v>
                      </c:pt>
                      <c:pt idx="8">
                        <c:v>9358750.4565561768</c:v>
                      </c:pt>
                      <c:pt idx="9">
                        <c:v>9504739.0455807038</c:v>
                      </c:pt>
                      <c:pt idx="10">
                        <c:v>9656740.6893743742</c:v>
                      </c:pt>
                      <c:pt idx="11">
                        <c:v>9814851.9398670942</c:v>
                      </c:pt>
                      <c:pt idx="12">
                        <c:v>9979178.0550028663</c:v>
                      </c:pt>
                      <c:pt idx="13">
                        <c:v>10149832.787239961</c:v>
                      </c:pt>
                      <c:pt idx="14">
                        <c:v>10326938.244910272</c:v>
                      </c:pt>
                      <c:pt idx="15">
                        <c:v>10510624.811391469</c:v>
                      </c:pt>
                      <c:pt idx="16">
                        <c:v>10701031.111102054</c:v>
                      </c:pt>
                      <c:pt idx="17">
                        <c:v>10898304.014104262</c:v>
                      </c:pt>
                      <c:pt idx="18">
                        <c:v>11102598.673109997</c:v>
                      </c:pt>
                      <c:pt idx="19">
                        <c:v>11313568.206222625</c:v>
                      </c:pt>
                      <c:pt idx="20">
                        <c:v>11528511.882886007</c:v>
                      </c:pt>
                      <c:pt idx="21">
                        <c:v>11750917.633285459</c:v>
                      </c:pt>
                      <c:pt idx="22">
                        <c:v>11980973.147791544</c:v>
                      </c:pt>
                      <c:pt idx="23">
                        <c:v>12218874.911296861</c:v>
                      </c:pt>
                      <c:pt idx="24">
                        <c:v>12464828.366418373</c:v>
                      </c:pt>
                      <c:pt idx="25">
                        <c:v>12719048.092353348</c:v>
                      </c:pt>
                      <c:pt idx="26">
                        <c:v>12981757.998745123</c:v>
                      </c:pt>
                      <c:pt idx="27">
                        <c:v>13253191.534101512</c:v>
                      </c:pt>
                      <c:pt idx="28">
                        <c:v>13533591.908457071</c:v>
                      </c:pt>
                      <c:pt idx="29">
                        <c:v>13823212.330089672</c:v>
                      </c:pt>
                      <c:pt idx="30">
                        <c:v>14122316.256198518</c:v>
                      </c:pt>
                      <c:pt idx="31">
                        <c:v>14431177.657530367</c:v>
                      </c:pt>
                      <c:pt idx="32">
                        <c:v>14750081.297006717</c:v>
                      </c:pt>
                      <c:pt idx="33">
                        <c:v>15079323.022461306</c:v>
                      </c:pt>
                      <c:pt idx="34">
                        <c:v>15419210.073645381</c:v>
                      </c:pt>
                      <c:pt idx="35">
                        <c:v>15758154.538947329</c:v>
                      </c:pt>
                      <c:pt idx="36">
                        <c:v>16108103.681001555</c:v>
                      </c:pt>
                      <c:pt idx="37">
                        <c:v>16466273.375171252</c:v>
                      </c:pt>
                      <c:pt idx="38">
                        <c:v>16832856.859341402</c:v>
                      </c:pt>
                      <c:pt idx="39">
                        <c:v>17207239.667727899</c:v>
                      </c:pt>
                      <c:pt idx="40">
                        <c:v>17588756.500628117</c:v>
                      </c:pt>
                      <c:pt idx="41">
                        <c:v>17979872.170719683</c:v>
                      </c:pt>
                      <c:pt idx="42">
                        <c:v>18379524.86281519</c:v>
                      </c:pt>
                      <c:pt idx="43">
                        <c:v>18788066.984882742</c:v>
                      </c:pt>
                      <c:pt idx="44">
                        <c:v>19205526.282435045</c:v>
                      </c:pt>
                      <c:pt idx="45">
                        <c:v>19632198.460896719</c:v>
                      </c:pt>
                      <c:pt idx="46">
                        <c:v>20068582.801134322</c:v>
                      </c:pt>
                      <c:pt idx="47">
                        <c:v>20514563.876347024</c:v>
                      </c:pt>
                      <c:pt idx="48">
                        <c:v>20970456.992070325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6C-49FD-8741-D33ABC2134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'APN DNS TPS breakdown'!$A$10</c15:sqref>
                        </c15:formulaRef>
                      </c:ext>
                    </c:extLst>
                    <c:strCache>
                      <c:ptCount val="1"/>
                      <c:pt idx="0">
                        <c:v>AT&amp;T Mobility - IOT-IoT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'APN DNS TPS breakdown'!$B$6:$AX$6</c15:sqref>
                        </c15:formulaRef>
                      </c:ext>
                    </c:extLst>
                    <c:numCache>
                      <c:formatCode>[$-409]mmm\-yy;@</c:formatCode>
                      <c:ptCount val="49"/>
                      <c:pt idx="0">
                        <c:v>43282</c:v>
                      </c:pt>
                      <c:pt idx="1">
                        <c:v>43313</c:v>
                      </c:pt>
                      <c:pt idx="2">
                        <c:v>43344</c:v>
                      </c:pt>
                      <c:pt idx="3">
                        <c:v>43374</c:v>
                      </c:pt>
                      <c:pt idx="4">
                        <c:v>43405</c:v>
                      </c:pt>
                      <c:pt idx="5">
                        <c:v>43435</c:v>
                      </c:pt>
                      <c:pt idx="6">
                        <c:v>43466</c:v>
                      </c:pt>
                      <c:pt idx="7">
                        <c:v>43497</c:v>
                      </c:pt>
                      <c:pt idx="8">
                        <c:v>43525</c:v>
                      </c:pt>
                      <c:pt idx="9">
                        <c:v>43556</c:v>
                      </c:pt>
                      <c:pt idx="10">
                        <c:v>43586</c:v>
                      </c:pt>
                      <c:pt idx="11">
                        <c:v>43617</c:v>
                      </c:pt>
                      <c:pt idx="12">
                        <c:v>43647</c:v>
                      </c:pt>
                      <c:pt idx="13">
                        <c:v>43678</c:v>
                      </c:pt>
                      <c:pt idx="14">
                        <c:v>43709</c:v>
                      </c:pt>
                      <c:pt idx="15">
                        <c:v>43739</c:v>
                      </c:pt>
                      <c:pt idx="16">
                        <c:v>43770</c:v>
                      </c:pt>
                      <c:pt idx="17">
                        <c:v>43800</c:v>
                      </c:pt>
                      <c:pt idx="18">
                        <c:v>43831</c:v>
                      </c:pt>
                      <c:pt idx="19">
                        <c:v>43862</c:v>
                      </c:pt>
                      <c:pt idx="20">
                        <c:v>43891</c:v>
                      </c:pt>
                      <c:pt idx="21">
                        <c:v>43922</c:v>
                      </c:pt>
                      <c:pt idx="22">
                        <c:v>43952</c:v>
                      </c:pt>
                      <c:pt idx="23">
                        <c:v>43983</c:v>
                      </c:pt>
                      <c:pt idx="24">
                        <c:v>44013</c:v>
                      </c:pt>
                      <c:pt idx="25">
                        <c:v>44044</c:v>
                      </c:pt>
                      <c:pt idx="26">
                        <c:v>44075</c:v>
                      </c:pt>
                      <c:pt idx="27">
                        <c:v>44105</c:v>
                      </c:pt>
                      <c:pt idx="28">
                        <c:v>44136</c:v>
                      </c:pt>
                      <c:pt idx="29">
                        <c:v>44166</c:v>
                      </c:pt>
                      <c:pt idx="30">
                        <c:v>44197</c:v>
                      </c:pt>
                      <c:pt idx="31">
                        <c:v>44228</c:v>
                      </c:pt>
                      <c:pt idx="32">
                        <c:v>44256</c:v>
                      </c:pt>
                      <c:pt idx="33">
                        <c:v>44287</c:v>
                      </c:pt>
                      <c:pt idx="34">
                        <c:v>44317</c:v>
                      </c:pt>
                      <c:pt idx="35">
                        <c:v>44348</c:v>
                      </c:pt>
                      <c:pt idx="36">
                        <c:v>44378</c:v>
                      </c:pt>
                      <c:pt idx="37">
                        <c:v>44409</c:v>
                      </c:pt>
                      <c:pt idx="38">
                        <c:v>44440</c:v>
                      </c:pt>
                      <c:pt idx="39">
                        <c:v>44470</c:v>
                      </c:pt>
                      <c:pt idx="40">
                        <c:v>44501</c:v>
                      </c:pt>
                      <c:pt idx="41">
                        <c:v>44531</c:v>
                      </c:pt>
                      <c:pt idx="42">
                        <c:v>44562</c:v>
                      </c:pt>
                      <c:pt idx="43">
                        <c:v>44593</c:v>
                      </c:pt>
                      <c:pt idx="44">
                        <c:v>44621</c:v>
                      </c:pt>
                      <c:pt idx="45">
                        <c:v>44652</c:v>
                      </c:pt>
                      <c:pt idx="46">
                        <c:v>44682</c:v>
                      </c:pt>
                      <c:pt idx="47">
                        <c:v>44713</c:v>
                      </c:pt>
                      <c:pt idx="4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'APN DNS TPS breakdown'!$B$10:$AX$10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49"/>
                      <c:pt idx="0">
                        <c:v>586424</c:v>
                      </c:pt>
                      <c:pt idx="1">
                        <c:v>18736177</c:v>
                      </c:pt>
                      <c:pt idx="2">
                        <c:v>20011954</c:v>
                      </c:pt>
                      <c:pt idx="3">
                        <c:v>20236908</c:v>
                      </c:pt>
                      <c:pt idx="4">
                        <c:v>20368500</c:v>
                      </c:pt>
                      <c:pt idx="5">
                        <c:v>20443164</c:v>
                      </c:pt>
                      <c:pt idx="6">
                        <c:v>20765237</c:v>
                      </c:pt>
                      <c:pt idx="7">
                        <c:v>21287196.114450205</c:v>
                      </c:pt>
                      <c:pt idx="8">
                        <c:v>21474674.582201745</c:v>
                      </c:pt>
                      <c:pt idx="9">
                        <c:v>22075151.622218974</c:v>
                      </c:pt>
                      <c:pt idx="10">
                        <c:v>22251031.137861092</c:v>
                      </c:pt>
                      <c:pt idx="11">
                        <c:v>22432414.417713575</c:v>
                      </c:pt>
                      <c:pt idx="12">
                        <c:v>22619412.217180975</c:v>
                      </c:pt>
                      <c:pt idx="13">
                        <c:v>22815844.105448037</c:v>
                      </c:pt>
                      <c:pt idx="14">
                        <c:v>23014438.000145365</c:v>
                      </c:pt>
                      <c:pt idx="15">
                        <c:v>23219029.837187078</c:v>
                      </c:pt>
                      <c:pt idx="16">
                        <c:v>23429763.340022568</c:v>
                      </c:pt>
                      <c:pt idx="17">
                        <c:v>23646789.863771848</c:v>
                      </c:pt>
                      <c:pt idx="18">
                        <c:v>23870268.297255114</c:v>
                      </c:pt>
                      <c:pt idx="19">
                        <c:v>24100365.011015404</c:v>
                      </c:pt>
                      <c:pt idx="20">
                        <c:v>24337253.842886556</c:v>
                      </c:pt>
                      <c:pt idx="21">
                        <c:v>24581116.115019858</c:v>
                      </c:pt>
                      <c:pt idx="22">
                        <c:v>24832140.677912366</c:v>
                      </c:pt>
                      <c:pt idx="23">
                        <c:v>25090523.978117369</c:v>
                      </c:pt>
                      <c:pt idx="24">
                        <c:v>25356470.147122812</c:v>
                      </c:pt>
                      <c:pt idx="25">
                        <c:v>25630191.109462682</c:v>
                      </c:pt>
                      <c:pt idx="26">
                        <c:v>25911906.708551146</c:v>
                      </c:pt>
                      <c:pt idx="27">
                        <c:v>26201844.849047054</c:v>
                      </c:pt>
                      <c:pt idx="28">
                        <c:v>26500241.654799674</c:v>
                      </c:pt>
                      <c:pt idx="29">
                        <c:v>26807341.641616765</c:v>
                      </c:pt>
                      <c:pt idx="30">
                        <c:v>27123397.904248543</c:v>
                      </c:pt>
                      <c:pt idx="31">
                        <c:v>27448672.317105677</c:v>
                      </c:pt>
                      <c:pt idx="32">
                        <c:v>27783435.748333305</c:v>
                      </c:pt>
                      <c:pt idx="33">
                        <c:v>28127968.286951374</c:v>
                      </c:pt>
                      <c:pt idx="34">
                        <c:v>28482559.482847609</c:v>
                      </c:pt>
                      <c:pt idx="35">
                        <c:v>28847508.599475998</c:v>
                      </c:pt>
                      <c:pt idx="36">
                        <c:v>29223124.879172377</c:v>
                      </c:pt>
                      <c:pt idx="37">
                        <c:v>29609727.82105146</c:v>
                      </c:pt>
                      <c:pt idx="38">
                        <c:v>30007647.471497037</c:v>
                      </c:pt>
                      <c:pt idx="39">
                        <c:v>30417224.727300119</c:v>
                      </c:pt>
                      <c:pt idx="40">
                        <c:v>30838811.651539519</c:v>
                      </c:pt>
                      <c:pt idx="41">
                        <c:v>31266241.828616191</c:v>
                      </c:pt>
                      <c:pt idx="42">
                        <c:v>31699596.246819276</c:v>
                      </c:pt>
                      <c:pt idx="43">
                        <c:v>32138957.016946763</c:v>
                      </c:pt>
                      <c:pt idx="44">
                        <c:v>32584407.387863606</c:v>
                      </c:pt>
                      <c:pt idx="45">
                        <c:v>33036031.762275506</c:v>
                      </c:pt>
                      <c:pt idx="46">
                        <c:v>33493915.712721277</c:v>
                      </c:pt>
                      <c:pt idx="47">
                        <c:v>33958145.997786909</c:v>
                      </c:pt>
                      <c:pt idx="48">
                        <c:v>34428810.578544348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6C-49FD-8741-D33ABC21343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5"/>
          <c:order val="9"/>
          <c:tx>
            <c:strRef>
              <c:f>'APN DNS TPS breakdown'!$A$13</c:f>
              <c:strCache>
                <c:ptCount val="1"/>
                <c:pt idx="0">
                  <c:v>DNS Queries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'APN DNS TPS breakdown'!$B$15:$AX$15</c:f>
              <c:numCache>
                <c:formatCode>#,##0_);\(#,##0\)</c:formatCode>
                <c:ptCount val="49"/>
                <c:pt idx="0">
                  <c:v>185224781.05109155</c:v>
                </c:pt>
                <c:pt idx="1">
                  <c:v>187738222.69184247</c:v>
                </c:pt>
                <c:pt idx="2">
                  <c:v>190281215.20707887</c:v>
                </c:pt>
                <c:pt idx="3">
                  <c:v>192869241.26336861</c:v>
                </c:pt>
                <c:pt idx="4">
                  <c:v>195502428.58342496</c:v>
                </c:pt>
                <c:pt idx="5">
                  <c:v>198181001.43076652</c:v>
                </c:pt>
                <c:pt idx="6">
                  <c:v>200905269.77788007</c:v>
                </c:pt>
                <c:pt idx="7">
                  <c:v>203675621.36516228</c:v>
                </c:pt>
                <c:pt idx="8">
                  <c:v>206492515.49561703</c:v>
                </c:pt>
                <c:pt idx="9">
                  <c:v>209356477.97086209</c:v>
                </c:pt>
                <c:pt idx="10">
                  <c:v>212268096.84779564</c:v>
                </c:pt>
                <c:pt idx="11">
                  <c:v>215228018.8309969</c:v>
                </c:pt>
                <c:pt idx="12">
                  <c:v>218236946.18488672</c:v>
                </c:pt>
                <c:pt idx="13">
                  <c:v>221295634.08611789</c:v>
                </c:pt>
                <c:pt idx="14">
                  <c:v>224404888.35707438</c:v>
                </c:pt>
                <c:pt idx="15">
                  <c:v>227557138.11654538</c:v>
                </c:pt>
                <c:pt idx="16">
                  <c:v>230750725.1764563</c:v>
                </c:pt>
                <c:pt idx="17">
                  <c:v>233997096.8058221</c:v>
                </c:pt>
                <c:pt idx="18">
                  <c:v>237297232.7543909</c:v>
                </c:pt>
                <c:pt idx="19">
                  <c:v>240652156.10469675</c:v>
                </c:pt>
                <c:pt idx="20">
                  <c:v>244062932.5244073</c:v>
                </c:pt>
                <c:pt idx="21">
                  <c:v>247530669.68823427</c:v>
                </c:pt>
                <c:pt idx="22">
                  <c:v>251056516.85281003</c:v>
                </c:pt>
                <c:pt idx="23">
                  <c:v>254641664.56993458</c:v>
                </c:pt>
                <c:pt idx="24">
                  <c:v>258287344.52533394</c:v>
                </c:pt>
                <c:pt idx="25">
                  <c:v>261994829.49162099</c:v>
                </c:pt>
                <c:pt idx="26">
                  <c:v>265763398.74404246</c:v>
                </c:pt>
                <c:pt idx="27">
                  <c:v>269588825.91292304</c:v>
                </c:pt>
                <c:pt idx="28">
                  <c:v>273479882.70186436</c:v>
                </c:pt>
                <c:pt idx="29">
                  <c:v>277438001.68839794</c:v>
                </c:pt>
                <c:pt idx="30">
                  <c:v>281464657.55442357</c:v>
                </c:pt>
                <c:pt idx="31">
                  <c:v>285561367.54879808</c:v>
                </c:pt>
                <c:pt idx="32">
                  <c:v>289729692.01512516</c:v>
                </c:pt>
                <c:pt idx="33">
                  <c:v>293971234.9807663</c:v>
                </c:pt>
                <c:pt idx="34">
                  <c:v>298287644.80360723</c:v>
                </c:pt>
                <c:pt idx="35">
                  <c:v>304838822.14885104</c:v>
                </c:pt>
                <c:pt idx="36">
                  <c:v>309754487.61939645</c:v>
                </c:pt>
                <c:pt idx="37">
                  <c:v>314753095.13565296</c:v>
                </c:pt>
                <c:pt idx="38">
                  <c:v>319836471.38819069</c:v>
                </c:pt>
                <c:pt idx="39">
                  <c:v>325006484.68143433</c:v>
                </c:pt>
                <c:pt idx="40">
                  <c:v>330257458.80352116</c:v>
                </c:pt>
                <c:pt idx="41">
                  <c:v>335585595.86542904</c:v>
                </c:pt>
                <c:pt idx="42">
                  <c:v>340992582.11226046</c:v>
                </c:pt>
                <c:pt idx="43">
                  <c:v>346480141.93897718</c:v>
                </c:pt>
                <c:pt idx="44">
                  <c:v>352050038.76550782</c:v>
                </c:pt>
                <c:pt idx="45">
                  <c:v>357704075.93203926</c:v>
                </c:pt>
                <c:pt idx="46">
                  <c:v>363444097.61496025</c:v>
                </c:pt>
                <c:pt idx="47">
                  <c:v>369271989.76393318</c:v>
                </c:pt>
                <c:pt idx="48">
                  <c:v>375189681.0605824</c:v>
                </c:pt>
              </c:numCache>
            </c:numRef>
          </c:cat>
          <c:val>
            <c:numRef>
              <c:f>'APN DNS TPS breakdown'!$B$13:$AX$13</c:f>
              <c:numCache>
                <c:formatCode>#,##0_);\(#,##0\)</c:formatCode>
                <c:ptCount val="49"/>
                <c:pt idx="0">
                  <c:v>90788116</c:v>
                </c:pt>
                <c:pt idx="1">
                  <c:v>200887124</c:v>
                </c:pt>
                <c:pt idx="2">
                  <c:v>209975721.47967476</c:v>
                </c:pt>
                <c:pt idx="3">
                  <c:v>215637616</c:v>
                </c:pt>
                <c:pt idx="4">
                  <c:v>219364974.64542049</c:v>
                </c:pt>
                <c:pt idx="5">
                  <c:v>222600154.0871532</c:v>
                </c:pt>
                <c:pt idx="6">
                  <c:v>225858997.69730288</c:v>
                </c:pt>
                <c:pt idx="7">
                  <c:v>230789792.54597765</c:v>
                </c:pt>
                <c:pt idx="8">
                  <c:v>234448862.03853387</c:v>
                </c:pt>
                <c:pt idx="9">
                  <c:v>239826058.56051174</c:v>
                </c:pt>
                <c:pt idx="10">
                  <c:v>243571409.84312159</c:v>
                </c:pt>
                <c:pt idx="11">
                  <c:v>247406103.9233872</c:v>
                </c:pt>
                <c:pt idx="12">
                  <c:v>251331659.96774706</c:v>
                </c:pt>
                <c:pt idx="13">
                  <c:v>255364669.03400874</c:v>
                </c:pt>
                <c:pt idx="14">
                  <c:v>259477550.98554581</c:v>
                </c:pt>
                <c:pt idx="15">
                  <c:v>263687323.31966239</c:v>
                </c:pt>
                <c:pt idx="16">
                  <c:v>267996378.80146474</c:v>
                </c:pt>
                <c:pt idx="17">
                  <c:v>272407269.62102365</c:v>
                </c:pt>
                <c:pt idx="18">
                  <c:v>276922696.39723563</c:v>
                </c:pt>
                <c:pt idx="19">
                  <c:v>281543459.26820481</c:v>
                </c:pt>
                <c:pt idx="20">
                  <c:v>286261045.60613078</c:v>
                </c:pt>
                <c:pt idx="21">
                  <c:v>291091796.98192817</c:v>
                </c:pt>
                <c:pt idx="22">
                  <c:v>296038951.96368861</c:v>
                </c:pt>
                <c:pt idx="23">
                  <c:v>301105881.77367902</c:v>
                </c:pt>
                <c:pt idx="24">
                  <c:v>306296091.31888533</c:v>
                </c:pt>
                <c:pt idx="25">
                  <c:v>311613220.95044106</c:v>
                </c:pt>
                <c:pt idx="26">
                  <c:v>317061048.80843371</c:v>
                </c:pt>
                <c:pt idx="27">
                  <c:v>322643493.64684212</c:v>
                </c:pt>
                <c:pt idx="28">
                  <c:v>328364618.06164521</c:v>
                </c:pt>
                <c:pt idx="29">
                  <c:v>334228632.06607944</c:v>
                </c:pt>
                <c:pt idx="30">
                  <c:v>340239896.97255468</c:v>
                </c:pt>
                <c:pt idx="31">
                  <c:v>346402929.55228764</c:v>
                </c:pt>
                <c:pt idx="32">
                  <c:v>352722406.45232069</c:v>
                </c:pt>
                <c:pt idx="33">
                  <c:v>359203168.85604566</c:v>
                </c:pt>
                <c:pt idx="34">
                  <c:v>365850227.37819791</c:v>
                </c:pt>
                <c:pt idx="35">
                  <c:v>372621139.72994745</c:v>
                </c:pt>
                <c:pt idx="36">
                  <c:v>379567736.02727413</c:v>
                </c:pt>
                <c:pt idx="37">
                  <c:v>386683056.71707767</c:v>
                </c:pt>
                <c:pt idx="38">
                  <c:v>393972191.91483545</c:v>
                </c:pt>
                <c:pt idx="39">
                  <c:v>401437145.64591169</c:v>
                </c:pt>
                <c:pt idx="40">
                  <c:v>409069382.2831313</c:v>
                </c:pt>
                <c:pt idx="41">
                  <c:v>416855996.02695125</c:v>
                </c:pt>
                <c:pt idx="42">
                  <c:v>424795004.00554371</c:v>
                </c:pt>
                <c:pt idx="43">
                  <c:v>432890125.38778752</c:v>
                </c:pt>
                <c:pt idx="44">
                  <c:v>441143826.75496686</c:v>
                </c:pt>
                <c:pt idx="45">
                  <c:v>449559693.52309608</c:v>
                </c:pt>
                <c:pt idx="46">
                  <c:v>458142173.35699391</c:v>
                </c:pt>
                <c:pt idx="47">
                  <c:v>464709724.9497261</c:v>
                </c:pt>
                <c:pt idx="48">
                  <c:v>471377782.36108732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56C-49FD-8741-D33ABC213439}"/>
            </c:ext>
          </c:extLst>
        </c:ser>
        <c:ser>
          <c:idx val="7"/>
          <c:order val="10"/>
          <c:tx>
            <c:strRef>
              <c:f>'APN DNS TPS breakdown'!$A$15</c:f>
              <c:strCache>
                <c:ptCount val="1"/>
                <c:pt idx="0">
                  <c:v>zig-sjc001-24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'APN DNS TPS breakdown'!$B$15:$AX$15</c:f>
              <c:numCache>
                <c:formatCode>#,##0_);\(#,##0\)</c:formatCode>
                <c:ptCount val="49"/>
                <c:pt idx="0">
                  <c:v>185224781.05109155</c:v>
                </c:pt>
                <c:pt idx="1">
                  <c:v>187738222.69184247</c:v>
                </c:pt>
                <c:pt idx="2">
                  <c:v>190281215.20707887</c:v>
                </c:pt>
                <c:pt idx="3">
                  <c:v>192869241.26336861</c:v>
                </c:pt>
                <c:pt idx="4">
                  <c:v>195502428.58342496</c:v>
                </c:pt>
                <c:pt idx="5">
                  <c:v>198181001.43076652</c:v>
                </c:pt>
                <c:pt idx="6">
                  <c:v>200905269.77788007</c:v>
                </c:pt>
                <c:pt idx="7">
                  <c:v>203675621.36516228</c:v>
                </c:pt>
                <c:pt idx="8">
                  <c:v>206492515.49561703</c:v>
                </c:pt>
                <c:pt idx="9">
                  <c:v>209356477.97086209</c:v>
                </c:pt>
                <c:pt idx="10">
                  <c:v>212268096.84779564</c:v>
                </c:pt>
                <c:pt idx="11">
                  <c:v>215228018.8309969</c:v>
                </c:pt>
                <c:pt idx="12">
                  <c:v>218236946.18488672</c:v>
                </c:pt>
                <c:pt idx="13">
                  <c:v>221295634.08611789</c:v>
                </c:pt>
                <c:pt idx="14">
                  <c:v>224404888.35707438</c:v>
                </c:pt>
                <c:pt idx="15">
                  <c:v>227557138.11654538</c:v>
                </c:pt>
                <c:pt idx="16">
                  <c:v>230750725.1764563</c:v>
                </c:pt>
                <c:pt idx="17">
                  <c:v>233997096.8058221</c:v>
                </c:pt>
                <c:pt idx="18">
                  <c:v>237297232.7543909</c:v>
                </c:pt>
                <c:pt idx="19">
                  <c:v>240652156.10469675</c:v>
                </c:pt>
                <c:pt idx="20">
                  <c:v>244062932.5244073</c:v>
                </c:pt>
                <c:pt idx="21">
                  <c:v>247530669.68823427</c:v>
                </c:pt>
                <c:pt idx="22">
                  <c:v>251056516.85281003</c:v>
                </c:pt>
                <c:pt idx="23">
                  <c:v>254641664.56993458</c:v>
                </c:pt>
                <c:pt idx="24">
                  <c:v>258287344.52533394</c:v>
                </c:pt>
                <c:pt idx="25">
                  <c:v>261994829.49162099</c:v>
                </c:pt>
                <c:pt idx="26">
                  <c:v>265763398.74404246</c:v>
                </c:pt>
                <c:pt idx="27">
                  <c:v>269588825.91292304</c:v>
                </c:pt>
                <c:pt idx="28">
                  <c:v>273479882.70186436</c:v>
                </c:pt>
                <c:pt idx="29">
                  <c:v>277438001.68839794</c:v>
                </c:pt>
                <c:pt idx="30">
                  <c:v>281464657.55442357</c:v>
                </c:pt>
                <c:pt idx="31">
                  <c:v>285561367.54879808</c:v>
                </c:pt>
                <c:pt idx="32">
                  <c:v>289729692.01512516</c:v>
                </c:pt>
                <c:pt idx="33">
                  <c:v>293971234.9807663</c:v>
                </c:pt>
                <c:pt idx="34">
                  <c:v>298287644.80360723</c:v>
                </c:pt>
                <c:pt idx="35">
                  <c:v>304838822.14885104</c:v>
                </c:pt>
                <c:pt idx="36">
                  <c:v>309754487.61939645</c:v>
                </c:pt>
                <c:pt idx="37">
                  <c:v>314753095.13565296</c:v>
                </c:pt>
                <c:pt idx="38">
                  <c:v>319836471.38819069</c:v>
                </c:pt>
                <c:pt idx="39">
                  <c:v>325006484.68143433</c:v>
                </c:pt>
                <c:pt idx="40">
                  <c:v>330257458.80352116</c:v>
                </c:pt>
                <c:pt idx="41">
                  <c:v>335585595.86542904</c:v>
                </c:pt>
                <c:pt idx="42">
                  <c:v>340992582.11226046</c:v>
                </c:pt>
                <c:pt idx="43">
                  <c:v>346480141.93897718</c:v>
                </c:pt>
                <c:pt idx="44">
                  <c:v>352050038.76550782</c:v>
                </c:pt>
                <c:pt idx="45">
                  <c:v>357704075.93203926</c:v>
                </c:pt>
                <c:pt idx="46">
                  <c:v>363444097.61496025</c:v>
                </c:pt>
                <c:pt idx="47">
                  <c:v>369271989.76393318</c:v>
                </c:pt>
                <c:pt idx="48">
                  <c:v>375189681.0605824</c:v>
                </c:pt>
              </c:numCache>
            </c:numRef>
          </c:cat>
          <c:val>
            <c:numRef>
              <c:f>'APN DNS TPS breakdown'!$B$15:$AX$15</c:f>
              <c:numCache>
                <c:formatCode>#,##0_);\(#,##0\)</c:formatCode>
                <c:ptCount val="49"/>
                <c:pt idx="0">
                  <c:v>185224781.05109155</c:v>
                </c:pt>
                <c:pt idx="1">
                  <c:v>187738222.69184247</c:v>
                </c:pt>
                <c:pt idx="2">
                  <c:v>190281215.20707887</c:v>
                </c:pt>
                <c:pt idx="3">
                  <c:v>192869241.26336861</c:v>
                </c:pt>
                <c:pt idx="4">
                  <c:v>195502428.58342496</c:v>
                </c:pt>
                <c:pt idx="5">
                  <c:v>198181001.43076652</c:v>
                </c:pt>
                <c:pt idx="6">
                  <c:v>200905269.77788007</c:v>
                </c:pt>
                <c:pt idx="7">
                  <c:v>203675621.36516228</c:v>
                </c:pt>
                <c:pt idx="8">
                  <c:v>206492515.49561703</c:v>
                </c:pt>
                <c:pt idx="9">
                  <c:v>209356477.97086209</c:v>
                </c:pt>
                <c:pt idx="10">
                  <c:v>212268096.84779564</c:v>
                </c:pt>
                <c:pt idx="11">
                  <c:v>215228018.8309969</c:v>
                </c:pt>
                <c:pt idx="12">
                  <c:v>218236946.18488672</c:v>
                </c:pt>
                <c:pt idx="13">
                  <c:v>221295634.08611789</c:v>
                </c:pt>
                <c:pt idx="14">
                  <c:v>224404888.35707438</c:v>
                </c:pt>
                <c:pt idx="15">
                  <c:v>227557138.11654538</c:v>
                </c:pt>
                <c:pt idx="16">
                  <c:v>230750725.1764563</c:v>
                </c:pt>
                <c:pt idx="17">
                  <c:v>233997096.8058221</c:v>
                </c:pt>
                <c:pt idx="18">
                  <c:v>237297232.7543909</c:v>
                </c:pt>
                <c:pt idx="19">
                  <c:v>240652156.10469675</c:v>
                </c:pt>
                <c:pt idx="20">
                  <c:v>244062932.5244073</c:v>
                </c:pt>
                <c:pt idx="21">
                  <c:v>247530669.68823427</c:v>
                </c:pt>
                <c:pt idx="22">
                  <c:v>251056516.85281003</c:v>
                </c:pt>
                <c:pt idx="23">
                  <c:v>254641664.56993458</c:v>
                </c:pt>
                <c:pt idx="24">
                  <c:v>258287344.52533394</c:v>
                </c:pt>
                <c:pt idx="25">
                  <c:v>261994829.49162099</c:v>
                </c:pt>
                <c:pt idx="26">
                  <c:v>265763398.74404246</c:v>
                </c:pt>
                <c:pt idx="27">
                  <c:v>269588825.91292304</c:v>
                </c:pt>
                <c:pt idx="28">
                  <c:v>273479882.70186436</c:v>
                </c:pt>
                <c:pt idx="29">
                  <c:v>277438001.68839794</c:v>
                </c:pt>
                <c:pt idx="30">
                  <c:v>281464657.55442357</c:v>
                </c:pt>
                <c:pt idx="31">
                  <c:v>285561367.54879808</c:v>
                </c:pt>
                <c:pt idx="32">
                  <c:v>289729692.01512516</c:v>
                </c:pt>
                <c:pt idx="33">
                  <c:v>293971234.9807663</c:v>
                </c:pt>
                <c:pt idx="34">
                  <c:v>298287644.80360723</c:v>
                </c:pt>
                <c:pt idx="35">
                  <c:v>304838822.14885104</c:v>
                </c:pt>
                <c:pt idx="36">
                  <c:v>309754487.61939645</c:v>
                </c:pt>
                <c:pt idx="37">
                  <c:v>314753095.13565296</c:v>
                </c:pt>
                <c:pt idx="38">
                  <c:v>319836471.38819069</c:v>
                </c:pt>
                <c:pt idx="39">
                  <c:v>325006484.68143433</c:v>
                </c:pt>
                <c:pt idx="40">
                  <c:v>330257458.80352116</c:v>
                </c:pt>
                <c:pt idx="41">
                  <c:v>335585595.86542904</c:v>
                </c:pt>
                <c:pt idx="42">
                  <c:v>340992582.11226046</c:v>
                </c:pt>
                <c:pt idx="43">
                  <c:v>346480141.93897718</c:v>
                </c:pt>
                <c:pt idx="44">
                  <c:v>352050038.76550782</c:v>
                </c:pt>
                <c:pt idx="45">
                  <c:v>357704075.93203926</c:v>
                </c:pt>
                <c:pt idx="46">
                  <c:v>363444097.61496025</c:v>
                </c:pt>
                <c:pt idx="47">
                  <c:v>369271989.76393318</c:v>
                </c:pt>
                <c:pt idx="48">
                  <c:v>375189681.0605824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0-4668-B07A-E2F372949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04959"/>
        <c:axId val="1008938703"/>
      </c:lineChart>
      <c:cat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Algn val="ctr"/>
        <c:lblOffset val="100"/>
        <c:noMultiLvlLbl val="1"/>
      </c:catAx>
      <c:valAx>
        <c:axId val="1030003871"/>
        <c:scaling>
          <c:orientation val="minMax"/>
          <c:max val="16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  <c:majorUnit val="100000000"/>
      </c:valAx>
      <c:valAx>
        <c:axId val="1008938703"/>
        <c:scaling>
          <c:orientation val="minMax"/>
        </c:scaling>
        <c:delete val="1"/>
        <c:axPos val="r"/>
        <c:numFmt formatCode="#,##0_);\(#,##0\)" sourceLinked="1"/>
        <c:majorTickMark val="out"/>
        <c:minorTickMark val="none"/>
        <c:tickLblPos val="nextTo"/>
        <c:crossAx val="903404959"/>
        <c:crosses val="max"/>
        <c:crossBetween val="between"/>
      </c:valAx>
      <c:catAx>
        <c:axId val="903404959"/>
        <c:scaling>
          <c:orientation val="minMax"/>
        </c:scaling>
        <c:delete val="1"/>
        <c:axPos val="b"/>
        <c:numFmt formatCode="#,##0_);\(#,##0\)" sourceLinked="1"/>
        <c:majorTickMark val="out"/>
        <c:minorTickMark val="none"/>
        <c:tickLblPos val="nextTo"/>
        <c:crossAx val="1008938703"/>
        <c:crosses val="autoZero"/>
        <c:auto val="1"/>
        <c:lblAlgn val="ctr"/>
        <c:lblOffset val="100"/>
        <c:tickLblSkip val="1"/>
        <c:tickMarkSkip val="1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136634095943565"/>
          <c:y val="0.96478930169944943"/>
          <c:w val="0.51341430095528007"/>
          <c:h val="2.60180616438455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u="sng"/>
              <a:t>APN</a:t>
            </a:r>
            <a:r>
              <a:rPr lang="en-US" sz="3200" u="sng" baseline="0"/>
              <a:t> DNS TPS Breakdown</a:t>
            </a:r>
            <a:endParaRPr lang="en-US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'APN DNS TPS breakdown'!$A$67</c:f>
              <c:strCache>
                <c:ptCount val="1"/>
                <c:pt idx="0">
                  <c:v>THRESHOLD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breakdown'!$B$67:$AX$67</c:f>
              <c:numCache>
                <c:formatCode>#,##0_);\(#,##0\)</c:formatCode>
                <c:ptCount val="49"/>
                <c:pt idx="0">
                  <c:v>390</c:v>
                </c:pt>
                <c:pt idx="1">
                  <c:v>390</c:v>
                </c:pt>
                <c:pt idx="2">
                  <c:v>390</c:v>
                </c:pt>
                <c:pt idx="3">
                  <c:v>390</c:v>
                </c:pt>
                <c:pt idx="4">
                  <c:v>390</c:v>
                </c:pt>
                <c:pt idx="5">
                  <c:v>390</c:v>
                </c:pt>
                <c:pt idx="6">
                  <c:v>390</c:v>
                </c:pt>
                <c:pt idx="7">
                  <c:v>390</c:v>
                </c:pt>
                <c:pt idx="8">
                  <c:v>390</c:v>
                </c:pt>
                <c:pt idx="9">
                  <c:v>390</c:v>
                </c:pt>
                <c:pt idx="10">
                  <c:v>390</c:v>
                </c:pt>
                <c:pt idx="11">
                  <c:v>390</c:v>
                </c:pt>
                <c:pt idx="12">
                  <c:v>390</c:v>
                </c:pt>
                <c:pt idx="13">
                  <c:v>390</c:v>
                </c:pt>
                <c:pt idx="14">
                  <c:v>390</c:v>
                </c:pt>
                <c:pt idx="15">
                  <c:v>390</c:v>
                </c:pt>
                <c:pt idx="16">
                  <c:v>390</c:v>
                </c:pt>
                <c:pt idx="17">
                  <c:v>390</c:v>
                </c:pt>
                <c:pt idx="18">
                  <c:v>390</c:v>
                </c:pt>
                <c:pt idx="19">
                  <c:v>390</c:v>
                </c:pt>
                <c:pt idx="20">
                  <c:v>390</c:v>
                </c:pt>
                <c:pt idx="21">
                  <c:v>390</c:v>
                </c:pt>
                <c:pt idx="22">
                  <c:v>390</c:v>
                </c:pt>
                <c:pt idx="23">
                  <c:v>390</c:v>
                </c:pt>
                <c:pt idx="24">
                  <c:v>390</c:v>
                </c:pt>
                <c:pt idx="25">
                  <c:v>390</c:v>
                </c:pt>
                <c:pt idx="26">
                  <c:v>390</c:v>
                </c:pt>
                <c:pt idx="27">
                  <c:v>390</c:v>
                </c:pt>
                <c:pt idx="28">
                  <c:v>390</c:v>
                </c:pt>
                <c:pt idx="29">
                  <c:v>390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390</c:v>
                </c:pt>
                <c:pt idx="36">
                  <c:v>390</c:v>
                </c:pt>
                <c:pt idx="37">
                  <c:v>390</c:v>
                </c:pt>
                <c:pt idx="38">
                  <c:v>390</c:v>
                </c:pt>
                <c:pt idx="39">
                  <c:v>390</c:v>
                </c:pt>
                <c:pt idx="40">
                  <c:v>390</c:v>
                </c:pt>
                <c:pt idx="41">
                  <c:v>390</c:v>
                </c:pt>
                <c:pt idx="42">
                  <c:v>390</c:v>
                </c:pt>
                <c:pt idx="43">
                  <c:v>390</c:v>
                </c:pt>
                <c:pt idx="44">
                  <c:v>390</c:v>
                </c:pt>
                <c:pt idx="45">
                  <c:v>390</c:v>
                </c:pt>
                <c:pt idx="46">
                  <c:v>390</c:v>
                </c:pt>
                <c:pt idx="47">
                  <c:v>390</c:v>
                </c:pt>
                <c:pt idx="48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C-4291-BE87-1E0474A153F6}"/>
            </c:ext>
          </c:extLst>
        </c:ser>
        <c:ser>
          <c:idx val="1"/>
          <c:order val="1"/>
          <c:tx>
            <c:strRef>
              <c:f>'APN DNS TPS breakdown'!$A$68</c:f>
              <c:strCache>
                <c:ptCount val="1"/>
                <c:pt idx="0">
                  <c:v>ZIG-SJC001-24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breakdown'!$B$68:$AX$68</c:f>
              <c:numCache>
                <c:formatCode>#,##0_);\(#,##0\)</c:formatCode>
                <c:ptCount val="49"/>
                <c:pt idx="0">
                  <c:v>71.460177874649517</c:v>
                </c:pt>
                <c:pt idx="1">
                  <c:v>72.429869865679962</c:v>
                </c:pt>
                <c:pt idx="2">
                  <c:v>73.410962657052025</c:v>
                </c:pt>
                <c:pt idx="3">
                  <c:v>74.409429499756399</c:v>
                </c:pt>
                <c:pt idx="4">
                  <c:v>75.425319669531234</c:v>
                </c:pt>
                <c:pt idx="5">
                  <c:v>76.458719687795721</c:v>
                </c:pt>
                <c:pt idx="6">
                  <c:v>77.509749142700642</c:v>
                </c:pt>
                <c:pt idx="7">
                  <c:v>78.578557625448411</c:v>
                </c:pt>
                <c:pt idx="8">
                  <c:v>79.665322336271998</c:v>
                </c:pt>
                <c:pt idx="9">
                  <c:v>80.770246130733838</c:v>
                </c:pt>
                <c:pt idx="10">
                  <c:v>81.893555882637216</c:v>
                </c:pt>
                <c:pt idx="11">
                  <c:v>83.035501092205592</c:v>
                </c:pt>
                <c:pt idx="12">
                  <c:v>84.19635269478654</c:v>
                </c:pt>
                <c:pt idx="13">
                  <c:v>85.376402039397334</c:v>
                </c:pt>
                <c:pt idx="14">
                  <c:v>86.575960014303391</c:v>
                </c:pt>
                <c:pt idx="15">
                  <c:v>87.792105754840037</c:v>
                </c:pt>
                <c:pt idx="16">
                  <c:v>89.024199527953812</c:v>
                </c:pt>
                <c:pt idx="17">
                  <c:v>90.276657718295567</c:v>
                </c:pt>
                <c:pt idx="18">
                  <c:v>91.549858315737225</c:v>
                </c:pt>
                <c:pt idx="19">
                  <c:v>92.844196028046582</c:v>
                </c:pt>
                <c:pt idx="20">
                  <c:v>94.160081992441093</c:v>
                </c:pt>
                <c:pt idx="21">
                  <c:v>95.497943552559519</c:v>
                </c:pt>
                <c:pt idx="22">
                  <c:v>96.858224094448317</c:v>
                </c:pt>
                <c:pt idx="23">
                  <c:v>98.24138293593154</c:v>
                </c:pt>
                <c:pt idx="24">
                  <c:v>99.647895264403516</c:v>
                </c:pt>
                <c:pt idx="25">
                  <c:v>101.07825211868094</c:v>
                </c:pt>
                <c:pt idx="26">
                  <c:v>102.53217544137439</c:v>
                </c:pt>
                <c:pt idx="27">
                  <c:v>104.0080346886277</c:v>
                </c:pt>
                <c:pt idx="28">
                  <c:v>105.50921400534891</c:v>
                </c:pt>
                <c:pt idx="29">
                  <c:v>107.03626608348686</c:v>
                </c:pt>
                <c:pt idx="30">
                  <c:v>108.58975985895972</c:v>
                </c:pt>
                <c:pt idx="31">
                  <c:v>110.17028069012272</c:v>
                </c:pt>
                <c:pt idx="32">
                  <c:v>111.77843056139088</c:v>
                </c:pt>
                <c:pt idx="33">
                  <c:v>113.41482831048083</c:v>
                </c:pt>
                <c:pt idx="34">
                  <c:v>115.08010987793487</c:v>
                </c:pt>
                <c:pt idx="35">
                  <c:v>117.60757027347647</c:v>
                </c:pt>
                <c:pt idx="36">
                  <c:v>119.5040461494585</c:v>
                </c:pt>
                <c:pt idx="37">
                  <c:v>121.43252127147105</c:v>
                </c:pt>
                <c:pt idx="38">
                  <c:v>123.3937003812464</c:v>
                </c:pt>
                <c:pt idx="39">
                  <c:v>125.38830427524472</c:v>
                </c:pt>
                <c:pt idx="40">
                  <c:v>127.41414305691403</c:v>
                </c:pt>
                <c:pt idx="41">
                  <c:v>129.46975149129207</c:v>
                </c:pt>
                <c:pt idx="42">
                  <c:v>131.55578013590295</c:v>
                </c:pt>
                <c:pt idx="43">
                  <c:v>133.6728942665807</c:v>
                </c:pt>
                <c:pt idx="44">
                  <c:v>135.82177421508791</c:v>
                </c:pt>
                <c:pt idx="45">
                  <c:v>138.00311571452133</c:v>
                </c:pt>
                <c:pt idx="46">
                  <c:v>140.2176302526853</c:v>
                </c:pt>
                <c:pt idx="47">
                  <c:v>142.46604543361619</c:v>
                </c:pt>
                <c:pt idx="48">
                  <c:v>144.74910534744691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C-4291-BE87-1E0474A153F6}"/>
            </c:ext>
          </c:extLst>
        </c:ser>
        <c:ser>
          <c:idx val="2"/>
          <c:order val="2"/>
          <c:tx>
            <c:strRef>
              <c:f>'APN DNS TPS breakdown'!$A$69</c:f>
              <c:strCache>
                <c:ptCount val="1"/>
                <c:pt idx="0">
                  <c:v>ZIG-SJC001-30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breakdown'!$B$69:$AX$69</c:f>
              <c:numCache>
                <c:formatCode>#,##0_);\(#,##0\)</c:formatCode>
                <c:ptCount val="49"/>
                <c:pt idx="0">
                  <c:v>68.482670463205793</c:v>
                </c:pt>
                <c:pt idx="1">
                  <c:v>69.411958621276625</c:v>
                </c:pt>
                <c:pt idx="2">
                  <c:v>70.352172546341535</c:v>
                </c:pt>
                <c:pt idx="3">
                  <c:v>71.309036603933222</c:v>
                </c:pt>
                <c:pt idx="4">
                  <c:v>72.282598016634097</c:v>
                </c:pt>
                <c:pt idx="5">
                  <c:v>73.27293970080423</c:v>
                </c:pt>
                <c:pt idx="6">
                  <c:v>74.280176261754789</c:v>
                </c:pt>
                <c:pt idx="7">
                  <c:v>75.304451057721394</c:v>
                </c:pt>
                <c:pt idx="8">
                  <c:v>76.345933905594009</c:v>
                </c:pt>
                <c:pt idx="9">
                  <c:v>77.404819208619912</c:v>
                </c:pt>
                <c:pt idx="10">
                  <c:v>78.481324387527323</c:v>
                </c:pt>
                <c:pt idx="11">
                  <c:v>79.575688546697023</c:v>
                </c:pt>
                <c:pt idx="12">
                  <c:v>80.688171332503771</c:v>
                </c:pt>
                <c:pt idx="13">
                  <c:v>81.819051954422463</c:v>
                </c:pt>
                <c:pt idx="14">
                  <c:v>82.968628347040749</c:v>
                </c:pt>
                <c:pt idx="15">
                  <c:v>84.134101348388384</c:v>
                </c:pt>
                <c:pt idx="16">
                  <c:v>85.314857880955742</c:v>
                </c:pt>
                <c:pt idx="17">
                  <c:v>86.515130313366583</c:v>
                </c:pt>
                <c:pt idx="18">
                  <c:v>87.735280885914861</c:v>
                </c:pt>
                <c:pt idx="19">
                  <c:v>88.975687860211309</c:v>
                </c:pt>
                <c:pt idx="20">
                  <c:v>90.236745242756058</c:v>
                </c:pt>
                <c:pt idx="21">
                  <c:v>91.518862571202888</c:v>
                </c:pt>
                <c:pt idx="22">
                  <c:v>92.822464757179631</c:v>
                </c:pt>
                <c:pt idx="23">
                  <c:v>94.147991980267733</c:v>
                </c:pt>
                <c:pt idx="24">
                  <c:v>95.495899628386709</c:v>
                </c:pt>
                <c:pt idx="25">
                  <c:v>96.866658280402561</c:v>
                </c:pt>
                <c:pt idx="26">
                  <c:v>98.260001464650458</c:v>
                </c:pt>
                <c:pt idx="27">
                  <c:v>99.674366576601557</c:v>
                </c:pt>
                <c:pt idx="28">
                  <c:v>101.11299675512603</c:v>
                </c:pt>
                <c:pt idx="29">
                  <c:v>102.57642166334159</c:v>
                </c:pt>
                <c:pt idx="30">
                  <c:v>104.06518653150307</c:v>
                </c:pt>
                <c:pt idx="31">
                  <c:v>105.57985232803428</c:v>
                </c:pt>
                <c:pt idx="32">
                  <c:v>107.12099595466627</c:v>
                </c:pt>
                <c:pt idx="33">
                  <c:v>108.68921046421079</c:v>
                </c:pt>
                <c:pt idx="34">
                  <c:v>110.2851052996876</c:v>
                </c:pt>
                <c:pt idx="35">
                  <c:v>112.70725484541499</c:v>
                </c:pt>
                <c:pt idx="36">
                  <c:v>114.52471089323109</c:v>
                </c:pt>
                <c:pt idx="37">
                  <c:v>116.37283288515975</c:v>
                </c:pt>
                <c:pt idx="38">
                  <c:v>118.25229619869447</c:v>
                </c:pt>
                <c:pt idx="39">
                  <c:v>120.16379159710954</c:v>
                </c:pt>
                <c:pt idx="40">
                  <c:v>122.10522042954263</c:v>
                </c:pt>
                <c:pt idx="41">
                  <c:v>124.07517851248825</c:v>
                </c:pt>
                <c:pt idx="42">
                  <c:v>126.07428929690701</c:v>
                </c:pt>
                <c:pt idx="43">
                  <c:v>128.10319033880654</c:v>
                </c:pt>
                <c:pt idx="44">
                  <c:v>130.16253362279255</c:v>
                </c:pt>
                <c:pt idx="45">
                  <c:v>132.25298589308292</c:v>
                </c:pt>
                <c:pt idx="46">
                  <c:v>134.37522899215674</c:v>
                </c:pt>
                <c:pt idx="47">
                  <c:v>136.52996020721551</c:v>
                </c:pt>
                <c:pt idx="48">
                  <c:v>138.71789262463662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C-4291-BE87-1E0474A153F6}"/>
            </c:ext>
          </c:extLst>
        </c:ser>
        <c:ser>
          <c:idx val="3"/>
          <c:order val="3"/>
          <c:tx>
            <c:strRef>
              <c:f>'APN DNS TPS breakdown'!$A$70</c:f>
              <c:strCache>
                <c:ptCount val="1"/>
                <c:pt idx="0">
                  <c:v>ZIG-PHX001-24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breakdown'!$B$70:$AX$70</c:f>
              <c:numCache>
                <c:formatCode>#,##0_);\(#,##0\)</c:formatCode>
                <c:ptCount val="49"/>
                <c:pt idx="0">
                  <c:v>83.370207520424444</c:v>
                </c:pt>
                <c:pt idx="1">
                  <c:v>84.501514843293293</c:v>
                </c:pt>
                <c:pt idx="2">
                  <c:v>85.646123099894041</c:v>
                </c:pt>
                <c:pt idx="3">
                  <c:v>86.811001083049163</c:v>
                </c:pt>
                <c:pt idx="4">
                  <c:v>87.996206281119768</c:v>
                </c:pt>
                <c:pt idx="5">
                  <c:v>89.201839635761687</c:v>
                </c:pt>
                <c:pt idx="6">
                  <c:v>90.428040666484094</c:v>
                </c:pt>
                <c:pt idx="7">
                  <c:v>91.674983896356494</c:v>
                </c:pt>
                <c:pt idx="8">
                  <c:v>92.942876058984012</c:v>
                </c:pt>
                <c:pt idx="9">
                  <c:v>94.231953819189485</c:v>
                </c:pt>
                <c:pt idx="10">
                  <c:v>95.542481863076731</c:v>
                </c:pt>
                <c:pt idx="11">
                  <c:v>96.87475127423987</c:v>
                </c:pt>
                <c:pt idx="12">
                  <c:v>98.229078143917633</c:v>
                </c:pt>
                <c:pt idx="13">
                  <c:v>99.605802379296904</c:v>
                </c:pt>
                <c:pt idx="14">
                  <c:v>101.00528668335396</c:v>
                </c:pt>
                <c:pt idx="15">
                  <c:v>102.42412338064673</c:v>
                </c:pt>
                <c:pt idx="16">
                  <c:v>103.86156611594613</c:v>
                </c:pt>
                <c:pt idx="17">
                  <c:v>105.3227673380115</c:v>
                </c:pt>
                <c:pt idx="18">
                  <c:v>106.80816803502678</c:v>
                </c:pt>
                <c:pt idx="19">
                  <c:v>108.31822869938767</c:v>
                </c:pt>
                <c:pt idx="20">
                  <c:v>109.8534289911813</c:v>
                </c:pt>
                <c:pt idx="21">
                  <c:v>111.41426747798612</c:v>
                </c:pt>
                <c:pt idx="22">
                  <c:v>113.00126144352305</c:v>
                </c:pt>
                <c:pt idx="23">
                  <c:v>114.61494675858681</c:v>
                </c:pt>
                <c:pt idx="24">
                  <c:v>116.2558778084708</c:v>
                </c:pt>
                <c:pt idx="25">
                  <c:v>117.92462747179444</c:v>
                </c:pt>
                <c:pt idx="26">
                  <c:v>119.62087134827017</c:v>
                </c:pt>
                <c:pt idx="27">
                  <c:v>121.34270713673236</c:v>
                </c:pt>
                <c:pt idx="28">
                  <c:v>123.09408300624041</c:v>
                </c:pt>
                <c:pt idx="29">
                  <c:v>124.87564376406804</c:v>
                </c:pt>
                <c:pt idx="30">
                  <c:v>126.68805316878634</c:v>
                </c:pt>
                <c:pt idx="31">
                  <c:v>128.53199413847653</c:v>
                </c:pt>
                <c:pt idx="32">
                  <c:v>130.40816898828936</c:v>
                </c:pt>
                <c:pt idx="33">
                  <c:v>132.31729969556099</c:v>
                </c:pt>
                <c:pt idx="34">
                  <c:v>134.26012819092406</c:v>
                </c:pt>
                <c:pt idx="35">
                  <c:v>137.20883198572258</c:v>
                </c:pt>
                <c:pt idx="36">
                  <c:v>139.42138717436828</c:v>
                </c:pt>
                <c:pt idx="37">
                  <c:v>141.67127481671625</c:v>
                </c:pt>
                <c:pt idx="38">
                  <c:v>143.95931711145414</c:v>
                </c:pt>
                <c:pt idx="39">
                  <c:v>146.28635498778553</c:v>
                </c:pt>
                <c:pt idx="40">
                  <c:v>148.64983356639974</c:v>
                </c:pt>
                <c:pt idx="41">
                  <c:v>151.04804340650745</c:v>
                </c:pt>
                <c:pt idx="42">
                  <c:v>153.48174349188679</c:v>
                </c:pt>
                <c:pt idx="43">
                  <c:v>155.95170997767752</c:v>
                </c:pt>
                <c:pt idx="44">
                  <c:v>158.45873658426922</c:v>
                </c:pt>
                <c:pt idx="45">
                  <c:v>161.0036350002749</c:v>
                </c:pt>
                <c:pt idx="46">
                  <c:v>163.58723529479951</c:v>
                </c:pt>
                <c:pt idx="47">
                  <c:v>166.21038633921893</c:v>
                </c:pt>
                <c:pt idx="48">
                  <c:v>168.87395623868807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6C-4291-BE87-1E0474A153F6}"/>
            </c:ext>
          </c:extLst>
        </c:ser>
        <c:ser>
          <c:idx val="4"/>
          <c:order val="4"/>
          <c:tx>
            <c:strRef>
              <c:f>'APN DNS TPS breakdown'!$A$71</c:f>
              <c:strCache>
                <c:ptCount val="1"/>
                <c:pt idx="0">
                  <c:v>ZIG-PHX001-30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breakdown'!$B$71:$AX$71</c:f>
              <c:numCache>
                <c:formatCode>#,##0_);\(#,##0\)</c:formatCode>
                <c:ptCount val="49"/>
                <c:pt idx="0">
                  <c:v>80.392700108980719</c:v>
                </c:pt>
                <c:pt idx="1">
                  <c:v>81.483603598889957</c:v>
                </c:pt>
                <c:pt idx="2">
                  <c:v>82.587332989183537</c:v>
                </c:pt>
                <c:pt idx="3">
                  <c:v>83.710608187225958</c:v>
                </c:pt>
                <c:pt idx="4">
                  <c:v>84.853484628222645</c:v>
                </c:pt>
                <c:pt idx="5">
                  <c:v>86.016059648770195</c:v>
                </c:pt>
                <c:pt idx="6">
                  <c:v>87.198467785538227</c:v>
                </c:pt>
                <c:pt idx="7">
                  <c:v>88.400877328629477</c:v>
                </c:pt>
                <c:pt idx="8">
                  <c:v>89.623487628306009</c:v>
                </c:pt>
                <c:pt idx="9">
                  <c:v>90.866526897075559</c:v>
                </c:pt>
                <c:pt idx="10">
                  <c:v>92.130250367966866</c:v>
                </c:pt>
                <c:pt idx="11">
                  <c:v>93.4149387287313</c:v>
                </c:pt>
                <c:pt idx="12">
                  <c:v>94.720896781634877</c:v>
                </c:pt>
                <c:pt idx="13">
                  <c:v>96.048452294322004</c:v>
                </c:pt>
                <c:pt idx="14">
                  <c:v>97.397955016091331</c:v>
                </c:pt>
                <c:pt idx="15">
                  <c:v>98.766118974195066</c:v>
                </c:pt>
                <c:pt idx="16">
                  <c:v>100.15222446894806</c:v>
                </c:pt>
                <c:pt idx="17">
                  <c:v>101.56123993308253</c:v>
                </c:pt>
                <c:pt idx="18">
                  <c:v>102.9935906052044</c:v>
                </c:pt>
                <c:pt idx="19">
                  <c:v>104.4497205315524</c:v>
                </c:pt>
                <c:pt idx="20">
                  <c:v>105.93009224149625</c:v>
                </c:pt>
                <c:pt idx="21">
                  <c:v>107.43518649662948</c:v>
                </c:pt>
                <c:pt idx="22">
                  <c:v>108.96550210625436</c:v>
                </c:pt>
                <c:pt idx="23">
                  <c:v>110.52155580292299</c:v>
                </c:pt>
                <c:pt idx="24">
                  <c:v>112.10388217245399</c:v>
                </c:pt>
                <c:pt idx="25">
                  <c:v>113.71303363351606</c:v>
                </c:pt>
                <c:pt idx="26">
                  <c:v>115.34869737154621</c:v>
                </c:pt>
                <c:pt idx="27">
                  <c:v>117.0090390247062</c:v>
                </c:pt>
                <c:pt idx="28">
                  <c:v>118.69786575601751</c:v>
                </c:pt>
                <c:pt idx="29">
                  <c:v>120.41579934392273</c:v>
                </c:pt>
                <c:pt idx="30">
                  <c:v>122.16347984132969</c:v>
                </c:pt>
                <c:pt idx="31">
                  <c:v>123.94156577638807</c:v>
                </c:pt>
                <c:pt idx="32">
                  <c:v>125.75073438156474</c:v>
                </c:pt>
                <c:pt idx="33">
                  <c:v>127.59168184929092</c:v>
                </c:pt>
                <c:pt idx="34">
                  <c:v>129.46512361267676</c:v>
                </c:pt>
                <c:pt idx="35">
                  <c:v>132.30851655766105</c:v>
                </c:pt>
                <c:pt idx="36">
                  <c:v>134.44205191814083</c:v>
                </c:pt>
                <c:pt idx="37">
                  <c:v>136.61158643040494</c:v>
                </c:pt>
                <c:pt idx="38">
                  <c:v>138.81791292890222</c:v>
                </c:pt>
                <c:pt idx="39">
                  <c:v>141.06184230965033</c:v>
                </c:pt>
                <c:pt idx="40">
                  <c:v>143.3409109390283</c:v>
                </c:pt>
                <c:pt idx="41">
                  <c:v>145.65347042770361</c:v>
                </c:pt>
                <c:pt idx="42">
                  <c:v>148.00025265289085</c:v>
                </c:pt>
                <c:pt idx="43">
                  <c:v>150.38200604990331</c:v>
                </c:pt>
                <c:pt idx="44">
                  <c:v>152.79949599197388</c:v>
                </c:pt>
                <c:pt idx="45">
                  <c:v>155.25350517883649</c:v>
                </c:pt>
                <c:pt idx="46">
                  <c:v>157.74483403427098</c:v>
                </c:pt>
                <c:pt idx="47">
                  <c:v>160.27430111281822</c:v>
                </c:pt>
                <c:pt idx="48">
                  <c:v>162.8427435158778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6C-4291-BE87-1E0474A15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CALEA CACPTY PROJECTION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CALEA!$C$12</c:f>
              <c:strCache>
                <c:ptCount val="1"/>
                <c:pt idx="0">
                  <c:v>THRESHOLD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CALEA!$D$11:$AZ$11</c:f>
              <c:numCache>
                <c:formatCode>[$-409]mmm\-yy;@</c:formatCode>
                <c:ptCount val="49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45444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  <c:pt idx="46">
                  <c:v>44927</c:v>
                </c:pt>
                <c:pt idx="47">
                  <c:v>44958</c:v>
                </c:pt>
                <c:pt idx="48">
                  <c:v>44986</c:v>
                </c:pt>
              </c:numCache>
            </c:numRef>
          </c:cat>
          <c:val>
            <c:numRef>
              <c:f>CALEA!$D$12:$AZ$12</c:f>
              <c:numCache>
                <c:formatCode>#,##0_);\(#,##0\)</c:formatCode>
                <c:ptCount val="4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9-4ADA-B882-32747476758D}"/>
            </c:ext>
          </c:extLst>
        </c:ser>
        <c:ser>
          <c:idx val="1"/>
          <c:order val="1"/>
          <c:tx>
            <c:strRef>
              <c:f>CALEA!$C$13</c:f>
              <c:strCache>
                <c:ptCount val="1"/>
                <c:pt idx="0">
                  <c:v>INTERCEPTS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CALEA!$D$11:$AZ$11</c:f>
              <c:numCache>
                <c:formatCode>[$-409]mmm\-yy;@</c:formatCode>
                <c:ptCount val="49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45444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  <c:pt idx="46">
                  <c:v>44927</c:v>
                </c:pt>
                <c:pt idx="47">
                  <c:v>44958</c:v>
                </c:pt>
                <c:pt idx="48">
                  <c:v>44986</c:v>
                </c:pt>
              </c:numCache>
            </c:numRef>
          </c:cat>
          <c:val>
            <c:numRef>
              <c:f>CALEA!$D$13:$AZ$13</c:f>
              <c:numCache>
                <c:formatCode>#,##0_);\(#,##0\)</c:formatCode>
                <c:ptCount val="49"/>
                <c:pt idx="0">
                  <c:v>3</c:v>
                </c:pt>
                <c:pt idx="1">
                  <c:v>3.33</c:v>
                </c:pt>
                <c:pt idx="2">
                  <c:v>3.66</c:v>
                </c:pt>
                <c:pt idx="3">
                  <c:v>3.99</c:v>
                </c:pt>
                <c:pt idx="4">
                  <c:v>4.32</c:v>
                </c:pt>
                <c:pt idx="5">
                  <c:v>4.6500000000000004</c:v>
                </c:pt>
                <c:pt idx="6">
                  <c:v>4.9800000000000004</c:v>
                </c:pt>
                <c:pt idx="7">
                  <c:v>5.3100000000000005</c:v>
                </c:pt>
                <c:pt idx="8">
                  <c:v>5.6400000000000006</c:v>
                </c:pt>
                <c:pt idx="9">
                  <c:v>5.9700000000000006</c:v>
                </c:pt>
                <c:pt idx="10">
                  <c:v>6.3000000000000007</c:v>
                </c:pt>
                <c:pt idx="11">
                  <c:v>6.6300000000000008</c:v>
                </c:pt>
                <c:pt idx="12">
                  <c:v>6.9600000000000009</c:v>
                </c:pt>
                <c:pt idx="13">
                  <c:v>7.2900000000000009</c:v>
                </c:pt>
                <c:pt idx="14">
                  <c:v>7.620000000000001</c:v>
                </c:pt>
                <c:pt idx="15">
                  <c:v>7.9500000000000011</c:v>
                </c:pt>
                <c:pt idx="16">
                  <c:v>8.2800000000000011</c:v>
                </c:pt>
                <c:pt idx="17">
                  <c:v>8.6100000000000012</c:v>
                </c:pt>
                <c:pt idx="18">
                  <c:v>8.9400000000000013</c:v>
                </c:pt>
                <c:pt idx="19">
                  <c:v>9.2700000000000014</c:v>
                </c:pt>
                <c:pt idx="20">
                  <c:v>9.6000000000000014</c:v>
                </c:pt>
                <c:pt idx="21">
                  <c:v>9.9300000000000015</c:v>
                </c:pt>
                <c:pt idx="22">
                  <c:v>10.260000000000002</c:v>
                </c:pt>
                <c:pt idx="23">
                  <c:v>10.590000000000002</c:v>
                </c:pt>
                <c:pt idx="24">
                  <c:v>10.920000000000002</c:v>
                </c:pt>
                <c:pt idx="25">
                  <c:v>11.250000000000002</c:v>
                </c:pt>
                <c:pt idx="26">
                  <c:v>11.580000000000002</c:v>
                </c:pt>
                <c:pt idx="27">
                  <c:v>11.910000000000002</c:v>
                </c:pt>
                <c:pt idx="28">
                  <c:v>12.240000000000002</c:v>
                </c:pt>
                <c:pt idx="29">
                  <c:v>12.570000000000002</c:v>
                </c:pt>
                <c:pt idx="30">
                  <c:v>12.900000000000002</c:v>
                </c:pt>
                <c:pt idx="31">
                  <c:v>13.230000000000002</c:v>
                </c:pt>
                <c:pt idx="32">
                  <c:v>13.560000000000002</c:v>
                </c:pt>
                <c:pt idx="33">
                  <c:v>13.890000000000002</c:v>
                </c:pt>
                <c:pt idx="34">
                  <c:v>14.220000000000002</c:v>
                </c:pt>
                <c:pt idx="35">
                  <c:v>14.550000000000002</c:v>
                </c:pt>
                <c:pt idx="36">
                  <c:v>14.880000000000003</c:v>
                </c:pt>
                <c:pt idx="37">
                  <c:v>15.210000000000003</c:v>
                </c:pt>
                <c:pt idx="38">
                  <c:v>15.540000000000003</c:v>
                </c:pt>
                <c:pt idx="39">
                  <c:v>15.870000000000003</c:v>
                </c:pt>
                <c:pt idx="40">
                  <c:v>16.200000000000003</c:v>
                </c:pt>
                <c:pt idx="41">
                  <c:v>16.53</c:v>
                </c:pt>
                <c:pt idx="42">
                  <c:v>16.86</c:v>
                </c:pt>
                <c:pt idx="43">
                  <c:v>17.189999999999998</c:v>
                </c:pt>
                <c:pt idx="44">
                  <c:v>17.519999999999996</c:v>
                </c:pt>
                <c:pt idx="45">
                  <c:v>17.849999999999994</c:v>
                </c:pt>
                <c:pt idx="46">
                  <c:v>18.179999999999993</c:v>
                </c:pt>
                <c:pt idx="47">
                  <c:v>18.509999999999991</c:v>
                </c:pt>
                <c:pt idx="48">
                  <c:v>18.839999999999989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9-4ADA-B882-327474767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801344"/>
        <c:axId val="2102989536"/>
      </c:lineChart>
      <c:dateAx>
        <c:axId val="1108801344"/>
        <c:scaling>
          <c:orientation val="minMax"/>
          <c:max val="44986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989536"/>
        <c:crosses val="autoZero"/>
        <c:auto val="1"/>
        <c:lblOffset val="100"/>
        <c:baseTimeUnit val="months"/>
      </c:dateAx>
      <c:valAx>
        <c:axId val="210298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80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'POD1 AT&amp;T-AAA'!$A$10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AT&amp;T-AAA'!$B$10:$BI$10</c:f>
              <c:numCache>
                <c:formatCode>#,##0_);\(#,##0\)</c:formatCode>
                <c:ptCount val="60"/>
                <c:pt idx="0">
                  <c:v>1827406.7622</c:v>
                </c:pt>
                <c:pt idx="1">
                  <c:v>1827406.7622</c:v>
                </c:pt>
                <c:pt idx="2">
                  <c:v>1827406.7622</c:v>
                </c:pt>
                <c:pt idx="3">
                  <c:v>1827406.7622</c:v>
                </c:pt>
                <c:pt idx="4">
                  <c:v>1827406.7622</c:v>
                </c:pt>
                <c:pt idx="5">
                  <c:v>1827406.7622</c:v>
                </c:pt>
                <c:pt idx="6">
                  <c:v>1827406.7622</c:v>
                </c:pt>
                <c:pt idx="7">
                  <c:v>1827406.7622</c:v>
                </c:pt>
                <c:pt idx="8">
                  <c:v>1827406.7622</c:v>
                </c:pt>
                <c:pt idx="9">
                  <c:v>1827406.7622</c:v>
                </c:pt>
                <c:pt idx="10">
                  <c:v>1827406.7622</c:v>
                </c:pt>
                <c:pt idx="11">
                  <c:v>1912084.7168999999</c:v>
                </c:pt>
                <c:pt idx="12">
                  <c:v>2008077.8958000003</c:v>
                </c:pt>
                <c:pt idx="13">
                  <c:v>2081362.1835</c:v>
                </c:pt>
                <c:pt idx="14">
                  <c:v>2163567.9923999999</c:v>
                </c:pt>
                <c:pt idx="15">
                  <c:v>2262744.8412000001</c:v>
                </c:pt>
                <c:pt idx="16">
                  <c:v>2365287.9938999997</c:v>
                </c:pt>
                <c:pt idx="17">
                  <c:v>2454832.5458999998</c:v>
                </c:pt>
                <c:pt idx="18">
                  <c:v>2547909.7185</c:v>
                </c:pt>
                <c:pt idx="19">
                  <c:v>2625550.5756000001</c:v>
                </c:pt>
                <c:pt idx="20">
                  <c:v>2720889.2661000001</c:v>
                </c:pt>
                <c:pt idx="21">
                  <c:v>2820334.3772999998</c:v>
                </c:pt>
                <c:pt idx="22">
                  <c:v>2921664.4165768274</c:v>
                </c:pt>
                <c:pt idx="23">
                  <c:v>3061885.0578000001</c:v>
                </c:pt>
                <c:pt idx="24">
                  <c:v>3148799.9289048617</c:v>
                </c:pt>
                <c:pt idx="25">
                  <c:v>3232756.8833204103</c:v>
                </c:pt>
                <c:pt idx="26">
                  <c:v>3269614.0592278815</c:v>
                </c:pt>
                <c:pt idx="27">
                  <c:v>3339067.2027388383</c:v>
                </c:pt>
                <c:pt idx="28">
                  <c:v>3410943.0173625043</c:v>
                </c:pt>
                <c:pt idx="29">
                  <c:v>3485238.1702918066</c:v>
                </c:pt>
                <c:pt idx="30">
                  <c:v>3561967.1503459425</c:v>
                </c:pt>
                <c:pt idx="31">
                  <c:v>3641158.3065302544</c:v>
                </c:pt>
                <c:pt idx="32">
                  <c:v>3722850.9472316573</c:v>
                </c:pt>
                <c:pt idx="33">
                  <c:v>3807093.2207268812</c:v>
                </c:pt>
                <c:pt idx="34">
                  <c:v>3893940.5720845372</c:v>
                </c:pt>
                <c:pt idx="35">
                  <c:v>3983454.6257150644</c:v>
                </c:pt>
                <c:pt idx="36">
                  <c:v>4075702.3825798668</c:v>
                </c:pt>
                <c:pt idx="37">
                  <c:v>4170755.6503197821</c:v>
                </c:pt>
                <c:pt idx="38">
                  <c:v>4268690.646099708</c:v>
                </c:pt>
                <c:pt idx="39">
                  <c:v>4369511.3236511908</c:v>
                </c:pt>
                <c:pt idx="40">
                  <c:v>4472871.9703616733</c:v>
                </c:pt>
                <c:pt idx="41">
                  <c:v>4579355.9030705076</c:v>
                </c:pt>
                <c:pt idx="42">
                  <c:v>4689054.9128992613</c:v>
                </c:pt>
                <c:pt idx="43">
                  <c:v>4802064.5992622823</c:v>
                </c:pt>
                <c:pt idx="44">
                  <c:v>4918484.3948080633</c:v>
                </c:pt>
                <c:pt idx="45">
                  <c:v>5038417.6147545492</c:v>
                </c:pt>
                <c:pt idx="46">
                  <c:v>5161971.5254735984</c:v>
                </c:pt>
                <c:pt idx="47">
                  <c:v>5289257.4285642048</c:v>
                </c:pt>
                <c:pt idx="48">
                  <c:v>5420390.7576761963</c:v>
                </c:pt>
                <c:pt idx="49">
                  <c:v>5555491.1861013062</c:v>
                </c:pt>
                <c:pt idx="50">
                  <c:v>5694682.7437069509</c:v>
                </c:pt>
                <c:pt idx="51">
                  <c:v>5838093.9422016349</c:v>
                </c:pt>
                <c:pt idx="52">
                  <c:v>5985857.9080275344</c:v>
                </c:pt>
                <c:pt idx="53">
                  <c:v>6138112.5224040775</c:v>
                </c:pt>
                <c:pt idx="54">
                  <c:v>6295000.5682162335</c:v>
                </c:pt>
                <c:pt idx="55">
                  <c:v>6454887.4259153176</c:v>
                </c:pt>
                <c:pt idx="56">
                  <c:v>6619665.103074423</c:v>
                </c:pt>
                <c:pt idx="57">
                  <c:v>6789023.8442725688</c:v>
                </c:pt>
                <c:pt idx="58">
                  <c:v>6963103.2494140547</c:v>
                </c:pt>
                <c:pt idx="59">
                  <c:v>7141925.7721668528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3-45FC-A215-4A2AD5633837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313-45FC-A215-4A2AD5633837}"/>
            </c:ext>
          </c:extLst>
        </c:ser>
        <c:ser>
          <c:idx val="4"/>
          <c:order val="4"/>
          <c:tx>
            <c:strRef>
              <c:f>'POD1 AT&amp;T-AAA'!$A$13</c:f>
              <c:strCache>
                <c:ptCount val="1"/>
                <c:pt idx="0">
                  <c:v>SJC-AAA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AT&amp;T-AAA'!$B$13:$BI$13</c:f>
              <c:numCache>
                <c:formatCode>#,##0_);\(#,##0\)</c:formatCode>
                <c:ptCount val="60"/>
                <c:pt idx="0">
                  <c:v>923152.90146733623</c:v>
                </c:pt>
                <c:pt idx="1">
                  <c:v>923152.90146733623</c:v>
                </c:pt>
                <c:pt idx="2">
                  <c:v>923152.90146733623</c:v>
                </c:pt>
                <c:pt idx="3">
                  <c:v>923152.90146733623</c:v>
                </c:pt>
                <c:pt idx="4">
                  <c:v>923152.90146733623</c:v>
                </c:pt>
                <c:pt idx="5">
                  <c:v>923152.90146733623</c:v>
                </c:pt>
                <c:pt idx="6">
                  <c:v>923152.90146733623</c:v>
                </c:pt>
                <c:pt idx="7">
                  <c:v>923152.90146733623</c:v>
                </c:pt>
                <c:pt idx="8">
                  <c:v>923152.90146733623</c:v>
                </c:pt>
                <c:pt idx="9">
                  <c:v>923152.90146733623</c:v>
                </c:pt>
                <c:pt idx="10">
                  <c:v>923152.90146733623</c:v>
                </c:pt>
                <c:pt idx="11">
                  <c:v>965929.7485210899</c:v>
                </c:pt>
                <c:pt idx="12">
                  <c:v>1014422.718699182</c:v>
                </c:pt>
                <c:pt idx="13">
                  <c:v>1051443.8156008786</c:v>
                </c:pt>
                <c:pt idx="14">
                  <c:v>1092971.8062887003</c:v>
                </c:pt>
                <c:pt idx="15">
                  <c:v>1143073.0741738454</c:v>
                </c:pt>
                <c:pt idx="16">
                  <c:v>1194874.9011664568</c:v>
                </c:pt>
                <c:pt idx="17">
                  <c:v>1240110.2120448488</c:v>
                </c:pt>
                <c:pt idx="18">
                  <c:v>1287130.1004043636</c:v>
                </c:pt>
                <c:pt idx="19">
                  <c:v>1326352.0098264278</c:v>
                </c:pt>
                <c:pt idx="20">
                  <c:v>1374514.3514450032</c:v>
                </c:pt>
                <c:pt idx="21">
                  <c:v>1424751.1377150184</c:v>
                </c:pt>
                <c:pt idx="22">
                  <c:v>1475940.1349865326</c:v>
                </c:pt>
                <c:pt idx="23">
                  <c:v>1546775.536533884</c:v>
                </c:pt>
                <c:pt idx="24">
                  <c:v>1590682.4088847979</c:v>
                </c:pt>
                <c:pt idx="25">
                  <c:v>1633095.0275038551</c:v>
                </c:pt>
                <c:pt idx="26">
                  <c:v>1651714.2039142083</c:v>
                </c:pt>
                <c:pt idx="27">
                  <c:v>1686799.9178747819</c:v>
                </c:pt>
                <c:pt idx="28">
                  <c:v>1723109.4950240338</c:v>
                </c:pt>
                <c:pt idx="29">
                  <c:v>1760641.2517244823</c:v>
                </c:pt>
                <c:pt idx="30">
                  <c:v>1799402.5073074102</c:v>
                </c:pt>
                <c:pt idx="31">
                  <c:v>1839407.5828681954</c:v>
                </c:pt>
                <c:pt idx="32">
                  <c:v>1880676.3358639637</c:v>
                </c:pt>
                <c:pt idx="33">
                  <c:v>1923233.0894078193</c:v>
                </c:pt>
                <c:pt idx="34">
                  <c:v>1967105.8527405178</c:v>
                </c:pt>
                <c:pt idx="35">
                  <c:v>2012325.756727105</c:v>
                </c:pt>
                <c:pt idx="36">
                  <c:v>2058926.6483102541</c:v>
                </c:pt>
                <c:pt idx="37">
                  <c:v>2106944.8026276948</c:v>
                </c:pt>
                <c:pt idx="38">
                  <c:v>2156418.7223808356</c:v>
                </c:pt>
                <c:pt idx="39">
                  <c:v>2207350.4048801959</c:v>
                </c:pt>
                <c:pt idx="40">
                  <c:v>2259565.2061395771</c:v>
                </c:pt>
                <c:pt idx="41">
                  <c:v>2313357.8009100314</c:v>
                </c:pt>
                <c:pt idx="42">
                  <c:v>2368774.559404233</c:v>
                </c:pt>
                <c:pt idx="43">
                  <c:v>2425863.7756739263</c:v>
                </c:pt>
                <c:pt idx="44">
                  <c:v>2484675.6802095845</c:v>
                </c:pt>
                <c:pt idx="45">
                  <c:v>2545262.4648631704</c:v>
                </c:pt>
                <c:pt idx="46">
                  <c:v>2607678.3174950234</c:v>
                </c:pt>
                <c:pt idx="47">
                  <c:v>2671979.4644452082</c:v>
                </c:pt>
                <c:pt idx="48">
                  <c:v>2738224.2194460421</c:v>
                </c:pt>
                <c:pt idx="49">
                  <c:v>2806473.0379739832</c:v>
                </c:pt>
                <c:pt idx="50">
                  <c:v>2876788.5763211842</c:v>
                </c:pt>
                <c:pt idx="51">
                  <c:v>2949235.7548759421</c:v>
                </c:pt>
                <c:pt idx="52">
                  <c:v>3023881.8252561777</c:v>
                </c:pt>
                <c:pt idx="53">
                  <c:v>3100796.4410553905</c:v>
                </c:pt>
                <c:pt idx="54">
                  <c:v>3180051.7320463629</c:v>
                </c:pt>
                <c:pt idx="55">
                  <c:v>3260821.9358370672</c:v>
                </c:pt>
                <c:pt idx="56">
                  <c:v>3344062.8397852094</c:v>
                </c:pt>
                <c:pt idx="57">
                  <c:v>3429617.9644350181</c:v>
                </c:pt>
                <c:pt idx="58">
                  <c:v>3517557.8316097478</c:v>
                </c:pt>
                <c:pt idx="59">
                  <c:v>3607893.7842513015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13-45FC-A215-4A2AD5633837}"/>
            </c:ext>
          </c:extLst>
        </c:ser>
        <c:ser>
          <c:idx val="5"/>
          <c:order val="5"/>
          <c:tx>
            <c:strRef>
              <c:f>'POD1 AT&amp;T-AAA'!$A$14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AT&amp;T-AAA'!$B$14:$BI$14</c:f>
              <c:numCache>
                <c:formatCode>#,##0_);\(#,##0\)</c:formatCode>
                <c:ptCount val="60"/>
                <c:pt idx="0">
                  <c:v>904253.86073266377</c:v>
                </c:pt>
                <c:pt idx="1">
                  <c:v>904253.86073266377</c:v>
                </c:pt>
                <c:pt idx="2">
                  <c:v>904253.86073266377</c:v>
                </c:pt>
                <c:pt idx="3">
                  <c:v>904253.86073266377</c:v>
                </c:pt>
                <c:pt idx="4">
                  <c:v>904253.86073266377</c:v>
                </c:pt>
                <c:pt idx="5">
                  <c:v>904253.86073266377</c:v>
                </c:pt>
                <c:pt idx="6">
                  <c:v>904253.86073266377</c:v>
                </c:pt>
                <c:pt idx="7">
                  <c:v>904253.86073266377</c:v>
                </c:pt>
                <c:pt idx="8">
                  <c:v>904253.86073266377</c:v>
                </c:pt>
                <c:pt idx="9">
                  <c:v>904253.86073266377</c:v>
                </c:pt>
                <c:pt idx="10">
                  <c:v>904253.86073266377</c:v>
                </c:pt>
                <c:pt idx="11">
                  <c:v>946154.96837890998</c:v>
                </c:pt>
                <c:pt idx="12">
                  <c:v>993655.17710081825</c:v>
                </c:pt>
                <c:pt idx="13">
                  <c:v>1029918.3678991215</c:v>
                </c:pt>
                <c:pt idx="14">
                  <c:v>1070596.1861112996</c:v>
                </c:pt>
                <c:pt idx="15">
                  <c:v>1119671.7670261548</c:v>
                </c:pt>
                <c:pt idx="16">
                  <c:v>1170413.0927335429</c:v>
                </c:pt>
                <c:pt idx="17">
                  <c:v>1214722.333855151</c:v>
                </c:pt>
                <c:pt idx="18">
                  <c:v>1260779.6180956364</c:v>
                </c:pt>
                <c:pt idx="19">
                  <c:v>1299198.5657735723</c:v>
                </c:pt>
                <c:pt idx="20">
                  <c:v>1346374.9146549969</c:v>
                </c:pt>
                <c:pt idx="21">
                  <c:v>1395583.2395849815</c:v>
                </c:pt>
                <c:pt idx="22">
                  <c:v>1445724.2815902948</c:v>
                </c:pt>
                <c:pt idx="23">
                  <c:v>1515109.5212661161</c:v>
                </c:pt>
                <c:pt idx="24">
                  <c:v>1558117.5200200637</c:v>
                </c:pt>
                <c:pt idx="25">
                  <c:v>1599661.8558165552</c:v>
                </c:pt>
                <c:pt idx="26">
                  <c:v>1617899.8553136731</c:v>
                </c:pt>
                <c:pt idx="27">
                  <c:v>1652267.2848640564</c:v>
                </c:pt>
                <c:pt idx="28">
                  <c:v>1687833.5223384704</c:v>
                </c:pt>
                <c:pt idx="29">
                  <c:v>1724596.9185673243</c:v>
                </c:pt>
                <c:pt idx="30">
                  <c:v>1762564.6430385322</c:v>
                </c:pt>
                <c:pt idx="31">
                  <c:v>1801750.7236620591</c:v>
                </c:pt>
                <c:pt idx="32">
                  <c:v>1842174.6113676936</c:v>
                </c:pt>
                <c:pt idx="33">
                  <c:v>1883860.1313190619</c:v>
                </c:pt>
                <c:pt idx="34">
                  <c:v>1926834.7193440194</c:v>
                </c:pt>
                <c:pt idx="35">
                  <c:v>1971128.8689879593</c:v>
                </c:pt>
                <c:pt idx="36">
                  <c:v>2016775.7342696127</c:v>
                </c:pt>
                <c:pt idx="37">
                  <c:v>2063810.8476920873</c:v>
                </c:pt>
                <c:pt idx="38">
                  <c:v>2112271.9237188725</c:v>
                </c:pt>
                <c:pt idx="39">
                  <c:v>2162160.918770995</c:v>
                </c:pt>
                <c:pt idx="40">
                  <c:v>2213306.7642220962</c:v>
                </c:pt>
                <c:pt idx="41">
                  <c:v>2265998.1021604761</c:v>
                </c:pt>
                <c:pt idx="42">
                  <c:v>2320280.3534950283</c:v>
                </c:pt>
                <c:pt idx="43">
                  <c:v>2376200.8235883559</c:v>
                </c:pt>
                <c:pt idx="44">
                  <c:v>2433808.7145984787</c:v>
                </c:pt>
                <c:pt idx="45">
                  <c:v>2493155.1498913788</c:v>
                </c:pt>
                <c:pt idx="46">
                  <c:v>2554293.207978575</c:v>
                </c:pt>
                <c:pt idx="47">
                  <c:v>2617277.9641189966</c:v>
                </c:pt>
                <c:pt idx="48">
                  <c:v>2682166.5382301542</c:v>
                </c:pt>
                <c:pt idx="49">
                  <c:v>2749018.148127323</c:v>
                </c:pt>
                <c:pt idx="50">
                  <c:v>2817894.1673857667</c:v>
                </c:pt>
                <c:pt idx="51">
                  <c:v>2888858.1873256927</c:v>
                </c:pt>
                <c:pt idx="52">
                  <c:v>2961976.0827713567</c:v>
                </c:pt>
                <c:pt idx="53">
                  <c:v>3037316.0813486869</c:v>
                </c:pt>
                <c:pt idx="54">
                  <c:v>3114948.8361698706</c:v>
                </c:pt>
                <c:pt idx="55">
                  <c:v>3194065.4900782504</c:v>
                </c:pt>
                <c:pt idx="56">
                  <c:v>3275602.2632892136</c:v>
                </c:pt>
                <c:pt idx="57">
                  <c:v>3359405.8798375507</c:v>
                </c:pt>
                <c:pt idx="58">
                  <c:v>3445545.4178043068</c:v>
                </c:pt>
                <c:pt idx="59">
                  <c:v>3534031.9879155513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13-45FC-A215-4A2AD5633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'POD1 AT&amp;T-AAA'!$A$9</c15:sqref>
                        </c15:formulaRef>
                      </c:ext>
                    </c:extLst>
                    <c:strCache>
                      <c:ptCount val="1"/>
                      <c:pt idx="0">
                        <c:v>Total SUBS (AT&amp;T)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'POD1 AT&amp;T-AAA'!$B$6:$BI$6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43280</c:v>
                      </c:pt>
                      <c:pt idx="10">
                        <c:v>43281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'POD1 AT&amp;T-AAA'!$B$9:$BI$9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12207126</c:v>
                      </c:pt>
                      <c:pt idx="1">
                        <c:v>12207126</c:v>
                      </c:pt>
                      <c:pt idx="2">
                        <c:v>12207126</c:v>
                      </c:pt>
                      <c:pt idx="3">
                        <c:v>12207126</c:v>
                      </c:pt>
                      <c:pt idx="4">
                        <c:v>12207126</c:v>
                      </c:pt>
                      <c:pt idx="5">
                        <c:v>12207126</c:v>
                      </c:pt>
                      <c:pt idx="6">
                        <c:v>12207126</c:v>
                      </c:pt>
                      <c:pt idx="7">
                        <c:v>12207126</c:v>
                      </c:pt>
                      <c:pt idx="8">
                        <c:v>12207126</c:v>
                      </c:pt>
                      <c:pt idx="9">
                        <c:v>12207126</c:v>
                      </c:pt>
                      <c:pt idx="10">
                        <c:v>12207126</c:v>
                      </c:pt>
                      <c:pt idx="11">
                        <c:v>12772777</c:v>
                      </c:pt>
                      <c:pt idx="12">
                        <c:v>13414014.000000002</c:v>
                      </c:pt>
                      <c:pt idx="13">
                        <c:v>13903555</c:v>
                      </c:pt>
                      <c:pt idx="14">
                        <c:v>14452692</c:v>
                      </c:pt>
                      <c:pt idx="15">
                        <c:v>15115196</c:v>
                      </c:pt>
                      <c:pt idx="16">
                        <c:v>15800186.999999998</c:v>
                      </c:pt>
                      <c:pt idx="17">
                        <c:v>16398346.999999998</c:v>
                      </c:pt>
                      <c:pt idx="18">
                        <c:v>17020105</c:v>
                      </c:pt>
                      <c:pt idx="19">
                        <c:v>17538748</c:v>
                      </c:pt>
                      <c:pt idx="20">
                        <c:v>18175613</c:v>
                      </c:pt>
                      <c:pt idx="21">
                        <c:v>18839909</c:v>
                      </c:pt>
                      <c:pt idx="22">
                        <c:v>19516796.369918685</c:v>
                      </c:pt>
                      <c:pt idx="23">
                        <c:v>20453474</c:v>
                      </c:pt>
                      <c:pt idx="24">
                        <c:v>21034067.661355123</c:v>
                      </c:pt>
                      <c:pt idx="25">
                        <c:v>21594902.360189781</c:v>
                      </c:pt>
                      <c:pt idx="26">
                        <c:v>21841109.280079369</c:v>
                      </c:pt>
                      <c:pt idx="27">
                        <c:v>22305058.134527978</c:v>
                      </c:pt>
                      <c:pt idx="28">
                        <c:v>22785190.496743515</c:v>
                      </c:pt>
                      <c:pt idx="29">
                        <c:v>23281484.103485681</c:v>
                      </c:pt>
                      <c:pt idx="30">
                        <c:v>23794035.740453858</c:v>
                      </c:pt>
                      <c:pt idx="31">
                        <c:v>24323034.779761218</c:v>
                      </c:pt>
                      <c:pt idx="32">
                        <c:v>24868743.802482679</c:v>
                      </c:pt>
                      <c:pt idx="33">
                        <c:v>25431484.440393329</c:v>
                      </c:pt>
                      <c:pt idx="34">
                        <c:v>26011627.06803298</c:v>
                      </c:pt>
                      <c:pt idx="35">
                        <c:v>26609583.338109981</c:v>
                      </c:pt>
                      <c:pt idx="36">
                        <c:v>27225800.818836786</c:v>
                      </c:pt>
                      <c:pt idx="37">
                        <c:v>27860759.187172893</c:v>
                      </c:pt>
                      <c:pt idx="38">
                        <c:v>28514967.575816352</c:v>
                      </c:pt>
                      <c:pt idx="39">
                        <c:v>29188452.39579954</c:v>
                      </c:pt>
                      <c:pt idx="40">
                        <c:v>29878904.277633086</c:v>
                      </c:pt>
                      <c:pt idx="41">
                        <c:v>30590219.793390166</c:v>
                      </c:pt>
                      <c:pt idx="42">
                        <c:v>31323012.110215507</c:v>
                      </c:pt>
                      <c:pt idx="43">
                        <c:v>32077919.834751382</c:v>
                      </c:pt>
                      <c:pt idx="44">
                        <c:v>32855607.179746583</c:v>
                      </c:pt>
                      <c:pt idx="45">
                        <c:v>33656764.293617561</c:v>
                      </c:pt>
                      <c:pt idx="46">
                        <c:v>34482107.718594514</c:v>
                      </c:pt>
                      <c:pt idx="47">
                        <c:v>35332380.952332698</c:v>
                      </c:pt>
                      <c:pt idx="48">
                        <c:v>36208355.094697371</c:v>
                      </c:pt>
                      <c:pt idx="49">
                        <c:v>37110829.566474989</c:v>
                      </c:pt>
                      <c:pt idx="50">
                        <c:v>38040632.890493996</c:v>
                      </c:pt>
                      <c:pt idx="51">
                        <c:v>38998623.528401032</c:v>
                      </c:pt>
                      <c:pt idx="52">
                        <c:v>39985690.768387005</c:v>
                      </c:pt>
                      <c:pt idx="53">
                        <c:v>41002755.660681881</c:v>
                      </c:pt>
                      <c:pt idx="54">
                        <c:v>42050771.998772435</c:v>
                      </c:pt>
                      <c:pt idx="55">
                        <c:v>43118820.480396241</c:v>
                      </c:pt>
                      <c:pt idx="56">
                        <c:v>44219539.766696215</c:v>
                      </c:pt>
                      <c:pt idx="57">
                        <c:v>45350860.683183491</c:v>
                      </c:pt>
                      <c:pt idx="58">
                        <c:v>46513715.760948926</c:v>
                      </c:pt>
                      <c:pt idx="59">
                        <c:v>47708254.991094545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13-45FC-A215-4A2AD563383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'POD1 AT&amp;T-AAA'!$A$12</c15:sqref>
                        </c15:formulaRef>
                      </c:ext>
                    </c:extLst>
                    <c:strCache>
                      <c:ptCount val="1"/>
                      <c:pt idx="0">
                        <c:v>TPS THRESHOLD Per DC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'POD1 AT&amp;T-AAA'!$B$6:$BI$6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43280</c:v>
                      </c:pt>
                      <c:pt idx="10">
                        <c:v>43281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'POD1 AT&amp;T-AAA'!$B$12:$BI$12</c15:sqref>
                        </c15:formulaRef>
                      </c:ext>
                    </c:extLst>
                    <c:numCache>
                      <c:formatCode>#,##0_);\(#,##0\)</c:formatCode>
                      <c:ptCount val="60"/>
                      <c:pt idx="0">
                        <c:v>7000</c:v>
                      </c:pt>
                      <c:pt idx="1">
                        <c:v>7000</c:v>
                      </c:pt>
                      <c:pt idx="2">
                        <c:v>7000</c:v>
                      </c:pt>
                      <c:pt idx="3">
                        <c:v>7000</c:v>
                      </c:pt>
                      <c:pt idx="4">
                        <c:v>7000</c:v>
                      </c:pt>
                      <c:pt idx="5">
                        <c:v>7000</c:v>
                      </c:pt>
                      <c:pt idx="6">
                        <c:v>7000</c:v>
                      </c:pt>
                      <c:pt idx="7">
                        <c:v>7000</c:v>
                      </c:pt>
                      <c:pt idx="8">
                        <c:v>7000</c:v>
                      </c:pt>
                      <c:pt idx="9">
                        <c:v>7000</c:v>
                      </c:pt>
                      <c:pt idx="10">
                        <c:v>7000</c:v>
                      </c:pt>
                      <c:pt idx="11">
                        <c:v>7000</c:v>
                      </c:pt>
                      <c:pt idx="12">
                        <c:v>7000</c:v>
                      </c:pt>
                      <c:pt idx="13">
                        <c:v>7000</c:v>
                      </c:pt>
                      <c:pt idx="14">
                        <c:v>7000</c:v>
                      </c:pt>
                      <c:pt idx="15">
                        <c:v>7000</c:v>
                      </c:pt>
                      <c:pt idx="16">
                        <c:v>7000</c:v>
                      </c:pt>
                      <c:pt idx="17">
                        <c:v>7000</c:v>
                      </c:pt>
                      <c:pt idx="18">
                        <c:v>7000</c:v>
                      </c:pt>
                      <c:pt idx="19">
                        <c:v>7000</c:v>
                      </c:pt>
                      <c:pt idx="20">
                        <c:v>7000</c:v>
                      </c:pt>
                      <c:pt idx="21">
                        <c:v>7000</c:v>
                      </c:pt>
                      <c:pt idx="22">
                        <c:v>7000</c:v>
                      </c:pt>
                      <c:pt idx="23">
                        <c:v>7000</c:v>
                      </c:pt>
                      <c:pt idx="24">
                        <c:v>7000</c:v>
                      </c:pt>
                      <c:pt idx="25">
                        <c:v>7000</c:v>
                      </c:pt>
                      <c:pt idx="26">
                        <c:v>7000</c:v>
                      </c:pt>
                      <c:pt idx="27">
                        <c:v>7000</c:v>
                      </c:pt>
                      <c:pt idx="28">
                        <c:v>7000</c:v>
                      </c:pt>
                      <c:pt idx="29">
                        <c:v>7000</c:v>
                      </c:pt>
                      <c:pt idx="30">
                        <c:v>7000</c:v>
                      </c:pt>
                      <c:pt idx="31">
                        <c:v>7000</c:v>
                      </c:pt>
                      <c:pt idx="32">
                        <c:v>7000</c:v>
                      </c:pt>
                      <c:pt idx="33">
                        <c:v>7000</c:v>
                      </c:pt>
                      <c:pt idx="34">
                        <c:v>7000</c:v>
                      </c:pt>
                      <c:pt idx="35">
                        <c:v>7000</c:v>
                      </c:pt>
                      <c:pt idx="36">
                        <c:v>7000</c:v>
                      </c:pt>
                      <c:pt idx="37">
                        <c:v>7000</c:v>
                      </c:pt>
                      <c:pt idx="38">
                        <c:v>7000</c:v>
                      </c:pt>
                      <c:pt idx="39">
                        <c:v>7000</c:v>
                      </c:pt>
                      <c:pt idx="40">
                        <c:v>7000</c:v>
                      </c:pt>
                      <c:pt idx="41">
                        <c:v>7000</c:v>
                      </c:pt>
                      <c:pt idx="42">
                        <c:v>7000</c:v>
                      </c:pt>
                      <c:pt idx="43">
                        <c:v>7000</c:v>
                      </c:pt>
                      <c:pt idx="44">
                        <c:v>7000</c:v>
                      </c:pt>
                      <c:pt idx="45">
                        <c:v>7000</c:v>
                      </c:pt>
                      <c:pt idx="46">
                        <c:v>7000</c:v>
                      </c:pt>
                      <c:pt idx="47">
                        <c:v>7000</c:v>
                      </c:pt>
                      <c:pt idx="48">
                        <c:v>7000</c:v>
                      </c:pt>
                      <c:pt idx="49">
                        <c:v>7000</c:v>
                      </c:pt>
                      <c:pt idx="50">
                        <c:v>7000</c:v>
                      </c:pt>
                      <c:pt idx="51">
                        <c:v>7000</c:v>
                      </c:pt>
                      <c:pt idx="52">
                        <c:v>7000</c:v>
                      </c:pt>
                      <c:pt idx="53">
                        <c:v>7000</c:v>
                      </c:pt>
                      <c:pt idx="54">
                        <c:v>7000</c:v>
                      </c:pt>
                      <c:pt idx="55">
                        <c:v>7000</c:v>
                      </c:pt>
                      <c:pt idx="56">
                        <c:v>7000</c:v>
                      </c:pt>
                      <c:pt idx="57">
                        <c:v>7000</c:v>
                      </c:pt>
                      <c:pt idx="58">
                        <c:v>7000</c:v>
                      </c:pt>
                      <c:pt idx="59">
                        <c:v>7000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13-45FC-A215-4A2AD5633837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POD1 - AT&amp;T -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 AT&amp;T-AAA'!$A$63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AT&amp;T-AAA'!$B$62:$BI$62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AT&amp;T-AAA'!$B$63:$BI$63</c:f>
              <c:numCache>
                <c:formatCode>#,##0_);\(#,##0\)</c:formatCode>
                <c:ptCount val="60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6000</c:v>
                </c:pt>
                <c:pt idx="35">
                  <c:v>6000</c:v>
                </c:pt>
                <c:pt idx="36">
                  <c:v>6000</c:v>
                </c:pt>
                <c:pt idx="37">
                  <c:v>6000</c:v>
                </c:pt>
                <c:pt idx="38">
                  <c:v>6000</c:v>
                </c:pt>
                <c:pt idx="39">
                  <c:v>6000</c:v>
                </c:pt>
                <c:pt idx="40">
                  <c:v>6000</c:v>
                </c:pt>
                <c:pt idx="41">
                  <c:v>7000</c:v>
                </c:pt>
                <c:pt idx="42">
                  <c:v>7000</c:v>
                </c:pt>
                <c:pt idx="43">
                  <c:v>7000</c:v>
                </c:pt>
                <c:pt idx="44">
                  <c:v>7000</c:v>
                </c:pt>
                <c:pt idx="45">
                  <c:v>7000</c:v>
                </c:pt>
                <c:pt idx="46">
                  <c:v>7000</c:v>
                </c:pt>
                <c:pt idx="47">
                  <c:v>8000</c:v>
                </c:pt>
                <c:pt idx="48">
                  <c:v>8000</c:v>
                </c:pt>
                <c:pt idx="49">
                  <c:v>8000</c:v>
                </c:pt>
                <c:pt idx="50">
                  <c:v>8000</c:v>
                </c:pt>
                <c:pt idx="51">
                  <c:v>8000</c:v>
                </c:pt>
                <c:pt idx="52">
                  <c:v>9000</c:v>
                </c:pt>
                <c:pt idx="53">
                  <c:v>9000</c:v>
                </c:pt>
                <c:pt idx="54">
                  <c:v>9000</c:v>
                </c:pt>
                <c:pt idx="55">
                  <c:v>9000</c:v>
                </c:pt>
                <c:pt idx="56">
                  <c:v>9000</c:v>
                </c:pt>
                <c:pt idx="57">
                  <c:v>10000</c:v>
                </c:pt>
                <c:pt idx="58">
                  <c:v>10000</c:v>
                </c:pt>
                <c:pt idx="59">
                  <c:v>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6D-498B-BF41-FF28DE091E94}"/>
            </c:ext>
          </c:extLst>
        </c:ser>
        <c:ser>
          <c:idx val="2"/>
          <c:order val="1"/>
          <c:tx>
            <c:strRef>
              <c:f>'POD1 AT&amp;T-AAA'!$A$66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AT&amp;T-AAA'!$B$62:$BI$62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AT&amp;T-AAA'!$B$66:$BI$66</c:f>
              <c:numCache>
                <c:formatCode>#,##0_);\(#,##0\)</c:formatCode>
                <c:ptCount val="60"/>
                <c:pt idx="0">
                  <c:v>666.21439198165115</c:v>
                </c:pt>
                <c:pt idx="1">
                  <c:v>666.21439198165115</c:v>
                </c:pt>
                <c:pt idx="2">
                  <c:v>666.21439198165115</c:v>
                </c:pt>
                <c:pt idx="3">
                  <c:v>666.21439198165115</c:v>
                </c:pt>
                <c:pt idx="4">
                  <c:v>666.21439198165115</c:v>
                </c:pt>
                <c:pt idx="5">
                  <c:v>666.21439198165115</c:v>
                </c:pt>
                <c:pt idx="6">
                  <c:v>666.21439198165115</c:v>
                </c:pt>
                <c:pt idx="7">
                  <c:v>666.21439198165115</c:v>
                </c:pt>
                <c:pt idx="8">
                  <c:v>666.21439198165115</c:v>
                </c:pt>
                <c:pt idx="9">
                  <c:v>666.21439198165115</c:v>
                </c:pt>
                <c:pt idx="10">
                  <c:v>666.21439198165115</c:v>
                </c:pt>
                <c:pt idx="11">
                  <c:v>697.08528141449642</c:v>
                </c:pt>
                <c:pt idx="12">
                  <c:v>732.08134175426358</c:v>
                </c:pt>
                <c:pt idx="13">
                  <c:v>758.7984625298734</c:v>
                </c:pt>
                <c:pt idx="14">
                  <c:v>788.76808622095587</c:v>
                </c:pt>
                <c:pt idx="15">
                  <c:v>824.92481136210813</c:v>
                </c:pt>
                <c:pt idx="16">
                  <c:v>862.30878385308597</c:v>
                </c:pt>
                <c:pt idx="17">
                  <c:v>894.9538798984405</c:v>
                </c:pt>
                <c:pt idx="18">
                  <c:v>928.88685707338971</c:v>
                </c:pt>
                <c:pt idx="19">
                  <c:v>957.19224450860918</c:v>
                </c:pt>
                <c:pt idx="20">
                  <c:v>991.94969919117682</c:v>
                </c:pt>
                <c:pt idx="21">
                  <c:v>1028.2042242723337</c:v>
                </c:pt>
                <c:pt idx="22">
                  <c:v>1065.1459341875454</c:v>
                </c:pt>
                <c:pt idx="23">
                  <c:v>1116.265920809084</c:v>
                </c:pt>
                <c:pt idx="24">
                  <c:v>1147.9523188267749</c:v>
                </c:pt>
                <c:pt idx="25">
                  <c:v>1178.5603544845001</c:v>
                </c:pt>
                <c:pt idx="26">
                  <c:v>1191.9973087222065</c:v>
                </c:pt>
                <c:pt idx="27">
                  <c:v>1217.3177161610308</c:v>
                </c:pt>
                <c:pt idx="28">
                  <c:v>1243.5213524439803</c:v>
                </c:pt>
                <c:pt idx="29">
                  <c:v>1270.6070025355837</c:v>
                </c:pt>
                <c:pt idx="30">
                  <c:v>1298.5799485985597</c:v>
                </c:pt>
                <c:pt idx="31">
                  <c:v>1327.4505257787275</c:v>
                </c:pt>
                <c:pt idx="32">
                  <c:v>1357.2330646639064</c:v>
                </c:pt>
                <c:pt idx="33">
                  <c:v>1387.9451185846251</c:v>
                </c:pt>
                <c:pt idx="34">
                  <c:v>1419.606901049686</c:v>
                </c:pt>
                <c:pt idx="35">
                  <c:v>1452.2408783594119</c:v>
                </c:pt>
                <c:pt idx="36">
                  <c:v>1485.8714769336279</c:v>
                </c:pt>
                <c:pt idx="37">
                  <c:v>1520.5248755546218</c:v>
                </c:pt>
                <c:pt idx="38">
                  <c:v>1556.2288605769274</c:v>
                </c:pt>
                <c:pt idx="39">
                  <c:v>1592.9848734053335</c:v>
                </c:pt>
                <c:pt idx="40">
                  <c:v>1630.6668782153376</c:v>
                </c:pt>
                <c:pt idx="41">
                  <c:v>1669.4875337764595</c:v>
                </c:pt>
                <c:pt idx="42">
                  <c:v>1709.4803042125654</c:v>
                </c:pt>
                <c:pt idx="43">
                  <c:v>1750.6800420299614</c:v>
                </c:pt>
                <c:pt idx="44">
                  <c:v>1793.122997210223</c:v>
                </c:pt>
                <c:pt idx="45">
                  <c:v>1836.8468351962754</c:v>
                </c:pt>
                <c:pt idx="46">
                  <c:v>1881.8906618961123</c:v>
                </c:pt>
                <c:pt idx="47">
                  <c:v>1928.2950543332147</c:v>
                </c:pt>
                <c:pt idx="48">
                  <c:v>1976.1020959453954</c:v>
                </c:pt>
                <c:pt idx="49">
                  <c:v>2025.3554158090787</c:v>
                </c:pt>
                <c:pt idx="50">
                  <c:v>2076.1002312696414</c:v>
                </c:pt>
                <c:pt idx="51">
                  <c:v>2128.3833936091924</c:v>
                </c:pt>
                <c:pt idx="52">
                  <c:v>2182.2534364949838</c:v>
                </c:pt>
                <c:pt idx="53">
                  <c:v>2237.7606270348465</c:v>
                </c:pt>
                <c:pt idx="54">
                  <c:v>2294.9570193279906</c:v>
                </c:pt>
                <c:pt idx="55">
                  <c:v>2353.2466830696389</c:v>
                </c:pt>
                <c:pt idx="56">
                  <c:v>2413.3193840530489</c:v>
                </c:pt>
                <c:pt idx="57">
                  <c:v>2475.0621953022896</c:v>
                </c:pt>
                <c:pt idx="58">
                  <c:v>2538.5260105030402</c:v>
                </c:pt>
                <c:pt idx="59">
                  <c:v>2603.7190155485923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6D-498B-BF41-FF28DE091E94}"/>
            </c:ext>
          </c:extLst>
        </c:ser>
        <c:ser>
          <c:idx val="3"/>
          <c:order val="2"/>
          <c:tx>
            <c:strRef>
              <c:f>'POD1 AT&amp;T-AAA'!$A$67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AT&amp;T-AAA'!$B$62:$BI$62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AT&amp;T-AAA'!$B$67:$BI$67</c:f>
              <c:numCache>
                <c:formatCode>#,##0_);\(#,##0\)</c:formatCode>
                <c:ptCount val="60"/>
                <c:pt idx="0">
                  <c:v>639.21576236069041</c:v>
                </c:pt>
                <c:pt idx="1">
                  <c:v>639.21576236069041</c:v>
                </c:pt>
                <c:pt idx="2">
                  <c:v>639.21576236069041</c:v>
                </c:pt>
                <c:pt idx="3">
                  <c:v>639.21576236069041</c:v>
                </c:pt>
                <c:pt idx="4">
                  <c:v>639.21576236069041</c:v>
                </c:pt>
                <c:pt idx="5">
                  <c:v>639.21576236069041</c:v>
                </c:pt>
                <c:pt idx="6">
                  <c:v>639.21576236069041</c:v>
                </c:pt>
                <c:pt idx="7">
                  <c:v>639.21576236069041</c:v>
                </c:pt>
                <c:pt idx="8">
                  <c:v>639.21576236069041</c:v>
                </c:pt>
                <c:pt idx="9">
                  <c:v>639.21576236069041</c:v>
                </c:pt>
                <c:pt idx="10">
                  <c:v>639.21576236069041</c:v>
                </c:pt>
                <c:pt idx="11">
                  <c:v>668.83559549709662</c:v>
                </c:pt>
                <c:pt idx="12">
                  <c:v>702.41342518517251</c:v>
                </c:pt>
                <c:pt idx="13">
                  <c:v>728.04782295593475</c:v>
                </c:pt>
                <c:pt idx="14">
                  <c:v>756.80291453895461</c:v>
                </c:pt>
                <c:pt idx="15">
                  <c:v>791.49437257969305</c:v>
                </c:pt>
                <c:pt idx="16">
                  <c:v>827.36334323463745</c:v>
                </c:pt>
                <c:pt idx="17">
                  <c:v>858.68548248458637</c:v>
                </c:pt>
                <c:pt idx="18">
                  <c:v>891.24331091806505</c:v>
                </c:pt>
                <c:pt idx="19">
                  <c:v>918.40161014738703</c:v>
                </c:pt>
                <c:pt idx="20">
                  <c:v>951.75050377688206</c:v>
                </c:pt>
                <c:pt idx="21">
                  <c:v>986.53579837228108</c:v>
                </c:pt>
                <c:pt idx="22">
                  <c:v>1021.9804293357771</c:v>
                </c:pt>
                <c:pt idx="23">
                  <c:v>1071.0287561408443</c:v>
                </c:pt>
                <c:pt idx="24">
                  <c:v>1101.4310490200114</c:v>
                </c:pt>
                <c:pt idx="25">
                  <c:v>1130.7986806455001</c:v>
                </c:pt>
                <c:pt idx="26">
                  <c:v>1143.691096435728</c:v>
                </c:pt>
                <c:pt idx="27">
                  <c:v>1167.9853832885658</c:v>
                </c:pt>
                <c:pt idx="28">
                  <c:v>1193.1271057503184</c:v>
                </c:pt>
                <c:pt idx="29">
                  <c:v>1219.1150980253578</c:v>
                </c:pt>
                <c:pt idx="30">
                  <c:v>1245.9544282144482</c:v>
                </c:pt>
                <c:pt idx="31">
                  <c:v>1273.6550126271043</c:v>
                </c:pt>
                <c:pt idx="32">
                  <c:v>1302.2306010978064</c:v>
                </c:pt>
                <c:pt idx="33">
                  <c:v>1331.6980356006857</c:v>
                </c:pt>
                <c:pt idx="34">
                  <c:v>1362.0767104832596</c:v>
                </c:pt>
                <c:pt idx="35">
                  <c:v>1393.3881815892041</c:v>
                </c:pt>
                <c:pt idx="36">
                  <c:v>1425.6558854469972</c:v>
                </c:pt>
                <c:pt idx="37">
                  <c:v>1458.9049399323255</c:v>
                </c:pt>
                <c:pt idx="38">
                  <c:v>1493.1620053455513</c:v>
                </c:pt>
                <c:pt idx="39">
                  <c:v>1528.4284646779035</c:v>
                </c:pt>
                <c:pt idx="40">
                  <c:v>1564.5833897617936</c:v>
                </c:pt>
                <c:pt idx="41">
                  <c:v>1601.8308212770944</c:v>
                </c:pt>
                <c:pt idx="42">
                  <c:v>1640.202867199416</c:v>
                </c:pt>
                <c:pt idx="43">
                  <c:v>1679.7329676220033</c:v>
                </c:pt>
                <c:pt idx="44">
                  <c:v>1720.4559034800723</c:v>
                </c:pt>
                <c:pt idx="45">
                  <c:v>1762.4078138080013</c:v>
                </c:pt>
                <c:pt idx="46">
                  <c:v>1805.6262197297576</c:v>
                </c:pt>
                <c:pt idx="47">
                  <c:v>1850.1500538671985</c:v>
                </c:pt>
                <c:pt idx="48">
                  <c:v>1896.0196942084126</c:v>
                </c:pt>
                <c:pt idx="49">
                  <c:v>1943.2770017424216</c:v>
                </c:pt>
                <c:pt idx="50">
                  <c:v>1991.9653613619021</c:v>
                </c:pt>
                <c:pt idx="51">
                  <c:v>2042.1297256802645</c:v>
                </c:pt>
                <c:pt idx="52">
                  <c:v>2093.8166615166679</c:v>
                </c:pt>
                <c:pt idx="53">
                  <c:v>2147.0743988824133</c:v>
                </c:pt>
                <c:pt idx="54">
                  <c:v>2201.9528823615724</c:v>
                </c:pt>
                <c:pt idx="55">
                  <c:v>2257.8803319856147</c:v>
                </c:pt>
                <c:pt idx="56">
                  <c:v>2315.5185604873404</c:v>
                </c:pt>
                <c:pt idx="57">
                  <c:v>2374.7592173059074</c:v>
                </c:pt>
                <c:pt idx="58">
                  <c:v>2435.6511336381245</c:v>
                </c:pt>
                <c:pt idx="59">
                  <c:v>2498.2021636403774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6D-498B-BF41-FF28DE091E94}"/>
            </c:ext>
          </c:extLst>
        </c:ser>
        <c:ser>
          <c:idx val="1"/>
          <c:order val="3"/>
          <c:tx>
            <c:strRef>
              <c:f>'POD1 AT&amp;T-AAA'!$A$65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 AT&amp;T-AAA'!$B$65:$BI$65</c:f>
              <c:numCache>
                <c:formatCode>#,##0_);\(#,##0\)</c:formatCode>
                <c:ptCount val="60"/>
                <c:pt idx="0">
                  <c:v>2610.8603086846833</c:v>
                </c:pt>
                <c:pt idx="1">
                  <c:v>2610.8603086846833</c:v>
                </c:pt>
                <c:pt idx="2">
                  <c:v>2610.8603086846833</c:v>
                </c:pt>
                <c:pt idx="3">
                  <c:v>2610.8603086846833</c:v>
                </c:pt>
                <c:pt idx="4">
                  <c:v>2610.8603086846833</c:v>
                </c:pt>
                <c:pt idx="5">
                  <c:v>2610.8603086846833</c:v>
                </c:pt>
                <c:pt idx="6">
                  <c:v>2610.8603086846833</c:v>
                </c:pt>
                <c:pt idx="7">
                  <c:v>2610.8603086846833</c:v>
                </c:pt>
                <c:pt idx="8">
                  <c:v>2610.8603086846833</c:v>
                </c:pt>
                <c:pt idx="9">
                  <c:v>2610.8603086846833</c:v>
                </c:pt>
                <c:pt idx="10">
                  <c:v>2610.8603086846833</c:v>
                </c:pt>
                <c:pt idx="11">
                  <c:v>2731.8417538231861</c:v>
                </c:pt>
                <c:pt idx="12">
                  <c:v>2868.989533878872</c:v>
                </c:pt>
                <c:pt idx="13">
                  <c:v>2973.6925709716161</c:v>
                </c:pt>
                <c:pt idx="14">
                  <c:v>3091.142001519821</c:v>
                </c:pt>
                <c:pt idx="15">
                  <c:v>3232.8383678836026</c:v>
                </c:pt>
                <c:pt idx="16">
                  <c:v>3379.3442541754466</c:v>
                </c:pt>
                <c:pt idx="17">
                  <c:v>3507.2787247660535</c:v>
                </c:pt>
                <c:pt idx="18">
                  <c:v>3640.2603359829095</c:v>
                </c:pt>
                <c:pt idx="19">
                  <c:v>3751.1877093119924</c:v>
                </c:pt>
                <c:pt idx="20">
                  <c:v>3887.4004059361177</c:v>
                </c:pt>
                <c:pt idx="21">
                  <c:v>4029.4800452892296</c:v>
                </c:pt>
                <c:pt idx="22">
                  <c:v>4174.2527270466453</c:v>
                </c:pt>
                <c:pt idx="23">
                  <c:v>4374.5893538998571</c:v>
                </c:pt>
                <c:pt idx="24">
                  <c:v>4498.7667356935726</c:v>
                </c:pt>
                <c:pt idx="25">
                  <c:v>4618.7180702599999</c:v>
                </c:pt>
                <c:pt idx="26">
                  <c:v>4671.3768103158691</c:v>
                </c:pt>
                <c:pt idx="27">
                  <c:v>4770.6061988991933</c:v>
                </c:pt>
                <c:pt idx="28">
                  <c:v>4873.2969163885973</c:v>
                </c:pt>
                <c:pt idx="29">
                  <c:v>4979.4442011218835</c:v>
                </c:pt>
                <c:pt idx="30">
                  <c:v>5089.0687536260157</c:v>
                </c:pt>
                <c:pt idx="31">
                  <c:v>5202.2110768116636</c:v>
                </c:pt>
                <c:pt idx="32">
                  <c:v>5318.9273315234259</c:v>
                </c:pt>
                <c:pt idx="33">
                  <c:v>5439.2863083706216</c:v>
                </c:pt>
                <c:pt idx="34">
                  <c:v>5563.3672230658913</c:v>
                </c:pt>
                <c:pt idx="35">
                  <c:v>5691.2581198972321</c:v>
                </c:pt>
                <c:pt idx="36">
                  <c:v>5823.0547247612503</c:v>
                </c:pt>
                <c:pt idx="37">
                  <c:v>5958.859630973895</c:v>
                </c:pt>
                <c:pt idx="38">
                  <c:v>6098.7817318449579</c:v>
                </c:pt>
                <c:pt idx="39">
                  <c:v>6242.8266761664745</c:v>
                </c:pt>
                <c:pt idx="40">
                  <c:v>6390.5005359542629</c:v>
                </c:pt>
                <c:pt idx="41">
                  <c:v>6542.6367101071082</c:v>
                </c:pt>
                <c:pt idx="42">
                  <c:v>6699.3663428239634</c:v>
                </c:pt>
                <c:pt idx="43">
                  <c:v>6860.8260193039296</c:v>
                </c:pt>
                <c:pt idx="44">
                  <c:v>7027.1578013805902</c:v>
                </c:pt>
                <c:pt idx="45">
                  <c:v>7198.5092980085537</c:v>
                </c:pt>
                <c:pt idx="46">
                  <c:v>7375.0337632517403</c:v>
                </c:pt>
                <c:pt idx="47">
                  <c:v>7556.8902164008268</c:v>
                </c:pt>
                <c:pt idx="48">
                  <c:v>7744.243580307616</c:v>
                </c:pt>
                <c:pt idx="49">
                  <c:v>7937.2648351030002</c:v>
                </c:pt>
                <c:pt idx="50">
                  <c:v>8136.131185263087</c:v>
                </c:pt>
                <c:pt idx="51">
                  <c:v>8341.0262385789138</c:v>
                </c:pt>
                <c:pt idx="52">
                  <c:v>8552.1401960233034</c:v>
                </c:pt>
                <c:pt idx="53">
                  <c:v>8769.6700518345206</c:v>
                </c:pt>
                <c:pt idx="54">
                  <c:v>8993.8198033791268</c:v>
                </c:pt>
                <c:pt idx="55">
                  <c:v>9222.2540301105073</c:v>
                </c:pt>
                <c:pt idx="56">
                  <c:v>9457.6758890807796</c:v>
                </c:pt>
                <c:pt idx="57">
                  <c:v>9699.6428252163932</c:v>
                </c:pt>
                <c:pt idx="58">
                  <c:v>9948.3542882823294</c:v>
                </c:pt>
                <c:pt idx="59">
                  <c:v>10203.84235837794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6D-498B-BF41-FF28DE091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72688194880668E-2"/>
          <c:y val="1.8821496434920735E-2"/>
          <c:w val="0.97659810411972958"/>
          <c:h val="0.8548649989972229"/>
        </c:manualLayout>
      </c:layout>
      <c:lineChart>
        <c:grouping val="standard"/>
        <c:varyColors val="0"/>
        <c:ser>
          <c:idx val="1"/>
          <c:order val="1"/>
          <c:tx>
            <c:strRef>
              <c:f>'POD3 EE'!$A$10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'POD3 EE'!$B$6:$BH$6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'POD3 EE'!$B$10:$BH$10</c:f>
              <c:numCache>
                <c:formatCode>#,##0_);\(#,##0\)</c:formatCode>
                <c:ptCount val="59"/>
                <c:pt idx="0">
                  <c:v>5749.0802599999997</c:v>
                </c:pt>
                <c:pt idx="1">
                  <c:v>6390.3352599999998</c:v>
                </c:pt>
                <c:pt idx="2">
                  <c:v>6815.3229599999995</c:v>
                </c:pt>
                <c:pt idx="3">
                  <c:v>6783.5704199999991</c:v>
                </c:pt>
                <c:pt idx="4">
                  <c:v>7020.7375399999992</c:v>
                </c:pt>
                <c:pt idx="5">
                  <c:v>7173.0552799999996</c:v>
                </c:pt>
                <c:pt idx="6">
                  <c:v>7634.5829399999993</c:v>
                </c:pt>
                <c:pt idx="7">
                  <c:v>7752.6479399999989</c:v>
                </c:pt>
                <c:pt idx="8">
                  <c:v>7736.4521999999997</c:v>
                </c:pt>
                <c:pt idx="9">
                  <c:v>7813.5509599999996</c:v>
                </c:pt>
                <c:pt idx="10">
                  <c:v>7988.1204799999996</c:v>
                </c:pt>
                <c:pt idx="11">
                  <c:v>8391.5045999999984</c:v>
                </c:pt>
                <c:pt idx="12">
                  <c:v>8734.8283599999995</c:v>
                </c:pt>
                <c:pt idx="13">
                  <c:v>9206.5234999999993</c:v>
                </c:pt>
                <c:pt idx="14">
                  <c:v>10846.275039999999</c:v>
                </c:pt>
                <c:pt idx="15">
                  <c:v>10720.005679999998</c:v>
                </c:pt>
                <c:pt idx="16">
                  <c:v>11092.748459999999</c:v>
                </c:pt>
                <c:pt idx="17">
                  <c:v>11765.533759999998</c:v>
                </c:pt>
                <c:pt idx="18">
                  <c:v>12236.155110399999</c:v>
                </c:pt>
                <c:pt idx="19">
                  <c:v>12725.601314815998</c:v>
                </c:pt>
                <c:pt idx="20">
                  <c:v>13234.625367408637</c:v>
                </c:pt>
                <c:pt idx="21">
                  <c:v>13764.010382104983</c:v>
                </c:pt>
                <c:pt idx="22">
                  <c:v>13901.650485926033</c:v>
                </c:pt>
                <c:pt idx="23">
                  <c:v>14040.666990785294</c:v>
                </c:pt>
                <c:pt idx="24">
                  <c:v>14181.073660693148</c:v>
                </c:pt>
                <c:pt idx="25">
                  <c:v>14322.884397300078</c:v>
                </c:pt>
                <c:pt idx="26">
                  <c:v>14466.11324127308</c:v>
                </c:pt>
                <c:pt idx="27">
                  <c:v>14610.77437368581</c:v>
                </c:pt>
                <c:pt idx="28">
                  <c:v>14756.882117422669</c:v>
                </c:pt>
                <c:pt idx="29">
                  <c:v>14904.450938596896</c:v>
                </c:pt>
                <c:pt idx="30">
                  <c:v>15053.495447982865</c:v>
                </c:pt>
                <c:pt idx="31">
                  <c:v>15204.030402462695</c:v>
                </c:pt>
                <c:pt idx="32">
                  <c:v>15356.07070648732</c:v>
                </c:pt>
                <c:pt idx="33">
                  <c:v>15509.631413552195</c:v>
                </c:pt>
                <c:pt idx="34">
                  <c:v>15664.727727687718</c:v>
                </c:pt>
                <c:pt idx="35">
                  <c:v>15821.375004964595</c:v>
                </c:pt>
                <c:pt idx="36">
                  <c:v>15979.588755014242</c:v>
                </c:pt>
                <c:pt idx="37">
                  <c:v>16139.384642564384</c:v>
                </c:pt>
                <c:pt idx="38">
                  <c:v>16300.778488990029</c:v>
                </c:pt>
                <c:pt idx="39">
                  <c:v>16463.78627387993</c:v>
                </c:pt>
                <c:pt idx="40">
                  <c:v>16628.424136618727</c:v>
                </c:pt>
                <c:pt idx="41">
                  <c:v>16794.708377984913</c:v>
                </c:pt>
                <c:pt idx="42">
                  <c:v>16962.655461764763</c:v>
                </c:pt>
                <c:pt idx="43">
                  <c:v>17132.282016382411</c:v>
                </c:pt>
                <c:pt idx="44">
                  <c:v>17303.604836546237</c:v>
                </c:pt>
                <c:pt idx="45">
                  <c:v>17476.6408849117</c:v>
                </c:pt>
                <c:pt idx="46">
                  <c:v>17651.407293760814</c:v>
                </c:pt>
                <c:pt idx="47">
                  <c:v>17827.921366698421</c:v>
                </c:pt>
                <c:pt idx="48">
                  <c:v>18006.20058036541</c:v>
                </c:pt>
                <c:pt idx="49">
                  <c:v>18186.262586169061</c:v>
                </c:pt>
                <c:pt idx="50">
                  <c:v>18368.125212030751</c:v>
                </c:pt>
                <c:pt idx="51">
                  <c:v>18551.806464151057</c:v>
                </c:pt>
                <c:pt idx="52">
                  <c:v>18737.324528792571</c:v>
                </c:pt>
                <c:pt idx="53">
                  <c:v>18924.697774080498</c:v>
                </c:pt>
                <c:pt idx="54">
                  <c:v>19113.944751821298</c:v>
                </c:pt>
                <c:pt idx="55">
                  <c:v>19305.084199339512</c:v>
                </c:pt>
                <c:pt idx="56">
                  <c:v>19498.135041332906</c:v>
                </c:pt>
                <c:pt idx="57">
                  <c:v>19693.116391746236</c:v>
                </c:pt>
                <c:pt idx="58">
                  <c:v>19890.047555663699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F-41BE-877B-2B0534424F95}"/>
            </c:ext>
          </c:extLst>
        </c:ser>
        <c:ser>
          <c:idx val="2"/>
          <c:order val="2"/>
          <c:tx>
            <c:strRef>
              <c:f>'POD6 - OnStar'!$A$10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'POD6 - OnStar'!$B$10:$BH$10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01F-41BE-877B-2B0534424F95}"/>
            </c:ext>
          </c:extLst>
        </c:ser>
        <c:ser>
          <c:idx val="3"/>
          <c:order val="3"/>
          <c:tx>
            <c:strRef>
              <c:f>'POD10 VIMP'!#REF!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'POD3 EE'!$B$6:$BH$6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'POD10 VIMP'!#REF!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01F-41BE-877B-2B0534424F95}"/>
            </c:ext>
          </c:extLst>
        </c:ser>
        <c:ser>
          <c:idx val="4"/>
          <c:order val="4"/>
          <c:tx>
            <c:strRef>
              <c:f>'POD3 EE'!$A$12</c:f>
              <c:strCache>
                <c:ptCount val="1"/>
                <c:pt idx="0">
                  <c:v>AMS-AAA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'POD3 EE'!$B$6:$BH$6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'POD3 EE'!$B$12:$BH$12</c:f>
              <c:numCache>
                <c:formatCode>#,##0_);\(#,##0\)</c:formatCode>
                <c:ptCount val="59"/>
                <c:pt idx="0">
                  <c:v>2849.8190848819995</c:v>
                </c:pt>
                <c:pt idx="1">
                  <c:v>3167.6891883819999</c:v>
                </c:pt>
                <c:pt idx="2">
                  <c:v>3378.3555912719994</c:v>
                </c:pt>
                <c:pt idx="3">
                  <c:v>3362.6158571939995</c:v>
                </c:pt>
                <c:pt idx="4">
                  <c:v>3480.1795985779995</c:v>
                </c:pt>
                <c:pt idx="5">
                  <c:v>3555.6835022959995</c:v>
                </c:pt>
                <c:pt idx="6">
                  <c:v>3784.4627633579994</c:v>
                </c:pt>
                <c:pt idx="7">
                  <c:v>3842.9875838579992</c:v>
                </c:pt>
                <c:pt idx="8">
                  <c:v>3834.9593555399997</c:v>
                </c:pt>
                <c:pt idx="9">
                  <c:v>3873.1772108719997</c:v>
                </c:pt>
                <c:pt idx="10">
                  <c:v>3959.7113219359994</c:v>
                </c:pt>
                <c:pt idx="11">
                  <c:v>4159.6688302199991</c:v>
                </c:pt>
                <c:pt idx="12">
                  <c:v>4329.8544180519993</c:v>
                </c:pt>
                <c:pt idx="13">
                  <c:v>4563.6736989499996</c:v>
                </c:pt>
                <c:pt idx="14">
                  <c:v>5376.4985373279987</c:v>
                </c:pt>
                <c:pt idx="15">
                  <c:v>5313.9068155759987</c:v>
                </c:pt>
                <c:pt idx="16">
                  <c:v>5498.675411621999</c:v>
                </c:pt>
                <c:pt idx="17">
                  <c:v>5832.1750848319989</c:v>
                </c:pt>
                <c:pt idx="18">
                  <c:v>6065.4620882252793</c:v>
                </c:pt>
                <c:pt idx="19">
                  <c:v>6308.0805717542898</c:v>
                </c:pt>
                <c:pt idx="20">
                  <c:v>6560.4037946244607</c:v>
                </c:pt>
                <c:pt idx="21">
                  <c:v>6822.8199464094396</c:v>
                </c:pt>
                <c:pt idx="22">
                  <c:v>6891.0481458735339</c:v>
                </c:pt>
                <c:pt idx="23">
                  <c:v>6959.9586273322702</c:v>
                </c:pt>
                <c:pt idx="24">
                  <c:v>7029.5582136055928</c:v>
                </c:pt>
                <c:pt idx="25">
                  <c:v>7099.8537957416484</c:v>
                </c:pt>
                <c:pt idx="26">
                  <c:v>7170.8523336990656</c:v>
                </c:pt>
                <c:pt idx="27">
                  <c:v>7242.5608570360555</c:v>
                </c:pt>
                <c:pt idx="28">
                  <c:v>7314.9864656064165</c:v>
                </c:pt>
                <c:pt idx="29">
                  <c:v>7388.1363302624804</c:v>
                </c:pt>
                <c:pt idx="30">
                  <c:v>7462.0176935651061</c:v>
                </c:pt>
                <c:pt idx="31">
                  <c:v>7536.6378705007573</c:v>
                </c:pt>
                <c:pt idx="32">
                  <c:v>7612.0042492057646</c:v>
                </c:pt>
                <c:pt idx="33">
                  <c:v>7688.1242916978226</c:v>
                </c:pt>
                <c:pt idx="34">
                  <c:v>7765.005534614801</c:v>
                </c:pt>
                <c:pt idx="35">
                  <c:v>7842.6555899609493</c:v>
                </c:pt>
                <c:pt idx="36">
                  <c:v>7921.0821458605587</c:v>
                </c:pt>
                <c:pt idx="37">
                  <c:v>8000.2929673191647</c:v>
                </c:pt>
                <c:pt idx="38">
                  <c:v>8080.2958969923566</c:v>
                </c:pt>
                <c:pt idx="39">
                  <c:v>8161.098855962281</c:v>
                </c:pt>
                <c:pt idx="40">
                  <c:v>8242.7098445219017</c:v>
                </c:pt>
                <c:pt idx="41">
                  <c:v>8325.1369429671213</c:v>
                </c:pt>
                <c:pt idx="42">
                  <c:v>8408.3883123967935</c:v>
                </c:pt>
                <c:pt idx="43">
                  <c:v>8492.4721955207606</c:v>
                </c:pt>
                <c:pt idx="44">
                  <c:v>8577.3969174759695</c:v>
                </c:pt>
                <c:pt idx="45">
                  <c:v>8663.1708866507288</c:v>
                </c:pt>
                <c:pt idx="46">
                  <c:v>8749.8025955172361</c:v>
                </c:pt>
                <c:pt idx="47">
                  <c:v>8837.3006214724064</c:v>
                </c:pt>
                <c:pt idx="48">
                  <c:v>8925.6736276871325</c:v>
                </c:pt>
                <c:pt idx="49">
                  <c:v>9014.9303639640038</c:v>
                </c:pt>
                <c:pt idx="50">
                  <c:v>9105.0796676036425</c:v>
                </c:pt>
                <c:pt idx="51">
                  <c:v>9196.1304642796786</c:v>
                </c:pt>
                <c:pt idx="52">
                  <c:v>9288.0917689224771</c:v>
                </c:pt>
                <c:pt idx="53">
                  <c:v>9380.9726866117016</c:v>
                </c:pt>
                <c:pt idx="54">
                  <c:v>9474.7824134778166</c:v>
                </c:pt>
                <c:pt idx="55">
                  <c:v>9569.5302376125946</c:v>
                </c:pt>
                <c:pt idx="56">
                  <c:v>9665.2255399887199</c:v>
                </c:pt>
                <c:pt idx="57">
                  <c:v>9761.8777953886092</c:v>
                </c:pt>
                <c:pt idx="58">
                  <c:v>9859.496573342496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1F-41BE-877B-2B0534424F95}"/>
            </c:ext>
          </c:extLst>
        </c:ser>
        <c:ser>
          <c:idx val="5"/>
          <c:order val="5"/>
          <c:tx>
            <c:strRef>
              <c:f>'POD3 EE'!$A$13</c:f>
              <c:strCache>
                <c:ptCount val="1"/>
                <c:pt idx="0">
                  <c:v>LON-AAA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'POD3 EE'!$B$6:$BH$6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'POD3 EE'!$B$13:$BH$13</c:f>
              <c:numCache>
                <c:formatCode>#,##0_);\(#,##0\)</c:formatCode>
                <c:ptCount val="59"/>
                <c:pt idx="0">
                  <c:v>2899.2611751179998</c:v>
                </c:pt>
                <c:pt idx="1">
                  <c:v>3222.646071618</c:v>
                </c:pt>
                <c:pt idx="2">
                  <c:v>3436.9673687279997</c:v>
                </c:pt>
                <c:pt idx="3">
                  <c:v>3420.9545628059996</c:v>
                </c:pt>
                <c:pt idx="4">
                  <c:v>3540.5579414219992</c:v>
                </c:pt>
                <c:pt idx="5">
                  <c:v>3617.3717777039997</c:v>
                </c:pt>
                <c:pt idx="6">
                  <c:v>3850.1201766419995</c:v>
                </c:pt>
                <c:pt idx="7">
                  <c:v>3909.6603561419993</c:v>
                </c:pt>
                <c:pt idx="8">
                  <c:v>3901.4928444599996</c:v>
                </c:pt>
                <c:pt idx="9">
                  <c:v>3940.3737491279994</c:v>
                </c:pt>
                <c:pt idx="10">
                  <c:v>4028.4091580639997</c:v>
                </c:pt>
                <c:pt idx="11">
                  <c:v>4231.8357697799993</c:v>
                </c:pt>
                <c:pt idx="12">
                  <c:v>4404.9739419479993</c:v>
                </c:pt>
                <c:pt idx="13">
                  <c:v>4642.8498010499998</c:v>
                </c:pt>
                <c:pt idx="14">
                  <c:v>5469.776502671999</c:v>
                </c:pt>
                <c:pt idx="15">
                  <c:v>5406.0988644239987</c:v>
                </c:pt>
                <c:pt idx="16">
                  <c:v>5594.0730483779989</c:v>
                </c:pt>
                <c:pt idx="17">
                  <c:v>5933.3586751679986</c:v>
                </c:pt>
                <c:pt idx="18">
                  <c:v>6170.6930221747189</c:v>
                </c:pt>
                <c:pt idx="19">
                  <c:v>6417.5207430617074</c:v>
                </c:pt>
                <c:pt idx="20">
                  <c:v>6674.2215727841749</c:v>
                </c:pt>
                <c:pt idx="21">
                  <c:v>6941.1904356955429</c:v>
                </c:pt>
                <c:pt idx="22">
                  <c:v>7010.6023400524982</c:v>
                </c:pt>
                <c:pt idx="23">
                  <c:v>7080.7083634530236</c:v>
                </c:pt>
                <c:pt idx="24">
                  <c:v>7151.5154470875541</c:v>
                </c:pt>
                <c:pt idx="25">
                  <c:v>7223.0306015584292</c:v>
                </c:pt>
                <c:pt idx="26">
                  <c:v>7295.2609075740138</c:v>
                </c:pt>
                <c:pt idx="27">
                  <c:v>7368.2135166497537</c:v>
                </c:pt>
                <c:pt idx="28">
                  <c:v>7441.8956518162513</c:v>
                </c:pt>
                <c:pt idx="29">
                  <c:v>7516.3146083344145</c:v>
                </c:pt>
                <c:pt idx="30">
                  <c:v>7591.4777544177587</c:v>
                </c:pt>
                <c:pt idx="31">
                  <c:v>7667.3925319619366</c:v>
                </c:pt>
                <c:pt idx="32">
                  <c:v>7744.0664572815549</c:v>
                </c:pt>
                <c:pt idx="33">
                  <c:v>7821.5071218543717</c:v>
                </c:pt>
                <c:pt idx="34">
                  <c:v>7899.7221930729156</c:v>
                </c:pt>
                <c:pt idx="35">
                  <c:v>7978.7194150036448</c:v>
                </c:pt>
                <c:pt idx="36">
                  <c:v>8058.5066091536819</c:v>
                </c:pt>
                <c:pt idx="37">
                  <c:v>8139.0916752452185</c:v>
                </c:pt>
                <c:pt idx="38">
                  <c:v>8220.4825919976702</c:v>
                </c:pt>
                <c:pt idx="39">
                  <c:v>8302.6874179176484</c:v>
                </c:pt>
                <c:pt idx="40">
                  <c:v>8385.7142920968236</c:v>
                </c:pt>
                <c:pt idx="41">
                  <c:v>8469.5714350177914</c:v>
                </c:pt>
                <c:pt idx="42">
                  <c:v>8554.26714936797</c:v>
                </c:pt>
                <c:pt idx="43">
                  <c:v>8639.8098208616484</c:v>
                </c:pt>
                <c:pt idx="44">
                  <c:v>8726.207919070268</c:v>
                </c:pt>
                <c:pt idx="45">
                  <c:v>8813.4699982609691</c:v>
                </c:pt>
                <c:pt idx="46">
                  <c:v>8901.6046982435782</c:v>
                </c:pt>
                <c:pt idx="47">
                  <c:v>8990.6207452260132</c:v>
                </c:pt>
                <c:pt idx="48">
                  <c:v>9080.5269526782758</c:v>
                </c:pt>
                <c:pt idx="49">
                  <c:v>9171.3322222050574</c:v>
                </c:pt>
                <c:pt idx="50">
                  <c:v>9263.0455444271065</c:v>
                </c:pt>
                <c:pt idx="51">
                  <c:v>9355.6759998713769</c:v>
                </c:pt>
                <c:pt idx="52">
                  <c:v>9449.2327598700922</c:v>
                </c:pt>
                <c:pt idx="53">
                  <c:v>9543.7250874687943</c:v>
                </c:pt>
                <c:pt idx="54">
                  <c:v>9639.1623383434799</c:v>
                </c:pt>
                <c:pt idx="55">
                  <c:v>9735.5539617269151</c:v>
                </c:pt>
                <c:pt idx="56">
                  <c:v>9832.9095013441838</c:v>
                </c:pt>
                <c:pt idx="57">
                  <c:v>9931.2385963576271</c:v>
                </c:pt>
                <c:pt idx="58">
                  <c:v>10030.550982321203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1F-41BE-877B-2B0534424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'POD3 EE'!$A$9</c15:sqref>
                        </c15:formulaRef>
                      </c:ext>
                    </c:extLst>
                    <c:strCache>
                      <c:ptCount val="1"/>
                      <c:pt idx="0">
                        <c:v>Total SUBS (AT&amp;T)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'POD3 EE'!$B$6:$BH$6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'POD3 EE'!$B$9:$BH$9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9"/>
                      <c:pt idx="0">
                        <c:v>620851</c:v>
                      </c:pt>
                      <c:pt idx="1">
                        <c:v>690101</c:v>
                      </c:pt>
                      <c:pt idx="2">
                        <c:v>735996</c:v>
                      </c:pt>
                      <c:pt idx="3">
                        <c:v>732567</c:v>
                      </c:pt>
                      <c:pt idx="4">
                        <c:v>758179</c:v>
                      </c:pt>
                      <c:pt idx="5">
                        <c:v>774628</c:v>
                      </c:pt>
                      <c:pt idx="6">
                        <c:v>824469</c:v>
                      </c:pt>
                      <c:pt idx="7">
                        <c:v>837219</c:v>
                      </c:pt>
                      <c:pt idx="8">
                        <c:v>835470</c:v>
                      </c:pt>
                      <c:pt idx="9">
                        <c:v>843796</c:v>
                      </c:pt>
                      <c:pt idx="10">
                        <c:v>862648</c:v>
                      </c:pt>
                      <c:pt idx="11">
                        <c:v>906210</c:v>
                      </c:pt>
                      <c:pt idx="12">
                        <c:v>943286</c:v>
                      </c:pt>
                      <c:pt idx="13">
                        <c:v>994225</c:v>
                      </c:pt>
                      <c:pt idx="14">
                        <c:v>1171304</c:v>
                      </c:pt>
                      <c:pt idx="15">
                        <c:v>1157668</c:v>
                      </c:pt>
                      <c:pt idx="16">
                        <c:v>1197921</c:v>
                      </c:pt>
                      <c:pt idx="17">
                        <c:v>1270576</c:v>
                      </c:pt>
                      <c:pt idx="18">
                        <c:v>1321399.04</c:v>
                      </c:pt>
                      <c:pt idx="19">
                        <c:v>1374255.0015999998</c:v>
                      </c:pt>
                      <c:pt idx="20">
                        <c:v>1429225.2016639998</c:v>
                      </c:pt>
                      <c:pt idx="21">
                        <c:v>1486394.20973056</c:v>
                      </c:pt>
                      <c:pt idx="22">
                        <c:v>1501258.1518278655</c:v>
                      </c:pt>
                      <c:pt idx="23">
                        <c:v>1516270.7333461442</c:v>
                      </c:pt>
                      <c:pt idx="24">
                        <c:v>1531433.4406796058</c:v>
                      </c:pt>
                      <c:pt idx="25">
                        <c:v>1546747.7750864017</c:v>
                      </c:pt>
                      <c:pt idx="26">
                        <c:v>1562215.2528372658</c:v>
                      </c:pt>
                      <c:pt idx="27">
                        <c:v>1577837.4053656384</c:v>
                      </c:pt>
                      <c:pt idx="28">
                        <c:v>1593615.7794192948</c:v>
                      </c:pt>
                      <c:pt idx="29">
                        <c:v>1609551.9372134879</c:v>
                      </c:pt>
                      <c:pt idx="30">
                        <c:v>1625647.4565856226</c:v>
                      </c:pt>
                      <c:pt idx="31">
                        <c:v>1641903.931151479</c:v>
                      </c:pt>
                      <c:pt idx="32">
                        <c:v>1658322.9704629937</c:v>
                      </c:pt>
                      <c:pt idx="33">
                        <c:v>1674906.2001676238</c:v>
                      </c:pt>
                      <c:pt idx="34">
                        <c:v>1691655.2621693001</c:v>
                      </c:pt>
                      <c:pt idx="35">
                        <c:v>1708571.8147909932</c:v>
                      </c:pt>
                      <c:pt idx="36">
                        <c:v>1725657.5329389032</c:v>
                      </c:pt>
                      <c:pt idx="37">
                        <c:v>1742914.1082682922</c:v>
                      </c:pt>
                      <c:pt idx="38">
                        <c:v>1760343.2493509753</c:v>
                      </c:pt>
                      <c:pt idx="39">
                        <c:v>1777946.681844485</c:v>
                      </c:pt>
                      <c:pt idx="40">
                        <c:v>1795726.1486629297</c:v>
                      </c:pt>
                      <c:pt idx="41">
                        <c:v>1813683.4101495589</c:v>
                      </c:pt>
                      <c:pt idx="42">
                        <c:v>1831820.2442510545</c:v>
                      </c:pt>
                      <c:pt idx="43">
                        <c:v>1850138.446693565</c:v>
                      </c:pt>
                      <c:pt idx="44">
                        <c:v>1868639.8311605009</c:v>
                      </c:pt>
                      <c:pt idx="45">
                        <c:v>1887326.2294721059</c:v>
                      </c:pt>
                      <c:pt idx="46">
                        <c:v>1906199.4917668267</c:v>
                      </c:pt>
                      <c:pt idx="47">
                        <c:v>1925261.4866844951</c:v>
                      </c:pt>
                      <c:pt idx="48">
                        <c:v>1944514.1015513402</c:v>
                      </c:pt>
                      <c:pt idx="49">
                        <c:v>1963959.2425668535</c:v>
                      </c:pt>
                      <c:pt idx="50">
                        <c:v>1983598.8349925219</c:v>
                      </c:pt>
                      <c:pt idx="51">
                        <c:v>2003434.8233424469</c:v>
                      </c:pt>
                      <c:pt idx="52">
                        <c:v>2023469.1715758718</c:v>
                      </c:pt>
                      <c:pt idx="53">
                        <c:v>2043703.8632916305</c:v>
                      </c:pt>
                      <c:pt idx="54">
                        <c:v>2064140.9019245466</c:v>
                      </c:pt>
                      <c:pt idx="55">
                        <c:v>2084782.3109437921</c:v>
                      </c:pt>
                      <c:pt idx="56">
                        <c:v>2105630.1340532298</c:v>
                      </c:pt>
                      <c:pt idx="57">
                        <c:v>2126686.4353937623</c:v>
                      </c:pt>
                      <c:pt idx="58">
                        <c:v>2147953.2997476999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01F-41BE-877B-2B0534424F95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050369915091211"/>
          <c:y val="6.7461531476277398E-2"/>
          <c:w val="0.27891101153516129"/>
          <c:h val="4.76032654115683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sng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POD3</a:t>
            </a:r>
            <a:r>
              <a:rPr lang="en-US" sz="3600" b="1" u="sng" baseline="0"/>
              <a:t> (</a:t>
            </a:r>
            <a:r>
              <a:rPr lang="en-US" sz="3600" b="1" u="sng"/>
              <a:t>EE) -  AAA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sng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19433771065422"/>
          <c:h val="0.8531025191436824"/>
        </c:manualLayout>
      </c:layout>
      <c:lineChart>
        <c:grouping val="standard"/>
        <c:varyColors val="0"/>
        <c:ser>
          <c:idx val="0"/>
          <c:order val="0"/>
          <c:tx>
            <c:strRef>
              <c:f>'POD3 EE'!$A$62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'POD3 EE'!$B$61:$BH$61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'POD3 EE'!$B$62:$BH$62</c:f>
              <c:numCache>
                <c:formatCode>#,##0_);\(#,##0\)</c:formatCode>
                <c:ptCount val="59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0-45A6-917E-50762DA25420}"/>
            </c:ext>
          </c:extLst>
        </c:ser>
        <c:ser>
          <c:idx val="2"/>
          <c:order val="1"/>
          <c:tx>
            <c:strRef>
              <c:f>'POD3 EE'!$A$65</c:f>
              <c:strCache>
                <c:ptCount val="1"/>
                <c:pt idx="0">
                  <c:v>AMS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'POD3 EE'!$B$61:$BH$61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'POD3 EE'!$B$65:$BH$65</c:f>
              <c:numCache>
                <c:formatCode>#,##0_);\(#,##0\)</c:formatCode>
                <c:ptCount val="59"/>
                <c:pt idx="0">
                  <c:v>141.26553203760071</c:v>
                </c:pt>
                <c:pt idx="1">
                  <c:v>157.02235306809573</c:v>
                </c:pt>
                <c:pt idx="2">
                  <c:v>167.46508665935301</c:v>
                </c:pt>
                <c:pt idx="3">
                  <c:v>166.68486804110654</c:v>
                </c:pt>
                <c:pt idx="4">
                  <c:v>172.51250270151144</c:v>
                </c:pt>
                <c:pt idx="5">
                  <c:v>176.25523120881269</c:v>
                </c:pt>
                <c:pt idx="6">
                  <c:v>187.59581917965602</c:v>
                </c:pt>
                <c:pt idx="7">
                  <c:v>190.49689453184101</c:v>
                </c:pt>
                <c:pt idx="8">
                  <c:v>190.09893525411778</c:v>
                </c:pt>
                <c:pt idx="9">
                  <c:v>191.993394342925</c:v>
                </c:pt>
                <c:pt idx="10">
                  <c:v>196.28289022836748</c:v>
                </c:pt>
                <c:pt idx="11">
                  <c:v>206.19478391400534</c:v>
                </c:pt>
                <c:pt idx="12">
                  <c:v>214.63088350283761</c:v>
                </c:pt>
                <c:pt idx="13">
                  <c:v>226.22130525695147</c:v>
                </c:pt>
                <c:pt idx="14">
                  <c:v>266.51303249534891</c:v>
                </c:pt>
                <c:pt idx="15">
                  <c:v>263.41036084810224</c:v>
                </c:pt>
                <c:pt idx="16">
                  <c:v>272.56934015410246</c:v>
                </c:pt>
                <c:pt idx="17">
                  <c:v>289.10091895512221</c:v>
                </c:pt>
                <c:pt idx="18">
                  <c:v>300.66495571332706</c:v>
                </c:pt>
                <c:pt idx="19">
                  <c:v>312.69155394186015</c:v>
                </c:pt>
                <c:pt idx="20">
                  <c:v>325.19921609953451</c:v>
                </c:pt>
                <c:pt idx="21">
                  <c:v>338.20718474351588</c:v>
                </c:pt>
                <c:pt idx="22">
                  <c:v>341.58925659095109</c:v>
                </c:pt>
                <c:pt idx="23">
                  <c:v>345.00514915686063</c:v>
                </c:pt>
                <c:pt idx="24">
                  <c:v>348.45520064842924</c:v>
                </c:pt>
                <c:pt idx="25">
                  <c:v>351.93975265491349</c:v>
                </c:pt>
                <c:pt idx="26">
                  <c:v>355.45915018146263</c:v>
                </c:pt>
                <c:pt idx="27">
                  <c:v>359.01374168327726</c:v>
                </c:pt>
                <c:pt idx="28">
                  <c:v>362.60387910011002</c:v>
                </c:pt>
                <c:pt idx="29">
                  <c:v>366.22991789111114</c:v>
                </c:pt>
                <c:pt idx="30">
                  <c:v>369.8922170700223</c:v>
                </c:pt>
                <c:pt idx="31">
                  <c:v>373.59113924072255</c:v>
                </c:pt>
                <c:pt idx="32">
                  <c:v>377.32705063312972</c:v>
                </c:pt>
                <c:pt idx="33">
                  <c:v>381.10032113946102</c:v>
                </c:pt>
                <c:pt idx="34">
                  <c:v>384.91132435085564</c:v>
                </c:pt>
                <c:pt idx="35">
                  <c:v>388.76043759436425</c:v>
                </c:pt>
                <c:pt idx="36">
                  <c:v>392.64804197030787</c:v>
                </c:pt>
                <c:pt idx="37">
                  <c:v>396.574522390011</c:v>
                </c:pt>
                <c:pt idx="38">
                  <c:v>400.54026761391111</c:v>
                </c:pt>
                <c:pt idx="39">
                  <c:v>404.54567029005023</c:v>
                </c:pt>
                <c:pt idx="40">
                  <c:v>408.59112699295065</c:v>
                </c:pt>
                <c:pt idx="41">
                  <c:v>412.67703826288016</c:v>
                </c:pt>
                <c:pt idx="42">
                  <c:v>416.80380864550909</c:v>
                </c:pt>
                <c:pt idx="43">
                  <c:v>420.97184673196409</c:v>
                </c:pt>
                <c:pt idx="44">
                  <c:v>425.1815651992838</c:v>
                </c:pt>
                <c:pt idx="45">
                  <c:v>429.43338085127664</c:v>
                </c:pt>
                <c:pt idx="46">
                  <c:v>433.7277146597894</c:v>
                </c:pt>
                <c:pt idx="47">
                  <c:v>438.06499180638718</c:v>
                </c:pt>
                <c:pt idx="48">
                  <c:v>442.44564172445115</c:v>
                </c:pt>
                <c:pt idx="49">
                  <c:v>446.87009814169568</c:v>
                </c:pt>
                <c:pt idx="50">
                  <c:v>451.33879912311249</c:v>
                </c:pt>
                <c:pt idx="51">
                  <c:v>455.85218711434362</c:v>
                </c:pt>
                <c:pt idx="52">
                  <c:v>460.41070898548713</c:v>
                </c:pt>
                <c:pt idx="53">
                  <c:v>465.01481607534208</c:v>
                </c:pt>
                <c:pt idx="54">
                  <c:v>469.66496423609533</c:v>
                </c:pt>
                <c:pt idx="55">
                  <c:v>474.3616138784563</c:v>
                </c:pt>
                <c:pt idx="56">
                  <c:v>479.10523001724084</c:v>
                </c:pt>
                <c:pt idx="57">
                  <c:v>483.89628231741335</c:v>
                </c:pt>
                <c:pt idx="58">
                  <c:v>488.73524514058755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0-45A6-917E-50762DA25420}"/>
            </c:ext>
          </c:extLst>
        </c:ser>
        <c:ser>
          <c:idx val="3"/>
          <c:order val="2"/>
          <c:tx>
            <c:strRef>
              <c:f>'POD3 EE'!$A$66</c:f>
              <c:strCache>
                <c:ptCount val="1"/>
                <c:pt idx="0">
                  <c:v>LON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'POD3 EE'!$B$61:$BH$61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'POD3 EE'!$B$66:$BH$66</c:f>
              <c:numCache>
                <c:formatCode>#,##0_);\(#,##0\)</c:formatCode>
                <c:ptCount val="59"/>
                <c:pt idx="0">
                  <c:v>146.20974106120073</c:v>
                </c:pt>
                <c:pt idx="1">
                  <c:v>162.51804139169573</c:v>
                </c:pt>
                <c:pt idx="2">
                  <c:v>173.32626440495301</c:v>
                </c:pt>
                <c:pt idx="3">
                  <c:v>172.51873860230654</c:v>
                </c:pt>
                <c:pt idx="4">
                  <c:v>178.55033698591143</c:v>
                </c:pt>
                <c:pt idx="5">
                  <c:v>182.4240587496127</c:v>
                </c:pt>
                <c:pt idx="6">
                  <c:v>194.16156050805603</c:v>
                </c:pt>
                <c:pt idx="7">
                  <c:v>197.164171760241</c:v>
                </c:pt>
                <c:pt idx="8">
                  <c:v>196.75228414611777</c:v>
                </c:pt>
                <c:pt idx="9">
                  <c:v>198.71304816852501</c:v>
                </c:pt>
                <c:pt idx="10">
                  <c:v>203.15267384116748</c:v>
                </c:pt>
                <c:pt idx="11">
                  <c:v>213.41147787000537</c:v>
                </c:pt>
                <c:pt idx="12">
                  <c:v>222.1428358924376</c:v>
                </c:pt>
                <c:pt idx="13">
                  <c:v>234.13891546695149</c:v>
                </c:pt>
                <c:pt idx="14">
                  <c:v>275.84082902974887</c:v>
                </c:pt>
                <c:pt idx="15">
                  <c:v>272.62956573290228</c:v>
                </c:pt>
                <c:pt idx="16">
                  <c:v>282.10910382970246</c:v>
                </c:pt>
                <c:pt idx="17">
                  <c:v>299.21927798872218</c:v>
                </c:pt>
                <c:pt idx="18">
                  <c:v>311.18804910827106</c:v>
                </c:pt>
                <c:pt idx="19">
                  <c:v>323.63557107260192</c:v>
                </c:pt>
                <c:pt idx="20">
                  <c:v>336.58099391550593</c:v>
                </c:pt>
                <c:pt idx="21">
                  <c:v>350.04423367212621</c:v>
                </c:pt>
                <c:pt idx="22">
                  <c:v>353.54467600884743</c:v>
                </c:pt>
                <c:pt idx="23">
                  <c:v>357.08012276893595</c:v>
                </c:pt>
                <c:pt idx="24">
                  <c:v>360.65092399662535</c:v>
                </c:pt>
                <c:pt idx="25">
                  <c:v>364.25743323659157</c:v>
                </c:pt>
                <c:pt idx="26">
                  <c:v>367.90000756895751</c:v>
                </c:pt>
                <c:pt idx="27">
                  <c:v>371.57900764464705</c:v>
                </c:pt>
                <c:pt idx="28">
                  <c:v>375.29479772109352</c:v>
                </c:pt>
                <c:pt idx="29">
                  <c:v>379.04774569830454</c:v>
                </c:pt>
                <c:pt idx="30">
                  <c:v>382.83822315528755</c:v>
                </c:pt>
                <c:pt idx="31">
                  <c:v>386.66660538684044</c:v>
                </c:pt>
                <c:pt idx="32">
                  <c:v>390.5332714407088</c:v>
                </c:pt>
                <c:pt idx="33">
                  <c:v>394.43860415511597</c:v>
                </c:pt>
                <c:pt idx="34">
                  <c:v>398.38299019666709</c:v>
                </c:pt>
                <c:pt idx="35">
                  <c:v>402.36682009863381</c:v>
                </c:pt>
                <c:pt idx="36">
                  <c:v>406.39048829962019</c:v>
                </c:pt>
                <c:pt idx="37">
                  <c:v>410.45439318261634</c:v>
                </c:pt>
                <c:pt idx="38">
                  <c:v>414.55893711444253</c:v>
                </c:pt>
                <c:pt idx="39">
                  <c:v>418.70452648558705</c:v>
                </c:pt>
                <c:pt idx="40">
                  <c:v>422.89157175044272</c:v>
                </c:pt>
                <c:pt idx="41">
                  <c:v>427.12048746794716</c:v>
                </c:pt>
                <c:pt idx="42">
                  <c:v>431.3916923426267</c:v>
                </c:pt>
                <c:pt idx="43">
                  <c:v>435.70560926605293</c:v>
                </c:pt>
                <c:pt idx="44">
                  <c:v>440.06266535871356</c:v>
                </c:pt>
                <c:pt idx="45">
                  <c:v>444.46329201230066</c:v>
                </c:pt>
                <c:pt idx="46">
                  <c:v>448.90792493242361</c:v>
                </c:pt>
                <c:pt idx="47">
                  <c:v>453.39700418174777</c:v>
                </c:pt>
                <c:pt idx="48">
                  <c:v>457.93097422356539</c:v>
                </c:pt>
                <c:pt idx="49">
                  <c:v>462.51028396580102</c:v>
                </c:pt>
                <c:pt idx="50">
                  <c:v>467.13538680545901</c:v>
                </c:pt>
                <c:pt idx="51">
                  <c:v>471.80674067351345</c:v>
                </c:pt>
                <c:pt idx="52">
                  <c:v>476.52480808024876</c:v>
                </c:pt>
                <c:pt idx="53">
                  <c:v>481.29005616105121</c:v>
                </c:pt>
                <c:pt idx="54">
                  <c:v>486.10295672266165</c:v>
                </c:pt>
                <c:pt idx="55">
                  <c:v>490.96398628988828</c:v>
                </c:pt>
                <c:pt idx="56">
                  <c:v>495.87362615278715</c:v>
                </c:pt>
                <c:pt idx="57">
                  <c:v>500.83236241431513</c:v>
                </c:pt>
                <c:pt idx="58">
                  <c:v>505.84068603845827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0-45A6-917E-50762DA25420}"/>
            </c:ext>
          </c:extLst>
        </c:ser>
        <c:ser>
          <c:idx val="1"/>
          <c:order val="3"/>
          <c:tx>
            <c:strRef>
              <c:f>'POD3 EE'!$A$64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'POD3 EE'!$B$64:$BH$64</c:f>
              <c:numCache>
                <c:formatCode>#,##0_);\(#,##0\)</c:formatCode>
                <c:ptCount val="59"/>
                <c:pt idx="0">
                  <c:v>718.68818274700357</c:v>
                </c:pt>
                <c:pt idx="1">
                  <c:v>798.85098614947867</c:v>
                </c:pt>
                <c:pt idx="2">
                  <c:v>851.97837766076509</c:v>
                </c:pt>
                <c:pt idx="3">
                  <c:v>848.00901660853265</c:v>
                </c:pt>
                <c:pt idx="4">
                  <c:v>877.65709921855716</c:v>
                </c:pt>
                <c:pt idx="5">
                  <c:v>896.69822489606349</c:v>
                </c:pt>
                <c:pt idx="6">
                  <c:v>954.39344921928011</c:v>
                </c:pt>
                <c:pt idx="7">
                  <c:v>969.15266573020506</c:v>
                </c:pt>
                <c:pt idx="8">
                  <c:v>967.12804850058887</c:v>
                </c:pt>
                <c:pt idx="9">
                  <c:v>976.76610627862499</c:v>
                </c:pt>
                <c:pt idx="10">
                  <c:v>998.58891017383735</c:v>
                </c:pt>
                <c:pt idx="11">
                  <c:v>1049.0156544600268</c:v>
                </c:pt>
                <c:pt idx="12">
                  <c:v>1091.934298488188</c:v>
                </c:pt>
                <c:pt idx="13">
                  <c:v>1150.9005518097574</c:v>
                </c:pt>
                <c:pt idx="14">
                  <c:v>1355.8846538127443</c:v>
                </c:pt>
                <c:pt idx="15">
                  <c:v>1340.0998164525113</c:v>
                </c:pt>
                <c:pt idx="16">
                  <c:v>1386.6961099595123</c:v>
                </c:pt>
                <c:pt idx="17">
                  <c:v>1470.8004923596109</c:v>
                </c:pt>
                <c:pt idx="18">
                  <c:v>1529.6325120539952</c:v>
                </c:pt>
                <c:pt idx="19">
                  <c:v>1590.8178125361553</c:v>
                </c:pt>
                <c:pt idx="20">
                  <c:v>1654.450525037601</c:v>
                </c:pt>
                <c:pt idx="21">
                  <c:v>1720.6285460391052</c:v>
                </c:pt>
                <c:pt idx="22">
                  <c:v>1737.8348314994964</c:v>
                </c:pt>
                <c:pt idx="23">
                  <c:v>1755.2131798144915</c:v>
                </c:pt>
                <c:pt idx="24">
                  <c:v>1772.7653116126364</c:v>
                </c:pt>
                <c:pt idx="25">
                  <c:v>1790.4929647287627</c:v>
                </c:pt>
                <c:pt idx="26">
                  <c:v>1808.3978943760503</c:v>
                </c:pt>
                <c:pt idx="27">
                  <c:v>1826.4818733198108</c:v>
                </c:pt>
                <c:pt idx="28">
                  <c:v>1844.7466920530087</c:v>
                </c:pt>
                <c:pt idx="29">
                  <c:v>1863.1941589735391</c:v>
                </c:pt>
                <c:pt idx="30">
                  <c:v>1881.8261005632746</c:v>
                </c:pt>
                <c:pt idx="31">
                  <c:v>1900.6443615689072</c:v>
                </c:pt>
                <c:pt idx="32">
                  <c:v>1919.6508051845963</c:v>
                </c:pt>
                <c:pt idx="33">
                  <c:v>1938.8473132364425</c:v>
                </c:pt>
                <c:pt idx="34">
                  <c:v>1958.2357863688069</c:v>
                </c:pt>
                <c:pt idx="35">
                  <c:v>1977.8181442324949</c:v>
                </c:pt>
                <c:pt idx="36">
                  <c:v>1997.59632567482</c:v>
                </c:pt>
                <c:pt idx="37">
                  <c:v>2017.5722889315682</c:v>
                </c:pt>
                <c:pt idx="38">
                  <c:v>2037.7480118208841</c:v>
                </c:pt>
                <c:pt idx="39">
                  <c:v>2058.1254919390931</c:v>
                </c:pt>
                <c:pt idx="40">
                  <c:v>2078.7067468584833</c:v>
                </c:pt>
                <c:pt idx="41">
                  <c:v>2099.4938143270683</c:v>
                </c:pt>
                <c:pt idx="42">
                  <c:v>2120.4887524703395</c:v>
                </c:pt>
                <c:pt idx="43">
                  <c:v>2141.6936399950423</c:v>
                </c:pt>
                <c:pt idx="44">
                  <c:v>2163.1105763949931</c:v>
                </c:pt>
                <c:pt idx="45">
                  <c:v>2184.7416821589431</c:v>
                </c:pt>
                <c:pt idx="46">
                  <c:v>2206.5890989805325</c:v>
                </c:pt>
                <c:pt idx="47">
                  <c:v>2228.6549899703373</c:v>
                </c:pt>
                <c:pt idx="48">
                  <c:v>2250.9415398700412</c:v>
                </c:pt>
                <c:pt idx="49">
                  <c:v>2273.4509552687414</c:v>
                </c:pt>
                <c:pt idx="50">
                  <c:v>2296.1854648214289</c:v>
                </c:pt>
                <c:pt idx="51">
                  <c:v>2319.1473194696428</c:v>
                </c:pt>
                <c:pt idx="52">
                  <c:v>2342.33879266434</c:v>
                </c:pt>
                <c:pt idx="53">
                  <c:v>2365.762180590983</c:v>
                </c:pt>
                <c:pt idx="54">
                  <c:v>2389.4198023968925</c:v>
                </c:pt>
                <c:pt idx="55">
                  <c:v>2413.3140004208617</c:v>
                </c:pt>
                <c:pt idx="56">
                  <c:v>2437.4471404250698</c:v>
                </c:pt>
                <c:pt idx="57">
                  <c:v>2461.8216118293212</c:v>
                </c:pt>
                <c:pt idx="58">
                  <c:v>2486.4398279476145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F0-45A6-917E-50762DA25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  <c:max val="7500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782782064060758"/>
          <c:y val="8.9797066311197826E-2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4239574269649119E-2"/>
          <c:y val="1.3174622598858534E-2"/>
          <c:w val="0.97407243309318869"/>
          <c:h val="0.86565760088108434"/>
        </c:manualLayout>
      </c:layout>
      <c:lineChart>
        <c:grouping val="standard"/>
        <c:varyColors val="0"/>
        <c:ser>
          <c:idx val="1"/>
          <c:order val="1"/>
          <c:tx>
            <c:strRef>
              <c:f>'POD6 - OnStar'!$A$9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'POD6 - OnStar'!$B$9:$BH$9</c:f>
              <c:numCache>
                <c:formatCode>#,##0_);\(#,##0\)</c:formatCode>
                <c:ptCount val="59"/>
                <c:pt idx="0">
                  <c:v>46318.571282999997</c:v>
                </c:pt>
                <c:pt idx="1">
                  <c:v>47592.300786</c:v>
                </c:pt>
                <c:pt idx="2">
                  <c:v>48777.714497999994</c:v>
                </c:pt>
                <c:pt idx="3">
                  <c:v>49581.527103</c:v>
                </c:pt>
                <c:pt idx="4">
                  <c:v>50815.619030999995</c:v>
                </c:pt>
                <c:pt idx="5">
                  <c:v>52020.924024</c:v>
                </c:pt>
                <c:pt idx="6">
                  <c:v>53359.771397999997</c:v>
                </c:pt>
                <c:pt idx="7">
                  <c:v>54590.421053999999</c:v>
                </c:pt>
                <c:pt idx="8">
                  <c:v>55658.156768999994</c:v>
                </c:pt>
                <c:pt idx="9">
                  <c:v>56743.066427999998</c:v>
                </c:pt>
                <c:pt idx="10">
                  <c:v>57917.554667999997</c:v>
                </c:pt>
                <c:pt idx="11">
                  <c:v>59143.915514999993</c:v>
                </c:pt>
                <c:pt idx="12">
                  <c:v>60638.146859999993</c:v>
                </c:pt>
                <c:pt idx="13">
                  <c:v>61825.365893999995</c:v>
                </c:pt>
                <c:pt idx="14">
                  <c:v>62852.687651999993</c:v>
                </c:pt>
                <c:pt idx="15">
                  <c:v>63663.193799796281</c:v>
                </c:pt>
                <c:pt idx="16">
                  <c:v>64815.751505640161</c:v>
                </c:pt>
                <c:pt idx="17">
                  <c:v>65969.991811913424</c:v>
                </c:pt>
                <c:pt idx="18">
                  <c:v>67125.9429643287</c:v>
                </c:pt>
                <c:pt idx="19">
                  <c:v>68283.633682757703</c:v>
                </c:pt>
                <c:pt idx="20">
                  <c:v>69443.093169190906</c:v>
                </c:pt>
                <c:pt idx="21">
                  <c:v>70604.351115830868</c:v>
                </c:pt>
                <c:pt idx="22">
                  <c:v>71767.437713321342</c:v>
                </c:pt>
                <c:pt idx="23">
                  <c:v>72932.383659114639</c:v>
                </c:pt>
                <c:pt idx="24">
                  <c:v>74099.220165979335</c:v>
                </c:pt>
                <c:pt idx="25">
                  <c:v>75267.978970650918</c:v>
                </c:pt>
                <c:pt idx="26">
                  <c:v>76438.692342627488</c:v>
                </c:pt>
                <c:pt idx="27">
                  <c:v>77611.39309311338</c:v>
                </c:pt>
                <c:pt idx="28">
                  <c:v>78786.114584112554</c:v>
                </c:pt>
                <c:pt idx="29">
                  <c:v>79962.890737674985</c:v>
                </c:pt>
                <c:pt idx="30">
                  <c:v>81141.75604529804</c:v>
                </c:pt>
                <c:pt idx="31">
                  <c:v>82322.745577485824</c:v>
                </c:pt>
                <c:pt idx="32">
                  <c:v>83505.894993468857</c:v>
                </c:pt>
                <c:pt idx="33">
                  <c:v>84691.240551087059</c:v>
                </c:pt>
                <c:pt idx="34">
                  <c:v>85878.819116838466</c:v>
                </c:pt>
                <c:pt idx="35">
                  <c:v>87068.668176096922</c:v>
                </c:pt>
                <c:pt idx="36">
                  <c:v>88260.82584350089</c:v>
                </c:pt>
                <c:pt idx="37">
                  <c:v>89455.330873517072</c:v>
                </c:pt>
                <c:pt idx="38">
                  <c:v>90652.222671181007</c:v>
                </c:pt>
                <c:pt idx="39">
                  <c:v>91851.541303018239</c:v>
                </c:pt>
                <c:pt idx="40">
                  <c:v>93053.327508148708</c:v>
                </c:pt>
                <c:pt idx="41">
                  <c:v>94257.622709577437</c:v>
                </c:pt>
                <c:pt idx="42">
                  <c:v>95464.469025675047</c:v>
                </c:pt>
                <c:pt idx="43">
                  <c:v>96673.909281850647</c:v>
                </c:pt>
                <c:pt idx="44">
                  <c:v>97885.987022421003</c:v>
                </c:pt>
                <c:pt idx="45">
                  <c:v>99100.74652267863</c:v>
                </c:pt>
                <c:pt idx="46">
                  <c:v>100318.2328011628</c:v>
                </c:pt>
                <c:pt idx="47">
                  <c:v>101538.49163213625</c:v>
                </c:pt>
                <c:pt idx="48">
                  <c:v>102761.56955827159</c:v>
                </c:pt>
                <c:pt idx="49">
                  <c:v>103987.51390355038</c:v>
                </c:pt>
                <c:pt idx="50">
                  <c:v>105259.72759086311</c:v>
                </c:pt>
                <c:pt idx="51">
                  <c:v>106534.90258673698</c:v>
                </c:pt>
                <c:pt idx="52">
                  <c:v>107824.18151749281</c:v>
                </c:pt>
                <c:pt idx="53">
                  <c:v>109127.74328547924</c:v>
                </c:pt>
                <c:pt idx="54">
                  <c:v>110448.6062791037</c:v>
                </c:pt>
                <c:pt idx="55">
                  <c:v>111789.85688892553</c:v>
                </c:pt>
                <c:pt idx="56">
                  <c:v>113143.76293376519</c:v>
                </c:pt>
                <c:pt idx="57">
                  <c:v>114514.89400808289</c:v>
                </c:pt>
                <c:pt idx="58">
                  <c:v>115902.90923650125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B-4243-BBEF-0F5685DB1958}"/>
            </c:ext>
          </c:extLst>
        </c:ser>
        <c:ser>
          <c:idx val="2"/>
          <c:order val="2"/>
          <c:tx>
            <c:strRef>
              <c:f>'POD6 - OnStar'!$A$10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'POD6 - OnStar'!$B$10:$BH$10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2BB-4243-BBEF-0F5685DB1958}"/>
            </c:ext>
          </c:extLst>
        </c:ser>
        <c:ser>
          <c:idx val="4"/>
          <c:order val="4"/>
          <c:tx>
            <c:strRef>
              <c:f>'POD6 - OnStar'!$A$12</c:f>
              <c:strCache>
                <c:ptCount val="1"/>
                <c:pt idx="0">
                  <c:v>SJC-AAA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'POD6 - OnStar'!$B$12:$BH$12</c:f>
              <c:numCache>
                <c:formatCode>#,##0_);\(#,##0\)</c:formatCode>
                <c:ptCount val="59"/>
                <c:pt idx="0">
                  <c:v>20343.116507493596</c:v>
                </c:pt>
                <c:pt idx="1">
                  <c:v>20902.5385052112</c:v>
                </c:pt>
                <c:pt idx="2">
                  <c:v>21423.172207521595</c:v>
                </c:pt>
                <c:pt idx="3">
                  <c:v>21776.206703637599</c:v>
                </c:pt>
                <c:pt idx="4">
                  <c:v>22318.219878415195</c:v>
                </c:pt>
                <c:pt idx="5">
                  <c:v>22847.5898313408</c:v>
                </c:pt>
                <c:pt idx="6">
                  <c:v>23435.611598001597</c:v>
                </c:pt>
                <c:pt idx="7">
                  <c:v>23976.112926916798</c:v>
                </c:pt>
                <c:pt idx="8">
                  <c:v>24445.062452944796</c:v>
                </c:pt>
                <c:pt idx="9">
                  <c:v>24921.554775177599</c:v>
                </c:pt>
                <c:pt idx="10">
                  <c:v>25437.390010185598</c:v>
                </c:pt>
                <c:pt idx="11">
                  <c:v>25976.007694187996</c:v>
                </c:pt>
                <c:pt idx="12">
                  <c:v>26632.274100911996</c:v>
                </c:pt>
                <c:pt idx="13">
                  <c:v>27153.700700644797</c:v>
                </c:pt>
                <c:pt idx="14">
                  <c:v>27604.900416758395</c:v>
                </c:pt>
                <c:pt idx="15">
                  <c:v>27960.874716870527</c:v>
                </c:pt>
                <c:pt idx="16">
                  <c:v>28467.078061277156</c:v>
                </c:pt>
                <c:pt idx="17">
                  <c:v>28974.020403792376</c:v>
                </c:pt>
                <c:pt idx="18">
                  <c:v>29481.714149933163</c:v>
                </c:pt>
                <c:pt idx="19">
                  <c:v>29990.17191346718</c:v>
                </c:pt>
                <c:pt idx="20">
                  <c:v>30499.406519908644</c:v>
                </c:pt>
                <c:pt idx="21">
                  <c:v>31009.431010072916</c:v>
                </c:pt>
                <c:pt idx="22">
                  <c:v>31520.258643690733</c:v>
                </c:pt>
                <c:pt idx="23">
                  <c:v>32031.902903083148</c:v>
                </c:pt>
                <c:pt idx="24">
                  <c:v>32544.377496898123</c:v>
                </c:pt>
                <c:pt idx="25">
                  <c:v>33057.696363909883</c:v>
                </c:pt>
                <c:pt idx="26">
                  <c:v>33571.873676881994</c:v>
                </c:pt>
                <c:pt idx="27">
                  <c:v>34086.923846495396</c:v>
                </c:pt>
                <c:pt idx="28">
                  <c:v>34602.861525342232</c:v>
                </c:pt>
                <c:pt idx="29">
                  <c:v>35119.701611986849</c:v>
                </c:pt>
                <c:pt idx="30">
                  <c:v>35637.459255094895</c:v>
                </c:pt>
                <c:pt idx="31">
                  <c:v>36156.149857631775</c:v>
                </c:pt>
                <c:pt idx="32">
                  <c:v>36675.789081131523</c:v>
                </c:pt>
                <c:pt idx="33">
                  <c:v>37196.392850037431</c:v>
                </c:pt>
                <c:pt idx="34">
                  <c:v>37717.977356115451</c:v>
                </c:pt>
                <c:pt idx="35">
                  <c:v>38240.559062941764</c:v>
                </c:pt>
                <c:pt idx="36">
                  <c:v>38764.154710465591</c:v>
                </c:pt>
                <c:pt idx="37">
                  <c:v>39288.781319648697</c:v>
                </c:pt>
                <c:pt idx="38">
                  <c:v>39814.456197182699</c:v>
                </c:pt>
                <c:pt idx="39">
                  <c:v>40341.196940285612</c:v>
                </c:pt>
                <c:pt idx="40">
                  <c:v>40869.021441578909</c:v>
                </c:pt>
                <c:pt idx="41">
                  <c:v>41397.947894046411</c:v>
                </c:pt>
                <c:pt idx="42">
                  <c:v>41927.994796076477</c:v>
                </c:pt>
                <c:pt idx="43">
                  <c:v>42459.180956588803</c:v>
                </c:pt>
                <c:pt idx="44">
                  <c:v>42991.525500247306</c:v>
                </c:pt>
                <c:pt idx="45">
                  <c:v>43525.04787276045</c:v>
                </c:pt>
                <c:pt idx="46">
                  <c:v>44059.767846270697</c:v>
                </c:pt>
                <c:pt idx="47">
                  <c:v>44595.705524834244</c:v>
                </c:pt>
                <c:pt idx="48">
                  <c:v>45132.88134999288</c:v>
                </c:pt>
                <c:pt idx="49">
                  <c:v>45671.316106439328</c:v>
                </c:pt>
                <c:pt idx="50">
                  <c:v>46230.072357907076</c:v>
                </c:pt>
                <c:pt idx="51">
                  <c:v>46790.12921609488</c:v>
                </c:pt>
                <c:pt idx="52">
                  <c:v>47356.380522482839</c:v>
                </c:pt>
                <c:pt idx="53">
                  <c:v>47928.904850982479</c:v>
                </c:pt>
                <c:pt idx="54">
                  <c:v>48509.027877782341</c:v>
                </c:pt>
                <c:pt idx="55">
                  <c:v>49098.105145616086</c:v>
                </c:pt>
                <c:pt idx="56">
                  <c:v>49692.740680509669</c:v>
                </c:pt>
                <c:pt idx="57">
                  <c:v>50294.94144835</c:v>
                </c:pt>
                <c:pt idx="58">
                  <c:v>50904.557736671348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B-4243-BBEF-0F5685DB1958}"/>
            </c:ext>
          </c:extLst>
        </c:ser>
        <c:ser>
          <c:idx val="5"/>
          <c:order val="5"/>
          <c:tx>
            <c:strRef>
              <c:f>'POD6 - OnStar'!$A$13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'POD6 - OnStar'!$B$13:$BH$13</c:f>
              <c:numCache>
                <c:formatCode>#,##0_);\(#,##0\)</c:formatCode>
                <c:ptCount val="59"/>
                <c:pt idx="0">
                  <c:v>25975.454775506398</c:v>
                </c:pt>
                <c:pt idx="1">
                  <c:v>26689.762280788796</c:v>
                </c:pt>
                <c:pt idx="2">
                  <c:v>27354.542290478395</c:v>
                </c:pt>
                <c:pt idx="3">
                  <c:v>27805.320399362397</c:v>
                </c:pt>
                <c:pt idx="4">
                  <c:v>28497.399152584796</c:v>
                </c:pt>
                <c:pt idx="5">
                  <c:v>29173.334192659197</c:v>
                </c:pt>
                <c:pt idx="6">
                  <c:v>29924.159799998397</c:v>
                </c:pt>
                <c:pt idx="7">
                  <c:v>30614.308127083197</c:v>
                </c:pt>
                <c:pt idx="8">
                  <c:v>31213.094316055194</c:v>
                </c:pt>
                <c:pt idx="9">
                  <c:v>31821.511652822395</c:v>
                </c:pt>
                <c:pt idx="10">
                  <c:v>32480.164657814395</c:v>
                </c:pt>
                <c:pt idx="11">
                  <c:v>33167.907820811997</c:v>
                </c:pt>
                <c:pt idx="12">
                  <c:v>34005.872759087993</c:v>
                </c:pt>
                <c:pt idx="13">
                  <c:v>34671.665193355198</c:v>
                </c:pt>
                <c:pt idx="14">
                  <c:v>35247.787235241594</c:v>
                </c:pt>
                <c:pt idx="15">
                  <c:v>35702.319082925751</c:v>
                </c:pt>
                <c:pt idx="16">
                  <c:v>36348.673444362998</c:v>
                </c:pt>
                <c:pt idx="17">
                  <c:v>36995.971408121048</c:v>
                </c:pt>
                <c:pt idx="18">
                  <c:v>37644.22881439553</c:v>
                </c:pt>
                <c:pt idx="19">
                  <c:v>38293.461769290516</c:v>
                </c:pt>
                <c:pt idx="20">
                  <c:v>38943.686649282259</c:v>
                </c:pt>
                <c:pt idx="21">
                  <c:v>39594.920105757948</c:v>
                </c:pt>
                <c:pt idx="22">
                  <c:v>40247.179069630605</c:v>
                </c:pt>
                <c:pt idx="23">
                  <c:v>40900.480756031488</c:v>
                </c:pt>
                <c:pt idx="24">
                  <c:v>41554.842669081212</c:v>
                </c:pt>
                <c:pt idx="25">
                  <c:v>42210.282606741035</c:v>
                </c:pt>
                <c:pt idx="26">
                  <c:v>42866.818665745493</c:v>
                </c:pt>
                <c:pt idx="27">
                  <c:v>43524.469246617984</c:v>
                </c:pt>
                <c:pt idx="28">
                  <c:v>44183.253058770315</c:v>
                </c:pt>
                <c:pt idx="29">
                  <c:v>44843.189125688128</c:v>
                </c:pt>
                <c:pt idx="30">
                  <c:v>45504.296790203138</c:v>
                </c:pt>
                <c:pt idx="31">
                  <c:v>46166.595719854049</c:v>
                </c:pt>
                <c:pt idx="32">
                  <c:v>46830.105912337334</c:v>
                </c:pt>
                <c:pt idx="33">
                  <c:v>47494.847701049621</c:v>
                </c:pt>
                <c:pt idx="34">
                  <c:v>48160.841760723008</c:v>
                </c:pt>
                <c:pt idx="35">
                  <c:v>48828.109113155151</c:v>
                </c:pt>
                <c:pt idx="36">
                  <c:v>49496.671133035299</c:v>
                </c:pt>
                <c:pt idx="37">
                  <c:v>50166.549553868368</c:v>
                </c:pt>
                <c:pt idx="38">
                  <c:v>50837.766473998308</c:v>
                </c:pt>
                <c:pt idx="39">
                  <c:v>51510.344362732627</c:v>
                </c:pt>
                <c:pt idx="40">
                  <c:v>52184.306066569792</c:v>
                </c:pt>
                <c:pt idx="41">
                  <c:v>52859.674815531027</c:v>
                </c:pt>
                <c:pt idx="42">
                  <c:v>53536.474229598563</c:v>
                </c:pt>
                <c:pt idx="43">
                  <c:v>54214.728325261836</c:v>
                </c:pt>
                <c:pt idx="44">
                  <c:v>54894.461522173697</c:v>
                </c:pt>
                <c:pt idx="45">
                  <c:v>55575.698649918173</c:v>
                </c:pt>
                <c:pt idx="46">
                  <c:v>56258.464954892093</c:v>
                </c:pt>
                <c:pt idx="47">
                  <c:v>56942.78610730201</c:v>
                </c:pt>
                <c:pt idx="48">
                  <c:v>57628.688208278698</c:v>
                </c:pt>
                <c:pt idx="49">
                  <c:v>58316.197797111054</c:v>
                </c:pt>
                <c:pt idx="50">
                  <c:v>59029.655232956029</c:v>
                </c:pt>
                <c:pt idx="51">
                  <c:v>59744.773370642091</c:v>
                </c:pt>
                <c:pt idx="52">
                  <c:v>60467.800995009959</c:v>
                </c:pt>
                <c:pt idx="53">
                  <c:v>61198.838434496756</c:v>
                </c:pt>
                <c:pt idx="54">
                  <c:v>61939.578401321349</c:v>
                </c:pt>
                <c:pt idx="55">
                  <c:v>62691.751743309433</c:v>
                </c:pt>
                <c:pt idx="56">
                  <c:v>63451.022253255513</c:v>
                </c:pt>
                <c:pt idx="57">
                  <c:v>64219.952559732883</c:v>
                </c:pt>
                <c:pt idx="58">
                  <c:v>64998.351499829892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B-4243-BBEF-0F5685DB1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'POD6 - OnStar'!$A$8</c15:sqref>
                        </c15:formulaRef>
                      </c:ext>
                    </c:extLst>
                    <c:strCache>
                      <c:ptCount val="1"/>
                      <c:pt idx="0">
                        <c:v>Total SUBS (AT&amp;T)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'POD6 - OnStar'!$B$6:$BH$6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'POD6 - OnStar'!$B$8:$BH$8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9"/>
                      <c:pt idx="0">
                        <c:v>9903479</c:v>
                      </c:pt>
                      <c:pt idx="1">
                        <c:v>10175818</c:v>
                      </c:pt>
                      <c:pt idx="2">
                        <c:v>10429274</c:v>
                      </c:pt>
                      <c:pt idx="3">
                        <c:v>10601139</c:v>
                      </c:pt>
                      <c:pt idx="4">
                        <c:v>10865003</c:v>
                      </c:pt>
                      <c:pt idx="5">
                        <c:v>11122712</c:v>
                      </c:pt>
                      <c:pt idx="6">
                        <c:v>11408974</c:v>
                      </c:pt>
                      <c:pt idx="7">
                        <c:v>11672102</c:v>
                      </c:pt>
                      <c:pt idx="8">
                        <c:v>11900397</c:v>
                      </c:pt>
                      <c:pt idx="9">
                        <c:v>12132364</c:v>
                      </c:pt>
                      <c:pt idx="10">
                        <c:v>12383484</c:v>
                      </c:pt>
                      <c:pt idx="11">
                        <c:v>12645695</c:v>
                      </c:pt>
                      <c:pt idx="12">
                        <c:v>12965180</c:v>
                      </c:pt>
                      <c:pt idx="13">
                        <c:v>13219022</c:v>
                      </c:pt>
                      <c:pt idx="14">
                        <c:v>13438676</c:v>
                      </c:pt>
                      <c:pt idx="15">
                        <c:v>13611972.161598522</c:v>
                      </c:pt>
                      <c:pt idx="16">
                        <c:v>13858403.144246347</c:v>
                      </c:pt>
                      <c:pt idx="17">
                        <c:v>14105193.887516234</c:v>
                      </c:pt>
                      <c:pt idx="18">
                        <c:v>14352350.430688199</c:v>
                      </c:pt>
                      <c:pt idx="19">
                        <c:v>14599878.914423285</c:v>
                      </c:pt>
                      <c:pt idx="20">
                        <c:v>14847785.582465451</c:v>
                      </c:pt>
                      <c:pt idx="21">
                        <c:v>15096076.783372007</c:v>
                      </c:pt>
                      <c:pt idx="22">
                        <c:v>15344758.972273113</c:v>
                      </c:pt>
                      <c:pt idx="23">
                        <c:v>15593838.712660817</c:v>
                      </c:pt>
                      <c:pt idx="24">
                        <c:v>15843322.678208113</c:v>
                      </c:pt>
                      <c:pt idx="25">
                        <c:v>16093217.654618541</c:v>
                      </c:pt>
                      <c:pt idx="26">
                        <c:v>16343530.54150684</c:v>
                      </c:pt>
                      <c:pt idx="27">
                        <c:v>16594268.354311179</c:v>
                      </c:pt>
                      <c:pt idx="28">
                        <c:v>16845438.22623745</c:v>
                      </c:pt>
                      <c:pt idx="29">
                        <c:v>17097047.410236262</c:v>
                      </c:pt>
                      <c:pt idx="30">
                        <c:v>17349103.281013053</c:v>
                      </c:pt>
                      <c:pt idx="31">
                        <c:v>17601613.337072019</c:v>
                      </c:pt>
                      <c:pt idx="32">
                        <c:v>17854585.202794284</c:v>
                      </c:pt>
                      <c:pt idx="33">
                        <c:v>18108026.630551007</c:v>
                      </c:pt>
                      <c:pt idx="34">
                        <c:v>18361945.50285193</c:v>
                      </c:pt>
                      <c:pt idx="35">
                        <c:v>18616349.834530026</c:v>
                      </c:pt>
                      <c:pt idx="36">
                        <c:v>18871247.774962775</c:v>
                      </c:pt>
                      <c:pt idx="37">
                        <c:v>19126647.610330783</c:v>
                      </c:pt>
                      <c:pt idx="38">
                        <c:v>19382557.765914265</c:v>
                      </c:pt>
                      <c:pt idx="39">
                        <c:v>19638986.808428105</c:v>
                      </c:pt>
                      <c:pt idx="40">
                        <c:v>19895943.448396131</c:v>
                      </c:pt>
                      <c:pt idx="41">
                        <c:v>20153436.5425652</c:v>
                      </c:pt>
                      <c:pt idx="42">
                        <c:v>20411475.096359856</c:v>
                      </c:pt>
                      <c:pt idx="43">
                        <c:v>20670068.266378161</c:v>
                      </c:pt>
                      <c:pt idx="44">
                        <c:v>20929225.362929445</c:v>
                      </c:pt>
                      <c:pt idx="45">
                        <c:v>21188955.852614634</c:v>
                      </c:pt>
                      <c:pt idx="46">
                        <c:v>21449269.360949926</c:v>
                      </c:pt>
                      <c:pt idx="47">
                        <c:v>21710175.675034478</c:v>
                      </c:pt>
                      <c:pt idx="48">
                        <c:v>21971684.746262901</c:v>
                      </c:pt>
                      <c:pt idx="49">
                        <c:v>22233806.693083256</c:v>
                      </c:pt>
                      <c:pt idx="50">
                        <c:v>22505821.593085978</c:v>
                      </c:pt>
                      <c:pt idx="51">
                        <c:v>22778469.657202691</c:v>
                      </c:pt>
                      <c:pt idx="52">
                        <c:v>23054133.315692283</c:v>
                      </c:pt>
                      <c:pt idx="53">
                        <c:v>23332850.820072535</c:v>
                      </c:pt>
                      <c:pt idx="54">
                        <c:v>23615267.538829099</c:v>
                      </c:pt>
                      <c:pt idx="55">
                        <c:v>23902043.380142298</c:v>
                      </c:pt>
                      <c:pt idx="56">
                        <c:v>24191525.108780243</c:v>
                      </c:pt>
                      <c:pt idx="57">
                        <c:v>24484689.760120355</c:v>
                      </c:pt>
                      <c:pt idx="58">
                        <c:v>24781464.450823445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2BB-4243-BBEF-0F5685DB19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'POD6 - OnStar'!$A$11</c15:sqref>
                        </c15:formulaRef>
                      </c:ext>
                    </c:extLst>
                    <c:strCache>
                      <c:ptCount val="1"/>
                      <c:pt idx="0">
                        <c:v>TPS THRESHOLD Per DC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'POD6 - OnStar'!$B$6:$BH$6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'POD6 - OnStar'!$B$11:$BH$11</c15:sqref>
                        </c15:formulaRef>
                      </c:ext>
                    </c:extLst>
                    <c:numCache>
                      <c:formatCode>#,##0_);\(#,##0\)</c:formatCode>
                      <c:ptCount val="59"/>
                      <c:pt idx="0">
                        <c:v>5000</c:v>
                      </c:pt>
                      <c:pt idx="1">
                        <c:v>5000</c:v>
                      </c:pt>
                      <c:pt idx="2">
                        <c:v>5000</c:v>
                      </c:pt>
                      <c:pt idx="3">
                        <c:v>5000</c:v>
                      </c:pt>
                      <c:pt idx="4">
                        <c:v>5000</c:v>
                      </c:pt>
                      <c:pt idx="5">
                        <c:v>5000</c:v>
                      </c:pt>
                      <c:pt idx="6">
                        <c:v>5000</c:v>
                      </c:pt>
                      <c:pt idx="7">
                        <c:v>5000</c:v>
                      </c:pt>
                      <c:pt idx="8">
                        <c:v>5000</c:v>
                      </c:pt>
                      <c:pt idx="9">
                        <c:v>5000</c:v>
                      </c:pt>
                      <c:pt idx="10">
                        <c:v>5000</c:v>
                      </c:pt>
                      <c:pt idx="11">
                        <c:v>5000</c:v>
                      </c:pt>
                      <c:pt idx="12">
                        <c:v>5000</c:v>
                      </c:pt>
                      <c:pt idx="13">
                        <c:v>5000</c:v>
                      </c:pt>
                      <c:pt idx="14">
                        <c:v>5000</c:v>
                      </c:pt>
                      <c:pt idx="15">
                        <c:v>5000</c:v>
                      </c:pt>
                      <c:pt idx="16">
                        <c:v>5000</c:v>
                      </c:pt>
                      <c:pt idx="17">
                        <c:v>5000</c:v>
                      </c:pt>
                      <c:pt idx="18">
                        <c:v>5000</c:v>
                      </c:pt>
                      <c:pt idx="19">
                        <c:v>5000</c:v>
                      </c:pt>
                      <c:pt idx="20">
                        <c:v>5000</c:v>
                      </c:pt>
                      <c:pt idx="21">
                        <c:v>5000</c:v>
                      </c:pt>
                      <c:pt idx="22">
                        <c:v>5000</c:v>
                      </c:pt>
                      <c:pt idx="23">
                        <c:v>5000</c:v>
                      </c:pt>
                      <c:pt idx="24">
                        <c:v>5000</c:v>
                      </c:pt>
                      <c:pt idx="25">
                        <c:v>5000</c:v>
                      </c:pt>
                      <c:pt idx="26">
                        <c:v>5000</c:v>
                      </c:pt>
                      <c:pt idx="27">
                        <c:v>5000</c:v>
                      </c:pt>
                      <c:pt idx="28">
                        <c:v>5000</c:v>
                      </c:pt>
                      <c:pt idx="29">
                        <c:v>5000</c:v>
                      </c:pt>
                      <c:pt idx="30">
                        <c:v>5000</c:v>
                      </c:pt>
                      <c:pt idx="31">
                        <c:v>5000</c:v>
                      </c:pt>
                      <c:pt idx="32">
                        <c:v>5000</c:v>
                      </c:pt>
                      <c:pt idx="33">
                        <c:v>5000</c:v>
                      </c:pt>
                      <c:pt idx="34">
                        <c:v>5000</c:v>
                      </c:pt>
                      <c:pt idx="35">
                        <c:v>5000</c:v>
                      </c:pt>
                      <c:pt idx="36">
                        <c:v>5000</c:v>
                      </c:pt>
                      <c:pt idx="37">
                        <c:v>5000</c:v>
                      </c:pt>
                      <c:pt idx="38">
                        <c:v>5000</c:v>
                      </c:pt>
                      <c:pt idx="39">
                        <c:v>5000</c:v>
                      </c:pt>
                      <c:pt idx="40">
                        <c:v>5000</c:v>
                      </c:pt>
                      <c:pt idx="41">
                        <c:v>5000</c:v>
                      </c:pt>
                      <c:pt idx="42">
                        <c:v>5000</c:v>
                      </c:pt>
                      <c:pt idx="43">
                        <c:v>5000</c:v>
                      </c:pt>
                      <c:pt idx="44">
                        <c:v>5000</c:v>
                      </c:pt>
                      <c:pt idx="45">
                        <c:v>5000</c:v>
                      </c:pt>
                      <c:pt idx="46">
                        <c:v>5000</c:v>
                      </c:pt>
                      <c:pt idx="47">
                        <c:v>5000</c:v>
                      </c:pt>
                      <c:pt idx="48">
                        <c:v>5000</c:v>
                      </c:pt>
                      <c:pt idx="49">
                        <c:v>5000</c:v>
                      </c:pt>
                      <c:pt idx="50">
                        <c:v>5000</c:v>
                      </c:pt>
                      <c:pt idx="51">
                        <c:v>5000</c:v>
                      </c:pt>
                      <c:pt idx="52">
                        <c:v>5000</c:v>
                      </c:pt>
                      <c:pt idx="53">
                        <c:v>5000</c:v>
                      </c:pt>
                      <c:pt idx="54">
                        <c:v>5000</c:v>
                      </c:pt>
                      <c:pt idx="55">
                        <c:v>5000</c:v>
                      </c:pt>
                      <c:pt idx="56">
                        <c:v>5000</c:v>
                      </c:pt>
                      <c:pt idx="57">
                        <c:v>5000</c:v>
                      </c:pt>
                      <c:pt idx="58">
                        <c:v>5000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2BB-4243-BBEF-0F5685DB1958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9.9839337127861638E-2"/>
          <c:w val="0.27891101153516129"/>
          <c:h val="5.839586729542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POD6 (OnStar) - AAA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8531649656"/>
          <c:h val="0.81210302839331683"/>
        </c:manualLayout>
      </c:layout>
      <c:lineChart>
        <c:grouping val="standard"/>
        <c:varyColors val="0"/>
        <c:ser>
          <c:idx val="0"/>
          <c:order val="0"/>
          <c:tx>
            <c:strRef>
              <c:f>'POD6 - OnStar'!$A$62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'POD6 - OnStar'!$B$62:$BH$62</c:f>
              <c:numCache>
                <c:formatCode>#,##0_);\(#,##0\)</c:formatCode>
                <c:ptCount val="59"/>
                <c:pt idx="0">
                  <c:v>6000</c:v>
                </c:pt>
                <c:pt idx="1">
                  <c:v>6000</c:v>
                </c:pt>
                <c:pt idx="2">
                  <c:v>6000</c:v>
                </c:pt>
                <c:pt idx="3">
                  <c:v>6000</c:v>
                </c:pt>
                <c:pt idx="4">
                  <c:v>6000</c:v>
                </c:pt>
                <c:pt idx="5">
                  <c:v>7000</c:v>
                </c:pt>
                <c:pt idx="6">
                  <c:v>7000</c:v>
                </c:pt>
                <c:pt idx="7">
                  <c:v>7000</c:v>
                </c:pt>
                <c:pt idx="8">
                  <c:v>7000</c:v>
                </c:pt>
                <c:pt idx="9">
                  <c:v>7000</c:v>
                </c:pt>
                <c:pt idx="10">
                  <c:v>7000</c:v>
                </c:pt>
                <c:pt idx="11">
                  <c:v>8000</c:v>
                </c:pt>
                <c:pt idx="12">
                  <c:v>8000</c:v>
                </c:pt>
                <c:pt idx="13">
                  <c:v>8000</c:v>
                </c:pt>
                <c:pt idx="14">
                  <c:v>8000</c:v>
                </c:pt>
                <c:pt idx="15">
                  <c:v>8000</c:v>
                </c:pt>
                <c:pt idx="16">
                  <c:v>8000</c:v>
                </c:pt>
                <c:pt idx="17">
                  <c:v>8000</c:v>
                </c:pt>
                <c:pt idx="18">
                  <c:v>9000</c:v>
                </c:pt>
                <c:pt idx="19">
                  <c:v>9000</c:v>
                </c:pt>
                <c:pt idx="20">
                  <c:v>9000</c:v>
                </c:pt>
                <c:pt idx="21">
                  <c:v>9000</c:v>
                </c:pt>
                <c:pt idx="22">
                  <c:v>9000</c:v>
                </c:pt>
                <c:pt idx="23">
                  <c:v>9000</c:v>
                </c:pt>
                <c:pt idx="24">
                  <c:v>9000</c:v>
                </c:pt>
                <c:pt idx="25">
                  <c:v>10000</c:v>
                </c:pt>
                <c:pt idx="26">
                  <c:v>10000</c:v>
                </c:pt>
                <c:pt idx="27">
                  <c:v>10000</c:v>
                </c:pt>
                <c:pt idx="28">
                  <c:v>10000</c:v>
                </c:pt>
                <c:pt idx="29">
                  <c:v>10000</c:v>
                </c:pt>
                <c:pt idx="30">
                  <c:v>10000</c:v>
                </c:pt>
                <c:pt idx="31">
                  <c:v>10000</c:v>
                </c:pt>
                <c:pt idx="32">
                  <c:v>11000</c:v>
                </c:pt>
                <c:pt idx="33">
                  <c:v>11000</c:v>
                </c:pt>
                <c:pt idx="34">
                  <c:v>11000</c:v>
                </c:pt>
                <c:pt idx="35">
                  <c:v>11000</c:v>
                </c:pt>
                <c:pt idx="36">
                  <c:v>11000</c:v>
                </c:pt>
                <c:pt idx="37">
                  <c:v>11000</c:v>
                </c:pt>
                <c:pt idx="38">
                  <c:v>11000</c:v>
                </c:pt>
                <c:pt idx="39">
                  <c:v>12000</c:v>
                </c:pt>
                <c:pt idx="40">
                  <c:v>12000</c:v>
                </c:pt>
                <c:pt idx="41">
                  <c:v>12000</c:v>
                </c:pt>
                <c:pt idx="42">
                  <c:v>12000</c:v>
                </c:pt>
                <c:pt idx="43">
                  <c:v>12000</c:v>
                </c:pt>
                <c:pt idx="44">
                  <c:v>12000</c:v>
                </c:pt>
                <c:pt idx="45">
                  <c:v>13000</c:v>
                </c:pt>
                <c:pt idx="46">
                  <c:v>13000</c:v>
                </c:pt>
                <c:pt idx="47">
                  <c:v>13000</c:v>
                </c:pt>
                <c:pt idx="48">
                  <c:v>13000</c:v>
                </c:pt>
                <c:pt idx="49">
                  <c:v>13000</c:v>
                </c:pt>
                <c:pt idx="50">
                  <c:v>13000</c:v>
                </c:pt>
                <c:pt idx="51">
                  <c:v>14000</c:v>
                </c:pt>
                <c:pt idx="52">
                  <c:v>14000</c:v>
                </c:pt>
                <c:pt idx="53">
                  <c:v>14000</c:v>
                </c:pt>
                <c:pt idx="54">
                  <c:v>14000</c:v>
                </c:pt>
                <c:pt idx="55">
                  <c:v>14000</c:v>
                </c:pt>
                <c:pt idx="56">
                  <c:v>14000</c:v>
                </c:pt>
                <c:pt idx="57">
                  <c:v>15000</c:v>
                </c:pt>
                <c:pt idx="58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C-4ABC-9E21-11560EB091E9}"/>
            </c:ext>
          </c:extLst>
        </c:ser>
        <c:ser>
          <c:idx val="2"/>
          <c:order val="1"/>
          <c:tx>
            <c:strRef>
              <c:f>'POD6 - OnStar'!$A$65</c:f>
              <c:strCache>
                <c:ptCount val="1"/>
                <c:pt idx="0">
                  <c:v>SJC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'POD6 - OnStar'!$B$65:$BH$65</c:f>
              <c:numCache>
                <c:formatCode>#,##0_);\(#,##0\)</c:formatCode>
                <c:ptCount val="59"/>
                <c:pt idx="0">
                  <c:v>893.46967700911864</c:v>
                </c:pt>
                <c:pt idx="1">
                  <c:v>918.03949114887587</c:v>
                </c:pt>
                <c:pt idx="2">
                  <c:v>940.90572335434842</c:v>
                </c:pt>
                <c:pt idx="3">
                  <c:v>956.41099842376332</c:v>
                </c:pt>
                <c:pt idx="4">
                  <c:v>980.2162170599953</c:v>
                </c:pt>
                <c:pt idx="5">
                  <c:v>1003.4661453924879</c:v>
                </c:pt>
                <c:pt idx="6">
                  <c:v>1029.2920613842302</c:v>
                </c:pt>
                <c:pt idx="7">
                  <c:v>1053.0308797501857</c:v>
                </c:pt>
                <c:pt idx="8">
                  <c:v>1073.6271429333353</c:v>
                </c:pt>
                <c:pt idx="9">
                  <c:v>1094.5546857258</c:v>
                </c:pt>
                <c:pt idx="10">
                  <c:v>1117.2101692473514</c:v>
                </c:pt>
                <c:pt idx="11">
                  <c:v>1140.8662579287368</c:v>
                </c:pt>
                <c:pt idx="12">
                  <c:v>1169.6894785120548</c:v>
                </c:pt>
                <c:pt idx="13">
                  <c:v>1192.5905347723194</c:v>
                </c:pt>
                <c:pt idx="14">
                  <c:v>1212.4072263040287</c:v>
                </c:pt>
                <c:pt idx="15">
                  <c:v>1228.0416175649534</c:v>
                </c:pt>
                <c:pt idx="16">
                  <c:v>1250.2740684512926</c:v>
                </c:pt>
                <c:pt idx="17">
                  <c:v>1272.5389761345609</c:v>
                </c:pt>
                <c:pt idx="18">
                  <c:v>1294.8368854650644</c:v>
                </c:pt>
                <c:pt idx="19">
                  <c:v>1317.1683504394784</c:v>
                </c:pt>
                <c:pt idx="20">
                  <c:v>1339.5339343543876</c:v>
                </c:pt>
                <c:pt idx="21">
                  <c:v>1361.9342099624023</c:v>
                </c:pt>
                <c:pt idx="22">
                  <c:v>1384.3697596308971</c:v>
                </c:pt>
                <c:pt idx="23">
                  <c:v>1406.8411755034117</c:v>
                </c:pt>
                <c:pt idx="24">
                  <c:v>1429.3490596637655</c:v>
                </c:pt>
                <c:pt idx="25">
                  <c:v>1451.8940243029219</c:v>
                </c:pt>
                <c:pt idx="26">
                  <c:v>1474.4766918886571</c:v>
                </c:pt>
                <c:pt idx="27">
                  <c:v>1497.0976953380778</c:v>
                </c:pt>
                <c:pt idx="28">
                  <c:v>1519.7576781930306</c:v>
                </c:pt>
                <c:pt idx="29">
                  <c:v>1542.4572947984623</c:v>
                </c:pt>
                <c:pt idx="30">
                  <c:v>1565.1972104837678</c:v>
                </c:pt>
                <c:pt idx="31">
                  <c:v>1587.9781017471873</c:v>
                </c:pt>
                <c:pt idx="32">
                  <c:v>1610.8006564432965</c:v>
                </c:pt>
                <c:pt idx="33">
                  <c:v>1633.6655739736439</c:v>
                </c:pt>
                <c:pt idx="34">
                  <c:v>1656.5735654805908</c:v>
                </c:pt>
                <c:pt idx="35">
                  <c:v>1679.5253540444021</c:v>
                </c:pt>
                <c:pt idx="36">
                  <c:v>1702.5216748836488</c:v>
                </c:pt>
                <c:pt idx="37">
                  <c:v>1725.5632755589709</c:v>
                </c:pt>
                <c:pt idx="38">
                  <c:v>1748.6509161802642</c:v>
                </c:pt>
                <c:pt idx="39">
                  <c:v>1771.7853696173438</c:v>
                </c:pt>
                <c:pt idx="40">
                  <c:v>1794.9674217141455</c:v>
                </c:pt>
                <c:pt idx="41">
                  <c:v>1818.1978715065184</c:v>
                </c:pt>
                <c:pt idx="42">
                  <c:v>1841.4775314436788</c:v>
                </c:pt>
                <c:pt idx="43">
                  <c:v>1864.8072276133801</c:v>
                </c:pt>
                <c:pt idx="44">
                  <c:v>1888.1877999708618</c:v>
                </c:pt>
                <c:pt idx="45">
                  <c:v>1911.6201025716389</c:v>
                </c:pt>
                <c:pt idx="46">
                  <c:v>1935.1050038082089</c:v>
                </c:pt>
                <c:pt idx="47">
                  <c:v>1958.64338665072</c:v>
                </c:pt>
                <c:pt idx="48">
                  <c:v>1982.2361488916872</c:v>
                </c:pt>
                <c:pt idx="49">
                  <c:v>2005.8842033948154</c:v>
                </c:pt>
                <c:pt idx="50">
                  <c:v>2030.4247779592788</c:v>
                </c:pt>
                <c:pt idx="51">
                  <c:v>2055.022475170887</c:v>
                </c:pt>
                <c:pt idx="52">
                  <c:v>2079.8922325474459</c:v>
                </c:pt>
                <c:pt idx="53">
                  <c:v>2105.0375010551502</c:v>
                </c:pt>
                <c:pt idx="54">
                  <c:v>2130.5165043922002</c:v>
                </c:pt>
                <c:pt idx="55">
                  <c:v>2156.3887779954584</c:v>
                </c:pt>
                <c:pt idx="56">
                  <c:v>2182.5051706879849</c:v>
                </c:pt>
                <c:pt idx="57">
                  <c:v>2208.953828411532</c:v>
                </c:pt>
                <c:pt idx="58">
                  <c:v>2235.7281757946052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C-4ABC-9E21-11560EB091E9}"/>
            </c:ext>
          </c:extLst>
        </c:ser>
        <c:ser>
          <c:idx val="3"/>
          <c:order val="2"/>
          <c:tx>
            <c:strRef>
              <c:f>'POD6 - OnStar'!$A$66</c:f>
              <c:strCache>
                <c:ptCount val="1"/>
                <c:pt idx="0">
                  <c:v>PHX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'POD6 - OnStar'!$B$66:$BH$66</c:f>
              <c:numCache>
                <c:formatCode>#,##0_);\(#,##0\)</c:formatCode>
                <c:ptCount val="59"/>
                <c:pt idx="0">
                  <c:v>1456.7035038103986</c:v>
                </c:pt>
                <c:pt idx="1">
                  <c:v>1496.7618687066356</c:v>
                </c:pt>
                <c:pt idx="2">
                  <c:v>1534.0427316500284</c:v>
                </c:pt>
                <c:pt idx="3">
                  <c:v>1559.3223679962432</c:v>
                </c:pt>
                <c:pt idx="4">
                  <c:v>1598.1341444769553</c:v>
                </c:pt>
                <c:pt idx="5">
                  <c:v>1636.0405815243278</c:v>
                </c:pt>
                <c:pt idx="6">
                  <c:v>1678.14688158391</c:v>
                </c:pt>
                <c:pt idx="7">
                  <c:v>1716.8503997668256</c:v>
                </c:pt>
                <c:pt idx="8">
                  <c:v>1750.4303292443751</c:v>
                </c:pt>
                <c:pt idx="9">
                  <c:v>1784.55037349028</c:v>
                </c:pt>
                <c:pt idx="10">
                  <c:v>1821.4876340102314</c:v>
                </c:pt>
                <c:pt idx="11">
                  <c:v>1860.0562705911368</c:v>
                </c:pt>
                <c:pt idx="12">
                  <c:v>1907.0493443296546</c:v>
                </c:pt>
                <c:pt idx="13">
                  <c:v>1944.3869840433595</c:v>
                </c:pt>
                <c:pt idx="14">
                  <c:v>1976.6959081523485</c:v>
                </c:pt>
                <c:pt idx="15">
                  <c:v>2002.1860541704759</c:v>
                </c:pt>
                <c:pt idx="16">
                  <c:v>2038.4336067598767</c:v>
                </c:pt>
                <c:pt idx="17">
                  <c:v>2074.734076567428</c:v>
                </c:pt>
                <c:pt idx="18">
                  <c:v>2111.0883519113013</c:v>
                </c:pt>
                <c:pt idx="19">
                  <c:v>2147.4973360218119</c:v>
                </c:pt>
                <c:pt idx="20">
                  <c:v>2183.9619472917489</c:v>
                </c:pt>
                <c:pt idx="21">
                  <c:v>2220.4831195309057</c:v>
                </c:pt>
                <c:pt idx="22">
                  <c:v>2257.0618022248846</c:v>
                </c:pt>
                <c:pt idx="23">
                  <c:v>2293.6989607982459</c:v>
                </c:pt>
                <c:pt idx="24">
                  <c:v>2330.3955768820742</c:v>
                </c:pt>
                <c:pt idx="25">
                  <c:v>2367.1526485860368</c:v>
                </c:pt>
                <c:pt idx="26">
                  <c:v>2403.971190775007</c:v>
                </c:pt>
                <c:pt idx="27">
                  <c:v>2440.8522353503367</c:v>
                </c:pt>
                <c:pt idx="28">
                  <c:v>2477.7968315358389</c:v>
                </c:pt>
                <c:pt idx="29">
                  <c:v>2514.80604616859</c:v>
                </c:pt>
                <c:pt idx="30">
                  <c:v>2551.8809639945916</c:v>
                </c:pt>
                <c:pt idx="31">
                  <c:v>2589.0226879694151</c:v>
                </c:pt>
                <c:pt idx="32">
                  <c:v>2626.2323395638773</c:v>
                </c:pt>
                <c:pt idx="33">
                  <c:v>2663.5110590748627</c:v>
                </c:pt>
                <c:pt idx="34">
                  <c:v>2700.8600059413461</c:v>
                </c:pt>
                <c:pt idx="35">
                  <c:v>2738.2803590657409</c:v>
                </c:pt>
                <c:pt idx="36">
                  <c:v>2775.7733171406194</c:v>
                </c:pt>
                <c:pt idx="37">
                  <c:v>2813.3400989809379</c:v>
                </c:pt>
                <c:pt idx="38">
                  <c:v>2850.9819438618251</c:v>
                </c:pt>
                <c:pt idx="39">
                  <c:v>2888.7001118620456</c:v>
                </c:pt>
                <c:pt idx="40">
                  <c:v>2926.4958842132337</c:v>
                </c:pt>
                <c:pt idx="41">
                  <c:v>2964.3705636549798</c:v>
                </c:pt>
                <c:pt idx="42">
                  <c:v>3002.3254747958872</c:v>
                </c:pt>
                <c:pt idx="43">
                  <c:v>3040.3619644806836</c:v>
                </c:pt>
                <c:pt idx="44">
                  <c:v>3078.4814021635007</c:v>
                </c:pt>
                <c:pt idx="45">
                  <c:v>3116.6851802874107</c:v>
                </c:pt>
                <c:pt idx="46">
                  <c:v>3154.9747146703485</c:v>
                </c:pt>
                <c:pt idx="47">
                  <c:v>3193.3514448974965</c:v>
                </c:pt>
                <c:pt idx="48">
                  <c:v>3231.8168347202691</c:v>
                </c:pt>
                <c:pt idx="49">
                  <c:v>3270.3723724619877</c:v>
                </c:pt>
                <c:pt idx="50">
                  <c:v>3310.3830654641738</c:v>
                </c:pt>
                <c:pt idx="51">
                  <c:v>3350.4868906256079</c:v>
                </c:pt>
                <c:pt idx="52">
                  <c:v>3391.0342798001584</c:v>
                </c:pt>
                <c:pt idx="53">
                  <c:v>3432.0308594065777</c:v>
                </c:pt>
                <c:pt idx="54">
                  <c:v>3473.5715567461011</c:v>
                </c:pt>
                <c:pt idx="55">
                  <c:v>3515.7534377647926</c:v>
                </c:pt>
                <c:pt idx="56">
                  <c:v>3558.3333279625685</c:v>
                </c:pt>
                <c:pt idx="57">
                  <c:v>3601.4549395498202</c:v>
                </c:pt>
                <c:pt idx="58">
                  <c:v>3645.1075521104599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C-4ABC-9E21-11560EB091E9}"/>
            </c:ext>
          </c:extLst>
        </c:ser>
        <c:ser>
          <c:idx val="1"/>
          <c:order val="3"/>
          <c:tx>
            <c:strRef>
              <c:f>'POD6 - OnStar'!$A$64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'POD6 - OnStar'!$B$64:$BH$64</c:f>
              <c:numCache>
                <c:formatCode>#,##0_);\(#,##0\)</c:formatCode>
                <c:ptCount val="59"/>
                <c:pt idx="0">
                  <c:v>5875.4329520487936</c:v>
                </c:pt>
                <c:pt idx="1">
                  <c:v>6037.0033996387792</c:v>
                </c:pt>
                <c:pt idx="2">
                  <c:v>6187.3711375109415</c:v>
                </c:pt>
                <c:pt idx="3">
                  <c:v>6289.3334160500162</c:v>
                </c:pt>
                <c:pt idx="4">
                  <c:v>6445.8759038423759</c:v>
                </c:pt>
                <c:pt idx="5">
                  <c:v>6598.7668172920394</c:v>
                </c:pt>
                <c:pt idx="6">
                  <c:v>6768.5973574203508</c:v>
                </c:pt>
                <c:pt idx="7">
                  <c:v>6924.7031987925293</c:v>
                </c:pt>
                <c:pt idx="8">
                  <c:v>7060.1436804442756</c:v>
                </c:pt>
                <c:pt idx="9">
                  <c:v>7197.7626480401996</c:v>
                </c:pt>
                <c:pt idx="10">
                  <c:v>7346.7445081439564</c:v>
                </c:pt>
                <c:pt idx="11">
                  <c:v>7502.306321299684</c:v>
                </c:pt>
                <c:pt idx="12">
                  <c:v>7691.8470571042735</c:v>
                </c:pt>
                <c:pt idx="13">
                  <c:v>7842.4437970391973</c:v>
                </c:pt>
                <c:pt idx="14">
                  <c:v>7972.7578361409433</c:v>
                </c:pt>
                <c:pt idx="15">
                  <c:v>8075.5691793385731</c:v>
                </c:pt>
                <c:pt idx="16">
                  <c:v>8221.7691880279235</c:v>
                </c:pt>
                <c:pt idx="17">
                  <c:v>8368.182631754973</c:v>
                </c:pt>
                <c:pt idx="18">
                  <c:v>8514.8130934409146</c:v>
                </c:pt>
                <c:pt idx="19">
                  <c:v>8661.6642161532254</c:v>
                </c:pt>
                <c:pt idx="20">
                  <c:v>8808.7397041153417</c:v>
                </c:pt>
                <c:pt idx="21">
                  <c:v>8956.0433237332691</c:v>
                </c:pt>
                <c:pt idx="22">
                  <c:v>9103.5789046394548</c:v>
                </c:pt>
                <c:pt idx="23">
                  <c:v>9251.3503407541448</c:v>
                </c:pt>
                <c:pt idx="24">
                  <c:v>9399.361591364599</c:v>
                </c:pt>
                <c:pt idx="25">
                  <c:v>9547.6166822223968</c:v>
                </c:pt>
                <c:pt idx="26">
                  <c:v>9696.1197066591594</c:v>
                </c:pt>
                <c:pt idx="27">
                  <c:v>9844.8748267210358</c:v>
                </c:pt>
                <c:pt idx="28">
                  <c:v>9993.8862743221744</c:v>
                </c:pt>
                <c:pt idx="29">
                  <c:v>10143.158352417631</c:v>
                </c:pt>
                <c:pt idx="30">
                  <c:v>10292.6954361959</c:v>
                </c:pt>
                <c:pt idx="31">
                  <c:v>10442.501974291506</c:v>
                </c:pt>
                <c:pt idx="32">
                  <c:v>10592.582490017936</c:v>
                </c:pt>
                <c:pt idx="33">
                  <c:v>10742.941582621264</c:v>
                </c:pt>
                <c:pt idx="34">
                  <c:v>10893.583928554843</c:v>
                </c:pt>
                <c:pt idx="35">
                  <c:v>11044.514282775359</c:v>
                </c:pt>
                <c:pt idx="36">
                  <c:v>11195.73748006067</c:v>
                </c:pt>
                <c:pt idx="37">
                  <c:v>11347.25843634977</c:v>
                </c:pt>
                <c:pt idx="38">
                  <c:v>11499.082150105223</c:v>
                </c:pt>
                <c:pt idx="39">
                  <c:v>11651.213703698471</c:v>
                </c:pt>
                <c:pt idx="40">
                  <c:v>11803.658264818449</c:v>
                </c:pt>
                <c:pt idx="41">
                  <c:v>11956.421087903746</c:v>
                </c:pt>
                <c:pt idx="42">
                  <c:v>12109.507515598916</c:v>
                </c:pt>
                <c:pt idx="43">
                  <c:v>12262.92298023516</c:v>
                </c:pt>
                <c:pt idx="44">
                  <c:v>12416.673005335906</c:v>
                </c:pt>
                <c:pt idx="45">
                  <c:v>12570.763207147626</c:v>
                </c:pt>
                <c:pt idx="46">
                  <c:v>12725.199296196392</c:v>
                </c:pt>
                <c:pt idx="47">
                  <c:v>12879.987078870541</c:v>
                </c:pt>
                <c:pt idx="48">
                  <c:v>13035.132459029892</c:v>
                </c:pt>
                <c:pt idx="49">
                  <c:v>13190.641439642008</c:v>
                </c:pt>
                <c:pt idx="50">
                  <c:v>13352.01960855863</c:v>
                </c:pt>
                <c:pt idx="51">
                  <c:v>13513.773414491239</c:v>
                </c:pt>
                <c:pt idx="52">
                  <c:v>13677.31628086901</c:v>
                </c:pt>
                <c:pt idx="53">
                  <c:v>13842.670901154321</c:v>
                </c:pt>
                <c:pt idx="54">
                  <c:v>14010.220152845755</c:v>
                </c:pt>
                <c:pt idx="55">
                  <c:v>14180.355539400627</c:v>
                </c:pt>
                <c:pt idx="56">
                  <c:v>14352.096246626385</c:v>
                </c:pt>
                <c:pt idx="57">
                  <c:v>14526.02191990338</c:v>
                </c:pt>
                <c:pt idx="58">
                  <c:v>14702.089319762663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BC-4ABC-9E21-11560EB09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8764151623634"/>
          <c:y val="8.1918127508915264E-2"/>
          <c:w val="0.27561161844344567"/>
          <c:h val="0.139283361407402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709362990880199E-2"/>
          <c:y val="1.8821496434920735E-2"/>
          <c:w val="0.97825654203716472"/>
          <c:h val="0.84869779792073075"/>
        </c:manualLayout>
      </c:layout>
      <c:lineChart>
        <c:grouping val="standard"/>
        <c:varyColors val="0"/>
        <c:ser>
          <c:idx val="1"/>
          <c:order val="1"/>
          <c:tx>
            <c:strRef>
              <c:f>'POD10 VIMP'!$A$10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VIMP'!$B$10:$BH$10</c:f>
              <c:numCache>
                <c:formatCode>#,##0_);\(#,##0\)</c:formatCode>
                <c:ptCount val="59"/>
                <c:pt idx="0">
                  <c:v>18051.484499999999</c:v>
                </c:pt>
                <c:pt idx="1">
                  <c:v>18550.123200000002</c:v>
                </c:pt>
                <c:pt idx="2">
                  <c:v>19015.176599999999</c:v>
                </c:pt>
                <c:pt idx="3">
                  <c:v>19221.659099999997</c:v>
                </c:pt>
                <c:pt idx="4">
                  <c:v>19507.086899999998</c:v>
                </c:pt>
                <c:pt idx="5">
                  <c:v>19793.478599999999</c:v>
                </c:pt>
                <c:pt idx="6">
                  <c:v>20174.993999999999</c:v>
                </c:pt>
                <c:pt idx="7">
                  <c:v>20698.278300000002</c:v>
                </c:pt>
                <c:pt idx="8">
                  <c:v>21205.459800000001</c:v>
                </c:pt>
                <c:pt idx="9">
                  <c:v>21429.065699999999</c:v>
                </c:pt>
                <c:pt idx="10">
                  <c:v>21850.29</c:v>
                </c:pt>
                <c:pt idx="11">
                  <c:v>21854.9205</c:v>
                </c:pt>
                <c:pt idx="12">
                  <c:v>22464.313200000001</c:v>
                </c:pt>
                <c:pt idx="13">
                  <c:v>22972.212899999999</c:v>
                </c:pt>
                <c:pt idx="14">
                  <c:v>23890.885200000001</c:v>
                </c:pt>
                <c:pt idx="15">
                  <c:v>24877.691999999999</c:v>
                </c:pt>
                <c:pt idx="16">
                  <c:v>24925.849200000001</c:v>
                </c:pt>
                <c:pt idx="17">
                  <c:v>25665.808893621499</c:v>
                </c:pt>
                <c:pt idx="18">
                  <c:v>26427.912270424964</c:v>
                </c:pt>
                <c:pt idx="19">
                  <c:v>27212.822846857365</c:v>
                </c:pt>
                <c:pt idx="20">
                  <c:v>28021.22403217552</c:v>
                </c:pt>
                <c:pt idx="21">
                  <c:v>28853.819725011046</c:v>
                </c:pt>
                <c:pt idx="22">
                  <c:v>29711.334927828193</c:v>
                </c:pt>
                <c:pt idx="23">
                  <c:v>30594.516379811503</c:v>
                </c:pt>
                <c:pt idx="24">
                  <c:v>31504.133208735744</c:v>
                </c:pt>
                <c:pt idx="25">
                  <c:v>32440.977602387968</c:v>
                </c:pt>
                <c:pt idx="26">
                  <c:v>33405.865500127853</c:v>
                </c:pt>
                <c:pt idx="27">
                  <c:v>34399.637305190379</c:v>
                </c:pt>
                <c:pt idx="28">
                  <c:v>35423.158618353395</c:v>
                </c:pt>
                <c:pt idx="29">
                  <c:v>36477.320993610367</c:v>
                </c:pt>
                <c:pt idx="30">
                  <c:v>37563.042716509015</c:v>
                </c:pt>
                <c:pt idx="31">
                  <c:v>38681.269605835056</c:v>
                </c:pt>
                <c:pt idx="32">
                  <c:v>39832.97583934202</c:v>
                </c:pt>
                <c:pt idx="33">
                  <c:v>41019.16480424779</c:v>
                </c:pt>
                <c:pt idx="34">
                  <c:v>42240.869973241199</c:v>
                </c:pt>
                <c:pt idx="35">
                  <c:v>43499.155806763716</c:v>
                </c:pt>
                <c:pt idx="36">
                  <c:v>44795.118682354441</c:v>
                </c:pt>
                <c:pt idx="37">
                  <c:v>46129.887851870131</c:v>
                </c:pt>
                <c:pt idx="38">
                  <c:v>47504.626427416479</c:v>
                </c:pt>
                <c:pt idx="39">
                  <c:v>48920.532396851893</c:v>
                </c:pt>
                <c:pt idx="40">
                  <c:v>50378.839669750741</c:v>
                </c:pt>
                <c:pt idx="41">
                  <c:v>51880.819154739918</c:v>
                </c:pt>
                <c:pt idx="42">
                  <c:v>53427.779869149555</c:v>
                </c:pt>
                <c:pt idx="43">
                  <c:v>55021.07008194751</c:v>
                </c:pt>
                <c:pt idx="44">
                  <c:v>56662.078490955813</c:v>
                </c:pt>
                <c:pt idx="45">
                  <c:v>58352.235435377486</c:v>
                </c:pt>
                <c:pt idx="46">
                  <c:v>60093.014144692825</c:v>
                </c:pt>
                <c:pt idx="47">
                  <c:v>61885.932025016402</c:v>
                </c:pt>
                <c:pt idx="48">
                  <c:v>63732.551984038051</c:v>
                </c:pt>
                <c:pt idx="49">
                  <c:v>65634.483795705717</c:v>
                </c:pt>
                <c:pt idx="50">
                  <c:v>67593.385505841768</c:v>
                </c:pt>
                <c:pt idx="51">
                  <c:v>69610.751855003531</c:v>
                </c:pt>
                <c:pt idx="52">
                  <c:v>71688.327756904633</c:v>
                </c:pt>
                <c:pt idx="53">
                  <c:v>73827.910203306412</c:v>
                </c:pt>
                <c:pt idx="54">
                  <c:v>76031.34981832029</c:v>
                </c:pt>
                <c:pt idx="55">
                  <c:v>78300.552459099199</c:v>
                </c:pt>
                <c:pt idx="56">
                  <c:v>80637.480864302663</c:v>
                </c:pt>
                <c:pt idx="57">
                  <c:v>83044.156351761441</c:v>
                </c:pt>
                <c:pt idx="58">
                  <c:v>85510.746304741057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F3-4269-8EE9-8CF122889193}"/>
            </c:ext>
          </c:extLst>
        </c:ser>
        <c:ser>
          <c:idx val="2"/>
          <c:order val="2"/>
          <c:tx>
            <c:strRef>
              <c:f>'POD6 - OnStar'!$A$10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'POD6 - OnStar'!$B$10:$BH$10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2F3-4269-8EE9-8CF122889193}"/>
            </c:ext>
          </c:extLst>
        </c:ser>
        <c:ser>
          <c:idx val="3"/>
          <c:order val="3"/>
          <c:tx>
            <c:strRef>
              <c:f>'POD10 VIMP'!#REF!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E2F3-4269-8EE9-8CF122889193}"/>
            </c:ext>
          </c:extLst>
        </c:ser>
        <c:ser>
          <c:idx val="4"/>
          <c:order val="4"/>
          <c:tx>
            <c:strRef>
              <c:f>'POD10 VIMP'!$A$12</c:f>
              <c:strCache>
                <c:ptCount val="1"/>
                <c:pt idx="0">
                  <c:v>SCL-AAA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VIMP'!$B$12:$BH$12</c:f>
              <c:numCache>
                <c:formatCode>#,##0_);\(#,##0\)</c:formatCode>
                <c:ptCount val="59"/>
                <c:pt idx="0">
                  <c:v>4682.5550793000002</c:v>
                </c:pt>
                <c:pt idx="1">
                  <c:v>4811.9019580800004</c:v>
                </c:pt>
                <c:pt idx="2">
                  <c:v>4932.5368100400001</c:v>
                </c:pt>
                <c:pt idx="3">
                  <c:v>4986.0983705399995</c:v>
                </c:pt>
                <c:pt idx="4">
                  <c:v>5060.1383418599999</c:v>
                </c:pt>
                <c:pt idx="5">
                  <c:v>5134.4283488399997</c:v>
                </c:pt>
                <c:pt idx="6">
                  <c:v>5233.3934436</c:v>
                </c:pt>
                <c:pt idx="7">
                  <c:v>5369.133391020001</c:v>
                </c:pt>
                <c:pt idx="8">
                  <c:v>5500.6962721200007</c:v>
                </c:pt>
                <c:pt idx="9">
                  <c:v>5558.6996425799998</c:v>
                </c:pt>
                <c:pt idx="10">
                  <c:v>5667.9652260000003</c:v>
                </c:pt>
                <c:pt idx="11">
                  <c:v>5669.1663777000003</c:v>
                </c:pt>
                <c:pt idx="12">
                  <c:v>5827.2428440800004</c:v>
                </c:pt>
                <c:pt idx="13">
                  <c:v>5958.9920262599999</c:v>
                </c:pt>
                <c:pt idx="14">
                  <c:v>6197.2956208800006</c:v>
                </c:pt>
                <c:pt idx="15">
                  <c:v>6453.2733048</c:v>
                </c:pt>
                <c:pt idx="16">
                  <c:v>6465.7652824800007</c:v>
                </c:pt>
                <c:pt idx="17">
                  <c:v>6657.7108270054177</c:v>
                </c:pt>
                <c:pt idx="18">
                  <c:v>6855.4004429482366</c:v>
                </c:pt>
                <c:pt idx="19">
                  <c:v>7059.0062464748007</c:v>
                </c:pt>
                <c:pt idx="20">
                  <c:v>7268.70551394633</c:v>
                </c:pt>
                <c:pt idx="21">
                  <c:v>7484.6808366678661</c:v>
                </c:pt>
                <c:pt idx="22">
                  <c:v>7707.1202802786338</c:v>
                </c:pt>
                <c:pt idx="23">
                  <c:v>7936.217548923104</c:v>
                </c:pt>
                <c:pt idx="24">
                  <c:v>8172.1721543460526</c:v>
                </c:pt>
                <c:pt idx="25">
                  <c:v>8415.1895900594391</c:v>
                </c:pt>
                <c:pt idx="26">
                  <c:v>8665.4815107331651</c:v>
                </c:pt>
                <c:pt idx="27">
                  <c:v>8923.2659169663857</c:v>
                </c:pt>
                <c:pt idx="28">
                  <c:v>9188.7673456008706</c:v>
                </c:pt>
                <c:pt idx="29">
                  <c:v>9462.2170657425304</c:v>
                </c:pt>
                <c:pt idx="30">
                  <c:v>9743.8532806624389</c:v>
                </c:pt>
                <c:pt idx="31">
                  <c:v>10033.921335753614</c:v>
                </c:pt>
                <c:pt idx="32">
                  <c:v>10332.67393272532</c:v>
                </c:pt>
                <c:pt idx="33">
                  <c:v>10640.371350221878</c:v>
                </c:pt>
                <c:pt idx="34">
                  <c:v>10957.281671058769</c:v>
                </c:pt>
                <c:pt idx="35">
                  <c:v>11283.68101627451</c:v>
                </c:pt>
                <c:pt idx="36">
                  <c:v>11619.853786202742</c:v>
                </c:pt>
                <c:pt idx="37">
                  <c:v>11966.092908775114</c:v>
                </c:pt>
                <c:pt idx="38">
                  <c:v>12322.700095271835</c:v>
                </c:pt>
                <c:pt idx="39">
                  <c:v>12689.986103743382</c:v>
                </c:pt>
                <c:pt idx="40">
                  <c:v>13068.271010333343</c:v>
                </c:pt>
                <c:pt idx="41">
                  <c:v>13457.884488739535</c:v>
                </c:pt>
                <c:pt idx="42">
                  <c:v>13859.166098057396</c:v>
                </c:pt>
                <c:pt idx="43">
                  <c:v>14272.465579257185</c:v>
                </c:pt>
                <c:pt idx="44">
                  <c:v>14698.143160553938</c:v>
                </c:pt>
                <c:pt idx="45">
                  <c:v>15136.569871936921</c:v>
                </c:pt>
                <c:pt idx="46">
                  <c:v>15588.127869133319</c:v>
                </c:pt>
                <c:pt idx="47">
                  <c:v>16053.210767289256</c:v>
                </c:pt>
                <c:pt idx="48">
                  <c:v>16532.223984659471</c:v>
                </c:pt>
                <c:pt idx="49">
                  <c:v>17025.585096606064</c:v>
                </c:pt>
                <c:pt idx="50">
                  <c:v>17533.724200215354</c:v>
                </c:pt>
                <c:pt idx="51">
                  <c:v>18057.029031187918</c:v>
                </c:pt>
                <c:pt idx="52">
                  <c:v>18595.952220141062</c:v>
                </c:pt>
                <c:pt idx="53">
                  <c:v>19150.959906737684</c:v>
                </c:pt>
                <c:pt idx="54">
                  <c:v>19722.532142872285</c:v>
                </c:pt>
                <c:pt idx="55">
                  <c:v>20311.163307890332</c:v>
                </c:pt>
                <c:pt idx="56">
                  <c:v>20917.362536200111</c:v>
                </c:pt>
                <c:pt idx="57">
                  <c:v>21541.654157646921</c:v>
                </c:pt>
                <c:pt idx="58">
                  <c:v>22181.487591449833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F3-4269-8EE9-8CF122889193}"/>
            </c:ext>
          </c:extLst>
        </c:ser>
        <c:ser>
          <c:idx val="5"/>
          <c:order val="5"/>
          <c:tx>
            <c:strRef>
              <c:f>'POD10 VIMP'!$A$13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VIMP'!$B$13:$BH$13</c:f>
              <c:numCache>
                <c:formatCode>#,##0_);\(#,##0\)</c:formatCode>
                <c:ptCount val="59"/>
                <c:pt idx="0">
                  <c:v>13368.929420699998</c:v>
                </c:pt>
                <c:pt idx="1">
                  <c:v>13738.22124192</c:v>
                </c:pt>
                <c:pt idx="2">
                  <c:v>14082.639789959998</c:v>
                </c:pt>
                <c:pt idx="3">
                  <c:v>14235.560729459996</c:v>
                </c:pt>
                <c:pt idx="4">
                  <c:v>14446.948558139997</c:v>
                </c:pt>
                <c:pt idx="5">
                  <c:v>14659.050251159997</c:v>
                </c:pt>
                <c:pt idx="6">
                  <c:v>14941.600556399997</c:v>
                </c:pt>
                <c:pt idx="7">
                  <c:v>15329.144908979999</c:v>
                </c:pt>
                <c:pt idx="8">
                  <c:v>15704.763527879999</c:v>
                </c:pt>
                <c:pt idx="9">
                  <c:v>15870.366057419998</c:v>
                </c:pt>
                <c:pt idx="10">
                  <c:v>16182.324773999999</c:v>
                </c:pt>
                <c:pt idx="11">
                  <c:v>16185.754122299999</c:v>
                </c:pt>
                <c:pt idx="12">
                  <c:v>16637.070355919997</c:v>
                </c:pt>
                <c:pt idx="13">
                  <c:v>17013.220873739996</c:v>
                </c:pt>
                <c:pt idx="14">
                  <c:v>17693.589579119998</c:v>
                </c:pt>
                <c:pt idx="15">
                  <c:v>18424.418695199998</c:v>
                </c:pt>
                <c:pt idx="16">
                  <c:v>18460.083917519998</c:v>
                </c:pt>
                <c:pt idx="17">
                  <c:v>19008.098066616079</c:v>
                </c:pt>
                <c:pt idx="18">
                  <c:v>19572.511827476726</c:v>
                </c:pt>
                <c:pt idx="19">
                  <c:v>20153.816600382561</c:v>
                </c:pt>
                <c:pt idx="20">
                  <c:v>20752.518518229186</c:v>
                </c:pt>
                <c:pt idx="21">
                  <c:v>21369.138888343179</c:v>
                </c:pt>
                <c:pt idx="22">
                  <c:v>22004.214647549557</c:v>
                </c:pt>
                <c:pt idx="23">
                  <c:v>22658.298830888398</c:v>
                </c:pt>
                <c:pt idx="24">
                  <c:v>23331.961054389689</c:v>
                </c:pt>
                <c:pt idx="25">
                  <c:v>24025.788012328525</c:v>
                </c:pt>
                <c:pt idx="26">
                  <c:v>24740.383989394686</c:v>
                </c:pt>
                <c:pt idx="27">
                  <c:v>25476.371388223994</c:v>
                </c:pt>
                <c:pt idx="28">
                  <c:v>26234.39127275252</c:v>
                </c:pt>
                <c:pt idx="29">
                  <c:v>27015.103927867836</c:v>
                </c:pt>
                <c:pt idx="30">
                  <c:v>27819.189435846572</c:v>
                </c:pt>
                <c:pt idx="31">
                  <c:v>28647.348270081438</c:v>
                </c:pt>
                <c:pt idx="32">
                  <c:v>29500.301906616696</c:v>
                </c:pt>
                <c:pt idx="33">
                  <c:v>30378.793454025908</c:v>
                </c:pt>
                <c:pt idx="34">
                  <c:v>31283.58830218243</c:v>
                </c:pt>
                <c:pt idx="35">
                  <c:v>32215.474790489206</c:v>
                </c:pt>
                <c:pt idx="36">
                  <c:v>33175.264896151697</c:v>
                </c:pt>
                <c:pt idx="37">
                  <c:v>34163.794943095018</c:v>
                </c:pt>
                <c:pt idx="38">
                  <c:v>35181.926332144641</c:v>
                </c:pt>
                <c:pt idx="39">
                  <c:v>36230.546293108506</c:v>
                </c:pt>
                <c:pt idx="40">
                  <c:v>37310.568659417397</c:v>
                </c:pt>
                <c:pt idx="41">
                  <c:v>38422.934666000379</c:v>
                </c:pt>
                <c:pt idx="42">
                  <c:v>39568.613771092154</c:v>
                </c:pt>
                <c:pt idx="43">
                  <c:v>40748.604502690323</c:v>
                </c:pt>
                <c:pt idx="44">
                  <c:v>41963.935330401873</c:v>
                </c:pt>
                <c:pt idx="45">
                  <c:v>43215.665563440562</c:v>
                </c:pt>
                <c:pt idx="46">
                  <c:v>44504.886275559504</c:v>
                </c:pt>
                <c:pt idx="47">
                  <c:v>45832.721257727142</c:v>
                </c:pt>
                <c:pt idx="48">
                  <c:v>47200.327999378576</c:v>
                </c:pt>
                <c:pt idx="49">
                  <c:v>48608.898699099649</c:v>
                </c:pt>
                <c:pt idx="50">
                  <c:v>50059.66130562641</c:v>
                </c:pt>
                <c:pt idx="51">
                  <c:v>51553.722823815609</c:v>
                </c:pt>
                <c:pt idx="52">
                  <c:v>53092.375536763568</c:v>
                </c:pt>
                <c:pt idx="53">
                  <c:v>54676.950296568721</c:v>
                </c:pt>
                <c:pt idx="54">
                  <c:v>56308.817675448001</c:v>
                </c:pt>
                <c:pt idx="55">
                  <c:v>57989.389151208859</c:v>
                </c:pt>
                <c:pt idx="56">
                  <c:v>59720.118328102544</c:v>
                </c:pt>
                <c:pt idx="57">
                  <c:v>61502.502194114517</c:v>
                </c:pt>
                <c:pt idx="58">
                  <c:v>63329.258713291223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F3-4269-8EE9-8CF122889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'POD10 VIMP'!$A$9</c15:sqref>
                        </c15:formulaRef>
                      </c:ext>
                    </c:extLst>
                    <c:strCache>
                      <c:ptCount val="1"/>
                      <c:pt idx="0">
                        <c:v>Total SUBS (AT&amp;T)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'POD10 VIMP'!$B$6:$BH$6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'POD10 VIMP'!$B$9:$BH$9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9"/>
                      <c:pt idx="0">
                        <c:v>955105</c:v>
                      </c:pt>
                      <c:pt idx="1">
                        <c:v>981488</c:v>
                      </c:pt>
                      <c:pt idx="2">
                        <c:v>1006094</c:v>
                      </c:pt>
                      <c:pt idx="3">
                        <c:v>1017018.9999999999</c:v>
                      </c:pt>
                      <c:pt idx="4">
                        <c:v>1032121</c:v>
                      </c:pt>
                      <c:pt idx="5">
                        <c:v>1047273.9999999999</c:v>
                      </c:pt>
                      <c:pt idx="6">
                        <c:v>1067460</c:v>
                      </c:pt>
                      <c:pt idx="7">
                        <c:v>1095147</c:v>
                      </c:pt>
                      <c:pt idx="8">
                        <c:v>1121982</c:v>
                      </c:pt>
                      <c:pt idx="9">
                        <c:v>1133813</c:v>
                      </c:pt>
                      <c:pt idx="10">
                        <c:v>1156100</c:v>
                      </c:pt>
                      <c:pt idx="11">
                        <c:v>1156345</c:v>
                      </c:pt>
                      <c:pt idx="12">
                        <c:v>1188588</c:v>
                      </c:pt>
                      <c:pt idx="13">
                        <c:v>1215461</c:v>
                      </c:pt>
                      <c:pt idx="14">
                        <c:v>1264068</c:v>
                      </c:pt>
                      <c:pt idx="15">
                        <c:v>1316280</c:v>
                      </c:pt>
                      <c:pt idx="16">
                        <c:v>1318828</c:v>
                      </c:pt>
                      <c:pt idx="17">
                        <c:v>1357979.30654082</c:v>
                      </c:pt>
                      <c:pt idx="18">
                        <c:v>1398302.2365304213</c:v>
                      </c:pt>
                      <c:pt idx="19">
                        <c:v>1439831.8966591198</c:v>
                      </c:pt>
                      <c:pt idx="20">
                        <c:v>1482604.4461468528</c:v>
                      </c:pt>
                      <c:pt idx="21">
                        <c:v>1526657.1283074627</c:v>
                      </c:pt>
                      <c:pt idx="22">
                        <c:v>1572028.3030596927</c:v>
                      </c:pt>
                      <c:pt idx="23">
                        <c:v>1618757.480413307</c:v>
                      </c:pt>
                      <c:pt idx="24">
                        <c:v>1666885.3549595631</c:v>
                      </c:pt>
                      <c:pt idx="25">
                        <c:v>1716453.8413961888</c:v>
                      </c:pt>
                      <c:pt idx="26">
                        <c:v>1767506.1111178757</c:v>
                      </c:pt>
                      <c:pt idx="27">
                        <c:v>1820086.6299042527</c:v>
                      </c:pt>
                      <c:pt idx="28">
                        <c:v>1874241.196738275</c:v>
                      </c:pt>
                      <c:pt idx="29">
                        <c:v>1930016.9837889085</c:v>
                      </c:pt>
                      <c:pt idx="30">
                        <c:v>1987462.5775930695</c:v>
                      </c:pt>
                      <c:pt idx="31">
                        <c:v>2046628.0214727542</c:v>
                      </c:pt>
                      <c:pt idx="32">
                        <c:v>2107564.8592244457</c:v>
                      </c:pt>
                      <c:pt idx="33">
                        <c:v>2170326.1801189305</c:v>
                      </c:pt>
                      <c:pt idx="34">
                        <c:v>2234966.6652508569</c:v>
                      </c:pt>
                      <c:pt idx="35">
                        <c:v>2301542.6352785034</c:v>
                      </c:pt>
                      <c:pt idx="36">
                        <c:v>2370112.0995954731</c:v>
                      </c:pt>
                      <c:pt idx="37">
                        <c:v>2440734.8069772557</c:v>
                      </c:pt>
                      <c:pt idx="38">
                        <c:v>2513472.2977469037</c:v>
                      </c:pt>
                      <c:pt idx="39">
                        <c:v>2588387.957505391</c:v>
                      </c:pt>
                      <c:pt idx="40">
                        <c:v>2665547.0724735842</c:v>
                      </c:pt>
                      <c:pt idx="41">
                        <c:v>2745016.8864941755</c:v>
                      </c:pt>
                      <c:pt idx="42">
                        <c:v>2826866.6597433626</c:v>
                      </c:pt>
                      <c:pt idx="43">
                        <c:v>2911167.729203572</c:v>
                      </c:pt>
                      <c:pt idx="44">
                        <c:v>2997993.5709500429</c:v>
                      </c:pt>
                      <c:pt idx="45">
                        <c:v>3087419.8643056871</c:v>
                      </c:pt>
                      <c:pt idx="46">
                        <c:v>3179524.5579202552</c:v>
                      </c:pt>
                      <c:pt idx="47">
                        <c:v>3274387.9378315555</c:v>
                      </c:pt>
                      <c:pt idx="48">
                        <c:v>3372092.6975681507</c:v>
                      </c:pt>
                      <c:pt idx="49">
                        <c:v>3472724.0103548001</c:v>
                      </c:pt>
                      <c:pt idx="50">
                        <c:v>3576369.6034836913</c:v>
                      </c:pt>
                      <c:pt idx="51">
                        <c:v>3683108.5637568007</c:v>
                      </c:pt>
                      <c:pt idx="52">
                        <c:v>3793033.2146510384</c:v>
                      </c:pt>
                      <c:pt idx="53">
                        <c:v>3906238.6350955772</c:v>
                      </c:pt>
                      <c:pt idx="54">
                        <c:v>4022822.7417100682</c:v>
                      </c:pt>
                      <c:pt idx="55">
                        <c:v>4142886.373497312</c:v>
                      </c:pt>
                      <c:pt idx="56">
                        <c:v>4266533.3790636333</c:v>
                      </c:pt>
                      <c:pt idx="57">
                        <c:v>4393870.7064424045</c:v>
                      </c:pt>
                      <c:pt idx="58">
                        <c:v>4524378.1113619609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2F3-4269-8EE9-8CF122889193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5.0501728515923765E-2"/>
          <c:w val="0.27891101153516129"/>
          <c:h val="5.377046648806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 u="sng"/>
              <a:t>POD10 (VIMPLECOM) - AAA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6595429902149144"/>
          <c:h val="0.78643968311148771"/>
        </c:manualLayout>
      </c:layout>
      <c:lineChart>
        <c:grouping val="standard"/>
        <c:varyColors val="0"/>
        <c:ser>
          <c:idx val="0"/>
          <c:order val="0"/>
          <c:tx>
            <c:strRef>
              <c:f>'POD10 VIMP'!$A$62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VIMP'!$B$62:$BH$62</c:f>
              <c:numCache>
                <c:formatCode>#,##0_);\(#,##0\)</c:formatCode>
                <c:ptCount val="59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5000</c:v>
                </c:pt>
                <c:pt idx="23">
                  <c:v>5000</c:v>
                </c:pt>
                <c:pt idx="24">
                  <c:v>5000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7000</c:v>
                </c:pt>
                <c:pt idx="35">
                  <c:v>7000</c:v>
                </c:pt>
                <c:pt idx="36">
                  <c:v>7000</c:v>
                </c:pt>
                <c:pt idx="37">
                  <c:v>7000</c:v>
                </c:pt>
                <c:pt idx="38">
                  <c:v>7000</c:v>
                </c:pt>
                <c:pt idx="39">
                  <c:v>8000</c:v>
                </c:pt>
                <c:pt idx="40">
                  <c:v>8000</c:v>
                </c:pt>
                <c:pt idx="41">
                  <c:v>8000</c:v>
                </c:pt>
                <c:pt idx="42">
                  <c:v>8000</c:v>
                </c:pt>
                <c:pt idx="43">
                  <c:v>8000</c:v>
                </c:pt>
                <c:pt idx="44">
                  <c:v>9000</c:v>
                </c:pt>
                <c:pt idx="45">
                  <c:v>9000</c:v>
                </c:pt>
                <c:pt idx="46">
                  <c:v>9000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10000</c:v>
                </c:pt>
                <c:pt idx="51">
                  <c:v>11000</c:v>
                </c:pt>
                <c:pt idx="52">
                  <c:v>11000</c:v>
                </c:pt>
                <c:pt idx="53">
                  <c:v>11000</c:v>
                </c:pt>
                <c:pt idx="54">
                  <c:v>12000</c:v>
                </c:pt>
                <c:pt idx="55">
                  <c:v>12000</c:v>
                </c:pt>
                <c:pt idx="56">
                  <c:v>12000</c:v>
                </c:pt>
                <c:pt idx="57">
                  <c:v>13000</c:v>
                </c:pt>
                <c:pt idx="58">
                  <c:v>13000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C-469A-BF46-D50E9294EF53}"/>
            </c:ext>
          </c:extLst>
        </c:ser>
        <c:ser>
          <c:idx val="2"/>
          <c:order val="1"/>
          <c:tx>
            <c:strRef>
              <c:f>'POD10 VIMP'!$A$65</c:f>
              <c:strCache>
                <c:ptCount val="1"/>
                <c:pt idx="0">
                  <c:v>SCL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VIMP'!$B$65:$BH$65</c:f>
              <c:numCache>
                <c:formatCode>#,##0_);\(#,##0\)</c:formatCode>
                <c:ptCount val="59"/>
                <c:pt idx="0">
                  <c:v>121.46547875704202</c:v>
                </c:pt>
                <c:pt idx="1">
                  <c:v>124.82073679259523</c:v>
                </c:pt>
                <c:pt idx="2">
                  <c:v>127.95000485243762</c:v>
                </c:pt>
                <c:pt idx="3">
                  <c:v>129.33939173180758</c:v>
                </c:pt>
                <c:pt idx="4">
                  <c:v>131.2599885878484</c:v>
                </c:pt>
                <c:pt idx="5">
                  <c:v>133.18707136890959</c:v>
                </c:pt>
                <c:pt idx="6">
                  <c:v>135.75422592698402</c:v>
                </c:pt>
                <c:pt idx="7">
                  <c:v>139.27532016305884</c:v>
                </c:pt>
                <c:pt idx="8">
                  <c:v>142.68806129879283</c:v>
                </c:pt>
                <c:pt idx="9">
                  <c:v>144.19266872852521</c:v>
                </c:pt>
                <c:pt idx="10">
                  <c:v>147.02701796244003</c:v>
                </c:pt>
                <c:pt idx="11">
                  <c:v>147.05817583753802</c:v>
                </c:pt>
                <c:pt idx="12">
                  <c:v>151.15867937543521</c:v>
                </c:pt>
                <c:pt idx="13">
                  <c:v>154.57625316118441</c:v>
                </c:pt>
                <c:pt idx="14">
                  <c:v>160.75784840562724</c:v>
                </c:pt>
                <c:pt idx="15">
                  <c:v>167.39790952651202</c:v>
                </c:pt>
                <c:pt idx="16">
                  <c:v>167.72195142753122</c:v>
                </c:pt>
                <c:pt idx="17">
                  <c:v>172.70101885252055</c:v>
                </c:pt>
                <c:pt idx="18">
                  <c:v>177.82908749007726</c:v>
                </c:pt>
                <c:pt idx="19">
                  <c:v>183.11062203355635</c:v>
                </c:pt>
                <c:pt idx="20">
                  <c:v>188.55022103176782</c:v>
                </c:pt>
                <c:pt idx="21">
                  <c:v>194.15262090316446</c:v>
                </c:pt>
                <c:pt idx="22">
                  <c:v>199.92270007042777</c:v>
                </c:pt>
                <c:pt idx="23">
                  <c:v>205.86548321906534</c:v>
                </c:pt>
                <c:pt idx="24">
                  <c:v>211.98614568373665</c:v>
                </c:pt>
                <c:pt idx="25">
                  <c:v>218.29001796614187</c:v>
                </c:pt>
                <c:pt idx="26">
                  <c:v>224.78259038841833</c:v>
                </c:pt>
                <c:pt idx="27">
                  <c:v>231.46951788610804</c:v>
                </c:pt>
                <c:pt idx="28">
                  <c:v>238.35662494488662</c:v>
                </c:pt>
                <c:pt idx="29">
                  <c:v>245.44991068536123</c:v>
                </c:pt>
                <c:pt idx="30">
                  <c:v>252.75555410038368</c:v>
                </c:pt>
                <c:pt idx="31">
                  <c:v>260.27991944944876</c:v>
                </c:pt>
                <c:pt idx="32">
                  <c:v>268.02956181489481</c:v>
                </c:pt>
                <c:pt idx="33">
                  <c:v>276.01123282475555</c:v>
                </c:pt>
                <c:pt idx="34">
                  <c:v>284.23188654726448</c:v>
                </c:pt>
                <c:pt idx="35">
                  <c:v>292.69868556216079</c:v>
                </c:pt>
                <c:pt idx="36">
                  <c:v>301.41900721409917</c:v>
                </c:pt>
                <c:pt idx="37">
                  <c:v>310.40045005362651</c:v>
                </c:pt>
                <c:pt idx="38">
                  <c:v>319.65084047135144</c:v>
                </c:pt>
                <c:pt idx="39">
                  <c:v>329.17823953110337</c:v>
                </c:pt>
                <c:pt idx="40">
                  <c:v>338.99095000804698</c:v>
                </c:pt>
                <c:pt idx="41">
                  <c:v>349.09752363790358</c:v>
                </c:pt>
                <c:pt idx="42">
                  <c:v>359.5067685836089</c:v>
                </c:pt>
                <c:pt idx="43">
                  <c:v>370.22775712593136</c:v>
                </c:pt>
                <c:pt idx="44">
                  <c:v>381.26983358476917</c:v>
                </c:pt>
                <c:pt idx="45">
                  <c:v>392.64262247804379</c:v>
                </c:pt>
                <c:pt idx="46">
                  <c:v>404.35603692531834</c:v>
                </c:pt>
                <c:pt idx="47">
                  <c:v>416.42028730348329</c:v>
                </c:pt>
                <c:pt idx="48">
                  <c:v>428.84589016206672</c:v>
                </c:pt>
                <c:pt idx="49">
                  <c:v>441.64367740596134</c:v>
                </c:pt>
                <c:pt idx="50">
                  <c:v>454.8248057535863</c:v>
                </c:pt>
                <c:pt idx="51">
                  <c:v>468.39933306901469</c:v>
                </c:pt>
                <c:pt idx="52">
                  <c:v>482.37900059045916</c:v>
                </c:pt>
                <c:pt idx="53">
                  <c:v>496.77589998077553</c:v>
                </c:pt>
                <c:pt idx="54">
                  <c:v>511.60248378610714</c:v>
                </c:pt>
                <c:pt idx="55">
                  <c:v>526.87157620667517</c:v>
                </c:pt>
                <c:pt idx="56">
                  <c:v>542.59638418903091</c:v>
                </c:pt>
                <c:pt idx="57">
                  <c:v>558.79050884936112</c:v>
                </c:pt>
                <c:pt idx="58">
                  <c:v>575.38778812220869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C-469A-BF46-D50E9294EF53}"/>
            </c:ext>
          </c:extLst>
        </c:ser>
        <c:ser>
          <c:idx val="3"/>
          <c:order val="2"/>
          <c:tx>
            <c:strRef>
              <c:f>'POD10 VIMP'!$A$66</c:f>
              <c:strCache>
                <c:ptCount val="1"/>
                <c:pt idx="0">
                  <c:v>PHX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VIMP'!$B$66:$BH$66</c:f>
              <c:numCache>
                <c:formatCode>#,##0_);\(#,##0\)</c:formatCode>
                <c:ptCount val="59"/>
                <c:pt idx="0">
                  <c:v>990.10291289704185</c:v>
                </c:pt>
                <c:pt idx="1">
                  <c:v>1017.4526651765951</c:v>
                </c:pt>
                <c:pt idx="2">
                  <c:v>1042.9603028444374</c:v>
                </c:pt>
                <c:pt idx="3">
                  <c:v>1054.2856276238072</c:v>
                </c:pt>
                <c:pt idx="4">
                  <c:v>1069.9410102158481</c:v>
                </c:pt>
                <c:pt idx="5">
                  <c:v>1085.6492616009093</c:v>
                </c:pt>
                <c:pt idx="6">
                  <c:v>1106.5749372069836</c:v>
                </c:pt>
                <c:pt idx="7">
                  <c:v>1135.2764719590587</c:v>
                </c:pt>
                <c:pt idx="8">
                  <c:v>1163.0947868747926</c:v>
                </c:pt>
                <c:pt idx="9">
                  <c:v>1175.3593102125249</c:v>
                </c:pt>
                <c:pt idx="10">
                  <c:v>1198.4629727624399</c:v>
                </c:pt>
                <c:pt idx="11">
                  <c:v>1198.7169502975378</c:v>
                </c:pt>
                <c:pt idx="12">
                  <c:v>1232.1414305594349</c:v>
                </c:pt>
                <c:pt idx="13">
                  <c:v>1259.9991379091839</c:v>
                </c:pt>
                <c:pt idx="14">
                  <c:v>1310.387244229627</c:v>
                </c:pt>
                <c:pt idx="15">
                  <c:v>1364.5124485665117</c:v>
                </c:pt>
                <c:pt idx="16">
                  <c:v>1367.1538149315309</c:v>
                </c:pt>
                <c:pt idx="17">
                  <c:v>1407.7397428135869</c:v>
                </c:pt>
                <c:pt idx="18">
                  <c:v>1449.5402259429261</c:v>
                </c:pt>
                <c:pt idx="19">
                  <c:v>1492.5916574243324</c:v>
                </c:pt>
                <c:pt idx="20">
                  <c:v>1536.9315214600533</c:v>
                </c:pt>
                <c:pt idx="21">
                  <c:v>1582.5984260706957</c:v>
                </c:pt>
                <c:pt idx="22">
                  <c:v>1629.6321367975202</c:v>
                </c:pt>
                <c:pt idx="23">
                  <c:v>1678.0736114155945</c:v>
                </c:pt>
                <c:pt idx="24">
                  <c:v>1727.9650356881</c:v>
                </c:pt>
                <c:pt idx="25">
                  <c:v>1779.3498601930503</c:v>
                </c:pt>
                <c:pt idx="26">
                  <c:v>1832.2728382545702</c:v>
                </c:pt>
                <c:pt idx="27">
                  <c:v>1886.7800650118686</c:v>
                </c:pt>
                <c:pt idx="28">
                  <c:v>1942.9190176600514</c:v>
                </c:pt>
                <c:pt idx="29">
                  <c:v>2000.7385968978917</c:v>
                </c:pt>
                <c:pt idx="30">
                  <c:v>2060.2891696187971</c:v>
                </c:pt>
                <c:pt idx="31">
                  <c:v>2121.6226128822314</c:v>
                </c:pt>
                <c:pt idx="32">
                  <c:v>2184.7923592040324</c:v>
                </c:pt>
                <c:pt idx="33">
                  <c:v>2249.8534432051588</c:v>
                </c:pt>
                <c:pt idx="34">
                  <c:v>2316.8625496596305</c:v>
                </c:pt>
                <c:pt idx="35">
                  <c:v>2385.8780629836301</c:v>
                </c:pt>
                <c:pt idx="36">
                  <c:v>2456.9601182089946</c:v>
                </c:pt>
                <c:pt idx="37">
                  <c:v>2530.1706534856166</c:v>
                </c:pt>
                <c:pt idx="38">
                  <c:v>2605.5734641586319</c:v>
                </c:pt>
                <c:pt idx="39">
                  <c:v>2683.2342584676157</c:v>
                </c:pt>
                <c:pt idx="40">
                  <c:v>2763.2207149164524</c:v>
                </c:pt>
                <c:pt idx="41">
                  <c:v>2845.6025413639882</c:v>
                </c:pt>
                <c:pt idx="42">
                  <c:v>2930.4515358870844</c:v>
                </c:pt>
                <c:pt idx="43">
                  <c:v>3017.8416494692451</c:v>
                </c:pt>
                <c:pt idx="44">
                  <c:v>3107.8490505695622</c:v>
                </c:pt>
                <c:pt idx="45">
                  <c:v>3200.5521916284079</c:v>
                </c:pt>
                <c:pt idx="46">
                  <c:v>3296.0318775679361</c:v>
                </c:pt>
                <c:pt idx="47">
                  <c:v>3394.3713363472721</c:v>
                </c:pt>
                <c:pt idx="48">
                  <c:v>3495.6562916339767</c:v>
                </c:pt>
                <c:pt idx="49">
                  <c:v>3599.9750376553193</c:v>
                </c:pt>
                <c:pt idx="50">
                  <c:v>3707.4185162946915</c:v>
                </c:pt>
                <c:pt idx="51">
                  <c:v>3818.0687123317839</c:v>
                </c:pt>
                <c:pt idx="52">
                  <c:v>3932.0213322527097</c:v>
                </c:pt>
                <c:pt idx="53">
                  <c:v>4049.3749389638788</c:v>
                </c:pt>
                <c:pt idx="54">
                  <c:v>4170.231037043678</c:v>
                </c:pt>
                <c:pt idx="55">
                  <c:v>4294.6941605385273</c:v>
                </c:pt>
                <c:pt idx="56">
                  <c:v>4422.8719633792734</c:v>
                </c:pt>
                <c:pt idx="57">
                  <c:v>4554.8753124961204</c:v>
                </c:pt>
                <c:pt idx="58">
                  <c:v>4690.1649003063476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C-469A-BF46-D50E9294EF53}"/>
            </c:ext>
          </c:extLst>
        </c:ser>
        <c:ser>
          <c:idx val="1"/>
          <c:order val="3"/>
          <c:tx>
            <c:strRef>
              <c:f>'POD10 VIMP'!$A$64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'POD10 VIMP'!$B$64:$BH$64</c:f>
              <c:numCache>
                <c:formatCode>#,##0_);\(#,##0\)</c:formatCode>
                <c:ptCount val="59"/>
                <c:pt idx="0">
                  <c:v>2778.9209791352096</c:v>
                </c:pt>
                <c:pt idx="1">
                  <c:v>2855.6835049229762</c:v>
                </c:pt>
                <c:pt idx="2">
                  <c:v>2927.2757692421874</c:v>
                </c:pt>
                <c:pt idx="3">
                  <c:v>2959.0625483890371</c:v>
                </c:pt>
                <c:pt idx="4">
                  <c:v>3003.0024970092418</c:v>
                </c:pt>
                <c:pt idx="5">
                  <c:v>3047.090832424547</c:v>
                </c:pt>
                <c:pt idx="6">
                  <c:v>3105.8229078349186</c:v>
                </c:pt>
                <c:pt idx="7">
                  <c:v>3186.3794803052942</c:v>
                </c:pt>
                <c:pt idx="8">
                  <c:v>3264.4571204339636</c:v>
                </c:pt>
                <c:pt idx="9">
                  <c:v>3298.8799473526251</c:v>
                </c:pt>
                <c:pt idx="10">
                  <c:v>3363.7249768122001</c:v>
                </c:pt>
                <c:pt idx="11">
                  <c:v>3364.4378153376897</c:v>
                </c:pt>
                <c:pt idx="12">
                  <c:v>3458.2502748371753</c:v>
                </c:pt>
                <c:pt idx="13">
                  <c:v>3536.4384776759207</c:v>
                </c:pt>
                <c:pt idx="14">
                  <c:v>3677.8627315881358</c:v>
                </c:pt>
                <c:pt idx="15">
                  <c:v>3829.7758952325594</c:v>
                </c:pt>
                <c:pt idx="16">
                  <c:v>3837.1894158976552</c:v>
                </c:pt>
                <c:pt idx="17">
                  <c:v>3951.1019041652685</c:v>
                </c:pt>
                <c:pt idx="18">
                  <c:v>4068.4232835825082</c:v>
                </c:pt>
                <c:pt idx="19">
                  <c:v>4189.2556986447216</c:v>
                </c:pt>
                <c:pt idx="20">
                  <c:v>4313.704356229553</c:v>
                </c:pt>
                <c:pt idx="21">
                  <c:v>4441.8776174346503</c:v>
                </c:pt>
                <c:pt idx="22">
                  <c:v>4573.8870921698699</c:v>
                </c:pt>
                <c:pt idx="23">
                  <c:v>4709.8477365866493</c:v>
                </c:pt>
                <c:pt idx="24">
                  <c:v>4849.8779534295918</c:v>
                </c:pt>
                <c:pt idx="25">
                  <c:v>4994.0996953979802</c:v>
                </c:pt>
                <c:pt idx="26">
                  <c:v>5142.638571607471</c:v>
                </c:pt>
                <c:pt idx="27">
                  <c:v>5295.6239572449422</c:v>
                </c:pt>
                <c:pt idx="28">
                  <c:v>5453.1891065123455</c:v>
                </c:pt>
                <c:pt idx="29">
                  <c:v>5615.471268958132</c:v>
                </c:pt>
                <c:pt idx="30">
                  <c:v>5782.6118092979514</c:v>
                </c:pt>
                <c:pt idx="31">
                  <c:v>5954.7563308292001</c:v>
                </c:pt>
                <c:pt idx="32">
                  <c:v>6132.0548025473181</c:v>
                </c:pt>
                <c:pt idx="33">
                  <c:v>6314.6616900747858</c:v>
                </c:pt>
                <c:pt idx="34">
                  <c:v>6502.7360905172372</c:v>
                </c:pt>
                <c:pt idx="35">
                  <c:v>6696.4418713644773</c:v>
                </c:pt>
                <c:pt idx="36">
                  <c:v>6895.9478135577338</c:v>
                </c:pt>
                <c:pt idx="37">
                  <c:v>7101.4277588481082</c:v>
                </c:pt>
                <c:pt idx="38">
                  <c:v>7313.0607615749577</c:v>
                </c:pt>
                <c:pt idx="39">
                  <c:v>7531.0312449967978</c:v>
                </c:pt>
                <c:pt idx="40">
                  <c:v>7755.5291623112489</c:v>
                </c:pt>
                <c:pt idx="41">
                  <c:v>7986.7501625047298</c:v>
                </c:pt>
                <c:pt idx="42">
                  <c:v>8224.8957611767328</c:v>
                </c:pt>
                <c:pt idx="43">
                  <c:v>8470.173516487941</c:v>
                </c:pt>
                <c:pt idx="44">
                  <c:v>8722.7972103858283</c:v>
                </c:pt>
                <c:pt idx="45">
                  <c:v>8982.9870352661292</c:v>
                </c:pt>
                <c:pt idx="46">
                  <c:v>9250.9697862331359</c:v>
                </c:pt>
                <c:pt idx="47">
                  <c:v>9526.9790591268884</c:v>
                </c:pt>
                <c:pt idx="48">
                  <c:v>9811.2554544901086</c:v>
                </c:pt>
                <c:pt idx="49">
                  <c:v>10104.046787653202</c:v>
                </c:pt>
                <c:pt idx="50">
                  <c:v>10405.608305120695</c:v>
                </c:pt>
                <c:pt idx="51">
                  <c:v>10716.170113501996</c:v>
                </c:pt>
                <c:pt idx="52">
                  <c:v>11036.000832107922</c:v>
                </c:pt>
                <c:pt idx="53">
                  <c:v>11365.377097361636</c:v>
                </c:pt>
                <c:pt idx="54">
                  <c:v>11704.583802074463</c:v>
                </c:pt>
                <c:pt idx="55">
                  <c:v>12053.914341863005</c:v>
                </c:pt>
                <c:pt idx="56">
                  <c:v>12413.670868920761</c:v>
                </c:pt>
                <c:pt idx="57">
                  <c:v>12784.164553363702</c:v>
                </c:pt>
                <c:pt idx="58">
                  <c:v>13163.881721071391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3C-469A-BF46-D50E9294E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8764151623634"/>
          <c:y val="7.3091358936440073E-2"/>
          <c:w val="0.27561161844344567"/>
          <c:h val="7.21279197109922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563224956773955E-2"/>
          <c:y val="1.8821496434920735E-2"/>
          <c:w val="0.97343677593036326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'POD10 TELSTRA'!$A$10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TELSTRA'!$B$10:$BH$10</c:f>
              <c:numCache>
                <c:formatCode>#,##0_);\(#,##0\)</c:formatCode>
                <c:ptCount val="59"/>
                <c:pt idx="0">
                  <c:v>16768.824628000002</c:v>
                </c:pt>
                <c:pt idx="1">
                  <c:v>17353.492752999999</c:v>
                </c:pt>
                <c:pt idx="2">
                  <c:v>17736.480691000001</c:v>
                </c:pt>
                <c:pt idx="3">
                  <c:v>17927.073838</c:v>
                </c:pt>
                <c:pt idx="4">
                  <c:v>18139.667830000002</c:v>
                </c:pt>
                <c:pt idx="5">
                  <c:v>18685.462020999999</c:v>
                </c:pt>
                <c:pt idx="6">
                  <c:v>19187.497051000002</c:v>
                </c:pt>
                <c:pt idx="7">
                  <c:v>19571.662987</c:v>
                </c:pt>
                <c:pt idx="8">
                  <c:v>20484.957907</c:v>
                </c:pt>
                <c:pt idx="9">
                  <c:v>20691.99683</c:v>
                </c:pt>
                <c:pt idx="10">
                  <c:v>21260.935217000002</c:v>
                </c:pt>
                <c:pt idx="11">
                  <c:v>21731.256692999999</c:v>
                </c:pt>
                <c:pt idx="12">
                  <c:v>22142.019976</c:v>
                </c:pt>
                <c:pt idx="13">
                  <c:v>22588.857637792029</c:v>
                </c:pt>
                <c:pt idx="14">
                  <c:v>23934.951601782068</c:v>
                </c:pt>
                <c:pt idx="15">
                  <c:v>23726.092365</c:v>
                </c:pt>
                <c:pt idx="16">
                  <c:v>24274.288747999999</c:v>
                </c:pt>
                <c:pt idx="17">
                  <c:v>24592.518136134564</c:v>
                </c:pt>
                <c:pt idx="18">
                  <c:v>24919.806462791374</c:v>
                </c:pt>
                <c:pt idx="19">
                  <c:v>25256.337472481668</c:v>
                </c:pt>
                <c:pt idx="20">
                  <c:v>25602.303837350475</c:v>
                </c:pt>
                <c:pt idx="21">
                  <c:v>26096.495150582854</c:v>
                </c:pt>
                <c:pt idx="22">
                  <c:v>26360.540069743533</c:v>
                </c:pt>
                <c:pt idx="23">
                  <c:v>26627.317083165806</c:v>
                </c:pt>
                <c:pt idx="24">
                  <c:v>26896.856224742372</c:v>
                </c:pt>
                <c:pt idx="25">
                  <c:v>27169.18790968987</c:v>
                </c:pt>
                <c:pt idx="26">
                  <c:v>27444.342940787061</c:v>
                </c:pt>
                <c:pt idx="27">
                  <c:v>27722.3525147482</c:v>
                </c:pt>
                <c:pt idx="28">
                  <c:v>28003.24822873493</c:v>
                </c:pt>
                <c:pt idx="29">
                  <c:v>28287.062087010479</c:v>
                </c:pt>
                <c:pt idx="30">
                  <c:v>28573.826507739843</c:v>
                </c:pt>
                <c:pt idx="31">
                  <c:v>28863.574329939671</c:v>
                </c:pt>
                <c:pt idx="32">
                  <c:v>29156.338820582143</c:v>
                </c:pt>
                <c:pt idx="33">
                  <c:v>29452.153681856464</c:v>
                </c:pt>
                <c:pt idx="34">
                  <c:v>29751.053058592512</c:v>
                </c:pt>
                <c:pt idx="35">
                  <c:v>30053.071545850795</c:v>
                </c:pt>
                <c:pt idx="36">
                  <c:v>30358.244196683099</c:v>
                </c:pt>
                <c:pt idx="37">
                  <c:v>30666.6065300685</c:v>
                </c:pt>
                <c:pt idx="38">
                  <c:v>30978.19453902934</c:v>
                </c:pt>
                <c:pt idx="39">
                  <c:v>31293.044698931964</c:v>
                </c:pt>
                <c:pt idx="40">
                  <c:v>31611.193975977287</c:v>
                </c:pt>
                <c:pt idx="41">
                  <c:v>31932.679835886182</c:v>
                </c:pt>
                <c:pt idx="42">
                  <c:v>32257.54025278494</c:v>
                </c:pt>
                <c:pt idx="43">
                  <c:v>32585.813718296296</c:v>
                </c:pt>
                <c:pt idx="44">
                  <c:v>32917.539250841488</c:v>
                </c:pt>
                <c:pt idx="45">
                  <c:v>33252.756405159045</c:v>
                </c:pt>
                <c:pt idx="46">
                  <c:v>33591.505282046288</c:v>
                </c:pt>
                <c:pt idx="47">
                  <c:v>33933.8265383295</c:v>
                </c:pt>
                <c:pt idx="48">
                  <c:v>34279.761397069022</c:v>
                </c:pt>
                <c:pt idx="49">
                  <c:v>34629.351658005638</c:v>
                </c:pt>
                <c:pt idx="50">
                  <c:v>34982.63970825501</c:v>
                </c:pt>
                <c:pt idx="51">
                  <c:v>35339.622478052625</c:v>
                </c:pt>
                <c:pt idx="52">
                  <c:v>35700.340659214839</c:v>
                </c:pt>
                <c:pt idx="53">
                  <c:v>36064.835437118956</c:v>
                </c:pt>
                <c:pt idx="54">
                  <c:v>36433.148497643553</c:v>
                </c:pt>
                <c:pt idx="55">
                  <c:v>36805.32203422465</c:v>
                </c:pt>
                <c:pt idx="56">
                  <c:v>37181.398755029833</c:v>
                </c:pt>
                <c:pt idx="57">
                  <c:v>37561.421890252728</c:v>
                </c:pt>
                <c:pt idx="58">
                  <c:v>37945.435199530053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5-4D50-A4A6-038E890EE290}"/>
            </c:ext>
          </c:extLst>
        </c:ser>
        <c:ser>
          <c:idx val="2"/>
          <c:order val="2"/>
          <c:tx>
            <c:strRef>
              <c:f>'POD6 - OnStar'!$A$10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'POD6 - OnStar'!$B$10:$BH$10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B75-4D50-A4A6-038E890EE290}"/>
            </c:ext>
          </c:extLst>
        </c:ser>
        <c:ser>
          <c:idx val="3"/>
          <c:order val="3"/>
          <c:tx>
            <c:strRef>
              <c:f>'POD10 VIMP'!#REF!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B75-4D50-A4A6-038E890EE290}"/>
            </c:ext>
          </c:extLst>
        </c:ser>
        <c:ser>
          <c:idx val="4"/>
          <c:order val="4"/>
          <c:tx>
            <c:strRef>
              <c:f>'POD10 TELSTRA'!$A$12</c:f>
              <c:strCache>
                <c:ptCount val="1"/>
                <c:pt idx="0">
                  <c:v>SCL-AAA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TELSTRA'!$B$12:$BH$12</c:f>
              <c:numCache>
                <c:formatCode>#,##0_);\(#,##0\)</c:formatCode>
                <c:ptCount val="59"/>
                <c:pt idx="0">
                  <c:v>4219.0362764048004</c:v>
                </c:pt>
                <c:pt idx="1">
                  <c:v>4366.1387766547996</c:v>
                </c:pt>
                <c:pt idx="2">
                  <c:v>4462.4985418555998</c:v>
                </c:pt>
                <c:pt idx="3">
                  <c:v>4510.4517776408002</c:v>
                </c:pt>
                <c:pt idx="4">
                  <c:v>4563.9404260280007</c:v>
                </c:pt>
                <c:pt idx="5">
                  <c:v>4701.2622444835997</c:v>
                </c:pt>
                <c:pt idx="6">
                  <c:v>4827.5742580316</c:v>
                </c:pt>
                <c:pt idx="7">
                  <c:v>4924.2304075291995</c:v>
                </c:pt>
                <c:pt idx="8">
                  <c:v>5154.0154094011996</c:v>
                </c:pt>
                <c:pt idx="9">
                  <c:v>5206.1064024279995</c:v>
                </c:pt>
                <c:pt idx="10">
                  <c:v>5349.2513005972005</c:v>
                </c:pt>
                <c:pt idx="11">
                  <c:v>5467.5841839587993</c:v>
                </c:pt>
                <c:pt idx="12">
                  <c:v>5570.9322259616001</c:v>
                </c:pt>
                <c:pt idx="13">
                  <c:v>5683.3565816684741</c:v>
                </c:pt>
                <c:pt idx="14">
                  <c:v>6022.033823008368</c:v>
                </c:pt>
                <c:pt idx="15">
                  <c:v>5969.4848390340003</c:v>
                </c:pt>
                <c:pt idx="16">
                  <c:v>6107.4110489967998</c:v>
                </c:pt>
                <c:pt idx="17">
                  <c:v>6187.4775630514559</c:v>
                </c:pt>
                <c:pt idx="18">
                  <c:v>6269.8233060383091</c:v>
                </c:pt>
                <c:pt idx="19">
                  <c:v>6354.4945080763873</c:v>
                </c:pt>
                <c:pt idx="20">
                  <c:v>6441.5396454773791</c:v>
                </c:pt>
                <c:pt idx="21">
                  <c:v>6565.8781798866457</c:v>
                </c:pt>
                <c:pt idx="22">
                  <c:v>6632.3118815474727</c:v>
                </c:pt>
                <c:pt idx="23">
                  <c:v>6699.4329781245169</c:v>
                </c:pt>
                <c:pt idx="24">
                  <c:v>6767.2490261451803</c:v>
                </c:pt>
                <c:pt idx="25">
                  <c:v>6835.7676780779711</c:v>
                </c:pt>
                <c:pt idx="26">
                  <c:v>6904.9966839020244</c:v>
                </c:pt>
                <c:pt idx="27">
                  <c:v>6974.9438927106467</c:v>
                </c:pt>
                <c:pt idx="28">
                  <c:v>7045.6172543497078</c:v>
                </c:pt>
                <c:pt idx="29">
                  <c:v>7117.0248210918362</c:v>
                </c:pt>
                <c:pt idx="30">
                  <c:v>7189.174749347344</c:v>
                </c:pt>
                <c:pt idx="31">
                  <c:v>7262.0753014128213</c:v>
                </c:pt>
                <c:pt idx="32">
                  <c:v>7335.7348472584672</c:v>
                </c:pt>
                <c:pt idx="33">
                  <c:v>7410.1618663550862</c:v>
                </c:pt>
                <c:pt idx="34">
                  <c:v>7485.3649495418758</c:v>
                </c:pt>
                <c:pt idx="35">
                  <c:v>7561.3528009360598</c:v>
                </c:pt>
                <c:pt idx="36">
                  <c:v>7638.1342398854677</c:v>
                </c:pt>
                <c:pt idx="37">
                  <c:v>7715.718202965234</c:v>
                </c:pt>
                <c:pt idx="38">
                  <c:v>7794.1137460197815</c:v>
                </c:pt>
                <c:pt idx="39">
                  <c:v>7873.3300462512816</c:v>
                </c:pt>
                <c:pt idx="40">
                  <c:v>7953.3764043558849</c:v>
                </c:pt>
                <c:pt idx="41">
                  <c:v>8034.2622467089632</c:v>
                </c:pt>
                <c:pt idx="42">
                  <c:v>8115.9971276006909</c:v>
                </c:pt>
                <c:pt idx="43">
                  <c:v>8198.5907315233471</c:v>
                </c:pt>
                <c:pt idx="44">
                  <c:v>8282.0528755117175</c:v>
                </c:pt>
                <c:pt idx="45">
                  <c:v>8366.3935115380154</c:v>
                </c:pt>
                <c:pt idx="46">
                  <c:v>8451.6227289628459</c:v>
                </c:pt>
                <c:pt idx="47">
                  <c:v>8537.750757043701</c:v>
                </c:pt>
                <c:pt idx="48">
                  <c:v>8624.7879675025652</c:v>
                </c:pt>
                <c:pt idx="49">
                  <c:v>8712.7448771542186</c:v>
                </c:pt>
                <c:pt idx="50">
                  <c:v>8801.6321505969609</c:v>
                </c:pt>
                <c:pt idx="51">
                  <c:v>8891.4490154780397</c:v>
                </c:pt>
                <c:pt idx="52">
                  <c:v>8982.2057098584537</c:v>
                </c:pt>
                <c:pt idx="53">
                  <c:v>9073.912595979129</c:v>
                </c:pt>
                <c:pt idx="54">
                  <c:v>9166.5801620071179</c:v>
                </c:pt>
                <c:pt idx="55">
                  <c:v>9260.2190238109215</c:v>
                </c:pt>
                <c:pt idx="56">
                  <c:v>9354.8399267655059</c:v>
                </c:pt>
                <c:pt idx="57">
                  <c:v>9450.4537475875859</c:v>
                </c:pt>
                <c:pt idx="58">
                  <c:v>9547.071496201761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75-4D50-A4A6-038E890EE290}"/>
            </c:ext>
          </c:extLst>
        </c:ser>
        <c:ser>
          <c:idx val="5"/>
          <c:order val="5"/>
          <c:tx>
            <c:strRef>
              <c:f>'POD10 TELSTRA'!$A$13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TELSTRA'!$B$13:$BH$13</c:f>
              <c:numCache>
                <c:formatCode>#,##0_);\(#,##0\)</c:formatCode>
                <c:ptCount val="59"/>
                <c:pt idx="0">
                  <c:v>12549.788351595202</c:v>
                </c:pt>
                <c:pt idx="1">
                  <c:v>12987.353976345199</c:v>
                </c:pt>
                <c:pt idx="2">
                  <c:v>13273.9821491444</c:v>
                </c:pt>
                <c:pt idx="3">
                  <c:v>13416.622060359199</c:v>
                </c:pt>
                <c:pt idx="4">
                  <c:v>13575.727403972001</c:v>
                </c:pt>
                <c:pt idx="5">
                  <c:v>13984.199776516398</c:v>
                </c:pt>
                <c:pt idx="6">
                  <c:v>14359.9227929684</c:v>
                </c:pt>
                <c:pt idx="7">
                  <c:v>14647.432579470798</c:v>
                </c:pt>
                <c:pt idx="8">
                  <c:v>15330.942497598799</c:v>
                </c:pt>
                <c:pt idx="9">
                  <c:v>15485.890427572</c:v>
                </c:pt>
                <c:pt idx="10">
                  <c:v>15911.683916402801</c:v>
                </c:pt>
                <c:pt idx="11">
                  <c:v>16263.672509041198</c:v>
                </c:pt>
                <c:pt idx="12">
                  <c:v>16571.087750038398</c:v>
                </c:pt>
                <c:pt idx="13">
                  <c:v>16905.501056123554</c:v>
                </c:pt>
                <c:pt idx="14">
                  <c:v>17912.917778773699</c:v>
                </c:pt>
                <c:pt idx="15">
                  <c:v>17756.607525965999</c:v>
                </c:pt>
                <c:pt idx="16">
                  <c:v>18166.877699003198</c:v>
                </c:pt>
                <c:pt idx="17">
                  <c:v>18405.040573083108</c:v>
                </c:pt>
                <c:pt idx="18">
                  <c:v>18649.983156753064</c:v>
                </c:pt>
                <c:pt idx="19">
                  <c:v>18901.842964405278</c:v>
                </c:pt>
                <c:pt idx="20">
                  <c:v>19160.764191873095</c:v>
                </c:pt>
                <c:pt idx="21">
                  <c:v>19530.616970696206</c:v>
                </c:pt>
                <c:pt idx="22">
                  <c:v>19728.228188196059</c:v>
                </c:pt>
                <c:pt idx="23">
                  <c:v>19927.884105041288</c:v>
                </c:pt>
                <c:pt idx="24">
                  <c:v>20129.60719859719</c:v>
                </c:pt>
                <c:pt idx="25">
                  <c:v>20333.420231611897</c:v>
                </c:pt>
                <c:pt idx="26">
                  <c:v>20539.346256885034</c:v>
                </c:pt>
                <c:pt idx="27">
                  <c:v>20747.40862203755</c:v>
                </c:pt>
                <c:pt idx="28">
                  <c:v>20957.630974385222</c:v>
                </c:pt>
                <c:pt idx="29">
                  <c:v>21170.037265918643</c:v>
                </c:pt>
                <c:pt idx="30">
                  <c:v>21384.651758392498</c:v>
                </c:pt>
                <c:pt idx="31">
                  <c:v>21601.499028526847</c:v>
                </c:pt>
                <c:pt idx="32">
                  <c:v>21820.603973323676</c:v>
                </c:pt>
                <c:pt idx="33">
                  <c:v>22041.991815501377</c:v>
                </c:pt>
                <c:pt idx="34">
                  <c:v>22265.688109050636</c:v>
                </c:pt>
                <c:pt idx="35">
                  <c:v>22491.718744914735</c:v>
                </c:pt>
                <c:pt idx="36">
                  <c:v>22720.109956797631</c:v>
                </c:pt>
                <c:pt idx="37">
                  <c:v>22950.888327103265</c:v>
                </c:pt>
                <c:pt idx="38">
                  <c:v>23184.080793009558</c:v>
                </c:pt>
                <c:pt idx="39">
                  <c:v>23419.714652680679</c:v>
                </c:pt>
                <c:pt idx="40">
                  <c:v>23657.817571621399</c:v>
                </c:pt>
                <c:pt idx="41">
                  <c:v>23898.417589177217</c:v>
                </c:pt>
                <c:pt idx="42">
                  <c:v>24141.543125184249</c:v>
                </c:pt>
                <c:pt idx="43">
                  <c:v>24387.222986772947</c:v>
                </c:pt>
                <c:pt idx="44">
                  <c:v>24635.486375329769</c:v>
                </c:pt>
                <c:pt idx="45">
                  <c:v>24886.362893621026</c:v>
                </c:pt>
                <c:pt idx="46">
                  <c:v>25139.88255308344</c:v>
                </c:pt>
                <c:pt idx="47">
                  <c:v>25396.075781285796</c:v>
                </c:pt>
                <c:pt idx="48">
                  <c:v>25654.973429566453</c:v>
                </c:pt>
                <c:pt idx="49">
                  <c:v>25916.60678085142</c:v>
                </c:pt>
                <c:pt idx="50">
                  <c:v>26181.007557658049</c:v>
                </c:pt>
                <c:pt idx="51">
                  <c:v>26448.173462574581</c:v>
                </c:pt>
                <c:pt idx="52">
                  <c:v>26718.134949356383</c:v>
                </c:pt>
                <c:pt idx="53">
                  <c:v>26990.922841139825</c:v>
                </c:pt>
                <c:pt idx="54">
                  <c:v>27266.568335636435</c:v>
                </c:pt>
                <c:pt idx="55">
                  <c:v>27545.103010413724</c:v>
                </c:pt>
                <c:pt idx="56">
                  <c:v>27826.558828264326</c:v>
                </c:pt>
                <c:pt idx="57">
                  <c:v>28110.96814266514</c:v>
                </c:pt>
                <c:pt idx="58">
                  <c:v>28398.36370332829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75-4D50-A4A6-038E890EE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'POD10 TELSTRA'!$A$9</c15:sqref>
                        </c15:formulaRef>
                      </c:ext>
                    </c:extLst>
                    <c:strCache>
                      <c:ptCount val="1"/>
                      <c:pt idx="0">
                        <c:v>Total SUBS (AT&amp;T)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'POD10 TELSTRA'!$B$6:$BH$6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'POD10 TELSTRA'!$B$9:$BH$9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9"/>
                      <c:pt idx="0">
                        <c:v>1451972</c:v>
                      </c:pt>
                      <c:pt idx="1">
                        <c:v>1502597</c:v>
                      </c:pt>
                      <c:pt idx="2">
                        <c:v>1535759</c:v>
                      </c:pt>
                      <c:pt idx="3">
                        <c:v>1552262</c:v>
                      </c:pt>
                      <c:pt idx="4">
                        <c:v>1570670</c:v>
                      </c:pt>
                      <c:pt idx="5">
                        <c:v>1617929</c:v>
                      </c:pt>
                      <c:pt idx="6">
                        <c:v>1661399</c:v>
                      </c:pt>
                      <c:pt idx="7">
                        <c:v>1694663</c:v>
                      </c:pt>
                      <c:pt idx="8">
                        <c:v>1773743</c:v>
                      </c:pt>
                      <c:pt idx="9">
                        <c:v>1791670</c:v>
                      </c:pt>
                      <c:pt idx="10">
                        <c:v>1840933</c:v>
                      </c:pt>
                      <c:pt idx="11">
                        <c:v>1881657</c:v>
                      </c:pt>
                      <c:pt idx="12">
                        <c:v>1917224</c:v>
                      </c:pt>
                      <c:pt idx="13">
                        <c:v>1955914.5932801133</c:v>
                      </c:pt>
                      <c:pt idx="14">
                        <c:v>2072469.6165713107</c:v>
                      </c:pt>
                      <c:pt idx="15">
                        <c:v>2054385</c:v>
                      </c:pt>
                      <c:pt idx="16">
                        <c:v>2101852</c:v>
                      </c:pt>
                      <c:pt idx="17">
                        <c:v>2129406.7136665136</c:v>
                      </c:pt>
                      <c:pt idx="18">
                        <c:v>2157745.8189272988</c:v>
                      </c:pt>
                      <c:pt idx="19">
                        <c:v>2186885.2257755361</c:v>
                      </c:pt>
                      <c:pt idx="20">
                        <c:v>2216841.6172266407</c:v>
                      </c:pt>
                      <c:pt idx="21">
                        <c:v>2259632.4487473248</c:v>
                      </c:pt>
                      <c:pt idx="22">
                        <c:v>2282495.4601907986</c:v>
                      </c:pt>
                      <c:pt idx="23">
                        <c:v>2305595.0370738422</c:v>
                      </c:pt>
                      <c:pt idx="24">
                        <c:v>2328933.7799586435</c:v>
                      </c:pt>
                      <c:pt idx="25">
                        <c:v>2352514.3224253068</c:v>
                      </c:pt>
                      <c:pt idx="26">
                        <c:v>2376339.3316120063</c:v>
                      </c:pt>
                      <c:pt idx="27">
                        <c:v>2400411.508766837</c:v>
                      </c:pt>
                      <c:pt idx="28">
                        <c:v>2424733.5898116659</c:v>
                      </c:pt>
                      <c:pt idx="29">
                        <c:v>2449308.3459183029</c:v>
                      </c:pt>
                      <c:pt idx="30">
                        <c:v>2474138.5840973109</c:v>
                      </c:pt>
                      <c:pt idx="31">
                        <c:v>2499227.1477997811</c:v>
                      </c:pt>
                      <c:pt idx="32">
                        <c:v>2524576.9175324393</c:v>
                      </c:pt>
                      <c:pt idx="33">
                        <c:v>2550190.8114864025</c:v>
                      </c:pt>
                      <c:pt idx="34">
                        <c:v>2576071.7861799733</c:v>
                      </c:pt>
                      <c:pt idx="35">
                        <c:v>2602222.8371158363</c:v>
                      </c:pt>
                      <c:pt idx="36">
                        <c:v>2628646.9994530347</c:v>
                      </c:pt>
                      <c:pt idx="37">
                        <c:v>2655347.3486941294</c:v>
                      </c:pt>
                      <c:pt idx="38">
                        <c:v>2682327.0013879417</c:v>
                      </c:pt>
                      <c:pt idx="39">
                        <c:v>2709589.1158482954</c:v>
                      </c:pt>
                      <c:pt idx="40">
                        <c:v>2737136.8928891928</c:v>
                      </c:pt>
                      <c:pt idx="41">
                        <c:v>2764973.576576862</c:v>
                      </c:pt>
                      <c:pt idx="42">
                        <c:v>2793102.4549991288</c:v>
                      </c:pt>
                      <c:pt idx="43">
                        <c:v>2821526.8610525844</c:v>
                      </c:pt>
                      <c:pt idx="44">
                        <c:v>2850250.1732480288</c:v>
                      </c:pt>
                      <c:pt idx="45">
                        <c:v>2879275.8165346822</c:v>
                      </c:pt>
                      <c:pt idx="46">
                        <c:v>2908607.2631436735</c:v>
                      </c:pt>
                      <c:pt idx="47">
                        <c:v>2938248.0334513378</c:v>
                      </c:pt>
                      <c:pt idx="48">
                        <c:v>2968201.6968628471</c:v>
                      </c:pt>
                      <c:pt idx="49">
                        <c:v>2998471.8727167407</c:v>
                      </c:pt>
                      <c:pt idx="50">
                        <c:v>3029062.2312109279</c:v>
                      </c:pt>
                      <c:pt idx="51">
                        <c:v>3059972.506541919</c:v>
                      </c:pt>
                      <c:pt idx="52">
                        <c:v>3091206.2221157537</c:v>
                      </c:pt>
                      <c:pt idx="53">
                        <c:v>3122766.9440747211</c:v>
                      </c:pt>
                      <c:pt idx="54">
                        <c:v>3154658.2818983071</c:v>
                      </c:pt>
                      <c:pt idx="55">
                        <c:v>3186883.88901417</c:v>
                      </c:pt>
                      <c:pt idx="56">
                        <c:v>3219447.4634193289</c:v>
                      </c:pt>
                      <c:pt idx="57">
                        <c:v>3252352.7483117785</c:v>
                      </c:pt>
                      <c:pt idx="58">
                        <c:v>3285603.5327327088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B75-4D50-A4A6-038E890EE290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8.5963134705754091E-2"/>
          <c:w val="0.27891101153516129"/>
          <c:h val="4.14360643350761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POD10</a:t>
            </a:r>
            <a:r>
              <a:rPr lang="en-US" sz="3600" b="1" u="sng" baseline="0"/>
              <a:t> (TELSTRA) - </a:t>
            </a:r>
            <a:r>
              <a:rPr lang="en-US" sz="3600" b="1" u="sng"/>
              <a:t>AAA TPS Breakdown</a:t>
            </a:r>
          </a:p>
        </c:rich>
      </c:tx>
      <c:layout>
        <c:manualLayout>
          <c:xMode val="edge"/>
          <c:yMode val="edge"/>
          <c:x val="0.4208387488986057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755828049"/>
          <c:h val="0.841613652915288"/>
        </c:manualLayout>
      </c:layout>
      <c:lineChart>
        <c:grouping val="standard"/>
        <c:varyColors val="0"/>
        <c:ser>
          <c:idx val="0"/>
          <c:order val="0"/>
          <c:tx>
            <c:strRef>
              <c:f>'POD10 TELSTRA'!$A$62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TELSTRA'!$B$62:$BH$62</c:f>
              <c:numCache>
                <c:formatCode>#,##0_);\(#,##0\)</c:formatCode>
                <c:ptCount val="59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  <c:pt idx="38">
                  <c:v>5000</c:v>
                </c:pt>
                <c:pt idx="39">
                  <c:v>5000</c:v>
                </c:pt>
                <c:pt idx="40">
                  <c:v>5000</c:v>
                </c:pt>
                <c:pt idx="41">
                  <c:v>5000</c:v>
                </c:pt>
                <c:pt idx="42">
                  <c:v>5000</c:v>
                </c:pt>
                <c:pt idx="43">
                  <c:v>5000</c:v>
                </c:pt>
                <c:pt idx="44">
                  <c:v>5000</c:v>
                </c:pt>
                <c:pt idx="45">
                  <c:v>6000</c:v>
                </c:pt>
                <c:pt idx="46">
                  <c:v>6000</c:v>
                </c:pt>
                <c:pt idx="47">
                  <c:v>6000</c:v>
                </c:pt>
                <c:pt idx="48">
                  <c:v>6000</c:v>
                </c:pt>
                <c:pt idx="49">
                  <c:v>6000</c:v>
                </c:pt>
                <c:pt idx="50">
                  <c:v>6000</c:v>
                </c:pt>
                <c:pt idx="51">
                  <c:v>6000</c:v>
                </c:pt>
                <c:pt idx="52">
                  <c:v>6000</c:v>
                </c:pt>
                <c:pt idx="53">
                  <c:v>6000</c:v>
                </c:pt>
                <c:pt idx="54">
                  <c:v>6000</c:v>
                </c:pt>
                <c:pt idx="55">
                  <c:v>6000</c:v>
                </c:pt>
                <c:pt idx="56">
                  <c:v>6000</c:v>
                </c:pt>
                <c:pt idx="57">
                  <c:v>6000</c:v>
                </c:pt>
                <c:pt idx="58">
                  <c:v>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B-4E61-9C9D-CCE8FFF704B6}"/>
            </c:ext>
          </c:extLst>
        </c:ser>
        <c:ser>
          <c:idx val="2"/>
          <c:order val="1"/>
          <c:tx>
            <c:strRef>
              <c:f>'POD10 TELSTRA'!$A$65</c:f>
              <c:strCache>
                <c:ptCount val="1"/>
                <c:pt idx="0">
                  <c:v>SCL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TELSTRA'!$B$65:$BH$65</c:f>
              <c:numCache>
                <c:formatCode>#,##0_);\(#,##0\)</c:formatCode>
                <c:ptCount val="59"/>
                <c:pt idx="0">
                  <c:v>278.03449061507632</c:v>
                </c:pt>
                <c:pt idx="1">
                  <c:v>287.72854538155127</c:v>
                </c:pt>
                <c:pt idx="2">
                  <c:v>294.07865390828402</c:v>
                </c:pt>
                <c:pt idx="3">
                  <c:v>297.23877214652873</c:v>
                </c:pt>
                <c:pt idx="4">
                  <c:v>300.76367407524526</c:v>
                </c:pt>
                <c:pt idx="5">
                  <c:v>309.8131819114692</c:v>
                </c:pt>
                <c:pt idx="6">
                  <c:v>318.13714360428247</c:v>
                </c:pt>
                <c:pt idx="7">
                  <c:v>324.50678385617425</c:v>
                </c:pt>
                <c:pt idx="8">
                  <c:v>339.64961547953908</c:v>
                </c:pt>
                <c:pt idx="9">
                  <c:v>343.08241192000514</c:v>
                </c:pt>
                <c:pt idx="10">
                  <c:v>352.51566070935553</c:v>
                </c:pt>
                <c:pt idx="11">
                  <c:v>360.31379772288489</c:v>
                </c:pt>
                <c:pt idx="12">
                  <c:v>367.12443369086947</c:v>
                </c:pt>
                <c:pt idx="13">
                  <c:v>374.53319873195244</c:v>
                </c:pt>
                <c:pt idx="14">
                  <c:v>396.85202893625143</c:v>
                </c:pt>
                <c:pt idx="15">
                  <c:v>393.38905089234061</c:v>
                </c:pt>
                <c:pt idx="16">
                  <c:v>402.47838812888909</c:v>
                </c:pt>
                <c:pt idx="17">
                  <c:v>407.75477140509093</c:v>
                </c:pt>
                <c:pt idx="18">
                  <c:v>413.18135586792459</c:v>
                </c:pt>
                <c:pt idx="19">
                  <c:v>418.7611880822339</c:v>
                </c:pt>
                <c:pt idx="20">
                  <c:v>424.49746263695926</c:v>
                </c:pt>
                <c:pt idx="21">
                  <c:v>432.69137205452995</c:v>
                </c:pt>
                <c:pt idx="22">
                  <c:v>437.06935299397844</c:v>
                </c:pt>
                <c:pt idx="23">
                  <c:v>441.49263325840565</c:v>
                </c:pt>
                <c:pt idx="24">
                  <c:v>445.9617108229674</c:v>
                </c:pt>
                <c:pt idx="25">
                  <c:v>450.4770899853383</c:v>
                </c:pt>
                <c:pt idx="26">
                  <c:v>455.03928146914342</c:v>
                </c:pt>
                <c:pt idx="27">
                  <c:v>459.64880252963161</c:v>
                </c:pt>
                <c:pt idx="28">
                  <c:v>464.30617706164577</c:v>
                </c:pt>
                <c:pt idx="29">
                  <c:v>469.01193570995201</c:v>
                </c:pt>
                <c:pt idx="30">
                  <c:v>473.76661598198996</c:v>
                </c:pt>
                <c:pt idx="31">
                  <c:v>478.5707623631049</c:v>
                </c:pt>
                <c:pt idx="32">
                  <c:v>483.42492643433297</c:v>
                </c:pt>
                <c:pt idx="33">
                  <c:v>488.32966699280018</c:v>
                </c:pt>
                <c:pt idx="34">
                  <c:v>493.2855501748096</c:v>
                </c:pt>
                <c:pt idx="35">
                  <c:v>498.29314958168635</c:v>
                </c:pt>
                <c:pt idx="36">
                  <c:v>503.35304640845231</c:v>
                </c:pt>
                <c:pt idx="37">
                  <c:v>508.46582957540892</c:v>
                </c:pt>
                <c:pt idx="38">
                  <c:v>513.63209586270364</c:v>
                </c:pt>
                <c:pt idx="39">
                  <c:v>518.85245004795945</c:v>
                </c:pt>
                <c:pt idx="40">
                  <c:v>524.12750504705286</c:v>
                </c:pt>
                <c:pt idx="41">
                  <c:v>529.45788205812073</c:v>
                </c:pt>
                <c:pt idx="42">
                  <c:v>534.8442107088855</c:v>
                </c:pt>
                <c:pt idx="43">
                  <c:v>540.2871292073886</c:v>
                </c:pt>
                <c:pt idx="44">
                  <c:v>545.78728449622224</c:v>
                </c:pt>
                <c:pt idx="45">
                  <c:v>551.34533241035524</c:v>
                </c:pt>
                <c:pt idx="46">
                  <c:v>556.96193783865158</c:v>
                </c:pt>
                <c:pt idx="47">
                  <c:v>562.63777488917992</c:v>
                </c:pt>
                <c:pt idx="48">
                  <c:v>568.37352705841909</c:v>
                </c:pt>
                <c:pt idx="49">
                  <c:v>574.169887404463</c:v>
                </c:pt>
                <c:pt idx="50">
                  <c:v>580.02755872433977</c:v>
                </c:pt>
                <c:pt idx="51">
                  <c:v>585.94649012000286</c:v>
                </c:pt>
                <c:pt idx="52">
                  <c:v>591.92735627967215</c:v>
                </c:pt>
                <c:pt idx="53">
                  <c:v>597.97084007502463</c:v>
                </c:pt>
                <c:pt idx="54">
                  <c:v>604.0776326762691</c:v>
                </c:pt>
                <c:pt idx="55">
                  <c:v>610.24843366913979</c:v>
                </c:pt>
                <c:pt idx="56">
                  <c:v>616.48395117384689</c:v>
                </c:pt>
                <c:pt idx="57">
                  <c:v>622.78490196602195</c:v>
                </c:pt>
                <c:pt idx="58">
                  <c:v>629.15201159969604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B-4E61-9C9D-CCE8FFF704B6}"/>
            </c:ext>
          </c:extLst>
        </c:ser>
        <c:ser>
          <c:idx val="3"/>
          <c:order val="2"/>
          <c:tx>
            <c:strRef>
              <c:f>'POD10 TELSTRA'!$A$66</c:f>
              <c:strCache>
                <c:ptCount val="1"/>
                <c:pt idx="0">
                  <c:v>PHX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TELSTRA'!$B$66:$BH$66</c:f>
              <c:numCache>
                <c:formatCode>#,##0_);\(#,##0\)</c:formatCode>
                <c:ptCount val="59"/>
                <c:pt idx="0">
                  <c:v>840.83581955687862</c:v>
                </c:pt>
                <c:pt idx="1">
                  <c:v>870.15271641512834</c:v>
                </c:pt>
                <c:pt idx="2">
                  <c:v>889.35680399267483</c:v>
                </c:pt>
                <c:pt idx="3">
                  <c:v>898.91367804406639</c:v>
                </c:pt>
                <c:pt idx="4">
                  <c:v>909.57373606612418</c:v>
                </c:pt>
                <c:pt idx="5">
                  <c:v>936.94138502659871</c:v>
                </c:pt>
                <c:pt idx="6">
                  <c:v>962.11482712888289</c:v>
                </c:pt>
                <c:pt idx="7">
                  <c:v>981.37798282454355</c:v>
                </c:pt>
                <c:pt idx="8">
                  <c:v>1027.1731473391196</c:v>
                </c:pt>
                <c:pt idx="9">
                  <c:v>1037.554658647324</c:v>
                </c:pt>
                <c:pt idx="10">
                  <c:v>1066.0828223989877</c:v>
                </c:pt>
                <c:pt idx="11">
                  <c:v>1089.6660581057604</c:v>
                </c:pt>
                <c:pt idx="12">
                  <c:v>1110.2628792525727</c:v>
                </c:pt>
                <c:pt idx="13">
                  <c:v>1132.6685707602783</c:v>
                </c:pt>
                <c:pt idx="14">
                  <c:v>1200.1654911778378</c:v>
                </c:pt>
                <c:pt idx="15">
                  <c:v>1189.6927042397219</c:v>
                </c:pt>
                <c:pt idx="16">
                  <c:v>1217.1808058332144</c:v>
                </c:pt>
                <c:pt idx="17">
                  <c:v>1233.1377183965683</c:v>
                </c:pt>
                <c:pt idx="18">
                  <c:v>1249.5488715024553</c:v>
                </c:pt>
                <c:pt idx="19">
                  <c:v>1266.4234786151537</c:v>
                </c:pt>
                <c:pt idx="20">
                  <c:v>1283.7712008554975</c:v>
                </c:pt>
                <c:pt idx="21">
                  <c:v>1308.5513370366459</c:v>
                </c:pt>
                <c:pt idx="22">
                  <c:v>1321.791288609136</c:v>
                </c:pt>
                <c:pt idx="23">
                  <c:v>1335.1682350377664</c:v>
                </c:pt>
                <c:pt idx="24">
                  <c:v>1348.6836823060119</c:v>
                </c:pt>
                <c:pt idx="25">
                  <c:v>1362.3391555179971</c:v>
                </c:pt>
                <c:pt idx="26">
                  <c:v>1376.1361992112973</c:v>
                </c:pt>
                <c:pt idx="27">
                  <c:v>1390.0763776765159</c:v>
                </c:pt>
                <c:pt idx="28">
                  <c:v>1404.16127528381</c:v>
                </c:pt>
                <c:pt idx="29">
                  <c:v>1418.3924968165493</c:v>
                </c:pt>
                <c:pt idx="30">
                  <c:v>1432.7716678122974</c:v>
                </c:pt>
                <c:pt idx="31">
                  <c:v>1447.3004349112989</c:v>
                </c:pt>
                <c:pt idx="32">
                  <c:v>1461.9804662126865</c:v>
                </c:pt>
                <c:pt idx="33">
                  <c:v>1476.8134516385924</c:v>
                </c:pt>
                <c:pt idx="34">
                  <c:v>1491.8011033063926</c:v>
                </c:pt>
                <c:pt idx="35">
                  <c:v>1506.9451559092872</c:v>
                </c:pt>
                <c:pt idx="36">
                  <c:v>1522.2473671054413</c:v>
                </c:pt>
                <c:pt idx="37">
                  <c:v>1537.7095179159189</c:v>
                </c:pt>
                <c:pt idx="38">
                  <c:v>1553.3334131316406</c:v>
                </c:pt>
                <c:pt idx="39">
                  <c:v>1569.1208817296056</c:v>
                </c:pt>
                <c:pt idx="40">
                  <c:v>1585.0737772986338</c:v>
                </c:pt>
                <c:pt idx="41">
                  <c:v>1601.1939784748736</c:v>
                </c:pt>
                <c:pt idx="42">
                  <c:v>1617.4833893873447</c:v>
                </c:pt>
                <c:pt idx="43">
                  <c:v>1633.9439401137877</c:v>
                </c:pt>
                <c:pt idx="44">
                  <c:v>1650.5775871470946</c:v>
                </c:pt>
                <c:pt idx="45">
                  <c:v>1667.3863138726088</c:v>
                </c:pt>
                <c:pt idx="46">
                  <c:v>1684.3721310565907</c:v>
                </c:pt>
                <c:pt idx="47">
                  <c:v>1701.5370773461484</c:v>
                </c:pt>
                <c:pt idx="48">
                  <c:v>1718.8832197809525</c:v>
                </c:pt>
                <c:pt idx="49">
                  <c:v>1736.4126543170453</c:v>
                </c:pt>
                <c:pt idx="50">
                  <c:v>1754.1275063630894</c:v>
                </c:pt>
                <c:pt idx="51">
                  <c:v>1772.027621992497</c:v>
                </c:pt>
                <c:pt idx="52">
                  <c:v>1790.1150416068779</c:v>
                </c:pt>
                <c:pt idx="53">
                  <c:v>1808.3918303563685</c:v>
                </c:pt>
                <c:pt idx="54">
                  <c:v>1826.8600784876412</c:v>
                </c:pt>
                <c:pt idx="55">
                  <c:v>1845.5219016977196</c:v>
                </c:pt>
                <c:pt idx="56">
                  <c:v>1864.3794414937099</c:v>
                </c:pt>
                <c:pt idx="57">
                  <c:v>1883.4348655585645</c:v>
                </c:pt>
                <c:pt idx="58">
                  <c:v>1902.6903681229956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4B-4E61-9C9D-CCE8FFF704B6}"/>
            </c:ext>
          </c:extLst>
        </c:ser>
        <c:ser>
          <c:idx val="1"/>
          <c:order val="3"/>
          <c:tx>
            <c:strRef>
              <c:f>'POD10 TELSTRA'!$A$64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'POD10 TELSTRA'!$B$64:$BH$64</c:f>
              <c:numCache>
                <c:formatCode>#,##0_);\(#,##0\)</c:formatCode>
                <c:ptCount val="59"/>
                <c:pt idx="0">
                  <c:v>2797.1757754298874</c:v>
                </c:pt>
                <c:pt idx="1">
                  <c:v>2894.703154491699</c:v>
                </c:pt>
                <c:pt idx="2">
                  <c:v>2958.5886447523972</c:v>
                </c:pt>
                <c:pt idx="3">
                  <c:v>2990.3811254764878</c:v>
                </c:pt>
                <c:pt idx="4">
                  <c:v>3025.8435253534235</c:v>
                </c:pt>
                <c:pt idx="5">
                  <c:v>3116.8864173451698</c:v>
                </c:pt>
                <c:pt idx="6">
                  <c:v>3200.629926832913</c:v>
                </c:pt>
                <c:pt idx="7">
                  <c:v>3264.7119167017945</c:v>
                </c:pt>
                <c:pt idx="8">
                  <c:v>3417.0569070466468</c:v>
                </c:pt>
                <c:pt idx="9">
                  <c:v>3451.5926764183228</c:v>
                </c:pt>
                <c:pt idx="10">
                  <c:v>3546.4962077708583</c:v>
                </c:pt>
                <c:pt idx="11">
                  <c:v>3624.9496395716133</c:v>
                </c:pt>
                <c:pt idx="12">
                  <c:v>3693.4682823586054</c:v>
                </c:pt>
                <c:pt idx="13">
                  <c:v>3768.0044237305765</c:v>
                </c:pt>
                <c:pt idx="14">
                  <c:v>3992.5438002852229</c:v>
                </c:pt>
                <c:pt idx="15">
                  <c:v>3957.7043878301561</c:v>
                </c:pt>
                <c:pt idx="16">
                  <c:v>4049.1479849052585</c:v>
                </c:pt>
                <c:pt idx="17">
                  <c:v>4102.2312245041476</c:v>
                </c:pt>
                <c:pt idx="18">
                  <c:v>4156.8255684259493</c:v>
                </c:pt>
                <c:pt idx="19">
                  <c:v>4212.9616667434693</c:v>
                </c:pt>
                <c:pt idx="20">
                  <c:v>4270.6716587311421</c:v>
                </c:pt>
                <c:pt idx="21">
                  <c:v>4353.1067727279396</c:v>
                </c:pt>
                <c:pt idx="22">
                  <c:v>4397.1516040077859</c:v>
                </c:pt>
                <c:pt idx="23">
                  <c:v>4441.6521707404299</c:v>
                </c:pt>
                <c:pt idx="24">
                  <c:v>4486.6134828224485</c:v>
                </c:pt>
                <c:pt idx="25">
                  <c:v>4532.0406137583386</c:v>
                </c:pt>
                <c:pt idx="26">
                  <c:v>4577.9387017011013</c:v>
                </c:pt>
                <c:pt idx="27">
                  <c:v>4624.3129505153693</c:v>
                </c:pt>
                <c:pt idx="28">
                  <c:v>4671.168630863639</c:v>
                </c:pt>
                <c:pt idx="29">
                  <c:v>4718.5110813162537</c:v>
                </c:pt>
                <c:pt idx="30">
                  <c:v>4766.3457094857185</c:v>
                </c:pt>
                <c:pt idx="31">
                  <c:v>4814.6779931860092</c:v>
                </c:pt>
                <c:pt idx="32">
                  <c:v>4863.5134816175487</c:v>
                </c:pt>
                <c:pt idx="33">
                  <c:v>4912.8577965784816</c:v>
                </c:pt>
                <c:pt idx="34">
                  <c:v>4962.7166337030048</c:v>
                </c:pt>
                <c:pt idx="35">
                  <c:v>5013.0957637274341</c:v>
                </c:pt>
                <c:pt idx="36">
                  <c:v>5064.0010337847343</c:v>
                </c:pt>
                <c:pt idx="37">
                  <c:v>5115.4383687283198</c:v>
                </c:pt>
                <c:pt idx="38">
                  <c:v>5167.413772485861</c:v>
                </c:pt>
                <c:pt idx="39">
                  <c:v>5219.933329443912</c:v>
                </c:pt>
                <c:pt idx="40">
                  <c:v>5273.0032058642164</c:v>
                </c:pt>
                <c:pt idx="41">
                  <c:v>5326.629651332486</c:v>
                </c:pt>
                <c:pt idx="42">
                  <c:v>5380.8190002405754</c:v>
                </c:pt>
                <c:pt idx="43">
                  <c:v>5435.5776733029406</c:v>
                </c:pt>
                <c:pt idx="44">
                  <c:v>5490.9121791082916</c:v>
                </c:pt>
                <c:pt idx="45">
                  <c:v>5546.82911570741</c:v>
                </c:pt>
                <c:pt idx="46">
                  <c:v>5603.3351722381049</c:v>
                </c:pt>
                <c:pt idx="47">
                  <c:v>5660.4371305883205</c:v>
                </c:pt>
                <c:pt idx="48">
                  <c:v>5718.1418670984294</c:v>
                </c:pt>
                <c:pt idx="49">
                  <c:v>5776.4563543037711</c:v>
                </c:pt>
                <c:pt idx="50">
                  <c:v>5835.3876627185728</c:v>
                </c:pt>
                <c:pt idx="51">
                  <c:v>5894.93528028125</c:v>
                </c:pt>
                <c:pt idx="52">
                  <c:v>5955.1059947163758</c:v>
                </c:pt>
                <c:pt idx="53">
                  <c:v>6015.9066760784826</c:v>
                </c:pt>
                <c:pt idx="54">
                  <c:v>6077.3442779097768</c:v>
                </c:pt>
                <c:pt idx="55">
                  <c:v>6139.425838417148</c:v>
                </c:pt>
                <c:pt idx="56">
                  <c:v>6202.1584816688919</c:v>
                </c:pt>
                <c:pt idx="57">
                  <c:v>6265.5494188114662</c:v>
                </c:pt>
                <c:pt idx="58">
                  <c:v>6329.6059493067287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4B-4E61-9C9D-CCE8FFF70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  <c:max val="7500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8764151623634"/>
          <c:y val="0.10124567552892415"/>
          <c:w val="0.27561161844344567"/>
          <c:h val="3.01970868342148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709362990880199E-2"/>
          <c:y val="1.8821496434920735E-2"/>
          <c:w val="0.97825654203716472"/>
          <c:h val="0.84869779792073075"/>
        </c:manualLayout>
      </c:layout>
      <c:lineChart>
        <c:grouping val="standard"/>
        <c:varyColors val="0"/>
        <c:ser>
          <c:idx val="1"/>
          <c:order val="1"/>
          <c:tx>
            <c:strRef>
              <c:f>'POD4 ETISALAT'!$A$11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ETISALAT'!$B$7:$BH$7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'POD4 ETISALAT'!$B$11:$BH$11</c:f>
              <c:numCache>
                <c:formatCode>#,##0_);\(#,##0\)</c:formatCode>
                <c:ptCount val="59"/>
                <c:pt idx="0">
                  <c:v>3000.902</c:v>
                </c:pt>
                <c:pt idx="1">
                  <c:v>3056.7316999999998</c:v>
                </c:pt>
                <c:pt idx="2">
                  <c:v>3161.5558999999998</c:v>
                </c:pt>
                <c:pt idx="3">
                  <c:v>3265.7125999999998</c:v>
                </c:pt>
                <c:pt idx="4">
                  <c:v>3555.9949999999999</c:v>
                </c:pt>
                <c:pt idx="5">
                  <c:v>3635.1248999999998</c:v>
                </c:pt>
                <c:pt idx="6">
                  <c:v>3688.2757000000001</c:v>
                </c:pt>
                <c:pt idx="7">
                  <c:v>3757.4465</c:v>
                </c:pt>
                <c:pt idx="8">
                  <c:v>3888.3744000000002</c:v>
                </c:pt>
                <c:pt idx="9">
                  <c:v>3922.5771</c:v>
                </c:pt>
                <c:pt idx="10">
                  <c:v>3993.1007</c:v>
                </c:pt>
                <c:pt idx="11">
                  <c:v>3986.0518999999999</c:v>
                </c:pt>
                <c:pt idx="12">
                  <c:v>4035.1531999999997</c:v>
                </c:pt>
                <c:pt idx="13">
                  <c:v>5136.0892849637066</c:v>
                </c:pt>
                <c:pt idx="14">
                  <c:v>5414.1197934227694</c:v>
                </c:pt>
                <c:pt idx="15">
                  <c:v>5519.0412999999999</c:v>
                </c:pt>
                <c:pt idx="16">
                  <c:v>5582.4538000000002</c:v>
                </c:pt>
                <c:pt idx="17">
                  <c:v>5626.9704960639301</c:v>
                </c:pt>
                <c:pt idx="18">
                  <c:v>5673.0637605332222</c:v>
                </c:pt>
                <c:pt idx="19">
                  <c:v>5720.7252891028147</c:v>
                </c:pt>
                <c:pt idx="20">
                  <c:v>5769.9548199579131</c:v>
                </c:pt>
                <c:pt idx="21">
                  <c:v>5820.7583612613953</c:v>
                </c:pt>
                <c:pt idx="22">
                  <c:v>5873.1470265751113</c:v>
                </c:pt>
                <c:pt idx="23">
                  <c:v>5927.1362301959844</c:v>
                </c:pt>
                <c:pt idx="24">
                  <c:v>5982.7451071473261</c:v>
                </c:pt>
                <c:pt idx="25">
                  <c:v>6039.9960813193456</c:v>
                </c:pt>
                <c:pt idx="26">
                  <c:v>6098.9145364891247</c:v>
                </c:pt>
                <c:pt idx="27">
                  <c:v>6159.5285620302866</c:v>
                </c:pt>
                <c:pt idx="28">
                  <c:v>6221.8687548110665</c:v>
                </c:pt>
                <c:pt idx="29">
                  <c:v>6285.9680645286116</c:v>
                </c:pt>
                <c:pt idx="30">
                  <c:v>6351.8616733162089</c:v>
                </c:pt>
                <c:pt idx="31">
                  <c:v>6419.5869028182387</c:v>
                </c:pt>
                <c:pt idx="32">
                  <c:v>6489.1831435532358</c:v>
                </c:pt>
                <c:pt idx="33">
                  <c:v>6560.6918025524083</c:v>
                </c:pt>
                <c:pt idx="34">
                  <c:v>6634.1562661251655</c:v>
                </c:pt>
                <c:pt idx="35">
                  <c:v>6709.6218752596751</c:v>
                </c:pt>
                <c:pt idx="36">
                  <c:v>6787.1359116724361</c:v>
                </c:pt>
                <c:pt idx="37">
                  <c:v>6866.7475929171915</c:v>
                </c:pt>
                <c:pt idx="38">
                  <c:v>6948.508075275533</c:v>
                </c:pt>
                <c:pt idx="39">
                  <c:v>7032.4704633995389</c:v>
                </c:pt>
                <c:pt idx="40">
                  <c:v>7118.6898258748852</c:v>
                </c:pt>
                <c:pt idx="41">
                  <c:v>7207.2232160315625</c:v>
                </c:pt>
                <c:pt idx="42">
                  <c:v>7298.1296974573015</c:v>
                </c:pt>
                <c:pt idx="43">
                  <c:v>7391.4703737721793</c:v>
                </c:pt>
                <c:pt idx="44">
                  <c:v>7487.3084223070082</c:v>
                </c:pt>
                <c:pt idx="45">
                  <c:v>7585.7091313962619</c:v>
                </c:pt>
                <c:pt idx="46">
                  <c:v>7686.739941052776</c:v>
                </c:pt>
                <c:pt idx="47">
                  <c:v>7790.4704868370691</c:v>
                </c:pt>
                <c:pt idx="48">
                  <c:v>7896.9726467728242</c:v>
                </c:pt>
                <c:pt idx="49">
                  <c:v>8006.3205911911464</c:v>
                </c:pt>
                <c:pt idx="50">
                  <c:v>8118.5908354132334</c:v>
                </c:pt>
                <c:pt idx="51">
                  <c:v>8232.449074474478</c:v>
                </c:pt>
                <c:pt idx="52">
                  <c:v>8347.9180580662833</c:v>
                </c:pt>
                <c:pt idx="53">
                  <c:v>8465.0208678311956</c:v>
                </c:pt>
                <c:pt idx="54">
                  <c:v>8583.7809223313525</c:v>
                </c:pt>
                <c:pt idx="55">
                  <c:v>8704.2219820937898</c:v>
                </c:pt>
                <c:pt idx="56">
                  <c:v>8826.3681547339238</c:v>
                </c:pt>
                <c:pt idx="57">
                  <c:v>8950.2439001584007</c:v>
                </c:pt>
                <c:pt idx="58">
                  <c:v>9075.8740358486466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8-4A8D-93AD-BD126BB2EB66}"/>
            </c:ext>
          </c:extLst>
        </c:ser>
        <c:ser>
          <c:idx val="2"/>
          <c:order val="2"/>
          <c:tx>
            <c:strRef>
              <c:f>'POD6 - OnStar'!$A$10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OnStar'!$B$6:$BH$6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'POD6 - OnStar'!$B$10:$BH$10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3A8-4A8D-93AD-BD126BB2EB66}"/>
            </c:ext>
          </c:extLst>
        </c:ser>
        <c:ser>
          <c:idx val="3"/>
          <c:order val="3"/>
          <c:tx>
            <c:strRef>
              <c:f>'POD10 VIMP'!#REF!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ETISALAT'!$B$7:$BH$7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3A8-4A8D-93AD-BD126BB2EB66}"/>
            </c:ext>
          </c:extLst>
        </c:ser>
        <c:ser>
          <c:idx val="4"/>
          <c:order val="4"/>
          <c:tx>
            <c:strRef>
              <c:f>'POD4 ETISALAT'!$A$13</c:f>
              <c:strCache>
                <c:ptCount val="1"/>
                <c:pt idx="0">
                  <c:v>DXB-AAA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ETISALAT'!$B$7:$BH$7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'POD4 ETISALAT'!$B$13:$BH$13</c:f>
              <c:numCache>
                <c:formatCode>#,##0_);\(#,##0\)</c:formatCode>
                <c:ptCount val="59"/>
                <c:pt idx="0">
                  <c:v>2970.8929800000001</c:v>
                </c:pt>
                <c:pt idx="1">
                  <c:v>3026.1643829999998</c:v>
                </c:pt>
                <c:pt idx="2">
                  <c:v>3129.940341</c:v>
                </c:pt>
                <c:pt idx="3">
                  <c:v>3233.0554739999998</c:v>
                </c:pt>
                <c:pt idx="4">
                  <c:v>3520.43505</c:v>
                </c:pt>
                <c:pt idx="5">
                  <c:v>3598.773651</c:v>
                </c:pt>
                <c:pt idx="6">
                  <c:v>3651.3929430000003</c:v>
                </c:pt>
                <c:pt idx="7">
                  <c:v>3719.8720349999999</c:v>
                </c:pt>
                <c:pt idx="8">
                  <c:v>3849.4906559999999</c:v>
                </c:pt>
                <c:pt idx="9">
                  <c:v>3883.3513290000001</c:v>
                </c:pt>
                <c:pt idx="10">
                  <c:v>3953.1696929999998</c:v>
                </c:pt>
                <c:pt idx="11">
                  <c:v>3946.1913810000001</c:v>
                </c:pt>
                <c:pt idx="12">
                  <c:v>3994.8016679999996</c:v>
                </c:pt>
                <c:pt idx="13">
                  <c:v>5084.7283921140697</c:v>
                </c:pt>
                <c:pt idx="14">
                  <c:v>5359.9785954885419</c:v>
                </c:pt>
                <c:pt idx="15">
                  <c:v>5463.8508869999996</c:v>
                </c:pt>
                <c:pt idx="16">
                  <c:v>5526.6292620000004</c:v>
                </c:pt>
                <c:pt idx="17">
                  <c:v>5570.7007911032906</c:v>
                </c:pt>
                <c:pt idx="18">
                  <c:v>5616.3331229278901</c:v>
                </c:pt>
                <c:pt idx="19">
                  <c:v>5663.5180362117862</c:v>
                </c:pt>
                <c:pt idx="20">
                  <c:v>5712.2552717583339</c:v>
                </c:pt>
                <c:pt idx="21">
                  <c:v>5762.5507776487811</c:v>
                </c:pt>
                <c:pt idx="22">
                  <c:v>5814.41555630936</c:v>
                </c:pt>
                <c:pt idx="23">
                  <c:v>5867.8648678940244</c:v>
                </c:pt>
                <c:pt idx="24">
                  <c:v>5922.9176560758524</c:v>
                </c:pt>
                <c:pt idx="25">
                  <c:v>5979.5961205061521</c:v>
                </c:pt>
                <c:pt idx="26">
                  <c:v>6037.9253911242331</c:v>
                </c:pt>
                <c:pt idx="27">
                  <c:v>6097.9332764099836</c:v>
                </c:pt>
                <c:pt idx="28">
                  <c:v>6159.6500672629554</c:v>
                </c:pt>
                <c:pt idx="29">
                  <c:v>6223.1083838833256</c:v>
                </c:pt>
                <c:pt idx="30">
                  <c:v>6288.3430565830467</c:v>
                </c:pt>
                <c:pt idx="31">
                  <c:v>6355.3910337900561</c:v>
                </c:pt>
                <c:pt idx="32">
                  <c:v>6424.2913121177035</c:v>
                </c:pt>
                <c:pt idx="33">
                  <c:v>6495.0848845268838</c:v>
                </c:pt>
                <c:pt idx="34">
                  <c:v>6567.8147034639142</c:v>
                </c:pt>
                <c:pt idx="35">
                  <c:v>6642.5256565070786</c:v>
                </c:pt>
                <c:pt idx="36">
                  <c:v>6719.2645525557118</c:v>
                </c:pt>
                <c:pt idx="37">
                  <c:v>6798.0801169880197</c:v>
                </c:pt>
                <c:pt idx="38">
                  <c:v>6879.0229945227775</c:v>
                </c:pt>
                <c:pt idx="39">
                  <c:v>6962.1457587655432</c:v>
                </c:pt>
                <c:pt idx="40">
                  <c:v>7047.5029276161358</c:v>
                </c:pt>
                <c:pt idx="41">
                  <c:v>7135.1509838712473</c:v>
                </c:pt>
                <c:pt idx="42">
                  <c:v>7225.148400482728</c:v>
                </c:pt>
                <c:pt idx="43">
                  <c:v>7317.5556700344578</c:v>
                </c:pt>
                <c:pt idx="44">
                  <c:v>7412.4353380839384</c:v>
                </c:pt>
                <c:pt idx="45">
                  <c:v>7509.852040082299</c:v>
                </c:pt>
                <c:pt idx="46">
                  <c:v>7609.8725416422485</c:v>
                </c:pt>
                <c:pt idx="47">
                  <c:v>7712.5657819686985</c:v>
                </c:pt>
                <c:pt idx="48">
                  <c:v>7818.0029203050963</c:v>
                </c:pt>
                <c:pt idx="49">
                  <c:v>7926.2573852792348</c:v>
                </c:pt>
                <c:pt idx="50">
                  <c:v>8037.4049270591013</c:v>
                </c:pt>
                <c:pt idx="51">
                  <c:v>8150.1245837297329</c:v>
                </c:pt>
                <c:pt idx="52">
                  <c:v>8264.4388774856197</c:v>
                </c:pt>
                <c:pt idx="53">
                  <c:v>8380.3706591528844</c:v>
                </c:pt>
                <c:pt idx="54">
                  <c:v>8497.9431131080382</c:v>
                </c:pt>
                <c:pt idx="55">
                  <c:v>8617.1797622728518</c:v>
                </c:pt>
                <c:pt idx="56">
                  <c:v>8738.1044731865841</c:v>
                </c:pt>
                <c:pt idx="57">
                  <c:v>8860.7414611568165</c:v>
                </c:pt>
                <c:pt idx="58">
                  <c:v>8985.1152954901609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A8-4A8D-93AD-BD126BB2EB66}"/>
            </c:ext>
          </c:extLst>
        </c:ser>
        <c:ser>
          <c:idx val="5"/>
          <c:order val="5"/>
          <c:tx>
            <c:strRef>
              <c:f>'POD4 ETISALAT'!$A$14</c:f>
              <c:strCache>
                <c:ptCount val="1"/>
                <c:pt idx="0">
                  <c:v>AIN-AAA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ETISALAT'!$B$7:$BH$7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'POD4 ETISALAT'!$B$14:$BH$14</c:f>
              <c:numCache>
                <c:formatCode>#,##0_);\(#,##0\)</c:formatCode>
                <c:ptCount val="59"/>
                <c:pt idx="0">
                  <c:v>30.009020000000028</c:v>
                </c:pt>
                <c:pt idx="1">
                  <c:v>30.567317000000024</c:v>
                </c:pt>
                <c:pt idx="2">
                  <c:v>31.615559000000026</c:v>
                </c:pt>
                <c:pt idx="3">
                  <c:v>32.657126000000027</c:v>
                </c:pt>
                <c:pt idx="4">
                  <c:v>35.559950000000029</c:v>
                </c:pt>
                <c:pt idx="5">
                  <c:v>36.351249000000031</c:v>
                </c:pt>
                <c:pt idx="6">
                  <c:v>36.882757000000034</c:v>
                </c:pt>
                <c:pt idx="7">
                  <c:v>37.574465000000032</c:v>
                </c:pt>
                <c:pt idx="8">
                  <c:v>38.883744000000036</c:v>
                </c:pt>
                <c:pt idx="9">
                  <c:v>39.225771000000037</c:v>
                </c:pt>
                <c:pt idx="10">
                  <c:v>39.931007000000037</c:v>
                </c:pt>
                <c:pt idx="11">
                  <c:v>39.860519000000032</c:v>
                </c:pt>
                <c:pt idx="12">
                  <c:v>40.351532000000034</c:v>
                </c:pt>
                <c:pt idx="13">
                  <c:v>51.360892849637111</c:v>
                </c:pt>
                <c:pt idx="14">
                  <c:v>54.141197934227741</c:v>
                </c:pt>
                <c:pt idx="15">
                  <c:v>55.190413000000049</c:v>
                </c:pt>
                <c:pt idx="16">
                  <c:v>55.824538000000054</c:v>
                </c:pt>
                <c:pt idx="17">
                  <c:v>56.269704960639352</c:v>
                </c:pt>
                <c:pt idx="18">
                  <c:v>56.730637605332269</c:v>
                </c:pt>
                <c:pt idx="19">
                  <c:v>57.207252891028197</c:v>
                </c:pt>
                <c:pt idx="20">
                  <c:v>57.699548199579183</c:v>
                </c:pt>
                <c:pt idx="21">
                  <c:v>58.207583612614002</c:v>
                </c:pt>
                <c:pt idx="22">
                  <c:v>58.731470265751163</c:v>
                </c:pt>
                <c:pt idx="23">
                  <c:v>59.271362301959897</c:v>
                </c:pt>
                <c:pt idx="24">
                  <c:v>59.827451071473313</c:v>
                </c:pt>
                <c:pt idx="25">
                  <c:v>60.399960813193509</c:v>
                </c:pt>
                <c:pt idx="26">
                  <c:v>60.9891453648913</c:v>
                </c:pt>
                <c:pt idx="27">
                  <c:v>61.595285620302917</c:v>
                </c:pt>
                <c:pt idx="28">
                  <c:v>62.218687548110722</c:v>
                </c:pt>
                <c:pt idx="29">
                  <c:v>62.859680645286176</c:v>
                </c:pt>
                <c:pt idx="30">
                  <c:v>63.518616733162148</c:v>
                </c:pt>
                <c:pt idx="31">
                  <c:v>64.195869028182443</c:v>
                </c:pt>
                <c:pt idx="32">
                  <c:v>64.89183143553241</c:v>
                </c:pt>
                <c:pt idx="33">
                  <c:v>65.606918025524138</c:v>
                </c:pt>
                <c:pt idx="34">
                  <c:v>66.341562661251714</c:v>
                </c:pt>
                <c:pt idx="35">
                  <c:v>67.096218752596812</c:v>
                </c:pt>
                <c:pt idx="36">
                  <c:v>67.87135911672442</c:v>
                </c:pt>
                <c:pt idx="37">
                  <c:v>68.667475929171971</c:v>
                </c:pt>
                <c:pt idx="38">
                  <c:v>69.485080752755394</c:v>
                </c:pt>
                <c:pt idx="39">
                  <c:v>70.324704633995452</c:v>
                </c:pt>
                <c:pt idx="40">
                  <c:v>71.186898258748911</c:v>
                </c:pt>
                <c:pt idx="41">
                  <c:v>72.072232160315693</c:v>
                </c:pt>
                <c:pt idx="42">
                  <c:v>72.981296974573084</c:v>
                </c:pt>
                <c:pt idx="43">
                  <c:v>73.914703737721865</c:v>
                </c:pt>
                <c:pt idx="44">
                  <c:v>74.873084223070151</c:v>
                </c:pt>
                <c:pt idx="45">
                  <c:v>75.857091313962684</c:v>
                </c:pt>
                <c:pt idx="46">
                  <c:v>76.867399410527824</c:v>
                </c:pt>
                <c:pt idx="47">
                  <c:v>77.904704868370757</c:v>
                </c:pt>
                <c:pt idx="48">
                  <c:v>78.969726467728307</c:v>
                </c:pt>
                <c:pt idx="49">
                  <c:v>80.063205911911538</c:v>
                </c:pt>
                <c:pt idx="50">
                  <c:v>81.185908354132408</c:v>
                </c:pt>
                <c:pt idx="51">
                  <c:v>82.32449074474485</c:v>
                </c:pt>
                <c:pt idx="52">
                  <c:v>83.479180580662913</c:v>
                </c:pt>
                <c:pt idx="53">
                  <c:v>84.650208678312026</c:v>
                </c:pt>
                <c:pt idx="54">
                  <c:v>85.837809223313599</c:v>
                </c:pt>
                <c:pt idx="55">
                  <c:v>87.042219820937973</c:v>
                </c:pt>
                <c:pt idx="56">
                  <c:v>88.263681547339317</c:v>
                </c:pt>
                <c:pt idx="57">
                  <c:v>89.502439001584094</c:v>
                </c:pt>
                <c:pt idx="58">
                  <c:v>90.758740358486548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A8-4A8D-93AD-BD126BB2E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'POD4 ETISALAT'!$A$10</c15:sqref>
                        </c15:formulaRef>
                      </c:ext>
                    </c:extLst>
                    <c:strCache>
                      <c:ptCount val="1"/>
                      <c:pt idx="0">
                        <c:v>Total SUBS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'POD4 ETISALAT'!$B$7:$BH$7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'POD4 ETISALAT'!$B$10:$BH$10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59"/>
                      <c:pt idx="0">
                        <c:v>337180</c:v>
                      </c:pt>
                      <c:pt idx="1">
                        <c:v>343453</c:v>
                      </c:pt>
                      <c:pt idx="2">
                        <c:v>355231</c:v>
                      </c:pt>
                      <c:pt idx="3">
                        <c:v>366934</c:v>
                      </c:pt>
                      <c:pt idx="4">
                        <c:v>399550</c:v>
                      </c:pt>
                      <c:pt idx="5">
                        <c:v>408441</c:v>
                      </c:pt>
                      <c:pt idx="6">
                        <c:v>414413</c:v>
                      </c:pt>
                      <c:pt idx="7">
                        <c:v>422185</c:v>
                      </c:pt>
                      <c:pt idx="8">
                        <c:v>436896</c:v>
                      </c:pt>
                      <c:pt idx="9">
                        <c:v>440739</c:v>
                      </c:pt>
                      <c:pt idx="10">
                        <c:v>448663</c:v>
                      </c:pt>
                      <c:pt idx="11">
                        <c:v>447871</c:v>
                      </c:pt>
                      <c:pt idx="12">
                        <c:v>453388</c:v>
                      </c:pt>
                      <c:pt idx="13">
                        <c:v>577088.68370378728</c:v>
                      </c:pt>
                      <c:pt idx="14">
                        <c:v>608328.06667671562</c:v>
                      </c:pt>
                      <c:pt idx="15">
                        <c:v>620117</c:v>
                      </c:pt>
                      <c:pt idx="16">
                        <c:v>627242</c:v>
                      </c:pt>
                      <c:pt idx="17">
                        <c:v>632243.87596223934</c:v>
                      </c:pt>
                      <c:pt idx="18">
                        <c:v>637422.89444193512</c:v>
                      </c:pt>
                      <c:pt idx="19">
                        <c:v>642778.1223711028</c:v>
                      </c:pt>
                      <c:pt idx="20">
                        <c:v>648309.53033234982</c:v>
                      </c:pt>
                      <c:pt idx="21">
                        <c:v>654017.79340015678</c:v>
                      </c:pt>
                      <c:pt idx="22">
                        <c:v>659904.16028933832</c:v>
                      </c:pt>
                      <c:pt idx="23">
                        <c:v>665970.36294336908</c:v>
                      </c:pt>
                      <c:pt idx="24">
                        <c:v>672218.55136486806</c:v>
                      </c:pt>
                      <c:pt idx="25">
                        <c:v>678651.24509206135</c:v>
                      </c:pt>
                      <c:pt idx="26">
                        <c:v>685271.29623473308</c:v>
                      </c:pt>
                      <c:pt idx="27">
                        <c:v>692081.86090227938</c:v>
                      </c:pt>
                      <c:pt idx="28">
                        <c:v>699086.3769450637</c:v>
                      </c:pt>
                      <c:pt idx="29">
                        <c:v>706288.54657624848</c:v>
                      </c:pt>
                      <c:pt idx="30">
                        <c:v>713692.32284451788</c:v>
                      </c:pt>
                      <c:pt idx="31">
                        <c:v>721301.89919306058</c:v>
                      </c:pt>
                      <c:pt idx="32">
                        <c:v>729121.70152283553</c:v>
                      </c:pt>
                      <c:pt idx="33">
                        <c:v>737156.38230925938</c:v>
                      </c:pt>
                      <c:pt idx="34">
                        <c:v>745410.81641855789</c:v>
                      </c:pt>
                      <c:pt idx="35">
                        <c:v>753890.09834378376</c:v>
                      </c:pt>
                      <c:pt idx="36">
                        <c:v>762599.54063735239</c:v>
                      </c:pt>
                      <c:pt idx="37">
                        <c:v>771544.67336148222</c:v>
                      </c:pt>
                      <c:pt idx="38">
                        <c:v>780731.24441298121</c:v>
                      </c:pt>
                      <c:pt idx="39">
                        <c:v>790165.22060668981</c:v>
                      </c:pt>
                      <c:pt idx="40">
                        <c:v>799852.78942414443</c:v>
                      </c:pt>
                      <c:pt idx="41">
                        <c:v>809800.36135186092</c:v>
                      </c:pt>
                      <c:pt idx="42">
                        <c:v>820014.57274801144</c:v>
                      </c:pt>
                      <c:pt idx="43">
                        <c:v>830502.28918788536</c:v>
                      </c:pt>
                      <c:pt idx="44">
                        <c:v>841270.60924797843</c:v>
                      </c:pt>
                      <c:pt idx="45">
                        <c:v>852326.86869620916</c:v>
                      </c:pt>
                      <c:pt idx="46">
                        <c:v>863678.64506210969</c:v>
                      </c:pt>
                      <c:pt idx="47">
                        <c:v>875333.76256596285</c:v>
                      </c:pt>
                      <c:pt idx="48">
                        <c:v>887300.29739020497</c:v>
                      </c:pt>
                      <c:pt idx="49">
                        <c:v>899586.58327990409</c:v>
                      </c:pt>
                      <c:pt idx="50">
                        <c:v>912201.21746216109</c:v>
                      </c:pt>
                      <c:pt idx="51">
                        <c:v>924994.27803084021</c:v>
                      </c:pt>
                      <c:pt idx="52">
                        <c:v>937968.32113104302</c:v>
                      </c:pt>
                      <c:pt idx="53">
                        <c:v>951125.94020575238</c:v>
                      </c:pt>
                      <c:pt idx="54">
                        <c:v>964469.76655408449</c:v>
                      </c:pt>
                      <c:pt idx="55">
                        <c:v>978002.46989817871</c:v>
                      </c:pt>
                      <c:pt idx="56">
                        <c:v>991726.75895886775</c:v>
                      </c:pt>
                      <c:pt idx="57">
                        <c:v>1005645.3820402698</c:v>
                      </c:pt>
                      <c:pt idx="58">
                        <c:v>1019761.1276234435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3A8-4A8D-93AD-BD126BB2EB66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5.0501728515923765E-2"/>
          <c:w val="0.27891101153516129"/>
          <c:h val="5.377046648806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0" i="0" baseline="0">
                <a:effectLst/>
              </a:rPr>
              <a:t>POD4 (EtiSalat) - AAA TPS Breakdown</a:t>
            </a:r>
            <a:endParaRPr lang="en-US" sz="5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6595429902149144"/>
          <c:h val="0.78643968311148771"/>
        </c:manualLayout>
      </c:layout>
      <c:lineChart>
        <c:grouping val="standard"/>
        <c:varyColors val="0"/>
        <c:ser>
          <c:idx val="0"/>
          <c:order val="0"/>
          <c:tx>
            <c:strRef>
              <c:f>'POD4 ETISALAT'!$A$63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ETISALAT'!$B$62:$BH$62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'POD4 ETISALAT'!$B$63:$BH$63</c:f>
              <c:numCache>
                <c:formatCode>#,##0_);\(#,##0\)</c:formatCode>
                <c:ptCount val="59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A-4929-AD14-284B18748B1A}"/>
            </c:ext>
          </c:extLst>
        </c:ser>
        <c:ser>
          <c:idx val="2"/>
          <c:order val="1"/>
          <c:tx>
            <c:strRef>
              <c:f>'POD4 ETISALAT'!$A$66</c:f>
              <c:strCache>
                <c:ptCount val="1"/>
                <c:pt idx="0">
                  <c:v>DXB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ETISALAT'!$B$62:$BH$62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'POD4 ETISALAT'!$B$66:$BH$66</c:f>
              <c:numCache>
                <c:formatCode>#,##0_);\(#,##0\)</c:formatCode>
                <c:ptCount val="59"/>
                <c:pt idx="0">
                  <c:v>294.11840502000001</c:v>
                </c:pt>
                <c:pt idx="1">
                  <c:v>299.59027391699999</c:v>
                </c:pt>
                <c:pt idx="2">
                  <c:v>309.86409375899996</c:v>
                </c:pt>
                <c:pt idx="3">
                  <c:v>320.072491926</c:v>
                </c:pt>
                <c:pt idx="4">
                  <c:v>348.52306994999998</c:v>
                </c:pt>
                <c:pt idx="5">
                  <c:v>356.27859144899998</c:v>
                </c:pt>
                <c:pt idx="6">
                  <c:v>361.487901357</c:v>
                </c:pt>
                <c:pt idx="7">
                  <c:v>368.26733146499998</c:v>
                </c:pt>
                <c:pt idx="8">
                  <c:v>381.09957494399998</c:v>
                </c:pt>
                <c:pt idx="9">
                  <c:v>384.45178157099997</c:v>
                </c:pt>
                <c:pt idx="10">
                  <c:v>391.36379960699998</c:v>
                </c:pt>
                <c:pt idx="11">
                  <c:v>390.67294671899998</c:v>
                </c:pt>
                <c:pt idx="12">
                  <c:v>395.48536513199997</c:v>
                </c:pt>
                <c:pt idx="13">
                  <c:v>503.38811081929288</c:v>
                </c:pt>
                <c:pt idx="14">
                  <c:v>530.63788095336565</c:v>
                </c:pt>
                <c:pt idx="15">
                  <c:v>540.92123781299995</c:v>
                </c:pt>
                <c:pt idx="16">
                  <c:v>547.13629693799999</c:v>
                </c:pt>
                <c:pt idx="17">
                  <c:v>551.4993783192258</c:v>
                </c:pt>
                <c:pt idx="18">
                  <c:v>556.01697916986109</c:v>
                </c:pt>
                <c:pt idx="19">
                  <c:v>560.68828558496682</c:v>
                </c:pt>
                <c:pt idx="20">
                  <c:v>565.51327190407505</c:v>
                </c:pt>
                <c:pt idx="21">
                  <c:v>570.49252698722933</c:v>
                </c:pt>
                <c:pt idx="22">
                  <c:v>575.6271400746266</c:v>
                </c:pt>
                <c:pt idx="23">
                  <c:v>580.91862192150836</c:v>
                </c:pt>
                <c:pt idx="24">
                  <c:v>586.36884795150934</c:v>
                </c:pt>
                <c:pt idx="25">
                  <c:v>591.98001593010906</c:v>
                </c:pt>
                <c:pt idx="26">
                  <c:v>597.75461372129905</c:v>
                </c:pt>
                <c:pt idx="27">
                  <c:v>603.69539436458831</c:v>
                </c:pt>
                <c:pt idx="28">
                  <c:v>609.80535665903267</c:v>
                </c:pt>
                <c:pt idx="29">
                  <c:v>616.08773000444921</c:v>
                </c:pt>
                <c:pt idx="30">
                  <c:v>622.54596260172161</c:v>
                </c:pt>
                <c:pt idx="31">
                  <c:v>629.18371234521555</c:v>
                </c:pt>
                <c:pt idx="32">
                  <c:v>636.00483989965255</c:v>
                </c:pt>
                <c:pt idx="33">
                  <c:v>643.01340356816149</c:v>
                </c:pt>
                <c:pt idx="34">
                  <c:v>650.21365564292751</c:v>
                </c:pt>
                <c:pt idx="35">
                  <c:v>657.61003999420086</c:v>
                </c:pt>
                <c:pt idx="36">
                  <c:v>665.2071907030155</c:v>
                </c:pt>
                <c:pt idx="37">
                  <c:v>673.00993158181393</c:v>
                </c:pt>
                <c:pt idx="38">
                  <c:v>681.02327645775495</c:v>
                </c:pt>
                <c:pt idx="39">
                  <c:v>689.25243011778878</c:v>
                </c:pt>
                <c:pt idx="40">
                  <c:v>697.70278983399749</c:v>
                </c:pt>
                <c:pt idx="41">
                  <c:v>706.37994740325348</c:v>
                </c:pt>
                <c:pt idx="42">
                  <c:v>715.28969164779005</c:v>
                </c:pt>
                <c:pt idx="43">
                  <c:v>724.43801133341128</c:v>
                </c:pt>
                <c:pt idx="44">
                  <c:v>733.83109847030994</c:v>
                </c:pt>
                <c:pt idx="45">
                  <c:v>743.47535196814761</c:v>
                </c:pt>
                <c:pt idx="46">
                  <c:v>753.37738162258256</c:v>
                </c:pt>
                <c:pt idx="47">
                  <c:v>763.54401241490109</c:v>
                </c:pt>
                <c:pt idx="48">
                  <c:v>773.98228911020453</c:v>
                </c:pt>
                <c:pt idx="49">
                  <c:v>784.69948114264423</c:v>
                </c:pt>
                <c:pt idx="50">
                  <c:v>795.703087778851</c:v>
                </c:pt>
                <c:pt idx="51">
                  <c:v>806.86233378924351</c:v>
                </c:pt>
                <c:pt idx="52">
                  <c:v>818.17944887107637</c:v>
                </c:pt>
                <c:pt idx="53">
                  <c:v>829.65669525613555</c:v>
                </c:pt>
                <c:pt idx="54">
                  <c:v>841.29636819769587</c:v>
                </c:pt>
                <c:pt idx="55">
                  <c:v>853.10079646501231</c:v>
                </c:pt>
                <c:pt idx="56">
                  <c:v>865.07234284547178</c:v>
                </c:pt>
                <c:pt idx="57">
                  <c:v>877.21340465452488</c:v>
                </c:pt>
                <c:pt idx="58">
                  <c:v>889.5264142535259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A-4929-AD14-284B18748B1A}"/>
            </c:ext>
          </c:extLst>
        </c:ser>
        <c:ser>
          <c:idx val="3"/>
          <c:order val="2"/>
          <c:tx>
            <c:strRef>
              <c:f>'POD4 ETISALAT'!$A$67</c:f>
              <c:strCache>
                <c:ptCount val="1"/>
                <c:pt idx="0">
                  <c:v>AIN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ETISALAT'!$B$62:$BH$62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'POD4 ETISALAT'!$B$67:$BH$67</c:f>
              <c:numCache>
                <c:formatCode>#,##0_);\(#,##0\)</c:formatCode>
                <c:ptCount val="59"/>
                <c:pt idx="0">
                  <c:v>3.0009020000000053E-2</c:v>
                </c:pt>
                <c:pt idx="1">
                  <c:v>3.0567317000000049E-2</c:v>
                </c:pt>
                <c:pt idx="2">
                  <c:v>3.1615559000000057E-2</c:v>
                </c:pt>
                <c:pt idx="3">
                  <c:v>3.265712600000005E-2</c:v>
                </c:pt>
                <c:pt idx="4">
                  <c:v>3.5559950000000062E-2</c:v>
                </c:pt>
                <c:pt idx="5">
                  <c:v>3.6351249000000065E-2</c:v>
                </c:pt>
                <c:pt idx="6">
                  <c:v>3.6882757000000065E-2</c:v>
                </c:pt>
                <c:pt idx="7">
                  <c:v>3.7574465000000071E-2</c:v>
                </c:pt>
                <c:pt idx="8">
                  <c:v>3.8883744000000067E-2</c:v>
                </c:pt>
                <c:pt idx="9">
                  <c:v>3.9225771000000069E-2</c:v>
                </c:pt>
                <c:pt idx="10">
                  <c:v>3.9931007000000074E-2</c:v>
                </c:pt>
                <c:pt idx="11">
                  <c:v>3.9860519000000066E-2</c:v>
                </c:pt>
                <c:pt idx="12">
                  <c:v>4.0351532000000065E-2</c:v>
                </c:pt>
                <c:pt idx="13">
                  <c:v>5.1360892849637151E-2</c:v>
                </c:pt>
                <c:pt idx="14">
                  <c:v>5.4141197934227794E-2</c:v>
                </c:pt>
                <c:pt idx="15">
                  <c:v>5.5190413000000091E-2</c:v>
                </c:pt>
                <c:pt idx="16">
                  <c:v>5.5824538000000104E-2</c:v>
                </c:pt>
                <c:pt idx="17">
                  <c:v>5.6269704960639398E-2</c:v>
                </c:pt>
                <c:pt idx="18">
                  <c:v>5.6730637605332326E-2</c:v>
                </c:pt>
                <c:pt idx="19">
                  <c:v>5.7207252891028251E-2</c:v>
                </c:pt>
                <c:pt idx="20">
                  <c:v>5.7699548199579231E-2</c:v>
                </c:pt>
                <c:pt idx="21">
                  <c:v>5.8207583612614057E-2</c:v>
                </c:pt>
                <c:pt idx="22">
                  <c:v>5.8731470265751221E-2</c:v>
                </c:pt>
                <c:pt idx="23">
                  <c:v>5.9271362301959951E-2</c:v>
                </c:pt>
                <c:pt idx="24">
                  <c:v>5.9827451071473373E-2</c:v>
                </c:pt>
                <c:pt idx="25">
                  <c:v>6.0399960813193564E-2</c:v>
                </c:pt>
                <c:pt idx="26">
                  <c:v>6.0989145364891348E-2</c:v>
                </c:pt>
                <c:pt idx="27">
                  <c:v>6.1595285620302975E-2</c:v>
                </c:pt>
                <c:pt idx="28">
                  <c:v>6.2218687548110774E-2</c:v>
                </c:pt>
                <c:pt idx="29">
                  <c:v>6.2859680645286228E-2</c:v>
                </c:pt>
                <c:pt idx="30">
                  <c:v>6.3518616733162198E-2</c:v>
                </c:pt>
                <c:pt idx="31">
                  <c:v>6.4195869028182501E-2</c:v>
                </c:pt>
                <c:pt idx="32">
                  <c:v>6.4891831435532468E-2</c:v>
                </c:pt>
                <c:pt idx="33">
                  <c:v>6.5606918025524194E-2</c:v>
                </c:pt>
                <c:pt idx="34">
                  <c:v>6.6341562661251768E-2</c:v>
                </c:pt>
                <c:pt idx="35">
                  <c:v>6.7096218752596873E-2</c:v>
                </c:pt>
                <c:pt idx="36">
                  <c:v>6.7871359116724483E-2</c:v>
                </c:pt>
                <c:pt idx="37">
                  <c:v>6.8667475929172023E-2</c:v>
                </c:pt>
                <c:pt idx="38">
                  <c:v>6.948508075275546E-2</c:v>
                </c:pt>
                <c:pt idx="39">
                  <c:v>7.0324704633995511E-2</c:v>
                </c:pt>
                <c:pt idx="40">
                  <c:v>7.1186898258748979E-2</c:v>
                </c:pt>
                <c:pt idx="41">
                  <c:v>7.2072232160315747E-2</c:v>
                </c:pt>
                <c:pt idx="42">
                  <c:v>7.2981296974573145E-2</c:v>
                </c:pt>
                <c:pt idx="43">
                  <c:v>7.3914703737721937E-2</c:v>
                </c:pt>
                <c:pt idx="44">
                  <c:v>7.4873084223070221E-2</c:v>
                </c:pt>
                <c:pt idx="45">
                  <c:v>7.585709131396276E-2</c:v>
                </c:pt>
                <c:pt idx="46">
                  <c:v>7.6867399410527892E-2</c:v>
                </c:pt>
                <c:pt idx="47">
                  <c:v>7.7904704868370825E-2</c:v>
                </c:pt>
                <c:pt idx="48">
                  <c:v>7.8969726467728374E-2</c:v>
                </c:pt>
                <c:pt idx="49">
                  <c:v>8.00632059119116E-2</c:v>
                </c:pt>
                <c:pt idx="50">
                  <c:v>8.1185908354132488E-2</c:v>
                </c:pt>
                <c:pt idx="51">
                  <c:v>8.2324490744744933E-2</c:v>
                </c:pt>
                <c:pt idx="52">
                  <c:v>8.3479180580662976E-2</c:v>
                </c:pt>
                <c:pt idx="53">
                  <c:v>8.4650208678312105E-2</c:v>
                </c:pt>
                <c:pt idx="54">
                  <c:v>8.5837809223313674E-2</c:v>
                </c:pt>
                <c:pt idx="55">
                  <c:v>8.7042219820938044E-2</c:v>
                </c:pt>
                <c:pt idx="56">
                  <c:v>8.8263681547339407E-2</c:v>
                </c:pt>
                <c:pt idx="57">
                  <c:v>8.950243900158418E-2</c:v>
                </c:pt>
                <c:pt idx="58">
                  <c:v>9.0758740358486634E-2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A-4929-AD14-284B18748B1A}"/>
            </c:ext>
          </c:extLst>
        </c:ser>
        <c:ser>
          <c:idx val="1"/>
          <c:order val="3"/>
          <c:tx>
            <c:strRef>
              <c:f>'POD4 ETISALAT'!$A$65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'POD4 ETISALAT'!$B$65:$BH$65</c:f>
              <c:numCache>
                <c:formatCode>#,##0_);\(#,##0\)</c:formatCode>
                <c:ptCount val="59"/>
                <c:pt idx="0">
                  <c:v>735.37103510000009</c:v>
                </c:pt>
                <c:pt idx="1">
                  <c:v>749.052103085</c:v>
                </c:pt>
                <c:pt idx="2">
                  <c:v>774.73927329499986</c:v>
                </c:pt>
                <c:pt idx="3">
                  <c:v>800.26287262999995</c:v>
                </c:pt>
                <c:pt idx="4">
                  <c:v>871.3965747499999</c:v>
                </c:pt>
                <c:pt idx="5">
                  <c:v>890.7873567449999</c:v>
                </c:pt>
                <c:pt idx="6">
                  <c:v>903.81196028499994</c:v>
                </c:pt>
                <c:pt idx="7">
                  <c:v>920.76226482499987</c:v>
                </c:pt>
                <c:pt idx="8">
                  <c:v>952.84614671999987</c:v>
                </c:pt>
                <c:pt idx="9">
                  <c:v>961.22751835500003</c:v>
                </c:pt>
                <c:pt idx="10">
                  <c:v>978.5093265349999</c:v>
                </c:pt>
                <c:pt idx="11">
                  <c:v>976.78201809500001</c:v>
                </c:pt>
                <c:pt idx="12">
                  <c:v>988.81429165999987</c:v>
                </c:pt>
                <c:pt idx="13">
                  <c:v>1258.5986792803562</c:v>
                </c:pt>
                <c:pt idx="14">
                  <c:v>1326.7300553782497</c:v>
                </c:pt>
                <c:pt idx="15">
                  <c:v>1352.4410705649998</c:v>
                </c:pt>
                <c:pt idx="16">
                  <c:v>1367.98030369</c:v>
                </c:pt>
                <c:pt idx="17">
                  <c:v>1378.8891200604662</c:v>
                </c:pt>
                <c:pt idx="18">
                  <c:v>1390.1842745186661</c:v>
                </c:pt>
                <c:pt idx="19">
                  <c:v>1401.8637320946445</c:v>
                </c:pt>
                <c:pt idx="20">
                  <c:v>1413.9274286306866</c:v>
                </c:pt>
                <c:pt idx="21">
                  <c:v>1426.376836427105</c:v>
                </c:pt>
                <c:pt idx="22">
                  <c:v>1439.214678862231</c:v>
                </c:pt>
                <c:pt idx="23">
                  <c:v>1452.4447332095258</c:v>
                </c:pt>
                <c:pt idx="24">
                  <c:v>1466.0716885064519</c:v>
                </c:pt>
                <c:pt idx="25">
                  <c:v>1480.1010397273058</c:v>
                </c:pt>
                <c:pt idx="26">
                  <c:v>1494.53900716666</c:v>
                </c:pt>
                <c:pt idx="27">
                  <c:v>1509.3924741255216</c:v>
                </c:pt>
                <c:pt idx="28">
                  <c:v>1524.668938366452</c:v>
                </c:pt>
                <c:pt idx="29">
                  <c:v>1540.3764742127362</c:v>
                </c:pt>
                <c:pt idx="30">
                  <c:v>1556.5237030461369</c:v>
                </c:pt>
                <c:pt idx="31">
                  <c:v>1573.1197705356092</c:v>
                </c:pt>
                <c:pt idx="32">
                  <c:v>1590.17432932772</c:v>
                </c:pt>
                <c:pt idx="33">
                  <c:v>1607.6975262154676</c:v>
                </c:pt>
                <c:pt idx="34">
                  <c:v>1625.6999930139718</c:v>
                </c:pt>
                <c:pt idx="35">
                  <c:v>1644.1928405323836</c:v>
                </c:pt>
                <c:pt idx="36">
                  <c:v>1663.1876551553305</c:v>
                </c:pt>
                <c:pt idx="37">
                  <c:v>1682.6964976443578</c:v>
                </c:pt>
                <c:pt idx="38">
                  <c:v>1702.7319038462692</c:v>
                </c:pt>
                <c:pt idx="39">
                  <c:v>1723.3068870560569</c:v>
                </c:pt>
                <c:pt idx="40">
                  <c:v>1744.4349418306406</c:v>
                </c:pt>
                <c:pt idx="41">
                  <c:v>1766.1300490885344</c:v>
                </c:pt>
                <c:pt idx="42">
                  <c:v>1788.4066823619116</c:v>
                </c:pt>
                <c:pt idx="43">
                  <c:v>1811.2798150928725</c:v>
                </c:pt>
                <c:pt idx="44">
                  <c:v>1834.7649288863327</c:v>
                </c:pt>
                <c:pt idx="45">
                  <c:v>1858.878022648654</c:v>
                </c:pt>
                <c:pt idx="46">
                  <c:v>1883.6356225549825</c:v>
                </c:pt>
                <c:pt idx="47">
                  <c:v>1909.0547927994237</c:v>
                </c:pt>
                <c:pt idx="48">
                  <c:v>1935.1531470916805</c:v>
                </c:pt>
                <c:pt idx="49">
                  <c:v>1961.9488608713903</c:v>
                </c:pt>
                <c:pt idx="50">
                  <c:v>1989.4606842180128</c:v>
                </c:pt>
                <c:pt idx="51">
                  <c:v>2017.3616456999707</c:v>
                </c:pt>
                <c:pt idx="52">
                  <c:v>2045.6573201291426</c:v>
                </c:pt>
                <c:pt idx="53">
                  <c:v>2074.3533636620346</c:v>
                </c:pt>
                <c:pt idx="54">
                  <c:v>2103.4555150172982</c:v>
                </c:pt>
                <c:pt idx="55">
                  <c:v>2132.9695967120829</c:v>
                </c:pt>
                <c:pt idx="56">
                  <c:v>2162.9015163175477</c:v>
                </c:pt>
                <c:pt idx="57">
                  <c:v>2193.2572677338162</c:v>
                </c:pt>
                <c:pt idx="58">
                  <c:v>2224.0429324847109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A-4929-AD14-284B18748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8764151623634"/>
          <c:y val="7.3091358936440073E-2"/>
          <c:w val="0.27561161844344567"/>
          <c:h val="7.21279197109922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'POD11 EDO'!$A$11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'POD11 EDO'!$B$7:$BI$7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'POD11 EDO'!$B$11:$BI$11</c:f>
              <c:numCache>
                <c:formatCode>#,##0_);\(#,##0\)</c:formatCode>
                <c:ptCount val="60"/>
                <c:pt idx="0">
                  <c:v>36080.388399999996</c:v>
                </c:pt>
                <c:pt idx="1">
                  <c:v>44109.683799999999</c:v>
                </c:pt>
                <c:pt idx="2">
                  <c:v>41833.581999999995</c:v>
                </c:pt>
                <c:pt idx="3">
                  <c:v>51784.341</c:v>
                </c:pt>
                <c:pt idx="4">
                  <c:v>69518.5386</c:v>
                </c:pt>
                <c:pt idx="5">
                  <c:v>100868.77219999999</c:v>
                </c:pt>
                <c:pt idx="6">
                  <c:v>676249.35560000001</c:v>
                </c:pt>
                <c:pt idx="7">
                  <c:v>717283.84279999998</c:v>
                </c:pt>
                <c:pt idx="8">
                  <c:v>914284.36959999998</c:v>
                </c:pt>
                <c:pt idx="9">
                  <c:v>941414.94439999992</c:v>
                </c:pt>
                <c:pt idx="10">
                  <c:v>1108676.1895999999</c:v>
                </c:pt>
                <c:pt idx="11">
                  <c:v>1108676.1895999999</c:v>
                </c:pt>
                <c:pt idx="12">
                  <c:v>1149602.1361999998</c:v>
                </c:pt>
                <c:pt idx="13">
                  <c:v>1226614.3707999999</c:v>
                </c:pt>
                <c:pt idx="14">
                  <c:v>1240341.5359999998</c:v>
                </c:pt>
                <c:pt idx="15">
                  <c:v>1248516.0337999999</c:v>
                </c:pt>
                <c:pt idx="16">
                  <c:v>1252982.9339999999</c:v>
                </c:pt>
                <c:pt idx="17">
                  <c:v>1272563.1043999998</c:v>
                </c:pt>
                <c:pt idx="18">
                  <c:v>1304151.7067115118</c:v>
                </c:pt>
                <c:pt idx="19">
                  <c:v>1315609.3361079586</c:v>
                </c:pt>
                <c:pt idx="20">
                  <c:v>1351934.3202158178</c:v>
                </c:pt>
                <c:pt idx="21">
                  <c:v>1362703.4542191201</c:v>
                </c:pt>
                <c:pt idx="22">
                  <c:v>1373808.917478442</c:v>
                </c:pt>
                <c:pt idx="23">
                  <c:v>1385257.4608722862</c:v>
                </c:pt>
                <c:pt idx="24">
                  <c:v>1397279.1075141998</c:v>
                </c:pt>
                <c:pt idx="25">
                  <c:v>1409436.1647702788</c:v>
                </c:pt>
                <c:pt idx="26">
                  <c:v>1421959.6444146144</c:v>
                </c:pt>
                <c:pt idx="27">
                  <c:v>1434858.2887700603</c:v>
                </c:pt>
                <c:pt idx="28">
                  <c:v>1448141.3013576069</c:v>
                </c:pt>
                <c:pt idx="29">
                  <c:v>1461818.3410316014</c:v>
                </c:pt>
                <c:pt idx="30">
                  <c:v>1475899.5188843866</c:v>
                </c:pt>
                <c:pt idx="31">
                  <c:v>1490395.3974118095</c:v>
                </c:pt>
                <c:pt idx="32">
                  <c:v>1505316.9915731996</c:v>
                </c:pt>
                <c:pt idx="33">
                  <c:v>1520675.7714775163</c:v>
                </c:pt>
                <c:pt idx="34">
                  <c:v>1536483.6664958436</c:v>
                </c:pt>
                <c:pt idx="35">
                  <c:v>1552753.0706488877</c:v>
                </c:pt>
                <c:pt idx="36">
                  <c:v>1569496.8491530123</c:v>
                </c:pt>
                <c:pt idx="37">
                  <c:v>1586728.3460338977</c:v>
                </c:pt>
                <c:pt idx="38">
                  <c:v>1604461.3927360708</c:v>
                </c:pt>
                <c:pt idx="39">
                  <c:v>1622710.3176711688</c:v>
                </c:pt>
                <c:pt idx="40">
                  <c:v>1641489.9566592751</c:v>
                </c:pt>
                <c:pt idx="41">
                  <c:v>1660815.6642268279</c:v>
                </c:pt>
                <c:pt idx="42">
                  <c:v>1680703.3257321145</c:v>
                </c:pt>
                <c:pt idx="43">
                  <c:v>1701169.3702956024</c:v>
                </c:pt>
                <c:pt idx="44">
                  <c:v>1722230.7845176912</c:v>
                </c:pt>
                <c:pt idx="45">
                  <c:v>1743905.126971032</c:v>
                </c:pt>
                <c:pt idx="46">
                  <c:v>1766210.5434585728</c:v>
                </c:pt>
                <c:pt idx="47">
                  <c:v>1789165.7830320303</c:v>
                </c:pt>
                <c:pt idx="48">
                  <c:v>1812790.2147686533</c:v>
                </c:pt>
                <c:pt idx="49">
                  <c:v>1837103.8453069984</c:v>
                </c:pt>
                <c:pt idx="50">
                  <c:v>1862127.3371450421</c:v>
                </c:pt>
                <c:pt idx="51">
                  <c:v>1887882.0277063258</c:v>
                </c:pt>
                <c:pt idx="52">
                  <c:v>1913993.0206715201</c:v>
                </c:pt>
                <c:pt idx="53">
                  <c:v>1940465.2464425021</c:v>
                </c:pt>
                <c:pt idx="54">
                  <c:v>1967303.7036604339</c:v>
                </c:pt>
                <c:pt idx="55">
                  <c:v>1994513.4601503976</c:v>
                </c:pt>
                <c:pt idx="56">
                  <c:v>2022099.6538791091</c:v>
                </c:pt>
                <c:pt idx="57">
                  <c:v>2050067.493925892</c:v>
                </c:pt>
                <c:pt idx="58">
                  <c:v>2078422.2614670929</c:v>
                </c:pt>
                <c:pt idx="59">
                  <c:v>2107169.3107741298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0-48C7-96B9-FD7930EB3BEB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7E0-48C7-96B9-FD7930EB3BEB}"/>
            </c:ext>
          </c:extLst>
        </c:ser>
        <c:ser>
          <c:idx val="4"/>
          <c:order val="4"/>
          <c:tx>
            <c:strRef>
              <c:f>'POD11 EDO'!$A$14</c:f>
              <c:strCache>
                <c:ptCount val="1"/>
                <c:pt idx="0">
                  <c:v>SCL-AAA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'POD11 EDO'!$B$7:$BI$7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'POD11 EDO'!$B$14:$BI$14</c:f>
              <c:numCache>
                <c:formatCode>#,##0_);\(#,##0\)</c:formatCode>
                <c:ptCount val="60"/>
                <c:pt idx="0">
                  <c:v>19077.505366500001</c:v>
                </c:pt>
                <c:pt idx="1">
                  <c:v>23322.99530925</c:v>
                </c:pt>
                <c:pt idx="2">
                  <c:v>22119.506482500001</c:v>
                </c:pt>
                <c:pt idx="3">
                  <c:v>27380.970303750004</c:v>
                </c:pt>
                <c:pt idx="4">
                  <c:v>36757.927284750003</c:v>
                </c:pt>
                <c:pt idx="5">
                  <c:v>53334.363300750003</c:v>
                </c:pt>
                <c:pt idx="6">
                  <c:v>357566.84677350003</c:v>
                </c:pt>
                <c:pt idx="7">
                  <c:v>379263.83188050002</c:v>
                </c:pt>
                <c:pt idx="8">
                  <c:v>483427.86042600003</c:v>
                </c:pt>
                <c:pt idx="9">
                  <c:v>497773.15185150004</c:v>
                </c:pt>
                <c:pt idx="10">
                  <c:v>586212.53525099996</c:v>
                </c:pt>
                <c:pt idx="11">
                  <c:v>586212.53525099996</c:v>
                </c:pt>
                <c:pt idx="12">
                  <c:v>607852.12951574998</c:v>
                </c:pt>
                <c:pt idx="13">
                  <c:v>648572.34856050008</c:v>
                </c:pt>
                <c:pt idx="14">
                  <c:v>655830.58716</c:v>
                </c:pt>
                <c:pt idx="15">
                  <c:v>660152.85287175002</c:v>
                </c:pt>
                <c:pt idx="16">
                  <c:v>662514.72635250003</c:v>
                </c:pt>
                <c:pt idx="17">
                  <c:v>672867.74145149998</c:v>
                </c:pt>
                <c:pt idx="18">
                  <c:v>689570.21492371196</c:v>
                </c:pt>
                <c:pt idx="19">
                  <c:v>695628.43646708317</c:v>
                </c:pt>
                <c:pt idx="20">
                  <c:v>714835.27181411372</c:v>
                </c:pt>
                <c:pt idx="21">
                  <c:v>720529.45141835976</c:v>
                </c:pt>
                <c:pt idx="22">
                  <c:v>726401.46511672623</c:v>
                </c:pt>
                <c:pt idx="23">
                  <c:v>732454.88243622147</c:v>
                </c:pt>
                <c:pt idx="24">
                  <c:v>738811.32809813321</c:v>
                </c:pt>
                <c:pt idx="25">
                  <c:v>745239.37212228507</c:v>
                </c:pt>
                <c:pt idx="26">
                  <c:v>751861.16198422748</c:v>
                </c:pt>
                <c:pt idx="27">
                  <c:v>758681.32018716948</c:v>
                </c:pt>
                <c:pt idx="28">
                  <c:v>765704.71309283469</c:v>
                </c:pt>
                <c:pt idx="29">
                  <c:v>772936.44782045938</c:v>
                </c:pt>
                <c:pt idx="30">
                  <c:v>780381.87061011954</c:v>
                </c:pt>
                <c:pt idx="31">
                  <c:v>788046.5663814944</c:v>
                </c:pt>
                <c:pt idx="32">
                  <c:v>795936.35929432942</c:v>
                </c:pt>
                <c:pt idx="33">
                  <c:v>804057.3141687368</c:v>
                </c:pt>
                <c:pt idx="34">
                  <c:v>812415.73865967733</c:v>
                </c:pt>
                <c:pt idx="35">
                  <c:v>821018.18610559939</c:v>
                </c:pt>
                <c:pt idx="36">
                  <c:v>829871.45898965537</c:v>
                </c:pt>
                <c:pt idx="37">
                  <c:v>838982.6129654235</c:v>
                </c:pt>
                <c:pt idx="38">
                  <c:v>848358.96140919754</c:v>
                </c:pt>
                <c:pt idx="39">
                  <c:v>858008.08046863065</c:v>
                </c:pt>
                <c:pt idx="40">
                  <c:v>867937.81458359177</c:v>
                </c:pt>
                <c:pt idx="41">
                  <c:v>878156.28245993529</c:v>
                </c:pt>
                <c:pt idx="42">
                  <c:v>888671.88348085561</c:v>
                </c:pt>
                <c:pt idx="43">
                  <c:v>899493.30454379984</c:v>
                </c:pt>
                <c:pt idx="44">
                  <c:v>910629.52731372928</c:v>
                </c:pt>
                <c:pt idx="45">
                  <c:v>922089.83588593325</c:v>
                </c:pt>
                <c:pt idx="46">
                  <c:v>933883.82485372049</c:v>
                </c:pt>
                <c:pt idx="47">
                  <c:v>946021.40777818614</c:v>
                </c:pt>
                <c:pt idx="48">
                  <c:v>958512.82605892548</c:v>
                </c:pt>
                <c:pt idx="49">
                  <c:v>971368.65820607543</c:v>
                </c:pt>
                <c:pt idx="50">
                  <c:v>984599.82951544109</c:v>
                </c:pt>
                <c:pt idx="51">
                  <c:v>998217.62214971986</c:v>
                </c:pt>
                <c:pt idx="52">
                  <c:v>1012023.8096800664</c:v>
                </c:pt>
                <c:pt idx="53">
                  <c:v>1026020.9990564731</c:v>
                </c:pt>
                <c:pt idx="54">
                  <c:v>1040211.8333104545</c:v>
                </c:pt>
                <c:pt idx="55">
                  <c:v>1054598.9920545227</c:v>
                </c:pt>
                <c:pt idx="56">
                  <c:v>1069185.191988579</c:v>
                </c:pt>
                <c:pt idx="57">
                  <c:v>1083973.1874133155</c:v>
                </c:pt>
                <c:pt idx="58">
                  <c:v>1098965.7707507254</c:v>
                </c:pt>
                <c:pt idx="59">
                  <c:v>1114165.7730718213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E0-48C7-96B9-FD7930EB3BEB}"/>
            </c:ext>
          </c:extLst>
        </c:ser>
        <c:ser>
          <c:idx val="5"/>
          <c:order val="5"/>
          <c:tx>
            <c:strRef>
              <c:f>'POD11 EDO'!$A$15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'POD11 EDO'!$B$7:$BI$7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'POD11 EDO'!$B$15:$BI$15</c:f>
              <c:numCache>
                <c:formatCode>#,##0_);\(#,##0\)</c:formatCode>
                <c:ptCount val="60"/>
                <c:pt idx="0">
                  <c:v>17002.883033499995</c:v>
                </c:pt>
                <c:pt idx="1">
                  <c:v>20786.688490749999</c:v>
                </c:pt>
                <c:pt idx="2">
                  <c:v>19714.075517499994</c:v>
                </c:pt>
                <c:pt idx="3">
                  <c:v>24403.370696249996</c:v>
                </c:pt>
                <c:pt idx="4">
                  <c:v>32760.611315249997</c:v>
                </c:pt>
                <c:pt idx="5">
                  <c:v>47534.408899249989</c:v>
                </c:pt>
                <c:pt idx="6">
                  <c:v>318682.50882649998</c:v>
                </c:pt>
                <c:pt idx="7">
                  <c:v>338020.01091949997</c:v>
                </c:pt>
                <c:pt idx="8">
                  <c:v>430856.50917399995</c:v>
                </c:pt>
                <c:pt idx="9">
                  <c:v>443641.79254849989</c:v>
                </c:pt>
                <c:pt idx="10">
                  <c:v>522463.6543489999</c:v>
                </c:pt>
                <c:pt idx="11">
                  <c:v>522463.6543489999</c:v>
                </c:pt>
                <c:pt idx="12">
                  <c:v>541750.00668424985</c:v>
                </c:pt>
                <c:pt idx="13">
                  <c:v>578042.02223949984</c:v>
                </c:pt>
                <c:pt idx="14">
                  <c:v>584510.94883999985</c:v>
                </c:pt>
                <c:pt idx="15">
                  <c:v>588363.18092824984</c:v>
                </c:pt>
                <c:pt idx="16">
                  <c:v>590468.20764749986</c:v>
                </c:pt>
                <c:pt idx="17">
                  <c:v>599695.36294849985</c:v>
                </c:pt>
                <c:pt idx="18">
                  <c:v>614581.49178779987</c:v>
                </c:pt>
                <c:pt idx="19">
                  <c:v>619980.8996408754</c:v>
                </c:pt>
                <c:pt idx="20">
                  <c:v>637099.04840170406</c:v>
                </c:pt>
                <c:pt idx="21">
                  <c:v>642174.00280076033</c:v>
                </c:pt>
                <c:pt idx="22">
                  <c:v>647407.45236171572</c:v>
                </c:pt>
                <c:pt idx="23">
                  <c:v>652802.57843606477</c:v>
                </c:pt>
                <c:pt idx="24">
                  <c:v>658467.77941606659</c:v>
                </c:pt>
                <c:pt idx="25">
                  <c:v>664196.79264799377</c:v>
                </c:pt>
                <c:pt idx="26">
                  <c:v>670098.48243038694</c:v>
                </c:pt>
                <c:pt idx="27">
                  <c:v>676176.96858289081</c:v>
                </c:pt>
                <c:pt idx="28">
                  <c:v>682436.5882647722</c:v>
                </c:pt>
                <c:pt idx="29">
                  <c:v>688881.89321114204</c:v>
                </c:pt>
                <c:pt idx="30">
                  <c:v>695517.64827426709</c:v>
                </c:pt>
                <c:pt idx="31">
                  <c:v>702348.83103031514</c:v>
                </c:pt>
                <c:pt idx="32">
                  <c:v>709380.63227887021</c:v>
                </c:pt>
                <c:pt idx="33">
                  <c:v>716618.45730877947</c:v>
                </c:pt>
                <c:pt idx="34">
                  <c:v>724067.92783616623</c:v>
                </c:pt>
                <c:pt idx="35">
                  <c:v>731734.88454328827</c:v>
                </c:pt>
                <c:pt idx="36">
                  <c:v>739625.3901633569</c:v>
                </c:pt>
                <c:pt idx="37">
                  <c:v>747745.73306847422</c:v>
                </c:pt>
                <c:pt idx="38">
                  <c:v>756102.43132687325</c:v>
                </c:pt>
                <c:pt idx="39">
                  <c:v>764702.23720253818</c:v>
                </c:pt>
                <c:pt idx="40">
                  <c:v>773552.14207568334</c:v>
                </c:pt>
                <c:pt idx="41">
                  <c:v>782659.38176689262</c:v>
                </c:pt>
                <c:pt idx="42">
                  <c:v>792031.44225125888</c:v>
                </c:pt>
                <c:pt idx="43">
                  <c:v>801676.06575180253</c:v>
                </c:pt>
                <c:pt idx="44">
                  <c:v>811601.25720396196</c:v>
                </c:pt>
                <c:pt idx="45">
                  <c:v>821815.29108509875</c:v>
                </c:pt>
                <c:pt idx="46">
                  <c:v>832326.71860485233</c:v>
                </c:pt>
                <c:pt idx="47">
                  <c:v>843144.37525384419</c:v>
                </c:pt>
                <c:pt idx="48">
                  <c:v>854277.38870972779</c:v>
                </c:pt>
                <c:pt idx="49">
                  <c:v>865735.18710092292</c:v>
                </c:pt>
                <c:pt idx="50">
                  <c:v>877527.50762960105</c:v>
                </c:pt>
                <c:pt idx="51">
                  <c:v>889664.4055566059</c:v>
                </c:pt>
                <c:pt idx="52">
                  <c:v>901969.21099145373</c:v>
                </c:pt>
                <c:pt idx="53">
                  <c:v>914444.24738602899</c:v>
                </c:pt>
                <c:pt idx="54">
                  <c:v>927091.87034997938</c:v>
                </c:pt>
                <c:pt idx="55">
                  <c:v>939914.46809587476</c:v>
                </c:pt>
                <c:pt idx="56">
                  <c:v>952914.46189053007</c:v>
                </c:pt>
                <c:pt idx="57">
                  <c:v>966094.30651257653</c:v>
                </c:pt>
                <c:pt idx="58">
                  <c:v>979456.49071636738</c:v>
                </c:pt>
                <c:pt idx="59">
                  <c:v>993003.53770230862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E0-48C7-96B9-FD7930EB3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'POD11 EDO'!$A$10</c15:sqref>
                        </c15:formulaRef>
                      </c:ext>
                    </c:extLst>
                    <c:strCache>
                      <c:ptCount val="1"/>
                      <c:pt idx="0">
                        <c:v>Total SUBS (AT&amp;T-EDO)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'POD11 EDO'!$B$7:$BI$7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'POD11 EDO'!$B$10:$BI$10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599342</c:v>
                      </c:pt>
                      <c:pt idx="1">
                        <c:v>732719</c:v>
                      </c:pt>
                      <c:pt idx="2">
                        <c:v>694910</c:v>
                      </c:pt>
                      <c:pt idx="3">
                        <c:v>860205</c:v>
                      </c:pt>
                      <c:pt idx="4">
                        <c:v>1154793</c:v>
                      </c:pt>
                      <c:pt idx="5">
                        <c:v>1675561</c:v>
                      </c:pt>
                      <c:pt idx="6">
                        <c:v>11233378</c:v>
                      </c:pt>
                      <c:pt idx="7">
                        <c:v>11915014</c:v>
                      </c:pt>
                      <c:pt idx="8">
                        <c:v>15187448</c:v>
                      </c:pt>
                      <c:pt idx="9">
                        <c:v>15638122</c:v>
                      </c:pt>
                      <c:pt idx="10">
                        <c:v>18416548</c:v>
                      </c:pt>
                      <c:pt idx="11">
                        <c:v>18416548</c:v>
                      </c:pt>
                      <c:pt idx="12">
                        <c:v>19096381</c:v>
                      </c:pt>
                      <c:pt idx="13">
                        <c:v>20375654</c:v>
                      </c:pt>
                      <c:pt idx="14">
                        <c:v>20603680</c:v>
                      </c:pt>
                      <c:pt idx="15">
                        <c:v>20739469</c:v>
                      </c:pt>
                      <c:pt idx="16">
                        <c:v>20813670</c:v>
                      </c:pt>
                      <c:pt idx="17">
                        <c:v>21138922</c:v>
                      </c:pt>
                      <c:pt idx="18">
                        <c:v>21663649.613148037</c:v>
                      </c:pt>
                      <c:pt idx="19">
                        <c:v>21853975.682856455</c:v>
                      </c:pt>
                      <c:pt idx="20">
                        <c:v>22457380.734482024</c:v>
                      </c:pt>
                      <c:pt idx="21">
                        <c:v>22636270.003639869</c:v>
                      </c:pt>
                      <c:pt idx="22">
                        <c:v>22820746.137515649</c:v>
                      </c:pt>
                      <c:pt idx="23">
                        <c:v>23010921.276948277</c:v>
                      </c:pt>
                      <c:pt idx="24">
                        <c:v>23210616.403890364</c:v>
                      </c:pt>
                      <c:pt idx="25">
                        <c:v>23412560.876582708</c:v>
                      </c:pt>
                      <c:pt idx="26">
                        <c:v>23620592.099910539</c:v>
                      </c:pt>
                      <c:pt idx="27">
                        <c:v>23834855.295183726</c:v>
                      </c:pt>
                      <c:pt idx="28">
                        <c:v>24055503.344810747</c:v>
                      </c:pt>
                      <c:pt idx="29">
                        <c:v>24282696.694877103</c:v>
                      </c:pt>
                      <c:pt idx="30">
                        <c:v>24516603.303727355</c:v>
                      </c:pt>
                      <c:pt idx="31">
                        <c:v>24757398.628103148</c:v>
                      </c:pt>
                      <c:pt idx="32">
                        <c:v>25005265.640750825</c:v>
                      </c:pt>
                      <c:pt idx="33">
                        <c:v>25260394.875041801</c:v>
                      </c:pt>
                      <c:pt idx="34">
                        <c:v>25522984.493286438</c:v>
                      </c:pt>
                      <c:pt idx="35">
                        <c:v>25793240.376227371</c:v>
                      </c:pt>
                      <c:pt idx="36">
                        <c:v>26071376.231777612</c:v>
                      </c:pt>
                      <c:pt idx="37">
                        <c:v>26357613.721493319</c:v>
                      </c:pt>
                      <c:pt idx="38">
                        <c:v>26652182.603589218</c:v>
                      </c:pt>
                      <c:pt idx="39">
                        <c:v>26955320.891547658</c:v>
                      </c:pt>
                      <c:pt idx="40">
                        <c:v>27267275.027562711</c:v>
                      </c:pt>
                      <c:pt idx="41">
                        <c:v>27588300.070213091</c:v>
                      </c:pt>
                      <c:pt idx="42">
                        <c:v>27918659.895882301</c:v>
                      </c:pt>
                      <c:pt idx="43">
                        <c:v>28258627.413548212</c:v>
                      </c:pt>
                      <c:pt idx="44">
                        <c:v>28608484.792652681</c:v>
                      </c:pt>
                      <c:pt idx="45">
                        <c:v>28968523.703837741</c:v>
                      </c:pt>
                      <c:pt idx="46">
                        <c:v>29339045.572401542</c:v>
                      </c:pt>
                      <c:pt idx="47">
                        <c:v>29720361.844385888</c:v>
                      </c:pt>
                      <c:pt idx="48">
                        <c:v>30112794.265260022</c:v>
                      </c:pt>
                      <c:pt idx="49">
                        <c:v>30516675.171212599</c:v>
                      </c:pt>
                      <c:pt idx="50">
                        <c:v>30932347.793107014</c:v>
                      </c:pt>
                      <c:pt idx="51">
                        <c:v>31360166.573194783</c:v>
                      </c:pt>
                      <c:pt idx="52">
                        <c:v>31793903.997865785</c:v>
                      </c:pt>
                      <c:pt idx="53">
                        <c:v>32233641.967483427</c:v>
                      </c:pt>
                      <c:pt idx="54">
                        <c:v>32679463.515954055</c:v>
                      </c:pt>
                      <c:pt idx="55">
                        <c:v>33131452.826418567</c:v>
                      </c:pt>
                      <c:pt idx="56">
                        <c:v>33589695.247161284</c:v>
                      </c:pt>
                      <c:pt idx="57">
                        <c:v>34054277.307739072</c:v>
                      </c:pt>
                      <c:pt idx="58">
                        <c:v>34525286.735333771</c:v>
                      </c:pt>
                      <c:pt idx="59">
                        <c:v>35002812.47133106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7E0-48C7-96B9-FD7930EB3BE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'POD11 EDO'!$A$13</c15:sqref>
                        </c15:formulaRef>
                      </c:ext>
                    </c:extLst>
                    <c:strCache>
                      <c:ptCount val="1"/>
                      <c:pt idx="0">
                        <c:v>TPS THRESHOLD Per DC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'POD11 EDO'!$B$7:$BI$7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'POD11 EDO'!$B$13:$BI$13</c15:sqref>
                        </c15:formulaRef>
                      </c:ext>
                    </c:extLst>
                    <c:numCache>
                      <c:formatCode>#,##0_);\(#,##0\)</c:formatCode>
                      <c:ptCount val="60"/>
                      <c:pt idx="0">
                        <c:v>8000</c:v>
                      </c:pt>
                      <c:pt idx="1">
                        <c:v>8000</c:v>
                      </c:pt>
                      <c:pt idx="2">
                        <c:v>8000</c:v>
                      </c:pt>
                      <c:pt idx="3">
                        <c:v>8000</c:v>
                      </c:pt>
                      <c:pt idx="4">
                        <c:v>8000</c:v>
                      </c:pt>
                      <c:pt idx="5">
                        <c:v>8000</c:v>
                      </c:pt>
                      <c:pt idx="6">
                        <c:v>8000</c:v>
                      </c:pt>
                      <c:pt idx="7">
                        <c:v>8000</c:v>
                      </c:pt>
                      <c:pt idx="8">
                        <c:v>8000</c:v>
                      </c:pt>
                      <c:pt idx="9">
                        <c:v>8000</c:v>
                      </c:pt>
                      <c:pt idx="10">
                        <c:v>8000</c:v>
                      </c:pt>
                      <c:pt idx="11">
                        <c:v>8000</c:v>
                      </c:pt>
                      <c:pt idx="12">
                        <c:v>8000</c:v>
                      </c:pt>
                      <c:pt idx="13">
                        <c:v>8000</c:v>
                      </c:pt>
                      <c:pt idx="14">
                        <c:v>8000</c:v>
                      </c:pt>
                      <c:pt idx="15">
                        <c:v>8000</c:v>
                      </c:pt>
                      <c:pt idx="16">
                        <c:v>8000</c:v>
                      </c:pt>
                      <c:pt idx="17">
                        <c:v>8000</c:v>
                      </c:pt>
                      <c:pt idx="18">
                        <c:v>8000</c:v>
                      </c:pt>
                      <c:pt idx="19">
                        <c:v>8000</c:v>
                      </c:pt>
                      <c:pt idx="20">
                        <c:v>8000</c:v>
                      </c:pt>
                      <c:pt idx="21">
                        <c:v>8000</c:v>
                      </c:pt>
                      <c:pt idx="22">
                        <c:v>8000</c:v>
                      </c:pt>
                      <c:pt idx="23">
                        <c:v>8000</c:v>
                      </c:pt>
                      <c:pt idx="24">
                        <c:v>8000</c:v>
                      </c:pt>
                      <c:pt idx="25">
                        <c:v>8000</c:v>
                      </c:pt>
                      <c:pt idx="26">
                        <c:v>8000</c:v>
                      </c:pt>
                      <c:pt idx="27">
                        <c:v>8000</c:v>
                      </c:pt>
                      <c:pt idx="28">
                        <c:v>8000</c:v>
                      </c:pt>
                      <c:pt idx="29">
                        <c:v>8000</c:v>
                      </c:pt>
                      <c:pt idx="30">
                        <c:v>8000</c:v>
                      </c:pt>
                      <c:pt idx="31">
                        <c:v>8000</c:v>
                      </c:pt>
                      <c:pt idx="32">
                        <c:v>8000</c:v>
                      </c:pt>
                      <c:pt idx="33">
                        <c:v>8000</c:v>
                      </c:pt>
                      <c:pt idx="34">
                        <c:v>8000</c:v>
                      </c:pt>
                      <c:pt idx="35">
                        <c:v>8000</c:v>
                      </c:pt>
                      <c:pt idx="36">
                        <c:v>8000</c:v>
                      </c:pt>
                      <c:pt idx="37">
                        <c:v>8000</c:v>
                      </c:pt>
                      <c:pt idx="38">
                        <c:v>8000</c:v>
                      </c:pt>
                      <c:pt idx="39">
                        <c:v>8000</c:v>
                      </c:pt>
                      <c:pt idx="40">
                        <c:v>8000</c:v>
                      </c:pt>
                      <c:pt idx="41">
                        <c:v>8000</c:v>
                      </c:pt>
                      <c:pt idx="42">
                        <c:v>8000</c:v>
                      </c:pt>
                      <c:pt idx="43">
                        <c:v>8000</c:v>
                      </c:pt>
                      <c:pt idx="44">
                        <c:v>8000</c:v>
                      </c:pt>
                      <c:pt idx="45">
                        <c:v>8000</c:v>
                      </c:pt>
                      <c:pt idx="46">
                        <c:v>8000</c:v>
                      </c:pt>
                      <c:pt idx="47">
                        <c:v>8000</c:v>
                      </c:pt>
                      <c:pt idx="48">
                        <c:v>8000</c:v>
                      </c:pt>
                      <c:pt idx="49">
                        <c:v>8000</c:v>
                      </c:pt>
                      <c:pt idx="50">
                        <c:v>8000</c:v>
                      </c:pt>
                      <c:pt idx="51">
                        <c:v>8000</c:v>
                      </c:pt>
                      <c:pt idx="52">
                        <c:v>8000</c:v>
                      </c:pt>
                      <c:pt idx="53">
                        <c:v>8000</c:v>
                      </c:pt>
                      <c:pt idx="54">
                        <c:v>8000</c:v>
                      </c:pt>
                      <c:pt idx="55">
                        <c:v>8000</c:v>
                      </c:pt>
                      <c:pt idx="56">
                        <c:v>8000</c:v>
                      </c:pt>
                      <c:pt idx="57">
                        <c:v>8000</c:v>
                      </c:pt>
                      <c:pt idx="58">
                        <c:v>8000</c:v>
                      </c:pt>
                      <c:pt idx="59">
                        <c:v>8000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E0-48C7-96B9-FD7930EB3BEB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POD11 (EOD/CCIP) - DNS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'POD11 EDO'!$A$64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'POD11 EDO'!$B$63:$BI$63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'POD11 EDO'!$B$64:$BI$64</c:f>
              <c:numCache>
                <c:formatCode>#,##0_);\(#,##0\)</c:formatCode>
                <c:ptCount val="60"/>
                <c:pt idx="0">
                  <c:v>8000</c:v>
                </c:pt>
                <c:pt idx="1">
                  <c:v>8000</c:v>
                </c:pt>
                <c:pt idx="2">
                  <c:v>8000</c:v>
                </c:pt>
                <c:pt idx="3">
                  <c:v>8000</c:v>
                </c:pt>
                <c:pt idx="4">
                  <c:v>8000</c:v>
                </c:pt>
                <c:pt idx="5">
                  <c:v>8000</c:v>
                </c:pt>
                <c:pt idx="6">
                  <c:v>4000</c:v>
                </c:pt>
                <c:pt idx="7">
                  <c:v>4000</c:v>
                </c:pt>
                <c:pt idx="8">
                  <c:v>5000</c:v>
                </c:pt>
                <c:pt idx="9">
                  <c:v>5000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7000</c:v>
                </c:pt>
                <c:pt idx="14">
                  <c:v>7000</c:v>
                </c:pt>
                <c:pt idx="15">
                  <c:v>7000</c:v>
                </c:pt>
                <c:pt idx="16">
                  <c:v>7000</c:v>
                </c:pt>
                <c:pt idx="17">
                  <c:v>7000</c:v>
                </c:pt>
                <c:pt idx="18">
                  <c:v>7000</c:v>
                </c:pt>
                <c:pt idx="19">
                  <c:v>7000</c:v>
                </c:pt>
                <c:pt idx="20">
                  <c:v>7000</c:v>
                </c:pt>
                <c:pt idx="21">
                  <c:v>8000</c:v>
                </c:pt>
                <c:pt idx="22">
                  <c:v>8000</c:v>
                </c:pt>
                <c:pt idx="23">
                  <c:v>8000</c:v>
                </c:pt>
                <c:pt idx="24">
                  <c:v>8000</c:v>
                </c:pt>
                <c:pt idx="25">
                  <c:v>8000</c:v>
                </c:pt>
                <c:pt idx="26">
                  <c:v>8000</c:v>
                </c:pt>
                <c:pt idx="27">
                  <c:v>8000</c:v>
                </c:pt>
                <c:pt idx="28">
                  <c:v>8000</c:v>
                </c:pt>
                <c:pt idx="29">
                  <c:v>8000</c:v>
                </c:pt>
                <c:pt idx="30">
                  <c:v>8000</c:v>
                </c:pt>
                <c:pt idx="31">
                  <c:v>8000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9000</c:v>
                </c:pt>
                <c:pt idx="37">
                  <c:v>9000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9000</c:v>
                </c:pt>
                <c:pt idx="46">
                  <c:v>10000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10000</c:v>
                </c:pt>
                <c:pt idx="51">
                  <c:v>10000</c:v>
                </c:pt>
                <c:pt idx="52">
                  <c:v>10000</c:v>
                </c:pt>
                <c:pt idx="53">
                  <c:v>10000</c:v>
                </c:pt>
                <c:pt idx="54">
                  <c:v>11000</c:v>
                </c:pt>
                <c:pt idx="55">
                  <c:v>11000</c:v>
                </c:pt>
                <c:pt idx="56">
                  <c:v>11000</c:v>
                </c:pt>
                <c:pt idx="57">
                  <c:v>11000</c:v>
                </c:pt>
                <c:pt idx="58">
                  <c:v>11000</c:v>
                </c:pt>
                <c:pt idx="59">
                  <c:v>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1-4C95-B05A-7C70EB3F1A98}"/>
            </c:ext>
          </c:extLst>
        </c:ser>
        <c:ser>
          <c:idx val="2"/>
          <c:order val="1"/>
          <c:tx>
            <c:strRef>
              <c:f>'POD11 EDO'!$A$67</c:f>
              <c:strCache>
                <c:ptCount val="1"/>
                <c:pt idx="0">
                  <c:v>SCL/Server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'POD11 EDO'!$B$63:$BI$63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'POD11 EDO'!$B$67:$BI$67</c:f>
              <c:numCache>
                <c:formatCode>#,##0.00_);\(#,##0.00\)</c:formatCode>
                <c:ptCount val="60"/>
                <c:pt idx="0">
                  <c:v>189</c:v>
                </c:pt>
                <c:pt idx="1">
                  <c:v>229</c:v>
                </c:pt>
                <c:pt idx="2">
                  <c:v>218</c:v>
                </c:pt>
                <c:pt idx="3">
                  <c:v>266</c:v>
                </c:pt>
                <c:pt idx="4">
                  <c:v>359</c:v>
                </c:pt>
                <c:pt idx="5">
                  <c:v>522</c:v>
                </c:pt>
                <c:pt idx="6">
                  <c:v>3479</c:v>
                </c:pt>
                <c:pt idx="7">
                  <c:v>3690</c:v>
                </c:pt>
                <c:pt idx="8">
                  <c:v>4701</c:v>
                </c:pt>
                <c:pt idx="9">
                  <c:v>4841</c:v>
                </c:pt>
                <c:pt idx="10">
                  <c:v>5700</c:v>
                </c:pt>
                <c:pt idx="11">
                  <c:v>5700</c:v>
                </c:pt>
                <c:pt idx="12">
                  <c:v>5911</c:v>
                </c:pt>
                <c:pt idx="13">
                  <c:v>6307</c:v>
                </c:pt>
                <c:pt idx="14">
                  <c:v>6377</c:v>
                </c:pt>
                <c:pt idx="15">
                  <c:v>6422</c:v>
                </c:pt>
                <c:pt idx="16">
                  <c:v>6444</c:v>
                </c:pt>
                <c:pt idx="17">
                  <c:v>6544</c:v>
                </c:pt>
                <c:pt idx="18">
                  <c:v>6707</c:v>
                </c:pt>
                <c:pt idx="19">
                  <c:v>6766</c:v>
                </c:pt>
                <c:pt idx="20">
                  <c:v>6951</c:v>
                </c:pt>
                <c:pt idx="21">
                  <c:v>7006</c:v>
                </c:pt>
                <c:pt idx="22">
                  <c:v>7066</c:v>
                </c:pt>
                <c:pt idx="23">
                  <c:v>7121</c:v>
                </c:pt>
                <c:pt idx="24">
                  <c:v>7184</c:v>
                </c:pt>
                <c:pt idx="25">
                  <c:v>7247</c:v>
                </c:pt>
                <c:pt idx="26">
                  <c:v>7310</c:v>
                </c:pt>
                <c:pt idx="27">
                  <c:v>7377</c:v>
                </c:pt>
                <c:pt idx="28">
                  <c:v>7447</c:v>
                </c:pt>
                <c:pt idx="29">
                  <c:v>7517</c:v>
                </c:pt>
                <c:pt idx="30">
                  <c:v>7588</c:v>
                </c:pt>
                <c:pt idx="31">
                  <c:v>7662</c:v>
                </c:pt>
                <c:pt idx="32">
                  <c:v>7739</c:v>
                </c:pt>
                <c:pt idx="33">
                  <c:v>7821</c:v>
                </c:pt>
                <c:pt idx="34">
                  <c:v>7902</c:v>
                </c:pt>
                <c:pt idx="35">
                  <c:v>7984</c:v>
                </c:pt>
                <c:pt idx="36">
                  <c:v>8069</c:v>
                </c:pt>
                <c:pt idx="37">
                  <c:v>8158</c:v>
                </c:pt>
                <c:pt idx="38">
                  <c:v>8250</c:v>
                </c:pt>
                <c:pt idx="39">
                  <c:v>8343</c:v>
                </c:pt>
                <c:pt idx="40">
                  <c:v>8439</c:v>
                </c:pt>
                <c:pt idx="41">
                  <c:v>8539</c:v>
                </c:pt>
                <c:pt idx="42">
                  <c:v>8642</c:v>
                </c:pt>
                <c:pt idx="43">
                  <c:v>8746</c:v>
                </c:pt>
                <c:pt idx="44">
                  <c:v>8853</c:v>
                </c:pt>
                <c:pt idx="45">
                  <c:v>8968</c:v>
                </c:pt>
                <c:pt idx="46">
                  <c:v>9083</c:v>
                </c:pt>
                <c:pt idx="47">
                  <c:v>9198</c:v>
                </c:pt>
                <c:pt idx="48">
                  <c:v>9320</c:v>
                </c:pt>
                <c:pt idx="49">
                  <c:v>9446</c:v>
                </c:pt>
                <c:pt idx="50">
                  <c:v>9575</c:v>
                </c:pt>
                <c:pt idx="51">
                  <c:v>9708</c:v>
                </c:pt>
                <c:pt idx="52">
                  <c:v>9842</c:v>
                </c:pt>
                <c:pt idx="53">
                  <c:v>9979</c:v>
                </c:pt>
                <c:pt idx="54">
                  <c:v>10116</c:v>
                </c:pt>
                <c:pt idx="55">
                  <c:v>10256</c:v>
                </c:pt>
                <c:pt idx="56">
                  <c:v>10397</c:v>
                </c:pt>
                <c:pt idx="57">
                  <c:v>10541</c:v>
                </c:pt>
                <c:pt idx="58">
                  <c:v>10686</c:v>
                </c:pt>
                <c:pt idx="59">
                  <c:v>10834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1-4C95-B05A-7C70EB3F1A98}"/>
            </c:ext>
          </c:extLst>
        </c:ser>
        <c:ser>
          <c:idx val="3"/>
          <c:order val="2"/>
          <c:tx>
            <c:strRef>
              <c:f>'POD11 EDO'!$A$68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'POD11 EDO'!$B$63:$BI$63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'POD11 EDO'!$B$68:$BI$68</c:f>
              <c:numCache>
                <c:formatCode>#,##0.00_);\(#,##0.00\)</c:formatCode>
                <c:ptCount val="60"/>
                <c:pt idx="0">
                  <c:v>168</c:v>
                </c:pt>
                <c:pt idx="1">
                  <c:v>205</c:v>
                </c:pt>
                <c:pt idx="2">
                  <c:v>195</c:v>
                </c:pt>
                <c:pt idx="3">
                  <c:v>238</c:v>
                </c:pt>
                <c:pt idx="4">
                  <c:v>320</c:v>
                </c:pt>
                <c:pt idx="5">
                  <c:v>465</c:v>
                </c:pt>
                <c:pt idx="6">
                  <c:v>3101</c:v>
                </c:pt>
                <c:pt idx="7">
                  <c:v>3289</c:v>
                </c:pt>
                <c:pt idx="8">
                  <c:v>4189</c:v>
                </c:pt>
                <c:pt idx="9">
                  <c:v>4315</c:v>
                </c:pt>
                <c:pt idx="10">
                  <c:v>5080</c:v>
                </c:pt>
                <c:pt idx="11">
                  <c:v>5080</c:v>
                </c:pt>
                <c:pt idx="12">
                  <c:v>5268</c:v>
                </c:pt>
                <c:pt idx="13">
                  <c:v>5621</c:v>
                </c:pt>
                <c:pt idx="14">
                  <c:v>5684</c:v>
                </c:pt>
                <c:pt idx="15">
                  <c:v>5723</c:v>
                </c:pt>
                <c:pt idx="16">
                  <c:v>5743</c:v>
                </c:pt>
                <c:pt idx="17">
                  <c:v>5832</c:v>
                </c:pt>
                <c:pt idx="18">
                  <c:v>5977</c:v>
                </c:pt>
                <c:pt idx="19">
                  <c:v>6030</c:v>
                </c:pt>
                <c:pt idx="20">
                  <c:v>6195</c:v>
                </c:pt>
                <c:pt idx="21">
                  <c:v>6245</c:v>
                </c:pt>
                <c:pt idx="22">
                  <c:v>6297</c:v>
                </c:pt>
                <c:pt idx="23">
                  <c:v>6347</c:v>
                </c:pt>
                <c:pt idx="24">
                  <c:v>6403</c:v>
                </c:pt>
                <c:pt idx="25">
                  <c:v>6459</c:v>
                </c:pt>
                <c:pt idx="26">
                  <c:v>6515</c:v>
                </c:pt>
                <c:pt idx="27">
                  <c:v>6574</c:v>
                </c:pt>
                <c:pt idx="28">
                  <c:v>6637</c:v>
                </c:pt>
                <c:pt idx="29">
                  <c:v>6700</c:v>
                </c:pt>
                <c:pt idx="30">
                  <c:v>6762</c:v>
                </c:pt>
                <c:pt idx="31">
                  <c:v>6828</c:v>
                </c:pt>
                <c:pt idx="32">
                  <c:v>6898</c:v>
                </c:pt>
                <c:pt idx="33">
                  <c:v>6970</c:v>
                </c:pt>
                <c:pt idx="34">
                  <c:v>7043</c:v>
                </c:pt>
                <c:pt idx="35">
                  <c:v>7115</c:v>
                </c:pt>
                <c:pt idx="36">
                  <c:v>7191</c:v>
                </c:pt>
                <c:pt idx="37">
                  <c:v>7270</c:v>
                </c:pt>
                <c:pt idx="38">
                  <c:v>7353</c:v>
                </c:pt>
                <c:pt idx="39">
                  <c:v>7435</c:v>
                </c:pt>
                <c:pt idx="40">
                  <c:v>7521</c:v>
                </c:pt>
                <c:pt idx="41">
                  <c:v>7610</c:v>
                </c:pt>
                <c:pt idx="42">
                  <c:v>7703</c:v>
                </c:pt>
                <c:pt idx="43">
                  <c:v>7795</c:v>
                </c:pt>
                <c:pt idx="44">
                  <c:v>7891</c:v>
                </c:pt>
                <c:pt idx="45">
                  <c:v>7993</c:v>
                </c:pt>
                <c:pt idx="46">
                  <c:v>8095</c:v>
                </c:pt>
                <c:pt idx="47">
                  <c:v>8197</c:v>
                </c:pt>
                <c:pt idx="48">
                  <c:v>8306</c:v>
                </c:pt>
                <c:pt idx="49">
                  <c:v>8418</c:v>
                </c:pt>
                <c:pt idx="50">
                  <c:v>8534</c:v>
                </c:pt>
                <c:pt idx="51">
                  <c:v>8653</c:v>
                </c:pt>
                <c:pt idx="52">
                  <c:v>8771</c:v>
                </c:pt>
                <c:pt idx="53">
                  <c:v>8893</c:v>
                </c:pt>
                <c:pt idx="54">
                  <c:v>9015</c:v>
                </c:pt>
                <c:pt idx="55">
                  <c:v>9141</c:v>
                </c:pt>
                <c:pt idx="56">
                  <c:v>9266</c:v>
                </c:pt>
                <c:pt idx="57">
                  <c:v>9395</c:v>
                </c:pt>
                <c:pt idx="58">
                  <c:v>9523</c:v>
                </c:pt>
                <c:pt idx="59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1-4C95-B05A-7C70EB3F1A98}"/>
            </c:ext>
          </c:extLst>
        </c:ser>
        <c:ser>
          <c:idx val="1"/>
          <c:order val="3"/>
          <c:tx>
            <c:strRef>
              <c:f>'POD11 EDO'!$A$66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'POD11 EDO'!$B$66:$BI$66</c:f>
              <c:numCache>
                <c:formatCode>#,##0.00_);\(#,##0.00\)</c:formatCode>
                <c:ptCount val="60"/>
                <c:pt idx="0">
                  <c:v>357</c:v>
                </c:pt>
                <c:pt idx="1">
                  <c:v>434</c:v>
                </c:pt>
                <c:pt idx="2">
                  <c:v>413</c:v>
                </c:pt>
                <c:pt idx="3">
                  <c:v>504</c:v>
                </c:pt>
                <c:pt idx="4">
                  <c:v>679</c:v>
                </c:pt>
                <c:pt idx="5">
                  <c:v>987</c:v>
                </c:pt>
                <c:pt idx="6">
                  <c:v>6580</c:v>
                </c:pt>
                <c:pt idx="7">
                  <c:v>6979</c:v>
                </c:pt>
                <c:pt idx="8">
                  <c:v>8890</c:v>
                </c:pt>
                <c:pt idx="9">
                  <c:v>9156</c:v>
                </c:pt>
                <c:pt idx="10">
                  <c:v>10780</c:v>
                </c:pt>
                <c:pt idx="11">
                  <c:v>10780</c:v>
                </c:pt>
                <c:pt idx="12">
                  <c:v>11179</c:v>
                </c:pt>
                <c:pt idx="13">
                  <c:v>11928</c:v>
                </c:pt>
                <c:pt idx="14">
                  <c:v>12061</c:v>
                </c:pt>
                <c:pt idx="15">
                  <c:v>12145</c:v>
                </c:pt>
                <c:pt idx="16">
                  <c:v>12187</c:v>
                </c:pt>
                <c:pt idx="17">
                  <c:v>12376</c:v>
                </c:pt>
                <c:pt idx="18">
                  <c:v>12684</c:v>
                </c:pt>
                <c:pt idx="19">
                  <c:v>12796</c:v>
                </c:pt>
                <c:pt idx="20">
                  <c:v>13146</c:v>
                </c:pt>
                <c:pt idx="21">
                  <c:v>13251</c:v>
                </c:pt>
                <c:pt idx="22">
                  <c:v>13363</c:v>
                </c:pt>
                <c:pt idx="23">
                  <c:v>13468</c:v>
                </c:pt>
                <c:pt idx="24">
                  <c:v>13587</c:v>
                </c:pt>
                <c:pt idx="25">
                  <c:v>13706</c:v>
                </c:pt>
                <c:pt idx="26">
                  <c:v>13825</c:v>
                </c:pt>
                <c:pt idx="27">
                  <c:v>13951</c:v>
                </c:pt>
                <c:pt idx="28">
                  <c:v>14084</c:v>
                </c:pt>
                <c:pt idx="29">
                  <c:v>14217</c:v>
                </c:pt>
                <c:pt idx="30">
                  <c:v>14350</c:v>
                </c:pt>
                <c:pt idx="31">
                  <c:v>14490</c:v>
                </c:pt>
                <c:pt idx="32">
                  <c:v>14637</c:v>
                </c:pt>
                <c:pt idx="33">
                  <c:v>14791</c:v>
                </c:pt>
                <c:pt idx="34">
                  <c:v>14945</c:v>
                </c:pt>
                <c:pt idx="35">
                  <c:v>15099</c:v>
                </c:pt>
                <c:pt idx="36">
                  <c:v>15260</c:v>
                </c:pt>
                <c:pt idx="37">
                  <c:v>15428</c:v>
                </c:pt>
                <c:pt idx="38">
                  <c:v>15603</c:v>
                </c:pt>
                <c:pt idx="39">
                  <c:v>15778</c:v>
                </c:pt>
                <c:pt idx="40">
                  <c:v>15960</c:v>
                </c:pt>
                <c:pt idx="41">
                  <c:v>16149</c:v>
                </c:pt>
                <c:pt idx="42">
                  <c:v>16345</c:v>
                </c:pt>
                <c:pt idx="43">
                  <c:v>16541</c:v>
                </c:pt>
                <c:pt idx="44">
                  <c:v>16744</c:v>
                </c:pt>
                <c:pt idx="45">
                  <c:v>16961</c:v>
                </c:pt>
                <c:pt idx="46">
                  <c:v>17178</c:v>
                </c:pt>
                <c:pt idx="47">
                  <c:v>17395</c:v>
                </c:pt>
                <c:pt idx="48">
                  <c:v>17626</c:v>
                </c:pt>
                <c:pt idx="49">
                  <c:v>17864</c:v>
                </c:pt>
                <c:pt idx="50">
                  <c:v>18109</c:v>
                </c:pt>
                <c:pt idx="51">
                  <c:v>18361</c:v>
                </c:pt>
                <c:pt idx="52">
                  <c:v>18613</c:v>
                </c:pt>
                <c:pt idx="53">
                  <c:v>18872</c:v>
                </c:pt>
                <c:pt idx="54">
                  <c:v>19131</c:v>
                </c:pt>
                <c:pt idx="55">
                  <c:v>19397</c:v>
                </c:pt>
                <c:pt idx="56">
                  <c:v>19663</c:v>
                </c:pt>
                <c:pt idx="57">
                  <c:v>19936</c:v>
                </c:pt>
                <c:pt idx="58">
                  <c:v>20209</c:v>
                </c:pt>
                <c:pt idx="59">
                  <c:v>20489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E1-4C95-B05A-7C70EB3F1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'POD2 KPN (non ENEXIS)'!$A$11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'POD2 KPN (non ENEXIS)'!$B$7:$BI$7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'POD2 KPN (non ENEXIS)'!$B$11:$BI$11</c:f>
              <c:numCache>
                <c:formatCode>#,##0_);\(#,##0\)</c:formatCode>
                <c:ptCount val="60"/>
                <c:pt idx="0">
                  <c:v>434282.92660000001</c:v>
                </c:pt>
                <c:pt idx="1">
                  <c:v>448360.64409999998</c:v>
                </c:pt>
                <c:pt idx="2">
                  <c:v>459836.95079999999</c:v>
                </c:pt>
                <c:pt idx="3">
                  <c:v>469460.47719999996</c:v>
                </c:pt>
                <c:pt idx="4">
                  <c:v>480579.85330000002</c:v>
                </c:pt>
                <c:pt idx="5">
                  <c:v>494435.61180000001</c:v>
                </c:pt>
                <c:pt idx="6">
                  <c:v>514345.33409999998</c:v>
                </c:pt>
                <c:pt idx="7">
                  <c:v>524627.55269999988</c:v>
                </c:pt>
                <c:pt idx="8">
                  <c:v>532943.57380000001</c:v>
                </c:pt>
                <c:pt idx="9">
                  <c:v>550565.45050000004</c:v>
                </c:pt>
                <c:pt idx="10">
                  <c:v>561137.37049999996</c:v>
                </c:pt>
                <c:pt idx="11">
                  <c:v>561137.37049999996</c:v>
                </c:pt>
                <c:pt idx="12">
                  <c:v>568707.32709999999</c:v>
                </c:pt>
                <c:pt idx="13">
                  <c:v>580874.65760000004</c:v>
                </c:pt>
                <c:pt idx="14">
                  <c:v>593612.79112475342</c:v>
                </c:pt>
                <c:pt idx="15">
                  <c:v>603658.48740778025</c:v>
                </c:pt>
                <c:pt idx="16">
                  <c:v>639808.87769999995</c:v>
                </c:pt>
                <c:pt idx="17">
                  <c:v>620542.19499999995</c:v>
                </c:pt>
                <c:pt idx="18">
                  <c:v>622617.20549474098</c:v>
                </c:pt>
                <c:pt idx="19">
                  <c:v>632340.2182350019</c:v>
                </c:pt>
                <c:pt idx="20">
                  <c:v>642228.80974264117</c:v>
                </c:pt>
                <c:pt idx="21">
                  <c:v>652284.94311655243</c:v>
                </c:pt>
                <c:pt idx="22">
                  <c:v>662510.82997624273</c:v>
                </c:pt>
                <c:pt idx="23">
                  <c:v>672908.91937432799</c:v>
                </c:pt>
                <c:pt idx="24">
                  <c:v>683481.88895141392</c:v>
                </c:pt>
                <c:pt idx="25">
                  <c:v>694232.63778762915</c:v>
                </c:pt>
                <c:pt idx="26">
                  <c:v>705164.2805854308</c:v>
                </c:pt>
                <c:pt idx="27">
                  <c:v>716280.14293473761</c:v>
                </c:pt>
                <c:pt idx="28">
                  <c:v>727583.75748694222</c:v>
                </c:pt>
                <c:pt idx="29">
                  <c:v>739078.86091377772</c:v>
                </c:pt>
                <c:pt idx="30">
                  <c:v>750769.39155970805</c:v>
                </c:pt>
                <c:pt idx="31">
                  <c:v>762659.48771841696</c:v>
                </c:pt>
                <c:pt idx="32">
                  <c:v>774753.48647900228</c:v>
                </c:pt>
                <c:pt idx="33">
                  <c:v>787055.92309797718</c:v>
                </c:pt>
                <c:pt idx="34">
                  <c:v>799571.53086077305</c:v>
                </c:pt>
                <c:pt idx="35">
                  <c:v>812305.24140206235</c:v>
                </c:pt>
                <c:pt idx="36">
                  <c:v>825262.18545858865</c:v>
                </c:pt>
                <c:pt idx="37">
                  <c:v>838447.69403163146</c:v>
                </c:pt>
                <c:pt idx="38">
                  <c:v>851867.29993909155</c:v>
                </c:pt>
                <c:pt idx="39">
                  <c:v>865526.73973960709</c:v>
                </c:pt>
                <c:pt idx="40">
                  <c:v>879431.95601315238</c:v>
                </c:pt>
                <c:pt idx="41">
                  <c:v>893589.09998446761</c:v>
                </c:pt>
                <c:pt idx="42">
                  <c:v>908004.53447726124</c:v>
                </c:pt>
                <c:pt idx="43">
                  <c:v>922684.8371886384</c:v>
                </c:pt>
                <c:pt idx="44">
                  <c:v>937636.80427457229</c:v>
                </c:pt>
                <c:pt idx="45">
                  <c:v>952867.45423845656</c:v>
                </c:pt>
                <c:pt idx="46">
                  <c:v>968384.03211594175</c:v>
                </c:pt>
                <c:pt idx="47">
                  <c:v>984194.01395033684</c:v>
                </c:pt>
                <c:pt idx="48">
                  <c:v>1000305.111553804</c:v>
                </c:pt>
                <c:pt idx="49">
                  <c:v>1016725.2775505397</c:v>
                </c:pt>
                <c:pt idx="50">
                  <c:v>1033462.7106989871</c:v>
                </c:pt>
                <c:pt idx="51">
                  <c:v>1050525.8614909039</c:v>
                </c:pt>
                <c:pt idx="52">
                  <c:v>1067874.8147049535</c:v>
                </c:pt>
                <c:pt idx="53">
                  <c:v>1085514.4776304623</c:v>
                </c:pt>
                <c:pt idx="54">
                  <c:v>1103449.8453071932</c:v>
                </c:pt>
                <c:pt idx="55">
                  <c:v>1121686.0021933981</c:v>
                </c:pt>
                <c:pt idx="56">
                  <c:v>1140228.1238682675</c:v>
                </c:pt>
                <c:pt idx="57">
                  <c:v>1159081.4787695617</c:v>
                </c:pt>
                <c:pt idx="58">
                  <c:v>1178251.4299672139</c:v>
                </c:pt>
                <c:pt idx="59">
                  <c:v>1197743.4369737296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A-4EA2-A7E5-F9CC4177B33D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3BA-4EA2-A7E5-F9CC4177B33D}"/>
            </c:ext>
          </c:extLst>
        </c:ser>
        <c:ser>
          <c:idx val="4"/>
          <c:order val="4"/>
          <c:tx>
            <c:strRef>
              <c:f>'POD2 KPN (non ENEXIS)'!$A$14</c:f>
              <c:strCache>
                <c:ptCount val="1"/>
                <c:pt idx="0">
                  <c:v>AMS-AAA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'POD2 KPN (non ENEXIS)'!$B$7:$BI$7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'POD2 KPN (non ENEXIS)'!$B$14:$BI$14</c:f>
              <c:numCache>
                <c:formatCode>#,##0_);\(#,##0\)</c:formatCode>
                <c:ptCount val="60"/>
                <c:pt idx="0">
                  <c:v>431242.94611379999</c:v>
                </c:pt>
                <c:pt idx="1">
                  <c:v>445222.11959129997</c:v>
                </c:pt>
                <c:pt idx="2">
                  <c:v>456618.0921444</c:v>
                </c:pt>
                <c:pt idx="3">
                  <c:v>466174.25385959994</c:v>
                </c:pt>
                <c:pt idx="4">
                  <c:v>477215.79432690004</c:v>
                </c:pt>
                <c:pt idx="5">
                  <c:v>490974.56251740002</c:v>
                </c:pt>
                <c:pt idx="6">
                  <c:v>510744.9167613</c:v>
                </c:pt>
                <c:pt idx="7">
                  <c:v>520955.15983109985</c:v>
                </c:pt>
                <c:pt idx="8">
                  <c:v>529212.96878340002</c:v>
                </c:pt>
                <c:pt idx="9">
                  <c:v>546711.49234650005</c:v>
                </c:pt>
                <c:pt idx="10">
                  <c:v>557209.40890649997</c:v>
                </c:pt>
                <c:pt idx="11">
                  <c:v>557209.40890649997</c:v>
                </c:pt>
                <c:pt idx="12">
                  <c:v>564726.3758103</c:v>
                </c:pt>
                <c:pt idx="13">
                  <c:v>576808.53499680001</c:v>
                </c:pt>
                <c:pt idx="14">
                  <c:v>589457.50158688019</c:v>
                </c:pt>
                <c:pt idx="15">
                  <c:v>599432.87799592584</c:v>
                </c:pt>
                <c:pt idx="16">
                  <c:v>635330.21555609989</c:v>
                </c:pt>
                <c:pt idx="17">
                  <c:v>616198.39963499992</c:v>
                </c:pt>
                <c:pt idx="18">
                  <c:v>618258.88505627774</c:v>
                </c:pt>
                <c:pt idx="19">
                  <c:v>627913.83670735685</c:v>
                </c:pt>
                <c:pt idx="20">
                  <c:v>637733.20807444269</c:v>
                </c:pt>
                <c:pt idx="21">
                  <c:v>647718.94851473661</c:v>
                </c:pt>
                <c:pt idx="22">
                  <c:v>657873.25416640902</c:v>
                </c:pt>
                <c:pt idx="23">
                  <c:v>668198.55693870771</c:v>
                </c:pt>
                <c:pt idx="24">
                  <c:v>678697.51572875399</c:v>
                </c:pt>
                <c:pt idx="25">
                  <c:v>689373.00932311569</c:v>
                </c:pt>
                <c:pt idx="26">
                  <c:v>700228.13062133279</c:v>
                </c:pt>
                <c:pt idx="27">
                  <c:v>711266.18193419441</c:v>
                </c:pt>
                <c:pt idx="28">
                  <c:v>722490.67118453362</c:v>
                </c:pt>
                <c:pt idx="29">
                  <c:v>733905.30888738122</c:v>
                </c:pt>
                <c:pt idx="30">
                  <c:v>745514.00581879006</c:v>
                </c:pt>
                <c:pt idx="31">
                  <c:v>757320.87130438804</c:v>
                </c:pt>
                <c:pt idx="32">
                  <c:v>769330.21207364928</c:v>
                </c:pt>
                <c:pt idx="33">
                  <c:v>781546.5316362913</c:v>
                </c:pt>
                <c:pt idx="34">
                  <c:v>793974.5301447477</c:v>
                </c:pt>
                <c:pt idx="35">
                  <c:v>806619.10471224796</c:v>
                </c:pt>
                <c:pt idx="36">
                  <c:v>819485.3501603785</c:v>
                </c:pt>
                <c:pt idx="37">
                  <c:v>832578.56017340999</c:v>
                </c:pt>
                <c:pt idx="38">
                  <c:v>845904.22883951792</c:v>
                </c:pt>
                <c:pt idx="39">
                  <c:v>859468.05256142979</c:v>
                </c:pt>
                <c:pt idx="40">
                  <c:v>873275.93232106033</c:v>
                </c:pt>
                <c:pt idx="41">
                  <c:v>887333.97628457635</c:v>
                </c:pt>
                <c:pt idx="42">
                  <c:v>901648.50273592037</c:v>
                </c:pt>
                <c:pt idx="43">
                  <c:v>916226.04332831793</c:v>
                </c:pt>
                <c:pt idx="44">
                  <c:v>931073.34664465033</c:v>
                </c:pt>
                <c:pt idx="45">
                  <c:v>946197.38205878739</c:v>
                </c:pt>
                <c:pt idx="46">
                  <c:v>961605.34389113018</c:v>
                </c:pt>
                <c:pt idx="47">
                  <c:v>977304.65585268452</c:v>
                </c:pt>
                <c:pt idx="48">
                  <c:v>993302.9757729274</c:v>
                </c:pt>
                <c:pt idx="49">
                  <c:v>1009608.200607686</c:v>
                </c:pt>
                <c:pt idx="50">
                  <c:v>1026228.4717240942</c:v>
                </c:pt>
                <c:pt idx="51">
                  <c:v>1043172.1804604676</c:v>
                </c:pt>
                <c:pt idx="52">
                  <c:v>1060399.6910020187</c:v>
                </c:pt>
                <c:pt idx="53">
                  <c:v>1077915.8762870489</c:v>
                </c:pt>
                <c:pt idx="54">
                  <c:v>1095725.6963900428</c:v>
                </c:pt>
                <c:pt idx="55">
                  <c:v>1113834.2001780444</c:v>
                </c:pt>
                <c:pt idx="56">
                  <c:v>1132246.5270011895</c:v>
                </c:pt>
                <c:pt idx="57">
                  <c:v>1150967.9084181748</c:v>
                </c:pt>
                <c:pt idx="58">
                  <c:v>1170003.6699574434</c:v>
                </c:pt>
                <c:pt idx="59">
                  <c:v>1189359.2329149134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A-4EA2-A7E5-F9CC4177B33D}"/>
            </c:ext>
          </c:extLst>
        </c:ser>
        <c:ser>
          <c:idx val="5"/>
          <c:order val="5"/>
          <c:tx>
            <c:strRef>
              <c:f>'POD2 KPN (non ENEXIS)'!$A$15</c:f>
              <c:strCache>
                <c:ptCount val="1"/>
                <c:pt idx="0">
                  <c:v>SJC-AAA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'POD2 KPN (non ENEXIS)'!$B$7:$BI$7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'POD2 KPN (non ENEXIS)'!$B$15:$BI$15</c:f>
              <c:numCache>
                <c:formatCode>#,##0_);\(#,##0\)</c:formatCode>
                <c:ptCount val="60"/>
                <c:pt idx="0">
                  <c:v>3039.9804862000028</c:v>
                </c:pt>
                <c:pt idx="1">
                  <c:v>3138.5245087000026</c:v>
                </c:pt>
                <c:pt idx="2">
                  <c:v>3218.8586556000027</c:v>
                </c:pt>
                <c:pt idx="3">
                  <c:v>3286.2233404000026</c:v>
                </c:pt>
                <c:pt idx="4">
                  <c:v>3364.0589731000032</c:v>
                </c:pt>
                <c:pt idx="5">
                  <c:v>3461.0492826000032</c:v>
                </c:pt>
                <c:pt idx="6">
                  <c:v>3600.4173387000033</c:v>
                </c:pt>
                <c:pt idx="7">
                  <c:v>3672.3928689000027</c:v>
                </c:pt>
                <c:pt idx="8">
                  <c:v>3730.6050166000032</c:v>
                </c:pt>
                <c:pt idx="9">
                  <c:v>3853.9581535000038</c:v>
                </c:pt>
                <c:pt idx="10">
                  <c:v>3927.9615935000033</c:v>
                </c:pt>
                <c:pt idx="11">
                  <c:v>3927.9615935000033</c:v>
                </c:pt>
                <c:pt idx="12">
                  <c:v>3980.9512897000036</c:v>
                </c:pt>
                <c:pt idx="13">
                  <c:v>4066.1226032000041</c:v>
                </c:pt>
                <c:pt idx="14">
                  <c:v>4155.2895378732774</c:v>
                </c:pt>
                <c:pt idx="15">
                  <c:v>4225.6094118544652</c:v>
                </c:pt>
                <c:pt idx="16">
                  <c:v>4478.6621439000037</c:v>
                </c:pt>
                <c:pt idx="17">
                  <c:v>4343.7953650000036</c:v>
                </c:pt>
                <c:pt idx="18">
                  <c:v>4358.3204384631908</c:v>
                </c:pt>
                <c:pt idx="19">
                  <c:v>4426.3815276450168</c:v>
                </c:pt>
                <c:pt idx="20">
                  <c:v>4495.601668198492</c:v>
                </c:pt>
                <c:pt idx="21">
                  <c:v>4565.9946018158707</c:v>
                </c:pt>
                <c:pt idx="22">
                  <c:v>4637.5758098337028</c:v>
                </c:pt>
                <c:pt idx="23">
                  <c:v>4710.3624356202999</c:v>
                </c:pt>
                <c:pt idx="24">
                  <c:v>4784.3732226599013</c:v>
                </c:pt>
                <c:pt idx="25">
                  <c:v>4859.6284645134083</c:v>
                </c:pt>
                <c:pt idx="26">
                  <c:v>4936.1499640980201</c:v>
                </c:pt>
                <c:pt idx="27">
                  <c:v>5013.9610005431678</c:v>
                </c:pt>
                <c:pt idx="28">
                  <c:v>5093.0863024086002</c:v>
                </c:pt>
                <c:pt idx="29">
                  <c:v>5173.552026396449</c:v>
                </c:pt>
                <c:pt idx="30">
                  <c:v>5255.3857409179609</c:v>
                </c:pt>
                <c:pt idx="31">
                  <c:v>5338.6164140289238</c:v>
                </c:pt>
                <c:pt idx="32">
                  <c:v>5423.2744053530205</c:v>
                </c:pt>
                <c:pt idx="33">
                  <c:v>5509.3914616858456</c:v>
                </c:pt>
                <c:pt idx="34">
                  <c:v>5597.0007160254163</c:v>
                </c:pt>
                <c:pt idx="35">
                  <c:v>5686.1366898144415</c:v>
                </c:pt>
                <c:pt idx="36">
                  <c:v>5776.835298210126</c:v>
                </c:pt>
                <c:pt idx="37">
                  <c:v>5869.1338582214257</c:v>
                </c:pt>
                <c:pt idx="38">
                  <c:v>5963.0710995736463</c:v>
                </c:pt>
                <c:pt idx="39">
                  <c:v>6058.6871781772552</c:v>
                </c:pt>
                <c:pt idx="40">
                  <c:v>6156.0236920920725</c:v>
                </c:pt>
                <c:pt idx="41">
                  <c:v>6255.1236998912791</c:v>
                </c:pt>
                <c:pt idx="42">
                  <c:v>6356.0317413408347</c:v>
                </c:pt>
                <c:pt idx="43">
                  <c:v>6458.7938603204748</c:v>
                </c:pt>
                <c:pt idx="44">
                  <c:v>6563.4576299220116</c:v>
                </c:pt>
                <c:pt idx="45">
                  <c:v>6670.0721796692014</c:v>
                </c:pt>
                <c:pt idx="46">
                  <c:v>6778.688224811598</c:v>
                </c:pt>
                <c:pt idx="47">
                  <c:v>6889.3580976523644</c:v>
                </c:pt>
                <c:pt idx="48">
                  <c:v>7002.1357808766343</c:v>
                </c:pt>
                <c:pt idx="49">
                  <c:v>7117.0769428537842</c:v>
                </c:pt>
                <c:pt idx="50">
                  <c:v>7234.2389748929163</c:v>
                </c:pt>
                <c:pt idx="51">
                  <c:v>7353.6810304363335</c:v>
                </c:pt>
                <c:pt idx="52">
                  <c:v>7475.1237029346812</c:v>
                </c:pt>
                <c:pt idx="53">
                  <c:v>7598.6013434132428</c:v>
                </c:pt>
                <c:pt idx="54">
                  <c:v>7724.1489171503599</c:v>
                </c:pt>
                <c:pt idx="55">
                  <c:v>7851.8020153537936</c:v>
                </c:pt>
                <c:pt idx="56">
                  <c:v>7981.5968670778793</c:v>
                </c:pt>
                <c:pt idx="57">
                  <c:v>8113.5703513869394</c:v>
                </c:pt>
                <c:pt idx="58">
                  <c:v>8247.7600097705053</c:v>
                </c:pt>
                <c:pt idx="59">
                  <c:v>8384.2040588161144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A-4EA2-A7E5-F9CC4177B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'POD2 KPN (non ENEXIS)'!$A$10</c15:sqref>
                        </c15:formulaRef>
                      </c:ext>
                    </c:extLst>
                    <c:strCache>
                      <c:ptCount val="1"/>
                      <c:pt idx="0">
                        <c:v>Total SUBS (KPN - ALL TRAFFIC/non-ENEXIS)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'POD2 KPN (non ENEXIS)'!$B$7:$BI$7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'POD2 KPN (non ENEXIS)'!$B$10:$BI$10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3384902</c:v>
                      </c:pt>
                      <c:pt idx="1">
                        <c:v>3494627</c:v>
                      </c:pt>
                      <c:pt idx="2">
                        <c:v>3584076</c:v>
                      </c:pt>
                      <c:pt idx="3">
                        <c:v>3659084</c:v>
                      </c:pt>
                      <c:pt idx="4">
                        <c:v>3745751</c:v>
                      </c:pt>
                      <c:pt idx="5">
                        <c:v>3853746</c:v>
                      </c:pt>
                      <c:pt idx="6">
                        <c:v>4008927</c:v>
                      </c:pt>
                      <c:pt idx="7">
                        <c:v>4089068.9999999995</c:v>
                      </c:pt>
                      <c:pt idx="8">
                        <c:v>4153886</c:v>
                      </c:pt>
                      <c:pt idx="9">
                        <c:v>4291235</c:v>
                      </c:pt>
                      <c:pt idx="10">
                        <c:v>4373635</c:v>
                      </c:pt>
                      <c:pt idx="11">
                        <c:v>4373635</c:v>
                      </c:pt>
                      <c:pt idx="12">
                        <c:v>4432637</c:v>
                      </c:pt>
                      <c:pt idx="13">
                        <c:v>4527472</c:v>
                      </c:pt>
                      <c:pt idx="14">
                        <c:v>4626755.971354275</c:v>
                      </c:pt>
                      <c:pt idx="15">
                        <c:v>4705054.4614791917</c:v>
                      </c:pt>
                      <c:pt idx="16">
                        <c:v>4986819</c:v>
                      </c:pt>
                      <c:pt idx="17">
                        <c:v>4836650</c:v>
                      </c:pt>
                      <c:pt idx="18">
                        <c:v>4852823.1137548015</c:v>
                      </c:pt>
                      <c:pt idx="19">
                        <c:v>4928606.5333983004</c:v>
                      </c:pt>
                      <c:pt idx="20">
                        <c:v>5005680.5124134151</c:v>
                      </c:pt>
                      <c:pt idx="21">
                        <c:v>5084060.3516488886</c:v>
                      </c:pt>
                      <c:pt idx="22">
                        <c:v>5163763.2889808472</c:v>
                      </c:pt>
                      <c:pt idx="23">
                        <c:v>5244808.4128942164</c:v>
                      </c:pt>
                      <c:pt idx="24">
                        <c:v>5327216.5935418075</c:v>
                      </c:pt>
                      <c:pt idx="25">
                        <c:v>5411010.4270275068</c:v>
                      </c:pt>
                      <c:pt idx="26">
                        <c:v>5496214.1900657117</c:v>
                      </c:pt>
                      <c:pt idx="27">
                        <c:v>5582853.803076677</c:v>
                      </c:pt>
                      <c:pt idx="28">
                        <c:v>5670956.8003658783</c:v>
                      </c:pt>
                      <c:pt idx="29">
                        <c:v>5760552.3064207146</c:v>
                      </c:pt>
                      <c:pt idx="30">
                        <c:v>5851671.0176126892</c:v>
                      </c:pt>
                      <c:pt idx="31">
                        <c:v>5944345.1887639668</c:v>
                      </c:pt>
                      <c:pt idx="32">
                        <c:v>6038608.6241543433</c:v>
                      </c:pt>
                      <c:pt idx="33">
                        <c:v>6134496.6726264786</c:v>
                      </c:pt>
                      <c:pt idx="34">
                        <c:v>6232046.2265064148</c:v>
                      </c:pt>
                      <c:pt idx="35">
                        <c:v>6331295.7241002526</c:v>
                      </c:pt>
                      <c:pt idx="36">
                        <c:v>6432285.1555618756</c:v>
                      </c:pt>
                      <c:pt idx="37">
                        <c:v>6535056.0719534801</c:v>
                      </c:pt>
                      <c:pt idx="38">
                        <c:v>6639651.5973428804</c:v>
                      </c:pt>
                      <c:pt idx="39">
                        <c:v>6746116.4438005229</c:v>
                      </c:pt>
                      <c:pt idx="40">
                        <c:v>6854496.9291749988</c:v>
                      </c:pt>
                      <c:pt idx="41">
                        <c:v>6964840.9975406677</c:v>
                      </c:pt>
                      <c:pt idx="42">
                        <c:v>7077198.2422233922</c:v>
                      </c:pt>
                      <c:pt idx="43">
                        <c:v>7191619.9313222012</c:v>
                      </c:pt>
                      <c:pt idx="44">
                        <c:v>7308159.0356552787</c:v>
                      </c:pt>
                      <c:pt idx="45">
                        <c:v>7426870.2590682507</c:v>
                      </c:pt>
                      <c:pt idx="46">
                        <c:v>7547810.0710517671</c:v>
                      </c:pt>
                      <c:pt idx="47">
                        <c:v>7671036.7416238263</c:v>
                      </c:pt>
                      <c:pt idx="48">
                        <c:v>7796610.3784396257</c:v>
                      </c:pt>
                      <c:pt idx="49">
                        <c:v>7924592.9660992967</c:v>
                      </c:pt>
                      <c:pt idx="50">
                        <c:v>8055048.4076304529</c:v>
                      </c:pt>
                      <c:pt idx="51">
                        <c:v>8188042.5681286352</c:v>
                      </c:pt>
                      <c:pt idx="52">
                        <c:v>8323264.3390877126</c:v>
                      </c:pt>
                      <c:pt idx="53">
                        <c:v>8460751.9690605011</c:v>
                      </c:pt>
                      <c:pt idx="54">
                        <c:v>8600544.3905471023</c:v>
                      </c:pt>
                      <c:pt idx="55">
                        <c:v>8742681.2329960875</c:v>
                      </c:pt>
                      <c:pt idx="56">
                        <c:v>8887202.8360737916</c:v>
                      </c:pt>
                      <c:pt idx="57">
                        <c:v>9034150.2632078081</c:v>
                      </c:pt>
                      <c:pt idx="58">
                        <c:v>9183565.3154108636</c:v>
                      </c:pt>
                      <c:pt idx="59">
                        <c:v>9335490.5453915019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A-4EA2-A7E5-F9CC4177B3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'POD2 KPN (non ENEXIS)'!$A$13</c15:sqref>
                        </c15:formulaRef>
                      </c:ext>
                    </c:extLst>
                    <c:strCache>
                      <c:ptCount val="1"/>
                      <c:pt idx="0">
                        <c:v>TPS THRESHOLD Per DC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'POD2 KPN (non ENEXIS)'!$B$7:$BI$7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'POD2 KPN (non ENEXIS)'!$B$13:$BI$13</c15:sqref>
                        </c15:formulaRef>
                      </c:ext>
                    </c:extLst>
                    <c:numCache>
                      <c:formatCode>#,##0_);\(#,##0\)</c:formatCode>
                      <c:ptCount val="60"/>
                      <c:pt idx="0">
                        <c:v>7000</c:v>
                      </c:pt>
                      <c:pt idx="1">
                        <c:v>7000</c:v>
                      </c:pt>
                      <c:pt idx="2">
                        <c:v>7000</c:v>
                      </c:pt>
                      <c:pt idx="3">
                        <c:v>7000</c:v>
                      </c:pt>
                      <c:pt idx="4">
                        <c:v>7000</c:v>
                      </c:pt>
                      <c:pt idx="5">
                        <c:v>7000</c:v>
                      </c:pt>
                      <c:pt idx="6">
                        <c:v>7000</c:v>
                      </c:pt>
                      <c:pt idx="7">
                        <c:v>7000</c:v>
                      </c:pt>
                      <c:pt idx="8">
                        <c:v>7000</c:v>
                      </c:pt>
                      <c:pt idx="9">
                        <c:v>7000</c:v>
                      </c:pt>
                      <c:pt idx="10">
                        <c:v>7000</c:v>
                      </c:pt>
                      <c:pt idx="11">
                        <c:v>7000</c:v>
                      </c:pt>
                      <c:pt idx="12">
                        <c:v>7000</c:v>
                      </c:pt>
                      <c:pt idx="13">
                        <c:v>7000</c:v>
                      </c:pt>
                      <c:pt idx="14">
                        <c:v>7000</c:v>
                      </c:pt>
                      <c:pt idx="15">
                        <c:v>7000</c:v>
                      </c:pt>
                      <c:pt idx="16">
                        <c:v>7000</c:v>
                      </c:pt>
                      <c:pt idx="17">
                        <c:v>7000</c:v>
                      </c:pt>
                      <c:pt idx="18">
                        <c:v>7000</c:v>
                      </c:pt>
                      <c:pt idx="19">
                        <c:v>7000</c:v>
                      </c:pt>
                      <c:pt idx="20">
                        <c:v>7000</c:v>
                      </c:pt>
                      <c:pt idx="21">
                        <c:v>7000</c:v>
                      </c:pt>
                      <c:pt idx="22">
                        <c:v>7000</c:v>
                      </c:pt>
                      <c:pt idx="23">
                        <c:v>7000</c:v>
                      </c:pt>
                      <c:pt idx="24">
                        <c:v>7000</c:v>
                      </c:pt>
                      <c:pt idx="25">
                        <c:v>7000</c:v>
                      </c:pt>
                      <c:pt idx="26">
                        <c:v>7000</c:v>
                      </c:pt>
                      <c:pt idx="27">
                        <c:v>7000</c:v>
                      </c:pt>
                      <c:pt idx="28">
                        <c:v>7000</c:v>
                      </c:pt>
                      <c:pt idx="29">
                        <c:v>7000</c:v>
                      </c:pt>
                      <c:pt idx="30">
                        <c:v>7000</c:v>
                      </c:pt>
                      <c:pt idx="31">
                        <c:v>7000</c:v>
                      </c:pt>
                      <c:pt idx="32">
                        <c:v>7000</c:v>
                      </c:pt>
                      <c:pt idx="33">
                        <c:v>7000</c:v>
                      </c:pt>
                      <c:pt idx="34">
                        <c:v>7000</c:v>
                      </c:pt>
                      <c:pt idx="35">
                        <c:v>7000</c:v>
                      </c:pt>
                      <c:pt idx="36">
                        <c:v>7000</c:v>
                      </c:pt>
                      <c:pt idx="37">
                        <c:v>7000</c:v>
                      </c:pt>
                      <c:pt idx="38">
                        <c:v>7000</c:v>
                      </c:pt>
                      <c:pt idx="39">
                        <c:v>7000</c:v>
                      </c:pt>
                      <c:pt idx="40">
                        <c:v>7000</c:v>
                      </c:pt>
                      <c:pt idx="41">
                        <c:v>7000</c:v>
                      </c:pt>
                      <c:pt idx="42">
                        <c:v>7000</c:v>
                      </c:pt>
                      <c:pt idx="43">
                        <c:v>7000</c:v>
                      </c:pt>
                      <c:pt idx="44">
                        <c:v>7000</c:v>
                      </c:pt>
                      <c:pt idx="45">
                        <c:v>7000</c:v>
                      </c:pt>
                      <c:pt idx="46">
                        <c:v>7000</c:v>
                      </c:pt>
                      <c:pt idx="47">
                        <c:v>7000</c:v>
                      </c:pt>
                      <c:pt idx="48">
                        <c:v>7000</c:v>
                      </c:pt>
                      <c:pt idx="49">
                        <c:v>7000</c:v>
                      </c:pt>
                      <c:pt idx="50">
                        <c:v>7000</c:v>
                      </c:pt>
                      <c:pt idx="51">
                        <c:v>7000</c:v>
                      </c:pt>
                      <c:pt idx="52">
                        <c:v>7000</c:v>
                      </c:pt>
                      <c:pt idx="53">
                        <c:v>7000</c:v>
                      </c:pt>
                      <c:pt idx="54">
                        <c:v>7000</c:v>
                      </c:pt>
                      <c:pt idx="55">
                        <c:v>7000</c:v>
                      </c:pt>
                      <c:pt idx="56">
                        <c:v>7000</c:v>
                      </c:pt>
                      <c:pt idx="57">
                        <c:v>7000</c:v>
                      </c:pt>
                      <c:pt idx="58">
                        <c:v>7000</c:v>
                      </c:pt>
                      <c:pt idx="59">
                        <c:v>7000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BA-4EA2-A7E5-F9CC4177B33D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APN DNS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'POD2 KPN (non ENEXIS)'!$A$64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'POD2 KPN (non ENEXIS)'!$B$63:$BI$63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'POD2 KPN (non ENEXIS)'!$B$64:$BI$64</c:f>
              <c:numCache>
                <c:formatCode>#,##0_);\(#,##0\)</c:formatCode>
                <c:ptCount val="60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  <c:pt idx="38">
                  <c:v>5000</c:v>
                </c:pt>
                <c:pt idx="39">
                  <c:v>5000</c:v>
                </c:pt>
                <c:pt idx="40">
                  <c:v>5000</c:v>
                </c:pt>
                <c:pt idx="41">
                  <c:v>5000</c:v>
                </c:pt>
                <c:pt idx="42">
                  <c:v>6000</c:v>
                </c:pt>
                <c:pt idx="43">
                  <c:v>6000</c:v>
                </c:pt>
                <c:pt idx="44">
                  <c:v>6000</c:v>
                </c:pt>
                <c:pt idx="45">
                  <c:v>6000</c:v>
                </c:pt>
                <c:pt idx="46">
                  <c:v>6000</c:v>
                </c:pt>
                <c:pt idx="47">
                  <c:v>6000</c:v>
                </c:pt>
                <c:pt idx="48">
                  <c:v>6000</c:v>
                </c:pt>
                <c:pt idx="49">
                  <c:v>6000</c:v>
                </c:pt>
                <c:pt idx="50">
                  <c:v>6000</c:v>
                </c:pt>
                <c:pt idx="51">
                  <c:v>6000</c:v>
                </c:pt>
                <c:pt idx="52">
                  <c:v>6000</c:v>
                </c:pt>
                <c:pt idx="53">
                  <c:v>6000</c:v>
                </c:pt>
                <c:pt idx="54">
                  <c:v>7000</c:v>
                </c:pt>
                <c:pt idx="55">
                  <c:v>7000</c:v>
                </c:pt>
                <c:pt idx="56">
                  <c:v>7000</c:v>
                </c:pt>
                <c:pt idx="57">
                  <c:v>7000</c:v>
                </c:pt>
                <c:pt idx="58">
                  <c:v>7000</c:v>
                </c:pt>
                <c:pt idx="59">
                  <c:v>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2-40A7-B184-0796D37DDED0}"/>
            </c:ext>
          </c:extLst>
        </c:ser>
        <c:ser>
          <c:idx val="2"/>
          <c:order val="1"/>
          <c:tx>
            <c:strRef>
              <c:f>'POD2 KPN (non ENEXIS)'!$A$67</c:f>
              <c:strCache>
                <c:ptCount val="1"/>
                <c:pt idx="0">
                  <c:v>AMS/Server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'POD2 KPN (non ENEXIS)'!$B$63:$BI$63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'POD2 KPN (non ENEXIS)'!$B$67:$BI$67</c:f>
              <c:numCache>
                <c:formatCode>#,##0.00_);\(#,##0.00\)</c:formatCode>
                <c:ptCount val="60"/>
                <c:pt idx="0">
                  <c:v>2399</c:v>
                </c:pt>
                <c:pt idx="1">
                  <c:v>2475</c:v>
                </c:pt>
                <c:pt idx="2">
                  <c:v>2538</c:v>
                </c:pt>
                <c:pt idx="3">
                  <c:v>2594</c:v>
                </c:pt>
                <c:pt idx="4">
                  <c:v>2653</c:v>
                </c:pt>
                <c:pt idx="5">
                  <c:v>2729</c:v>
                </c:pt>
                <c:pt idx="6">
                  <c:v>2840</c:v>
                </c:pt>
                <c:pt idx="7">
                  <c:v>2896</c:v>
                </c:pt>
                <c:pt idx="8">
                  <c:v>2943</c:v>
                </c:pt>
                <c:pt idx="9">
                  <c:v>3039</c:v>
                </c:pt>
                <c:pt idx="10">
                  <c:v>3098</c:v>
                </c:pt>
                <c:pt idx="11">
                  <c:v>3098</c:v>
                </c:pt>
                <c:pt idx="12">
                  <c:v>3138</c:v>
                </c:pt>
                <c:pt idx="13">
                  <c:v>3205</c:v>
                </c:pt>
                <c:pt idx="14">
                  <c:v>3277</c:v>
                </c:pt>
                <c:pt idx="15">
                  <c:v>3333</c:v>
                </c:pt>
                <c:pt idx="16">
                  <c:v>3531</c:v>
                </c:pt>
                <c:pt idx="17">
                  <c:v>3424</c:v>
                </c:pt>
                <c:pt idx="18">
                  <c:v>3436</c:v>
                </c:pt>
                <c:pt idx="19">
                  <c:v>3491</c:v>
                </c:pt>
                <c:pt idx="20">
                  <c:v>3543</c:v>
                </c:pt>
                <c:pt idx="21">
                  <c:v>3599</c:v>
                </c:pt>
                <c:pt idx="22">
                  <c:v>3658</c:v>
                </c:pt>
                <c:pt idx="23">
                  <c:v>3714</c:v>
                </c:pt>
                <c:pt idx="24">
                  <c:v>3773</c:v>
                </c:pt>
                <c:pt idx="25">
                  <c:v>3833</c:v>
                </c:pt>
                <c:pt idx="26">
                  <c:v>3893</c:v>
                </c:pt>
                <c:pt idx="27">
                  <c:v>3952</c:v>
                </c:pt>
                <c:pt idx="28">
                  <c:v>4016</c:v>
                </c:pt>
                <c:pt idx="29">
                  <c:v>4079</c:v>
                </c:pt>
                <c:pt idx="30">
                  <c:v>4143</c:v>
                </c:pt>
                <c:pt idx="31">
                  <c:v>4210</c:v>
                </c:pt>
                <c:pt idx="32">
                  <c:v>4278</c:v>
                </c:pt>
                <c:pt idx="33">
                  <c:v>4345</c:v>
                </c:pt>
                <c:pt idx="34">
                  <c:v>4413</c:v>
                </c:pt>
                <c:pt idx="35">
                  <c:v>4484</c:v>
                </c:pt>
                <c:pt idx="36">
                  <c:v>4556</c:v>
                </c:pt>
                <c:pt idx="37">
                  <c:v>4627</c:v>
                </c:pt>
                <c:pt idx="38">
                  <c:v>4703</c:v>
                </c:pt>
                <c:pt idx="39">
                  <c:v>4778</c:v>
                </c:pt>
                <c:pt idx="40">
                  <c:v>4854</c:v>
                </c:pt>
                <c:pt idx="41">
                  <c:v>4933</c:v>
                </c:pt>
                <c:pt idx="42">
                  <c:v>5013</c:v>
                </c:pt>
                <c:pt idx="43">
                  <c:v>5092</c:v>
                </c:pt>
                <c:pt idx="44">
                  <c:v>5176</c:v>
                </c:pt>
                <c:pt idx="45">
                  <c:v>5259</c:v>
                </c:pt>
                <c:pt idx="46">
                  <c:v>5342</c:v>
                </c:pt>
                <c:pt idx="47">
                  <c:v>5430</c:v>
                </c:pt>
                <c:pt idx="48">
                  <c:v>5521</c:v>
                </c:pt>
                <c:pt idx="49">
                  <c:v>5612</c:v>
                </c:pt>
                <c:pt idx="50">
                  <c:v>5704</c:v>
                </c:pt>
                <c:pt idx="51">
                  <c:v>5799</c:v>
                </c:pt>
                <c:pt idx="52">
                  <c:v>5894</c:v>
                </c:pt>
                <c:pt idx="53">
                  <c:v>5990</c:v>
                </c:pt>
                <c:pt idx="54">
                  <c:v>6089</c:v>
                </c:pt>
                <c:pt idx="55">
                  <c:v>6188</c:v>
                </c:pt>
                <c:pt idx="56">
                  <c:v>6292</c:v>
                </c:pt>
                <c:pt idx="57">
                  <c:v>6395</c:v>
                </c:pt>
                <c:pt idx="58">
                  <c:v>6502</c:v>
                </c:pt>
                <c:pt idx="59">
                  <c:v>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2-40A7-B184-0796D37DDED0}"/>
            </c:ext>
          </c:extLst>
        </c:ser>
        <c:ser>
          <c:idx val="3"/>
          <c:order val="2"/>
          <c:tx>
            <c:strRef>
              <c:f>'POD2 KPN (non ENEXIS)'!$A$68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'POD2 KPN (non ENEXIS)'!$B$63:$BI$63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'POD2 KPN (non ENEXIS)'!$B$68:$BI$68</c:f>
              <c:numCache>
                <c:formatCode>#,##0.00_);\(#,##0.00\)</c:formatCode>
                <c:ptCount val="60"/>
                <c:pt idx="0">
                  <c:v>17</c:v>
                </c:pt>
                <c:pt idx="1">
                  <c:v>17</c:v>
                </c:pt>
                <c:pt idx="2">
                  <c:v>18</c:v>
                </c:pt>
                <c:pt idx="3">
                  <c:v>18</c:v>
                </c:pt>
                <c:pt idx="4">
                  <c:v>19</c:v>
                </c:pt>
                <c:pt idx="5">
                  <c:v>19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25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28</c:v>
                </c:pt>
                <c:pt idx="28">
                  <c:v>28</c:v>
                </c:pt>
                <c:pt idx="29">
                  <c:v>29</c:v>
                </c:pt>
                <c:pt idx="30">
                  <c:v>29</c:v>
                </c:pt>
                <c:pt idx="31">
                  <c:v>30</c:v>
                </c:pt>
                <c:pt idx="32">
                  <c:v>30</c:v>
                </c:pt>
                <c:pt idx="33">
                  <c:v>31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33</c:v>
                </c:pt>
                <c:pt idx="38">
                  <c:v>33</c:v>
                </c:pt>
                <c:pt idx="39">
                  <c:v>34</c:v>
                </c:pt>
                <c:pt idx="40">
                  <c:v>34</c:v>
                </c:pt>
                <c:pt idx="41">
                  <c:v>35</c:v>
                </c:pt>
                <c:pt idx="42">
                  <c:v>35</c:v>
                </c:pt>
                <c:pt idx="43">
                  <c:v>36</c:v>
                </c:pt>
                <c:pt idx="44">
                  <c:v>36</c:v>
                </c:pt>
                <c:pt idx="45">
                  <c:v>37</c:v>
                </c:pt>
                <c:pt idx="46">
                  <c:v>38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42</c:v>
                </c:pt>
                <c:pt idx="54">
                  <c:v>43</c:v>
                </c:pt>
                <c:pt idx="55">
                  <c:v>44</c:v>
                </c:pt>
                <c:pt idx="56">
                  <c:v>44</c:v>
                </c:pt>
                <c:pt idx="57">
                  <c:v>45</c:v>
                </c:pt>
                <c:pt idx="58">
                  <c:v>46</c:v>
                </c:pt>
                <c:pt idx="5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F2-40A7-B184-0796D37DDED0}"/>
            </c:ext>
          </c:extLst>
        </c:ser>
        <c:ser>
          <c:idx val="1"/>
          <c:order val="3"/>
          <c:tx>
            <c:strRef>
              <c:f>'POD2 KPN (non ENEXIS)'!$A$66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'POD2 KPN (non ENEXIS)'!$B$66:$BI$66</c:f>
              <c:numCache>
                <c:formatCode>#,##0.00_);\(#,##0.00\)</c:formatCode>
                <c:ptCount val="60"/>
                <c:pt idx="0">
                  <c:v>2416</c:v>
                </c:pt>
                <c:pt idx="1">
                  <c:v>2492</c:v>
                </c:pt>
                <c:pt idx="2">
                  <c:v>2556</c:v>
                </c:pt>
                <c:pt idx="3">
                  <c:v>2612</c:v>
                </c:pt>
                <c:pt idx="4">
                  <c:v>2672</c:v>
                </c:pt>
                <c:pt idx="5">
                  <c:v>2748</c:v>
                </c:pt>
                <c:pt idx="6">
                  <c:v>2860</c:v>
                </c:pt>
                <c:pt idx="7">
                  <c:v>2916</c:v>
                </c:pt>
                <c:pt idx="8">
                  <c:v>2964</c:v>
                </c:pt>
                <c:pt idx="9">
                  <c:v>3060</c:v>
                </c:pt>
                <c:pt idx="10">
                  <c:v>3120</c:v>
                </c:pt>
                <c:pt idx="11">
                  <c:v>3120</c:v>
                </c:pt>
                <c:pt idx="12">
                  <c:v>3160</c:v>
                </c:pt>
                <c:pt idx="13">
                  <c:v>3228</c:v>
                </c:pt>
                <c:pt idx="14">
                  <c:v>3300</c:v>
                </c:pt>
                <c:pt idx="15">
                  <c:v>3356</c:v>
                </c:pt>
                <c:pt idx="16">
                  <c:v>3556</c:v>
                </c:pt>
                <c:pt idx="17">
                  <c:v>3448</c:v>
                </c:pt>
                <c:pt idx="18">
                  <c:v>3460</c:v>
                </c:pt>
                <c:pt idx="19">
                  <c:v>3516</c:v>
                </c:pt>
                <c:pt idx="20">
                  <c:v>3568</c:v>
                </c:pt>
                <c:pt idx="21">
                  <c:v>3624</c:v>
                </c:pt>
                <c:pt idx="22">
                  <c:v>3684</c:v>
                </c:pt>
                <c:pt idx="23">
                  <c:v>3740</c:v>
                </c:pt>
                <c:pt idx="24">
                  <c:v>3800</c:v>
                </c:pt>
                <c:pt idx="25">
                  <c:v>3860</c:v>
                </c:pt>
                <c:pt idx="26">
                  <c:v>3920</c:v>
                </c:pt>
                <c:pt idx="27">
                  <c:v>3980</c:v>
                </c:pt>
                <c:pt idx="28">
                  <c:v>4044</c:v>
                </c:pt>
                <c:pt idx="29">
                  <c:v>4108</c:v>
                </c:pt>
                <c:pt idx="30">
                  <c:v>4172</c:v>
                </c:pt>
                <c:pt idx="31">
                  <c:v>4240</c:v>
                </c:pt>
                <c:pt idx="32">
                  <c:v>4308</c:v>
                </c:pt>
                <c:pt idx="33">
                  <c:v>4376</c:v>
                </c:pt>
                <c:pt idx="34">
                  <c:v>4444</c:v>
                </c:pt>
                <c:pt idx="35">
                  <c:v>4516</c:v>
                </c:pt>
                <c:pt idx="36">
                  <c:v>4588</c:v>
                </c:pt>
                <c:pt idx="37">
                  <c:v>4660</c:v>
                </c:pt>
                <c:pt idx="38">
                  <c:v>4736</c:v>
                </c:pt>
                <c:pt idx="39">
                  <c:v>4812</c:v>
                </c:pt>
                <c:pt idx="40">
                  <c:v>4888</c:v>
                </c:pt>
                <c:pt idx="41">
                  <c:v>4968</c:v>
                </c:pt>
                <c:pt idx="42">
                  <c:v>5048</c:v>
                </c:pt>
                <c:pt idx="43">
                  <c:v>5128</c:v>
                </c:pt>
                <c:pt idx="44">
                  <c:v>5212</c:v>
                </c:pt>
                <c:pt idx="45">
                  <c:v>5296</c:v>
                </c:pt>
                <c:pt idx="46">
                  <c:v>5380</c:v>
                </c:pt>
                <c:pt idx="47">
                  <c:v>5468</c:v>
                </c:pt>
                <c:pt idx="48">
                  <c:v>5560</c:v>
                </c:pt>
                <c:pt idx="49">
                  <c:v>5652</c:v>
                </c:pt>
                <c:pt idx="50">
                  <c:v>5744</c:v>
                </c:pt>
                <c:pt idx="51">
                  <c:v>5840</c:v>
                </c:pt>
                <c:pt idx="52">
                  <c:v>5936</c:v>
                </c:pt>
                <c:pt idx="53">
                  <c:v>6032</c:v>
                </c:pt>
                <c:pt idx="54">
                  <c:v>6132</c:v>
                </c:pt>
                <c:pt idx="55">
                  <c:v>6232</c:v>
                </c:pt>
                <c:pt idx="56">
                  <c:v>6336</c:v>
                </c:pt>
                <c:pt idx="57">
                  <c:v>6440</c:v>
                </c:pt>
                <c:pt idx="58">
                  <c:v>6548</c:v>
                </c:pt>
                <c:pt idx="59">
                  <c:v>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F2-40A7-B184-0796D37DD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'POD17-DOCOMO'!$A$11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'POD17-DOCOMO'!$B$11:$BI$11</c:f>
              <c:numCache>
                <c:formatCode>#,##0_);\(#,##0\)</c:formatCode>
                <c:ptCount val="60"/>
                <c:pt idx="0">
                  <c:v>25464.560799999999</c:v>
                </c:pt>
                <c:pt idx="1">
                  <c:v>26896.4689</c:v>
                </c:pt>
                <c:pt idx="2">
                  <c:v>28409.9732</c:v>
                </c:pt>
                <c:pt idx="3">
                  <c:v>28565.333300000002</c:v>
                </c:pt>
                <c:pt idx="4">
                  <c:v>30991.709699999999</c:v>
                </c:pt>
                <c:pt idx="5">
                  <c:v>34055.074200000003</c:v>
                </c:pt>
                <c:pt idx="6">
                  <c:v>36981.431900000003</c:v>
                </c:pt>
                <c:pt idx="7">
                  <c:v>40109.325199999999</c:v>
                </c:pt>
                <c:pt idx="8">
                  <c:v>42295.238300000005</c:v>
                </c:pt>
                <c:pt idx="9">
                  <c:v>45294.541600000004</c:v>
                </c:pt>
                <c:pt idx="10">
                  <c:v>42967.530200000001</c:v>
                </c:pt>
                <c:pt idx="11">
                  <c:v>42967.530200000001</c:v>
                </c:pt>
                <c:pt idx="12">
                  <c:v>47120.870300000002</c:v>
                </c:pt>
                <c:pt idx="13">
                  <c:v>52695.012999999999</c:v>
                </c:pt>
                <c:pt idx="14">
                  <c:v>55371.364191413362</c:v>
                </c:pt>
                <c:pt idx="15">
                  <c:v>57760.347440638143</c:v>
                </c:pt>
                <c:pt idx="16">
                  <c:v>60117.344700000001</c:v>
                </c:pt>
                <c:pt idx="17">
                  <c:v>62965.028700000003</c:v>
                </c:pt>
                <c:pt idx="18">
                  <c:v>64290.619662519603</c:v>
                </c:pt>
                <c:pt idx="19">
                  <c:v>65668.53855583533</c:v>
                </c:pt>
                <c:pt idx="20">
                  <c:v>67098.317295272151</c:v>
                </c:pt>
                <c:pt idx="21">
                  <c:v>68579.637833442684</c:v>
                </c:pt>
                <c:pt idx="22">
                  <c:v>70112.321037135713</c:v>
                </c:pt>
                <c:pt idx="23">
                  <c:v>71696.316681520286</c:v>
                </c:pt>
                <c:pt idx="24">
                  <c:v>73331.694451347474</c:v>
                </c:pt>
                <c:pt idx="25">
                  <c:v>75018.635851677944</c:v>
                </c:pt>
                <c:pt idx="26">
                  <c:v>76757.42694159683</c:v>
                </c:pt>
                <c:pt idx="27">
                  <c:v>78548.451813771841</c:v>
                </c:pt>
                <c:pt idx="28">
                  <c:v>80392.186750858586</c:v>
                </c:pt>
                <c:pt idx="29">
                  <c:v>82289.19499686874</c:v>
                </c:pt>
                <c:pt idx="30">
                  <c:v>84240.122087878757</c:v>
                </c:pt>
                <c:pt idx="31">
                  <c:v>86245.691691987158</c:v>
                </c:pt>
                <c:pt idx="32">
                  <c:v>88306.701913352677</c:v>
                </c:pt>
                <c:pt idx="33">
                  <c:v>90424.022019530035</c:v>
                </c:pt>
                <c:pt idx="34">
                  <c:v>92598.589555257306</c:v>
                </c:pt>
                <c:pt idx="35">
                  <c:v>94831.407809373108</c:v>
                </c:pt>
                <c:pt idx="36">
                  <c:v>97123.543604724735</c:v>
                </c:pt>
                <c:pt idx="37">
                  <c:v>99476.125383790248</c:v>
                </c:pt>
                <c:pt idx="38">
                  <c:v>101890.34156532898</c:v>
                </c:pt>
                <c:pt idx="39">
                  <c:v>104367.43914971472</c:v>
                </c:pt>
                <c:pt idx="40">
                  <c:v>106908.72255272837</c:v>
                </c:pt>
                <c:pt idx="41">
                  <c:v>109515.55264950583</c:v>
                </c:pt>
                <c:pt idx="42">
                  <c:v>112189.34601208435</c:v>
                </c:pt>
                <c:pt idx="43">
                  <c:v>114931.57432556822</c:v>
                </c:pt>
                <c:pt idx="44">
                  <c:v>117743.76396937663</c:v>
                </c:pt>
                <c:pt idx="45">
                  <c:v>120627.49575133916</c:v>
                </c:pt>
                <c:pt idx="46">
                  <c:v>123584.40478359311</c:v>
                </c:pt>
                <c:pt idx="47">
                  <c:v>126616.18049031672</c:v>
                </c:pt>
                <c:pt idx="48">
                  <c:v>129724.56673831443</c:v>
                </c:pt>
                <c:pt idx="49">
                  <c:v>132911.36208236453</c:v>
                </c:pt>
                <c:pt idx="50">
                  <c:v>136178.42011805545</c:v>
                </c:pt>
                <c:pt idx="51">
                  <c:v>139527.64993557602</c:v>
                </c:pt>
                <c:pt idx="52">
                  <c:v>142959.25230134046</c:v>
                </c:pt>
                <c:pt idx="53">
                  <c:v>146475.25312909528</c:v>
                </c:pt>
                <c:pt idx="54">
                  <c:v>150077.72815907784</c:v>
                </c:pt>
                <c:pt idx="55">
                  <c:v>153768.8041834803</c:v>
                </c:pt>
                <c:pt idx="56">
                  <c:v>157550.66030205353</c:v>
                </c:pt>
                <c:pt idx="57">
                  <c:v>161425.52920859214</c:v>
                </c:pt>
                <c:pt idx="58">
                  <c:v>165395.69850906017</c:v>
                </c:pt>
                <c:pt idx="59">
                  <c:v>169463.5120721359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7-41EA-BC7C-DD8A83A57627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F67-41EA-BC7C-DD8A83A57627}"/>
            </c:ext>
          </c:extLst>
        </c:ser>
        <c:ser>
          <c:idx val="3"/>
          <c:order val="3"/>
          <c:tx>
            <c:strRef>
              <c:f>'POD17-DOCOMO'!$A$13</c:f>
              <c:strCache>
                <c:ptCount val="1"/>
                <c:pt idx="0">
                  <c:v>TPS THRESHOLD Per DC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'POD17-DOCOMO'!$B$13:$BI$13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2F67-41EA-BC7C-DD8A83A57627}"/>
            </c:ext>
          </c:extLst>
        </c:ser>
        <c:ser>
          <c:idx val="4"/>
          <c:order val="4"/>
          <c:tx>
            <c:strRef>
              <c:f>'POD17-DOCOMO'!$A$14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'POD17-DOCOMO'!$B$14:$BI$14</c:f>
              <c:numCache>
                <c:formatCode>#,##0_);\(#,##0\)</c:formatCode>
                <c:ptCount val="60"/>
                <c:pt idx="0">
                  <c:v>420.1652532</c:v>
                </c:pt>
                <c:pt idx="1">
                  <c:v>443.79173685000001</c:v>
                </c:pt>
                <c:pt idx="2">
                  <c:v>468.76455780000003</c:v>
                </c:pt>
                <c:pt idx="3">
                  <c:v>471.32799945000005</c:v>
                </c:pt>
                <c:pt idx="4">
                  <c:v>511.36321005000002</c:v>
                </c:pt>
                <c:pt idx="5">
                  <c:v>561.90872430000002</c:v>
                </c:pt>
                <c:pt idx="6">
                  <c:v>610.19362635000005</c:v>
                </c:pt>
                <c:pt idx="7">
                  <c:v>661.80386580000004</c:v>
                </c:pt>
                <c:pt idx="8">
                  <c:v>697.8714319500001</c:v>
                </c:pt>
                <c:pt idx="9">
                  <c:v>747.35993640000015</c:v>
                </c:pt>
                <c:pt idx="10">
                  <c:v>708.96424830000001</c:v>
                </c:pt>
                <c:pt idx="11">
                  <c:v>708.96424830000001</c:v>
                </c:pt>
                <c:pt idx="12">
                  <c:v>777.4943599500001</c:v>
                </c:pt>
                <c:pt idx="13">
                  <c:v>869.46771450000006</c:v>
                </c:pt>
                <c:pt idx="14">
                  <c:v>913.62750915832055</c:v>
                </c:pt>
                <c:pt idx="15">
                  <c:v>953.04573277052941</c:v>
                </c:pt>
                <c:pt idx="16">
                  <c:v>991.93618755000011</c:v>
                </c:pt>
                <c:pt idx="17">
                  <c:v>1038.9229735500001</c:v>
                </c:pt>
                <c:pt idx="18">
                  <c:v>1060.7952244315734</c:v>
                </c:pt>
                <c:pt idx="19">
                  <c:v>1083.5308861712831</c:v>
                </c:pt>
                <c:pt idx="20">
                  <c:v>1107.1222353719904</c:v>
                </c:pt>
                <c:pt idx="21">
                  <c:v>1131.5640242518043</c:v>
                </c:pt>
                <c:pt idx="22">
                  <c:v>1156.8532971127393</c:v>
                </c:pt>
                <c:pt idx="23">
                  <c:v>1182.9892252450848</c:v>
                </c:pt>
                <c:pt idx="24">
                  <c:v>1209.9729584472334</c:v>
                </c:pt>
                <c:pt idx="25">
                  <c:v>1237.8074915526861</c:v>
                </c:pt>
                <c:pt idx="26">
                  <c:v>1266.4975445363477</c:v>
                </c:pt>
                <c:pt idx="27">
                  <c:v>1296.0494549272355</c:v>
                </c:pt>
                <c:pt idx="28">
                  <c:v>1326.4710813891668</c:v>
                </c:pt>
                <c:pt idx="29">
                  <c:v>1357.7717174483344</c:v>
                </c:pt>
                <c:pt idx="30">
                  <c:v>1389.9620144499995</c:v>
                </c:pt>
                <c:pt idx="31">
                  <c:v>1423.0539129177882</c:v>
                </c:pt>
                <c:pt idx="32">
                  <c:v>1457.0605815703193</c:v>
                </c:pt>
                <c:pt idx="33">
                  <c:v>1491.9963633222455</c:v>
                </c:pt>
                <c:pt idx="34">
                  <c:v>1527.8767276617457</c:v>
                </c:pt>
                <c:pt idx="35">
                  <c:v>1564.7182288546564</c:v>
                </c:pt>
                <c:pt idx="36">
                  <c:v>1602.5384694779582</c:v>
                </c:pt>
                <c:pt idx="37">
                  <c:v>1641.3560688325392</c:v>
                </c:pt>
                <c:pt idx="38">
                  <c:v>1681.1906358279284</c:v>
                </c:pt>
                <c:pt idx="39">
                  <c:v>1722.0627459702928</c:v>
                </c:pt>
                <c:pt idx="40">
                  <c:v>1763.9939221200182</c:v>
                </c:pt>
                <c:pt idx="41">
                  <c:v>1807.0066187168463</c:v>
                </c:pt>
                <c:pt idx="42">
                  <c:v>1851.124209199392</c:v>
                </c:pt>
                <c:pt idx="43">
                  <c:v>1896.3709763718757</c:v>
                </c:pt>
                <c:pt idx="44">
                  <c:v>1942.7721054947144</c:v>
                </c:pt>
                <c:pt idx="45">
                  <c:v>1990.3536798970961</c:v>
                </c:pt>
                <c:pt idx="46">
                  <c:v>2039.1426789292864</c:v>
                </c:pt>
                <c:pt idx="47">
                  <c:v>2089.1669780902262</c:v>
                </c:pt>
                <c:pt idx="48">
                  <c:v>2140.4553511821882</c:v>
                </c:pt>
                <c:pt idx="49">
                  <c:v>2193.0374743590151</c:v>
                </c:pt>
                <c:pt idx="50">
                  <c:v>2246.9439319479152</c:v>
                </c:pt>
                <c:pt idx="51">
                  <c:v>2302.2062239370043</c:v>
                </c:pt>
                <c:pt idx="52">
                  <c:v>2358.8276629721177</c:v>
                </c:pt>
                <c:pt idx="53">
                  <c:v>2416.841676630072</c:v>
                </c:pt>
                <c:pt idx="54">
                  <c:v>2476.2825146247847</c:v>
                </c:pt>
                <c:pt idx="55">
                  <c:v>2537.185269027425</c:v>
                </c:pt>
                <c:pt idx="56">
                  <c:v>2599.5858949838835</c:v>
                </c:pt>
                <c:pt idx="57">
                  <c:v>2663.5212319417706</c:v>
                </c:pt>
                <c:pt idx="58">
                  <c:v>2729.0290253994931</c:v>
                </c:pt>
                <c:pt idx="59">
                  <c:v>2796.1479491902423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7-41EA-BC7C-DD8A83A57627}"/>
            </c:ext>
          </c:extLst>
        </c:ser>
        <c:ser>
          <c:idx val="5"/>
          <c:order val="5"/>
          <c:tx>
            <c:strRef>
              <c:f>'POD17-DOCOMO'!$A$15</c:f>
              <c:strCache>
                <c:ptCount val="1"/>
                <c:pt idx="0">
                  <c:v>SCL-AAA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'POD17-DOCOMO'!$B$15:$BI$15</c:f>
              <c:numCache>
                <c:formatCode>#,##0_);\(#,##0\)</c:formatCode>
                <c:ptCount val="60"/>
                <c:pt idx="0">
                  <c:v>25044.395546799999</c:v>
                </c:pt>
                <c:pt idx="1">
                  <c:v>26452.677163150001</c:v>
                </c:pt>
                <c:pt idx="2">
                  <c:v>27941.208642200003</c:v>
                </c:pt>
                <c:pt idx="3">
                  <c:v>28094.005300550005</c:v>
                </c:pt>
                <c:pt idx="4">
                  <c:v>30480.34648995</c:v>
                </c:pt>
                <c:pt idx="5">
                  <c:v>33493.165475700007</c:v>
                </c:pt>
                <c:pt idx="6">
                  <c:v>36371.238273650008</c:v>
                </c:pt>
                <c:pt idx="7">
                  <c:v>39447.521334199999</c:v>
                </c:pt>
                <c:pt idx="8">
                  <c:v>41597.366868050005</c:v>
                </c:pt>
                <c:pt idx="9">
                  <c:v>44547.181663600008</c:v>
                </c:pt>
                <c:pt idx="10">
                  <c:v>42258.565951700002</c:v>
                </c:pt>
                <c:pt idx="11">
                  <c:v>42258.565951700002</c:v>
                </c:pt>
                <c:pt idx="12">
                  <c:v>46343.375940050006</c:v>
                </c:pt>
                <c:pt idx="13">
                  <c:v>51825.545285500004</c:v>
                </c:pt>
                <c:pt idx="14">
                  <c:v>54457.736682255047</c:v>
                </c:pt>
                <c:pt idx="15">
                  <c:v>56807.301707867613</c:v>
                </c:pt>
                <c:pt idx="16">
                  <c:v>59125.408512450005</c:v>
                </c:pt>
                <c:pt idx="17">
                  <c:v>61926.105726450005</c:v>
                </c:pt>
                <c:pt idx="18">
                  <c:v>63229.824438088035</c:v>
                </c:pt>
                <c:pt idx="19">
                  <c:v>64585.007669664046</c:v>
                </c:pt>
                <c:pt idx="20">
                  <c:v>65991.195059900158</c:v>
                </c:pt>
                <c:pt idx="21">
                  <c:v>67448.073809190886</c:v>
                </c:pt>
                <c:pt idx="22">
                  <c:v>68955.46774002297</c:v>
                </c:pt>
                <c:pt idx="23">
                  <c:v>70513.327456275205</c:v>
                </c:pt>
                <c:pt idx="24">
                  <c:v>72121.721492900237</c:v>
                </c:pt>
                <c:pt idx="25">
                  <c:v>73780.828360125262</c:v>
                </c:pt>
                <c:pt idx="26">
                  <c:v>75490.929397060492</c:v>
                </c:pt>
                <c:pt idx="27">
                  <c:v>77252.402358844614</c:v>
                </c:pt>
                <c:pt idx="28">
                  <c:v>79065.715669469428</c:v>
                </c:pt>
                <c:pt idx="29">
                  <c:v>80931.423279420414</c:v>
                </c:pt>
                <c:pt idx="30">
                  <c:v>82850.160073428764</c:v>
                </c:pt>
                <c:pt idx="31">
                  <c:v>84822.63777906938</c:v>
                </c:pt>
                <c:pt idx="32">
                  <c:v>86849.641331782361</c:v>
                </c:pt>
                <c:pt idx="33">
                  <c:v>88932.025656207799</c:v>
                </c:pt>
                <c:pt idx="34">
                  <c:v>91070.712827595562</c:v>
                </c:pt>
                <c:pt idx="35">
                  <c:v>93266.689580518461</c:v>
                </c:pt>
                <c:pt idx="36">
                  <c:v>95521.005135246785</c:v>
                </c:pt>
                <c:pt idx="37">
                  <c:v>97834.76931495771</c:v>
                </c:pt>
                <c:pt idx="38">
                  <c:v>100209.15092950106</c:v>
                </c:pt>
                <c:pt idx="39">
                  <c:v>102645.37640374442</c:v>
                </c:pt>
                <c:pt idx="40">
                  <c:v>105144.72863060836</c:v>
                </c:pt>
                <c:pt idx="41">
                  <c:v>107708.54603078899</c:v>
                </c:pt>
                <c:pt idx="42">
                  <c:v>110338.22180288496</c:v>
                </c:pt>
                <c:pt idx="43">
                  <c:v>113035.20334919635</c:v>
                </c:pt>
                <c:pt idx="44">
                  <c:v>115800.99186388192</c:v>
                </c:pt>
                <c:pt idx="45">
                  <c:v>118637.14207144207</c:v>
                </c:pt>
                <c:pt idx="46">
                  <c:v>121545.26210466384</c:v>
                </c:pt>
                <c:pt idx="47">
                  <c:v>124527.01351222651</c:v>
                </c:pt>
                <c:pt idx="48">
                  <c:v>127584.11138713224</c:v>
                </c:pt>
                <c:pt idx="49">
                  <c:v>130718.32460800553</c:v>
                </c:pt>
                <c:pt idx="50">
                  <c:v>133931.47618610755</c:v>
                </c:pt>
                <c:pt idx="51">
                  <c:v>137225.44371163903</c:v>
                </c:pt>
                <c:pt idx="52">
                  <c:v>140600.42463836833</c:v>
                </c:pt>
                <c:pt idx="53">
                  <c:v>144058.4114524652</c:v>
                </c:pt>
                <c:pt idx="54">
                  <c:v>147601.44564445305</c:v>
                </c:pt>
                <c:pt idx="55">
                  <c:v>151231.61891445288</c:v>
                </c:pt>
                <c:pt idx="56">
                  <c:v>154951.07440706965</c:v>
                </c:pt>
                <c:pt idx="57">
                  <c:v>158762.00797665038</c:v>
                </c:pt>
                <c:pt idx="58">
                  <c:v>162666.66948366069</c:v>
                </c:pt>
                <c:pt idx="59">
                  <c:v>166667.36412294567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67-41EA-BC7C-DD8A83A5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'POD17-DOCOMO'!$A$10</c15:sqref>
                        </c15:formulaRef>
                      </c:ext>
                    </c:extLst>
                    <c:strCache>
                      <c:ptCount val="1"/>
                      <c:pt idx="0">
                        <c:v>Total SUBS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'POD17-DOCOMO'!$B$7:$BI$7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'POD17-DOCOMO'!$B$10:$BI$10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217832</c:v>
                      </c:pt>
                      <c:pt idx="1">
                        <c:v>230081</c:v>
                      </c:pt>
                      <c:pt idx="2">
                        <c:v>243028</c:v>
                      </c:pt>
                      <c:pt idx="3">
                        <c:v>244357</c:v>
                      </c:pt>
                      <c:pt idx="4">
                        <c:v>265113</c:v>
                      </c:pt>
                      <c:pt idx="5">
                        <c:v>291318</c:v>
                      </c:pt>
                      <c:pt idx="6">
                        <c:v>316351</c:v>
                      </c:pt>
                      <c:pt idx="7">
                        <c:v>343108</c:v>
                      </c:pt>
                      <c:pt idx="8">
                        <c:v>361807</c:v>
                      </c:pt>
                      <c:pt idx="9">
                        <c:v>387464</c:v>
                      </c:pt>
                      <c:pt idx="10">
                        <c:v>367558</c:v>
                      </c:pt>
                      <c:pt idx="11">
                        <c:v>367558</c:v>
                      </c:pt>
                      <c:pt idx="12">
                        <c:v>403087</c:v>
                      </c:pt>
                      <c:pt idx="13">
                        <c:v>450770</c:v>
                      </c:pt>
                      <c:pt idx="14">
                        <c:v>473664.36434057623</c:v>
                      </c:pt>
                      <c:pt idx="15">
                        <c:v>494100.49136559572</c:v>
                      </c:pt>
                      <c:pt idx="16">
                        <c:v>514263</c:v>
                      </c:pt>
                      <c:pt idx="17">
                        <c:v>538623</c:v>
                      </c:pt>
                      <c:pt idx="18">
                        <c:v>549962.52919178444</c:v>
                      </c:pt>
                      <c:pt idx="19">
                        <c:v>561749.68824495573</c:v>
                      </c:pt>
                      <c:pt idx="20">
                        <c:v>573980.47301344865</c:v>
                      </c:pt>
                      <c:pt idx="21">
                        <c:v>586652.16281815816</c:v>
                      </c:pt>
                      <c:pt idx="22">
                        <c:v>599763.225296285</c:v>
                      </c:pt>
                      <c:pt idx="23">
                        <c:v>613313.23080855678</c:v>
                      </c:pt>
                      <c:pt idx="24">
                        <c:v>627302.77546062844</c:v>
                      </c:pt>
                      <c:pt idx="25">
                        <c:v>641733.41190485831</c:v>
                      </c:pt>
                      <c:pt idx="26">
                        <c:v>656607.58718217991</c:v>
                      </c:pt>
                      <c:pt idx="27">
                        <c:v>671928.58694415598</c:v>
                      </c:pt>
                      <c:pt idx="28">
                        <c:v>687700.48546500073</c:v>
                      </c:pt>
                      <c:pt idx="29">
                        <c:v>703928.10091418936</c:v>
                      </c:pt>
                      <c:pt idx="30">
                        <c:v>720616.95541384735</c:v>
                      </c:pt>
                      <c:pt idx="31">
                        <c:v>737773.23945241363</c:v>
                      </c:pt>
                      <c:pt idx="32">
                        <c:v>755403.78026820079</c:v>
                      </c:pt>
                      <c:pt idx="33">
                        <c:v>773516.01385397802</c:v>
                      </c:pt>
                      <c:pt idx="34">
                        <c:v>792117.960267385</c:v>
                      </c:pt>
                      <c:pt idx="35">
                        <c:v>811218.20196213096</c:v>
                      </c:pt>
                      <c:pt idx="36">
                        <c:v>830825.86488216196</c:v>
                      </c:pt>
                      <c:pt idx="37">
                        <c:v>850950.60208545974</c:v>
                      </c:pt>
                      <c:pt idx="38">
                        <c:v>871602.57968630432</c:v>
                      </c:pt>
                      <c:pt idx="39">
                        <c:v>892792.46492484782</c:v>
                      </c:pt>
                      <c:pt idx="40">
                        <c:v>914531.41619100398</c:v>
                      </c:pt>
                      <c:pt idx="41">
                        <c:v>936831.07484607212</c:v>
                      </c:pt>
                      <c:pt idx="42">
                        <c:v>959703.5587004649</c:v>
                      </c:pt>
                      <c:pt idx="43">
                        <c:v>983161.45701940299</c:v>
                      </c:pt>
                      <c:pt idx="44">
                        <c:v>1007217.8269407752</c:v>
                      </c:pt>
                      <c:pt idx="45">
                        <c:v>1031886.1912005061</c:v>
                      </c:pt>
                      <c:pt idx="46">
                        <c:v>1057180.5370709419</c:v>
                      </c:pt>
                      <c:pt idx="47">
                        <c:v>1083115.3164270036</c:v>
                      </c:pt>
                      <c:pt idx="48">
                        <c:v>1109705.4468632543</c:v>
                      </c:pt>
                      <c:pt idx="49">
                        <c:v>1136966.313792682</c:v>
                      </c:pt>
                      <c:pt idx="50">
                        <c:v>1164913.7734649738</c:v>
                      </c:pt>
                      <c:pt idx="51">
                        <c:v>1193564.1568483834</c:v>
                      </c:pt>
                      <c:pt idx="52">
                        <c:v>1222919.1813630492</c:v>
                      </c:pt>
                      <c:pt idx="53">
                        <c:v>1252996.1773233127</c:v>
                      </c:pt>
                      <c:pt idx="54">
                        <c:v>1283812.9012752594</c:v>
                      </c:pt>
                      <c:pt idx="55">
                        <c:v>1315387.5464797288</c:v>
                      </c:pt>
                      <c:pt idx="56">
                        <c:v>1347738.7536531524</c:v>
                      </c:pt>
                      <c:pt idx="57">
                        <c:v>1380885.6219725588</c:v>
                      </c:pt>
                      <c:pt idx="58">
                        <c:v>1414847.7203512418</c:v>
                      </c:pt>
                      <c:pt idx="59">
                        <c:v>1449645.0989917528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F67-41EA-BC7C-DD8A83A57627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POD17 (DOCOMO) - AAA DNS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'POD17-DOCOMO'!$A$64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'POD17-DOCOMO'!$B$64:$BI$64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9-4B4C-95B0-8B6D37214DB6}"/>
            </c:ext>
          </c:extLst>
        </c:ser>
        <c:ser>
          <c:idx val="2"/>
          <c:order val="1"/>
          <c:tx>
            <c:strRef>
              <c:f>'POD17-DOCOMO'!$A$67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'POD17-DOCOMO'!$B$67:$BI$67</c:f>
              <c:numCache>
                <c:formatCode>#,##0.00_);\(#,##0.00\)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D9-4B4C-95B0-8B6D37214DB6}"/>
            </c:ext>
          </c:extLst>
        </c:ser>
        <c:ser>
          <c:idx val="3"/>
          <c:order val="2"/>
          <c:tx>
            <c:strRef>
              <c:f>'POD17-DOCOMO'!$A$68</c:f>
              <c:strCache>
                <c:ptCount val="1"/>
                <c:pt idx="0">
                  <c:v>SCL/Server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'POD17-DOCOMO'!$B$68:$BI$68</c:f>
              <c:numCache>
                <c:formatCode>#,##0.00_);\(#,##0.00\)</c:formatCode>
                <c:ptCount val="60"/>
                <c:pt idx="0">
                  <c:v>106</c:v>
                </c:pt>
                <c:pt idx="1">
                  <c:v>112</c:v>
                </c:pt>
                <c:pt idx="2">
                  <c:v>118</c:v>
                </c:pt>
                <c:pt idx="3">
                  <c:v>118</c:v>
                </c:pt>
                <c:pt idx="4">
                  <c:v>130</c:v>
                </c:pt>
                <c:pt idx="5">
                  <c:v>142</c:v>
                </c:pt>
                <c:pt idx="6">
                  <c:v>153</c:v>
                </c:pt>
                <c:pt idx="7">
                  <c:v>165</c:v>
                </c:pt>
                <c:pt idx="8">
                  <c:v>174</c:v>
                </c:pt>
                <c:pt idx="9">
                  <c:v>186</c:v>
                </c:pt>
                <c:pt idx="10">
                  <c:v>177</c:v>
                </c:pt>
                <c:pt idx="11">
                  <c:v>177</c:v>
                </c:pt>
                <c:pt idx="12">
                  <c:v>195</c:v>
                </c:pt>
                <c:pt idx="13">
                  <c:v>218</c:v>
                </c:pt>
                <c:pt idx="14">
                  <c:v>227</c:v>
                </c:pt>
                <c:pt idx="15">
                  <c:v>239</c:v>
                </c:pt>
                <c:pt idx="16">
                  <c:v>248</c:v>
                </c:pt>
                <c:pt idx="17">
                  <c:v>260</c:v>
                </c:pt>
                <c:pt idx="18">
                  <c:v>266</c:v>
                </c:pt>
                <c:pt idx="19">
                  <c:v>271</c:v>
                </c:pt>
                <c:pt idx="20">
                  <c:v>277</c:v>
                </c:pt>
                <c:pt idx="21">
                  <c:v>283</c:v>
                </c:pt>
                <c:pt idx="22">
                  <c:v>289</c:v>
                </c:pt>
                <c:pt idx="23">
                  <c:v>295</c:v>
                </c:pt>
                <c:pt idx="24">
                  <c:v>301</c:v>
                </c:pt>
                <c:pt idx="25">
                  <c:v>310</c:v>
                </c:pt>
                <c:pt idx="26">
                  <c:v>316</c:v>
                </c:pt>
                <c:pt idx="27">
                  <c:v>325</c:v>
                </c:pt>
                <c:pt idx="28">
                  <c:v>330</c:v>
                </c:pt>
                <c:pt idx="29">
                  <c:v>339</c:v>
                </c:pt>
                <c:pt idx="30">
                  <c:v>348</c:v>
                </c:pt>
                <c:pt idx="31">
                  <c:v>354</c:v>
                </c:pt>
                <c:pt idx="32">
                  <c:v>363</c:v>
                </c:pt>
                <c:pt idx="33">
                  <c:v>372</c:v>
                </c:pt>
                <c:pt idx="34">
                  <c:v>381</c:v>
                </c:pt>
                <c:pt idx="35">
                  <c:v>389</c:v>
                </c:pt>
                <c:pt idx="36">
                  <c:v>398</c:v>
                </c:pt>
                <c:pt idx="37">
                  <c:v>410</c:v>
                </c:pt>
                <c:pt idx="38">
                  <c:v>419</c:v>
                </c:pt>
                <c:pt idx="39">
                  <c:v>428</c:v>
                </c:pt>
                <c:pt idx="40">
                  <c:v>440</c:v>
                </c:pt>
                <c:pt idx="41">
                  <c:v>451</c:v>
                </c:pt>
                <c:pt idx="42">
                  <c:v>460</c:v>
                </c:pt>
                <c:pt idx="43">
                  <c:v>472</c:v>
                </c:pt>
                <c:pt idx="44">
                  <c:v>484</c:v>
                </c:pt>
                <c:pt idx="45">
                  <c:v>496</c:v>
                </c:pt>
                <c:pt idx="46">
                  <c:v>507</c:v>
                </c:pt>
                <c:pt idx="47">
                  <c:v>519</c:v>
                </c:pt>
                <c:pt idx="48">
                  <c:v>534</c:v>
                </c:pt>
                <c:pt idx="49">
                  <c:v>546</c:v>
                </c:pt>
                <c:pt idx="50">
                  <c:v>561</c:v>
                </c:pt>
                <c:pt idx="51">
                  <c:v>572</c:v>
                </c:pt>
                <c:pt idx="52">
                  <c:v>587</c:v>
                </c:pt>
                <c:pt idx="53">
                  <c:v>602</c:v>
                </c:pt>
                <c:pt idx="54">
                  <c:v>617</c:v>
                </c:pt>
                <c:pt idx="55">
                  <c:v>631</c:v>
                </c:pt>
                <c:pt idx="56">
                  <c:v>646</c:v>
                </c:pt>
                <c:pt idx="57">
                  <c:v>664</c:v>
                </c:pt>
                <c:pt idx="58">
                  <c:v>679</c:v>
                </c:pt>
                <c:pt idx="59">
                  <c:v>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D9-4B4C-95B0-8B6D37214DB6}"/>
            </c:ext>
          </c:extLst>
        </c:ser>
        <c:ser>
          <c:idx val="1"/>
          <c:order val="3"/>
          <c:tx>
            <c:strRef>
              <c:f>'POD17-DOCOMO'!$A$66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'POD17-DOCOMO'!$B$66:$BI$66</c:f>
              <c:numCache>
                <c:formatCode>#,##0.00_);\(#,##0.00\)</c:formatCode>
                <c:ptCount val="60"/>
                <c:pt idx="0">
                  <c:v>108</c:v>
                </c:pt>
                <c:pt idx="1">
                  <c:v>114</c:v>
                </c:pt>
                <c:pt idx="2">
                  <c:v>120</c:v>
                </c:pt>
                <c:pt idx="3">
                  <c:v>120</c:v>
                </c:pt>
                <c:pt idx="4">
                  <c:v>132</c:v>
                </c:pt>
                <c:pt idx="5">
                  <c:v>144</c:v>
                </c:pt>
                <c:pt idx="6">
                  <c:v>156</c:v>
                </c:pt>
                <c:pt idx="7">
                  <c:v>168</c:v>
                </c:pt>
                <c:pt idx="8">
                  <c:v>177</c:v>
                </c:pt>
                <c:pt idx="9">
                  <c:v>189</c:v>
                </c:pt>
                <c:pt idx="10">
                  <c:v>180</c:v>
                </c:pt>
                <c:pt idx="11">
                  <c:v>180</c:v>
                </c:pt>
                <c:pt idx="12">
                  <c:v>198</c:v>
                </c:pt>
                <c:pt idx="13">
                  <c:v>222</c:v>
                </c:pt>
                <c:pt idx="14">
                  <c:v>231</c:v>
                </c:pt>
                <c:pt idx="15">
                  <c:v>243</c:v>
                </c:pt>
                <c:pt idx="16">
                  <c:v>252</c:v>
                </c:pt>
                <c:pt idx="17">
                  <c:v>264</c:v>
                </c:pt>
                <c:pt idx="18">
                  <c:v>270</c:v>
                </c:pt>
                <c:pt idx="19">
                  <c:v>276</c:v>
                </c:pt>
                <c:pt idx="20">
                  <c:v>282</c:v>
                </c:pt>
                <c:pt idx="21">
                  <c:v>288</c:v>
                </c:pt>
                <c:pt idx="22">
                  <c:v>294</c:v>
                </c:pt>
                <c:pt idx="23">
                  <c:v>300</c:v>
                </c:pt>
                <c:pt idx="24">
                  <c:v>306</c:v>
                </c:pt>
                <c:pt idx="25">
                  <c:v>315</c:v>
                </c:pt>
                <c:pt idx="26">
                  <c:v>321</c:v>
                </c:pt>
                <c:pt idx="27">
                  <c:v>330</c:v>
                </c:pt>
                <c:pt idx="28">
                  <c:v>336</c:v>
                </c:pt>
                <c:pt idx="29">
                  <c:v>345</c:v>
                </c:pt>
                <c:pt idx="30">
                  <c:v>354</c:v>
                </c:pt>
                <c:pt idx="31">
                  <c:v>360</c:v>
                </c:pt>
                <c:pt idx="32">
                  <c:v>369</c:v>
                </c:pt>
                <c:pt idx="33">
                  <c:v>378</c:v>
                </c:pt>
                <c:pt idx="34">
                  <c:v>387</c:v>
                </c:pt>
                <c:pt idx="35">
                  <c:v>396</c:v>
                </c:pt>
                <c:pt idx="36">
                  <c:v>405</c:v>
                </c:pt>
                <c:pt idx="37">
                  <c:v>417</c:v>
                </c:pt>
                <c:pt idx="38">
                  <c:v>426</c:v>
                </c:pt>
                <c:pt idx="39">
                  <c:v>435</c:v>
                </c:pt>
                <c:pt idx="40">
                  <c:v>447</c:v>
                </c:pt>
                <c:pt idx="41">
                  <c:v>459</c:v>
                </c:pt>
                <c:pt idx="42">
                  <c:v>468</c:v>
                </c:pt>
                <c:pt idx="43">
                  <c:v>480</c:v>
                </c:pt>
                <c:pt idx="44">
                  <c:v>492</c:v>
                </c:pt>
                <c:pt idx="45">
                  <c:v>504</c:v>
                </c:pt>
                <c:pt idx="46">
                  <c:v>516</c:v>
                </c:pt>
                <c:pt idx="47">
                  <c:v>528</c:v>
                </c:pt>
                <c:pt idx="48">
                  <c:v>543</c:v>
                </c:pt>
                <c:pt idx="49">
                  <c:v>555</c:v>
                </c:pt>
                <c:pt idx="50">
                  <c:v>570</c:v>
                </c:pt>
                <c:pt idx="51">
                  <c:v>582</c:v>
                </c:pt>
                <c:pt idx="52">
                  <c:v>597</c:v>
                </c:pt>
                <c:pt idx="53">
                  <c:v>612</c:v>
                </c:pt>
                <c:pt idx="54">
                  <c:v>627</c:v>
                </c:pt>
                <c:pt idx="55">
                  <c:v>642</c:v>
                </c:pt>
                <c:pt idx="56">
                  <c:v>657</c:v>
                </c:pt>
                <c:pt idx="57">
                  <c:v>675</c:v>
                </c:pt>
                <c:pt idx="58">
                  <c:v>690</c:v>
                </c:pt>
                <c:pt idx="59">
                  <c:v>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D9-4B4C-95B0-8B6D37214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'POD8-MOBILY'!$A$11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'POD8-MOBILY'!$B$11:$BI$11</c:f>
              <c:numCache>
                <c:formatCode>#,##0_);\(#,##0\)</c:formatCode>
                <c:ptCount val="60"/>
                <c:pt idx="0">
                  <c:v>61208.639999999999</c:v>
                </c:pt>
                <c:pt idx="1">
                  <c:v>62997.707999999999</c:v>
                </c:pt>
                <c:pt idx="2">
                  <c:v>64495.487999999998</c:v>
                </c:pt>
                <c:pt idx="3">
                  <c:v>65694.347999999998</c:v>
                </c:pt>
                <c:pt idx="4">
                  <c:v>68223.72</c:v>
                </c:pt>
                <c:pt idx="5">
                  <c:v>63632.436000000002</c:v>
                </c:pt>
                <c:pt idx="6">
                  <c:v>68294.316000000006</c:v>
                </c:pt>
                <c:pt idx="7">
                  <c:v>67927.98</c:v>
                </c:pt>
                <c:pt idx="8">
                  <c:v>70709.843999999997</c:v>
                </c:pt>
                <c:pt idx="9">
                  <c:v>349476.27600000001</c:v>
                </c:pt>
                <c:pt idx="10">
                  <c:v>83957.088000000003</c:v>
                </c:pt>
                <c:pt idx="11">
                  <c:v>83957.088000000003</c:v>
                </c:pt>
                <c:pt idx="12">
                  <c:v>89463.576000000001</c:v>
                </c:pt>
                <c:pt idx="13">
                  <c:v>96467.843999999997</c:v>
                </c:pt>
                <c:pt idx="14">
                  <c:v>106294.68000000001</c:v>
                </c:pt>
                <c:pt idx="15">
                  <c:v>111484.44</c:v>
                </c:pt>
                <c:pt idx="16">
                  <c:v>116510.74800000001</c:v>
                </c:pt>
                <c:pt idx="17">
                  <c:v>120913.14</c:v>
                </c:pt>
                <c:pt idx="18">
                  <c:v>122388.06964661321</c:v>
                </c:pt>
                <c:pt idx="19">
                  <c:v>123971.72412172951</c:v>
                </c:pt>
                <c:pt idx="20">
                  <c:v>125659.14918200551</c:v>
                </c:pt>
                <c:pt idx="21">
                  <c:v>127446.456583969</c:v>
                </c:pt>
                <c:pt idx="22">
                  <c:v>129330.66957358371</c:v>
                </c:pt>
                <c:pt idx="23">
                  <c:v>131309.59256622486</c:v>
                </c:pt>
                <c:pt idx="24">
                  <c:v>133381.70126807483</c:v>
                </c:pt>
                <c:pt idx="25">
                  <c:v>135546.05007557818</c:v>
                </c:pt>
                <c:pt idx="26">
                  <c:v>137802.19408313316</c:v>
                </c:pt>
                <c:pt idx="27">
                  <c:v>140150.12344527064</c:v>
                </c:pt>
                <c:pt idx="28">
                  <c:v>142590.20819045554</c:v>
                </c:pt>
                <c:pt idx="29">
                  <c:v>145123.15187964335</c:v>
                </c:pt>
                <c:pt idx="30">
                  <c:v>147749.95275248997</c:v>
                </c:pt>
                <c:pt idx="31">
                  <c:v>150471.87121492508</c:v>
                </c:pt>
                <c:pt idx="32">
                  <c:v>153290.4026997723</c:v>
                </c:pt>
                <c:pt idx="33">
                  <c:v>156207.2550823862</c:v>
                </c:pt>
                <c:pt idx="34">
                  <c:v>159224.32996021045</c:v>
                </c:pt>
                <c:pt idx="35">
                  <c:v>162343.70721238738</c:v>
                </c:pt>
                <c:pt idx="36">
                  <c:v>165567.6323461555</c:v>
                </c:pt>
                <c:pt idx="37">
                  <c:v>168898.50621333273</c:v>
                </c:pt>
                <c:pt idx="38">
                  <c:v>172338.8767449024</c:v>
                </c:pt>
                <c:pt idx="39">
                  <c:v>175891.43240642574</c:v>
                </c:pt>
                <c:pt idx="40">
                  <c:v>179558.99712326261</c:v>
                </c:pt>
                <c:pt idx="41">
                  <c:v>183344.52646369705</c:v>
                </c:pt>
                <c:pt idx="42">
                  <c:v>187251.10490115275</c:v>
                </c:pt>
                <c:pt idx="43">
                  <c:v>191281.94400466717</c:v>
                </c:pt>
                <c:pt idx="44">
                  <c:v>195440.38143047717</c:v>
                </c:pt>
                <c:pt idx="45">
                  <c:v>199729.88060760533</c:v>
                </c:pt>
                <c:pt idx="46">
                  <c:v>204154.03102730314</c:v>
                </c:pt>
                <c:pt idx="47">
                  <c:v>208716.54906056551</c:v>
                </c:pt>
                <c:pt idx="48">
                  <c:v>213421.27924009506</c:v>
                </c:pt>
                <c:pt idx="49">
                  <c:v>218272.1959534011</c:v>
                </c:pt>
                <c:pt idx="50">
                  <c:v>223273.4055024471</c:v>
                </c:pt>
                <c:pt idx="51">
                  <c:v>228429.14849266704</c:v>
                </c:pt>
                <c:pt idx="52">
                  <c:v>233703.94590283182</c:v>
                </c:pt>
                <c:pt idx="53">
                  <c:v>239100.54689148851</c:v>
                </c:pt>
                <c:pt idx="54">
                  <c:v>244621.76409968859</c:v>
                </c:pt>
                <c:pt idx="55">
                  <c:v>250270.47511690098</c:v>
                </c:pt>
                <c:pt idx="56">
                  <c:v>256049.623980776</c:v>
                </c:pt>
                <c:pt idx="57">
                  <c:v>261962.22271154096</c:v>
                </c:pt>
                <c:pt idx="58">
                  <c:v>268011.35288182739</c:v>
                </c:pt>
                <c:pt idx="59">
                  <c:v>274200.16722274857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E-4B7E-9783-61FEF097A605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B6E-4B7E-9783-61FEF097A605}"/>
            </c:ext>
          </c:extLst>
        </c:ser>
        <c:ser>
          <c:idx val="3"/>
          <c:order val="3"/>
          <c:tx>
            <c:strRef>
              <c:f>'POD8-MOBILY'!$A$13</c:f>
              <c:strCache>
                <c:ptCount val="1"/>
                <c:pt idx="0">
                  <c:v>TPS THRESHOLD Per DC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'POD8-MOBILY'!$B$13:$BI$13</c:f>
              <c:numCache>
                <c:formatCode>#,##0_);\(#,##0\)</c:formatCode>
                <c:ptCount val="6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B6E-4B7E-9783-61FEF097A605}"/>
            </c:ext>
          </c:extLst>
        </c:ser>
        <c:ser>
          <c:idx val="4"/>
          <c:order val="4"/>
          <c:tx>
            <c:strRef>
              <c:f>'POD8-MOBILY'!$A$14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'POD8-MOBILY'!$B$14:$BI$14</c:f>
              <c:numCache>
                <c:formatCode>#,##0_);\(#,##0\)</c:formatCode>
                <c:ptCount val="60"/>
                <c:pt idx="0">
                  <c:v>137.71943999999999</c:v>
                </c:pt>
                <c:pt idx="1">
                  <c:v>141.74484299999997</c:v>
                </c:pt>
                <c:pt idx="2">
                  <c:v>145.11484799999999</c:v>
                </c:pt>
                <c:pt idx="3">
                  <c:v>147.81228299999998</c:v>
                </c:pt>
                <c:pt idx="4">
                  <c:v>153.50336999999999</c:v>
                </c:pt>
                <c:pt idx="5">
                  <c:v>143.17298099999999</c:v>
                </c:pt>
                <c:pt idx="6">
                  <c:v>153.66221100000001</c:v>
                </c:pt>
                <c:pt idx="7">
                  <c:v>152.83795499999997</c:v>
                </c:pt>
                <c:pt idx="8">
                  <c:v>159.09714899999997</c:v>
                </c:pt>
                <c:pt idx="9">
                  <c:v>786.32162099999994</c:v>
                </c:pt>
                <c:pt idx="10">
                  <c:v>188.903448</c:v>
                </c:pt>
                <c:pt idx="11">
                  <c:v>188.903448</c:v>
                </c:pt>
                <c:pt idx="12">
                  <c:v>201.29304599999998</c:v>
                </c:pt>
                <c:pt idx="13">
                  <c:v>217.05264899999997</c:v>
                </c:pt>
                <c:pt idx="14">
                  <c:v>239.16302999999999</c:v>
                </c:pt>
                <c:pt idx="15">
                  <c:v>250.83999</c:v>
                </c:pt>
                <c:pt idx="16">
                  <c:v>262.14918299999999</c:v>
                </c:pt>
                <c:pt idx="17">
                  <c:v>272.05456499999997</c:v>
                </c:pt>
                <c:pt idx="18">
                  <c:v>275.3731567048797</c:v>
                </c:pt>
                <c:pt idx="19">
                  <c:v>278.93637927389136</c:v>
                </c:pt>
                <c:pt idx="20">
                  <c:v>282.73308565951237</c:v>
                </c:pt>
                <c:pt idx="21">
                  <c:v>286.75452731393023</c:v>
                </c:pt>
                <c:pt idx="22">
                  <c:v>290.9940065405633</c:v>
                </c:pt>
                <c:pt idx="23">
                  <c:v>295.44658327400595</c:v>
                </c:pt>
                <c:pt idx="24">
                  <c:v>300.10882785316835</c:v>
                </c:pt>
                <c:pt idx="25">
                  <c:v>304.97861267005089</c:v>
                </c:pt>
                <c:pt idx="26">
                  <c:v>310.05493668704958</c:v>
                </c:pt>
                <c:pt idx="27">
                  <c:v>315.33777775185894</c:v>
                </c:pt>
                <c:pt idx="28">
                  <c:v>320.82796842852491</c:v>
                </c:pt>
                <c:pt idx="29">
                  <c:v>326.52709172919754</c:v>
                </c:pt>
                <c:pt idx="30">
                  <c:v>332.43739369310242</c:v>
                </c:pt>
                <c:pt idx="31">
                  <c:v>338.56171023358138</c:v>
                </c:pt>
                <c:pt idx="32">
                  <c:v>344.90340607448763</c:v>
                </c:pt>
                <c:pt idx="33">
                  <c:v>351.46632393536891</c:v>
                </c:pt>
                <c:pt idx="34">
                  <c:v>358.25474241047351</c:v>
                </c:pt>
                <c:pt idx="35">
                  <c:v>365.27334122787158</c:v>
                </c:pt>
                <c:pt idx="36">
                  <c:v>372.52717277884983</c:v>
                </c:pt>
                <c:pt idx="37">
                  <c:v>380.02163897999861</c:v>
                </c:pt>
                <c:pt idx="38">
                  <c:v>387.76247267603037</c:v>
                </c:pt>
                <c:pt idx="39">
                  <c:v>395.75572291445786</c:v>
                </c:pt>
                <c:pt idx="40">
                  <c:v>404.00774352734084</c:v>
                </c:pt>
                <c:pt idx="41">
                  <c:v>412.52518454331835</c:v>
                </c:pt>
                <c:pt idx="42">
                  <c:v>421.31498602759365</c:v>
                </c:pt>
                <c:pt idx="43">
                  <c:v>430.38437401050112</c:v>
                </c:pt>
                <c:pt idx="44">
                  <c:v>439.74085821857358</c:v>
                </c:pt>
                <c:pt idx="45">
                  <c:v>449.39223136711195</c:v>
                </c:pt>
                <c:pt idx="46">
                  <c:v>459.346569811432</c:v>
                </c:pt>
                <c:pt idx="47">
                  <c:v>469.61223538627235</c:v>
                </c:pt>
                <c:pt idx="48">
                  <c:v>480.19787829021385</c:v>
                </c:pt>
                <c:pt idx="49">
                  <c:v>491.11244089515242</c:v>
                </c:pt>
                <c:pt idx="50">
                  <c:v>502.36516238050592</c:v>
                </c:pt>
                <c:pt idx="51">
                  <c:v>513.96558410850082</c:v>
                </c:pt>
                <c:pt idx="52">
                  <c:v>525.83387828137154</c:v>
                </c:pt>
                <c:pt idx="53">
                  <c:v>537.97623050584912</c:v>
                </c:pt>
                <c:pt idx="54">
                  <c:v>550.39896922429932</c:v>
                </c:pt>
                <c:pt idx="55">
                  <c:v>563.10856901302714</c:v>
                </c:pt>
                <c:pt idx="56">
                  <c:v>576.11165395674595</c:v>
                </c:pt>
                <c:pt idx="57">
                  <c:v>589.41500110096717</c:v>
                </c:pt>
                <c:pt idx="58">
                  <c:v>603.02554398411155</c:v>
                </c:pt>
                <c:pt idx="59">
                  <c:v>616.95037625118425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6E-4B7E-9783-61FEF097A605}"/>
            </c:ext>
          </c:extLst>
        </c:ser>
        <c:ser>
          <c:idx val="5"/>
          <c:order val="5"/>
          <c:tx>
            <c:strRef>
              <c:f>'POD8-MOBILY'!$A$15</c:f>
              <c:strCache>
                <c:ptCount val="1"/>
                <c:pt idx="0">
                  <c:v>SCL-AAA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'POD8-MOBILY'!$B$15:$BI$15</c:f>
              <c:numCache>
                <c:formatCode>#,##0_);\(#,##0\)</c:formatCode>
                <c:ptCount val="60"/>
                <c:pt idx="0">
                  <c:v>61070.920559999999</c:v>
                </c:pt>
                <c:pt idx="1">
                  <c:v>62855.963156999998</c:v>
                </c:pt>
                <c:pt idx="2">
                  <c:v>64350.373152</c:v>
                </c:pt>
                <c:pt idx="3">
                  <c:v>65546.535717000006</c:v>
                </c:pt>
                <c:pt idx="4">
                  <c:v>68070.21663000001</c:v>
                </c:pt>
                <c:pt idx="5">
                  <c:v>63489.263019000005</c:v>
                </c:pt>
                <c:pt idx="6">
                  <c:v>68140.653789000004</c:v>
                </c:pt>
                <c:pt idx="7">
                  <c:v>67775.142045000001</c:v>
                </c:pt>
                <c:pt idx="8">
                  <c:v>70550.746851000004</c:v>
                </c:pt>
                <c:pt idx="9">
                  <c:v>348689.954379</c:v>
                </c:pt>
                <c:pt idx="10">
                  <c:v>83768.184552000006</c:v>
                </c:pt>
                <c:pt idx="11">
                  <c:v>83768.184552000006</c:v>
                </c:pt>
                <c:pt idx="12">
                  <c:v>89262.282954000009</c:v>
                </c:pt>
                <c:pt idx="13">
                  <c:v>96250.791350999993</c:v>
                </c:pt>
                <c:pt idx="14">
                  <c:v>106055.51697000001</c:v>
                </c:pt>
                <c:pt idx="15">
                  <c:v>111233.60001000001</c:v>
                </c:pt>
                <c:pt idx="16">
                  <c:v>116248.59881700001</c:v>
                </c:pt>
                <c:pt idx="17">
                  <c:v>120641.085435</c:v>
                </c:pt>
                <c:pt idx="18">
                  <c:v>122112.69648990833</c:v>
                </c:pt>
                <c:pt idx="19">
                  <c:v>123692.78774245562</c:v>
                </c:pt>
                <c:pt idx="20">
                  <c:v>125376.416096346</c:v>
                </c:pt>
                <c:pt idx="21">
                  <c:v>127159.70205665508</c:v>
                </c:pt>
                <c:pt idx="22">
                  <c:v>129039.67556704316</c:v>
                </c:pt>
                <c:pt idx="23">
                  <c:v>131014.14598295085</c:v>
                </c:pt>
                <c:pt idx="24">
                  <c:v>133081.59244022166</c:v>
                </c:pt>
                <c:pt idx="25">
                  <c:v>135241.07146290815</c:v>
                </c:pt>
                <c:pt idx="26">
                  <c:v>137492.1391464461</c:v>
                </c:pt>
                <c:pt idx="27">
                  <c:v>139834.78566751879</c:v>
                </c:pt>
                <c:pt idx="28">
                  <c:v>142269.38022202702</c:v>
                </c:pt>
                <c:pt idx="29">
                  <c:v>144796.62478791416</c:v>
                </c:pt>
                <c:pt idx="30">
                  <c:v>147417.51535879687</c:v>
                </c:pt>
                <c:pt idx="31">
                  <c:v>150133.30950469151</c:v>
                </c:pt>
                <c:pt idx="32">
                  <c:v>152945.49929369782</c:v>
                </c:pt>
                <c:pt idx="33">
                  <c:v>155855.78875845083</c:v>
                </c:pt>
                <c:pt idx="34">
                  <c:v>158866.07521779998</c:v>
                </c:pt>
                <c:pt idx="35">
                  <c:v>161978.4338711595</c:v>
                </c:pt>
                <c:pt idx="36">
                  <c:v>165195.10517337665</c:v>
                </c:pt>
                <c:pt idx="37">
                  <c:v>168518.48457435274</c:v>
                </c:pt>
                <c:pt idx="38">
                  <c:v>171951.11427222638</c:v>
                </c:pt>
                <c:pt idx="39">
                  <c:v>175495.67668351129</c:v>
                </c:pt>
                <c:pt idx="40">
                  <c:v>179154.98937973529</c:v>
                </c:pt>
                <c:pt idx="41">
                  <c:v>182932.00127915374</c:v>
                </c:pt>
                <c:pt idx="42">
                  <c:v>186829.78991512515</c:v>
                </c:pt>
                <c:pt idx="43">
                  <c:v>190851.55963065667</c:v>
                </c:pt>
                <c:pt idx="44">
                  <c:v>195000.64057225859</c:v>
                </c:pt>
                <c:pt idx="45">
                  <c:v>199280.48837623821</c:v>
                </c:pt>
                <c:pt idx="46">
                  <c:v>203694.6844574917</c:v>
                </c:pt>
                <c:pt idx="47">
                  <c:v>208246.93682517923</c:v>
                </c:pt>
                <c:pt idx="48">
                  <c:v>212941.08136180486</c:v>
                </c:pt>
                <c:pt idx="49">
                  <c:v>217781.08351250595</c:v>
                </c:pt>
                <c:pt idx="50">
                  <c:v>222771.0403400666</c:v>
                </c:pt>
                <c:pt idx="51">
                  <c:v>227915.18290855855</c:v>
                </c:pt>
                <c:pt idx="52">
                  <c:v>233178.11202455047</c:v>
                </c:pt>
                <c:pt idx="53">
                  <c:v>238562.57066098266</c:v>
                </c:pt>
                <c:pt idx="54">
                  <c:v>244071.36513046428</c:v>
                </c:pt>
                <c:pt idx="55">
                  <c:v>249707.36654788797</c:v>
                </c:pt>
                <c:pt idx="56">
                  <c:v>255473.51232681927</c:v>
                </c:pt>
                <c:pt idx="57">
                  <c:v>261372.80771044001</c:v>
                </c:pt>
                <c:pt idx="58">
                  <c:v>267408.32733784331</c:v>
                </c:pt>
                <c:pt idx="59">
                  <c:v>273583.21684649738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6E-4B7E-9783-61FEF097A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'POD8-MOBILY'!$A$10</c15:sqref>
                        </c15:formulaRef>
                      </c:ext>
                    </c:extLst>
                    <c:strCache>
                      <c:ptCount val="1"/>
                      <c:pt idx="0">
                        <c:v>Total SUBS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'POD8-MOBILY'!$B$7:$BI$7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'POD8-MOBILY'!$B$10:$BI$10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96240</c:v>
                      </c:pt>
                      <c:pt idx="1">
                        <c:v>99053</c:v>
                      </c:pt>
                      <c:pt idx="2">
                        <c:v>101408</c:v>
                      </c:pt>
                      <c:pt idx="3">
                        <c:v>103293</c:v>
                      </c:pt>
                      <c:pt idx="4">
                        <c:v>107270</c:v>
                      </c:pt>
                      <c:pt idx="5">
                        <c:v>100051</c:v>
                      </c:pt>
                      <c:pt idx="6">
                        <c:v>107381</c:v>
                      </c:pt>
                      <c:pt idx="7">
                        <c:v>106805</c:v>
                      </c:pt>
                      <c:pt idx="8">
                        <c:v>111179</c:v>
                      </c:pt>
                      <c:pt idx="9">
                        <c:v>549491</c:v>
                      </c:pt>
                      <c:pt idx="10">
                        <c:v>132008</c:v>
                      </c:pt>
                      <c:pt idx="11">
                        <c:v>132008</c:v>
                      </c:pt>
                      <c:pt idx="12">
                        <c:v>140666</c:v>
                      </c:pt>
                      <c:pt idx="13">
                        <c:v>151679</c:v>
                      </c:pt>
                      <c:pt idx="14">
                        <c:v>167130</c:v>
                      </c:pt>
                      <c:pt idx="15">
                        <c:v>175290</c:v>
                      </c:pt>
                      <c:pt idx="16">
                        <c:v>183193</c:v>
                      </c:pt>
                      <c:pt idx="17">
                        <c:v>190115</c:v>
                      </c:pt>
                      <c:pt idx="18">
                        <c:v>192434.07177140441</c:v>
                      </c:pt>
                      <c:pt idx="19">
                        <c:v>194924.09453102123</c:v>
                      </c:pt>
                      <c:pt idx="20">
                        <c:v>197577.27858805898</c:v>
                      </c:pt>
                      <c:pt idx="21">
                        <c:v>200387.51035215252</c:v>
                      </c:pt>
                      <c:pt idx="22">
                        <c:v>203350.10939242723</c:v>
                      </c:pt>
                      <c:pt idx="23">
                        <c:v>206461.62353180011</c:v>
                      </c:pt>
                      <c:pt idx="24">
                        <c:v>209719.65608187864</c:v>
                      </c:pt>
                      <c:pt idx="25">
                        <c:v>213122.72024461979</c:v>
                      </c:pt>
                      <c:pt idx="26">
                        <c:v>216670.11648291379</c:v>
                      </c:pt>
                      <c:pt idx="27">
                        <c:v>220361.82931646326</c:v>
                      </c:pt>
                      <c:pt idx="28">
                        <c:v>224198.44055103071</c:v>
                      </c:pt>
                      <c:pt idx="29">
                        <c:v>228181.05641453355</c:v>
                      </c:pt>
                      <c:pt idx="30">
                        <c:v>232311.2464661792</c:v>
                      </c:pt>
                      <c:pt idx="31">
                        <c:v>236590.99247629731</c:v>
                      </c:pt>
                      <c:pt idx="32">
                        <c:v>241022.64575435896</c:v>
                      </c:pt>
                      <c:pt idx="33">
                        <c:v>245608.89163897198</c:v>
                      </c:pt>
                      <c:pt idx="34">
                        <c:v>250352.72006322397</c:v>
                      </c:pt>
                      <c:pt idx="35">
                        <c:v>255257.40127733865</c:v>
                      </c:pt>
                      <c:pt idx="36">
                        <c:v>260326.46595307469</c:v>
                      </c:pt>
                      <c:pt idx="37">
                        <c:v>265563.68901467411</c:v>
                      </c:pt>
                      <c:pt idx="38">
                        <c:v>270973.0766429283</c:v>
                      </c:pt>
                      <c:pt idx="39">
                        <c:v>276558.85598494613</c:v>
                      </c:pt>
                      <c:pt idx="40">
                        <c:v>282325.46717494121</c:v>
                      </c:pt>
                      <c:pt idx="41">
                        <c:v>288277.55733285699</c:v>
                      </c:pt>
                      <c:pt idx="42">
                        <c:v>294419.97625967412</c:v>
                      </c:pt>
                      <c:pt idx="43">
                        <c:v>300757.77359224396</c:v>
                      </c:pt>
                      <c:pt idx="44">
                        <c:v>307296.19721773139</c:v>
                      </c:pt>
                      <c:pt idx="45">
                        <c:v>314040.69277925364</c:v>
                      </c:pt>
                      <c:pt idx="46">
                        <c:v>320996.90413097979</c:v>
                      </c:pt>
                      <c:pt idx="47">
                        <c:v>328170.67462353065</c:v>
                      </c:pt>
                      <c:pt idx="48">
                        <c:v>335568.04911964631</c:v>
                      </c:pt>
                      <c:pt idx="49">
                        <c:v>343195.27665629104</c:v>
                      </c:pt>
                      <c:pt idx="50">
                        <c:v>351058.81368309294</c:v>
                      </c:pt>
                      <c:pt idx="51">
                        <c:v>359165.32781865884</c:v>
                      </c:pt>
                      <c:pt idx="52">
                        <c:v>367459.03443841479</c:v>
                      </c:pt>
                      <c:pt idx="53">
                        <c:v>375944.25611869263</c:v>
                      </c:pt>
                      <c:pt idx="54">
                        <c:v>384625.41525108268</c:v>
                      </c:pt>
                      <c:pt idx="55">
                        <c:v>393507.03634732857</c:v>
                      </c:pt>
                      <c:pt idx="56">
                        <c:v>402593.74839744653</c:v>
                      </c:pt>
                      <c:pt idx="57">
                        <c:v>411890.2872822971</c:v>
                      </c:pt>
                      <c:pt idx="58">
                        <c:v>421401.498241867</c:v>
                      </c:pt>
                      <c:pt idx="59">
                        <c:v>431132.33840054803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B6E-4B7E-9783-61FEF097A605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POD8 (Mobily)</a:t>
            </a:r>
            <a:r>
              <a:rPr lang="en-US" baseline="0"/>
              <a:t> - AAA </a:t>
            </a:r>
            <a:r>
              <a:rPr lang="en-US"/>
              <a:t>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'POD8-MOBILY'!$A$64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'POD8-MOBILY'!$B$64:$BI$64</c:f>
              <c:numCache>
                <c:formatCode>#,##0_);\(#,##0\)</c:formatCode>
                <c:ptCount val="6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2000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0-47E0-B947-C043B2CCA8EA}"/>
            </c:ext>
          </c:extLst>
        </c:ser>
        <c:ser>
          <c:idx val="2"/>
          <c:order val="1"/>
          <c:tx>
            <c:strRef>
              <c:f>'POD8-MOBILY'!$A$67</c:f>
              <c:strCache>
                <c:ptCount val="1"/>
                <c:pt idx="0">
                  <c:v>AMS/Server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'POD8-MOBILY'!$B$67:$BI$67</c:f>
              <c:numCache>
                <c:formatCode>#,##0.00_);\(#,##0.00\)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0-47E0-B947-C043B2CCA8EA}"/>
            </c:ext>
          </c:extLst>
        </c:ser>
        <c:ser>
          <c:idx val="3"/>
          <c:order val="2"/>
          <c:tx>
            <c:strRef>
              <c:f>'POD8-MOBILY'!$A$68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'POD8-MOBILY'!$B$68:$BI$68</c:f>
              <c:numCache>
                <c:formatCode>#,##0.00_);\(#,##0.00\)</c:formatCode>
                <c:ptCount val="60"/>
                <c:pt idx="0">
                  <c:v>343</c:v>
                </c:pt>
                <c:pt idx="1">
                  <c:v>351</c:v>
                </c:pt>
                <c:pt idx="2">
                  <c:v>359</c:v>
                </c:pt>
                <c:pt idx="3">
                  <c:v>367</c:v>
                </c:pt>
                <c:pt idx="4">
                  <c:v>379</c:v>
                </c:pt>
                <c:pt idx="5">
                  <c:v>355</c:v>
                </c:pt>
                <c:pt idx="6">
                  <c:v>379</c:v>
                </c:pt>
                <c:pt idx="7">
                  <c:v>379</c:v>
                </c:pt>
                <c:pt idx="8">
                  <c:v>395</c:v>
                </c:pt>
                <c:pt idx="9">
                  <c:v>1940</c:v>
                </c:pt>
                <c:pt idx="10">
                  <c:v>467</c:v>
                </c:pt>
                <c:pt idx="11">
                  <c:v>467</c:v>
                </c:pt>
                <c:pt idx="12">
                  <c:v>499</c:v>
                </c:pt>
                <c:pt idx="13">
                  <c:v>535</c:v>
                </c:pt>
                <c:pt idx="14">
                  <c:v>591</c:v>
                </c:pt>
                <c:pt idx="15">
                  <c:v>619</c:v>
                </c:pt>
                <c:pt idx="16">
                  <c:v>647</c:v>
                </c:pt>
                <c:pt idx="17">
                  <c:v>670</c:v>
                </c:pt>
                <c:pt idx="18">
                  <c:v>678</c:v>
                </c:pt>
                <c:pt idx="19">
                  <c:v>690</c:v>
                </c:pt>
                <c:pt idx="20">
                  <c:v>698</c:v>
                </c:pt>
                <c:pt idx="21">
                  <c:v>710</c:v>
                </c:pt>
                <c:pt idx="22">
                  <c:v>718</c:v>
                </c:pt>
                <c:pt idx="23">
                  <c:v>730</c:v>
                </c:pt>
                <c:pt idx="24">
                  <c:v>742</c:v>
                </c:pt>
                <c:pt idx="25">
                  <c:v>754</c:v>
                </c:pt>
                <c:pt idx="26">
                  <c:v>766</c:v>
                </c:pt>
                <c:pt idx="27">
                  <c:v>778</c:v>
                </c:pt>
                <c:pt idx="28">
                  <c:v>794</c:v>
                </c:pt>
                <c:pt idx="29">
                  <c:v>806</c:v>
                </c:pt>
                <c:pt idx="30">
                  <c:v>822</c:v>
                </c:pt>
                <c:pt idx="31">
                  <c:v>834</c:v>
                </c:pt>
                <c:pt idx="32">
                  <c:v>850</c:v>
                </c:pt>
                <c:pt idx="33">
                  <c:v>866</c:v>
                </c:pt>
                <c:pt idx="34">
                  <c:v>886</c:v>
                </c:pt>
                <c:pt idx="35">
                  <c:v>902</c:v>
                </c:pt>
                <c:pt idx="36">
                  <c:v>918</c:v>
                </c:pt>
                <c:pt idx="37">
                  <c:v>938</c:v>
                </c:pt>
                <c:pt idx="38">
                  <c:v>958</c:v>
                </c:pt>
                <c:pt idx="39">
                  <c:v>978</c:v>
                </c:pt>
                <c:pt idx="40">
                  <c:v>998</c:v>
                </c:pt>
                <c:pt idx="41">
                  <c:v>1018</c:v>
                </c:pt>
                <c:pt idx="42">
                  <c:v>1042</c:v>
                </c:pt>
                <c:pt idx="43">
                  <c:v>1062</c:v>
                </c:pt>
                <c:pt idx="44">
                  <c:v>1086</c:v>
                </c:pt>
                <c:pt idx="45">
                  <c:v>1109</c:v>
                </c:pt>
                <c:pt idx="46">
                  <c:v>1133</c:v>
                </c:pt>
                <c:pt idx="47">
                  <c:v>1157</c:v>
                </c:pt>
                <c:pt idx="48">
                  <c:v>1185</c:v>
                </c:pt>
                <c:pt idx="49">
                  <c:v>1213</c:v>
                </c:pt>
                <c:pt idx="50">
                  <c:v>1241</c:v>
                </c:pt>
                <c:pt idx="51">
                  <c:v>1269</c:v>
                </c:pt>
                <c:pt idx="52">
                  <c:v>1297</c:v>
                </c:pt>
                <c:pt idx="53">
                  <c:v>1329</c:v>
                </c:pt>
                <c:pt idx="54">
                  <c:v>1357</c:v>
                </c:pt>
                <c:pt idx="55">
                  <c:v>1389</c:v>
                </c:pt>
                <c:pt idx="56">
                  <c:v>1421</c:v>
                </c:pt>
                <c:pt idx="57">
                  <c:v>1453</c:v>
                </c:pt>
                <c:pt idx="58">
                  <c:v>1489</c:v>
                </c:pt>
                <c:pt idx="59">
                  <c:v>1521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0-47E0-B947-C043B2CCA8EA}"/>
            </c:ext>
          </c:extLst>
        </c:ser>
        <c:ser>
          <c:idx val="1"/>
          <c:order val="3"/>
          <c:tx>
            <c:strRef>
              <c:f>'POD8-MOBILY'!$A$66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'POD8-MOBILY'!$B$66:$BI$66</c:f>
              <c:numCache>
                <c:formatCode>#,##0.00_);\(#,##0.00\)</c:formatCode>
                <c:ptCount val="60"/>
                <c:pt idx="0">
                  <c:v>344</c:v>
                </c:pt>
                <c:pt idx="1">
                  <c:v>352</c:v>
                </c:pt>
                <c:pt idx="2">
                  <c:v>360</c:v>
                </c:pt>
                <c:pt idx="3">
                  <c:v>368</c:v>
                </c:pt>
                <c:pt idx="4">
                  <c:v>380</c:v>
                </c:pt>
                <c:pt idx="5">
                  <c:v>356</c:v>
                </c:pt>
                <c:pt idx="6">
                  <c:v>380</c:v>
                </c:pt>
                <c:pt idx="7">
                  <c:v>380</c:v>
                </c:pt>
                <c:pt idx="8">
                  <c:v>396</c:v>
                </c:pt>
                <c:pt idx="9">
                  <c:v>1944</c:v>
                </c:pt>
                <c:pt idx="10">
                  <c:v>468</c:v>
                </c:pt>
                <c:pt idx="11">
                  <c:v>468</c:v>
                </c:pt>
                <c:pt idx="12">
                  <c:v>500</c:v>
                </c:pt>
                <c:pt idx="13">
                  <c:v>536</c:v>
                </c:pt>
                <c:pt idx="14">
                  <c:v>592</c:v>
                </c:pt>
                <c:pt idx="15">
                  <c:v>620</c:v>
                </c:pt>
                <c:pt idx="16">
                  <c:v>648</c:v>
                </c:pt>
                <c:pt idx="17">
                  <c:v>672</c:v>
                </c:pt>
                <c:pt idx="18">
                  <c:v>680</c:v>
                </c:pt>
                <c:pt idx="19">
                  <c:v>692</c:v>
                </c:pt>
                <c:pt idx="20">
                  <c:v>700</c:v>
                </c:pt>
                <c:pt idx="21">
                  <c:v>712</c:v>
                </c:pt>
                <c:pt idx="22">
                  <c:v>720</c:v>
                </c:pt>
                <c:pt idx="23">
                  <c:v>732</c:v>
                </c:pt>
                <c:pt idx="24">
                  <c:v>744</c:v>
                </c:pt>
                <c:pt idx="25">
                  <c:v>756</c:v>
                </c:pt>
                <c:pt idx="26">
                  <c:v>768</c:v>
                </c:pt>
                <c:pt idx="27">
                  <c:v>780</c:v>
                </c:pt>
                <c:pt idx="28">
                  <c:v>796</c:v>
                </c:pt>
                <c:pt idx="29">
                  <c:v>808</c:v>
                </c:pt>
                <c:pt idx="30">
                  <c:v>824</c:v>
                </c:pt>
                <c:pt idx="31">
                  <c:v>836</c:v>
                </c:pt>
                <c:pt idx="32">
                  <c:v>852</c:v>
                </c:pt>
                <c:pt idx="33">
                  <c:v>868</c:v>
                </c:pt>
                <c:pt idx="34">
                  <c:v>888</c:v>
                </c:pt>
                <c:pt idx="35">
                  <c:v>904</c:v>
                </c:pt>
                <c:pt idx="36">
                  <c:v>920</c:v>
                </c:pt>
                <c:pt idx="37">
                  <c:v>940</c:v>
                </c:pt>
                <c:pt idx="38">
                  <c:v>960</c:v>
                </c:pt>
                <c:pt idx="39">
                  <c:v>980</c:v>
                </c:pt>
                <c:pt idx="40">
                  <c:v>1000</c:v>
                </c:pt>
                <c:pt idx="41">
                  <c:v>1020</c:v>
                </c:pt>
                <c:pt idx="42">
                  <c:v>1044</c:v>
                </c:pt>
                <c:pt idx="43">
                  <c:v>1064</c:v>
                </c:pt>
                <c:pt idx="44">
                  <c:v>1088</c:v>
                </c:pt>
                <c:pt idx="45">
                  <c:v>1112</c:v>
                </c:pt>
                <c:pt idx="46">
                  <c:v>1136</c:v>
                </c:pt>
                <c:pt idx="47">
                  <c:v>1160</c:v>
                </c:pt>
                <c:pt idx="48">
                  <c:v>1188</c:v>
                </c:pt>
                <c:pt idx="49">
                  <c:v>1216</c:v>
                </c:pt>
                <c:pt idx="50">
                  <c:v>1244</c:v>
                </c:pt>
                <c:pt idx="51">
                  <c:v>1272</c:v>
                </c:pt>
                <c:pt idx="52">
                  <c:v>1300</c:v>
                </c:pt>
                <c:pt idx="53">
                  <c:v>1332</c:v>
                </c:pt>
                <c:pt idx="54">
                  <c:v>1360</c:v>
                </c:pt>
                <c:pt idx="55">
                  <c:v>1392</c:v>
                </c:pt>
                <c:pt idx="56">
                  <c:v>1424</c:v>
                </c:pt>
                <c:pt idx="57">
                  <c:v>1456</c:v>
                </c:pt>
                <c:pt idx="58">
                  <c:v>1492</c:v>
                </c:pt>
                <c:pt idx="59">
                  <c:v>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30-47E0-B947-C043B2CC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638302148607992E-2"/>
          <c:y val="1.8821496434920735E-2"/>
          <c:w val="0.95331011754282469"/>
          <c:h val="0.84253059684423848"/>
        </c:manualLayout>
      </c:layout>
      <c:lineChart>
        <c:grouping val="standard"/>
        <c:varyColors val="0"/>
        <c:ser>
          <c:idx val="1"/>
          <c:order val="1"/>
          <c:tx>
            <c:strRef>
              <c:f>'POD1 - ROGERS'!$A$11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ROGERS'!$B$11:$BI$11</c:f>
              <c:numCache>
                <c:formatCode>#,##0_);\(#,##0\)</c:formatCode>
                <c:ptCount val="60"/>
                <c:pt idx="0">
                  <c:v>125928.9525</c:v>
                </c:pt>
                <c:pt idx="1">
                  <c:v>126221.8425</c:v>
                </c:pt>
                <c:pt idx="2">
                  <c:v>124632.49500000001</c:v>
                </c:pt>
                <c:pt idx="3">
                  <c:v>124658.43000000001</c:v>
                </c:pt>
                <c:pt idx="4">
                  <c:v>122531.175</c:v>
                </c:pt>
                <c:pt idx="5">
                  <c:v>122494.80750000001</c:v>
                </c:pt>
                <c:pt idx="6">
                  <c:v>123389.0775</c:v>
                </c:pt>
                <c:pt idx="7">
                  <c:v>121067.7975</c:v>
                </c:pt>
                <c:pt idx="8">
                  <c:v>123168.9225</c:v>
                </c:pt>
                <c:pt idx="9">
                  <c:v>121567.77750000001</c:v>
                </c:pt>
                <c:pt idx="10">
                  <c:v>121500.5025</c:v>
                </c:pt>
                <c:pt idx="11">
                  <c:v>121500.5025</c:v>
                </c:pt>
                <c:pt idx="12">
                  <c:v>119720.93250000001</c:v>
                </c:pt>
                <c:pt idx="13">
                  <c:v>120254.94</c:v>
                </c:pt>
                <c:pt idx="14">
                  <c:v>119847.7832448611</c:v>
                </c:pt>
                <c:pt idx="15">
                  <c:v>124221.02048448475</c:v>
                </c:pt>
                <c:pt idx="16">
                  <c:v>121991.61</c:v>
                </c:pt>
                <c:pt idx="17">
                  <c:v>116684.7825</c:v>
                </c:pt>
                <c:pt idx="18">
                  <c:v>116310.62918805216</c:v>
                </c:pt>
                <c:pt idx="19">
                  <c:v>116000.80178670498</c:v>
                </c:pt>
                <c:pt idx="20">
                  <c:v>115750.70781056632</c:v>
                </c:pt>
                <c:pt idx="21">
                  <c:v>115556.32014784018</c:v>
                </c:pt>
                <c:pt idx="22">
                  <c:v>115414.10410420422</c:v>
                </c:pt>
                <c:pt idx="23">
                  <c:v>115320.95491060373</c:v>
                </c:pt>
                <c:pt idx="24">
                  <c:v>115274.14410242773</c:v>
                </c:pt>
                <c:pt idx="25">
                  <c:v>115271.27343246185</c:v>
                </c:pt>
                <c:pt idx="26">
                  <c:v>115310.23519242625</c:v>
                </c:pt>
                <c:pt idx="27">
                  <c:v>115389.17799513412</c:v>
                </c:pt>
                <c:pt idx="28">
                  <c:v>115506.47721740036</c:v>
                </c:pt>
                <c:pt idx="29">
                  <c:v>115936.14692776916</c:v>
                </c:pt>
                <c:pt idx="30">
                  <c:v>116126.06772699066</c:v>
                </c:pt>
                <c:pt idx="31">
                  <c:v>116350.59251635148</c:v>
                </c:pt>
                <c:pt idx="32">
                  <c:v>116608.77978223244</c:v>
                </c:pt>
                <c:pt idx="33">
                  <c:v>116899.81654694285</c:v>
                </c:pt>
                <c:pt idx="34">
                  <c:v>117223.00568786965</c:v>
                </c:pt>
                <c:pt idx="35">
                  <c:v>117577.75487086152</c:v>
                </c:pt>
                <c:pt idx="36">
                  <c:v>117963.56688087809</c:v>
                </c:pt>
                <c:pt idx="37">
                  <c:v>118380.03116433238</c:v>
                </c:pt>
                <c:pt idx="38">
                  <c:v>118826.81642419202</c:v>
                </c:pt>
                <c:pt idx="39">
                  <c:v>119303.66413150665</c:v>
                </c:pt>
                <c:pt idx="40">
                  <c:v>119810.38283625364</c:v>
                </c:pt>
                <c:pt idx="41">
                  <c:v>120346.8431767588</c:v>
                </c:pt>
                <c:pt idx="42">
                  <c:v>120912.97350089956</c:v>
                </c:pt>
                <c:pt idx="43">
                  <c:v>121508.75602421277</c:v>
                </c:pt>
                <c:pt idx="44">
                  <c:v>122134.22346022468</c:v>
                </c:pt>
                <c:pt idx="45">
                  <c:v>122789.45606702249</c:v>
                </c:pt>
                <c:pt idx="46">
                  <c:v>123474.57906159677</c:v>
                </c:pt>
                <c:pt idx="47">
                  <c:v>124189.76035987597</c:v>
                </c:pt>
                <c:pt idx="48">
                  <c:v>124935.20860592293</c:v>
                </c:pt>
                <c:pt idx="49">
                  <c:v>125711.17145850438</c:v>
                </c:pt>
                <c:pt idx="50">
                  <c:v>126517.93410735772</c:v>
                </c:pt>
                <c:pt idx="51">
                  <c:v>127355.81799501747</c:v>
                </c:pt>
                <c:pt idx="52">
                  <c:v>128199.43981766627</c:v>
                </c:pt>
                <c:pt idx="53">
                  <c:v>129048.83499852053</c:v>
                </c:pt>
                <c:pt idx="54">
                  <c:v>129904.03925618219</c:v>
                </c:pt>
                <c:pt idx="55">
                  <c:v>130765.08860541608</c:v>
                </c:pt>
                <c:pt idx="56">
                  <c:v>131632.01935795648</c:v>
                </c:pt>
                <c:pt idx="57">
                  <c:v>132504.86812334333</c:v>
                </c:pt>
                <c:pt idx="58">
                  <c:v>133383.67180978693</c:v>
                </c:pt>
                <c:pt idx="59">
                  <c:v>134268.46762506152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D-4104-8A59-3DF1E0B27BF6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E1D-4104-8A59-3DF1E0B27BF6}"/>
            </c:ext>
          </c:extLst>
        </c:ser>
        <c:ser>
          <c:idx val="3"/>
          <c:order val="3"/>
          <c:tx>
            <c:strRef>
              <c:f>'POD1 - ROGERS'!$A$13</c:f>
              <c:strCache>
                <c:ptCount val="1"/>
                <c:pt idx="0">
                  <c:v>TPS THRESHOLD Per DC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ROGERS'!$B$13:$BI$13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E1D-4104-8A59-3DF1E0B27BF6}"/>
            </c:ext>
          </c:extLst>
        </c:ser>
        <c:ser>
          <c:idx val="4"/>
          <c:order val="4"/>
          <c:tx>
            <c:strRef>
              <c:f>'POD1 - ROGERS'!$A$14</c:f>
              <c:strCache>
                <c:ptCount val="1"/>
                <c:pt idx="0">
                  <c:v>SJC-AAA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ROGERS'!$B$14:$BI$14</c:f>
              <c:numCache>
                <c:formatCode>#,##0_);\(#,##0\)</c:formatCode>
                <c:ptCount val="60"/>
                <c:pt idx="0">
                  <c:v>125299.3077375</c:v>
                </c:pt>
                <c:pt idx="1">
                  <c:v>125590.7332875</c:v>
                </c:pt>
                <c:pt idx="2">
                  <c:v>124009.33252500001</c:v>
                </c:pt>
                <c:pt idx="3">
                  <c:v>124035.13785000001</c:v>
                </c:pt>
                <c:pt idx="4">
                  <c:v>121918.51912500001</c:v>
                </c:pt>
                <c:pt idx="5">
                  <c:v>121882.33346250001</c:v>
                </c:pt>
                <c:pt idx="6">
                  <c:v>122772.1321125</c:v>
                </c:pt>
                <c:pt idx="7">
                  <c:v>120462.4585125</c:v>
                </c:pt>
                <c:pt idx="8">
                  <c:v>122553.0778875</c:v>
                </c:pt>
                <c:pt idx="9">
                  <c:v>120959.93861250002</c:v>
                </c:pt>
                <c:pt idx="10">
                  <c:v>120892.99998750001</c:v>
                </c:pt>
                <c:pt idx="11">
                  <c:v>120892.99998750001</c:v>
                </c:pt>
                <c:pt idx="12">
                  <c:v>119122.32783750001</c:v>
                </c:pt>
                <c:pt idx="13">
                  <c:v>119653.66530000001</c:v>
                </c:pt>
                <c:pt idx="14">
                  <c:v>119248.5443286368</c:v>
                </c:pt>
                <c:pt idx="15">
                  <c:v>123599.91538206232</c:v>
                </c:pt>
                <c:pt idx="16">
                  <c:v>121381.65195</c:v>
                </c:pt>
                <c:pt idx="17">
                  <c:v>116101.3585875</c:v>
                </c:pt>
                <c:pt idx="18">
                  <c:v>115729.0760421119</c:v>
                </c:pt>
                <c:pt idx="19">
                  <c:v>115420.79777777146</c:v>
                </c:pt>
                <c:pt idx="20">
                  <c:v>115171.95427151349</c:v>
                </c:pt>
                <c:pt idx="21">
                  <c:v>114978.53854710098</c:v>
                </c:pt>
                <c:pt idx="22">
                  <c:v>114837.03358368319</c:v>
                </c:pt>
                <c:pt idx="23">
                  <c:v>114744.35013605071</c:v>
                </c:pt>
                <c:pt idx="24">
                  <c:v>114697.77338191558</c:v>
                </c:pt>
                <c:pt idx="25">
                  <c:v>114694.91706529954</c:v>
                </c:pt>
                <c:pt idx="26">
                  <c:v>114733.68401646412</c:v>
                </c:pt>
                <c:pt idx="27">
                  <c:v>114812.23210515844</c:v>
                </c:pt>
                <c:pt idx="28">
                  <c:v>114928.94483131336</c:v>
                </c:pt>
                <c:pt idx="29">
                  <c:v>115356.46619313031</c:v>
                </c:pt>
                <c:pt idx="30">
                  <c:v>115545.4373883557</c:v>
                </c:pt>
                <c:pt idx="31">
                  <c:v>115768.83955376972</c:v>
                </c:pt>
                <c:pt idx="32">
                  <c:v>116025.73588332128</c:v>
                </c:pt>
                <c:pt idx="33">
                  <c:v>116315.31746420813</c:v>
                </c:pt>
                <c:pt idx="34">
                  <c:v>116636.8906594303</c:v>
                </c:pt>
                <c:pt idx="35">
                  <c:v>116989.86609650722</c:v>
                </c:pt>
                <c:pt idx="36">
                  <c:v>117373.74904647371</c:v>
                </c:pt>
                <c:pt idx="37">
                  <c:v>117788.13100851071</c:v>
                </c:pt>
                <c:pt idx="38">
                  <c:v>118232.68234207106</c:v>
                </c:pt>
                <c:pt idx="39">
                  <c:v>118707.14581084912</c:v>
                </c:pt>
                <c:pt idx="40">
                  <c:v>119211.33092207237</c:v>
                </c:pt>
                <c:pt idx="41">
                  <c:v>119745.108960875</c:v>
                </c:pt>
                <c:pt idx="42">
                  <c:v>120308.40863339507</c:v>
                </c:pt>
                <c:pt idx="43">
                  <c:v>120901.2122440917</c:v>
                </c:pt>
                <c:pt idx="44">
                  <c:v>121523.55234292355</c:v>
                </c:pt>
                <c:pt idx="45">
                  <c:v>122175.50878668738</c:v>
                </c:pt>
                <c:pt idx="46">
                  <c:v>122857.20616628879</c:v>
                </c:pt>
                <c:pt idx="47">
                  <c:v>123568.81155807659</c:v>
                </c:pt>
                <c:pt idx="48">
                  <c:v>124310.53256289332</c:v>
                </c:pt>
                <c:pt idx="49">
                  <c:v>125082.61560121186</c:v>
                </c:pt>
                <c:pt idx="50">
                  <c:v>125885.34443682093</c:v>
                </c:pt>
                <c:pt idx="51">
                  <c:v>126719.03890504238</c:v>
                </c:pt>
                <c:pt idx="52">
                  <c:v>127558.44261857793</c:v>
                </c:pt>
                <c:pt idx="53">
                  <c:v>128403.59082352792</c:v>
                </c:pt>
                <c:pt idx="54">
                  <c:v>129254.51905990129</c:v>
                </c:pt>
                <c:pt idx="55">
                  <c:v>130111.263162389</c:v>
                </c:pt>
                <c:pt idx="56">
                  <c:v>130973.8592611667</c:v>
                </c:pt>
                <c:pt idx="57">
                  <c:v>131842.34378272662</c:v>
                </c:pt>
                <c:pt idx="58">
                  <c:v>132716.753450738</c:v>
                </c:pt>
                <c:pt idx="59">
                  <c:v>133597.12528693621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1D-4104-8A59-3DF1E0B27BF6}"/>
            </c:ext>
          </c:extLst>
        </c:ser>
        <c:ser>
          <c:idx val="5"/>
          <c:order val="5"/>
          <c:tx>
            <c:strRef>
              <c:f>'POD1 - ROGERS'!$A$15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ROGERS'!$B$15:$BI$15</c:f>
              <c:numCache>
                <c:formatCode>#,##0_);\(#,##0\)</c:formatCode>
                <c:ptCount val="60"/>
                <c:pt idx="0">
                  <c:v>629.64476250000052</c:v>
                </c:pt>
                <c:pt idx="1">
                  <c:v>631.10921250000058</c:v>
                </c:pt>
                <c:pt idx="2">
                  <c:v>623.16247500000065</c:v>
                </c:pt>
                <c:pt idx="3">
                  <c:v>623.29215000000056</c:v>
                </c:pt>
                <c:pt idx="4">
                  <c:v>612.65587500000061</c:v>
                </c:pt>
                <c:pt idx="5">
                  <c:v>612.47403750000058</c:v>
                </c:pt>
                <c:pt idx="6">
                  <c:v>616.94538750000049</c:v>
                </c:pt>
                <c:pt idx="7">
                  <c:v>605.33898750000048</c:v>
                </c:pt>
                <c:pt idx="8">
                  <c:v>615.84461250000049</c:v>
                </c:pt>
                <c:pt idx="9">
                  <c:v>607.83888750000062</c:v>
                </c:pt>
                <c:pt idx="10">
                  <c:v>607.50251250000053</c:v>
                </c:pt>
                <c:pt idx="11">
                  <c:v>607.50251250000053</c:v>
                </c:pt>
                <c:pt idx="12">
                  <c:v>598.60466250000059</c:v>
                </c:pt>
                <c:pt idx="13">
                  <c:v>601.27470000000051</c:v>
                </c:pt>
                <c:pt idx="14">
                  <c:v>599.23891622430608</c:v>
                </c:pt>
                <c:pt idx="15">
                  <c:v>621.10510242242424</c:v>
                </c:pt>
                <c:pt idx="16">
                  <c:v>609.95805000000053</c:v>
                </c:pt>
                <c:pt idx="17">
                  <c:v>583.42391250000048</c:v>
                </c:pt>
                <c:pt idx="18">
                  <c:v>581.55314594026129</c:v>
                </c:pt>
                <c:pt idx="19">
                  <c:v>580.00400893352537</c:v>
                </c:pt>
                <c:pt idx="20">
                  <c:v>578.75353905283214</c:v>
                </c:pt>
                <c:pt idx="21">
                  <c:v>577.78160073920139</c:v>
                </c:pt>
                <c:pt idx="22">
                  <c:v>577.07052052102165</c:v>
                </c:pt>
                <c:pt idx="23">
                  <c:v>576.60477455301918</c:v>
                </c:pt>
                <c:pt idx="24">
                  <c:v>576.3707205121392</c:v>
                </c:pt>
                <c:pt idx="25">
                  <c:v>576.35636716230977</c:v>
                </c:pt>
                <c:pt idx="26">
                  <c:v>576.55117596213177</c:v>
                </c:pt>
                <c:pt idx="27">
                  <c:v>576.94588997567109</c:v>
                </c:pt>
                <c:pt idx="28">
                  <c:v>577.53238608700235</c:v>
                </c:pt>
                <c:pt idx="29">
                  <c:v>579.68073463884639</c:v>
                </c:pt>
                <c:pt idx="30">
                  <c:v>580.63033863495377</c:v>
                </c:pt>
                <c:pt idx="31">
                  <c:v>581.75296258175786</c:v>
                </c:pt>
                <c:pt idx="32">
                  <c:v>583.04389891116273</c:v>
                </c:pt>
                <c:pt idx="33">
                  <c:v>584.49908273471476</c:v>
                </c:pt>
                <c:pt idx="34">
                  <c:v>586.11502843934875</c:v>
                </c:pt>
                <c:pt idx="35">
                  <c:v>587.88877435430811</c:v>
                </c:pt>
                <c:pt idx="36">
                  <c:v>589.81783440439096</c:v>
                </c:pt>
                <c:pt idx="37">
                  <c:v>591.90015582166245</c:v>
                </c:pt>
                <c:pt idx="38">
                  <c:v>594.13408212096056</c:v>
                </c:pt>
                <c:pt idx="39">
                  <c:v>596.51832065753376</c:v>
                </c:pt>
                <c:pt idx="40">
                  <c:v>599.05191418126878</c:v>
                </c:pt>
                <c:pt idx="41">
                  <c:v>601.7342158837946</c:v>
                </c:pt>
                <c:pt idx="42">
                  <c:v>604.56486750449835</c:v>
                </c:pt>
                <c:pt idx="43">
                  <c:v>607.5437801210644</c:v>
                </c:pt>
                <c:pt idx="44">
                  <c:v>610.6711173011239</c:v>
                </c:pt>
                <c:pt idx="45">
                  <c:v>613.94728033511296</c:v>
                </c:pt>
                <c:pt idx="46">
                  <c:v>617.37289530798444</c:v>
                </c:pt>
                <c:pt idx="47">
                  <c:v>620.94880179938048</c:v>
                </c:pt>
                <c:pt idx="48">
                  <c:v>624.67604302961524</c:v>
                </c:pt>
                <c:pt idx="49">
                  <c:v>628.55585729252243</c:v>
                </c:pt>
                <c:pt idx="50">
                  <c:v>632.58967053678919</c:v>
                </c:pt>
                <c:pt idx="51">
                  <c:v>636.77908997508791</c:v>
                </c:pt>
                <c:pt idx="52">
                  <c:v>640.99719908833185</c:v>
                </c:pt>
                <c:pt idx="53">
                  <c:v>645.24417499260323</c:v>
                </c:pt>
                <c:pt idx="54">
                  <c:v>649.52019628091159</c:v>
                </c:pt>
                <c:pt idx="55">
                  <c:v>653.82544302708095</c:v>
                </c:pt>
                <c:pt idx="56">
                  <c:v>658.16009678978298</c:v>
                </c:pt>
                <c:pt idx="57">
                  <c:v>662.52434061671727</c:v>
                </c:pt>
                <c:pt idx="58">
                  <c:v>666.91835904893526</c:v>
                </c:pt>
                <c:pt idx="59">
                  <c:v>671.34233812530817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1D-4104-8A59-3DF1E0B27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'POD1 - ROGERS'!$A$10</c15:sqref>
                        </c15:formulaRef>
                      </c:ext>
                    </c:extLst>
                    <c:strCache>
                      <c:ptCount val="1"/>
                      <c:pt idx="0">
                        <c:v>Total SUBS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'POD1 - ROGERS'!$B$7:$BI$7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'POD1 - ROGERS'!$B$10:$BI$10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1291579</c:v>
                      </c:pt>
                      <c:pt idx="1">
                        <c:v>1294583</c:v>
                      </c:pt>
                      <c:pt idx="2">
                        <c:v>1278282</c:v>
                      </c:pt>
                      <c:pt idx="3">
                        <c:v>1278548</c:v>
                      </c:pt>
                      <c:pt idx="4">
                        <c:v>1256730</c:v>
                      </c:pt>
                      <c:pt idx="5">
                        <c:v>1256357</c:v>
                      </c:pt>
                      <c:pt idx="6">
                        <c:v>1265529</c:v>
                      </c:pt>
                      <c:pt idx="7">
                        <c:v>1241721</c:v>
                      </c:pt>
                      <c:pt idx="8">
                        <c:v>1263271</c:v>
                      </c:pt>
                      <c:pt idx="9">
                        <c:v>1246849</c:v>
                      </c:pt>
                      <c:pt idx="10">
                        <c:v>1246159</c:v>
                      </c:pt>
                      <c:pt idx="11">
                        <c:v>1246159</c:v>
                      </c:pt>
                      <c:pt idx="12">
                        <c:v>1227907</c:v>
                      </c:pt>
                      <c:pt idx="13">
                        <c:v>1233384</c:v>
                      </c:pt>
                      <c:pt idx="14">
                        <c:v>1229208.0332806266</c:v>
                      </c:pt>
                      <c:pt idx="15">
                        <c:v>1274061.7485588179</c:v>
                      </c:pt>
                      <c:pt idx="16">
                        <c:v>1251196</c:v>
                      </c:pt>
                      <c:pt idx="17">
                        <c:v>1196767</c:v>
                      </c:pt>
                      <c:pt idx="18">
                        <c:v>1192929.5301338683</c:v>
                      </c:pt>
                      <c:pt idx="19">
                        <c:v>1189751.8131969741</c:v>
                      </c:pt>
                      <c:pt idx="20">
                        <c:v>1187186.7467750392</c:v>
                      </c:pt>
                      <c:pt idx="21">
                        <c:v>1185193.0271573351</c:v>
                      </c:pt>
                      <c:pt idx="22">
                        <c:v>1183734.4010687612</c:v>
                      </c:pt>
                      <c:pt idx="23">
                        <c:v>1182779.0247241408</c:v>
                      </c:pt>
                      <c:pt idx="24">
                        <c:v>1182298.9138710536</c:v>
                      </c:pt>
                      <c:pt idx="25">
                        <c:v>1182269.4711021727</c:v>
                      </c:pt>
                      <c:pt idx="26">
                        <c:v>1182669.0788966794</c:v>
                      </c:pt>
                      <c:pt idx="27">
                        <c:v>1183478.7486680422</c:v>
                      </c:pt>
                      <c:pt idx="28">
                        <c:v>1184681.8176143626</c:v>
                      </c:pt>
                      <c:pt idx="29">
                        <c:v>1189088.686438658</c:v>
                      </c:pt>
                      <c:pt idx="30">
                        <c:v>1191036.592071699</c:v>
                      </c:pt>
                      <c:pt idx="31">
                        <c:v>1193339.4104241177</c:v>
                      </c:pt>
                      <c:pt idx="32">
                        <c:v>1195987.4849459736</c:v>
                      </c:pt>
                      <c:pt idx="33">
                        <c:v>1198972.477404542</c:v>
                      </c:pt>
                      <c:pt idx="34">
                        <c:v>1202287.237824304</c:v>
                      </c:pt>
                      <c:pt idx="35">
                        <c:v>1205925.6909831951</c:v>
                      </c:pt>
                      <c:pt idx="36">
                        <c:v>1209882.7372397752</c:v>
                      </c:pt>
                      <c:pt idx="37">
                        <c:v>1214154.1657880244</c:v>
                      </c:pt>
                      <c:pt idx="38">
                        <c:v>1218736.5787096617</c:v>
                      </c:pt>
                      <c:pt idx="39">
                        <c:v>1223627.3244257092</c:v>
                      </c:pt>
                      <c:pt idx="40">
                        <c:v>1228824.4393461912</c:v>
                      </c:pt>
                      <c:pt idx="41">
                        <c:v>1234326.5966847057</c:v>
                      </c:pt>
                      <c:pt idx="42">
                        <c:v>1240133.0615476877</c:v>
                      </c:pt>
                      <c:pt idx="43">
                        <c:v>1246243.6515303873</c:v>
                      </c:pt>
                      <c:pt idx="44">
                        <c:v>1252658.7021561505</c:v>
                      </c:pt>
                      <c:pt idx="45">
                        <c:v>1259379.036584846</c:v>
                      </c:pt>
                      <c:pt idx="46">
                        <c:v>1266405.9390933001</c:v>
                      </c:pt>
                      <c:pt idx="47">
                        <c:v>1273741.1318961638</c:v>
                      </c:pt>
                      <c:pt idx="48">
                        <c:v>1281386.7549325428</c:v>
                      </c:pt>
                      <c:pt idx="49">
                        <c:v>1289345.3482923526</c:v>
                      </c:pt>
                      <c:pt idx="50">
                        <c:v>1297619.8369985407</c:v>
                      </c:pt>
                      <c:pt idx="51">
                        <c:v>1306213.517897615</c:v>
                      </c:pt>
                      <c:pt idx="52">
                        <c:v>1314866.0494119616</c:v>
                      </c:pt>
                      <c:pt idx="53">
                        <c:v>1323577.7948566207</c:v>
                      </c:pt>
                      <c:pt idx="54">
                        <c:v>1332349.1205762275</c:v>
                      </c:pt>
                      <c:pt idx="55">
                        <c:v>1341180.3959529854</c:v>
                      </c:pt>
                      <c:pt idx="56">
                        <c:v>1350071.9934149382</c:v>
                      </c:pt>
                      <c:pt idx="57">
                        <c:v>1359024.288444547</c:v>
                      </c:pt>
                      <c:pt idx="58">
                        <c:v>1368037.6595875584</c:v>
                      </c:pt>
                      <c:pt idx="59">
                        <c:v>1377112.4884621694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E1D-4104-8A59-3DF1E0B27BF6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30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ROGERS</a:t>
            </a:r>
            <a:r>
              <a:rPr lang="en-US" sz="4400" b="1" u="sng"/>
              <a:t> - </a:t>
            </a:r>
            <a:r>
              <a:rPr lang="en-US" sz="3200" b="1" i="0" u="sng" baseline="0">
                <a:effectLst/>
              </a:rPr>
              <a:t>AAA Capacity Projection per Month - 1 server</a:t>
            </a:r>
            <a:endParaRPr lang="en-US" sz="3000" b="0" i="0" u="none" baseline="0">
              <a:effectLst/>
            </a:endParaRPr>
          </a:p>
        </c:rich>
      </c:tx>
      <c:layout>
        <c:manualLayout>
          <c:xMode val="edge"/>
          <c:yMode val="edge"/>
          <c:x val="0.435480038925853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3000" b="0" i="0" u="none" strike="noStrike" kern="1200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811507002894953E-2"/>
          <c:y val="6.5812422099386689E-2"/>
          <c:w val="0.97418849299710508"/>
          <c:h val="0.77360433476952462"/>
        </c:manualLayout>
      </c:layout>
      <c:lineChart>
        <c:grouping val="standard"/>
        <c:varyColors val="0"/>
        <c:ser>
          <c:idx val="0"/>
          <c:order val="0"/>
          <c:tx>
            <c:strRef>
              <c:f>'POD1 - ROGERS'!$A$64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ROGERS'!$B$64:$BI$64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1-48EE-9D7E-D8E51048F34C}"/>
            </c:ext>
          </c:extLst>
        </c:ser>
        <c:ser>
          <c:idx val="2"/>
          <c:order val="1"/>
          <c:tx>
            <c:strRef>
              <c:f>'POD1 - ROGERS'!$A$67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ROGERS'!$B$67:$BI$67</c:f>
              <c:numCache>
                <c:formatCode>#,##0.00_);\(#,##0.00\)</c:formatCode>
                <c:ptCount val="60"/>
                <c:pt idx="0">
                  <c:v>435</c:v>
                </c:pt>
                <c:pt idx="1">
                  <c:v>438</c:v>
                </c:pt>
                <c:pt idx="2">
                  <c:v>433</c:v>
                </c:pt>
                <c:pt idx="3">
                  <c:v>433</c:v>
                </c:pt>
                <c:pt idx="4">
                  <c:v>425</c:v>
                </c:pt>
                <c:pt idx="5">
                  <c:v>425</c:v>
                </c:pt>
                <c:pt idx="6">
                  <c:v>428</c:v>
                </c:pt>
                <c:pt idx="7">
                  <c:v>420</c:v>
                </c:pt>
                <c:pt idx="8">
                  <c:v>428</c:v>
                </c:pt>
                <c:pt idx="9">
                  <c:v>420</c:v>
                </c:pt>
                <c:pt idx="10">
                  <c:v>420</c:v>
                </c:pt>
                <c:pt idx="11">
                  <c:v>420</c:v>
                </c:pt>
                <c:pt idx="12">
                  <c:v>415</c:v>
                </c:pt>
                <c:pt idx="13">
                  <c:v>418</c:v>
                </c:pt>
                <c:pt idx="14">
                  <c:v>415</c:v>
                </c:pt>
                <c:pt idx="15">
                  <c:v>430</c:v>
                </c:pt>
                <c:pt idx="16">
                  <c:v>423</c:v>
                </c:pt>
                <c:pt idx="17">
                  <c:v>405</c:v>
                </c:pt>
                <c:pt idx="18">
                  <c:v>403</c:v>
                </c:pt>
                <c:pt idx="19">
                  <c:v>403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405</c:v>
                </c:pt>
                <c:pt idx="34">
                  <c:v>405</c:v>
                </c:pt>
                <c:pt idx="35">
                  <c:v>408</c:v>
                </c:pt>
                <c:pt idx="36">
                  <c:v>408</c:v>
                </c:pt>
                <c:pt idx="37">
                  <c:v>410</c:v>
                </c:pt>
                <c:pt idx="38">
                  <c:v>413</c:v>
                </c:pt>
                <c:pt idx="39">
                  <c:v>413</c:v>
                </c:pt>
                <c:pt idx="40">
                  <c:v>415</c:v>
                </c:pt>
                <c:pt idx="41">
                  <c:v>418</c:v>
                </c:pt>
                <c:pt idx="42">
                  <c:v>418</c:v>
                </c:pt>
                <c:pt idx="43">
                  <c:v>420</c:v>
                </c:pt>
                <c:pt idx="44">
                  <c:v>423</c:v>
                </c:pt>
                <c:pt idx="45">
                  <c:v>425</c:v>
                </c:pt>
                <c:pt idx="46">
                  <c:v>428</c:v>
                </c:pt>
                <c:pt idx="47">
                  <c:v>430</c:v>
                </c:pt>
                <c:pt idx="48">
                  <c:v>433</c:v>
                </c:pt>
                <c:pt idx="49">
                  <c:v>435</c:v>
                </c:pt>
                <c:pt idx="50">
                  <c:v>438</c:v>
                </c:pt>
                <c:pt idx="51">
                  <c:v>440</c:v>
                </c:pt>
                <c:pt idx="52">
                  <c:v>445</c:v>
                </c:pt>
                <c:pt idx="53">
                  <c:v>448</c:v>
                </c:pt>
                <c:pt idx="54">
                  <c:v>450</c:v>
                </c:pt>
                <c:pt idx="55">
                  <c:v>453</c:v>
                </c:pt>
                <c:pt idx="56">
                  <c:v>455</c:v>
                </c:pt>
                <c:pt idx="57">
                  <c:v>460</c:v>
                </c:pt>
                <c:pt idx="58">
                  <c:v>463</c:v>
                </c:pt>
                <c:pt idx="59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1-48EE-9D7E-D8E51048F34C}"/>
            </c:ext>
          </c:extLst>
        </c:ser>
        <c:ser>
          <c:idx val="3"/>
          <c:order val="2"/>
          <c:tx>
            <c:strRef>
              <c:f>'POD1 - ROGERS'!$A$68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ROGERS'!$B$68:$BI$68</c:f>
              <c:numCache>
                <c:formatCode>#,##0.00_);\(#,##0.00\)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1-48EE-9D7E-D8E51048F34C}"/>
            </c:ext>
          </c:extLst>
        </c:ser>
        <c:ser>
          <c:idx val="1"/>
          <c:order val="3"/>
          <c:tx>
            <c:strRef>
              <c:f>'POD1 - ROGERS'!$A$66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'POD1 - ROGERS'!$B$66:$BI$66</c:f>
              <c:numCache>
                <c:formatCode>#,##0.00_);\(#,##0.00\)</c:formatCode>
                <c:ptCount val="60"/>
                <c:pt idx="0">
                  <c:v>437.5</c:v>
                </c:pt>
                <c:pt idx="1">
                  <c:v>440</c:v>
                </c:pt>
                <c:pt idx="2">
                  <c:v>435</c:v>
                </c:pt>
                <c:pt idx="3">
                  <c:v>435</c:v>
                </c:pt>
                <c:pt idx="4">
                  <c:v>427.5</c:v>
                </c:pt>
                <c:pt idx="5">
                  <c:v>427.5</c:v>
                </c:pt>
                <c:pt idx="6">
                  <c:v>430</c:v>
                </c:pt>
                <c:pt idx="7">
                  <c:v>422.5</c:v>
                </c:pt>
                <c:pt idx="8">
                  <c:v>430</c:v>
                </c:pt>
                <c:pt idx="9">
                  <c:v>422.5</c:v>
                </c:pt>
                <c:pt idx="10">
                  <c:v>422.5</c:v>
                </c:pt>
                <c:pt idx="11">
                  <c:v>422.5</c:v>
                </c:pt>
                <c:pt idx="12">
                  <c:v>417.5</c:v>
                </c:pt>
                <c:pt idx="13">
                  <c:v>420</c:v>
                </c:pt>
                <c:pt idx="14">
                  <c:v>417.5</c:v>
                </c:pt>
                <c:pt idx="15">
                  <c:v>432.5</c:v>
                </c:pt>
                <c:pt idx="16">
                  <c:v>425</c:v>
                </c:pt>
                <c:pt idx="17">
                  <c:v>407.5</c:v>
                </c:pt>
                <c:pt idx="18">
                  <c:v>405</c:v>
                </c:pt>
                <c:pt idx="19">
                  <c:v>405</c:v>
                </c:pt>
                <c:pt idx="20">
                  <c:v>402.5</c:v>
                </c:pt>
                <c:pt idx="21">
                  <c:v>402.5</c:v>
                </c:pt>
                <c:pt idx="22">
                  <c:v>402.5</c:v>
                </c:pt>
                <c:pt idx="23">
                  <c:v>402.5</c:v>
                </c:pt>
                <c:pt idx="24">
                  <c:v>402.5</c:v>
                </c:pt>
                <c:pt idx="25">
                  <c:v>402.5</c:v>
                </c:pt>
                <c:pt idx="26">
                  <c:v>402.5</c:v>
                </c:pt>
                <c:pt idx="27">
                  <c:v>402.5</c:v>
                </c:pt>
                <c:pt idx="28">
                  <c:v>402.5</c:v>
                </c:pt>
                <c:pt idx="29">
                  <c:v>405</c:v>
                </c:pt>
                <c:pt idx="30">
                  <c:v>405</c:v>
                </c:pt>
                <c:pt idx="31">
                  <c:v>405</c:v>
                </c:pt>
                <c:pt idx="32">
                  <c:v>405</c:v>
                </c:pt>
                <c:pt idx="33">
                  <c:v>407.5</c:v>
                </c:pt>
                <c:pt idx="34">
                  <c:v>407.5</c:v>
                </c:pt>
                <c:pt idx="35">
                  <c:v>410</c:v>
                </c:pt>
                <c:pt idx="36">
                  <c:v>410</c:v>
                </c:pt>
                <c:pt idx="37">
                  <c:v>412.5</c:v>
                </c:pt>
                <c:pt idx="38">
                  <c:v>415</c:v>
                </c:pt>
                <c:pt idx="39">
                  <c:v>415</c:v>
                </c:pt>
                <c:pt idx="40">
                  <c:v>417.5</c:v>
                </c:pt>
                <c:pt idx="41">
                  <c:v>420</c:v>
                </c:pt>
                <c:pt idx="42">
                  <c:v>420</c:v>
                </c:pt>
                <c:pt idx="43">
                  <c:v>422.5</c:v>
                </c:pt>
                <c:pt idx="44">
                  <c:v>425</c:v>
                </c:pt>
                <c:pt idx="45">
                  <c:v>427.5</c:v>
                </c:pt>
                <c:pt idx="46">
                  <c:v>430</c:v>
                </c:pt>
                <c:pt idx="47">
                  <c:v>432.5</c:v>
                </c:pt>
                <c:pt idx="48">
                  <c:v>435</c:v>
                </c:pt>
                <c:pt idx="49">
                  <c:v>437.5</c:v>
                </c:pt>
                <c:pt idx="50">
                  <c:v>440</c:v>
                </c:pt>
                <c:pt idx="51">
                  <c:v>442.5</c:v>
                </c:pt>
                <c:pt idx="52">
                  <c:v>447.5</c:v>
                </c:pt>
                <c:pt idx="53">
                  <c:v>450</c:v>
                </c:pt>
                <c:pt idx="54">
                  <c:v>452.5</c:v>
                </c:pt>
                <c:pt idx="55">
                  <c:v>455</c:v>
                </c:pt>
                <c:pt idx="56">
                  <c:v>457.5</c:v>
                </c:pt>
                <c:pt idx="57">
                  <c:v>462.5</c:v>
                </c:pt>
                <c:pt idx="58">
                  <c:v>465</c:v>
                </c:pt>
                <c:pt idx="59">
                  <c:v>467.5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61-48EE-9D7E-D8E51048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'POD1 - TEF'!$A$15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'POD1 - TEF'!$B$7:$BI$7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TEF'!$B$15:$BI$15</c:f>
              <c:numCache>
                <c:formatCode>#,##0_);\(#,##0\)</c:formatCode>
                <c:ptCount val="60"/>
                <c:pt idx="0">
                  <c:v>54217.476000000002</c:v>
                </c:pt>
                <c:pt idx="1">
                  <c:v>54227.340000000004</c:v>
                </c:pt>
                <c:pt idx="2">
                  <c:v>54358.531200000005</c:v>
                </c:pt>
                <c:pt idx="3">
                  <c:v>54648.039600000004</c:v>
                </c:pt>
                <c:pt idx="4">
                  <c:v>227021.93280000001</c:v>
                </c:pt>
                <c:pt idx="5">
                  <c:v>230619.33360000001</c:v>
                </c:pt>
                <c:pt idx="6">
                  <c:v>236217.4002</c:v>
                </c:pt>
                <c:pt idx="7">
                  <c:v>239452.05240000002</c:v>
                </c:pt>
                <c:pt idx="8">
                  <c:v>244369.99620000002</c:v>
                </c:pt>
                <c:pt idx="9">
                  <c:v>248447.77380000002</c:v>
                </c:pt>
                <c:pt idx="10">
                  <c:v>252058.24440000003</c:v>
                </c:pt>
                <c:pt idx="11">
                  <c:v>252058.24440000003</c:v>
                </c:pt>
                <c:pt idx="12">
                  <c:v>257298.49440000003</c:v>
                </c:pt>
                <c:pt idx="13">
                  <c:v>261248.53320000001</c:v>
                </c:pt>
                <c:pt idx="14">
                  <c:v>265458.56744835537</c:v>
                </c:pt>
                <c:pt idx="15">
                  <c:v>269268.03122958465</c:v>
                </c:pt>
                <c:pt idx="16">
                  <c:v>282278.58120000002</c:v>
                </c:pt>
                <c:pt idx="17">
                  <c:v>284844.20760000002</c:v>
                </c:pt>
                <c:pt idx="18">
                  <c:v>288497.38192599412</c:v>
                </c:pt>
                <c:pt idx="19">
                  <c:v>292279.01562324999</c:v>
                </c:pt>
                <c:pt idx="20">
                  <c:v>296191.09763812105</c:v>
                </c:pt>
                <c:pt idx="21">
                  <c:v>300235.82164476957</c:v>
                </c:pt>
                <c:pt idx="22">
                  <c:v>304415.57563625049</c:v>
                </c:pt>
                <c:pt idx="23">
                  <c:v>308732.93382737227</c:v>
                </c:pt>
                <c:pt idx="24">
                  <c:v>313190.65035008144</c:v>
                </c:pt>
                <c:pt idx="25">
                  <c:v>317791.65437167475</c:v>
                </c:pt>
                <c:pt idx="26">
                  <c:v>322539.04636869545</c:v>
                </c:pt>
                <c:pt idx="27">
                  <c:v>327436.09536029235</c:v>
                </c:pt>
                <c:pt idx="28">
                  <c:v>332486.23695437238</c:v>
                </c:pt>
                <c:pt idx="29">
                  <c:v>337693.07209490676</c:v>
                </c:pt>
                <c:pt idx="30">
                  <c:v>343060.36642386875</c:v>
                </c:pt>
                <c:pt idx="31">
                  <c:v>348592.05018956284</c:v>
                </c:pt>
                <c:pt idx="32">
                  <c:v>354292.21864665265</c:v>
                </c:pt>
                <c:pt idx="33">
                  <c:v>360165.13290341786</c:v>
                </c:pt>
                <c:pt idx="34">
                  <c:v>366215.22117963812</c:v>
                </c:pt>
                <c:pt idx="35">
                  <c:v>372447.08044467244</c:v>
                </c:pt>
                <c:pt idx="36">
                  <c:v>378865.47841024451</c:v>
                </c:pt>
                <c:pt idx="37">
                  <c:v>385475.35585646768</c:v>
                </c:pt>
                <c:pt idx="38">
                  <c:v>392281.82927297481</c:v>
                </c:pt>
                <c:pt idx="39">
                  <c:v>399290.19379982754</c:v>
                </c:pt>
                <c:pt idx="40">
                  <c:v>406505.92645526794</c:v>
                </c:pt>
                <c:pt idx="41">
                  <c:v>413934.68963944213</c:v>
                </c:pt>
                <c:pt idx="42">
                  <c:v>421582.33490502345</c:v>
                </c:pt>
                <c:pt idx="43">
                  <c:v>429454.90698724455</c:v>
                </c:pt>
                <c:pt idx="44">
                  <c:v>437558.64808725094</c:v>
                </c:pt>
                <c:pt idx="45">
                  <c:v>445900.00240393629</c:v>
                </c:pt>
                <c:pt idx="46">
                  <c:v>454485.62091054826</c:v>
                </c:pt>
                <c:pt idx="47">
                  <c:v>463322.36637335789</c:v>
                </c:pt>
                <c:pt idx="48">
                  <c:v>472417.31861061283</c:v>
                </c:pt>
                <c:pt idx="49">
                  <c:v>481777.77999082755</c:v>
                </c:pt>
                <c:pt idx="50">
                  <c:v>491411.28117023018</c:v>
                </c:pt>
                <c:pt idx="51">
                  <c:v>501325.58706989454</c:v>
                </c:pt>
                <c:pt idx="52">
                  <c:v>511453.56555573392</c:v>
                </c:pt>
                <c:pt idx="53">
                  <c:v>521799.9327910358</c:v>
                </c:pt>
                <c:pt idx="54">
                  <c:v>532369.51015800517</c:v>
                </c:pt>
                <c:pt idx="55">
                  <c:v>543167.22662264202</c:v>
                </c:pt>
                <c:pt idx="56">
                  <c:v>554198.12115315115</c:v>
                </c:pt>
                <c:pt idx="57">
                  <c:v>565467.34519310307</c:v>
                </c:pt>
                <c:pt idx="58">
                  <c:v>576980.16519059683</c:v>
                </c:pt>
                <c:pt idx="59">
                  <c:v>588741.96518470312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6-4CB1-8C50-5831FF187ECA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D16-4CB1-8C50-5831FF187ECA}"/>
            </c:ext>
          </c:extLst>
        </c:ser>
        <c:ser>
          <c:idx val="3"/>
          <c:order val="3"/>
          <c:tx>
            <c:strRef>
              <c:f>'POD1 - TEF'!$A$17</c:f>
              <c:strCache>
                <c:ptCount val="1"/>
                <c:pt idx="0">
                  <c:v>TPS THRESHOLD Per DC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'POD1 - TEF'!$B$7:$BI$7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TEF'!$B$17:$BI$17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D16-4CB1-8C50-5831FF187ECA}"/>
            </c:ext>
          </c:extLst>
        </c:ser>
        <c:ser>
          <c:idx val="4"/>
          <c:order val="4"/>
          <c:tx>
            <c:strRef>
              <c:f>'POD1 - TEF'!$A$18</c:f>
              <c:strCache>
                <c:ptCount val="1"/>
                <c:pt idx="0">
                  <c:v>SJC-AAA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'POD1 - TEF'!$B$7:$BI$7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TEF'!$B$18:$BI$18</c:f>
              <c:numCache>
                <c:formatCode>#,##0_);\(#,##0\)</c:formatCode>
                <c:ptCount val="60"/>
                <c:pt idx="0">
                  <c:v>28491.283638000001</c:v>
                </c:pt>
                <c:pt idx="1">
                  <c:v>28496.46717</c:v>
                </c:pt>
                <c:pt idx="2">
                  <c:v>28565.408145600002</c:v>
                </c:pt>
                <c:pt idx="3">
                  <c:v>28717.544809800002</c:v>
                </c:pt>
                <c:pt idx="4">
                  <c:v>119300.0256864</c:v>
                </c:pt>
                <c:pt idx="5">
                  <c:v>121190.45980680001</c:v>
                </c:pt>
                <c:pt idx="6">
                  <c:v>124132.24380509999</c:v>
                </c:pt>
                <c:pt idx="7">
                  <c:v>125832.05353619999</c:v>
                </c:pt>
                <c:pt idx="8">
                  <c:v>128416.4330031</c:v>
                </c:pt>
                <c:pt idx="9">
                  <c:v>130559.30513190001</c:v>
                </c:pt>
                <c:pt idx="10">
                  <c:v>132456.60743219999</c:v>
                </c:pt>
                <c:pt idx="11">
                  <c:v>132456.60743219999</c:v>
                </c:pt>
                <c:pt idx="12">
                  <c:v>135210.35880720001</c:v>
                </c:pt>
                <c:pt idx="13">
                  <c:v>137286.1041966</c:v>
                </c:pt>
                <c:pt idx="14">
                  <c:v>139498.47719411075</c:v>
                </c:pt>
                <c:pt idx="15">
                  <c:v>141500.35041114673</c:v>
                </c:pt>
                <c:pt idx="16">
                  <c:v>148337.3944206</c:v>
                </c:pt>
                <c:pt idx="17">
                  <c:v>149685.63109380001</c:v>
                </c:pt>
                <c:pt idx="18">
                  <c:v>151605.3742021099</c:v>
                </c:pt>
                <c:pt idx="19">
                  <c:v>153592.62271001787</c:v>
                </c:pt>
                <c:pt idx="20">
                  <c:v>155648.42180883262</c:v>
                </c:pt>
                <c:pt idx="21">
                  <c:v>157773.92427432639</c:v>
                </c:pt>
                <c:pt idx="22">
                  <c:v>159970.38499684964</c:v>
                </c:pt>
                <c:pt idx="23">
                  <c:v>162239.15672628413</c:v>
                </c:pt>
                <c:pt idx="24">
                  <c:v>164581.68675896779</c:v>
                </c:pt>
                <c:pt idx="25">
                  <c:v>166999.51437231508</c:v>
                </c:pt>
                <c:pt idx="26">
                  <c:v>169494.26886674945</c:v>
                </c:pt>
                <c:pt idx="27">
                  <c:v>172067.66811183363</c:v>
                </c:pt>
                <c:pt idx="28">
                  <c:v>174721.51751952266</c:v>
                </c:pt>
                <c:pt idx="29">
                  <c:v>177457.70938587349</c:v>
                </c:pt>
                <c:pt idx="30">
                  <c:v>180278.22255574301</c:v>
                </c:pt>
                <c:pt idx="31">
                  <c:v>183185.12237461525</c:v>
                </c:pt>
                <c:pt idx="32">
                  <c:v>186180.56089881595</c:v>
                </c:pt>
                <c:pt idx="33">
                  <c:v>189266.77734074608</c:v>
                </c:pt>
                <c:pt idx="34">
                  <c:v>192446.09872989982</c:v>
                </c:pt>
                <c:pt idx="35">
                  <c:v>195720.94077367536</c:v>
                </c:pt>
                <c:pt idx="36">
                  <c:v>199093.80890458348</c:v>
                </c:pt>
                <c:pt idx="37">
                  <c:v>202567.29950257376</c:v>
                </c:pt>
                <c:pt idx="38">
                  <c:v>206144.10128294825</c:v>
                </c:pt>
                <c:pt idx="39">
                  <c:v>209826.99684180936</c:v>
                </c:pt>
                <c:pt idx="40">
                  <c:v>213618.86435224328</c:v>
                </c:pt>
                <c:pt idx="41">
                  <c:v>217522.67940552684</c:v>
                </c:pt>
                <c:pt idx="42">
                  <c:v>221541.51699258981</c:v>
                </c:pt>
                <c:pt idx="43">
                  <c:v>225678.55362179701</c:v>
                </c:pt>
                <c:pt idx="44">
                  <c:v>229937.06956985037</c:v>
                </c:pt>
                <c:pt idx="45">
                  <c:v>234320.45126326851</c:v>
                </c:pt>
                <c:pt idx="46">
                  <c:v>238832.19378849308</c:v>
                </c:pt>
                <c:pt idx="47">
                  <c:v>243475.90352919957</c:v>
                </c:pt>
                <c:pt idx="48">
                  <c:v>248255.30092987703</c:v>
                </c:pt>
                <c:pt idx="49">
                  <c:v>253174.22338517985</c:v>
                </c:pt>
                <c:pt idx="50">
                  <c:v>258236.62825495595</c:v>
                </c:pt>
                <c:pt idx="51">
                  <c:v>263446.59600522957</c:v>
                </c:pt>
                <c:pt idx="52">
                  <c:v>268768.84869953815</c:v>
                </c:pt>
                <c:pt idx="53">
                  <c:v>274205.8646816893</c:v>
                </c:pt>
                <c:pt idx="54">
                  <c:v>279760.17758803169</c:v>
                </c:pt>
                <c:pt idx="55">
                  <c:v>285434.37759019836</c:v>
                </c:pt>
                <c:pt idx="56">
                  <c:v>291231.11266598094</c:v>
                </c:pt>
                <c:pt idx="57">
                  <c:v>297153.08989897562</c:v>
                </c:pt>
                <c:pt idx="58">
                  <c:v>303203.0768076586</c:v>
                </c:pt>
                <c:pt idx="59">
                  <c:v>309383.90270456148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16-4CB1-8C50-5831FF187ECA}"/>
            </c:ext>
          </c:extLst>
        </c:ser>
        <c:ser>
          <c:idx val="5"/>
          <c:order val="5"/>
          <c:tx>
            <c:strRef>
              <c:f>'POD1 - TEF'!$A$19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'POD1 - TEF'!$B$7:$BI$7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TEF'!$B$19:$BI$19</c:f>
              <c:numCache>
                <c:formatCode>#,##0_);\(#,##0\)</c:formatCode>
                <c:ptCount val="60"/>
                <c:pt idx="0">
                  <c:v>25726.192362000002</c:v>
                </c:pt>
                <c:pt idx="1">
                  <c:v>25730.872830000004</c:v>
                </c:pt>
                <c:pt idx="2">
                  <c:v>25793.123054400003</c:v>
                </c:pt>
                <c:pt idx="3">
                  <c:v>25930.494790200002</c:v>
                </c:pt>
                <c:pt idx="4">
                  <c:v>107721.90711360001</c:v>
                </c:pt>
                <c:pt idx="5">
                  <c:v>109428.87379320001</c:v>
                </c:pt>
                <c:pt idx="6">
                  <c:v>112085.15639490001</c:v>
                </c:pt>
                <c:pt idx="7">
                  <c:v>113619.99886380002</c:v>
                </c:pt>
                <c:pt idx="8">
                  <c:v>115953.56319690002</c:v>
                </c:pt>
                <c:pt idx="9">
                  <c:v>117888.46866810002</c:v>
                </c:pt>
                <c:pt idx="10">
                  <c:v>119601.63696780002</c:v>
                </c:pt>
                <c:pt idx="11">
                  <c:v>119601.63696780002</c:v>
                </c:pt>
                <c:pt idx="12">
                  <c:v>122088.13559280003</c:v>
                </c:pt>
                <c:pt idx="13">
                  <c:v>123962.42900340002</c:v>
                </c:pt>
                <c:pt idx="14">
                  <c:v>125960.09025424463</c:v>
                </c:pt>
                <c:pt idx="15">
                  <c:v>127767.68081843793</c:v>
                </c:pt>
                <c:pt idx="16">
                  <c:v>133941.18677940001</c:v>
                </c:pt>
                <c:pt idx="17">
                  <c:v>135158.57650620001</c:v>
                </c:pt>
                <c:pt idx="18">
                  <c:v>136892.00772388422</c:v>
                </c:pt>
                <c:pt idx="19">
                  <c:v>138686.39291323212</c:v>
                </c:pt>
                <c:pt idx="20">
                  <c:v>140542.67582928843</c:v>
                </c:pt>
                <c:pt idx="21">
                  <c:v>142461.89737044318</c:v>
                </c:pt>
                <c:pt idx="22">
                  <c:v>144445.19063940085</c:v>
                </c:pt>
                <c:pt idx="23">
                  <c:v>146493.77710108814</c:v>
                </c:pt>
                <c:pt idx="24">
                  <c:v>148608.96359111366</c:v>
                </c:pt>
                <c:pt idx="25">
                  <c:v>150792.13999935967</c:v>
                </c:pt>
                <c:pt idx="26">
                  <c:v>153044.777501946</c:v>
                </c:pt>
                <c:pt idx="27">
                  <c:v>155368.42724845873</c:v>
                </c:pt>
                <c:pt idx="28">
                  <c:v>157764.71943484971</c:v>
                </c:pt>
                <c:pt idx="29">
                  <c:v>160235.36270903327</c:v>
                </c:pt>
                <c:pt idx="30">
                  <c:v>162782.14386812574</c:v>
                </c:pt>
                <c:pt idx="31">
                  <c:v>165406.92781494759</c:v>
                </c:pt>
                <c:pt idx="32">
                  <c:v>168111.6577478367</c:v>
                </c:pt>
                <c:pt idx="33">
                  <c:v>170898.35556267179</c:v>
                </c:pt>
                <c:pt idx="34">
                  <c:v>173769.12244973829</c:v>
                </c:pt>
                <c:pt idx="35">
                  <c:v>176726.13967099707</c:v>
                </c:pt>
                <c:pt idx="36">
                  <c:v>179771.66950566103</c:v>
                </c:pt>
                <c:pt idx="37">
                  <c:v>182908.05635389392</c:v>
                </c:pt>
                <c:pt idx="38">
                  <c:v>186137.72799002656</c:v>
                </c:pt>
                <c:pt idx="39">
                  <c:v>189463.19695801818</c:v>
                </c:pt>
                <c:pt idx="40">
                  <c:v>192887.06210302465</c:v>
                </c:pt>
                <c:pt idx="41">
                  <c:v>196412.01023391529</c:v>
                </c:pt>
                <c:pt idx="42">
                  <c:v>200040.81791243365</c:v>
                </c:pt>
                <c:pt idx="43">
                  <c:v>203776.35336544755</c:v>
                </c:pt>
                <c:pt idx="44">
                  <c:v>207621.57851740057</c:v>
                </c:pt>
                <c:pt idx="45">
                  <c:v>211579.55114066778</c:v>
                </c:pt>
                <c:pt idx="46">
                  <c:v>215653.42712205517</c:v>
                </c:pt>
                <c:pt idx="47">
                  <c:v>219846.46284415832</c:v>
                </c:pt>
                <c:pt idx="48">
                  <c:v>224162.01768073579</c:v>
                </c:pt>
                <c:pt idx="49">
                  <c:v>228603.5566056477</c:v>
                </c:pt>
                <c:pt idx="50">
                  <c:v>233174.65291527423</c:v>
                </c:pt>
                <c:pt idx="51">
                  <c:v>237878.99106466497</c:v>
                </c:pt>
                <c:pt idx="52">
                  <c:v>242684.71685619577</c:v>
                </c:pt>
                <c:pt idx="53">
                  <c:v>247594.0681093465</c:v>
                </c:pt>
                <c:pt idx="54">
                  <c:v>252609.33256997349</c:v>
                </c:pt>
                <c:pt idx="55">
                  <c:v>257732.84903244366</c:v>
                </c:pt>
                <c:pt idx="56">
                  <c:v>262967.00848717021</c:v>
                </c:pt>
                <c:pt idx="57">
                  <c:v>268314.25529412745</c:v>
                </c:pt>
                <c:pt idx="58">
                  <c:v>273777.08838293824</c:v>
                </c:pt>
                <c:pt idx="59">
                  <c:v>279358.06248014164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16-4CB1-8C50-5831FF187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'POD1 - TEF'!$A$14</c15:sqref>
                        </c15:formulaRef>
                      </c:ext>
                    </c:extLst>
                    <c:strCache>
                      <c:ptCount val="1"/>
                      <c:pt idx="0">
                        <c:v>Total SUBS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'POD1 - TEF'!$B$7:$BI$7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'POD1 - TEF'!$B$14:$BI$14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219860</c:v>
                      </c:pt>
                      <c:pt idx="1">
                        <c:v>219900</c:v>
                      </c:pt>
                      <c:pt idx="2">
                        <c:v>220432</c:v>
                      </c:pt>
                      <c:pt idx="3">
                        <c:v>221606</c:v>
                      </c:pt>
                      <c:pt idx="4">
                        <c:v>920608</c:v>
                      </c:pt>
                      <c:pt idx="5">
                        <c:v>935196</c:v>
                      </c:pt>
                      <c:pt idx="6">
                        <c:v>957897</c:v>
                      </c:pt>
                      <c:pt idx="7">
                        <c:v>971014</c:v>
                      </c:pt>
                      <c:pt idx="8">
                        <c:v>990957</c:v>
                      </c:pt>
                      <c:pt idx="9">
                        <c:v>1007493</c:v>
                      </c:pt>
                      <c:pt idx="10">
                        <c:v>1022134</c:v>
                      </c:pt>
                      <c:pt idx="11">
                        <c:v>1022134</c:v>
                      </c:pt>
                      <c:pt idx="12">
                        <c:v>1043384</c:v>
                      </c:pt>
                      <c:pt idx="13">
                        <c:v>1059402</c:v>
                      </c:pt>
                      <c:pt idx="14">
                        <c:v>1076474.3205529414</c:v>
                      </c:pt>
                      <c:pt idx="15">
                        <c:v>1091922.2677598728</c:v>
                      </c:pt>
                      <c:pt idx="16">
                        <c:v>1144682</c:v>
                      </c:pt>
                      <c:pt idx="17">
                        <c:v>1155086</c:v>
                      </c:pt>
                      <c:pt idx="18">
                        <c:v>1169900.1700161968</c:v>
                      </c:pt>
                      <c:pt idx="19">
                        <c:v>1185235.2620569747</c:v>
                      </c:pt>
                      <c:pt idx="20">
                        <c:v>1201099.3415982199</c:v>
                      </c:pt>
                      <c:pt idx="21">
                        <c:v>1217501.3043178003</c:v>
                      </c:pt>
                      <c:pt idx="22">
                        <c:v>1234450.8338858495</c:v>
                      </c:pt>
                      <c:pt idx="23">
                        <c:v>1251958.3691296522</c:v>
                      </c:pt>
                      <c:pt idx="24">
                        <c:v>1270035.0784674834</c:v>
                      </c:pt>
                      <c:pt idx="25">
                        <c:v>1288692.8401122252</c:v>
                      </c:pt>
                      <c:pt idx="26">
                        <c:v>1307944.2269614576</c:v>
                      </c:pt>
                      <c:pt idx="27">
                        <c:v>1327802.4953783145</c:v>
                      </c:pt>
                      <c:pt idx="28">
                        <c:v>1348281.5772683388</c:v>
                      </c:pt>
                      <c:pt idx="29">
                        <c:v>1369396.0749996218</c:v>
                      </c:pt>
                      <c:pt idx="30">
                        <c:v>1391161.258815364</c:v>
                      </c:pt>
                      <c:pt idx="31">
                        <c:v>1413593.0664621363</c:v>
                      </c:pt>
                      <c:pt idx="32">
                        <c:v>1436708.1048120544</c:v>
                      </c:pt>
                      <c:pt idx="33">
                        <c:v>1460523.6532985314</c:v>
                      </c:pt>
                      <c:pt idx="34">
                        <c:v>1485057.6690171862</c:v>
                      </c:pt>
                      <c:pt idx="35">
                        <c:v>1510328.7933685014</c:v>
                      </c:pt>
                      <c:pt idx="36">
                        <c:v>1536356.3601388666</c:v>
                      </c:pt>
                      <c:pt idx="37">
                        <c:v>1563160.4049329588</c:v>
                      </c:pt>
                      <c:pt idx="38">
                        <c:v>1590761.6758839204</c:v>
                      </c:pt>
                      <c:pt idx="39">
                        <c:v>1619181.645579187</c:v>
                      </c:pt>
                      <c:pt idx="40">
                        <c:v>1648442.524149505</c:v>
                      </c:pt>
                      <c:pt idx="41">
                        <c:v>1678567.2734770563</c:v>
                      </c:pt>
                      <c:pt idx="42">
                        <c:v>1709579.6224859019</c:v>
                      </c:pt>
                      <c:pt idx="43">
                        <c:v>1741504.0834843656</c:v>
                      </c:pt>
                      <c:pt idx="44">
                        <c:v>1774365.9695346754</c:v>
                      </c:pt>
                      <c:pt idx="45">
                        <c:v>1808191.4128302364</c:v>
                      </c:pt>
                      <c:pt idx="46">
                        <c:v>1843007.3840654835</c:v>
                      </c:pt>
                      <c:pt idx="47">
                        <c:v>1878841.7127873392</c:v>
                      </c:pt>
                      <c:pt idx="48">
                        <c:v>1915723.1087210577</c:v>
                      </c:pt>
                      <c:pt idx="49">
                        <c:v>1953681.184066616</c:v>
                      </c:pt>
                      <c:pt idx="50">
                        <c:v>1992746.4767649237</c:v>
                      </c:pt>
                      <c:pt idx="51">
                        <c:v>2032950.4747359874</c:v>
                      </c:pt>
                      <c:pt idx="52">
                        <c:v>2074020.9471035437</c:v>
                      </c:pt>
                      <c:pt idx="53">
                        <c:v>2115977.018617339</c:v>
                      </c:pt>
                      <c:pt idx="54">
                        <c:v>2158838.2407056168</c:v>
                      </c:pt>
                      <c:pt idx="55">
                        <c:v>2202624.6010650527</c:v>
                      </c:pt>
                      <c:pt idx="56">
                        <c:v>2247356.5334677659</c:v>
                      </c:pt>
                      <c:pt idx="57">
                        <c:v>2293054.927790361</c:v>
                      </c:pt>
                      <c:pt idx="58">
                        <c:v>2339741.1402700599</c:v>
                      </c:pt>
                      <c:pt idx="59">
                        <c:v>2387437.0039931186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D16-4CB1-8C50-5831FF187ECA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 i="0" u="sng" baseline="0">
                <a:effectLst/>
              </a:rPr>
              <a:t>TEF - AAA Capacity Projection per Month - 1 server</a:t>
            </a:r>
            <a:endParaRPr lang="en-US" sz="3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'POD1 - TEF'!$A$68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'POD1 - TEF'!$B$67:$BI$67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TEF'!$B$68:$BI$68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3000</c:v>
                </c:pt>
                <c:pt idx="59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1-41E7-AA79-897F34669A31}"/>
            </c:ext>
          </c:extLst>
        </c:ser>
        <c:ser>
          <c:idx val="2"/>
          <c:order val="1"/>
          <c:tx>
            <c:strRef>
              <c:f>'POD1 - TEF'!$A$71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'POD1 - TEF'!$B$67:$BI$67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TEF'!$B$71:$BI$71</c:f>
              <c:numCache>
                <c:formatCode>#,##0.00_);\(#,##0.00\)</c:formatCode>
                <c:ptCount val="6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332</c:v>
                </c:pt>
                <c:pt idx="5">
                  <c:v>337</c:v>
                </c:pt>
                <c:pt idx="6">
                  <c:v>346</c:v>
                </c:pt>
                <c:pt idx="7">
                  <c:v>350</c:v>
                </c:pt>
                <c:pt idx="8">
                  <c:v>357</c:v>
                </c:pt>
                <c:pt idx="9">
                  <c:v>364</c:v>
                </c:pt>
                <c:pt idx="10">
                  <c:v>369</c:v>
                </c:pt>
                <c:pt idx="11">
                  <c:v>369</c:v>
                </c:pt>
                <c:pt idx="12">
                  <c:v>376</c:v>
                </c:pt>
                <c:pt idx="13">
                  <c:v>382</c:v>
                </c:pt>
                <c:pt idx="14">
                  <c:v>388</c:v>
                </c:pt>
                <c:pt idx="15">
                  <c:v>393</c:v>
                </c:pt>
                <c:pt idx="16">
                  <c:v>413</c:v>
                </c:pt>
                <c:pt idx="17">
                  <c:v>416</c:v>
                </c:pt>
                <c:pt idx="18">
                  <c:v>421</c:v>
                </c:pt>
                <c:pt idx="19">
                  <c:v>427</c:v>
                </c:pt>
                <c:pt idx="20">
                  <c:v>433</c:v>
                </c:pt>
                <c:pt idx="21">
                  <c:v>548</c:v>
                </c:pt>
                <c:pt idx="22">
                  <c:v>556</c:v>
                </c:pt>
                <c:pt idx="23">
                  <c:v>564</c:v>
                </c:pt>
                <c:pt idx="24">
                  <c:v>571</c:v>
                </c:pt>
                <c:pt idx="25">
                  <c:v>581</c:v>
                </c:pt>
                <c:pt idx="26">
                  <c:v>589</c:v>
                </c:pt>
                <c:pt idx="27">
                  <c:v>598</c:v>
                </c:pt>
                <c:pt idx="28">
                  <c:v>607</c:v>
                </c:pt>
                <c:pt idx="29">
                  <c:v>617</c:v>
                </c:pt>
                <c:pt idx="30">
                  <c:v>627</c:v>
                </c:pt>
                <c:pt idx="31">
                  <c:v>637</c:v>
                </c:pt>
                <c:pt idx="32">
                  <c:v>648</c:v>
                </c:pt>
                <c:pt idx="33">
                  <c:v>658</c:v>
                </c:pt>
                <c:pt idx="34">
                  <c:v>669</c:v>
                </c:pt>
                <c:pt idx="35">
                  <c:v>681</c:v>
                </c:pt>
                <c:pt idx="36">
                  <c:v>692</c:v>
                </c:pt>
                <c:pt idx="37">
                  <c:v>704</c:v>
                </c:pt>
                <c:pt idx="38">
                  <c:v>716</c:v>
                </c:pt>
                <c:pt idx="39">
                  <c:v>729</c:v>
                </c:pt>
                <c:pt idx="40">
                  <c:v>742</c:v>
                </c:pt>
                <c:pt idx="41">
                  <c:v>755</c:v>
                </c:pt>
                <c:pt idx="42">
                  <c:v>770</c:v>
                </c:pt>
                <c:pt idx="43">
                  <c:v>784</c:v>
                </c:pt>
                <c:pt idx="44">
                  <c:v>799</c:v>
                </c:pt>
                <c:pt idx="45">
                  <c:v>815</c:v>
                </c:pt>
                <c:pt idx="46">
                  <c:v>830</c:v>
                </c:pt>
                <c:pt idx="47">
                  <c:v>846</c:v>
                </c:pt>
                <c:pt idx="48">
                  <c:v>863</c:v>
                </c:pt>
                <c:pt idx="49">
                  <c:v>880</c:v>
                </c:pt>
                <c:pt idx="50">
                  <c:v>897</c:v>
                </c:pt>
                <c:pt idx="51">
                  <c:v>916</c:v>
                </c:pt>
                <c:pt idx="52">
                  <c:v>934</c:v>
                </c:pt>
                <c:pt idx="53">
                  <c:v>952</c:v>
                </c:pt>
                <c:pt idx="54">
                  <c:v>972</c:v>
                </c:pt>
                <c:pt idx="55">
                  <c:v>992</c:v>
                </c:pt>
                <c:pt idx="56">
                  <c:v>1012</c:v>
                </c:pt>
                <c:pt idx="57">
                  <c:v>1033</c:v>
                </c:pt>
                <c:pt idx="58">
                  <c:v>1054</c:v>
                </c:pt>
                <c:pt idx="59">
                  <c:v>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E1-41E7-AA79-897F34669A31}"/>
            </c:ext>
          </c:extLst>
        </c:ser>
        <c:ser>
          <c:idx val="3"/>
          <c:order val="2"/>
          <c:tx>
            <c:strRef>
              <c:f>'POD1 - TEF'!$A$72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'POD1 - TEF'!$B$67:$BI$67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TEF'!$B$72:$BI$72</c:f>
              <c:numCache>
                <c:formatCode>#,##0.00_);\(#,##0.00\)</c:formatCode>
                <c:ptCount val="60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300</c:v>
                </c:pt>
                <c:pt idx="5">
                  <c:v>305</c:v>
                </c:pt>
                <c:pt idx="6">
                  <c:v>312</c:v>
                </c:pt>
                <c:pt idx="7">
                  <c:v>316</c:v>
                </c:pt>
                <c:pt idx="8">
                  <c:v>323</c:v>
                </c:pt>
                <c:pt idx="9">
                  <c:v>328</c:v>
                </c:pt>
                <c:pt idx="10">
                  <c:v>333</c:v>
                </c:pt>
                <c:pt idx="11">
                  <c:v>333</c:v>
                </c:pt>
                <c:pt idx="12">
                  <c:v>340</c:v>
                </c:pt>
                <c:pt idx="13">
                  <c:v>344</c:v>
                </c:pt>
                <c:pt idx="14">
                  <c:v>350</c:v>
                </c:pt>
                <c:pt idx="15">
                  <c:v>355</c:v>
                </c:pt>
                <c:pt idx="16">
                  <c:v>373</c:v>
                </c:pt>
                <c:pt idx="17">
                  <c:v>376</c:v>
                </c:pt>
                <c:pt idx="18">
                  <c:v>381</c:v>
                </c:pt>
                <c:pt idx="19">
                  <c:v>385</c:v>
                </c:pt>
                <c:pt idx="20">
                  <c:v>391</c:v>
                </c:pt>
                <c:pt idx="21">
                  <c:v>495</c:v>
                </c:pt>
                <c:pt idx="22">
                  <c:v>502</c:v>
                </c:pt>
                <c:pt idx="23">
                  <c:v>509</c:v>
                </c:pt>
                <c:pt idx="24">
                  <c:v>516</c:v>
                </c:pt>
                <c:pt idx="25">
                  <c:v>524</c:v>
                </c:pt>
                <c:pt idx="26">
                  <c:v>531</c:v>
                </c:pt>
                <c:pt idx="27">
                  <c:v>540</c:v>
                </c:pt>
                <c:pt idx="28">
                  <c:v>548</c:v>
                </c:pt>
                <c:pt idx="29">
                  <c:v>558</c:v>
                </c:pt>
                <c:pt idx="30">
                  <c:v>566</c:v>
                </c:pt>
                <c:pt idx="31">
                  <c:v>575</c:v>
                </c:pt>
                <c:pt idx="32">
                  <c:v>585</c:v>
                </c:pt>
                <c:pt idx="33">
                  <c:v>594</c:v>
                </c:pt>
                <c:pt idx="34">
                  <c:v>604</c:v>
                </c:pt>
                <c:pt idx="35">
                  <c:v>614</c:v>
                </c:pt>
                <c:pt idx="36">
                  <c:v>625</c:v>
                </c:pt>
                <c:pt idx="37">
                  <c:v>636</c:v>
                </c:pt>
                <c:pt idx="38">
                  <c:v>647</c:v>
                </c:pt>
                <c:pt idx="39">
                  <c:v>658</c:v>
                </c:pt>
                <c:pt idx="40">
                  <c:v>670</c:v>
                </c:pt>
                <c:pt idx="41">
                  <c:v>682</c:v>
                </c:pt>
                <c:pt idx="42">
                  <c:v>695</c:v>
                </c:pt>
                <c:pt idx="43">
                  <c:v>708</c:v>
                </c:pt>
                <c:pt idx="44">
                  <c:v>721</c:v>
                </c:pt>
                <c:pt idx="45">
                  <c:v>735</c:v>
                </c:pt>
                <c:pt idx="46">
                  <c:v>750</c:v>
                </c:pt>
                <c:pt idx="47">
                  <c:v>764</c:v>
                </c:pt>
                <c:pt idx="48">
                  <c:v>779</c:v>
                </c:pt>
                <c:pt idx="49">
                  <c:v>795</c:v>
                </c:pt>
                <c:pt idx="50">
                  <c:v>810</c:v>
                </c:pt>
                <c:pt idx="51">
                  <c:v>827</c:v>
                </c:pt>
                <c:pt idx="52">
                  <c:v>843</c:v>
                </c:pt>
                <c:pt idx="53">
                  <c:v>860</c:v>
                </c:pt>
                <c:pt idx="54">
                  <c:v>878</c:v>
                </c:pt>
                <c:pt idx="55">
                  <c:v>896</c:v>
                </c:pt>
                <c:pt idx="56">
                  <c:v>913</c:v>
                </c:pt>
                <c:pt idx="57">
                  <c:v>932</c:v>
                </c:pt>
                <c:pt idx="58">
                  <c:v>951</c:v>
                </c:pt>
                <c:pt idx="59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E1-41E7-AA79-897F34669A31}"/>
            </c:ext>
          </c:extLst>
        </c:ser>
        <c:ser>
          <c:idx val="1"/>
          <c:order val="3"/>
          <c:tx>
            <c:strRef>
              <c:f>'POD1 - TEF'!$A$70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'POD1 - TEF'!$B$70:$BI$70</c:f>
              <c:numCache>
                <c:formatCode>#,##0.00_);\(#,##0.00\)</c:formatCode>
                <c:ptCount val="60"/>
                <c:pt idx="0">
                  <c:v>152</c:v>
                </c:pt>
                <c:pt idx="1">
                  <c:v>152</c:v>
                </c:pt>
                <c:pt idx="2">
                  <c:v>152</c:v>
                </c:pt>
                <c:pt idx="3">
                  <c:v>152</c:v>
                </c:pt>
                <c:pt idx="4">
                  <c:v>632</c:v>
                </c:pt>
                <c:pt idx="5">
                  <c:v>642</c:v>
                </c:pt>
                <c:pt idx="6">
                  <c:v>658</c:v>
                </c:pt>
                <c:pt idx="7">
                  <c:v>666</c:v>
                </c:pt>
                <c:pt idx="8">
                  <c:v>680</c:v>
                </c:pt>
                <c:pt idx="9">
                  <c:v>692</c:v>
                </c:pt>
                <c:pt idx="10">
                  <c:v>702</c:v>
                </c:pt>
                <c:pt idx="11">
                  <c:v>702</c:v>
                </c:pt>
                <c:pt idx="12">
                  <c:v>716</c:v>
                </c:pt>
                <c:pt idx="13">
                  <c:v>726</c:v>
                </c:pt>
                <c:pt idx="14">
                  <c:v>738</c:v>
                </c:pt>
                <c:pt idx="15">
                  <c:v>748</c:v>
                </c:pt>
                <c:pt idx="16">
                  <c:v>786</c:v>
                </c:pt>
                <c:pt idx="17">
                  <c:v>792</c:v>
                </c:pt>
                <c:pt idx="18">
                  <c:v>802</c:v>
                </c:pt>
                <c:pt idx="19">
                  <c:v>812</c:v>
                </c:pt>
                <c:pt idx="20">
                  <c:v>824</c:v>
                </c:pt>
                <c:pt idx="21">
                  <c:v>1042.5</c:v>
                </c:pt>
                <c:pt idx="22">
                  <c:v>1057.5</c:v>
                </c:pt>
                <c:pt idx="23">
                  <c:v>1072.5</c:v>
                </c:pt>
                <c:pt idx="24">
                  <c:v>1087.5</c:v>
                </c:pt>
                <c:pt idx="25">
                  <c:v>1105</c:v>
                </c:pt>
                <c:pt idx="26">
                  <c:v>1120</c:v>
                </c:pt>
                <c:pt idx="27">
                  <c:v>1137.5</c:v>
                </c:pt>
                <c:pt idx="28">
                  <c:v>1155</c:v>
                </c:pt>
                <c:pt idx="29">
                  <c:v>1175</c:v>
                </c:pt>
                <c:pt idx="30">
                  <c:v>1192.5</c:v>
                </c:pt>
                <c:pt idx="31">
                  <c:v>1212.5</c:v>
                </c:pt>
                <c:pt idx="32">
                  <c:v>1232.5</c:v>
                </c:pt>
                <c:pt idx="33">
                  <c:v>1252.5</c:v>
                </c:pt>
                <c:pt idx="34">
                  <c:v>1272.5</c:v>
                </c:pt>
                <c:pt idx="35">
                  <c:v>1295</c:v>
                </c:pt>
                <c:pt idx="36">
                  <c:v>1317.5</c:v>
                </c:pt>
                <c:pt idx="37">
                  <c:v>1340</c:v>
                </c:pt>
                <c:pt idx="38">
                  <c:v>1362.5</c:v>
                </c:pt>
                <c:pt idx="39">
                  <c:v>1387.5</c:v>
                </c:pt>
                <c:pt idx="40">
                  <c:v>1412.5</c:v>
                </c:pt>
                <c:pt idx="41">
                  <c:v>1437.5</c:v>
                </c:pt>
                <c:pt idx="42">
                  <c:v>1465</c:v>
                </c:pt>
                <c:pt idx="43">
                  <c:v>1492.5</c:v>
                </c:pt>
                <c:pt idx="44">
                  <c:v>1520</c:v>
                </c:pt>
                <c:pt idx="45">
                  <c:v>1550</c:v>
                </c:pt>
                <c:pt idx="46">
                  <c:v>1580</c:v>
                </c:pt>
                <c:pt idx="47">
                  <c:v>1610</c:v>
                </c:pt>
                <c:pt idx="48">
                  <c:v>1642.5</c:v>
                </c:pt>
                <c:pt idx="49">
                  <c:v>1675</c:v>
                </c:pt>
                <c:pt idx="50">
                  <c:v>1707.5</c:v>
                </c:pt>
                <c:pt idx="51">
                  <c:v>1742.5</c:v>
                </c:pt>
                <c:pt idx="52">
                  <c:v>1777.5</c:v>
                </c:pt>
                <c:pt idx="53">
                  <c:v>1812.5</c:v>
                </c:pt>
                <c:pt idx="54">
                  <c:v>1850</c:v>
                </c:pt>
                <c:pt idx="55">
                  <c:v>1887.5</c:v>
                </c:pt>
                <c:pt idx="56">
                  <c:v>1925</c:v>
                </c:pt>
                <c:pt idx="57">
                  <c:v>1965</c:v>
                </c:pt>
                <c:pt idx="58">
                  <c:v>2005</c:v>
                </c:pt>
                <c:pt idx="59">
                  <c:v>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E1-41E7-AA79-897F34669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'POD13 - REL'!$A$12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REL'!$B$12:$BI$12</c:f>
              <c:numCache>
                <c:formatCode>#,##0_);\(#,##0\)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26088.125</c:v>
                </c:pt>
                <c:pt idx="5">
                  <c:v>2361.75</c:v>
                </c:pt>
                <c:pt idx="6">
                  <c:v>0</c:v>
                </c:pt>
                <c:pt idx="7">
                  <c:v>0</c:v>
                </c:pt>
                <c:pt idx="8">
                  <c:v>60593.125</c:v>
                </c:pt>
                <c:pt idx="9">
                  <c:v>42880</c:v>
                </c:pt>
                <c:pt idx="10">
                  <c:v>60241.375</c:v>
                </c:pt>
                <c:pt idx="11">
                  <c:v>60241.375</c:v>
                </c:pt>
                <c:pt idx="12">
                  <c:v>86262.5</c:v>
                </c:pt>
                <c:pt idx="13">
                  <c:v>95081.375</c:v>
                </c:pt>
                <c:pt idx="14">
                  <c:v>101950.88499999999</c:v>
                </c:pt>
                <c:pt idx="15">
                  <c:v>115677.5502</c:v>
                </c:pt>
                <c:pt idx="16">
                  <c:v>141638</c:v>
                </c:pt>
                <c:pt idx="17">
                  <c:v>171051</c:v>
                </c:pt>
                <c:pt idx="18">
                  <c:v>175266.09845548053</c:v>
                </c:pt>
                <c:pt idx="19">
                  <c:v>179596.23806143063</c:v>
                </c:pt>
                <c:pt idx="20">
                  <c:v>184042.444166484</c:v>
                </c:pt>
                <c:pt idx="21">
                  <c:v>188606.1709119681</c:v>
                </c:pt>
                <c:pt idx="22">
                  <c:v>193289.21742754948</c:v>
                </c:pt>
                <c:pt idx="23">
                  <c:v>198093.6649031475</c:v>
                </c:pt>
                <c:pt idx="24">
                  <c:v>203021.82938563128</c:v>
                </c:pt>
                <c:pt idx="25">
                  <c:v>208076.22643106341</c:v>
                </c:pt>
                <c:pt idx="26">
                  <c:v>213259.5447055691</c:v>
                </c:pt>
                <c:pt idx="27">
                  <c:v>218574.62635021127</c:v>
                </c:pt>
                <c:pt idx="28">
                  <c:v>224024.45246748193</c:v>
                </c:pt>
                <c:pt idx="29">
                  <c:v>229612.13249414886</c:v>
                </c:pt>
                <c:pt idx="30">
                  <c:v>235340.89653094474</c:v>
                </c:pt>
                <c:pt idx="31">
                  <c:v>241214.08992926939</c:v>
                </c:pt>
                <c:pt idx="32">
                  <c:v>247235.1696076566</c:v>
                </c:pt>
                <c:pt idx="33">
                  <c:v>253407.70170049526</c:v>
                </c:pt>
                <c:pt idx="34">
                  <c:v>259735.36023905675</c:v>
                </c:pt>
                <c:pt idx="35">
                  <c:v>266221.92663829197</c:v>
                </c:pt>
                <c:pt idx="36">
                  <c:v>272871.28981813323</c:v>
                </c:pt>
                <c:pt idx="37">
                  <c:v>279687.44682968326</c:v>
                </c:pt>
                <c:pt idx="38">
                  <c:v>286674.50388808106</c:v>
                </c:pt>
                <c:pt idx="39">
                  <c:v>293836.67773754545</c:v>
                </c:pt>
                <c:pt idx="40">
                  <c:v>301178.2972920264</c:v>
                </c:pt>
                <c:pt idx="41">
                  <c:v>308703.80550846085</c:v>
                </c:pt>
                <c:pt idx="42">
                  <c:v>316417.7614599294</c:v>
                </c:pt>
                <c:pt idx="43">
                  <c:v>324324.84258383076</c:v>
                </c:pt>
                <c:pt idx="44">
                  <c:v>332429.84708615998</c:v>
                </c:pt>
                <c:pt idx="45">
                  <c:v>340737.69648753159</c:v>
                </c:pt>
                <c:pt idx="46">
                  <c:v>349253.43830009172</c:v>
                </c:pt>
                <c:pt idx="47">
                  <c:v>357982.24882715708</c:v>
                </c:pt>
                <c:pt idx="48">
                  <c:v>366929.43607950758</c:v>
                </c:pt>
                <c:pt idx="49">
                  <c:v>376100.44280388701</c:v>
                </c:pt>
                <c:pt idx="50">
                  <c:v>385500.8496205422</c:v>
                </c:pt>
                <c:pt idx="51">
                  <c:v>395136.37826763984</c:v>
                </c:pt>
                <c:pt idx="52">
                  <c:v>405012.74533624906</c:v>
                </c:pt>
                <c:pt idx="53">
                  <c:v>415135.97054254526</c:v>
                </c:pt>
                <c:pt idx="54">
                  <c:v>425512.22406451131</c:v>
                </c:pt>
                <c:pt idx="55">
                  <c:v>436147.83030270645</c:v>
                </c:pt>
                <c:pt idx="56">
                  <c:v>447049.27173503366</c:v>
                </c:pt>
                <c:pt idx="57">
                  <c:v>458223.192867857</c:v>
                </c:pt>
                <c:pt idx="58">
                  <c:v>469676.40428587626</c:v>
                </c:pt>
                <c:pt idx="59">
                  <c:v>481415.88680322783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0-4A63-9537-1BCDE87BA483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BC0-4A63-9537-1BCDE87BA483}"/>
            </c:ext>
          </c:extLst>
        </c:ser>
        <c:ser>
          <c:idx val="3"/>
          <c:order val="3"/>
          <c:tx>
            <c:strRef>
              <c:f>'POD13 - REL'!$A$14</c:f>
              <c:strCache>
                <c:ptCount val="1"/>
                <c:pt idx="0">
                  <c:v>TPS THRESHOLD Per DC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REL'!$B$14:$BI$14</c:f>
              <c:numCache>
                <c:formatCode>#,##0_);\(#,##0\)</c:formatCode>
                <c:ptCount val="60"/>
                <c:pt idx="0">
                  <c:v>4000</c:v>
                </c:pt>
                <c:pt idx="1">
                  <c:v>4000</c:v>
                </c:pt>
                <c:pt idx="2">
                  <c:v>4000</c:v>
                </c:pt>
                <c:pt idx="3">
                  <c:v>4000</c:v>
                </c:pt>
                <c:pt idx="4">
                  <c:v>4000</c:v>
                </c:pt>
                <c:pt idx="5">
                  <c:v>4000</c:v>
                </c:pt>
                <c:pt idx="6">
                  <c:v>4000</c:v>
                </c:pt>
                <c:pt idx="7">
                  <c:v>4000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4000</c:v>
                </c:pt>
                <c:pt idx="49">
                  <c:v>4000</c:v>
                </c:pt>
                <c:pt idx="50">
                  <c:v>4000</c:v>
                </c:pt>
                <c:pt idx="51">
                  <c:v>4000</c:v>
                </c:pt>
                <c:pt idx="52">
                  <c:v>4000</c:v>
                </c:pt>
                <c:pt idx="53">
                  <c:v>4000</c:v>
                </c:pt>
                <c:pt idx="54">
                  <c:v>4000</c:v>
                </c:pt>
                <c:pt idx="55">
                  <c:v>4000</c:v>
                </c:pt>
                <c:pt idx="56">
                  <c:v>4000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BC0-4A63-9537-1BCDE87BA483}"/>
            </c:ext>
          </c:extLst>
        </c:ser>
        <c:ser>
          <c:idx val="4"/>
          <c:order val="4"/>
          <c:tx>
            <c:strRef>
              <c:f>'POD13 - REL'!$A$15</c:f>
              <c:strCache>
                <c:ptCount val="1"/>
                <c:pt idx="0">
                  <c:v>HYD-AAA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REL'!$B$15:$BI$15</c:f>
              <c:numCache>
                <c:formatCode>#,##0_);\(#,##0\)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280.36907937500001</c:v>
                </c:pt>
                <c:pt idx="5">
                  <c:v>25.381727250000001</c:v>
                </c:pt>
                <c:pt idx="6">
                  <c:v>0</c:v>
                </c:pt>
                <c:pt idx="7">
                  <c:v>0</c:v>
                </c:pt>
                <c:pt idx="8">
                  <c:v>651.19431437499998</c:v>
                </c:pt>
                <c:pt idx="9">
                  <c:v>460.83135999999996</c:v>
                </c:pt>
                <c:pt idx="10">
                  <c:v>647.414057125</c:v>
                </c:pt>
                <c:pt idx="11">
                  <c:v>647.414057125</c:v>
                </c:pt>
                <c:pt idx="12">
                  <c:v>927.06308749999994</c:v>
                </c:pt>
                <c:pt idx="13">
                  <c:v>1021.839537125</c:v>
                </c:pt>
                <c:pt idx="14">
                  <c:v>1095.666161095</c:v>
                </c:pt>
                <c:pt idx="15">
                  <c:v>1243.1866319993999</c:v>
                </c:pt>
                <c:pt idx="16">
                  <c:v>1522.1835859999999</c:v>
                </c:pt>
                <c:pt idx="17">
                  <c:v>1838.285097</c:v>
                </c:pt>
                <c:pt idx="18">
                  <c:v>1883.5847601010491</c:v>
                </c:pt>
                <c:pt idx="19">
                  <c:v>1930.1207704461949</c:v>
                </c:pt>
                <c:pt idx="20">
                  <c:v>1977.9041474572034</c:v>
                </c:pt>
                <c:pt idx="21">
                  <c:v>2026.950518790921</c:v>
                </c:pt>
                <c:pt idx="22">
                  <c:v>2077.279219693874</c:v>
                </c:pt>
                <c:pt idx="23">
                  <c:v>2128.9126167141262</c:v>
                </c:pt>
                <c:pt idx="24">
                  <c:v>2181.8756004073794</c:v>
                </c:pt>
                <c:pt idx="25">
                  <c:v>2236.1952054546382</c:v>
                </c:pt>
                <c:pt idx="26">
                  <c:v>2291.9003269507512</c:v>
                </c:pt>
                <c:pt idx="27">
                  <c:v>2349.0215093857205</c:v>
                </c:pt>
                <c:pt idx="28">
                  <c:v>2407.5907906680281</c:v>
                </c:pt>
                <c:pt idx="29">
                  <c:v>2467.6415879146175</c:v>
                </c:pt>
                <c:pt idx="30">
                  <c:v>2529.208615018063</c:v>
                </c:pt>
                <c:pt idx="31">
                  <c:v>2592.3278244698581</c:v>
                </c:pt>
                <c:pt idx="32">
                  <c:v>2657.0363677734854</c:v>
                </c:pt>
                <c:pt idx="33">
                  <c:v>2723.3725701752223</c:v>
                </c:pt>
                <c:pt idx="34">
                  <c:v>2791.375916489143</c:v>
                </c:pt>
                <c:pt idx="35">
                  <c:v>2861.0870455817239</c:v>
                </c:pt>
                <c:pt idx="36">
                  <c:v>2932.5477516754777</c:v>
                </c:pt>
                <c:pt idx="37">
                  <c:v>3005.8009910786059</c:v>
                </c:pt>
                <c:pt idx="38">
                  <c:v>3080.8908932852069</c:v>
                </c:pt>
                <c:pt idx="39">
                  <c:v>3157.8627756454007</c:v>
                </c:pt>
                <c:pt idx="40">
                  <c:v>3236.7631609974078</c:v>
                </c:pt>
                <c:pt idx="41">
                  <c:v>3317.6397977994288</c:v>
                </c:pt>
                <c:pt idx="42">
                  <c:v>3400.5416824098611</c:v>
                </c:pt>
                <c:pt idx="43">
                  <c:v>3485.5190832484291</c:v>
                </c:pt>
                <c:pt idx="44">
                  <c:v>3572.6235666349612</c:v>
                </c:pt>
                <c:pt idx="45">
                  <c:v>3661.9080241515016</c:v>
                </c:pt>
                <c:pt idx="46">
                  <c:v>3753.4267014110856</c:v>
                </c:pt>
                <c:pt idx="47">
                  <c:v>3847.2352281454569</c:v>
                </c:pt>
                <c:pt idx="48">
                  <c:v>3943.390649546468</c:v>
                </c:pt>
                <c:pt idx="49">
                  <c:v>4041.9514588133734</c:v>
                </c:pt>
                <c:pt idx="50">
                  <c:v>4142.9776308719665</c:v>
                </c:pt>
                <c:pt idx="51">
                  <c:v>4246.5306572423251</c:v>
                </c:pt>
                <c:pt idx="52">
                  <c:v>4352.6719741286688</c:v>
                </c:pt>
                <c:pt idx="53">
                  <c:v>4461.4662754207338</c:v>
                </c:pt>
                <c:pt idx="54">
                  <c:v>4572.979872021303</c:v>
                </c:pt>
                <c:pt idx="55">
                  <c:v>4687.2807322631861</c:v>
                </c:pt>
                <c:pt idx="56">
                  <c:v>4804.4385233364064</c:v>
                </c:pt>
                <c:pt idx="57">
                  <c:v>4924.5246537508592</c:v>
                </c:pt>
                <c:pt idx="58">
                  <c:v>5047.6123168603117</c:v>
                </c:pt>
                <c:pt idx="59">
                  <c:v>5173.7765354742896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0-4A63-9537-1BCDE87BA483}"/>
            </c:ext>
          </c:extLst>
        </c:ser>
        <c:ser>
          <c:idx val="5"/>
          <c:order val="5"/>
          <c:tx>
            <c:strRef>
              <c:f>'POD13 - REL'!$A$16</c:f>
              <c:strCache>
                <c:ptCount val="1"/>
                <c:pt idx="0">
                  <c:v>MUM-AAA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REL'!$B$16:$BI$16</c:f>
              <c:numCache>
                <c:formatCode>#,##0_);\(#,##0\)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25807.755920625001</c:v>
                </c:pt>
                <c:pt idx="5">
                  <c:v>2336.36827275</c:v>
                </c:pt>
                <c:pt idx="6">
                  <c:v>0</c:v>
                </c:pt>
                <c:pt idx="7">
                  <c:v>0</c:v>
                </c:pt>
                <c:pt idx="8">
                  <c:v>59941.930685625004</c:v>
                </c:pt>
                <c:pt idx="9">
                  <c:v>42419.168640000004</c:v>
                </c:pt>
                <c:pt idx="10">
                  <c:v>59593.960942875005</c:v>
                </c:pt>
                <c:pt idx="11">
                  <c:v>59593.960942875005</c:v>
                </c:pt>
                <c:pt idx="12">
                  <c:v>85335.436912500008</c:v>
                </c:pt>
                <c:pt idx="13">
                  <c:v>94059.535462875006</c:v>
                </c:pt>
                <c:pt idx="14">
                  <c:v>100855.218838905</c:v>
                </c:pt>
                <c:pt idx="15">
                  <c:v>114434.3635680006</c:v>
                </c:pt>
                <c:pt idx="16">
                  <c:v>140115.816414</c:v>
                </c:pt>
                <c:pt idx="17">
                  <c:v>169212.71490300001</c:v>
                </c:pt>
                <c:pt idx="18">
                  <c:v>173382.51369537949</c:v>
                </c:pt>
                <c:pt idx="19">
                  <c:v>177666.11729098443</c:v>
                </c:pt>
                <c:pt idx="20">
                  <c:v>182064.54001902681</c:v>
                </c:pt>
                <c:pt idx="21">
                  <c:v>186579.22039317718</c:v>
                </c:pt>
                <c:pt idx="22">
                  <c:v>191211.93820785562</c:v>
                </c:pt>
                <c:pt idx="23">
                  <c:v>195964.75228643339</c:v>
                </c:pt>
                <c:pt idx="24">
                  <c:v>200839.95378522392</c:v>
                </c:pt>
                <c:pt idx="25">
                  <c:v>205840.03122560878</c:v>
                </c:pt>
                <c:pt idx="26">
                  <c:v>210967.64437861837</c:v>
                </c:pt>
                <c:pt idx="27">
                  <c:v>216225.60484082557</c:v>
                </c:pt>
                <c:pt idx="28">
                  <c:v>221616.86167681392</c:v>
                </c:pt>
                <c:pt idx="29">
                  <c:v>227144.49090623425</c:v>
                </c:pt>
                <c:pt idx="30">
                  <c:v>232811.68791592668</c:v>
                </c:pt>
                <c:pt idx="31">
                  <c:v>238621.76210479953</c:v>
                </c:pt>
                <c:pt idx="32">
                  <c:v>244578.13323988311</c:v>
                </c:pt>
                <c:pt idx="33">
                  <c:v>250684.32913032005</c:v>
                </c:pt>
                <c:pt idx="34">
                  <c:v>256943.98432256762</c:v>
                </c:pt>
                <c:pt idx="35">
                  <c:v>263360.83959271025</c:v>
                </c:pt>
                <c:pt idx="36">
                  <c:v>269938.74206645775</c:v>
                </c:pt>
                <c:pt idx="37">
                  <c:v>276681.64583860466</c:v>
                </c:pt>
                <c:pt idx="38">
                  <c:v>283593.61299479584</c:v>
                </c:pt>
                <c:pt idx="39">
                  <c:v>290678.81496190006</c:v>
                </c:pt>
                <c:pt idx="40">
                  <c:v>297941.53413102898</c:v>
                </c:pt>
                <c:pt idx="41">
                  <c:v>305386.16571066144</c:v>
                </c:pt>
                <c:pt idx="42">
                  <c:v>313017.21977751958</c:v>
                </c:pt>
                <c:pt idx="43">
                  <c:v>320839.32350058237</c:v>
                </c:pt>
                <c:pt idx="44">
                  <c:v>328857.22351952503</c:v>
                </c:pt>
                <c:pt idx="45">
                  <c:v>337075.78846338013</c:v>
                </c:pt>
                <c:pt idx="46">
                  <c:v>345500.01159868063</c:v>
                </c:pt>
                <c:pt idx="47">
                  <c:v>354135.01359901164</c:v>
                </c:pt>
                <c:pt idx="48">
                  <c:v>362986.04542996112</c:v>
                </c:pt>
                <c:pt idx="49">
                  <c:v>372058.49134507368</c:v>
                </c:pt>
                <c:pt idx="50">
                  <c:v>381357.87198967027</c:v>
                </c:pt>
                <c:pt idx="51">
                  <c:v>390889.84761039756</c:v>
                </c:pt>
                <c:pt idx="52">
                  <c:v>400660.07336212043</c:v>
                </c:pt>
                <c:pt idx="53">
                  <c:v>410674.50426712452</c:v>
                </c:pt>
                <c:pt idx="54">
                  <c:v>420939.24419249</c:v>
                </c:pt>
                <c:pt idx="55">
                  <c:v>431460.54957044328</c:v>
                </c:pt>
                <c:pt idx="56">
                  <c:v>442244.83321169729</c:v>
                </c:pt>
                <c:pt idx="57">
                  <c:v>453298.66821410618</c:v>
                </c:pt>
                <c:pt idx="58">
                  <c:v>464628.79196901596</c:v>
                </c:pt>
                <c:pt idx="59">
                  <c:v>476242.11026775354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0-4A63-9537-1BCDE87BA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'POD13 - REL'!$A$11</c15:sqref>
                        </c15:formulaRef>
                      </c:ext>
                    </c:extLst>
                    <c:strCache>
                      <c:ptCount val="1"/>
                      <c:pt idx="0">
                        <c:v>Total SUBS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'POD13 - REL'!$B$7:$BI$7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'POD13 - REL'!$B$11:$BI$11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3115</c:v>
                      </c:pt>
                      <c:pt idx="5">
                        <c:v>282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7235</c:v>
                      </c:pt>
                      <c:pt idx="9">
                        <c:v>5120</c:v>
                      </c:pt>
                      <c:pt idx="10">
                        <c:v>7193</c:v>
                      </c:pt>
                      <c:pt idx="11">
                        <c:v>7193</c:v>
                      </c:pt>
                      <c:pt idx="12">
                        <c:v>10300</c:v>
                      </c:pt>
                      <c:pt idx="13">
                        <c:v>11353</c:v>
                      </c:pt>
                      <c:pt idx="14">
                        <c:v>12173.24</c:v>
                      </c:pt>
                      <c:pt idx="15">
                        <c:v>13812.2448</c:v>
                      </c:pt>
                      <c:pt idx="16">
                        <c:v>16912</c:v>
                      </c:pt>
                      <c:pt idx="17">
                        <c:v>20424</c:v>
                      </c:pt>
                      <c:pt idx="18">
                        <c:v>20927.295337967826</c:v>
                      </c:pt>
                      <c:pt idx="19">
                        <c:v>21444.326932708136</c:v>
                      </c:pt>
                      <c:pt idx="20">
                        <c:v>21975.217213908538</c:v>
                      </c:pt>
                      <c:pt idx="21">
                        <c:v>22520.139810384251</c:v>
                      </c:pt>
                      <c:pt idx="22">
                        <c:v>23079.309543587999</c:v>
                      </c:pt>
                      <c:pt idx="23">
                        <c:v>23652.974913808655</c:v>
                      </c:pt>
                      <c:pt idx="24">
                        <c:v>24241.412463955974</c:v>
                      </c:pt>
                      <c:pt idx="25">
                        <c:v>24844.922558932944</c:v>
                      </c:pt>
                      <c:pt idx="26">
                        <c:v>25463.826233500789</c:v>
                      </c:pt>
                      <c:pt idx="27">
                        <c:v>26098.462847786421</c:v>
                      </c:pt>
                      <c:pt idx="28">
                        <c:v>26749.188354326201</c:v>
                      </c:pt>
                      <c:pt idx="29">
                        <c:v>27416.374029152103</c:v>
                      </c:pt>
                      <c:pt idx="30">
                        <c:v>28100.405555933699</c:v>
                      </c:pt>
                      <c:pt idx="31">
                        <c:v>28801.682379614256</c:v>
                      </c:pt>
                      <c:pt idx="32">
                        <c:v>29520.617266585861</c:v>
                      </c:pt>
                      <c:pt idx="33">
                        <c:v>30257.636023939733</c:v>
                      </c:pt>
                      <c:pt idx="34">
                        <c:v>31013.177341976927</c:v>
                      </c:pt>
                      <c:pt idx="35">
                        <c:v>31787.692732930387</c:v>
                      </c:pt>
                      <c:pt idx="36">
                        <c:v>32581.646545448741</c:v>
                      </c:pt>
                      <c:pt idx="37">
                        <c:v>33395.516039365168</c:v>
                      </c:pt>
                      <c:pt idx="38">
                        <c:v>34229.791509024602</c:v>
                      </c:pt>
                      <c:pt idx="39">
                        <c:v>35084.976446274086</c:v>
                      </c:pt>
                      <c:pt idx="40">
                        <c:v>35961.587736361362</c:v>
                      </c:pt>
                      <c:pt idx="41">
                        <c:v>36860.155881607265</c:v>
                      </c:pt>
                      <c:pt idx="42">
                        <c:v>37781.225248946794</c:v>
                      </c:pt>
                      <c:pt idx="43">
                        <c:v>38725.354338367855</c:v>
                      </c:pt>
                      <c:pt idx="44">
                        <c:v>39693.11606998925</c:v>
                      </c:pt>
                      <c:pt idx="45">
                        <c:v>40685.098088063474</c:v>
                      </c:pt>
                      <c:pt idx="46">
                        <c:v>41701.903080607968</c:v>
                      </c:pt>
                      <c:pt idx="47">
                        <c:v>42744.149113690401</c:v>
                      </c:pt>
                      <c:pt idx="48">
                        <c:v>43812.469979642694</c:v>
                      </c:pt>
                      <c:pt idx="49">
                        <c:v>44907.515558673076</c:v>
                      </c:pt>
                      <c:pt idx="50">
                        <c:v>46029.952193497578</c:v>
                      </c:pt>
                      <c:pt idx="51">
                        <c:v>47180.463076733118</c:v>
                      </c:pt>
                      <c:pt idx="52">
                        <c:v>48359.7307864178</c:v>
                      </c:pt>
                      <c:pt idx="53">
                        <c:v>49568.474094632271</c:v>
                      </c:pt>
                      <c:pt idx="54">
                        <c:v>50807.429739046129</c:v>
                      </c:pt>
                      <c:pt idx="55">
                        <c:v>52077.352871964948</c:v>
                      </c:pt>
                      <c:pt idx="56">
                        <c:v>53379.017520601032</c:v>
                      </c:pt>
                      <c:pt idx="57">
                        <c:v>54713.217058848597</c:v>
                      </c:pt>
                      <c:pt idx="58">
                        <c:v>56080.764690850898</c:v>
                      </c:pt>
                      <c:pt idx="59">
                        <c:v>57482.493946654067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BC0-4A63-9537-1BCDE87BA483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POD13 (RELIANCE) - AAA DNS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'POD13 - REL'!$A$65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REL'!$B$64:$BI$64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REL'!$B$65:$BI$65</c:f>
              <c:numCache>
                <c:formatCode>#,##0_);\(#,##0\)</c:formatCode>
                <c:ptCount val="60"/>
                <c:pt idx="0">
                  <c:v>4000</c:v>
                </c:pt>
                <c:pt idx="1">
                  <c:v>4000</c:v>
                </c:pt>
                <c:pt idx="2">
                  <c:v>4000</c:v>
                </c:pt>
                <c:pt idx="3">
                  <c:v>4000</c:v>
                </c:pt>
                <c:pt idx="4">
                  <c:v>4000</c:v>
                </c:pt>
                <c:pt idx="5">
                  <c:v>4000</c:v>
                </c:pt>
                <c:pt idx="6">
                  <c:v>4000</c:v>
                </c:pt>
                <c:pt idx="7">
                  <c:v>4000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4000</c:v>
                </c:pt>
                <c:pt idx="49">
                  <c:v>4000</c:v>
                </c:pt>
                <c:pt idx="50">
                  <c:v>4000</c:v>
                </c:pt>
                <c:pt idx="51">
                  <c:v>4000</c:v>
                </c:pt>
                <c:pt idx="52">
                  <c:v>4000</c:v>
                </c:pt>
                <c:pt idx="53">
                  <c:v>4000</c:v>
                </c:pt>
                <c:pt idx="54">
                  <c:v>4000</c:v>
                </c:pt>
                <c:pt idx="55">
                  <c:v>4000</c:v>
                </c:pt>
                <c:pt idx="56">
                  <c:v>4000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3-4F8A-978E-74F6F42B7E00}"/>
            </c:ext>
          </c:extLst>
        </c:ser>
        <c:ser>
          <c:idx val="2"/>
          <c:order val="1"/>
          <c:tx>
            <c:strRef>
              <c:f>'POD13 - REL'!$A$68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REL'!$B$64:$BI$64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REL'!$B$68:$BI$68</c:f>
              <c:numCache>
                <c:formatCode>#,##0.00_);\(#,##0.00\)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3-4F8A-978E-74F6F42B7E00}"/>
            </c:ext>
          </c:extLst>
        </c:ser>
        <c:ser>
          <c:idx val="3"/>
          <c:order val="2"/>
          <c:tx>
            <c:strRef>
              <c:f>'POD13 - REL'!$A$69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REL'!$B$64:$BI$64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REL'!$B$69:$BI$69</c:f>
              <c:numCache>
                <c:formatCode>#,##0.00_);\(#,##0.00\)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36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81</c:v>
                </c:pt>
                <c:pt idx="9">
                  <c:v>57</c:v>
                </c:pt>
                <c:pt idx="10">
                  <c:v>80</c:v>
                </c:pt>
                <c:pt idx="11">
                  <c:v>80</c:v>
                </c:pt>
                <c:pt idx="12">
                  <c:v>115</c:v>
                </c:pt>
                <c:pt idx="13">
                  <c:v>127</c:v>
                </c:pt>
                <c:pt idx="14">
                  <c:v>137</c:v>
                </c:pt>
                <c:pt idx="15">
                  <c:v>154</c:v>
                </c:pt>
                <c:pt idx="16">
                  <c:v>189</c:v>
                </c:pt>
                <c:pt idx="17">
                  <c:v>228</c:v>
                </c:pt>
                <c:pt idx="18">
                  <c:v>233</c:v>
                </c:pt>
                <c:pt idx="19">
                  <c:v>239</c:v>
                </c:pt>
                <c:pt idx="20">
                  <c:v>245</c:v>
                </c:pt>
                <c:pt idx="21">
                  <c:v>628</c:v>
                </c:pt>
                <c:pt idx="22">
                  <c:v>643</c:v>
                </c:pt>
                <c:pt idx="23">
                  <c:v>660</c:v>
                </c:pt>
                <c:pt idx="24">
                  <c:v>675</c:v>
                </c:pt>
                <c:pt idx="25">
                  <c:v>692</c:v>
                </c:pt>
                <c:pt idx="26">
                  <c:v>710</c:v>
                </c:pt>
                <c:pt idx="27">
                  <c:v>727</c:v>
                </c:pt>
                <c:pt idx="28">
                  <c:v>747</c:v>
                </c:pt>
                <c:pt idx="29">
                  <c:v>764</c:v>
                </c:pt>
                <c:pt idx="30">
                  <c:v>784</c:v>
                </c:pt>
                <c:pt idx="31">
                  <c:v>804</c:v>
                </c:pt>
                <c:pt idx="32">
                  <c:v>824</c:v>
                </c:pt>
                <c:pt idx="33">
                  <c:v>843</c:v>
                </c:pt>
                <c:pt idx="34">
                  <c:v>866</c:v>
                </c:pt>
                <c:pt idx="35">
                  <c:v>885</c:v>
                </c:pt>
                <c:pt idx="36">
                  <c:v>908</c:v>
                </c:pt>
                <c:pt idx="37">
                  <c:v>930</c:v>
                </c:pt>
                <c:pt idx="38">
                  <c:v>955</c:v>
                </c:pt>
                <c:pt idx="39">
                  <c:v>977</c:v>
                </c:pt>
                <c:pt idx="40">
                  <c:v>1002</c:v>
                </c:pt>
                <c:pt idx="41">
                  <c:v>1026</c:v>
                </c:pt>
                <c:pt idx="42">
                  <c:v>1054</c:v>
                </c:pt>
                <c:pt idx="43">
                  <c:v>1078</c:v>
                </c:pt>
                <c:pt idx="44">
                  <c:v>1105</c:v>
                </c:pt>
                <c:pt idx="45">
                  <c:v>1133</c:v>
                </c:pt>
                <c:pt idx="46">
                  <c:v>1162</c:v>
                </c:pt>
                <c:pt idx="47">
                  <c:v>1192</c:v>
                </c:pt>
                <c:pt idx="48">
                  <c:v>1222</c:v>
                </c:pt>
                <c:pt idx="49">
                  <c:v>1251</c:v>
                </c:pt>
                <c:pt idx="50">
                  <c:v>1284</c:v>
                </c:pt>
                <c:pt idx="51">
                  <c:v>1316</c:v>
                </c:pt>
                <c:pt idx="52">
                  <c:v>1348</c:v>
                </c:pt>
                <c:pt idx="53">
                  <c:v>1380</c:v>
                </c:pt>
                <c:pt idx="54">
                  <c:v>1415</c:v>
                </c:pt>
                <c:pt idx="55">
                  <c:v>1452</c:v>
                </c:pt>
                <c:pt idx="56">
                  <c:v>1486</c:v>
                </c:pt>
                <c:pt idx="57">
                  <c:v>1523</c:v>
                </c:pt>
                <c:pt idx="58">
                  <c:v>1563</c:v>
                </c:pt>
                <c:pt idx="59">
                  <c:v>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83-4F8A-978E-74F6F42B7E00}"/>
            </c:ext>
          </c:extLst>
        </c:ser>
        <c:ser>
          <c:idx val="1"/>
          <c:order val="3"/>
          <c:tx>
            <c:strRef>
              <c:f>'POD13 - REL'!$A$67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'POD13 - REL'!$B$67:$BI$67</c:f>
              <c:numCache>
                <c:formatCode>#,##0.00_);\(#,##0.00\)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36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82</c:v>
                </c:pt>
                <c:pt idx="9">
                  <c:v>58</c:v>
                </c:pt>
                <c:pt idx="10">
                  <c:v>81</c:v>
                </c:pt>
                <c:pt idx="11">
                  <c:v>81</c:v>
                </c:pt>
                <c:pt idx="12">
                  <c:v>116</c:v>
                </c:pt>
                <c:pt idx="13">
                  <c:v>128</c:v>
                </c:pt>
                <c:pt idx="14">
                  <c:v>138</c:v>
                </c:pt>
                <c:pt idx="15">
                  <c:v>156</c:v>
                </c:pt>
                <c:pt idx="16">
                  <c:v>191</c:v>
                </c:pt>
                <c:pt idx="17">
                  <c:v>230</c:v>
                </c:pt>
                <c:pt idx="18">
                  <c:v>236</c:v>
                </c:pt>
                <c:pt idx="19">
                  <c:v>242</c:v>
                </c:pt>
                <c:pt idx="20">
                  <c:v>248</c:v>
                </c:pt>
                <c:pt idx="21">
                  <c:v>635</c:v>
                </c:pt>
                <c:pt idx="22">
                  <c:v>650</c:v>
                </c:pt>
                <c:pt idx="23">
                  <c:v>667.5</c:v>
                </c:pt>
                <c:pt idx="24">
                  <c:v>682.5</c:v>
                </c:pt>
                <c:pt idx="25">
                  <c:v>700</c:v>
                </c:pt>
                <c:pt idx="26">
                  <c:v>717.5</c:v>
                </c:pt>
                <c:pt idx="27">
                  <c:v>735</c:v>
                </c:pt>
                <c:pt idx="28">
                  <c:v>755</c:v>
                </c:pt>
                <c:pt idx="29">
                  <c:v>772.5</c:v>
                </c:pt>
                <c:pt idx="30">
                  <c:v>792.5</c:v>
                </c:pt>
                <c:pt idx="31">
                  <c:v>812.5</c:v>
                </c:pt>
                <c:pt idx="32">
                  <c:v>832.5</c:v>
                </c:pt>
                <c:pt idx="33">
                  <c:v>852.5</c:v>
                </c:pt>
                <c:pt idx="34">
                  <c:v>875</c:v>
                </c:pt>
                <c:pt idx="35">
                  <c:v>895</c:v>
                </c:pt>
                <c:pt idx="36">
                  <c:v>917.5</c:v>
                </c:pt>
                <c:pt idx="37">
                  <c:v>940</c:v>
                </c:pt>
                <c:pt idx="38">
                  <c:v>965</c:v>
                </c:pt>
                <c:pt idx="39">
                  <c:v>987.5</c:v>
                </c:pt>
                <c:pt idx="40">
                  <c:v>1012.5</c:v>
                </c:pt>
                <c:pt idx="41">
                  <c:v>1037.5</c:v>
                </c:pt>
                <c:pt idx="42">
                  <c:v>1065</c:v>
                </c:pt>
                <c:pt idx="43">
                  <c:v>1090</c:v>
                </c:pt>
                <c:pt idx="44">
                  <c:v>1117.5</c:v>
                </c:pt>
                <c:pt idx="45">
                  <c:v>1145</c:v>
                </c:pt>
                <c:pt idx="46">
                  <c:v>1175</c:v>
                </c:pt>
                <c:pt idx="47">
                  <c:v>1205</c:v>
                </c:pt>
                <c:pt idx="48">
                  <c:v>1235</c:v>
                </c:pt>
                <c:pt idx="49">
                  <c:v>1265</c:v>
                </c:pt>
                <c:pt idx="50">
                  <c:v>1297.5</c:v>
                </c:pt>
                <c:pt idx="51">
                  <c:v>1330</c:v>
                </c:pt>
                <c:pt idx="52">
                  <c:v>1362.5</c:v>
                </c:pt>
                <c:pt idx="53">
                  <c:v>1395</c:v>
                </c:pt>
                <c:pt idx="54">
                  <c:v>1430</c:v>
                </c:pt>
                <c:pt idx="55">
                  <c:v>1467.5</c:v>
                </c:pt>
                <c:pt idx="56">
                  <c:v>1502.5</c:v>
                </c:pt>
                <c:pt idx="57">
                  <c:v>1540</c:v>
                </c:pt>
                <c:pt idx="58">
                  <c:v>1580</c:v>
                </c:pt>
                <c:pt idx="59">
                  <c:v>1620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83-4F8A-978E-74F6F42B7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'POD3 - TELE2'!$A$11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TELE2'!$B$11:$BI$11</c:f>
              <c:numCache>
                <c:formatCode>#,##0_);\(#,##0\)</c:formatCode>
                <c:ptCount val="60"/>
                <c:pt idx="0">
                  <c:v>391887.424</c:v>
                </c:pt>
                <c:pt idx="1">
                  <c:v>413011.87840000005</c:v>
                </c:pt>
                <c:pt idx="2">
                  <c:v>432435.63520000002</c:v>
                </c:pt>
                <c:pt idx="3">
                  <c:v>451432.67840000003</c:v>
                </c:pt>
                <c:pt idx="4">
                  <c:v>475738.30400000006</c:v>
                </c:pt>
                <c:pt idx="5">
                  <c:v>499916.0576</c:v>
                </c:pt>
                <c:pt idx="6">
                  <c:v>524233.99680000002</c:v>
                </c:pt>
                <c:pt idx="7">
                  <c:v>602214.13120000006</c:v>
                </c:pt>
                <c:pt idx="8">
                  <c:v>624739.96799999999</c:v>
                </c:pt>
                <c:pt idx="9">
                  <c:v>642641.10080000001</c:v>
                </c:pt>
                <c:pt idx="10">
                  <c:v>664812.21120000002</c:v>
                </c:pt>
                <c:pt idx="11">
                  <c:v>664812.21120000002</c:v>
                </c:pt>
                <c:pt idx="12">
                  <c:v>684887.16800000006</c:v>
                </c:pt>
                <c:pt idx="13">
                  <c:v>707066.80320000008</c:v>
                </c:pt>
                <c:pt idx="14">
                  <c:v>733203.02197361575</c:v>
                </c:pt>
                <c:pt idx="15">
                  <c:v>761052.6279683063</c:v>
                </c:pt>
                <c:pt idx="16">
                  <c:v>792699.84000000008</c:v>
                </c:pt>
                <c:pt idx="17">
                  <c:v>800183.66720000003</c:v>
                </c:pt>
                <c:pt idx="18">
                  <c:v>816365.30809448031</c:v>
                </c:pt>
                <c:pt idx="19">
                  <c:v>832984.23698583595</c:v>
                </c:pt>
                <c:pt idx="20">
                  <c:v>850047.49127468991</c:v>
                </c:pt>
                <c:pt idx="21">
                  <c:v>867564.00622864556</c:v>
                </c:pt>
                <c:pt idx="22">
                  <c:v>885543.93945389544</c:v>
                </c:pt>
                <c:pt idx="23">
                  <c:v>903998.29927782074</c:v>
                </c:pt>
                <c:pt idx="24">
                  <c:v>922938.74083901511</c:v>
                </c:pt>
                <c:pt idx="25">
                  <c:v>942377.45516423066</c:v>
                </c:pt>
                <c:pt idx="26">
                  <c:v>962327.11010465107</c:v>
                </c:pt>
                <c:pt idx="27">
                  <c:v>982800.82041749498</c:v>
                </c:pt>
                <c:pt idx="28">
                  <c:v>1003812.1344038415</c:v>
                </c:pt>
                <c:pt idx="29">
                  <c:v>1025375.0300984487</c:v>
                </c:pt>
                <c:pt idx="30">
                  <c:v>1047503.9170977037</c:v>
                </c:pt>
                <c:pt idx="31">
                  <c:v>1070213.6418277055</c:v>
                </c:pt>
                <c:pt idx="32">
                  <c:v>1093519.4950106312</c:v>
                </c:pt>
                <c:pt idx="33">
                  <c:v>1117437.2206227388</c:v>
                </c:pt>
                <c:pt idx="34">
                  <c:v>1141983.025938364</c:v>
                </c:pt>
                <c:pt idx="35">
                  <c:v>1167173.5924248006</c:v>
                </c:pt>
                <c:pt idx="36">
                  <c:v>1193026.0873502956</c:v>
                </c:pt>
                <c:pt idx="37">
                  <c:v>1219558.1760238092</c:v>
                </c:pt>
                <c:pt idx="38">
                  <c:v>1246788.0346181206</c:v>
                </c:pt>
                <c:pt idx="39">
                  <c:v>1274734.3635478981</c:v>
                </c:pt>
                <c:pt idx="40">
                  <c:v>1303416.4013864947</c:v>
                </c:pt>
                <c:pt idx="41">
                  <c:v>1332853.9393131954</c:v>
                </c:pt>
                <c:pt idx="42">
                  <c:v>1363067.3360878984</c:v>
                </c:pt>
                <c:pt idx="43">
                  <c:v>1394077.5335539298</c:v>
                </c:pt>
                <c:pt idx="44">
                  <c:v>1425906.0726724861</c:v>
                </c:pt>
                <c:pt idx="45">
                  <c:v>1458575.1100942772</c:v>
                </c:pt>
                <c:pt idx="46">
                  <c:v>1492107.4352758063</c:v>
                </c:pt>
                <c:pt idx="47">
                  <c:v>1526526.4881490692</c:v>
                </c:pt>
                <c:pt idx="48">
                  <c:v>1561856.3773548543</c:v>
                </c:pt>
                <c:pt idx="49">
                  <c:v>1598121.8990509084</c:v>
                </c:pt>
                <c:pt idx="50">
                  <c:v>1635348.5563073021</c:v>
                </c:pt>
                <c:pt idx="51">
                  <c:v>1673562.579102265</c:v>
                </c:pt>
                <c:pt idx="52">
                  <c:v>1712669.5967517975</c:v>
                </c:pt>
                <c:pt idx="53">
                  <c:v>1752690.4763808339</c:v>
                </c:pt>
                <c:pt idx="54">
                  <c:v>1793646.5727412493</c:v>
                </c:pt>
                <c:pt idx="55">
                  <c:v>1835559.7396065462</c:v>
                </c:pt>
                <c:pt idx="56">
                  <c:v>1878452.3414328122</c:v>
                </c:pt>
                <c:pt idx="57">
                  <c:v>1922347.265292174</c:v>
                </c:pt>
                <c:pt idx="58">
                  <c:v>1967267.933085114</c:v>
                </c:pt>
                <c:pt idx="59">
                  <c:v>2013238.3140381661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3-456A-9DE2-D0378CE4ADBC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0B3-456A-9DE2-D0378CE4ADBC}"/>
            </c:ext>
          </c:extLst>
        </c:ser>
        <c:ser>
          <c:idx val="3"/>
          <c:order val="3"/>
          <c:tx>
            <c:strRef>
              <c:f>'POD3 - TELE2'!$A$13</c:f>
              <c:strCache>
                <c:ptCount val="1"/>
                <c:pt idx="0">
                  <c:v>TPS THRESHOLD Per DC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TELE2'!$B$13:$BI$13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0B3-456A-9DE2-D0378CE4ADBC}"/>
            </c:ext>
          </c:extLst>
        </c:ser>
        <c:ser>
          <c:idx val="4"/>
          <c:order val="4"/>
          <c:tx>
            <c:strRef>
              <c:f>'POD3 - TELE2'!$A$14</c:f>
              <c:strCache>
                <c:ptCount val="1"/>
                <c:pt idx="0">
                  <c:v>AMS-AAA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TELE2'!$B$14:$BI$14</c:f>
              <c:numCache>
                <c:formatCode>#,##0_);\(#,##0\)</c:formatCode>
                <c:ptCount val="60"/>
                <c:pt idx="0">
                  <c:v>194659.81042149119</c:v>
                </c:pt>
                <c:pt idx="1">
                  <c:v>205152.82968398594</c:v>
                </c:pt>
                <c:pt idx="2">
                  <c:v>214801.07197195778</c:v>
                </c:pt>
                <c:pt idx="3">
                  <c:v>224237.35545902594</c:v>
                </c:pt>
                <c:pt idx="4">
                  <c:v>236310.53816843522</c:v>
                </c:pt>
                <c:pt idx="5">
                  <c:v>248320.20381209088</c:v>
                </c:pt>
                <c:pt idx="6">
                  <c:v>260399.50297968384</c:v>
                </c:pt>
                <c:pt idx="7">
                  <c:v>299134.09166336257</c:v>
                </c:pt>
                <c:pt idx="8">
                  <c:v>310323.21091683838</c:v>
                </c:pt>
                <c:pt idx="9">
                  <c:v>319215.12962555903</c:v>
                </c:pt>
                <c:pt idx="10">
                  <c:v>330228.04783366655</c:v>
                </c:pt>
                <c:pt idx="11">
                  <c:v>330228.04783366655</c:v>
                </c:pt>
                <c:pt idx="12">
                  <c:v>340199.75666019844</c:v>
                </c:pt>
                <c:pt idx="13">
                  <c:v>351216.90933935618</c:v>
                </c:pt>
                <c:pt idx="14">
                  <c:v>364199.39124621789</c:v>
                </c:pt>
                <c:pt idx="15">
                  <c:v>378032.95336440339</c:v>
                </c:pt>
                <c:pt idx="16">
                  <c:v>393752.87678419205</c:v>
                </c:pt>
                <c:pt idx="17">
                  <c:v>397470.27186951938</c:v>
                </c:pt>
                <c:pt idx="18">
                  <c:v>405508.078024861</c:v>
                </c:pt>
                <c:pt idx="19">
                  <c:v>413763.09553570498</c:v>
                </c:pt>
                <c:pt idx="20">
                  <c:v>422238.8200464308</c:v>
                </c:pt>
                <c:pt idx="21">
                  <c:v>430939.68991711648</c:v>
                </c:pt>
                <c:pt idx="22">
                  <c:v>439870.75067250885</c:v>
                </c:pt>
                <c:pt idx="23">
                  <c:v>449037.47041081637</c:v>
                </c:pt>
                <c:pt idx="24">
                  <c:v>458445.63851677079</c:v>
                </c:pt>
                <c:pt idx="25">
                  <c:v>468101.31056350627</c:v>
                </c:pt>
                <c:pt idx="26">
                  <c:v>478010.77897420066</c:v>
                </c:pt>
                <c:pt idx="27">
                  <c:v>488180.55816089571</c:v>
                </c:pt>
                <c:pt idx="28">
                  <c:v>498617.37788718683</c:v>
                </c:pt>
                <c:pt idx="29">
                  <c:v>509328.18137561582</c:v>
                </c:pt>
                <c:pt idx="30">
                  <c:v>520320.12621565635</c:v>
                </c:pt>
                <c:pt idx="31">
                  <c:v>531600.58698049688</c:v>
                </c:pt>
                <c:pt idx="32">
                  <c:v>543177.15893576178</c:v>
                </c:pt>
                <c:pt idx="33">
                  <c:v>555057.6624891652</c:v>
                </c:pt>
                <c:pt idx="34">
                  <c:v>567250.14817960269</c:v>
                </c:pt>
                <c:pt idx="35">
                  <c:v>579762.90208889812</c:v>
                </c:pt>
                <c:pt idx="36">
                  <c:v>592604.45160777075</c:v>
                </c:pt>
                <c:pt idx="37">
                  <c:v>605783.57151561545</c:v>
                </c:pt>
                <c:pt idx="38">
                  <c:v>619309.29035004438</c:v>
                </c:pt>
                <c:pt idx="39">
                  <c:v>633190.89705209341</c:v>
                </c:pt>
                <c:pt idx="40">
                  <c:v>647437.9478790249</c:v>
                </c:pt>
                <c:pt idx="41">
                  <c:v>662060.27358061983</c:v>
                </c:pt>
                <c:pt idx="42">
                  <c:v>677067.98683745798</c:v>
                </c:pt>
                <c:pt idx="43">
                  <c:v>692471.48996153544</c:v>
                </c:pt>
                <c:pt idx="44">
                  <c:v>708281.48286095343</c:v>
                </c:pt>
                <c:pt idx="45">
                  <c:v>724508.97127144772</c:v>
                </c:pt>
                <c:pt idx="46">
                  <c:v>741165.27525845252</c:v>
                </c:pt>
                <c:pt idx="47">
                  <c:v>758262.03799406067</c:v>
                </c:pt>
                <c:pt idx="48">
                  <c:v>775811.2348139371</c:v>
                </c:pt>
                <c:pt idx="49">
                  <c:v>793825.18255978357</c:v>
                </c:pt>
                <c:pt idx="50">
                  <c:v>812316.54921347706</c:v>
                </c:pt>
                <c:pt idx="51">
                  <c:v>831298.36382947757</c:v>
                </c:pt>
                <c:pt idx="52">
                  <c:v>850723.75024302048</c:v>
                </c:pt>
                <c:pt idx="53">
                  <c:v>870603.07365169807</c:v>
                </c:pt>
                <c:pt idx="54">
                  <c:v>890946.94146900973</c:v>
                </c:pt>
                <c:pt idx="55">
                  <c:v>911766.20898437419</c:v>
                </c:pt>
                <c:pt idx="56">
                  <c:v>933071.98515540385</c:v>
                </c:pt>
                <c:pt idx="57">
                  <c:v>954875.63853553671</c:v>
                </c:pt>
                <c:pt idx="58">
                  <c:v>977188.80334018357</c:v>
                </c:pt>
                <c:pt idx="59">
                  <c:v>1000023.3856546312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B3-456A-9DE2-D0378CE4ADBC}"/>
            </c:ext>
          </c:extLst>
        </c:ser>
        <c:ser>
          <c:idx val="5"/>
          <c:order val="5"/>
          <c:tx>
            <c:strRef>
              <c:f>'POD3 - TELE2'!$A$15</c:f>
              <c:strCache>
                <c:ptCount val="1"/>
                <c:pt idx="0">
                  <c:v>LON-AAA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TELE2'!$B$15:$BI$15</c:f>
              <c:numCache>
                <c:formatCode>#,##0_);\(#,##0\)</c:formatCode>
                <c:ptCount val="60"/>
                <c:pt idx="0">
                  <c:v>197227.61357850878</c:v>
                </c:pt>
                <c:pt idx="1">
                  <c:v>207859.04871601408</c:v>
                </c:pt>
                <c:pt idx="2">
                  <c:v>217634.56322804221</c:v>
                </c:pt>
                <c:pt idx="3">
                  <c:v>227195.32294097409</c:v>
                </c:pt>
                <c:pt idx="4">
                  <c:v>239427.76583156482</c:v>
                </c:pt>
                <c:pt idx="5">
                  <c:v>251595.85378790909</c:v>
                </c:pt>
                <c:pt idx="6">
                  <c:v>263834.49382031616</c:v>
                </c:pt>
                <c:pt idx="7">
                  <c:v>303080.03953663743</c:v>
                </c:pt>
                <c:pt idx="8">
                  <c:v>314416.75708316156</c:v>
                </c:pt>
                <c:pt idx="9">
                  <c:v>323425.97117444093</c:v>
                </c:pt>
                <c:pt idx="10">
                  <c:v>334584.16336633341</c:v>
                </c:pt>
                <c:pt idx="11">
                  <c:v>334584.16336633341</c:v>
                </c:pt>
                <c:pt idx="12">
                  <c:v>344687.41133980162</c:v>
                </c:pt>
                <c:pt idx="13">
                  <c:v>355849.89386064385</c:v>
                </c:pt>
                <c:pt idx="14">
                  <c:v>369003.6307273978</c:v>
                </c:pt>
                <c:pt idx="15">
                  <c:v>383019.67460390285</c:v>
                </c:pt>
                <c:pt idx="16">
                  <c:v>398946.96321580798</c:v>
                </c:pt>
                <c:pt idx="17">
                  <c:v>402713.39533048059</c:v>
                </c:pt>
                <c:pt idx="18">
                  <c:v>410857.23006961925</c:v>
                </c:pt>
                <c:pt idx="19">
                  <c:v>419221.1414501309</c:v>
                </c:pt>
                <c:pt idx="20">
                  <c:v>427808.67122825905</c:v>
                </c:pt>
                <c:pt idx="21">
                  <c:v>436624.31631152902</c:v>
                </c:pt>
                <c:pt idx="22">
                  <c:v>445673.18878138653</c:v>
                </c:pt>
                <c:pt idx="23">
                  <c:v>454960.82886700431</c:v>
                </c:pt>
                <c:pt idx="24">
                  <c:v>464493.10232224432</c:v>
                </c:pt>
                <c:pt idx="25">
                  <c:v>474276.14460072434</c:v>
                </c:pt>
                <c:pt idx="26">
                  <c:v>484316.33113045036</c:v>
                </c:pt>
                <c:pt idx="27">
                  <c:v>494620.26225659926</c:v>
                </c:pt>
                <c:pt idx="28">
                  <c:v>505194.75651665457</c:v>
                </c:pt>
                <c:pt idx="29">
                  <c:v>516046.84872283286</c:v>
                </c:pt>
                <c:pt idx="30">
                  <c:v>527183.79088204727</c:v>
                </c:pt>
                <c:pt idx="31">
                  <c:v>538613.05484720867</c:v>
                </c:pt>
                <c:pt idx="32">
                  <c:v>550342.33607486938</c:v>
                </c:pt>
                <c:pt idx="33">
                  <c:v>562379.55813357362</c:v>
                </c:pt>
                <c:pt idx="34">
                  <c:v>574732.87775876117</c:v>
                </c:pt>
                <c:pt idx="35">
                  <c:v>587410.69033590239</c:v>
                </c:pt>
                <c:pt idx="36">
                  <c:v>600421.63574252476</c:v>
                </c:pt>
                <c:pt idx="37">
                  <c:v>613774.60450819379</c:v>
                </c:pt>
                <c:pt idx="38">
                  <c:v>627478.74426807615</c:v>
                </c:pt>
                <c:pt idx="39">
                  <c:v>641543.46649580461</c:v>
                </c:pt>
                <c:pt idx="40">
                  <c:v>655978.45350746973</c:v>
                </c:pt>
                <c:pt idx="41">
                  <c:v>670793.66573257558</c:v>
                </c:pt>
                <c:pt idx="42">
                  <c:v>685999.34925044025</c:v>
                </c:pt>
                <c:pt idx="43">
                  <c:v>701606.04359239421</c:v>
                </c:pt>
                <c:pt idx="44">
                  <c:v>717624.58981153253</c:v>
                </c:pt>
                <c:pt idx="45">
                  <c:v>734066.13882282935</c:v>
                </c:pt>
                <c:pt idx="46">
                  <c:v>750942.16001735372</c:v>
                </c:pt>
                <c:pt idx="47">
                  <c:v>768264.45015500858</c:v>
                </c:pt>
                <c:pt idx="48">
                  <c:v>786045.14254091703</c:v>
                </c:pt>
                <c:pt idx="49">
                  <c:v>804296.71649112471</c:v>
                </c:pt>
                <c:pt idx="50">
                  <c:v>823032.00709382491</c:v>
                </c:pt>
                <c:pt idx="51">
                  <c:v>842264.21527278726</c:v>
                </c:pt>
                <c:pt idx="52">
                  <c:v>861945.84650877689</c:v>
                </c:pt>
                <c:pt idx="53">
                  <c:v>882087.40272913571</c:v>
                </c:pt>
                <c:pt idx="54">
                  <c:v>902699.63127223949</c:v>
                </c:pt>
                <c:pt idx="55">
                  <c:v>923793.53062217205</c:v>
                </c:pt>
                <c:pt idx="56">
                  <c:v>945380.35627740819</c:v>
                </c:pt>
                <c:pt idx="57">
                  <c:v>967471.62675663712</c:v>
                </c:pt>
                <c:pt idx="58">
                  <c:v>990079.12974493031</c:v>
                </c:pt>
                <c:pt idx="59">
                  <c:v>1013214.9283835348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B3-456A-9DE2-D0378CE4A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'POD3 - TELE2'!$A$10</c15:sqref>
                        </c15:formulaRef>
                      </c:ext>
                    </c:extLst>
                    <c:strCache>
                      <c:ptCount val="1"/>
                      <c:pt idx="0">
                        <c:v>Total SUBS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'POD3 - TELE2'!$B$7:$BI$7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'POD3 - TELE2'!$B$10:$BI$10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827465</c:v>
                      </c:pt>
                      <c:pt idx="1">
                        <c:v>872069</c:v>
                      </c:pt>
                      <c:pt idx="2">
                        <c:v>913082</c:v>
                      </c:pt>
                      <c:pt idx="3">
                        <c:v>953194</c:v>
                      </c:pt>
                      <c:pt idx="4">
                        <c:v>1004515.0000000001</c:v>
                      </c:pt>
                      <c:pt idx="5">
                        <c:v>1055566</c:v>
                      </c:pt>
                      <c:pt idx="6">
                        <c:v>1106913</c:v>
                      </c:pt>
                      <c:pt idx="7">
                        <c:v>1271567</c:v>
                      </c:pt>
                      <c:pt idx="8">
                        <c:v>1319130</c:v>
                      </c:pt>
                      <c:pt idx="9">
                        <c:v>1356928</c:v>
                      </c:pt>
                      <c:pt idx="10">
                        <c:v>1403742</c:v>
                      </c:pt>
                      <c:pt idx="11">
                        <c:v>1403742</c:v>
                      </c:pt>
                      <c:pt idx="12">
                        <c:v>1446130</c:v>
                      </c:pt>
                      <c:pt idx="13">
                        <c:v>1492962</c:v>
                      </c:pt>
                      <c:pt idx="14">
                        <c:v>1548148.2727483439</c:v>
                      </c:pt>
                      <c:pt idx="15">
                        <c:v>1606952.3394601061</c:v>
                      </c:pt>
                      <c:pt idx="16">
                        <c:v>1673775</c:v>
                      </c:pt>
                      <c:pt idx="17">
                        <c:v>1689577</c:v>
                      </c:pt>
                      <c:pt idx="18">
                        <c:v>1723744.3160778722</c:v>
                      </c:pt>
                      <c:pt idx="19">
                        <c:v>1758834.9598518496</c:v>
                      </c:pt>
                      <c:pt idx="20">
                        <c:v>1794863.7906982473</c:v>
                      </c:pt>
                      <c:pt idx="21">
                        <c:v>1831849.675313863</c:v>
                      </c:pt>
                      <c:pt idx="22">
                        <c:v>1869814.0613469074</c:v>
                      </c:pt>
                      <c:pt idx="23">
                        <c:v>1908780.192731885</c:v>
                      </c:pt>
                      <c:pt idx="24">
                        <c:v>1948772.6791364339</c:v>
                      </c:pt>
                      <c:pt idx="25">
                        <c:v>1989817.2617487977</c:v>
                      </c:pt>
                      <c:pt idx="26">
                        <c:v>2031940.6885655639</c:v>
                      </c:pt>
                      <c:pt idx="27">
                        <c:v>2075170.6512193729</c:v>
                      </c:pt>
                      <c:pt idx="28">
                        <c:v>2119535.7567648678</c:v>
                      </c:pt>
                      <c:pt idx="29">
                        <c:v>2165065.5196335488</c:v>
                      </c:pt>
                      <c:pt idx="30">
                        <c:v>2211790.365493462</c:v>
                      </c:pt>
                      <c:pt idx="31">
                        <c:v>2259741.6423726887</c:v>
                      </c:pt>
                      <c:pt idx="32">
                        <c:v>2308951.6364244744</c:v>
                      </c:pt>
                      <c:pt idx="33">
                        <c:v>2359453.5908419313</c:v>
                      </c:pt>
                      <c:pt idx="34">
                        <c:v>2411281.7270658021</c:v>
                      </c:pt>
                      <c:pt idx="35">
                        <c:v>2464471.2677888526</c:v>
                      </c:pt>
                      <c:pt idx="36">
                        <c:v>2519058.4614659958</c:v>
                      </c:pt>
                      <c:pt idx="37">
                        <c:v>2575080.6081583807</c:v>
                      </c:pt>
                      <c:pt idx="38">
                        <c:v>2632576.0866092076</c:v>
                      </c:pt>
                      <c:pt idx="39">
                        <c:v>2691584.382491339</c:v>
                      </c:pt>
                      <c:pt idx="40">
                        <c:v>2752146.1177924299</c:v>
                      </c:pt>
                      <c:pt idx="41">
                        <c:v>2814303.0813200916</c:v>
                      </c:pt>
                      <c:pt idx="42">
                        <c:v>2878098.260320731</c:v>
                      </c:pt>
                      <c:pt idx="43">
                        <c:v>2943575.8732135342</c:v>
                      </c:pt>
                      <c:pt idx="44">
                        <c:v>3010781.4034469719</c:v>
                      </c:pt>
                      <c:pt idx="45">
                        <c:v>3079761.6344896052</c:v>
                      </c:pt>
                      <c:pt idx="46">
                        <c:v>3150564.685970875</c:v>
                      </c:pt>
                      <c:pt idx="47">
                        <c:v>3223240.0509904334</c:v>
                      </c:pt>
                      <c:pt idx="48">
                        <c:v>3297838.634617513</c:v>
                      </c:pt>
                      <c:pt idx="49">
                        <c:v>3374412.7936041136</c:v>
                      </c:pt>
                      <c:pt idx="50">
                        <c:v>3453016.3773380532</c:v>
                      </c:pt>
                      <c:pt idx="51">
                        <c:v>3533704.7700639041</c:v>
                      </c:pt>
                      <c:pt idx="52">
                        <c:v>3616278.7093576803</c:v>
                      </c:pt>
                      <c:pt idx="53">
                        <c:v>3700782.2558716931</c:v>
                      </c:pt>
                      <c:pt idx="54">
                        <c:v>3787260.4998759488</c:v>
                      </c:pt>
                      <c:pt idx="55">
                        <c:v>3875759.5853178762</c:v>
                      </c:pt>
                      <c:pt idx="56">
                        <c:v>3966326.734444282</c:v>
                      </c:pt>
                      <c:pt idx="57">
                        <c:v>4059010.272998678</c:v>
                      </c:pt>
                      <c:pt idx="58">
                        <c:v>4153859.6560074198</c:v>
                      </c:pt>
                      <c:pt idx="59">
                        <c:v>4250925.494168425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0B3-456A-9DE2-D0378CE4ADBC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POD3 (Tele2) - AAA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'POD3 - TELE2'!$A$64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444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TELE2'!$B$64:$BI$64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  <c:pt idx="38">
                  <c:v>5000</c:v>
                </c:pt>
                <c:pt idx="39">
                  <c:v>5000</c:v>
                </c:pt>
                <c:pt idx="40">
                  <c:v>5000</c:v>
                </c:pt>
                <c:pt idx="41">
                  <c:v>5000</c:v>
                </c:pt>
                <c:pt idx="42">
                  <c:v>5000</c:v>
                </c:pt>
                <c:pt idx="43">
                  <c:v>5000</c:v>
                </c:pt>
                <c:pt idx="44">
                  <c:v>5000</c:v>
                </c:pt>
                <c:pt idx="45">
                  <c:v>6000</c:v>
                </c:pt>
                <c:pt idx="46">
                  <c:v>6000</c:v>
                </c:pt>
                <c:pt idx="47">
                  <c:v>6000</c:v>
                </c:pt>
                <c:pt idx="48">
                  <c:v>6000</c:v>
                </c:pt>
                <c:pt idx="49">
                  <c:v>6000</c:v>
                </c:pt>
                <c:pt idx="50">
                  <c:v>6000</c:v>
                </c:pt>
                <c:pt idx="51">
                  <c:v>6000</c:v>
                </c:pt>
                <c:pt idx="52">
                  <c:v>6000</c:v>
                </c:pt>
                <c:pt idx="53">
                  <c:v>7000</c:v>
                </c:pt>
                <c:pt idx="54">
                  <c:v>7000</c:v>
                </c:pt>
                <c:pt idx="55">
                  <c:v>7000</c:v>
                </c:pt>
                <c:pt idx="56">
                  <c:v>7000</c:v>
                </c:pt>
                <c:pt idx="57">
                  <c:v>7000</c:v>
                </c:pt>
                <c:pt idx="58">
                  <c:v>7000</c:v>
                </c:pt>
                <c:pt idx="59">
                  <c:v>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7-44A8-AE3F-6B7D1CE5CA13}"/>
            </c:ext>
          </c:extLst>
        </c:ser>
        <c:ser>
          <c:idx val="2"/>
          <c:order val="1"/>
          <c:tx>
            <c:strRef>
              <c:f>'POD3 - TELE2'!$A$67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4445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TELE2'!$B$67:$BI$67</c:f>
              <c:numCache>
                <c:formatCode>#,##0.00_);\(#,##0.00\)</c:formatCode>
                <c:ptCount val="60"/>
                <c:pt idx="0">
                  <c:v>541</c:v>
                </c:pt>
                <c:pt idx="1">
                  <c:v>570</c:v>
                </c:pt>
                <c:pt idx="2">
                  <c:v>597</c:v>
                </c:pt>
                <c:pt idx="3">
                  <c:v>623</c:v>
                </c:pt>
                <c:pt idx="4">
                  <c:v>657</c:v>
                </c:pt>
                <c:pt idx="5">
                  <c:v>690</c:v>
                </c:pt>
                <c:pt idx="6">
                  <c:v>724</c:v>
                </c:pt>
                <c:pt idx="7">
                  <c:v>832</c:v>
                </c:pt>
                <c:pt idx="8">
                  <c:v>862</c:v>
                </c:pt>
                <c:pt idx="9">
                  <c:v>887</c:v>
                </c:pt>
                <c:pt idx="10">
                  <c:v>918</c:v>
                </c:pt>
                <c:pt idx="11">
                  <c:v>918</c:v>
                </c:pt>
                <c:pt idx="12">
                  <c:v>946</c:v>
                </c:pt>
                <c:pt idx="13">
                  <c:v>977</c:v>
                </c:pt>
                <c:pt idx="14">
                  <c:v>1012</c:v>
                </c:pt>
                <c:pt idx="15">
                  <c:v>1051</c:v>
                </c:pt>
                <c:pt idx="16">
                  <c:v>1094</c:v>
                </c:pt>
                <c:pt idx="17">
                  <c:v>1105</c:v>
                </c:pt>
                <c:pt idx="18">
                  <c:v>1127</c:v>
                </c:pt>
                <c:pt idx="19">
                  <c:v>1149</c:v>
                </c:pt>
                <c:pt idx="20">
                  <c:v>1173</c:v>
                </c:pt>
                <c:pt idx="21">
                  <c:v>1449</c:v>
                </c:pt>
                <c:pt idx="22">
                  <c:v>1527</c:v>
                </c:pt>
                <c:pt idx="23">
                  <c:v>1560</c:v>
                </c:pt>
                <c:pt idx="24">
                  <c:v>1592</c:v>
                </c:pt>
                <c:pt idx="25">
                  <c:v>1626</c:v>
                </c:pt>
                <c:pt idx="26">
                  <c:v>1660</c:v>
                </c:pt>
                <c:pt idx="27">
                  <c:v>1696</c:v>
                </c:pt>
                <c:pt idx="28">
                  <c:v>1732</c:v>
                </c:pt>
                <c:pt idx="29">
                  <c:v>1770</c:v>
                </c:pt>
                <c:pt idx="30">
                  <c:v>1807</c:v>
                </c:pt>
                <c:pt idx="31">
                  <c:v>1847</c:v>
                </c:pt>
                <c:pt idx="32">
                  <c:v>1886</c:v>
                </c:pt>
                <c:pt idx="33">
                  <c:v>1927</c:v>
                </c:pt>
                <c:pt idx="34">
                  <c:v>1971</c:v>
                </c:pt>
                <c:pt idx="35">
                  <c:v>2014</c:v>
                </c:pt>
                <c:pt idx="36">
                  <c:v>2058</c:v>
                </c:pt>
                <c:pt idx="37">
                  <c:v>2104</c:v>
                </c:pt>
                <c:pt idx="38">
                  <c:v>2151</c:v>
                </c:pt>
                <c:pt idx="39">
                  <c:v>2199</c:v>
                </c:pt>
                <c:pt idx="40">
                  <c:v>2249</c:v>
                </c:pt>
                <c:pt idx="41">
                  <c:v>2300</c:v>
                </c:pt>
                <c:pt idx="42">
                  <c:v>2352</c:v>
                </c:pt>
                <c:pt idx="43">
                  <c:v>2405</c:v>
                </c:pt>
                <c:pt idx="44">
                  <c:v>2460</c:v>
                </c:pt>
                <c:pt idx="45">
                  <c:v>2516</c:v>
                </c:pt>
                <c:pt idx="46">
                  <c:v>2574</c:v>
                </c:pt>
                <c:pt idx="47">
                  <c:v>2634</c:v>
                </c:pt>
                <c:pt idx="48">
                  <c:v>2695</c:v>
                </c:pt>
                <c:pt idx="49">
                  <c:v>2757</c:v>
                </c:pt>
                <c:pt idx="50">
                  <c:v>2821</c:v>
                </c:pt>
                <c:pt idx="51">
                  <c:v>2887</c:v>
                </c:pt>
                <c:pt idx="52">
                  <c:v>2954</c:v>
                </c:pt>
                <c:pt idx="53">
                  <c:v>3024</c:v>
                </c:pt>
                <c:pt idx="54">
                  <c:v>3095</c:v>
                </c:pt>
                <c:pt idx="55">
                  <c:v>3167</c:v>
                </c:pt>
                <c:pt idx="56">
                  <c:v>3240</c:v>
                </c:pt>
                <c:pt idx="57">
                  <c:v>3316</c:v>
                </c:pt>
                <c:pt idx="58">
                  <c:v>3394</c:v>
                </c:pt>
                <c:pt idx="59">
                  <c:v>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E7-44A8-AE3F-6B7D1CE5CA13}"/>
            </c:ext>
          </c:extLst>
        </c:ser>
        <c:ser>
          <c:idx val="3"/>
          <c:order val="2"/>
          <c:tx>
            <c:strRef>
              <c:f>'POD3 - TELE2'!$A$68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4445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TELE2'!$B$68:$BI$68</c:f>
              <c:numCache>
                <c:formatCode>#,##0.00_);\(#,##0.00\)</c:formatCode>
                <c:ptCount val="60"/>
                <c:pt idx="0">
                  <c:v>549</c:v>
                </c:pt>
                <c:pt idx="1">
                  <c:v>578</c:v>
                </c:pt>
                <c:pt idx="2">
                  <c:v>605</c:v>
                </c:pt>
                <c:pt idx="3">
                  <c:v>631</c:v>
                </c:pt>
                <c:pt idx="4">
                  <c:v>665</c:v>
                </c:pt>
                <c:pt idx="5">
                  <c:v>700</c:v>
                </c:pt>
                <c:pt idx="6">
                  <c:v>734</c:v>
                </c:pt>
                <c:pt idx="7">
                  <c:v>842</c:v>
                </c:pt>
                <c:pt idx="8">
                  <c:v>874</c:v>
                </c:pt>
                <c:pt idx="9">
                  <c:v>899</c:v>
                </c:pt>
                <c:pt idx="10">
                  <c:v>930</c:v>
                </c:pt>
                <c:pt idx="11">
                  <c:v>930</c:v>
                </c:pt>
                <c:pt idx="12">
                  <c:v>958</c:v>
                </c:pt>
                <c:pt idx="13">
                  <c:v>989</c:v>
                </c:pt>
                <c:pt idx="14">
                  <c:v>1026</c:v>
                </c:pt>
                <c:pt idx="15">
                  <c:v>1065</c:v>
                </c:pt>
                <c:pt idx="16">
                  <c:v>1108</c:v>
                </c:pt>
                <c:pt idx="17">
                  <c:v>1119</c:v>
                </c:pt>
                <c:pt idx="18">
                  <c:v>1141</c:v>
                </c:pt>
                <c:pt idx="19">
                  <c:v>1165</c:v>
                </c:pt>
                <c:pt idx="20">
                  <c:v>1189</c:v>
                </c:pt>
                <c:pt idx="21">
                  <c:v>1468</c:v>
                </c:pt>
                <c:pt idx="22">
                  <c:v>1548</c:v>
                </c:pt>
                <c:pt idx="23">
                  <c:v>1580</c:v>
                </c:pt>
                <c:pt idx="24">
                  <c:v>1613</c:v>
                </c:pt>
                <c:pt idx="25">
                  <c:v>1647</c:v>
                </c:pt>
                <c:pt idx="26">
                  <c:v>1682</c:v>
                </c:pt>
                <c:pt idx="27">
                  <c:v>1719</c:v>
                </c:pt>
                <c:pt idx="28">
                  <c:v>1755</c:v>
                </c:pt>
                <c:pt idx="29">
                  <c:v>1793</c:v>
                </c:pt>
                <c:pt idx="30">
                  <c:v>1831</c:v>
                </c:pt>
                <c:pt idx="31">
                  <c:v>1871</c:v>
                </c:pt>
                <c:pt idx="32">
                  <c:v>1911</c:v>
                </c:pt>
                <c:pt idx="33">
                  <c:v>1953</c:v>
                </c:pt>
                <c:pt idx="34">
                  <c:v>1997</c:v>
                </c:pt>
                <c:pt idx="35">
                  <c:v>2041</c:v>
                </c:pt>
                <c:pt idx="36">
                  <c:v>2085</c:v>
                </c:pt>
                <c:pt idx="37">
                  <c:v>2131</c:v>
                </c:pt>
                <c:pt idx="38">
                  <c:v>2179</c:v>
                </c:pt>
                <c:pt idx="39">
                  <c:v>2228</c:v>
                </c:pt>
                <c:pt idx="40">
                  <c:v>2279</c:v>
                </c:pt>
                <c:pt idx="41">
                  <c:v>2330</c:v>
                </c:pt>
                <c:pt idx="42">
                  <c:v>2383</c:v>
                </c:pt>
                <c:pt idx="43">
                  <c:v>2437</c:v>
                </c:pt>
                <c:pt idx="44">
                  <c:v>2492</c:v>
                </c:pt>
                <c:pt idx="45">
                  <c:v>2549</c:v>
                </c:pt>
                <c:pt idx="46">
                  <c:v>2608</c:v>
                </c:pt>
                <c:pt idx="47">
                  <c:v>2669</c:v>
                </c:pt>
                <c:pt idx="48">
                  <c:v>2730</c:v>
                </c:pt>
                <c:pt idx="49">
                  <c:v>2793</c:v>
                </c:pt>
                <c:pt idx="50">
                  <c:v>2859</c:v>
                </c:pt>
                <c:pt idx="51">
                  <c:v>2925</c:v>
                </c:pt>
                <c:pt idx="52">
                  <c:v>2993</c:v>
                </c:pt>
                <c:pt idx="53">
                  <c:v>3064</c:v>
                </c:pt>
                <c:pt idx="54">
                  <c:v>3135</c:v>
                </c:pt>
                <c:pt idx="55">
                  <c:v>3208</c:v>
                </c:pt>
                <c:pt idx="56">
                  <c:v>3283</c:v>
                </c:pt>
                <c:pt idx="57">
                  <c:v>3359</c:v>
                </c:pt>
                <c:pt idx="58">
                  <c:v>3439</c:v>
                </c:pt>
                <c:pt idx="59">
                  <c:v>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E7-44A8-AE3F-6B7D1CE5CA13}"/>
            </c:ext>
          </c:extLst>
        </c:ser>
        <c:ser>
          <c:idx val="1"/>
          <c:order val="3"/>
          <c:tx>
            <c:strRef>
              <c:f>'POD3 - TELE2'!$A$66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444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'POD3 - TELE2'!$B$66:$BI$66</c:f>
              <c:numCache>
                <c:formatCode>#,##0.00_);\(#,##0.00\)</c:formatCode>
                <c:ptCount val="60"/>
                <c:pt idx="0">
                  <c:v>1090</c:v>
                </c:pt>
                <c:pt idx="1">
                  <c:v>1148</c:v>
                </c:pt>
                <c:pt idx="2">
                  <c:v>1202</c:v>
                </c:pt>
                <c:pt idx="3">
                  <c:v>1254</c:v>
                </c:pt>
                <c:pt idx="4">
                  <c:v>1322</c:v>
                </c:pt>
                <c:pt idx="5">
                  <c:v>1390</c:v>
                </c:pt>
                <c:pt idx="6">
                  <c:v>1458</c:v>
                </c:pt>
                <c:pt idx="7">
                  <c:v>1674</c:v>
                </c:pt>
                <c:pt idx="8">
                  <c:v>1736</c:v>
                </c:pt>
                <c:pt idx="9">
                  <c:v>1786</c:v>
                </c:pt>
                <c:pt idx="10">
                  <c:v>1848</c:v>
                </c:pt>
                <c:pt idx="11">
                  <c:v>1848</c:v>
                </c:pt>
                <c:pt idx="12">
                  <c:v>1904</c:v>
                </c:pt>
                <c:pt idx="13">
                  <c:v>1966</c:v>
                </c:pt>
                <c:pt idx="14">
                  <c:v>2038</c:v>
                </c:pt>
                <c:pt idx="15">
                  <c:v>2116</c:v>
                </c:pt>
                <c:pt idx="16">
                  <c:v>2202</c:v>
                </c:pt>
                <c:pt idx="17">
                  <c:v>2224</c:v>
                </c:pt>
                <c:pt idx="18">
                  <c:v>2268</c:v>
                </c:pt>
                <c:pt idx="19">
                  <c:v>2314</c:v>
                </c:pt>
                <c:pt idx="20">
                  <c:v>2362</c:v>
                </c:pt>
                <c:pt idx="21">
                  <c:v>2917.5</c:v>
                </c:pt>
                <c:pt idx="22">
                  <c:v>3075</c:v>
                </c:pt>
                <c:pt idx="23">
                  <c:v>3140</c:v>
                </c:pt>
                <c:pt idx="24">
                  <c:v>3205</c:v>
                </c:pt>
                <c:pt idx="25">
                  <c:v>3272.5</c:v>
                </c:pt>
                <c:pt idx="26">
                  <c:v>3342.5</c:v>
                </c:pt>
                <c:pt idx="27">
                  <c:v>3415</c:v>
                </c:pt>
                <c:pt idx="28">
                  <c:v>3487.5</c:v>
                </c:pt>
                <c:pt idx="29">
                  <c:v>3562.5</c:v>
                </c:pt>
                <c:pt idx="30">
                  <c:v>3637.5</c:v>
                </c:pt>
                <c:pt idx="31">
                  <c:v>3717.5</c:v>
                </c:pt>
                <c:pt idx="32">
                  <c:v>3797.5</c:v>
                </c:pt>
                <c:pt idx="33">
                  <c:v>3880</c:v>
                </c:pt>
                <c:pt idx="34">
                  <c:v>3967.5</c:v>
                </c:pt>
                <c:pt idx="35">
                  <c:v>4055</c:v>
                </c:pt>
                <c:pt idx="36">
                  <c:v>4142.5</c:v>
                </c:pt>
                <c:pt idx="37">
                  <c:v>4235</c:v>
                </c:pt>
                <c:pt idx="38">
                  <c:v>4330</c:v>
                </c:pt>
                <c:pt idx="39">
                  <c:v>4427.5</c:v>
                </c:pt>
                <c:pt idx="40">
                  <c:v>4527.5</c:v>
                </c:pt>
                <c:pt idx="41">
                  <c:v>4630</c:v>
                </c:pt>
                <c:pt idx="42">
                  <c:v>4735</c:v>
                </c:pt>
                <c:pt idx="43">
                  <c:v>4842.5</c:v>
                </c:pt>
                <c:pt idx="44">
                  <c:v>4952.5</c:v>
                </c:pt>
                <c:pt idx="45">
                  <c:v>5065</c:v>
                </c:pt>
                <c:pt idx="46">
                  <c:v>5182.5</c:v>
                </c:pt>
                <c:pt idx="47">
                  <c:v>5302.5</c:v>
                </c:pt>
                <c:pt idx="48">
                  <c:v>5425</c:v>
                </c:pt>
                <c:pt idx="49">
                  <c:v>5550</c:v>
                </c:pt>
                <c:pt idx="50">
                  <c:v>5680</c:v>
                </c:pt>
                <c:pt idx="51">
                  <c:v>5812.5</c:v>
                </c:pt>
                <c:pt idx="52">
                  <c:v>5947.5</c:v>
                </c:pt>
                <c:pt idx="53">
                  <c:v>6087.5</c:v>
                </c:pt>
                <c:pt idx="54">
                  <c:v>6230</c:v>
                </c:pt>
                <c:pt idx="55">
                  <c:v>6375</c:v>
                </c:pt>
                <c:pt idx="56">
                  <c:v>6522.5</c:v>
                </c:pt>
                <c:pt idx="57">
                  <c:v>6675</c:v>
                </c:pt>
                <c:pt idx="58">
                  <c:v>6832.5</c:v>
                </c:pt>
                <c:pt idx="59">
                  <c:v>6992.5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E7-44A8-AE3F-6B7D1CE5CA13}"/>
            </c:ext>
          </c:extLst>
        </c:ser>
        <c:ser>
          <c:idx val="4"/>
          <c:order val="4"/>
          <c:tx>
            <c:strRef>
              <c:f>'POD3 - TELE2'!$A$69</c:f>
              <c:strCache>
                <c:ptCount val="1"/>
                <c:pt idx="0">
                  <c:v>Current SERVER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'POD3 - TELE2'!$B$69:$BI$69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7-4963-A6C3-EAF2AE349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16440506790417816"/>
          <c:h val="6.0726700798654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POD1-COMMON_POOL-AAA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'POD1-COMMON_POOL'!$A$17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'POD1-COMMON_POOL'!$B$17:$BI$17</c:f>
              <c:numCache>
                <c:formatCode>#,##0_);\(#,##0\)</c:formatCode>
                <c:ptCount val="60"/>
                <c:pt idx="0">
                  <c:v>464775.5</c:v>
                </c:pt>
                <c:pt idx="1">
                  <c:v>474614.91</c:v>
                </c:pt>
                <c:pt idx="2">
                  <c:v>488942.79</c:v>
                </c:pt>
                <c:pt idx="3">
                  <c:v>503511.54</c:v>
                </c:pt>
                <c:pt idx="4">
                  <c:v>517671.06999999995</c:v>
                </c:pt>
                <c:pt idx="5">
                  <c:v>528015.53</c:v>
                </c:pt>
                <c:pt idx="6">
                  <c:v>552952.04999999993</c:v>
                </c:pt>
                <c:pt idx="7">
                  <c:v>563433.77999999991</c:v>
                </c:pt>
                <c:pt idx="8">
                  <c:v>578409.15999999992</c:v>
                </c:pt>
                <c:pt idx="9">
                  <c:v>604881.54999999993</c:v>
                </c:pt>
                <c:pt idx="10">
                  <c:v>835603.92999999993</c:v>
                </c:pt>
                <c:pt idx="11">
                  <c:v>835603.92999999993</c:v>
                </c:pt>
                <c:pt idx="12">
                  <c:v>629670.43999999994</c:v>
                </c:pt>
                <c:pt idx="13">
                  <c:v>648385.77999999991</c:v>
                </c:pt>
                <c:pt idx="14">
                  <c:v>665404.12974881986</c:v>
                </c:pt>
                <c:pt idx="15">
                  <c:v>691879.08005543507</c:v>
                </c:pt>
                <c:pt idx="16">
                  <c:v>720172.80999999994</c:v>
                </c:pt>
                <c:pt idx="17">
                  <c:v>749928.30554371548</c:v>
                </c:pt>
                <c:pt idx="18">
                  <c:v>741407.55103343632</c:v>
                </c:pt>
                <c:pt idx="19">
                  <c:v>733853.37459982489</c:v>
                </c:pt>
                <c:pt idx="20">
                  <c:v>727198.03974962968</c:v>
                </c:pt>
                <c:pt idx="21">
                  <c:v>721383.22916366276</c:v>
                </c:pt>
                <c:pt idx="22">
                  <c:v>716358.2265114754</c:v>
                </c:pt>
                <c:pt idx="23">
                  <c:v>712078.55606321967</c:v>
                </c:pt>
                <c:pt idx="24">
                  <c:v>708504.94414590136</c:v>
                </c:pt>
                <c:pt idx="25">
                  <c:v>705602.51243470889</c:v>
                </c:pt>
                <c:pt idx="26">
                  <c:v>703340.14180149976</c:v>
                </c:pt>
                <c:pt idx="27">
                  <c:v>701689.96391601954</c:v>
                </c:pt>
                <c:pt idx="28">
                  <c:v>700626.95001216815</c:v>
                </c:pt>
                <c:pt idx="29">
                  <c:v>700128.5745320837</c:v>
                </c:pt>
                <c:pt idx="30">
                  <c:v>700174.5371417955</c:v>
                </c:pt>
                <c:pt idx="31">
                  <c:v>700746.5307268186</c:v>
                </c:pt>
                <c:pt idx="32">
                  <c:v>701828.04595919466</c:v>
                </c:pt>
                <c:pt idx="33">
                  <c:v>703404.20522336382</c:v>
                </c:pt>
                <c:pt idx="34">
                  <c:v>705461.62032503332</c:v>
                </c:pt>
                <c:pt idx="35">
                  <c:v>707988.26963956596</c:v>
                </c:pt>
                <c:pt idx="36">
                  <c:v>710973.39129219123</c:v>
                </c:pt>
                <c:pt idx="37">
                  <c:v>714407.38967789093</c:v>
                </c:pt>
                <c:pt idx="38">
                  <c:v>718281.75317939662</c:v>
                </c:pt>
                <c:pt idx="39">
                  <c:v>722588.98136777151</c:v>
                </c:pt>
                <c:pt idx="40">
                  <c:v>727322.52030145493</c:v>
                </c:pt>
                <c:pt idx="41">
                  <c:v>732476.70479882439</c:v>
                </c:pt>
                <c:pt idx="42">
                  <c:v>738046.70676306507</c:v>
                </c:pt>
                <c:pt idx="43">
                  <c:v>744028.48879918666</c:v>
                </c:pt>
                <c:pt idx="44">
                  <c:v>750418.76249106624</c:v>
                </c:pt>
                <c:pt idx="45">
                  <c:v>757214.95080879855</c:v>
                </c:pt>
                <c:pt idx="46">
                  <c:v>764415.15419905889</c:v>
                </c:pt>
                <c:pt idx="47">
                  <c:v>772016.76357488765</c:v>
                </c:pt>
                <c:pt idx="48">
                  <c:v>780020.47143615549</c:v>
                </c:pt>
                <c:pt idx="49">
                  <c:v>788425.88794541149</c:v>
                </c:pt>
                <c:pt idx="50">
                  <c:v>797233.53157155088</c:v>
                </c:pt>
                <c:pt idx="51">
                  <c:v>806444.38161590719</c:v>
                </c:pt>
                <c:pt idx="52">
                  <c:v>815792.00613815407</c:v>
                </c:pt>
                <c:pt idx="53">
                  <c:v>825279.0526523639</c:v>
                </c:pt>
                <c:pt idx="54">
                  <c:v>834907.82890807302</c:v>
                </c:pt>
                <c:pt idx="55">
                  <c:v>844680.84733350074</c:v>
                </c:pt>
                <c:pt idx="56">
                  <c:v>854600.63580059342</c:v>
                </c:pt>
                <c:pt idx="57">
                  <c:v>864669.80296630657</c:v>
                </c:pt>
                <c:pt idx="58">
                  <c:v>874891.03206522635</c:v>
                </c:pt>
                <c:pt idx="59">
                  <c:v>885266.9951768053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7-428C-982B-5BFF4C8FE99E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0F7-428C-982B-5BFF4C8FE99E}"/>
            </c:ext>
          </c:extLst>
        </c:ser>
        <c:ser>
          <c:idx val="3"/>
          <c:order val="3"/>
          <c:tx>
            <c:strRef>
              <c:f>'POD1-COMMON_POOL'!$A$19</c:f>
              <c:strCache>
                <c:ptCount val="1"/>
                <c:pt idx="0">
                  <c:v>TPS THRESHOLD Per DC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'POD1-COMMON_POOL'!$B$19:$BI$19</c:f>
              <c:numCache>
                <c:formatCode>#,##0_);\(#,##0\)</c:formatCode>
                <c:ptCount val="60"/>
                <c:pt idx="0">
                  <c:v>4000</c:v>
                </c:pt>
                <c:pt idx="1">
                  <c:v>4000</c:v>
                </c:pt>
                <c:pt idx="2">
                  <c:v>4000</c:v>
                </c:pt>
                <c:pt idx="3">
                  <c:v>4000</c:v>
                </c:pt>
                <c:pt idx="4">
                  <c:v>4000</c:v>
                </c:pt>
                <c:pt idx="5">
                  <c:v>4000</c:v>
                </c:pt>
                <c:pt idx="6">
                  <c:v>4000</c:v>
                </c:pt>
                <c:pt idx="7">
                  <c:v>4000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4000</c:v>
                </c:pt>
                <c:pt idx="49">
                  <c:v>4000</c:v>
                </c:pt>
                <c:pt idx="50">
                  <c:v>4000</c:v>
                </c:pt>
                <c:pt idx="51">
                  <c:v>4000</c:v>
                </c:pt>
                <c:pt idx="52">
                  <c:v>4000</c:v>
                </c:pt>
                <c:pt idx="53">
                  <c:v>4000</c:v>
                </c:pt>
                <c:pt idx="54">
                  <c:v>4000</c:v>
                </c:pt>
                <c:pt idx="55">
                  <c:v>4000</c:v>
                </c:pt>
                <c:pt idx="56">
                  <c:v>4000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0F7-428C-982B-5BFF4C8FE99E}"/>
            </c:ext>
          </c:extLst>
        </c:ser>
        <c:ser>
          <c:idx val="4"/>
          <c:order val="4"/>
          <c:tx>
            <c:strRef>
              <c:f>'POD1-COMMON_POOL'!$A$20</c:f>
              <c:strCache>
                <c:ptCount val="1"/>
                <c:pt idx="0">
                  <c:v>AMS-AAA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'POD1-COMMON_POOL'!$B$20:$BI$20</c:f>
              <c:numCache>
                <c:formatCode>#,##0_);\(#,##0\)</c:formatCode>
                <c:ptCount val="60"/>
                <c:pt idx="0">
                  <c:v>404641.49796105002</c:v>
                </c:pt>
                <c:pt idx="1">
                  <c:v>413207.85656096099</c:v>
                </c:pt>
                <c:pt idx="2">
                  <c:v>425681.95389570901</c:v>
                </c:pt>
                <c:pt idx="3">
                  <c:v>438365.75677133398</c:v>
                </c:pt>
                <c:pt idx="4">
                  <c:v>450693.285717297</c:v>
                </c:pt>
                <c:pt idx="5">
                  <c:v>459699.34948356304</c:v>
                </c:pt>
                <c:pt idx="6">
                  <c:v>481409.51021005498</c:v>
                </c:pt>
                <c:pt idx="7">
                  <c:v>490535.08358563791</c:v>
                </c:pt>
                <c:pt idx="8">
                  <c:v>503572.90549263597</c:v>
                </c:pt>
                <c:pt idx="9">
                  <c:v>526620.220904505</c:v>
                </c:pt>
                <c:pt idx="10">
                  <c:v>727491.07028520294</c:v>
                </c:pt>
                <c:pt idx="11">
                  <c:v>727491.07028520294</c:v>
                </c:pt>
                <c:pt idx="12">
                  <c:v>548201.85242852394</c:v>
                </c:pt>
                <c:pt idx="13">
                  <c:v>564495.74746483797</c:v>
                </c:pt>
                <c:pt idx="14">
                  <c:v>579312.21376994124</c:v>
                </c:pt>
                <c:pt idx="15">
                  <c:v>602361.75822853076</c:v>
                </c:pt>
                <c:pt idx="16">
                  <c:v>626994.76334105094</c:v>
                </c:pt>
                <c:pt idx="17">
                  <c:v>652900.40658038354</c:v>
                </c:pt>
                <c:pt idx="18">
                  <c:v>645482.0919988323</c:v>
                </c:pt>
                <c:pt idx="19">
                  <c:v>638905.2968193132</c:v>
                </c:pt>
                <c:pt idx="20">
                  <c:v>633111.04849250731</c:v>
                </c:pt>
                <c:pt idx="21">
                  <c:v>628048.57496310351</c:v>
                </c:pt>
                <c:pt idx="22">
                  <c:v>623673.72172656388</c:v>
                </c:pt>
                <c:pt idx="23">
                  <c:v>619947.76745194779</c:v>
                </c:pt>
                <c:pt idx="24">
                  <c:v>616836.51980796666</c:v>
                </c:pt>
                <c:pt idx="25">
                  <c:v>614309.6131286202</c:v>
                </c:pt>
                <c:pt idx="26">
                  <c:v>612339.95456881053</c:v>
                </c:pt>
                <c:pt idx="27">
                  <c:v>610903.28148366965</c:v>
                </c:pt>
                <c:pt idx="28">
                  <c:v>609977.80340143887</c:v>
                </c:pt>
                <c:pt idx="29">
                  <c:v>609543.90918625658</c:v>
                </c:pt>
                <c:pt idx="30">
                  <c:v>609583.92502023233</c:v>
                </c:pt>
                <c:pt idx="31">
                  <c:v>610081.91241644369</c:v>
                </c:pt>
                <c:pt idx="32">
                  <c:v>611023.49807166075</c:v>
                </c:pt>
                <c:pt idx="33">
                  <c:v>612395.72927936993</c:v>
                </c:pt>
                <c:pt idx="34">
                  <c:v>614186.95004868158</c:v>
                </c:pt>
                <c:pt idx="35">
                  <c:v>616386.69414761697</c:v>
                </c:pt>
                <c:pt idx="36">
                  <c:v>618985.5921039728</c:v>
                </c:pt>
                <c:pt idx="37">
                  <c:v>621975.28981993534</c:v>
                </c:pt>
                <c:pt idx="38">
                  <c:v>625348.37693596212</c:v>
                </c:pt>
                <c:pt idx="39">
                  <c:v>629098.32345036324</c:v>
                </c:pt>
                <c:pt idx="40">
                  <c:v>633219.4233895439</c:v>
                </c:pt>
                <c:pt idx="41">
                  <c:v>637706.74454950856</c:v>
                </c:pt>
                <c:pt idx="42">
                  <c:v>642556.08350661013</c:v>
                </c:pt>
                <c:pt idx="43">
                  <c:v>647763.92523573036</c:v>
                </c:pt>
                <c:pt idx="44">
                  <c:v>653327.40678556089</c:v>
                </c:pt>
                <c:pt idx="45">
                  <c:v>659244.28454979882</c:v>
                </c:pt>
                <c:pt idx="46">
                  <c:v>665512.90474483755</c:v>
                </c:pt>
                <c:pt idx="47">
                  <c:v>672130.99585495435</c:v>
                </c:pt>
                <c:pt idx="48">
                  <c:v>679099.16078237852</c:v>
                </c:pt>
                <c:pt idx="49">
                  <c:v>686417.06012795912</c:v>
                </c:pt>
                <c:pt idx="50">
                  <c:v>694085.14527958212</c:v>
                </c:pt>
                <c:pt idx="51">
                  <c:v>702104.26883373444</c:v>
                </c:pt>
                <c:pt idx="52">
                  <c:v>710242.47058718198</c:v>
                </c:pt>
                <c:pt idx="53">
                  <c:v>718502.05551094841</c:v>
                </c:pt>
                <c:pt idx="54">
                  <c:v>726885.03277124267</c:v>
                </c:pt>
                <c:pt idx="55">
                  <c:v>735393.58973103517</c:v>
                </c:pt>
                <c:pt idx="56">
                  <c:v>744029.92719886883</c:v>
                </c:pt>
                <c:pt idx="57">
                  <c:v>752796.31631609728</c:v>
                </c:pt>
                <c:pt idx="58">
                  <c:v>761695.09315263445</c:v>
                </c:pt>
                <c:pt idx="59">
                  <c:v>770728.58406654419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7-428C-982B-5BFF4C8FE99E}"/>
            </c:ext>
          </c:extLst>
        </c:ser>
        <c:ser>
          <c:idx val="5"/>
          <c:order val="5"/>
          <c:tx>
            <c:strRef>
              <c:f>'POD1-COMMON_POOL'!$A$21</c:f>
              <c:strCache>
                <c:ptCount val="1"/>
                <c:pt idx="0">
                  <c:v>LON-AAA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'POD1-COMMON_POOL'!$B$21:$BI$21</c:f>
              <c:numCache>
                <c:formatCode>#,##0_);\(#,##0\)</c:formatCode>
                <c:ptCount val="60"/>
                <c:pt idx="0">
                  <c:v>60134.002038949984</c:v>
                </c:pt>
                <c:pt idx="1">
                  <c:v>61407.05343903898</c:v>
                </c:pt>
                <c:pt idx="2">
                  <c:v>63260.836104290982</c:v>
                </c:pt>
                <c:pt idx="3">
                  <c:v>65145.783228665983</c:v>
                </c:pt>
                <c:pt idx="4">
                  <c:v>66977.784282702982</c:v>
                </c:pt>
                <c:pt idx="5">
                  <c:v>68316.180516436987</c:v>
                </c:pt>
                <c:pt idx="6">
                  <c:v>71542.539789944974</c:v>
                </c:pt>
                <c:pt idx="7">
                  <c:v>72898.69641436197</c:v>
                </c:pt>
                <c:pt idx="8">
                  <c:v>74836.254507363963</c:v>
                </c:pt>
                <c:pt idx="9">
                  <c:v>78261.329095494977</c:v>
                </c:pt>
                <c:pt idx="10">
                  <c:v>108112.85971479697</c:v>
                </c:pt>
                <c:pt idx="11">
                  <c:v>108112.85971479697</c:v>
                </c:pt>
                <c:pt idx="12">
                  <c:v>81468.587571475975</c:v>
                </c:pt>
                <c:pt idx="13">
                  <c:v>83890.032535161969</c:v>
                </c:pt>
                <c:pt idx="14">
                  <c:v>86091.915978878562</c:v>
                </c:pt>
                <c:pt idx="15">
                  <c:v>89517.321826904328</c:v>
                </c:pt>
                <c:pt idx="16">
                  <c:v>93178.046658948966</c:v>
                </c:pt>
                <c:pt idx="17">
                  <c:v>97027.898963331958</c:v>
                </c:pt>
                <c:pt idx="18">
                  <c:v>95925.459034603962</c:v>
                </c:pt>
                <c:pt idx="19">
                  <c:v>94948.077780511667</c:v>
                </c:pt>
                <c:pt idx="20">
                  <c:v>94086.991257122339</c:v>
                </c:pt>
                <c:pt idx="21">
                  <c:v>93334.654200559235</c:v>
                </c:pt>
                <c:pt idx="22">
                  <c:v>92684.504784911551</c:v>
                </c:pt>
                <c:pt idx="23">
                  <c:v>92130.788611271928</c:v>
                </c:pt>
                <c:pt idx="24">
                  <c:v>91668.424337934717</c:v>
                </c:pt>
                <c:pt idx="25">
                  <c:v>91292.899306088671</c:v>
                </c:pt>
                <c:pt idx="26">
                  <c:v>91000.187232689233</c:v>
                </c:pt>
                <c:pt idx="27">
                  <c:v>90786.682432349946</c:v>
                </c:pt>
                <c:pt idx="28">
                  <c:v>90649.146610729324</c:v>
                </c:pt>
                <c:pt idx="29">
                  <c:v>90584.665345827103</c:v>
                </c:pt>
                <c:pt idx="30">
                  <c:v>90590.612121563187</c:v>
                </c:pt>
                <c:pt idx="31">
                  <c:v>90664.618310374877</c:v>
                </c:pt>
                <c:pt idx="32">
                  <c:v>90804.547887533859</c:v>
                </c:pt>
                <c:pt idx="33">
                  <c:v>91008.475943993937</c:v>
                </c:pt>
                <c:pt idx="34">
                  <c:v>91274.670276351724</c:v>
                </c:pt>
                <c:pt idx="35">
                  <c:v>91601.57549194897</c:v>
                </c:pt>
                <c:pt idx="36">
                  <c:v>91987.799188218429</c:v>
                </c:pt>
                <c:pt idx="37">
                  <c:v>92432.099857955574</c:v>
                </c:pt>
                <c:pt idx="38">
                  <c:v>92933.376243434526</c:v>
                </c:pt>
                <c:pt idx="39">
                  <c:v>93490.657917408214</c:v>
                </c:pt>
                <c:pt idx="40">
                  <c:v>94103.096911911096</c:v>
                </c:pt>
                <c:pt idx="41">
                  <c:v>94769.960249315787</c:v>
                </c:pt>
                <c:pt idx="42">
                  <c:v>95490.623256454943</c:v>
                </c:pt>
                <c:pt idx="43">
                  <c:v>96264.563563456264</c:v>
                </c:pt>
                <c:pt idx="44">
                  <c:v>97091.355705505353</c:v>
                </c:pt>
                <c:pt idx="45">
                  <c:v>97970.66625899967</c:v>
                </c:pt>
                <c:pt idx="46">
                  <c:v>98902.249454221397</c:v>
                </c:pt>
                <c:pt idx="47">
                  <c:v>99885.767719933312</c:v>
                </c:pt>
                <c:pt idx="48">
                  <c:v>100921.31065377693</c:v>
                </c:pt>
                <c:pt idx="49">
                  <c:v>102008.82781745236</c:v>
                </c:pt>
                <c:pt idx="50">
                  <c:v>103148.38629196878</c:v>
                </c:pt>
                <c:pt idx="51">
                  <c:v>104340.11278217273</c:v>
                </c:pt>
                <c:pt idx="52">
                  <c:v>105549.53555097214</c:v>
                </c:pt>
                <c:pt idx="53">
                  <c:v>106776.9971414155</c:v>
                </c:pt>
                <c:pt idx="54">
                  <c:v>108022.79613683029</c:v>
                </c:pt>
                <c:pt idx="55">
                  <c:v>109287.25760246557</c:v>
                </c:pt>
                <c:pt idx="56">
                  <c:v>110570.70860172457</c:v>
                </c:pt>
                <c:pt idx="57">
                  <c:v>111873.48665020932</c:v>
                </c:pt>
                <c:pt idx="58">
                  <c:v>113195.93891259194</c:v>
                </c:pt>
                <c:pt idx="59">
                  <c:v>114538.41111026105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7-428C-982B-5BFF4C8FE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'POD1-COMMON_POOL'!$A$16</c15:sqref>
                        </c15:formulaRef>
                      </c:ext>
                    </c:extLst>
                    <c:strCache>
                      <c:ptCount val="1"/>
                      <c:pt idx="0">
                        <c:v>Total SUBS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'POD1-COMMON_POOL'!$B$7:$BI$7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'POD1-COMMON_POOL'!$B$16:$BI$16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179450</c:v>
                      </c:pt>
                      <c:pt idx="1">
                        <c:v>183249</c:v>
                      </c:pt>
                      <c:pt idx="2">
                        <c:v>188781</c:v>
                      </c:pt>
                      <c:pt idx="3">
                        <c:v>194406</c:v>
                      </c:pt>
                      <c:pt idx="4">
                        <c:v>199873</c:v>
                      </c:pt>
                      <c:pt idx="5">
                        <c:v>203867</c:v>
                      </c:pt>
                      <c:pt idx="6">
                        <c:v>213495</c:v>
                      </c:pt>
                      <c:pt idx="7">
                        <c:v>217542</c:v>
                      </c:pt>
                      <c:pt idx="8">
                        <c:v>223324</c:v>
                      </c:pt>
                      <c:pt idx="9">
                        <c:v>233545</c:v>
                      </c:pt>
                      <c:pt idx="10">
                        <c:v>322627</c:v>
                      </c:pt>
                      <c:pt idx="11">
                        <c:v>322627</c:v>
                      </c:pt>
                      <c:pt idx="12">
                        <c:v>243116</c:v>
                      </c:pt>
                      <c:pt idx="13">
                        <c:v>250342</c:v>
                      </c:pt>
                      <c:pt idx="14">
                        <c:v>256912.79140881079</c:v>
                      </c:pt>
                      <c:pt idx="15">
                        <c:v>267134.77994418342</c:v>
                      </c:pt>
                      <c:pt idx="16">
                        <c:v>278059</c:v>
                      </c:pt>
                      <c:pt idx="17">
                        <c:v>289547.60831803689</c:v>
                      </c:pt>
                      <c:pt idx="18">
                        <c:v>286257.7417117515</c:v>
                      </c:pt>
                      <c:pt idx="19">
                        <c:v>283341.07127406367</c:v>
                      </c:pt>
                      <c:pt idx="20">
                        <c:v>280771.44391877594</c:v>
                      </c:pt>
                      <c:pt idx="21">
                        <c:v>278526.34330643353</c:v>
                      </c:pt>
                      <c:pt idx="22">
                        <c:v>276586.1878422685</c:v>
                      </c:pt>
                      <c:pt idx="23">
                        <c:v>274933.80542981456</c:v>
                      </c:pt>
                      <c:pt idx="24">
                        <c:v>273554.03248876502</c:v>
                      </c:pt>
                      <c:pt idx="25">
                        <c:v>272433.40248444362</c:v>
                      </c:pt>
                      <c:pt idx="26">
                        <c:v>271559.90030945936</c:v>
                      </c:pt>
                      <c:pt idx="27">
                        <c:v>270922.76599074114</c:v>
                      </c:pt>
                      <c:pt idx="28">
                        <c:v>270512.33591203403</c:v>
                      </c:pt>
                      <c:pt idx="29">
                        <c:v>270319.91294675047</c:v>
                      </c:pt>
                      <c:pt idx="30">
                        <c:v>270337.65912810637</c:v>
                      </c:pt>
                      <c:pt idx="31">
                        <c:v>270558.50607213075</c:v>
                      </c:pt>
                      <c:pt idx="32">
                        <c:v>270976.0795209246</c:v>
                      </c:pt>
                      <c:pt idx="33">
                        <c:v>271584.63522137603</c:v>
                      </c:pt>
                      <c:pt idx="34">
                        <c:v>272379.00398649939</c:v>
                      </c:pt>
                      <c:pt idx="35">
                        <c:v>273354.54426238069</c:v>
                      </c:pt>
                      <c:pt idx="36">
                        <c:v>274507.10088501591</c:v>
                      </c:pt>
                      <c:pt idx="37">
                        <c:v>275832.96898760268</c:v>
                      </c:pt>
                      <c:pt idx="38">
                        <c:v>277328.86223142728</c:v>
                      </c:pt>
                      <c:pt idx="39">
                        <c:v>278991.8846979813</c:v>
                      </c:pt>
                      <c:pt idx="40">
                        <c:v>280819.50590789766</c:v>
                      </c:pt>
                      <c:pt idx="41">
                        <c:v>282809.53853236465</c:v>
                      </c:pt>
                      <c:pt idx="42">
                        <c:v>284960.11844133789</c:v>
                      </c:pt>
                      <c:pt idx="43">
                        <c:v>287269.68679505278</c:v>
                      </c:pt>
                      <c:pt idx="44">
                        <c:v>289736.97393477464</c:v>
                      </c:pt>
                      <c:pt idx="45">
                        <c:v>292360.98486826202</c:v>
                      </c:pt>
                      <c:pt idx="46">
                        <c:v>295140.98617724283</c:v>
                      </c:pt>
                      <c:pt idx="47">
                        <c:v>298075.97049223463</c:v>
                      </c:pt>
                      <c:pt idx="48">
                        <c:v>301166.20518770482</c:v>
                      </c:pt>
                      <c:pt idx="49">
                        <c:v>304411.53974726313</c:v>
                      </c:pt>
                      <c:pt idx="50">
                        <c:v>307812.17435195018</c:v>
                      </c:pt>
                      <c:pt idx="51">
                        <c:v>311368.48711038887</c:v>
                      </c:pt>
                      <c:pt idx="52">
                        <c:v>314977.60854754987</c:v>
                      </c:pt>
                      <c:pt idx="53">
                        <c:v>318640.56086963858</c:v>
                      </c:pt>
                      <c:pt idx="54">
                        <c:v>322358.23509964213</c:v>
                      </c:pt>
                      <c:pt idx="55">
                        <c:v>326131.60128706595</c:v>
                      </c:pt>
                      <c:pt idx="56">
                        <c:v>329961.6354442446</c:v>
                      </c:pt>
                      <c:pt idx="57">
                        <c:v>333849.34477463574</c:v>
                      </c:pt>
                      <c:pt idx="58">
                        <c:v>337795.76527614921</c:v>
                      </c:pt>
                      <c:pt idx="59">
                        <c:v>341801.92863969319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0F7-428C-982B-5BFF4C8FE99E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POD1_AAA_COMMON_POOL</a:t>
            </a:r>
            <a:r>
              <a:rPr lang="en-US" baseline="0"/>
              <a:t> </a:t>
            </a:r>
            <a:r>
              <a:rPr lang="en-US"/>
              <a:t>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'POD1-COMMON_POOL'!$A$70</c:f>
              <c:strCache>
                <c:ptCount val="1"/>
                <c:pt idx="0">
                  <c:v>THRESHOLD</c:v>
                </c:pt>
              </c:strCache>
            </c:strRef>
          </c:tx>
          <c:spPr>
            <a:ln w="444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'POD1-COMMON_POOL'!$B$69:$BI$69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'POD1-COMMON_POOL'!$B$70:$BI$70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3000</c:v>
                </c:pt>
                <c:pt idx="11">
                  <c:v>3000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3000</c:v>
                </c:pt>
                <c:pt idx="23">
                  <c:v>3000</c:v>
                </c:pt>
                <c:pt idx="24">
                  <c:v>3000</c:v>
                </c:pt>
                <c:pt idx="25">
                  <c:v>3000</c:v>
                </c:pt>
                <c:pt idx="26">
                  <c:v>3000</c:v>
                </c:pt>
                <c:pt idx="27">
                  <c:v>3000</c:v>
                </c:pt>
                <c:pt idx="28">
                  <c:v>3000</c:v>
                </c:pt>
                <c:pt idx="29">
                  <c:v>3000</c:v>
                </c:pt>
                <c:pt idx="30">
                  <c:v>3000</c:v>
                </c:pt>
                <c:pt idx="31">
                  <c:v>3000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3000</c:v>
                </c:pt>
                <c:pt idx="37">
                  <c:v>3000</c:v>
                </c:pt>
                <c:pt idx="38">
                  <c:v>3000</c:v>
                </c:pt>
                <c:pt idx="39">
                  <c:v>3000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3000</c:v>
                </c:pt>
                <c:pt idx="45">
                  <c:v>3000</c:v>
                </c:pt>
                <c:pt idx="46">
                  <c:v>3000</c:v>
                </c:pt>
                <c:pt idx="47">
                  <c:v>3000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3000</c:v>
                </c:pt>
                <c:pt idx="53">
                  <c:v>3000</c:v>
                </c:pt>
                <c:pt idx="54">
                  <c:v>3000</c:v>
                </c:pt>
                <c:pt idx="55">
                  <c:v>3000</c:v>
                </c:pt>
                <c:pt idx="56">
                  <c:v>3000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D0-4E1A-86BF-B953ACB8B2B6}"/>
            </c:ext>
          </c:extLst>
        </c:ser>
        <c:ser>
          <c:idx val="2"/>
          <c:order val="1"/>
          <c:tx>
            <c:strRef>
              <c:f>'POD1-COMMON_POOL'!$A$73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4445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'POD1-COMMON_POOL'!$B$69:$BI$69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'POD1-COMMON_POOL'!$B$73:$BI$73</c:f>
              <c:numCache>
                <c:formatCode>#,##0.00_);\(#,##0.00\)</c:formatCode>
                <c:ptCount val="60"/>
                <c:pt idx="0">
                  <c:v>1125</c:v>
                </c:pt>
                <c:pt idx="1">
                  <c:v>1149</c:v>
                </c:pt>
                <c:pt idx="2">
                  <c:v>1184</c:v>
                </c:pt>
                <c:pt idx="3">
                  <c:v>1219</c:v>
                </c:pt>
                <c:pt idx="4">
                  <c:v>1252</c:v>
                </c:pt>
                <c:pt idx="5">
                  <c:v>1278</c:v>
                </c:pt>
                <c:pt idx="6">
                  <c:v>1337</c:v>
                </c:pt>
                <c:pt idx="7">
                  <c:v>1363</c:v>
                </c:pt>
                <c:pt idx="8">
                  <c:v>1400</c:v>
                </c:pt>
                <c:pt idx="9">
                  <c:v>1464</c:v>
                </c:pt>
                <c:pt idx="10">
                  <c:v>2022</c:v>
                </c:pt>
                <c:pt idx="11">
                  <c:v>2022</c:v>
                </c:pt>
                <c:pt idx="12">
                  <c:v>1524</c:v>
                </c:pt>
                <c:pt idx="13">
                  <c:v>1569</c:v>
                </c:pt>
                <c:pt idx="14">
                  <c:v>1611</c:v>
                </c:pt>
                <c:pt idx="15">
                  <c:v>1673</c:v>
                </c:pt>
                <c:pt idx="16">
                  <c:v>1743</c:v>
                </c:pt>
                <c:pt idx="17">
                  <c:v>1814</c:v>
                </c:pt>
                <c:pt idx="18">
                  <c:v>1793</c:v>
                </c:pt>
                <c:pt idx="19">
                  <c:v>1776</c:v>
                </c:pt>
                <c:pt idx="20">
                  <c:v>1759</c:v>
                </c:pt>
                <c:pt idx="21">
                  <c:v>2111</c:v>
                </c:pt>
                <c:pt idx="22">
                  <c:v>2166</c:v>
                </c:pt>
                <c:pt idx="23">
                  <c:v>2153</c:v>
                </c:pt>
                <c:pt idx="24">
                  <c:v>2144</c:v>
                </c:pt>
                <c:pt idx="25">
                  <c:v>2135</c:v>
                </c:pt>
                <c:pt idx="26">
                  <c:v>2126</c:v>
                </c:pt>
                <c:pt idx="27">
                  <c:v>2122</c:v>
                </c:pt>
                <c:pt idx="28">
                  <c:v>2120</c:v>
                </c:pt>
                <c:pt idx="29">
                  <c:v>2118</c:v>
                </c:pt>
                <c:pt idx="30">
                  <c:v>2118</c:v>
                </c:pt>
                <c:pt idx="31">
                  <c:v>2120</c:v>
                </c:pt>
                <c:pt idx="32">
                  <c:v>2122</c:v>
                </c:pt>
                <c:pt idx="33">
                  <c:v>2126</c:v>
                </c:pt>
                <c:pt idx="34">
                  <c:v>2133</c:v>
                </c:pt>
                <c:pt idx="35">
                  <c:v>2142</c:v>
                </c:pt>
                <c:pt idx="36">
                  <c:v>2150</c:v>
                </c:pt>
                <c:pt idx="37">
                  <c:v>2161</c:v>
                </c:pt>
                <c:pt idx="38">
                  <c:v>2172</c:v>
                </c:pt>
                <c:pt idx="39">
                  <c:v>2185</c:v>
                </c:pt>
                <c:pt idx="40">
                  <c:v>2200</c:v>
                </c:pt>
                <c:pt idx="41">
                  <c:v>2216</c:v>
                </c:pt>
                <c:pt idx="42">
                  <c:v>2233</c:v>
                </c:pt>
                <c:pt idx="43">
                  <c:v>2251</c:v>
                </c:pt>
                <c:pt idx="44">
                  <c:v>2270</c:v>
                </c:pt>
                <c:pt idx="45">
                  <c:v>2290</c:v>
                </c:pt>
                <c:pt idx="46">
                  <c:v>2311</c:v>
                </c:pt>
                <c:pt idx="47">
                  <c:v>2335</c:v>
                </c:pt>
                <c:pt idx="48">
                  <c:v>2359</c:v>
                </c:pt>
                <c:pt idx="49">
                  <c:v>2385</c:v>
                </c:pt>
                <c:pt idx="50">
                  <c:v>2412</c:v>
                </c:pt>
                <c:pt idx="51">
                  <c:v>2440</c:v>
                </c:pt>
                <c:pt idx="52">
                  <c:v>2468</c:v>
                </c:pt>
                <c:pt idx="53">
                  <c:v>2496</c:v>
                </c:pt>
                <c:pt idx="54">
                  <c:v>2525</c:v>
                </c:pt>
                <c:pt idx="55">
                  <c:v>2555</c:v>
                </c:pt>
                <c:pt idx="56">
                  <c:v>2584</c:v>
                </c:pt>
                <c:pt idx="57">
                  <c:v>2614</c:v>
                </c:pt>
                <c:pt idx="58">
                  <c:v>2647</c:v>
                </c:pt>
                <c:pt idx="59">
                  <c:v>2677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D0-4E1A-86BF-B953ACB8B2B6}"/>
            </c:ext>
          </c:extLst>
        </c:ser>
        <c:ser>
          <c:idx val="3"/>
          <c:order val="2"/>
          <c:tx>
            <c:strRef>
              <c:f>'POD1-COMMON_POOL'!$A$74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4445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'POD1-COMMON_POOL'!$B$69:$BI$69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'POD1-COMMON_POOL'!$B$74:$BI$74</c:f>
              <c:numCache>
                <c:formatCode>#,##0.00_);\(#,##0.00\)</c:formatCode>
                <c:ptCount val="60"/>
                <c:pt idx="0">
                  <c:v>167</c:v>
                </c:pt>
                <c:pt idx="1">
                  <c:v>171</c:v>
                </c:pt>
                <c:pt idx="2">
                  <c:v>176</c:v>
                </c:pt>
                <c:pt idx="3">
                  <c:v>181</c:v>
                </c:pt>
                <c:pt idx="4">
                  <c:v>186</c:v>
                </c:pt>
                <c:pt idx="5">
                  <c:v>190</c:v>
                </c:pt>
                <c:pt idx="6">
                  <c:v>199</c:v>
                </c:pt>
                <c:pt idx="7">
                  <c:v>203</c:v>
                </c:pt>
                <c:pt idx="8">
                  <c:v>208</c:v>
                </c:pt>
                <c:pt idx="9">
                  <c:v>218</c:v>
                </c:pt>
                <c:pt idx="10">
                  <c:v>300</c:v>
                </c:pt>
                <c:pt idx="11">
                  <c:v>300</c:v>
                </c:pt>
                <c:pt idx="12">
                  <c:v>226</c:v>
                </c:pt>
                <c:pt idx="13">
                  <c:v>233</c:v>
                </c:pt>
                <c:pt idx="14">
                  <c:v>239</c:v>
                </c:pt>
                <c:pt idx="15">
                  <c:v>249</c:v>
                </c:pt>
                <c:pt idx="16">
                  <c:v>259</c:v>
                </c:pt>
                <c:pt idx="17">
                  <c:v>270</c:v>
                </c:pt>
                <c:pt idx="18">
                  <c:v>267</c:v>
                </c:pt>
                <c:pt idx="19">
                  <c:v>264</c:v>
                </c:pt>
                <c:pt idx="20">
                  <c:v>261</c:v>
                </c:pt>
                <c:pt idx="21">
                  <c:v>314</c:v>
                </c:pt>
                <c:pt idx="22">
                  <c:v>322</c:v>
                </c:pt>
                <c:pt idx="23">
                  <c:v>320</c:v>
                </c:pt>
                <c:pt idx="24">
                  <c:v>319</c:v>
                </c:pt>
                <c:pt idx="25">
                  <c:v>317</c:v>
                </c:pt>
                <c:pt idx="26">
                  <c:v>316</c:v>
                </c:pt>
                <c:pt idx="27">
                  <c:v>315</c:v>
                </c:pt>
                <c:pt idx="28">
                  <c:v>315</c:v>
                </c:pt>
                <c:pt idx="29">
                  <c:v>315</c:v>
                </c:pt>
                <c:pt idx="30">
                  <c:v>315</c:v>
                </c:pt>
                <c:pt idx="31">
                  <c:v>315</c:v>
                </c:pt>
                <c:pt idx="32">
                  <c:v>315</c:v>
                </c:pt>
                <c:pt idx="33">
                  <c:v>316</c:v>
                </c:pt>
                <c:pt idx="34">
                  <c:v>317</c:v>
                </c:pt>
                <c:pt idx="35">
                  <c:v>318</c:v>
                </c:pt>
                <c:pt idx="36">
                  <c:v>320</c:v>
                </c:pt>
                <c:pt idx="37">
                  <c:v>321</c:v>
                </c:pt>
                <c:pt idx="38">
                  <c:v>323</c:v>
                </c:pt>
                <c:pt idx="39">
                  <c:v>325</c:v>
                </c:pt>
                <c:pt idx="40">
                  <c:v>327</c:v>
                </c:pt>
                <c:pt idx="41">
                  <c:v>329</c:v>
                </c:pt>
                <c:pt idx="42">
                  <c:v>332</c:v>
                </c:pt>
                <c:pt idx="43">
                  <c:v>334</c:v>
                </c:pt>
                <c:pt idx="44">
                  <c:v>337</c:v>
                </c:pt>
                <c:pt idx="45">
                  <c:v>340</c:v>
                </c:pt>
                <c:pt idx="46">
                  <c:v>344</c:v>
                </c:pt>
                <c:pt idx="47">
                  <c:v>347</c:v>
                </c:pt>
                <c:pt idx="48">
                  <c:v>351</c:v>
                </c:pt>
                <c:pt idx="49">
                  <c:v>355</c:v>
                </c:pt>
                <c:pt idx="50">
                  <c:v>358</c:v>
                </c:pt>
                <c:pt idx="51">
                  <c:v>363</c:v>
                </c:pt>
                <c:pt idx="52">
                  <c:v>367</c:v>
                </c:pt>
                <c:pt idx="53">
                  <c:v>371</c:v>
                </c:pt>
                <c:pt idx="54">
                  <c:v>375</c:v>
                </c:pt>
                <c:pt idx="55">
                  <c:v>380</c:v>
                </c:pt>
                <c:pt idx="56">
                  <c:v>384</c:v>
                </c:pt>
                <c:pt idx="57">
                  <c:v>388</c:v>
                </c:pt>
                <c:pt idx="58">
                  <c:v>393</c:v>
                </c:pt>
                <c:pt idx="59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D0-4E1A-86BF-B953ACB8B2B6}"/>
            </c:ext>
          </c:extLst>
        </c:ser>
        <c:ser>
          <c:idx val="1"/>
          <c:order val="3"/>
          <c:tx>
            <c:strRef>
              <c:f>'POD1-COMMON_POOL'!$A$72</c:f>
              <c:strCache>
                <c:ptCount val="1"/>
                <c:pt idx="0">
                  <c:v>Failover TPS</c:v>
                </c:pt>
              </c:strCache>
            </c:strRef>
          </c:tx>
          <c:spPr>
            <a:ln w="444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'POD1-COMMON_POOL'!$B$72:$BI$72</c:f>
              <c:numCache>
                <c:formatCode>#,##0.00_);\(#,##0.00\)</c:formatCode>
                <c:ptCount val="60"/>
                <c:pt idx="0">
                  <c:v>1292</c:v>
                </c:pt>
                <c:pt idx="1">
                  <c:v>1320</c:v>
                </c:pt>
                <c:pt idx="2">
                  <c:v>1360</c:v>
                </c:pt>
                <c:pt idx="3">
                  <c:v>1400</c:v>
                </c:pt>
                <c:pt idx="4">
                  <c:v>1438</c:v>
                </c:pt>
                <c:pt idx="5">
                  <c:v>1468</c:v>
                </c:pt>
                <c:pt idx="6">
                  <c:v>1536</c:v>
                </c:pt>
                <c:pt idx="7">
                  <c:v>1566</c:v>
                </c:pt>
                <c:pt idx="8">
                  <c:v>1608</c:v>
                </c:pt>
                <c:pt idx="9">
                  <c:v>1682</c:v>
                </c:pt>
                <c:pt idx="10">
                  <c:v>2322</c:v>
                </c:pt>
                <c:pt idx="11">
                  <c:v>2322</c:v>
                </c:pt>
                <c:pt idx="12">
                  <c:v>1750</c:v>
                </c:pt>
                <c:pt idx="13">
                  <c:v>1802</c:v>
                </c:pt>
                <c:pt idx="14">
                  <c:v>1850</c:v>
                </c:pt>
                <c:pt idx="15">
                  <c:v>1922</c:v>
                </c:pt>
                <c:pt idx="16">
                  <c:v>2002</c:v>
                </c:pt>
                <c:pt idx="17">
                  <c:v>2084</c:v>
                </c:pt>
                <c:pt idx="18">
                  <c:v>2060</c:v>
                </c:pt>
                <c:pt idx="19">
                  <c:v>2040</c:v>
                </c:pt>
                <c:pt idx="20">
                  <c:v>2020</c:v>
                </c:pt>
                <c:pt idx="21">
                  <c:v>2425</c:v>
                </c:pt>
                <c:pt idx="22">
                  <c:v>2487.5</c:v>
                </c:pt>
                <c:pt idx="23">
                  <c:v>2472.5</c:v>
                </c:pt>
                <c:pt idx="24">
                  <c:v>2462.5</c:v>
                </c:pt>
                <c:pt idx="25">
                  <c:v>2452.5</c:v>
                </c:pt>
                <c:pt idx="26">
                  <c:v>2442.5</c:v>
                </c:pt>
                <c:pt idx="27">
                  <c:v>2437.5</c:v>
                </c:pt>
                <c:pt idx="28">
                  <c:v>2435</c:v>
                </c:pt>
                <c:pt idx="29">
                  <c:v>2432.5</c:v>
                </c:pt>
                <c:pt idx="30">
                  <c:v>2432.5</c:v>
                </c:pt>
                <c:pt idx="31">
                  <c:v>2435</c:v>
                </c:pt>
                <c:pt idx="32">
                  <c:v>2437.5</c:v>
                </c:pt>
                <c:pt idx="33">
                  <c:v>2442.5</c:v>
                </c:pt>
                <c:pt idx="34">
                  <c:v>2450</c:v>
                </c:pt>
                <c:pt idx="35">
                  <c:v>2460</c:v>
                </c:pt>
                <c:pt idx="36">
                  <c:v>2470</c:v>
                </c:pt>
                <c:pt idx="37">
                  <c:v>2482.5</c:v>
                </c:pt>
                <c:pt idx="38">
                  <c:v>2495</c:v>
                </c:pt>
                <c:pt idx="39">
                  <c:v>2510</c:v>
                </c:pt>
                <c:pt idx="40">
                  <c:v>2527.5</c:v>
                </c:pt>
                <c:pt idx="41">
                  <c:v>2545</c:v>
                </c:pt>
                <c:pt idx="42">
                  <c:v>2565</c:v>
                </c:pt>
                <c:pt idx="43">
                  <c:v>2585</c:v>
                </c:pt>
                <c:pt idx="44">
                  <c:v>2607.5</c:v>
                </c:pt>
                <c:pt idx="45">
                  <c:v>2630</c:v>
                </c:pt>
                <c:pt idx="46">
                  <c:v>2655</c:v>
                </c:pt>
                <c:pt idx="47">
                  <c:v>2682.5</c:v>
                </c:pt>
                <c:pt idx="48">
                  <c:v>2710</c:v>
                </c:pt>
                <c:pt idx="49">
                  <c:v>2740</c:v>
                </c:pt>
                <c:pt idx="50">
                  <c:v>2770</c:v>
                </c:pt>
                <c:pt idx="51">
                  <c:v>2802.5</c:v>
                </c:pt>
                <c:pt idx="52">
                  <c:v>2835</c:v>
                </c:pt>
                <c:pt idx="53">
                  <c:v>2867.5</c:v>
                </c:pt>
                <c:pt idx="54">
                  <c:v>2900</c:v>
                </c:pt>
                <c:pt idx="55">
                  <c:v>2935</c:v>
                </c:pt>
                <c:pt idx="56">
                  <c:v>2967.5</c:v>
                </c:pt>
                <c:pt idx="57">
                  <c:v>3002.5</c:v>
                </c:pt>
                <c:pt idx="58">
                  <c:v>3040</c:v>
                </c:pt>
                <c:pt idx="59">
                  <c:v>3075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D0-4E1A-86BF-B953ACB8B2B6}"/>
            </c:ext>
          </c:extLst>
        </c:ser>
        <c:ser>
          <c:idx val="4"/>
          <c:order val="4"/>
          <c:tx>
            <c:strRef>
              <c:f>'POD1-COMMON_POOL'!$A$75</c:f>
              <c:strCache>
                <c:ptCount val="1"/>
                <c:pt idx="0">
                  <c:v>Current SERVER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'POD1-COMMON_POOL'!$B$75:$BI$75</c:f>
              <c:numCache>
                <c:formatCode>#,##0_);\(#,##0\)</c:formatCode>
                <c:ptCount val="60"/>
                <c:pt idx="0">
                  <c:v>4000</c:v>
                </c:pt>
                <c:pt idx="1">
                  <c:v>4000</c:v>
                </c:pt>
                <c:pt idx="2">
                  <c:v>4000</c:v>
                </c:pt>
                <c:pt idx="3">
                  <c:v>4000</c:v>
                </c:pt>
                <c:pt idx="4">
                  <c:v>4000</c:v>
                </c:pt>
                <c:pt idx="5">
                  <c:v>4000</c:v>
                </c:pt>
                <c:pt idx="6">
                  <c:v>4000</c:v>
                </c:pt>
                <c:pt idx="7">
                  <c:v>4000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4000</c:v>
                </c:pt>
                <c:pt idx="49">
                  <c:v>4000</c:v>
                </c:pt>
                <c:pt idx="50">
                  <c:v>4000</c:v>
                </c:pt>
                <c:pt idx="51">
                  <c:v>4000</c:v>
                </c:pt>
                <c:pt idx="52">
                  <c:v>4000</c:v>
                </c:pt>
                <c:pt idx="53">
                  <c:v>4000</c:v>
                </c:pt>
                <c:pt idx="54">
                  <c:v>4000</c:v>
                </c:pt>
                <c:pt idx="55">
                  <c:v>4000</c:v>
                </c:pt>
                <c:pt idx="56">
                  <c:v>4000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D0-4E1A-86BF-B953ACB8B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670314844322448"/>
          <c:y val="6.8990786053276756E-2"/>
          <c:w val="0.16440506790417816"/>
          <c:h val="6.0726700798654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'POD3-COMMON_POOL'!$A$27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'POD3-COMMON_POOL'!$B$27:$BI$27</c:f>
              <c:numCache>
                <c:formatCode>#,##0_);\(#,##0\)</c:formatCode>
                <c:ptCount val="60"/>
                <c:pt idx="0">
                  <c:v>570189.55839999998</c:v>
                </c:pt>
                <c:pt idx="1">
                  <c:v>621567.15040000004</c:v>
                </c:pt>
                <c:pt idx="2">
                  <c:v>681758.62719999999</c:v>
                </c:pt>
                <c:pt idx="3">
                  <c:v>730410.40799999994</c:v>
                </c:pt>
                <c:pt idx="4">
                  <c:v>786026.41599999997</c:v>
                </c:pt>
                <c:pt idx="5">
                  <c:v>832932.31839999999</c:v>
                </c:pt>
                <c:pt idx="6">
                  <c:v>872910.04079999996</c:v>
                </c:pt>
                <c:pt idx="7">
                  <c:v>965865.66720000003</c:v>
                </c:pt>
                <c:pt idx="8">
                  <c:v>1094505.0367999999</c:v>
                </c:pt>
                <c:pt idx="9">
                  <c:v>1182092.6151999999</c:v>
                </c:pt>
                <c:pt idx="10">
                  <c:v>1271470.844</c:v>
                </c:pt>
                <c:pt idx="11">
                  <c:v>1271470.844</c:v>
                </c:pt>
                <c:pt idx="12">
                  <c:v>1345703.7383999999</c:v>
                </c:pt>
                <c:pt idx="13">
                  <c:v>1418898.8407999999</c:v>
                </c:pt>
                <c:pt idx="14">
                  <c:v>1464475.3660574805</c:v>
                </c:pt>
                <c:pt idx="15">
                  <c:v>1521425.2634478244</c:v>
                </c:pt>
                <c:pt idx="16">
                  <c:v>1594858.3111999999</c:v>
                </c:pt>
                <c:pt idx="17">
                  <c:v>1615900.2327999999</c:v>
                </c:pt>
                <c:pt idx="18">
                  <c:v>1641099.1080389894</c:v>
                </c:pt>
                <c:pt idx="19">
                  <c:v>1666763.1688705685</c:v>
                </c:pt>
                <c:pt idx="20">
                  <c:v>1693188.9757221539</c:v>
                </c:pt>
                <c:pt idx="21">
                  <c:v>1720397.0815598064</c:v>
                </c:pt>
                <c:pt idx="22">
                  <c:v>1748409.0474144572</c:v>
                </c:pt>
                <c:pt idx="23">
                  <c:v>1777247.3674385652</c:v>
                </c:pt>
                <c:pt idx="24">
                  <c:v>1806935.4257022727</c:v>
                </c:pt>
                <c:pt idx="25">
                  <c:v>1837497.4726449908</c:v>
                </c:pt>
                <c:pt idx="26">
                  <c:v>1868958.6143738856</c:v>
                </c:pt>
                <c:pt idx="27">
                  <c:v>1901344.810819533</c:v>
                </c:pt>
                <c:pt idx="28">
                  <c:v>1921694.7818253911</c:v>
                </c:pt>
                <c:pt idx="29">
                  <c:v>1945556.9912048639</c:v>
                </c:pt>
                <c:pt idx="30">
                  <c:v>1972453.1455653617</c:v>
                </c:pt>
                <c:pt idx="31">
                  <c:v>2002007.2193004945</c:v>
                </c:pt>
                <c:pt idx="32">
                  <c:v>2033925.1993129654</c:v>
                </c:pt>
                <c:pt idx="33">
                  <c:v>2067978.8867246064</c:v>
                </c:pt>
                <c:pt idx="34">
                  <c:v>2103992.9443274173</c:v>
                </c:pt>
                <c:pt idx="35">
                  <c:v>2141834.5407942161</c:v>
                </c:pt>
                <c:pt idx="36">
                  <c:v>2181405.07247535</c:v>
                </c:pt>
                <c:pt idx="37">
                  <c:v>2222633.5474520447</c:v>
                </c:pt>
                <c:pt idx="38">
                  <c:v>2265471.299591036</c:v>
                </c:pt>
                <c:pt idx="39">
                  <c:v>2309887.7668036618</c:v>
                </c:pt>
                <c:pt idx="40">
                  <c:v>2352232.9793716338</c:v>
                </c:pt>
                <c:pt idx="41">
                  <c:v>2400468.0502288435</c:v>
                </c:pt>
                <c:pt idx="42">
                  <c:v>2450129.0212197038</c:v>
                </c:pt>
                <c:pt idx="43">
                  <c:v>2501258.0709206103</c:v>
                </c:pt>
                <c:pt idx="44">
                  <c:v>2553898.6429376225</c:v>
                </c:pt>
                <c:pt idx="45">
                  <c:v>2608095.4830759573</c:v>
                </c:pt>
                <c:pt idx="46">
                  <c:v>2663894.6777124885</c:v>
                </c:pt>
                <c:pt idx="47">
                  <c:v>2721343.693391202</c:v>
                </c:pt>
                <c:pt idx="48">
                  <c:v>2780491.4176653614</c:v>
                </c:pt>
                <c:pt idx="49">
                  <c:v>2841388.2012132639</c:v>
                </c:pt>
                <c:pt idx="50">
                  <c:v>2904085.9012573017</c:v>
                </c:pt>
                <c:pt idx="51">
                  <c:v>2968637.9263184797</c:v>
                </c:pt>
                <c:pt idx="52">
                  <c:v>3034833.3999858927</c:v>
                </c:pt>
                <c:pt idx="53">
                  <c:v>3102714.532820784</c:v>
                </c:pt>
                <c:pt idx="54">
                  <c:v>3172324.6243745852</c:v>
                </c:pt>
                <c:pt idx="55">
                  <c:v>3243708.0914116977</c:v>
                </c:pt>
                <c:pt idx="56">
                  <c:v>3316910.4968672623</c:v>
                </c:pt>
                <c:pt idx="57">
                  <c:v>3391978.5795591497</c:v>
                </c:pt>
                <c:pt idx="58">
                  <c:v>3468960.2846739236</c:v>
                </c:pt>
                <c:pt idx="59">
                  <c:v>3547904.7950470429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A-4A9C-8350-0591908FFF27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94A-4A9C-8350-0591908FFF27}"/>
            </c:ext>
          </c:extLst>
        </c:ser>
        <c:ser>
          <c:idx val="3"/>
          <c:order val="3"/>
          <c:tx>
            <c:strRef>
              <c:f>'POD3-COMMON_POOL'!$A$29</c:f>
              <c:strCache>
                <c:ptCount val="1"/>
                <c:pt idx="0">
                  <c:v>TPS THRESHOLD Per DC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'POD3-COMMON_POOL'!$B$29:$BI$29</c:f>
              <c:numCache>
                <c:formatCode>#,##0_);\(#,##0\)</c:formatCode>
                <c:ptCount val="60"/>
                <c:pt idx="0">
                  <c:v>12000</c:v>
                </c:pt>
                <c:pt idx="1">
                  <c:v>12000</c:v>
                </c:pt>
                <c:pt idx="2">
                  <c:v>12000</c:v>
                </c:pt>
                <c:pt idx="3">
                  <c:v>12000</c:v>
                </c:pt>
                <c:pt idx="4">
                  <c:v>12000</c:v>
                </c:pt>
                <c:pt idx="5">
                  <c:v>12000</c:v>
                </c:pt>
                <c:pt idx="6">
                  <c:v>12000</c:v>
                </c:pt>
                <c:pt idx="7">
                  <c:v>12000</c:v>
                </c:pt>
                <c:pt idx="8">
                  <c:v>12000</c:v>
                </c:pt>
                <c:pt idx="9">
                  <c:v>12000</c:v>
                </c:pt>
                <c:pt idx="10">
                  <c:v>12000</c:v>
                </c:pt>
                <c:pt idx="11">
                  <c:v>12000</c:v>
                </c:pt>
                <c:pt idx="12">
                  <c:v>12000</c:v>
                </c:pt>
                <c:pt idx="13">
                  <c:v>12000</c:v>
                </c:pt>
                <c:pt idx="14">
                  <c:v>12000</c:v>
                </c:pt>
                <c:pt idx="15">
                  <c:v>12000</c:v>
                </c:pt>
                <c:pt idx="16">
                  <c:v>12000</c:v>
                </c:pt>
                <c:pt idx="17">
                  <c:v>12000</c:v>
                </c:pt>
                <c:pt idx="18">
                  <c:v>12000</c:v>
                </c:pt>
                <c:pt idx="19">
                  <c:v>12000</c:v>
                </c:pt>
                <c:pt idx="20">
                  <c:v>12000</c:v>
                </c:pt>
                <c:pt idx="21">
                  <c:v>12000</c:v>
                </c:pt>
                <c:pt idx="22">
                  <c:v>12000</c:v>
                </c:pt>
                <c:pt idx="23">
                  <c:v>12000</c:v>
                </c:pt>
                <c:pt idx="24">
                  <c:v>12000</c:v>
                </c:pt>
                <c:pt idx="25">
                  <c:v>12000</c:v>
                </c:pt>
                <c:pt idx="26">
                  <c:v>12000</c:v>
                </c:pt>
                <c:pt idx="27">
                  <c:v>12000</c:v>
                </c:pt>
                <c:pt idx="28">
                  <c:v>12000</c:v>
                </c:pt>
                <c:pt idx="29">
                  <c:v>12000</c:v>
                </c:pt>
                <c:pt idx="30">
                  <c:v>12000</c:v>
                </c:pt>
                <c:pt idx="31">
                  <c:v>12000</c:v>
                </c:pt>
                <c:pt idx="32">
                  <c:v>12000</c:v>
                </c:pt>
                <c:pt idx="33">
                  <c:v>12000</c:v>
                </c:pt>
                <c:pt idx="34">
                  <c:v>12000</c:v>
                </c:pt>
                <c:pt idx="35">
                  <c:v>12000</c:v>
                </c:pt>
                <c:pt idx="36">
                  <c:v>12000</c:v>
                </c:pt>
                <c:pt idx="37">
                  <c:v>12000</c:v>
                </c:pt>
                <c:pt idx="38">
                  <c:v>12000</c:v>
                </c:pt>
                <c:pt idx="39">
                  <c:v>12000</c:v>
                </c:pt>
                <c:pt idx="40">
                  <c:v>12000</c:v>
                </c:pt>
                <c:pt idx="41">
                  <c:v>12000</c:v>
                </c:pt>
                <c:pt idx="42">
                  <c:v>12000</c:v>
                </c:pt>
                <c:pt idx="43">
                  <c:v>12000</c:v>
                </c:pt>
                <c:pt idx="44">
                  <c:v>12000</c:v>
                </c:pt>
                <c:pt idx="45">
                  <c:v>12000</c:v>
                </c:pt>
                <c:pt idx="46">
                  <c:v>12000</c:v>
                </c:pt>
                <c:pt idx="47">
                  <c:v>12000</c:v>
                </c:pt>
                <c:pt idx="48">
                  <c:v>12000</c:v>
                </c:pt>
                <c:pt idx="49">
                  <c:v>12000</c:v>
                </c:pt>
                <c:pt idx="50">
                  <c:v>12000</c:v>
                </c:pt>
                <c:pt idx="51">
                  <c:v>12000</c:v>
                </c:pt>
                <c:pt idx="52">
                  <c:v>12000</c:v>
                </c:pt>
                <c:pt idx="53">
                  <c:v>12000</c:v>
                </c:pt>
                <c:pt idx="54">
                  <c:v>12000</c:v>
                </c:pt>
                <c:pt idx="55">
                  <c:v>12000</c:v>
                </c:pt>
                <c:pt idx="56">
                  <c:v>12000</c:v>
                </c:pt>
                <c:pt idx="57">
                  <c:v>12000</c:v>
                </c:pt>
                <c:pt idx="58">
                  <c:v>12000</c:v>
                </c:pt>
                <c:pt idx="59">
                  <c:v>12000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94A-4A9C-8350-0591908FFF27}"/>
            </c:ext>
          </c:extLst>
        </c:ser>
        <c:ser>
          <c:idx val="4"/>
          <c:order val="4"/>
          <c:tx>
            <c:strRef>
              <c:f>'POD3-COMMON_POOL'!$A$30</c:f>
              <c:strCache>
                <c:ptCount val="1"/>
                <c:pt idx="0">
                  <c:v>AMS-AAA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'POD3-COMMON_POOL'!$B$30:$BI$30</c:f>
              <c:numCache>
                <c:formatCode>#,##0_);\(#,##0\)</c:formatCode>
                <c:ptCount val="60"/>
                <c:pt idx="0">
                  <c:v>274466.44583142397</c:v>
                </c:pt>
                <c:pt idx="1">
                  <c:v>299197.563516544</c:v>
                </c:pt>
                <c:pt idx="2">
                  <c:v>328171.33278899197</c:v>
                </c:pt>
                <c:pt idx="3">
                  <c:v>351590.35399487999</c:v>
                </c:pt>
                <c:pt idx="4">
                  <c:v>378361.67560576001</c:v>
                </c:pt>
                <c:pt idx="5">
                  <c:v>400940.30078502401</c:v>
                </c:pt>
                <c:pt idx="6">
                  <c:v>420183.97723948798</c:v>
                </c:pt>
                <c:pt idx="7">
                  <c:v>464929.09756339202</c:v>
                </c:pt>
                <c:pt idx="8">
                  <c:v>526850.94451404794</c:v>
                </c:pt>
                <c:pt idx="9">
                  <c:v>569012.10125267191</c:v>
                </c:pt>
                <c:pt idx="10">
                  <c:v>612035.20546784007</c:v>
                </c:pt>
                <c:pt idx="11">
                  <c:v>612035.20546784007</c:v>
                </c:pt>
                <c:pt idx="12">
                  <c:v>647767.95151622395</c:v>
                </c:pt>
                <c:pt idx="13">
                  <c:v>683001.14600748802</c:v>
                </c:pt>
                <c:pt idx="14">
                  <c:v>704939.86220542877</c:v>
                </c:pt>
                <c:pt idx="15">
                  <c:v>732353.26481324481</c:v>
                </c:pt>
                <c:pt idx="16">
                  <c:v>767700.99667923199</c:v>
                </c:pt>
                <c:pt idx="17">
                  <c:v>777829.73606060795</c:v>
                </c:pt>
                <c:pt idx="18">
                  <c:v>789959.46664564789</c:v>
                </c:pt>
                <c:pt idx="19">
                  <c:v>802313.11896753684</c:v>
                </c:pt>
                <c:pt idx="20">
                  <c:v>815033.44535361603</c:v>
                </c:pt>
                <c:pt idx="21">
                  <c:v>828130.33917962841</c:v>
                </c:pt>
                <c:pt idx="22">
                  <c:v>841614.17906342319</c:v>
                </c:pt>
                <c:pt idx="23">
                  <c:v>855495.7927902278</c:v>
                </c:pt>
                <c:pt idx="24">
                  <c:v>869786.43651604594</c:v>
                </c:pt>
                <c:pt idx="25">
                  <c:v>884497.78343239275</c:v>
                </c:pt>
                <c:pt idx="26">
                  <c:v>899641.91861501359</c:v>
                </c:pt>
                <c:pt idx="27">
                  <c:v>915231.33813609043</c:v>
                </c:pt>
                <c:pt idx="28">
                  <c:v>925027.00017947028</c:v>
                </c:pt>
                <c:pt idx="29">
                  <c:v>936513.31328637328</c:v>
                </c:pt>
                <c:pt idx="30">
                  <c:v>949460.04614934255</c:v>
                </c:pt>
                <c:pt idx="31">
                  <c:v>963686.19508248603</c:v>
                </c:pt>
                <c:pt idx="32">
                  <c:v>979050.23394128901</c:v>
                </c:pt>
                <c:pt idx="33">
                  <c:v>995442.31691375654</c:v>
                </c:pt>
                <c:pt idx="34">
                  <c:v>1012778.0436814456</c:v>
                </c:pt>
                <c:pt idx="35">
                  <c:v>1030993.4745567039</c:v>
                </c:pt>
                <c:pt idx="36">
                  <c:v>1050041.1456867345</c:v>
                </c:pt>
                <c:pt idx="37">
                  <c:v>1069886.8844015163</c:v>
                </c:pt>
                <c:pt idx="38">
                  <c:v>1090507.2647711411</c:v>
                </c:pt>
                <c:pt idx="39">
                  <c:v>1111887.5754286107</c:v>
                </c:pt>
                <c:pt idx="40">
                  <c:v>1132270.8669503296</c:v>
                </c:pt>
                <c:pt idx="41">
                  <c:v>1155489.3006581562</c:v>
                </c:pt>
                <c:pt idx="42">
                  <c:v>1179394.1056543167</c:v>
                </c:pt>
                <c:pt idx="43">
                  <c:v>1204005.5850183449</c:v>
                </c:pt>
                <c:pt idx="44">
                  <c:v>1229344.6507644539</c:v>
                </c:pt>
                <c:pt idx="45">
                  <c:v>1255432.8417334429</c:v>
                </c:pt>
                <c:pt idx="46">
                  <c:v>1282292.3420636836</c:v>
                </c:pt>
                <c:pt idx="47">
                  <c:v>1309946.0002507891</c:v>
                </c:pt>
                <c:pt idx="48">
                  <c:v>1338417.3488073985</c:v>
                </c:pt>
                <c:pt idx="49">
                  <c:v>1367730.6245360167</c:v>
                </c:pt>
                <c:pt idx="50">
                  <c:v>1397910.7894292148</c:v>
                </c:pt>
                <c:pt idx="51">
                  <c:v>1428983.5522126635</c:v>
                </c:pt>
                <c:pt idx="52">
                  <c:v>1460847.4054172093</c:v>
                </c:pt>
                <c:pt idx="53">
                  <c:v>1493522.6675186127</c:v>
                </c:pt>
                <c:pt idx="54">
                  <c:v>1527030.1811889503</c:v>
                </c:pt>
                <c:pt idx="55">
                  <c:v>1561391.3268819349</c:v>
                </c:pt>
                <c:pt idx="56">
                  <c:v>1596628.0367720255</c:v>
                </c:pt>
                <c:pt idx="57">
                  <c:v>1632762.8090565924</c:v>
                </c:pt>
                <c:pt idx="58">
                  <c:v>1669818.72263064</c:v>
                </c:pt>
                <c:pt idx="59">
                  <c:v>1707819.4521438447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A-4A9C-8350-0591908FFF27}"/>
            </c:ext>
          </c:extLst>
        </c:ser>
        <c:ser>
          <c:idx val="5"/>
          <c:order val="5"/>
          <c:tx>
            <c:strRef>
              <c:f>'POD3-COMMON_POOL'!$A$31</c:f>
              <c:strCache>
                <c:ptCount val="1"/>
                <c:pt idx="0">
                  <c:v>LON-AAA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'POD3-COMMON_POOL'!$B$31:$BI$31</c:f>
              <c:numCache>
                <c:formatCode>#,##0_);\(#,##0\)</c:formatCode>
                <c:ptCount val="60"/>
                <c:pt idx="0">
                  <c:v>295723.11256857601</c:v>
                </c:pt>
                <c:pt idx="1">
                  <c:v>322369.58688345604</c:v>
                </c:pt>
                <c:pt idx="2">
                  <c:v>353587.29441100801</c:v>
                </c:pt>
                <c:pt idx="3">
                  <c:v>378820.05400511995</c:v>
                </c:pt>
                <c:pt idx="4">
                  <c:v>407664.74039423995</c:v>
                </c:pt>
                <c:pt idx="5">
                  <c:v>431992.01761497598</c:v>
                </c:pt>
                <c:pt idx="6">
                  <c:v>452726.06356051198</c:v>
                </c:pt>
                <c:pt idx="7">
                  <c:v>500936.56963660801</c:v>
                </c:pt>
                <c:pt idx="8">
                  <c:v>567654.09228595195</c:v>
                </c:pt>
                <c:pt idx="9">
                  <c:v>613080.51394732797</c:v>
                </c:pt>
                <c:pt idx="10">
                  <c:v>659435.63853215997</c:v>
                </c:pt>
                <c:pt idx="11">
                  <c:v>659435.63853215997</c:v>
                </c:pt>
                <c:pt idx="12">
                  <c:v>697935.78688377596</c:v>
                </c:pt>
                <c:pt idx="13">
                  <c:v>735897.69479251187</c:v>
                </c:pt>
                <c:pt idx="14">
                  <c:v>759535.50385205168</c:v>
                </c:pt>
                <c:pt idx="15">
                  <c:v>789071.99863457959</c:v>
                </c:pt>
                <c:pt idx="16">
                  <c:v>827157.31452076789</c:v>
                </c:pt>
                <c:pt idx="17">
                  <c:v>838070.49673939194</c:v>
                </c:pt>
                <c:pt idx="18">
                  <c:v>851139.64139334147</c:v>
                </c:pt>
                <c:pt idx="19">
                  <c:v>864450.04990303167</c:v>
                </c:pt>
                <c:pt idx="20">
                  <c:v>878155.53036853787</c:v>
                </c:pt>
                <c:pt idx="21">
                  <c:v>892266.74238017795</c:v>
                </c:pt>
                <c:pt idx="22">
                  <c:v>906794.86835103401</c:v>
                </c:pt>
                <c:pt idx="23">
                  <c:v>921751.57464833744</c:v>
                </c:pt>
                <c:pt idx="24">
                  <c:v>937148.98918622674</c:v>
                </c:pt>
                <c:pt idx="25">
                  <c:v>952999.68921259802</c:v>
                </c:pt>
                <c:pt idx="26">
                  <c:v>969316.69575887197</c:v>
                </c:pt>
                <c:pt idx="27">
                  <c:v>986113.47268344252</c:v>
                </c:pt>
                <c:pt idx="28">
                  <c:v>996667.78164592083</c:v>
                </c:pt>
                <c:pt idx="29">
                  <c:v>1009043.6779184906</c:v>
                </c:pt>
                <c:pt idx="30">
                  <c:v>1022993.0994160192</c:v>
                </c:pt>
                <c:pt idx="31">
                  <c:v>1038321.0242180085</c:v>
                </c:pt>
                <c:pt idx="32">
                  <c:v>1054874.9653716763</c:v>
                </c:pt>
                <c:pt idx="33">
                  <c:v>1072536.5698108498</c:v>
                </c:pt>
                <c:pt idx="34">
                  <c:v>1091214.9006459718</c:v>
                </c:pt>
                <c:pt idx="35">
                  <c:v>1110841.0662375123</c:v>
                </c:pt>
                <c:pt idx="36">
                  <c:v>1131363.9267886155</c:v>
                </c:pt>
                <c:pt idx="37">
                  <c:v>1152746.6630505284</c:v>
                </c:pt>
                <c:pt idx="38">
                  <c:v>1174964.0348198949</c:v>
                </c:pt>
                <c:pt idx="39">
                  <c:v>1198000.1913750512</c:v>
                </c:pt>
                <c:pt idx="40">
                  <c:v>1219962.1124213042</c:v>
                </c:pt>
                <c:pt idx="41">
                  <c:v>1244978.7495706873</c:v>
                </c:pt>
                <c:pt idx="42">
                  <c:v>1270734.9155653871</c:v>
                </c:pt>
                <c:pt idx="43">
                  <c:v>1297252.4859022654</c:v>
                </c:pt>
                <c:pt idx="44">
                  <c:v>1324553.9921731686</c:v>
                </c:pt>
                <c:pt idx="45">
                  <c:v>1352662.6413425144</c:v>
                </c:pt>
                <c:pt idx="46">
                  <c:v>1381602.3356488049</c:v>
                </c:pt>
                <c:pt idx="47">
                  <c:v>1411397.6931404129</c:v>
                </c:pt>
                <c:pt idx="48">
                  <c:v>1442074.068857963</c:v>
                </c:pt>
                <c:pt idx="49">
                  <c:v>1473657.5766772472</c:v>
                </c:pt>
                <c:pt idx="50">
                  <c:v>1506175.1118280869</c:v>
                </c:pt>
                <c:pt idx="51">
                  <c:v>1539654.3741058162</c:v>
                </c:pt>
                <c:pt idx="52">
                  <c:v>1573985.9945686834</c:v>
                </c:pt>
                <c:pt idx="53">
                  <c:v>1609191.8653021713</c:v>
                </c:pt>
                <c:pt idx="54">
                  <c:v>1645294.4431856349</c:v>
                </c:pt>
                <c:pt idx="55">
                  <c:v>1682316.7645297628</c:v>
                </c:pt>
                <c:pt idx="56">
                  <c:v>1720282.4600952368</c:v>
                </c:pt>
                <c:pt idx="57">
                  <c:v>1759215.7705025573</c:v>
                </c:pt>
                <c:pt idx="58">
                  <c:v>1799141.5620432836</c:v>
                </c:pt>
                <c:pt idx="59">
                  <c:v>1840085.3429031982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4A-4A9C-8350-0591908F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'POD3-COMMON_POOL'!$A$26</c15:sqref>
                        </c15:formulaRef>
                      </c:ext>
                    </c:extLst>
                    <c:strCache>
                      <c:ptCount val="1"/>
                      <c:pt idx="0">
                        <c:v>Total SUBS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'POD3-COMMON_POOL'!$B$7:$BI$7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'POD3-COMMON_POOL'!$B$26:$BI$26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2483404</c:v>
                      </c:pt>
                      <c:pt idx="1">
                        <c:v>2707174</c:v>
                      </c:pt>
                      <c:pt idx="2">
                        <c:v>2969332</c:v>
                      </c:pt>
                      <c:pt idx="3">
                        <c:v>3181230</c:v>
                      </c:pt>
                      <c:pt idx="4">
                        <c:v>3423460</c:v>
                      </c:pt>
                      <c:pt idx="5">
                        <c:v>3627754</c:v>
                      </c:pt>
                      <c:pt idx="6">
                        <c:v>3801873</c:v>
                      </c:pt>
                      <c:pt idx="7">
                        <c:v>4206732</c:v>
                      </c:pt>
                      <c:pt idx="8">
                        <c:v>4767008</c:v>
                      </c:pt>
                      <c:pt idx="9">
                        <c:v>5148487</c:v>
                      </c:pt>
                      <c:pt idx="10">
                        <c:v>5537765</c:v>
                      </c:pt>
                      <c:pt idx="11">
                        <c:v>5537765</c:v>
                      </c:pt>
                      <c:pt idx="12">
                        <c:v>5861079</c:v>
                      </c:pt>
                      <c:pt idx="13">
                        <c:v>6179873</c:v>
                      </c:pt>
                      <c:pt idx="14">
                        <c:v>6378377.0298670754</c:v>
                      </c:pt>
                      <c:pt idx="15">
                        <c:v>6626416.6526473192</c:v>
                      </c:pt>
                      <c:pt idx="16">
                        <c:v>6946247</c:v>
                      </c:pt>
                      <c:pt idx="17">
                        <c:v>7037893</c:v>
                      </c:pt>
                      <c:pt idx="18">
                        <c:v>7147644.1987760859</c:v>
                      </c:pt>
                      <c:pt idx="19">
                        <c:v>7259421.4672063086</c:v>
                      </c:pt>
                      <c:pt idx="20">
                        <c:v>7374516.4447829006</c:v>
                      </c:pt>
                      <c:pt idx="21">
                        <c:v>7493018.6479085647</c:v>
                      </c:pt>
                      <c:pt idx="22">
                        <c:v>7615021.9835124444</c:v>
                      </c:pt>
                      <c:pt idx="23">
                        <c:v>7740624.4226418352</c:v>
                      </c:pt>
                      <c:pt idx="24">
                        <c:v>7869927.8122921288</c:v>
                      </c:pt>
                      <c:pt idx="25">
                        <c:v>8003037.7728440361</c:v>
                      </c:pt>
                      <c:pt idx="26">
                        <c:v>8140063.6514542056</c:v>
                      </c:pt>
                      <c:pt idx="27">
                        <c:v>8281118.5140223559</c:v>
                      </c:pt>
                      <c:pt idx="28">
                        <c:v>8369750.7919224352</c:v>
                      </c:pt>
                      <c:pt idx="29">
                        <c:v>8473680.2752825078</c:v>
                      </c:pt>
                      <c:pt idx="30">
                        <c:v>8590823.8047271855</c:v>
                      </c:pt>
                      <c:pt idx="31">
                        <c:v>8719543.6380683556</c:v>
                      </c:pt>
                      <c:pt idx="32">
                        <c:v>8858559.2304571662</c:v>
                      </c:pt>
                      <c:pt idx="33">
                        <c:v>9006876.6843406204</c:v>
                      </c:pt>
                      <c:pt idx="34">
                        <c:v>9163732.335920807</c:v>
                      </c:pt>
                      <c:pt idx="35">
                        <c:v>9328547.651542753</c:v>
                      </c:pt>
                      <c:pt idx="36">
                        <c:v>9500893.1728020478</c:v>
                      </c:pt>
                      <c:pt idx="37">
                        <c:v>9680459.7014461886</c:v>
                      </c:pt>
                      <c:pt idx="38">
                        <c:v>9867035.2769644428</c:v>
                      </c:pt>
                      <c:pt idx="39">
                        <c:v>10060486.789214555</c:v>
                      </c:pt>
                      <c:pt idx="40">
                        <c:v>10244917.157541959</c:v>
                      </c:pt>
                      <c:pt idx="41">
                        <c:v>10455000.21876674</c:v>
                      </c:pt>
                      <c:pt idx="42">
                        <c:v>10671293.646427281</c:v>
                      </c:pt>
                      <c:pt idx="43">
                        <c:v>10893981.145124609</c:v>
                      </c:pt>
                      <c:pt idx="44">
                        <c:v>11123251.92917083</c:v>
                      </c:pt>
                      <c:pt idx="45">
                        <c:v>11359300.884477166</c:v>
                      </c:pt>
                      <c:pt idx="46">
                        <c:v>11602328.735681569</c:v>
                      </c:pt>
                      <c:pt idx="47">
                        <c:v>11852542.218602797</c:v>
                      </c:pt>
                      <c:pt idx="48">
                        <c:v>12110154.258124396</c:v>
                      </c:pt>
                      <c:pt idx="49">
                        <c:v>12375384.151625713</c:v>
                      </c:pt>
                      <c:pt idx="50">
                        <c:v>12648457.758089293</c:v>
                      </c:pt>
                      <c:pt idx="51">
                        <c:v>12929607.693024738</c:v>
                      </c:pt>
                      <c:pt idx="52">
                        <c:v>13217915.505165039</c:v>
                      </c:pt>
                      <c:pt idx="53">
                        <c:v>13513565.038418049</c:v>
                      </c:pt>
                      <c:pt idx="54">
                        <c:v>13816744.87968025</c:v>
                      </c:pt>
                      <c:pt idx="55">
                        <c:v>14127648.481758265</c:v>
                      </c:pt>
                      <c:pt idx="56">
                        <c:v>14446474.28949156</c:v>
                      </c:pt>
                      <c:pt idx="57">
                        <c:v>14773425.86916006</c:v>
                      </c:pt>
                      <c:pt idx="58">
                        <c:v>15108712.041262733</c:v>
                      </c:pt>
                      <c:pt idx="59">
                        <c:v>15452547.016755413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94A-4A9C-8350-0591908FFF27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POD3_AAA_COMMON_POOL</a:t>
            </a:r>
            <a:r>
              <a:rPr lang="en-US" baseline="0"/>
              <a:t> </a:t>
            </a:r>
            <a:r>
              <a:rPr lang="en-US"/>
              <a:t>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'POD3-COMMON_POOL'!$A$80</c:f>
              <c:strCache>
                <c:ptCount val="1"/>
                <c:pt idx="0">
                  <c:v>THRESHOLD</c:v>
                </c:pt>
              </c:strCache>
            </c:strRef>
          </c:tx>
          <c:spPr>
            <a:ln w="444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'POD3-COMMON_POOL'!$B$79:$BI$79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'POD3-COMMON_POOL'!$B$80:$BI$80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6000</c:v>
                </c:pt>
                <c:pt idx="22">
                  <c:v>7000</c:v>
                </c:pt>
                <c:pt idx="23">
                  <c:v>7000</c:v>
                </c:pt>
                <c:pt idx="24">
                  <c:v>7000</c:v>
                </c:pt>
                <c:pt idx="25">
                  <c:v>7000</c:v>
                </c:pt>
                <c:pt idx="26">
                  <c:v>7000</c:v>
                </c:pt>
                <c:pt idx="27">
                  <c:v>7000</c:v>
                </c:pt>
                <c:pt idx="28">
                  <c:v>7000</c:v>
                </c:pt>
                <c:pt idx="29">
                  <c:v>7000</c:v>
                </c:pt>
                <c:pt idx="30">
                  <c:v>7000</c:v>
                </c:pt>
                <c:pt idx="31">
                  <c:v>7000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8000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11000</c:v>
                </c:pt>
                <c:pt idx="51">
                  <c:v>11000</c:v>
                </c:pt>
                <c:pt idx="52">
                  <c:v>11000</c:v>
                </c:pt>
                <c:pt idx="53">
                  <c:v>11000</c:v>
                </c:pt>
                <c:pt idx="54">
                  <c:v>12000</c:v>
                </c:pt>
                <c:pt idx="55">
                  <c:v>12000</c:v>
                </c:pt>
                <c:pt idx="56">
                  <c:v>12000</c:v>
                </c:pt>
                <c:pt idx="57">
                  <c:v>12000</c:v>
                </c:pt>
                <c:pt idx="58">
                  <c:v>13000</c:v>
                </c:pt>
                <c:pt idx="59">
                  <c:v>13000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3-41AF-B1E8-9130E8710C15}"/>
            </c:ext>
          </c:extLst>
        </c:ser>
        <c:ser>
          <c:idx val="2"/>
          <c:order val="1"/>
          <c:tx>
            <c:strRef>
              <c:f>'POD3-COMMON_POOL'!$A$83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4445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'POD3-COMMON_POOL'!$B$79:$BI$79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'POD3-COMMON_POOL'!$B$83:$BI$83</c:f>
              <c:numCache>
                <c:formatCode>#,##0.00_);\(#,##0.00\)</c:formatCode>
                <c:ptCount val="60"/>
                <c:pt idx="0">
                  <c:v>762</c:v>
                </c:pt>
                <c:pt idx="1">
                  <c:v>832</c:v>
                </c:pt>
                <c:pt idx="2">
                  <c:v>912</c:v>
                </c:pt>
                <c:pt idx="3">
                  <c:v>977</c:v>
                </c:pt>
                <c:pt idx="4">
                  <c:v>1051</c:v>
                </c:pt>
                <c:pt idx="5">
                  <c:v>1114</c:v>
                </c:pt>
                <c:pt idx="6">
                  <c:v>1168</c:v>
                </c:pt>
                <c:pt idx="7">
                  <c:v>1292</c:v>
                </c:pt>
                <c:pt idx="8">
                  <c:v>1464</c:v>
                </c:pt>
                <c:pt idx="9">
                  <c:v>1581</c:v>
                </c:pt>
                <c:pt idx="10">
                  <c:v>1700</c:v>
                </c:pt>
                <c:pt idx="11">
                  <c:v>1700</c:v>
                </c:pt>
                <c:pt idx="12">
                  <c:v>1800</c:v>
                </c:pt>
                <c:pt idx="13">
                  <c:v>1898</c:v>
                </c:pt>
                <c:pt idx="14">
                  <c:v>1958</c:v>
                </c:pt>
                <c:pt idx="15">
                  <c:v>2035</c:v>
                </c:pt>
                <c:pt idx="16">
                  <c:v>2133</c:v>
                </c:pt>
                <c:pt idx="17">
                  <c:v>2161</c:v>
                </c:pt>
                <c:pt idx="18">
                  <c:v>2195</c:v>
                </c:pt>
                <c:pt idx="19">
                  <c:v>2229</c:v>
                </c:pt>
                <c:pt idx="20">
                  <c:v>2264</c:v>
                </c:pt>
                <c:pt idx="21">
                  <c:v>2783</c:v>
                </c:pt>
                <c:pt idx="22">
                  <c:v>2923</c:v>
                </c:pt>
                <c:pt idx="23">
                  <c:v>2971</c:v>
                </c:pt>
                <c:pt idx="24">
                  <c:v>3021</c:v>
                </c:pt>
                <c:pt idx="25">
                  <c:v>3072</c:v>
                </c:pt>
                <c:pt idx="26">
                  <c:v>3124</c:v>
                </c:pt>
                <c:pt idx="27">
                  <c:v>3178</c:v>
                </c:pt>
                <c:pt idx="28">
                  <c:v>3213</c:v>
                </c:pt>
                <c:pt idx="29">
                  <c:v>3253</c:v>
                </c:pt>
                <c:pt idx="30">
                  <c:v>3297</c:v>
                </c:pt>
                <c:pt idx="31">
                  <c:v>3347</c:v>
                </c:pt>
                <c:pt idx="32">
                  <c:v>3400</c:v>
                </c:pt>
                <c:pt idx="33">
                  <c:v>3457</c:v>
                </c:pt>
                <c:pt idx="34">
                  <c:v>3518</c:v>
                </c:pt>
                <c:pt idx="35">
                  <c:v>3580</c:v>
                </c:pt>
                <c:pt idx="36">
                  <c:v>3646</c:v>
                </c:pt>
                <c:pt idx="37">
                  <c:v>3715</c:v>
                </c:pt>
                <c:pt idx="38">
                  <c:v>3787</c:v>
                </c:pt>
                <c:pt idx="39">
                  <c:v>3862</c:v>
                </c:pt>
                <c:pt idx="40">
                  <c:v>3932</c:v>
                </c:pt>
                <c:pt idx="41">
                  <c:v>4012</c:v>
                </c:pt>
                <c:pt idx="42">
                  <c:v>4095</c:v>
                </c:pt>
                <c:pt idx="43">
                  <c:v>4181</c:v>
                </c:pt>
                <c:pt idx="44">
                  <c:v>4270</c:v>
                </c:pt>
                <c:pt idx="45">
                  <c:v>4360</c:v>
                </c:pt>
                <c:pt idx="46">
                  <c:v>4453</c:v>
                </c:pt>
                <c:pt idx="47">
                  <c:v>4549</c:v>
                </c:pt>
                <c:pt idx="48">
                  <c:v>4648</c:v>
                </c:pt>
                <c:pt idx="49">
                  <c:v>4750</c:v>
                </c:pt>
                <c:pt idx="50">
                  <c:v>4855</c:v>
                </c:pt>
                <c:pt idx="51">
                  <c:v>4963</c:v>
                </c:pt>
                <c:pt idx="52">
                  <c:v>5074</c:v>
                </c:pt>
                <c:pt idx="53">
                  <c:v>5187</c:v>
                </c:pt>
                <c:pt idx="54">
                  <c:v>5303</c:v>
                </c:pt>
                <c:pt idx="55">
                  <c:v>5423</c:v>
                </c:pt>
                <c:pt idx="56">
                  <c:v>5544</c:v>
                </c:pt>
                <c:pt idx="57">
                  <c:v>5670</c:v>
                </c:pt>
                <c:pt idx="58">
                  <c:v>5799</c:v>
                </c:pt>
                <c:pt idx="59">
                  <c:v>5930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3-41AF-B1E8-9130E8710C15}"/>
            </c:ext>
          </c:extLst>
        </c:ser>
        <c:ser>
          <c:idx val="3"/>
          <c:order val="2"/>
          <c:tx>
            <c:strRef>
              <c:f>'POD3-COMMON_POOL'!$A$84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4445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'POD3-COMMON_POOL'!$B$79:$BI$79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'POD3-COMMON_POOL'!$B$84:$BI$84</c:f>
              <c:numCache>
                <c:formatCode>#,##0.00_);\(#,##0.00\)</c:formatCode>
                <c:ptCount val="60"/>
                <c:pt idx="0">
                  <c:v>822</c:v>
                </c:pt>
                <c:pt idx="1">
                  <c:v>896</c:v>
                </c:pt>
                <c:pt idx="2">
                  <c:v>982</c:v>
                </c:pt>
                <c:pt idx="3">
                  <c:v>1053</c:v>
                </c:pt>
                <c:pt idx="4">
                  <c:v>1133</c:v>
                </c:pt>
                <c:pt idx="5">
                  <c:v>1200</c:v>
                </c:pt>
                <c:pt idx="6">
                  <c:v>1258</c:v>
                </c:pt>
                <c:pt idx="7">
                  <c:v>1392</c:v>
                </c:pt>
                <c:pt idx="8">
                  <c:v>1578</c:v>
                </c:pt>
                <c:pt idx="9">
                  <c:v>1703</c:v>
                </c:pt>
                <c:pt idx="10">
                  <c:v>1832</c:v>
                </c:pt>
                <c:pt idx="11">
                  <c:v>1832</c:v>
                </c:pt>
                <c:pt idx="12">
                  <c:v>1940</c:v>
                </c:pt>
                <c:pt idx="13">
                  <c:v>2044</c:v>
                </c:pt>
                <c:pt idx="14">
                  <c:v>2110</c:v>
                </c:pt>
                <c:pt idx="15">
                  <c:v>2193</c:v>
                </c:pt>
                <c:pt idx="16">
                  <c:v>2299</c:v>
                </c:pt>
                <c:pt idx="17">
                  <c:v>2329</c:v>
                </c:pt>
                <c:pt idx="18">
                  <c:v>2365</c:v>
                </c:pt>
                <c:pt idx="19">
                  <c:v>2401</c:v>
                </c:pt>
                <c:pt idx="20">
                  <c:v>2440</c:v>
                </c:pt>
                <c:pt idx="21">
                  <c:v>2999</c:v>
                </c:pt>
                <c:pt idx="22">
                  <c:v>3149</c:v>
                </c:pt>
                <c:pt idx="23">
                  <c:v>3201</c:v>
                </c:pt>
                <c:pt idx="24">
                  <c:v>3254</c:v>
                </c:pt>
                <c:pt idx="25">
                  <c:v>3310</c:v>
                </c:pt>
                <c:pt idx="26">
                  <c:v>3366</c:v>
                </c:pt>
                <c:pt idx="27">
                  <c:v>3424</c:v>
                </c:pt>
                <c:pt idx="28">
                  <c:v>3462</c:v>
                </c:pt>
                <c:pt idx="29">
                  <c:v>3505</c:v>
                </c:pt>
                <c:pt idx="30">
                  <c:v>3553</c:v>
                </c:pt>
                <c:pt idx="31">
                  <c:v>3606</c:v>
                </c:pt>
                <c:pt idx="32">
                  <c:v>3663</c:v>
                </c:pt>
                <c:pt idx="33">
                  <c:v>3725</c:v>
                </c:pt>
                <c:pt idx="34">
                  <c:v>3790</c:v>
                </c:pt>
                <c:pt idx="35">
                  <c:v>3857</c:v>
                </c:pt>
                <c:pt idx="36">
                  <c:v>3929</c:v>
                </c:pt>
                <c:pt idx="37">
                  <c:v>4003</c:v>
                </c:pt>
                <c:pt idx="38">
                  <c:v>4080</c:v>
                </c:pt>
                <c:pt idx="39">
                  <c:v>4161</c:v>
                </c:pt>
                <c:pt idx="40">
                  <c:v>4236</c:v>
                </c:pt>
                <c:pt idx="41">
                  <c:v>4323</c:v>
                </c:pt>
                <c:pt idx="42">
                  <c:v>4412</c:v>
                </c:pt>
                <c:pt idx="43">
                  <c:v>4504</c:v>
                </c:pt>
                <c:pt idx="44">
                  <c:v>4600</c:v>
                </c:pt>
                <c:pt idx="45">
                  <c:v>4698</c:v>
                </c:pt>
                <c:pt idx="46">
                  <c:v>4797</c:v>
                </c:pt>
                <c:pt idx="47">
                  <c:v>4901</c:v>
                </c:pt>
                <c:pt idx="48">
                  <c:v>5007</c:v>
                </c:pt>
                <c:pt idx="49">
                  <c:v>5118</c:v>
                </c:pt>
                <c:pt idx="50">
                  <c:v>5230</c:v>
                </c:pt>
                <c:pt idx="51">
                  <c:v>5347</c:v>
                </c:pt>
                <c:pt idx="52">
                  <c:v>5466</c:v>
                </c:pt>
                <c:pt idx="53">
                  <c:v>5588</c:v>
                </c:pt>
                <c:pt idx="54">
                  <c:v>5714</c:v>
                </c:pt>
                <c:pt idx="55">
                  <c:v>5842</c:v>
                </c:pt>
                <c:pt idx="56">
                  <c:v>5973</c:v>
                </c:pt>
                <c:pt idx="57">
                  <c:v>6110</c:v>
                </c:pt>
                <c:pt idx="58">
                  <c:v>6248</c:v>
                </c:pt>
                <c:pt idx="59">
                  <c:v>6390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3-41AF-B1E8-9130E8710C15}"/>
            </c:ext>
          </c:extLst>
        </c:ser>
        <c:ser>
          <c:idx val="1"/>
          <c:order val="3"/>
          <c:tx>
            <c:strRef>
              <c:f>'POD3-COMMON_POOL'!$A$82</c:f>
              <c:strCache>
                <c:ptCount val="1"/>
                <c:pt idx="0">
                  <c:v>Failover TPS</c:v>
                </c:pt>
              </c:strCache>
            </c:strRef>
          </c:tx>
          <c:spPr>
            <a:ln w="444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'POD3-COMMON_POOL'!$B$82:$BI$82</c:f>
              <c:numCache>
                <c:formatCode>#,##0.00_);\(#,##0.00\)</c:formatCode>
                <c:ptCount val="60"/>
                <c:pt idx="0">
                  <c:v>1584</c:v>
                </c:pt>
                <c:pt idx="1">
                  <c:v>1728</c:v>
                </c:pt>
                <c:pt idx="2">
                  <c:v>1894</c:v>
                </c:pt>
                <c:pt idx="3">
                  <c:v>2030</c:v>
                </c:pt>
                <c:pt idx="4">
                  <c:v>2184</c:v>
                </c:pt>
                <c:pt idx="5">
                  <c:v>2314</c:v>
                </c:pt>
                <c:pt idx="6">
                  <c:v>2426</c:v>
                </c:pt>
                <c:pt idx="7">
                  <c:v>2684</c:v>
                </c:pt>
                <c:pt idx="8">
                  <c:v>3042</c:v>
                </c:pt>
                <c:pt idx="9">
                  <c:v>3284</c:v>
                </c:pt>
                <c:pt idx="10">
                  <c:v>3532</c:v>
                </c:pt>
                <c:pt idx="11">
                  <c:v>3532</c:v>
                </c:pt>
                <c:pt idx="12">
                  <c:v>3740</c:v>
                </c:pt>
                <c:pt idx="13">
                  <c:v>3942</c:v>
                </c:pt>
                <c:pt idx="14">
                  <c:v>4068</c:v>
                </c:pt>
                <c:pt idx="15">
                  <c:v>4228</c:v>
                </c:pt>
                <c:pt idx="16">
                  <c:v>4432</c:v>
                </c:pt>
                <c:pt idx="17">
                  <c:v>4490</c:v>
                </c:pt>
                <c:pt idx="18">
                  <c:v>4560</c:v>
                </c:pt>
                <c:pt idx="19">
                  <c:v>4630</c:v>
                </c:pt>
                <c:pt idx="20">
                  <c:v>4704</c:v>
                </c:pt>
                <c:pt idx="21">
                  <c:v>5782.5</c:v>
                </c:pt>
                <c:pt idx="22">
                  <c:v>6072.5</c:v>
                </c:pt>
                <c:pt idx="23">
                  <c:v>6172.5</c:v>
                </c:pt>
                <c:pt idx="24">
                  <c:v>6275</c:v>
                </c:pt>
                <c:pt idx="25">
                  <c:v>6382.5</c:v>
                </c:pt>
                <c:pt idx="26">
                  <c:v>6490</c:v>
                </c:pt>
                <c:pt idx="27">
                  <c:v>6602.5</c:v>
                </c:pt>
                <c:pt idx="28">
                  <c:v>6675</c:v>
                </c:pt>
                <c:pt idx="29">
                  <c:v>6757.5</c:v>
                </c:pt>
                <c:pt idx="30">
                  <c:v>6850</c:v>
                </c:pt>
                <c:pt idx="31">
                  <c:v>6952.5</c:v>
                </c:pt>
                <c:pt idx="32">
                  <c:v>7062.5</c:v>
                </c:pt>
                <c:pt idx="33">
                  <c:v>7182.5</c:v>
                </c:pt>
                <c:pt idx="34">
                  <c:v>7307.5</c:v>
                </c:pt>
                <c:pt idx="35">
                  <c:v>7437.5</c:v>
                </c:pt>
                <c:pt idx="36">
                  <c:v>7575</c:v>
                </c:pt>
                <c:pt idx="37">
                  <c:v>7717.5</c:v>
                </c:pt>
                <c:pt idx="38">
                  <c:v>7867.5</c:v>
                </c:pt>
                <c:pt idx="39">
                  <c:v>8022.5</c:v>
                </c:pt>
                <c:pt idx="40">
                  <c:v>8167.5</c:v>
                </c:pt>
                <c:pt idx="41">
                  <c:v>8335</c:v>
                </c:pt>
                <c:pt idx="42">
                  <c:v>8507.5</c:v>
                </c:pt>
                <c:pt idx="43">
                  <c:v>8685</c:v>
                </c:pt>
                <c:pt idx="44">
                  <c:v>8870</c:v>
                </c:pt>
                <c:pt idx="45">
                  <c:v>9057.5</c:v>
                </c:pt>
                <c:pt idx="46">
                  <c:v>9250</c:v>
                </c:pt>
                <c:pt idx="47">
                  <c:v>9450</c:v>
                </c:pt>
                <c:pt idx="48">
                  <c:v>9655</c:v>
                </c:pt>
                <c:pt idx="49">
                  <c:v>9867.5</c:v>
                </c:pt>
                <c:pt idx="50">
                  <c:v>10085</c:v>
                </c:pt>
                <c:pt idx="51">
                  <c:v>10310</c:v>
                </c:pt>
                <c:pt idx="52">
                  <c:v>10540</c:v>
                </c:pt>
                <c:pt idx="53">
                  <c:v>10775</c:v>
                </c:pt>
                <c:pt idx="54">
                  <c:v>11017.5</c:v>
                </c:pt>
                <c:pt idx="55">
                  <c:v>11265</c:v>
                </c:pt>
                <c:pt idx="56">
                  <c:v>11517.5</c:v>
                </c:pt>
                <c:pt idx="57">
                  <c:v>11780</c:v>
                </c:pt>
                <c:pt idx="58">
                  <c:v>12047.5</c:v>
                </c:pt>
                <c:pt idx="59">
                  <c:v>12320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C3-41AF-B1E8-9130E8710C15}"/>
            </c:ext>
          </c:extLst>
        </c:ser>
        <c:ser>
          <c:idx val="4"/>
          <c:order val="4"/>
          <c:tx>
            <c:strRef>
              <c:f>'POD3-COMMON_POOL'!$A$85</c:f>
              <c:strCache>
                <c:ptCount val="1"/>
                <c:pt idx="0">
                  <c:v>Current SERVER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'POD3-COMMON_POOL'!$B$85:$BI$85</c:f>
              <c:numCache>
                <c:formatCode>#,##0_);\(#,##0\)</c:formatCode>
                <c:ptCount val="60"/>
                <c:pt idx="0">
                  <c:v>12000</c:v>
                </c:pt>
                <c:pt idx="1">
                  <c:v>12000</c:v>
                </c:pt>
                <c:pt idx="2">
                  <c:v>12000</c:v>
                </c:pt>
                <c:pt idx="3">
                  <c:v>12000</c:v>
                </c:pt>
                <c:pt idx="4">
                  <c:v>12000</c:v>
                </c:pt>
                <c:pt idx="5">
                  <c:v>12000</c:v>
                </c:pt>
                <c:pt idx="6">
                  <c:v>12000</c:v>
                </c:pt>
                <c:pt idx="7">
                  <c:v>12000</c:v>
                </c:pt>
                <c:pt idx="8">
                  <c:v>12000</c:v>
                </c:pt>
                <c:pt idx="9">
                  <c:v>12000</c:v>
                </c:pt>
                <c:pt idx="10">
                  <c:v>12000</c:v>
                </c:pt>
                <c:pt idx="11">
                  <c:v>12000</c:v>
                </c:pt>
                <c:pt idx="12">
                  <c:v>12000</c:v>
                </c:pt>
                <c:pt idx="13">
                  <c:v>12000</c:v>
                </c:pt>
                <c:pt idx="14">
                  <c:v>12000</c:v>
                </c:pt>
                <c:pt idx="15">
                  <c:v>12000</c:v>
                </c:pt>
                <c:pt idx="16">
                  <c:v>12000</c:v>
                </c:pt>
                <c:pt idx="17">
                  <c:v>12000</c:v>
                </c:pt>
                <c:pt idx="18">
                  <c:v>12000</c:v>
                </c:pt>
                <c:pt idx="19">
                  <c:v>12000</c:v>
                </c:pt>
                <c:pt idx="20">
                  <c:v>12000</c:v>
                </c:pt>
                <c:pt idx="21">
                  <c:v>12000</c:v>
                </c:pt>
                <c:pt idx="22">
                  <c:v>12000</c:v>
                </c:pt>
                <c:pt idx="23">
                  <c:v>12000</c:v>
                </c:pt>
                <c:pt idx="24">
                  <c:v>12000</c:v>
                </c:pt>
                <c:pt idx="25">
                  <c:v>12000</c:v>
                </c:pt>
                <c:pt idx="26">
                  <c:v>12000</c:v>
                </c:pt>
                <c:pt idx="27">
                  <c:v>12000</c:v>
                </c:pt>
                <c:pt idx="28">
                  <c:v>12000</c:v>
                </c:pt>
                <c:pt idx="29">
                  <c:v>12000</c:v>
                </c:pt>
                <c:pt idx="30">
                  <c:v>12000</c:v>
                </c:pt>
                <c:pt idx="31">
                  <c:v>12000</c:v>
                </c:pt>
                <c:pt idx="32">
                  <c:v>12000</c:v>
                </c:pt>
                <c:pt idx="33">
                  <c:v>12000</c:v>
                </c:pt>
                <c:pt idx="34">
                  <c:v>12000</c:v>
                </c:pt>
                <c:pt idx="35">
                  <c:v>12000</c:v>
                </c:pt>
                <c:pt idx="36">
                  <c:v>12000</c:v>
                </c:pt>
                <c:pt idx="37">
                  <c:v>12000</c:v>
                </c:pt>
                <c:pt idx="38">
                  <c:v>12000</c:v>
                </c:pt>
                <c:pt idx="39">
                  <c:v>12000</c:v>
                </c:pt>
                <c:pt idx="40">
                  <c:v>12000</c:v>
                </c:pt>
                <c:pt idx="41">
                  <c:v>12000</c:v>
                </c:pt>
                <c:pt idx="42">
                  <c:v>12000</c:v>
                </c:pt>
                <c:pt idx="43">
                  <c:v>12000</c:v>
                </c:pt>
                <c:pt idx="44">
                  <c:v>12000</c:v>
                </c:pt>
                <c:pt idx="45">
                  <c:v>12000</c:v>
                </c:pt>
                <c:pt idx="46">
                  <c:v>12000</c:v>
                </c:pt>
                <c:pt idx="47">
                  <c:v>12000</c:v>
                </c:pt>
                <c:pt idx="48">
                  <c:v>12000</c:v>
                </c:pt>
                <c:pt idx="49">
                  <c:v>12000</c:v>
                </c:pt>
                <c:pt idx="50">
                  <c:v>12000</c:v>
                </c:pt>
                <c:pt idx="51">
                  <c:v>12000</c:v>
                </c:pt>
                <c:pt idx="52">
                  <c:v>12000</c:v>
                </c:pt>
                <c:pt idx="53">
                  <c:v>12000</c:v>
                </c:pt>
                <c:pt idx="54">
                  <c:v>12000</c:v>
                </c:pt>
                <c:pt idx="55">
                  <c:v>12000</c:v>
                </c:pt>
                <c:pt idx="56">
                  <c:v>12000</c:v>
                </c:pt>
                <c:pt idx="57">
                  <c:v>12000</c:v>
                </c:pt>
                <c:pt idx="58">
                  <c:v>12000</c:v>
                </c:pt>
                <c:pt idx="59">
                  <c:v>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C3-41AF-B1E8-9130E8710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670314844322448"/>
          <c:y val="6.8990786053276756E-2"/>
          <c:w val="0.16440506790417816"/>
          <c:h val="6.0726700798654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AAA Capacity Projection per Month - 1 server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689876434724165E-2"/>
          <c:y val="8.4683683285573953E-3"/>
          <c:w val="0.95331012356527589"/>
          <c:h val="0.91345340922389917"/>
        </c:manualLayout>
      </c:layout>
      <c:lineChart>
        <c:grouping val="standard"/>
        <c:varyColors val="0"/>
        <c:ser>
          <c:idx val="1"/>
          <c:order val="1"/>
          <c:tx>
            <c:strRef>
              <c:f>'POD7-COMMON_POOL'!$A$41</c:f>
              <c:strCache>
                <c:ptCount val="1"/>
                <c:pt idx="0">
                  <c:v>AAA Transactions per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'POD7-COMMON_POOL'!$B$41:$BI$41</c:f>
              <c:numCache>
                <c:formatCode>#,##0_);\(#,##0\)</c:formatCode>
                <c:ptCount val="60"/>
                <c:pt idx="0">
                  <c:v>152777.44440000001</c:v>
                </c:pt>
                <c:pt idx="1">
                  <c:v>158916.55499999999</c:v>
                </c:pt>
                <c:pt idx="2">
                  <c:v>202721.4252</c:v>
                </c:pt>
                <c:pt idx="3">
                  <c:v>192798.38339999999</c:v>
                </c:pt>
                <c:pt idx="4">
                  <c:v>212246.02979999999</c:v>
                </c:pt>
                <c:pt idx="5">
                  <c:v>224244.36719999998</c:v>
                </c:pt>
                <c:pt idx="6">
                  <c:v>272214.495</c:v>
                </c:pt>
                <c:pt idx="7">
                  <c:v>264745.0197</c:v>
                </c:pt>
                <c:pt idx="8">
                  <c:v>283244.2389</c:v>
                </c:pt>
                <c:pt idx="9">
                  <c:v>301466.6298</c:v>
                </c:pt>
                <c:pt idx="10">
                  <c:v>316934.79300000001</c:v>
                </c:pt>
                <c:pt idx="11">
                  <c:v>316934.79300000001</c:v>
                </c:pt>
                <c:pt idx="12">
                  <c:v>337413.97619999998</c:v>
                </c:pt>
                <c:pt idx="13">
                  <c:v>1209582.0071999999</c:v>
                </c:pt>
                <c:pt idx="14">
                  <c:v>1246050.9748591885</c:v>
                </c:pt>
                <c:pt idx="15">
                  <c:v>1303775.2560057219</c:v>
                </c:pt>
                <c:pt idx="16">
                  <c:v>1429277.3459999999</c:v>
                </c:pt>
                <c:pt idx="17">
                  <c:v>1491365.1059999999</c:v>
                </c:pt>
                <c:pt idx="18">
                  <c:v>1517802.9768640369</c:v>
                </c:pt>
                <c:pt idx="19">
                  <c:v>1545694.1871683791</c:v>
                </c:pt>
                <c:pt idx="20">
                  <c:v>1574936.3046170766</c:v>
                </c:pt>
                <c:pt idx="21">
                  <c:v>1605477.414080332</c:v>
                </c:pt>
                <c:pt idx="22">
                  <c:v>1637286.713710581</c:v>
                </c:pt>
                <c:pt idx="23">
                  <c:v>1670345.0824819489</c:v>
                </c:pt>
                <c:pt idx="24">
                  <c:v>1704641.5319027123</c:v>
                </c:pt>
                <c:pt idx="25">
                  <c:v>1740171.5059793729</c:v>
                </c:pt>
                <c:pt idx="26">
                  <c:v>1776935.8409888742</c:v>
                </c:pt>
                <c:pt idx="27">
                  <c:v>1814940.0158245997</c:v>
                </c:pt>
                <c:pt idx="28">
                  <c:v>1854193.5656660041</c:v>
                </c:pt>
                <c:pt idx="29">
                  <c:v>1894709.6067631471</c:v>
                </c:pt>
                <c:pt idx="30">
                  <c:v>1936504.4455555123</c:v>
                </c:pt>
                <c:pt idx="31">
                  <c:v>1979597.2553129513</c:v>
                </c:pt>
                <c:pt idx="32">
                  <c:v>2024009.8082346879</c:v>
                </c:pt>
                <c:pt idx="33">
                  <c:v>2069766.2536933704</c:v>
                </c:pt>
                <c:pt idx="34">
                  <c:v>2116892.9351607328</c:v>
                </c:pt>
                <c:pt idx="35">
                  <c:v>2165418.2397159743</c:v>
                </c:pt>
                <c:pt idx="36">
                  <c:v>2215372.4750991627</c:v>
                </c:pt>
                <c:pt idx="37">
                  <c:v>2266787.7701223101</c:v>
                </c:pt>
                <c:pt idx="38">
                  <c:v>2319697.9949438851</c:v>
                </c:pt>
                <c:pt idx="39">
                  <c:v>2374138.6982834367</c:v>
                </c:pt>
                <c:pt idx="40">
                  <c:v>2430147.0591263771</c:v>
                </c:pt>
                <c:pt idx="41">
                  <c:v>2487761.8508630702</c:v>
                </c:pt>
                <c:pt idx="42">
                  <c:v>2547023.4161355896</c:v>
                </c:pt>
                <c:pt idx="43">
                  <c:v>2607973.6509411121</c:v>
                </c:pt>
                <c:pt idx="44">
                  <c:v>2670655.9967720215</c:v>
                </c:pt>
                <c:pt idx="45">
                  <c:v>2735115.4397668648</c:v>
                </c:pt>
                <c:pt idx="46">
                  <c:v>2801398.5160096819</c:v>
                </c:pt>
                <c:pt idx="47">
                  <c:v>2869553.3222526442</c:v>
                </c:pt>
                <c:pt idx="48">
                  <c:v>2939629.5314529501</c:v>
                </c:pt>
                <c:pt idx="49">
                  <c:v>3011678.4126128224</c:v>
                </c:pt>
                <c:pt idx="50">
                  <c:v>3085752.8544942238</c:v>
                </c:pt>
                <c:pt idx="51">
                  <c:v>3161907.3928499818</c:v>
                </c:pt>
                <c:pt idx="52">
                  <c:v>3239974.6440259949</c:v>
                </c:pt>
                <c:pt idx="53">
                  <c:v>3320003.3668072917</c:v>
                </c:pt>
                <c:pt idx="54">
                  <c:v>3402043.5793257193</c:v>
                </c:pt>
                <c:pt idx="55">
                  <c:v>3486146.5919708083</c:v>
                </c:pt>
                <c:pt idx="56">
                  <c:v>3572365.0411698637</c:v>
                </c:pt>
                <c:pt idx="57">
                  <c:v>3660752.9240604816</c:v>
                </c:pt>
                <c:pt idx="58">
                  <c:v>3751365.6340792868</c:v>
                </c:pt>
                <c:pt idx="59">
                  <c:v>3844259.9974913476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CB-4A79-80A9-FA4BCF112ED4}"/>
            </c:ext>
          </c:extLst>
        </c:ser>
        <c:ser>
          <c:idx val="2"/>
          <c:order val="2"/>
          <c:tx>
            <c:strRef>
              <c:f>'POD1 AT&amp;T-AAA'!$A$11</c:f>
              <c:strCache>
                <c:ptCount val="1"/>
                <c:pt idx="0">
                  <c:v>Average AAA TPS/Server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AT&amp;T-AAA'!$B$6:$BI$6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  <c:extLst xmlns:c15="http://schemas.microsoft.com/office/drawing/2012/chart"/>
            </c:numRef>
          </c:cat>
          <c:val>
            <c:numRef>
              <c:f>'POD1 AT&amp;T-AAA'!$B$11:$BI$11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5CB-4A79-80A9-FA4BCF112ED4}"/>
            </c:ext>
          </c:extLst>
        </c:ser>
        <c:ser>
          <c:idx val="3"/>
          <c:order val="3"/>
          <c:tx>
            <c:strRef>
              <c:f>'POD7-COMMON_POOL'!$A$43</c:f>
              <c:strCache>
                <c:ptCount val="1"/>
                <c:pt idx="0">
                  <c:v>TPS THRESHOLD Per DC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'POD7-COMMON_POOL'!$B$43:$BI$43</c:f>
              <c:numCache>
                <c:formatCode>#,##0_);\(#,##0\)</c:formatCode>
                <c:ptCount val="60"/>
                <c:pt idx="0">
                  <c:v>14000</c:v>
                </c:pt>
                <c:pt idx="1">
                  <c:v>14000</c:v>
                </c:pt>
                <c:pt idx="2">
                  <c:v>14000</c:v>
                </c:pt>
                <c:pt idx="3">
                  <c:v>14000</c:v>
                </c:pt>
                <c:pt idx="4">
                  <c:v>14000</c:v>
                </c:pt>
                <c:pt idx="5">
                  <c:v>14000</c:v>
                </c:pt>
                <c:pt idx="6">
                  <c:v>14000</c:v>
                </c:pt>
                <c:pt idx="7">
                  <c:v>14000</c:v>
                </c:pt>
                <c:pt idx="8">
                  <c:v>14000</c:v>
                </c:pt>
                <c:pt idx="9">
                  <c:v>14000</c:v>
                </c:pt>
                <c:pt idx="10">
                  <c:v>14000</c:v>
                </c:pt>
                <c:pt idx="11">
                  <c:v>14000</c:v>
                </c:pt>
                <c:pt idx="12">
                  <c:v>14000</c:v>
                </c:pt>
                <c:pt idx="13">
                  <c:v>14000</c:v>
                </c:pt>
                <c:pt idx="14">
                  <c:v>14000</c:v>
                </c:pt>
                <c:pt idx="15">
                  <c:v>14000</c:v>
                </c:pt>
                <c:pt idx="16">
                  <c:v>14000</c:v>
                </c:pt>
                <c:pt idx="17">
                  <c:v>14000</c:v>
                </c:pt>
                <c:pt idx="18">
                  <c:v>14000</c:v>
                </c:pt>
                <c:pt idx="19">
                  <c:v>14000</c:v>
                </c:pt>
                <c:pt idx="20">
                  <c:v>14000</c:v>
                </c:pt>
                <c:pt idx="21">
                  <c:v>14000</c:v>
                </c:pt>
                <c:pt idx="22">
                  <c:v>14000</c:v>
                </c:pt>
                <c:pt idx="23">
                  <c:v>14000</c:v>
                </c:pt>
                <c:pt idx="24">
                  <c:v>14000</c:v>
                </c:pt>
                <c:pt idx="25">
                  <c:v>14000</c:v>
                </c:pt>
                <c:pt idx="26">
                  <c:v>14000</c:v>
                </c:pt>
                <c:pt idx="27">
                  <c:v>14000</c:v>
                </c:pt>
                <c:pt idx="28">
                  <c:v>14000</c:v>
                </c:pt>
                <c:pt idx="29">
                  <c:v>14000</c:v>
                </c:pt>
                <c:pt idx="30">
                  <c:v>14000</c:v>
                </c:pt>
                <c:pt idx="31">
                  <c:v>14000</c:v>
                </c:pt>
                <c:pt idx="32">
                  <c:v>14000</c:v>
                </c:pt>
                <c:pt idx="33">
                  <c:v>14000</c:v>
                </c:pt>
                <c:pt idx="34">
                  <c:v>14000</c:v>
                </c:pt>
                <c:pt idx="35">
                  <c:v>14000</c:v>
                </c:pt>
                <c:pt idx="36">
                  <c:v>14000</c:v>
                </c:pt>
                <c:pt idx="37">
                  <c:v>14000</c:v>
                </c:pt>
                <c:pt idx="38">
                  <c:v>14000</c:v>
                </c:pt>
                <c:pt idx="39">
                  <c:v>14000</c:v>
                </c:pt>
                <c:pt idx="40">
                  <c:v>14000</c:v>
                </c:pt>
                <c:pt idx="41">
                  <c:v>14000</c:v>
                </c:pt>
                <c:pt idx="42">
                  <c:v>14000</c:v>
                </c:pt>
                <c:pt idx="43">
                  <c:v>14000</c:v>
                </c:pt>
                <c:pt idx="44">
                  <c:v>14000</c:v>
                </c:pt>
                <c:pt idx="45">
                  <c:v>14000</c:v>
                </c:pt>
                <c:pt idx="46">
                  <c:v>14000</c:v>
                </c:pt>
                <c:pt idx="47">
                  <c:v>14000</c:v>
                </c:pt>
                <c:pt idx="48">
                  <c:v>14000</c:v>
                </c:pt>
                <c:pt idx="49">
                  <c:v>14000</c:v>
                </c:pt>
                <c:pt idx="50">
                  <c:v>14000</c:v>
                </c:pt>
                <c:pt idx="51">
                  <c:v>14000</c:v>
                </c:pt>
                <c:pt idx="52">
                  <c:v>14000</c:v>
                </c:pt>
                <c:pt idx="53">
                  <c:v>14000</c:v>
                </c:pt>
                <c:pt idx="54">
                  <c:v>14000</c:v>
                </c:pt>
                <c:pt idx="55">
                  <c:v>14000</c:v>
                </c:pt>
                <c:pt idx="56">
                  <c:v>14000</c:v>
                </c:pt>
                <c:pt idx="57">
                  <c:v>14000</c:v>
                </c:pt>
                <c:pt idx="58">
                  <c:v>14000</c:v>
                </c:pt>
                <c:pt idx="59">
                  <c:v>14000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5CB-4A79-80A9-FA4BCF112ED4}"/>
            </c:ext>
          </c:extLst>
        </c:ser>
        <c:ser>
          <c:idx val="4"/>
          <c:order val="4"/>
          <c:tx>
            <c:strRef>
              <c:f>'POD7-COMMON_POOL'!$A$44</c:f>
              <c:strCache>
                <c:ptCount val="1"/>
                <c:pt idx="0">
                  <c:v>SJC-AAA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'POD7-COMMON_POOL'!$B$44:$BI$44</c:f>
              <c:numCache>
                <c:formatCode>#,##0_);\(#,##0\)</c:formatCode>
                <c:ptCount val="60"/>
                <c:pt idx="0">
                  <c:v>134508.31759864799</c:v>
                </c:pt>
                <c:pt idx="1">
                  <c:v>139913.31335309998</c:v>
                </c:pt>
                <c:pt idx="2">
                  <c:v>178479.99717458399</c:v>
                </c:pt>
                <c:pt idx="3">
                  <c:v>169743.55271302798</c:v>
                </c:pt>
                <c:pt idx="4">
                  <c:v>186865.649556516</c:v>
                </c:pt>
                <c:pt idx="5">
                  <c:v>197429.22577022397</c:v>
                </c:pt>
                <c:pt idx="6">
                  <c:v>239663.08568789999</c:v>
                </c:pt>
                <c:pt idx="7">
                  <c:v>233086.81024427401</c:v>
                </c:pt>
                <c:pt idx="8">
                  <c:v>249373.89281233799</c:v>
                </c:pt>
                <c:pt idx="9">
                  <c:v>265417.25020851596</c:v>
                </c:pt>
                <c:pt idx="10">
                  <c:v>279035.73045306001</c:v>
                </c:pt>
                <c:pt idx="11">
                  <c:v>279035.73045306001</c:v>
                </c:pt>
                <c:pt idx="12">
                  <c:v>297066.01292600395</c:v>
                </c:pt>
                <c:pt idx="13">
                  <c:v>1064940.1907790238</c:v>
                </c:pt>
                <c:pt idx="14">
                  <c:v>1097048.1992855268</c:v>
                </c:pt>
                <c:pt idx="15">
                  <c:v>1147869.8108925577</c:v>
                </c:pt>
                <c:pt idx="16">
                  <c:v>1258364.3609653199</c:v>
                </c:pt>
                <c:pt idx="17">
                  <c:v>1313027.66662452</c:v>
                </c:pt>
                <c:pt idx="18">
                  <c:v>1336304.0968906353</c:v>
                </c:pt>
                <c:pt idx="19">
                  <c:v>1360860.0762667842</c:v>
                </c:pt>
                <c:pt idx="20">
                  <c:v>1386605.4213109666</c:v>
                </c:pt>
                <c:pt idx="21">
                  <c:v>1413494.4249046058</c:v>
                </c:pt>
                <c:pt idx="22">
                  <c:v>1441499.9684850697</c:v>
                </c:pt>
                <c:pt idx="23">
                  <c:v>1470605.2175187573</c:v>
                </c:pt>
                <c:pt idx="24">
                  <c:v>1500800.497517786</c:v>
                </c:pt>
                <c:pt idx="25">
                  <c:v>1532081.7972943594</c:v>
                </c:pt>
                <c:pt idx="26">
                  <c:v>1564449.8531234246</c:v>
                </c:pt>
                <c:pt idx="27">
                  <c:v>1597909.4887322939</c:v>
                </c:pt>
                <c:pt idx="28">
                  <c:v>1632469.0990836632</c:v>
                </c:pt>
                <c:pt idx="29">
                  <c:v>1668140.23198641</c:v>
                </c:pt>
                <c:pt idx="30">
                  <c:v>1704937.243955984</c:v>
                </c:pt>
                <c:pt idx="31">
                  <c:v>1742877.0155226286</c:v>
                </c:pt>
                <c:pt idx="32">
                  <c:v>1781978.7153659838</c:v>
                </c:pt>
                <c:pt idx="33">
                  <c:v>1822263.6050767172</c:v>
                </c:pt>
                <c:pt idx="34">
                  <c:v>1863754.8779742124</c:v>
                </c:pt>
                <c:pt idx="35">
                  <c:v>1906477.5266107381</c:v>
                </c:pt>
                <c:pt idx="36">
                  <c:v>1950458.2345268046</c:v>
                </c:pt>
                <c:pt idx="37">
                  <c:v>1995725.2885710842</c:v>
                </c:pt>
                <c:pt idx="38">
                  <c:v>2042308.5087084954</c:v>
                </c:pt>
                <c:pt idx="39">
                  <c:v>2090239.1927427032</c:v>
                </c:pt>
                <c:pt idx="40">
                  <c:v>2139550.073796045</c:v>
                </c:pt>
                <c:pt idx="41">
                  <c:v>2190275.2887368645</c:v>
                </c:pt>
                <c:pt idx="42">
                  <c:v>2242450.3560340959</c:v>
                </c:pt>
                <c:pt idx="43">
                  <c:v>2296112.161761574</c:v>
                </c:pt>
                <c:pt idx="44">
                  <c:v>2351298.9526780229</c:v>
                </c:pt>
                <c:pt idx="45">
                  <c:v>2408050.3354795431</c:v>
                </c:pt>
                <c:pt idx="46">
                  <c:v>2466407.281465244</c:v>
                </c:pt>
                <c:pt idx="47">
                  <c:v>2526412.1359776729</c:v>
                </c:pt>
                <c:pt idx="48">
                  <c:v>2588108.6320818062</c:v>
                </c:pt>
                <c:pt idx="49">
                  <c:v>2651541.9080325812</c:v>
                </c:pt>
                <c:pt idx="50">
                  <c:v>2716758.5281538046</c:v>
                </c:pt>
                <c:pt idx="51">
                  <c:v>2783806.5068129809</c:v>
                </c:pt>
                <c:pt idx="52">
                  <c:v>2852538.4760933663</c:v>
                </c:pt>
                <c:pt idx="53">
                  <c:v>2922997.3642044757</c:v>
                </c:pt>
                <c:pt idx="54">
                  <c:v>2995227.2081099497</c:v>
                </c:pt>
                <c:pt idx="55">
                  <c:v>3069273.1825029389</c:v>
                </c:pt>
                <c:pt idx="56">
                  <c:v>3145181.6295467713</c:v>
                </c:pt>
                <c:pt idx="57">
                  <c:v>3223000.0894013289</c:v>
                </c:pt>
                <c:pt idx="58">
                  <c:v>3302777.3315560855</c:v>
                </c:pt>
                <c:pt idx="59">
                  <c:v>3384563.3869913323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CB-4A79-80A9-FA4BCF112ED4}"/>
            </c:ext>
          </c:extLst>
        </c:ser>
        <c:ser>
          <c:idx val="5"/>
          <c:order val="5"/>
          <c:tx>
            <c:strRef>
              <c:f>'POD7-COMMON_POOL'!$A$45</c:f>
              <c:strCache>
                <c:ptCount val="1"/>
                <c:pt idx="0">
                  <c:v>PHX-AAA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'POD7-COMMON_POOL'!$B$7:$BI$7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'POD7-COMMON_POOL'!$B$45:$BI$45</c:f>
              <c:numCache>
                <c:formatCode>#,##0_);\(#,##0\)</c:formatCode>
                <c:ptCount val="60"/>
                <c:pt idx="0">
                  <c:v>18269.126801352006</c:v>
                </c:pt>
                <c:pt idx="1">
                  <c:v>19003.241646900002</c:v>
                </c:pt>
                <c:pt idx="2">
                  <c:v>24241.428025416004</c:v>
                </c:pt>
                <c:pt idx="3">
                  <c:v>23054.830686972004</c:v>
                </c:pt>
                <c:pt idx="4">
                  <c:v>25380.380243484004</c:v>
                </c:pt>
                <c:pt idx="5">
                  <c:v>26815.141429776002</c:v>
                </c:pt>
                <c:pt idx="6">
                  <c:v>32551.409312100004</c:v>
                </c:pt>
                <c:pt idx="7">
                  <c:v>31658.209455726006</c:v>
                </c:pt>
                <c:pt idx="8">
                  <c:v>33870.346087662008</c:v>
                </c:pt>
                <c:pt idx="9">
                  <c:v>36049.379591484008</c:v>
                </c:pt>
                <c:pt idx="10">
                  <c:v>37899.062546940004</c:v>
                </c:pt>
                <c:pt idx="11">
                  <c:v>37899.062546940004</c:v>
                </c:pt>
                <c:pt idx="12">
                  <c:v>40347.963273996007</c:v>
                </c:pt>
                <c:pt idx="13">
                  <c:v>144641.81642097601</c:v>
                </c:pt>
                <c:pt idx="14">
                  <c:v>149002.77557366178</c:v>
                </c:pt>
                <c:pt idx="15">
                  <c:v>155905.44511316426</c:v>
                </c:pt>
                <c:pt idx="16">
                  <c:v>170912.98503468002</c:v>
                </c:pt>
                <c:pt idx="17">
                  <c:v>178337.43937548003</c:v>
                </c:pt>
                <c:pt idx="18">
                  <c:v>181498.87997340155</c:v>
                </c:pt>
                <c:pt idx="19">
                  <c:v>184834.1109015948</c:v>
                </c:pt>
                <c:pt idx="20">
                  <c:v>188330.88330611004</c:v>
                </c:pt>
                <c:pt idx="21">
                  <c:v>191982.98917572614</c:v>
                </c:pt>
                <c:pt idx="22">
                  <c:v>195786.74522551132</c:v>
                </c:pt>
                <c:pt idx="23">
                  <c:v>199739.86496319147</c:v>
                </c:pt>
                <c:pt idx="24">
                  <c:v>203841.03438492637</c:v>
                </c:pt>
                <c:pt idx="25">
                  <c:v>208089.70868501344</c:v>
                </c:pt>
                <c:pt idx="26">
                  <c:v>212485.9878654496</c:v>
                </c:pt>
                <c:pt idx="27">
                  <c:v>217030.52709230565</c:v>
                </c:pt>
                <c:pt idx="28">
                  <c:v>221724.4665823408</c:v>
                </c:pt>
                <c:pt idx="29">
                  <c:v>226569.37477673715</c:v>
                </c:pt>
                <c:pt idx="30">
                  <c:v>231567.2015995282</c:v>
                </c:pt>
                <c:pt idx="31">
                  <c:v>236720.23979032275</c:v>
                </c:pt>
                <c:pt idx="32">
                  <c:v>242031.09286870403</c:v>
                </c:pt>
                <c:pt idx="33">
                  <c:v>247502.64861665328</c:v>
                </c:pt>
                <c:pt idx="34">
                  <c:v>253138.05718652048</c:v>
                </c:pt>
                <c:pt idx="35">
                  <c:v>258940.71310523624</c:v>
                </c:pt>
                <c:pt idx="36">
                  <c:v>264914.2405723579</c:v>
                </c:pt>
                <c:pt idx="37">
                  <c:v>271062.48155122588</c:v>
                </c:pt>
                <c:pt idx="38">
                  <c:v>277389.48623538984</c:v>
                </c:pt>
                <c:pt idx="39">
                  <c:v>283899.5055407334</c:v>
                </c:pt>
                <c:pt idx="40">
                  <c:v>290596.98533033225</c:v>
                </c:pt>
                <c:pt idx="41">
                  <c:v>297486.562126206</c:v>
                </c:pt>
                <c:pt idx="42">
                  <c:v>304573.06010149384</c:v>
                </c:pt>
                <c:pt idx="43">
                  <c:v>311861.48917953821</c:v>
                </c:pt>
                <c:pt idx="44">
                  <c:v>319357.04409399838</c:v>
                </c:pt>
                <c:pt idx="45">
                  <c:v>327065.10428732174</c:v>
                </c:pt>
                <c:pt idx="46">
                  <c:v>334991.23454443779</c:v>
                </c:pt>
                <c:pt idx="47">
                  <c:v>343141.18627497123</c:v>
                </c:pt>
                <c:pt idx="48">
                  <c:v>351520.89937114384</c:v>
                </c:pt>
                <c:pt idx="49">
                  <c:v>360136.50458024134</c:v>
                </c:pt>
                <c:pt idx="50">
                  <c:v>368994.32634041936</c:v>
                </c:pt>
                <c:pt idx="51">
                  <c:v>378100.88603700086</c:v>
                </c:pt>
                <c:pt idx="52">
                  <c:v>387436.16793262854</c:v>
                </c:pt>
                <c:pt idx="53">
                  <c:v>397006.00260281604</c:v>
                </c:pt>
                <c:pt idx="54">
                  <c:v>406816.37121576956</c:v>
                </c:pt>
                <c:pt idx="55">
                  <c:v>416873.40946786932</c:v>
                </c:pt>
                <c:pt idx="56">
                  <c:v>427183.41162309237</c:v>
                </c:pt>
                <c:pt idx="57">
                  <c:v>437752.83465915249</c:v>
                </c:pt>
                <c:pt idx="58">
                  <c:v>448588.30252320122</c:v>
                </c:pt>
                <c:pt idx="59">
                  <c:v>459696.61050001543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CB-4A79-80A9-FA4BCF112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78047"/>
        <c:axId val="1030003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'POD7-COMMON_POOL'!$A$39</c15:sqref>
                        </c15:formulaRef>
                      </c:ext>
                    </c:extLst>
                    <c:strCache>
                      <c:ptCount val="1"/>
                      <c:pt idx="0">
                        <c:v>AT&amp;T Mexico-Connected Car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'POD7-COMMON_POOL'!$B$7:$BI$7</c15:sqref>
                        </c15:formulaRef>
                      </c:ext>
                    </c:extLst>
                    <c:numCache>
                      <c:formatCode>[$-409]mmm\-yy;@</c:formatCode>
                      <c:ptCount val="60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43282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  <c:pt idx="24">
                        <c:v>43678</c:v>
                      </c:pt>
                      <c:pt idx="25">
                        <c:v>43709</c:v>
                      </c:pt>
                      <c:pt idx="26">
                        <c:v>43739</c:v>
                      </c:pt>
                      <c:pt idx="27">
                        <c:v>43770</c:v>
                      </c:pt>
                      <c:pt idx="28">
                        <c:v>43800</c:v>
                      </c:pt>
                      <c:pt idx="29">
                        <c:v>43831</c:v>
                      </c:pt>
                      <c:pt idx="30">
                        <c:v>43862</c:v>
                      </c:pt>
                      <c:pt idx="31">
                        <c:v>43891</c:v>
                      </c:pt>
                      <c:pt idx="32">
                        <c:v>43922</c:v>
                      </c:pt>
                      <c:pt idx="33">
                        <c:v>43952</c:v>
                      </c:pt>
                      <c:pt idx="34">
                        <c:v>43983</c:v>
                      </c:pt>
                      <c:pt idx="35">
                        <c:v>44013</c:v>
                      </c:pt>
                      <c:pt idx="36">
                        <c:v>44044</c:v>
                      </c:pt>
                      <c:pt idx="37">
                        <c:v>44075</c:v>
                      </c:pt>
                      <c:pt idx="38">
                        <c:v>44105</c:v>
                      </c:pt>
                      <c:pt idx="39">
                        <c:v>44136</c:v>
                      </c:pt>
                      <c:pt idx="40">
                        <c:v>44166</c:v>
                      </c:pt>
                      <c:pt idx="41">
                        <c:v>44197</c:v>
                      </c:pt>
                      <c:pt idx="42">
                        <c:v>44228</c:v>
                      </c:pt>
                      <c:pt idx="43">
                        <c:v>44256</c:v>
                      </c:pt>
                      <c:pt idx="44">
                        <c:v>44287</c:v>
                      </c:pt>
                      <c:pt idx="45">
                        <c:v>44317</c:v>
                      </c:pt>
                      <c:pt idx="46">
                        <c:v>44348</c:v>
                      </c:pt>
                      <c:pt idx="47">
                        <c:v>44378</c:v>
                      </c:pt>
                      <c:pt idx="48">
                        <c:v>44409</c:v>
                      </c:pt>
                      <c:pt idx="49">
                        <c:v>44440</c:v>
                      </c:pt>
                      <c:pt idx="50">
                        <c:v>44470</c:v>
                      </c:pt>
                      <c:pt idx="51">
                        <c:v>44501</c:v>
                      </c:pt>
                      <c:pt idx="52">
                        <c:v>44531</c:v>
                      </c:pt>
                      <c:pt idx="53">
                        <c:v>44562</c:v>
                      </c:pt>
                      <c:pt idx="54">
                        <c:v>44593</c:v>
                      </c:pt>
                      <c:pt idx="55">
                        <c:v>44621</c:v>
                      </c:pt>
                      <c:pt idx="56">
                        <c:v>44652</c:v>
                      </c:pt>
                      <c:pt idx="57">
                        <c:v>44682</c:v>
                      </c:pt>
                      <c:pt idx="58">
                        <c:v>44713</c:v>
                      </c:pt>
                      <c:pt idx="59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'POD7-COMMON_POOL'!$B$39:$BI$39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5CB-4A79-80A9-FA4BCF112ED4}"/>
                  </c:ext>
                </c:extLst>
              </c15:ser>
            </c15:filteredLineSeries>
          </c:ext>
        </c:extLst>
      </c:lineChart>
      <c:dateAx>
        <c:axId val="1027078047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03871"/>
        <c:crosses val="autoZero"/>
        <c:auto val="1"/>
        <c:lblOffset val="100"/>
        <c:baseTimeUnit val="months"/>
      </c:dateAx>
      <c:valAx>
        <c:axId val="10300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66831952401052"/>
          <c:y val="7.3628732552769638E-2"/>
          <c:w val="0.27891101153516129"/>
          <c:h val="6.147946783367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POD7_AAA_COMMON_POOL</a:t>
            </a:r>
            <a:r>
              <a:rPr lang="en-US" baseline="0"/>
              <a:t> </a:t>
            </a:r>
            <a:r>
              <a:rPr lang="en-US"/>
              <a:t>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'POD7-COMMON_POOL'!$A$94</c:f>
              <c:strCache>
                <c:ptCount val="1"/>
                <c:pt idx="0">
                  <c:v>THRESHOLD</c:v>
                </c:pt>
              </c:strCache>
            </c:strRef>
          </c:tx>
          <c:spPr>
            <a:ln w="444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'POD7-COMMON_POOL'!$B$93:$BI$93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'POD7-COMMON_POOL'!$B$94:$BI$94</c:f>
              <c:numCache>
                <c:formatCode>#,##0_);\(#,##0\)</c:formatCode>
                <c:ptCount val="60"/>
                <c:pt idx="0">
                  <c:v>14000</c:v>
                </c:pt>
                <c:pt idx="1">
                  <c:v>14000</c:v>
                </c:pt>
                <c:pt idx="2">
                  <c:v>14000</c:v>
                </c:pt>
                <c:pt idx="3">
                  <c:v>14000</c:v>
                </c:pt>
                <c:pt idx="4">
                  <c:v>14000</c:v>
                </c:pt>
                <c:pt idx="5">
                  <c:v>14000</c:v>
                </c:pt>
                <c:pt idx="6">
                  <c:v>14000</c:v>
                </c:pt>
                <c:pt idx="7">
                  <c:v>14000</c:v>
                </c:pt>
                <c:pt idx="8">
                  <c:v>14000</c:v>
                </c:pt>
                <c:pt idx="9">
                  <c:v>14000</c:v>
                </c:pt>
                <c:pt idx="10">
                  <c:v>14000</c:v>
                </c:pt>
                <c:pt idx="11">
                  <c:v>14000</c:v>
                </c:pt>
                <c:pt idx="12">
                  <c:v>14000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6000</c:v>
                </c:pt>
                <c:pt idx="22">
                  <c:v>6000</c:v>
                </c:pt>
                <c:pt idx="23">
                  <c:v>6000</c:v>
                </c:pt>
                <c:pt idx="24">
                  <c:v>6000</c:v>
                </c:pt>
                <c:pt idx="25">
                  <c:v>7000</c:v>
                </c:pt>
                <c:pt idx="26">
                  <c:v>7000</c:v>
                </c:pt>
                <c:pt idx="27">
                  <c:v>7000</c:v>
                </c:pt>
                <c:pt idx="28">
                  <c:v>7000</c:v>
                </c:pt>
                <c:pt idx="29">
                  <c:v>7000</c:v>
                </c:pt>
                <c:pt idx="30">
                  <c:v>7000</c:v>
                </c:pt>
                <c:pt idx="31">
                  <c:v>7000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10000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11000</c:v>
                </c:pt>
                <c:pt idx="49">
                  <c:v>11000</c:v>
                </c:pt>
                <c:pt idx="50">
                  <c:v>11000</c:v>
                </c:pt>
                <c:pt idx="51">
                  <c:v>11000</c:v>
                </c:pt>
                <c:pt idx="52">
                  <c:v>12000</c:v>
                </c:pt>
                <c:pt idx="53">
                  <c:v>12000</c:v>
                </c:pt>
                <c:pt idx="54">
                  <c:v>12000</c:v>
                </c:pt>
                <c:pt idx="55">
                  <c:v>13000</c:v>
                </c:pt>
                <c:pt idx="56">
                  <c:v>13000</c:v>
                </c:pt>
                <c:pt idx="57">
                  <c:v>13000</c:v>
                </c:pt>
                <c:pt idx="58">
                  <c:v>14000</c:v>
                </c:pt>
                <c:pt idx="59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7-4FD2-A11C-71A3D9E61B96}"/>
            </c:ext>
          </c:extLst>
        </c:ser>
        <c:ser>
          <c:idx val="2"/>
          <c:order val="1"/>
          <c:tx>
            <c:strRef>
              <c:f>'POD7-COMMON_POOL'!$A$97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4445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'POD7-COMMON_POOL'!$B$93:$BI$93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'POD7-COMMON_POOL'!$B$97:$BI$97</c:f>
              <c:numCache>
                <c:formatCode>#,##0.00_);\(#,##0.00\)</c:formatCode>
                <c:ptCount val="60"/>
                <c:pt idx="0">
                  <c:v>375</c:v>
                </c:pt>
                <c:pt idx="1">
                  <c:v>389</c:v>
                </c:pt>
                <c:pt idx="2">
                  <c:v>497</c:v>
                </c:pt>
                <c:pt idx="3">
                  <c:v>472</c:v>
                </c:pt>
                <c:pt idx="4">
                  <c:v>519</c:v>
                </c:pt>
                <c:pt idx="5">
                  <c:v>549</c:v>
                </c:pt>
                <c:pt idx="6">
                  <c:v>667</c:v>
                </c:pt>
                <c:pt idx="7">
                  <c:v>648</c:v>
                </c:pt>
                <c:pt idx="8">
                  <c:v>694</c:v>
                </c:pt>
                <c:pt idx="9">
                  <c:v>738</c:v>
                </c:pt>
                <c:pt idx="10">
                  <c:v>777</c:v>
                </c:pt>
                <c:pt idx="11">
                  <c:v>777</c:v>
                </c:pt>
                <c:pt idx="12">
                  <c:v>826</c:v>
                </c:pt>
                <c:pt idx="13">
                  <c:v>2958</c:v>
                </c:pt>
                <c:pt idx="14">
                  <c:v>3048</c:v>
                </c:pt>
                <c:pt idx="15">
                  <c:v>3189</c:v>
                </c:pt>
                <c:pt idx="16">
                  <c:v>3497</c:v>
                </c:pt>
                <c:pt idx="17">
                  <c:v>3648</c:v>
                </c:pt>
                <c:pt idx="18">
                  <c:v>3714</c:v>
                </c:pt>
                <c:pt idx="19">
                  <c:v>3781</c:v>
                </c:pt>
                <c:pt idx="20">
                  <c:v>3853</c:v>
                </c:pt>
                <c:pt idx="21">
                  <c:v>4750</c:v>
                </c:pt>
                <c:pt idx="22">
                  <c:v>5007</c:v>
                </c:pt>
                <c:pt idx="23">
                  <c:v>5106</c:v>
                </c:pt>
                <c:pt idx="24">
                  <c:v>5212</c:v>
                </c:pt>
                <c:pt idx="25">
                  <c:v>5320</c:v>
                </c:pt>
                <c:pt idx="26">
                  <c:v>5432</c:v>
                </c:pt>
                <c:pt idx="27">
                  <c:v>5549</c:v>
                </c:pt>
                <c:pt idx="28">
                  <c:v>5670</c:v>
                </c:pt>
                <c:pt idx="29">
                  <c:v>5793</c:v>
                </c:pt>
                <c:pt idx="30">
                  <c:v>5921</c:v>
                </c:pt>
                <c:pt idx="31">
                  <c:v>6053</c:v>
                </c:pt>
                <c:pt idx="32">
                  <c:v>6189</c:v>
                </c:pt>
                <c:pt idx="33">
                  <c:v>6328</c:v>
                </c:pt>
                <c:pt idx="34">
                  <c:v>6473</c:v>
                </c:pt>
                <c:pt idx="35">
                  <c:v>6621</c:v>
                </c:pt>
                <c:pt idx="36">
                  <c:v>6773</c:v>
                </c:pt>
                <c:pt idx="37">
                  <c:v>6931</c:v>
                </c:pt>
                <c:pt idx="38">
                  <c:v>7092</c:v>
                </c:pt>
                <c:pt idx="39">
                  <c:v>7259</c:v>
                </c:pt>
                <c:pt idx="40">
                  <c:v>7431</c:v>
                </c:pt>
                <c:pt idx="41">
                  <c:v>7607</c:v>
                </c:pt>
                <c:pt idx="42">
                  <c:v>7787</c:v>
                </c:pt>
                <c:pt idx="43">
                  <c:v>7974</c:v>
                </c:pt>
                <c:pt idx="44">
                  <c:v>8166</c:v>
                </c:pt>
                <c:pt idx="45">
                  <c:v>8362</c:v>
                </c:pt>
                <c:pt idx="46">
                  <c:v>8564</c:v>
                </c:pt>
                <c:pt idx="47">
                  <c:v>8773</c:v>
                </c:pt>
                <c:pt idx="48">
                  <c:v>8987</c:v>
                </c:pt>
                <c:pt idx="49">
                  <c:v>9207</c:v>
                </c:pt>
                <c:pt idx="50">
                  <c:v>9434</c:v>
                </c:pt>
                <c:pt idx="51">
                  <c:v>9667</c:v>
                </c:pt>
                <c:pt idx="52">
                  <c:v>9905</c:v>
                </c:pt>
                <c:pt idx="53">
                  <c:v>10151</c:v>
                </c:pt>
                <c:pt idx="54">
                  <c:v>10402</c:v>
                </c:pt>
                <c:pt idx="55">
                  <c:v>10657</c:v>
                </c:pt>
                <c:pt idx="56">
                  <c:v>10922</c:v>
                </c:pt>
                <c:pt idx="57">
                  <c:v>11192</c:v>
                </c:pt>
                <c:pt idx="58">
                  <c:v>11470</c:v>
                </c:pt>
                <c:pt idx="59">
                  <c:v>11754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7-4FD2-A11C-71A3D9E61B96}"/>
            </c:ext>
          </c:extLst>
        </c:ser>
        <c:ser>
          <c:idx val="3"/>
          <c:order val="2"/>
          <c:tx>
            <c:strRef>
              <c:f>'POD7-COMMON_POOL'!$A$98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4445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'POD7-COMMON_POOL'!$B$93:$BI$93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'POD7-COMMON_POOL'!$B$98:$BI$98</c:f>
              <c:numCache>
                <c:formatCode>#,##0.00_);\(#,##0.00\)</c:formatCode>
                <c:ptCount val="60"/>
                <c:pt idx="0">
                  <c:v>51</c:v>
                </c:pt>
                <c:pt idx="1">
                  <c:v>53</c:v>
                </c:pt>
                <c:pt idx="2">
                  <c:v>67</c:v>
                </c:pt>
                <c:pt idx="3">
                  <c:v>64</c:v>
                </c:pt>
                <c:pt idx="4">
                  <c:v>71</c:v>
                </c:pt>
                <c:pt idx="5">
                  <c:v>75</c:v>
                </c:pt>
                <c:pt idx="6">
                  <c:v>91</c:v>
                </c:pt>
                <c:pt idx="7">
                  <c:v>88</c:v>
                </c:pt>
                <c:pt idx="8">
                  <c:v>94</c:v>
                </c:pt>
                <c:pt idx="9">
                  <c:v>100</c:v>
                </c:pt>
                <c:pt idx="10">
                  <c:v>105</c:v>
                </c:pt>
                <c:pt idx="11">
                  <c:v>105</c:v>
                </c:pt>
                <c:pt idx="12">
                  <c:v>112</c:v>
                </c:pt>
                <c:pt idx="13">
                  <c:v>402</c:v>
                </c:pt>
                <c:pt idx="14">
                  <c:v>414</c:v>
                </c:pt>
                <c:pt idx="15">
                  <c:v>433</c:v>
                </c:pt>
                <c:pt idx="16">
                  <c:v>475</c:v>
                </c:pt>
                <c:pt idx="17">
                  <c:v>496</c:v>
                </c:pt>
                <c:pt idx="18">
                  <c:v>504</c:v>
                </c:pt>
                <c:pt idx="19">
                  <c:v>513</c:v>
                </c:pt>
                <c:pt idx="20">
                  <c:v>523</c:v>
                </c:pt>
                <c:pt idx="21">
                  <c:v>645</c:v>
                </c:pt>
                <c:pt idx="22">
                  <c:v>680</c:v>
                </c:pt>
                <c:pt idx="23">
                  <c:v>694</c:v>
                </c:pt>
                <c:pt idx="24">
                  <c:v>708</c:v>
                </c:pt>
                <c:pt idx="25">
                  <c:v>723</c:v>
                </c:pt>
                <c:pt idx="26">
                  <c:v>738</c:v>
                </c:pt>
                <c:pt idx="27">
                  <c:v>754</c:v>
                </c:pt>
                <c:pt idx="28">
                  <c:v>770</c:v>
                </c:pt>
                <c:pt idx="29">
                  <c:v>787</c:v>
                </c:pt>
                <c:pt idx="30">
                  <c:v>804</c:v>
                </c:pt>
                <c:pt idx="31">
                  <c:v>822</c:v>
                </c:pt>
                <c:pt idx="32">
                  <c:v>841</c:v>
                </c:pt>
                <c:pt idx="33">
                  <c:v>859</c:v>
                </c:pt>
                <c:pt idx="34">
                  <c:v>879</c:v>
                </c:pt>
                <c:pt idx="35">
                  <c:v>899</c:v>
                </c:pt>
                <c:pt idx="36">
                  <c:v>920</c:v>
                </c:pt>
                <c:pt idx="37">
                  <c:v>941</c:v>
                </c:pt>
                <c:pt idx="38">
                  <c:v>963</c:v>
                </c:pt>
                <c:pt idx="39">
                  <c:v>986</c:v>
                </c:pt>
                <c:pt idx="40">
                  <c:v>1009</c:v>
                </c:pt>
                <c:pt idx="41">
                  <c:v>1033</c:v>
                </c:pt>
                <c:pt idx="42">
                  <c:v>1058</c:v>
                </c:pt>
                <c:pt idx="43">
                  <c:v>1083</c:v>
                </c:pt>
                <c:pt idx="44">
                  <c:v>1109</c:v>
                </c:pt>
                <c:pt idx="45">
                  <c:v>1136</c:v>
                </c:pt>
                <c:pt idx="46">
                  <c:v>1163</c:v>
                </c:pt>
                <c:pt idx="47">
                  <c:v>1192</c:v>
                </c:pt>
                <c:pt idx="48">
                  <c:v>1221</c:v>
                </c:pt>
                <c:pt idx="49">
                  <c:v>1251</c:v>
                </c:pt>
                <c:pt idx="50">
                  <c:v>1281</c:v>
                </c:pt>
                <c:pt idx="51">
                  <c:v>1313</c:v>
                </c:pt>
                <c:pt idx="52">
                  <c:v>1345</c:v>
                </c:pt>
                <c:pt idx="53">
                  <c:v>1379</c:v>
                </c:pt>
                <c:pt idx="54">
                  <c:v>1413</c:v>
                </c:pt>
                <c:pt idx="55">
                  <c:v>1448</c:v>
                </c:pt>
                <c:pt idx="56">
                  <c:v>1483</c:v>
                </c:pt>
                <c:pt idx="57">
                  <c:v>1520</c:v>
                </c:pt>
                <c:pt idx="58">
                  <c:v>1558</c:v>
                </c:pt>
                <c:pt idx="59">
                  <c:v>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7-4FD2-A11C-71A3D9E61B96}"/>
            </c:ext>
          </c:extLst>
        </c:ser>
        <c:ser>
          <c:idx val="1"/>
          <c:order val="3"/>
          <c:tx>
            <c:strRef>
              <c:f>'POD7-COMMON_POOL'!$A$96</c:f>
              <c:strCache>
                <c:ptCount val="1"/>
                <c:pt idx="0">
                  <c:v>Failover TPS</c:v>
                </c:pt>
              </c:strCache>
            </c:strRef>
          </c:tx>
          <c:spPr>
            <a:ln w="444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'POD7-COMMON_POOL'!$B$96:$BI$96</c:f>
              <c:numCache>
                <c:formatCode>#,##0.00_);\(#,##0.00\)</c:formatCode>
                <c:ptCount val="60"/>
                <c:pt idx="0">
                  <c:v>426</c:v>
                </c:pt>
                <c:pt idx="1">
                  <c:v>442</c:v>
                </c:pt>
                <c:pt idx="2">
                  <c:v>564</c:v>
                </c:pt>
                <c:pt idx="3">
                  <c:v>536</c:v>
                </c:pt>
                <c:pt idx="4">
                  <c:v>590</c:v>
                </c:pt>
                <c:pt idx="5">
                  <c:v>624</c:v>
                </c:pt>
                <c:pt idx="6">
                  <c:v>758</c:v>
                </c:pt>
                <c:pt idx="7">
                  <c:v>736</c:v>
                </c:pt>
                <c:pt idx="8">
                  <c:v>788</c:v>
                </c:pt>
                <c:pt idx="9">
                  <c:v>838</c:v>
                </c:pt>
                <c:pt idx="10">
                  <c:v>882</c:v>
                </c:pt>
                <c:pt idx="11">
                  <c:v>882</c:v>
                </c:pt>
                <c:pt idx="12">
                  <c:v>938</c:v>
                </c:pt>
                <c:pt idx="13">
                  <c:v>3360</c:v>
                </c:pt>
                <c:pt idx="14">
                  <c:v>3462</c:v>
                </c:pt>
                <c:pt idx="15">
                  <c:v>3622</c:v>
                </c:pt>
                <c:pt idx="16">
                  <c:v>3972</c:v>
                </c:pt>
                <c:pt idx="17">
                  <c:v>4144</c:v>
                </c:pt>
                <c:pt idx="18">
                  <c:v>4218</c:v>
                </c:pt>
                <c:pt idx="19">
                  <c:v>4294</c:v>
                </c:pt>
                <c:pt idx="20">
                  <c:v>4376</c:v>
                </c:pt>
                <c:pt idx="21">
                  <c:v>5395</c:v>
                </c:pt>
                <c:pt idx="22">
                  <c:v>5687.5</c:v>
                </c:pt>
                <c:pt idx="23">
                  <c:v>5800</c:v>
                </c:pt>
                <c:pt idx="24">
                  <c:v>5920</c:v>
                </c:pt>
                <c:pt idx="25">
                  <c:v>6042.5</c:v>
                </c:pt>
                <c:pt idx="26">
                  <c:v>6170</c:v>
                </c:pt>
                <c:pt idx="27">
                  <c:v>6302.5</c:v>
                </c:pt>
                <c:pt idx="28">
                  <c:v>6440</c:v>
                </c:pt>
                <c:pt idx="29">
                  <c:v>6580</c:v>
                </c:pt>
                <c:pt idx="30">
                  <c:v>6725</c:v>
                </c:pt>
                <c:pt idx="31">
                  <c:v>6875</c:v>
                </c:pt>
                <c:pt idx="32">
                  <c:v>7030</c:v>
                </c:pt>
                <c:pt idx="33">
                  <c:v>7187.5</c:v>
                </c:pt>
                <c:pt idx="34">
                  <c:v>7352.5</c:v>
                </c:pt>
                <c:pt idx="35">
                  <c:v>7520</c:v>
                </c:pt>
                <c:pt idx="36">
                  <c:v>7692.5</c:v>
                </c:pt>
                <c:pt idx="37">
                  <c:v>7872.5</c:v>
                </c:pt>
                <c:pt idx="38">
                  <c:v>8055</c:v>
                </c:pt>
                <c:pt idx="39">
                  <c:v>8245</c:v>
                </c:pt>
                <c:pt idx="40">
                  <c:v>8440</c:v>
                </c:pt>
                <c:pt idx="41">
                  <c:v>8640</c:v>
                </c:pt>
                <c:pt idx="42">
                  <c:v>8845</c:v>
                </c:pt>
                <c:pt idx="43">
                  <c:v>9057.5</c:v>
                </c:pt>
                <c:pt idx="44">
                  <c:v>9275</c:v>
                </c:pt>
                <c:pt idx="45">
                  <c:v>9497.5</c:v>
                </c:pt>
                <c:pt idx="46">
                  <c:v>9727.5</c:v>
                </c:pt>
                <c:pt idx="47">
                  <c:v>9965</c:v>
                </c:pt>
                <c:pt idx="48">
                  <c:v>10207.5</c:v>
                </c:pt>
                <c:pt idx="49">
                  <c:v>10457.5</c:v>
                </c:pt>
                <c:pt idx="50">
                  <c:v>10715</c:v>
                </c:pt>
                <c:pt idx="51">
                  <c:v>10980</c:v>
                </c:pt>
                <c:pt idx="52">
                  <c:v>11250</c:v>
                </c:pt>
                <c:pt idx="53">
                  <c:v>11530</c:v>
                </c:pt>
                <c:pt idx="54">
                  <c:v>11815</c:v>
                </c:pt>
                <c:pt idx="55">
                  <c:v>12105</c:v>
                </c:pt>
                <c:pt idx="56">
                  <c:v>12405</c:v>
                </c:pt>
                <c:pt idx="57">
                  <c:v>12712.5</c:v>
                </c:pt>
                <c:pt idx="58">
                  <c:v>13027.5</c:v>
                </c:pt>
                <c:pt idx="59">
                  <c:v>13350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17-4FD2-A11C-71A3D9E61B96}"/>
            </c:ext>
          </c:extLst>
        </c:ser>
        <c:ser>
          <c:idx val="4"/>
          <c:order val="4"/>
          <c:tx>
            <c:strRef>
              <c:f>'POD7-COMMON_POOL'!$A$99</c:f>
              <c:strCache>
                <c:ptCount val="1"/>
                <c:pt idx="0">
                  <c:v>Current SERVER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'POD7-COMMON_POOL'!$B$99:$BI$99</c:f>
              <c:numCache>
                <c:formatCode>#,##0_);\(#,##0\)</c:formatCode>
                <c:ptCount val="60"/>
                <c:pt idx="0">
                  <c:v>14000</c:v>
                </c:pt>
                <c:pt idx="1">
                  <c:v>14000</c:v>
                </c:pt>
                <c:pt idx="2">
                  <c:v>14000</c:v>
                </c:pt>
                <c:pt idx="3">
                  <c:v>14000</c:v>
                </c:pt>
                <c:pt idx="4">
                  <c:v>14000</c:v>
                </c:pt>
                <c:pt idx="5">
                  <c:v>14000</c:v>
                </c:pt>
                <c:pt idx="6">
                  <c:v>14000</c:v>
                </c:pt>
                <c:pt idx="7">
                  <c:v>14000</c:v>
                </c:pt>
                <c:pt idx="8">
                  <c:v>14000</c:v>
                </c:pt>
                <c:pt idx="9">
                  <c:v>14000</c:v>
                </c:pt>
                <c:pt idx="10">
                  <c:v>14000</c:v>
                </c:pt>
                <c:pt idx="11">
                  <c:v>14000</c:v>
                </c:pt>
                <c:pt idx="12">
                  <c:v>14000</c:v>
                </c:pt>
                <c:pt idx="13">
                  <c:v>14000</c:v>
                </c:pt>
                <c:pt idx="14">
                  <c:v>14000</c:v>
                </c:pt>
                <c:pt idx="15">
                  <c:v>14000</c:v>
                </c:pt>
                <c:pt idx="16">
                  <c:v>14000</c:v>
                </c:pt>
                <c:pt idx="17">
                  <c:v>14000</c:v>
                </c:pt>
                <c:pt idx="18">
                  <c:v>14000</c:v>
                </c:pt>
                <c:pt idx="19">
                  <c:v>14000</c:v>
                </c:pt>
                <c:pt idx="20">
                  <c:v>14000</c:v>
                </c:pt>
                <c:pt idx="21">
                  <c:v>14000</c:v>
                </c:pt>
                <c:pt idx="22">
                  <c:v>14000</c:v>
                </c:pt>
                <c:pt idx="23">
                  <c:v>14000</c:v>
                </c:pt>
                <c:pt idx="24">
                  <c:v>14000</c:v>
                </c:pt>
                <c:pt idx="25">
                  <c:v>14000</c:v>
                </c:pt>
                <c:pt idx="26">
                  <c:v>14000</c:v>
                </c:pt>
                <c:pt idx="27">
                  <c:v>14000</c:v>
                </c:pt>
                <c:pt idx="28">
                  <c:v>14000</c:v>
                </c:pt>
                <c:pt idx="29">
                  <c:v>14000</c:v>
                </c:pt>
                <c:pt idx="30">
                  <c:v>14000</c:v>
                </c:pt>
                <c:pt idx="31">
                  <c:v>14000</c:v>
                </c:pt>
                <c:pt idx="32">
                  <c:v>14000</c:v>
                </c:pt>
                <c:pt idx="33">
                  <c:v>14000</c:v>
                </c:pt>
                <c:pt idx="34">
                  <c:v>14000</c:v>
                </c:pt>
                <c:pt idx="35">
                  <c:v>14000</c:v>
                </c:pt>
                <c:pt idx="36">
                  <c:v>14000</c:v>
                </c:pt>
                <c:pt idx="37">
                  <c:v>14000</c:v>
                </c:pt>
                <c:pt idx="38">
                  <c:v>14000</c:v>
                </c:pt>
                <c:pt idx="39">
                  <c:v>14000</c:v>
                </c:pt>
                <c:pt idx="40">
                  <c:v>14000</c:v>
                </c:pt>
                <c:pt idx="41">
                  <c:v>14000</c:v>
                </c:pt>
                <c:pt idx="42">
                  <c:v>14000</c:v>
                </c:pt>
                <c:pt idx="43">
                  <c:v>14000</c:v>
                </c:pt>
                <c:pt idx="44">
                  <c:v>14000</c:v>
                </c:pt>
                <c:pt idx="45">
                  <c:v>14000</c:v>
                </c:pt>
                <c:pt idx="46">
                  <c:v>14000</c:v>
                </c:pt>
                <c:pt idx="47">
                  <c:v>14000</c:v>
                </c:pt>
                <c:pt idx="48">
                  <c:v>14000</c:v>
                </c:pt>
                <c:pt idx="49">
                  <c:v>14000</c:v>
                </c:pt>
                <c:pt idx="50">
                  <c:v>14000</c:v>
                </c:pt>
                <c:pt idx="51">
                  <c:v>14000</c:v>
                </c:pt>
                <c:pt idx="52">
                  <c:v>14000</c:v>
                </c:pt>
                <c:pt idx="53">
                  <c:v>14000</c:v>
                </c:pt>
                <c:pt idx="54">
                  <c:v>14000</c:v>
                </c:pt>
                <c:pt idx="55">
                  <c:v>14000</c:v>
                </c:pt>
                <c:pt idx="56">
                  <c:v>14000</c:v>
                </c:pt>
                <c:pt idx="57">
                  <c:v>14000</c:v>
                </c:pt>
                <c:pt idx="58">
                  <c:v>14000</c:v>
                </c:pt>
                <c:pt idx="59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7-4FD2-A11C-71A3D9E61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670314844322448"/>
          <c:y val="6.8990786053276756E-2"/>
          <c:w val="0.16440506790417816"/>
          <c:h val="6.0726700798654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SJC-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0011091232988061"/>
          <c:y val="2.8282828282828285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3"/>
          <c:tx>
            <c:strRef>
              <c:f>'CCAR MDNS'!$A$42</c:f>
              <c:strCache>
                <c:ptCount val="1"/>
                <c:pt idx="0">
                  <c:v>Actuals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MDNS'!$B$42:$AK$42</c:f>
              <c:numCache>
                <c:formatCode>General</c:formatCode>
                <c:ptCount val="36"/>
                <c:pt idx="3" formatCode="#,##0">
                  <c:v>3360</c:v>
                </c:pt>
                <c:pt idx="4" formatCode="#,##0">
                  <c:v>2944.24</c:v>
                </c:pt>
                <c:pt idx="5" formatCode="#,##0">
                  <c:v>3528.5</c:v>
                </c:pt>
                <c:pt idx="6" formatCode="#,##0">
                  <c:v>2528.1</c:v>
                </c:pt>
                <c:pt idx="7" formatCode="#,##0">
                  <c:v>2401</c:v>
                </c:pt>
                <c:pt idx="8" formatCode="#,##0">
                  <c:v>2178.7800000000002</c:v>
                </c:pt>
                <c:pt idx="11" formatCode="#,##0">
                  <c:v>6310</c:v>
                </c:pt>
                <c:pt idx="12" formatCode="#,##0">
                  <c:v>7007.87</c:v>
                </c:pt>
                <c:pt idx="13" formatCode="#,##0">
                  <c:v>7240</c:v>
                </c:pt>
                <c:pt idx="14" formatCode="#,##0">
                  <c:v>7536</c:v>
                </c:pt>
                <c:pt idx="15" formatCode="#,##0">
                  <c:v>7800</c:v>
                </c:pt>
                <c:pt idx="16" formatCode="#,##0">
                  <c:v>8013</c:v>
                </c:pt>
                <c:pt idx="17" formatCode="#,##0">
                  <c:v>8102</c:v>
                </c:pt>
                <c:pt idx="18" formatCode="#,##0">
                  <c:v>8192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2-4E74-80E0-D4F80C120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908968"/>
        <c:axId val="432909360"/>
      </c:barChart>
      <c:lineChart>
        <c:grouping val="standard"/>
        <c:varyColors val="0"/>
        <c:ser>
          <c:idx val="0"/>
          <c:order val="0"/>
          <c:tx>
            <c:strRef>
              <c:f>'CCAR MDNS'!$A$39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MDNS'!$B$39:$BH$39</c:f>
              <c:numCache>
                <c:formatCode>#,##0</c:formatCode>
                <c:ptCount val="59"/>
                <c:pt idx="0">
                  <c:v>11000</c:v>
                </c:pt>
                <c:pt idx="1">
                  <c:v>11000</c:v>
                </c:pt>
                <c:pt idx="2">
                  <c:v>11000</c:v>
                </c:pt>
                <c:pt idx="3">
                  <c:v>14000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  <c:pt idx="13">
                  <c:v>25000</c:v>
                </c:pt>
                <c:pt idx="14">
                  <c:v>25000</c:v>
                </c:pt>
                <c:pt idx="15">
                  <c:v>25000</c:v>
                </c:pt>
                <c:pt idx="16">
                  <c:v>25000</c:v>
                </c:pt>
                <c:pt idx="17">
                  <c:v>25000</c:v>
                </c:pt>
                <c:pt idx="18">
                  <c:v>25000</c:v>
                </c:pt>
                <c:pt idx="19">
                  <c:v>25000</c:v>
                </c:pt>
                <c:pt idx="20">
                  <c:v>25000</c:v>
                </c:pt>
                <c:pt idx="21">
                  <c:v>25000</c:v>
                </c:pt>
                <c:pt idx="22">
                  <c:v>25000</c:v>
                </c:pt>
                <c:pt idx="23">
                  <c:v>25000</c:v>
                </c:pt>
                <c:pt idx="24">
                  <c:v>25000</c:v>
                </c:pt>
                <c:pt idx="25">
                  <c:v>25000</c:v>
                </c:pt>
                <c:pt idx="26">
                  <c:v>25000</c:v>
                </c:pt>
                <c:pt idx="27">
                  <c:v>25000</c:v>
                </c:pt>
                <c:pt idx="28">
                  <c:v>25000</c:v>
                </c:pt>
                <c:pt idx="29">
                  <c:v>25000</c:v>
                </c:pt>
                <c:pt idx="30">
                  <c:v>25000</c:v>
                </c:pt>
                <c:pt idx="31">
                  <c:v>25000</c:v>
                </c:pt>
                <c:pt idx="32">
                  <c:v>25000</c:v>
                </c:pt>
                <c:pt idx="33">
                  <c:v>25000</c:v>
                </c:pt>
                <c:pt idx="34">
                  <c:v>25000</c:v>
                </c:pt>
                <c:pt idx="35">
                  <c:v>25000</c:v>
                </c:pt>
                <c:pt idx="36">
                  <c:v>25000</c:v>
                </c:pt>
                <c:pt idx="37">
                  <c:v>25000</c:v>
                </c:pt>
                <c:pt idx="38">
                  <c:v>25000</c:v>
                </c:pt>
                <c:pt idx="39">
                  <c:v>25000</c:v>
                </c:pt>
                <c:pt idx="40">
                  <c:v>25000</c:v>
                </c:pt>
                <c:pt idx="41">
                  <c:v>25000</c:v>
                </c:pt>
                <c:pt idx="42">
                  <c:v>25000</c:v>
                </c:pt>
                <c:pt idx="43">
                  <c:v>25000</c:v>
                </c:pt>
                <c:pt idx="44">
                  <c:v>25000</c:v>
                </c:pt>
                <c:pt idx="45">
                  <c:v>25000</c:v>
                </c:pt>
                <c:pt idx="46">
                  <c:v>25000</c:v>
                </c:pt>
                <c:pt idx="47">
                  <c:v>25000</c:v>
                </c:pt>
                <c:pt idx="48">
                  <c:v>25000</c:v>
                </c:pt>
                <c:pt idx="49">
                  <c:v>25000</c:v>
                </c:pt>
                <c:pt idx="50">
                  <c:v>25000</c:v>
                </c:pt>
                <c:pt idx="51">
                  <c:v>25000</c:v>
                </c:pt>
                <c:pt idx="52">
                  <c:v>25000</c:v>
                </c:pt>
                <c:pt idx="53">
                  <c:v>25000</c:v>
                </c:pt>
                <c:pt idx="54">
                  <c:v>25000</c:v>
                </c:pt>
                <c:pt idx="55">
                  <c:v>25000</c:v>
                </c:pt>
                <c:pt idx="56">
                  <c:v>25000</c:v>
                </c:pt>
                <c:pt idx="57">
                  <c:v>25000</c:v>
                </c:pt>
                <c:pt idx="58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2-4E74-80E0-D4F80C120BF2}"/>
            </c:ext>
          </c:extLst>
        </c:ser>
        <c:ser>
          <c:idx val="1"/>
          <c:order val="1"/>
          <c:tx>
            <c:strRef>
              <c:f>'CCAR MDNS'!$A$40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MDNS'!$B$40:$BH$40</c:f>
              <c:numCache>
                <c:formatCode>#,##0</c:formatCode>
                <c:ptCount val="59"/>
                <c:pt idx="0">
                  <c:v>3286.1061783866139</c:v>
                </c:pt>
                <c:pt idx="1">
                  <c:v>3451.0307143866135</c:v>
                </c:pt>
                <c:pt idx="2">
                  <c:v>3617.6357703866142</c:v>
                </c:pt>
                <c:pt idx="3">
                  <c:v>3947.6689148040732</c:v>
                </c:pt>
                <c:pt idx="4">
                  <c:v>4078.1672988003525</c:v>
                </c:pt>
                <c:pt idx="5">
                  <c:v>4213.2068253451071</c:v>
                </c:pt>
                <c:pt idx="6">
                  <c:v>3949.0772853152002</c:v>
                </c:pt>
                <c:pt idx="7">
                  <c:v>4035.5357475845249</c:v>
                </c:pt>
                <c:pt idx="8">
                  <c:v>5060.2090820672011</c:v>
                </c:pt>
                <c:pt idx="9">
                  <c:v>5262.5825925152003</c:v>
                </c:pt>
                <c:pt idx="10">
                  <c:v>5479.9964972352009</c:v>
                </c:pt>
                <c:pt idx="11">
                  <c:v>5632.7784550719989</c:v>
                </c:pt>
                <c:pt idx="12">
                  <c:v>6384</c:v>
                </c:pt>
                <c:pt idx="13">
                  <c:v>6673</c:v>
                </c:pt>
                <c:pt idx="14">
                  <c:v>6985</c:v>
                </c:pt>
                <c:pt idx="15">
                  <c:v>7174.3100519037635</c:v>
                </c:pt>
                <c:pt idx="16">
                  <c:v>7301.6810761165398</c:v>
                </c:pt>
                <c:pt idx="17">
                  <c:v>7429.3247276879511</c:v>
                </c:pt>
                <c:pt idx="18">
                  <c:v>7557.4082655128423</c:v>
                </c:pt>
                <c:pt idx="19">
                  <c:v>7685.9382640205667</c:v>
                </c:pt>
                <c:pt idx="20">
                  <c:v>7814.9217348582524</c:v>
                </c:pt>
                <c:pt idx="21">
                  <c:v>7944.3661103975337</c:v>
                </c:pt>
                <c:pt idx="22">
                  <c:v>8074.2792325139962</c:v>
                </c:pt>
                <c:pt idx="23">
                  <c:v>8204.669345171711</c:v>
                </c:pt>
                <c:pt idx="24">
                  <c:v>8335.545089940073</c:v>
                </c:pt>
                <c:pt idx="25">
                  <c:v>8466.9155038413683</c:v>
                </c:pt>
                <c:pt idx="26">
                  <c:v>8598.7900190898035</c:v>
                </c:pt>
                <c:pt idx="27">
                  <c:v>8731.1784643937081</c:v>
                </c:pt>
                <c:pt idx="28">
                  <c:v>8855.7739132061233</c:v>
                </c:pt>
                <c:pt idx="29">
                  <c:v>8980.6352796097508</c:v>
                </c:pt>
                <c:pt idx="30">
                  <c:v>9105.6580335628096</c:v>
                </c:pt>
                <c:pt idx="31">
                  <c:v>9230.9852479800065</c:v>
                </c:pt>
                <c:pt idx="32">
                  <c:v>9356.6280436168727</c:v>
                </c:pt>
                <c:pt idx="33">
                  <c:v>9482.5979513644797</c:v>
                </c:pt>
                <c:pt idx="34">
                  <c:v>9608.9069197136487</c:v>
                </c:pt>
                <c:pt idx="35">
                  <c:v>9735.5673228603973</c:v>
                </c:pt>
                <c:pt idx="36">
                  <c:v>9862.5919694271543</c:v>
                </c:pt>
                <c:pt idx="37">
                  <c:v>9989.9941117816597</c:v>
                </c:pt>
                <c:pt idx="38">
                  <c:v>10117.787455941496</c:v>
                </c:pt>
                <c:pt idx="39">
                  <c:v>10245.986172056888</c:v>
                </c:pt>
                <c:pt idx="40">
                  <c:v>10384.42819594695</c:v>
                </c:pt>
                <c:pt idx="41">
                  <c:v>10523.559635143509</c:v>
                </c:pt>
                <c:pt idx="42">
                  <c:v>10663.396928776045</c:v>
                </c:pt>
                <c:pt idx="43">
                  <c:v>10803.957045880148</c:v>
                </c:pt>
                <c:pt idx="44">
                  <c:v>10945.257499155881</c:v>
                </c:pt>
                <c:pt idx="45">
                  <c:v>11086.840084740161</c:v>
                </c:pt>
                <c:pt idx="46">
                  <c:v>11102.105465650769</c:v>
                </c:pt>
                <c:pt idx="47">
                  <c:v>11243.567217590662</c:v>
                </c:pt>
                <c:pt idx="48">
                  <c:v>11385.698275837127</c:v>
                </c:pt>
                <c:pt idx="49">
                  <c:v>11528.479687934947</c:v>
                </c:pt>
                <c:pt idx="50">
                  <c:v>11676.339217923345</c:v>
                </c:pt>
                <c:pt idx="51">
                  <c:v>11824.91144170571</c:v>
                </c:pt>
                <c:pt idx="52">
                  <c:v>11975.297536905686</c:v>
                </c:pt>
                <c:pt idx="53">
                  <c:v>12127.530261707747</c:v>
                </c:pt>
                <c:pt idx="54">
                  <c:v>12281.920752258966</c:v>
                </c:pt>
                <c:pt idx="55">
                  <c:v>12438.797844560211</c:v>
                </c:pt>
                <c:pt idx="56">
                  <c:v>12597.388423525843</c:v>
                </c:pt>
                <c:pt idx="57">
                  <c:v>12758.157079595994</c:v>
                </c:pt>
                <c:pt idx="58">
                  <c:v>12921.081771139769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2-4E74-80E0-D4F80C120BF2}"/>
            </c:ext>
          </c:extLst>
        </c:ser>
        <c:ser>
          <c:idx val="3"/>
          <c:order val="2"/>
          <c:tx>
            <c:strRef>
              <c:f>'CCAR MDNS'!$A$41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MDNS'!$B$41:$BH$41</c:f>
              <c:numCache>
                <c:formatCode>#,##0</c:formatCode>
                <c:ptCount val="59"/>
                <c:pt idx="0">
                  <c:v>5341.2299238938131</c:v>
                </c:pt>
                <c:pt idx="1">
                  <c:v>5602.8215518938132</c:v>
                </c:pt>
                <c:pt idx="2">
                  <c:v>5866.5886998938149</c:v>
                </c:pt>
                <c:pt idx="3">
                  <c:v>6146</c:v>
                </c:pt>
                <c:pt idx="4">
                  <c:v>6633.9585570730442</c:v>
                </c:pt>
                <c:pt idx="5">
                  <c:v>6858.2316905733205</c:v>
                </c:pt>
                <c:pt idx="6">
                  <c:v>7131</c:v>
                </c:pt>
                <c:pt idx="7">
                  <c:v>7857</c:v>
                </c:pt>
                <c:pt idx="8">
                  <c:v>8257.9200486176014</c:v>
                </c:pt>
                <c:pt idx="9">
                  <c:v>8580.0116644015998</c:v>
                </c:pt>
                <c:pt idx="10">
                  <c:v>8923.5423851616015</c:v>
                </c:pt>
                <c:pt idx="11">
                  <c:v>9166.1952513759989</c:v>
                </c:pt>
                <c:pt idx="12">
                  <c:v>9685</c:v>
                </c:pt>
                <c:pt idx="13">
                  <c:v>10430</c:v>
                </c:pt>
                <c:pt idx="14">
                  <c:v>11186</c:v>
                </c:pt>
                <c:pt idx="15">
                  <c:v>12255.794780177937</c:v>
                </c:pt>
                <c:pt idx="16">
                  <c:v>12474.578718693705</c:v>
                </c:pt>
                <c:pt idx="17">
                  <c:v>12693.700238334166</c:v>
                </c:pt>
                <c:pt idx="18">
                  <c:v>12913.409610146773</c:v>
                </c:pt>
                <c:pt idx="19">
                  <c:v>13133.715888906869</c:v>
                </c:pt>
                <c:pt idx="20">
                  <c:v>13354.62860889396</c:v>
                </c:pt>
                <c:pt idx="21">
                  <c:v>13576.157768115998</c:v>
                </c:pt>
                <c:pt idx="22">
                  <c:v>13798.313817818604</c:v>
                </c:pt>
                <c:pt idx="23">
                  <c:v>14021.107655811804</c:v>
                </c:pt>
                <c:pt idx="24">
                  <c:v>14244.550622741737</c:v>
                </c:pt>
                <c:pt idx="25">
                  <c:v>14468.654500705965</c:v>
                </c:pt>
                <c:pt idx="26">
                  <c:v>14693.431513773299</c:v>
                </c:pt>
                <c:pt idx="27">
                  <c:v>14918.894330080151</c:v>
                </c:pt>
                <c:pt idx="28">
                  <c:v>15130.5010451136</c:v>
                </c:pt>
                <c:pt idx="29">
                  <c:v>15342.365033981649</c:v>
                </c:pt>
                <c:pt idx="30">
                  <c:v>15554.384257467967</c:v>
                </c:pt>
                <c:pt idx="31">
                  <c:v>15766.704319093642</c:v>
                </c:pt>
                <c:pt idx="32">
                  <c:v>15979.338910632599</c:v>
                </c:pt>
                <c:pt idx="33">
                  <c:v>16192.302175047484</c:v>
                </c:pt>
                <c:pt idx="34">
                  <c:v>16405.608714605205</c:v>
                </c:pt>
                <c:pt idx="35">
                  <c:v>16619.273599644112</c:v>
                </c:pt>
                <c:pt idx="36">
                  <c:v>16833.312377967435</c:v>
                </c:pt>
                <c:pt idx="37">
                  <c:v>17047.741084845133</c:v>
                </c:pt>
                <c:pt idx="38">
                  <c:v>17262.576253612195</c:v>
                </c:pt>
                <c:pt idx="39">
                  <c:v>17477.834926856325</c:v>
                </c:pt>
                <c:pt idx="40">
                  <c:v>17710.72542652913</c:v>
                </c:pt>
                <c:pt idx="41">
                  <c:v>17944.520056526155</c:v>
                </c:pt>
                <c:pt idx="42">
                  <c:v>18179.238874067647</c:v>
                </c:pt>
                <c:pt idx="43">
                  <c:v>18414.902527896058</c:v>
                </c:pt>
                <c:pt idx="44">
                  <c:v>18651.532273081742</c:v>
                </c:pt>
                <c:pt idx="45">
                  <c:v>18888.673711860505</c:v>
                </c:pt>
                <c:pt idx="46">
                  <c:v>18904.419404828684</c:v>
                </c:pt>
                <c:pt idx="47">
                  <c:v>19140.751447881314</c:v>
                </c:pt>
                <c:pt idx="48">
                  <c:v>19377.991491708195</c:v>
                </c:pt>
                <c:pt idx="49">
                  <c:v>19616.12461092525</c:v>
                </c:pt>
                <c:pt idx="50">
                  <c:v>19862.91915531045</c:v>
                </c:pt>
                <c:pt idx="51">
                  <c:v>20110.666728900309</c:v>
                </c:pt>
                <c:pt idx="52">
                  <c:v>20361.326171745703</c:v>
                </c:pt>
                <c:pt idx="53">
                  <c:v>20614.944162273969</c:v>
                </c:pt>
                <c:pt idx="54">
                  <c:v>20872.064279299353</c:v>
                </c:pt>
                <c:pt idx="55">
                  <c:v>21133.253036650392</c:v>
                </c:pt>
                <c:pt idx="56">
                  <c:v>21397.142425547223</c:v>
                </c:pt>
                <c:pt idx="57">
                  <c:v>21664.548862154963</c:v>
                </c:pt>
                <c:pt idx="58">
                  <c:v>21935.424233577578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A2-4E74-80E0-D4F80C120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908968"/>
        <c:axId val="43290936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MDNS'!$A$44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MDNS'!$Q$44:$AK$44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7636.3100519037635</c:v>
                      </c:pt>
                      <c:pt idx="1">
                        <c:v>7820.1477427832069</c:v>
                      </c:pt>
                      <c:pt idx="2">
                        <c:v>8004.2580610212844</c:v>
                      </c:pt>
                      <c:pt idx="3">
                        <c:v>8188.8082655128419</c:v>
                      </c:pt>
                      <c:pt idx="4">
                        <c:v>8373.8049306872326</c:v>
                      </c:pt>
                      <c:pt idx="5">
                        <c:v>8559.2550681915855</c:v>
                      </c:pt>
                      <c:pt idx="6">
                        <c:v>8745.166110397533</c:v>
                      </c:pt>
                      <c:pt idx="7">
                        <c:v>8931.5458991806627</c:v>
                      </c:pt>
                      <c:pt idx="8">
                        <c:v>9118.4026785050446</c:v>
                      </c:pt>
                      <c:pt idx="9">
                        <c:v>9305.7450899400737</c:v>
                      </c:pt>
                      <c:pt idx="10">
                        <c:v>9493.5821705080343</c:v>
                      </c:pt>
                      <c:pt idx="11">
                        <c:v>9681.9233524231367</c:v>
                      </c:pt>
                      <c:pt idx="12">
                        <c:v>9870.7784643937084</c:v>
                      </c:pt>
                      <c:pt idx="13">
                        <c:v>10067.24057987279</c:v>
                      </c:pt>
                      <c:pt idx="14">
                        <c:v>10263.968612943085</c:v>
                      </c:pt>
                      <c:pt idx="15">
                        <c:v>10460.85803356281</c:v>
                      </c:pt>
                      <c:pt idx="16">
                        <c:v>10658.051914646674</c:v>
                      </c:pt>
                      <c:pt idx="17">
                        <c:v>10855.561376950205</c:v>
                      </c:pt>
                      <c:pt idx="18">
                        <c:v>11053.397951364479</c:v>
                      </c:pt>
                      <c:pt idx="19">
                        <c:v>11251.573586380315</c:v>
                      </c:pt>
                      <c:pt idx="20">
                        <c:v>11450.10065619373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0A2-4E74-80E0-D4F80C120BF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MDNS'!$A$45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MDNS'!$Q$45:$AK$45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12379.544780177937</c:v>
                      </c:pt>
                      <c:pt idx="1">
                        <c:v>12613.453718693705</c:v>
                      </c:pt>
                      <c:pt idx="2">
                        <c:v>12847.700238334166</c:v>
                      </c:pt>
                      <c:pt idx="3">
                        <c:v>13082.534610146773</c:v>
                      </c:pt>
                      <c:pt idx="4">
                        <c:v>13317.965888906869</c:v>
                      </c:pt>
                      <c:pt idx="5">
                        <c:v>13554.00360889396</c:v>
                      </c:pt>
                      <c:pt idx="6">
                        <c:v>13790.657768115998</c:v>
                      </c:pt>
                      <c:pt idx="7">
                        <c:v>14027.938817818604</c:v>
                      </c:pt>
                      <c:pt idx="8">
                        <c:v>14265.857655811804</c:v>
                      </c:pt>
                      <c:pt idx="9">
                        <c:v>14504.425622741739</c:v>
                      </c:pt>
                      <c:pt idx="10">
                        <c:v>14743.654500705965</c:v>
                      </c:pt>
                      <c:pt idx="11">
                        <c:v>14983.556513773299</c:v>
                      </c:pt>
                      <c:pt idx="12">
                        <c:v>15224.144330080151</c:v>
                      </c:pt>
                      <c:pt idx="13">
                        <c:v>15455.0010451136</c:v>
                      </c:pt>
                      <c:pt idx="14">
                        <c:v>15686.115033981649</c:v>
                      </c:pt>
                      <c:pt idx="15">
                        <c:v>15917.384257467967</c:v>
                      </c:pt>
                      <c:pt idx="16">
                        <c:v>16148.954319093642</c:v>
                      </c:pt>
                      <c:pt idx="17">
                        <c:v>16380.838910632599</c:v>
                      </c:pt>
                      <c:pt idx="18">
                        <c:v>16613.052175047484</c:v>
                      </c:pt>
                      <c:pt idx="19">
                        <c:v>16845.608714605205</c:v>
                      </c:pt>
                      <c:pt idx="20">
                        <c:v>17078.523599644112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0A2-4E74-80E0-D4F80C120BF2}"/>
                  </c:ext>
                </c:extLst>
              </c15:ser>
            </c15:filteredLineSeries>
          </c:ext>
        </c:extLst>
      </c:lineChart>
      <c:dateAx>
        <c:axId val="432908968"/>
        <c:scaling>
          <c:orientation val="minMax"/>
          <c:max val="44743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9360"/>
        <c:crosses val="autoZero"/>
        <c:auto val="1"/>
        <c:lblOffset val="100"/>
        <c:baseTimeUnit val="months"/>
      </c:dateAx>
      <c:valAx>
        <c:axId val="43290936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8968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PHX-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230366053142585"/>
          <c:y val="0.11536431678768874"/>
          <c:w val="0.87438518905676699"/>
          <c:h val="0.63197548283343197"/>
        </c:manualLayout>
      </c:layout>
      <c:barChart>
        <c:barDir val="col"/>
        <c:grouping val="clustered"/>
        <c:varyColors val="0"/>
        <c:ser>
          <c:idx val="2"/>
          <c:order val="3"/>
          <c:tx>
            <c:strRef>
              <c:f>'CCAR MDNS'!$A$34</c:f>
              <c:strCache>
                <c:ptCount val="1"/>
                <c:pt idx="0">
                  <c:v>Actuals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</a:ln>
          </c:spPr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MDNS'!$B$34:$AK$34</c:f>
              <c:numCache>
                <c:formatCode>General</c:formatCode>
                <c:ptCount val="36"/>
                <c:pt idx="3" formatCode="#,##0">
                  <c:v>4760</c:v>
                </c:pt>
                <c:pt idx="4" formatCode="#,##0">
                  <c:v>5755.21</c:v>
                </c:pt>
                <c:pt idx="5" formatCode="#,##0">
                  <c:v>5443.05</c:v>
                </c:pt>
                <c:pt idx="6" formatCode="#,##0">
                  <c:v>7294.77</c:v>
                </c:pt>
                <c:pt idx="7" formatCode="#,##0">
                  <c:v>7013</c:v>
                </c:pt>
                <c:pt idx="8" formatCode="#,##0">
                  <c:v>6708.59</c:v>
                </c:pt>
                <c:pt idx="11" formatCode="#,##0">
                  <c:v>10419</c:v>
                </c:pt>
                <c:pt idx="12" formatCode="#,##0">
                  <c:v>11251.58</c:v>
                </c:pt>
                <c:pt idx="13" formatCode="#,##0">
                  <c:v>10806</c:v>
                </c:pt>
                <c:pt idx="14" formatCode="#,##0">
                  <c:v>11050</c:v>
                </c:pt>
                <c:pt idx="15" formatCode="#,##0">
                  <c:v>10301</c:v>
                </c:pt>
                <c:pt idx="16" formatCode="#,##0">
                  <c:v>10064</c:v>
                </c:pt>
                <c:pt idx="17" formatCode="#,##0">
                  <c:v>10129</c:v>
                </c:pt>
                <c:pt idx="18" formatCode="#,##0">
                  <c:v>10231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5-422B-8352-F96CAB8BE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axId val="433320552"/>
        <c:axId val="432907008"/>
      </c:barChart>
      <c:lineChart>
        <c:grouping val="standard"/>
        <c:varyColors val="0"/>
        <c:ser>
          <c:idx val="0"/>
          <c:order val="0"/>
          <c:tx>
            <c:strRef>
              <c:f>'CCAR MDNS'!$A$31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MDNS'!$B$30:$BH$30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MDNS'!$B$31:$BH$31</c:f>
              <c:numCache>
                <c:formatCode>#,##0</c:formatCode>
                <c:ptCount val="59"/>
                <c:pt idx="0">
                  <c:v>11000</c:v>
                </c:pt>
                <c:pt idx="1">
                  <c:v>11000</c:v>
                </c:pt>
                <c:pt idx="2">
                  <c:v>11000</c:v>
                </c:pt>
                <c:pt idx="3">
                  <c:v>25000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  <c:pt idx="13">
                  <c:v>25000</c:v>
                </c:pt>
                <c:pt idx="14">
                  <c:v>25000</c:v>
                </c:pt>
                <c:pt idx="15">
                  <c:v>25000</c:v>
                </c:pt>
                <c:pt idx="16">
                  <c:v>25000</c:v>
                </c:pt>
                <c:pt idx="17">
                  <c:v>25000</c:v>
                </c:pt>
                <c:pt idx="18">
                  <c:v>25000</c:v>
                </c:pt>
                <c:pt idx="19">
                  <c:v>25000</c:v>
                </c:pt>
                <c:pt idx="20">
                  <c:v>25000</c:v>
                </c:pt>
                <c:pt idx="21">
                  <c:v>25000</c:v>
                </c:pt>
                <c:pt idx="22">
                  <c:v>25000</c:v>
                </c:pt>
                <c:pt idx="23">
                  <c:v>25000</c:v>
                </c:pt>
                <c:pt idx="24">
                  <c:v>25000</c:v>
                </c:pt>
                <c:pt idx="25">
                  <c:v>25000</c:v>
                </c:pt>
                <c:pt idx="26">
                  <c:v>25000</c:v>
                </c:pt>
                <c:pt idx="27">
                  <c:v>25000</c:v>
                </c:pt>
                <c:pt idx="28">
                  <c:v>25000</c:v>
                </c:pt>
                <c:pt idx="29">
                  <c:v>25000</c:v>
                </c:pt>
                <c:pt idx="30">
                  <c:v>25000</c:v>
                </c:pt>
                <c:pt idx="31">
                  <c:v>25000</c:v>
                </c:pt>
                <c:pt idx="32">
                  <c:v>25000</c:v>
                </c:pt>
                <c:pt idx="33">
                  <c:v>25000</c:v>
                </c:pt>
                <c:pt idx="34">
                  <c:v>25000</c:v>
                </c:pt>
                <c:pt idx="35">
                  <c:v>25000</c:v>
                </c:pt>
                <c:pt idx="36">
                  <c:v>25000</c:v>
                </c:pt>
                <c:pt idx="37">
                  <c:v>25000</c:v>
                </c:pt>
                <c:pt idx="38">
                  <c:v>25000</c:v>
                </c:pt>
                <c:pt idx="39">
                  <c:v>25000</c:v>
                </c:pt>
                <c:pt idx="40">
                  <c:v>25000</c:v>
                </c:pt>
                <c:pt idx="41">
                  <c:v>25000</c:v>
                </c:pt>
                <c:pt idx="42">
                  <c:v>25000</c:v>
                </c:pt>
                <c:pt idx="43">
                  <c:v>25000</c:v>
                </c:pt>
                <c:pt idx="44">
                  <c:v>25000</c:v>
                </c:pt>
                <c:pt idx="45">
                  <c:v>25000</c:v>
                </c:pt>
                <c:pt idx="46">
                  <c:v>25000</c:v>
                </c:pt>
                <c:pt idx="47">
                  <c:v>25000</c:v>
                </c:pt>
                <c:pt idx="48">
                  <c:v>25000</c:v>
                </c:pt>
                <c:pt idx="49">
                  <c:v>25000</c:v>
                </c:pt>
                <c:pt idx="50">
                  <c:v>25000</c:v>
                </c:pt>
                <c:pt idx="51">
                  <c:v>25000</c:v>
                </c:pt>
                <c:pt idx="52">
                  <c:v>25000</c:v>
                </c:pt>
                <c:pt idx="53">
                  <c:v>25000</c:v>
                </c:pt>
                <c:pt idx="54">
                  <c:v>25000</c:v>
                </c:pt>
                <c:pt idx="55">
                  <c:v>25000</c:v>
                </c:pt>
                <c:pt idx="56">
                  <c:v>25000</c:v>
                </c:pt>
                <c:pt idx="57">
                  <c:v>25000</c:v>
                </c:pt>
                <c:pt idx="58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5-422B-8352-F96CAB8BE541}"/>
            </c:ext>
          </c:extLst>
        </c:ser>
        <c:ser>
          <c:idx val="1"/>
          <c:order val="1"/>
          <c:tx>
            <c:strRef>
              <c:f>'CCAR MDNS'!$A$32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'CCAR MDNS'!$B$30:$BH$30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MDNS'!$B$32:$BH$32</c:f>
              <c:numCache>
                <c:formatCode>#,##0</c:formatCode>
                <c:ptCount val="59"/>
                <c:pt idx="0">
                  <c:v>3628.3791003902538</c:v>
                </c:pt>
                <c:pt idx="1">
                  <c:v>3818.4956803902537</c:v>
                </c:pt>
                <c:pt idx="2">
                  <c:v>4010.1048903902538</c:v>
                </c:pt>
                <c:pt idx="3">
                  <c:v>4371.7068600125885</c:v>
                </c:pt>
                <c:pt idx="4">
                  <c:v>4513.6138851175865</c:v>
                </c:pt>
                <c:pt idx="5">
                  <c:v>4660.8010221158956</c:v>
                </c:pt>
                <c:pt idx="6">
                  <c:v>4302.9739735519997</c:v>
                </c:pt>
                <c:pt idx="7">
                  <c:v>4406.548003545453</c:v>
                </c:pt>
                <c:pt idx="8">
                  <c:v>5663.736935072001</c:v>
                </c:pt>
                <c:pt idx="9">
                  <c:v>5900.9345155519995</c:v>
                </c:pt>
                <c:pt idx="10">
                  <c:v>6158.4287027520004</c:v>
                </c:pt>
                <c:pt idx="11">
                  <c:v>6335.9511347199996</c:v>
                </c:pt>
                <c:pt idx="12">
                  <c:v>7308</c:v>
                </c:pt>
                <c:pt idx="13">
                  <c:v>7642</c:v>
                </c:pt>
                <c:pt idx="14">
                  <c:v>7004</c:v>
                </c:pt>
                <c:pt idx="15">
                  <c:v>7424.5133356095585</c:v>
                </c:pt>
                <c:pt idx="16">
                  <c:v>7557.0369995898391</c:v>
                </c:pt>
                <c:pt idx="17">
                  <c:v>7689.6273894828755</c:v>
                </c:pt>
                <c:pt idx="18">
                  <c:v>7822.5037931763563</c:v>
                </c:pt>
                <c:pt idx="19">
                  <c:v>7955.6708017985466</c:v>
                </c:pt>
                <c:pt idx="20">
                  <c:v>8089.1331666681353</c:v>
                </c:pt>
                <c:pt idx="21">
                  <c:v>8222.8957960417611</c:v>
                </c:pt>
                <c:pt idx="22">
                  <c:v>8356.9637531947883</c:v>
                </c:pt>
                <c:pt idx="23">
                  <c:v>8491.3422554686058</c:v>
                </c:pt>
                <c:pt idx="24">
                  <c:v>8626.0366740665413</c:v>
                </c:pt>
                <c:pt idx="25">
                  <c:v>8761.0525344482721</c:v>
                </c:pt>
                <c:pt idx="26">
                  <c:v>8896.395517213221</c:v>
                </c:pt>
                <c:pt idx="27">
                  <c:v>9032.0714593910488</c:v>
                </c:pt>
                <c:pt idx="28">
                  <c:v>9159.1751192559877</c:v>
                </c:pt>
                <c:pt idx="29">
                  <c:v>9286.3525823903783</c:v>
                </c:pt>
                <c:pt idx="30">
                  <c:v>9413.580730530477</c:v>
                </c:pt>
                <c:pt idx="31">
                  <c:v>9540.8983953230891</c:v>
                </c:pt>
                <c:pt idx="32">
                  <c:v>9668.3114703425417</c:v>
                </c:pt>
                <c:pt idx="33">
                  <c:v>9795.8260024732281</c:v>
                </c:pt>
                <c:pt idx="34">
                  <c:v>9923.4481945977695</c:v>
                </c:pt>
                <c:pt idx="35">
                  <c:v>10051.18440845889</c:v>
                </c:pt>
                <c:pt idx="36">
                  <c:v>10179.041167688898</c:v>
                </c:pt>
                <c:pt idx="37">
                  <c:v>10307.025161002444</c:v>
                </c:pt>
                <c:pt idx="38">
                  <c:v>10435.143245549802</c:v>
                </c:pt>
                <c:pt idx="39">
                  <c:v>10563.402450429048</c:v>
                </c:pt>
                <c:pt idx="40">
                  <c:v>10702.334934440714</c:v>
                </c:pt>
                <c:pt idx="41">
                  <c:v>10841.695555357739</c:v>
                </c:pt>
                <c:pt idx="42">
                  <c:v>10981.492746423401</c:v>
                </c:pt>
                <c:pt idx="43">
                  <c:v>11121.735147840613</c:v>
                </c:pt>
                <c:pt idx="44">
                  <c:v>11262.431611489954</c:v>
                </c:pt>
                <c:pt idx="45">
                  <c:v>11403.472137173323</c:v>
                </c:pt>
                <c:pt idx="46">
                  <c:v>11408.82221567208</c:v>
                </c:pt>
                <c:pt idx="47">
                  <c:v>11549.123779198108</c:v>
                </c:pt>
                <c:pt idx="48">
                  <c:v>11689.87739277969</c:v>
                </c:pt>
                <c:pt idx="49">
                  <c:v>11831.083141535404</c:v>
                </c:pt>
                <c:pt idx="50">
                  <c:v>11977.507123840292</c:v>
                </c:pt>
                <c:pt idx="51">
                  <c:v>12124.385832274756</c:v>
                </c:pt>
                <c:pt idx="52">
                  <c:v>12272.934067049562</c:v>
                </c:pt>
                <c:pt idx="53">
                  <c:v>12423.175426883494</c:v>
                </c:pt>
                <c:pt idx="54">
                  <c:v>12575.44244104399</c:v>
                </c:pt>
                <c:pt idx="55">
                  <c:v>12730.077799507317</c:v>
                </c:pt>
                <c:pt idx="56">
                  <c:v>12886.236842452668</c:v>
                </c:pt>
                <c:pt idx="57">
                  <c:v>13044.421221660854</c:v>
                </c:pt>
                <c:pt idx="58">
                  <c:v>13204.597045786863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5-422B-8352-F96CAB8BE541}"/>
            </c:ext>
          </c:extLst>
        </c:ser>
        <c:ser>
          <c:idx val="3"/>
          <c:order val="2"/>
          <c:tx>
            <c:strRef>
              <c:f>'CCAR MDNS'!$A$33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'CCAR MDNS'!$B$30:$BH$30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MDNS'!$B$33:$BH$33</c:f>
              <c:numCache>
                <c:formatCode>#,##0</c:formatCode>
                <c:ptCount val="59"/>
                <c:pt idx="0">
                  <c:v>5683.502845897453</c:v>
                </c:pt>
                <c:pt idx="1">
                  <c:v>5970.2865178974535</c:v>
                </c:pt>
                <c:pt idx="2">
                  <c:v>6259.0578198974545</c:v>
                </c:pt>
                <c:pt idx="3">
                  <c:v>6839.8686187250059</c:v>
                </c:pt>
                <c:pt idx="4">
                  <c:v>6930</c:v>
                </c:pt>
                <c:pt idx="5">
                  <c:v>6999</c:v>
                </c:pt>
                <c:pt idx="6">
                  <c:v>7009</c:v>
                </c:pt>
                <c:pt idx="7">
                  <c:v>7530</c:v>
                </c:pt>
                <c:pt idx="8">
                  <c:v>8861.4479016224013</c:v>
                </c:pt>
                <c:pt idx="9">
                  <c:v>9218.3635874383999</c:v>
                </c:pt>
                <c:pt idx="10">
                  <c:v>9601.974590678401</c:v>
                </c:pt>
                <c:pt idx="11">
                  <c:v>9869.3679310240004</c:v>
                </c:pt>
                <c:pt idx="12">
                  <c:v>10130</c:v>
                </c:pt>
                <c:pt idx="13">
                  <c:v>10980</c:v>
                </c:pt>
                <c:pt idx="14">
                  <c:v>11835</c:v>
                </c:pt>
                <c:pt idx="15">
                  <c:v>12505.998063883731</c:v>
                </c:pt>
                <c:pt idx="16">
                  <c:v>12729.934642167005</c:v>
                </c:pt>
                <c:pt idx="17">
                  <c:v>12954.00290012909</c:v>
                </c:pt>
                <c:pt idx="18">
                  <c:v>13178.505137810287</c:v>
                </c:pt>
                <c:pt idx="19">
                  <c:v>13403.448426684847</c:v>
                </c:pt>
                <c:pt idx="20">
                  <c:v>13628.840040703843</c:v>
                </c:pt>
                <c:pt idx="21">
                  <c:v>13854.687453760227</c:v>
                </c:pt>
                <c:pt idx="22">
                  <c:v>14080.998338499396</c:v>
                </c:pt>
                <c:pt idx="23">
                  <c:v>14307.780566108699</c:v>
                </c:pt>
                <c:pt idx="24">
                  <c:v>14535.042206868207</c:v>
                </c:pt>
                <c:pt idx="25">
                  <c:v>14762.791531312869</c:v>
                </c:pt>
                <c:pt idx="26">
                  <c:v>14991.037011896715</c:v>
                </c:pt>
                <c:pt idx="27">
                  <c:v>15219.787325077494</c:v>
                </c:pt>
                <c:pt idx="28">
                  <c:v>15433.902251163465</c:v>
                </c:pt>
                <c:pt idx="29">
                  <c:v>15648.082336762276</c:v>
                </c:pt>
                <c:pt idx="30">
                  <c:v>15862.306954435635</c:v>
                </c:pt>
                <c:pt idx="31">
                  <c:v>16076.617466436724</c:v>
                </c:pt>
                <c:pt idx="32">
                  <c:v>16291.02233735827</c:v>
                </c:pt>
                <c:pt idx="33">
                  <c:v>16505.530226156232</c:v>
                </c:pt>
                <c:pt idx="34">
                  <c:v>16720.149989489328</c:v>
                </c:pt>
                <c:pt idx="35">
                  <c:v>16934.890685242608</c:v>
                </c:pt>
                <c:pt idx="36">
                  <c:v>17149.761576229179</c:v>
                </c:pt>
                <c:pt idx="37">
                  <c:v>17364.772134065915</c:v>
                </c:pt>
                <c:pt idx="38">
                  <c:v>17579.932043220499</c:v>
                </c:pt>
                <c:pt idx="39">
                  <c:v>17795.251205228484</c:v>
                </c:pt>
                <c:pt idx="40">
                  <c:v>18028.632165022897</c:v>
                </c:pt>
                <c:pt idx="41">
                  <c:v>18262.655976740385</c:v>
                </c:pt>
                <c:pt idx="42">
                  <c:v>18497.334691715001</c:v>
                </c:pt>
                <c:pt idx="43">
                  <c:v>18732.680629856524</c:v>
                </c:pt>
                <c:pt idx="44">
                  <c:v>18968.706385415815</c:v>
                </c:pt>
                <c:pt idx="45">
                  <c:v>19205.305764293666</c:v>
                </c:pt>
                <c:pt idx="46">
                  <c:v>19211.136154849995</c:v>
                </c:pt>
                <c:pt idx="47">
                  <c:v>19446.308009488759</c:v>
                </c:pt>
                <c:pt idx="48">
                  <c:v>19682.170608650758</c:v>
                </c:pt>
                <c:pt idx="49">
                  <c:v>19918.728064525705</c:v>
                </c:pt>
                <c:pt idx="50">
                  <c:v>20164.087061227397</c:v>
                </c:pt>
                <c:pt idx="51">
                  <c:v>20410.141119469357</c:v>
                </c:pt>
                <c:pt idx="52">
                  <c:v>20658.962701889577</c:v>
                </c:pt>
                <c:pt idx="53">
                  <c:v>20910.589327449714</c:v>
                </c:pt>
                <c:pt idx="54">
                  <c:v>21165.585968084379</c:v>
                </c:pt>
                <c:pt idx="55">
                  <c:v>21424.532991597498</c:v>
                </c:pt>
                <c:pt idx="56">
                  <c:v>21685.99084447405</c:v>
                </c:pt>
                <c:pt idx="57">
                  <c:v>21950.813004219821</c:v>
                </c:pt>
                <c:pt idx="58">
                  <c:v>22218.93950822467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E5-422B-8352-F96CAB8BE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320552"/>
        <c:axId val="4329070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MDNS'!$A$36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MDNS'!$B$30:$BH$30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MDNS'!$Q$36:$AK$36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7919.5133356095585</c:v>
                      </c:pt>
                      <c:pt idx="1">
                        <c:v>8112.5369995898391</c:v>
                      </c:pt>
                      <c:pt idx="2">
                        <c:v>8305.6273894828755</c:v>
                      </c:pt>
                      <c:pt idx="3">
                        <c:v>8499.0037931763563</c:v>
                      </c:pt>
                      <c:pt idx="4">
                        <c:v>8692.6708017985457</c:v>
                      </c:pt>
                      <c:pt idx="5">
                        <c:v>8886.6331666681363</c:v>
                      </c:pt>
                      <c:pt idx="6">
                        <c:v>9080.8957960417611</c:v>
                      </c:pt>
                      <c:pt idx="7">
                        <c:v>9275.4637531947883</c:v>
                      </c:pt>
                      <c:pt idx="8">
                        <c:v>9470.3422554686058</c:v>
                      </c:pt>
                      <c:pt idx="9">
                        <c:v>9665.5366740665413</c:v>
                      </c:pt>
                      <c:pt idx="10">
                        <c:v>9861.0525344482721</c:v>
                      </c:pt>
                      <c:pt idx="11">
                        <c:v>10056.895517213221</c:v>
                      </c:pt>
                      <c:pt idx="12">
                        <c:v>10253.071459391049</c:v>
                      </c:pt>
                      <c:pt idx="13">
                        <c:v>10457.175119255988</c:v>
                      </c:pt>
                      <c:pt idx="14">
                        <c:v>10661.352582390378</c:v>
                      </c:pt>
                      <c:pt idx="15">
                        <c:v>10865.580730530477</c:v>
                      </c:pt>
                      <c:pt idx="16">
                        <c:v>11069.898395323089</c:v>
                      </c:pt>
                      <c:pt idx="17">
                        <c:v>11274.311470342542</c:v>
                      </c:pt>
                      <c:pt idx="18">
                        <c:v>11478.826002473228</c:v>
                      </c:pt>
                      <c:pt idx="19">
                        <c:v>11683.44819459777</c:v>
                      </c:pt>
                      <c:pt idx="20">
                        <c:v>11888.18440845889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BE5-422B-8352-F96CAB8BE54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MDNS'!$A$37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MDNS'!$B$30:$BH$30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MDNS'!$Q$37:$AK$37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12736.998063883731</c:v>
                      </c:pt>
                      <c:pt idx="1">
                        <c:v>12989.167975500339</c:v>
                      </c:pt>
                      <c:pt idx="2">
                        <c:v>13241.469566795757</c:v>
                      </c:pt>
                      <c:pt idx="3">
                        <c:v>13494.205137810288</c:v>
                      </c:pt>
                      <c:pt idx="4">
                        <c:v>13747.381760018179</c:v>
                      </c:pt>
                      <c:pt idx="5">
                        <c:v>14001.006707370509</c:v>
                      </c:pt>
                      <c:pt idx="6">
                        <c:v>14255.087453760227</c:v>
                      </c:pt>
                      <c:pt idx="7">
                        <c:v>14509.631671832729</c:v>
                      </c:pt>
                      <c:pt idx="8">
                        <c:v>14764.647232775365</c:v>
                      </c:pt>
                      <c:pt idx="9">
                        <c:v>15020.142206868208</c:v>
                      </c:pt>
                      <c:pt idx="10">
                        <c:v>15276.124864646201</c:v>
                      </c:pt>
                      <c:pt idx="11">
                        <c:v>15532.603678563381</c:v>
                      </c:pt>
                      <c:pt idx="12">
                        <c:v>15789.587325077493</c:v>
                      </c:pt>
                      <c:pt idx="13">
                        <c:v>16039.635584496798</c:v>
                      </c:pt>
                      <c:pt idx="14">
                        <c:v>16289.749003428944</c:v>
                      </c:pt>
                      <c:pt idx="15">
                        <c:v>16539.906954435635</c:v>
                      </c:pt>
                      <c:pt idx="16">
                        <c:v>16790.150799770057</c:v>
                      </c:pt>
                      <c:pt idx="17">
                        <c:v>17040.489004024937</c:v>
                      </c:pt>
                      <c:pt idx="18">
                        <c:v>17290.930226156233</c:v>
                      </c:pt>
                      <c:pt idx="19">
                        <c:v>17541.48332282266</c:v>
                      </c:pt>
                      <c:pt idx="20">
                        <c:v>17792.157351909274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BE5-422B-8352-F96CAB8BE541}"/>
                  </c:ext>
                </c:extLst>
              </c15:ser>
            </c15:filteredLineSeries>
          </c:ext>
        </c:extLst>
      </c:lineChart>
      <c:dateAx>
        <c:axId val="433320552"/>
        <c:scaling>
          <c:orientation val="minMax"/>
          <c:max val="44743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7008"/>
        <c:crosses val="autoZero"/>
        <c:auto val="1"/>
        <c:lblOffset val="100"/>
        <c:baseTimeUnit val="days"/>
        <c:majorUnit val="2"/>
        <c:majorTimeUnit val="months"/>
      </c:dateAx>
      <c:valAx>
        <c:axId val="43290700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3320552"/>
        <c:crosses val="autoZero"/>
        <c:crossBetween val="midCat"/>
      </c:valAx>
      <c:spPr>
        <a:solidFill>
          <a:srgbClr val="D8D8D8"/>
        </a:solidFill>
      </c:spPr>
    </c:plotArea>
    <c:legend>
      <c:legendPos val="b"/>
      <c:layout>
        <c:manualLayout>
          <c:xMode val="edge"/>
          <c:yMode val="edge"/>
          <c:x val="0.25713235539364754"/>
          <c:y val="0.94101583713093018"/>
          <c:w val="0.48573528921270492"/>
          <c:h val="4.6207577460815621E-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ATL-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3"/>
          <c:tx>
            <c:strRef>
              <c:f>'CCAR MDNS'!$A$26</c:f>
              <c:strCache>
                <c:ptCount val="1"/>
                <c:pt idx="0">
                  <c:v>Actuals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</a:ln>
          </c:spPr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MDNS'!$B$26:$AK$26</c:f>
              <c:numCache>
                <c:formatCode>General</c:formatCode>
                <c:ptCount val="36"/>
                <c:pt idx="3" formatCode="#,##0">
                  <c:v>4080</c:v>
                </c:pt>
                <c:pt idx="4" formatCode="#,##0">
                  <c:v>5258.59</c:v>
                </c:pt>
                <c:pt idx="5" formatCode="#,##0">
                  <c:v>6765.93</c:v>
                </c:pt>
                <c:pt idx="6" formatCode="#,##0">
                  <c:v>6002.05</c:v>
                </c:pt>
                <c:pt idx="7" formatCode="#,##0">
                  <c:v>7350</c:v>
                </c:pt>
                <c:pt idx="8" formatCode="#,##0">
                  <c:v>4126.17</c:v>
                </c:pt>
                <c:pt idx="11" formatCode="#,##0">
                  <c:v>8191</c:v>
                </c:pt>
                <c:pt idx="12" formatCode="#,##0">
                  <c:v>9445.67</c:v>
                </c:pt>
                <c:pt idx="13" formatCode="#,##0">
                  <c:v>9634</c:v>
                </c:pt>
                <c:pt idx="14" formatCode="#,##0">
                  <c:v>9105</c:v>
                </c:pt>
                <c:pt idx="15" formatCode="#,##0">
                  <c:v>8792</c:v>
                </c:pt>
                <c:pt idx="16" formatCode="#,##0">
                  <c:v>8330</c:v>
                </c:pt>
                <c:pt idx="17" formatCode="#,##0">
                  <c:v>8534</c:v>
                </c:pt>
                <c:pt idx="18" formatCode="#,##0">
                  <c:v>8426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C-410D-897F-F02D087A1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8816680"/>
        <c:axId val="428816288"/>
      </c:barChart>
      <c:lineChart>
        <c:grouping val="standard"/>
        <c:varyColors val="0"/>
        <c:ser>
          <c:idx val="0"/>
          <c:order val="0"/>
          <c:tx>
            <c:strRef>
              <c:f>'CCAR MDNS'!$A$23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MDNS'!$B$22:$BH$22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MDNS'!$B$23:$BH$23</c:f>
              <c:numCache>
                <c:formatCode>#,##0</c:formatCode>
                <c:ptCount val="59"/>
                <c:pt idx="0">
                  <c:v>11000</c:v>
                </c:pt>
                <c:pt idx="1">
                  <c:v>11000</c:v>
                </c:pt>
                <c:pt idx="2">
                  <c:v>11000</c:v>
                </c:pt>
                <c:pt idx="3">
                  <c:v>25000</c:v>
                </c:pt>
                <c:pt idx="4">
                  <c:v>25000</c:v>
                </c:pt>
                <c:pt idx="5">
                  <c:v>25000</c:v>
                </c:pt>
                <c:pt idx="6">
                  <c:v>25000</c:v>
                </c:pt>
                <c:pt idx="7">
                  <c:v>25000</c:v>
                </c:pt>
                <c:pt idx="8">
                  <c:v>25000</c:v>
                </c:pt>
                <c:pt idx="9">
                  <c:v>25000</c:v>
                </c:pt>
                <c:pt idx="10">
                  <c:v>25000</c:v>
                </c:pt>
                <c:pt idx="11">
                  <c:v>25000</c:v>
                </c:pt>
                <c:pt idx="12">
                  <c:v>25000</c:v>
                </c:pt>
                <c:pt idx="13">
                  <c:v>25000</c:v>
                </c:pt>
                <c:pt idx="14">
                  <c:v>25000</c:v>
                </c:pt>
                <c:pt idx="15">
                  <c:v>25000</c:v>
                </c:pt>
                <c:pt idx="16">
                  <c:v>25000</c:v>
                </c:pt>
                <c:pt idx="17">
                  <c:v>25000</c:v>
                </c:pt>
                <c:pt idx="18">
                  <c:v>25000</c:v>
                </c:pt>
                <c:pt idx="19">
                  <c:v>25000</c:v>
                </c:pt>
                <c:pt idx="20">
                  <c:v>25000</c:v>
                </c:pt>
                <c:pt idx="21">
                  <c:v>25000</c:v>
                </c:pt>
                <c:pt idx="22">
                  <c:v>25000</c:v>
                </c:pt>
                <c:pt idx="23">
                  <c:v>25000</c:v>
                </c:pt>
                <c:pt idx="24">
                  <c:v>25000</c:v>
                </c:pt>
                <c:pt idx="25">
                  <c:v>25000</c:v>
                </c:pt>
                <c:pt idx="26">
                  <c:v>25000</c:v>
                </c:pt>
                <c:pt idx="27">
                  <c:v>25000</c:v>
                </c:pt>
                <c:pt idx="28">
                  <c:v>25000</c:v>
                </c:pt>
                <c:pt idx="29">
                  <c:v>25000</c:v>
                </c:pt>
                <c:pt idx="30">
                  <c:v>25000</c:v>
                </c:pt>
                <c:pt idx="31">
                  <c:v>25000</c:v>
                </c:pt>
                <c:pt idx="32">
                  <c:v>25000</c:v>
                </c:pt>
                <c:pt idx="33">
                  <c:v>25000</c:v>
                </c:pt>
                <c:pt idx="34">
                  <c:v>25000</c:v>
                </c:pt>
                <c:pt idx="35">
                  <c:v>25000</c:v>
                </c:pt>
                <c:pt idx="36">
                  <c:v>25000</c:v>
                </c:pt>
                <c:pt idx="37">
                  <c:v>25000</c:v>
                </c:pt>
                <c:pt idx="38">
                  <c:v>25000</c:v>
                </c:pt>
                <c:pt idx="39">
                  <c:v>25000</c:v>
                </c:pt>
                <c:pt idx="40">
                  <c:v>25000</c:v>
                </c:pt>
                <c:pt idx="41">
                  <c:v>25000</c:v>
                </c:pt>
                <c:pt idx="42">
                  <c:v>25000</c:v>
                </c:pt>
                <c:pt idx="43">
                  <c:v>25000</c:v>
                </c:pt>
                <c:pt idx="44">
                  <c:v>25000</c:v>
                </c:pt>
                <c:pt idx="45">
                  <c:v>25000</c:v>
                </c:pt>
                <c:pt idx="46">
                  <c:v>25000</c:v>
                </c:pt>
                <c:pt idx="47">
                  <c:v>25000</c:v>
                </c:pt>
                <c:pt idx="48">
                  <c:v>25000</c:v>
                </c:pt>
                <c:pt idx="49">
                  <c:v>25000</c:v>
                </c:pt>
                <c:pt idx="50">
                  <c:v>25000</c:v>
                </c:pt>
                <c:pt idx="51">
                  <c:v>25000</c:v>
                </c:pt>
                <c:pt idx="52">
                  <c:v>25000</c:v>
                </c:pt>
                <c:pt idx="53">
                  <c:v>25000</c:v>
                </c:pt>
                <c:pt idx="54">
                  <c:v>25000</c:v>
                </c:pt>
                <c:pt idx="55">
                  <c:v>25000</c:v>
                </c:pt>
                <c:pt idx="56">
                  <c:v>25000</c:v>
                </c:pt>
                <c:pt idx="57">
                  <c:v>25000</c:v>
                </c:pt>
                <c:pt idx="58">
                  <c:v>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C-410D-897F-F02D087A1C19}"/>
            </c:ext>
          </c:extLst>
        </c:ser>
        <c:ser>
          <c:idx val="1"/>
          <c:order val="1"/>
          <c:tx>
            <c:strRef>
              <c:f>'CCAR MDNS'!$A$24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2060"/>
              </a:solidFill>
              <a:prstDash val="dash"/>
            </a:ln>
          </c:spPr>
          <c:marker>
            <c:symbol val="none"/>
          </c:marker>
          <c:cat>
            <c:numRef>
              <c:f>'CCAR MDNS'!$B$22:$BH$22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MDNS'!$B$24:$BH$24</c:f>
              <c:numCache>
                <c:formatCode>#,##0</c:formatCode>
                <c:ptCount val="59"/>
                <c:pt idx="0">
                  <c:v>4110.2474910144001</c:v>
                </c:pt>
                <c:pt idx="1">
                  <c:v>4303.5816750143995</c:v>
                </c:pt>
                <c:pt idx="2">
                  <c:v>4497.9058590144004</c:v>
                </c:pt>
                <c:pt idx="3">
                  <c:v>4936.3235174248339</c:v>
                </c:pt>
                <c:pt idx="4">
                  <c:v>5111.5825165453834</c:v>
                </c:pt>
                <c:pt idx="5">
                  <c:v>5290.0497304564269</c:v>
                </c:pt>
                <c:pt idx="6">
                  <c:v>4963.4072029727995</c:v>
                </c:pt>
                <c:pt idx="7">
                  <c:v>5085.5562444492207</c:v>
                </c:pt>
                <c:pt idx="8">
                  <c:v>6395.4219331008007</c:v>
                </c:pt>
                <c:pt idx="9">
                  <c:v>6634.8581437727998</c:v>
                </c:pt>
                <c:pt idx="10">
                  <c:v>6887.0917758528003</c:v>
                </c:pt>
                <c:pt idx="11">
                  <c:v>7066.833592607999</c:v>
                </c:pt>
                <c:pt idx="12">
                  <c:v>11130.461309349601</c:v>
                </c:pt>
                <c:pt idx="13">
                  <c:v>11488.3707962304</c:v>
                </c:pt>
                <c:pt idx="14">
                  <c:v>11876.57800254</c:v>
                </c:pt>
                <c:pt idx="15">
                  <c:v>10162.969456548346</c:v>
                </c:pt>
                <c:pt idx="16">
                  <c:v>10345.795285154329</c:v>
                </c:pt>
                <c:pt idx="17">
                  <c:v>10528.75102129243</c:v>
                </c:pt>
                <c:pt idx="18">
                  <c:v>10712.002689267863</c:v>
                </c:pt>
                <c:pt idx="19">
                  <c:v>10895.555249772602</c:v>
                </c:pt>
                <c:pt idx="20">
                  <c:v>11079.413748071416</c:v>
                </c:pt>
                <c:pt idx="21">
                  <c:v>11263.58331543693</c:v>
                </c:pt>
                <c:pt idx="22">
                  <c:v>11448.069170609217</c:v>
                </c:pt>
                <c:pt idx="23">
                  <c:v>11632.876621280184</c:v>
                </c:pt>
                <c:pt idx="24">
                  <c:v>11818.011065603332</c:v>
                </c:pt>
                <c:pt idx="25">
                  <c:v>12003.477993729191</c:v>
                </c:pt>
                <c:pt idx="26">
                  <c:v>12189.28298936699</c:v>
                </c:pt>
                <c:pt idx="27">
                  <c:v>12375.431731372886</c:v>
                </c:pt>
                <c:pt idx="28">
                  <c:v>12549.454263814954</c:v>
                </c:pt>
                <c:pt idx="29">
                  <c:v>12723.459508743796</c:v>
                </c:pt>
                <c:pt idx="30">
                  <c:v>12897.452447810314</c:v>
                </c:pt>
                <c:pt idx="31">
                  <c:v>13071.438142227273</c:v>
                </c:pt>
                <c:pt idx="32">
                  <c:v>13245.421734031457</c:v>
                </c:pt>
                <c:pt idx="33">
                  <c:v>13419.408447366008</c:v>
                </c:pt>
                <c:pt idx="34">
                  <c:v>13593.403589783115</c:v>
                </c:pt>
                <c:pt idx="35">
                  <c:v>13767.41255356743</c:v>
                </c:pt>
                <c:pt idx="36">
                  <c:v>13941.440817080564</c:v>
                </c:pt>
                <c:pt idx="37">
                  <c:v>14115.493946126941</c:v>
                </c:pt>
                <c:pt idx="38">
                  <c:v>14289.5775953414</c:v>
                </c:pt>
                <c:pt idx="39">
                  <c:v>14463.697509598869</c:v>
                </c:pt>
                <c:pt idx="40">
                  <c:v>14652.594461164361</c:v>
                </c:pt>
                <c:pt idx="41">
                  <c:v>14841.920842765297</c:v>
                </c:pt>
                <c:pt idx="42">
                  <c:v>15031.683890583203</c:v>
                </c:pt>
                <c:pt idx="43">
                  <c:v>15221.890964031825</c:v>
                </c:pt>
                <c:pt idx="44">
                  <c:v>15412.549547851724</c:v>
                </c:pt>
                <c:pt idx="45">
                  <c:v>15603.667254240685</c:v>
                </c:pt>
                <c:pt idx="46">
                  <c:v>15604.627878355828</c:v>
                </c:pt>
                <c:pt idx="47">
                  <c:v>15794.368460581303</c:v>
                </c:pt>
                <c:pt idx="48">
                  <c:v>15984.586431742135</c:v>
                </c:pt>
                <c:pt idx="49">
                  <c:v>16175.289845980606</c:v>
                </c:pt>
                <c:pt idx="50">
                  <c:v>16373.159874774212</c:v>
                </c:pt>
                <c:pt idx="51">
                  <c:v>16571.510574389202</c:v>
                </c:pt>
                <c:pt idx="52">
                  <c:v>16772.057269680026</c:v>
                </c:pt>
                <c:pt idx="53">
                  <c:v>16974.827801132447</c:v>
                </c:pt>
                <c:pt idx="54">
                  <c:v>17180.287054080778</c:v>
                </c:pt>
                <c:pt idx="55">
                  <c:v>17388.910384180359</c:v>
                </c:pt>
                <c:pt idx="56">
                  <c:v>17599.508004042767</c:v>
                </c:pt>
                <c:pt idx="57">
                  <c:v>17812.783565117938</c:v>
                </c:pt>
                <c:pt idx="58">
                  <c:v>18028.684924875623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EC-410D-897F-F02D087A1C19}"/>
            </c:ext>
          </c:extLst>
        </c:ser>
        <c:ser>
          <c:idx val="3"/>
          <c:order val="2"/>
          <c:tx>
            <c:strRef>
              <c:f>'CCAR MDNS'!$A$25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'CCAR MDNS'!$B$22:$BH$22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MDNS'!$B$25:$BH$25</c:f>
              <c:numCache>
                <c:formatCode>#,##0</c:formatCode>
                <c:ptCount val="59"/>
                <c:pt idx="0">
                  <c:v>5899.4390506624004</c:v>
                </c:pt>
                <c:pt idx="1">
                  <c:v>6186.6725146623994</c:v>
                </c:pt>
                <c:pt idx="2">
                  <c:v>6475.5559786623999</c:v>
                </c:pt>
                <c:pt idx="3">
                  <c:v>7093.0892254851233</c:v>
                </c:pt>
                <c:pt idx="4">
                  <c:v>7338.6293650903062</c:v>
                </c:pt>
                <c:pt idx="5">
                  <c:v>7589.9032130365795</c:v>
                </c:pt>
                <c:pt idx="6">
                  <c:v>7081.3605547487996</c:v>
                </c:pt>
                <c:pt idx="7">
                  <c:v>7255.8403669908348</c:v>
                </c:pt>
                <c:pt idx="8">
                  <c:v>9197.4384106368016</c:v>
                </c:pt>
                <c:pt idx="9">
                  <c:v>9554.4451915487989</c:v>
                </c:pt>
                <c:pt idx="10">
                  <c:v>9934.3251972287999</c:v>
                </c:pt>
                <c:pt idx="11">
                  <c:v>10201.889839967998</c:v>
                </c:pt>
                <c:pt idx="12">
                  <c:v>15750.554734831601</c:v>
                </c:pt>
                <c:pt idx="13">
                  <c:v>16274.652465598399</c:v>
                </c:pt>
                <c:pt idx="14">
                  <c:v>16842.50238559</c:v>
                </c:pt>
                <c:pt idx="15">
                  <c:v>13830.445946744183</c:v>
                </c:pt>
                <c:pt idx="16">
                  <c:v>14078.891426280874</c:v>
                </c:pt>
                <c:pt idx="17">
                  <c:v>14327.471279121004</c:v>
                </c:pt>
                <c:pt idx="18">
                  <c:v>14576.460833573261</c:v>
                </c:pt>
                <c:pt idx="19">
                  <c:v>14825.866955443973</c:v>
                </c:pt>
                <c:pt idx="20">
                  <c:v>15075.696627958612</c:v>
                </c:pt>
                <c:pt idx="21">
                  <c:v>15325.956953758474</c:v>
                </c:pt>
                <c:pt idx="22">
                  <c:v>15576.655156931596</c:v>
                </c:pt>
                <c:pt idx="23">
                  <c:v>15827.798585078288</c:v>
                </c:pt>
                <c:pt idx="24">
                  <c:v>16079.394711412051</c:v>
                </c:pt>
                <c:pt idx="25">
                  <c:v>16331.45113689637</c:v>
                </c:pt>
                <c:pt idx="26">
                  <c:v>16583.97559241809</c:v>
                </c:pt>
                <c:pt idx="27">
                  <c:v>16836.975940997891</c:v>
                </c:pt>
                <c:pt idx="28">
                  <c:v>17073.528830077397</c:v>
                </c:pt>
                <c:pt idx="29">
                  <c:v>17310.067958907872</c:v>
                </c:pt>
                <c:pt idx="30">
                  <c:v>17546.600253661119</c:v>
                </c:pt>
                <c:pt idx="31">
                  <c:v>17783.132751722391</c:v>
                </c:pt>
                <c:pt idx="32">
                  <c:v>18019.672603463772</c:v>
                </c:pt>
                <c:pt idx="33">
                  <c:v>18256.227074046135</c:v>
                </c:pt>
                <c:pt idx="34">
                  <c:v>18492.803545249906</c:v>
                </c:pt>
                <c:pt idx="35">
                  <c:v>18729.409517335109</c:v>
                </c:pt>
                <c:pt idx="36">
                  <c:v>18966.052610931289</c:v>
                </c:pt>
                <c:pt idx="37">
                  <c:v>19202.740568957655</c:v>
                </c:pt>
                <c:pt idx="38">
                  <c:v>19439.481258574015</c:v>
                </c:pt>
                <c:pt idx="39">
                  <c:v>19676.282673162943</c:v>
                </c:pt>
                <c:pt idx="40">
                  <c:v>19933.150347103725</c:v>
                </c:pt>
                <c:pt idx="41">
                  <c:v>20190.612732156515</c:v>
                </c:pt>
                <c:pt idx="42">
                  <c:v>20448.679857309871</c:v>
                </c:pt>
                <c:pt idx="43">
                  <c:v>20707.361922839827</c:v>
                </c:pt>
                <c:pt idx="44">
                  <c:v>20966.669303228475</c:v>
                </c:pt>
                <c:pt idx="45">
                  <c:v>21226.61255013261</c:v>
                </c:pt>
                <c:pt idx="46">
                  <c:v>21228.49846778686</c:v>
                </c:pt>
                <c:pt idx="47">
                  <c:v>21486.598983304499</c:v>
                </c:pt>
                <c:pt idx="48">
                  <c:v>21745.360843835271</c:v>
                </c:pt>
                <c:pt idx="49">
                  <c:v>22004.795218409668</c:v>
                </c:pt>
                <c:pt idx="50">
                  <c:v>22273.96965419122</c:v>
                </c:pt>
                <c:pt idx="51">
                  <c:v>22543.804129672983</c:v>
                </c:pt>
                <c:pt idx="52">
                  <c:v>22816.626678890734</c:v>
                </c:pt>
                <c:pt idx="53">
                  <c:v>23092.47517964978</c:v>
                </c:pt>
                <c:pt idx="54">
                  <c:v>23371.980643190596</c:v>
                </c:pt>
                <c:pt idx="55">
                  <c:v>23655.788291629531</c:v>
                </c:pt>
                <c:pt idx="56">
                  <c:v>23942.283511263427</c:v>
                </c:pt>
                <c:pt idx="57">
                  <c:v>24232.421356566632</c:v>
                </c:pt>
                <c:pt idx="58">
                  <c:v>24526.131162808702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EC-410D-897F-F02D087A1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816680"/>
        <c:axId val="42881628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MDNS'!$A$28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MDNS'!$B$22:$BH$22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MDNS'!$Q$28:$AC$28</c15:sqref>
                        </c15:formulaRef>
                      </c:ext>
                    </c:extLst>
                    <c:numCache>
                      <c:formatCode>#,##0</c:formatCode>
                      <c:ptCount val="13"/>
                      <c:pt idx="0">
                        <c:v>10855.969456548346</c:v>
                      </c:pt>
                      <c:pt idx="1">
                        <c:v>11123.495285154329</c:v>
                      </c:pt>
                      <c:pt idx="2">
                        <c:v>11391.15102129243</c:v>
                      </c:pt>
                      <c:pt idx="3">
                        <c:v>11659.102689267864</c:v>
                      </c:pt>
                      <c:pt idx="4">
                        <c:v>11927.355249772601</c:v>
                      </c:pt>
                      <c:pt idx="5">
                        <c:v>12195.913748071416</c:v>
                      </c:pt>
                      <c:pt idx="6">
                        <c:v>12464.783315436931</c:v>
                      </c:pt>
                      <c:pt idx="7">
                        <c:v>12733.969170609216</c:v>
                      </c:pt>
                      <c:pt idx="8">
                        <c:v>13003.476621280184</c:v>
                      </c:pt>
                      <c:pt idx="9">
                        <c:v>13273.311065603333</c:v>
                      </c:pt>
                      <c:pt idx="10">
                        <c:v>13543.477993729191</c:v>
                      </c:pt>
                      <c:pt idx="11">
                        <c:v>13813.98298936699</c:v>
                      </c:pt>
                      <c:pt idx="12">
                        <c:v>14084.831731372886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2EC-410D-897F-F02D087A1C1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MDNS'!$A$29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MDNS'!$B$22:$BH$22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MDNS'!$Q$29:$AC$29</c15:sqref>
                        </c15:formulaRef>
                      </c:ext>
                    </c:extLst>
                    <c:numCache>
                      <c:formatCode>#,##0</c:formatCode>
                      <c:ptCount val="13"/>
                      <c:pt idx="0">
                        <c:v>14077.945946744183</c:v>
                      </c:pt>
                      <c:pt idx="1">
                        <c:v>14356.641426280874</c:v>
                      </c:pt>
                      <c:pt idx="2">
                        <c:v>14635.471279121004</c:v>
                      </c:pt>
                      <c:pt idx="3">
                        <c:v>14914.710833573261</c:v>
                      </c:pt>
                      <c:pt idx="4">
                        <c:v>15194.366955443973</c:v>
                      </c:pt>
                      <c:pt idx="5">
                        <c:v>15474.446627958612</c:v>
                      </c:pt>
                      <c:pt idx="6">
                        <c:v>15754.956953758474</c:v>
                      </c:pt>
                      <c:pt idx="7">
                        <c:v>16035.905156931596</c:v>
                      </c:pt>
                      <c:pt idx="8">
                        <c:v>16317.298585078288</c:v>
                      </c:pt>
                      <c:pt idx="9">
                        <c:v>16599.144711412053</c:v>
                      </c:pt>
                      <c:pt idx="10">
                        <c:v>16881.451136896372</c:v>
                      </c:pt>
                      <c:pt idx="11">
                        <c:v>17164.22559241809</c:v>
                      </c:pt>
                      <c:pt idx="12">
                        <c:v>17447.475940997891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2EC-410D-897F-F02D087A1C19}"/>
                  </c:ext>
                </c:extLst>
              </c15:ser>
            </c15:filteredLineSeries>
          </c:ext>
        </c:extLst>
      </c:lineChart>
      <c:dateAx>
        <c:axId val="42881668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28816288"/>
        <c:crosses val="autoZero"/>
        <c:auto val="1"/>
        <c:lblOffset val="100"/>
        <c:baseTimeUnit val="days"/>
        <c:majorUnit val="2"/>
        <c:majorTimeUnit val="months"/>
      </c:dateAx>
      <c:valAx>
        <c:axId val="42881628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28816680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TOR-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3"/>
          <c:tx>
            <c:strRef>
              <c:f>'CCAR MDNS'!$A$77</c:f>
              <c:strCache>
                <c:ptCount val="1"/>
                <c:pt idx="0">
                  <c:v>Actuals</c:v>
                </c:pt>
              </c:strCache>
            </c:strRef>
          </c:tx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MDNS'!$B$77:$AK$77</c:f>
              <c:numCache>
                <c:formatCode>General</c:formatCode>
                <c:ptCount val="36"/>
                <c:pt idx="6">
                  <c:v>378</c:v>
                </c:pt>
                <c:pt idx="7">
                  <c:v>393</c:v>
                </c:pt>
                <c:pt idx="8">
                  <c:v>390</c:v>
                </c:pt>
                <c:pt idx="9">
                  <c:v>447</c:v>
                </c:pt>
                <c:pt idx="10">
                  <c:v>438</c:v>
                </c:pt>
                <c:pt idx="11">
                  <c:v>456</c:v>
                </c:pt>
                <c:pt idx="12">
                  <c:v>429</c:v>
                </c:pt>
                <c:pt idx="13">
                  <c:v>451</c:v>
                </c:pt>
                <c:pt idx="14">
                  <c:v>434</c:v>
                </c:pt>
                <c:pt idx="15">
                  <c:v>416</c:v>
                </c:pt>
                <c:pt idx="16">
                  <c:v>419</c:v>
                </c:pt>
                <c:pt idx="17">
                  <c:v>427</c:v>
                </c:pt>
                <c:pt idx="18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7-4EE8-AAB1-9237C9D4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908968"/>
        <c:axId val="432909360"/>
      </c:barChart>
      <c:lineChart>
        <c:grouping val="standard"/>
        <c:varyColors val="0"/>
        <c:ser>
          <c:idx val="0"/>
          <c:order val="0"/>
          <c:tx>
            <c:strRef>
              <c:f>'CCAR MDNS'!$A$74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MDNS'!$B$74:$AK$74</c:f>
              <c:numCache>
                <c:formatCode>#,##0</c:formatCode>
                <c:ptCount val="36"/>
                <c:pt idx="0">
                  <c:v>5000</c:v>
                </c:pt>
                <c:pt idx="1">
                  <c:v>5000</c:v>
                </c:pt>
                <c:pt idx="2">
                  <c:v>5000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5000</c:v>
                </c:pt>
                <c:pt idx="12">
                  <c:v>5000</c:v>
                </c:pt>
                <c:pt idx="13">
                  <c:v>5000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5000</c:v>
                </c:pt>
                <c:pt idx="22">
                  <c:v>5000</c:v>
                </c:pt>
                <c:pt idx="23">
                  <c:v>5000</c:v>
                </c:pt>
                <c:pt idx="24">
                  <c:v>5000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7-4EE8-AAB1-9237C9D43089}"/>
            </c:ext>
          </c:extLst>
        </c:ser>
        <c:ser>
          <c:idx val="1"/>
          <c:order val="1"/>
          <c:tx>
            <c:strRef>
              <c:f>'CCAR MDNS'!$A$75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0096"/>
              </a:solidFill>
              <a:prstDash val="dash"/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MDNS'!$B$75:$AK$75</c:f>
              <c:numCache>
                <c:formatCode>#,##0</c:formatCode>
                <c:ptCount val="36"/>
                <c:pt idx="0">
                  <c:v>1062.1596760000002</c:v>
                </c:pt>
                <c:pt idx="1">
                  <c:v>1091.0454320000001</c:v>
                </c:pt>
                <c:pt idx="2">
                  <c:v>1117.9673560000001</c:v>
                </c:pt>
                <c:pt idx="3">
                  <c:v>1136.4713160000001</c:v>
                </c:pt>
                <c:pt idx="4">
                  <c:v>1164.3497658250001</c:v>
                </c:pt>
                <c:pt idx="5">
                  <c:v>1191.714561625</c:v>
                </c:pt>
                <c:pt idx="6">
                  <c:v>1222.1988812</c:v>
                </c:pt>
                <c:pt idx="7">
                  <c:v>1250.1835682500002</c:v>
                </c:pt>
                <c:pt idx="8">
                  <c:v>1274.6487984</c:v>
                </c:pt>
                <c:pt idx="9">
                  <c:v>1299.3754529</c:v>
                </c:pt>
                <c:pt idx="10">
                  <c:v>1458.5824594275005</c:v>
                </c:pt>
                <c:pt idx="11">
                  <c:v>1489.2477347000004</c:v>
                </c:pt>
                <c:pt idx="12">
                  <c:v>1526.4617140850005</c:v>
                </c:pt>
                <c:pt idx="13">
                  <c:v>1556.2513811900003</c:v>
                </c:pt>
                <c:pt idx="14">
                  <c:v>1582.2270165350003</c:v>
                </c:pt>
                <c:pt idx="15">
                  <c:v>1602.6576462668711</c:v>
                </c:pt>
                <c:pt idx="16">
                  <c:v>1631.4730659921327</c:v>
                </c:pt>
                <c:pt idx="17">
                  <c:v>1660.3483537918678</c:v>
                </c:pt>
                <c:pt idx="18">
                  <c:v>1689.284761903491</c:v>
                </c:pt>
                <c:pt idx="19">
                  <c:v>1796.3873696846588</c:v>
                </c:pt>
                <c:pt idx="20">
                  <c:v>1826.7709132172661</c:v>
                </c:pt>
                <c:pt idx="21">
                  <c:v>1857.2224640614972</c:v>
                </c:pt>
                <c:pt idx="22">
                  <c:v>1887.7434547663506</c:v>
                </c:pt>
                <c:pt idx="23">
                  <c:v>1918.3353506563697</c:v>
                </c:pt>
                <c:pt idx="24">
                  <c:v>1948.9996506436653</c:v>
                </c:pt>
                <c:pt idx="25">
                  <c:v>1979.7378880614267</c:v>
                </c:pt>
                <c:pt idx="26">
                  <c:v>2010.5516315195139</c:v>
                </c:pt>
                <c:pt idx="27">
                  <c:v>2041.4424857827469</c:v>
                </c:pt>
                <c:pt idx="28">
                  <c:v>2072.3785568880799</c:v>
                </c:pt>
                <c:pt idx="29">
                  <c:v>2103.3671697172886</c:v>
                </c:pt>
                <c:pt idx="30">
                  <c:v>2134.4111984772662</c:v>
                </c:pt>
                <c:pt idx="31">
                  <c:v>2222.0031453801344</c:v>
                </c:pt>
                <c:pt idx="32">
                  <c:v>2253.9735175930441</c:v>
                </c:pt>
                <c:pt idx="33">
                  <c:v>2286.0035586211743</c:v>
                </c:pt>
                <c:pt idx="34">
                  <c:v>2318.0942358061202</c:v>
                </c:pt>
                <c:pt idx="35">
                  <c:v>2350.2465327281848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F7-4EE8-AAB1-9237C9D43089}"/>
            </c:ext>
          </c:extLst>
        </c:ser>
        <c:ser>
          <c:idx val="3"/>
          <c:order val="2"/>
          <c:tx>
            <c:strRef>
              <c:f>'CCAR MDNS'!$A$76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0096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MDNS'!$B$76:$AK$76</c:f>
              <c:numCache>
                <c:formatCode>#,##0</c:formatCode>
                <c:ptCount val="36"/>
                <c:pt idx="0">
                  <c:v>1627.4871200000002</c:v>
                </c:pt>
                <c:pt idx="1">
                  <c:v>1713</c:v>
                </c:pt>
                <c:pt idx="2">
                  <c:v>1741</c:v>
                </c:pt>
                <c:pt idx="3">
                  <c:v>1826</c:v>
                </c:pt>
                <c:pt idx="4">
                  <c:v>1916</c:v>
                </c:pt>
                <c:pt idx="5">
                  <c:v>1991</c:v>
                </c:pt>
                <c:pt idx="6">
                  <c:v>2090</c:v>
                </c:pt>
                <c:pt idx="7">
                  <c:v>2206</c:v>
                </c:pt>
                <c:pt idx="8">
                  <c:v>2420</c:v>
                </c:pt>
                <c:pt idx="9">
                  <c:v>2698</c:v>
                </c:pt>
                <c:pt idx="10">
                  <c:v>2917.1649188550009</c:v>
                </c:pt>
                <c:pt idx="11">
                  <c:v>2978.4954694000007</c:v>
                </c:pt>
                <c:pt idx="12">
                  <c:v>3052.923428170001</c:v>
                </c:pt>
                <c:pt idx="13">
                  <c:v>3112.5027623800006</c:v>
                </c:pt>
                <c:pt idx="14">
                  <c:v>3164.4540330700006</c:v>
                </c:pt>
                <c:pt idx="15">
                  <c:v>3205.3152925337422</c:v>
                </c:pt>
                <c:pt idx="16">
                  <c:v>3262.9461319842653</c:v>
                </c:pt>
                <c:pt idx="17">
                  <c:v>3320.6967075837356</c:v>
                </c:pt>
                <c:pt idx="18">
                  <c:v>3378.569523806982</c:v>
                </c:pt>
                <c:pt idx="19">
                  <c:v>3592.7747393693176</c:v>
                </c:pt>
                <c:pt idx="20">
                  <c:v>3653.5418264345321</c:v>
                </c:pt>
                <c:pt idx="21">
                  <c:v>3714.4449281229945</c:v>
                </c:pt>
                <c:pt idx="22">
                  <c:v>3775.4869095327012</c:v>
                </c:pt>
                <c:pt idx="23">
                  <c:v>3836.6707013127393</c:v>
                </c:pt>
                <c:pt idx="24">
                  <c:v>3897.9993012873306</c:v>
                </c:pt>
                <c:pt idx="25">
                  <c:v>3959.4757761228534</c:v>
                </c:pt>
                <c:pt idx="26">
                  <c:v>4021.1032630390278</c:v>
                </c:pt>
                <c:pt idx="27">
                  <c:v>4082.8849715654937</c:v>
                </c:pt>
                <c:pt idx="28">
                  <c:v>4144.7571137761597</c:v>
                </c:pt>
                <c:pt idx="29">
                  <c:v>4206.7343394345771</c:v>
                </c:pt>
                <c:pt idx="30">
                  <c:v>4268.8223969545325</c:v>
                </c:pt>
                <c:pt idx="31">
                  <c:v>4444.0062907602687</c:v>
                </c:pt>
                <c:pt idx="32">
                  <c:v>4507.9470351860882</c:v>
                </c:pt>
                <c:pt idx="33">
                  <c:v>4572.0071172423486</c:v>
                </c:pt>
                <c:pt idx="34">
                  <c:v>4636.1884716122404</c:v>
                </c:pt>
                <c:pt idx="35">
                  <c:v>4700.4930654563695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F7-4EE8-AAB1-9237C9D4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908968"/>
        <c:axId val="43290936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MDNS'!$A$44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MDNS'!$Q$44:$AK$44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7636.3100519037635</c:v>
                      </c:pt>
                      <c:pt idx="1">
                        <c:v>7820.1477427832069</c:v>
                      </c:pt>
                      <c:pt idx="2">
                        <c:v>8004.2580610212844</c:v>
                      </c:pt>
                      <c:pt idx="3">
                        <c:v>8188.8082655128419</c:v>
                      </c:pt>
                      <c:pt idx="4">
                        <c:v>8373.8049306872326</c:v>
                      </c:pt>
                      <c:pt idx="5">
                        <c:v>8559.2550681915855</c:v>
                      </c:pt>
                      <c:pt idx="6">
                        <c:v>8745.166110397533</c:v>
                      </c:pt>
                      <c:pt idx="7">
                        <c:v>8931.5458991806627</c:v>
                      </c:pt>
                      <c:pt idx="8">
                        <c:v>9118.4026785050446</c:v>
                      </c:pt>
                      <c:pt idx="9">
                        <c:v>9305.7450899400737</c:v>
                      </c:pt>
                      <c:pt idx="10">
                        <c:v>9493.5821705080343</c:v>
                      </c:pt>
                      <c:pt idx="11">
                        <c:v>9681.9233524231367</c:v>
                      </c:pt>
                      <c:pt idx="12">
                        <c:v>9870.7784643937084</c:v>
                      </c:pt>
                      <c:pt idx="13">
                        <c:v>10067.24057987279</c:v>
                      </c:pt>
                      <c:pt idx="14">
                        <c:v>10263.968612943085</c:v>
                      </c:pt>
                      <c:pt idx="15">
                        <c:v>10460.85803356281</c:v>
                      </c:pt>
                      <c:pt idx="16">
                        <c:v>10658.051914646674</c:v>
                      </c:pt>
                      <c:pt idx="17">
                        <c:v>10855.561376950205</c:v>
                      </c:pt>
                      <c:pt idx="18">
                        <c:v>11053.397951364479</c:v>
                      </c:pt>
                      <c:pt idx="19">
                        <c:v>11251.573586380315</c:v>
                      </c:pt>
                      <c:pt idx="20">
                        <c:v>11450.10065619373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DF7-4EE8-AAB1-9237C9D4308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MDNS'!$A$45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MDNS'!$Q$45:$AK$45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12379.544780177937</c:v>
                      </c:pt>
                      <c:pt idx="1">
                        <c:v>12613.453718693705</c:v>
                      </c:pt>
                      <c:pt idx="2">
                        <c:v>12847.700238334166</c:v>
                      </c:pt>
                      <c:pt idx="3">
                        <c:v>13082.534610146773</c:v>
                      </c:pt>
                      <c:pt idx="4">
                        <c:v>13317.965888906869</c:v>
                      </c:pt>
                      <c:pt idx="5">
                        <c:v>13554.00360889396</c:v>
                      </c:pt>
                      <c:pt idx="6">
                        <c:v>13790.657768115998</c:v>
                      </c:pt>
                      <c:pt idx="7">
                        <c:v>14027.938817818604</c:v>
                      </c:pt>
                      <c:pt idx="8">
                        <c:v>14265.857655811804</c:v>
                      </c:pt>
                      <c:pt idx="9">
                        <c:v>14504.425622741739</c:v>
                      </c:pt>
                      <c:pt idx="10">
                        <c:v>14743.654500705965</c:v>
                      </c:pt>
                      <c:pt idx="11">
                        <c:v>14983.556513773299</c:v>
                      </c:pt>
                      <c:pt idx="12">
                        <c:v>15224.144330080151</c:v>
                      </c:pt>
                      <c:pt idx="13">
                        <c:v>15455.0010451136</c:v>
                      </c:pt>
                      <c:pt idx="14">
                        <c:v>15686.115033981649</c:v>
                      </c:pt>
                      <c:pt idx="15">
                        <c:v>15917.384257467967</c:v>
                      </c:pt>
                      <c:pt idx="16">
                        <c:v>16148.954319093642</c:v>
                      </c:pt>
                      <c:pt idx="17">
                        <c:v>16380.838910632599</c:v>
                      </c:pt>
                      <c:pt idx="18">
                        <c:v>16613.052175047484</c:v>
                      </c:pt>
                      <c:pt idx="19">
                        <c:v>16845.608714605205</c:v>
                      </c:pt>
                      <c:pt idx="20">
                        <c:v>17078.523599644112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DF7-4EE8-AAB1-9237C9D43089}"/>
                  </c:ext>
                </c:extLst>
              </c15:ser>
            </c15:filteredLineSeries>
          </c:ext>
        </c:extLst>
      </c:lineChart>
      <c:dateAx>
        <c:axId val="4329089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9360"/>
        <c:crosses val="autoZero"/>
        <c:auto val="1"/>
        <c:lblOffset val="100"/>
        <c:baseTimeUnit val="months"/>
      </c:dateAx>
      <c:valAx>
        <c:axId val="43290936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8968"/>
        <c:crosses val="autoZero"/>
        <c:crossBetween val="midCat"/>
      </c:valAx>
      <c:spPr>
        <a:solidFill>
          <a:srgbClr val="D8D8D8"/>
        </a:solidFill>
      </c:spPr>
    </c:plotArea>
    <c:legend>
      <c:legendPos val="b"/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latin typeface="+mn-lt"/>
                <a:cs typeface="Arial" panose="020B0604020202020204" pitchFamily="34" charset="0"/>
              </a:defRPr>
            </a:pPr>
            <a:r>
              <a:rPr lang="en-US" sz="1600" b="1">
                <a:latin typeface="+mn-lt"/>
                <a:cs typeface="Arial" panose="020B0604020202020204" pitchFamily="34" charset="0"/>
              </a:rPr>
              <a:t>VAN-</a:t>
            </a:r>
            <a:r>
              <a:rPr lang="en-US" sz="1600" b="1" baseline="0">
                <a:latin typeface="+mn-lt"/>
                <a:cs typeface="Arial" panose="020B0604020202020204" pitchFamily="34" charset="0"/>
              </a:rPr>
              <a:t> CCAR MDNS D&amp;F</a:t>
            </a:r>
            <a:endParaRPr lang="en-US" sz="1600" b="1">
              <a:latin typeface="+mn-lt"/>
              <a:cs typeface="Arial" panose="020B0604020202020204" pitchFamily="34" charset="0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3"/>
          <c:tx>
            <c:strRef>
              <c:f>'CCAR MDNS'!$A$84</c:f>
              <c:strCache>
                <c:ptCount val="1"/>
                <c:pt idx="0">
                  <c:v>Actuals</c:v>
                </c:pt>
              </c:strCache>
            </c:strRef>
          </c:tx>
          <c:invertIfNegative val="0"/>
          <c:cat>
            <c:strLit>
              <c:ptCount val="13"/>
              <c:pt idx="0">
                <c:v>Dec-18</c:v>
              </c:pt>
              <c:pt idx="1">
                <c:v>Jan-19</c:v>
              </c:pt>
              <c:pt idx="2">
                <c:v>Feb-19</c:v>
              </c:pt>
              <c:pt idx="3">
                <c:v>Mar-19</c:v>
              </c:pt>
              <c:pt idx="4">
                <c:v>Apr-19</c:v>
              </c:pt>
              <c:pt idx="5">
                <c:v>May-19</c:v>
              </c:pt>
              <c:pt idx="6">
                <c:v>Jun-19</c:v>
              </c:pt>
              <c:pt idx="7">
                <c:v>Jul-19</c:v>
              </c:pt>
              <c:pt idx="8">
                <c:v>Aug-19</c:v>
              </c:pt>
              <c:pt idx="9">
                <c:v>Sep-19</c:v>
              </c:pt>
              <c:pt idx="10">
                <c:v>Oct-19</c:v>
              </c:pt>
              <c:pt idx="11">
                <c:v>Nov-19</c:v>
              </c:pt>
              <c:pt idx="12">
                <c:v>Dec-19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f>'CCAR MDNS'!$B$84:$AM$84</c:f>
              <c:numCache>
                <c:formatCode>General</c:formatCode>
                <c:ptCount val="38"/>
                <c:pt idx="11">
                  <c:v>191</c:v>
                </c:pt>
                <c:pt idx="12">
                  <c:v>190</c:v>
                </c:pt>
                <c:pt idx="13">
                  <c:v>194</c:v>
                </c:pt>
                <c:pt idx="14">
                  <c:v>197</c:v>
                </c:pt>
                <c:pt idx="15">
                  <c:v>202</c:v>
                </c:pt>
                <c:pt idx="16">
                  <c:v>190</c:v>
                </c:pt>
                <c:pt idx="17">
                  <c:v>200</c:v>
                </c:pt>
                <c:pt idx="18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B-4947-B545-F5562C51C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908968"/>
        <c:axId val="432909360"/>
      </c:barChart>
      <c:lineChart>
        <c:grouping val="standard"/>
        <c:varyColors val="0"/>
        <c:ser>
          <c:idx val="0"/>
          <c:order val="0"/>
          <c:tx>
            <c:strRef>
              <c:f>'CCAR MDNS'!$A$81</c:f>
              <c:strCache>
                <c:ptCount val="1"/>
                <c:pt idx="0">
                  <c:v>Trigger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MDNS'!$B$81:$AM$81</c:f>
              <c:numCache>
                <c:formatCode>#,##0</c:formatCode>
                <c:ptCount val="38"/>
                <c:pt idx="0">
                  <c:v>5000</c:v>
                </c:pt>
                <c:pt idx="1">
                  <c:v>5000</c:v>
                </c:pt>
                <c:pt idx="2">
                  <c:v>5000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5000</c:v>
                </c:pt>
                <c:pt idx="12">
                  <c:v>5000</c:v>
                </c:pt>
                <c:pt idx="13">
                  <c:v>5000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5000</c:v>
                </c:pt>
                <c:pt idx="22">
                  <c:v>5000</c:v>
                </c:pt>
                <c:pt idx="23">
                  <c:v>5000</c:v>
                </c:pt>
                <c:pt idx="24">
                  <c:v>5000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B-4947-B545-F5562C51CB82}"/>
            </c:ext>
          </c:extLst>
        </c:ser>
        <c:ser>
          <c:idx val="1"/>
          <c:order val="1"/>
          <c:tx>
            <c:strRef>
              <c:f>'CCAR MDNS'!$A$82</c:f>
              <c:strCache>
                <c:ptCount val="1"/>
                <c:pt idx="0">
                  <c:v>Forecast TPS</c:v>
                </c:pt>
              </c:strCache>
            </c:strRef>
          </c:tx>
          <c:spPr>
            <a:ln>
              <a:solidFill>
                <a:srgbClr val="000096"/>
              </a:solidFill>
              <a:prstDash val="dash"/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MDNS'!$B$82:$AM$82</c:f>
              <c:numCache>
                <c:formatCode>#,##0</c:formatCode>
                <c:ptCount val="38"/>
                <c:pt idx="0">
                  <c:v>565.32744400000001</c:v>
                </c:pt>
                <c:pt idx="1">
                  <c:v>580.76592800000003</c:v>
                </c:pt>
                <c:pt idx="2">
                  <c:v>595.14696400000003</c:v>
                </c:pt>
                <c:pt idx="3">
                  <c:v>604.981404</c:v>
                </c:pt>
                <c:pt idx="4">
                  <c:v>619.90331927499994</c:v>
                </c:pt>
                <c:pt idx="5">
                  <c:v>634.52270987499992</c:v>
                </c:pt>
                <c:pt idx="6">
                  <c:v>650.79107240000008</c:v>
                </c:pt>
                <c:pt idx="7">
                  <c:v>665.73269874999994</c:v>
                </c:pt>
                <c:pt idx="8">
                  <c:v>678.75806880000005</c:v>
                </c:pt>
                <c:pt idx="9">
                  <c:v>1309</c:v>
                </c:pt>
                <c:pt idx="10">
                  <c:v>1412.35135335</c:v>
                </c:pt>
                <c:pt idx="11">
                  <c:v>1442.1240379999999</c:v>
                </c:pt>
                <c:pt idx="12">
                  <c:v>1478.3093248999999</c:v>
                </c:pt>
                <c:pt idx="13">
                  <c:v>1507.1942606</c:v>
                </c:pt>
                <c:pt idx="14">
                  <c:v>1532.3089739000002</c:v>
                </c:pt>
                <c:pt idx="15">
                  <c:v>1552.0851432990341</c:v>
                </c:pt>
                <c:pt idx="16">
                  <c:v>1580.063422634591</c:v>
                </c:pt>
                <c:pt idx="17">
                  <c:v>1608.093335438188</c:v>
                </c:pt>
                <c:pt idx="18">
                  <c:v>1636.1758983175393</c:v>
                </c:pt>
                <c:pt idx="19">
                  <c:v>1664.3121494412826</c:v>
                </c:pt>
                <c:pt idx="20">
                  <c:v>1692.5031490357817</c:v>
                </c:pt>
                <c:pt idx="21">
                  <c:v>1720.7499798943054</c:v>
                </c:pt>
                <c:pt idx="22">
                  <c:v>1749.0537478989286</c:v>
                </c:pt>
                <c:pt idx="23">
                  <c:v>1777.4155825554815</c:v>
                </c:pt>
                <c:pt idx="24">
                  <c:v>1805.836637541903</c:v>
                </c:pt>
                <c:pt idx="25">
                  <c:v>1834.3180912703485</c:v>
                </c:pt>
                <c:pt idx="26">
                  <c:v>1862.8611474634301</c:v>
                </c:pt>
                <c:pt idx="27">
                  <c:v>1891.4670357449563</c:v>
                </c:pt>
                <c:pt idx="28">
                  <c:v>1920.1175712111051</c:v>
                </c:pt>
                <c:pt idx="29">
                  <c:v>1948.8173096293783</c:v>
                </c:pt>
                <c:pt idx="30">
                  <c:v>1977.5682318607694</c:v>
                </c:pt>
                <c:pt idx="31">
                  <c:v>2006.3711777377478</c:v>
                </c:pt>
                <c:pt idx="32">
                  <c:v>2035.2270011909991</c:v>
                </c:pt>
                <c:pt idx="33">
                  <c:v>2064.1365704860941</c:v>
                </c:pt>
                <c:pt idx="34">
                  <c:v>2093.1007684641231</c:v>
                </c:pt>
                <c:pt idx="35">
                  <c:v>2334.3325420650176</c:v>
                </c:pt>
                <c:pt idx="36">
                  <c:v>2366.3163218014556</c:v>
                </c:pt>
                <c:pt idx="37">
                  <c:v>2398.363205377299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B-4947-B545-F5562C51CB82}"/>
            </c:ext>
          </c:extLst>
        </c:ser>
        <c:ser>
          <c:idx val="3"/>
          <c:order val="2"/>
          <c:tx>
            <c:strRef>
              <c:f>'CCAR MDNS'!$A$83</c:f>
              <c:strCache>
                <c:ptCount val="1"/>
                <c:pt idx="0">
                  <c:v>Failover TPS</c:v>
                </c:pt>
              </c:strCache>
            </c:strRef>
          </c:tx>
          <c:spPr>
            <a:ln>
              <a:solidFill>
                <a:srgbClr val="000096"/>
              </a:solidFill>
            </a:ln>
          </c:spPr>
          <c:marker>
            <c:symbol val="none"/>
          </c:marker>
          <c:cat>
            <c:numRef>
              <c:f>'CCAR MDNS'!$B$38:$BH$38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43312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'CCAR MDNS'!$B$83:$AM$83</c:f>
              <c:numCache>
                <c:formatCode>#,##0</c:formatCode>
                <c:ptCount val="38"/>
                <c:pt idx="0">
                  <c:v>1627</c:v>
                </c:pt>
                <c:pt idx="1">
                  <c:v>1775</c:v>
                </c:pt>
                <c:pt idx="2">
                  <c:v>1988</c:v>
                </c:pt>
                <c:pt idx="3">
                  <c:v>2110</c:v>
                </c:pt>
                <c:pt idx="4">
                  <c:v>2285</c:v>
                </c:pt>
                <c:pt idx="5">
                  <c:v>2369</c:v>
                </c:pt>
                <c:pt idx="6">
                  <c:v>2412</c:v>
                </c:pt>
                <c:pt idx="7">
                  <c:v>2501</c:v>
                </c:pt>
                <c:pt idx="8">
                  <c:v>2599</c:v>
                </c:pt>
                <c:pt idx="9">
                  <c:v>2698</c:v>
                </c:pt>
                <c:pt idx="10">
                  <c:v>2824.7027066999999</c:v>
                </c:pt>
                <c:pt idx="11">
                  <c:v>2884.2480759999999</c:v>
                </c:pt>
                <c:pt idx="12">
                  <c:v>2956.6186497999997</c:v>
                </c:pt>
                <c:pt idx="13">
                  <c:v>3014.3885212</c:v>
                </c:pt>
                <c:pt idx="14">
                  <c:v>3064.6179478000004</c:v>
                </c:pt>
                <c:pt idx="15">
                  <c:v>3104.1702865980683</c:v>
                </c:pt>
                <c:pt idx="16">
                  <c:v>3160.126845269182</c:v>
                </c:pt>
                <c:pt idx="17">
                  <c:v>3216.186670876376</c:v>
                </c:pt>
                <c:pt idx="18">
                  <c:v>3272.3517966350787</c:v>
                </c:pt>
                <c:pt idx="19">
                  <c:v>3328.6242988825652</c:v>
                </c:pt>
                <c:pt idx="20">
                  <c:v>3385.0062980715634</c:v>
                </c:pt>
                <c:pt idx="21">
                  <c:v>3441.4999597886108</c:v>
                </c:pt>
                <c:pt idx="22">
                  <c:v>3498.1074957978572</c:v>
                </c:pt>
                <c:pt idx="23">
                  <c:v>3554.831165110963</c:v>
                </c:pt>
                <c:pt idx="24">
                  <c:v>3611.6732750838059</c:v>
                </c:pt>
                <c:pt idx="25">
                  <c:v>3668.6361825406971</c:v>
                </c:pt>
                <c:pt idx="26">
                  <c:v>3725.7222949268603</c:v>
                </c:pt>
                <c:pt idx="27">
                  <c:v>3782.9340714899126</c:v>
                </c:pt>
                <c:pt idx="28">
                  <c:v>3840.2351424222102</c:v>
                </c:pt>
                <c:pt idx="29">
                  <c:v>3897.6346192587566</c:v>
                </c:pt>
                <c:pt idx="30">
                  <c:v>3955.1364637215388</c:v>
                </c:pt>
                <c:pt idx="31">
                  <c:v>4012.7423554754955</c:v>
                </c:pt>
                <c:pt idx="32">
                  <c:v>4070.4540023819982</c:v>
                </c:pt>
                <c:pt idx="33">
                  <c:v>4128.2731409721882</c:v>
                </c:pt>
                <c:pt idx="34">
                  <c:v>4186.2015369282462</c:v>
                </c:pt>
                <c:pt idx="35">
                  <c:v>4668.6650841300352</c:v>
                </c:pt>
                <c:pt idx="36">
                  <c:v>4732.6326436029112</c:v>
                </c:pt>
                <c:pt idx="37">
                  <c:v>4796.726410754598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1B-4947-B545-F5562C51C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908968"/>
        <c:axId val="43290936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'CCAR MDNS'!$A$44</c15:sqref>
                        </c15:formulaRef>
                      </c:ext>
                    </c:extLst>
                    <c:strCache>
                      <c:ptCount val="1"/>
                      <c:pt idx="0">
                        <c:v>Forecast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'CCAR MDNS'!$Q$44:$AK$44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7636.3100519037635</c:v>
                      </c:pt>
                      <c:pt idx="1">
                        <c:v>7820.1477427832069</c:v>
                      </c:pt>
                      <c:pt idx="2">
                        <c:v>8004.2580610212844</c:v>
                      </c:pt>
                      <c:pt idx="3">
                        <c:v>8188.8082655128419</c:v>
                      </c:pt>
                      <c:pt idx="4">
                        <c:v>8373.8049306872326</c:v>
                      </c:pt>
                      <c:pt idx="5">
                        <c:v>8559.2550681915855</c:v>
                      </c:pt>
                      <c:pt idx="6">
                        <c:v>8745.166110397533</c:v>
                      </c:pt>
                      <c:pt idx="7">
                        <c:v>8931.5458991806627</c:v>
                      </c:pt>
                      <c:pt idx="8">
                        <c:v>9118.4026785050446</c:v>
                      </c:pt>
                      <c:pt idx="9">
                        <c:v>9305.7450899400737</c:v>
                      </c:pt>
                      <c:pt idx="10">
                        <c:v>9493.5821705080343</c:v>
                      </c:pt>
                      <c:pt idx="11">
                        <c:v>9681.9233524231367</c:v>
                      </c:pt>
                      <c:pt idx="12">
                        <c:v>9870.7784643937084</c:v>
                      </c:pt>
                      <c:pt idx="13">
                        <c:v>10067.24057987279</c:v>
                      </c:pt>
                      <c:pt idx="14">
                        <c:v>10263.968612943085</c:v>
                      </c:pt>
                      <c:pt idx="15">
                        <c:v>10460.85803356281</c:v>
                      </c:pt>
                      <c:pt idx="16">
                        <c:v>10658.051914646674</c:v>
                      </c:pt>
                      <c:pt idx="17">
                        <c:v>10855.561376950205</c:v>
                      </c:pt>
                      <c:pt idx="18">
                        <c:v>11053.397951364479</c:v>
                      </c:pt>
                      <c:pt idx="19">
                        <c:v>11251.573586380315</c:v>
                      </c:pt>
                      <c:pt idx="20">
                        <c:v>11450.10065619373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E1B-4947-B545-F5562C51CB8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MDNS'!$A$45</c15:sqref>
                        </c15:formulaRef>
                      </c:ext>
                    </c:extLst>
                    <c:strCache>
                      <c:ptCount val="1"/>
                      <c:pt idx="0">
                        <c:v>Failover TPS w/ Ford</c:v>
                      </c:pt>
                    </c:strCache>
                  </c:strRef>
                </c:tx>
                <c:spPr>
                  <a:ln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MDNS'!$B$38:$BH$38</c15:sqref>
                        </c15:formulaRef>
                      </c:ext>
                    </c:extLst>
                    <c:numCache>
                      <c:formatCode>[$-409]mmm\-yy;@</c:formatCode>
                      <c:ptCount val="59"/>
                      <c:pt idx="0">
                        <c:v>42979</c:v>
                      </c:pt>
                      <c:pt idx="1">
                        <c:v>43009</c:v>
                      </c:pt>
                      <c:pt idx="2">
                        <c:v>43040</c:v>
                      </c:pt>
                      <c:pt idx="3">
                        <c:v>43070</c:v>
                      </c:pt>
                      <c:pt idx="4">
                        <c:v>43101</c:v>
                      </c:pt>
                      <c:pt idx="5">
                        <c:v>43132</c:v>
                      </c:pt>
                      <c:pt idx="6">
                        <c:v>43160</c:v>
                      </c:pt>
                      <c:pt idx="7">
                        <c:v>43191</c:v>
                      </c:pt>
                      <c:pt idx="8">
                        <c:v>43221</c:v>
                      </c:pt>
                      <c:pt idx="9">
                        <c:v>43252</c:v>
                      </c:pt>
                      <c:pt idx="10">
                        <c:v>43312</c:v>
                      </c:pt>
                      <c:pt idx="11">
                        <c:v>43313</c:v>
                      </c:pt>
                      <c:pt idx="12">
                        <c:v>43344</c:v>
                      </c:pt>
                      <c:pt idx="13">
                        <c:v>43374</c:v>
                      </c:pt>
                      <c:pt idx="14">
                        <c:v>43405</c:v>
                      </c:pt>
                      <c:pt idx="15">
                        <c:v>43435</c:v>
                      </c:pt>
                      <c:pt idx="16">
                        <c:v>43466</c:v>
                      </c:pt>
                      <c:pt idx="17">
                        <c:v>43497</c:v>
                      </c:pt>
                      <c:pt idx="18">
                        <c:v>43525</c:v>
                      </c:pt>
                      <c:pt idx="19">
                        <c:v>43556</c:v>
                      </c:pt>
                      <c:pt idx="20">
                        <c:v>43586</c:v>
                      </c:pt>
                      <c:pt idx="21">
                        <c:v>43617</c:v>
                      </c:pt>
                      <c:pt idx="22">
                        <c:v>43647</c:v>
                      </c:pt>
                      <c:pt idx="23">
                        <c:v>43678</c:v>
                      </c:pt>
                      <c:pt idx="24">
                        <c:v>43709</c:v>
                      </c:pt>
                      <c:pt idx="25">
                        <c:v>43739</c:v>
                      </c:pt>
                      <c:pt idx="26">
                        <c:v>43770</c:v>
                      </c:pt>
                      <c:pt idx="27">
                        <c:v>43800</c:v>
                      </c:pt>
                      <c:pt idx="28">
                        <c:v>43831</c:v>
                      </c:pt>
                      <c:pt idx="29">
                        <c:v>43862</c:v>
                      </c:pt>
                      <c:pt idx="30">
                        <c:v>43891</c:v>
                      </c:pt>
                      <c:pt idx="31">
                        <c:v>43922</c:v>
                      </c:pt>
                      <c:pt idx="32">
                        <c:v>43952</c:v>
                      </c:pt>
                      <c:pt idx="33">
                        <c:v>43983</c:v>
                      </c:pt>
                      <c:pt idx="34">
                        <c:v>44013</c:v>
                      </c:pt>
                      <c:pt idx="35">
                        <c:v>44044</c:v>
                      </c:pt>
                      <c:pt idx="36">
                        <c:v>44075</c:v>
                      </c:pt>
                      <c:pt idx="37">
                        <c:v>44105</c:v>
                      </c:pt>
                      <c:pt idx="38">
                        <c:v>44136</c:v>
                      </c:pt>
                      <c:pt idx="39">
                        <c:v>44166</c:v>
                      </c:pt>
                      <c:pt idx="40">
                        <c:v>44197</c:v>
                      </c:pt>
                      <c:pt idx="41">
                        <c:v>44228</c:v>
                      </c:pt>
                      <c:pt idx="42">
                        <c:v>44256</c:v>
                      </c:pt>
                      <c:pt idx="43">
                        <c:v>44287</c:v>
                      </c:pt>
                      <c:pt idx="44">
                        <c:v>44317</c:v>
                      </c:pt>
                      <c:pt idx="45">
                        <c:v>44348</c:v>
                      </c:pt>
                      <c:pt idx="46">
                        <c:v>44378</c:v>
                      </c:pt>
                      <c:pt idx="47">
                        <c:v>44409</c:v>
                      </c:pt>
                      <c:pt idx="48">
                        <c:v>44440</c:v>
                      </c:pt>
                      <c:pt idx="49">
                        <c:v>44470</c:v>
                      </c:pt>
                      <c:pt idx="50">
                        <c:v>44501</c:v>
                      </c:pt>
                      <c:pt idx="51">
                        <c:v>44531</c:v>
                      </c:pt>
                      <c:pt idx="52">
                        <c:v>44562</c:v>
                      </c:pt>
                      <c:pt idx="53">
                        <c:v>44593</c:v>
                      </c:pt>
                      <c:pt idx="54">
                        <c:v>44621</c:v>
                      </c:pt>
                      <c:pt idx="55">
                        <c:v>44652</c:v>
                      </c:pt>
                      <c:pt idx="56">
                        <c:v>44682</c:v>
                      </c:pt>
                      <c:pt idx="57">
                        <c:v>44713</c:v>
                      </c:pt>
                      <c:pt idx="58">
                        <c:v>44743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'CCAR MDNS'!$Q$45:$AK$45</c15:sqref>
                        </c15:formulaRef>
                      </c:ext>
                    </c:extLst>
                    <c:numCache>
                      <c:formatCode>#,##0</c:formatCode>
                      <c:ptCount val="21"/>
                      <c:pt idx="0">
                        <c:v>12379.544780177937</c:v>
                      </c:pt>
                      <c:pt idx="1">
                        <c:v>12613.453718693705</c:v>
                      </c:pt>
                      <c:pt idx="2">
                        <c:v>12847.700238334166</c:v>
                      </c:pt>
                      <c:pt idx="3">
                        <c:v>13082.534610146773</c:v>
                      </c:pt>
                      <c:pt idx="4">
                        <c:v>13317.965888906869</c:v>
                      </c:pt>
                      <c:pt idx="5">
                        <c:v>13554.00360889396</c:v>
                      </c:pt>
                      <c:pt idx="6">
                        <c:v>13790.657768115998</c:v>
                      </c:pt>
                      <c:pt idx="7">
                        <c:v>14027.938817818604</c:v>
                      </c:pt>
                      <c:pt idx="8">
                        <c:v>14265.857655811804</c:v>
                      </c:pt>
                      <c:pt idx="9">
                        <c:v>14504.425622741739</c:v>
                      </c:pt>
                      <c:pt idx="10">
                        <c:v>14743.654500705965</c:v>
                      </c:pt>
                      <c:pt idx="11">
                        <c:v>14983.556513773299</c:v>
                      </c:pt>
                      <c:pt idx="12">
                        <c:v>15224.144330080151</c:v>
                      </c:pt>
                      <c:pt idx="13">
                        <c:v>15455.0010451136</c:v>
                      </c:pt>
                      <c:pt idx="14">
                        <c:v>15686.115033981649</c:v>
                      </c:pt>
                      <c:pt idx="15">
                        <c:v>15917.384257467967</c:v>
                      </c:pt>
                      <c:pt idx="16">
                        <c:v>16148.954319093642</c:v>
                      </c:pt>
                      <c:pt idx="17">
                        <c:v>16380.838910632599</c:v>
                      </c:pt>
                      <c:pt idx="18">
                        <c:v>16613.052175047484</c:v>
                      </c:pt>
                      <c:pt idx="19">
                        <c:v>16845.608714605205</c:v>
                      </c:pt>
                      <c:pt idx="20">
                        <c:v>17078.523599644112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E1B-4947-B545-F5562C51CB82}"/>
                  </c:ext>
                </c:extLst>
              </c15:ser>
            </c15:filteredLineSeries>
          </c:ext>
        </c:extLst>
      </c:lineChart>
      <c:dateAx>
        <c:axId val="4329089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 rot="-5400000" vert="horz"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9360"/>
        <c:crosses val="autoZero"/>
        <c:auto val="1"/>
        <c:lblOffset val="100"/>
        <c:baseTimeUnit val="months"/>
      </c:dateAx>
      <c:valAx>
        <c:axId val="43290936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000">
                <a:latin typeface="+mn-lt"/>
                <a:cs typeface="Arial" panose="020B0604020202020204" pitchFamily="34" charset="0"/>
              </a:defRPr>
            </a:pPr>
            <a:endParaRPr lang="en-US"/>
          </a:p>
        </c:txPr>
        <c:crossAx val="432908968"/>
        <c:crosses val="autoZero"/>
        <c:crossBetween val="midCat"/>
      </c:valAx>
      <c:spPr>
        <a:solidFill>
          <a:srgbClr val="D8D8D8"/>
        </a:solidFill>
      </c:spPr>
    </c:plotArea>
    <c:legend>
      <c:legendPos val="b"/>
      <c:layout>
        <c:manualLayout>
          <c:xMode val="edge"/>
          <c:yMode val="edge"/>
          <c:x val="0.29693283367093598"/>
          <c:y val="0.93862590806076629"/>
          <c:w val="0.48573528921270492"/>
          <c:h val="4.6083394101482877E-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u="sng"/>
              <a:t>APN</a:t>
            </a:r>
            <a:r>
              <a:rPr lang="en-US" sz="3200" u="sng" baseline="0"/>
              <a:t> DNS TPS Breakdown</a:t>
            </a:r>
            <a:endParaRPr lang="en-US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'APN DNS TPS breakdown'!$A$67</c:f>
              <c:strCache>
                <c:ptCount val="1"/>
                <c:pt idx="0">
                  <c:v>THRESHOLD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breakdown'!$B$67:$AX$67</c:f>
              <c:numCache>
                <c:formatCode>#,##0_);\(#,##0\)</c:formatCode>
                <c:ptCount val="49"/>
                <c:pt idx="0">
                  <c:v>390</c:v>
                </c:pt>
                <c:pt idx="1">
                  <c:v>390</c:v>
                </c:pt>
                <c:pt idx="2">
                  <c:v>390</c:v>
                </c:pt>
                <c:pt idx="3">
                  <c:v>390</c:v>
                </c:pt>
                <c:pt idx="4">
                  <c:v>390</c:v>
                </c:pt>
                <c:pt idx="5">
                  <c:v>390</c:v>
                </c:pt>
                <c:pt idx="6">
                  <c:v>390</c:v>
                </c:pt>
                <c:pt idx="7">
                  <c:v>390</c:v>
                </c:pt>
                <c:pt idx="8">
                  <c:v>390</c:v>
                </c:pt>
                <c:pt idx="9">
                  <c:v>390</c:v>
                </c:pt>
                <c:pt idx="10">
                  <c:v>390</c:v>
                </c:pt>
                <c:pt idx="11">
                  <c:v>390</c:v>
                </c:pt>
                <c:pt idx="12">
                  <c:v>390</c:v>
                </c:pt>
                <c:pt idx="13">
                  <c:v>390</c:v>
                </c:pt>
                <c:pt idx="14">
                  <c:v>390</c:v>
                </c:pt>
                <c:pt idx="15">
                  <c:v>390</c:v>
                </c:pt>
                <c:pt idx="16">
                  <c:v>390</c:v>
                </c:pt>
                <c:pt idx="17">
                  <c:v>390</c:v>
                </c:pt>
                <c:pt idx="18">
                  <c:v>390</c:v>
                </c:pt>
                <c:pt idx="19">
                  <c:v>390</c:v>
                </c:pt>
                <c:pt idx="20">
                  <c:v>390</c:v>
                </c:pt>
                <c:pt idx="21">
                  <c:v>390</c:v>
                </c:pt>
                <c:pt idx="22">
                  <c:v>390</c:v>
                </c:pt>
                <c:pt idx="23">
                  <c:v>390</c:v>
                </c:pt>
                <c:pt idx="24">
                  <c:v>390</c:v>
                </c:pt>
                <c:pt idx="25">
                  <c:v>390</c:v>
                </c:pt>
                <c:pt idx="26">
                  <c:v>390</c:v>
                </c:pt>
                <c:pt idx="27">
                  <c:v>390</c:v>
                </c:pt>
                <c:pt idx="28">
                  <c:v>390</c:v>
                </c:pt>
                <c:pt idx="29">
                  <c:v>390</c:v>
                </c:pt>
                <c:pt idx="30">
                  <c:v>390</c:v>
                </c:pt>
                <c:pt idx="31">
                  <c:v>390</c:v>
                </c:pt>
                <c:pt idx="32">
                  <c:v>390</c:v>
                </c:pt>
                <c:pt idx="33">
                  <c:v>390</c:v>
                </c:pt>
                <c:pt idx="34">
                  <c:v>390</c:v>
                </c:pt>
                <c:pt idx="35">
                  <c:v>390</c:v>
                </c:pt>
                <c:pt idx="36">
                  <c:v>390</c:v>
                </c:pt>
                <c:pt idx="37">
                  <c:v>390</c:v>
                </c:pt>
                <c:pt idx="38">
                  <c:v>390</c:v>
                </c:pt>
                <c:pt idx="39">
                  <c:v>390</c:v>
                </c:pt>
                <c:pt idx="40">
                  <c:v>390</c:v>
                </c:pt>
                <c:pt idx="41">
                  <c:v>390</c:v>
                </c:pt>
                <c:pt idx="42">
                  <c:v>390</c:v>
                </c:pt>
                <c:pt idx="43">
                  <c:v>390</c:v>
                </c:pt>
                <c:pt idx="44">
                  <c:v>390</c:v>
                </c:pt>
                <c:pt idx="45">
                  <c:v>390</c:v>
                </c:pt>
                <c:pt idx="46">
                  <c:v>390</c:v>
                </c:pt>
                <c:pt idx="47">
                  <c:v>390</c:v>
                </c:pt>
                <c:pt idx="48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A-4441-A0FC-6686B2262BE2}"/>
            </c:ext>
          </c:extLst>
        </c:ser>
        <c:ser>
          <c:idx val="1"/>
          <c:order val="1"/>
          <c:tx>
            <c:strRef>
              <c:f>'APN DNS TPS breakdown'!$A$68</c:f>
              <c:strCache>
                <c:ptCount val="1"/>
                <c:pt idx="0">
                  <c:v>ZIG-SJC001-24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breakdown'!$B$68:$AX$68</c:f>
              <c:numCache>
                <c:formatCode>#,##0_);\(#,##0\)</c:formatCode>
                <c:ptCount val="49"/>
                <c:pt idx="0">
                  <c:v>71.460177874649517</c:v>
                </c:pt>
                <c:pt idx="1">
                  <c:v>72.429869865679962</c:v>
                </c:pt>
                <c:pt idx="2">
                  <c:v>73.410962657052025</c:v>
                </c:pt>
                <c:pt idx="3">
                  <c:v>74.409429499756399</c:v>
                </c:pt>
                <c:pt idx="4">
                  <c:v>75.425319669531234</c:v>
                </c:pt>
                <c:pt idx="5">
                  <c:v>76.458719687795721</c:v>
                </c:pt>
                <c:pt idx="6">
                  <c:v>77.509749142700642</c:v>
                </c:pt>
                <c:pt idx="7">
                  <c:v>78.578557625448411</c:v>
                </c:pt>
                <c:pt idx="8">
                  <c:v>79.665322336271998</c:v>
                </c:pt>
                <c:pt idx="9">
                  <c:v>80.770246130733838</c:v>
                </c:pt>
                <c:pt idx="10">
                  <c:v>81.893555882637216</c:v>
                </c:pt>
                <c:pt idx="11">
                  <c:v>83.035501092205592</c:v>
                </c:pt>
                <c:pt idx="12">
                  <c:v>84.19635269478654</c:v>
                </c:pt>
                <c:pt idx="13">
                  <c:v>85.376402039397334</c:v>
                </c:pt>
                <c:pt idx="14">
                  <c:v>86.575960014303391</c:v>
                </c:pt>
                <c:pt idx="15">
                  <c:v>87.792105754840037</c:v>
                </c:pt>
                <c:pt idx="16">
                  <c:v>89.024199527953812</c:v>
                </c:pt>
                <c:pt idx="17">
                  <c:v>90.276657718295567</c:v>
                </c:pt>
                <c:pt idx="18">
                  <c:v>91.549858315737225</c:v>
                </c:pt>
                <c:pt idx="19">
                  <c:v>92.844196028046582</c:v>
                </c:pt>
                <c:pt idx="20">
                  <c:v>94.160081992441093</c:v>
                </c:pt>
                <c:pt idx="21">
                  <c:v>95.497943552559519</c:v>
                </c:pt>
                <c:pt idx="22">
                  <c:v>96.858224094448317</c:v>
                </c:pt>
                <c:pt idx="23">
                  <c:v>98.24138293593154</c:v>
                </c:pt>
                <c:pt idx="24">
                  <c:v>99.647895264403516</c:v>
                </c:pt>
                <c:pt idx="25">
                  <c:v>101.07825211868094</c:v>
                </c:pt>
                <c:pt idx="26">
                  <c:v>102.53217544137439</c:v>
                </c:pt>
                <c:pt idx="27">
                  <c:v>104.0080346886277</c:v>
                </c:pt>
                <c:pt idx="28">
                  <c:v>105.50921400534891</c:v>
                </c:pt>
                <c:pt idx="29">
                  <c:v>107.03626608348686</c:v>
                </c:pt>
                <c:pt idx="30">
                  <c:v>108.58975985895972</c:v>
                </c:pt>
                <c:pt idx="31">
                  <c:v>110.17028069012272</c:v>
                </c:pt>
                <c:pt idx="32">
                  <c:v>111.77843056139088</c:v>
                </c:pt>
                <c:pt idx="33">
                  <c:v>113.41482831048083</c:v>
                </c:pt>
                <c:pt idx="34">
                  <c:v>115.08010987793487</c:v>
                </c:pt>
                <c:pt idx="35">
                  <c:v>117.60757027347647</c:v>
                </c:pt>
                <c:pt idx="36">
                  <c:v>119.5040461494585</c:v>
                </c:pt>
                <c:pt idx="37">
                  <c:v>121.43252127147105</c:v>
                </c:pt>
                <c:pt idx="38">
                  <c:v>123.3937003812464</c:v>
                </c:pt>
                <c:pt idx="39">
                  <c:v>125.38830427524472</c:v>
                </c:pt>
                <c:pt idx="40">
                  <c:v>127.41414305691403</c:v>
                </c:pt>
                <c:pt idx="41">
                  <c:v>129.46975149129207</c:v>
                </c:pt>
                <c:pt idx="42">
                  <c:v>131.55578013590295</c:v>
                </c:pt>
                <c:pt idx="43">
                  <c:v>133.6728942665807</c:v>
                </c:pt>
                <c:pt idx="44">
                  <c:v>135.82177421508791</c:v>
                </c:pt>
                <c:pt idx="45">
                  <c:v>138.00311571452133</c:v>
                </c:pt>
                <c:pt idx="46">
                  <c:v>140.2176302526853</c:v>
                </c:pt>
                <c:pt idx="47">
                  <c:v>142.46604543361619</c:v>
                </c:pt>
                <c:pt idx="48">
                  <c:v>144.74910534744691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A-4441-A0FC-6686B2262BE2}"/>
            </c:ext>
          </c:extLst>
        </c:ser>
        <c:ser>
          <c:idx val="2"/>
          <c:order val="2"/>
          <c:tx>
            <c:strRef>
              <c:f>'APN DNS TPS breakdown'!$A$69</c:f>
              <c:strCache>
                <c:ptCount val="1"/>
                <c:pt idx="0">
                  <c:v>ZIG-SJC001-30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breakdown'!$B$69:$AX$69</c:f>
              <c:numCache>
                <c:formatCode>#,##0_);\(#,##0\)</c:formatCode>
                <c:ptCount val="49"/>
                <c:pt idx="0">
                  <c:v>68.482670463205793</c:v>
                </c:pt>
                <c:pt idx="1">
                  <c:v>69.411958621276625</c:v>
                </c:pt>
                <c:pt idx="2">
                  <c:v>70.352172546341535</c:v>
                </c:pt>
                <c:pt idx="3">
                  <c:v>71.309036603933222</c:v>
                </c:pt>
                <c:pt idx="4">
                  <c:v>72.282598016634097</c:v>
                </c:pt>
                <c:pt idx="5">
                  <c:v>73.27293970080423</c:v>
                </c:pt>
                <c:pt idx="6">
                  <c:v>74.280176261754789</c:v>
                </c:pt>
                <c:pt idx="7">
                  <c:v>75.304451057721394</c:v>
                </c:pt>
                <c:pt idx="8">
                  <c:v>76.345933905594009</c:v>
                </c:pt>
                <c:pt idx="9">
                  <c:v>77.404819208619912</c:v>
                </c:pt>
                <c:pt idx="10">
                  <c:v>78.481324387527323</c:v>
                </c:pt>
                <c:pt idx="11">
                  <c:v>79.575688546697023</c:v>
                </c:pt>
                <c:pt idx="12">
                  <c:v>80.688171332503771</c:v>
                </c:pt>
                <c:pt idx="13">
                  <c:v>81.819051954422463</c:v>
                </c:pt>
                <c:pt idx="14">
                  <c:v>82.968628347040749</c:v>
                </c:pt>
                <c:pt idx="15">
                  <c:v>84.134101348388384</c:v>
                </c:pt>
                <c:pt idx="16">
                  <c:v>85.314857880955742</c:v>
                </c:pt>
                <c:pt idx="17">
                  <c:v>86.515130313366583</c:v>
                </c:pt>
                <c:pt idx="18">
                  <c:v>87.735280885914861</c:v>
                </c:pt>
                <c:pt idx="19">
                  <c:v>88.975687860211309</c:v>
                </c:pt>
                <c:pt idx="20">
                  <c:v>90.236745242756058</c:v>
                </c:pt>
                <c:pt idx="21">
                  <c:v>91.518862571202888</c:v>
                </c:pt>
                <c:pt idx="22">
                  <c:v>92.822464757179631</c:v>
                </c:pt>
                <c:pt idx="23">
                  <c:v>94.147991980267733</c:v>
                </c:pt>
                <c:pt idx="24">
                  <c:v>95.495899628386709</c:v>
                </c:pt>
                <c:pt idx="25">
                  <c:v>96.866658280402561</c:v>
                </c:pt>
                <c:pt idx="26">
                  <c:v>98.260001464650458</c:v>
                </c:pt>
                <c:pt idx="27">
                  <c:v>99.674366576601557</c:v>
                </c:pt>
                <c:pt idx="28">
                  <c:v>101.11299675512603</c:v>
                </c:pt>
                <c:pt idx="29">
                  <c:v>102.57642166334159</c:v>
                </c:pt>
                <c:pt idx="30">
                  <c:v>104.06518653150307</c:v>
                </c:pt>
                <c:pt idx="31">
                  <c:v>105.57985232803428</c:v>
                </c:pt>
                <c:pt idx="32">
                  <c:v>107.12099595466627</c:v>
                </c:pt>
                <c:pt idx="33">
                  <c:v>108.68921046421079</c:v>
                </c:pt>
                <c:pt idx="34">
                  <c:v>110.2851052996876</c:v>
                </c:pt>
                <c:pt idx="35">
                  <c:v>112.70725484541499</c:v>
                </c:pt>
                <c:pt idx="36">
                  <c:v>114.52471089323109</c:v>
                </c:pt>
                <c:pt idx="37">
                  <c:v>116.37283288515975</c:v>
                </c:pt>
                <c:pt idx="38">
                  <c:v>118.25229619869447</c:v>
                </c:pt>
                <c:pt idx="39">
                  <c:v>120.16379159710954</c:v>
                </c:pt>
                <c:pt idx="40">
                  <c:v>122.10522042954263</c:v>
                </c:pt>
                <c:pt idx="41">
                  <c:v>124.07517851248825</c:v>
                </c:pt>
                <c:pt idx="42">
                  <c:v>126.07428929690701</c:v>
                </c:pt>
                <c:pt idx="43">
                  <c:v>128.10319033880654</c:v>
                </c:pt>
                <c:pt idx="44">
                  <c:v>130.16253362279255</c:v>
                </c:pt>
                <c:pt idx="45">
                  <c:v>132.25298589308292</c:v>
                </c:pt>
                <c:pt idx="46">
                  <c:v>134.37522899215674</c:v>
                </c:pt>
                <c:pt idx="47">
                  <c:v>136.52996020721551</c:v>
                </c:pt>
                <c:pt idx="48">
                  <c:v>138.71789262463662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A-4441-A0FC-6686B2262BE2}"/>
            </c:ext>
          </c:extLst>
        </c:ser>
        <c:ser>
          <c:idx val="3"/>
          <c:order val="3"/>
          <c:tx>
            <c:strRef>
              <c:f>'APN DNS TPS breakdown'!$A$70</c:f>
              <c:strCache>
                <c:ptCount val="1"/>
                <c:pt idx="0">
                  <c:v>ZIG-PHX001-24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breakdown'!$B$70:$AX$70</c:f>
              <c:numCache>
                <c:formatCode>#,##0_);\(#,##0\)</c:formatCode>
                <c:ptCount val="49"/>
                <c:pt idx="0">
                  <c:v>83.370207520424444</c:v>
                </c:pt>
                <c:pt idx="1">
                  <c:v>84.501514843293293</c:v>
                </c:pt>
                <c:pt idx="2">
                  <c:v>85.646123099894041</c:v>
                </c:pt>
                <c:pt idx="3">
                  <c:v>86.811001083049163</c:v>
                </c:pt>
                <c:pt idx="4">
                  <c:v>87.996206281119768</c:v>
                </c:pt>
                <c:pt idx="5">
                  <c:v>89.201839635761687</c:v>
                </c:pt>
                <c:pt idx="6">
                  <c:v>90.428040666484094</c:v>
                </c:pt>
                <c:pt idx="7">
                  <c:v>91.674983896356494</c:v>
                </c:pt>
                <c:pt idx="8">
                  <c:v>92.942876058984012</c:v>
                </c:pt>
                <c:pt idx="9">
                  <c:v>94.231953819189485</c:v>
                </c:pt>
                <c:pt idx="10">
                  <c:v>95.542481863076731</c:v>
                </c:pt>
                <c:pt idx="11">
                  <c:v>96.87475127423987</c:v>
                </c:pt>
                <c:pt idx="12">
                  <c:v>98.229078143917633</c:v>
                </c:pt>
                <c:pt idx="13">
                  <c:v>99.605802379296904</c:v>
                </c:pt>
                <c:pt idx="14">
                  <c:v>101.00528668335396</c:v>
                </c:pt>
                <c:pt idx="15">
                  <c:v>102.42412338064673</c:v>
                </c:pt>
                <c:pt idx="16">
                  <c:v>103.86156611594613</c:v>
                </c:pt>
                <c:pt idx="17">
                  <c:v>105.3227673380115</c:v>
                </c:pt>
                <c:pt idx="18">
                  <c:v>106.80816803502678</c:v>
                </c:pt>
                <c:pt idx="19">
                  <c:v>108.31822869938767</c:v>
                </c:pt>
                <c:pt idx="20">
                  <c:v>109.8534289911813</c:v>
                </c:pt>
                <c:pt idx="21">
                  <c:v>111.41426747798612</c:v>
                </c:pt>
                <c:pt idx="22">
                  <c:v>113.00126144352305</c:v>
                </c:pt>
                <c:pt idx="23">
                  <c:v>114.61494675858681</c:v>
                </c:pt>
                <c:pt idx="24">
                  <c:v>116.2558778084708</c:v>
                </c:pt>
                <c:pt idx="25">
                  <c:v>117.92462747179444</c:v>
                </c:pt>
                <c:pt idx="26">
                  <c:v>119.62087134827017</c:v>
                </c:pt>
                <c:pt idx="27">
                  <c:v>121.34270713673236</c:v>
                </c:pt>
                <c:pt idx="28">
                  <c:v>123.09408300624041</c:v>
                </c:pt>
                <c:pt idx="29">
                  <c:v>124.87564376406804</c:v>
                </c:pt>
                <c:pt idx="30">
                  <c:v>126.68805316878634</c:v>
                </c:pt>
                <c:pt idx="31">
                  <c:v>128.53199413847653</c:v>
                </c:pt>
                <c:pt idx="32">
                  <c:v>130.40816898828936</c:v>
                </c:pt>
                <c:pt idx="33">
                  <c:v>132.31729969556099</c:v>
                </c:pt>
                <c:pt idx="34">
                  <c:v>134.26012819092406</c:v>
                </c:pt>
                <c:pt idx="35">
                  <c:v>137.20883198572258</c:v>
                </c:pt>
                <c:pt idx="36">
                  <c:v>139.42138717436828</c:v>
                </c:pt>
                <c:pt idx="37">
                  <c:v>141.67127481671625</c:v>
                </c:pt>
                <c:pt idx="38">
                  <c:v>143.95931711145414</c:v>
                </c:pt>
                <c:pt idx="39">
                  <c:v>146.28635498778553</c:v>
                </c:pt>
                <c:pt idx="40">
                  <c:v>148.64983356639974</c:v>
                </c:pt>
                <c:pt idx="41">
                  <c:v>151.04804340650745</c:v>
                </c:pt>
                <c:pt idx="42">
                  <c:v>153.48174349188679</c:v>
                </c:pt>
                <c:pt idx="43">
                  <c:v>155.95170997767752</c:v>
                </c:pt>
                <c:pt idx="44">
                  <c:v>158.45873658426922</c:v>
                </c:pt>
                <c:pt idx="45">
                  <c:v>161.0036350002749</c:v>
                </c:pt>
                <c:pt idx="46">
                  <c:v>163.58723529479951</c:v>
                </c:pt>
                <c:pt idx="47">
                  <c:v>166.21038633921893</c:v>
                </c:pt>
                <c:pt idx="48">
                  <c:v>168.87395623868807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4A-4441-A0FC-6686B2262BE2}"/>
            </c:ext>
          </c:extLst>
        </c:ser>
        <c:ser>
          <c:idx val="4"/>
          <c:order val="4"/>
          <c:tx>
            <c:strRef>
              <c:f>'APN DNS TPS breakdown'!$A$71</c:f>
              <c:strCache>
                <c:ptCount val="1"/>
                <c:pt idx="0">
                  <c:v>ZIG-PHX001-30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'APN DNS TPS breakdown'!$B$66:$AX$66</c:f>
              <c:numCache>
                <c:formatCode>[$-409]mmm\-yy;@</c:formatCode>
                <c:ptCount val="49"/>
                <c:pt idx="0">
                  <c:v>43282</c:v>
                </c:pt>
                <c:pt idx="1">
                  <c:v>43313</c:v>
                </c:pt>
                <c:pt idx="2">
                  <c:v>43344</c:v>
                </c:pt>
                <c:pt idx="3">
                  <c:v>43374</c:v>
                </c:pt>
                <c:pt idx="4">
                  <c:v>43405</c:v>
                </c:pt>
                <c:pt idx="5">
                  <c:v>43435</c:v>
                </c:pt>
                <c:pt idx="6">
                  <c:v>43466</c:v>
                </c:pt>
                <c:pt idx="7">
                  <c:v>43497</c:v>
                </c:pt>
                <c:pt idx="8">
                  <c:v>43525</c:v>
                </c:pt>
                <c:pt idx="9">
                  <c:v>43556</c:v>
                </c:pt>
                <c:pt idx="10">
                  <c:v>43586</c:v>
                </c:pt>
                <c:pt idx="11">
                  <c:v>43617</c:v>
                </c:pt>
                <c:pt idx="12">
                  <c:v>43647</c:v>
                </c:pt>
                <c:pt idx="13">
                  <c:v>43678</c:v>
                </c:pt>
                <c:pt idx="14">
                  <c:v>43709</c:v>
                </c:pt>
                <c:pt idx="15">
                  <c:v>43739</c:v>
                </c:pt>
                <c:pt idx="16">
                  <c:v>43770</c:v>
                </c:pt>
                <c:pt idx="17">
                  <c:v>43800</c:v>
                </c:pt>
                <c:pt idx="18">
                  <c:v>43831</c:v>
                </c:pt>
                <c:pt idx="19">
                  <c:v>43862</c:v>
                </c:pt>
                <c:pt idx="20">
                  <c:v>43891</c:v>
                </c:pt>
                <c:pt idx="21">
                  <c:v>43922</c:v>
                </c:pt>
                <c:pt idx="22">
                  <c:v>43952</c:v>
                </c:pt>
                <c:pt idx="23">
                  <c:v>43983</c:v>
                </c:pt>
                <c:pt idx="24">
                  <c:v>44013</c:v>
                </c:pt>
                <c:pt idx="25">
                  <c:v>44044</c:v>
                </c:pt>
                <c:pt idx="26">
                  <c:v>44075</c:v>
                </c:pt>
                <c:pt idx="27">
                  <c:v>44105</c:v>
                </c:pt>
                <c:pt idx="28">
                  <c:v>44136</c:v>
                </c:pt>
                <c:pt idx="29">
                  <c:v>44166</c:v>
                </c:pt>
                <c:pt idx="30">
                  <c:v>44197</c:v>
                </c:pt>
                <c:pt idx="31">
                  <c:v>44228</c:v>
                </c:pt>
                <c:pt idx="32">
                  <c:v>44256</c:v>
                </c:pt>
                <c:pt idx="33">
                  <c:v>44287</c:v>
                </c:pt>
                <c:pt idx="34">
                  <c:v>44317</c:v>
                </c:pt>
                <c:pt idx="35">
                  <c:v>44348</c:v>
                </c:pt>
                <c:pt idx="36">
                  <c:v>44378</c:v>
                </c:pt>
                <c:pt idx="37">
                  <c:v>44409</c:v>
                </c:pt>
                <c:pt idx="38">
                  <c:v>44440</c:v>
                </c:pt>
                <c:pt idx="39">
                  <c:v>44470</c:v>
                </c:pt>
                <c:pt idx="40">
                  <c:v>44501</c:v>
                </c:pt>
                <c:pt idx="41">
                  <c:v>44531</c:v>
                </c:pt>
                <c:pt idx="42">
                  <c:v>44562</c:v>
                </c:pt>
                <c:pt idx="43">
                  <c:v>44593</c:v>
                </c:pt>
                <c:pt idx="44">
                  <c:v>44621</c:v>
                </c:pt>
                <c:pt idx="45">
                  <c:v>44652</c:v>
                </c:pt>
                <c:pt idx="46">
                  <c:v>44682</c:v>
                </c:pt>
                <c:pt idx="47">
                  <c:v>44713</c:v>
                </c:pt>
                <c:pt idx="48">
                  <c:v>44743</c:v>
                </c:pt>
              </c:numCache>
            </c:numRef>
          </c:cat>
          <c:val>
            <c:numRef>
              <c:f>'APN DNS TPS breakdown'!$B$71:$AX$71</c:f>
              <c:numCache>
                <c:formatCode>#,##0_);\(#,##0\)</c:formatCode>
                <c:ptCount val="49"/>
                <c:pt idx="0">
                  <c:v>80.392700108980719</c:v>
                </c:pt>
                <c:pt idx="1">
                  <c:v>81.483603598889957</c:v>
                </c:pt>
                <c:pt idx="2">
                  <c:v>82.587332989183537</c:v>
                </c:pt>
                <c:pt idx="3">
                  <c:v>83.710608187225958</c:v>
                </c:pt>
                <c:pt idx="4">
                  <c:v>84.853484628222645</c:v>
                </c:pt>
                <c:pt idx="5">
                  <c:v>86.016059648770195</c:v>
                </c:pt>
                <c:pt idx="6">
                  <c:v>87.198467785538227</c:v>
                </c:pt>
                <c:pt idx="7">
                  <c:v>88.400877328629477</c:v>
                </c:pt>
                <c:pt idx="8">
                  <c:v>89.623487628306009</c:v>
                </c:pt>
                <c:pt idx="9">
                  <c:v>90.866526897075559</c:v>
                </c:pt>
                <c:pt idx="10">
                  <c:v>92.130250367966866</c:v>
                </c:pt>
                <c:pt idx="11">
                  <c:v>93.4149387287313</c:v>
                </c:pt>
                <c:pt idx="12">
                  <c:v>94.720896781634877</c:v>
                </c:pt>
                <c:pt idx="13">
                  <c:v>96.048452294322004</c:v>
                </c:pt>
                <c:pt idx="14">
                  <c:v>97.397955016091331</c:v>
                </c:pt>
                <c:pt idx="15">
                  <c:v>98.766118974195066</c:v>
                </c:pt>
                <c:pt idx="16">
                  <c:v>100.15222446894806</c:v>
                </c:pt>
                <c:pt idx="17">
                  <c:v>101.56123993308253</c:v>
                </c:pt>
                <c:pt idx="18">
                  <c:v>102.9935906052044</c:v>
                </c:pt>
                <c:pt idx="19">
                  <c:v>104.4497205315524</c:v>
                </c:pt>
                <c:pt idx="20">
                  <c:v>105.93009224149625</c:v>
                </c:pt>
                <c:pt idx="21">
                  <c:v>107.43518649662948</c:v>
                </c:pt>
                <c:pt idx="22">
                  <c:v>108.96550210625436</c:v>
                </c:pt>
                <c:pt idx="23">
                  <c:v>110.52155580292299</c:v>
                </c:pt>
                <c:pt idx="24">
                  <c:v>112.10388217245399</c:v>
                </c:pt>
                <c:pt idx="25">
                  <c:v>113.71303363351606</c:v>
                </c:pt>
                <c:pt idx="26">
                  <c:v>115.34869737154621</c:v>
                </c:pt>
                <c:pt idx="27">
                  <c:v>117.0090390247062</c:v>
                </c:pt>
                <c:pt idx="28">
                  <c:v>118.69786575601751</c:v>
                </c:pt>
                <c:pt idx="29">
                  <c:v>120.41579934392273</c:v>
                </c:pt>
                <c:pt idx="30">
                  <c:v>122.16347984132969</c:v>
                </c:pt>
                <c:pt idx="31">
                  <c:v>123.94156577638807</c:v>
                </c:pt>
                <c:pt idx="32">
                  <c:v>125.75073438156474</c:v>
                </c:pt>
                <c:pt idx="33">
                  <c:v>127.59168184929092</c:v>
                </c:pt>
                <c:pt idx="34">
                  <c:v>129.46512361267676</c:v>
                </c:pt>
                <c:pt idx="35">
                  <c:v>132.30851655766105</c:v>
                </c:pt>
                <c:pt idx="36">
                  <c:v>134.44205191814083</c:v>
                </c:pt>
                <c:pt idx="37">
                  <c:v>136.61158643040494</c:v>
                </c:pt>
                <c:pt idx="38">
                  <c:v>138.81791292890222</c:v>
                </c:pt>
                <c:pt idx="39">
                  <c:v>141.06184230965033</c:v>
                </c:pt>
                <c:pt idx="40">
                  <c:v>143.3409109390283</c:v>
                </c:pt>
                <c:pt idx="41">
                  <c:v>145.65347042770361</c:v>
                </c:pt>
                <c:pt idx="42">
                  <c:v>148.00025265289085</c:v>
                </c:pt>
                <c:pt idx="43">
                  <c:v>150.38200604990331</c:v>
                </c:pt>
                <c:pt idx="44">
                  <c:v>152.79949599197388</c:v>
                </c:pt>
                <c:pt idx="45">
                  <c:v>155.25350517883649</c:v>
                </c:pt>
                <c:pt idx="46">
                  <c:v>157.74483403427098</c:v>
                </c:pt>
                <c:pt idx="47">
                  <c:v>160.27430111281822</c:v>
                </c:pt>
                <c:pt idx="48">
                  <c:v>162.8427435158778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4A-4441-A0FC-6686B2262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CALEA CACPTY PROJECTION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CALEA!$C$12</c:f>
              <c:strCache>
                <c:ptCount val="1"/>
                <c:pt idx="0">
                  <c:v>THRESHOLD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CALEA!$D$11:$AZ$11</c:f>
              <c:numCache>
                <c:formatCode>[$-409]mmm\-yy;@</c:formatCode>
                <c:ptCount val="49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45444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  <c:pt idx="46">
                  <c:v>44927</c:v>
                </c:pt>
                <c:pt idx="47">
                  <c:v>44958</c:v>
                </c:pt>
                <c:pt idx="48">
                  <c:v>44986</c:v>
                </c:pt>
              </c:numCache>
            </c:numRef>
          </c:cat>
          <c:val>
            <c:numRef>
              <c:f>CALEA!$D$12:$AZ$12</c:f>
              <c:numCache>
                <c:formatCode>#,##0_);\(#,##0\)</c:formatCode>
                <c:ptCount val="4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A-49F6-96BE-EE6A583ABDD4}"/>
            </c:ext>
          </c:extLst>
        </c:ser>
        <c:ser>
          <c:idx val="1"/>
          <c:order val="1"/>
          <c:tx>
            <c:strRef>
              <c:f>CALEA!$C$13</c:f>
              <c:strCache>
                <c:ptCount val="1"/>
                <c:pt idx="0">
                  <c:v>INTERCEPTS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CALEA!$D$11:$AZ$11</c:f>
              <c:numCache>
                <c:formatCode>[$-409]mmm\-yy;@</c:formatCode>
                <c:ptCount val="49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45444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  <c:pt idx="46">
                  <c:v>44927</c:v>
                </c:pt>
                <c:pt idx="47">
                  <c:v>44958</c:v>
                </c:pt>
                <c:pt idx="48">
                  <c:v>44986</c:v>
                </c:pt>
              </c:numCache>
            </c:numRef>
          </c:cat>
          <c:val>
            <c:numRef>
              <c:f>CALEA!$D$13:$AZ$13</c:f>
              <c:numCache>
                <c:formatCode>#,##0_);\(#,##0\)</c:formatCode>
                <c:ptCount val="49"/>
                <c:pt idx="0">
                  <c:v>3</c:v>
                </c:pt>
                <c:pt idx="1">
                  <c:v>3.33</c:v>
                </c:pt>
                <c:pt idx="2">
                  <c:v>3.66</c:v>
                </c:pt>
                <c:pt idx="3">
                  <c:v>3.99</c:v>
                </c:pt>
                <c:pt idx="4">
                  <c:v>4.32</c:v>
                </c:pt>
                <c:pt idx="5">
                  <c:v>4.6500000000000004</c:v>
                </c:pt>
                <c:pt idx="6">
                  <c:v>4.9800000000000004</c:v>
                </c:pt>
                <c:pt idx="7">
                  <c:v>5.3100000000000005</c:v>
                </c:pt>
                <c:pt idx="8">
                  <c:v>5.6400000000000006</c:v>
                </c:pt>
                <c:pt idx="9">
                  <c:v>5.9700000000000006</c:v>
                </c:pt>
                <c:pt idx="10">
                  <c:v>6.3000000000000007</c:v>
                </c:pt>
                <c:pt idx="11">
                  <c:v>6.6300000000000008</c:v>
                </c:pt>
                <c:pt idx="12">
                  <c:v>6.9600000000000009</c:v>
                </c:pt>
                <c:pt idx="13">
                  <c:v>7.2900000000000009</c:v>
                </c:pt>
                <c:pt idx="14">
                  <c:v>7.620000000000001</c:v>
                </c:pt>
                <c:pt idx="15">
                  <c:v>7.9500000000000011</c:v>
                </c:pt>
                <c:pt idx="16">
                  <c:v>8.2800000000000011</c:v>
                </c:pt>
                <c:pt idx="17">
                  <c:v>8.6100000000000012</c:v>
                </c:pt>
                <c:pt idx="18">
                  <c:v>8.9400000000000013</c:v>
                </c:pt>
                <c:pt idx="19">
                  <c:v>9.2700000000000014</c:v>
                </c:pt>
                <c:pt idx="20">
                  <c:v>9.6000000000000014</c:v>
                </c:pt>
                <c:pt idx="21">
                  <c:v>9.9300000000000015</c:v>
                </c:pt>
                <c:pt idx="22">
                  <c:v>10.260000000000002</c:v>
                </c:pt>
                <c:pt idx="23">
                  <c:v>10.590000000000002</c:v>
                </c:pt>
                <c:pt idx="24">
                  <c:v>10.920000000000002</c:v>
                </c:pt>
                <c:pt idx="25">
                  <c:v>11.250000000000002</c:v>
                </c:pt>
                <c:pt idx="26">
                  <c:v>11.580000000000002</c:v>
                </c:pt>
                <c:pt idx="27">
                  <c:v>11.910000000000002</c:v>
                </c:pt>
                <c:pt idx="28">
                  <c:v>12.240000000000002</c:v>
                </c:pt>
                <c:pt idx="29">
                  <c:v>12.570000000000002</c:v>
                </c:pt>
                <c:pt idx="30">
                  <c:v>12.900000000000002</c:v>
                </c:pt>
                <c:pt idx="31">
                  <c:v>13.230000000000002</c:v>
                </c:pt>
                <c:pt idx="32">
                  <c:v>13.560000000000002</c:v>
                </c:pt>
                <c:pt idx="33">
                  <c:v>13.890000000000002</c:v>
                </c:pt>
                <c:pt idx="34">
                  <c:v>14.220000000000002</c:v>
                </c:pt>
                <c:pt idx="35">
                  <c:v>14.550000000000002</c:v>
                </c:pt>
                <c:pt idx="36">
                  <c:v>14.880000000000003</c:v>
                </c:pt>
                <c:pt idx="37">
                  <c:v>15.210000000000003</c:v>
                </c:pt>
                <c:pt idx="38">
                  <c:v>15.540000000000003</c:v>
                </c:pt>
                <c:pt idx="39">
                  <c:v>15.870000000000003</c:v>
                </c:pt>
                <c:pt idx="40">
                  <c:v>16.200000000000003</c:v>
                </c:pt>
                <c:pt idx="41">
                  <c:v>16.53</c:v>
                </c:pt>
                <c:pt idx="42">
                  <c:v>16.86</c:v>
                </c:pt>
                <c:pt idx="43">
                  <c:v>17.189999999999998</c:v>
                </c:pt>
                <c:pt idx="44">
                  <c:v>17.519999999999996</c:v>
                </c:pt>
                <c:pt idx="45">
                  <c:v>17.849999999999994</c:v>
                </c:pt>
                <c:pt idx="46">
                  <c:v>18.179999999999993</c:v>
                </c:pt>
                <c:pt idx="47">
                  <c:v>18.509999999999991</c:v>
                </c:pt>
                <c:pt idx="48">
                  <c:v>18.839999999999989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A-49F6-96BE-EE6A583AB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801344"/>
        <c:axId val="2102989536"/>
      </c:lineChart>
      <c:dateAx>
        <c:axId val="1108801344"/>
        <c:scaling>
          <c:orientation val="minMax"/>
          <c:max val="44986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989536"/>
        <c:crosses val="autoZero"/>
        <c:auto val="1"/>
        <c:lblOffset val="100"/>
        <c:baseTimeUnit val="months"/>
      </c:dateAx>
      <c:valAx>
        <c:axId val="210298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80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POD1 (AT&amp;T) - AAA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371204045486487E-2"/>
          <c:y val="6.5812422099386689E-2"/>
          <c:w val="0.96362879595451356"/>
          <c:h val="0.65755340959738529"/>
        </c:manualLayout>
      </c:layout>
      <c:lineChart>
        <c:grouping val="standard"/>
        <c:varyColors val="0"/>
        <c:ser>
          <c:idx val="0"/>
          <c:order val="0"/>
          <c:tx>
            <c:strRef>
              <c:f>'POD1 AT&amp;T-AAA'!$A$63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AT&amp;T-AAA'!$B$62:$BI$62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AT&amp;T-AAA'!$B$63:$BI$63</c:f>
              <c:numCache>
                <c:formatCode>#,##0_);\(#,##0\)</c:formatCode>
                <c:ptCount val="60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6000</c:v>
                </c:pt>
                <c:pt idx="35">
                  <c:v>6000</c:v>
                </c:pt>
                <c:pt idx="36">
                  <c:v>6000</c:v>
                </c:pt>
                <c:pt idx="37">
                  <c:v>6000</c:v>
                </c:pt>
                <c:pt idx="38">
                  <c:v>6000</c:v>
                </c:pt>
                <c:pt idx="39">
                  <c:v>6000</c:v>
                </c:pt>
                <c:pt idx="40">
                  <c:v>6000</c:v>
                </c:pt>
                <c:pt idx="41">
                  <c:v>7000</c:v>
                </c:pt>
                <c:pt idx="42">
                  <c:v>7000</c:v>
                </c:pt>
                <c:pt idx="43">
                  <c:v>7000</c:v>
                </c:pt>
                <c:pt idx="44">
                  <c:v>7000</c:v>
                </c:pt>
                <c:pt idx="45">
                  <c:v>7000</c:v>
                </c:pt>
                <c:pt idx="46">
                  <c:v>7000</c:v>
                </c:pt>
                <c:pt idx="47">
                  <c:v>8000</c:v>
                </c:pt>
                <c:pt idx="48">
                  <c:v>8000</c:v>
                </c:pt>
                <c:pt idx="49">
                  <c:v>8000</c:v>
                </c:pt>
                <c:pt idx="50">
                  <c:v>8000</c:v>
                </c:pt>
                <c:pt idx="51">
                  <c:v>8000</c:v>
                </c:pt>
                <c:pt idx="52">
                  <c:v>9000</c:v>
                </c:pt>
                <c:pt idx="53">
                  <c:v>9000</c:v>
                </c:pt>
                <c:pt idx="54">
                  <c:v>9000</c:v>
                </c:pt>
                <c:pt idx="55">
                  <c:v>9000</c:v>
                </c:pt>
                <c:pt idx="56">
                  <c:v>9000</c:v>
                </c:pt>
                <c:pt idx="57">
                  <c:v>10000</c:v>
                </c:pt>
                <c:pt idx="58">
                  <c:v>10000</c:v>
                </c:pt>
                <c:pt idx="59">
                  <c:v>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DD-4683-BC4E-B98768932711}"/>
            </c:ext>
          </c:extLst>
        </c:ser>
        <c:ser>
          <c:idx val="2"/>
          <c:order val="1"/>
          <c:tx>
            <c:strRef>
              <c:f>'POD1 AT&amp;T-AAA'!$A$66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AT&amp;T-AAA'!$B$62:$BI$62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AT&amp;T-AAA'!$B$66:$BI$66</c:f>
              <c:numCache>
                <c:formatCode>#,##0_);\(#,##0\)</c:formatCode>
                <c:ptCount val="60"/>
                <c:pt idx="0">
                  <c:v>666.21439198165115</c:v>
                </c:pt>
                <c:pt idx="1">
                  <c:v>666.21439198165115</c:v>
                </c:pt>
                <c:pt idx="2">
                  <c:v>666.21439198165115</c:v>
                </c:pt>
                <c:pt idx="3">
                  <c:v>666.21439198165115</c:v>
                </c:pt>
                <c:pt idx="4">
                  <c:v>666.21439198165115</c:v>
                </c:pt>
                <c:pt idx="5">
                  <c:v>666.21439198165115</c:v>
                </c:pt>
                <c:pt idx="6">
                  <c:v>666.21439198165115</c:v>
                </c:pt>
                <c:pt idx="7">
                  <c:v>666.21439198165115</c:v>
                </c:pt>
                <c:pt idx="8">
                  <c:v>666.21439198165115</c:v>
                </c:pt>
                <c:pt idx="9">
                  <c:v>666.21439198165115</c:v>
                </c:pt>
                <c:pt idx="10">
                  <c:v>666.21439198165115</c:v>
                </c:pt>
                <c:pt idx="11">
                  <c:v>697.08528141449642</c:v>
                </c:pt>
                <c:pt idx="12">
                  <c:v>732.08134175426358</c:v>
                </c:pt>
                <c:pt idx="13">
                  <c:v>758.7984625298734</c:v>
                </c:pt>
                <c:pt idx="14">
                  <c:v>788.76808622095587</c:v>
                </c:pt>
                <c:pt idx="15">
                  <c:v>824.92481136210813</c:v>
                </c:pt>
                <c:pt idx="16">
                  <c:v>862.30878385308597</c:v>
                </c:pt>
                <c:pt idx="17">
                  <c:v>894.9538798984405</c:v>
                </c:pt>
                <c:pt idx="18">
                  <c:v>928.88685707338971</c:v>
                </c:pt>
                <c:pt idx="19">
                  <c:v>957.19224450860918</c:v>
                </c:pt>
                <c:pt idx="20">
                  <c:v>991.94969919117682</c:v>
                </c:pt>
                <c:pt idx="21">
                  <c:v>1028.2042242723337</c:v>
                </c:pt>
                <c:pt idx="22">
                  <c:v>1065.1459341875454</c:v>
                </c:pt>
                <c:pt idx="23">
                  <c:v>1116.265920809084</c:v>
                </c:pt>
                <c:pt idx="24">
                  <c:v>1147.9523188267749</c:v>
                </c:pt>
                <c:pt idx="25">
                  <c:v>1178.5603544845001</c:v>
                </c:pt>
                <c:pt idx="26">
                  <c:v>1191.9973087222065</c:v>
                </c:pt>
                <c:pt idx="27">
                  <c:v>1217.3177161610308</c:v>
                </c:pt>
                <c:pt idx="28">
                  <c:v>1243.5213524439803</c:v>
                </c:pt>
                <c:pt idx="29">
                  <c:v>1270.6070025355837</c:v>
                </c:pt>
                <c:pt idx="30">
                  <c:v>1298.5799485985597</c:v>
                </c:pt>
                <c:pt idx="31">
                  <c:v>1327.4505257787275</c:v>
                </c:pt>
                <c:pt idx="32">
                  <c:v>1357.2330646639064</c:v>
                </c:pt>
                <c:pt idx="33">
                  <c:v>1387.9451185846251</c:v>
                </c:pt>
                <c:pt idx="34">
                  <c:v>1419.606901049686</c:v>
                </c:pt>
                <c:pt idx="35">
                  <c:v>1452.2408783594119</c:v>
                </c:pt>
                <c:pt idx="36">
                  <c:v>1485.8714769336279</c:v>
                </c:pt>
                <c:pt idx="37">
                  <c:v>1520.5248755546218</c:v>
                </c:pt>
                <c:pt idx="38">
                  <c:v>1556.2288605769274</c:v>
                </c:pt>
                <c:pt idx="39">
                  <c:v>1592.9848734053335</c:v>
                </c:pt>
                <c:pt idx="40">
                  <c:v>1630.6668782153376</c:v>
                </c:pt>
                <c:pt idx="41">
                  <c:v>1669.4875337764595</c:v>
                </c:pt>
                <c:pt idx="42">
                  <c:v>1709.4803042125654</c:v>
                </c:pt>
                <c:pt idx="43">
                  <c:v>1750.6800420299614</c:v>
                </c:pt>
                <c:pt idx="44">
                  <c:v>1793.122997210223</c:v>
                </c:pt>
                <c:pt idx="45">
                  <c:v>1836.8468351962754</c:v>
                </c:pt>
                <c:pt idx="46">
                  <c:v>1881.8906618961123</c:v>
                </c:pt>
                <c:pt idx="47">
                  <c:v>1928.2950543332147</c:v>
                </c:pt>
                <c:pt idx="48">
                  <c:v>1976.1020959453954</c:v>
                </c:pt>
                <c:pt idx="49">
                  <c:v>2025.3554158090787</c:v>
                </c:pt>
                <c:pt idx="50">
                  <c:v>2076.1002312696414</c:v>
                </c:pt>
                <c:pt idx="51">
                  <c:v>2128.3833936091924</c:v>
                </c:pt>
                <c:pt idx="52">
                  <c:v>2182.2534364949838</c:v>
                </c:pt>
                <c:pt idx="53">
                  <c:v>2237.7606270348465</c:v>
                </c:pt>
                <c:pt idx="54">
                  <c:v>2294.9570193279906</c:v>
                </c:pt>
                <c:pt idx="55">
                  <c:v>2353.2466830696389</c:v>
                </c:pt>
                <c:pt idx="56">
                  <c:v>2413.3193840530489</c:v>
                </c:pt>
                <c:pt idx="57">
                  <c:v>2475.0621953022896</c:v>
                </c:pt>
                <c:pt idx="58">
                  <c:v>2538.5260105030402</c:v>
                </c:pt>
                <c:pt idx="59">
                  <c:v>2603.7190155485923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DD-4683-BC4E-B98768932711}"/>
            </c:ext>
          </c:extLst>
        </c:ser>
        <c:ser>
          <c:idx val="3"/>
          <c:order val="2"/>
          <c:tx>
            <c:strRef>
              <c:f>'POD1 AT&amp;T-AAA'!$A$67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 AT&amp;T-AAA'!$B$62:$BI$62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43280</c:v>
                </c:pt>
                <c:pt idx="10">
                  <c:v>43281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AT&amp;T-AAA'!$B$67:$BI$67</c:f>
              <c:numCache>
                <c:formatCode>#,##0_);\(#,##0\)</c:formatCode>
                <c:ptCount val="60"/>
                <c:pt idx="0">
                  <c:v>639.21576236069041</c:v>
                </c:pt>
                <c:pt idx="1">
                  <c:v>639.21576236069041</c:v>
                </c:pt>
                <c:pt idx="2">
                  <c:v>639.21576236069041</c:v>
                </c:pt>
                <c:pt idx="3">
                  <c:v>639.21576236069041</c:v>
                </c:pt>
                <c:pt idx="4">
                  <c:v>639.21576236069041</c:v>
                </c:pt>
                <c:pt idx="5">
                  <c:v>639.21576236069041</c:v>
                </c:pt>
                <c:pt idx="6">
                  <c:v>639.21576236069041</c:v>
                </c:pt>
                <c:pt idx="7">
                  <c:v>639.21576236069041</c:v>
                </c:pt>
                <c:pt idx="8">
                  <c:v>639.21576236069041</c:v>
                </c:pt>
                <c:pt idx="9">
                  <c:v>639.21576236069041</c:v>
                </c:pt>
                <c:pt idx="10">
                  <c:v>639.21576236069041</c:v>
                </c:pt>
                <c:pt idx="11">
                  <c:v>668.83559549709662</c:v>
                </c:pt>
                <c:pt idx="12">
                  <c:v>702.41342518517251</c:v>
                </c:pt>
                <c:pt idx="13">
                  <c:v>728.04782295593475</c:v>
                </c:pt>
                <c:pt idx="14">
                  <c:v>756.80291453895461</c:v>
                </c:pt>
                <c:pt idx="15">
                  <c:v>791.49437257969305</c:v>
                </c:pt>
                <c:pt idx="16">
                  <c:v>827.36334323463745</c:v>
                </c:pt>
                <c:pt idx="17">
                  <c:v>858.68548248458637</c:v>
                </c:pt>
                <c:pt idx="18">
                  <c:v>891.24331091806505</c:v>
                </c:pt>
                <c:pt idx="19">
                  <c:v>918.40161014738703</c:v>
                </c:pt>
                <c:pt idx="20">
                  <c:v>951.75050377688206</c:v>
                </c:pt>
                <c:pt idx="21">
                  <c:v>986.53579837228108</c:v>
                </c:pt>
                <c:pt idx="22">
                  <c:v>1021.9804293357771</c:v>
                </c:pt>
                <c:pt idx="23">
                  <c:v>1071.0287561408443</c:v>
                </c:pt>
                <c:pt idx="24">
                  <c:v>1101.4310490200114</c:v>
                </c:pt>
                <c:pt idx="25">
                  <c:v>1130.7986806455001</c:v>
                </c:pt>
                <c:pt idx="26">
                  <c:v>1143.691096435728</c:v>
                </c:pt>
                <c:pt idx="27">
                  <c:v>1167.9853832885658</c:v>
                </c:pt>
                <c:pt idx="28">
                  <c:v>1193.1271057503184</c:v>
                </c:pt>
                <c:pt idx="29">
                  <c:v>1219.1150980253578</c:v>
                </c:pt>
                <c:pt idx="30">
                  <c:v>1245.9544282144482</c:v>
                </c:pt>
                <c:pt idx="31">
                  <c:v>1273.6550126271043</c:v>
                </c:pt>
                <c:pt idx="32">
                  <c:v>1302.2306010978064</c:v>
                </c:pt>
                <c:pt idx="33">
                  <c:v>1331.6980356006857</c:v>
                </c:pt>
                <c:pt idx="34">
                  <c:v>1362.0767104832596</c:v>
                </c:pt>
                <c:pt idx="35">
                  <c:v>1393.3881815892041</c:v>
                </c:pt>
                <c:pt idx="36">
                  <c:v>1425.6558854469972</c:v>
                </c:pt>
                <c:pt idx="37">
                  <c:v>1458.9049399323255</c:v>
                </c:pt>
                <c:pt idx="38">
                  <c:v>1493.1620053455513</c:v>
                </c:pt>
                <c:pt idx="39">
                  <c:v>1528.4284646779035</c:v>
                </c:pt>
                <c:pt idx="40">
                  <c:v>1564.5833897617936</c:v>
                </c:pt>
                <c:pt idx="41">
                  <c:v>1601.8308212770944</c:v>
                </c:pt>
                <c:pt idx="42">
                  <c:v>1640.202867199416</c:v>
                </c:pt>
                <c:pt idx="43">
                  <c:v>1679.7329676220033</c:v>
                </c:pt>
                <c:pt idx="44">
                  <c:v>1720.4559034800723</c:v>
                </c:pt>
                <c:pt idx="45">
                  <c:v>1762.4078138080013</c:v>
                </c:pt>
                <c:pt idx="46">
                  <c:v>1805.6262197297576</c:v>
                </c:pt>
                <c:pt idx="47">
                  <c:v>1850.1500538671985</c:v>
                </c:pt>
                <c:pt idx="48">
                  <c:v>1896.0196942084126</c:v>
                </c:pt>
                <c:pt idx="49">
                  <c:v>1943.2770017424216</c:v>
                </c:pt>
                <c:pt idx="50">
                  <c:v>1991.9653613619021</c:v>
                </c:pt>
                <c:pt idx="51">
                  <c:v>2042.1297256802645</c:v>
                </c:pt>
                <c:pt idx="52">
                  <c:v>2093.8166615166679</c:v>
                </c:pt>
                <c:pt idx="53">
                  <c:v>2147.0743988824133</c:v>
                </c:pt>
                <c:pt idx="54">
                  <c:v>2201.9528823615724</c:v>
                </c:pt>
                <c:pt idx="55">
                  <c:v>2257.8803319856147</c:v>
                </c:pt>
                <c:pt idx="56">
                  <c:v>2315.5185604873404</c:v>
                </c:pt>
                <c:pt idx="57">
                  <c:v>2374.7592173059074</c:v>
                </c:pt>
                <c:pt idx="58">
                  <c:v>2435.6511336381245</c:v>
                </c:pt>
                <c:pt idx="59">
                  <c:v>2498.2021636403774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DD-4683-BC4E-B98768932711}"/>
            </c:ext>
          </c:extLst>
        </c:ser>
        <c:ser>
          <c:idx val="1"/>
          <c:order val="3"/>
          <c:tx>
            <c:strRef>
              <c:f>'POD1 AT&amp;T-AAA'!$A$65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 AT&amp;T-AAA'!$B$65:$BI$65</c:f>
              <c:numCache>
                <c:formatCode>#,##0_);\(#,##0\)</c:formatCode>
                <c:ptCount val="60"/>
                <c:pt idx="0">
                  <c:v>2610.8603086846833</c:v>
                </c:pt>
                <c:pt idx="1">
                  <c:v>2610.8603086846833</c:v>
                </c:pt>
                <c:pt idx="2">
                  <c:v>2610.8603086846833</c:v>
                </c:pt>
                <c:pt idx="3">
                  <c:v>2610.8603086846833</c:v>
                </c:pt>
                <c:pt idx="4">
                  <c:v>2610.8603086846833</c:v>
                </c:pt>
                <c:pt idx="5">
                  <c:v>2610.8603086846833</c:v>
                </c:pt>
                <c:pt idx="6">
                  <c:v>2610.8603086846833</c:v>
                </c:pt>
                <c:pt idx="7">
                  <c:v>2610.8603086846833</c:v>
                </c:pt>
                <c:pt idx="8">
                  <c:v>2610.8603086846833</c:v>
                </c:pt>
                <c:pt idx="9">
                  <c:v>2610.8603086846833</c:v>
                </c:pt>
                <c:pt idx="10">
                  <c:v>2610.8603086846833</c:v>
                </c:pt>
                <c:pt idx="11">
                  <c:v>2731.8417538231861</c:v>
                </c:pt>
                <c:pt idx="12">
                  <c:v>2868.989533878872</c:v>
                </c:pt>
                <c:pt idx="13">
                  <c:v>2973.6925709716161</c:v>
                </c:pt>
                <c:pt idx="14">
                  <c:v>3091.142001519821</c:v>
                </c:pt>
                <c:pt idx="15">
                  <c:v>3232.8383678836026</c:v>
                </c:pt>
                <c:pt idx="16">
                  <c:v>3379.3442541754466</c:v>
                </c:pt>
                <c:pt idx="17">
                  <c:v>3507.2787247660535</c:v>
                </c:pt>
                <c:pt idx="18">
                  <c:v>3640.2603359829095</c:v>
                </c:pt>
                <c:pt idx="19">
                  <c:v>3751.1877093119924</c:v>
                </c:pt>
                <c:pt idx="20">
                  <c:v>3887.4004059361177</c:v>
                </c:pt>
                <c:pt idx="21">
                  <c:v>4029.4800452892296</c:v>
                </c:pt>
                <c:pt idx="22">
                  <c:v>4174.2527270466453</c:v>
                </c:pt>
                <c:pt idx="23">
                  <c:v>4374.5893538998571</c:v>
                </c:pt>
                <c:pt idx="24">
                  <c:v>4498.7667356935726</c:v>
                </c:pt>
                <c:pt idx="25">
                  <c:v>4618.7180702599999</c:v>
                </c:pt>
                <c:pt idx="26">
                  <c:v>4671.3768103158691</c:v>
                </c:pt>
                <c:pt idx="27">
                  <c:v>4770.6061988991933</c:v>
                </c:pt>
                <c:pt idx="28">
                  <c:v>4873.2969163885973</c:v>
                </c:pt>
                <c:pt idx="29">
                  <c:v>4979.4442011218835</c:v>
                </c:pt>
                <c:pt idx="30">
                  <c:v>5089.0687536260157</c:v>
                </c:pt>
                <c:pt idx="31">
                  <c:v>5202.2110768116636</c:v>
                </c:pt>
                <c:pt idx="32">
                  <c:v>5318.9273315234259</c:v>
                </c:pt>
                <c:pt idx="33">
                  <c:v>5439.2863083706216</c:v>
                </c:pt>
                <c:pt idx="34">
                  <c:v>5563.3672230658913</c:v>
                </c:pt>
                <c:pt idx="35">
                  <c:v>5691.2581198972321</c:v>
                </c:pt>
                <c:pt idx="36">
                  <c:v>5823.0547247612503</c:v>
                </c:pt>
                <c:pt idx="37">
                  <c:v>5958.859630973895</c:v>
                </c:pt>
                <c:pt idx="38">
                  <c:v>6098.7817318449579</c:v>
                </c:pt>
                <c:pt idx="39">
                  <c:v>6242.8266761664745</c:v>
                </c:pt>
                <c:pt idx="40">
                  <c:v>6390.5005359542629</c:v>
                </c:pt>
                <c:pt idx="41">
                  <c:v>6542.6367101071082</c:v>
                </c:pt>
                <c:pt idx="42">
                  <c:v>6699.3663428239634</c:v>
                </c:pt>
                <c:pt idx="43">
                  <c:v>6860.8260193039296</c:v>
                </c:pt>
                <c:pt idx="44">
                  <c:v>7027.1578013805902</c:v>
                </c:pt>
                <c:pt idx="45">
                  <c:v>7198.5092980085537</c:v>
                </c:pt>
                <c:pt idx="46">
                  <c:v>7375.0337632517403</c:v>
                </c:pt>
                <c:pt idx="47">
                  <c:v>7556.8902164008268</c:v>
                </c:pt>
                <c:pt idx="48">
                  <c:v>7744.243580307616</c:v>
                </c:pt>
                <c:pt idx="49">
                  <c:v>7937.2648351030002</c:v>
                </c:pt>
                <c:pt idx="50">
                  <c:v>8136.131185263087</c:v>
                </c:pt>
                <c:pt idx="51">
                  <c:v>8341.0262385789138</c:v>
                </c:pt>
                <c:pt idx="52">
                  <c:v>8552.1401960233034</c:v>
                </c:pt>
                <c:pt idx="53">
                  <c:v>8769.6700518345206</c:v>
                </c:pt>
                <c:pt idx="54">
                  <c:v>8993.8198033791268</c:v>
                </c:pt>
                <c:pt idx="55">
                  <c:v>9222.2540301105073</c:v>
                </c:pt>
                <c:pt idx="56">
                  <c:v>9457.6758890807796</c:v>
                </c:pt>
                <c:pt idx="57">
                  <c:v>9699.6428252163932</c:v>
                </c:pt>
                <c:pt idx="58">
                  <c:v>9948.3542882823294</c:v>
                </c:pt>
                <c:pt idx="59">
                  <c:v>10203.84235837794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DD-4683-BC4E-B98768932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30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ROGERS</a:t>
            </a:r>
            <a:r>
              <a:rPr lang="en-US" sz="4400" b="1" u="sng"/>
              <a:t> - </a:t>
            </a:r>
            <a:r>
              <a:rPr lang="en-US" sz="3200" b="1" i="0" u="sng" baseline="0">
                <a:effectLst/>
              </a:rPr>
              <a:t>AAA Capacity Projection per Month - 1 server</a:t>
            </a:r>
            <a:endParaRPr lang="en-US" sz="3000" b="0" i="0" u="none" baseline="0">
              <a:effectLst/>
            </a:endParaRPr>
          </a:p>
        </c:rich>
      </c:tx>
      <c:layout>
        <c:manualLayout>
          <c:xMode val="edge"/>
          <c:yMode val="edge"/>
          <c:x val="0.435480038925853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3000" b="0" i="0" u="none" strike="noStrike" kern="1200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'POD1 - ROGERS'!$A$64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ROGERS'!$B$64:$BI$64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8-4A16-83D4-F4D996F40EF7}"/>
            </c:ext>
          </c:extLst>
        </c:ser>
        <c:ser>
          <c:idx val="2"/>
          <c:order val="1"/>
          <c:tx>
            <c:strRef>
              <c:f>'POD1 - ROGERS'!$A$67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ROGERS'!$B$67:$BI$67</c:f>
              <c:numCache>
                <c:formatCode>#,##0.00_);\(#,##0.00\)</c:formatCode>
                <c:ptCount val="60"/>
                <c:pt idx="0">
                  <c:v>435</c:v>
                </c:pt>
                <c:pt idx="1">
                  <c:v>438</c:v>
                </c:pt>
                <c:pt idx="2">
                  <c:v>433</c:v>
                </c:pt>
                <c:pt idx="3">
                  <c:v>433</c:v>
                </c:pt>
                <c:pt idx="4">
                  <c:v>425</c:v>
                </c:pt>
                <c:pt idx="5">
                  <c:v>425</c:v>
                </c:pt>
                <c:pt idx="6">
                  <c:v>428</c:v>
                </c:pt>
                <c:pt idx="7">
                  <c:v>420</c:v>
                </c:pt>
                <c:pt idx="8">
                  <c:v>428</c:v>
                </c:pt>
                <c:pt idx="9">
                  <c:v>420</c:v>
                </c:pt>
                <c:pt idx="10">
                  <c:v>420</c:v>
                </c:pt>
                <c:pt idx="11">
                  <c:v>420</c:v>
                </c:pt>
                <c:pt idx="12">
                  <c:v>415</c:v>
                </c:pt>
                <c:pt idx="13">
                  <c:v>418</c:v>
                </c:pt>
                <c:pt idx="14">
                  <c:v>415</c:v>
                </c:pt>
                <c:pt idx="15">
                  <c:v>430</c:v>
                </c:pt>
                <c:pt idx="16">
                  <c:v>423</c:v>
                </c:pt>
                <c:pt idx="17">
                  <c:v>405</c:v>
                </c:pt>
                <c:pt idx="18">
                  <c:v>403</c:v>
                </c:pt>
                <c:pt idx="19">
                  <c:v>403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405</c:v>
                </c:pt>
                <c:pt idx="34">
                  <c:v>405</c:v>
                </c:pt>
                <c:pt idx="35">
                  <c:v>408</c:v>
                </c:pt>
                <c:pt idx="36">
                  <c:v>408</c:v>
                </c:pt>
                <c:pt idx="37">
                  <c:v>410</c:v>
                </c:pt>
                <c:pt idx="38">
                  <c:v>413</c:v>
                </c:pt>
                <c:pt idx="39">
                  <c:v>413</c:v>
                </c:pt>
                <c:pt idx="40">
                  <c:v>415</c:v>
                </c:pt>
                <c:pt idx="41">
                  <c:v>418</c:v>
                </c:pt>
                <c:pt idx="42">
                  <c:v>418</c:v>
                </c:pt>
                <c:pt idx="43">
                  <c:v>420</c:v>
                </c:pt>
                <c:pt idx="44">
                  <c:v>423</c:v>
                </c:pt>
                <c:pt idx="45">
                  <c:v>425</c:v>
                </c:pt>
                <c:pt idx="46">
                  <c:v>428</c:v>
                </c:pt>
                <c:pt idx="47">
                  <c:v>430</c:v>
                </c:pt>
                <c:pt idx="48">
                  <c:v>433</c:v>
                </c:pt>
                <c:pt idx="49">
                  <c:v>435</c:v>
                </c:pt>
                <c:pt idx="50">
                  <c:v>438</c:v>
                </c:pt>
                <c:pt idx="51">
                  <c:v>440</c:v>
                </c:pt>
                <c:pt idx="52">
                  <c:v>445</c:v>
                </c:pt>
                <c:pt idx="53">
                  <c:v>448</c:v>
                </c:pt>
                <c:pt idx="54">
                  <c:v>450</c:v>
                </c:pt>
                <c:pt idx="55">
                  <c:v>453</c:v>
                </c:pt>
                <c:pt idx="56">
                  <c:v>455</c:v>
                </c:pt>
                <c:pt idx="57">
                  <c:v>460</c:v>
                </c:pt>
                <c:pt idx="58">
                  <c:v>463</c:v>
                </c:pt>
                <c:pt idx="59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8-4A16-83D4-F4D996F40EF7}"/>
            </c:ext>
          </c:extLst>
        </c:ser>
        <c:ser>
          <c:idx val="3"/>
          <c:order val="2"/>
          <c:tx>
            <c:strRef>
              <c:f>'POD1 - ROGERS'!$A$68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'POD1 - ROGERS'!$B$63:$BI$63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ROGERS'!$B$68:$BI$68</c:f>
              <c:numCache>
                <c:formatCode>#,##0.00_);\(#,##0.00\)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8-4A16-83D4-F4D996F40EF7}"/>
            </c:ext>
          </c:extLst>
        </c:ser>
        <c:ser>
          <c:idx val="1"/>
          <c:order val="3"/>
          <c:tx>
            <c:strRef>
              <c:f>'POD1 - ROGERS'!$A$66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'POD1 - ROGERS'!$B$66:$BI$66</c:f>
              <c:numCache>
                <c:formatCode>#,##0.00_);\(#,##0.00\)</c:formatCode>
                <c:ptCount val="60"/>
                <c:pt idx="0">
                  <c:v>437.5</c:v>
                </c:pt>
                <c:pt idx="1">
                  <c:v>440</c:v>
                </c:pt>
                <c:pt idx="2">
                  <c:v>435</c:v>
                </c:pt>
                <c:pt idx="3">
                  <c:v>435</c:v>
                </c:pt>
                <c:pt idx="4">
                  <c:v>427.5</c:v>
                </c:pt>
                <c:pt idx="5">
                  <c:v>427.5</c:v>
                </c:pt>
                <c:pt idx="6">
                  <c:v>430</c:v>
                </c:pt>
                <c:pt idx="7">
                  <c:v>422.5</c:v>
                </c:pt>
                <c:pt idx="8">
                  <c:v>430</c:v>
                </c:pt>
                <c:pt idx="9">
                  <c:v>422.5</c:v>
                </c:pt>
                <c:pt idx="10">
                  <c:v>422.5</c:v>
                </c:pt>
                <c:pt idx="11">
                  <c:v>422.5</c:v>
                </c:pt>
                <c:pt idx="12">
                  <c:v>417.5</c:v>
                </c:pt>
                <c:pt idx="13">
                  <c:v>420</c:v>
                </c:pt>
                <c:pt idx="14">
                  <c:v>417.5</c:v>
                </c:pt>
                <c:pt idx="15">
                  <c:v>432.5</c:v>
                </c:pt>
                <c:pt idx="16">
                  <c:v>425</c:v>
                </c:pt>
                <c:pt idx="17">
                  <c:v>407.5</c:v>
                </c:pt>
                <c:pt idx="18">
                  <c:v>405</c:v>
                </c:pt>
                <c:pt idx="19">
                  <c:v>405</c:v>
                </c:pt>
                <c:pt idx="20">
                  <c:v>402.5</c:v>
                </c:pt>
                <c:pt idx="21">
                  <c:v>402.5</c:v>
                </c:pt>
                <c:pt idx="22">
                  <c:v>402.5</c:v>
                </c:pt>
                <c:pt idx="23">
                  <c:v>402.5</c:v>
                </c:pt>
                <c:pt idx="24">
                  <c:v>402.5</c:v>
                </c:pt>
                <c:pt idx="25">
                  <c:v>402.5</c:v>
                </c:pt>
                <c:pt idx="26">
                  <c:v>402.5</c:v>
                </c:pt>
                <c:pt idx="27">
                  <c:v>402.5</c:v>
                </c:pt>
                <c:pt idx="28">
                  <c:v>402.5</c:v>
                </c:pt>
                <c:pt idx="29">
                  <c:v>405</c:v>
                </c:pt>
                <c:pt idx="30">
                  <c:v>405</c:v>
                </c:pt>
                <c:pt idx="31">
                  <c:v>405</c:v>
                </c:pt>
                <c:pt idx="32">
                  <c:v>405</c:v>
                </c:pt>
                <c:pt idx="33">
                  <c:v>407.5</c:v>
                </c:pt>
                <c:pt idx="34">
                  <c:v>407.5</c:v>
                </c:pt>
                <c:pt idx="35">
                  <c:v>410</c:v>
                </c:pt>
                <c:pt idx="36">
                  <c:v>410</c:v>
                </c:pt>
                <c:pt idx="37">
                  <c:v>412.5</c:v>
                </c:pt>
                <c:pt idx="38">
                  <c:v>415</c:v>
                </c:pt>
                <c:pt idx="39">
                  <c:v>415</c:v>
                </c:pt>
                <c:pt idx="40">
                  <c:v>417.5</c:v>
                </c:pt>
                <c:pt idx="41">
                  <c:v>420</c:v>
                </c:pt>
                <c:pt idx="42">
                  <c:v>420</c:v>
                </c:pt>
                <c:pt idx="43">
                  <c:v>422.5</c:v>
                </c:pt>
                <c:pt idx="44">
                  <c:v>425</c:v>
                </c:pt>
                <c:pt idx="45">
                  <c:v>427.5</c:v>
                </c:pt>
                <c:pt idx="46">
                  <c:v>430</c:v>
                </c:pt>
                <c:pt idx="47">
                  <c:v>432.5</c:v>
                </c:pt>
                <c:pt idx="48">
                  <c:v>435</c:v>
                </c:pt>
                <c:pt idx="49">
                  <c:v>437.5</c:v>
                </c:pt>
                <c:pt idx="50">
                  <c:v>440</c:v>
                </c:pt>
                <c:pt idx="51">
                  <c:v>442.5</c:v>
                </c:pt>
                <c:pt idx="52">
                  <c:v>447.5</c:v>
                </c:pt>
                <c:pt idx="53">
                  <c:v>450</c:v>
                </c:pt>
                <c:pt idx="54">
                  <c:v>452.5</c:v>
                </c:pt>
                <c:pt idx="55">
                  <c:v>455</c:v>
                </c:pt>
                <c:pt idx="56">
                  <c:v>457.5</c:v>
                </c:pt>
                <c:pt idx="57">
                  <c:v>462.5</c:v>
                </c:pt>
                <c:pt idx="58">
                  <c:v>465</c:v>
                </c:pt>
                <c:pt idx="59">
                  <c:v>467.5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A8-4A16-83D4-F4D996F40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 i="0" u="sng" baseline="0">
                <a:effectLst/>
              </a:rPr>
              <a:t>TEF - AAA Capacity Projection per Month - 1 server</a:t>
            </a:r>
            <a:endParaRPr lang="en-US" sz="3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323787125454178E-2"/>
          <c:y val="6.5812433916365709E-2"/>
          <c:w val="0.96042336065796408"/>
          <c:h val="0.73973346839657461"/>
        </c:manualLayout>
      </c:layout>
      <c:lineChart>
        <c:grouping val="standard"/>
        <c:varyColors val="0"/>
        <c:ser>
          <c:idx val="0"/>
          <c:order val="0"/>
          <c:tx>
            <c:strRef>
              <c:f>'POD1 - TEF'!$A$68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'POD1 - TEF'!$B$67:$BI$67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TEF'!$B$68:$BI$68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3000</c:v>
                </c:pt>
                <c:pt idx="59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5-4D92-AF61-77054D9B4E1A}"/>
            </c:ext>
          </c:extLst>
        </c:ser>
        <c:ser>
          <c:idx val="2"/>
          <c:order val="1"/>
          <c:tx>
            <c:strRef>
              <c:f>'POD1 - TEF'!$A$71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'POD1 - TEF'!$B$67:$BI$67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TEF'!$B$71:$BI$71</c:f>
              <c:numCache>
                <c:formatCode>#,##0.00_);\(#,##0.00\)</c:formatCode>
                <c:ptCount val="6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332</c:v>
                </c:pt>
                <c:pt idx="5">
                  <c:v>337</c:v>
                </c:pt>
                <c:pt idx="6">
                  <c:v>346</c:v>
                </c:pt>
                <c:pt idx="7">
                  <c:v>350</c:v>
                </c:pt>
                <c:pt idx="8">
                  <c:v>357</c:v>
                </c:pt>
                <c:pt idx="9">
                  <c:v>364</c:v>
                </c:pt>
                <c:pt idx="10">
                  <c:v>369</c:v>
                </c:pt>
                <c:pt idx="11">
                  <c:v>369</c:v>
                </c:pt>
                <c:pt idx="12">
                  <c:v>376</c:v>
                </c:pt>
                <c:pt idx="13">
                  <c:v>382</c:v>
                </c:pt>
                <c:pt idx="14">
                  <c:v>388</c:v>
                </c:pt>
                <c:pt idx="15">
                  <c:v>393</c:v>
                </c:pt>
                <c:pt idx="16">
                  <c:v>413</c:v>
                </c:pt>
                <c:pt idx="17">
                  <c:v>416</c:v>
                </c:pt>
                <c:pt idx="18">
                  <c:v>421</c:v>
                </c:pt>
                <c:pt idx="19">
                  <c:v>427</c:v>
                </c:pt>
                <c:pt idx="20">
                  <c:v>433</c:v>
                </c:pt>
                <c:pt idx="21">
                  <c:v>548</c:v>
                </c:pt>
                <c:pt idx="22">
                  <c:v>556</c:v>
                </c:pt>
                <c:pt idx="23">
                  <c:v>564</c:v>
                </c:pt>
                <c:pt idx="24">
                  <c:v>571</c:v>
                </c:pt>
                <c:pt idx="25">
                  <c:v>581</c:v>
                </c:pt>
                <c:pt idx="26">
                  <c:v>589</c:v>
                </c:pt>
                <c:pt idx="27">
                  <c:v>598</c:v>
                </c:pt>
                <c:pt idx="28">
                  <c:v>607</c:v>
                </c:pt>
                <c:pt idx="29">
                  <c:v>617</c:v>
                </c:pt>
                <c:pt idx="30">
                  <c:v>627</c:v>
                </c:pt>
                <c:pt idx="31">
                  <c:v>637</c:v>
                </c:pt>
                <c:pt idx="32">
                  <c:v>648</c:v>
                </c:pt>
                <c:pt idx="33">
                  <c:v>658</c:v>
                </c:pt>
                <c:pt idx="34">
                  <c:v>669</c:v>
                </c:pt>
                <c:pt idx="35">
                  <c:v>681</c:v>
                </c:pt>
                <c:pt idx="36">
                  <c:v>692</c:v>
                </c:pt>
                <c:pt idx="37">
                  <c:v>704</c:v>
                </c:pt>
                <c:pt idx="38">
                  <c:v>716</c:v>
                </c:pt>
                <c:pt idx="39">
                  <c:v>729</c:v>
                </c:pt>
                <c:pt idx="40">
                  <c:v>742</c:v>
                </c:pt>
                <c:pt idx="41">
                  <c:v>755</c:v>
                </c:pt>
                <c:pt idx="42">
                  <c:v>770</c:v>
                </c:pt>
                <c:pt idx="43">
                  <c:v>784</c:v>
                </c:pt>
                <c:pt idx="44">
                  <c:v>799</c:v>
                </c:pt>
                <c:pt idx="45">
                  <c:v>815</c:v>
                </c:pt>
                <c:pt idx="46">
                  <c:v>830</c:v>
                </c:pt>
                <c:pt idx="47">
                  <c:v>846</c:v>
                </c:pt>
                <c:pt idx="48">
                  <c:v>863</c:v>
                </c:pt>
                <c:pt idx="49">
                  <c:v>880</c:v>
                </c:pt>
                <c:pt idx="50">
                  <c:v>897</c:v>
                </c:pt>
                <c:pt idx="51">
                  <c:v>916</c:v>
                </c:pt>
                <c:pt idx="52">
                  <c:v>934</c:v>
                </c:pt>
                <c:pt idx="53">
                  <c:v>952</c:v>
                </c:pt>
                <c:pt idx="54">
                  <c:v>972</c:v>
                </c:pt>
                <c:pt idx="55">
                  <c:v>992</c:v>
                </c:pt>
                <c:pt idx="56">
                  <c:v>1012</c:v>
                </c:pt>
                <c:pt idx="57">
                  <c:v>1033</c:v>
                </c:pt>
                <c:pt idx="58">
                  <c:v>1054</c:v>
                </c:pt>
                <c:pt idx="59">
                  <c:v>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5-4D92-AF61-77054D9B4E1A}"/>
            </c:ext>
          </c:extLst>
        </c:ser>
        <c:ser>
          <c:idx val="3"/>
          <c:order val="2"/>
          <c:tx>
            <c:strRef>
              <c:f>'POD1 - TEF'!$A$72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'POD1 - TEF'!$B$67:$BI$67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'POD1 - TEF'!$B$72:$BI$72</c:f>
              <c:numCache>
                <c:formatCode>#,##0.00_);\(#,##0.00\)</c:formatCode>
                <c:ptCount val="60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300</c:v>
                </c:pt>
                <c:pt idx="5">
                  <c:v>305</c:v>
                </c:pt>
                <c:pt idx="6">
                  <c:v>312</c:v>
                </c:pt>
                <c:pt idx="7">
                  <c:v>316</c:v>
                </c:pt>
                <c:pt idx="8">
                  <c:v>323</c:v>
                </c:pt>
                <c:pt idx="9">
                  <c:v>328</c:v>
                </c:pt>
                <c:pt idx="10">
                  <c:v>333</c:v>
                </c:pt>
                <c:pt idx="11">
                  <c:v>333</c:v>
                </c:pt>
                <c:pt idx="12">
                  <c:v>340</c:v>
                </c:pt>
                <c:pt idx="13">
                  <c:v>344</c:v>
                </c:pt>
                <c:pt idx="14">
                  <c:v>350</c:v>
                </c:pt>
                <c:pt idx="15">
                  <c:v>355</c:v>
                </c:pt>
                <c:pt idx="16">
                  <c:v>373</c:v>
                </c:pt>
                <c:pt idx="17">
                  <c:v>376</c:v>
                </c:pt>
                <c:pt idx="18">
                  <c:v>381</c:v>
                </c:pt>
                <c:pt idx="19">
                  <c:v>385</c:v>
                </c:pt>
                <c:pt idx="20">
                  <c:v>391</c:v>
                </c:pt>
                <c:pt idx="21">
                  <c:v>495</c:v>
                </c:pt>
                <c:pt idx="22">
                  <c:v>502</c:v>
                </c:pt>
                <c:pt idx="23">
                  <c:v>509</c:v>
                </c:pt>
                <c:pt idx="24">
                  <c:v>516</c:v>
                </c:pt>
                <c:pt idx="25">
                  <c:v>524</c:v>
                </c:pt>
                <c:pt idx="26">
                  <c:v>531</c:v>
                </c:pt>
                <c:pt idx="27">
                  <c:v>540</c:v>
                </c:pt>
                <c:pt idx="28">
                  <c:v>548</c:v>
                </c:pt>
                <c:pt idx="29">
                  <c:v>558</c:v>
                </c:pt>
                <c:pt idx="30">
                  <c:v>566</c:v>
                </c:pt>
                <c:pt idx="31">
                  <c:v>575</c:v>
                </c:pt>
                <c:pt idx="32">
                  <c:v>585</c:v>
                </c:pt>
                <c:pt idx="33">
                  <c:v>594</c:v>
                </c:pt>
                <c:pt idx="34">
                  <c:v>604</c:v>
                </c:pt>
                <c:pt idx="35">
                  <c:v>614</c:v>
                </c:pt>
                <c:pt idx="36">
                  <c:v>625</c:v>
                </c:pt>
                <c:pt idx="37">
                  <c:v>636</c:v>
                </c:pt>
                <c:pt idx="38">
                  <c:v>647</c:v>
                </c:pt>
                <c:pt idx="39">
                  <c:v>658</c:v>
                </c:pt>
                <c:pt idx="40">
                  <c:v>670</c:v>
                </c:pt>
                <c:pt idx="41">
                  <c:v>682</c:v>
                </c:pt>
                <c:pt idx="42">
                  <c:v>695</c:v>
                </c:pt>
                <c:pt idx="43">
                  <c:v>708</c:v>
                </c:pt>
                <c:pt idx="44">
                  <c:v>721</c:v>
                </c:pt>
                <c:pt idx="45">
                  <c:v>735</c:v>
                </c:pt>
                <c:pt idx="46">
                  <c:v>750</c:v>
                </c:pt>
                <c:pt idx="47">
                  <c:v>764</c:v>
                </c:pt>
                <c:pt idx="48">
                  <c:v>779</c:v>
                </c:pt>
                <c:pt idx="49">
                  <c:v>795</c:v>
                </c:pt>
                <c:pt idx="50">
                  <c:v>810</c:v>
                </c:pt>
                <c:pt idx="51">
                  <c:v>827</c:v>
                </c:pt>
                <c:pt idx="52">
                  <c:v>843</c:v>
                </c:pt>
                <c:pt idx="53">
                  <c:v>860</c:v>
                </c:pt>
                <c:pt idx="54">
                  <c:v>878</c:v>
                </c:pt>
                <c:pt idx="55">
                  <c:v>896</c:v>
                </c:pt>
                <c:pt idx="56">
                  <c:v>913</c:v>
                </c:pt>
                <c:pt idx="57">
                  <c:v>932</c:v>
                </c:pt>
                <c:pt idx="58">
                  <c:v>951</c:v>
                </c:pt>
                <c:pt idx="59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45-4D92-AF61-77054D9B4E1A}"/>
            </c:ext>
          </c:extLst>
        </c:ser>
        <c:ser>
          <c:idx val="1"/>
          <c:order val="3"/>
          <c:tx>
            <c:strRef>
              <c:f>'POD1 - TEF'!$A$70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'POD1 - TEF'!$B$70:$BI$70</c:f>
              <c:numCache>
                <c:formatCode>#,##0.00_);\(#,##0.00\)</c:formatCode>
                <c:ptCount val="60"/>
                <c:pt idx="0">
                  <c:v>152</c:v>
                </c:pt>
                <c:pt idx="1">
                  <c:v>152</c:v>
                </c:pt>
                <c:pt idx="2">
                  <c:v>152</c:v>
                </c:pt>
                <c:pt idx="3">
                  <c:v>152</c:v>
                </c:pt>
                <c:pt idx="4">
                  <c:v>632</c:v>
                </c:pt>
                <c:pt idx="5">
                  <c:v>642</c:v>
                </c:pt>
                <c:pt idx="6">
                  <c:v>658</c:v>
                </c:pt>
                <c:pt idx="7">
                  <c:v>666</c:v>
                </c:pt>
                <c:pt idx="8">
                  <c:v>680</c:v>
                </c:pt>
                <c:pt idx="9">
                  <c:v>692</c:v>
                </c:pt>
                <c:pt idx="10">
                  <c:v>702</c:v>
                </c:pt>
                <c:pt idx="11">
                  <c:v>702</c:v>
                </c:pt>
                <c:pt idx="12">
                  <c:v>716</c:v>
                </c:pt>
                <c:pt idx="13">
                  <c:v>726</c:v>
                </c:pt>
                <c:pt idx="14">
                  <c:v>738</c:v>
                </c:pt>
                <c:pt idx="15">
                  <c:v>748</c:v>
                </c:pt>
                <c:pt idx="16">
                  <c:v>786</c:v>
                </c:pt>
                <c:pt idx="17">
                  <c:v>792</c:v>
                </c:pt>
                <c:pt idx="18">
                  <c:v>802</c:v>
                </c:pt>
                <c:pt idx="19">
                  <c:v>812</c:v>
                </c:pt>
                <c:pt idx="20">
                  <c:v>824</c:v>
                </c:pt>
                <c:pt idx="21">
                  <c:v>1042.5</c:v>
                </c:pt>
                <c:pt idx="22">
                  <c:v>1057.5</c:v>
                </c:pt>
                <c:pt idx="23">
                  <c:v>1072.5</c:v>
                </c:pt>
                <c:pt idx="24">
                  <c:v>1087.5</c:v>
                </c:pt>
                <c:pt idx="25">
                  <c:v>1105</c:v>
                </c:pt>
                <c:pt idx="26">
                  <c:v>1120</c:v>
                </c:pt>
                <c:pt idx="27">
                  <c:v>1137.5</c:v>
                </c:pt>
                <c:pt idx="28">
                  <c:v>1155</c:v>
                </c:pt>
                <c:pt idx="29">
                  <c:v>1175</c:v>
                </c:pt>
                <c:pt idx="30">
                  <c:v>1192.5</c:v>
                </c:pt>
                <c:pt idx="31">
                  <c:v>1212.5</c:v>
                </c:pt>
                <c:pt idx="32">
                  <c:v>1232.5</c:v>
                </c:pt>
                <c:pt idx="33">
                  <c:v>1252.5</c:v>
                </c:pt>
                <c:pt idx="34">
                  <c:v>1272.5</c:v>
                </c:pt>
                <c:pt idx="35">
                  <c:v>1295</c:v>
                </c:pt>
                <c:pt idx="36">
                  <c:v>1317.5</c:v>
                </c:pt>
                <c:pt idx="37">
                  <c:v>1340</c:v>
                </c:pt>
                <c:pt idx="38">
                  <c:v>1362.5</c:v>
                </c:pt>
                <c:pt idx="39">
                  <c:v>1387.5</c:v>
                </c:pt>
                <c:pt idx="40">
                  <c:v>1412.5</c:v>
                </c:pt>
                <c:pt idx="41">
                  <c:v>1437.5</c:v>
                </c:pt>
                <c:pt idx="42">
                  <c:v>1465</c:v>
                </c:pt>
                <c:pt idx="43">
                  <c:v>1492.5</c:v>
                </c:pt>
                <c:pt idx="44">
                  <c:v>1520</c:v>
                </c:pt>
                <c:pt idx="45">
                  <c:v>1550</c:v>
                </c:pt>
                <c:pt idx="46">
                  <c:v>1580</c:v>
                </c:pt>
                <c:pt idx="47">
                  <c:v>1610</c:v>
                </c:pt>
                <c:pt idx="48">
                  <c:v>1642.5</c:v>
                </c:pt>
                <c:pt idx="49">
                  <c:v>1675</c:v>
                </c:pt>
                <c:pt idx="50">
                  <c:v>1707.5</c:v>
                </c:pt>
                <c:pt idx="51">
                  <c:v>1742.5</c:v>
                </c:pt>
                <c:pt idx="52">
                  <c:v>1777.5</c:v>
                </c:pt>
                <c:pt idx="53">
                  <c:v>1812.5</c:v>
                </c:pt>
                <c:pt idx="54">
                  <c:v>1850</c:v>
                </c:pt>
                <c:pt idx="55">
                  <c:v>1887.5</c:v>
                </c:pt>
                <c:pt idx="56">
                  <c:v>1925</c:v>
                </c:pt>
                <c:pt idx="57">
                  <c:v>1965</c:v>
                </c:pt>
                <c:pt idx="58">
                  <c:v>2005</c:v>
                </c:pt>
                <c:pt idx="59">
                  <c:v>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45-4D92-AF61-77054D9B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POD1_AAA_COMMON_POOL</a:t>
            </a:r>
            <a:r>
              <a:rPr lang="en-US" baseline="0"/>
              <a:t> </a:t>
            </a:r>
            <a:r>
              <a:rPr lang="en-US"/>
              <a:t>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'POD1-COMMON_POOL'!$A$70</c:f>
              <c:strCache>
                <c:ptCount val="1"/>
                <c:pt idx="0">
                  <c:v>THRESHOLD</c:v>
                </c:pt>
              </c:strCache>
            </c:strRef>
          </c:tx>
          <c:spPr>
            <a:ln w="444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'POD1-COMMON_POOL'!$B$69:$BI$69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'POD1-COMMON_POOL'!$B$70:$BI$70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3000</c:v>
                </c:pt>
                <c:pt idx="11">
                  <c:v>3000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3000</c:v>
                </c:pt>
                <c:pt idx="23">
                  <c:v>3000</c:v>
                </c:pt>
                <c:pt idx="24">
                  <c:v>3000</c:v>
                </c:pt>
                <c:pt idx="25">
                  <c:v>3000</c:v>
                </c:pt>
                <c:pt idx="26">
                  <c:v>3000</c:v>
                </c:pt>
                <c:pt idx="27">
                  <c:v>3000</c:v>
                </c:pt>
                <c:pt idx="28">
                  <c:v>3000</c:v>
                </c:pt>
                <c:pt idx="29">
                  <c:v>3000</c:v>
                </c:pt>
                <c:pt idx="30">
                  <c:v>3000</c:v>
                </c:pt>
                <c:pt idx="31">
                  <c:v>3000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3000</c:v>
                </c:pt>
                <c:pt idx="37">
                  <c:v>3000</c:v>
                </c:pt>
                <c:pt idx="38">
                  <c:v>3000</c:v>
                </c:pt>
                <c:pt idx="39">
                  <c:v>3000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3000</c:v>
                </c:pt>
                <c:pt idx="45">
                  <c:v>3000</c:v>
                </c:pt>
                <c:pt idx="46">
                  <c:v>3000</c:v>
                </c:pt>
                <c:pt idx="47">
                  <c:v>3000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3000</c:v>
                </c:pt>
                <c:pt idx="53">
                  <c:v>3000</c:v>
                </c:pt>
                <c:pt idx="54">
                  <c:v>3000</c:v>
                </c:pt>
                <c:pt idx="55">
                  <c:v>3000</c:v>
                </c:pt>
                <c:pt idx="56">
                  <c:v>3000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5-45BB-B79D-BC1E38468444}"/>
            </c:ext>
          </c:extLst>
        </c:ser>
        <c:ser>
          <c:idx val="2"/>
          <c:order val="1"/>
          <c:tx>
            <c:strRef>
              <c:f>'POD1-COMMON_POOL'!$A$73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4445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'POD1-COMMON_POOL'!$B$69:$BI$69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'POD1-COMMON_POOL'!$B$73:$BI$73</c:f>
              <c:numCache>
                <c:formatCode>#,##0.00_);\(#,##0.00\)</c:formatCode>
                <c:ptCount val="60"/>
                <c:pt idx="0">
                  <c:v>1125</c:v>
                </c:pt>
                <c:pt idx="1">
                  <c:v>1149</c:v>
                </c:pt>
                <c:pt idx="2">
                  <c:v>1184</c:v>
                </c:pt>
                <c:pt idx="3">
                  <c:v>1219</c:v>
                </c:pt>
                <c:pt idx="4">
                  <c:v>1252</c:v>
                </c:pt>
                <c:pt idx="5">
                  <c:v>1278</c:v>
                </c:pt>
                <c:pt idx="6">
                  <c:v>1337</c:v>
                </c:pt>
                <c:pt idx="7">
                  <c:v>1363</c:v>
                </c:pt>
                <c:pt idx="8">
                  <c:v>1400</c:v>
                </c:pt>
                <c:pt idx="9">
                  <c:v>1464</c:v>
                </c:pt>
                <c:pt idx="10">
                  <c:v>2022</c:v>
                </c:pt>
                <c:pt idx="11">
                  <c:v>2022</c:v>
                </c:pt>
                <c:pt idx="12">
                  <c:v>1524</c:v>
                </c:pt>
                <c:pt idx="13">
                  <c:v>1569</c:v>
                </c:pt>
                <c:pt idx="14">
                  <c:v>1611</c:v>
                </c:pt>
                <c:pt idx="15">
                  <c:v>1673</c:v>
                </c:pt>
                <c:pt idx="16">
                  <c:v>1743</c:v>
                </c:pt>
                <c:pt idx="17">
                  <c:v>1814</c:v>
                </c:pt>
                <c:pt idx="18">
                  <c:v>1793</c:v>
                </c:pt>
                <c:pt idx="19">
                  <c:v>1776</c:v>
                </c:pt>
                <c:pt idx="20">
                  <c:v>1759</c:v>
                </c:pt>
                <c:pt idx="21">
                  <c:v>2111</c:v>
                </c:pt>
                <c:pt idx="22">
                  <c:v>2166</c:v>
                </c:pt>
                <c:pt idx="23">
                  <c:v>2153</c:v>
                </c:pt>
                <c:pt idx="24">
                  <c:v>2144</c:v>
                </c:pt>
                <c:pt idx="25">
                  <c:v>2135</c:v>
                </c:pt>
                <c:pt idx="26">
                  <c:v>2126</c:v>
                </c:pt>
                <c:pt idx="27">
                  <c:v>2122</c:v>
                </c:pt>
                <c:pt idx="28">
                  <c:v>2120</c:v>
                </c:pt>
                <c:pt idx="29">
                  <c:v>2118</c:v>
                </c:pt>
                <c:pt idx="30">
                  <c:v>2118</c:v>
                </c:pt>
                <c:pt idx="31">
                  <c:v>2120</c:v>
                </c:pt>
                <c:pt idx="32">
                  <c:v>2122</c:v>
                </c:pt>
                <c:pt idx="33">
                  <c:v>2126</c:v>
                </c:pt>
                <c:pt idx="34">
                  <c:v>2133</c:v>
                </c:pt>
                <c:pt idx="35">
                  <c:v>2142</c:v>
                </c:pt>
                <c:pt idx="36">
                  <c:v>2150</c:v>
                </c:pt>
                <c:pt idx="37">
                  <c:v>2161</c:v>
                </c:pt>
                <c:pt idx="38">
                  <c:v>2172</c:v>
                </c:pt>
                <c:pt idx="39">
                  <c:v>2185</c:v>
                </c:pt>
                <c:pt idx="40">
                  <c:v>2200</c:v>
                </c:pt>
                <c:pt idx="41">
                  <c:v>2216</c:v>
                </c:pt>
                <c:pt idx="42">
                  <c:v>2233</c:v>
                </c:pt>
                <c:pt idx="43">
                  <c:v>2251</c:v>
                </c:pt>
                <c:pt idx="44">
                  <c:v>2270</c:v>
                </c:pt>
                <c:pt idx="45">
                  <c:v>2290</c:v>
                </c:pt>
                <c:pt idx="46">
                  <c:v>2311</c:v>
                </c:pt>
                <c:pt idx="47">
                  <c:v>2335</c:v>
                </c:pt>
                <c:pt idx="48">
                  <c:v>2359</c:v>
                </c:pt>
                <c:pt idx="49">
                  <c:v>2385</c:v>
                </c:pt>
                <c:pt idx="50">
                  <c:v>2412</c:v>
                </c:pt>
                <c:pt idx="51">
                  <c:v>2440</c:v>
                </c:pt>
                <c:pt idx="52">
                  <c:v>2468</c:v>
                </c:pt>
                <c:pt idx="53">
                  <c:v>2496</c:v>
                </c:pt>
                <c:pt idx="54">
                  <c:v>2525</c:v>
                </c:pt>
                <c:pt idx="55">
                  <c:v>2555</c:v>
                </c:pt>
                <c:pt idx="56">
                  <c:v>2584</c:v>
                </c:pt>
                <c:pt idx="57">
                  <c:v>2614</c:v>
                </c:pt>
                <c:pt idx="58">
                  <c:v>2647</c:v>
                </c:pt>
                <c:pt idx="59">
                  <c:v>2677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5-45BB-B79D-BC1E38468444}"/>
            </c:ext>
          </c:extLst>
        </c:ser>
        <c:ser>
          <c:idx val="3"/>
          <c:order val="2"/>
          <c:tx>
            <c:strRef>
              <c:f>'POD1-COMMON_POOL'!$A$74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4445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'POD1-COMMON_POOL'!$B$69:$BI$69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'POD1-COMMON_POOL'!$B$74:$BI$74</c:f>
              <c:numCache>
                <c:formatCode>#,##0.00_);\(#,##0.00\)</c:formatCode>
                <c:ptCount val="60"/>
                <c:pt idx="0">
                  <c:v>167</c:v>
                </c:pt>
                <c:pt idx="1">
                  <c:v>171</c:v>
                </c:pt>
                <c:pt idx="2">
                  <c:v>176</c:v>
                </c:pt>
                <c:pt idx="3">
                  <c:v>181</c:v>
                </c:pt>
                <c:pt idx="4">
                  <c:v>186</c:v>
                </c:pt>
                <c:pt idx="5">
                  <c:v>190</c:v>
                </c:pt>
                <c:pt idx="6">
                  <c:v>199</c:v>
                </c:pt>
                <c:pt idx="7">
                  <c:v>203</c:v>
                </c:pt>
                <c:pt idx="8">
                  <c:v>208</c:v>
                </c:pt>
                <c:pt idx="9">
                  <c:v>218</c:v>
                </c:pt>
                <c:pt idx="10">
                  <c:v>300</c:v>
                </c:pt>
                <c:pt idx="11">
                  <c:v>300</c:v>
                </c:pt>
                <c:pt idx="12">
                  <c:v>226</c:v>
                </c:pt>
                <c:pt idx="13">
                  <c:v>233</c:v>
                </c:pt>
                <c:pt idx="14">
                  <c:v>239</c:v>
                </c:pt>
                <c:pt idx="15">
                  <c:v>249</c:v>
                </c:pt>
                <c:pt idx="16">
                  <c:v>259</c:v>
                </c:pt>
                <c:pt idx="17">
                  <c:v>270</c:v>
                </c:pt>
                <c:pt idx="18">
                  <c:v>267</c:v>
                </c:pt>
                <c:pt idx="19">
                  <c:v>264</c:v>
                </c:pt>
                <c:pt idx="20">
                  <c:v>261</c:v>
                </c:pt>
                <c:pt idx="21">
                  <c:v>314</c:v>
                </c:pt>
                <c:pt idx="22">
                  <c:v>322</c:v>
                </c:pt>
                <c:pt idx="23">
                  <c:v>320</c:v>
                </c:pt>
                <c:pt idx="24">
                  <c:v>319</c:v>
                </c:pt>
                <c:pt idx="25">
                  <c:v>317</c:v>
                </c:pt>
                <c:pt idx="26">
                  <c:v>316</c:v>
                </c:pt>
                <c:pt idx="27">
                  <c:v>315</c:v>
                </c:pt>
                <c:pt idx="28">
                  <c:v>315</c:v>
                </c:pt>
                <c:pt idx="29">
                  <c:v>315</c:v>
                </c:pt>
                <c:pt idx="30">
                  <c:v>315</c:v>
                </c:pt>
                <c:pt idx="31">
                  <c:v>315</c:v>
                </c:pt>
                <c:pt idx="32">
                  <c:v>315</c:v>
                </c:pt>
                <c:pt idx="33">
                  <c:v>316</c:v>
                </c:pt>
                <c:pt idx="34">
                  <c:v>317</c:v>
                </c:pt>
                <c:pt idx="35">
                  <c:v>318</c:v>
                </c:pt>
                <c:pt idx="36">
                  <c:v>320</c:v>
                </c:pt>
                <c:pt idx="37">
                  <c:v>321</c:v>
                </c:pt>
                <c:pt idx="38">
                  <c:v>323</c:v>
                </c:pt>
                <c:pt idx="39">
                  <c:v>325</c:v>
                </c:pt>
                <c:pt idx="40">
                  <c:v>327</c:v>
                </c:pt>
                <c:pt idx="41">
                  <c:v>329</c:v>
                </c:pt>
                <c:pt idx="42">
                  <c:v>332</c:v>
                </c:pt>
                <c:pt idx="43">
                  <c:v>334</c:v>
                </c:pt>
                <c:pt idx="44">
                  <c:v>337</c:v>
                </c:pt>
                <c:pt idx="45">
                  <c:v>340</c:v>
                </c:pt>
                <c:pt idx="46">
                  <c:v>344</c:v>
                </c:pt>
                <c:pt idx="47">
                  <c:v>347</c:v>
                </c:pt>
                <c:pt idx="48">
                  <c:v>351</c:v>
                </c:pt>
                <c:pt idx="49">
                  <c:v>355</c:v>
                </c:pt>
                <c:pt idx="50">
                  <c:v>358</c:v>
                </c:pt>
                <c:pt idx="51">
                  <c:v>363</c:v>
                </c:pt>
                <c:pt idx="52">
                  <c:v>367</c:v>
                </c:pt>
                <c:pt idx="53">
                  <c:v>371</c:v>
                </c:pt>
                <c:pt idx="54">
                  <c:v>375</c:v>
                </c:pt>
                <c:pt idx="55">
                  <c:v>380</c:v>
                </c:pt>
                <c:pt idx="56">
                  <c:v>384</c:v>
                </c:pt>
                <c:pt idx="57">
                  <c:v>388</c:v>
                </c:pt>
                <c:pt idx="58">
                  <c:v>393</c:v>
                </c:pt>
                <c:pt idx="59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35-45BB-B79D-BC1E38468444}"/>
            </c:ext>
          </c:extLst>
        </c:ser>
        <c:ser>
          <c:idx val="1"/>
          <c:order val="3"/>
          <c:tx>
            <c:strRef>
              <c:f>'POD1-COMMON_POOL'!$A$72</c:f>
              <c:strCache>
                <c:ptCount val="1"/>
                <c:pt idx="0">
                  <c:v>Failover TPS</c:v>
                </c:pt>
              </c:strCache>
            </c:strRef>
          </c:tx>
          <c:spPr>
            <a:ln w="444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'POD1-COMMON_POOL'!$B$72:$BI$72</c:f>
              <c:numCache>
                <c:formatCode>#,##0.00_);\(#,##0.00\)</c:formatCode>
                <c:ptCount val="60"/>
                <c:pt idx="0">
                  <c:v>1292</c:v>
                </c:pt>
                <c:pt idx="1">
                  <c:v>1320</c:v>
                </c:pt>
                <c:pt idx="2">
                  <c:v>1360</c:v>
                </c:pt>
                <c:pt idx="3">
                  <c:v>1400</c:v>
                </c:pt>
                <c:pt idx="4">
                  <c:v>1438</c:v>
                </c:pt>
                <c:pt idx="5">
                  <c:v>1468</c:v>
                </c:pt>
                <c:pt idx="6">
                  <c:v>1536</c:v>
                </c:pt>
                <c:pt idx="7">
                  <c:v>1566</c:v>
                </c:pt>
                <c:pt idx="8">
                  <c:v>1608</c:v>
                </c:pt>
                <c:pt idx="9">
                  <c:v>1682</c:v>
                </c:pt>
                <c:pt idx="10">
                  <c:v>2322</c:v>
                </c:pt>
                <c:pt idx="11">
                  <c:v>2322</c:v>
                </c:pt>
                <c:pt idx="12">
                  <c:v>1750</c:v>
                </c:pt>
                <c:pt idx="13">
                  <c:v>1802</c:v>
                </c:pt>
                <c:pt idx="14">
                  <c:v>1850</c:v>
                </c:pt>
                <c:pt idx="15">
                  <c:v>1922</c:v>
                </c:pt>
                <c:pt idx="16">
                  <c:v>2002</c:v>
                </c:pt>
                <c:pt idx="17">
                  <c:v>2084</c:v>
                </c:pt>
                <c:pt idx="18">
                  <c:v>2060</c:v>
                </c:pt>
                <c:pt idx="19">
                  <c:v>2040</c:v>
                </c:pt>
                <c:pt idx="20">
                  <c:v>2020</c:v>
                </c:pt>
                <c:pt idx="21">
                  <c:v>2425</c:v>
                </c:pt>
                <c:pt idx="22">
                  <c:v>2487.5</c:v>
                </c:pt>
                <c:pt idx="23">
                  <c:v>2472.5</c:v>
                </c:pt>
                <c:pt idx="24">
                  <c:v>2462.5</c:v>
                </c:pt>
                <c:pt idx="25">
                  <c:v>2452.5</c:v>
                </c:pt>
                <c:pt idx="26">
                  <c:v>2442.5</c:v>
                </c:pt>
                <c:pt idx="27">
                  <c:v>2437.5</c:v>
                </c:pt>
                <c:pt idx="28">
                  <c:v>2435</c:v>
                </c:pt>
                <c:pt idx="29">
                  <c:v>2432.5</c:v>
                </c:pt>
                <c:pt idx="30">
                  <c:v>2432.5</c:v>
                </c:pt>
                <c:pt idx="31">
                  <c:v>2435</c:v>
                </c:pt>
                <c:pt idx="32">
                  <c:v>2437.5</c:v>
                </c:pt>
                <c:pt idx="33">
                  <c:v>2442.5</c:v>
                </c:pt>
                <c:pt idx="34">
                  <c:v>2450</c:v>
                </c:pt>
                <c:pt idx="35">
                  <c:v>2460</c:v>
                </c:pt>
                <c:pt idx="36">
                  <c:v>2470</c:v>
                </c:pt>
                <c:pt idx="37">
                  <c:v>2482.5</c:v>
                </c:pt>
                <c:pt idx="38">
                  <c:v>2495</c:v>
                </c:pt>
                <c:pt idx="39">
                  <c:v>2510</c:v>
                </c:pt>
                <c:pt idx="40">
                  <c:v>2527.5</c:v>
                </c:pt>
                <c:pt idx="41">
                  <c:v>2545</c:v>
                </c:pt>
                <c:pt idx="42">
                  <c:v>2565</c:v>
                </c:pt>
                <c:pt idx="43">
                  <c:v>2585</c:v>
                </c:pt>
                <c:pt idx="44">
                  <c:v>2607.5</c:v>
                </c:pt>
                <c:pt idx="45">
                  <c:v>2630</c:v>
                </c:pt>
                <c:pt idx="46">
                  <c:v>2655</c:v>
                </c:pt>
                <c:pt idx="47">
                  <c:v>2682.5</c:v>
                </c:pt>
                <c:pt idx="48">
                  <c:v>2710</c:v>
                </c:pt>
                <c:pt idx="49">
                  <c:v>2740</c:v>
                </c:pt>
                <c:pt idx="50">
                  <c:v>2770</c:v>
                </c:pt>
                <c:pt idx="51">
                  <c:v>2802.5</c:v>
                </c:pt>
                <c:pt idx="52">
                  <c:v>2835</c:v>
                </c:pt>
                <c:pt idx="53">
                  <c:v>2867.5</c:v>
                </c:pt>
                <c:pt idx="54">
                  <c:v>2900</c:v>
                </c:pt>
                <c:pt idx="55">
                  <c:v>2935</c:v>
                </c:pt>
                <c:pt idx="56">
                  <c:v>2967.5</c:v>
                </c:pt>
                <c:pt idx="57">
                  <c:v>3002.5</c:v>
                </c:pt>
                <c:pt idx="58">
                  <c:v>3040</c:v>
                </c:pt>
                <c:pt idx="59">
                  <c:v>3075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35-45BB-B79D-BC1E38468444}"/>
            </c:ext>
          </c:extLst>
        </c:ser>
        <c:ser>
          <c:idx val="4"/>
          <c:order val="4"/>
          <c:tx>
            <c:strRef>
              <c:f>'POD1-COMMON_POOL'!$A$75</c:f>
              <c:strCache>
                <c:ptCount val="1"/>
                <c:pt idx="0">
                  <c:v>Current SERVER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'POD1-COMMON_POOL'!$B$75:$BI$75</c:f>
              <c:numCache>
                <c:formatCode>#,##0_);\(#,##0\)</c:formatCode>
                <c:ptCount val="60"/>
                <c:pt idx="0">
                  <c:v>4000</c:v>
                </c:pt>
                <c:pt idx="1">
                  <c:v>4000</c:v>
                </c:pt>
                <c:pt idx="2">
                  <c:v>4000</c:v>
                </c:pt>
                <c:pt idx="3">
                  <c:v>4000</c:v>
                </c:pt>
                <c:pt idx="4">
                  <c:v>4000</c:v>
                </c:pt>
                <c:pt idx="5">
                  <c:v>4000</c:v>
                </c:pt>
                <c:pt idx="6">
                  <c:v>4000</c:v>
                </c:pt>
                <c:pt idx="7">
                  <c:v>4000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4000</c:v>
                </c:pt>
                <c:pt idx="49">
                  <c:v>4000</c:v>
                </c:pt>
                <c:pt idx="50">
                  <c:v>4000</c:v>
                </c:pt>
                <c:pt idx="51">
                  <c:v>4000</c:v>
                </c:pt>
                <c:pt idx="52">
                  <c:v>4000</c:v>
                </c:pt>
                <c:pt idx="53">
                  <c:v>4000</c:v>
                </c:pt>
                <c:pt idx="54">
                  <c:v>4000</c:v>
                </c:pt>
                <c:pt idx="55">
                  <c:v>4000</c:v>
                </c:pt>
                <c:pt idx="56">
                  <c:v>4000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35-45BB-B79D-BC1E38468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670314844322448"/>
          <c:y val="6.8990786053276756E-2"/>
          <c:w val="0.16440506790417816"/>
          <c:h val="6.0726700798654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APN DNS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'POD2 KPN (non ENEXIS)'!$A$64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'POD2 KPN (non ENEXIS)'!$B$63:$BI$63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'POD2 KPN (non ENEXIS)'!$B$64:$BI$64</c:f>
              <c:numCache>
                <c:formatCode>#,##0_);\(#,##0\)</c:formatCode>
                <c:ptCount val="60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  <c:pt idx="38">
                  <c:v>5000</c:v>
                </c:pt>
                <c:pt idx="39">
                  <c:v>5000</c:v>
                </c:pt>
                <c:pt idx="40">
                  <c:v>5000</c:v>
                </c:pt>
                <c:pt idx="41">
                  <c:v>5000</c:v>
                </c:pt>
                <c:pt idx="42">
                  <c:v>6000</c:v>
                </c:pt>
                <c:pt idx="43">
                  <c:v>6000</c:v>
                </c:pt>
                <c:pt idx="44">
                  <c:v>6000</c:v>
                </c:pt>
                <c:pt idx="45">
                  <c:v>6000</c:v>
                </c:pt>
                <c:pt idx="46">
                  <c:v>6000</c:v>
                </c:pt>
                <c:pt idx="47">
                  <c:v>6000</c:v>
                </c:pt>
                <c:pt idx="48">
                  <c:v>6000</c:v>
                </c:pt>
                <c:pt idx="49">
                  <c:v>6000</c:v>
                </c:pt>
                <c:pt idx="50">
                  <c:v>6000</c:v>
                </c:pt>
                <c:pt idx="51">
                  <c:v>6000</c:v>
                </c:pt>
                <c:pt idx="52">
                  <c:v>6000</c:v>
                </c:pt>
                <c:pt idx="53">
                  <c:v>6000</c:v>
                </c:pt>
                <c:pt idx="54">
                  <c:v>7000</c:v>
                </c:pt>
                <c:pt idx="55">
                  <c:v>7000</c:v>
                </c:pt>
                <c:pt idx="56">
                  <c:v>7000</c:v>
                </c:pt>
                <c:pt idx="57">
                  <c:v>7000</c:v>
                </c:pt>
                <c:pt idx="58">
                  <c:v>7000</c:v>
                </c:pt>
                <c:pt idx="59">
                  <c:v>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3-4A6C-BC8E-95559395DB05}"/>
            </c:ext>
          </c:extLst>
        </c:ser>
        <c:ser>
          <c:idx val="2"/>
          <c:order val="1"/>
          <c:tx>
            <c:strRef>
              <c:f>'POD2 KPN (non ENEXIS)'!$A$67</c:f>
              <c:strCache>
                <c:ptCount val="1"/>
                <c:pt idx="0">
                  <c:v>AMS/Server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'POD2 KPN (non ENEXIS)'!$B$63:$BI$63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'POD2 KPN (non ENEXIS)'!$B$67:$BI$67</c:f>
              <c:numCache>
                <c:formatCode>#,##0.00_);\(#,##0.00\)</c:formatCode>
                <c:ptCount val="60"/>
                <c:pt idx="0">
                  <c:v>2399</c:v>
                </c:pt>
                <c:pt idx="1">
                  <c:v>2475</c:v>
                </c:pt>
                <c:pt idx="2">
                  <c:v>2538</c:v>
                </c:pt>
                <c:pt idx="3">
                  <c:v>2594</c:v>
                </c:pt>
                <c:pt idx="4">
                  <c:v>2653</c:v>
                </c:pt>
                <c:pt idx="5">
                  <c:v>2729</c:v>
                </c:pt>
                <c:pt idx="6">
                  <c:v>2840</c:v>
                </c:pt>
                <c:pt idx="7">
                  <c:v>2896</c:v>
                </c:pt>
                <c:pt idx="8">
                  <c:v>2943</c:v>
                </c:pt>
                <c:pt idx="9">
                  <c:v>3039</c:v>
                </c:pt>
                <c:pt idx="10">
                  <c:v>3098</c:v>
                </c:pt>
                <c:pt idx="11">
                  <c:v>3098</c:v>
                </c:pt>
                <c:pt idx="12">
                  <c:v>3138</c:v>
                </c:pt>
                <c:pt idx="13">
                  <c:v>3205</c:v>
                </c:pt>
                <c:pt idx="14">
                  <c:v>3277</c:v>
                </c:pt>
                <c:pt idx="15">
                  <c:v>3333</c:v>
                </c:pt>
                <c:pt idx="16">
                  <c:v>3531</c:v>
                </c:pt>
                <c:pt idx="17">
                  <c:v>3424</c:v>
                </c:pt>
                <c:pt idx="18">
                  <c:v>3436</c:v>
                </c:pt>
                <c:pt idx="19">
                  <c:v>3491</c:v>
                </c:pt>
                <c:pt idx="20">
                  <c:v>3543</c:v>
                </c:pt>
                <c:pt idx="21">
                  <c:v>3599</c:v>
                </c:pt>
                <c:pt idx="22">
                  <c:v>3658</c:v>
                </c:pt>
                <c:pt idx="23">
                  <c:v>3714</c:v>
                </c:pt>
                <c:pt idx="24">
                  <c:v>3773</c:v>
                </c:pt>
                <c:pt idx="25">
                  <c:v>3833</c:v>
                </c:pt>
                <c:pt idx="26">
                  <c:v>3893</c:v>
                </c:pt>
                <c:pt idx="27">
                  <c:v>3952</c:v>
                </c:pt>
                <c:pt idx="28">
                  <c:v>4016</c:v>
                </c:pt>
                <c:pt idx="29">
                  <c:v>4079</c:v>
                </c:pt>
                <c:pt idx="30">
                  <c:v>4143</c:v>
                </c:pt>
                <c:pt idx="31">
                  <c:v>4210</c:v>
                </c:pt>
                <c:pt idx="32">
                  <c:v>4278</c:v>
                </c:pt>
                <c:pt idx="33">
                  <c:v>4345</c:v>
                </c:pt>
                <c:pt idx="34">
                  <c:v>4413</c:v>
                </c:pt>
                <c:pt idx="35">
                  <c:v>4484</c:v>
                </c:pt>
                <c:pt idx="36">
                  <c:v>4556</c:v>
                </c:pt>
                <c:pt idx="37">
                  <c:v>4627</c:v>
                </c:pt>
                <c:pt idx="38">
                  <c:v>4703</c:v>
                </c:pt>
                <c:pt idx="39">
                  <c:v>4778</c:v>
                </c:pt>
                <c:pt idx="40">
                  <c:v>4854</c:v>
                </c:pt>
                <c:pt idx="41">
                  <c:v>4933</c:v>
                </c:pt>
                <c:pt idx="42">
                  <c:v>5013</c:v>
                </c:pt>
                <c:pt idx="43">
                  <c:v>5092</c:v>
                </c:pt>
                <c:pt idx="44">
                  <c:v>5176</c:v>
                </c:pt>
                <c:pt idx="45">
                  <c:v>5259</c:v>
                </c:pt>
                <c:pt idx="46">
                  <c:v>5342</c:v>
                </c:pt>
                <c:pt idx="47">
                  <c:v>5430</c:v>
                </c:pt>
                <c:pt idx="48">
                  <c:v>5521</c:v>
                </c:pt>
                <c:pt idx="49">
                  <c:v>5612</c:v>
                </c:pt>
                <c:pt idx="50">
                  <c:v>5704</c:v>
                </c:pt>
                <c:pt idx="51">
                  <c:v>5799</c:v>
                </c:pt>
                <c:pt idx="52">
                  <c:v>5894</c:v>
                </c:pt>
                <c:pt idx="53">
                  <c:v>5990</c:v>
                </c:pt>
                <c:pt idx="54">
                  <c:v>6089</c:v>
                </c:pt>
                <c:pt idx="55">
                  <c:v>6188</c:v>
                </c:pt>
                <c:pt idx="56">
                  <c:v>6292</c:v>
                </c:pt>
                <c:pt idx="57">
                  <c:v>6395</c:v>
                </c:pt>
                <c:pt idx="58">
                  <c:v>6502</c:v>
                </c:pt>
                <c:pt idx="59">
                  <c:v>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3-4A6C-BC8E-95559395DB05}"/>
            </c:ext>
          </c:extLst>
        </c:ser>
        <c:ser>
          <c:idx val="3"/>
          <c:order val="2"/>
          <c:tx>
            <c:strRef>
              <c:f>'POD2 KPN (non ENEXIS)'!$A$68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'POD2 KPN (non ENEXIS)'!$B$63:$BI$63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'POD2 KPN (non ENEXIS)'!$B$68:$BI$68</c:f>
              <c:numCache>
                <c:formatCode>#,##0.00_);\(#,##0.00\)</c:formatCode>
                <c:ptCount val="60"/>
                <c:pt idx="0">
                  <c:v>17</c:v>
                </c:pt>
                <c:pt idx="1">
                  <c:v>17</c:v>
                </c:pt>
                <c:pt idx="2">
                  <c:v>18</c:v>
                </c:pt>
                <c:pt idx="3">
                  <c:v>18</c:v>
                </c:pt>
                <c:pt idx="4">
                  <c:v>19</c:v>
                </c:pt>
                <c:pt idx="5">
                  <c:v>19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25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28</c:v>
                </c:pt>
                <c:pt idx="28">
                  <c:v>28</c:v>
                </c:pt>
                <c:pt idx="29">
                  <c:v>29</c:v>
                </c:pt>
                <c:pt idx="30">
                  <c:v>29</c:v>
                </c:pt>
                <c:pt idx="31">
                  <c:v>30</c:v>
                </c:pt>
                <c:pt idx="32">
                  <c:v>30</c:v>
                </c:pt>
                <c:pt idx="33">
                  <c:v>31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33</c:v>
                </c:pt>
                <c:pt idx="38">
                  <c:v>33</c:v>
                </c:pt>
                <c:pt idx="39">
                  <c:v>34</c:v>
                </c:pt>
                <c:pt idx="40">
                  <c:v>34</c:v>
                </c:pt>
                <c:pt idx="41">
                  <c:v>35</c:v>
                </c:pt>
                <c:pt idx="42">
                  <c:v>35</c:v>
                </c:pt>
                <c:pt idx="43">
                  <c:v>36</c:v>
                </c:pt>
                <c:pt idx="44">
                  <c:v>36</c:v>
                </c:pt>
                <c:pt idx="45">
                  <c:v>37</c:v>
                </c:pt>
                <c:pt idx="46">
                  <c:v>38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42</c:v>
                </c:pt>
                <c:pt idx="54">
                  <c:v>43</c:v>
                </c:pt>
                <c:pt idx="55">
                  <c:v>44</c:v>
                </c:pt>
                <c:pt idx="56">
                  <c:v>44</c:v>
                </c:pt>
                <c:pt idx="57">
                  <c:v>45</c:v>
                </c:pt>
                <c:pt idx="58">
                  <c:v>46</c:v>
                </c:pt>
                <c:pt idx="5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3-4A6C-BC8E-95559395DB05}"/>
            </c:ext>
          </c:extLst>
        </c:ser>
        <c:ser>
          <c:idx val="1"/>
          <c:order val="3"/>
          <c:tx>
            <c:strRef>
              <c:f>'POD2 KPN (non ENEXIS)'!$A$66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'POD2 KPN (non ENEXIS)'!$B$66:$BI$66</c:f>
              <c:numCache>
                <c:formatCode>#,##0.00_);\(#,##0.00\)</c:formatCode>
                <c:ptCount val="60"/>
                <c:pt idx="0">
                  <c:v>2416</c:v>
                </c:pt>
                <c:pt idx="1">
                  <c:v>2492</c:v>
                </c:pt>
                <c:pt idx="2">
                  <c:v>2556</c:v>
                </c:pt>
                <c:pt idx="3">
                  <c:v>2612</c:v>
                </c:pt>
                <c:pt idx="4">
                  <c:v>2672</c:v>
                </c:pt>
                <c:pt idx="5">
                  <c:v>2748</c:v>
                </c:pt>
                <c:pt idx="6">
                  <c:v>2860</c:v>
                </c:pt>
                <c:pt idx="7">
                  <c:v>2916</c:v>
                </c:pt>
                <c:pt idx="8">
                  <c:v>2964</c:v>
                </c:pt>
                <c:pt idx="9">
                  <c:v>3060</c:v>
                </c:pt>
                <c:pt idx="10">
                  <c:v>3120</c:v>
                </c:pt>
                <c:pt idx="11">
                  <c:v>3120</c:v>
                </c:pt>
                <c:pt idx="12">
                  <c:v>3160</c:v>
                </c:pt>
                <c:pt idx="13">
                  <c:v>3228</c:v>
                </c:pt>
                <c:pt idx="14">
                  <c:v>3300</c:v>
                </c:pt>
                <c:pt idx="15">
                  <c:v>3356</c:v>
                </c:pt>
                <c:pt idx="16">
                  <c:v>3556</c:v>
                </c:pt>
                <c:pt idx="17">
                  <c:v>3448</c:v>
                </c:pt>
                <c:pt idx="18">
                  <c:v>3460</c:v>
                </c:pt>
                <c:pt idx="19">
                  <c:v>3516</c:v>
                </c:pt>
                <c:pt idx="20">
                  <c:v>3568</c:v>
                </c:pt>
                <c:pt idx="21">
                  <c:v>3624</c:v>
                </c:pt>
                <c:pt idx="22">
                  <c:v>3684</c:v>
                </c:pt>
                <c:pt idx="23">
                  <c:v>3740</c:v>
                </c:pt>
                <c:pt idx="24">
                  <c:v>3800</c:v>
                </c:pt>
                <c:pt idx="25">
                  <c:v>3860</c:v>
                </c:pt>
                <c:pt idx="26">
                  <c:v>3920</c:v>
                </c:pt>
                <c:pt idx="27">
                  <c:v>3980</c:v>
                </c:pt>
                <c:pt idx="28">
                  <c:v>4044</c:v>
                </c:pt>
                <c:pt idx="29">
                  <c:v>4108</c:v>
                </c:pt>
                <c:pt idx="30">
                  <c:v>4172</c:v>
                </c:pt>
                <c:pt idx="31">
                  <c:v>4240</c:v>
                </c:pt>
                <c:pt idx="32">
                  <c:v>4308</c:v>
                </c:pt>
                <c:pt idx="33">
                  <c:v>4376</c:v>
                </c:pt>
                <c:pt idx="34">
                  <c:v>4444</c:v>
                </c:pt>
                <c:pt idx="35">
                  <c:v>4516</c:v>
                </c:pt>
                <c:pt idx="36">
                  <c:v>4588</c:v>
                </c:pt>
                <c:pt idx="37">
                  <c:v>4660</c:v>
                </c:pt>
                <c:pt idx="38">
                  <c:v>4736</c:v>
                </c:pt>
                <c:pt idx="39">
                  <c:v>4812</c:v>
                </c:pt>
                <c:pt idx="40">
                  <c:v>4888</c:v>
                </c:pt>
                <c:pt idx="41">
                  <c:v>4968</c:v>
                </c:pt>
                <c:pt idx="42">
                  <c:v>5048</c:v>
                </c:pt>
                <c:pt idx="43">
                  <c:v>5128</c:v>
                </c:pt>
                <c:pt idx="44">
                  <c:v>5212</c:v>
                </c:pt>
                <c:pt idx="45">
                  <c:v>5296</c:v>
                </c:pt>
                <c:pt idx="46">
                  <c:v>5380</c:v>
                </c:pt>
                <c:pt idx="47">
                  <c:v>5468</c:v>
                </c:pt>
                <c:pt idx="48">
                  <c:v>5560</c:v>
                </c:pt>
                <c:pt idx="49">
                  <c:v>5652</c:v>
                </c:pt>
                <c:pt idx="50">
                  <c:v>5744</c:v>
                </c:pt>
                <c:pt idx="51">
                  <c:v>5840</c:v>
                </c:pt>
                <c:pt idx="52">
                  <c:v>5936</c:v>
                </c:pt>
                <c:pt idx="53">
                  <c:v>6032</c:v>
                </c:pt>
                <c:pt idx="54">
                  <c:v>6132</c:v>
                </c:pt>
                <c:pt idx="55">
                  <c:v>6232</c:v>
                </c:pt>
                <c:pt idx="56">
                  <c:v>6336</c:v>
                </c:pt>
                <c:pt idx="57">
                  <c:v>6440</c:v>
                </c:pt>
                <c:pt idx="58">
                  <c:v>6548</c:v>
                </c:pt>
                <c:pt idx="59">
                  <c:v>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63-4A6C-BC8E-95559395D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sng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POD3</a:t>
            </a:r>
            <a:r>
              <a:rPr lang="en-US" sz="3600" b="1" u="sng" baseline="0"/>
              <a:t> (</a:t>
            </a:r>
            <a:r>
              <a:rPr lang="en-US" sz="3600" b="1" u="sng"/>
              <a:t>EE) -  AAA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sng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2.075345614285435E-2"/>
          <c:w val="0.97319433771065422"/>
          <c:h val="0.84807549125727111"/>
        </c:manualLayout>
      </c:layout>
      <c:lineChart>
        <c:grouping val="standard"/>
        <c:varyColors val="0"/>
        <c:ser>
          <c:idx val="0"/>
          <c:order val="0"/>
          <c:tx>
            <c:strRef>
              <c:f>'POD3 EE'!$A$62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'POD3 EE'!$B$61:$BH$61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'POD3 EE'!$B$62:$BH$62</c:f>
              <c:numCache>
                <c:formatCode>#,##0_);\(#,##0\)</c:formatCode>
                <c:ptCount val="59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F-4CE0-BB20-71356F6AF669}"/>
            </c:ext>
          </c:extLst>
        </c:ser>
        <c:ser>
          <c:idx val="2"/>
          <c:order val="1"/>
          <c:tx>
            <c:strRef>
              <c:f>'POD3 EE'!$A$65</c:f>
              <c:strCache>
                <c:ptCount val="1"/>
                <c:pt idx="0">
                  <c:v>AMS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'POD3 EE'!$B$61:$BH$61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'POD3 EE'!$B$65:$BH$65</c:f>
              <c:numCache>
                <c:formatCode>#,##0_);\(#,##0\)</c:formatCode>
                <c:ptCount val="59"/>
                <c:pt idx="0">
                  <c:v>141.26553203760071</c:v>
                </c:pt>
                <c:pt idx="1">
                  <c:v>157.02235306809573</c:v>
                </c:pt>
                <c:pt idx="2">
                  <c:v>167.46508665935301</c:v>
                </c:pt>
                <c:pt idx="3">
                  <c:v>166.68486804110654</c:v>
                </c:pt>
                <c:pt idx="4">
                  <c:v>172.51250270151144</c:v>
                </c:pt>
                <c:pt idx="5">
                  <c:v>176.25523120881269</c:v>
                </c:pt>
                <c:pt idx="6">
                  <c:v>187.59581917965602</c:v>
                </c:pt>
                <c:pt idx="7">
                  <c:v>190.49689453184101</c:v>
                </c:pt>
                <c:pt idx="8">
                  <c:v>190.09893525411778</c:v>
                </c:pt>
                <c:pt idx="9">
                  <c:v>191.993394342925</c:v>
                </c:pt>
                <c:pt idx="10">
                  <c:v>196.28289022836748</c:v>
                </c:pt>
                <c:pt idx="11">
                  <c:v>206.19478391400534</c:v>
                </c:pt>
                <c:pt idx="12">
                  <c:v>214.63088350283761</c:v>
                </c:pt>
                <c:pt idx="13">
                  <c:v>226.22130525695147</c:v>
                </c:pt>
                <c:pt idx="14">
                  <c:v>266.51303249534891</c:v>
                </c:pt>
                <c:pt idx="15">
                  <c:v>263.41036084810224</c:v>
                </c:pt>
                <c:pt idx="16">
                  <c:v>272.56934015410246</c:v>
                </c:pt>
                <c:pt idx="17">
                  <c:v>289.10091895512221</c:v>
                </c:pt>
                <c:pt idx="18">
                  <c:v>300.66495571332706</c:v>
                </c:pt>
                <c:pt idx="19">
                  <c:v>312.69155394186015</c:v>
                </c:pt>
                <c:pt idx="20">
                  <c:v>325.19921609953451</c:v>
                </c:pt>
                <c:pt idx="21">
                  <c:v>338.20718474351588</c:v>
                </c:pt>
                <c:pt idx="22">
                  <c:v>341.58925659095109</c:v>
                </c:pt>
                <c:pt idx="23">
                  <c:v>345.00514915686063</c:v>
                </c:pt>
                <c:pt idx="24">
                  <c:v>348.45520064842924</c:v>
                </c:pt>
                <c:pt idx="25">
                  <c:v>351.93975265491349</c:v>
                </c:pt>
                <c:pt idx="26">
                  <c:v>355.45915018146263</c:v>
                </c:pt>
                <c:pt idx="27">
                  <c:v>359.01374168327726</c:v>
                </c:pt>
                <c:pt idx="28">
                  <c:v>362.60387910011002</c:v>
                </c:pt>
                <c:pt idx="29">
                  <c:v>366.22991789111114</c:v>
                </c:pt>
                <c:pt idx="30">
                  <c:v>369.8922170700223</c:v>
                </c:pt>
                <c:pt idx="31">
                  <c:v>373.59113924072255</c:v>
                </c:pt>
                <c:pt idx="32">
                  <c:v>377.32705063312972</c:v>
                </c:pt>
                <c:pt idx="33">
                  <c:v>381.10032113946102</c:v>
                </c:pt>
                <c:pt idx="34">
                  <c:v>384.91132435085564</c:v>
                </c:pt>
                <c:pt idx="35">
                  <c:v>388.76043759436425</c:v>
                </c:pt>
                <c:pt idx="36">
                  <c:v>392.64804197030787</c:v>
                </c:pt>
                <c:pt idx="37">
                  <c:v>396.574522390011</c:v>
                </c:pt>
                <c:pt idx="38">
                  <c:v>400.54026761391111</c:v>
                </c:pt>
                <c:pt idx="39">
                  <c:v>404.54567029005023</c:v>
                </c:pt>
                <c:pt idx="40">
                  <c:v>408.59112699295065</c:v>
                </c:pt>
                <c:pt idx="41">
                  <c:v>412.67703826288016</c:v>
                </c:pt>
                <c:pt idx="42">
                  <c:v>416.80380864550909</c:v>
                </c:pt>
                <c:pt idx="43">
                  <c:v>420.97184673196409</c:v>
                </c:pt>
                <c:pt idx="44">
                  <c:v>425.1815651992838</c:v>
                </c:pt>
                <c:pt idx="45">
                  <c:v>429.43338085127664</c:v>
                </c:pt>
                <c:pt idx="46">
                  <c:v>433.7277146597894</c:v>
                </c:pt>
                <c:pt idx="47">
                  <c:v>438.06499180638718</c:v>
                </c:pt>
                <c:pt idx="48">
                  <c:v>442.44564172445115</c:v>
                </c:pt>
                <c:pt idx="49">
                  <c:v>446.87009814169568</c:v>
                </c:pt>
                <c:pt idx="50">
                  <c:v>451.33879912311249</c:v>
                </c:pt>
                <c:pt idx="51">
                  <c:v>455.85218711434362</c:v>
                </c:pt>
                <c:pt idx="52">
                  <c:v>460.41070898548713</c:v>
                </c:pt>
                <c:pt idx="53">
                  <c:v>465.01481607534208</c:v>
                </c:pt>
                <c:pt idx="54">
                  <c:v>469.66496423609533</c:v>
                </c:pt>
                <c:pt idx="55">
                  <c:v>474.3616138784563</c:v>
                </c:pt>
                <c:pt idx="56">
                  <c:v>479.10523001724084</c:v>
                </c:pt>
                <c:pt idx="57">
                  <c:v>483.89628231741335</c:v>
                </c:pt>
                <c:pt idx="58">
                  <c:v>488.73524514058755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BF-4CE0-BB20-71356F6AF669}"/>
            </c:ext>
          </c:extLst>
        </c:ser>
        <c:ser>
          <c:idx val="3"/>
          <c:order val="2"/>
          <c:tx>
            <c:strRef>
              <c:f>'POD3 EE'!$A$66</c:f>
              <c:strCache>
                <c:ptCount val="1"/>
                <c:pt idx="0">
                  <c:v>LON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'POD3 EE'!$B$61:$BH$61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'POD3 EE'!$B$66:$BH$66</c:f>
              <c:numCache>
                <c:formatCode>#,##0_);\(#,##0\)</c:formatCode>
                <c:ptCount val="59"/>
                <c:pt idx="0">
                  <c:v>146.20974106120073</c:v>
                </c:pt>
                <c:pt idx="1">
                  <c:v>162.51804139169573</c:v>
                </c:pt>
                <c:pt idx="2">
                  <c:v>173.32626440495301</c:v>
                </c:pt>
                <c:pt idx="3">
                  <c:v>172.51873860230654</c:v>
                </c:pt>
                <c:pt idx="4">
                  <c:v>178.55033698591143</c:v>
                </c:pt>
                <c:pt idx="5">
                  <c:v>182.4240587496127</c:v>
                </c:pt>
                <c:pt idx="6">
                  <c:v>194.16156050805603</c:v>
                </c:pt>
                <c:pt idx="7">
                  <c:v>197.164171760241</c:v>
                </c:pt>
                <c:pt idx="8">
                  <c:v>196.75228414611777</c:v>
                </c:pt>
                <c:pt idx="9">
                  <c:v>198.71304816852501</c:v>
                </c:pt>
                <c:pt idx="10">
                  <c:v>203.15267384116748</c:v>
                </c:pt>
                <c:pt idx="11">
                  <c:v>213.41147787000537</c:v>
                </c:pt>
                <c:pt idx="12">
                  <c:v>222.1428358924376</c:v>
                </c:pt>
                <c:pt idx="13">
                  <c:v>234.13891546695149</c:v>
                </c:pt>
                <c:pt idx="14">
                  <c:v>275.84082902974887</c:v>
                </c:pt>
                <c:pt idx="15">
                  <c:v>272.62956573290228</c:v>
                </c:pt>
                <c:pt idx="16">
                  <c:v>282.10910382970246</c:v>
                </c:pt>
                <c:pt idx="17">
                  <c:v>299.21927798872218</c:v>
                </c:pt>
                <c:pt idx="18">
                  <c:v>311.18804910827106</c:v>
                </c:pt>
                <c:pt idx="19">
                  <c:v>323.63557107260192</c:v>
                </c:pt>
                <c:pt idx="20">
                  <c:v>336.58099391550593</c:v>
                </c:pt>
                <c:pt idx="21">
                  <c:v>350.04423367212621</c:v>
                </c:pt>
                <c:pt idx="22">
                  <c:v>353.54467600884743</c:v>
                </c:pt>
                <c:pt idx="23">
                  <c:v>357.08012276893595</c:v>
                </c:pt>
                <c:pt idx="24">
                  <c:v>360.65092399662535</c:v>
                </c:pt>
                <c:pt idx="25">
                  <c:v>364.25743323659157</c:v>
                </c:pt>
                <c:pt idx="26">
                  <c:v>367.90000756895751</c:v>
                </c:pt>
                <c:pt idx="27">
                  <c:v>371.57900764464705</c:v>
                </c:pt>
                <c:pt idx="28">
                  <c:v>375.29479772109352</c:v>
                </c:pt>
                <c:pt idx="29">
                  <c:v>379.04774569830454</c:v>
                </c:pt>
                <c:pt idx="30">
                  <c:v>382.83822315528755</c:v>
                </c:pt>
                <c:pt idx="31">
                  <c:v>386.66660538684044</c:v>
                </c:pt>
                <c:pt idx="32">
                  <c:v>390.5332714407088</c:v>
                </c:pt>
                <c:pt idx="33">
                  <c:v>394.43860415511597</c:v>
                </c:pt>
                <c:pt idx="34">
                  <c:v>398.38299019666709</c:v>
                </c:pt>
                <c:pt idx="35">
                  <c:v>402.36682009863381</c:v>
                </c:pt>
                <c:pt idx="36">
                  <c:v>406.39048829962019</c:v>
                </c:pt>
                <c:pt idx="37">
                  <c:v>410.45439318261634</c:v>
                </c:pt>
                <c:pt idx="38">
                  <c:v>414.55893711444253</c:v>
                </c:pt>
                <c:pt idx="39">
                  <c:v>418.70452648558705</c:v>
                </c:pt>
                <c:pt idx="40">
                  <c:v>422.89157175044272</c:v>
                </c:pt>
                <c:pt idx="41">
                  <c:v>427.12048746794716</c:v>
                </c:pt>
                <c:pt idx="42">
                  <c:v>431.3916923426267</c:v>
                </c:pt>
                <c:pt idx="43">
                  <c:v>435.70560926605293</c:v>
                </c:pt>
                <c:pt idx="44">
                  <c:v>440.06266535871356</c:v>
                </c:pt>
                <c:pt idx="45">
                  <c:v>444.46329201230066</c:v>
                </c:pt>
                <c:pt idx="46">
                  <c:v>448.90792493242361</c:v>
                </c:pt>
                <c:pt idx="47">
                  <c:v>453.39700418174777</c:v>
                </c:pt>
                <c:pt idx="48">
                  <c:v>457.93097422356539</c:v>
                </c:pt>
                <c:pt idx="49">
                  <c:v>462.51028396580102</c:v>
                </c:pt>
                <c:pt idx="50">
                  <c:v>467.13538680545901</c:v>
                </c:pt>
                <c:pt idx="51">
                  <c:v>471.80674067351345</c:v>
                </c:pt>
                <c:pt idx="52">
                  <c:v>476.52480808024876</c:v>
                </c:pt>
                <c:pt idx="53">
                  <c:v>481.29005616105121</c:v>
                </c:pt>
                <c:pt idx="54">
                  <c:v>486.10295672266165</c:v>
                </c:pt>
                <c:pt idx="55">
                  <c:v>490.96398628988828</c:v>
                </c:pt>
                <c:pt idx="56">
                  <c:v>495.87362615278715</c:v>
                </c:pt>
                <c:pt idx="57">
                  <c:v>500.83236241431513</c:v>
                </c:pt>
                <c:pt idx="58">
                  <c:v>505.84068603845827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BF-4CE0-BB20-71356F6AF669}"/>
            </c:ext>
          </c:extLst>
        </c:ser>
        <c:ser>
          <c:idx val="1"/>
          <c:order val="3"/>
          <c:tx>
            <c:strRef>
              <c:f>'POD3 EE'!$A$64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'POD3 EE'!$B$64:$BH$64</c:f>
              <c:numCache>
                <c:formatCode>#,##0_);\(#,##0\)</c:formatCode>
                <c:ptCount val="59"/>
                <c:pt idx="0">
                  <c:v>718.68818274700357</c:v>
                </c:pt>
                <c:pt idx="1">
                  <c:v>798.85098614947867</c:v>
                </c:pt>
                <c:pt idx="2">
                  <c:v>851.97837766076509</c:v>
                </c:pt>
                <c:pt idx="3">
                  <c:v>848.00901660853265</c:v>
                </c:pt>
                <c:pt idx="4">
                  <c:v>877.65709921855716</c:v>
                </c:pt>
                <c:pt idx="5">
                  <c:v>896.69822489606349</c:v>
                </c:pt>
                <c:pt idx="6">
                  <c:v>954.39344921928011</c:v>
                </c:pt>
                <c:pt idx="7">
                  <c:v>969.15266573020506</c:v>
                </c:pt>
                <c:pt idx="8">
                  <c:v>967.12804850058887</c:v>
                </c:pt>
                <c:pt idx="9">
                  <c:v>976.76610627862499</c:v>
                </c:pt>
                <c:pt idx="10">
                  <c:v>998.58891017383735</c:v>
                </c:pt>
                <c:pt idx="11">
                  <c:v>1049.0156544600268</c:v>
                </c:pt>
                <c:pt idx="12">
                  <c:v>1091.934298488188</c:v>
                </c:pt>
                <c:pt idx="13">
                  <c:v>1150.9005518097574</c:v>
                </c:pt>
                <c:pt idx="14">
                  <c:v>1355.8846538127443</c:v>
                </c:pt>
                <c:pt idx="15">
                  <c:v>1340.0998164525113</c:v>
                </c:pt>
                <c:pt idx="16">
                  <c:v>1386.6961099595123</c:v>
                </c:pt>
                <c:pt idx="17">
                  <c:v>1470.8004923596109</c:v>
                </c:pt>
                <c:pt idx="18">
                  <c:v>1529.6325120539952</c:v>
                </c:pt>
                <c:pt idx="19">
                  <c:v>1590.8178125361553</c:v>
                </c:pt>
                <c:pt idx="20">
                  <c:v>1654.450525037601</c:v>
                </c:pt>
                <c:pt idx="21">
                  <c:v>1720.6285460391052</c:v>
                </c:pt>
                <c:pt idx="22">
                  <c:v>1737.8348314994964</c:v>
                </c:pt>
                <c:pt idx="23">
                  <c:v>1755.2131798144915</c:v>
                </c:pt>
                <c:pt idx="24">
                  <c:v>1772.7653116126364</c:v>
                </c:pt>
                <c:pt idx="25">
                  <c:v>1790.4929647287627</c:v>
                </c:pt>
                <c:pt idx="26">
                  <c:v>1808.3978943760503</c:v>
                </c:pt>
                <c:pt idx="27">
                  <c:v>1826.4818733198108</c:v>
                </c:pt>
                <c:pt idx="28">
                  <c:v>1844.7466920530087</c:v>
                </c:pt>
                <c:pt idx="29">
                  <c:v>1863.1941589735391</c:v>
                </c:pt>
                <c:pt idx="30">
                  <c:v>1881.8261005632746</c:v>
                </c:pt>
                <c:pt idx="31">
                  <c:v>1900.6443615689072</c:v>
                </c:pt>
                <c:pt idx="32">
                  <c:v>1919.6508051845963</c:v>
                </c:pt>
                <c:pt idx="33">
                  <c:v>1938.8473132364425</c:v>
                </c:pt>
                <c:pt idx="34">
                  <c:v>1958.2357863688069</c:v>
                </c:pt>
                <c:pt idx="35">
                  <c:v>1977.8181442324949</c:v>
                </c:pt>
                <c:pt idx="36">
                  <c:v>1997.59632567482</c:v>
                </c:pt>
                <c:pt idx="37">
                  <c:v>2017.5722889315682</c:v>
                </c:pt>
                <c:pt idx="38">
                  <c:v>2037.7480118208841</c:v>
                </c:pt>
                <c:pt idx="39">
                  <c:v>2058.1254919390931</c:v>
                </c:pt>
                <c:pt idx="40">
                  <c:v>2078.7067468584833</c:v>
                </c:pt>
                <c:pt idx="41">
                  <c:v>2099.4938143270683</c:v>
                </c:pt>
                <c:pt idx="42">
                  <c:v>2120.4887524703395</c:v>
                </c:pt>
                <c:pt idx="43">
                  <c:v>2141.6936399950423</c:v>
                </c:pt>
                <c:pt idx="44">
                  <c:v>2163.1105763949931</c:v>
                </c:pt>
                <c:pt idx="45">
                  <c:v>2184.7416821589431</c:v>
                </c:pt>
                <c:pt idx="46">
                  <c:v>2206.5890989805325</c:v>
                </c:pt>
                <c:pt idx="47">
                  <c:v>2228.6549899703373</c:v>
                </c:pt>
                <c:pt idx="48">
                  <c:v>2250.9415398700412</c:v>
                </c:pt>
                <c:pt idx="49">
                  <c:v>2273.4509552687414</c:v>
                </c:pt>
                <c:pt idx="50">
                  <c:v>2296.1854648214289</c:v>
                </c:pt>
                <c:pt idx="51">
                  <c:v>2319.1473194696428</c:v>
                </c:pt>
                <c:pt idx="52">
                  <c:v>2342.33879266434</c:v>
                </c:pt>
                <c:pt idx="53">
                  <c:v>2365.762180590983</c:v>
                </c:pt>
                <c:pt idx="54">
                  <c:v>2389.4198023968925</c:v>
                </c:pt>
                <c:pt idx="55">
                  <c:v>2413.3140004208617</c:v>
                </c:pt>
                <c:pt idx="56">
                  <c:v>2437.4471404250698</c:v>
                </c:pt>
                <c:pt idx="57">
                  <c:v>2461.8216118293212</c:v>
                </c:pt>
                <c:pt idx="58">
                  <c:v>2486.4398279476145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BF-4CE0-BB20-71356F6AF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782782064060758"/>
          <c:y val="8.9797066311197826E-2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0" i="0" baseline="0">
                <a:effectLst/>
              </a:rPr>
              <a:t>POD3 (Tele2) - AAA TPS Breakdown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'POD3 - TELE2'!$A$64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444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TELE2'!$B$64:$BI$64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  <c:pt idx="38">
                  <c:v>5000</c:v>
                </c:pt>
                <c:pt idx="39">
                  <c:v>5000</c:v>
                </c:pt>
                <c:pt idx="40">
                  <c:v>5000</c:v>
                </c:pt>
                <c:pt idx="41">
                  <c:v>5000</c:v>
                </c:pt>
                <c:pt idx="42">
                  <c:v>5000</c:v>
                </c:pt>
                <c:pt idx="43">
                  <c:v>5000</c:v>
                </c:pt>
                <c:pt idx="44">
                  <c:v>5000</c:v>
                </c:pt>
                <c:pt idx="45">
                  <c:v>6000</c:v>
                </c:pt>
                <c:pt idx="46">
                  <c:v>6000</c:v>
                </c:pt>
                <c:pt idx="47">
                  <c:v>6000</c:v>
                </c:pt>
                <c:pt idx="48">
                  <c:v>6000</c:v>
                </c:pt>
                <c:pt idx="49">
                  <c:v>6000</c:v>
                </c:pt>
                <c:pt idx="50">
                  <c:v>6000</c:v>
                </c:pt>
                <c:pt idx="51">
                  <c:v>6000</c:v>
                </c:pt>
                <c:pt idx="52">
                  <c:v>6000</c:v>
                </c:pt>
                <c:pt idx="53">
                  <c:v>7000</c:v>
                </c:pt>
                <c:pt idx="54">
                  <c:v>7000</c:v>
                </c:pt>
                <c:pt idx="55">
                  <c:v>7000</c:v>
                </c:pt>
                <c:pt idx="56">
                  <c:v>7000</c:v>
                </c:pt>
                <c:pt idx="57">
                  <c:v>7000</c:v>
                </c:pt>
                <c:pt idx="58">
                  <c:v>7000</c:v>
                </c:pt>
                <c:pt idx="59">
                  <c:v>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1E-4EA5-BA9C-5409F707D432}"/>
            </c:ext>
          </c:extLst>
        </c:ser>
        <c:ser>
          <c:idx val="2"/>
          <c:order val="1"/>
          <c:tx>
            <c:strRef>
              <c:f>'POD3 - TELE2'!$A$67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4445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TELE2'!$B$67:$BI$67</c:f>
              <c:numCache>
                <c:formatCode>#,##0.00_);\(#,##0.00\)</c:formatCode>
                <c:ptCount val="60"/>
                <c:pt idx="0">
                  <c:v>541</c:v>
                </c:pt>
                <c:pt idx="1">
                  <c:v>570</c:v>
                </c:pt>
                <c:pt idx="2">
                  <c:v>597</c:v>
                </c:pt>
                <c:pt idx="3">
                  <c:v>623</c:v>
                </c:pt>
                <c:pt idx="4">
                  <c:v>657</c:v>
                </c:pt>
                <c:pt idx="5">
                  <c:v>690</c:v>
                </c:pt>
                <c:pt idx="6">
                  <c:v>724</c:v>
                </c:pt>
                <c:pt idx="7">
                  <c:v>832</c:v>
                </c:pt>
                <c:pt idx="8">
                  <c:v>862</c:v>
                </c:pt>
                <c:pt idx="9">
                  <c:v>887</c:v>
                </c:pt>
                <c:pt idx="10">
                  <c:v>918</c:v>
                </c:pt>
                <c:pt idx="11">
                  <c:v>918</c:v>
                </c:pt>
                <c:pt idx="12">
                  <c:v>946</c:v>
                </c:pt>
                <c:pt idx="13">
                  <c:v>977</c:v>
                </c:pt>
                <c:pt idx="14">
                  <c:v>1012</c:v>
                </c:pt>
                <c:pt idx="15">
                  <c:v>1051</c:v>
                </c:pt>
                <c:pt idx="16">
                  <c:v>1094</c:v>
                </c:pt>
                <c:pt idx="17">
                  <c:v>1105</c:v>
                </c:pt>
                <c:pt idx="18">
                  <c:v>1127</c:v>
                </c:pt>
                <c:pt idx="19">
                  <c:v>1149</c:v>
                </c:pt>
                <c:pt idx="20">
                  <c:v>1173</c:v>
                </c:pt>
                <c:pt idx="21">
                  <c:v>1449</c:v>
                </c:pt>
                <c:pt idx="22">
                  <c:v>1527</c:v>
                </c:pt>
                <c:pt idx="23">
                  <c:v>1560</c:v>
                </c:pt>
                <c:pt idx="24">
                  <c:v>1592</c:v>
                </c:pt>
                <c:pt idx="25">
                  <c:v>1626</c:v>
                </c:pt>
                <c:pt idx="26">
                  <c:v>1660</c:v>
                </c:pt>
                <c:pt idx="27">
                  <c:v>1696</c:v>
                </c:pt>
                <c:pt idx="28">
                  <c:v>1732</c:v>
                </c:pt>
                <c:pt idx="29">
                  <c:v>1770</c:v>
                </c:pt>
                <c:pt idx="30">
                  <c:v>1807</c:v>
                </c:pt>
                <c:pt idx="31">
                  <c:v>1847</c:v>
                </c:pt>
                <c:pt idx="32">
                  <c:v>1886</c:v>
                </c:pt>
                <c:pt idx="33">
                  <c:v>1927</c:v>
                </c:pt>
                <c:pt idx="34">
                  <c:v>1971</c:v>
                </c:pt>
                <c:pt idx="35">
                  <c:v>2014</c:v>
                </c:pt>
                <c:pt idx="36">
                  <c:v>2058</c:v>
                </c:pt>
                <c:pt idx="37">
                  <c:v>2104</c:v>
                </c:pt>
                <c:pt idx="38">
                  <c:v>2151</c:v>
                </c:pt>
                <c:pt idx="39">
                  <c:v>2199</c:v>
                </c:pt>
                <c:pt idx="40">
                  <c:v>2249</c:v>
                </c:pt>
                <c:pt idx="41">
                  <c:v>2300</c:v>
                </c:pt>
                <c:pt idx="42">
                  <c:v>2352</c:v>
                </c:pt>
                <c:pt idx="43">
                  <c:v>2405</c:v>
                </c:pt>
                <c:pt idx="44">
                  <c:v>2460</c:v>
                </c:pt>
                <c:pt idx="45">
                  <c:v>2516</c:v>
                </c:pt>
                <c:pt idx="46">
                  <c:v>2574</c:v>
                </c:pt>
                <c:pt idx="47">
                  <c:v>2634</c:v>
                </c:pt>
                <c:pt idx="48">
                  <c:v>2695</c:v>
                </c:pt>
                <c:pt idx="49">
                  <c:v>2757</c:v>
                </c:pt>
                <c:pt idx="50">
                  <c:v>2821</c:v>
                </c:pt>
                <c:pt idx="51">
                  <c:v>2887</c:v>
                </c:pt>
                <c:pt idx="52">
                  <c:v>2954</c:v>
                </c:pt>
                <c:pt idx="53">
                  <c:v>3024</c:v>
                </c:pt>
                <c:pt idx="54">
                  <c:v>3095</c:v>
                </c:pt>
                <c:pt idx="55">
                  <c:v>3167</c:v>
                </c:pt>
                <c:pt idx="56">
                  <c:v>3240</c:v>
                </c:pt>
                <c:pt idx="57">
                  <c:v>3316</c:v>
                </c:pt>
                <c:pt idx="58">
                  <c:v>3394</c:v>
                </c:pt>
                <c:pt idx="59">
                  <c:v>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E-4EA5-BA9C-5409F707D432}"/>
            </c:ext>
          </c:extLst>
        </c:ser>
        <c:ser>
          <c:idx val="3"/>
          <c:order val="2"/>
          <c:tx>
            <c:strRef>
              <c:f>'POD3 - TELE2'!$A$68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4445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'POD3 - TELE2'!$B$63:$BI$63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'POD3 - TELE2'!$B$68:$BI$68</c:f>
              <c:numCache>
                <c:formatCode>#,##0.00_);\(#,##0.00\)</c:formatCode>
                <c:ptCount val="60"/>
                <c:pt idx="0">
                  <c:v>549</c:v>
                </c:pt>
                <c:pt idx="1">
                  <c:v>578</c:v>
                </c:pt>
                <c:pt idx="2">
                  <c:v>605</c:v>
                </c:pt>
                <c:pt idx="3">
                  <c:v>631</c:v>
                </c:pt>
                <c:pt idx="4">
                  <c:v>665</c:v>
                </c:pt>
                <c:pt idx="5">
                  <c:v>700</c:v>
                </c:pt>
                <c:pt idx="6">
                  <c:v>734</c:v>
                </c:pt>
                <c:pt idx="7">
                  <c:v>842</c:v>
                </c:pt>
                <c:pt idx="8">
                  <c:v>874</c:v>
                </c:pt>
                <c:pt idx="9">
                  <c:v>899</c:v>
                </c:pt>
                <c:pt idx="10">
                  <c:v>930</c:v>
                </c:pt>
                <c:pt idx="11">
                  <c:v>930</c:v>
                </c:pt>
                <c:pt idx="12">
                  <c:v>958</c:v>
                </c:pt>
                <c:pt idx="13">
                  <c:v>989</c:v>
                </c:pt>
                <c:pt idx="14">
                  <c:v>1026</c:v>
                </c:pt>
                <c:pt idx="15">
                  <c:v>1065</c:v>
                </c:pt>
                <c:pt idx="16">
                  <c:v>1108</c:v>
                </c:pt>
                <c:pt idx="17">
                  <c:v>1119</c:v>
                </c:pt>
                <c:pt idx="18">
                  <c:v>1141</c:v>
                </c:pt>
                <c:pt idx="19">
                  <c:v>1165</c:v>
                </c:pt>
                <c:pt idx="20">
                  <c:v>1189</c:v>
                </c:pt>
                <c:pt idx="21">
                  <c:v>1468</c:v>
                </c:pt>
                <c:pt idx="22">
                  <c:v>1548</c:v>
                </c:pt>
                <c:pt idx="23">
                  <c:v>1580</c:v>
                </c:pt>
                <c:pt idx="24">
                  <c:v>1613</c:v>
                </c:pt>
                <c:pt idx="25">
                  <c:v>1647</c:v>
                </c:pt>
                <c:pt idx="26">
                  <c:v>1682</c:v>
                </c:pt>
                <c:pt idx="27">
                  <c:v>1719</c:v>
                </c:pt>
                <c:pt idx="28">
                  <c:v>1755</c:v>
                </c:pt>
                <c:pt idx="29">
                  <c:v>1793</c:v>
                </c:pt>
                <c:pt idx="30">
                  <c:v>1831</c:v>
                </c:pt>
                <c:pt idx="31">
                  <c:v>1871</c:v>
                </c:pt>
                <c:pt idx="32">
                  <c:v>1911</c:v>
                </c:pt>
                <c:pt idx="33">
                  <c:v>1953</c:v>
                </c:pt>
                <c:pt idx="34">
                  <c:v>1997</c:v>
                </c:pt>
                <c:pt idx="35">
                  <c:v>2041</c:v>
                </c:pt>
                <c:pt idx="36">
                  <c:v>2085</c:v>
                </c:pt>
                <c:pt idx="37">
                  <c:v>2131</c:v>
                </c:pt>
                <c:pt idx="38">
                  <c:v>2179</c:v>
                </c:pt>
                <c:pt idx="39">
                  <c:v>2228</c:v>
                </c:pt>
                <c:pt idx="40">
                  <c:v>2279</c:v>
                </c:pt>
                <c:pt idx="41">
                  <c:v>2330</c:v>
                </c:pt>
                <c:pt idx="42">
                  <c:v>2383</c:v>
                </c:pt>
                <c:pt idx="43">
                  <c:v>2437</c:v>
                </c:pt>
                <c:pt idx="44">
                  <c:v>2492</c:v>
                </c:pt>
                <c:pt idx="45">
                  <c:v>2549</c:v>
                </c:pt>
                <c:pt idx="46">
                  <c:v>2608</c:v>
                </c:pt>
                <c:pt idx="47">
                  <c:v>2669</c:v>
                </c:pt>
                <c:pt idx="48">
                  <c:v>2730</c:v>
                </c:pt>
                <c:pt idx="49">
                  <c:v>2793</c:v>
                </c:pt>
                <c:pt idx="50">
                  <c:v>2859</c:v>
                </c:pt>
                <c:pt idx="51">
                  <c:v>2925</c:v>
                </c:pt>
                <c:pt idx="52">
                  <c:v>2993</c:v>
                </c:pt>
                <c:pt idx="53">
                  <c:v>3064</c:v>
                </c:pt>
                <c:pt idx="54">
                  <c:v>3135</c:v>
                </c:pt>
                <c:pt idx="55">
                  <c:v>3208</c:v>
                </c:pt>
                <c:pt idx="56">
                  <c:v>3283</c:v>
                </c:pt>
                <c:pt idx="57">
                  <c:v>3359</c:v>
                </c:pt>
                <c:pt idx="58">
                  <c:v>3439</c:v>
                </c:pt>
                <c:pt idx="59">
                  <c:v>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1E-4EA5-BA9C-5409F707D432}"/>
            </c:ext>
          </c:extLst>
        </c:ser>
        <c:ser>
          <c:idx val="1"/>
          <c:order val="3"/>
          <c:tx>
            <c:strRef>
              <c:f>'POD3 - TELE2'!$A$66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444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'POD3 - TELE2'!$B$66:$BI$66</c:f>
              <c:numCache>
                <c:formatCode>#,##0.00_);\(#,##0.00\)</c:formatCode>
                <c:ptCount val="60"/>
                <c:pt idx="0">
                  <c:v>1090</c:v>
                </c:pt>
                <c:pt idx="1">
                  <c:v>1148</c:v>
                </c:pt>
                <c:pt idx="2">
                  <c:v>1202</c:v>
                </c:pt>
                <c:pt idx="3">
                  <c:v>1254</c:v>
                </c:pt>
                <c:pt idx="4">
                  <c:v>1322</c:v>
                </c:pt>
                <c:pt idx="5">
                  <c:v>1390</c:v>
                </c:pt>
                <c:pt idx="6">
                  <c:v>1458</c:v>
                </c:pt>
                <c:pt idx="7">
                  <c:v>1674</c:v>
                </c:pt>
                <c:pt idx="8">
                  <c:v>1736</c:v>
                </c:pt>
                <c:pt idx="9">
                  <c:v>1786</c:v>
                </c:pt>
                <c:pt idx="10">
                  <c:v>1848</c:v>
                </c:pt>
                <c:pt idx="11">
                  <c:v>1848</c:v>
                </c:pt>
                <c:pt idx="12">
                  <c:v>1904</c:v>
                </c:pt>
                <c:pt idx="13">
                  <c:v>1966</c:v>
                </c:pt>
                <c:pt idx="14">
                  <c:v>2038</c:v>
                </c:pt>
                <c:pt idx="15">
                  <c:v>2116</c:v>
                </c:pt>
                <c:pt idx="16">
                  <c:v>2202</c:v>
                </c:pt>
                <c:pt idx="17">
                  <c:v>2224</c:v>
                </c:pt>
                <c:pt idx="18">
                  <c:v>2268</c:v>
                </c:pt>
                <c:pt idx="19">
                  <c:v>2314</c:v>
                </c:pt>
                <c:pt idx="20">
                  <c:v>2362</c:v>
                </c:pt>
                <c:pt idx="21">
                  <c:v>2917.5</c:v>
                </c:pt>
                <c:pt idx="22">
                  <c:v>3075</c:v>
                </c:pt>
                <c:pt idx="23">
                  <c:v>3140</c:v>
                </c:pt>
                <c:pt idx="24">
                  <c:v>3205</c:v>
                </c:pt>
                <c:pt idx="25">
                  <c:v>3272.5</c:v>
                </c:pt>
                <c:pt idx="26">
                  <c:v>3342.5</c:v>
                </c:pt>
                <c:pt idx="27">
                  <c:v>3415</c:v>
                </c:pt>
                <c:pt idx="28">
                  <c:v>3487.5</c:v>
                </c:pt>
                <c:pt idx="29">
                  <c:v>3562.5</c:v>
                </c:pt>
                <c:pt idx="30">
                  <c:v>3637.5</c:v>
                </c:pt>
                <c:pt idx="31">
                  <c:v>3717.5</c:v>
                </c:pt>
                <c:pt idx="32">
                  <c:v>3797.5</c:v>
                </c:pt>
                <c:pt idx="33">
                  <c:v>3880</c:v>
                </c:pt>
                <c:pt idx="34">
                  <c:v>3967.5</c:v>
                </c:pt>
                <c:pt idx="35">
                  <c:v>4055</c:v>
                </c:pt>
                <c:pt idx="36">
                  <c:v>4142.5</c:v>
                </c:pt>
                <c:pt idx="37">
                  <c:v>4235</c:v>
                </c:pt>
                <c:pt idx="38">
                  <c:v>4330</c:v>
                </c:pt>
                <c:pt idx="39">
                  <c:v>4427.5</c:v>
                </c:pt>
                <c:pt idx="40">
                  <c:v>4527.5</c:v>
                </c:pt>
                <c:pt idx="41">
                  <c:v>4630</c:v>
                </c:pt>
                <c:pt idx="42">
                  <c:v>4735</c:v>
                </c:pt>
                <c:pt idx="43">
                  <c:v>4842.5</c:v>
                </c:pt>
                <c:pt idx="44">
                  <c:v>4952.5</c:v>
                </c:pt>
                <c:pt idx="45">
                  <c:v>5065</c:v>
                </c:pt>
                <c:pt idx="46">
                  <c:v>5182.5</c:v>
                </c:pt>
                <c:pt idx="47">
                  <c:v>5302.5</c:v>
                </c:pt>
                <c:pt idx="48">
                  <c:v>5425</c:v>
                </c:pt>
                <c:pt idx="49">
                  <c:v>5550</c:v>
                </c:pt>
                <c:pt idx="50">
                  <c:v>5680</c:v>
                </c:pt>
                <c:pt idx="51">
                  <c:v>5812.5</c:v>
                </c:pt>
                <c:pt idx="52">
                  <c:v>5947.5</c:v>
                </c:pt>
                <c:pt idx="53">
                  <c:v>6087.5</c:v>
                </c:pt>
                <c:pt idx="54">
                  <c:v>6230</c:v>
                </c:pt>
                <c:pt idx="55">
                  <c:v>6375</c:v>
                </c:pt>
                <c:pt idx="56">
                  <c:v>6522.5</c:v>
                </c:pt>
                <c:pt idx="57">
                  <c:v>6675</c:v>
                </c:pt>
                <c:pt idx="58">
                  <c:v>6832.5</c:v>
                </c:pt>
                <c:pt idx="59">
                  <c:v>6992.5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1E-4EA5-BA9C-5409F707D432}"/>
            </c:ext>
          </c:extLst>
        </c:ser>
        <c:ser>
          <c:idx val="4"/>
          <c:order val="4"/>
          <c:tx>
            <c:strRef>
              <c:f>'POD3 - TELE2'!$A$69</c:f>
              <c:strCache>
                <c:ptCount val="1"/>
                <c:pt idx="0">
                  <c:v>Current SERVER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'POD3 - TELE2'!$B$69:$BI$69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1E-4EA5-BA9C-5409F707D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16440506790417816"/>
          <c:h val="6.0726700798654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POD3_AAA_COMMON_POOL</a:t>
            </a:r>
            <a:r>
              <a:rPr lang="en-US" baseline="0"/>
              <a:t> </a:t>
            </a:r>
            <a:r>
              <a:rPr lang="en-US"/>
              <a:t>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'POD3-COMMON_POOL'!$A$80</c:f>
              <c:strCache>
                <c:ptCount val="1"/>
                <c:pt idx="0">
                  <c:v>THRESHOLD</c:v>
                </c:pt>
              </c:strCache>
            </c:strRef>
          </c:tx>
          <c:spPr>
            <a:ln w="444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'POD3-COMMON_POOL'!$B$79:$BI$79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'POD3-COMMON_POOL'!$B$80:$BI$80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6000</c:v>
                </c:pt>
                <c:pt idx="22">
                  <c:v>7000</c:v>
                </c:pt>
                <c:pt idx="23">
                  <c:v>7000</c:v>
                </c:pt>
                <c:pt idx="24">
                  <c:v>7000</c:v>
                </c:pt>
                <c:pt idx="25">
                  <c:v>7000</c:v>
                </c:pt>
                <c:pt idx="26">
                  <c:v>7000</c:v>
                </c:pt>
                <c:pt idx="27">
                  <c:v>7000</c:v>
                </c:pt>
                <c:pt idx="28">
                  <c:v>7000</c:v>
                </c:pt>
                <c:pt idx="29">
                  <c:v>7000</c:v>
                </c:pt>
                <c:pt idx="30">
                  <c:v>7000</c:v>
                </c:pt>
                <c:pt idx="31">
                  <c:v>7000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8000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11000</c:v>
                </c:pt>
                <c:pt idx="51">
                  <c:v>11000</c:v>
                </c:pt>
                <c:pt idx="52">
                  <c:v>11000</c:v>
                </c:pt>
                <c:pt idx="53">
                  <c:v>11000</c:v>
                </c:pt>
                <c:pt idx="54">
                  <c:v>12000</c:v>
                </c:pt>
                <c:pt idx="55">
                  <c:v>12000</c:v>
                </c:pt>
                <c:pt idx="56">
                  <c:v>12000</c:v>
                </c:pt>
                <c:pt idx="57">
                  <c:v>12000</c:v>
                </c:pt>
                <c:pt idx="58">
                  <c:v>13000</c:v>
                </c:pt>
                <c:pt idx="59">
                  <c:v>13000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D-4167-9A2C-7AD59746FB21}"/>
            </c:ext>
          </c:extLst>
        </c:ser>
        <c:ser>
          <c:idx val="2"/>
          <c:order val="1"/>
          <c:tx>
            <c:strRef>
              <c:f>'POD3-COMMON_POOL'!$A$83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4445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'POD3-COMMON_POOL'!$B$79:$BI$79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'POD3-COMMON_POOL'!$B$83:$BI$83</c:f>
              <c:numCache>
                <c:formatCode>#,##0.00_);\(#,##0.00\)</c:formatCode>
                <c:ptCount val="60"/>
                <c:pt idx="0">
                  <c:v>762</c:v>
                </c:pt>
                <c:pt idx="1">
                  <c:v>832</c:v>
                </c:pt>
                <c:pt idx="2">
                  <c:v>912</c:v>
                </c:pt>
                <c:pt idx="3">
                  <c:v>977</c:v>
                </c:pt>
                <c:pt idx="4">
                  <c:v>1051</c:v>
                </c:pt>
                <c:pt idx="5">
                  <c:v>1114</c:v>
                </c:pt>
                <c:pt idx="6">
                  <c:v>1168</c:v>
                </c:pt>
                <c:pt idx="7">
                  <c:v>1292</c:v>
                </c:pt>
                <c:pt idx="8">
                  <c:v>1464</c:v>
                </c:pt>
                <c:pt idx="9">
                  <c:v>1581</c:v>
                </c:pt>
                <c:pt idx="10">
                  <c:v>1700</c:v>
                </c:pt>
                <c:pt idx="11">
                  <c:v>1700</c:v>
                </c:pt>
                <c:pt idx="12">
                  <c:v>1800</c:v>
                </c:pt>
                <c:pt idx="13">
                  <c:v>1898</c:v>
                </c:pt>
                <c:pt idx="14">
                  <c:v>1958</c:v>
                </c:pt>
                <c:pt idx="15">
                  <c:v>2035</c:v>
                </c:pt>
                <c:pt idx="16">
                  <c:v>2133</c:v>
                </c:pt>
                <c:pt idx="17">
                  <c:v>2161</c:v>
                </c:pt>
                <c:pt idx="18">
                  <c:v>2195</c:v>
                </c:pt>
                <c:pt idx="19">
                  <c:v>2229</c:v>
                </c:pt>
                <c:pt idx="20">
                  <c:v>2264</c:v>
                </c:pt>
                <c:pt idx="21">
                  <c:v>2783</c:v>
                </c:pt>
                <c:pt idx="22">
                  <c:v>2923</c:v>
                </c:pt>
                <c:pt idx="23">
                  <c:v>2971</c:v>
                </c:pt>
                <c:pt idx="24">
                  <c:v>3021</c:v>
                </c:pt>
                <c:pt idx="25">
                  <c:v>3072</c:v>
                </c:pt>
                <c:pt idx="26">
                  <c:v>3124</c:v>
                </c:pt>
                <c:pt idx="27">
                  <c:v>3178</c:v>
                </c:pt>
                <c:pt idx="28">
                  <c:v>3213</c:v>
                </c:pt>
                <c:pt idx="29">
                  <c:v>3253</c:v>
                </c:pt>
                <c:pt idx="30">
                  <c:v>3297</c:v>
                </c:pt>
                <c:pt idx="31">
                  <c:v>3347</c:v>
                </c:pt>
                <c:pt idx="32">
                  <c:v>3400</c:v>
                </c:pt>
                <c:pt idx="33">
                  <c:v>3457</c:v>
                </c:pt>
                <c:pt idx="34">
                  <c:v>3518</c:v>
                </c:pt>
                <c:pt idx="35">
                  <c:v>3580</c:v>
                </c:pt>
                <c:pt idx="36">
                  <c:v>3646</c:v>
                </c:pt>
                <c:pt idx="37">
                  <c:v>3715</c:v>
                </c:pt>
                <c:pt idx="38">
                  <c:v>3787</c:v>
                </c:pt>
                <c:pt idx="39">
                  <c:v>3862</c:v>
                </c:pt>
                <c:pt idx="40">
                  <c:v>3932</c:v>
                </c:pt>
                <c:pt idx="41">
                  <c:v>4012</c:v>
                </c:pt>
                <c:pt idx="42">
                  <c:v>4095</c:v>
                </c:pt>
                <c:pt idx="43">
                  <c:v>4181</c:v>
                </c:pt>
                <c:pt idx="44">
                  <c:v>4270</c:v>
                </c:pt>
                <c:pt idx="45">
                  <c:v>4360</c:v>
                </c:pt>
                <c:pt idx="46">
                  <c:v>4453</c:v>
                </c:pt>
                <c:pt idx="47">
                  <c:v>4549</c:v>
                </c:pt>
                <c:pt idx="48">
                  <c:v>4648</c:v>
                </c:pt>
                <c:pt idx="49">
                  <c:v>4750</c:v>
                </c:pt>
                <c:pt idx="50">
                  <c:v>4855</c:v>
                </c:pt>
                <c:pt idx="51">
                  <c:v>4963</c:v>
                </c:pt>
                <c:pt idx="52">
                  <c:v>5074</c:v>
                </c:pt>
                <c:pt idx="53">
                  <c:v>5187</c:v>
                </c:pt>
                <c:pt idx="54">
                  <c:v>5303</c:v>
                </c:pt>
                <c:pt idx="55">
                  <c:v>5423</c:v>
                </c:pt>
                <c:pt idx="56">
                  <c:v>5544</c:v>
                </c:pt>
                <c:pt idx="57">
                  <c:v>5670</c:v>
                </c:pt>
                <c:pt idx="58">
                  <c:v>5799</c:v>
                </c:pt>
                <c:pt idx="59">
                  <c:v>5930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D-4167-9A2C-7AD59746FB21}"/>
            </c:ext>
          </c:extLst>
        </c:ser>
        <c:ser>
          <c:idx val="3"/>
          <c:order val="2"/>
          <c:tx>
            <c:strRef>
              <c:f>'POD3-COMMON_POOL'!$A$84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4445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'POD3-COMMON_POOL'!$B$79:$BI$79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'POD3-COMMON_POOL'!$B$84:$BI$84</c:f>
              <c:numCache>
                <c:formatCode>#,##0.00_);\(#,##0.00\)</c:formatCode>
                <c:ptCount val="60"/>
                <c:pt idx="0">
                  <c:v>822</c:v>
                </c:pt>
                <c:pt idx="1">
                  <c:v>896</c:v>
                </c:pt>
                <c:pt idx="2">
                  <c:v>982</c:v>
                </c:pt>
                <c:pt idx="3">
                  <c:v>1053</c:v>
                </c:pt>
                <c:pt idx="4">
                  <c:v>1133</c:v>
                </c:pt>
                <c:pt idx="5">
                  <c:v>1200</c:v>
                </c:pt>
                <c:pt idx="6">
                  <c:v>1258</c:v>
                </c:pt>
                <c:pt idx="7">
                  <c:v>1392</c:v>
                </c:pt>
                <c:pt idx="8">
                  <c:v>1578</c:v>
                </c:pt>
                <c:pt idx="9">
                  <c:v>1703</c:v>
                </c:pt>
                <c:pt idx="10">
                  <c:v>1832</c:v>
                </c:pt>
                <c:pt idx="11">
                  <c:v>1832</c:v>
                </c:pt>
                <c:pt idx="12">
                  <c:v>1940</c:v>
                </c:pt>
                <c:pt idx="13">
                  <c:v>2044</c:v>
                </c:pt>
                <c:pt idx="14">
                  <c:v>2110</c:v>
                </c:pt>
                <c:pt idx="15">
                  <c:v>2193</c:v>
                </c:pt>
                <c:pt idx="16">
                  <c:v>2299</c:v>
                </c:pt>
                <c:pt idx="17">
                  <c:v>2329</c:v>
                </c:pt>
                <c:pt idx="18">
                  <c:v>2365</c:v>
                </c:pt>
                <c:pt idx="19">
                  <c:v>2401</c:v>
                </c:pt>
                <c:pt idx="20">
                  <c:v>2440</c:v>
                </c:pt>
                <c:pt idx="21">
                  <c:v>2999</c:v>
                </c:pt>
                <c:pt idx="22">
                  <c:v>3149</c:v>
                </c:pt>
                <c:pt idx="23">
                  <c:v>3201</c:v>
                </c:pt>
                <c:pt idx="24">
                  <c:v>3254</c:v>
                </c:pt>
                <c:pt idx="25">
                  <c:v>3310</c:v>
                </c:pt>
                <c:pt idx="26">
                  <c:v>3366</c:v>
                </c:pt>
                <c:pt idx="27">
                  <c:v>3424</c:v>
                </c:pt>
                <c:pt idx="28">
                  <c:v>3462</c:v>
                </c:pt>
                <c:pt idx="29">
                  <c:v>3505</c:v>
                </c:pt>
                <c:pt idx="30">
                  <c:v>3553</c:v>
                </c:pt>
                <c:pt idx="31">
                  <c:v>3606</c:v>
                </c:pt>
                <c:pt idx="32">
                  <c:v>3663</c:v>
                </c:pt>
                <c:pt idx="33">
                  <c:v>3725</c:v>
                </c:pt>
                <c:pt idx="34">
                  <c:v>3790</c:v>
                </c:pt>
                <c:pt idx="35">
                  <c:v>3857</c:v>
                </c:pt>
                <c:pt idx="36">
                  <c:v>3929</c:v>
                </c:pt>
                <c:pt idx="37">
                  <c:v>4003</c:v>
                </c:pt>
                <c:pt idx="38">
                  <c:v>4080</c:v>
                </c:pt>
                <c:pt idx="39">
                  <c:v>4161</c:v>
                </c:pt>
                <c:pt idx="40">
                  <c:v>4236</c:v>
                </c:pt>
                <c:pt idx="41">
                  <c:v>4323</c:v>
                </c:pt>
                <c:pt idx="42">
                  <c:v>4412</c:v>
                </c:pt>
                <c:pt idx="43">
                  <c:v>4504</c:v>
                </c:pt>
                <c:pt idx="44">
                  <c:v>4600</c:v>
                </c:pt>
                <c:pt idx="45">
                  <c:v>4698</c:v>
                </c:pt>
                <c:pt idx="46">
                  <c:v>4797</c:v>
                </c:pt>
                <c:pt idx="47">
                  <c:v>4901</c:v>
                </c:pt>
                <c:pt idx="48">
                  <c:v>5007</c:v>
                </c:pt>
                <c:pt idx="49">
                  <c:v>5118</c:v>
                </c:pt>
                <c:pt idx="50">
                  <c:v>5230</c:v>
                </c:pt>
                <c:pt idx="51">
                  <c:v>5347</c:v>
                </c:pt>
                <c:pt idx="52">
                  <c:v>5466</c:v>
                </c:pt>
                <c:pt idx="53">
                  <c:v>5588</c:v>
                </c:pt>
                <c:pt idx="54">
                  <c:v>5714</c:v>
                </c:pt>
                <c:pt idx="55">
                  <c:v>5842</c:v>
                </c:pt>
                <c:pt idx="56">
                  <c:v>5973</c:v>
                </c:pt>
                <c:pt idx="57">
                  <c:v>6110</c:v>
                </c:pt>
                <c:pt idx="58">
                  <c:v>6248</c:v>
                </c:pt>
                <c:pt idx="59">
                  <c:v>6390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D-4167-9A2C-7AD59746FB21}"/>
            </c:ext>
          </c:extLst>
        </c:ser>
        <c:ser>
          <c:idx val="1"/>
          <c:order val="3"/>
          <c:tx>
            <c:strRef>
              <c:f>'POD3-COMMON_POOL'!$A$82</c:f>
              <c:strCache>
                <c:ptCount val="1"/>
                <c:pt idx="0">
                  <c:v>Failover TPS</c:v>
                </c:pt>
              </c:strCache>
            </c:strRef>
          </c:tx>
          <c:spPr>
            <a:ln w="444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'POD3-COMMON_POOL'!$B$82:$BI$82</c:f>
              <c:numCache>
                <c:formatCode>#,##0.00_);\(#,##0.00\)</c:formatCode>
                <c:ptCount val="60"/>
                <c:pt idx="0">
                  <c:v>1584</c:v>
                </c:pt>
                <c:pt idx="1">
                  <c:v>1728</c:v>
                </c:pt>
                <c:pt idx="2">
                  <c:v>1894</c:v>
                </c:pt>
                <c:pt idx="3">
                  <c:v>2030</c:v>
                </c:pt>
                <c:pt idx="4">
                  <c:v>2184</c:v>
                </c:pt>
                <c:pt idx="5">
                  <c:v>2314</c:v>
                </c:pt>
                <c:pt idx="6">
                  <c:v>2426</c:v>
                </c:pt>
                <c:pt idx="7">
                  <c:v>2684</c:v>
                </c:pt>
                <c:pt idx="8">
                  <c:v>3042</c:v>
                </c:pt>
                <c:pt idx="9">
                  <c:v>3284</c:v>
                </c:pt>
                <c:pt idx="10">
                  <c:v>3532</c:v>
                </c:pt>
                <c:pt idx="11">
                  <c:v>3532</c:v>
                </c:pt>
                <c:pt idx="12">
                  <c:v>3740</c:v>
                </c:pt>
                <c:pt idx="13">
                  <c:v>3942</c:v>
                </c:pt>
                <c:pt idx="14">
                  <c:v>4068</c:v>
                </c:pt>
                <c:pt idx="15">
                  <c:v>4228</c:v>
                </c:pt>
                <c:pt idx="16">
                  <c:v>4432</c:v>
                </c:pt>
                <c:pt idx="17">
                  <c:v>4490</c:v>
                </c:pt>
                <c:pt idx="18">
                  <c:v>4560</c:v>
                </c:pt>
                <c:pt idx="19">
                  <c:v>4630</c:v>
                </c:pt>
                <c:pt idx="20">
                  <c:v>4704</c:v>
                </c:pt>
                <c:pt idx="21">
                  <c:v>5782.5</c:v>
                </c:pt>
                <c:pt idx="22">
                  <c:v>6072.5</c:v>
                </c:pt>
                <c:pt idx="23">
                  <c:v>6172.5</c:v>
                </c:pt>
                <c:pt idx="24">
                  <c:v>6275</c:v>
                </c:pt>
                <c:pt idx="25">
                  <c:v>6382.5</c:v>
                </c:pt>
                <c:pt idx="26">
                  <c:v>6490</c:v>
                </c:pt>
                <c:pt idx="27">
                  <c:v>6602.5</c:v>
                </c:pt>
                <c:pt idx="28">
                  <c:v>6675</c:v>
                </c:pt>
                <c:pt idx="29">
                  <c:v>6757.5</c:v>
                </c:pt>
                <c:pt idx="30">
                  <c:v>6850</c:v>
                </c:pt>
                <c:pt idx="31">
                  <c:v>6952.5</c:v>
                </c:pt>
                <c:pt idx="32">
                  <c:v>7062.5</c:v>
                </c:pt>
                <c:pt idx="33">
                  <c:v>7182.5</c:v>
                </c:pt>
                <c:pt idx="34">
                  <c:v>7307.5</c:v>
                </c:pt>
                <c:pt idx="35">
                  <c:v>7437.5</c:v>
                </c:pt>
                <c:pt idx="36">
                  <c:v>7575</c:v>
                </c:pt>
                <c:pt idx="37">
                  <c:v>7717.5</c:v>
                </c:pt>
                <c:pt idx="38">
                  <c:v>7867.5</c:v>
                </c:pt>
                <c:pt idx="39">
                  <c:v>8022.5</c:v>
                </c:pt>
                <c:pt idx="40">
                  <c:v>8167.5</c:v>
                </c:pt>
                <c:pt idx="41">
                  <c:v>8335</c:v>
                </c:pt>
                <c:pt idx="42">
                  <c:v>8507.5</c:v>
                </c:pt>
                <c:pt idx="43">
                  <c:v>8685</c:v>
                </c:pt>
                <c:pt idx="44">
                  <c:v>8870</c:v>
                </c:pt>
                <c:pt idx="45">
                  <c:v>9057.5</c:v>
                </c:pt>
                <c:pt idx="46">
                  <c:v>9250</c:v>
                </c:pt>
                <c:pt idx="47">
                  <c:v>9450</c:v>
                </c:pt>
                <c:pt idx="48">
                  <c:v>9655</c:v>
                </c:pt>
                <c:pt idx="49">
                  <c:v>9867.5</c:v>
                </c:pt>
                <c:pt idx="50">
                  <c:v>10085</c:v>
                </c:pt>
                <c:pt idx="51">
                  <c:v>10310</c:v>
                </c:pt>
                <c:pt idx="52">
                  <c:v>10540</c:v>
                </c:pt>
                <c:pt idx="53">
                  <c:v>10775</c:v>
                </c:pt>
                <c:pt idx="54">
                  <c:v>11017.5</c:v>
                </c:pt>
                <c:pt idx="55">
                  <c:v>11265</c:v>
                </c:pt>
                <c:pt idx="56">
                  <c:v>11517.5</c:v>
                </c:pt>
                <c:pt idx="57">
                  <c:v>11780</c:v>
                </c:pt>
                <c:pt idx="58">
                  <c:v>12047.5</c:v>
                </c:pt>
                <c:pt idx="59">
                  <c:v>12320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8D-4167-9A2C-7AD59746FB21}"/>
            </c:ext>
          </c:extLst>
        </c:ser>
        <c:ser>
          <c:idx val="4"/>
          <c:order val="4"/>
          <c:tx>
            <c:strRef>
              <c:f>'POD3-COMMON_POOL'!$A$85</c:f>
              <c:strCache>
                <c:ptCount val="1"/>
                <c:pt idx="0">
                  <c:v>Current SERVER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'POD3-COMMON_POOL'!$B$85:$BI$85</c:f>
              <c:numCache>
                <c:formatCode>#,##0_);\(#,##0\)</c:formatCode>
                <c:ptCount val="60"/>
                <c:pt idx="0">
                  <c:v>12000</c:v>
                </c:pt>
                <c:pt idx="1">
                  <c:v>12000</c:v>
                </c:pt>
                <c:pt idx="2">
                  <c:v>12000</c:v>
                </c:pt>
                <c:pt idx="3">
                  <c:v>12000</c:v>
                </c:pt>
                <c:pt idx="4">
                  <c:v>12000</c:v>
                </c:pt>
                <c:pt idx="5">
                  <c:v>12000</c:v>
                </c:pt>
                <c:pt idx="6">
                  <c:v>12000</c:v>
                </c:pt>
                <c:pt idx="7">
                  <c:v>12000</c:v>
                </c:pt>
                <c:pt idx="8">
                  <c:v>12000</c:v>
                </c:pt>
                <c:pt idx="9">
                  <c:v>12000</c:v>
                </c:pt>
                <c:pt idx="10">
                  <c:v>12000</c:v>
                </c:pt>
                <c:pt idx="11">
                  <c:v>12000</c:v>
                </c:pt>
                <c:pt idx="12">
                  <c:v>12000</c:v>
                </c:pt>
                <c:pt idx="13">
                  <c:v>12000</c:v>
                </c:pt>
                <c:pt idx="14">
                  <c:v>12000</c:v>
                </c:pt>
                <c:pt idx="15">
                  <c:v>12000</c:v>
                </c:pt>
                <c:pt idx="16">
                  <c:v>12000</c:v>
                </c:pt>
                <c:pt idx="17">
                  <c:v>12000</c:v>
                </c:pt>
                <c:pt idx="18">
                  <c:v>12000</c:v>
                </c:pt>
                <c:pt idx="19">
                  <c:v>12000</c:v>
                </c:pt>
                <c:pt idx="20">
                  <c:v>12000</c:v>
                </c:pt>
                <c:pt idx="21">
                  <c:v>12000</c:v>
                </c:pt>
                <c:pt idx="22">
                  <c:v>12000</c:v>
                </c:pt>
                <c:pt idx="23">
                  <c:v>12000</c:v>
                </c:pt>
                <c:pt idx="24">
                  <c:v>12000</c:v>
                </c:pt>
                <c:pt idx="25">
                  <c:v>12000</c:v>
                </c:pt>
                <c:pt idx="26">
                  <c:v>12000</c:v>
                </c:pt>
                <c:pt idx="27">
                  <c:v>12000</c:v>
                </c:pt>
                <c:pt idx="28">
                  <c:v>12000</c:v>
                </c:pt>
                <c:pt idx="29">
                  <c:v>12000</c:v>
                </c:pt>
                <c:pt idx="30">
                  <c:v>12000</c:v>
                </c:pt>
                <c:pt idx="31">
                  <c:v>12000</c:v>
                </c:pt>
                <c:pt idx="32">
                  <c:v>12000</c:v>
                </c:pt>
                <c:pt idx="33">
                  <c:v>12000</c:v>
                </c:pt>
                <c:pt idx="34">
                  <c:v>12000</c:v>
                </c:pt>
                <c:pt idx="35">
                  <c:v>12000</c:v>
                </c:pt>
                <c:pt idx="36">
                  <c:v>12000</c:v>
                </c:pt>
                <c:pt idx="37">
                  <c:v>12000</c:v>
                </c:pt>
                <c:pt idx="38">
                  <c:v>12000</c:v>
                </c:pt>
                <c:pt idx="39">
                  <c:v>12000</c:v>
                </c:pt>
                <c:pt idx="40">
                  <c:v>12000</c:v>
                </c:pt>
                <c:pt idx="41">
                  <c:v>12000</c:v>
                </c:pt>
                <c:pt idx="42">
                  <c:v>12000</c:v>
                </c:pt>
                <c:pt idx="43">
                  <c:v>12000</c:v>
                </c:pt>
                <c:pt idx="44">
                  <c:v>12000</c:v>
                </c:pt>
                <c:pt idx="45">
                  <c:v>12000</c:v>
                </c:pt>
                <c:pt idx="46">
                  <c:v>12000</c:v>
                </c:pt>
                <c:pt idx="47">
                  <c:v>12000</c:v>
                </c:pt>
                <c:pt idx="48">
                  <c:v>12000</c:v>
                </c:pt>
                <c:pt idx="49">
                  <c:v>12000</c:v>
                </c:pt>
                <c:pt idx="50">
                  <c:v>12000</c:v>
                </c:pt>
                <c:pt idx="51">
                  <c:v>12000</c:v>
                </c:pt>
                <c:pt idx="52">
                  <c:v>12000</c:v>
                </c:pt>
                <c:pt idx="53">
                  <c:v>12000</c:v>
                </c:pt>
                <c:pt idx="54">
                  <c:v>12000</c:v>
                </c:pt>
                <c:pt idx="55">
                  <c:v>12000</c:v>
                </c:pt>
                <c:pt idx="56">
                  <c:v>12000</c:v>
                </c:pt>
                <c:pt idx="57">
                  <c:v>12000</c:v>
                </c:pt>
                <c:pt idx="58">
                  <c:v>12000</c:v>
                </c:pt>
                <c:pt idx="59">
                  <c:v>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8D-4167-9A2C-7AD59746F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670314844322448"/>
          <c:y val="6.8990786053276756E-2"/>
          <c:w val="0.16440506790417816"/>
          <c:h val="6.0726700798654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POD4 (EtiSalat) - AAA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6595429902149144"/>
          <c:h val="0.78643968311148771"/>
        </c:manualLayout>
      </c:layout>
      <c:lineChart>
        <c:grouping val="standard"/>
        <c:varyColors val="0"/>
        <c:ser>
          <c:idx val="0"/>
          <c:order val="0"/>
          <c:tx>
            <c:strRef>
              <c:f>'POD4 ETISALAT'!$A$63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ETISALAT'!$B$62:$BH$62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'POD4 ETISALAT'!$B$63:$BH$63</c:f>
              <c:numCache>
                <c:formatCode>#,##0_);\(#,##0\)</c:formatCode>
                <c:ptCount val="59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74-4788-88DE-080E3C68A769}"/>
            </c:ext>
          </c:extLst>
        </c:ser>
        <c:ser>
          <c:idx val="2"/>
          <c:order val="1"/>
          <c:tx>
            <c:strRef>
              <c:f>'POD4 ETISALAT'!$A$66</c:f>
              <c:strCache>
                <c:ptCount val="1"/>
                <c:pt idx="0">
                  <c:v>DXB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ETISALAT'!$B$62:$BH$62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'POD4 ETISALAT'!$B$66:$BH$66</c:f>
              <c:numCache>
                <c:formatCode>#,##0_);\(#,##0\)</c:formatCode>
                <c:ptCount val="59"/>
                <c:pt idx="0">
                  <c:v>294.11840502000001</c:v>
                </c:pt>
                <c:pt idx="1">
                  <c:v>299.59027391699999</c:v>
                </c:pt>
                <c:pt idx="2">
                  <c:v>309.86409375899996</c:v>
                </c:pt>
                <c:pt idx="3">
                  <c:v>320.072491926</c:v>
                </c:pt>
                <c:pt idx="4">
                  <c:v>348.52306994999998</c:v>
                </c:pt>
                <c:pt idx="5">
                  <c:v>356.27859144899998</c:v>
                </c:pt>
                <c:pt idx="6">
                  <c:v>361.487901357</c:v>
                </c:pt>
                <c:pt idx="7">
                  <c:v>368.26733146499998</c:v>
                </c:pt>
                <c:pt idx="8">
                  <c:v>381.09957494399998</c:v>
                </c:pt>
                <c:pt idx="9">
                  <c:v>384.45178157099997</c:v>
                </c:pt>
                <c:pt idx="10">
                  <c:v>391.36379960699998</c:v>
                </c:pt>
                <c:pt idx="11">
                  <c:v>390.67294671899998</c:v>
                </c:pt>
                <c:pt idx="12">
                  <c:v>395.48536513199997</c:v>
                </c:pt>
                <c:pt idx="13">
                  <c:v>503.38811081929288</c:v>
                </c:pt>
                <c:pt idx="14">
                  <c:v>530.63788095336565</c:v>
                </c:pt>
                <c:pt idx="15">
                  <c:v>540.92123781299995</c:v>
                </c:pt>
                <c:pt idx="16">
                  <c:v>547.13629693799999</c:v>
                </c:pt>
                <c:pt idx="17">
                  <c:v>551.4993783192258</c:v>
                </c:pt>
                <c:pt idx="18">
                  <c:v>556.01697916986109</c:v>
                </c:pt>
                <c:pt idx="19">
                  <c:v>560.68828558496682</c:v>
                </c:pt>
                <c:pt idx="20">
                  <c:v>565.51327190407505</c:v>
                </c:pt>
                <c:pt idx="21">
                  <c:v>570.49252698722933</c:v>
                </c:pt>
                <c:pt idx="22">
                  <c:v>575.6271400746266</c:v>
                </c:pt>
                <c:pt idx="23">
                  <c:v>580.91862192150836</c:v>
                </c:pt>
                <c:pt idx="24">
                  <c:v>586.36884795150934</c:v>
                </c:pt>
                <c:pt idx="25">
                  <c:v>591.98001593010906</c:v>
                </c:pt>
                <c:pt idx="26">
                  <c:v>597.75461372129905</c:v>
                </c:pt>
                <c:pt idx="27">
                  <c:v>603.69539436458831</c:v>
                </c:pt>
                <c:pt idx="28">
                  <c:v>609.80535665903267</c:v>
                </c:pt>
                <c:pt idx="29">
                  <c:v>616.08773000444921</c:v>
                </c:pt>
                <c:pt idx="30">
                  <c:v>622.54596260172161</c:v>
                </c:pt>
                <c:pt idx="31">
                  <c:v>629.18371234521555</c:v>
                </c:pt>
                <c:pt idx="32">
                  <c:v>636.00483989965255</c:v>
                </c:pt>
                <c:pt idx="33">
                  <c:v>643.01340356816149</c:v>
                </c:pt>
                <c:pt idx="34">
                  <c:v>650.21365564292751</c:v>
                </c:pt>
                <c:pt idx="35">
                  <c:v>657.61003999420086</c:v>
                </c:pt>
                <c:pt idx="36">
                  <c:v>665.2071907030155</c:v>
                </c:pt>
                <c:pt idx="37">
                  <c:v>673.00993158181393</c:v>
                </c:pt>
                <c:pt idx="38">
                  <c:v>681.02327645775495</c:v>
                </c:pt>
                <c:pt idx="39">
                  <c:v>689.25243011778878</c:v>
                </c:pt>
                <c:pt idx="40">
                  <c:v>697.70278983399749</c:v>
                </c:pt>
                <c:pt idx="41">
                  <c:v>706.37994740325348</c:v>
                </c:pt>
                <c:pt idx="42">
                  <c:v>715.28969164779005</c:v>
                </c:pt>
                <c:pt idx="43">
                  <c:v>724.43801133341128</c:v>
                </c:pt>
                <c:pt idx="44">
                  <c:v>733.83109847030994</c:v>
                </c:pt>
                <c:pt idx="45">
                  <c:v>743.47535196814761</c:v>
                </c:pt>
                <c:pt idx="46">
                  <c:v>753.37738162258256</c:v>
                </c:pt>
                <c:pt idx="47">
                  <c:v>763.54401241490109</c:v>
                </c:pt>
                <c:pt idx="48">
                  <c:v>773.98228911020453</c:v>
                </c:pt>
                <c:pt idx="49">
                  <c:v>784.69948114264423</c:v>
                </c:pt>
                <c:pt idx="50">
                  <c:v>795.703087778851</c:v>
                </c:pt>
                <c:pt idx="51">
                  <c:v>806.86233378924351</c:v>
                </c:pt>
                <c:pt idx="52">
                  <c:v>818.17944887107637</c:v>
                </c:pt>
                <c:pt idx="53">
                  <c:v>829.65669525613555</c:v>
                </c:pt>
                <c:pt idx="54">
                  <c:v>841.29636819769587</c:v>
                </c:pt>
                <c:pt idx="55">
                  <c:v>853.10079646501231</c:v>
                </c:pt>
                <c:pt idx="56">
                  <c:v>865.07234284547178</c:v>
                </c:pt>
                <c:pt idx="57">
                  <c:v>877.21340465452488</c:v>
                </c:pt>
                <c:pt idx="58">
                  <c:v>889.5264142535259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74-4788-88DE-080E3C68A769}"/>
            </c:ext>
          </c:extLst>
        </c:ser>
        <c:ser>
          <c:idx val="3"/>
          <c:order val="2"/>
          <c:tx>
            <c:strRef>
              <c:f>'POD4 ETISALAT'!$A$67</c:f>
              <c:strCache>
                <c:ptCount val="1"/>
                <c:pt idx="0">
                  <c:v>AIN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'POD4 ETISALAT'!$B$62:$BH$62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'POD4 ETISALAT'!$B$67:$BH$67</c:f>
              <c:numCache>
                <c:formatCode>#,##0_);\(#,##0\)</c:formatCode>
                <c:ptCount val="59"/>
                <c:pt idx="0">
                  <c:v>3.0009020000000053E-2</c:v>
                </c:pt>
                <c:pt idx="1">
                  <c:v>3.0567317000000049E-2</c:v>
                </c:pt>
                <c:pt idx="2">
                  <c:v>3.1615559000000057E-2</c:v>
                </c:pt>
                <c:pt idx="3">
                  <c:v>3.265712600000005E-2</c:v>
                </c:pt>
                <c:pt idx="4">
                  <c:v>3.5559950000000062E-2</c:v>
                </c:pt>
                <c:pt idx="5">
                  <c:v>3.6351249000000065E-2</c:v>
                </c:pt>
                <c:pt idx="6">
                  <c:v>3.6882757000000065E-2</c:v>
                </c:pt>
                <c:pt idx="7">
                  <c:v>3.7574465000000071E-2</c:v>
                </c:pt>
                <c:pt idx="8">
                  <c:v>3.8883744000000067E-2</c:v>
                </c:pt>
                <c:pt idx="9">
                  <c:v>3.9225771000000069E-2</c:v>
                </c:pt>
                <c:pt idx="10">
                  <c:v>3.9931007000000074E-2</c:v>
                </c:pt>
                <c:pt idx="11">
                  <c:v>3.9860519000000066E-2</c:v>
                </c:pt>
                <c:pt idx="12">
                  <c:v>4.0351532000000065E-2</c:v>
                </c:pt>
                <c:pt idx="13">
                  <c:v>5.1360892849637151E-2</c:v>
                </c:pt>
                <c:pt idx="14">
                  <c:v>5.4141197934227794E-2</c:v>
                </c:pt>
                <c:pt idx="15">
                  <c:v>5.5190413000000091E-2</c:v>
                </c:pt>
                <c:pt idx="16">
                  <c:v>5.5824538000000104E-2</c:v>
                </c:pt>
                <c:pt idx="17">
                  <c:v>5.6269704960639398E-2</c:v>
                </c:pt>
                <c:pt idx="18">
                  <c:v>5.6730637605332326E-2</c:v>
                </c:pt>
                <c:pt idx="19">
                  <c:v>5.7207252891028251E-2</c:v>
                </c:pt>
                <c:pt idx="20">
                  <c:v>5.7699548199579231E-2</c:v>
                </c:pt>
                <c:pt idx="21">
                  <c:v>5.8207583612614057E-2</c:v>
                </c:pt>
                <c:pt idx="22">
                  <c:v>5.8731470265751221E-2</c:v>
                </c:pt>
                <c:pt idx="23">
                  <c:v>5.9271362301959951E-2</c:v>
                </c:pt>
                <c:pt idx="24">
                  <c:v>5.9827451071473373E-2</c:v>
                </c:pt>
                <c:pt idx="25">
                  <c:v>6.0399960813193564E-2</c:v>
                </c:pt>
                <c:pt idx="26">
                  <c:v>6.0989145364891348E-2</c:v>
                </c:pt>
                <c:pt idx="27">
                  <c:v>6.1595285620302975E-2</c:v>
                </c:pt>
                <c:pt idx="28">
                  <c:v>6.2218687548110774E-2</c:v>
                </c:pt>
                <c:pt idx="29">
                  <c:v>6.2859680645286228E-2</c:v>
                </c:pt>
                <c:pt idx="30">
                  <c:v>6.3518616733162198E-2</c:v>
                </c:pt>
                <c:pt idx="31">
                  <c:v>6.4195869028182501E-2</c:v>
                </c:pt>
                <c:pt idx="32">
                  <c:v>6.4891831435532468E-2</c:v>
                </c:pt>
                <c:pt idx="33">
                  <c:v>6.5606918025524194E-2</c:v>
                </c:pt>
                <c:pt idx="34">
                  <c:v>6.6341562661251768E-2</c:v>
                </c:pt>
                <c:pt idx="35">
                  <c:v>6.7096218752596873E-2</c:v>
                </c:pt>
                <c:pt idx="36">
                  <c:v>6.7871359116724483E-2</c:v>
                </c:pt>
                <c:pt idx="37">
                  <c:v>6.8667475929172023E-2</c:v>
                </c:pt>
                <c:pt idx="38">
                  <c:v>6.948508075275546E-2</c:v>
                </c:pt>
                <c:pt idx="39">
                  <c:v>7.0324704633995511E-2</c:v>
                </c:pt>
                <c:pt idx="40">
                  <c:v>7.1186898258748979E-2</c:v>
                </c:pt>
                <c:pt idx="41">
                  <c:v>7.2072232160315747E-2</c:v>
                </c:pt>
                <c:pt idx="42">
                  <c:v>7.2981296974573145E-2</c:v>
                </c:pt>
                <c:pt idx="43">
                  <c:v>7.3914703737721937E-2</c:v>
                </c:pt>
                <c:pt idx="44">
                  <c:v>7.4873084223070221E-2</c:v>
                </c:pt>
                <c:pt idx="45">
                  <c:v>7.585709131396276E-2</c:v>
                </c:pt>
                <c:pt idx="46">
                  <c:v>7.6867399410527892E-2</c:v>
                </c:pt>
                <c:pt idx="47">
                  <c:v>7.7904704868370825E-2</c:v>
                </c:pt>
                <c:pt idx="48">
                  <c:v>7.8969726467728374E-2</c:v>
                </c:pt>
                <c:pt idx="49">
                  <c:v>8.00632059119116E-2</c:v>
                </c:pt>
                <c:pt idx="50">
                  <c:v>8.1185908354132488E-2</c:v>
                </c:pt>
                <c:pt idx="51">
                  <c:v>8.2324490744744933E-2</c:v>
                </c:pt>
                <c:pt idx="52">
                  <c:v>8.3479180580662976E-2</c:v>
                </c:pt>
                <c:pt idx="53">
                  <c:v>8.4650208678312105E-2</c:v>
                </c:pt>
                <c:pt idx="54">
                  <c:v>8.5837809223313674E-2</c:v>
                </c:pt>
                <c:pt idx="55">
                  <c:v>8.7042219820938044E-2</c:v>
                </c:pt>
                <c:pt idx="56">
                  <c:v>8.8263681547339407E-2</c:v>
                </c:pt>
                <c:pt idx="57">
                  <c:v>8.950243900158418E-2</c:v>
                </c:pt>
                <c:pt idx="58">
                  <c:v>9.0758740358486634E-2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74-4788-88DE-080E3C68A769}"/>
            </c:ext>
          </c:extLst>
        </c:ser>
        <c:ser>
          <c:idx val="1"/>
          <c:order val="3"/>
          <c:tx>
            <c:strRef>
              <c:f>'POD4 ETISALAT'!$A$65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'POD4 ETISALAT'!$B$65:$BH$65</c:f>
              <c:numCache>
                <c:formatCode>#,##0_);\(#,##0\)</c:formatCode>
                <c:ptCount val="59"/>
                <c:pt idx="0">
                  <c:v>735.37103510000009</c:v>
                </c:pt>
                <c:pt idx="1">
                  <c:v>749.052103085</c:v>
                </c:pt>
                <c:pt idx="2">
                  <c:v>774.73927329499986</c:v>
                </c:pt>
                <c:pt idx="3">
                  <c:v>800.26287262999995</c:v>
                </c:pt>
                <c:pt idx="4">
                  <c:v>871.3965747499999</c:v>
                </c:pt>
                <c:pt idx="5">
                  <c:v>890.7873567449999</c:v>
                </c:pt>
                <c:pt idx="6">
                  <c:v>903.81196028499994</c:v>
                </c:pt>
                <c:pt idx="7">
                  <c:v>920.76226482499987</c:v>
                </c:pt>
                <c:pt idx="8">
                  <c:v>952.84614671999987</c:v>
                </c:pt>
                <c:pt idx="9">
                  <c:v>961.22751835500003</c:v>
                </c:pt>
                <c:pt idx="10">
                  <c:v>978.5093265349999</c:v>
                </c:pt>
                <c:pt idx="11">
                  <c:v>976.78201809500001</c:v>
                </c:pt>
                <c:pt idx="12">
                  <c:v>988.81429165999987</c:v>
                </c:pt>
                <c:pt idx="13">
                  <c:v>1258.5986792803562</c:v>
                </c:pt>
                <c:pt idx="14">
                  <c:v>1326.7300553782497</c:v>
                </c:pt>
                <c:pt idx="15">
                  <c:v>1352.4410705649998</c:v>
                </c:pt>
                <c:pt idx="16">
                  <c:v>1367.98030369</c:v>
                </c:pt>
                <c:pt idx="17">
                  <c:v>1378.8891200604662</c:v>
                </c:pt>
                <c:pt idx="18">
                  <c:v>1390.1842745186661</c:v>
                </c:pt>
                <c:pt idx="19">
                  <c:v>1401.8637320946445</c:v>
                </c:pt>
                <c:pt idx="20">
                  <c:v>1413.9274286306866</c:v>
                </c:pt>
                <c:pt idx="21">
                  <c:v>1426.376836427105</c:v>
                </c:pt>
                <c:pt idx="22">
                  <c:v>1439.214678862231</c:v>
                </c:pt>
                <c:pt idx="23">
                  <c:v>1452.4447332095258</c:v>
                </c:pt>
                <c:pt idx="24">
                  <c:v>1466.0716885064519</c:v>
                </c:pt>
                <c:pt idx="25">
                  <c:v>1480.1010397273058</c:v>
                </c:pt>
                <c:pt idx="26">
                  <c:v>1494.53900716666</c:v>
                </c:pt>
                <c:pt idx="27">
                  <c:v>1509.3924741255216</c:v>
                </c:pt>
                <c:pt idx="28">
                  <c:v>1524.668938366452</c:v>
                </c:pt>
                <c:pt idx="29">
                  <c:v>1540.3764742127362</c:v>
                </c:pt>
                <c:pt idx="30">
                  <c:v>1556.5237030461369</c:v>
                </c:pt>
                <c:pt idx="31">
                  <c:v>1573.1197705356092</c:v>
                </c:pt>
                <c:pt idx="32">
                  <c:v>1590.17432932772</c:v>
                </c:pt>
                <c:pt idx="33">
                  <c:v>1607.6975262154676</c:v>
                </c:pt>
                <c:pt idx="34">
                  <c:v>1625.6999930139718</c:v>
                </c:pt>
                <c:pt idx="35">
                  <c:v>1644.1928405323836</c:v>
                </c:pt>
                <c:pt idx="36">
                  <c:v>1663.1876551553305</c:v>
                </c:pt>
                <c:pt idx="37">
                  <c:v>1682.6964976443578</c:v>
                </c:pt>
                <c:pt idx="38">
                  <c:v>1702.7319038462692</c:v>
                </c:pt>
                <c:pt idx="39">
                  <c:v>1723.3068870560569</c:v>
                </c:pt>
                <c:pt idx="40">
                  <c:v>1744.4349418306406</c:v>
                </c:pt>
                <c:pt idx="41">
                  <c:v>1766.1300490885344</c:v>
                </c:pt>
                <c:pt idx="42">
                  <c:v>1788.4066823619116</c:v>
                </c:pt>
                <c:pt idx="43">
                  <c:v>1811.2798150928725</c:v>
                </c:pt>
                <c:pt idx="44">
                  <c:v>1834.7649288863327</c:v>
                </c:pt>
                <c:pt idx="45">
                  <c:v>1858.878022648654</c:v>
                </c:pt>
                <c:pt idx="46">
                  <c:v>1883.6356225549825</c:v>
                </c:pt>
                <c:pt idx="47">
                  <c:v>1909.0547927994237</c:v>
                </c:pt>
                <c:pt idx="48">
                  <c:v>1935.1531470916805</c:v>
                </c:pt>
                <c:pt idx="49">
                  <c:v>1961.9488608713903</c:v>
                </c:pt>
                <c:pt idx="50">
                  <c:v>1989.4606842180128</c:v>
                </c:pt>
                <c:pt idx="51">
                  <c:v>2017.3616456999707</c:v>
                </c:pt>
                <c:pt idx="52">
                  <c:v>2045.6573201291426</c:v>
                </c:pt>
                <c:pt idx="53">
                  <c:v>2074.3533636620346</c:v>
                </c:pt>
                <c:pt idx="54">
                  <c:v>2103.4555150172982</c:v>
                </c:pt>
                <c:pt idx="55">
                  <c:v>2132.9695967120829</c:v>
                </c:pt>
                <c:pt idx="56">
                  <c:v>2162.9015163175477</c:v>
                </c:pt>
                <c:pt idx="57">
                  <c:v>2193.2572677338162</c:v>
                </c:pt>
                <c:pt idx="58">
                  <c:v>2224.0429324847109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74-4788-88DE-080E3C68A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8764151623634"/>
          <c:y val="7.3091358936440073E-2"/>
          <c:w val="0.27561161844344567"/>
          <c:h val="7.21279197109922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i="0" u="sng" strike="noStrike" cap="none" baseline="0">
                <a:effectLst/>
              </a:rPr>
              <a:t>POD6 (OnStar) - AAA TPS Breakdown</a:t>
            </a:r>
            <a:endParaRPr lang="en-US" sz="36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8531649656"/>
          <c:h val="0.81210302839331683"/>
        </c:manualLayout>
      </c:layout>
      <c:lineChart>
        <c:grouping val="standard"/>
        <c:varyColors val="0"/>
        <c:ser>
          <c:idx val="0"/>
          <c:order val="0"/>
          <c:tx>
            <c:strRef>
              <c:f>'POD6 - OnStar'!$A$62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'POD6 - OnStar'!$B$62:$BH$62</c:f>
              <c:numCache>
                <c:formatCode>#,##0_);\(#,##0\)</c:formatCode>
                <c:ptCount val="59"/>
                <c:pt idx="0">
                  <c:v>6000</c:v>
                </c:pt>
                <c:pt idx="1">
                  <c:v>6000</c:v>
                </c:pt>
                <c:pt idx="2">
                  <c:v>6000</c:v>
                </c:pt>
                <c:pt idx="3">
                  <c:v>6000</c:v>
                </c:pt>
                <c:pt idx="4">
                  <c:v>6000</c:v>
                </c:pt>
                <c:pt idx="5">
                  <c:v>7000</c:v>
                </c:pt>
                <c:pt idx="6">
                  <c:v>7000</c:v>
                </c:pt>
                <c:pt idx="7">
                  <c:v>7000</c:v>
                </c:pt>
                <c:pt idx="8">
                  <c:v>7000</c:v>
                </c:pt>
                <c:pt idx="9">
                  <c:v>7000</c:v>
                </c:pt>
                <c:pt idx="10">
                  <c:v>7000</c:v>
                </c:pt>
                <c:pt idx="11">
                  <c:v>8000</c:v>
                </c:pt>
                <c:pt idx="12">
                  <c:v>8000</c:v>
                </c:pt>
                <c:pt idx="13">
                  <c:v>8000</c:v>
                </c:pt>
                <c:pt idx="14">
                  <c:v>8000</c:v>
                </c:pt>
                <c:pt idx="15">
                  <c:v>8000</c:v>
                </c:pt>
                <c:pt idx="16">
                  <c:v>8000</c:v>
                </c:pt>
                <c:pt idx="17">
                  <c:v>8000</c:v>
                </c:pt>
                <c:pt idx="18">
                  <c:v>9000</c:v>
                </c:pt>
                <c:pt idx="19">
                  <c:v>9000</c:v>
                </c:pt>
                <c:pt idx="20">
                  <c:v>9000</c:v>
                </c:pt>
                <c:pt idx="21">
                  <c:v>9000</c:v>
                </c:pt>
                <c:pt idx="22">
                  <c:v>9000</c:v>
                </c:pt>
                <c:pt idx="23">
                  <c:v>9000</c:v>
                </c:pt>
                <c:pt idx="24">
                  <c:v>9000</c:v>
                </c:pt>
                <c:pt idx="25">
                  <c:v>10000</c:v>
                </c:pt>
                <c:pt idx="26">
                  <c:v>10000</c:v>
                </c:pt>
                <c:pt idx="27">
                  <c:v>10000</c:v>
                </c:pt>
                <c:pt idx="28">
                  <c:v>10000</c:v>
                </c:pt>
                <c:pt idx="29">
                  <c:v>10000</c:v>
                </c:pt>
                <c:pt idx="30">
                  <c:v>10000</c:v>
                </c:pt>
                <c:pt idx="31">
                  <c:v>10000</c:v>
                </c:pt>
                <c:pt idx="32">
                  <c:v>11000</c:v>
                </c:pt>
                <c:pt idx="33">
                  <c:v>11000</c:v>
                </c:pt>
                <c:pt idx="34">
                  <c:v>11000</c:v>
                </c:pt>
                <c:pt idx="35">
                  <c:v>11000</c:v>
                </c:pt>
                <c:pt idx="36">
                  <c:v>11000</c:v>
                </c:pt>
                <c:pt idx="37">
                  <c:v>11000</c:v>
                </c:pt>
                <c:pt idx="38">
                  <c:v>11000</c:v>
                </c:pt>
                <c:pt idx="39">
                  <c:v>12000</c:v>
                </c:pt>
                <c:pt idx="40">
                  <c:v>12000</c:v>
                </c:pt>
                <c:pt idx="41">
                  <c:v>12000</c:v>
                </c:pt>
                <c:pt idx="42">
                  <c:v>12000</c:v>
                </c:pt>
                <c:pt idx="43">
                  <c:v>12000</c:v>
                </c:pt>
                <c:pt idx="44">
                  <c:v>12000</c:v>
                </c:pt>
                <c:pt idx="45">
                  <c:v>13000</c:v>
                </c:pt>
                <c:pt idx="46">
                  <c:v>13000</c:v>
                </c:pt>
                <c:pt idx="47">
                  <c:v>13000</c:v>
                </c:pt>
                <c:pt idx="48">
                  <c:v>13000</c:v>
                </c:pt>
                <c:pt idx="49">
                  <c:v>13000</c:v>
                </c:pt>
                <c:pt idx="50">
                  <c:v>13000</c:v>
                </c:pt>
                <c:pt idx="51">
                  <c:v>14000</c:v>
                </c:pt>
                <c:pt idx="52">
                  <c:v>14000</c:v>
                </c:pt>
                <c:pt idx="53">
                  <c:v>14000</c:v>
                </c:pt>
                <c:pt idx="54">
                  <c:v>14000</c:v>
                </c:pt>
                <c:pt idx="55">
                  <c:v>14000</c:v>
                </c:pt>
                <c:pt idx="56">
                  <c:v>14000</c:v>
                </c:pt>
                <c:pt idx="57">
                  <c:v>15000</c:v>
                </c:pt>
                <c:pt idx="58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1-4AA0-A386-F8CB42C7E2B0}"/>
            </c:ext>
          </c:extLst>
        </c:ser>
        <c:ser>
          <c:idx val="2"/>
          <c:order val="1"/>
          <c:tx>
            <c:strRef>
              <c:f>'POD6 - OnStar'!$A$65</c:f>
              <c:strCache>
                <c:ptCount val="1"/>
                <c:pt idx="0">
                  <c:v>SJC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'POD6 - OnStar'!$B$65:$BH$65</c:f>
              <c:numCache>
                <c:formatCode>#,##0_);\(#,##0\)</c:formatCode>
                <c:ptCount val="59"/>
                <c:pt idx="0">
                  <c:v>893.46967700911864</c:v>
                </c:pt>
                <c:pt idx="1">
                  <c:v>918.03949114887587</c:v>
                </c:pt>
                <c:pt idx="2">
                  <c:v>940.90572335434842</c:v>
                </c:pt>
                <c:pt idx="3">
                  <c:v>956.41099842376332</c:v>
                </c:pt>
                <c:pt idx="4">
                  <c:v>980.2162170599953</c:v>
                </c:pt>
                <c:pt idx="5">
                  <c:v>1003.4661453924879</c:v>
                </c:pt>
                <c:pt idx="6">
                  <c:v>1029.2920613842302</c:v>
                </c:pt>
                <c:pt idx="7">
                  <c:v>1053.0308797501857</c:v>
                </c:pt>
                <c:pt idx="8">
                  <c:v>1073.6271429333353</c:v>
                </c:pt>
                <c:pt idx="9">
                  <c:v>1094.5546857258</c:v>
                </c:pt>
                <c:pt idx="10">
                  <c:v>1117.2101692473514</c:v>
                </c:pt>
                <c:pt idx="11">
                  <c:v>1140.8662579287368</c:v>
                </c:pt>
                <c:pt idx="12">
                  <c:v>1169.6894785120548</c:v>
                </c:pt>
                <c:pt idx="13">
                  <c:v>1192.5905347723194</c:v>
                </c:pt>
                <c:pt idx="14">
                  <c:v>1212.4072263040287</c:v>
                </c:pt>
                <c:pt idx="15">
                  <c:v>1228.0416175649534</c:v>
                </c:pt>
                <c:pt idx="16">
                  <c:v>1250.2740684512926</c:v>
                </c:pt>
                <c:pt idx="17">
                  <c:v>1272.5389761345609</c:v>
                </c:pt>
                <c:pt idx="18">
                  <c:v>1294.8368854650644</c:v>
                </c:pt>
                <c:pt idx="19">
                  <c:v>1317.1683504394784</c:v>
                </c:pt>
                <c:pt idx="20">
                  <c:v>1339.5339343543876</c:v>
                </c:pt>
                <c:pt idx="21">
                  <c:v>1361.9342099624023</c:v>
                </c:pt>
                <c:pt idx="22">
                  <c:v>1384.3697596308971</c:v>
                </c:pt>
                <c:pt idx="23">
                  <c:v>1406.8411755034117</c:v>
                </c:pt>
                <c:pt idx="24">
                  <c:v>1429.3490596637655</c:v>
                </c:pt>
                <c:pt idx="25">
                  <c:v>1451.8940243029219</c:v>
                </c:pt>
                <c:pt idx="26">
                  <c:v>1474.4766918886571</c:v>
                </c:pt>
                <c:pt idx="27">
                  <c:v>1497.0976953380778</c:v>
                </c:pt>
                <c:pt idx="28">
                  <c:v>1519.7576781930306</c:v>
                </c:pt>
                <c:pt idx="29">
                  <c:v>1542.4572947984623</c:v>
                </c:pt>
                <c:pt idx="30">
                  <c:v>1565.1972104837678</c:v>
                </c:pt>
                <c:pt idx="31">
                  <c:v>1587.9781017471873</c:v>
                </c:pt>
                <c:pt idx="32">
                  <c:v>1610.8006564432965</c:v>
                </c:pt>
                <c:pt idx="33">
                  <c:v>1633.6655739736439</c:v>
                </c:pt>
                <c:pt idx="34">
                  <c:v>1656.5735654805908</c:v>
                </c:pt>
                <c:pt idx="35">
                  <c:v>1679.5253540444021</c:v>
                </c:pt>
                <c:pt idx="36">
                  <c:v>1702.5216748836488</c:v>
                </c:pt>
                <c:pt idx="37">
                  <c:v>1725.5632755589709</c:v>
                </c:pt>
                <c:pt idx="38">
                  <c:v>1748.6509161802642</c:v>
                </c:pt>
                <c:pt idx="39">
                  <c:v>1771.7853696173438</c:v>
                </c:pt>
                <c:pt idx="40">
                  <c:v>1794.9674217141455</c:v>
                </c:pt>
                <c:pt idx="41">
                  <c:v>1818.1978715065184</c:v>
                </c:pt>
                <c:pt idx="42">
                  <c:v>1841.4775314436788</c:v>
                </c:pt>
                <c:pt idx="43">
                  <c:v>1864.8072276133801</c:v>
                </c:pt>
                <c:pt idx="44">
                  <c:v>1888.1877999708618</c:v>
                </c:pt>
                <c:pt idx="45">
                  <c:v>1911.6201025716389</c:v>
                </c:pt>
                <c:pt idx="46">
                  <c:v>1935.1050038082089</c:v>
                </c:pt>
                <c:pt idx="47">
                  <c:v>1958.64338665072</c:v>
                </c:pt>
                <c:pt idx="48">
                  <c:v>1982.2361488916872</c:v>
                </c:pt>
                <c:pt idx="49">
                  <c:v>2005.8842033948154</c:v>
                </c:pt>
                <c:pt idx="50">
                  <c:v>2030.4247779592788</c:v>
                </c:pt>
                <c:pt idx="51">
                  <c:v>2055.022475170887</c:v>
                </c:pt>
                <c:pt idx="52">
                  <c:v>2079.8922325474459</c:v>
                </c:pt>
                <c:pt idx="53">
                  <c:v>2105.0375010551502</c:v>
                </c:pt>
                <c:pt idx="54">
                  <c:v>2130.5165043922002</c:v>
                </c:pt>
                <c:pt idx="55">
                  <c:v>2156.3887779954584</c:v>
                </c:pt>
                <c:pt idx="56">
                  <c:v>2182.5051706879849</c:v>
                </c:pt>
                <c:pt idx="57">
                  <c:v>2208.953828411532</c:v>
                </c:pt>
                <c:pt idx="58">
                  <c:v>2235.7281757946052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1-4AA0-A386-F8CB42C7E2B0}"/>
            </c:ext>
          </c:extLst>
        </c:ser>
        <c:ser>
          <c:idx val="3"/>
          <c:order val="2"/>
          <c:tx>
            <c:strRef>
              <c:f>'POD6 - OnStar'!$A$66</c:f>
              <c:strCache>
                <c:ptCount val="1"/>
                <c:pt idx="0">
                  <c:v>PHX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'POD6 - OnStar'!$B$61:$BH$61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'POD6 - OnStar'!$B$66:$BH$66</c:f>
              <c:numCache>
                <c:formatCode>#,##0_);\(#,##0\)</c:formatCode>
                <c:ptCount val="59"/>
                <c:pt idx="0">
                  <c:v>1456.7035038103986</c:v>
                </c:pt>
                <c:pt idx="1">
                  <c:v>1496.7618687066356</c:v>
                </c:pt>
                <c:pt idx="2">
                  <c:v>1534.0427316500284</c:v>
                </c:pt>
                <c:pt idx="3">
                  <c:v>1559.3223679962432</c:v>
                </c:pt>
                <c:pt idx="4">
                  <c:v>1598.1341444769553</c:v>
                </c:pt>
                <c:pt idx="5">
                  <c:v>1636.0405815243278</c:v>
                </c:pt>
                <c:pt idx="6">
                  <c:v>1678.14688158391</c:v>
                </c:pt>
                <c:pt idx="7">
                  <c:v>1716.8503997668256</c:v>
                </c:pt>
                <c:pt idx="8">
                  <c:v>1750.4303292443751</c:v>
                </c:pt>
                <c:pt idx="9">
                  <c:v>1784.55037349028</c:v>
                </c:pt>
                <c:pt idx="10">
                  <c:v>1821.4876340102314</c:v>
                </c:pt>
                <c:pt idx="11">
                  <c:v>1860.0562705911368</c:v>
                </c:pt>
                <c:pt idx="12">
                  <c:v>1907.0493443296546</c:v>
                </c:pt>
                <c:pt idx="13">
                  <c:v>1944.3869840433595</c:v>
                </c:pt>
                <c:pt idx="14">
                  <c:v>1976.6959081523485</c:v>
                </c:pt>
                <c:pt idx="15">
                  <c:v>2002.1860541704759</c:v>
                </c:pt>
                <c:pt idx="16">
                  <c:v>2038.4336067598767</c:v>
                </c:pt>
                <c:pt idx="17">
                  <c:v>2074.734076567428</c:v>
                </c:pt>
                <c:pt idx="18">
                  <c:v>2111.0883519113013</c:v>
                </c:pt>
                <c:pt idx="19">
                  <c:v>2147.4973360218119</c:v>
                </c:pt>
                <c:pt idx="20">
                  <c:v>2183.9619472917489</c:v>
                </c:pt>
                <c:pt idx="21">
                  <c:v>2220.4831195309057</c:v>
                </c:pt>
                <c:pt idx="22">
                  <c:v>2257.0618022248846</c:v>
                </c:pt>
                <c:pt idx="23">
                  <c:v>2293.6989607982459</c:v>
                </c:pt>
                <c:pt idx="24">
                  <c:v>2330.3955768820742</c:v>
                </c:pt>
                <c:pt idx="25">
                  <c:v>2367.1526485860368</c:v>
                </c:pt>
                <c:pt idx="26">
                  <c:v>2403.971190775007</c:v>
                </c:pt>
                <c:pt idx="27">
                  <c:v>2440.8522353503367</c:v>
                </c:pt>
                <c:pt idx="28">
                  <c:v>2477.7968315358389</c:v>
                </c:pt>
                <c:pt idx="29">
                  <c:v>2514.80604616859</c:v>
                </c:pt>
                <c:pt idx="30">
                  <c:v>2551.8809639945916</c:v>
                </c:pt>
                <c:pt idx="31">
                  <c:v>2589.0226879694151</c:v>
                </c:pt>
                <c:pt idx="32">
                  <c:v>2626.2323395638773</c:v>
                </c:pt>
                <c:pt idx="33">
                  <c:v>2663.5110590748627</c:v>
                </c:pt>
                <c:pt idx="34">
                  <c:v>2700.8600059413461</c:v>
                </c:pt>
                <c:pt idx="35">
                  <c:v>2738.2803590657409</c:v>
                </c:pt>
                <c:pt idx="36">
                  <c:v>2775.7733171406194</c:v>
                </c:pt>
                <c:pt idx="37">
                  <c:v>2813.3400989809379</c:v>
                </c:pt>
                <c:pt idx="38">
                  <c:v>2850.9819438618251</c:v>
                </c:pt>
                <c:pt idx="39">
                  <c:v>2888.7001118620456</c:v>
                </c:pt>
                <c:pt idx="40">
                  <c:v>2926.4958842132337</c:v>
                </c:pt>
                <c:pt idx="41">
                  <c:v>2964.3705636549798</c:v>
                </c:pt>
                <c:pt idx="42">
                  <c:v>3002.3254747958872</c:v>
                </c:pt>
                <c:pt idx="43">
                  <c:v>3040.3619644806836</c:v>
                </c:pt>
                <c:pt idx="44">
                  <c:v>3078.4814021635007</c:v>
                </c:pt>
                <c:pt idx="45">
                  <c:v>3116.6851802874107</c:v>
                </c:pt>
                <c:pt idx="46">
                  <c:v>3154.9747146703485</c:v>
                </c:pt>
                <c:pt idx="47">
                  <c:v>3193.3514448974965</c:v>
                </c:pt>
                <c:pt idx="48">
                  <c:v>3231.8168347202691</c:v>
                </c:pt>
                <c:pt idx="49">
                  <c:v>3270.3723724619877</c:v>
                </c:pt>
                <c:pt idx="50">
                  <c:v>3310.3830654641738</c:v>
                </c:pt>
                <c:pt idx="51">
                  <c:v>3350.4868906256079</c:v>
                </c:pt>
                <c:pt idx="52">
                  <c:v>3391.0342798001584</c:v>
                </c:pt>
                <c:pt idx="53">
                  <c:v>3432.0308594065777</c:v>
                </c:pt>
                <c:pt idx="54">
                  <c:v>3473.5715567461011</c:v>
                </c:pt>
                <c:pt idx="55">
                  <c:v>3515.7534377647926</c:v>
                </c:pt>
                <c:pt idx="56">
                  <c:v>3558.3333279625685</c:v>
                </c:pt>
                <c:pt idx="57">
                  <c:v>3601.4549395498202</c:v>
                </c:pt>
                <c:pt idx="58">
                  <c:v>3645.1075521104599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1-4AA0-A386-F8CB42C7E2B0}"/>
            </c:ext>
          </c:extLst>
        </c:ser>
        <c:ser>
          <c:idx val="1"/>
          <c:order val="3"/>
          <c:tx>
            <c:strRef>
              <c:f>'POD6 - OnStar'!$A$64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'POD6 - OnStar'!$B$64:$BH$64</c:f>
              <c:numCache>
                <c:formatCode>#,##0_);\(#,##0\)</c:formatCode>
                <c:ptCount val="59"/>
                <c:pt idx="0">
                  <c:v>5875.4329520487936</c:v>
                </c:pt>
                <c:pt idx="1">
                  <c:v>6037.0033996387792</c:v>
                </c:pt>
                <c:pt idx="2">
                  <c:v>6187.3711375109415</c:v>
                </c:pt>
                <c:pt idx="3">
                  <c:v>6289.3334160500162</c:v>
                </c:pt>
                <c:pt idx="4">
                  <c:v>6445.8759038423759</c:v>
                </c:pt>
                <c:pt idx="5">
                  <c:v>6598.7668172920394</c:v>
                </c:pt>
                <c:pt idx="6">
                  <c:v>6768.5973574203508</c:v>
                </c:pt>
                <c:pt idx="7">
                  <c:v>6924.7031987925293</c:v>
                </c:pt>
                <c:pt idx="8">
                  <c:v>7060.1436804442756</c:v>
                </c:pt>
                <c:pt idx="9">
                  <c:v>7197.7626480401996</c:v>
                </c:pt>
                <c:pt idx="10">
                  <c:v>7346.7445081439564</c:v>
                </c:pt>
                <c:pt idx="11">
                  <c:v>7502.306321299684</c:v>
                </c:pt>
                <c:pt idx="12">
                  <c:v>7691.8470571042735</c:v>
                </c:pt>
                <c:pt idx="13">
                  <c:v>7842.4437970391973</c:v>
                </c:pt>
                <c:pt idx="14">
                  <c:v>7972.7578361409433</c:v>
                </c:pt>
                <c:pt idx="15">
                  <c:v>8075.5691793385731</c:v>
                </c:pt>
                <c:pt idx="16">
                  <c:v>8221.7691880279235</c:v>
                </c:pt>
                <c:pt idx="17">
                  <c:v>8368.182631754973</c:v>
                </c:pt>
                <c:pt idx="18">
                  <c:v>8514.8130934409146</c:v>
                </c:pt>
                <c:pt idx="19">
                  <c:v>8661.6642161532254</c:v>
                </c:pt>
                <c:pt idx="20">
                  <c:v>8808.7397041153417</c:v>
                </c:pt>
                <c:pt idx="21">
                  <c:v>8956.0433237332691</c:v>
                </c:pt>
                <c:pt idx="22">
                  <c:v>9103.5789046394548</c:v>
                </c:pt>
                <c:pt idx="23">
                  <c:v>9251.3503407541448</c:v>
                </c:pt>
                <c:pt idx="24">
                  <c:v>9399.361591364599</c:v>
                </c:pt>
                <c:pt idx="25">
                  <c:v>9547.6166822223968</c:v>
                </c:pt>
                <c:pt idx="26">
                  <c:v>9696.1197066591594</c:v>
                </c:pt>
                <c:pt idx="27">
                  <c:v>9844.8748267210358</c:v>
                </c:pt>
                <c:pt idx="28">
                  <c:v>9993.8862743221744</c:v>
                </c:pt>
                <c:pt idx="29">
                  <c:v>10143.158352417631</c:v>
                </c:pt>
                <c:pt idx="30">
                  <c:v>10292.6954361959</c:v>
                </c:pt>
                <c:pt idx="31">
                  <c:v>10442.501974291506</c:v>
                </c:pt>
                <c:pt idx="32">
                  <c:v>10592.582490017936</c:v>
                </c:pt>
                <c:pt idx="33">
                  <c:v>10742.941582621264</c:v>
                </c:pt>
                <c:pt idx="34">
                  <c:v>10893.583928554843</c:v>
                </c:pt>
                <c:pt idx="35">
                  <c:v>11044.514282775359</c:v>
                </c:pt>
                <c:pt idx="36">
                  <c:v>11195.73748006067</c:v>
                </c:pt>
                <c:pt idx="37">
                  <c:v>11347.25843634977</c:v>
                </c:pt>
                <c:pt idx="38">
                  <c:v>11499.082150105223</c:v>
                </c:pt>
                <c:pt idx="39">
                  <c:v>11651.213703698471</c:v>
                </c:pt>
                <c:pt idx="40">
                  <c:v>11803.658264818449</c:v>
                </c:pt>
                <c:pt idx="41">
                  <c:v>11956.421087903746</c:v>
                </c:pt>
                <c:pt idx="42">
                  <c:v>12109.507515598916</c:v>
                </c:pt>
                <c:pt idx="43">
                  <c:v>12262.92298023516</c:v>
                </c:pt>
                <c:pt idx="44">
                  <c:v>12416.673005335906</c:v>
                </c:pt>
                <c:pt idx="45">
                  <c:v>12570.763207147626</c:v>
                </c:pt>
                <c:pt idx="46">
                  <c:v>12725.199296196392</c:v>
                </c:pt>
                <c:pt idx="47">
                  <c:v>12879.987078870541</c:v>
                </c:pt>
                <c:pt idx="48">
                  <c:v>13035.132459029892</c:v>
                </c:pt>
                <c:pt idx="49">
                  <c:v>13190.641439642008</c:v>
                </c:pt>
                <c:pt idx="50">
                  <c:v>13352.01960855863</c:v>
                </c:pt>
                <c:pt idx="51">
                  <c:v>13513.773414491239</c:v>
                </c:pt>
                <c:pt idx="52">
                  <c:v>13677.31628086901</c:v>
                </c:pt>
                <c:pt idx="53">
                  <c:v>13842.670901154321</c:v>
                </c:pt>
                <c:pt idx="54">
                  <c:v>14010.220152845755</c:v>
                </c:pt>
                <c:pt idx="55">
                  <c:v>14180.355539400627</c:v>
                </c:pt>
                <c:pt idx="56">
                  <c:v>14352.096246626385</c:v>
                </c:pt>
                <c:pt idx="57">
                  <c:v>14526.02191990338</c:v>
                </c:pt>
                <c:pt idx="58">
                  <c:v>14702.089319762663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01-4AA0-A386-F8CB42C7E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8764151623634"/>
          <c:y val="8.1918127508915264E-2"/>
          <c:w val="0.27561161844344567"/>
          <c:h val="0.139283361407402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POD8 (Mobily)</a:t>
            </a:r>
            <a:r>
              <a:rPr lang="en-US" baseline="0"/>
              <a:t> - AAA </a:t>
            </a:r>
            <a:r>
              <a:rPr lang="en-US"/>
              <a:t>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'POD8-MOBILY'!$A$64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'POD8-MOBILY'!$B$64:$BI$64</c:f>
              <c:numCache>
                <c:formatCode>#,##0_);\(#,##0\)</c:formatCode>
                <c:ptCount val="6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2000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0-437E-AC99-4594D44432DD}"/>
            </c:ext>
          </c:extLst>
        </c:ser>
        <c:ser>
          <c:idx val="2"/>
          <c:order val="1"/>
          <c:tx>
            <c:strRef>
              <c:f>'POD8-MOBILY'!$A$67</c:f>
              <c:strCache>
                <c:ptCount val="1"/>
                <c:pt idx="0">
                  <c:v>AMS/Server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'POD8-MOBILY'!$B$67:$BI$67</c:f>
              <c:numCache>
                <c:formatCode>#,##0.00_);\(#,##0.00\)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0-437E-AC99-4594D44432DD}"/>
            </c:ext>
          </c:extLst>
        </c:ser>
        <c:ser>
          <c:idx val="3"/>
          <c:order val="2"/>
          <c:tx>
            <c:strRef>
              <c:f>'POD8-MOBILY'!$A$68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'POD8-MOBILY'!$B$63:$BI$63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'POD8-MOBILY'!$B$68:$BI$68</c:f>
              <c:numCache>
                <c:formatCode>#,##0.00_);\(#,##0.00\)</c:formatCode>
                <c:ptCount val="60"/>
                <c:pt idx="0">
                  <c:v>343</c:v>
                </c:pt>
                <c:pt idx="1">
                  <c:v>351</c:v>
                </c:pt>
                <c:pt idx="2">
                  <c:v>359</c:v>
                </c:pt>
                <c:pt idx="3">
                  <c:v>367</c:v>
                </c:pt>
                <c:pt idx="4">
                  <c:v>379</c:v>
                </c:pt>
                <c:pt idx="5">
                  <c:v>355</c:v>
                </c:pt>
                <c:pt idx="6">
                  <c:v>379</c:v>
                </c:pt>
                <c:pt idx="7">
                  <c:v>379</c:v>
                </c:pt>
                <c:pt idx="8">
                  <c:v>395</c:v>
                </c:pt>
                <c:pt idx="9">
                  <c:v>1940</c:v>
                </c:pt>
                <c:pt idx="10">
                  <c:v>467</c:v>
                </c:pt>
                <c:pt idx="11">
                  <c:v>467</c:v>
                </c:pt>
                <c:pt idx="12">
                  <c:v>499</c:v>
                </c:pt>
                <c:pt idx="13">
                  <c:v>535</c:v>
                </c:pt>
                <c:pt idx="14">
                  <c:v>591</c:v>
                </c:pt>
                <c:pt idx="15">
                  <c:v>619</c:v>
                </c:pt>
                <c:pt idx="16">
                  <c:v>647</c:v>
                </c:pt>
                <c:pt idx="17">
                  <c:v>670</c:v>
                </c:pt>
                <c:pt idx="18">
                  <c:v>678</c:v>
                </c:pt>
                <c:pt idx="19">
                  <c:v>690</c:v>
                </c:pt>
                <c:pt idx="20">
                  <c:v>698</c:v>
                </c:pt>
                <c:pt idx="21">
                  <c:v>710</c:v>
                </c:pt>
                <c:pt idx="22">
                  <c:v>718</c:v>
                </c:pt>
                <c:pt idx="23">
                  <c:v>730</c:v>
                </c:pt>
                <c:pt idx="24">
                  <c:v>742</c:v>
                </c:pt>
                <c:pt idx="25">
                  <c:v>754</c:v>
                </c:pt>
                <c:pt idx="26">
                  <c:v>766</c:v>
                </c:pt>
                <c:pt idx="27">
                  <c:v>778</c:v>
                </c:pt>
                <c:pt idx="28">
                  <c:v>794</c:v>
                </c:pt>
                <c:pt idx="29">
                  <c:v>806</c:v>
                </c:pt>
                <c:pt idx="30">
                  <c:v>822</c:v>
                </c:pt>
                <c:pt idx="31">
                  <c:v>834</c:v>
                </c:pt>
                <c:pt idx="32">
                  <c:v>850</c:v>
                </c:pt>
                <c:pt idx="33">
                  <c:v>866</c:v>
                </c:pt>
                <c:pt idx="34">
                  <c:v>886</c:v>
                </c:pt>
                <c:pt idx="35">
                  <c:v>902</c:v>
                </c:pt>
                <c:pt idx="36">
                  <c:v>918</c:v>
                </c:pt>
                <c:pt idx="37">
                  <c:v>938</c:v>
                </c:pt>
                <c:pt idx="38">
                  <c:v>958</c:v>
                </c:pt>
                <c:pt idx="39">
                  <c:v>978</c:v>
                </c:pt>
                <c:pt idx="40">
                  <c:v>998</c:v>
                </c:pt>
                <c:pt idx="41">
                  <c:v>1018</c:v>
                </c:pt>
                <c:pt idx="42">
                  <c:v>1042</c:v>
                </c:pt>
                <c:pt idx="43">
                  <c:v>1062</c:v>
                </c:pt>
                <c:pt idx="44">
                  <c:v>1086</c:v>
                </c:pt>
                <c:pt idx="45">
                  <c:v>1109</c:v>
                </c:pt>
                <c:pt idx="46">
                  <c:v>1133</c:v>
                </c:pt>
                <c:pt idx="47">
                  <c:v>1157</c:v>
                </c:pt>
                <c:pt idx="48">
                  <c:v>1185</c:v>
                </c:pt>
                <c:pt idx="49">
                  <c:v>1213</c:v>
                </c:pt>
                <c:pt idx="50">
                  <c:v>1241</c:v>
                </c:pt>
                <c:pt idx="51">
                  <c:v>1269</c:v>
                </c:pt>
                <c:pt idx="52">
                  <c:v>1297</c:v>
                </c:pt>
                <c:pt idx="53">
                  <c:v>1329</c:v>
                </c:pt>
                <c:pt idx="54">
                  <c:v>1357</c:v>
                </c:pt>
                <c:pt idx="55">
                  <c:v>1389</c:v>
                </c:pt>
                <c:pt idx="56">
                  <c:v>1421</c:v>
                </c:pt>
                <c:pt idx="57">
                  <c:v>1453</c:v>
                </c:pt>
                <c:pt idx="58">
                  <c:v>1489</c:v>
                </c:pt>
                <c:pt idx="59">
                  <c:v>1521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0-437E-AC99-4594D44432DD}"/>
            </c:ext>
          </c:extLst>
        </c:ser>
        <c:ser>
          <c:idx val="1"/>
          <c:order val="3"/>
          <c:tx>
            <c:strRef>
              <c:f>'POD8-MOBILY'!$A$66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'POD8-MOBILY'!$B$66:$BI$66</c:f>
              <c:numCache>
                <c:formatCode>#,##0.00_);\(#,##0.00\)</c:formatCode>
                <c:ptCount val="60"/>
                <c:pt idx="0">
                  <c:v>344</c:v>
                </c:pt>
                <c:pt idx="1">
                  <c:v>352</c:v>
                </c:pt>
                <c:pt idx="2">
                  <c:v>360</c:v>
                </c:pt>
                <c:pt idx="3">
                  <c:v>368</c:v>
                </c:pt>
                <c:pt idx="4">
                  <c:v>380</c:v>
                </c:pt>
                <c:pt idx="5">
                  <c:v>356</c:v>
                </c:pt>
                <c:pt idx="6">
                  <c:v>380</c:v>
                </c:pt>
                <c:pt idx="7">
                  <c:v>380</c:v>
                </c:pt>
                <c:pt idx="8">
                  <c:v>396</c:v>
                </c:pt>
                <c:pt idx="9">
                  <c:v>1944</c:v>
                </c:pt>
                <c:pt idx="10">
                  <c:v>468</c:v>
                </c:pt>
                <c:pt idx="11">
                  <c:v>468</c:v>
                </c:pt>
                <c:pt idx="12">
                  <c:v>500</c:v>
                </c:pt>
                <c:pt idx="13">
                  <c:v>536</c:v>
                </c:pt>
                <c:pt idx="14">
                  <c:v>592</c:v>
                </c:pt>
                <c:pt idx="15">
                  <c:v>620</c:v>
                </c:pt>
                <c:pt idx="16">
                  <c:v>648</c:v>
                </c:pt>
                <c:pt idx="17">
                  <c:v>672</c:v>
                </c:pt>
                <c:pt idx="18">
                  <c:v>680</c:v>
                </c:pt>
                <c:pt idx="19">
                  <c:v>692</c:v>
                </c:pt>
                <c:pt idx="20">
                  <c:v>700</c:v>
                </c:pt>
                <c:pt idx="21">
                  <c:v>712</c:v>
                </c:pt>
                <c:pt idx="22">
                  <c:v>720</c:v>
                </c:pt>
                <c:pt idx="23">
                  <c:v>732</c:v>
                </c:pt>
                <c:pt idx="24">
                  <c:v>744</c:v>
                </c:pt>
                <c:pt idx="25">
                  <c:v>756</c:v>
                </c:pt>
                <c:pt idx="26">
                  <c:v>768</c:v>
                </c:pt>
                <c:pt idx="27">
                  <c:v>780</c:v>
                </c:pt>
                <c:pt idx="28">
                  <c:v>796</c:v>
                </c:pt>
                <c:pt idx="29">
                  <c:v>808</c:v>
                </c:pt>
                <c:pt idx="30">
                  <c:v>824</c:v>
                </c:pt>
                <c:pt idx="31">
                  <c:v>836</c:v>
                </c:pt>
                <c:pt idx="32">
                  <c:v>852</c:v>
                </c:pt>
                <c:pt idx="33">
                  <c:v>868</c:v>
                </c:pt>
                <c:pt idx="34">
                  <c:v>888</c:v>
                </c:pt>
                <c:pt idx="35">
                  <c:v>904</c:v>
                </c:pt>
                <c:pt idx="36">
                  <c:v>920</c:v>
                </c:pt>
                <c:pt idx="37">
                  <c:v>940</c:v>
                </c:pt>
                <c:pt idx="38">
                  <c:v>960</c:v>
                </c:pt>
                <c:pt idx="39">
                  <c:v>980</c:v>
                </c:pt>
                <c:pt idx="40">
                  <c:v>1000</c:v>
                </c:pt>
                <c:pt idx="41">
                  <c:v>1020</c:v>
                </c:pt>
                <c:pt idx="42">
                  <c:v>1044</c:v>
                </c:pt>
                <c:pt idx="43">
                  <c:v>1064</c:v>
                </c:pt>
                <c:pt idx="44">
                  <c:v>1088</c:v>
                </c:pt>
                <c:pt idx="45">
                  <c:v>1112</c:v>
                </c:pt>
                <c:pt idx="46">
                  <c:v>1136</c:v>
                </c:pt>
                <c:pt idx="47">
                  <c:v>1160</c:v>
                </c:pt>
                <c:pt idx="48">
                  <c:v>1188</c:v>
                </c:pt>
                <c:pt idx="49">
                  <c:v>1216</c:v>
                </c:pt>
                <c:pt idx="50">
                  <c:v>1244</c:v>
                </c:pt>
                <c:pt idx="51">
                  <c:v>1272</c:v>
                </c:pt>
                <c:pt idx="52">
                  <c:v>1300</c:v>
                </c:pt>
                <c:pt idx="53">
                  <c:v>1332</c:v>
                </c:pt>
                <c:pt idx="54">
                  <c:v>1360</c:v>
                </c:pt>
                <c:pt idx="55">
                  <c:v>1392</c:v>
                </c:pt>
                <c:pt idx="56">
                  <c:v>1424</c:v>
                </c:pt>
                <c:pt idx="57">
                  <c:v>1456</c:v>
                </c:pt>
                <c:pt idx="58">
                  <c:v>1492</c:v>
                </c:pt>
                <c:pt idx="59">
                  <c:v>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60-437E-AC99-4594D4443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 u="sng"/>
              <a:t>POD10 (VIMPLECOM) - AAA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6595429902149144"/>
          <c:h val="0.78643968311148771"/>
        </c:manualLayout>
      </c:layout>
      <c:lineChart>
        <c:grouping val="standard"/>
        <c:varyColors val="0"/>
        <c:ser>
          <c:idx val="0"/>
          <c:order val="0"/>
          <c:tx>
            <c:strRef>
              <c:f>'POD10 VIMP'!$A$62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VIMP'!$B$62:$BH$62</c:f>
              <c:numCache>
                <c:formatCode>#,##0_);\(#,##0\)</c:formatCode>
                <c:ptCount val="59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5000</c:v>
                </c:pt>
                <c:pt idx="23">
                  <c:v>5000</c:v>
                </c:pt>
                <c:pt idx="24">
                  <c:v>5000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7000</c:v>
                </c:pt>
                <c:pt idx="35">
                  <c:v>7000</c:v>
                </c:pt>
                <c:pt idx="36">
                  <c:v>7000</c:v>
                </c:pt>
                <c:pt idx="37">
                  <c:v>7000</c:v>
                </c:pt>
                <c:pt idx="38">
                  <c:v>7000</c:v>
                </c:pt>
                <c:pt idx="39">
                  <c:v>8000</c:v>
                </c:pt>
                <c:pt idx="40">
                  <c:v>8000</c:v>
                </c:pt>
                <c:pt idx="41">
                  <c:v>8000</c:v>
                </c:pt>
                <c:pt idx="42">
                  <c:v>8000</c:v>
                </c:pt>
                <c:pt idx="43">
                  <c:v>8000</c:v>
                </c:pt>
                <c:pt idx="44">
                  <c:v>9000</c:v>
                </c:pt>
                <c:pt idx="45">
                  <c:v>9000</c:v>
                </c:pt>
                <c:pt idx="46">
                  <c:v>9000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10000</c:v>
                </c:pt>
                <c:pt idx="51">
                  <c:v>11000</c:v>
                </c:pt>
                <c:pt idx="52">
                  <c:v>11000</c:v>
                </c:pt>
                <c:pt idx="53">
                  <c:v>11000</c:v>
                </c:pt>
                <c:pt idx="54">
                  <c:v>12000</c:v>
                </c:pt>
                <c:pt idx="55">
                  <c:v>12000</c:v>
                </c:pt>
                <c:pt idx="56">
                  <c:v>12000</c:v>
                </c:pt>
                <c:pt idx="57">
                  <c:v>13000</c:v>
                </c:pt>
                <c:pt idx="58">
                  <c:v>13000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7-4F72-BFA3-5B487F3EACE6}"/>
            </c:ext>
          </c:extLst>
        </c:ser>
        <c:ser>
          <c:idx val="2"/>
          <c:order val="1"/>
          <c:tx>
            <c:strRef>
              <c:f>'POD10 VIMP'!$A$65</c:f>
              <c:strCache>
                <c:ptCount val="1"/>
                <c:pt idx="0">
                  <c:v>SCL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VIMP'!$B$65:$BH$65</c:f>
              <c:numCache>
                <c:formatCode>#,##0_);\(#,##0\)</c:formatCode>
                <c:ptCount val="59"/>
                <c:pt idx="0">
                  <c:v>121.46547875704202</c:v>
                </c:pt>
                <c:pt idx="1">
                  <c:v>124.82073679259523</c:v>
                </c:pt>
                <c:pt idx="2">
                  <c:v>127.95000485243762</c:v>
                </c:pt>
                <c:pt idx="3">
                  <c:v>129.33939173180758</c:v>
                </c:pt>
                <c:pt idx="4">
                  <c:v>131.2599885878484</c:v>
                </c:pt>
                <c:pt idx="5">
                  <c:v>133.18707136890959</c:v>
                </c:pt>
                <c:pt idx="6">
                  <c:v>135.75422592698402</c:v>
                </c:pt>
                <c:pt idx="7">
                  <c:v>139.27532016305884</c:v>
                </c:pt>
                <c:pt idx="8">
                  <c:v>142.68806129879283</c:v>
                </c:pt>
                <c:pt idx="9">
                  <c:v>144.19266872852521</c:v>
                </c:pt>
                <c:pt idx="10">
                  <c:v>147.02701796244003</c:v>
                </c:pt>
                <c:pt idx="11">
                  <c:v>147.05817583753802</c:v>
                </c:pt>
                <c:pt idx="12">
                  <c:v>151.15867937543521</c:v>
                </c:pt>
                <c:pt idx="13">
                  <c:v>154.57625316118441</c:v>
                </c:pt>
                <c:pt idx="14">
                  <c:v>160.75784840562724</c:v>
                </c:pt>
                <c:pt idx="15">
                  <c:v>167.39790952651202</c:v>
                </c:pt>
                <c:pt idx="16">
                  <c:v>167.72195142753122</c:v>
                </c:pt>
                <c:pt idx="17">
                  <c:v>172.70101885252055</c:v>
                </c:pt>
                <c:pt idx="18">
                  <c:v>177.82908749007726</c:v>
                </c:pt>
                <c:pt idx="19">
                  <c:v>183.11062203355635</c:v>
                </c:pt>
                <c:pt idx="20">
                  <c:v>188.55022103176782</c:v>
                </c:pt>
                <c:pt idx="21">
                  <c:v>194.15262090316446</c:v>
                </c:pt>
                <c:pt idx="22">
                  <c:v>199.92270007042777</c:v>
                </c:pt>
                <c:pt idx="23">
                  <c:v>205.86548321906534</c:v>
                </c:pt>
                <c:pt idx="24">
                  <c:v>211.98614568373665</c:v>
                </c:pt>
                <c:pt idx="25">
                  <c:v>218.29001796614187</c:v>
                </c:pt>
                <c:pt idx="26">
                  <c:v>224.78259038841833</c:v>
                </c:pt>
                <c:pt idx="27">
                  <c:v>231.46951788610804</c:v>
                </c:pt>
                <c:pt idx="28">
                  <c:v>238.35662494488662</c:v>
                </c:pt>
                <c:pt idx="29">
                  <c:v>245.44991068536123</c:v>
                </c:pt>
                <c:pt idx="30">
                  <c:v>252.75555410038368</c:v>
                </c:pt>
                <c:pt idx="31">
                  <c:v>260.27991944944876</c:v>
                </c:pt>
                <c:pt idx="32">
                  <c:v>268.02956181489481</c:v>
                </c:pt>
                <c:pt idx="33">
                  <c:v>276.01123282475555</c:v>
                </c:pt>
                <c:pt idx="34">
                  <c:v>284.23188654726448</c:v>
                </c:pt>
                <c:pt idx="35">
                  <c:v>292.69868556216079</c:v>
                </c:pt>
                <c:pt idx="36">
                  <c:v>301.41900721409917</c:v>
                </c:pt>
                <c:pt idx="37">
                  <c:v>310.40045005362651</c:v>
                </c:pt>
                <c:pt idx="38">
                  <c:v>319.65084047135144</c:v>
                </c:pt>
                <c:pt idx="39">
                  <c:v>329.17823953110337</c:v>
                </c:pt>
                <c:pt idx="40">
                  <c:v>338.99095000804698</c:v>
                </c:pt>
                <c:pt idx="41">
                  <c:v>349.09752363790358</c:v>
                </c:pt>
                <c:pt idx="42">
                  <c:v>359.5067685836089</c:v>
                </c:pt>
                <c:pt idx="43">
                  <c:v>370.22775712593136</c:v>
                </c:pt>
                <c:pt idx="44">
                  <c:v>381.26983358476917</c:v>
                </c:pt>
                <c:pt idx="45">
                  <c:v>392.64262247804379</c:v>
                </c:pt>
                <c:pt idx="46">
                  <c:v>404.35603692531834</c:v>
                </c:pt>
                <c:pt idx="47">
                  <c:v>416.42028730348329</c:v>
                </c:pt>
                <c:pt idx="48">
                  <c:v>428.84589016206672</c:v>
                </c:pt>
                <c:pt idx="49">
                  <c:v>441.64367740596134</c:v>
                </c:pt>
                <c:pt idx="50">
                  <c:v>454.8248057535863</c:v>
                </c:pt>
                <c:pt idx="51">
                  <c:v>468.39933306901469</c:v>
                </c:pt>
                <c:pt idx="52">
                  <c:v>482.37900059045916</c:v>
                </c:pt>
                <c:pt idx="53">
                  <c:v>496.77589998077553</c:v>
                </c:pt>
                <c:pt idx="54">
                  <c:v>511.60248378610714</c:v>
                </c:pt>
                <c:pt idx="55">
                  <c:v>526.87157620667517</c:v>
                </c:pt>
                <c:pt idx="56">
                  <c:v>542.59638418903091</c:v>
                </c:pt>
                <c:pt idx="57">
                  <c:v>558.79050884936112</c:v>
                </c:pt>
                <c:pt idx="58">
                  <c:v>575.38778812220869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7-4F72-BFA3-5B487F3EACE6}"/>
            </c:ext>
          </c:extLst>
        </c:ser>
        <c:ser>
          <c:idx val="3"/>
          <c:order val="2"/>
          <c:tx>
            <c:strRef>
              <c:f>'POD10 VIMP'!$A$66</c:f>
              <c:strCache>
                <c:ptCount val="1"/>
                <c:pt idx="0">
                  <c:v>PHX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'POD10 VIMP'!$B$61:$BH$61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VIMP'!$B$66:$BH$66</c:f>
              <c:numCache>
                <c:formatCode>#,##0_);\(#,##0\)</c:formatCode>
                <c:ptCount val="59"/>
                <c:pt idx="0">
                  <c:v>990.10291289704185</c:v>
                </c:pt>
                <c:pt idx="1">
                  <c:v>1017.4526651765951</c:v>
                </c:pt>
                <c:pt idx="2">
                  <c:v>1042.9603028444374</c:v>
                </c:pt>
                <c:pt idx="3">
                  <c:v>1054.2856276238072</c:v>
                </c:pt>
                <c:pt idx="4">
                  <c:v>1069.9410102158481</c:v>
                </c:pt>
                <c:pt idx="5">
                  <c:v>1085.6492616009093</c:v>
                </c:pt>
                <c:pt idx="6">
                  <c:v>1106.5749372069836</c:v>
                </c:pt>
                <c:pt idx="7">
                  <c:v>1135.2764719590587</c:v>
                </c:pt>
                <c:pt idx="8">
                  <c:v>1163.0947868747926</c:v>
                </c:pt>
                <c:pt idx="9">
                  <c:v>1175.3593102125249</c:v>
                </c:pt>
                <c:pt idx="10">
                  <c:v>1198.4629727624399</c:v>
                </c:pt>
                <c:pt idx="11">
                  <c:v>1198.7169502975378</c:v>
                </c:pt>
                <c:pt idx="12">
                  <c:v>1232.1414305594349</c:v>
                </c:pt>
                <c:pt idx="13">
                  <c:v>1259.9991379091839</c:v>
                </c:pt>
                <c:pt idx="14">
                  <c:v>1310.387244229627</c:v>
                </c:pt>
                <c:pt idx="15">
                  <c:v>1364.5124485665117</c:v>
                </c:pt>
                <c:pt idx="16">
                  <c:v>1367.1538149315309</c:v>
                </c:pt>
                <c:pt idx="17">
                  <c:v>1407.7397428135869</c:v>
                </c:pt>
                <c:pt idx="18">
                  <c:v>1449.5402259429261</c:v>
                </c:pt>
                <c:pt idx="19">
                  <c:v>1492.5916574243324</c:v>
                </c:pt>
                <c:pt idx="20">
                  <c:v>1536.9315214600533</c:v>
                </c:pt>
                <c:pt idx="21">
                  <c:v>1582.5984260706957</c:v>
                </c:pt>
                <c:pt idx="22">
                  <c:v>1629.6321367975202</c:v>
                </c:pt>
                <c:pt idx="23">
                  <c:v>1678.0736114155945</c:v>
                </c:pt>
                <c:pt idx="24">
                  <c:v>1727.9650356881</c:v>
                </c:pt>
                <c:pt idx="25">
                  <c:v>1779.3498601930503</c:v>
                </c:pt>
                <c:pt idx="26">
                  <c:v>1832.2728382545702</c:v>
                </c:pt>
                <c:pt idx="27">
                  <c:v>1886.7800650118686</c:v>
                </c:pt>
                <c:pt idx="28">
                  <c:v>1942.9190176600514</c:v>
                </c:pt>
                <c:pt idx="29">
                  <c:v>2000.7385968978917</c:v>
                </c:pt>
                <c:pt idx="30">
                  <c:v>2060.2891696187971</c:v>
                </c:pt>
                <c:pt idx="31">
                  <c:v>2121.6226128822314</c:v>
                </c:pt>
                <c:pt idx="32">
                  <c:v>2184.7923592040324</c:v>
                </c:pt>
                <c:pt idx="33">
                  <c:v>2249.8534432051588</c:v>
                </c:pt>
                <c:pt idx="34">
                  <c:v>2316.8625496596305</c:v>
                </c:pt>
                <c:pt idx="35">
                  <c:v>2385.8780629836301</c:v>
                </c:pt>
                <c:pt idx="36">
                  <c:v>2456.9601182089946</c:v>
                </c:pt>
                <c:pt idx="37">
                  <c:v>2530.1706534856166</c:v>
                </c:pt>
                <c:pt idx="38">
                  <c:v>2605.5734641586319</c:v>
                </c:pt>
                <c:pt idx="39">
                  <c:v>2683.2342584676157</c:v>
                </c:pt>
                <c:pt idx="40">
                  <c:v>2763.2207149164524</c:v>
                </c:pt>
                <c:pt idx="41">
                  <c:v>2845.6025413639882</c:v>
                </c:pt>
                <c:pt idx="42">
                  <c:v>2930.4515358870844</c:v>
                </c:pt>
                <c:pt idx="43">
                  <c:v>3017.8416494692451</c:v>
                </c:pt>
                <c:pt idx="44">
                  <c:v>3107.8490505695622</c:v>
                </c:pt>
                <c:pt idx="45">
                  <c:v>3200.5521916284079</c:v>
                </c:pt>
                <c:pt idx="46">
                  <c:v>3296.0318775679361</c:v>
                </c:pt>
                <c:pt idx="47">
                  <c:v>3394.3713363472721</c:v>
                </c:pt>
                <c:pt idx="48">
                  <c:v>3495.6562916339767</c:v>
                </c:pt>
                <c:pt idx="49">
                  <c:v>3599.9750376553193</c:v>
                </c:pt>
                <c:pt idx="50">
                  <c:v>3707.4185162946915</c:v>
                </c:pt>
                <c:pt idx="51">
                  <c:v>3818.0687123317839</c:v>
                </c:pt>
                <c:pt idx="52">
                  <c:v>3932.0213322527097</c:v>
                </c:pt>
                <c:pt idx="53">
                  <c:v>4049.3749389638788</c:v>
                </c:pt>
                <c:pt idx="54">
                  <c:v>4170.231037043678</c:v>
                </c:pt>
                <c:pt idx="55">
                  <c:v>4294.6941605385273</c:v>
                </c:pt>
                <c:pt idx="56">
                  <c:v>4422.8719633792734</c:v>
                </c:pt>
                <c:pt idx="57">
                  <c:v>4554.8753124961204</c:v>
                </c:pt>
                <c:pt idx="58">
                  <c:v>4690.1649003063476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B7-4F72-BFA3-5B487F3EACE6}"/>
            </c:ext>
          </c:extLst>
        </c:ser>
        <c:ser>
          <c:idx val="1"/>
          <c:order val="3"/>
          <c:tx>
            <c:strRef>
              <c:f>'POD10 VIMP'!$A$64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'POD10 VIMP'!$B$64:$BH$64</c:f>
              <c:numCache>
                <c:formatCode>#,##0_);\(#,##0\)</c:formatCode>
                <c:ptCount val="59"/>
                <c:pt idx="0">
                  <c:v>2778.9209791352096</c:v>
                </c:pt>
                <c:pt idx="1">
                  <c:v>2855.6835049229762</c:v>
                </c:pt>
                <c:pt idx="2">
                  <c:v>2927.2757692421874</c:v>
                </c:pt>
                <c:pt idx="3">
                  <c:v>2959.0625483890371</c:v>
                </c:pt>
                <c:pt idx="4">
                  <c:v>3003.0024970092418</c:v>
                </c:pt>
                <c:pt idx="5">
                  <c:v>3047.090832424547</c:v>
                </c:pt>
                <c:pt idx="6">
                  <c:v>3105.8229078349186</c:v>
                </c:pt>
                <c:pt idx="7">
                  <c:v>3186.3794803052942</c:v>
                </c:pt>
                <c:pt idx="8">
                  <c:v>3264.4571204339636</c:v>
                </c:pt>
                <c:pt idx="9">
                  <c:v>3298.8799473526251</c:v>
                </c:pt>
                <c:pt idx="10">
                  <c:v>3363.7249768122001</c:v>
                </c:pt>
                <c:pt idx="11">
                  <c:v>3364.4378153376897</c:v>
                </c:pt>
                <c:pt idx="12">
                  <c:v>3458.2502748371753</c:v>
                </c:pt>
                <c:pt idx="13">
                  <c:v>3536.4384776759207</c:v>
                </c:pt>
                <c:pt idx="14">
                  <c:v>3677.8627315881358</c:v>
                </c:pt>
                <c:pt idx="15">
                  <c:v>3829.7758952325594</c:v>
                </c:pt>
                <c:pt idx="16">
                  <c:v>3837.1894158976552</c:v>
                </c:pt>
                <c:pt idx="17">
                  <c:v>3951.1019041652685</c:v>
                </c:pt>
                <c:pt idx="18">
                  <c:v>4068.4232835825082</c:v>
                </c:pt>
                <c:pt idx="19">
                  <c:v>4189.2556986447216</c:v>
                </c:pt>
                <c:pt idx="20">
                  <c:v>4313.704356229553</c:v>
                </c:pt>
                <c:pt idx="21">
                  <c:v>4441.8776174346503</c:v>
                </c:pt>
                <c:pt idx="22">
                  <c:v>4573.8870921698699</c:v>
                </c:pt>
                <c:pt idx="23">
                  <c:v>4709.8477365866493</c:v>
                </c:pt>
                <c:pt idx="24">
                  <c:v>4849.8779534295918</c:v>
                </c:pt>
                <c:pt idx="25">
                  <c:v>4994.0996953979802</c:v>
                </c:pt>
                <c:pt idx="26">
                  <c:v>5142.638571607471</c:v>
                </c:pt>
                <c:pt idx="27">
                  <c:v>5295.6239572449422</c:v>
                </c:pt>
                <c:pt idx="28">
                  <c:v>5453.1891065123455</c:v>
                </c:pt>
                <c:pt idx="29">
                  <c:v>5615.471268958132</c:v>
                </c:pt>
                <c:pt idx="30">
                  <c:v>5782.6118092979514</c:v>
                </c:pt>
                <c:pt idx="31">
                  <c:v>5954.7563308292001</c:v>
                </c:pt>
                <c:pt idx="32">
                  <c:v>6132.0548025473181</c:v>
                </c:pt>
                <c:pt idx="33">
                  <c:v>6314.6616900747858</c:v>
                </c:pt>
                <c:pt idx="34">
                  <c:v>6502.7360905172372</c:v>
                </c:pt>
                <c:pt idx="35">
                  <c:v>6696.4418713644773</c:v>
                </c:pt>
                <c:pt idx="36">
                  <c:v>6895.9478135577338</c:v>
                </c:pt>
                <c:pt idx="37">
                  <c:v>7101.4277588481082</c:v>
                </c:pt>
                <c:pt idx="38">
                  <c:v>7313.0607615749577</c:v>
                </c:pt>
                <c:pt idx="39">
                  <c:v>7531.0312449967978</c:v>
                </c:pt>
                <c:pt idx="40">
                  <c:v>7755.5291623112489</c:v>
                </c:pt>
                <c:pt idx="41">
                  <c:v>7986.7501625047298</c:v>
                </c:pt>
                <c:pt idx="42">
                  <c:v>8224.8957611767328</c:v>
                </c:pt>
                <c:pt idx="43">
                  <c:v>8470.173516487941</c:v>
                </c:pt>
                <c:pt idx="44">
                  <c:v>8722.7972103858283</c:v>
                </c:pt>
                <c:pt idx="45">
                  <c:v>8982.9870352661292</c:v>
                </c:pt>
                <c:pt idx="46">
                  <c:v>9250.9697862331359</c:v>
                </c:pt>
                <c:pt idx="47">
                  <c:v>9526.9790591268884</c:v>
                </c:pt>
                <c:pt idx="48">
                  <c:v>9811.2554544901086</c:v>
                </c:pt>
                <c:pt idx="49">
                  <c:v>10104.046787653202</c:v>
                </c:pt>
                <c:pt idx="50">
                  <c:v>10405.608305120695</c:v>
                </c:pt>
                <c:pt idx="51">
                  <c:v>10716.170113501996</c:v>
                </c:pt>
                <c:pt idx="52">
                  <c:v>11036.000832107922</c:v>
                </c:pt>
                <c:pt idx="53">
                  <c:v>11365.377097361636</c:v>
                </c:pt>
                <c:pt idx="54">
                  <c:v>11704.583802074463</c:v>
                </c:pt>
                <c:pt idx="55">
                  <c:v>12053.914341863005</c:v>
                </c:pt>
                <c:pt idx="56">
                  <c:v>12413.670868920761</c:v>
                </c:pt>
                <c:pt idx="57">
                  <c:v>12784.164553363702</c:v>
                </c:pt>
                <c:pt idx="58">
                  <c:v>13163.881721071391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B7-4F72-BFA3-5B487F3EA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8764151623634"/>
          <c:y val="7.3091358936440073E-2"/>
          <c:w val="0.27561161844344567"/>
          <c:h val="7.21279197109922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u="sng"/>
              <a:t>POD10</a:t>
            </a:r>
            <a:r>
              <a:rPr lang="en-US" sz="3600" b="1" u="sng" baseline="0"/>
              <a:t> (TELSTRA) - </a:t>
            </a:r>
            <a:r>
              <a:rPr lang="en-US" sz="3600" b="1" u="sng"/>
              <a:t>AAA TPS Breakdown</a:t>
            </a:r>
          </a:p>
        </c:rich>
      </c:tx>
      <c:layout>
        <c:manualLayout>
          <c:xMode val="edge"/>
          <c:yMode val="edge"/>
          <c:x val="0.4208387488986057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755828049"/>
          <c:h val="0.841613652915288"/>
        </c:manualLayout>
      </c:layout>
      <c:lineChart>
        <c:grouping val="standard"/>
        <c:varyColors val="0"/>
        <c:ser>
          <c:idx val="0"/>
          <c:order val="0"/>
          <c:tx>
            <c:strRef>
              <c:f>'POD10 TELSTRA'!$A$62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TELSTRA'!$B$62:$BH$62</c:f>
              <c:numCache>
                <c:formatCode>#,##0_);\(#,##0\)</c:formatCode>
                <c:ptCount val="59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  <c:pt idx="38">
                  <c:v>5000</c:v>
                </c:pt>
                <c:pt idx="39">
                  <c:v>5000</c:v>
                </c:pt>
                <c:pt idx="40">
                  <c:v>5000</c:v>
                </c:pt>
                <c:pt idx="41">
                  <c:v>5000</c:v>
                </c:pt>
                <c:pt idx="42">
                  <c:v>5000</c:v>
                </c:pt>
                <c:pt idx="43">
                  <c:v>5000</c:v>
                </c:pt>
                <c:pt idx="44">
                  <c:v>5000</c:v>
                </c:pt>
                <c:pt idx="45">
                  <c:v>6000</c:v>
                </c:pt>
                <c:pt idx="46">
                  <c:v>6000</c:v>
                </c:pt>
                <c:pt idx="47">
                  <c:v>6000</c:v>
                </c:pt>
                <c:pt idx="48">
                  <c:v>6000</c:v>
                </c:pt>
                <c:pt idx="49">
                  <c:v>6000</c:v>
                </c:pt>
                <c:pt idx="50">
                  <c:v>6000</c:v>
                </c:pt>
                <c:pt idx="51">
                  <c:v>6000</c:v>
                </c:pt>
                <c:pt idx="52">
                  <c:v>6000</c:v>
                </c:pt>
                <c:pt idx="53">
                  <c:v>6000</c:v>
                </c:pt>
                <c:pt idx="54">
                  <c:v>6000</c:v>
                </c:pt>
                <c:pt idx="55">
                  <c:v>6000</c:v>
                </c:pt>
                <c:pt idx="56">
                  <c:v>6000</c:v>
                </c:pt>
                <c:pt idx="57">
                  <c:v>6000</c:v>
                </c:pt>
                <c:pt idx="58">
                  <c:v>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6-44A3-9B77-835994C9127C}"/>
            </c:ext>
          </c:extLst>
        </c:ser>
        <c:ser>
          <c:idx val="2"/>
          <c:order val="1"/>
          <c:tx>
            <c:strRef>
              <c:f>'POD10 TELSTRA'!$A$65</c:f>
              <c:strCache>
                <c:ptCount val="1"/>
                <c:pt idx="0">
                  <c:v>SCL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TELSTRA'!$B$65:$BH$65</c:f>
              <c:numCache>
                <c:formatCode>#,##0_);\(#,##0\)</c:formatCode>
                <c:ptCount val="59"/>
                <c:pt idx="0">
                  <c:v>278.03449061507632</c:v>
                </c:pt>
                <c:pt idx="1">
                  <c:v>287.72854538155127</c:v>
                </c:pt>
                <c:pt idx="2">
                  <c:v>294.07865390828402</c:v>
                </c:pt>
                <c:pt idx="3">
                  <c:v>297.23877214652873</c:v>
                </c:pt>
                <c:pt idx="4">
                  <c:v>300.76367407524526</c:v>
                </c:pt>
                <c:pt idx="5">
                  <c:v>309.8131819114692</c:v>
                </c:pt>
                <c:pt idx="6">
                  <c:v>318.13714360428247</c:v>
                </c:pt>
                <c:pt idx="7">
                  <c:v>324.50678385617425</c:v>
                </c:pt>
                <c:pt idx="8">
                  <c:v>339.64961547953908</c:v>
                </c:pt>
                <c:pt idx="9">
                  <c:v>343.08241192000514</c:v>
                </c:pt>
                <c:pt idx="10">
                  <c:v>352.51566070935553</c:v>
                </c:pt>
                <c:pt idx="11">
                  <c:v>360.31379772288489</c:v>
                </c:pt>
                <c:pt idx="12">
                  <c:v>367.12443369086947</c:v>
                </c:pt>
                <c:pt idx="13">
                  <c:v>374.53319873195244</c:v>
                </c:pt>
                <c:pt idx="14">
                  <c:v>396.85202893625143</c:v>
                </c:pt>
                <c:pt idx="15">
                  <c:v>393.38905089234061</c:v>
                </c:pt>
                <c:pt idx="16">
                  <c:v>402.47838812888909</c:v>
                </c:pt>
                <c:pt idx="17">
                  <c:v>407.75477140509093</c:v>
                </c:pt>
                <c:pt idx="18">
                  <c:v>413.18135586792459</c:v>
                </c:pt>
                <c:pt idx="19">
                  <c:v>418.7611880822339</c:v>
                </c:pt>
                <c:pt idx="20">
                  <c:v>424.49746263695926</c:v>
                </c:pt>
                <c:pt idx="21">
                  <c:v>432.69137205452995</c:v>
                </c:pt>
                <c:pt idx="22">
                  <c:v>437.06935299397844</c:v>
                </c:pt>
                <c:pt idx="23">
                  <c:v>441.49263325840565</c:v>
                </c:pt>
                <c:pt idx="24">
                  <c:v>445.9617108229674</c:v>
                </c:pt>
                <c:pt idx="25">
                  <c:v>450.4770899853383</c:v>
                </c:pt>
                <c:pt idx="26">
                  <c:v>455.03928146914342</c:v>
                </c:pt>
                <c:pt idx="27">
                  <c:v>459.64880252963161</c:v>
                </c:pt>
                <c:pt idx="28">
                  <c:v>464.30617706164577</c:v>
                </c:pt>
                <c:pt idx="29">
                  <c:v>469.01193570995201</c:v>
                </c:pt>
                <c:pt idx="30">
                  <c:v>473.76661598198996</c:v>
                </c:pt>
                <c:pt idx="31">
                  <c:v>478.5707623631049</c:v>
                </c:pt>
                <c:pt idx="32">
                  <c:v>483.42492643433297</c:v>
                </c:pt>
                <c:pt idx="33">
                  <c:v>488.32966699280018</c:v>
                </c:pt>
                <c:pt idx="34">
                  <c:v>493.2855501748096</c:v>
                </c:pt>
                <c:pt idx="35">
                  <c:v>498.29314958168635</c:v>
                </c:pt>
                <c:pt idx="36">
                  <c:v>503.35304640845231</c:v>
                </c:pt>
                <c:pt idx="37">
                  <c:v>508.46582957540892</c:v>
                </c:pt>
                <c:pt idx="38">
                  <c:v>513.63209586270364</c:v>
                </c:pt>
                <c:pt idx="39">
                  <c:v>518.85245004795945</c:v>
                </c:pt>
                <c:pt idx="40">
                  <c:v>524.12750504705286</c:v>
                </c:pt>
                <c:pt idx="41">
                  <c:v>529.45788205812073</c:v>
                </c:pt>
                <c:pt idx="42">
                  <c:v>534.8442107088855</c:v>
                </c:pt>
                <c:pt idx="43">
                  <c:v>540.2871292073886</c:v>
                </c:pt>
                <c:pt idx="44">
                  <c:v>545.78728449622224</c:v>
                </c:pt>
                <c:pt idx="45">
                  <c:v>551.34533241035524</c:v>
                </c:pt>
                <c:pt idx="46">
                  <c:v>556.96193783865158</c:v>
                </c:pt>
                <c:pt idx="47">
                  <c:v>562.63777488917992</c:v>
                </c:pt>
                <c:pt idx="48">
                  <c:v>568.37352705841909</c:v>
                </c:pt>
                <c:pt idx="49">
                  <c:v>574.169887404463</c:v>
                </c:pt>
                <c:pt idx="50">
                  <c:v>580.02755872433977</c:v>
                </c:pt>
                <c:pt idx="51">
                  <c:v>585.94649012000286</c:v>
                </c:pt>
                <c:pt idx="52">
                  <c:v>591.92735627967215</c:v>
                </c:pt>
                <c:pt idx="53">
                  <c:v>597.97084007502463</c:v>
                </c:pt>
                <c:pt idx="54">
                  <c:v>604.0776326762691</c:v>
                </c:pt>
                <c:pt idx="55">
                  <c:v>610.24843366913979</c:v>
                </c:pt>
                <c:pt idx="56">
                  <c:v>616.48395117384689</c:v>
                </c:pt>
                <c:pt idx="57">
                  <c:v>622.78490196602195</c:v>
                </c:pt>
                <c:pt idx="58">
                  <c:v>629.15201159969604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6-44A3-9B77-835994C9127C}"/>
            </c:ext>
          </c:extLst>
        </c:ser>
        <c:ser>
          <c:idx val="3"/>
          <c:order val="2"/>
          <c:tx>
            <c:strRef>
              <c:f>'POD10 TELSTRA'!$A$66</c:f>
              <c:strCache>
                <c:ptCount val="1"/>
                <c:pt idx="0">
                  <c:v>PHX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'POD10 TELSTRA'!$B$61:$BH$61</c:f>
              <c:numCache>
                <c:formatCode>[$-409]mmm\-yy;@</c:formatCode>
                <c:ptCount val="59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43313</c:v>
                </c:pt>
                <c:pt idx="12">
                  <c:v>43344</c:v>
                </c:pt>
                <c:pt idx="13">
                  <c:v>43374</c:v>
                </c:pt>
                <c:pt idx="14">
                  <c:v>43405</c:v>
                </c:pt>
                <c:pt idx="15">
                  <c:v>43435</c:v>
                </c:pt>
                <c:pt idx="16">
                  <c:v>43466</c:v>
                </c:pt>
                <c:pt idx="17">
                  <c:v>43497</c:v>
                </c:pt>
                <c:pt idx="18">
                  <c:v>43525</c:v>
                </c:pt>
                <c:pt idx="19">
                  <c:v>43556</c:v>
                </c:pt>
                <c:pt idx="20">
                  <c:v>43586</c:v>
                </c:pt>
                <c:pt idx="21">
                  <c:v>43617</c:v>
                </c:pt>
                <c:pt idx="22">
                  <c:v>43647</c:v>
                </c:pt>
                <c:pt idx="23">
                  <c:v>43678</c:v>
                </c:pt>
                <c:pt idx="24">
                  <c:v>43709</c:v>
                </c:pt>
                <c:pt idx="25">
                  <c:v>43739</c:v>
                </c:pt>
                <c:pt idx="26">
                  <c:v>43770</c:v>
                </c:pt>
                <c:pt idx="27">
                  <c:v>43800</c:v>
                </c:pt>
                <c:pt idx="28">
                  <c:v>43831</c:v>
                </c:pt>
                <c:pt idx="29">
                  <c:v>43862</c:v>
                </c:pt>
                <c:pt idx="30">
                  <c:v>43891</c:v>
                </c:pt>
                <c:pt idx="31">
                  <c:v>43922</c:v>
                </c:pt>
                <c:pt idx="32">
                  <c:v>43952</c:v>
                </c:pt>
                <c:pt idx="33">
                  <c:v>43983</c:v>
                </c:pt>
                <c:pt idx="34">
                  <c:v>44013</c:v>
                </c:pt>
                <c:pt idx="35">
                  <c:v>44044</c:v>
                </c:pt>
                <c:pt idx="36">
                  <c:v>44075</c:v>
                </c:pt>
                <c:pt idx="37">
                  <c:v>44105</c:v>
                </c:pt>
                <c:pt idx="38">
                  <c:v>44136</c:v>
                </c:pt>
                <c:pt idx="39">
                  <c:v>44166</c:v>
                </c:pt>
                <c:pt idx="40">
                  <c:v>44197</c:v>
                </c:pt>
                <c:pt idx="41">
                  <c:v>44228</c:v>
                </c:pt>
                <c:pt idx="42">
                  <c:v>44256</c:v>
                </c:pt>
                <c:pt idx="43">
                  <c:v>44287</c:v>
                </c:pt>
                <c:pt idx="44">
                  <c:v>44317</c:v>
                </c:pt>
                <c:pt idx="45">
                  <c:v>44348</c:v>
                </c:pt>
                <c:pt idx="46">
                  <c:v>44378</c:v>
                </c:pt>
                <c:pt idx="47">
                  <c:v>44409</c:v>
                </c:pt>
                <c:pt idx="48">
                  <c:v>44440</c:v>
                </c:pt>
                <c:pt idx="49">
                  <c:v>44470</c:v>
                </c:pt>
                <c:pt idx="50">
                  <c:v>44501</c:v>
                </c:pt>
                <c:pt idx="51">
                  <c:v>44531</c:v>
                </c:pt>
                <c:pt idx="52">
                  <c:v>44562</c:v>
                </c:pt>
                <c:pt idx="53">
                  <c:v>44593</c:v>
                </c:pt>
                <c:pt idx="54">
                  <c:v>44621</c:v>
                </c:pt>
                <c:pt idx="55">
                  <c:v>44652</c:v>
                </c:pt>
                <c:pt idx="56">
                  <c:v>44682</c:v>
                </c:pt>
                <c:pt idx="57">
                  <c:v>44713</c:v>
                </c:pt>
                <c:pt idx="58">
                  <c:v>44743</c:v>
                </c:pt>
              </c:numCache>
            </c:numRef>
          </c:cat>
          <c:val>
            <c:numRef>
              <c:f>'POD10 TELSTRA'!$B$66:$BH$66</c:f>
              <c:numCache>
                <c:formatCode>#,##0_);\(#,##0\)</c:formatCode>
                <c:ptCount val="59"/>
                <c:pt idx="0">
                  <c:v>840.83581955687862</c:v>
                </c:pt>
                <c:pt idx="1">
                  <c:v>870.15271641512834</c:v>
                </c:pt>
                <c:pt idx="2">
                  <c:v>889.35680399267483</c:v>
                </c:pt>
                <c:pt idx="3">
                  <c:v>898.91367804406639</c:v>
                </c:pt>
                <c:pt idx="4">
                  <c:v>909.57373606612418</c:v>
                </c:pt>
                <c:pt idx="5">
                  <c:v>936.94138502659871</c:v>
                </c:pt>
                <c:pt idx="6">
                  <c:v>962.11482712888289</c:v>
                </c:pt>
                <c:pt idx="7">
                  <c:v>981.37798282454355</c:v>
                </c:pt>
                <c:pt idx="8">
                  <c:v>1027.1731473391196</c:v>
                </c:pt>
                <c:pt idx="9">
                  <c:v>1037.554658647324</c:v>
                </c:pt>
                <c:pt idx="10">
                  <c:v>1066.0828223989877</c:v>
                </c:pt>
                <c:pt idx="11">
                  <c:v>1089.6660581057604</c:v>
                </c:pt>
                <c:pt idx="12">
                  <c:v>1110.2628792525727</c:v>
                </c:pt>
                <c:pt idx="13">
                  <c:v>1132.6685707602783</c:v>
                </c:pt>
                <c:pt idx="14">
                  <c:v>1200.1654911778378</c:v>
                </c:pt>
                <c:pt idx="15">
                  <c:v>1189.6927042397219</c:v>
                </c:pt>
                <c:pt idx="16">
                  <c:v>1217.1808058332144</c:v>
                </c:pt>
                <c:pt idx="17">
                  <c:v>1233.1377183965683</c:v>
                </c:pt>
                <c:pt idx="18">
                  <c:v>1249.5488715024553</c:v>
                </c:pt>
                <c:pt idx="19">
                  <c:v>1266.4234786151537</c:v>
                </c:pt>
                <c:pt idx="20">
                  <c:v>1283.7712008554975</c:v>
                </c:pt>
                <c:pt idx="21">
                  <c:v>1308.5513370366459</c:v>
                </c:pt>
                <c:pt idx="22">
                  <c:v>1321.791288609136</c:v>
                </c:pt>
                <c:pt idx="23">
                  <c:v>1335.1682350377664</c:v>
                </c:pt>
                <c:pt idx="24">
                  <c:v>1348.6836823060119</c:v>
                </c:pt>
                <c:pt idx="25">
                  <c:v>1362.3391555179971</c:v>
                </c:pt>
                <c:pt idx="26">
                  <c:v>1376.1361992112973</c:v>
                </c:pt>
                <c:pt idx="27">
                  <c:v>1390.0763776765159</c:v>
                </c:pt>
                <c:pt idx="28">
                  <c:v>1404.16127528381</c:v>
                </c:pt>
                <c:pt idx="29">
                  <c:v>1418.3924968165493</c:v>
                </c:pt>
                <c:pt idx="30">
                  <c:v>1432.7716678122974</c:v>
                </c:pt>
                <c:pt idx="31">
                  <c:v>1447.3004349112989</c:v>
                </c:pt>
                <c:pt idx="32">
                  <c:v>1461.9804662126865</c:v>
                </c:pt>
                <c:pt idx="33">
                  <c:v>1476.8134516385924</c:v>
                </c:pt>
                <c:pt idx="34">
                  <c:v>1491.8011033063926</c:v>
                </c:pt>
                <c:pt idx="35">
                  <c:v>1506.9451559092872</c:v>
                </c:pt>
                <c:pt idx="36">
                  <c:v>1522.2473671054413</c:v>
                </c:pt>
                <c:pt idx="37">
                  <c:v>1537.7095179159189</c:v>
                </c:pt>
                <c:pt idx="38">
                  <c:v>1553.3334131316406</c:v>
                </c:pt>
                <c:pt idx="39">
                  <c:v>1569.1208817296056</c:v>
                </c:pt>
                <c:pt idx="40">
                  <c:v>1585.0737772986338</c:v>
                </c:pt>
                <c:pt idx="41">
                  <c:v>1601.1939784748736</c:v>
                </c:pt>
                <c:pt idx="42">
                  <c:v>1617.4833893873447</c:v>
                </c:pt>
                <c:pt idx="43">
                  <c:v>1633.9439401137877</c:v>
                </c:pt>
                <c:pt idx="44">
                  <c:v>1650.5775871470946</c:v>
                </c:pt>
                <c:pt idx="45">
                  <c:v>1667.3863138726088</c:v>
                </c:pt>
                <c:pt idx="46">
                  <c:v>1684.3721310565907</c:v>
                </c:pt>
                <c:pt idx="47">
                  <c:v>1701.5370773461484</c:v>
                </c:pt>
                <c:pt idx="48">
                  <c:v>1718.8832197809525</c:v>
                </c:pt>
                <c:pt idx="49">
                  <c:v>1736.4126543170453</c:v>
                </c:pt>
                <c:pt idx="50">
                  <c:v>1754.1275063630894</c:v>
                </c:pt>
                <c:pt idx="51">
                  <c:v>1772.027621992497</c:v>
                </c:pt>
                <c:pt idx="52">
                  <c:v>1790.1150416068779</c:v>
                </c:pt>
                <c:pt idx="53">
                  <c:v>1808.3918303563685</c:v>
                </c:pt>
                <c:pt idx="54">
                  <c:v>1826.8600784876412</c:v>
                </c:pt>
                <c:pt idx="55">
                  <c:v>1845.5219016977196</c:v>
                </c:pt>
                <c:pt idx="56">
                  <c:v>1864.3794414937099</c:v>
                </c:pt>
                <c:pt idx="57">
                  <c:v>1883.4348655585645</c:v>
                </c:pt>
                <c:pt idx="58">
                  <c:v>1902.6903681229956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86-44A3-9B77-835994C9127C}"/>
            </c:ext>
          </c:extLst>
        </c:ser>
        <c:ser>
          <c:idx val="1"/>
          <c:order val="3"/>
          <c:tx>
            <c:strRef>
              <c:f>'POD10 TELSTRA'!$A$64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'POD10 TELSTRA'!$B$64:$BH$64</c:f>
              <c:numCache>
                <c:formatCode>#,##0_);\(#,##0\)</c:formatCode>
                <c:ptCount val="59"/>
                <c:pt idx="0">
                  <c:v>2797.1757754298874</c:v>
                </c:pt>
                <c:pt idx="1">
                  <c:v>2894.703154491699</c:v>
                </c:pt>
                <c:pt idx="2">
                  <c:v>2958.5886447523972</c:v>
                </c:pt>
                <c:pt idx="3">
                  <c:v>2990.3811254764878</c:v>
                </c:pt>
                <c:pt idx="4">
                  <c:v>3025.8435253534235</c:v>
                </c:pt>
                <c:pt idx="5">
                  <c:v>3116.8864173451698</c:v>
                </c:pt>
                <c:pt idx="6">
                  <c:v>3200.629926832913</c:v>
                </c:pt>
                <c:pt idx="7">
                  <c:v>3264.7119167017945</c:v>
                </c:pt>
                <c:pt idx="8">
                  <c:v>3417.0569070466468</c:v>
                </c:pt>
                <c:pt idx="9">
                  <c:v>3451.5926764183228</c:v>
                </c:pt>
                <c:pt idx="10">
                  <c:v>3546.4962077708583</c:v>
                </c:pt>
                <c:pt idx="11">
                  <c:v>3624.9496395716133</c:v>
                </c:pt>
                <c:pt idx="12">
                  <c:v>3693.4682823586054</c:v>
                </c:pt>
                <c:pt idx="13">
                  <c:v>3768.0044237305765</c:v>
                </c:pt>
                <c:pt idx="14">
                  <c:v>3992.5438002852229</c:v>
                </c:pt>
                <c:pt idx="15">
                  <c:v>3957.7043878301561</c:v>
                </c:pt>
                <c:pt idx="16">
                  <c:v>4049.1479849052585</c:v>
                </c:pt>
                <c:pt idx="17">
                  <c:v>4102.2312245041476</c:v>
                </c:pt>
                <c:pt idx="18">
                  <c:v>4156.8255684259493</c:v>
                </c:pt>
                <c:pt idx="19">
                  <c:v>4212.9616667434693</c:v>
                </c:pt>
                <c:pt idx="20">
                  <c:v>4270.6716587311421</c:v>
                </c:pt>
                <c:pt idx="21">
                  <c:v>4353.1067727279396</c:v>
                </c:pt>
                <c:pt idx="22">
                  <c:v>4397.1516040077859</c:v>
                </c:pt>
                <c:pt idx="23">
                  <c:v>4441.6521707404299</c:v>
                </c:pt>
                <c:pt idx="24">
                  <c:v>4486.6134828224485</c:v>
                </c:pt>
                <c:pt idx="25">
                  <c:v>4532.0406137583386</c:v>
                </c:pt>
                <c:pt idx="26">
                  <c:v>4577.9387017011013</c:v>
                </c:pt>
                <c:pt idx="27">
                  <c:v>4624.3129505153693</c:v>
                </c:pt>
                <c:pt idx="28">
                  <c:v>4671.168630863639</c:v>
                </c:pt>
                <c:pt idx="29">
                  <c:v>4718.5110813162537</c:v>
                </c:pt>
                <c:pt idx="30">
                  <c:v>4766.3457094857185</c:v>
                </c:pt>
                <c:pt idx="31">
                  <c:v>4814.6779931860092</c:v>
                </c:pt>
                <c:pt idx="32">
                  <c:v>4863.5134816175487</c:v>
                </c:pt>
                <c:pt idx="33">
                  <c:v>4912.8577965784816</c:v>
                </c:pt>
                <c:pt idx="34">
                  <c:v>4962.7166337030048</c:v>
                </c:pt>
                <c:pt idx="35">
                  <c:v>5013.0957637274341</c:v>
                </c:pt>
                <c:pt idx="36">
                  <c:v>5064.0010337847343</c:v>
                </c:pt>
                <c:pt idx="37">
                  <c:v>5115.4383687283198</c:v>
                </c:pt>
                <c:pt idx="38">
                  <c:v>5167.413772485861</c:v>
                </c:pt>
                <c:pt idx="39">
                  <c:v>5219.933329443912</c:v>
                </c:pt>
                <c:pt idx="40">
                  <c:v>5273.0032058642164</c:v>
                </c:pt>
                <c:pt idx="41">
                  <c:v>5326.629651332486</c:v>
                </c:pt>
                <c:pt idx="42">
                  <c:v>5380.8190002405754</c:v>
                </c:pt>
                <c:pt idx="43">
                  <c:v>5435.5776733029406</c:v>
                </c:pt>
                <c:pt idx="44">
                  <c:v>5490.9121791082916</c:v>
                </c:pt>
                <c:pt idx="45">
                  <c:v>5546.82911570741</c:v>
                </c:pt>
                <c:pt idx="46">
                  <c:v>5603.3351722381049</c:v>
                </c:pt>
                <c:pt idx="47">
                  <c:v>5660.4371305883205</c:v>
                </c:pt>
                <c:pt idx="48">
                  <c:v>5718.1418670984294</c:v>
                </c:pt>
                <c:pt idx="49">
                  <c:v>5776.4563543037711</c:v>
                </c:pt>
                <c:pt idx="50">
                  <c:v>5835.3876627185728</c:v>
                </c:pt>
                <c:pt idx="51">
                  <c:v>5894.93528028125</c:v>
                </c:pt>
                <c:pt idx="52">
                  <c:v>5955.1059947163758</c:v>
                </c:pt>
                <c:pt idx="53">
                  <c:v>6015.9066760784826</c:v>
                </c:pt>
                <c:pt idx="54">
                  <c:v>6077.3442779097768</c:v>
                </c:pt>
                <c:pt idx="55">
                  <c:v>6139.425838417148</c:v>
                </c:pt>
                <c:pt idx="56">
                  <c:v>6202.1584816688919</c:v>
                </c:pt>
                <c:pt idx="57">
                  <c:v>6265.5494188114662</c:v>
                </c:pt>
                <c:pt idx="58">
                  <c:v>6329.6059493067287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86-44A3-9B77-835994C91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  <c:max val="7500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8764151623634"/>
          <c:y val="0.10124567552892415"/>
          <c:w val="0.27561161844344567"/>
          <c:h val="3.01970868342148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POD11 (EOD/CCIP) - DNS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'POD11 EDO'!$A$64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'POD11 EDO'!$B$63:$BI$63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'POD11 EDO'!$B$64:$BI$64</c:f>
              <c:numCache>
                <c:formatCode>#,##0_);\(#,##0\)</c:formatCode>
                <c:ptCount val="60"/>
                <c:pt idx="0">
                  <c:v>8000</c:v>
                </c:pt>
                <c:pt idx="1">
                  <c:v>8000</c:v>
                </c:pt>
                <c:pt idx="2">
                  <c:v>8000</c:v>
                </c:pt>
                <c:pt idx="3">
                  <c:v>8000</c:v>
                </c:pt>
                <c:pt idx="4">
                  <c:v>8000</c:v>
                </c:pt>
                <c:pt idx="5">
                  <c:v>8000</c:v>
                </c:pt>
                <c:pt idx="6">
                  <c:v>4000</c:v>
                </c:pt>
                <c:pt idx="7">
                  <c:v>4000</c:v>
                </c:pt>
                <c:pt idx="8">
                  <c:v>5000</c:v>
                </c:pt>
                <c:pt idx="9">
                  <c:v>5000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7000</c:v>
                </c:pt>
                <c:pt idx="14">
                  <c:v>7000</c:v>
                </c:pt>
                <c:pt idx="15">
                  <c:v>7000</c:v>
                </c:pt>
                <c:pt idx="16">
                  <c:v>7000</c:v>
                </c:pt>
                <c:pt idx="17">
                  <c:v>7000</c:v>
                </c:pt>
                <c:pt idx="18">
                  <c:v>7000</c:v>
                </c:pt>
                <c:pt idx="19">
                  <c:v>7000</c:v>
                </c:pt>
                <c:pt idx="20">
                  <c:v>7000</c:v>
                </c:pt>
                <c:pt idx="21">
                  <c:v>8000</c:v>
                </c:pt>
                <c:pt idx="22">
                  <c:v>8000</c:v>
                </c:pt>
                <c:pt idx="23">
                  <c:v>8000</c:v>
                </c:pt>
                <c:pt idx="24">
                  <c:v>8000</c:v>
                </c:pt>
                <c:pt idx="25">
                  <c:v>8000</c:v>
                </c:pt>
                <c:pt idx="26">
                  <c:v>8000</c:v>
                </c:pt>
                <c:pt idx="27">
                  <c:v>8000</c:v>
                </c:pt>
                <c:pt idx="28">
                  <c:v>8000</c:v>
                </c:pt>
                <c:pt idx="29">
                  <c:v>8000</c:v>
                </c:pt>
                <c:pt idx="30">
                  <c:v>8000</c:v>
                </c:pt>
                <c:pt idx="31">
                  <c:v>8000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9000</c:v>
                </c:pt>
                <c:pt idx="37">
                  <c:v>9000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9000</c:v>
                </c:pt>
                <c:pt idx="46">
                  <c:v>10000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10000</c:v>
                </c:pt>
                <c:pt idx="51">
                  <c:v>10000</c:v>
                </c:pt>
                <c:pt idx="52">
                  <c:v>10000</c:v>
                </c:pt>
                <c:pt idx="53">
                  <c:v>10000</c:v>
                </c:pt>
                <c:pt idx="54">
                  <c:v>11000</c:v>
                </c:pt>
                <c:pt idx="55">
                  <c:v>11000</c:v>
                </c:pt>
                <c:pt idx="56">
                  <c:v>11000</c:v>
                </c:pt>
                <c:pt idx="57">
                  <c:v>11000</c:v>
                </c:pt>
                <c:pt idx="58">
                  <c:v>11000</c:v>
                </c:pt>
                <c:pt idx="59">
                  <c:v>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6-46FC-9AC4-8CE73FCA63A2}"/>
            </c:ext>
          </c:extLst>
        </c:ser>
        <c:ser>
          <c:idx val="2"/>
          <c:order val="1"/>
          <c:tx>
            <c:strRef>
              <c:f>'POD11 EDO'!$A$67</c:f>
              <c:strCache>
                <c:ptCount val="1"/>
                <c:pt idx="0">
                  <c:v>SCL/Server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'POD11 EDO'!$B$63:$BI$63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'POD11 EDO'!$B$67:$BI$67</c:f>
              <c:numCache>
                <c:formatCode>#,##0.00_);\(#,##0.00\)</c:formatCode>
                <c:ptCount val="60"/>
                <c:pt idx="0">
                  <c:v>189</c:v>
                </c:pt>
                <c:pt idx="1">
                  <c:v>229</c:v>
                </c:pt>
                <c:pt idx="2">
                  <c:v>218</c:v>
                </c:pt>
                <c:pt idx="3">
                  <c:v>266</c:v>
                </c:pt>
                <c:pt idx="4">
                  <c:v>359</c:v>
                </c:pt>
                <c:pt idx="5">
                  <c:v>522</c:v>
                </c:pt>
                <c:pt idx="6">
                  <c:v>3479</c:v>
                </c:pt>
                <c:pt idx="7">
                  <c:v>3690</c:v>
                </c:pt>
                <c:pt idx="8">
                  <c:v>4701</c:v>
                </c:pt>
                <c:pt idx="9">
                  <c:v>4841</c:v>
                </c:pt>
                <c:pt idx="10">
                  <c:v>5700</c:v>
                </c:pt>
                <c:pt idx="11">
                  <c:v>5700</c:v>
                </c:pt>
                <c:pt idx="12">
                  <c:v>5911</c:v>
                </c:pt>
                <c:pt idx="13">
                  <c:v>6307</c:v>
                </c:pt>
                <c:pt idx="14">
                  <c:v>6377</c:v>
                </c:pt>
                <c:pt idx="15">
                  <c:v>6422</c:v>
                </c:pt>
                <c:pt idx="16">
                  <c:v>6444</c:v>
                </c:pt>
                <c:pt idx="17">
                  <c:v>6544</c:v>
                </c:pt>
                <c:pt idx="18">
                  <c:v>6707</c:v>
                </c:pt>
                <c:pt idx="19">
                  <c:v>6766</c:v>
                </c:pt>
                <c:pt idx="20">
                  <c:v>6951</c:v>
                </c:pt>
                <c:pt idx="21">
                  <c:v>7006</c:v>
                </c:pt>
                <c:pt idx="22">
                  <c:v>7066</c:v>
                </c:pt>
                <c:pt idx="23">
                  <c:v>7121</c:v>
                </c:pt>
                <c:pt idx="24">
                  <c:v>7184</c:v>
                </c:pt>
                <c:pt idx="25">
                  <c:v>7247</c:v>
                </c:pt>
                <c:pt idx="26">
                  <c:v>7310</c:v>
                </c:pt>
                <c:pt idx="27">
                  <c:v>7377</c:v>
                </c:pt>
                <c:pt idx="28">
                  <c:v>7447</c:v>
                </c:pt>
                <c:pt idx="29">
                  <c:v>7517</c:v>
                </c:pt>
                <c:pt idx="30">
                  <c:v>7588</c:v>
                </c:pt>
                <c:pt idx="31">
                  <c:v>7662</c:v>
                </c:pt>
                <c:pt idx="32">
                  <c:v>7739</c:v>
                </c:pt>
                <c:pt idx="33">
                  <c:v>7821</c:v>
                </c:pt>
                <c:pt idx="34">
                  <c:v>7902</c:v>
                </c:pt>
                <c:pt idx="35">
                  <c:v>7984</c:v>
                </c:pt>
                <c:pt idx="36">
                  <c:v>8069</c:v>
                </c:pt>
                <c:pt idx="37">
                  <c:v>8158</c:v>
                </c:pt>
                <c:pt idx="38">
                  <c:v>8250</c:v>
                </c:pt>
                <c:pt idx="39">
                  <c:v>8343</c:v>
                </c:pt>
                <c:pt idx="40">
                  <c:v>8439</c:v>
                </c:pt>
                <c:pt idx="41">
                  <c:v>8539</c:v>
                </c:pt>
                <c:pt idx="42">
                  <c:v>8642</c:v>
                </c:pt>
                <c:pt idx="43">
                  <c:v>8746</c:v>
                </c:pt>
                <c:pt idx="44">
                  <c:v>8853</c:v>
                </c:pt>
                <c:pt idx="45">
                  <c:v>8968</c:v>
                </c:pt>
                <c:pt idx="46">
                  <c:v>9083</c:v>
                </c:pt>
                <c:pt idx="47">
                  <c:v>9198</c:v>
                </c:pt>
                <c:pt idx="48">
                  <c:v>9320</c:v>
                </c:pt>
                <c:pt idx="49">
                  <c:v>9446</c:v>
                </c:pt>
                <c:pt idx="50">
                  <c:v>9575</c:v>
                </c:pt>
                <c:pt idx="51">
                  <c:v>9708</c:v>
                </c:pt>
                <c:pt idx="52">
                  <c:v>9842</c:v>
                </c:pt>
                <c:pt idx="53">
                  <c:v>9979</c:v>
                </c:pt>
                <c:pt idx="54">
                  <c:v>10116</c:v>
                </c:pt>
                <c:pt idx="55">
                  <c:v>10256</c:v>
                </c:pt>
                <c:pt idx="56">
                  <c:v>10397</c:v>
                </c:pt>
                <c:pt idx="57">
                  <c:v>10541</c:v>
                </c:pt>
                <c:pt idx="58">
                  <c:v>10686</c:v>
                </c:pt>
                <c:pt idx="59">
                  <c:v>10834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6-46FC-9AC4-8CE73FCA63A2}"/>
            </c:ext>
          </c:extLst>
        </c:ser>
        <c:ser>
          <c:idx val="3"/>
          <c:order val="2"/>
          <c:tx>
            <c:strRef>
              <c:f>'POD11 EDO'!$A$68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'POD11 EDO'!$B$63:$BI$63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'POD11 EDO'!$B$68:$BI$68</c:f>
              <c:numCache>
                <c:formatCode>#,##0.00_);\(#,##0.00\)</c:formatCode>
                <c:ptCount val="60"/>
                <c:pt idx="0">
                  <c:v>168</c:v>
                </c:pt>
                <c:pt idx="1">
                  <c:v>205</c:v>
                </c:pt>
                <c:pt idx="2">
                  <c:v>195</c:v>
                </c:pt>
                <c:pt idx="3">
                  <c:v>238</c:v>
                </c:pt>
                <c:pt idx="4">
                  <c:v>320</c:v>
                </c:pt>
                <c:pt idx="5">
                  <c:v>465</c:v>
                </c:pt>
                <c:pt idx="6">
                  <c:v>3101</c:v>
                </c:pt>
                <c:pt idx="7">
                  <c:v>3289</c:v>
                </c:pt>
                <c:pt idx="8">
                  <c:v>4189</c:v>
                </c:pt>
                <c:pt idx="9">
                  <c:v>4315</c:v>
                </c:pt>
                <c:pt idx="10">
                  <c:v>5080</c:v>
                </c:pt>
                <c:pt idx="11">
                  <c:v>5080</c:v>
                </c:pt>
                <c:pt idx="12">
                  <c:v>5268</c:v>
                </c:pt>
                <c:pt idx="13">
                  <c:v>5621</c:v>
                </c:pt>
                <c:pt idx="14">
                  <c:v>5684</c:v>
                </c:pt>
                <c:pt idx="15">
                  <c:v>5723</c:v>
                </c:pt>
                <c:pt idx="16">
                  <c:v>5743</c:v>
                </c:pt>
                <c:pt idx="17">
                  <c:v>5832</c:v>
                </c:pt>
                <c:pt idx="18">
                  <c:v>5977</c:v>
                </c:pt>
                <c:pt idx="19">
                  <c:v>6030</c:v>
                </c:pt>
                <c:pt idx="20">
                  <c:v>6195</c:v>
                </c:pt>
                <c:pt idx="21">
                  <c:v>6245</c:v>
                </c:pt>
                <c:pt idx="22">
                  <c:v>6297</c:v>
                </c:pt>
                <c:pt idx="23">
                  <c:v>6347</c:v>
                </c:pt>
                <c:pt idx="24">
                  <c:v>6403</c:v>
                </c:pt>
                <c:pt idx="25">
                  <c:v>6459</c:v>
                </c:pt>
                <c:pt idx="26">
                  <c:v>6515</c:v>
                </c:pt>
                <c:pt idx="27">
                  <c:v>6574</c:v>
                </c:pt>
                <c:pt idx="28">
                  <c:v>6637</c:v>
                </c:pt>
                <c:pt idx="29">
                  <c:v>6700</c:v>
                </c:pt>
                <c:pt idx="30">
                  <c:v>6762</c:v>
                </c:pt>
                <c:pt idx="31">
                  <c:v>6828</c:v>
                </c:pt>
                <c:pt idx="32">
                  <c:v>6898</c:v>
                </c:pt>
                <c:pt idx="33">
                  <c:v>6970</c:v>
                </c:pt>
                <c:pt idx="34">
                  <c:v>7043</c:v>
                </c:pt>
                <c:pt idx="35">
                  <c:v>7115</c:v>
                </c:pt>
                <c:pt idx="36">
                  <c:v>7191</c:v>
                </c:pt>
                <c:pt idx="37">
                  <c:v>7270</c:v>
                </c:pt>
                <c:pt idx="38">
                  <c:v>7353</c:v>
                </c:pt>
                <c:pt idx="39">
                  <c:v>7435</c:v>
                </c:pt>
                <c:pt idx="40">
                  <c:v>7521</c:v>
                </c:pt>
                <c:pt idx="41">
                  <c:v>7610</c:v>
                </c:pt>
                <c:pt idx="42">
                  <c:v>7703</c:v>
                </c:pt>
                <c:pt idx="43">
                  <c:v>7795</c:v>
                </c:pt>
                <c:pt idx="44">
                  <c:v>7891</c:v>
                </c:pt>
                <c:pt idx="45">
                  <c:v>7993</c:v>
                </c:pt>
                <c:pt idx="46">
                  <c:v>8095</c:v>
                </c:pt>
                <c:pt idx="47">
                  <c:v>8197</c:v>
                </c:pt>
                <c:pt idx="48">
                  <c:v>8306</c:v>
                </c:pt>
                <c:pt idx="49">
                  <c:v>8418</c:v>
                </c:pt>
                <c:pt idx="50">
                  <c:v>8534</c:v>
                </c:pt>
                <c:pt idx="51">
                  <c:v>8653</c:v>
                </c:pt>
                <c:pt idx="52">
                  <c:v>8771</c:v>
                </c:pt>
                <c:pt idx="53">
                  <c:v>8893</c:v>
                </c:pt>
                <c:pt idx="54">
                  <c:v>9015</c:v>
                </c:pt>
                <c:pt idx="55">
                  <c:v>9141</c:v>
                </c:pt>
                <c:pt idx="56">
                  <c:v>9266</c:v>
                </c:pt>
                <c:pt idx="57">
                  <c:v>9395</c:v>
                </c:pt>
                <c:pt idx="58">
                  <c:v>9523</c:v>
                </c:pt>
                <c:pt idx="59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6-46FC-9AC4-8CE73FCA63A2}"/>
            </c:ext>
          </c:extLst>
        </c:ser>
        <c:ser>
          <c:idx val="1"/>
          <c:order val="3"/>
          <c:tx>
            <c:strRef>
              <c:f>'POD11 EDO'!$A$66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'POD11 EDO'!$B$66:$BI$66</c:f>
              <c:numCache>
                <c:formatCode>#,##0.00_);\(#,##0.00\)</c:formatCode>
                <c:ptCount val="60"/>
                <c:pt idx="0">
                  <c:v>357</c:v>
                </c:pt>
                <c:pt idx="1">
                  <c:v>434</c:v>
                </c:pt>
                <c:pt idx="2">
                  <c:v>413</c:v>
                </c:pt>
                <c:pt idx="3">
                  <c:v>504</c:v>
                </c:pt>
                <c:pt idx="4">
                  <c:v>679</c:v>
                </c:pt>
                <c:pt idx="5">
                  <c:v>987</c:v>
                </c:pt>
                <c:pt idx="6">
                  <c:v>6580</c:v>
                </c:pt>
                <c:pt idx="7">
                  <c:v>6979</c:v>
                </c:pt>
                <c:pt idx="8">
                  <c:v>8890</c:v>
                </c:pt>
                <c:pt idx="9">
                  <c:v>9156</c:v>
                </c:pt>
                <c:pt idx="10">
                  <c:v>10780</c:v>
                </c:pt>
                <c:pt idx="11">
                  <c:v>10780</c:v>
                </c:pt>
                <c:pt idx="12">
                  <c:v>11179</c:v>
                </c:pt>
                <c:pt idx="13">
                  <c:v>11928</c:v>
                </c:pt>
                <c:pt idx="14">
                  <c:v>12061</c:v>
                </c:pt>
                <c:pt idx="15">
                  <c:v>12145</c:v>
                </c:pt>
                <c:pt idx="16">
                  <c:v>12187</c:v>
                </c:pt>
                <c:pt idx="17">
                  <c:v>12376</c:v>
                </c:pt>
                <c:pt idx="18">
                  <c:v>12684</c:v>
                </c:pt>
                <c:pt idx="19">
                  <c:v>12796</c:v>
                </c:pt>
                <c:pt idx="20">
                  <c:v>13146</c:v>
                </c:pt>
                <c:pt idx="21">
                  <c:v>13251</c:v>
                </c:pt>
                <c:pt idx="22">
                  <c:v>13363</c:v>
                </c:pt>
                <c:pt idx="23">
                  <c:v>13468</c:v>
                </c:pt>
                <c:pt idx="24">
                  <c:v>13587</c:v>
                </c:pt>
                <c:pt idx="25">
                  <c:v>13706</c:v>
                </c:pt>
                <c:pt idx="26">
                  <c:v>13825</c:v>
                </c:pt>
                <c:pt idx="27">
                  <c:v>13951</c:v>
                </c:pt>
                <c:pt idx="28">
                  <c:v>14084</c:v>
                </c:pt>
                <c:pt idx="29">
                  <c:v>14217</c:v>
                </c:pt>
                <c:pt idx="30">
                  <c:v>14350</c:v>
                </c:pt>
                <c:pt idx="31">
                  <c:v>14490</c:v>
                </c:pt>
                <c:pt idx="32">
                  <c:v>14637</c:v>
                </c:pt>
                <c:pt idx="33">
                  <c:v>14791</c:v>
                </c:pt>
                <c:pt idx="34">
                  <c:v>14945</c:v>
                </c:pt>
                <c:pt idx="35">
                  <c:v>15099</c:v>
                </c:pt>
                <c:pt idx="36">
                  <c:v>15260</c:v>
                </c:pt>
                <c:pt idx="37">
                  <c:v>15428</c:v>
                </c:pt>
                <c:pt idx="38">
                  <c:v>15603</c:v>
                </c:pt>
                <c:pt idx="39">
                  <c:v>15778</c:v>
                </c:pt>
                <c:pt idx="40">
                  <c:v>15960</c:v>
                </c:pt>
                <c:pt idx="41">
                  <c:v>16149</c:v>
                </c:pt>
                <c:pt idx="42">
                  <c:v>16345</c:v>
                </c:pt>
                <c:pt idx="43">
                  <c:v>16541</c:v>
                </c:pt>
                <c:pt idx="44">
                  <c:v>16744</c:v>
                </c:pt>
                <c:pt idx="45">
                  <c:v>16961</c:v>
                </c:pt>
                <c:pt idx="46">
                  <c:v>17178</c:v>
                </c:pt>
                <c:pt idx="47">
                  <c:v>17395</c:v>
                </c:pt>
                <c:pt idx="48">
                  <c:v>17626</c:v>
                </c:pt>
                <c:pt idx="49">
                  <c:v>17864</c:v>
                </c:pt>
                <c:pt idx="50">
                  <c:v>18109</c:v>
                </c:pt>
                <c:pt idx="51">
                  <c:v>18361</c:v>
                </c:pt>
                <c:pt idx="52">
                  <c:v>18613</c:v>
                </c:pt>
                <c:pt idx="53">
                  <c:v>18872</c:v>
                </c:pt>
                <c:pt idx="54">
                  <c:v>19131</c:v>
                </c:pt>
                <c:pt idx="55">
                  <c:v>19397</c:v>
                </c:pt>
                <c:pt idx="56">
                  <c:v>19663</c:v>
                </c:pt>
                <c:pt idx="57">
                  <c:v>19936</c:v>
                </c:pt>
                <c:pt idx="58">
                  <c:v>20209</c:v>
                </c:pt>
                <c:pt idx="59">
                  <c:v>20489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26-46FC-9AC4-8CE73FCA6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POD13 (RELIANCE) - AAA DNS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'POD13 - REL'!$A$65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REL'!$B$64:$BI$64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REL'!$B$65:$BI$65</c:f>
              <c:numCache>
                <c:formatCode>#,##0_);\(#,##0\)</c:formatCode>
                <c:ptCount val="60"/>
                <c:pt idx="0">
                  <c:v>4000</c:v>
                </c:pt>
                <c:pt idx="1">
                  <c:v>4000</c:v>
                </c:pt>
                <c:pt idx="2">
                  <c:v>4000</c:v>
                </c:pt>
                <c:pt idx="3">
                  <c:v>4000</c:v>
                </c:pt>
                <c:pt idx="4">
                  <c:v>4000</c:v>
                </c:pt>
                <c:pt idx="5">
                  <c:v>4000</c:v>
                </c:pt>
                <c:pt idx="6">
                  <c:v>4000</c:v>
                </c:pt>
                <c:pt idx="7">
                  <c:v>4000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4000</c:v>
                </c:pt>
                <c:pt idx="49">
                  <c:v>4000</c:v>
                </c:pt>
                <c:pt idx="50">
                  <c:v>4000</c:v>
                </c:pt>
                <c:pt idx="51">
                  <c:v>4000</c:v>
                </c:pt>
                <c:pt idx="52">
                  <c:v>4000</c:v>
                </c:pt>
                <c:pt idx="53">
                  <c:v>4000</c:v>
                </c:pt>
                <c:pt idx="54">
                  <c:v>4000</c:v>
                </c:pt>
                <c:pt idx="55">
                  <c:v>4000</c:v>
                </c:pt>
                <c:pt idx="56">
                  <c:v>4000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D-4A31-818D-E191EB7F7D46}"/>
            </c:ext>
          </c:extLst>
        </c:ser>
        <c:ser>
          <c:idx val="2"/>
          <c:order val="1"/>
          <c:tx>
            <c:strRef>
              <c:f>'POD13 - REL'!$A$68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REL'!$B$64:$BI$64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REL'!$B$68:$BI$68</c:f>
              <c:numCache>
                <c:formatCode>#,##0.00_);\(#,##0.00\)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D-4A31-818D-E191EB7F7D46}"/>
            </c:ext>
          </c:extLst>
        </c:ser>
        <c:ser>
          <c:idx val="3"/>
          <c:order val="2"/>
          <c:tx>
            <c:strRef>
              <c:f>'POD13 - REL'!$A$69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'POD13 - REL'!$B$64:$BI$64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'POD13 - REL'!$B$69:$BI$69</c:f>
              <c:numCache>
                <c:formatCode>#,##0.00_);\(#,##0.00\)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36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81</c:v>
                </c:pt>
                <c:pt idx="9">
                  <c:v>57</c:v>
                </c:pt>
                <c:pt idx="10">
                  <c:v>80</c:v>
                </c:pt>
                <c:pt idx="11">
                  <c:v>80</c:v>
                </c:pt>
                <c:pt idx="12">
                  <c:v>115</c:v>
                </c:pt>
                <c:pt idx="13">
                  <c:v>127</c:v>
                </c:pt>
                <c:pt idx="14">
                  <c:v>137</c:v>
                </c:pt>
                <c:pt idx="15">
                  <c:v>154</c:v>
                </c:pt>
                <c:pt idx="16">
                  <c:v>189</c:v>
                </c:pt>
                <c:pt idx="17">
                  <c:v>228</c:v>
                </c:pt>
                <c:pt idx="18">
                  <c:v>233</c:v>
                </c:pt>
                <c:pt idx="19">
                  <c:v>239</c:v>
                </c:pt>
                <c:pt idx="20">
                  <c:v>245</c:v>
                </c:pt>
                <c:pt idx="21">
                  <c:v>628</c:v>
                </c:pt>
                <c:pt idx="22">
                  <c:v>643</c:v>
                </c:pt>
                <c:pt idx="23">
                  <c:v>660</c:v>
                </c:pt>
                <c:pt idx="24">
                  <c:v>675</c:v>
                </c:pt>
                <c:pt idx="25">
                  <c:v>692</c:v>
                </c:pt>
                <c:pt idx="26">
                  <c:v>710</c:v>
                </c:pt>
                <c:pt idx="27">
                  <c:v>727</c:v>
                </c:pt>
                <c:pt idx="28">
                  <c:v>747</c:v>
                </c:pt>
                <c:pt idx="29">
                  <c:v>764</c:v>
                </c:pt>
                <c:pt idx="30">
                  <c:v>784</c:v>
                </c:pt>
                <c:pt idx="31">
                  <c:v>804</c:v>
                </c:pt>
                <c:pt idx="32">
                  <c:v>824</c:v>
                </c:pt>
                <c:pt idx="33">
                  <c:v>843</c:v>
                </c:pt>
                <c:pt idx="34">
                  <c:v>866</c:v>
                </c:pt>
                <c:pt idx="35">
                  <c:v>885</c:v>
                </c:pt>
                <c:pt idx="36">
                  <c:v>908</c:v>
                </c:pt>
                <c:pt idx="37">
                  <c:v>930</c:v>
                </c:pt>
                <c:pt idx="38">
                  <c:v>955</c:v>
                </c:pt>
                <c:pt idx="39">
                  <c:v>977</c:v>
                </c:pt>
                <c:pt idx="40">
                  <c:v>1002</c:v>
                </c:pt>
                <c:pt idx="41">
                  <c:v>1026</c:v>
                </c:pt>
                <c:pt idx="42">
                  <c:v>1054</c:v>
                </c:pt>
                <c:pt idx="43">
                  <c:v>1078</c:v>
                </c:pt>
                <c:pt idx="44">
                  <c:v>1105</c:v>
                </c:pt>
                <c:pt idx="45">
                  <c:v>1133</c:v>
                </c:pt>
                <c:pt idx="46">
                  <c:v>1162</c:v>
                </c:pt>
                <c:pt idx="47">
                  <c:v>1192</c:v>
                </c:pt>
                <c:pt idx="48">
                  <c:v>1222</c:v>
                </c:pt>
                <c:pt idx="49">
                  <c:v>1251</c:v>
                </c:pt>
                <c:pt idx="50">
                  <c:v>1284</c:v>
                </c:pt>
                <c:pt idx="51">
                  <c:v>1316</c:v>
                </c:pt>
                <c:pt idx="52">
                  <c:v>1348</c:v>
                </c:pt>
                <c:pt idx="53">
                  <c:v>1380</c:v>
                </c:pt>
                <c:pt idx="54">
                  <c:v>1415</c:v>
                </c:pt>
                <c:pt idx="55">
                  <c:v>1452</c:v>
                </c:pt>
                <c:pt idx="56">
                  <c:v>1486</c:v>
                </c:pt>
                <c:pt idx="57">
                  <c:v>1523</c:v>
                </c:pt>
                <c:pt idx="58">
                  <c:v>1563</c:v>
                </c:pt>
                <c:pt idx="59">
                  <c:v>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2D-4A31-818D-E191EB7F7D46}"/>
            </c:ext>
          </c:extLst>
        </c:ser>
        <c:ser>
          <c:idx val="1"/>
          <c:order val="3"/>
          <c:tx>
            <c:strRef>
              <c:f>'POD13 - REL'!$A$67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'POD13 - REL'!$B$67:$BI$67</c:f>
              <c:numCache>
                <c:formatCode>#,##0.00_);\(#,##0.00\)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36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82</c:v>
                </c:pt>
                <c:pt idx="9">
                  <c:v>58</c:v>
                </c:pt>
                <c:pt idx="10">
                  <c:v>81</c:v>
                </c:pt>
                <c:pt idx="11">
                  <c:v>81</c:v>
                </c:pt>
                <c:pt idx="12">
                  <c:v>116</c:v>
                </c:pt>
                <c:pt idx="13">
                  <c:v>128</c:v>
                </c:pt>
                <c:pt idx="14">
                  <c:v>138</c:v>
                </c:pt>
                <c:pt idx="15">
                  <c:v>156</c:v>
                </c:pt>
                <c:pt idx="16">
                  <c:v>191</c:v>
                </c:pt>
                <c:pt idx="17">
                  <c:v>230</c:v>
                </c:pt>
                <c:pt idx="18">
                  <c:v>236</c:v>
                </c:pt>
                <c:pt idx="19">
                  <c:v>242</c:v>
                </c:pt>
                <c:pt idx="20">
                  <c:v>248</c:v>
                </c:pt>
                <c:pt idx="21">
                  <c:v>635</c:v>
                </c:pt>
                <c:pt idx="22">
                  <c:v>650</c:v>
                </c:pt>
                <c:pt idx="23">
                  <c:v>667.5</c:v>
                </c:pt>
                <c:pt idx="24">
                  <c:v>682.5</c:v>
                </c:pt>
                <c:pt idx="25">
                  <c:v>700</c:v>
                </c:pt>
                <c:pt idx="26">
                  <c:v>717.5</c:v>
                </c:pt>
                <c:pt idx="27">
                  <c:v>735</c:v>
                </c:pt>
                <c:pt idx="28">
                  <c:v>755</c:v>
                </c:pt>
                <c:pt idx="29">
                  <c:v>772.5</c:v>
                </c:pt>
                <c:pt idx="30">
                  <c:v>792.5</c:v>
                </c:pt>
                <c:pt idx="31">
                  <c:v>812.5</c:v>
                </c:pt>
                <c:pt idx="32">
                  <c:v>832.5</c:v>
                </c:pt>
                <c:pt idx="33">
                  <c:v>852.5</c:v>
                </c:pt>
                <c:pt idx="34">
                  <c:v>875</c:v>
                </c:pt>
                <c:pt idx="35">
                  <c:v>895</c:v>
                </c:pt>
                <c:pt idx="36">
                  <c:v>917.5</c:v>
                </c:pt>
                <c:pt idx="37">
                  <c:v>940</c:v>
                </c:pt>
                <c:pt idx="38">
                  <c:v>965</c:v>
                </c:pt>
                <c:pt idx="39">
                  <c:v>987.5</c:v>
                </c:pt>
                <c:pt idx="40">
                  <c:v>1012.5</c:v>
                </c:pt>
                <c:pt idx="41">
                  <c:v>1037.5</c:v>
                </c:pt>
                <c:pt idx="42">
                  <c:v>1065</c:v>
                </c:pt>
                <c:pt idx="43">
                  <c:v>1090</c:v>
                </c:pt>
                <c:pt idx="44">
                  <c:v>1117.5</c:v>
                </c:pt>
                <c:pt idx="45">
                  <c:v>1145</c:v>
                </c:pt>
                <c:pt idx="46">
                  <c:v>1175</c:v>
                </c:pt>
                <c:pt idx="47">
                  <c:v>1205</c:v>
                </c:pt>
                <c:pt idx="48">
                  <c:v>1235</c:v>
                </c:pt>
                <c:pt idx="49">
                  <c:v>1265</c:v>
                </c:pt>
                <c:pt idx="50">
                  <c:v>1297.5</c:v>
                </c:pt>
                <c:pt idx="51">
                  <c:v>1330</c:v>
                </c:pt>
                <c:pt idx="52">
                  <c:v>1362.5</c:v>
                </c:pt>
                <c:pt idx="53">
                  <c:v>1395</c:v>
                </c:pt>
                <c:pt idx="54">
                  <c:v>1430</c:v>
                </c:pt>
                <c:pt idx="55">
                  <c:v>1467.5</c:v>
                </c:pt>
                <c:pt idx="56">
                  <c:v>1502.5</c:v>
                </c:pt>
                <c:pt idx="57">
                  <c:v>1540</c:v>
                </c:pt>
                <c:pt idx="58">
                  <c:v>1580</c:v>
                </c:pt>
                <c:pt idx="59">
                  <c:v>1620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2D-4A31-818D-E191EB7F7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POD17 (DOCOMO) - AAA DNS 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'POD17-DOCOMO'!$A$64</c:f>
              <c:strCache>
                <c:ptCount val="1"/>
                <c:pt idx="0">
                  <c:v>THRESHOLD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'POD17-DOCOMO'!$B$64:$BI$64</c:f>
              <c:numCache>
                <c:formatCode>#,##0_);\(#,##0\)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3-44B6-B641-735A09C290B3}"/>
            </c:ext>
          </c:extLst>
        </c:ser>
        <c:ser>
          <c:idx val="2"/>
          <c:order val="1"/>
          <c:tx>
            <c:strRef>
              <c:f>'POD17-DOCOMO'!$A$67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'POD17-DOCOMO'!$B$67:$BI$67</c:f>
              <c:numCache>
                <c:formatCode>#,##0.00_);\(#,##0.00\)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3-44B6-B641-735A09C290B3}"/>
            </c:ext>
          </c:extLst>
        </c:ser>
        <c:ser>
          <c:idx val="3"/>
          <c:order val="2"/>
          <c:tx>
            <c:strRef>
              <c:f>'POD17-DOCOMO'!$A$68</c:f>
              <c:strCache>
                <c:ptCount val="1"/>
                <c:pt idx="0">
                  <c:v>SCL/Server TPS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'POD17-DOCOMO'!$B$63:$BI$63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'POD17-DOCOMO'!$B$68:$BI$68</c:f>
              <c:numCache>
                <c:formatCode>#,##0.00_);\(#,##0.00\)</c:formatCode>
                <c:ptCount val="60"/>
                <c:pt idx="0">
                  <c:v>106</c:v>
                </c:pt>
                <c:pt idx="1">
                  <c:v>112</c:v>
                </c:pt>
                <c:pt idx="2">
                  <c:v>118</c:v>
                </c:pt>
                <c:pt idx="3">
                  <c:v>118</c:v>
                </c:pt>
                <c:pt idx="4">
                  <c:v>130</c:v>
                </c:pt>
                <c:pt idx="5">
                  <c:v>142</c:v>
                </c:pt>
                <c:pt idx="6">
                  <c:v>153</c:v>
                </c:pt>
                <c:pt idx="7">
                  <c:v>165</c:v>
                </c:pt>
                <c:pt idx="8">
                  <c:v>174</c:v>
                </c:pt>
                <c:pt idx="9">
                  <c:v>186</c:v>
                </c:pt>
                <c:pt idx="10">
                  <c:v>177</c:v>
                </c:pt>
                <c:pt idx="11">
                  <c:v>177</c:v>
                </c:pt>
                <c:pt idx="12">
                  <c:v>195</c:v>
                </c:pt>
                <c:pt idx="13">
                  <c:v>218</c:v>
                </c:pt>
                <c:pt idx="14">
                  <c:v>227</c:v>
                </c:pt>
                <c:pt idx="15">
                  <c:v>239</c:v>
                </c:pt>
                <c:pt idx="16">
                  <c:v>248</c:v>
                </c:pt>
                <c:pt idx="17">
                  <c:v>260</c:v>
                </c:pt>
                <c:pt idx="18">
                  <c:v>266</c:v>
                </c:pt>
                <c:pt idx="19">
                  <c:v>271</c:v>
                </c:pt>
                <c:pt idx="20">
                  <c:v>277</c:v>
                </c:pt>
                <c:pt idx="21">
                  <c:v>283</c:v>
                </c:pt>
                <c:pt idx="22">
                  <c:v>289</c:v>
                </c:pt>
                <c:pt idx="23">
                  <c:v>295</c:v>
                </c:pt>
                <c:pt idx="24">
                  <c:v>301</c:v>
                </c:pt>
                <c:pt idx="25">
                  <c:v>310</c:v>
                </c:pt>
                <c:pt idx="26">
                  <c:v>316</c:v>
                </c:pt>
                <c:pt idx="27">
                  <c:v>325</c:v>
                </c:pt>
                <c:pt idx="28">
                  <c:v>330</c:v>
                </c:pt>
                <c:pt idx="29">
                  <c:v>339</c:v>
                </c:pt>
                <c:pt idx="30">
                  <c:v>348</c:v>
                </c:pt>
                <c:pt idx="31">
                  <c:v>354</c:v>
                </c:pt>
                <c:pt idx="32">
                  <c:v>363</c:v>
                </c:pt>
                <c:pt idx="33">
                  <c:v>372</c:v>
                </c:pt>
                <c:pt idx="34">
                  <c:v>381</c:v>
                </c:pt>
                <c:pt idx="35">
                  <c:v>389</c:v>
                </c:pt>
                <c:pt idx="36">
                  <c:v>398</c:v>
                </c:pt>
                <c:pt idx="37">
                  <c:v>410</c:v>
                </c:pt>
                <c:pt idx="38">
                  <c:v>419</c:v>
                </c:pt>
                <c:pt idx="39">
                  <c:v>428</c:v>
                </c:pt>
                <c:pt idx="40">
                  <c:v>440</c:v>
                </c:pt>
                <c:pt idx="41">
                  <c:v>451</c:v>
                </c:pt>
                <c:pt idx="42">
                  <c:v>460</c:v>
                </c:pt>
                <c:pt idx="43">
                  <c:v>472</c:v>
                </c:pt>
                <c:pt idx="44">
                  <c:v>484</c:v>
                </c:pt>
                <c:pt idx="45">
                  <c:v>496</c:v>
                </c:pt>
                <c:pt idx="46">
                  <c:v>507</c:v>
                </c:pt>
                <c:pt idx="47">
                  <c:v>519</c:v>
                </c:pt>
                <c:pt idx="48">
                  <c:v>534</c:v>
                </c:pt>
                <c:pt idx="49">
                  <c:v>546</c:v>
                </c:pt>
                <c:pt idx="50">
                  <c:v>561</c:v>
                </c:pt>
                <c:pt idx="51">
                  <c:v>572</c:v>
                </c:pt>
                <c:pt idx="52">
                  <c:v>587</c:v>
                </c:pt>
                <c:pt idx="53">
                  <c:v>602</c:v>
                </c:pt>
                <c:pt idx="54">
                  <c:v>617</c:v>
                </c:pt>
                <c:pt idx="55">
                  <c:v>631</c:v>
                </c:pt>
                <c:pt idx="56">
                  <c:v>646</c:v>
                </c:pt>
                <c:pt idx="57">
                  <c:v>664</c:v>
                </c:pt>
                <c:pt idx="58">
                  <c:v>679</c:v>
                </c:pt>
                <c:pt idx="59">
                  <c:v>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03-44B6-B641-735A09C290B3}"/>
            </c:ext>
          </c:extLst>
        </c:ser>
        <c:ser>
          <c:idx val="1"/>
          <c:order val="3"/>
          <c:tx>
            <c:strRef>
              <c:f>'POD17-DOCOMO'!$A$66</c:f>
              <c:strCache>
                <c:ptCount val="1"/>
                <c:pt idx="0">
                  <c:v>Failover TPS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'POD17-DOCOMO'!$B$66:$BI$66</c:f>
              <c:numCache>
                <c:formatCode>#,##0.00_);\(#,##0.00\)</c:formatCode>
                <c:ptCount val="60"/>
                <c:pt idx="0">
                  <c:v>108</c:v>
                </c:pt>
                <c:pt idx="1">
                  <c:v>114</c:v>
                </c:pt>
                <c:pt idx="2">
                  <c:v>120</c:v>
                </c:pt>
                <c:pt idx="3">
                  <c:v>120</c:v>
                </c:pt>
                <c:pt idx="4">
                  <c:v>132</c:v>
                </c:pt>
                <c:pt idx="5">
                  <c:v>144</c:v>
                </c:pt>
                <c:pt idx="6">
                  <c:v>156</c:v>
                </c:pt>
                <c:pt idx="7">
                  <c:v>168</c:v>
                </c:pt>
                <c:pt idx="8">
                  <c:v>177</c:v>
                </c:pt>
                <c:pt idx="9">
                  <c:v>189</c:v>
                </c:pt>
                <c:pt idx="10">
                  <c:v>180</c:v>
                </c:pt>
                <c:pt idx="11">
                  <c:v>180</c:v>
                </c:pt>
                <c:pt idx="12">
                  <c:v>198</c:v>
                </c:pt>
                <c:pt idx="13">
                  <c:v>222</c:v>
                </c:pt>
                <c:pt idx="14">
                  <c:v>231</c:v>
                </c:pt>
                <c:pt idx="15">
                  <c:v>243</c:v>
                </c:pt>
                <c:pt idx="16">
                  <c:v>252</c:v>
                </c:pt>
                <c:pt idx="17">
                  <c:v>264</c:v>
                </c:pt>
                <c:pt idx="18">
                  <c:v>270</c:v>
                </c:pt>
                <c:pt idx="19">
                  <c:v>276</c:v>
                </c:pt>
                <c:pt idx="20">
                  <c:v>282</c:v>
                </c:pt>
                <c:pt idx="21">
                  <c:v>288</c:v>
                </c:pt>
                <c:pt idx="22">
                  <c:v>294</c:v>
                </c:pt>
                <c:pt idx="23">
                  <c:v>300</c:v>
                </c:pt>
                <c:pt idx="24">
                  <c:v>306</c:v>
                </c:pt>
                <c:pt idx="25">
                  <c:v>315</c:v>
                </c:pt>
                <c:pt idx="26">
                  <c:v>321</c:v>
                </c:pt>
                <c:pt idx="27">
                  <c:v>330</c:v>
                </c:pt>
                <c:pt idx="28">
                  <c:v>336</c:v>
                </c:pt>
                <c:pt idx="29">
                  <c:v>345</c:v>
                </c:pt>
                <c:pt idx="30">
                  <c:v>354</c:v>
                </c:pt>
                <c:pt idx="31">
                  <c:v>360</c:v>
                </c:pt>
                <c:pt idx="32">
                  <c:v>369</c:v>
                </c:pt>
                <c:pt idx="33">
                  <c:v>378</c:v>
                </c:pt>
                <c:pt idx="34">
                  <c:v>387</c:v>
                </c:pt>
                <c:pt idx="35">
                  <c:v>396</c:v>
                </c:pt>
                <c:pt idx="36">
                  <c:v>405</c:v>
                </c:pt>
                <c:pt idx="37">
                  <c:v>417</c:v>
                </c:pt>
                <c:pt idx="38">
                  <c:v>426</c:v>
                </c:pt>
                <c:pt idx="39">
                  <c:v>435</c:v>
                </c:pt>
                <c:pt idx="40">
                  <c:v>447</c:v>
                </c:pt>
                <c:pt idx="41">
                  <c:v>459</c:v>
                </c:pt>
                <c:pt idx="42">
                  <c:v>468</c:v>
                </c:pt>
                <c:pt idx="43">
                  <c:v>480</c:v>
                </c:pt>
                <c:pt idx="44">
                  <c:v>492</c:v>
                </c:pt>
                <c:pt idx="45">
                  <c:v>504</c:v>
                </c:pt>
                <c:pt idx="46">
                  <c:v>516</c:v>
                </c:pt>
                <c:pt idx="47">
                  <c:v>528</c:v>
                </c:pt>
                <c:pt idx="48">
                  <c:v>543</c:v>
                </c:pt>
                <c:pt idx="49">
                  <c:v>555</c:v>
                </c:pt>
                <c:pt idx="50">
                  <c:v>570</c:v>
                </c:pt>
                <c:pt idx="51">
                  <c:v>582</c:v>
                </c:pt>
                <c:pt idx="52">
                  <c:v>597</c:v>
                </c:pt>
                <c:pt idx="53">
                  <c:v>612</c:v>
                </c:pt>
                <c:pt idx="54">
                  <c:v>627</c:v>
                </c:pt>
                <c:pt idx="55">
                  <c:v>642</c:v>
                </c:pt>
                <c:pt idx="56">
                  <c:v>657</c:v>
                </c:pt>
                <c:pt idx="57">
                  <c:v>675</c:v>
                </c:pt>
                <c:pt idx="58">
                  <c:v>690</c:v>
                </c:pt>
                <c:pt idx="59">
                  <c:v>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03-44B6-B641-735A09C29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08456480821265"/>
          <c:y val="0.10923507772367989"/>
          <c:w val="0.27561161844344567"/>
          <c:h val="4.7687156027008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POD7_AAA_COMMON_POOL</a:t>
            </a:r>
            <a:r>
              <a:rPr lang="en-US" baseline="0"/>
              <a:t> </a:t>
            </a:r>
            <a:r>
              <a:rPr lang="en-US"/>
              <a:t>TPS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303116581428958E-2"/>
          <c:y val="6.5812422099386689E-2"/>
          <c:w val="0.97369687966986673"/>
          <c:h val="0.73805648889794961"/>
        </c:manualLayout>
      </c:layout>
      <c:lineChart>
        <c:grouping val="standard"/>
        <c:varyColors val="0"/>
        <c:ser>
          <c:idx val="0"/>
          <c:order val="0"/>
          <c:tx>
            <c:strRef>
              <c:f>'POD7-COMMON_POOL'!$A$94</c:f>
              <c:strCache>
                <c:ptCount val="1"/>
                <c:pt idx="0">
                  <c:v>THRESHOLD</c:v>
                </c:pt>
              </c:strCache>
            </c:strRef>
          </c:tx>
          <c:spPr>
            <a:ln w="4445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'POD7-COMMON_POOL'!$B$93:$BI$93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'POD7-COMMON_POOL'!$B$94:$BI$94</c:f>
              <c:numCache>
                <c:formatCode>#,##0_);\(#,##0\)</c:formatCode>
                <c:ptCount val="60"/>
                <c:pt idx="0">
                  <c:v>14000</c:v>
                </c:pt>
                <c:pt idx="1">
                  <c:v>14000</c:v>
                </c:pt>
                <c:pt idx="2">
                  <c:v>14000</c:v>
                </c:pt>
                <c:pt idx="3">
                  <c:v>14000</c:v>
                </c:pt>
                <c:pt idx="4">
                  <c:v>14000</c:v>
                </c:pt>
                <c:pt idx="5">
                  <c:v>14000</c:v>
                </c:pt>
                <c:pt idx="6">
                  <c:v>14000</c:v>
                </c:pt>
                <c:pt idx="7">
                  <c:v>14000</c:v>
                </c:pt>
                <c:pt idx="8">
                  <c:v>14000</c:v>
                </c:pt>
                <c:pt idx="9">
                  <c:v>14000</c:v>
                </c:pt>
                <c:pt idx="10">
                  <c:v>14000</c:v>
                </c:pt>
                <c:pt idx="11">
                  <c:v>14000</c:v>
                </c:pt>
                <c:pt idx="12">
                  <c:v>14000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6000</c:v>
                </c:pt>
                <c:pt idx="22">
                  <c:v>6000</c:v>
                </c:pt>
                <c:pt idx="23">
                  <c:v>6000</c:v>
                </c:pt>
                <c:pt idx="24">
                  <c:v>6000</c:v>
                </c:pt>
                <c:pt idx="25">
                  <c:v>7000</c:v>
                </c:pt>
                <c:pt idx="26">
                  <c:v>7000</c:v>
                </c:pt>
                <c:pt idx="27">
                  <c:v>7000</c:v>
                </c:pt>
                <c:pt idx="28">
                  <c:v>7000</c:v>
                </c:pt>
                <c:pt idx="29">
                  <c:v>7000</c:v>
                </c:pt>
                <c:pt idx="30">
                  <c:v>7000</c:v>
                </c:pt>
                <c:pt idx="31">
                  <c:v>7000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10000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11000</c:v>
                </c:pt>
                <c:pt idx="49">
                  <c:v>11000</c:v>
                </c:pt>
                <c:pt idx="50">
                  <c:v>11000</c:v>
                </c:pt>
                <c:pt idx="51">
                  <c:v>11000</c:v>
                </c:pt>
                <c:pt idx="52">
                  <c:v>12000</c:v>
                </c:pt>
                <c:pt idx="53">
                  <c:v>12000</c:v>
                </c:pt>
                <c:pt idx="54">
                  <c:v>12000</c:v>
                </c:pt>
                <c:pt idx="55">
                  <c:v>13000</c:v>
                </c:pt>
                <c:pt idx="56">
                  <c:v>13000</c:v>
                </c:pt>
                <c:pt idx="57">
                  <c:v>13000</c:v>
                </c:pt>
                <c:pt idx="58">
                  <c:v>14000</c:v>
                </c:pt>
                <c:pt idx="59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3-4C20-BF72-B39B11F735CD}"/>
            </c:ext>
          </c:extLst>
        </c:ser>
        <c:ser>
          <c:idx val="2"/>
          <c:order val="1"/>
          <c:tx>
            <c:strRef>
              <c:f>'POD7-COMMON_POOL'!$A$97</c:f>
              <c:strCache>
                <c:ptCount val="1"/>
                <c:pt idx="0">
                  <c:v>SJC/Server TPS</c:v>
                </c:pt>
              </c:strCache>
            </c:strRef>
          </c:tx>
          <c:spPr>
            <a:ln w="4445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'POD7-COMMON_POOL'!$B$93:$BI$93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'POD7-COMMON_POOL'!$B$97:$BI$97</c:f>
              <c:numCache>
                <c:formatCode>#,##0.00_);\(#,##0.00\)</c:formatCode>
                <c:ptCount val="60"/>
                <c:pt idx="0">
                  <c:v>375</c:v>
                </c:pt>
                <c:pt idx="1">
                  <c:v>389</c:v>
                </c:pt>
                <c:pt idx="2">
                  <c:v>497</c:v>
                </c:pt>
                <c:pt idx="3">
                  <c:v>472</c:v>
                </c:pt>
                <c:pt idx="4">
                  <c:v>519</c:v>
                </c:pt>
                <c:pt idx="5">
                  <c:v>549</c:v>
                </c:pt>
                <c:pt idx="6">
                  <c:v>667</c:v>
                </c:pt>
                <c:pt idx="7">
                  <c:v>648</c:v>
                </c:pt>
                <c:pt idx="8">
                  <c:v>694</c:v>
                </c:pt>
                <c:pt idx="9">
                  <c:v>738</c:v>
                </c:pt>
                <c:pt idx="10">
                  <c:v>777</c:v>
                </c:pt>
                <c:pt idx="11">
                  <c:v>777</c:v>
                </c:pt>
                <c:pt idx="12">
                  <c:v>826</c:v>
                </c:pt>
                <c:pt idx="13">
                  <c:v>2958</c:v>
                </c:pt>
                <c:pt idx="14">
                  <c:v>3048</c:v>
                </c:pt>
                <c:pt idx="15">
                  <c:v>3189</c:v>
                </c:pt>
                <c:pt idx="16">
                  <c:v>3497</c:v>
                </c:pt>
                <c:pt idx="17">
                  <c:v>3648</c:v>
                </c:pt>
                <c:pt idx="18">
                  <c:v>3714</c:v>
                </c:pt>
                <c:pt idx="19">
                  <c:v>3781</c:v>
                </c:pt>
                <c:pt idx="20">
                  <c:v>3853</c:v>
                </c:pt>
                <c:pt idx="21">
                  <c:v>4750</c:v>
                </c:pt>
                <c:pt idx="22">
                  <c:v>5007</c:v>
                </c:pt>
                <c:pt idx="23">
                  <c:v>5106</c:v>
                </c:pt>
                <c:pt idx="24">
                  <c:v>5212</c:v>
                </c:pt>
                <c:pt idx="25">
                  <c:v>5320</c:v>
                </c:pt>
                <c:pt idx="26">
                  <c:v>5432</c:v>
                </c:pt>
                <c:pt idx="27">
                  <c:v>5549</c:v>
                </c:pt>
                <c:pt idx="28">
                  <c:v>5670</c:v>
                </c:pt>
                <c:pt idx="29">
                  <c:v>5793</c:v>
                </c:pt>
                <c:pt idx="30">
                  <c:v>5921</c:v>
                </c:pt>
                <c:pt idx="31">
                  <c:v>6053</c:v>
                </c:pt>
                <c:pt idx="32">
                  <c:v>6189</c:v>
                </c:pt>
                <c:pt idx="33">
                  <c:v>6328</c:v>
                </c:pt>
                <c:pt idx="34">
                  <c:v>6473</c:v>
                </c:pt>
                <c:pt idx="35">
                  <c:v>6621</c:v>
                </c:pt>
                <c:pt idx="36">
                  <c:v>6773</c:v>
                </c:pt>
                <c:pt idx="37">
                  <c:v>6931</c:v>
                </c:pt>
                <c:pt idx="38">
                  <c:v>7092</c:v>
                </c:pt>
                <c:pt idx="39">
                  <c:v>7259</c:v>
                </c:pt>
                <c:pt idx="40">
                  <c:v>7431</c:v>
                </c:pt>
                <c:pt idx="41">
                  <c:v>7607</c:v>
                </c:pt>
                <c:pt idx="42">
                  <c:v>7787</c:v>
                </c:pt>
                <c:pt idx="43">
                  <c:v>7974</c:v>
                </c:pt>
                <c:pt idx="44">
                  <c:v>8166</c:v>
                </c:pt>
                <c:pt idx="45">
                  <c:v>8362</c:v>
                </c:pt>
                <c:pt idx="46">
                  <c:v>8564</c:v>
                </c:pt>
                <c:pt idx="47">
                  <c:v>8773</c:v>
                </c:pt>
                <c:pt idx="48">
                  <c:v>8987</c:v>
                </c:pt>
                <c:pt idx="49">
                  <c:v>9207</c:v>
                </c:pt>
                <c:pt idx="50">
                  <c:v>9434</c:v>
                </c:pt>
                <c:pt idx="51">
                  <c:v>9667</c:v>
                </c:pt>
                <c:pt idx="52">
                  <c:v>9905</c:v>
                </c:pt>
                <c:pt idx="53">
                  <c:v>10151</c:v>
                </c:pt>
                <c:pt idx="54">
                  <c:v>10402</c:v>
                </c:pt>
                <c:pt idx="55">
                  <c:v>10657</c:v>
                </c:pt>
                <c:pt idx="56">
                  <c:v>10922</c:v>
                </c:pt>
                <c:pt idx="57">
                  <c:v>11192</c:v>
                </c:pt>
                <c:pt idx="58">
                  <c:v>11470</c:v>
                </c:pt>
                <c:pt idx="59">
                  <c:v>11754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3-4C20-BF72-B39B11F735CD}"/>
            </c:ext>
          </c:extLst>
        </c:ser>
        <c:ser>
          <c:idx val="3"/>
          <c:order val="2"/>
          <c:tx>
            <c:strRef>
              <c:f>'POD7-COMMON_POOL'!$A$98</c:f>
              <c:strCache>
                <c:ptCount val="1"/>
                <c:pt idx="0">
                  <c:v>PHX/Server TPS</c:v>
                </c:pt>
              </c:strCache>
            </c:strRef>
          </c:tx>
          <c:spPr>
            <a:ln w="4445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'POD7-COMMON_POOL'!$B$93:$BI$93</c:f>
              <c:numCache>
                <c:formatCode>[$-409]mmm\-yy;@</c:formatCode>
                <c:ptCount val="60"/>
                <c:pt idx="0">
                  <c:v>42979</c:v>
                </c:pt>
                <c:pt idx="1">
                  <c:v>43009</c:v>
                </c:pt>
                <c:pt idx="2">
                  <c:v>43040</c:v>
                </c:pt>
                <c:pt idx="3">
                  <c:v>43070</c:v>
                </c:pt>
                <c:pt idx="4">
                  <c:v>43101</c:v>
                </c:pt>
                <c:pt idx="5">
                  <c:v>43132</c:v>
                </c:pt>
                <c:pt idx="6">
                  <c:v>43160</c:v>
                </c:pt>
                <c:pt idx="7">
                  <c:v>43191</c:v>
                </c:pt>
                <c:pt idx="8">
                  <c:v>43221</c:v>
                </c:pt>
                <c:pt idx="9">
                  <c:v>43252</c:v>
                </c:pt>
                <c:pt idx="10">
                  <c:v>43282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  <c:pt idx="24">
                  <c:v>43678</c:v>
                </c:pt>
                <c:pt idx="25">
                  <c:v>43709</c:v>
                </c:pt>
                <c:pt idx="26">
                  <c:v>43739</c:v>
                </c:pt>
                <c:pt idx="27">
                  <c:v>43770</c:v>
                </c:pt>
                <c:pt idx="28">
                  <c:v>43800</c:v>
                </c:pt>
                <c:pt idx="29">
                  <c:v>43831</c:v>
                </c:pt>
                <c:pt idx="30">
                  <c:v>43862</c:v>
                </c:pt>
                <c:pt idx="31">
                  <c:v>43891</c:v>
                </c:pt>
                <c:pt idx="32">
                  <c:v>43922</c:v>
                </c:pt>
                <c:pt idx="33">
                  <c:v>43952</c:v>
                </c:pt>
                <c:pt idx="34">
                  <c:v>43983</c:v>
                </c:pt>
                <c:pt idx="35">
                  <c:v>44013</c:v>
                </c:pt>
                <c:pt idx="36">
                  <c:v>44044</c:v>
                </c:pt>
                <c:pt idx="37">
                  <c:v>44075</c:v>
                </c:pt>
                <c:pt idx="38">
                  <c:v>44105</c:v>
                </c:pt>
                <c:pt idx="39">
                  <c:v>44136</c:v>
                </c:pt>
                <c:pt idx="40">
                  <c:v>44166</c:v>
                </c:pt>
                <c:pt idx="41">
                  <c:v>44197</c:v>
                </c:pt>
                <c:pt idx="42">
                  <c:v>44228</c:v>
                </c:pt>
                <c:pt idx="43">
                  <c:v>44256</c:v>
                </c:pt>
                <c:pt idx="44">
                  <c:v>44287</c:v>
                </c:pt>
                <c:pt idx="45">
                  <c:v>44317</c:v>
                </c:pt>
                <c:pt idx="46">
                  <c:v>44348</c:v>
                </c:pt>
                <c:pt idx="47">
                  <c:v>44378</c:v>
                </c:pt>
                <c:pt idx="48">
                  <c:v>44409</c:v>
                </c:pt>
                <c:pt idx="49">
                  <c:v>44440</c:v>
                </c:pt>
                <c:pt idx="50">
                  <c:v>44470</c:v>
                </c:pt>
                <c:pt idx="51">
                  <c:v>44501</c:v>
                </c:pt>
                <c:pt idx="52">
                  <c:v>44531</c:v>
                </c:pt>
                <c:pt idx="53">
                  <c:v>44562</c:v>
                </c:pt>
                <c:pt idx="54">
                  <c:v>44593</c:v>
                </c:pt>
                <c:pt idx="55">
                  <c:v>44621</c:v>
                </c:pt>
                <c:pt idx="56">
                  <c:v>44652</c:v>
                </c:pt>
                <c:pt idx="57">
                  <c:v>44682</c:v>
                </c:pt>
                <c:pt idx="58">
                  <c:v>44713</c:v>
                </c:pt>
                <c:pt idx="59">
                  <c:v>44743</c:v>
                </c:pt>
              </c:numCache>
            </c:numRef>
          </c:cat>
          <c:val>
            <c:numRef>
              <c:f>'POD7-COMMON_POOL'!$B$98:$BI$98</c:f>
              <c:numCache>
                <c:formatCode>#,##0.00_);\(#,##0.00\)</c:formatCode>
                <c:ptCount val="60"/>
                <c:pt idx="0">
                  <c:v>51</c:v>
                </c:pt>
                <c:pt idx="1">
                  <c:v>53</c:v>
                </c:pt>
                <c:pt idx="2">
                  <c:v>67</c:v>
                </c:pt>
                <c:pt idx="3">
                  <c:v>64</c:v>
                </c:pt>
                <c:pt idx="4">
                  <c:v>71</c:v>
                </c:pt>
                <c:pt idx="5">
                  <c:v>75</c:v>
                </c:pt>
                <c:pt idx="6">
                  <c:v>91</c:v>
                </c:pt>
                <c:pt idx="7">
                  <c:v>88</c:v>
                </c:pt>
                <c:pt idx="8">
                  <c:v>94</c:v>
                </c:pt>
                <c:pt idx="9">
                  <c:v>100</c:v>
                </c:pt>
                <c:pt idx="10">
                  <c:v>105</c:v>
                </c:pt>
                <c:pt idx="11">
                  <c:v>105</c:v>
                </c:pt>
                <c:pt idx="12">
                  <c:v>112</c:v>
                </c:pt>
                <c:pt idx="13">
                  <c:v>402</c:v>
                </c:pt>
                <c:pt idx="14">
                  <c:v>414</c:v>
                </c:pt>
                <c:pt idx="15">
                  <c:v>433</c:v>
                </c:pt>
                <c:pt idx="16">
                  <c:v>475</c:v>
                </c:pt>
                <c:pt idx="17">
                  <c:v>496</c:v>
                </c:pt>
                <c:pt idx="18">
                  <c:v>504</c:v>
                </c:pt>
                <c:pt idx="19">
                  <c:v>513</c:v>
                </c:pt>
                <c:pt idx="20">
                  <c:v>523</c:v>
                </c:pt>
                <c:pt idx="21">
                  <c:v>645</c:v>
                </c:pt>
                <c:pt idx="22">
                  <c:v>680</c:v>
                </c:pt>
                <c:pt idx="23">
                  <c:v>694</c:v>
                </c:pt>
                <c:pt idx="24">
                  <c:v>708</c:v>
                </c:pt>
                <c:pt idx="25">
                  <c:v>723</c:v>
                </c:pt>
                <c:pt idx="26">
                  <c:v>738</c:v>
                </c:pt>
                <c:pt idx="27">
                  <c:v>754</c:v>
                </c:pt>
                <c:pt idx="28">
                  <c:v>770</c:v>
                </c:pt>
                <c:pt idx="29">
                  <c:v>787</c:v>
                </c:pt>
                <c:pt idx="30">
                  <c:v>804</c:v>
                </c:pt>
                <c:pt idx="31">
                  <c:v>822</c:v>
                </c:pt>
                <c:pt idx="32">
                  <c:v>841</c:v>
                </c:pt>
                <c:pt idx="33">
                  <c:v>859</c:v>
                </c:pt>
                <c:pt idx="34">
                  <c:v>879</c:v>
                </c:pt>
                <c:pt idx="35">
                  <c:v>899</c:v>
                </c:pt>
                <c:pt idx="36">
                  <c:v>920</c:v>
                </c:pt>
                <c:pt idx="37">
                  <c:v>941</c:v>
                </c:pt>
                <c:pt idx="38">
                  <c:v>963</c:v>
                </c:pt>
                <c:pt idx="39">
                  <c:v>986</c:v>
                </c:pt>
                <c:pt idx="40">
                  <c:v>1009</c:v>
                </c:pt>
                <c:pt idx="41">
                  <c:v>1033</c:v>
                </c:pt>
                <c:pt idx="42">
                  <c:v>1058</c:v>
                </c:pt>
                <c:pt idx="43">
                  <c:v>1083</c:v>
                </c:pt>
                <c:pt idx="44">
                  <c:v>1109</c:v>
                </c:pt>
                <c:pt idx="45">
                  <c:v>1136</c:v>
                </c:pt>
                <c:pt idx="46">
                  <c:v>1163</c:v>
                </c:pt>
                <c:pt idx="47">
                  <c:v>1192</c:v>
                </c:pt>
                <c:pt idx="48">
                  <c:v>1221</c:v>
                </c:pt>
                <c:pt idx="49">
                  <c:v>1251</c:v>
                </c:pt>
                <c:pt idx="50">
                  <c:v>1281</c:v>
                </c:pt>
                <c:pt idx="51">
                  <c:v>1313</c:v>
                </c:pt>
                <c:pt idx="52">
                  <c:v>1345</c:v>
                </c:pt>
                <c:pt idx="53">
                  <c:v>1379</c:v>
                </c:pt>
                <c:pt idx="54">
                  <c:v>1413</c:v>
                </c:pt>
                <c:pt idx="55">
                  <c:v>1448</c:v>
                </c:pt>
                <c:pt idx="56">
                  <c:v>1483</c:v>
                </c:pt>
                <c:pt idx="57">
                  <c:v>1520</c:v>
                </c:pt>
                <c:pt idx="58">
                  <c:v>1558</c:v>
                </c:pt>
                <c:pt idx="59">
                  <c:v>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3-4C20-BF72-B39B11F735CD}"/>
            </c:ext>
          </c:extLst>
        </c:ser>
        <c:ser>
          <c:idx val="1"/>
          <c:order val="3"/>
          <c:tx>
            <c:strRef>
              <c:f>'POD7-COMMON_POOL'!$A$96</c:f>
              <c:strCache>
                <c:ptCount val="1"/>
                <c:pt idx="0">
                  <c:v>Failover TPS</c:v>
                </c:pt>
              </c:strCache>
            </c:strRef>
          </c:tx>
          <c:spPr>
            <a:ln w="4445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'POD7-COMMON_POOL'!$B$96:$BI$96</c:f>
              <c:numCache>
                <c:formatCode>#,##0.00_);\(#,##0.00\)</c:formatCode>
                <c:ptCount val="60"/>
                <c:pt idx="0">
                  <c:v>426</c:v>
                </c:pt>
                <c:pt idx="1">
                  <c:v>442</c:v>
                </c:pt>
                <c:pt idx="2">
                  <c:v>564</c:v>
                </c:pt>
                <c:pt idx="3">
                  <c:v>536</c:v>
                </c:pt>
                <c:pt idx="4">
                  <c:v>590</c:v>
                </c:pt>
                <c:pt idx="5">
                  <c:v>624</c:v>
                </c:pt>
                <c:pt idx="6">
                  <c:v>758</c:v>
                </c:pt>
                <c:pt idx="7">
                  <c:v>736</c:v>
                </c:pt>
                <c:pt idx="8">
                  <c:v>788</c:v>
                </c:pt>
                <c:pt idx="9">
                  <c:v>838</c:v>
                </c:pt>
                <c:pt idx="10">
                  <c:v>882</c:v>
                </c:pt>
                <c:pt idx="11">
                  <c:v>882</c:v>
                </c:pt>
                <c:pt idx="12">
                  <c:v>938</c:v>
                </c:pt>
                <c:pt idx="13">
                  <c:v>3360</c:v>
                </c:pt>
                <c:pt idx="14">
                  <c:v>3462</c:v>
                </c:pt>
                <c:pt idx="15">
                  <c:v>3622</c:v>
                </c:pt>
                <c:pt idx="16">
                  <c:v>3972</c:v>
                </c:pt>
                <c:pt idx="17">
                  <c:v>4144</c:v>
                </c:pt>
                <c:pt idx="18">
                  <c:v>4218</c:v>
                </c:pt>
                <c:pt idx="19">
                  <c:v>4294</c:v>
                </c:pt>
                <c:pt idx="20">
                  <c:v>4376</c:v>
                </c:pt>
                <c:pt idx="21">
                  <c:v>5395</c:v>
                </c:pt>
                <c:pt idx="22">
                  <c:v>5687.5</c:v>
                </c:pt>
                <c:pt idx="23">
                  <c:v>5800</c:v>
                </c:pt>
                <c:pt idx="24">
                  <c:v>5920</c:v>
                </c:pt>
                <c:pt idx="25">
                  <c:v>6042.5</c:v>
                </c:pt>
                <c:pt idx="26">
                  <c:v>6170</c:v>
                </c:pt>
                <c:pt idx="27">
                  <c:v>6302.5</c:v>
                </c:pt>
                <c:pt idx="28">
                  <c:v>6440</c:v>
                </c:pt>
                <c:pt idx="29">
                  <c:v>6580</c:v>
                </c:pt>
                <c:pt idx="30">
                  <c:v>6725</c:v>
                </c:pt>
                <c:pt idx="31">
                  <c:v>6875</c:v>
                </c:pt>
                <c:pt idx="32">
                  <c:v>7030</c:v>
                </c:pt>
                <c:pt idx="33">
                  <c:v>7187.5</c:v>
                </c:pt>
                <c:pt idx="34">
                  <c:v>7352.5</c:v>
                </c:pt>
                <c:pt idx="35">
                  <c:v>7520</c:v>
                </c:pt>
                <c:pt idx="36">
                  <c:v>7692.5</c:v>
                </c:pt>
                <c:pt idx="37">
                  <c:v>7872.5</c:v>
                </c:pt>
                <c:pt idx="38">
                  <c:v>8055</c:v>
                </c:pt>
                <c:pt idx="39">
                  <c:v>8245</c:v>
                </c:pt>
                <c:pt idx="40">
                  <c:v>8440</c:v>
                </c:pt>
                <c:pt idx="41">
                  <c:v>8640</c:v>
                </c:pt>
                <c:pt idx="42">
                  <c:v>8845</c:v>
                </c:pt>
                <c:pt idx="43">
                  <c:v>9057.5</c:v>
                </c:pt>
                <c:pt idx="44">
                  <c:v>9275</c:v>
                </c:pt>
                <c:pt idx="45">
                  <c:v>9497.5</c:v>
                </c:pt>
                <c:pt idx="46">
                  <c:v>9727.5</c:v>
                </c:pt>
                <c:pt idx="47">
                  <c:v>9965</c:v>
                </c:pt>
                <c:pt idx="48">
                  <c:v>10207.5</c:v>
                </c:pt>
                <c:pt idx="49">
                  <c:v>10457.5</c:v>
                </c:pt>
                <c:pt idx="50">
                  <c:v>10715</c:v>
                </c:pt>
                <c:pt idx="51">
                  <c:v>10980</c:v>
                </c:pt>
                <c:pt idx="52">
                  <c:v>11250</c:v>
                </c:pt>
                <c:pt idx="53">
                  <c:v>11530</c:v>
                </c:pt>
                <c:pt idx="54">
                  <c:v>11815</c:v>
                </c:pt>
                <c:pt idx="55">
                  <c:v>12105</c:v>
                </c:pt>
                <c:pt idx="56">
                  <c:v>12405</c:v>
                </c:pt>
                <c:pt idx="57">
                  <c:v>12712.5</c:v>
                </c:pt>
                <c:pt idx="58">
                  <c:v>13027.5</c:v>
                </c:pt>
                <c:pt idx="59">
                  <c:v>13350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3-4C20-BF72-B39B11F735CD}"/>
            </c:ext>
          </c:extLst>
        </c:ser>
        <c:ser>
          <c:idx val="4"/>
          <c:order val="4"/>
          <c:tx>
            <c:strRef>
              <c:f>'POD7-COMMON_POOL'!$A$99</c:f>
              <c:strCache>
                <c:ptCount val="1"/>
                <c:pt idx="0">
                  <c:v>Current SERVER</c:v>
                </c:pt>
              </c:strCache>
            </c:strRef>
          </c:tx>
          <c:spPr>
            <a:ln w="38100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'POD7-COMMON_POOL'!$B$99:$BI$99</c:f>
              <c:numCache>
                <c:formatCode>#,##0_);\(#,##0\)</c:formatCode>
                <c:ptCount val="60"/>
                <c:pt idx="0">
                  <c:v>14000</c:v>
                </c:pt>
                <c:pt idx="1">
                  <c:v>14000</c:v>
                </c:pt>
                <c:pt idx="2">
                  <c:v>14000</c:v>
                </c:pt>
                <c:pt idx="3">
                  <c:v>14000</c:v>
                </c:pt>
                <c:pt idx="4">
                  <c:v>14000</c:v>
                </c:pt>
                <c:pt idx="5">
                  <c:v>14000</c:v>
                </c:pt>
                <c:pt idx="6">
                  <c:v>14000</c:v>
                </c:pt>
                <c:pt idx="7">
                  <c:v>14000</c:v>
                </c:pt>
                <c:pt idx="8">
                  <c:v>14000</c:v>
                </c:pt>
                <c:pt idx="9">
                  <c:v>14000</c:v>
                </c:pt>
                <c:pt idx="10">
                  <c:v>14000</c:v>
                </c:pt>
                <c:pt idx="11">
                  <c:v>14000</c:v>
                </c:pt>
                <c:pt idx="12">
                  <c:v>14000</c:v>
                </c:pt>
                <c:pt idx="13">
                  <c:v>14000</c:v>
                </c:pt>
                <c:pt idx="14">
                  <c:v>14000</c:v>
                </c:pt>
                <c:pt idx="15">
                  <c:v>14000</c:v>
                </c:pt>
                <c:pt idx="16">
                  <c:v>14000</c:v>
                </c:pt>
                <c:pt idx="17">
                  <c:v>14000</c:v>
                </c:pt>
                <c:pt idx="18">
                  <c:v>14000</c:v>
                </c:pt>
                <c:pt idx="19">
                  <c:v>14000</c:v>
                </c:pt>
                <c:pt idx="20">
                  <c:v>14000</c:v>
                </c:pt>
                <c:pt idx="21">
                  <c:v>14000</c:v>
                </c:pt>
                <c:pt idx="22">
                  <c:v>14000</c:v>
                </c:pt>
                <c:pt idx="23">
                  <c:v>14000</c:v>
                </c:pt>
                <c:pt idx="24">
                  <c:v>14000</c:v>
                </c:pt>
                <c:pt idx="25">
                  <c:v>14000</c:v>
                </c:pt>
                <c:pt idx="26">
                  <c:v>14000</c:v>
                </c:pt>
                <c:pt idx="27">
                  <c:v>14000</c:v>
                </c:pt>
                <c:pt idx="28">
                  <c:v>14000</c:v>
                </c:pt>
                <c:pt idx="29">
                  <c:v>14000</c:v>
                </c:pt>
                <c:pt idx="30">
                  <c:v>14000</c:v>
                </c:pt>
                <c:pt idx="31">
                  <c:v>14000</c:v>
                </c:pt>
                <c:pt idx="32">
                  <c:v>14000</c:v>
                </c:pt>
                <c:pt idx="33">
                  <c:v>14000</c:v>
                </c:pt>
                <c:pt idx="34">
                  <c:v>14000</c:v>
                </c:pt>
                <c:pt idx="35">
                  <c:v>14000</c:v>
                </c:pt>
                <c:pt idx="36">
                  <c:v>14000</c:v>
                </c:pt>
                <c:pt idx="37">
                  <c:v>14000</c:v>
                </c:pt>
                <c:pt idx="38">
                  <c:v>14000</c:v>
                </c:pt>
                <c:pt idx="39">
                  <c:v>14000</c:v>
                </c:pt>
                <c:pt idx="40">
                  <c:v>14000</c:v>
                </c:pt>
                <c:pt idx="41">
                  <c:v>14000</c:v>
                </c:pt>
                <c:pt idx="42">
                  <c:v>14000</c:v>
                </c:pt>
                <c:pt idx="43">
                  <c:v>14000</c:v>
                </c:pt>
                <c:pt idx="44">
                  <c:v>14000</c:v>
                </c:pt>
                <c:pt idx="45">
                  <c:v>14000</c:v>
                </c:pt>
                <c:pt idx="46">
                  <c:v>14000</c:v>
                </c:pt>
                <c:pt idx="47">
                  <c:v>14000</c:v>
                </c:pt>
                <c:pt idx="48">
                  <c:v>14000</c:v>
                </c:pt>
                <c:pt idx="49">
                  <c:v>14000</c:v>
                </c:pt>
                <c:pt idx="50">
                  <c:v>14000</c:v>
                </c:pt>
                <c:pt idx="51">
                  <c:v>14000</c:v>
                </c:pt>
                <c:pt idx="52">
                  <c:v>14000</c:v>
                </c:pt>
                <c:pt idx="53">
                  <c:v>14000</c:v>
                </c:pt>
                <c:pt idx="54">
                  <c:v>14000</c:v>
                </c:pt>
                <c:pt idx="55">
                  <c:v>14000</c:v>
                </c:pt>
                <c:pt idx="56">
                  <c:v>14000</c:v>
                </c:pt>
                <c:pt idx="57">
                  <c:v>14000</c:v>
                </c:pt>
                <c:pt idx="58">
                  <c:v>14000</c:v>
                </c:pt>
                <c:pt idx="59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3-4C20-BF72-B39B11F73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10731808"/>
        <c:axId val="993425872"/>
      </c:lineChart>
      <c:dateAx>
        <c:axId val="11107318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25872"/>
        <c:crosses val="autoZero"/>
        <c:auto val="1"/>
        <c:lblOffset val="100"/>
        <c:baseTimeUnit val="months"/>
      </c:dateAx>
      <c:valAx>
        <c:axId val="993425872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1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670314844322448"/>
          <c:y val="6.8990786053276756E-2"/>
          <c:w val="0.16440506790417816"/>
          <c:h val="6.0726700798654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5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18" Type="http://schemas.openxmlformats.org/officeDocument/2006/relationships/chart" Target="../charts/chart79.xml"/><Relationship Id="rId3" Type="http://schemas.openxmlformats.org/officeDocument/2006/relationships/chart" Target="../charts/chart64.xml"/><Relationship Id="rId21" Type="http://schemas.openxmlformats.org/officeDocument/2006/relationships/chart" Target="../charts/chart82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20" Type="http://schemas.openxmlformats.org/officeDocument/2006/relationships/chart" Target="../charts/chart81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24" Type="http://schemas.openxmlformats.org/officeDocument/2006/relationships/chart" Target="../charts/chart85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23" Type="http://schemas.openxmlformats.org/officeDocument/2006/relationships/chart" Target="../charts/chart84.xml"/><Relationship Id="rId10" Type="http://schemas.openxmlformats.org/officeDocument/2006/relationships/chart" Target="../charts/chart71.xml"/><Relationship Id="rId19" Type="http://schemas.openxmlformats.org/officeDocument/2006/relationships/chart" Target="../charts/chart80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Relationship Id="rId22" Type="http://schemas.openxmlformats.org/officeDocument/2006/relationships/chart" Target="../charts/chart8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212</xdr:row>
      <xdr:rowOff>0</xdr:rowOff>
    </xdr:from>
    <xdr:to>
      <xdr:col>3</xdr:col>
      <xdr:colOff>609600</xdr:colOff>
      <xdr:row>217</xdr:row>
      <xdr:rowOff>91441</xdr:rowOff>
    </xdr:to>
    <xdr:sp macro="" textlink="">
      <xdr:nvSpPr>
        <xdr:cNvPr id="2" name="AutoShape 2" descr="data:image/png;base64,iVBORw0KGgoAAAANSUhEUgAAAEAAAABACAYAAACqaXHeAAAgAElEQVR4AbXB+Y+lWXng+e9zznmXuy9xY83IyH2JzKwydoKnbI9nsUybRpqWWioh2RrRsrDyf6JkZMEPjYRqRrYGYxgMDaa7KjMrt8rKtXKPXGOPu9/7vu85z1R6KAkhsAHjz0dUlX9vqmrzvCgXRV5WVctP5UVR5hPGmNwak/NT1tpJFEUja+2Ef2eiqvy2qarNi6KcTaeN0Xg0PxgMF0ej4dJoNOqEEGJUUfUU3pcxFiM2N8bkIvyzJIr3yuXyVrVWe1IqlbbKpdJ6FEUja+2E3zJRVX5bvPfpdDptdHu9Qzs7O6uDfv/AcDhcHA6Hi5PJaKnf2+v09vbi0bBHb3cdxUStzhz1Zse7OAnWRagKSZzupeXyVr1afVIqlbZqteqTZqN5v9lsflypVl5Gzo1ExPNbIKrKv5X3Ph0MBovbO9und3f3Vnd2dla3tjZWd3c3lvt7242NF2vlvc0t++DBQ7Z29phmBRiDM1ApJbRqZZrNBqVKjdn5JWYWD5C2WlhXmpSiZFRK0/VWs3m/2WreabZatzsz7ZvNRuN+kiRdEfH8G4iq8pvy3qeDwWBxe2f79Pr6+mfXNzZ/b3d768TWxsvFtYf3y08f3LDj8Q7ZODAaTrAuJlfDdnfANC9wzhJFFp9lVMslEic0amUWZurMzjZJGnM0l05Sbs7iXDRxznYb9eaj2c7M9dnZzuW52dlrzUbjfpLEXRHx/AZEVfl1qaqdTqeNza2tN5+/eP6HL1+tv7W1uXlmPBosbr54nF748Q8YdHdJk5jCw2gyxVhDCJ60FGOsYzwOdHt9VA0BKPKMcqmMFaVejtk/N0OrllJrVIhm9tHav0qclDEu9lEcdZv1+v35Tufa4uLCT+bn5y/Wa9U1a+2EX5OoKr8OVbW9Xm/lxatXbz16+PCLz1+t//7eYLjiJ/1079Vzbl45z2Bvm2mhCAERIY4joiihP+iDQq1WxfvAYDyhPxzjCxDAa04SR5RsDM6wb67OYqOMV2WgEYsHz7D/+EnUpRgjvhIl3VZ75vq+fUs/3r9/3/c7MzPX4yjq82sQVeVXlWVZbXdv78ijx08+//jJk8+vr786O55MG4XP7Ku1Ozy/c4Pebo9p7ulPpuRZYJoX4ANLs1UajQqTSY4GQ6NRZjAa0x+MyQqPiCHLMiqVEs4EnIuopwmdRplGs8QkeDb2RiSVWVZ/74+ozcxhMFjjJtV6bW1paelHh1aWvzM/O3u5Uim/FBHPr0BUlV9FlmW1l+vrZx8+fPTFR48ff36v2z0ynUxqvpjy4vkDnt6+xWhvh3FWsNsfM849eeGJjeHgbIOFaok4FsY+MJoGgiiVWp2t7T0m+QTnLKjFGKFWcSRxjBNDq1qmmhjUGJ7v9Nntj4hrLVbf/CzLB49ibIyxkU/LlZdznfblQwcP/D/79+37Ya1WXRMRz79CVJV/TZZltVfr62dv3bnzpcePn3xhMByueO+tL3Ly8S53rl3g+aMnDMc5g/GUae4pisBCvc7xxTYzlQijyjR4dsdjCmMZ5x6NHChMJmNEoFqqMBqOSJIIiQyptbRKJVqlhEmWsdkdszEYE5VT2q0mjUaL429+lqgyQy6GUpL0Zzszl48dOfytgwdWvlurVtdExPMvEFXlX5JlWe3V+vrZW7fvfOnRk8df6HZ7K4AVMaAZ929c4u71qwyGGdnYM8wz1Occnp3j9PI89UQxQF7kTPOCcV7QH44JScrOoEe71Wav10eMRQV8CDhjsZGhEieUYlhoVNg/0yabBB5u7pIljrEP7Oz06Czs4+ibZyk3FzHGEMdRf3amc/nE8aPfOrB//3drteqaiHh+CVFVfpksy2qv1jfO3vn47pcePnz0hb1ud8WJ2FwMLkx4fP0Dbty4QpbBcJzji4KgsNxqcGb/AjP1GHwOweMDaACjkGU5gyxHeU0pFPrTKYO8QCNHJAbxBdU0pVFyHJzrcHBxlnIp4cmzDS7fe8q4UmHgA9PxlFKjxe//r39GlJQBS+Si/mync/nE8aPfOrCy/N1arbYmIp5fQFSVX0RV7cbG5hu37tz5i4/v3Xu72+uthBCsFUMQT/fFQ26c/ye6wyGTTPHBMBlNWG6W+J2D+2iVSxgLEjyox4jBGoNREAVjDCJCCJ4QhL3RiHFRIHFEJY0pJzGl2FGrJLRrNerVKjaO0ADPnr/i0v0nfNydMBgMKJXLnP7dzzF/7BQhWKxERHHUn5+fO3/61Mm/Obiy8r00TXb4BURV+Xmqaru93sqdu3ffvnX7zl9sbW+/AVjvPcYI+bjLhR99j/72JiZK8YWyvr5JtRzzRyeOsFxJEWtQC5aA0YATRxLFGAKxFYwKwYJVwVpBjaKAcxG1ShPnLHES4URI0hixFrWCV8VPCz5+/Ii/vXSHtN6iCIqLIjpLiywf/wxRuYkCaZLsHFzZ/70zp0/9zeLC/Pk4ivr8HFFVft5kMmk/fPT4zz786KO/fPHixVuF9zU+Ya0lEBhvveSfvv/3GBMIAdbXdynygjcOLfDm/gWqzhKCgM+xRrBGiKOYyFoia3CiWAMqYMUQOUeSxDjncC7COYuIwbmY11zkMJEDKwQCKIxHY/6vH54ncykTLRjmws5gwJnP/i8sH14FA2KMr1YqayeOH3335PHj/3W2M/ORiHh+hqgqP6sofPri5cu3Prp58ysPHj74Yr8/aDvnEBGstRgjbDy+y3s/+j6RcwwGY3b3+sxUS3z2+AEW6yll5/BBMRoQEaLI4QScQGQszgjOgosc1lisMaRpiogQRxHqFRtFGGcxLsJYC9ZgowgBRIQQAvceP+PHV+5SXWnzYn2X3eGElaOrLB1cpVxvo4Cq+rnZzkenV09+/cSxo+9Wq9Vn/AxRVX7W3l730I3bt/78xs1b/2Vnd/dICN4aY/hnIjiUO9cu8PGND3EuYntrm1KSsFgvsbqyxEy9SgKoL7BGscYiIliUyBqsCrFzoJ44iXDO4pwljhOMMVhrsSg2ihBnERcTxQlRmoAx4D0KeJRsOOUH713iVTFBbUR3lDMOSnPhEEdPnUWc47Ukjvsr+/d//3feOP21lf3LP7TWTvgpUVU+VRRF+vDRoz+9dOXKuUdPnnw+L4qUn1JVRAQpMt7/b99jd+MlGEs2nlAtldjfrnJ8eY5qKSEKAaMBawQRAwIWsEaIjcUZCyjWQRQ5nAhpnCIiuCgiiiJsFGGTCGMjXBwTl1KCgCOiyHI0BIwVbt2/x48uXmL/6iomSXm6to4vzbF47A1cEhPHMa/Va7VHp1ZPfuP06omvN+r1R/yUqCqf2tvbO3Tt+kf/5dpH17/c6/cPqSoigojgvUdE8NmYn/y/f89gbwvE4HLPbK3K/tka+2dqpEmCEeE1EYNVxQRPZC3OgGggcQ6CYK2QpDFx5IjEYpxD0ojIxog1iLO4OCYtVzBRjBiHRSiKAg0BDLx8tc7ffve7dA4f4PTp0zy4v8btl13O/OGf4NIKaVLGFwEXR5OV5eXvnzp5/J39y/v+0Vo74ROiqrxWFEX66PHjP7189eq5ew8efF4h5ROqijUWRVFV8vGQ//6D7+AnQ1QD1cjSShIWWiWWmnViFyEivCYBIhGcBsQIzggGxYjiRLBWiGOLtTGxOMQ5bDkhjhKMs1gXYSJHnJSwcYJYh6KAoBoIHqbjKf/3d77DyAqnTh1lGjyjwrI9jVk+/jtYlxC8ElDareajk8ePf+PE8aNfr9dqj/iEqCqvDYfD+es3bn756rVrf7W1vX1cRPhZIsJr6gve+8G3Ge1uUq/XSJ1QJjBbqzDXqpBYixWD8JrHisEiRNZgFJwYLGCN4JzBOcGKRYzBxRFxmiLGEqclbJRgoxgbRdjIIdZiBFQNYJjmAWuU7/+3H3Ln1Qaz8x2qzTb79u1j7eUurZUzFFEFBDR44jieHD186O9OrZ54Z9/S0o9FxIuqoqr2+cuXn7t67dq5W7fvvJ3neS2EgKoiIqgqxlhEIJ8M+fE//C2VSGi2GkwGXSoGluo1ZlplUucggATF2YBFsCIYcThjsCIYVaxxxIlDUCIrIAYXO6IkwdoIG8dESYkoTjGRBStYF6OqqIIxliIohoLrt27x36/fwJVqpI0ZljoNggh2/iQkdULgn1ljmJ3tXDt18sRfnzh+7JtpkuyIqpJlWe3W3btvX7l27dzLV68+pz5YVUVVeU1VMcbwWn/7FR/85B+pJpZms0Vvb5N6ZDhQbzDTrmNEsBjQgDNKZCxGwViHM2A0EBmDNREmscRGEO8Ra7CRQ6wlTlJcnBAnJWyU4hIBK4hJEGsIXlEMIgZCxsNnD7hx7yFrGxPKzRYzrSppuYRZOIPEJQTwAUSEcrm0c/zokW+eObX617OdzjVRVXr9/vK169f/6uqHH36l1+8vGwRVJYRA8AEjgjEGVWX92QNuXr5Au1YiSCBMRzRjx6HODLVqFRHFoKgviI3BGYMTg4jgRLAiRMZgBFxsiSOHqAdVrHMkaYpxKVFSIimnuCQBa8AIxjlEPYpDicBYinzATnedl3t7vHf1Ia5cY9/iHMYIyb7PoDYmAKrCa9Zaf3Bl/3fOnD71zqEDK/8gqsrLV6/OXv3ww3Mf3br155PJpGYAEYOqEgoPqhhjEIGH927w5M4tqolFjScfD9nXqHF4bpYosQTvCXmO9wGxFosQW0fiBAvE1hIZRyKWOHEYo4BiRDDGkKYpUZRgbEpUskSlBBclBCNY5zDG4BXEWoJY8umQrZ1XDAPcXtukP/EsLy0wygrifb8LKmACGgRjDCJCZ6Z9+Y3Tp945cfzYNyWEYO89ePAfr167du7e/QdfDBqsBkVEeM2HgKpirUUEHt2+xtrdG1TiCBVDNuxydHGGAzMzYCHPM0JWICJMphk+KKNJRuIMzgmtcplGnJBGjtg5nLVoyImTGCOWOE6x1uKimDhNIDa4OMZag4siXBojcQIegodxPmB7sMtOd8zEVOgO+lTrNQY+IVT3E8ThDIgRjDFoUKrVyrPTp05+7czqyb+W6XRau3Hz1p9fvnr13Kv19bOqiqoSQkBEQISgAWMMrz39+CMe3/mQGGGSFaRWefPwEnOVKkWekU2nGIVKWkJUmeae0SRjMB4zzMdEBppJmZlqnVo1xUnAGk8pLRG8ImJJkoTAJ6wlGMXGDmss1gjVWpVSu00Up4QcxtMhm70dtnsjoto8g9EYT4BymyydxUuEhAIErLV47ymVSv3jR498843Tq+/IYDCYv3Lt2lcuXb5yrj8YHAgh8ClVRfmEgKpijOH5o7vc/fAimuX4ILRKCWeP7qORxuTTKaEIGBFGown9ScHuYAxiiI2Qpo5SbJEipxRZ6mlCJbJUy2XSkmMymZDngg9Kf5rRHY3IgycplamUyzRbJRq1Mq3OHM32DARlMuqxtrHJ5rggbSxSeAhhQtFYwZsKIoKIoAIiQggBY4w/evjg3505feod6fX7S1euXD33weXL54aj0WIIgX8moKq8ZsVQhIAYePbgDtfO/4SQTShXajSTiD9YPUw1cfhszHA0YWtvxDj3DE3EnVdD6tUKzUiIpgPqETSaVWJrqUdCO3W0y1UqtQq7gx7dQcFwmDEJnknhMQasc1SqFdozNWolR7XeoD0/T+ISRv0ed9fW6HqDRGVG0yFJtY2ZOYK4FEUxxmCMQQFVRVU5evjgt8+cPvVV6fX6S1euXj138fKlc4PBcBEUr4oxBlVFUYwXgkA526N//wYf3r7L9jhDkoSDnTp/cOwARjzTScbGxg6jacDFJcblKtdedCmygpPLTcr5lMGrdRZmZyhVY9KQs9ysMttq0uq0eL6+xYuNHqPC0x+NGI8zghiazRrzzRqdVo1ypUQwQm2mSa1Sp5hMuX7/Hltjj6nVKCYjtDRHY/8JAhZVRVVxLsIYQwiBEDxHDh/69hunT31Ver3e0qUrV859cPnyuX6/vxhCQAExBlVFAPEGb3LMzQ9IdjdwlQp3t3Z5Nhjwu8ePsNJIiAQG05zJOCNNUtQH+lnBs90BIsLR+Sbj7pAsLyjVE/JJRtMZDix2mF+co9lq8fj5OmuvtnjxcoOtfsakXObJ9oh2q8nJhSZtmdKulphf7OCqJWZmZpmMR1z7+B47uUFtRPAFtrmf+uJhRAyqSggBEYNzDlC89xw5dPDbb5w+9VXZ2to+euHSpXNXr17/y/F43Cm8RyUAijEGhyFHKU16ZBd/RNkEas0mD/tDnuz1eevkSapRgahnqmCNIXYRqAKKBAUfCEXAq2PiC8bZABlNaaYxy/vnac93mGm02Nzapjsecen6bbqZZdsYHm9MqTQb/Mf//S2GT+5QyicsztaZW9pHvdUiy6e8f/0G25mAOIq8oH3oDaLWEs4Kr4UQUFWMMXxqZf/yD988feod2dzaOvr+hQ/OXb5y7S9Ho1FHgTwUJMYSVBEngCXdWcN+8D7lThVyZZKm7KIc6MxhJMOaHGssqAAGDYJXxRqDIBgNqMI0zxiPhrgsUC7FzC10aLZbLMzNMh2P2N3dZX17xMbeDsNgeNydIKWU//D7Z5GNF2z19ogTOLh6nEqths8zzn90m3vrXcQ4gkQc+swfQtLAWYOIEEJAVRERxAgalAMr+3/4xqnVd2RnZ/fAexcunDt/8YOvjEbjeWMM0yInUiGgEAlRcMQv7xHfvEZ9vkPhPVovEUoxpSjGimIlYH2BEYsVh6pggsdYi6AUmpMXgcm4YDLOAaWcxCzPz9Fo1Gm2GkSJY+oz1je32NrqMh6PKKcxM/Mz1Gc7VBsdiiJje32NWrNFqVwlm064fPs+Hz56xc5ej9nF/Zz+gz9lalNAERFUlRACIoIxBlXl0IED3ztzevUd6Xa7S++dv3juf5y/cK7X6y8651ANhBAIISBiCE5YWH/A5NYN6u0mo8mEZ7u7HFg9TrlUInVKakB9QAIYBPEBq0IURwTvKXzBpMgYh5xxluOIqbiY/fNNWjMtyrU2Yi3EgTzk7O3uMewOEWew1pKWUkrNOpV6lde891iJyaY9fnTtLkyVNxda7Ou0eJa2uefnybVAREAg9wErBqOAwJHDh7595tTJr0q321t6/8LFc//j/fPndve6i9ZYxEAIAVVFgwfraPQ3KD26yaA3YFoomibUF2ao18qUIkNEgCJgMRgFJ4IRj/AJhaCW3mjM3nBIoR5nHO1KleW5Fu1mnXKjA0mERAExgeGgTz6dYEyMJAkmdjhjiUsp1lm891AEcu/5/sUrvLm4REMDL+6tYesd1t/8nxkWioggIgTAiMEAGgJHjhz69pnTp74q3W5v6b3zF869f/7iub297iKfUFE+lWsgLoRIJiw+vsHa2hp7w4zlowfIZMr8whwla7EasGoQr5gi4IzFOo8VRQsYTHOePt+kVm9gnWKsoZYkNCtlOrNtZvbtJysKKEZ4HWNdjFcBNRhjMJEjShJsZPBGMEEJXoGIG4/usRBHzFQcdz54Qozn+f/0nxgbQUQQEULwGGNQVUSEw4cOfvuN06e+KsPhqH3pypUvv/f+xXPrGxurqooPnk+JNZApkUyZe3KDrWcveLG1x4nTRxmYEXOzi6TGEKEIIApWDSYEIgJKIBTK8+0eu9s9Fhc6mNhTeIPxnpl6jUajRmOmTWOmgxVY+/gGlWqZSquJsTFxkmKiCOtiTOTwBAiBPM8RLFvrzzm4Mk/e3eb+e/cwUcrDz/wHxkYwxhBCAAFrLSKCNXZy7NiRd984vfqO5HmeXr9x8+33zl88d//Bgz8WEbz3hBBQVcQIqMWFCZ2nN4nGQ0YhEBnoRgWtzjxV64iB4HOsGCgCkVicCl5hMB6x3R8wGU3wwPPtbdJKjX2dNvXYMlNvkVRSjOYcXppnZ32T7Y0d9h1epDLTIqnUcFGKjROIIlQ9IeRM8xyf51z6+3/g9OoxOvOzrH1wF2l2uH3iLXLjUFVAMSKICK+VSqWd0ydPfuONM6feEVXl4aPHf/z+hYvnrt+4+XaWZWlRFIQQEBEUEBEMgcXuY+z2KyqVMmqFtd0dKs0WzTTFFh4TAkYEFCyCDYZJnjPJCgpRBuMxL7a6bHaH2FLMbL1Gu5RQq5YZZsrm2jP+6OQRqqmj1+tR79TpLM5SbbYpNxqIc+AMXhUflCzPCX7Mze/8gLlqg/kj+9i8/5zi2Bk+bh5DjfJanuc4a3HOISK0mo3bb545/c7qyRPfEFVlfWNz9fyFi+cuXb325eFw2PbeE0JAVQkhIAYwMXPDl9S3n0CeM1FPN3iq7Ta1KMYWBVb5hKKqoCABssKTB2UwGjGaZGz3x4wmGdYJtVJKo1YhcUKrXqeepiy0m8TWsru9hYaCZqdNvd0mqdWwSYqNBOMicq9MJ1PUj7j5D/9IJcSsnFymV25zd+4khXeosbzmg0cQrLWICEuLCz958/Spd44dPfKuqCqj8bh9+crVL5+/8MG5jc3N1bwoeC2EQKE5Ri2KUC8GzLx8iMuHTDWw5z1JvUqrUoKiwKgiCKoBay2TSc52b8xkNKTQgoBhPJrivTLXbNKoOCSyjIYT5lstqklCpZxSr1dAPb1+l2qlQr3ZJkpLRGmJuBwhLmbsA4NRn2TY5/mla9hg2ffGcR42DvBCmohYiuCx1oKC8v+Lomhy9PDBd988c/qdfUuLPxFVpSiK9O69e3964eKlcx/fu//5yXSa8okQAkEDxitqDSJQn/Rge4MQMgbTPrHJmalVSawlQpAQ8CEwGk/Z6A7oDqcYAuXEEUcJ1jg0wFKrSb1sGWZjpuOCmVYLY0DVU6uUKZUTRqMhsTO02jPEaQlxjjhNsWmZLHgG3V0qmpPvbJMmJYpSh6tukZ4tYYoMNQYRQURAQYFmo/5o9eSJb5w6efzrjXr9kagqr21sbh2/8MEHf/XBpStf7g8G86qKqqIh8FoIAWMMGMEGYcKI8Pwh9ekerUqZUuSwIkR4sqnn4cst+qFAAlTLZeppSho5IgQTwKmhWSkRlyxeoNFsIlbp9vbwuSeKYTIuSEspM+0mzVYLL4AIab1NCBm97XX2dWZI8sD205estw5yL17ES4EGCCHgnENEAOETft/S4o/fPHPqnaOHD/2dtXYiqspr0+m0du36R2+/d/7CuWfPnn9OVa2q4kPgNQEEIVgFr6jxFK/WqA83cT6nWa9ijSEyinrl2cYuO1nGeDQhywpSdcyUU1IsSZxinaVqDPVyQqVaIxghrZewqWPiMwaDHUajKTZyOF9w5tQpTK2Ezwoq7Q6DwR4MunRqM5SShJ63/KRfZhhXsFqAGIoiJ45iXlOFNE12Th4/9s0zp1b/em62c41PiKrymqrap8+en33/wsWvfHTj5tvj8bjtvceHgKIYBIfgLaABvJLtvCLZekRKoNmqYIwjsopF6O6N2B4MGI8nlNIKw50BsRpcniFFQMRRSWMqcUwlTREXYcoxUbWMjwNa8kwnU6Y5THa7fGb1GEuHlhnnBZVmk52Nl5SKMa1yi7Rc5k5W4lZWw8Uxxhi893jvsc5ixGCM8XOznctnTq1+7diRI++mabLDJ0RV+dRoNGp/+NFHb5+/8MFXnj1/cdZ7bzUEggbUgAsC1qBAKDwyHeCffEgjMuCgEicYZ4itweHY3tnDqBI7h8ExHU4pq6FmLE6FRq1GtVzGxQYbJ0wx7PRHXH34gJAEotRSAFHh+cPPvEFnX4dpUCqNGs+ev6Q3NTSGgbzT4Uk0Q2ENzjlEhE+JCMYY0jTZOX706LunV09+bX5u9rKIeD4hqsqnVNU+ffrs7PsXL37l+kc33x6Px21fFCBKIUoUBMSggKpiNKd39yItCxo81ntcElMpJ5SMYzAaQRGInMXECTEWGWdEHmJrKSUppTilWitTbdYpNesUgFhPf/M523sDHqyvU6lWOHPqFGJBkgixEY93Buy2jzNVQwge4wUMGGMQEYwxfCqE4BcX5i+/eeb0144dOfJumiY7/JSoKj9rNBq1b92+88ULH1z6ytra07eyPE+LouA1I4IYg4jgvccIDB7fwQ1eUkkTskmGc4ZGOcZqYDItmGZQT0uIemzsUFWsVzRXEmtoVspEYpmZn6XWaYJTIjxhmjHIprza2qLWbtLqdMjGE5JymWE24Zk2GJWXUDHkWY4KhBBwziEiWGsxxhBCoJSmz44fPfLumdOnvj7bmflIRDw/JarKz1JVu7W1feTy1at/ceXqh3++vbNzBLBZliEiGGMQEQpfYIzFb71i59E1OvUaIZsiBJqVBNHAYFowHhc0SiViZ0isJRSeUZGTqwUDlUpK2Tpm6lXm2i0SK2ACokouymhSEJfLmDgCr6gRphrYLi0xjNo45ygKTwgeBUSE16y1iAhJEvcXFxZ+eGb15N8cWFn5YRxHfX6GqCo/ryiK9OmzZ2cvXrry5Vt3bn+xP+gvqyqqiqpirSXPc4wY4nzM2uV/YqFRI7UK6hERpnmBx2ENSPCkTpip1IgwjKZTeuOM7iQnJnBoocP87AyddpN+v0uuMPUFmXpKlQpZniGAixNsHDGKEvbKhwg2xVjHa0VRAMJrIQSsNURRNFlaXLh88vixbxw8sPKdWrX6jJ8jqsovMp1Oax/fv/8n5y9+8Jf37t//kzzPa1YMasB7TwgBYxzlaZ/w7Cbbu3vMNGoYClSVje1dMDGRETqtFpZAgqEkhiLPKCUpSZRgrNKsVyhXykSlmL1en+4oZ+IL4mqJpFRiff0V1hgatTouTZm09jFI57FiUTG8JiKEoIQQKIqCKHK+2Ww8OHXyxDdPHj/2X5uNxgMR8fwcUVV+mb1ud/nO3Y//7OKlK//ni+fPzxZZXsMJipLnOcY4ypMutd1HvNhYR+MSVguMNTzf3MWr0K5VMd5TSxLEFzTLJWJraJarVOOYoAVR2RElCcbFjKYZr7b2aHTaTLQgiSN6e7ukaUpRFDTml+k3jzLQiNgagoKIYIzBWs2EqpUAAAU8SURBVEtRFOR57puNxtqRQwe/c/LE8W8uzM9dttZO+AVEVfllVNXu7O6u3Ln78ReuXb/+pWdPnp6dFFnNRY4QAoghHm7R3HpEKDwPe11G0xw8WGPJ8xwn0KrXSB04PpHntGt1Zmt1IlVG2RCXRhSq1NsdCiD3nkFWgBGa1TKjyYSsKFCfs3LyM9zP2ohzgJJ7jzEGYwxxHKOqPk2TtZXl5e+unjz+rYW5+ctxHPX5JURV+Zeoqt3Z3V25e+/eFz689uGXHj97erYoihqfsFFE3N+ksfkADZ6ewsNnGyhCvVJmMBpRSiJKcUQSWbTwlKOE2FhmahWcKuNiTFRKUYW0XEURCqtsdwfMtupUSxbilBcvX3HswDKmscytcQVrLdbF5HlGCIEoikiSxFcrlbXlfUvfPX7s6LcW5uYux3HU518gqsq/RlXtzu7uyp27H3/hoxs3/vPa06dnp9Npw8axrY7WqW4/pshyxFker+/xqjugWqsxGo0w1jBTa5AYw3Q6oVyKMaJUYkcqlswXqBhMHFFtVEhtxLDImfiM5YV5EmfZ3Nql3axx5ugh7vQsTyc1sjhQJqIInjzPSdN0MtPprB3Yv/z9I4cOvTs3O3s5jqM+/wpRVX4Vqmp3dndXnjxZe+vGrVv/x+MnT97qj0Yr1eErW9l+jCioNYyLnLXtLs+2e6RJTCoOF8eMplNKacp0OiaKLIkYalEKAlESU4SCTrNOu1JlezDAphFznTYQcIXymWPHcC5wdWB5Na4RkkDsLThBlf783Oz1o0eO/uOBlf3fn5lpX4+jqM+vQFSVX5Wq2vF43Hj2/PnZO3c//vy9hw8/P31280j66n4NVRQoMIyCsL7T5eVOF6+KRBGvGesYjUb4wpPGKUlkia3gg5DEMfsWOiRJBEZw3lNKE1r1MqsHlqhGgriUD7qODV/DimJc5OvV8suZmfblI4cOfufgysqP6vXamrV2wq9IVJVf13Q6rW1tbx958PDh//b0w/f/ePzgw98ddHcXiyJLgzFkhZD7wHAyZW19m/W9AWIjIucIGijygkkRKKcJBiUtx1QrFdI4wRlDtWSpJI5j+5Y5eWCB1BY4EXJJudBL6Lu6rzjp1lvt+/uXl99bXlr80fzc3OVqtfJSRDy/BlFVfhOqand3dxdfPr73Zu/J3d9ff3D/97Zerp3p7W0vTrJJihHywjMpYHOvz3Z/RHcwRI3DiMUaRwgB6xxpHKFGyadjmpUKh1bmefPIQQ52mkQoLhGEQB5S/+Go3o0Wl+7PtWevzc/PXl5aWLjYbDQfxHHU5zcgqsq/RZFn6WhvZ3H72ZPTLx9+/NnNV09P7qw/P9HbXF+ZDgeNPHg7mWb4YBmMMzb3BgzzgkJBVUHASESUGg4szfDm4QPs6zRo1MoYKZA8J0nSSVSuv9S0/ehO194+8dnPXZ/pzF5rNRv3kyTpiojnNySqym+Dz7N0sLuzuLPx8tD2y7XVnedPVwc7Gyu9ve2lvd3N+dFw3BgPx+W88FYxeF5TjLG023XmZ5t0WlVq5YRqtTkxIqMoLa1HLt1Ka60npebsA1Nt3e5Rurtv5cBakqZdEfH8G4mq8tukIdjJaNjobW+sDHa3lnu720uD3a2l3u7O4qjf66gPsRjBikFDVi6VE1rNZp6WynkcRURxRFIq7RmXbMWV+hMblbbSeutJXK0/c+X6S2PdhN8iUVX+vWgINs+m5elo2Bj19ubHg24neB9Za7FGCL6oWGtxLsqtc5kYgzUGlyRdl5S3XKmyblw8MtZN+Hfy/wEtJmh9rDku8QAAAABJRU5ErkJggg==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05400" y="2935986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609600</xdr:colOff>
      <xdr:row>216</xdr:row>
      <xdr:rowOff>106681</xdr:rowOff>
    </xdr:to>
    <xdr:sp macro="" textlink="">
      <xdr:nvSpPr>
        <xdr:cNvPr id="3" name="AutoShape 2" descr="data:image/png;base64,iVBORw0KGgoAAAANSUhEUgAAAEAAAABACAYAAACqaXHeAAAgAElEQVR4AbXB+Y+lWXng+e9zznmXuy9xY83IyH2JzKwydoKnbI9nsUybRpqWWioh2RrRsrDyf6JkZMEPjYRqRrYGYxgMDaa7KjMrt8rKtXKPXGOPu9/7vu85z1R6KAkhsAHjz0dUlX9vqmrzvCgXRV5WVctP5UVR5hPGmNwak/NT1tpJFEUja+2Ef2eiqvy2qarNi6KcTaeN0Xg0PxgMF0ej4dJoNOqEEGJUUfUU3pcxFiM2N8bkIvyzJIr3yuXyVrVWe1IqlbbKpdJ6FEUja+2E3zJRVX5bvPfpdDptdHu9Qzs7O6uDfv/AcDhcHA6Hi5PJaKnf2+v09vbi0bBHb3cdxUStzhz1Zse7OAnWRagKSZzupeXyVr1afVIqlbZqteqTZqN5v9lsflypVl5Gzo1ExPNbIKrKv5X3Ph0MBovbO9und3f3Vnd2dla3tjZWd3c3lvt7242NF2vlvc0t++DBQ7Z29phmBRiDM1ApJbRqZZrNBqVKjdn5JWYWD5C2WlhXmpSiZFRK0/VWs3m/2WreabZatzsz7ZvNRuN+kiRdEfH8G4iq8pvy3qeDwWBxe2f79Pr6+mfXNzZ/b3d768TWxsvFtYf3y08f3LDj8Q7ZODAaTrAuJlfDdnfANC9wzhJFFp9lVMslEic0amUWZurMzjZJGnM0l05Sbs7iXDRxznYb9eaj2c7M9dnZzuW52dlrzUbjfpLEXRHx/AZEVfl1qaqdTqeNza2tN5+/eP6HL1+tv7W1uXlmPBosbr54nF748Q8YdHdJk5jCw2gyxVhDCJ60FGOsYzwOdHt9VA0BKPKMcqmMFaVejtk/N0OrllJrVIhm9tHav0qclDEu9lEcdZv1+v35Tufa4uLCT+bn5y/Wa9U1a+2EX5OoKr8OVbW9Xm/lxatXbz16+PCLz1+t//7eYLjiJ/1079Vzbl45z2Bvm2mhCAERIY4joiihP+iDQq1WxfvAYDyhPxzjCxDAa04SR5RsDM6wb67OYqOMV2WgEYsHz7D/+EnUpRgjvhIl3VZ75vq+fUs/3r9/3/c7MzPX4yjq82sQVeVXlWVZbXdv78ijx08+//jJk8+vr786O55MG4XP7Ku1Ozy/c4Pebo9p7ulPpuRZYJoX4ANLs1UajQqTSY4GQ6NRZjAa0x+MyQqPiCHLMiqVEs4EnIuopwmdRplGs8QkeDb2RiSVWVZ/74+ozcxhMFjjJtV6bW1paelHh1aWvzM/O3u5Uim/FBHPr0BUlV9FlmW1l+vrZx8+fPTFR48ff36v2z0ynUxqvpjy4vkDnt6+xWhvh3FWsNsfM849eeGJjeHgbIOFaok4FsY+MJoGgiiVWp2t7T0m+QTnLKjFGKFWcSRxjBNDq1qmmhjUGJ7v9Nntj4hrLVbf/CzLB49ibIyxkU/LlZdznfblQwcP/D/79+37Ya1WXRMRz79CVJV/TZZltVfr62dv3bnzpcePn3xhMByueO+tL3Ly8S53rl3g+aMnDMc5g/GUae4pisBCvc7xxTYzlQijyjR4dsdjCmMZ5x6NHChMJmNEoFqqMBqOSJIIiQyptbRKJVqlhEmWsdkdszEYE5VT2q0mjUaL429+lqgyQy6GUpL0Zzszl48dOfytgwdWvlurVtdExPMvEFXlX5JlWe3V+vrZW7fvfOnRk8df6HZ7K4AVMaAZ929c4u71qwyGGdnYM8wz1Occnp3j9PI89UQxQF7kTPOCcV7QH44JScrOoEe71Wav10eMRQV8CDhjsZGhEieUYlhoVNg/0yabBB5u7pIljrEP7Oz06Czs4+ibZyk3FzHGEMdRf3amc/nE8aPfOrB//3drteqaiHh+CVFVfpksy2qv1jfO3vn47pcePnz0hb1ud8WJ2FwMLkx4fP0Dbty4QpbBcJzji4KgsNxqcGb/AjP1GHwOweMDaACjkGU5gyxHeU0pFPrTKYO8QCNHJAbxBdU0pVFyHJzrcHBxlnIp4cmzDS7fe8q4UmHgA9PxlFKjxe//r39GlJQBS+Si/mync/nE8aPfOrCy/N1arbYmIp5fQFSVX0RV7cbG5hu37tz5i4/v3Xu72+uthBCsFUMQT/fFQ26c/ye6wyGTTPHBMBlNWG6W+J2D+2iVSxgLEjyox4jBGoNREAVjDCJCCJ4QhL3RiHFRIHFEJY0pJzGl2FGrJLRrNerVKjaO0ADPnr/i0v0nfNydMBgMKJXLnP7dzzF/7BQhWKxERHHUn5+fO3/61Mm/Obiy8r00TXb4BURV+Xmqaru93sqdu3ffvnX7zl9sbW+/AVjvPcYI+bjLhR99j/72JiZK8YWyvr5JtRzzRyeOsFxJEWtQC5aA0YATRxLFGAKxFYwKwYJVwVpBjaKAcxG1ShPnLHES4URI0hixFrWCV8VPCz5+/Ii/vXSHtN6iCIqLIjpLiywf/wxRuYkCaZLsHFzZ/70zp0/9zeLC/Pk4ivr8HFFVft5kMmk/fPT4zz786KO/fPHixVuF9zU+Ya0lEBhvveSfvv/3GBMIAdbXdynygjcOLfDm/gWqzhKCgM+xRrBGiKOYyFoia3CiWAMqYMUQOUeSxDjncC7COYuIwbmY11zkMJEDKwQCKIxHY/6vH54ncykTLRjmws5gwJnP/i8sH14FA2KMr1YqayeOH3335PHj/3W2M/ORiHh+hqgqP6sofPri5cu3Prp58ysPHj74Yr8/aDvnEBGstRgjbDy+y3s/+j6RcwwGY3b3+sxUS3z2+AEW6yll5/BBMRoQEaLI4QScQGQszgjOgosc1lisMaRpiogQRxHqFRtFGGcxLsJYC9ZgowgBRIQQAvceP+PHV+5SXWnzYn2X3eGElaOrLB1cpVxvo4Cq+rnZzkenV09+/cSxo+9Wq9Vn/AxRVX7W3l730I3bt/78xs1b/2Vnd/dICN4aY/hnIjiUO9cu8PGND3EuYntrm1KSsFgvsbqyxEy9SgKoL7BGscYiIliUyBqsCrFzoJ44iXDO4pwljhOMMVhrsSg2ihBnERcTxQlRmoAx4D0KeJRsOOUH713iVTFBbUR3lDMOSnPhEEdPnUWc47Ukjvsr+/d//3feOP21lf3LP7TWTvgpUVU+VRRF+vDRoz+9dOXKuUdPnnw+L4qUn1JVRAQpMt7/b99jd+MlGEs2nlAtldjfrnJ8eY5qKSEKAaMBawQRAwIWsEaIjcUZCyjWQRQ5nAhpnCIiuCgiiiJsFGGTCGMjXBwTl1KCgCOiyHI0BIwVbt2/x48uXmL/6iomSXm6to4vzbF47A1cEhPHMa/Va7VHp1ZPfuP06omvN+r1R/yUqCqf2tvbO3Tt+kf/5dpH17/c6/cPqSoigojgvUdE8NmYn/y/f89gbwvE4HLPbK3K/tka+2dqpEmCEeE1EYNVxQRPZC3OgGggcQ6CYK2QpDFx5IjEYpxD0ojIxog1iLO4OCYtVzBRjBiHRSiKAg0BDLx8tc7ffve7dA4f4PTp0zy4v8btl13O/OGf4NIKaVLGFwEXR5OV5eXvnzp5/J39y/v+0Vo74ROiqrxWFEX66PHjP7189eq5ew8efF4h5ROqijUWRVFV8vGQ//6D7+AnQ1QD1cjSShIWWiWWmnViFyEivCYBIhGcBsQIzggGxYjiRLBWiGOLtTGxOMQ5bDkhjhKMs1gXYSJHnJSwcYJYh6KAoBoIHqbjKf/3d77DyAqnTh1lGjyjwrI9jVk+/jtYlxC8ElDareajk8ePf+PE8aNfr9dqj/iEqCqvDYfD+es3bn756rVrf7W1vX1cRPhZIsJr6gve+8G3Ge1uUq/XSJ1QJjBbqzDXqpBYixWD8JrHisEiRNZgFJwYLGCN4JzBOcGKRYzBxRFxmiLGEqclbJRgoxgbRdjIIdZiBFQNYJjmAWuU7/+3H3Ln1Qaz8x2qzTb79u1j7eUurZUzFFEFBDR44jieHD186O9OrZ54Z9/S0o9FxIuqoqr2+cuXn7t67dq5W7fvvJ3neS2EgKoiIqgqxlhEIJ8M+fE//C2VSGi2GkwGXSoGluo1ZlplUucggATF2YBFsCIYcThjsCIYVaxxxIlDUCIrIAYXO6IkwdoIG8dESYkoTjGRBStYF6OqqIIxliIohoLrt27x36/fwJVqpI0ZljoNggh2/iQkdULgn1ljmJ3tXDt18sRfnzh+7JtpkuyIqpJlWe3W3btvX7l27dzLV68+pz5YVUVVeU1VMcbwWn/7FR/85B+pJpZms0Vvb5N6ZDhQbzDTrmNEsBjQgDNKZCxGwViHM2A0EBmDNREmscRGEO8Ra7CRQ6wlTlJcnBAnJWyU4hIBK4hJEGsIXlEMIgZCxsNnD7hx7yFrGxPKzRYzrSppuYRZOIPEJQTwAUSEcrm0c/zokW+eObX617OdzjVRVXr9/vK169f/6uqHH36l1+8vGwRVJYRA8AEjgjEGVWX92QNuXr5Au1YiSCBMRzRjx6HODLVqFRHFoKgviI3BGYMTg4jgRLAiRMZgBFxsiSOHqAdVrHMkaYpxKVFSIimnuCQBa8AIxjlEPYpDicBYinzATnedl3t7vHf1Ia5cY9/iHMYIyb7PoDYmAKrCa9Zaf3Bl/3fOnD71zqEDK/8gqsrLV6/OXv3ww3Mf3br155PJpGYAEYOqEgoPqhhjEIGH927w5M4tqolFjScfD9nXqHF4bpYosQTvCXmO9wGxFosQW0fiBAvE1hIZRyKWOHEYo4BiRDDGkKYpUZRgbEpUskSlBBclBCNY5zDG4BXEWoJY8umQrZ1XDAPcXtukP/EsLy0wygrifb8LKmACGgRjDCJCZ6Z9+Y3Tp945cfzYNyWEYO89ePAfr167du7e/QdfDBqsBkVEeM2HgKpirUUEHt2+xtrdG1TiCBVDNuxydHGGAzMzYCHPM0JWICJMphk+KKNJRuIMzgmtcplGnJBGjtg5nLVoyImTGCOWOE6x1uKimDhNIDa4OMZag4siXBojcQIegodxPmB7sMtOd8zEVOgO+lTrNQY+IVT3E8ThDIgRjDFoUKrVyrPTp05+7czqyb+W6XRau3Hz1p9fvnr13Kv19bOqiqoSQkBEQISgAWMMrz39+CMe3/mQGGGSFaRWefPwEnOVKkWekU2nGIVKWkJUmeae0SRjMB4zzMdEBppJmZlqnVo1xUnAGk8pLRG8ImJJkoTAJ6wlGMXGDmss1gjVWpVSu00Up4QcxtMhm70dtnsjoto8g9EYT4BymyydxUuEhAIErLV47ymVSv3jR498843Tq+/IYDCYv3Lt2lcuXb5yrj8YHAgh8ClVRfmEgKpijOH5o7vc/fAimuX4ILRKCWeP7qORxuTTKaEIGBFGown9ScHuYAxiiI2Qpo5SbJEipxRZ6mlCJbJUy2XSkmMymZDngg9Kf5rRHY3IgycplamUyzRbJRq1Mq3OHM32DARlMuqxtrHJ5rggbSxSeAhhQtFYwZsKIoKIoAIiQggBY4w/evjg3505feod6fX7S1euXD33weXL54aj0WIIgX8moKq8ZsVQhIAYePbgDtfO/4SQTShXajSTiD9YPUw1cfhszHA0YWtvxDj3DE3EnVdD6tUKzUiIpgPqETSaVWJrqUdCO3W0y1UqtQq7gx7dQcFwmDEJnknhMQasc1SqFdozNWolR7XeoD0/T+ISRv0ed9fW6HqDRGVG0yFJtY2ZOYK4FEUxxmCMQQFVRVU5evjgt8+cPvVV6fX6S1euXj138fKlc4PBcBEUr4oxBlVFUYwXgkA526N//wYf3r7L9jhDkoSDnTp/cOwARjzTScbGxg6jacDFJcblKtdedCmygpPLTcr5lMGrdRZmZyhVY9KQs9ysMttq0uq0eL6+xYuNHqPC0x+NGI8zghiazRrzzRqdVo1ypUQwQm2mSa1Sp5hMuX7/Hltjj6nVKCYjtDRHY/8JAhZVRVVxLsIYQwiBEDxHDh/69hunT31Ver3e0qUrV859cPnyuX6/vxhCQAExBlVFAPEGb3LMzQ9IdjdwlQp3t3Z5Nhjwu8ePsNJIiAQG05zJOCNNUtQH+lnBs90BIsLR+Sbj7pAsLyjVE/JJRtMZDix2mF+co9lq8fj5OmuvtnjxcoOtfsakXObJ9oh2q8nJhSZtmdKulphf7OCqJWZmZpmMR1z7+B47uUFtRPAFtrmf+uJhRAyqSggBEYNzDlC89xw5dPDbb5w+9VXZ2to+euHSpXNXr17/y/F43Cm8RyUAijEGhyFHKU16ZBd/RNkEas0mD/tDnuz1eevkSapRgahnqmCNIXYRqAKKBAUfCEXAq2PiC8bZABlNaaYxy/vnac93mGm02Nzapjsecen6bbqZZdsYHm9MqTQb/Mf//S2GT+5QyicsztaZW9pHvdUiy6e8f/0G25mAOIq8oH3oDaLWEs4Kr4UQUFWMMXxqZf/yD988feod2dzaOvr+hQ/OXb5y7S9Ho1FHgTwUJMYSVBEngCXdWcN+8D7lThVyZZKm7KIc6MxhJMOaHGssqAAGDYJXxRqDIBgNqMI0zxiPhrgsUC7FzC10aLZbLMzNMh2P2N3dZX17xMbeDsNgeNydIKWU//D7Z5GNF2z19ogTOLh6nEqths8zzn90m3vrXcQ4gkQc+swfQtLAWYOIEEJAVRERxAgalAMr+3/4xqnVd2RnZ/fAexcunDt/8YOvjEbjeWMM0yInUiGgEAlRcMQv7xHfvEZ9vkPhPVovEUoxpSjGimIlYH2BEYsVh6pggsdYi6AUmpMXgcm4YDLOAaWcxCzPz9Fo1Gm2GkSJY+oz1je32NrqMh6PKKcxM/Mz1Gc7VBsdiiJje32NWrNFqVwlm064fPs+Hz56xc5ej9nF/Zz+gz9lalNAERFUlRACIoIxBlXl0IED3ztzevUd6Xa7S++dv3juf5y/cK7X6y8651ANhBAIISBiCE5YWH/A5NYN6u0mo8mEZ7u7HFg9TrlUInVKakB9QAIYBPEBq0IURwTvKXzBpMgYh5xxluOIqbiY/fNNWjMtyrU2Yi3EgTzk7O3uMewOEWew1pKWUkrNOpV6lde891iJyaY9fnTtLkyVNxda7Ou0eJa2uefnybVAREAg9wErBqOAwJHDh7595tTJr0q321t6/8LFc//j/fPndve6i9ZYxEAIAVVFgwfraPQ3KD26yaA3YFoomibUF2ao18qUIkNEgCJgMRgFJ4IRj/AJhaCW3mjM3nBIoR5nHO1KleW5Fu1mnXKjA0mERAExgeGgTz6dYEyMJAkmdjhjiUsp1lm891AEcu/5/sUrvLm4REMDL+6tYesd1t/8nxkWioggIgTAiMEAGgJHjhz69pnTp74q3W5v6b3zF869f/7iub297iKfUFE+lWsgLoRIJiw+vsHa2hp7w4zlowfIZMr8whwla7EasGoQr5gi4IzFOo8VRQsYTHOePt+kVm9gnWKsoZYkNCtlOrNtZvbtJysKKEZ4HWNdjFcBNRhjMJEjShJsZPBGMEEJXoGIG4/usRBHzFQcdz54Qozn+f/0nxgbQUQQEULwGGNQVUSEw4cOfvuN06e+KsPhqH3pypUvv/f+xXPrGxurqooPnk+JNZApkUyZe3KDrWcveLG1x4nTRxmYEXOzi6TGEKEIIApWDSYEIgJKIBTK8+0eu9s9Fhc6mNhTeIPxnpl6jUajRmOmTWOmgxVY+/gGlWqZSquJsTFxkmKiCOtiTOTwBAiBPM8RLFvrzzm4Mk/e3eb+e/cwUcrDz/wHxkYwxhBCAAFrLSKCNXZy7NiRd984vfqO5HmeXr9x8+33zl88d//Bgz8WEbz3hBBQVcQIqMWFCZ2nN4nGQ0YhEBnoRgWtzjxV64iB4HOsGCgCkVicCl5hMB6x3R8wGU3wwPPtbdJKjX2dNvXYMlNvkVRSjOYcXppnZ32T7Y0d9h1epDLTIqnUcFGKjROIIlQ9IeRM8xyf51z6+3/g9OoxOvOzrH1wF2l2uH3iLXLjUFVAMSKICK+VSqWd0ydPfuONM6feEVXl4aPHf/z+hYvnrt+4+XaWZWlRFIQQEBEUEBEMgcXuY+z2KyqVMmqFtd0dKs0WzTTFFh4TAkYEFCyCDYZJnjPJCgpRBuMxL7a6bHaH2FLMbL1Gu5RQq5YZZsrm2jP+6OQRqqmj1+tR79TpLM5SbbYpNxqIc+AMXhUflCzPCX7Mze/8gLlqg/kj+9i8/5zi2Bk+bh5DjfJanuc4a3HOISK0mo3bb545/c7qyRPfEFVlfWNz9fyFi+cuXb325eFw2PbeE0JAVQkhIAYwMXPDl9S3n0CeM1FPN3iq7Ta1KMYWBVb5hKKqoCABssKTB2UwGjGaZGz3x4wmGdYJtVJKo1YhcUKrXqeepiy0m8TWsru9hYaCZqdNvd0mqdWwSYqNBOMicq9MJ1PUj7j5D/9IJcSsnFymV25zd+4khXeosbzmg0cQrLWICEuLCz958/Spd44dPfKuqCqj8bh9+crVL5+/8MG5jc3N1bwoeC2EQKE5Ri2KUC8GzLx8iMuHTDWw5z1JvUqrUoKiwKgiCKoBay2TSc52b8xkNKTQgoBhPJrivTLXbNKoOCSyjIYT5lstqklCpZxSr1dAPb1+l2qlQr3ZJkpLRGmJuBwhLmbsA4NRn2TY5/mla9hg2ffGcR42DvBCmohYiuCx1oKC8v+Lomhy9PDBd988c/qdfUuLPxFVpSiK9O69e3964eKlcx/fu//5yXSa8okQAkEDxitqDSJQn/Rge4MQMgbTPrHJmalVSawlQpAQ8CEwGk/Z6A7oDqcYAuXEEUcJ1jg0wFKrSb1sGWZjpuOCmVYLY0DVU6uUKZUTRqMhsTO02jPEaQlxjjhNsWmZLHgG3V0qmpPvbJMmJYpSh6tukZ4tYYoMNQYRQURAQYFmo/5o9eSJb5w6efzrjXr9kagqr21sbh2/8MEHf/XBpStf7g8G86qKqqIh8FoIAWMMGMEGYcKI8Pwh9ekerUqZUuSwIkR4sqnn4cst+qFAAlTLZeppSho5IgQTwKmhWSkRlyxeoNFsIlbp9vbwuSeKYTIuSEspM+0mzVYLL4AIab1NCBm97XX2dWZI8sD205estw5yL17ES4EGCCHgnENEAOETft/S4o/fPHPqnaOHD/2dtXYiqspr0+m0du36R2+/d/7CuWfPnn9OVa2q4kPgNQEEIVgFr6jxFK/WqA83cT6nWa9ijSEyinrl2cYuO1nGeDQhywpSdcyUU1IsSZxinaVqDPVyQqVaIxghrZewqWPiMwaDHUajKTZyOF9w5tQpTK2Ezwoq7Q6DwR4MunRqM5SShJ63/KRfZhhXsFqAGIoiJ45iXlOFNE12Th4/9s0zp1b/em62c41PiKrymqrap8+en33/wsWvfHTj5tvj8bjtvceHgKIYBIfgLaABvJLtvCLZekRKoNmqYIwjsopF6O6N2B4MGI8nlNIKw50BsRpcniFFQMRRSWMqcUwlTREXYcoxUbWMjwNa8kwnU6Y5THa7fGb1GEuHlhnnBZVmk52Nl5SKMa1yi7Rc5k5W4lZWw8Uxxhi893jvsc5ixGCM8XOznctnTq1+7diRI++mabLDJ0RV+dRoNGp/+NFHb5+/8MFXnj1/cdZ7bzUEggbUgAsC1qBAKDwyHeCffEgjMuCgEicYZ4itweHY3tnDqBI7h8ExHU4pq6FmLE6FRq1GtVzGxQYbJ0wx7PRHXH34gJAEotRSAFHh+cPPvEFnX4dpUCqNGs+ev6Q3NTSGgbzT4Uk0Q2ENzjlEhE+JCMYY0jTZOX706LunV09+bX5u9rKIeD4hqsqnVNU+ffrs7PsXL37l+kc33x6Px21fFCBKIUoUBMSggKpiNKd39yItCxo81ntcElMpJ5SMYzAaQRGInMXECTEWGWdEHmJrKSUppTilWitTbdYpNesUgFhPf/M523sDHqyvU6lWOHPqFGJBkgixEY93Buy2jzNVQwge4wUMGGMQEYwxfCqE4BcX5i+/eeb0144dOfJumiY7/JSoKj9rNBq1b92+88ULH1z6ytra07eyPE+LouA1I4IYg4jgvccIDB7fwQ1eUkkTskmGc4ZGOcZqYDItmGZQT0uIemzsUFWsVzRXEmtoVspEYpmZn6XWaYJTIjxhmjHIprza2qLWbtLqdMjGE5JymWE24Zk2GJWXUDHkWY4KhBBwziEiWGsxxhBCoJSmz44fPfLumdOnvj7bmflIRDw/JarKz1JVu7W1feTy1at/ceXqh3++vbNzBLBZliEiGGMQEQpfYIzFb71i59E1OvUaIZsiBJqVBNHAYFowHhc0SiViZ0isJRSeUZGTqwUDlUpK2Tpm6lXm2i0SK2ACokouymhSEJfLmDgCr6gRphrYLi0xjNo45ygKTwgeBUSE16y1iAhJEvcXFxZ+eGb15N8cWFn5YRxHfX6GqCo/ryiK9OmzZ2cvXrry5Vt3bn+xP+gvqyqqiqpirSXPc4wY4nzM2uV/YqFRI7UK6hERpnmBx2ENSPCkTpip1IgwjKZTeuOM7iQnJnBoocP87AyddpN+v0uuMPUFmXpKlQpZniGAixNsHDGKEvbKhwg2xVjHa0VRAMJrIQSsNURRNFlaXLh88vixbxw8sPKdWrX6jJ8jqsovMp1Oax/fv/8n5y9+8Jf37t//kzzPa1YMasB7TwgBYxzlaZ/w7Cbbu3vMNGoYClSVje1dMDGRETqtFpZAgqEkhiLPKCUpSZRgrNKsVyhXykSlmL1en+4oZ+IL4mqJpFRiff0V1hgatTouTZm09jFI57FiUTG8JiKEoIQQKIqCKHK+2Ww8OHXyxDdPHj/2X5uNxgMR8fwcUVV+mb1ud/nO3Y//7OKlK//ni+fPzxZZXsMJipLnOcY4ypMutd1HvNhYR+MSVguMNTzf3MWr0K5VMd5TSxLEFzTLJWJraJarVOOYoAVR2RElCcbFjKYZr7b2aHTaTLQgiSN6e7ukaUpRFDTml+k3jzLQiNgagoKIYIzBWs2EqpUAAAU8SURBVEtRFOR57puNxtqRQwe/c/LE8W8uzM9dttZO+AVEVfllVNXu7O6u3Ln78ReuXb/+pWdPnp6dFFnNRY4QAoghHm7R3HpEKDwPe11G0xw8WGPJ8xwn0KrXSB04PpHntGt1Zmt1IlVG2RCXRhSq1NsdCiD3nkFWgBGa1TKjyYSsKFCfs3LyM9zP2ohzgJJ7jzEGYwxxHKOqPk2TtZXl5e+unjz+rYW5+ctxHPX5JURV+Zeoqt3Z3V25e+/eFz689uGXHj97erYoihqfsFFE3N+ksfkADZ6ewsNnGyhCvVJmMBpRSiJKcUQSWbTwlKOE2FhmahWcKuNiTFRKUYW0XEURCqtsdwfMtupUSxbilBcvX3HswDKmscytcQVrLdbF5HlGCIEoikiSxFcrlbXlfUvfPX7s6LcW5uYux3HU518gqsq/RlXtzu7uyp27H3/hoxs3/vPa06dnp9Npw8axrY7WqW4/pshyxFker+/xqjugWqsxGo0w1jBTa5AYw3Q6oVyKMaJUYkcqlswXqBhMHFFtVEhtxLDImfiM5YV5EmfZ3Nql3axx5ugh7vQsTyc1sjhQJqIInjzPSdN0MtPprB3Yv/z9I4cOvTs3O3s5jqM+/wpRVX4Vqmp3dndXnjxZe+vGrVv/x+MnT97qj0Yr1eErW9l+jCioNYyLnLXtLs+2e6RJTCoOF8eMplNKacp0OiaKLIkYalEKAlESU4SCTrNOu1JlezDAphFznTYQcIXymWPHcC5wdWB5Na4RkkDsLThBlf783Oz1o0eO/uOBlf3fn5lpX4+jqM+vQFSVX5Wq2vF43Hj2/PnZO3c//vy9hw8/P31280j66n4NVRQoMIyCsL7T5eVOF6+KRBGvGesYjUb4wpPGKUlkia3gg5DEMfsWOiRJBEZw3lNKE1r1MqsHlqhGgriUD7qODV/DimJc5OvV8suZmfblI4cOfufgysqP6vXamrV2wq9IVJVf13Q6rW1tbx958PDh//b0w/f/ePzgw98ddHcXiyJLgzFkhZD7wHAyZW19m/W9AWIjIucIGijygkkRKKcJBiUtx1QrFdI4wRlDtWSpJI5j+5Y5eWCB1BY4EXJJudBL6Lu6rzjp1lvt+/uXl99bXlr80fzc3OVqtfJSRDy/BlFVfhOqand3dxdfPr73Zu/J3d9ff3D/97Zerp3p7W0vTrJJihHywjMpYHOvz3Z/RHcwRI3DiMUaRwgB6xxpHKFGyadjmpUKh1bmefPIQQ52mkQoLhGEQB5S/+Go3o0Wl+7PtWevzc/PXl5aWLjYbDQfxHHU5zcgqsq/RZFn6WhvZ3H72ZPTLx9+/NnNV09P7qw/P9HbXF+ZDgeNPHg7mWb4YBmMMzb3BgzzgkJBVUHASESUGg4szfDm4QPs6zRo1MoYKZA8J0nSSVSuv9S0/ehO194+8dnPXZ/pzF5rNRv3kyTpiojnNySqym+Dz7N0sLuzuLPx8tD2y7XVnedPVwc7Gyu9ve2lvd3N+dFw3BgPx+W88FYxeF5TjLG023XmZ5t0WlVq5YRqtTkxIqMoLa1HLt1Ka60npebsA1Nt3e5Rurtv5cBakqZdEfH8G4mq8tukIdjJaNjobW+sDHa3lnu720uD3a2l3u7O4qjf66gPsRjBikFDVi6VE1rNZp6WynkcRURxRFIq7RmXbMWV+hMblbbSeutJXK0/c+X6S2PdhN8iUVX+vWgINs+m5elo2Bj19ubHg24neB9Za7FGCL6oWGtxLsqtc5kYgzUGlyRdl5S3XKmyblw8MtZN+Hfy/wEtJmh9rDku8QAAAABJRU5ErkJggg==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3467100" y="2721864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364269</xdr:colOff>
      <xdr:row>19</xdr:row>
      <xdr:rowOff>87630</xdr:rowOff>
    </xdr:from>
    <xdr:to>
      <xdr:col>23</xdr:col>
      <xdr:colOff>496956</xdr:colOff>
      <xdr:row>34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238125</xdr:colOff>
      <xdr:row>45</xdr:row>
      <xdr:rowOff>85725</xdr:rowOff>
    </xdr:from>
    <xdr:to>
      <xdr:col>41</xdr:col>
      <xdr:colOff>428624</xdr:colOff>
      <xdr:row>70</xdr:row>
      <xdr:rowOff>148936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7894BD-6FF5-42FB-90F6-6E905713A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338137</xdr:colOff>
      <xdr:row>45</xdr:row>
      <xdr:rowOff>95250</xdr:rowOff>
    </xdr:from>
    <xdr:to>
      <xdr:col>60</xdr:col>
      <xdr:colOff>404812</xdr:colOff>
      <xdr:row>70</xdr:row>
      <xdr:rowOff>158461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D9BFE9F-812A-4416-938C-87FAADA9E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85725</xdr:colOff>
      <xdr:row>45</xdr:row>
      <xdr:rowOff>123825</xdr:rowOff>
    </xdr:from>
    <xdr:to>
      <xdr:col>21</xdr:col>
      <xdr:colOff>404812</xdr:colOff>
      <xdr:row>71</xdr:row>
      <xdr:rowOff>4156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4FEBE5E-A51A-4C86-8EC3-8DD06E517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150091</xdr:colOff>
      <xdr:row>86</xdr:row>
      <xdr:rowOff>161636</xdr:rowOff>
    </xdr:from>
    <xdr:to>
      <xdr:col>24</xdr:col>
      <xdr:colOff>379384</xdr:colOff>
      <xdr:row>112</xdr:row>
      <xdr:rowOff>41968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055A7CC-B001-6547-90F5-DE83A8CE1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207817</xdr:colOff>
      <xdr:row>86</xdr:row>
      <xdr:rowOff>161637</xdr:rowOff>
    </xdr:from>
    <xdr:to>
      <xdr:col>49</xdr:col>
      <xdr:colOff>81643</xdr:colOff>
      <xdr:row>112</xdr:row>
      <xdr:rowOff>41969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301E38-4E3C-154B-A11F-4E9E8BAA5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500062</xdr:colOff>
      <xdr:row>211</xdr:row>
      <xdr:rowOff>138111</xdr:rowOff>
    </xdr:from>
    <xdr:to>
      <xdr:col>82</xdr:col>
      <xdr:colOff>357187</xdr:colOff>
      <xdr:row>234</xdr:row>
      <xdr:rowOff>119063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157</xdr:row>
      <xdr:rowOff>71437</xdr:rowOff>
    </xdr:from>
    <xdr:to>
      <xdr:col>61</xdr:col>
      <xdr:colOff>124518</xdr:colOff>
      <xdr:row>182</xdr:row>
      <xdr:rowOff>182273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183</xdr:row>
      <xdr:rowOff>113000</xdr:rowOff>
    </xdr:from>
    <xdr:to>
      <xdr:col>61</xdr:col>
      <xdr:colOff>220635</xdr:colOff>
      <xdr:row>209</xdr:row>
      <xdr:rowOff>33336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0</xdr:colOff>
      <xdr:row>210</xdr:row>
      <xdr:rowOff>157596</xdr:rowOff>
    </xdr:from>
    <xdr:to>
      <xdr:col>61</xdr:col>
      <xdr:colOff>311554</xdr:colOff>
      <xdr:row>236</xdr:row>
      <xdr:rowOff>77932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238126</xdr:colOff>
      <xdr:row>157</xdr:row>
      <xdr:rowOff>47625</xdr:rowOff>
    </xdr:from>
    <xdr:to>
      <xdr:col>71</xdr:col>
      <xdr:colOff>653156</xdr:colOff>
      <xdr:row>182</xdr:row>
      <xdr:rowOff>158461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714375</xdr:colOff>
      <xdr:row>157</xdr:row>
      <xdr:rowOff>47625</xdr:rowOff>
    </xdr:from>
    <xdr:to>
      <xdr:col>83</xdr:col>
      <xdr:colOff>134044</xdr:colOff>
      <xdr:row>182</xdr:row>
      <xdr:rowOff>158461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566306</xdr:colOff>
      <xdr:row>236</xdr:row>
      <xdr:rowOff>157598</xdr:rowOff>
    </xdr:from>
    <xdr:to>
      <xdr:col>72</xdr:col>
      <xdr:colOff>208945</xdr:colOff>
      <xdr:row>262</xdr:row>
      <xdr:rowOff>77936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71</xdr:col>
      <xdr:colOff>686233</xdr:colOff>
      <xdr:row>183</xdr:row>
      <xdr:rowOff>87023</xdr:rowOff>
    </xdr:from>
    <xdr:to>
      <xdr:col>83</xdr:col>
      <xdr:colOff>79925</xdr:colOff>
      <xdr:row>209</xdr:row>
      <xdr:rowOff>17750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119930</xdr:colOff>
      <xdr:row>236</xdr:row>
      <xdr:rowOff>63212</xdr:rowOff>
    </xdr:from>
    <xdr:to>
      <xdr:col>83</xdr:col>
      <xdr:colOff>331038</xdr:colOff>
      <xdr:row>261</xdr:row>
      <xdr:rowOff>184440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237</xdr:row>
      <xdr:rowOff>63212</xdr:rowOff>
    </xdr:from>
    <xdr:to>
      <xdr:col>61</xdr:col>
      <xdr:colOff>195089</xdr:colOff>
      <xdr:row>262</xdr:row>
      <xdr:rowOff>184439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61</xdr:col>
      <xdr:colOff>322985</xdr:colOff>
      <xdr:row>210</xdr:row>
      <xdr:rowOff>142875</xdr:rowOff>
    </xdr:from>
    <xdr:to>
      <xdr:col>71</xdr:col>
      <xdr:colOff>720696</xdr:colOff>
      <xdr:row>236</xdr:row>
      <xdr:rowOff>63212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61</xdr:col>
      <xdr:colOff>401782</xdr:colOff>
      <xdr:row>184</xdr:row>
      <xdr:rowOff>46328</xdr:rowOff>
    </xdr:from>
    <xdr:to>
      <xdr:col>72</xdr:col>
      <xdr:colOff>34031</xdr:colOff>
      <xdr:row>209</xdr:row>
      <xdr:rowOff>167555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0</xdr:colOff>
      <xdr:row>161</xdr:row>
      <xdr:rowOff>0</xdr:rowOff>
    </xdr:from>
    <xdr:to>
      <xdr:col>53</xdr:col>
      <xdr:colOff>438843</xdr:colOff>
      <xdr:row>186</xdr:row>
      <xdr:rowOff>110836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CEDE750-903B-4777-A63E-C0A882624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48492</xdr:colOff>
      <xdr:row>186</xdr:row>
      <xdr:rowOff>110837</xdr:rowOff>
    </xdr:from>
    <xdr:to>
      <xdr:col>53</xdr:col>
      <xdr:colOff>497725</xdr:colOff>
      <xdr:row>212</xdr:row>
      <xdr:rowOff>41565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FDE227B-158C-4D09-86B2-338072271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171451</xdr:colOff>
      <xdr:row>4</xdr:row>
      <xdr:rowOff>0</xdr:rowOff>
    </xdr:from>
    <xdr:to>
      <xdr:col>35</xdr:col>
      <xdr:colOff>390526</xdr:colOff>
      <xdr:row>29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B43E52-BA56-479F-9AB0-007353EBF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180976</xdr:colOff>
      <xdr:row>31</xdr:row>
      <xdr:rowOff>9525</xdr:rowOff>
    </xdr:from>
    <xdr:to>
      <xdr:col>35</xdr:col>
      <xdr:colOff>428625</xdr:colOff>
      <xdr:row>57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F17826-AF94-42E5-B9ED-314678DA0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161925</xdr:colOff>
      <xdr:row>58</xdr:row>
      <xdr:rowOff>0</xdr:rowOff>
    </xdr:from>
    <xdr:to>
      <xdr:col>35</xdr:col>
      <xdr:colOff>447675</xdr:colOff>
      <xdr:row>84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DBA8BB-4D32-469C-8376-4C0C9F539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161926</xdr:colOff>
      <xdr:row>85</xdr:row>
      <xdr:rowOff>0</xdr:rowOff>
    </xdr:from>
    <xdr:to>
      <xdr:col>35</xdr:col>
      <xdr:colOff>457201</xdr:colOff>
      <xdr:row>111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69B18D-84E6-4300-9891-03EF34CF2B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204107</xdr:colOff>
      <xdr:row>20</xdr:row>
      <xdr:rowOff>22412</xdr:rowOff>
    </xdr:from>
    <xdr:to>
      <xdr:col>14</xdr:col>
      <xdr:colOff>244929</xdr:colOff>
      <xdr:row>63</xdr:row>
      <xdr:rowOff>68036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DB8961-A212-415A-A148-9B783C439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74</xdr:row>
      <xdr:rowOff>0</xdr:rowOff>
    </xdr:from>
    <xdr:to>
      <xdr:col>13</xdr:col>
      <xdr:colOff>1034142</xdr:colOff>
      <xdr:row>111</xdr:row>
      <xdr:rowOff>108857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AA587B1-45C7-4CFF-BA91-6B907C9A13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33618</xdr:colOff>
      <xdr:row>14</xdr:row>
      <xdr:rowOff>161924</xdr:rowOff>
    </xdr:from>
    <xdr:to>
      <xdr:col>25</xdr:col>
      <xdr:colOff>142875</xdr:colOff>
      <xdr:row>49</xdr:row>
      <xdr:rowOff>11206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4C6500-F320-48DF-BD68-F67BC720E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16</xdr:row>
      <xdr:rowOff>22412</xdr:rowOff>
    </xdr:from>
    <xdr:to>
      <xdr:col>62</xdr:col>
      <xdr:colOff>152399</xdr:colOff>
      <xdr:row>59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0D797-5C7C-4D5D-AA49-BB4B31E69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69</xdr:row>
      <xdr:rowOff>122465</xdr:rowOff>
    </xdr:from>
    <xdr:to>
      <xdr:col>62</xdr:col>
      <xdr:colOff>228600</xdr:colOff>
      <xdr:row>109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4E8C47-9471-49F5-8B13-8FD7C797F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204107</xdr:colOff>
      <xdr:row>15</xdr:row>
      <xdr:rowOff>22412</xdr:rowOff>
    </xdr:from>
    <xdr:to>
      <xdr:col>60</xdr:col>
      <xdr:colOff>0</xdr:colOff>
      <xdr:row>58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05991-B8C1-46B1-A0DC-3D5653B2D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68</xdr:row>
      <xdr:rowOff>122464</xdr:rowOff>
    </xdr:from>
    <xdr:to>
      <xdr:col>59</xdr:col>
      <xdr:colOff>1251857</xdr:colOff>
      <xdr:row>107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9ACF3E-A8F2-46B9-91F4-533A69AB3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204107</xdr:colOff>
      <xdr:row>15</xdr:row>
      <xdr:rowOff>22412</xdr:rowOff>
    </xdr:from>
    <xdr:to>
      <xdr:col>60</xdr:col>
      <xdr:colOff>285749</xdr:colOff>
      <xdr:row>58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CD3B6-F5CA-42F0-A70A-41B8D41E9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68</xdr:row>
      <xdr:rowOff>122464</xdr:rowOff>
    </xdr:from>
    <xdr:to>
      <xdr:col>59</xdr:col>
      <xdr:colOff>1251857</xdr:colOff>
      <xdr:row>110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B8BA7-8D19-46BC-9F7B-A701DA7DB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15</xdr:row>
      <xdr:rowOff>22412</xdr:rowOff>
    </xdr:from>
    <xdr:to>
      <xdr:col>61</xdr:col>
      <xdr:colOff>114299</xdr:colOff>
      <xdr:row>58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F3354-4880-4C45-ACC0-794B4603ED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68</xdr:row>
      <xdr:rowOff>122464</xdr:rowOff>
    </xdr:from>
    <xdr:to>
      <xdr:col>60</xdr:col>
      <xdr:colOff>13606</xdr:colOff>
      <xdr:row>112</xdr:row>
      <xdr:rowOff>54429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54ECF-7BF5-43A6-9082-FA7A74C550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14</xdr:row>
      <xdr:rowOff>118341</xdr:rowOff>
    </xdr:from>
    <xdr:to>
      <xdr:col>60</xdr:col>
      <xdr:colOff>246784</xdr:colOff>
      <xdr:row>57</xdr:row>
      <xdr:rowOff>71436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DB0AF-FF39-427F-AF6C-100FB8350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68</xdr:row>
      <xdr:rowOff>122464</xdr:rowOff>
    </xdr:from>
    <xdr:to>
      <xdr:col>60</xdr:col>
      <xdr:colOff>547687</xdr:colOff>
      <xdr:row>110</xdr:row>
      <xdr:rowOff>108857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44B289-8DE3-490F-9A86-DDFCF4EE9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16</xdr:row>
      <xdr:rowOff>22412</xdr:rowOff>
    </xdr:from>
    <xdr:to>
      <xdr:col>61</xdr:col>
      <xdr:colOff>114299</xdr:colOff>
      <xdr:row>59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2EAFF-6731-4DF0-8253-48738A0A9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69</xdr:row>
      <xdr:rowOff>122464</xdr:rowOff>
    </xdr:from>
    <xdr:to>
      <xdr:col>60</xdr:col>
      <xdr:colOff>13606</xdr:colOff>
      <xdr:row>113</xdr:row>
      <xdr:rowOff>54429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AF3CE4-14F5-46E8-A330-5B1AE9D63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17</xdr:row>
      <xdr:rowOff>22412</xdr:rowOff>
    </xdr:from>
    <xdr:to>
      <xdr:col>62</xdr:col>
      <xdr:colOff>152399</xdr:colOff>
      <xdr:row>60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5C684-A47C-40A8-AB9F-BACED04C0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70</xdr:row>
      <xdr:rowOff>122465</xdr:rowOff>
    </xdr:from>
    <xdr:to>
      <xdr:col>62</xdr:col>
      <xdr:colOff>228600</xdr:colOff>
      <xdr:row>110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207BA2-121E-4EED-8E75-785612568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17</xdr:row>
      <xdr:rowOff>22412</xdr:rowOff>
    </xdr:from>
    <xdr:to>
      <xdr:col>62</xdr:col>
      <xdr:colOff>152399</xdr:colOff>
      <xdr:row>60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65421-4A9E-4AAA-99D2-D4DBEAC78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70</xdr:row>
      <xdr:rowOff>122465</xdr:rowOff>
    </xdr:from>
    <xdr:to>
      <xdr:col>62</xdr:col>
      <xdr:colOff>228600</xdr:colOff>
      <xdr:row>110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A367C7-EF59-4DA6-92DB-2A047178B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17</xdr:row>
      <xdr:rowOff>22412</xdr:rowOff>
    </xdr:from>
    <xdr:to>
      <xdr:col>62</xdr:col>
      <xdr:colOff>152399</xdr:colOff>
      <xdr:row>60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FE8FA-2DE0-4FB5-B5FF-EC36447CD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70</xdr:row>
      <xdr:rowOff>122465</xdr:rowOff>
    </xdr:from>
    <xdr:to>
      <xdr:col>62</xdr:col>
      <xdr:colOff>228600</xdr:colOff>
      <xdr:row>110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5096A5-32BA-4CE1-B74B-FD24F1687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1595436</xdr:colOff>
      <xdr:row>17</xdr:row>
      <xdr:rowOff>22412</xdr:rowOff>
    </xdr:from>
    <xdr:to>
      <xdr:col>62</xdr:col>
      <xdr:colOff>152398</xdr:colOff>
      <xdr:row>60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7E580-1021-4015-923C-30B90AF8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70</xdr:row>
      <xdr:rowOff>122465</xdr:rowOff>
    </xdr:from>
    <xdr:to>
      <xdr:col>62</xdr:col>
      <xdr:colOff>228600</xdr:colOff>
      <xdr:row>110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64AF4-92D7-4C0D-90A6-873D28BA1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22412</xdr:rowOff>
    </xdr:from>
    <xdr:to>
      <xdr:col>61</xdr:col>
      <xdr:colOff>567418</xdr:colOff>
      <xdr:row>60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70F65-99A6-4F5C-B7FC-5704C5C87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70</xdr:row>
      <xdr:rowOff>122465</xdr:rowOff>
    </xdr:from>
    <xdr:to>
      <xdr:col>62</xdr:col>
      <xdr:colOff>228600</xdr:colOff>
      <xdr:row>110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BAA82-377E-4972-85F2-6E6E5FB18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21</xdr:row>
      <xdr:rowOff>22412</xdr:rowOff>
    </xdr:from>
    <xdr:to>
      <xdr:col>62</xdr:col>
      <xdr:colOff>152399</xdr:colOff>
      <xdr:row>64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3BBC4-9D0A-4F08-B018-E4161E2AA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74</xdr:row>
      <xdr:rowOff>122465</xdr:rowOff>
    </xdr:from>
    <xdr:to>
      <xdr:col>62</xdr:col>
      <xdr:colOff>228600</xdr:colOff>
      <xdr:row>114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4B9E7-F7ED-42C8-A52A-E273B1279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18</xdr:row>
      <xdr:rowOff>22412</xdr:rowOff>
    </xdr:from>
    <xdr:to>
      <xdr:col>62</xdr:col>
      <xdr:colOff>152399</xdr:colOff>
      <xdr:row>61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3EC1AF-7F3A-422A-BDD8-2CB962523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71</xdr:row>
      <xdr:rowOff>122465</xdr:rowOff>
    </xdr:from>
    <xdr:to>
      <xdr:col>62</xdr:col>
      <xdr:colOff>228600</xdr:colOff>
      <xdr:row>111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48F7C0-B0A0-4CF1-8D4E-A5B1EB119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17</xdr:row>
      <xdr:rowOff>22412</xdr:rowOff>
    </xdr:from>
    <xdr:to>
      <xdr:col>62</xdr:col>
      <xdr:colOff>152399</xdr:colOff>
      <xdr:row>60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465D4-EF9E-48DD-A38E-9E7ECE94B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70</xdr:row>
      <xdr:rowOff>122465</xdr:rowOff>
    </xdr:from>
    <xdr:to>
      <xdr:col>62</xdr:col>
      <xdr:colOff>228600</xdr:colOff>
      <xdr:row>110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4A5082-7A17-4641-A54A-016502B9A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23</xdr:row>
      <xdr:rowOff>22412</xdr:rowOff>
    </xdr:from>
    <xdr:to>
      <xdr:col>62</xdr:col>
      <xdr:colOff>152399</xdr:colOff>
      <xdr:row>66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75E5F-6C70-4BBA-8FDD-B825C2C0B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76</xdr:row>
      <xdr:rowOff>122465</xdr:rowOff>
    </xdr:from>
    <xdr:to>
      <xdr:col>62</xdr:col>
      <xdr:colOff>228600</xdr:colOff>
      <xdr:row>116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66C2A6-F55B-4742-B112-90628AA64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33</xdr:row>
      <xdr:rowOff>22412</xdr:rowOff>
    </xdr:from>
    <xdr:to>
      <xdr:col>62</xdr:col>
      <xdr:colOff>152399</xdr:colOff>
      <xdr:row>76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5FC77-BFE2-42AD-BA75-C31C0E066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122465</xdr:rowOff>
    </xdr:from>
    <xdr:to>
      <xdr:col>62</xdr:col>
      <xdr:colOff>228600</xdr:colOff>
      <xdr:row>126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168651-C999-4581-903B-3A65EAE84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204106</xdr:colOff>
      <xdr:row>47</xdr:row>
      <xdr:rowOff>22412</xdr:rowOff>
    </xdr:from>
    <xdr:to>
      <xdr:col>62</xdr:col>
      <xdr:colOff>152399</xdr:colOff>
      <xdr:row>90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529A4-719B-453B-88D6-14F0B07A2D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100</xdr:row>
      <xdr:rowOff>122465</xdr:rowOff>
    </xdr:from>
    <xdr:to>
      <xdr:col>62</xdr:col>
      <xdr:colOff>228600</xdr:colOff>
      <xdr:row>140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9D80E-1C8C-440D-B256-B69008B51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3</xdr:row>
      <xdr:rowOff>142876</xdr:rowOff>
    </xdr:from>
    <xdr:to>
      <xdr:col>12</xdr:col>
      <xdr:colOff>304800</xdr:colOff>
      <xdr:row>20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05F20-C0AB-49B3-897C-3EBD213D7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447676</xdr:colOff>
      <xdr:row>3</xdr:row>
      <xdr:rowOff>152399</xdr:rowOff>
    </xdr:from>
    <xdr:to>
      <xdr:col>23</xdr:col>
      <xdr:colOff>609600</xdr:colOff>
      <xdr:row>19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513EF-5E79-44DA-98D6-6B1856CF5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714375</xdr:colOff>
      <xdr:row>4</xdr:row>
      <xdr:rowOff>57150</xdr:rowOff>
    </xdr:from>
    <xdr:to>
      <xdr:col>35</xdr:col>
      <xdr:colOff>38100</xdr:colOff>
      <xdr:row>20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9804E3-56A7-4ECF-929F-381D0B7FF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38100</xdr:colOff>
      <xdr:row>4</xdr:row>
      <xdr:rowOff>28574</xdr:rowOff>
    </xdr:from>
    <xdr:to>
      <xdr:col>47</xdr:col>
      <xdr:colOff>609600</xdr:colOff>
      <xdr:row>20</xdr:row>
      <xdr:rowOff>76199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1E3F39-B06E-42B0-872A-8061790FF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474104</xdr:colOff>
      <xdr:row>4</xdr:row>
      <xdr:rowOff>47625</xdr:rowOff>
    </xdr:from>
    <xdr:to>
      <xdr:col>61</xdr:col>
      <xdr:colOff>76199</xdr:colOff>
      <xdr:row>20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323F9DC-4FD6-4C77-9A79-D7E799E39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84043</xdr:colOff>
      <xdr:row>23</xdr:row>
      <xdr:rowOff>100853</xdr:rowOff>
    </xdr:from>
    <xdr:to>
      <xdr:col>60</xdr:col>
      <xdr:colOff>571500</xdr:colOff>
      <xdr:row>48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CF1344E-78C4-4345-8535-2CF96219A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207818</xdr:colOff>
      <xdr:row>56</xdr:row>
      <xdr:rowOff>86591</xdr:rowOff>
    </xdr:from>
    <xdr:to>
      <xdr:col>60</xdr:col>
      <xdr:colOff>547687</xdr:colOff>
      <xdr:row>90</xdr:row>
      <xdr:rowOff>143691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8837DC-8A41-4731-8F91-A09CFAE4F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98</xdr:row>
      <xdr:rowOff>142875</xdr:rowOff>
    </xdr:from>
    <xdr:to>
      <xdr:col>60</xdr:col>
      <xdr:colOff>571500</xdr:colOff>
      <xdr:row>125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A80BD15-1AFF-4E54-8967-5E7D9765C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135</xdr:row>
      <xdr:rowOff>0</xdr:rowOff>
    </xdr:from>
    <xdr:to>
      <xdr:col>61</xdr:col>
      <xdr:colOff>95250</xdr:colOff>
      <xdr:row>174</xdr:row>
      <xdr:rowOff>144236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AFD40F7-DD41-4348-8833-155013C0C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185</xdr:row>
      <xdr:rowOff>0</xdr:rowOff>
    </xdr:from>
    <xdr:to>
      <xdr:col>61</xdr:col>
      <xdr:colOff>285750</xdr:colOff>
      <xdr:row>224</xdr:row>
      <xdr:rowOff>144236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01E2A33-21D1-4547-805D-E38122807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236</xdr:row>
      <xdr:rowOff>0</xdr:rowOff>
    </xdr:from>
    <xdr:to>
      <xdr:col>61</xdr:col>
      <xdr:colOff>381000</xdr:colOff>
      <xdr:row>275</xdr:row>
      <xdr:rowOff>144236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8357614-83DD-4525-AC5C-78AA22B91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</xdr:colOff>
      <xdr:row>287</xdr:row>
      <xdr:rowOff>0</xdr:rowOff>
    </xdr:from>
    <xdr:to>
      <xdr:col>61</xdr:col>
      <xdr:colOff>285751</xdr:colOff>
      <xdr:row>326</xdr:row>
      <xdr:rowOff>144236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CE3D723-7ED2-4708-A956-A06491717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</xdr:colOff>
      <xdr:row>337</xdr:row>
      <xdr:rowOff>0</xdr:rowOff>
    </xdr:from>
    <xdr:to>
      <xdr:col>61</xdr:col>
      <xdr:colOff>190501</xdr:colOff>
      <xdr:row>376</xdr:row>
      <xdr:rowOff>40822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299EC40-AF25-4393-B840-A693D9EF0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385</xdr:row>
      <xdr:rowOff>0</xdr:rowOff>
    </xdr:from>
    <xdr:to>
      <xdr:col>61</xdr:col>
      <xdr:colOff>190500</xdr:colOff>
      <xdr:row>424</xdr:row>
      <xdr:rowOff>144236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614F655-916B-4B58-9A67-3C6F35231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434</xdr:row>
      <xdr:rowOff>0</xdr:rowOff>
    </xdr:from>
    <xdr:to>
      <xdr:col>61</xdr:col>
      <xdr:colOff>285750</xdr:colOff>
      <xdr:row>473</xdr:row>
      <xdr:rowOff>144236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D21FEEF-D596-4FC8-A608-60961B25B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</xdr:colOff>
      <xdr:row>485</xdr:row>
      <xdr:rowOff>0</xdr:rowOff>
    </xdr:from>
    <xdr:to>
      <xdr:col>62</xdr:col>
      <xdr:colOff>1</xdr:colOff>
      <xdr:row>528</xdr:row>
      <xdr:rowOff>122465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99B0730-192E-4FAF-9E40-8C0914032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539</xdr:row>
      <xdr:rowOff>95250</xdr:rowOff>
    </xdr:from>
    <xdr:to>
      <xdr:col>61</xdr:col>
      <xdr:colOff>381000</xdr:colOff>
      <xdr:row>581</xdr:row>
      <xdr:rowOff>136072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0DB8D4D-8973-496D-91F9-FF2765B16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1</xdr:colOff>
      <xdr:row>640</xdr:row>
      <xdr:rowOff>95250</xdr:rowOff>
    </xdr:from>
    <xdr:to>
      <xdr:col>62</xdr:col>
      <xdr:colOff>95250</xdr:colOff>
      <xdr:row>680</xdr:row>
      <xdr:rowOff>48986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23BCC8C-3DC4-4B2C-AF5F-A8DD2A5E3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</xdr:colOff>
      <xdr:row>691</xdr:row>
      <xdr:rowOff>0</xdr:rowOff>
    </xdr:from>
    <xdr:to>
      <xdr:col>61</xdr:col>
      <xdr:colOff>476250</xdr:colOff>
      <xdr:row>734</xdr:row>
      <xdr:rowOff>122465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F079D6D9-1883-4E5F-903A-4EBF9EA79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</xdr:colOff>
      <xdr:row>744</xdr:row>
      <xdr:rowOff>0</xdr:rowOff>
    </xdr:from>
    <xdr:to>
      <xdr:col>62</xdr:col>
      <xdr:colOff>95251</xdr:colOff>
      <xdr:row>785</xdr:row>
      <xdr:rowOff>176893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95E88AA-1EC8-4F24-AC6A-80521E75E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</xdr:colOff>
      <xdr:row>799</xdr:row>
      <xdr:rowOff>0</xdr:rowOff>
    </xdr:from>
    <xdr:to>
      <xdr:col>62</xdr:col>
      <xdr:colOff>0</xdr:colOff>
      <xdr:row>838</xdr:row>
      <xdr:rowOff>144236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FD6D623-0132-4269-A795-3FE80BB7D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849</xdr:row>
      <xdr:rowOff>0</xdr:rowOff>
    </xdr:from>
    <xdr:to>
      <xdr:col>62</xdr:col>
      <xdr:colOff>381000</xdr:colOff>
      <xdr:row>888</xdr:row>
      <xdr:rowOff>144236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31815E7-24C0-4D2D-9E98-00E20663E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</xdr:colOff>
      <xdr:row>899</xdr:row>
      <xdr:rowOff>0</xdr:rowOff>
    </xdr:from>
    <xdr:to>
      <xdr:col>63</xdr:col>
      <xdr:colOff>95251</xdr:colOff>
      <xdr:row>938</xdr:row>
      <xdr:rowOff>144236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085EFA0-7680-4977-80C8-F1B0FC8E6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591</xdr:row>
      <xdr:rowOff>0</xdr:rowOff>
    </xdr:from>
    <xdr:to>
      <xdr:col>61</xdr:col>
      <xdr:colOff>381000</xdr:colOff>
      <xdr:row>630</xdr:row>
      <xdr:rowOff>144236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7A595BFD-2745-49AB-BB5E-A1AB1956E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NANCE%20INVENTORY%20REPORTS,MONTHLY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9%20TekComm%20PD%20Top%20Level%20Matrix%20and%20Bowle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alary%20Planning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honda.walker/Library/Caches/TemporaryItems/Outlook%20Temp/2000PD-White-NOV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sterBowSh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icheun/Documents/~Strategic%20Deployment%20from%20shared%20drive/Strategic%20Deployment%202016/Totally%20Revised/MasterBowSht%202001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2000PD-White-NOV00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psi-DEC-11-17-03%206%25%20DEC%206%25%20JAN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01lwta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dECEMBEr%20SQDC%20Board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armdel1.xlw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CHANGEOVER%20CHART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MPT%20SOP_after%20Nov14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si-DEC-11-17-03%206%25%20DEC%206%25%20JA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ster%20PD%20Templat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9%20TekComm%20PD%20Top%20Level%20Matrix%20and%20Bowler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ECEMBEr%20SQDC%20Board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RecoveredExternalLink1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delsesrapport%202003%20DAT%2009-feb-200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ipping%20data%20by%20country_MM_updated%20by%20K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0075_UK_BSRecons_2005-1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67_NL_BS%20Reconciliation_2005-1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pectator%20Model%202007%20(20060828)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Master-History-Funnel-DHR-NM5-confidencedata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eadcoun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icheun/Documents/~Strategic%20Deployment%20from%20shared%20drive/Strategic%20Deployment%202016/Totally%20Revised/20090312-pipeline6mos-gita-final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Desktop/FinancialSummary_2004M06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ncpdju~1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n1\finance\Business%20Model%20$\Current%20Model\Revenue%20Model(StreetFcst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Sin1/finance/Business%20Model%20$/Current%20Model/Revenue%20Model(StreetFcst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ncpdju~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EM_Formats_U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eric.carlson\My%20Documents\Jasper%20Systems\Budgeting%20and%20Planning\2006\Template%2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sy.hildebrandt/Desktop/Slingshot%20Folder/03.31.2015%20Stuff/Worksheet%20in%20(C)%208110%20Net%20Revenues%20Leadsheet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ric/AppData/Roaming/Microsoft/Excel/Sales%20forecast%208%2027%2010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fit%20Split%20model%20v%206_Paypal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RecoveredExternalLink4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kype%20Com%202005%20Bilsoc%2030.09.2005%20V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k%20fee%20forecasting%20model%20Jul%2020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95TOTMFG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xSAPtemp579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IP%20Diagnostics%20Fcst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NAL%20Zooropa%20PPA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llar%20Master%20-%20New%20Rollup%20as%20of%20Nov%2020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CountermeasureASOOB10-00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90217-History-Funnel-DHR-NM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yout_Schedule_Final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nnoliv/Desktop/Business%20Operations/Cost%20of%20Sales/COGS%20Working%20Model%208.21.2017.xlsm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_95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Inventory%20Countermeasure%20-%20200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0420%20Opening%20BS_JE_Posted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icheun/Documents/~Strategic%20Deployment%20from%20shared%20drive/Strategic%20Deployment%202016/Totally%20Revised/FLD%20Fcst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Stats200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Desktop/Sales%20Comp/Cheap%20Stock%20Q2-02%20(FINAL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Application%20Support/Microsoft/Office/Office%202011%20AutoRecovery/Cheap%20Stk%20Future%20Chge%2012-01v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P%20Loan%20amortization%20schedule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Sin1/finance/Business%20Model%20$/Current%20Model/Business%20Mode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n1\finance\Business%20Model%20$\Current%20Model\Business%20Model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xSAPtemp149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shboard%20-%202004-06-26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501FCST_3500Margin_An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honda.walker/Library/Caches/TemporaryItems/Outlook%20Temp/07Plan_Manufacturing_Berlin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vipate/Desktop/2017%20Revenue%20(Fiscal%20Year)/Feb/Feb%20-%20Copy/Splits/Revenue%20Forecast%203.13%20-%20ANZ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New%20Master%20Forecasting%20Model_2-26-03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508%20VPL%20IS%20Fcst%20Variance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n\finance\Documents%20and%20Settings\staylor\My%20Documents\05.05.04%20Mode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Sin/finance/Documents%20and%20Settings/staylor/My%20Documents/05.05.04%20Model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Discounts%20&amp;%20Channel%20&amp;%20OCOS%20Model_3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Application%20Support/Microsoft/Office/Office%202011%20AutoRecovery/US%20Weekly%20Scorecard_012602LV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Active%20Buyer-Seller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Desktop/Sales%20Comp/Q3%20Target_Pillar_DE_incl_Allocation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MZN%20Current%20Model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%20Pre%20POR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Desktop/qryWJS_Excel_Dum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unctions%20Mid%20Q%20Forecast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2%20MktgExp%20Q3%20targets%20recon%20to%20FPA%2007090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FY05KeyMea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k%20fee%20forecasting%20model%20Ju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model%20032202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MDO-MarginSimulation807_CY2008_update%202008Feb05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Mapping_Table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FY04HeadcountReportingAP411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PD%20Worksheet_RevD2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4%20Pivot%20-%20December%202014_JO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sy.hildebrandt/Desktop/Slingshot%20Folder/03.31.2015%20Stuff/Worksheet%20in%20(C)%205611%20Property%20Combined%20Leadsheet%20PY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ay%20Tax%20Payments07%2016%2010%20to%2007%2029%201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BLANK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95TOTMFG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W2105%20Business%20Unit%20P&amp;L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SM_GPRS_Monitor_config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sy.hildebrandt/Desktop/Slingshot%20Folder/03.31.2015%20Stuff/Worksheet%20in%205611%20PPE%20Combined%20Leadsheet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mza.dridi/AppData/Local/Microsoft/Windows/Temporary%20Internet%20Files/Content.Outlook/EV0YMAVC/Model%20-%203.1%20with%20May%20Updates%205.30.201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items_webprice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cklogTrend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copes%20Fcst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xSAPtemp684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Intercompany%20Trend%202001%20-%202002Ver2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Desktop/1499v02_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COS_Plan07_draft3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VPL%20Summary%20-%20by%20CC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iichi%20Naka%20-%20Japan%20CC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thomas/Library/Caches/TemporaryItems/Outlook%20Temp/Berlin%20Fcst_106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hangir.mohammed/Library/Caches/TemporaryItems/Outlook%20Temp/10OCTpd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tyn.etherington/AppData/Local/Microsoft/Windows/Temporary%20Internet%20Files/Content.Outlook/AHA0WHIV/Mfg%20Trend%20and%20Graph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05.20.14%20MBR%20Sales%20Fcst%20-%20Total%20Americas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sy.hildebrandt/Desktop/Slingshot%20Folder/03.31.2015%20Stuff/Worksheet%20in%20(C)%205613%20Property%20Combined%20Leadsheet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1\Jasper%20Shared\Sales\Craig\Pricing%20models\Consol%20Upload%20Template%20new%20Example%20v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fs1/Jasper%20Shared/Sales/Craig/Pricing%20models/Consol%20Upload%20Template%20new%20Example%20v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gada/Documents/Sub%20Forecast/Copy%20of%20Capacity%20-%20191M%20Model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gada/Documents/Sub%20Forecast/Copy%20of%202017_2022%20ACTIVE%20DEVICES%20CC%20OEMs%20(5YP17_9+3view)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siddiq/Downloads/DF%20Forecast_internal%20for%20Jasper_incl%20all%20traffic%20usage_PoR_Aug18Forecast_mid2022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gada/Documents/D&amp;F%20Charts%20Master%20sheet/Actual%20vs%20Forecast%20v2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gada/Documents/D&amp;F%20Charts%20Master%20sheet/Copy%20of%20DF%20Forecast_updated%20with%2025kbps_model+FOTA_no%20links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WE_Capacity_Planning_for_mDNS_APN-DNS_CALEA_AAA_POD1_Sep17-Jul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 summary"/>
      <sheetName val="summary"/>
      <sheetName val="JULY summary"/>
      <sheetName val="JUN summary"/>
      <sheetName val="MAY summary"/>
      <sheetName val="APR summary"/>
      <sheetName val="MAR summary"/>
      <sheetName val="JAN summary"/>
      <sheetName val="Sept Graph"/>
      <sheetName val="JULY Graph"/>
      <sheetName val="JUN Graph"/>
      <sheetName val="MAY Graph"/>
      <sheetName val="APR Graph"/>
      <sheetName val="MAR Graph"/>
      <sheetName val="FEB Graph"/>
      <sheetName val="JAN Graph"/>
      <sheetName val="Eng $izedRoadmap"/>
      <sheetName val="Sheet6"/>
      <sheetName val="Cntmrs-Recruit"/>
      <sheetName val="PCRF per DC"/>
    </sheetNames>
    <sheetDataSet>
      <sheetData sheetId="0" refreshError="1">
        <row r="1">
          <cell r="A1" t="str">
            <v>HACH COMPANY</v>
          </cell>
        </row>
        <row r="2">
          <cell r="A2" t="str">
            <v>INVENTORY REPORT</v>
          </cell>
        </row>
        <row r="3">
          <cell r="A3" t="str">
            <v>February 23, 2001</v>
          </cell>
        </row>
        <row r="5">
          <cell r="D5" t="str">
            <v>CURRENT MONTH</v>
          </cell>
          <cell r="F5" t="str">
            <v>% CHANGE FROM</v>
          </cell>
          <cell r="H5" t="str">
            <v>% CHANGE FROM</v>
          </cell>
        </row>
        <row r="6">
          <cell r="B6" t="str">
            <v>December 31, 2000</v>
          </cell>
          <cell r="D6" t="str">
            <v>February 23, 2001</v>
          </cell>
          <cell r="F6" t="str">
            <v>December 31, 2000</v>
          </cell>
          <cell r="H6" t="str">
            <v>PRIOR MONTH</v>
          </cell>
        </row>
        <row r="7">
          <cell r="A7" t="str">
            <v>OPERATIONS INVENTORY:</v>
          </cell>
        </row>
        <row r="9">
          <cell r="A9" t="str">
            <v>CHEMICAL</v>
          </cell>
        </row>
        <row r="10">
          <cell r="A10" t="str">
            <v>RAW MATERIAL</v>
          </cell>
          <cell r="B10">
            <v>1766</v>
          </cell>
          <cell r="D10">
            <v>1666</v>
          </cell>
          <cell r="F10">
            <v>-5.6625141562853906E-2</v>
          </cell>
          <cell r="H10">
            <v>2.7127003699136867E-2</v>
          </cell>
        </row>
        <row r="11">
          <cell r="A11" t="str">
            <v>WORK IN PROCESS</v>
          </cell>
          <cell r="B11">
            <v>101</v>
          </cell>
          <cell r="D11">
            <v>28</v>
          </cell>
          <cell r="F11">
            <v>-0.72277227722772275</v>
          </cell>
          <cell r="H11">
            <v>-6.6666666666666666E-2</v>
          </cell>
        </row>
        <row r="12">
          <cell r="A12" t="str">
            <v>VARIANCES &amp; OTHER</v>
          </cell>
          <cell r="B12">
            <v>0</v>
          </cell>
          <cell r="D12">
            <v>-112</v>
          </cell>
          <cell r="F12">
            <v>0</v>
          </cell>
          <cell r="H12">
            <v>2.0270270270270272</v>
          </cell>
        </row>
        <row r="13">
          <cell r="A13" t="str">
            <v>SEMI-FINISHED GOODS</v>
          </cell>
          <cell r="B13">
            <v>713</v>
          </cell>
          <cell r="D13">
            <v>663</v>
          </cell>
          <cell r="F13">
            <v>-7.0126227208976155E-2</v>
          </cell>
          <cell r="H13">
            <v>9.1324200913242004E-3</v>
          </cell>
        </row>
        <row r="14">
          <cell r="A14" t="str">
            <v>FINISHED GOODS</v>
          </cell>
          <cell r="B14">
            <v>2344</v>
          </cell>
          <cell r="D14">
            <v>2238</v>
          </cell>
          <cell r="F14">
            <v>-4.5221843003412969E-2</v>
          </cell>
          <cell r="H14">
            <v>-2.5685676969960818E-2</v>
          </cell>
        </row>
        <row r="15">
          <cell r="E15" t="str">
            <v xml:space="preserve">    </v>
          </cell>
        </row>
        <row r="16">
          <cell r="A16" t="str">
            <v>TOTAL CHEMICAL</v>
          </cell>
          <cell r="B16">
            <v>4924</v>
          </cell>
          <cell r="D16">
            <v>4483</v>
          </cell>
          <cell r="F16">
            <v>-8.9561332250203088E-2</v>
          </cell>
          <cell r="H16">
            <v>-1.8822499452834318E-2</v>
          </cell>
        </row>
        <row r="18">
          <cell r="A18" t="str">
            <v>ELECTRONIC</v>
          </cell>
        </row>
        <row r="19">
          <cell r="A19" t="str">
            <v>RAW MATERIAL</v>
          </cell>
          <cell r="B19">
            <v>10046</v>
          </cell>
          <cell r="D19">
            <v>8686</v>
          </cell>
          <cell r="F19">
            <v>-0.13537726458291857</v>
          </cell>
          <cell r="H19">
            <v>-3.9424937793751731E-2</v>
          </cell>
        </row>
        <row r="20">
          <cell r="A20" t="str">
            <v>WORK IN PROCESS</v>
          </cell>
          <cell r="B20">
            <v>155</v>
          </cell>
          <cell r="D20">
            <v>335</v>
          </cell>
          <cell r="F20">
            <v>1.1612903225806452</v>
          </cell>
          <cell r="H20">
            <v>9.0361445783132526E-3</v>
          </cell>
        </row>
        <row r="21">
          <cell r="A21" t="str">
            <v>VARIANCES &amp; OTHER</v>
          </cell>
          <cell r="B21">
            <v>0</v>
          </cell>
          <cell r="D21">
            <v>-246</v>
          </cell>
          <cell r="F21">
            <v>0</v>
          </cell>
          <cell r="H21">
            <v>1.4356435643564356</v>
          </cell>
        </row>
        <row r="22">
          <cell r="A22" t="str">
            <v>SEMI-FINISHED GOODS</v>
          </cell>
          <cell r="B22">
            <v>1183</v>
          </cell>
          <cell r="D22">
            <v>1364</v>
          </cell>
          <cell r="F22">
            <v>0.15300084530853761</v>
          </cell>
          <cell r="H22">
            <v>-2.4320457796852647E-2</v>
          </cell>
        </row>
        <row r="23">
          <cell r="A23" t="str">
            <v>FINISHED GOODS</v>
          </cell>
          <cell r="B23">
            <v>2286</v>
          </cell>
          <cell r="D23">
            <v>2649</v>
          </cell>
          <cell r="F23">
            <v>0.15879265091863518</v>
          </cell>
          <cell r="H23">
            <v>-4.5061283345349673E-2</v>
          </cell>
        </row>
        <row r="24">
          <cell r="A24" t="str">
            <v>PANELS &amp; SYSTEMS</v>
          </cell>
          <cell r="B24">
            <v>0</v>
          </cell>
          <cell r="D24">
            <v>1</v>
          </cell>
          <cell r="F24">
            <v>0</v>
          </cell>
          <cell r="H24">
            <v>-0.875</v>
          </cell>
        </row>
        <row r="26">
          <cell r="A26" t="str">
            <v>TOTAL ELECTRONIC</v>
          </cell>
          <cell r="B26">
            <v>13670</v>
          </cell>
          <cell r="D26">
            <v>12789</v>
          </cell>
          <cell r="F26">
            <v>-6.4447695683979511E-2</v>
          </cell>
          <cell r="H26">
            <v>-4.9392351432712679E-2</v>
          </cell>
        </row>
        <row r="28">
          <cell r="A28" t="str">
            <v>LOVELAND NEW PROD INV</v>
          </cell>
          <cell r="B28">
            <v>1404</v>
          </cell>
          <cell r="D28">
            <v>1741</v>
          </cell>
          <cell r="F28">
            <v>0.24002849002849003</v>
          </cell>
          <cell r="H28">
            <v>-5.9427336574824421E-2</v>
          </cell>
        </row>
        <row r="30">
          <cell r="A30" t="str">
            <v>PLASTICS</v>
          </cell>
        </row>
        <row r="31">
          <cell r="A31" t="str">
            <v>RAW MATERIAL</v>
          </cell>
          <cell r="B31">
            <v>237</v>
          </cell>
          <cell r="D31">
            <v>224</v>
          </cell>
          <cell r="F31">
            <v>-5.4852320675105488E-2</v>
          </cell>
          <cell r="H31">
            <v>-0.10756972111553785</v>
          </cell>
        </row>
        <row r="32">
          <cell r="A32" t="str">
            <v>WORK IN PROCESS</v>
          </cell>
          <cell r="B32">
            <v>31</v>
          </cell>
          <cell r="D32">
            <v>10</v>
          </cell>
          <cell r="F32">
            <v>-0.67741935483870963</v>
          </cell>
          <cell r="H32">
            <v>0</v>
          </cell>
        </row>
        <row r="33">
          <cell r="A33" t="str">
            <v>VARIANCES &amp; OTHER</v>
          </cell>
          <cell r="B33">
            <v>0</v>
          </cell>
          <cell r="D33">
            <v>1</v>
          </cell>
          <cell r="F33">
            <v>0</v>
          </cell>
          <cell r="H33">
            <v>-2</v>
          </cell>
        </row>
        <row r="34">
          <cell r="A34" t="str">
            <v>SEMI-FINISHED GOODS</v>
          </cell>
          <cell r="B34">
            <v>357</v>
          </cell>
          <cell r="D34">
            <v>300</v>
          </cell>
          <cell r="F34">
            <v>-0.15966386554621848</v>
          </cell>
          <cell r="H34">
            <v>-9.3655589123867067E-2</v>
          </cell>
        </row>
        <row r="35">
          <cell r="A35" t="str">
            <v>FINISHED GOODS</v>
          </cell>
          <cell r="B35">
            <v>2</v>
          </cell>
          <cell r="D35">
            <v>4</v>
          </cell>
          <cell r="F35">
            <v>1</v>
          </cell>
          <cell r="H35">
            <v>0</v>
          </cell>
        </row>
        <row r="37">
          <cell r="A37" t="str">
            <v>TOTAL PLASTICS</v>
          </cell>
          <cell r="B37">
            <v>627</v>
          </cell>
          <cell r="D37">
            <v>539</v>
          </cell>
          <cell r="F37">
            <v>-0.14035087719298245</v>
          </cell>
          <cell r="H37">
            <v>-9.4117647058823528E-2</v>
          </cell>
        </row>
        <row r="39">
          <cell r="A39" t="str">
            <v>TOTAL RESALE</v>
          </cell>
          <cell r="B39">
            <v>776</v>
          </cell>
          <cell r="D39">
            <v>890</v>
          </cell>
          <cell r="F39">
            <v>0.14690721649484537</v>
          </cell>
          <cell r="H39">
            <v>6.7873303167420816E-3</v>
          </cell>
        </row>
        <row r="41">
          <cell r="A41" t="str">
            <v>TOTAL OPERATIONS INVENTORY</v>
          </cell>
          <cell r="B41">
            <v>21401</v>
          </cell>
          <cell r="D41">
            <v>20442</v>
          </cell>
          <cell r="F41">
            <v>-4.4810990140647634E-2</v>
          </cell>
          <cell r="H41">
            <v>-4.2641376887952227E-2</v>
          </cell>
        </row>
        <row r="44">
          <cell r="A44" t="str">
            <v>SERVICE DEPARTMENT</v>
          </cell>
        </row>
        <row r="45">
          <cell r="A45" t="str">
            <v>AMES SERVICE STOCK</v>
          </cell>
          <cell r="B45">
            <v>343</v>
          </cell>
          <cell r="D45">
            <v>399</v>
          </cell>
          <cell r="F45">
            <v>0.16326530612244897</v>
          </cell>
          <cell r="H45">
            <v>7.5471698113207544E-2</v>
          </cell>
        </row>
        <row r="46">
          <cell r="A46" t="str">
            <v>LOVELAND SERVICE STOCK</v>
          </cell>
          <cell r="B46">
            <v>185</v>
          </cell>
          <cell r="D46">
            <v>309</v>
          </cell>
          <cell r="F46">
            <v>0.67027027027027031</v>
          </cell>
          <cell r="H46">
            <v>0.23107569721115537</v>
          </cell>
        </row>
        <row r="47">
          <cell r="A47" t="str">
            <v>REGIONAL SERVICE</v>
          </cell>
          <cell r="B47">
            <v>727</v>
          </cell>
          <cell r="D47">
            <v>751</v>
          </cell>
          <cell r="F47">
            <v>3.3012379642365884E-2</v>
          </cell>
          <cell r="H47">
            <v>2.4556616643929059E-2</v>
          </cell>
        </row>
        <row r="49">
          <cell r="A49" t="str">
            <v>TOTAL SERVICE INVENTORY</v>
          </cell>
          <cell r="B49">
            <v>1255</v>
          </cell>
          <cell r="D49">
            <v>1459</v>
          </cell>
          <cell r="F49">
            <v>0.16254980079681275</v>
          </cell>
          <cell r="H49">
            <v>7.6752767527675278E-2</v>
          </cell>
        </row>
        <row r="53">
          <cell r="A53" t="str">
            <v>MARKETING SHOW, SALES, AND OTHER:</v>
          </cell>
        </row>
        <row r="54">
          <cell r="A54" t="str">
            <v>SHOW INVENTORY &amp; DISPLAY ROOMS</v>
          </cell>
          <cell r="B54">
            <v>217</v>
          </cell>
          <cell r="D54">
            <v>207</v>
          </cell>
          <cell r="F54">
            <v>-4.6082949308755762E-2</v>
          </cell>
          <cell r="H54">
            <v>-3.2710280373831772E-2</v>
          </cell>
        </row>
        <row r="55">
          <cell r="A55" t="str">
            <v>REGIONAL DEMOS</v>
          </cell>
          <cell r="B55">
            <v>575</v>
          </cell>
          <cell r="D55">
            <v>721</v>
          </cell>
          <cell r="F55">
            <v>0.25391304347826088</v>
          </cell>
          <cell r="H55">
            <v>0.20770519262981574</v>
          </cell>
        </row>
        <row r="56">
          <cell r="A56" t="str">
            <v>TRAINING - LOVELAND</v>
          </cell>
          <cell r="B56">
            <v>194</v>
          </cell>
          <cell r="D56">
            <v>197</v>
          </cell>
          <cell r="F56">
            <v>1.5463917525773196E-2</v>
          </cell>
          <cell r="H56">
            <v>1.5463917525773196E-2</v>
          </cell>
        </row>
        <row r="57">
          <cell r="A57" t="str">
            <v>MISCELLANEOUS</v>
          </cell>
          <cell r="B57">
            <v>0</v>
          </cell>
          <cell r="D57">
            <v>0</v>
          </cell>
          <cell r="F57">
            <v>0</v>
          </cell>
          <cell r="H57">
            <v>0</v>
          </cell>
        </row>
        <row r="58">
          <cell r="A58" t="str">
            <v>FREIGHT ON PURCHASED INVENTORY</v>
          </cell>
          <cell r="B58">
            <v>0</v>
          </cell>
          <cell r="D58">
            <v>0</v>
          </cell>
          <cell r="F58">
            <v>0</v>
          </cell>
          <cell r="H58">
            <v>0</v>
          </cell>
        </row>
        <row r="60">
          <cell r="A60" t="str">
            <v>TOTAL MARKETING AND OTHER</v>
          </cell>
          <cell r="B60">
            <v>986</v>
          </cell>
          <cell r="D60">
            <v>1125</v>
          </cell>
          <cell r="F60">
            <v>0.14097363083164299</v>
          </cell>
          <cell r="H60">
            <v>0.11940298507462686</v>
          </cell>
        </row>
        <row r="63">
          <cell r="A63" t="str">
            <v>BEFORE RESERVES</v>
          </cell>
          <cell r="B63">
            <v>23642</v>
          </cell>
          <cell r="D63">
            <v>23026</v>
          </cell>
          <cell r="E63" t="str">
            <v xml:space="preserve"> </v>
          </cell>
          <cell r="F63">
            <v>-2.6055325268589797E-2</v>
          </cell>
          <cell r="H63">
            <v>-2.8950975224037955E-2</v>
          </cell>
        </row>
        <row r="66">
          <cell r="A66" t="str">
            <v>INVENTORY RESERVES</v>
          </cell>
        </row>
        <row r="68">
          <cell r="A68" t="str">
            <v>SHRINK &amp; OBSOLESCENCE</v>
          </cell>
          <cell r="B68">
            <v>-2463</v>
          </cell>
          <cell r="D68">
            <v>-2497</v>
          </cell>
          <cell r="F68">
            <v>1.3804303694681283E-2</v>
          </cell>
          <cell r="H68">
            <v>2.4200164068908941E-2</v>
          </cell>
        </row>
        <row r="69">
          <cell r="A69" t="str">
            <v>LIFO RESERVES</v>
          </cell>
          <cell r="B69">
            <v>-2866</v>
          </cell>
          <cell r="D69">
            <v>-2882</v>
          </cell>
          <cell r="F69">
            <v>5.5826936496859731E-3</v>
          </cell>
          <cell r="H69">
            <v>2.7835768963117608E-3</v>
          </cell>
        </row>
        <row r="71">
          <cell r="A71" t="str">
            <v>TOTAL RESERVES</v>
          </cell>
          <cell r="B71">
            <v>-5329</v>
          </cell>
          <cell r="D71">
            <v>-5379</v>
          </cell>
          <cell r="F71">
            <v>9.382623381497467E-3</v>
          </cell>
          <cell r="H71">
            <v>1.2612951807228916E-2</v>
          </cell>
        </row>
        <row r="74">
          <cell r="A74" t="str">
            <v>HACH COMPANY NET</v>
          </cell>
          <cell r="B74">
            <v>18313</v>
          </cell>
          <cell r="D74">
            <v>17647</v>
          </cell>
          <cell r="F74">
            <v>-3.6367607710369683E-2</v>
          </cell>
          <cell r="H74">
            <v>-4.0949974185484093E-2</v>
          </cell>
        </row>
        <row r="77">
          <cell r="A77" t="str">
            <v>TOTAL CURRENT ADJUSTMENTS</v>
          </cell>
          <cell r="B77">
            <v>0</v>
          </cell>
          <cell r="D77">
            <v>-2</v>
          </cell>
          <cell r="F77">
            <v>0</v>
          </cell>
          <cell r="H77">
            <v>-0.96969696969696972</v>
          </cell>
        </row>
        <row r="80">
          <cell r="A80" t="str">
            <v>NET HACH INVENTORY AT CURRENT</v>
          </cell>
          <cell r="B80">
            <v>18313</v>
          </cell>
          <cell r="D80">
            <v>17645</v>
          </cell>
          <cell r="F80">
            <v>-3.647681974553596E-2</v>
          </cell>
          <cell r="H80">
            <v>-3.7606697755597371E-2</v>
          </cell>
        </row>
        <row r="83">
          <cell r="A83" t="str">
            <v>ETS, NET OF RESERVES</v>
          </cell>
          <cell r="B83">
            <v>1190</v>
          </cell>
          <cell r="D83">
            <v>1059</v>
          </cell>
          <cell r="F83">
            <v>-0.11008403361344538</v>
          </cell>
          <cell r="H83">
            <v>-0.11528822055137844</v>
          </cell>
        </row>
        <row r="84">
          <cell r="A84" t="str">
            <v>HACH CANADA</v>
          </cell>
          <cell r="B84">
            <v>125</v>
          </cell>
          <cell r="D84">
            <v>120</v>
          </cell>
          <cell r="F84">
            <v>-0.04</v>
          </cell>
          <cell r="H84">
            <v>8.4033613445378148E-3</v>
          </cell>
        </row>
        <row r="85">
          <cell r="A85" t="str">
            <v>HACH ASTRO</v>
          </cell>
          <cell r="D85">
            <v>974</v>
          </cell>
          <cell r="F85">
            <v>0</v>
          </cell>
          <cell r="H85">
            <v>0</v>
          </cell>
        </row>
        <row r="86">
          <cell r="A86" t="str">
            <v>HACH LACHAT</v>
          </cell>
          <cell r="D86">
            <v>1067</v>
          </cell>
          <cell r="F86">
            <v>0</v>
          </cell>
          <cell r="H86">
            <v>0</v>
          </cell>
        </row>
        <row r="89">
          <cell r="A89" t="str">
            <v>TOTAL CONSOLIDATED INVENTORY</v>
          </cell>
          <cell r="B89">
            <v>19628</v>
          </cell>
          <cell r="D89">
            <v>20865</v>
          </cell>
          <cell r="F89">
            <v>6.3022213164866517E-2</v>
          </cell>
          <cell r="H89">
            <v>-3.8102482539243483E-2</v>
          </cell>
        </row>
        <row r="93">
          <cell r="A93" t="str">
            <v>NUMBER OF INVENTORY TURNS**</v>
          </cell>
        </row>
        <row r="94">
          <cell r="A94" t="str">
            <v>Chemical</v>
          </cell>
          <cell r="B94">
            <v>3.75</v>
          </cell>
          <cell r="D94">
            <v>3.9086343302152877</v>
          </cell>
        </row>
        <row r="95">
          <cell r="A95" t="str">
            <v>Electronic</v>
          </cell>
          <cell r="B95">
            <v>2.82</v>
          </cell>
          <cell r="D95">
            <v>3.3098185681592955</v>
          </cell>
        </row>
        <row r="96">
          <cell r="A96" t="str">
            <v>Resale</v>
          </cell>
          <cell r="B96">
            <v>4.03</v>
          </cell>
          <cell r="D96">
            <v>3.5660736867615865</v>
          </cell>
        </row>
        <row r="97">
          <cell r="A97" t="str">
            <v>Hach Company</v>
          </cell>
          <cell r="B97">
            <v>3.07</v>
          </cell>
          <cell r="D97">
            <v>2.8146215217580144</v>
          </cell>
        </row>
        <row r="98">
          <cell r="A98" t="str">
            <v>ETS</v>
          </cell>
          <cell r="B98">
            <v>11.29</v>
          </cell>
          <cell r="D98">
            <v>6.2828329484218628</v>
          </cell>
        </row>
        <row r="99">
          <cell r="A99" t="str">
            <v>Hach Consolidated</v>
          </cell>
          <cell r="B99">
            <v>3.77</v>
          </cell>
          <cell r="D99">
            <v>2.9812310523488841</v>
          </cell>
        </row>
        <row r="101">
          <cell r="A101" t="str">
            <v>COST OF CARRYING INVENTORY *</v>
          </cell>
          <cell r="B101">
            <v>188</v>
          </cell>
          <cell r="D101">
            <v>225.02403846153845</v>
          </cell>
        </row>
        <row r="102">
          <cell r="A102" t="str">
            <v>* Inventory carrying costs are calculated using Hach's borrowing rate plus 5% for a total of 11%.</v>
          </cell>
        </row>
        <row r="103">
          <cell r="A103" t="str">
            <v>** The turns calculation has been adjusted to include all cost of sales except Lifo and Service.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Level Matrix"/>
      <sheetName val="Top Level Bowling Chart"/>
      <sheetName val="RCCM OPTIMON"/>
      <sheetName val="RCCM T&amp;O Price Realization"/>
      <sheetName val="RCCM GTM NM "/>
      <sheetName val="RCCM GTM T&amp;O MEA LATIN"/>
      <sheetName val="Rip Replace"/>
      <sheetName val="UPSELL RCCM MAY"/>
      <sheetName val="RCCM Order Ramp (SIP)"/>
      <sheetName val="A"/>
      <sheetName val="Eng $izedRoadmap"/>
      <sheetName val="IncidentsEAP"/>
      <sheetName val="DATA"/>
      <sheetName val="Cntmrs-Recruit"/>
      <sheetName val="ASR5K+FOTA"/>
      <sheetName val="Nationwide ASR5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-2000"/>
      <sheetName val="A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tmrs-Recruit"/>
      <sheetName val="A"/>
      <sheetName val="Actual &amp; Forecast"/>
      <sheetName val="Rates"/>
      <sheetName val="Work hours"/>
      <sheetName val="Matrix"/>
      <sheetName val="Bowler"/>
      <sheetName val="Cntmrs-Turnover"/>
      <sheetName val="Cntmrs-Recruit Time"/>
      <sheetName val="Cntmrs-Chgo Record"/>
      <sheetName val="Cntmrs-FP Record"/>
      <sheetName val="Cntmrs-Chgo Accid"/>
      <sheetName val="Countermeasure Sheet"/>
      <sheetName val="SAL-2000"/>
      <sheetName val="Feuil1"/>
      <sheetName val="Feuil2"/>
      <sheetName val="Feuil3"/>
      <sheetName val="Cntmrs_Recruit"/>
      <sheetName val="Sheet6"/>
      <sheetName val="Control Chart &amp; Data"/>
      <sheetName val="Instructions"/>
      <sheetName val="IncidentsEAP"/>
      <sheetName val="Sheet1"/>
      <sheetName val="2000PD-White-NOV00"/>
      <sheetName val="Macro1"/>
      <sheetName val="Bristol Data"/>
      <sheetName val="dropDn"/>
      <sheetName val="Cleveland Data"/>
      <sheetName val="Goleta Data"/>
      <sheetName val="Richmond Data"/>
      <sheetName val="ALL_BK_LOG"/>
      <sheetName val="Inventory"/>
      <sheetName val="2nd Level Matrix"/>
      <sheetName val="Home"/>
      <sheetName val="LWQJ1"/>
      <sheetName val="FL8X"/>
      <sheetName val="FL1X"/>
      <sheetName val="FL7X"/>
      <sheetName val="Current Month"/>
      <sheetName val="Entity v Plan"/>
      <sheetName val="ROB"/>
      <sheetName val="Input"/>
      <sheetName val="budgets"/>
      <sheetName val="Matrix-Level 3-Gastonia"/>
      <sheetName val="PYR"/>
      <sheetName val="plan"/>
      <sheetName val="2000"/>
      <sheetName val="drop downs"/>
      <sheetName val="Master_Data"/>
      <sheetName val="Cntmrs"/>
      <sheetName val="Details"/>
      <sheetName val="Consolidated Budget Worksheet"/>
      <sheetName val="IS Summary-96"/>
      <sheetName val="Assumptions"/>
      <sheetName val="Ignor this tab"/>
      <sheetName val="D"/>
      <sheetName val="DATA"/>
      <sheetName val="FEB summary"/>
      <sheetName val="//www.mydanaher.com/Documents a"/>
      <sheetName val="Pre-PI"/>
      <sheetName val="Notes"/>
      <sheetName val="CloneSheet"/>
      <sheetName val="New Product"/>
      <sheetName val="AFSC"/>
      <sheetName val="Sheet7"/>
      <sheetName val="src"/>
      <sheetName val="Heat"/>
      <sheetName val="Mirror"/>
      <sheetName val="Plater"/>
      <sheetName val="Vib_BO"/>
      <sheetName val="Monthly Allowances"/>
      <sheetName val="by division"/>
      <sheetName val="072902_NA_Sales_Hist"/>
      <sheetName val="1-30 Consolidated "/>
      <sheetName val="SAFETY"/>
      <sheetName val="2001 Before Capitalization"/>
      <sheetName val="Actuals by Mth"/>
      <sheetName val="Forecast"/>
      <sheetName val="Plan by Mth"/>
      <sheetName val="Actuals YTD-Mth"/>
      <sheetName val="PLan YTD-Mth"/>
      <sheetName val="PLANT COMPLIANC"/>
      <sheetName val="Ames 2001 KPIs"/>
      <sheetName val="AFTRM"/>
      <sheetName val="DIS Equip Aftrm"/>
      <sheetName val="IG Equip Aftrm"/>
      <sheetName val="TP Equip Aftrm"/>
      <sheetName val="EQUIP"/>
      <sheetName val="P&amp;L"/>
      <sheetName val="Sheet3"/>
      <sheetName val="Sheet2"/>
      <sheetName val="Index"/>
      <sheetName val="Initiation"/>
      <sheetName val="ref"/>
      <sheetName val="Example Var report"/>
      <sheetName val="21-CC Bridge Service"/>
      <sheetName val="Admin"/>
      <sheetName val="COS"/>
      <sheetName val="D201"/>
      <sheetName val="Tech Supp"/>
      <sheetName val="D225"/>
      <sheetName val="D232"/>
      <sheetName val="D240"/>
      <sheetName val="D242"/>
      <sheetName val="Stores"/>
      <sheetName val="Service"/>
      <sheetName val="D253"/>
      <sheetName val="D254"/>
      <sheetName val="D261"/>
      <sheetName val="D262"/>
      <sheetName val="D270"/>
      <sheetName val="VR Inst"/>
      <sheetName val="D290"/>
      <sheetName val="D291"/>
      <sheetName val="D292"/>
      <sheetName val="D293"/>
      <sheetName val="D294"/>
      <sheetName val="D295"/>
      <sheetName val="D301"/>
      <sheetName val="D303"/>
      <sheetName val="D305"/>
      <sheetName val="D306"/>
      <sheetName val="D307"/>
      <sheetName val="D310"/>
      <sheetName val="D311"/>
      <sheetName val="D320"/>
      <sheetName val="D401"/>
      <sheetName val="IT"/>
      <sheetName val="D420"/>
      <sheetName val="Facility"/>
      <sheetName val="Development"/>
      <sheetName val="Gil Inst"/>
      <sheetName val="Sales"/>
      <sheetName val="Category"/>
      <sheetName val="RECEIPTS"/>
      <sheetName val="Plant KPI "/>
      <sheetName val="VOC-CM-FPP"/>
      <sheetName val="基本数据"/>
      <sheetName val="VJ 12monthshistory"/>
      <sheetName val="KPI Level 2 Total"/>
      <sheetName val="Cntmrs-Recruit_Time"/>
      <sheetName val="Cntmrs-Chgo_Record"/>
      <sheetName val="Cntmrs-FP_Record"/>
      <sheetName val="Cntmrs-Chgo_Accid"/>
      <sheetName val="Countermeasure_Sheet"/>
      <sheetName val="Control_Chart_&amp;_Data"/>
      <sheetName val="Bristol_Data"/>
      <sheetName val="2nd_Level_Matrix"/>
      <sheetName val="Matrix-Level_3-Gastonia"/>
      <sheetName val="Bowling ChartLevel 1 GLA"/>
      <sheetName val="LII KPI Bowler"/>
      <sheetName val="Customer Responsible XT &amp; GL"/>
      <sheetName val="List"/>
      <sheetName val="Menu"/>
      <sheetName val="Charts"/>
      <sheetName val="CM-Template"/>
      <sheetName val="perf by state"/>
      <sheetName val="MDO+Optimon"/>
      <sheetName val="F在振替(ﾃﾞｰﾀ添付)"/>
      <sheetName val="Previsão EE"/>
      <sheetName val="UKUS Budget £"/>
      <sheetName val="UK USA Consol"/>
      <sheetName val="Tek Fcst"/>
      <sheetName val="Control"/>
    </sheetNames>
    <sheetDataSet>
      <sheetData sheetId="0" refreshError="1">
        <row r="20">
          <cell r="F20">
            <v>1085</v>
          </cell>
          <cell r="G20">
            <v>1085</v>
          </cell>
          <cell r="H20">
            <v>2049</v>
          </cell>
          <cell r="I20">
            <v>2371</v>
          </cell>
          <cell r="J20">
            <v>3248</v>
          </cell>
          <cell r="K20">
            <v>4668</v>
          </cell>
          <cell r="L20">
            <v>5552</v>
          </cell>
          <cell r="M20">
            <v>84634</v>
          </cell>
          <cell r="N20">
            <v>116966</v>
          </cell>
          <cell r="O20">
            <v>160245</v>
          </cell>
          <cell r="P20">
            <v>166014</v>
          </cell>
          <cell r="Q20">
            <v>208826</v>
          </cell>
        </row>
        <row r="21">
          <cell r="F21">
            <v>8166</v>
          </cell>
          <cell r="G21">
            <v>16332</v>
          </cell>
          <cell r="H21">
            <v>24498</v>
          </cell>
          <cell r="I21">
            <v>32664</v>
          </cell>
          <cell r="J21">
            <v>40830</v>
          </cell>
          <cell r="K21">
            <v>48996</v>
          </cell>
          <cell r="L21">
            <v>57162</v>
          </cell>
          <cell r="M21">
            <v>65328</v>
          </cell>
          <cell r="N21">
            <v>73494</v>
          </cell>
          <cell r="O21">
            <v>81660</v>
          </cell>
          <cell r="P21">
            <v>89826</v>
          </cell>
          <cell r="Q21">
            <v>98000</v>
          </cell>
        </row>
        <row r="22">
          <cell r="F22">
            <v>19782</v>
          </cell>
          <cell r="G22">
            <v>37182</v>
          </cell>
          <cell r="H22">
            <v>134432</v>
          </cell>
          <cell r="I22">
            <v>179682</v>
          </cell>
          <cell r="J22">
            <v>188038</v>
          </cell>
          <cell r="K22">
            <v>188038</v>
          </cell>
          <cell r="L22">
            <v>233888</v>
          </cell>
          <cell r="M22">
            <v>237888</v>
          </cell>
          <cell r="N22">
            <v>246090</v>
          </cell>
          <cell r="O22">
            <v>250720</v>
          </cell>
          <cell r="P22">
            <v>252252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Eng $izedRoadmap"/>
      <sheetName val="Cntmrs"/>
      <sheetName val="CM OTD"/>
      <sheetName val="CM - Inv"/>
      <sheetName val="DPO-CM"/>
      <sheetName val="CM - LCR PPV"/>
      <sheetName val="Non-LCR PPV"/>
      <sheetName val="Action Plan PPV Master"/>
      <sheetName val="ABC Data"/>
      <sheetName val="Sheet6"/>
      <sheetName val="Matrix-Level 3-Gastonia"/>
      <sheetName val="Cntmrs-Recruit"/>
      <sheetName val="DATA"/>
      <sheetName val="Inventory"/>
      <sheetName val="SAL-2000"/>
      <sheetName val="Ops Review Agenda"/>
      <sheetName val="2000"/>
      <sheetName val="D"/>
      <sheetName val="FEB summary"/>
      <sheetName val="Actual &amp; Forecast"/>
      <sheetName val="Rates"/>
      <sheetName val="Work hours"/>
      <sheetName val="Monthly Allowances"/>
      <sheetName val="Forecast Accy, OTD, and Turns "/>
      <sheetName val="Level 1 CM"/>
      <sheetName val="Sheet1"/>
      <sheetName val="CM_OTD"/>
      <sheetName val="CM_-_Inv"/>
      <sheetName val="CM_-_LCR_PPV"/>
      <sheetName val="Non-LCR_PPV"/>
      <sheetName val="Action_Plan_PPV_Master"/>
      <sheetName val="ABC_Data"/>
      <sheetName val="Matrix-Level_3-Gastonia"/>
      <sheetName val="MasterBowSht 2001"/>
      <sheetName val="RAS58 Action Plan"/>
      <sheetName val="INDEX"/>
      <sheetName val="NEW Growth Snapshot"/>
      <sheetName val="072902_NA_Sales_Hist"/>
      <sheetName val="815_LDO_US_SALES_REPORT"/>
      <sheetName val="2002_PD_RJ_Channel_July"/>
      <sheetName val="2002_PD_Top_42_July"/>
      <sheetName val="Invent"/>
      <sheetName val="2002_PD_RJ_Channel_Aug"/>
      <sheetName val="Supplier JIT (2)"/>
      <sheetName val="CM KPI 7"/>
      <sheetName val="CM TTI Item 4 &amp; 5"/>
      <sheetName val="by division"/>
      <sheetName val="Tabelle"/>
      <sheetName val="Avg_Day"/>
      <sheetName val="02 ACT"/>
      <sheetName val="IncidentsEAP"/>
      <sheetName val="Q199 -APRIL"/>
      <sheetName val="ARTARG"/>
      <sheetName val="Int Analysis"/>
      <sheetName val="Actuals by Mth"/>
      <sheetName val="Forecast"/>
      <sheetName val="Plan By Mth"/>
      <sheetName val="Actuals YTD-Mth"/>
      <sheetName val="Plan YTD-Mth"/>
      <sheetName val="91_INDUSTRIAL_SALES_REPORT"/>
      <sheetName val="Control"/>
      <sheetName val="Input"/>
      <sheetName val="Initiation"/>
      <sheetName val="Defaults"/>
      <sheetName val="Act"/>
      <sheetName val="Prev Fcst"/>
      <sheetName val="FEB_summary"/>
      <sheetName val="Actuals_by_Mth"/>
      <sheetName val="Plan_By_Mth"/>
      <sheetName val="Actuals_YTD-Mth"/>
      <sheetName val="Plan_YTD-Mth"/>
      <sheetName val="Actuals-Mth"/>
      <sheetName val="Actuals-YTD"/>
      <sheetName val="Pln by mth"/>
      <sheetName val="Pln YTD"/>
      <sheetName val="ex GMBH"/>
      <sheetName val="Specification"/>
      <sheetName val="Instructions"/>
      <sheetName val="Ames 2001 KPIs"/>
      <sheetName val="P&amp;L BUD"/>
      <sheetName val="Assumptions"/>
      <sheetName val="Sheet3"/>
      <sheetName val="Sheet2"/>
      <sheetName val="Matrix"/>
      <sheetName val="Bowler"/>
      <sheetName val="KPI - Ames"/>
      <sheetName val="KPI - Loveland"/>
      <sheetName val="KPI - LCR Manufacturing"/>
      <sheetName val="KPI - LCM Instruments"/>
      <sheetName val="plan"/>
      <sheetName val="PYR"/>
      <sheetName val="Fy"/>
      <sheetName val="FY00"/>
      <sheetName val="FY01"/>
      <sheetName val="FY02"/>
      <sheetName val="FY03"/>
      <sheetName val="FY04 Actual"/>
      <sheetName val="FY99"/>
      <sheetName val="Table"/>
      <sheetName val="Forecasts"/>
      <sheetName val="eOpex CY09"/>
      <sheetName val="IB Actual Opex"/>
      <sheetName val="QA_Analysis_Key Cells Aug"/>
      <sheetName val="Product"/>
      <sheetName val="Process Changes"/>
      <sheetName val="Design Changes"/>
      <sheetName val="OH Service Costs"/>
      <sheetName val="OH G&amp;A (Other)"/>
      <sheetName val="Project Activities"/>
      <sheetName val="CM-VOC"/>
      <sheetName val="OMFG Hours"/>
      <sheetName val="Initial Inputs -&gt;"/>
      <sheetName val="KPI_-_Ames"/>
      <sheetName val="KPI_-_Loveland"/>
      <sheetName val="KPI_-_LCR_Manufacturing"/>
      <sheetName val="KPI_-_LCM_Instruments"/>
      <sheetName val="VJ 12monthshistory"/>
      <sheetName val="Lists"/>
      <sheetName val="Common Terminology"/>
      <sheetName val="EB Orders mix"/>
      <sheetName val="EB Sales mix"/>
      <sheetName val="ALL_BK_LOG"/>
      <sheetName val="Consolidated Budget Worksheet"/>
      <sheetName val="Fcst"/>
      <sheetName val="src"/>
      <sheetName val="FEB"/>
      <sheetName val="src-lost"/>
      <sheetName val="Dept-yr"/>
      <sheetName val="Operating Statement Data"/>
      <sheetName val="List Data"/>
      <sheetName val="Notes"/>
      <sheetName val="CloneSheet"/>
      <sheetName val="New Product"/>
      <sheetName val="perf by state"/>
      <sheetName val="CM-Template"/>
      <sheetName val="Charts"/>
      <sheetName val="VPM Product Family Margin"/>
      <sheetName val="VISU Product Margin"/>
      <sheetName val="Suppliers"/>
      <sheetName val="RECEIPTS"/>
      <sheetName val="Ignor this tab"/>
      <sheetName val="MasterBowSht_2001"/>
      <sheetName val="2002_PD_Top_42_Aug"/>
      <sheetName val="CM-BACKLOG"/>
      <sheetName val="L2 Sales KPI"/>
      <sheetName val="8-PF"/>
      <sheetName val="4upchart"/>
      <sheetName val="SAFETY"/>
      <sheetName val="Regional Projections"/>
      <sheetName val="RawData(finance only)"/>
      <sheetName val="ROB"/>
      <sheetName val="Feuil1"/>
      <sheetName val="Plan2"/>
      <sheetName val="Fin Summary"/>
      <sheetName val="4th level matrix"/>
      <sheetName val="Ops_Review_Agenda"/>
      <sheetName val="Monthly_Allowances"/>
      <sheetName val="Actual_&amp;_Forecast"/>
      <sheetName val="Work_hours"/>
      <sheetName val="Forecast_Accy,_OTD,_and_Turns_"/>
      <sheetName val="NM"/>
      <sheetName val="Key_Inputs"/>
      <sheetName val="PLANT COMPLIANC"/>
      <sheetName val="Turns"/>
      <sheetName val="67_WW_SALES_YTD_BY_STATE_AND_MA"/>
      <sheetName val="2003byQtr"/>
      <sheetName val="Data2"/>
      <sheetName val="AccountCode"/>
      <sheetName val="TCode"/>
      <sheetName val="02_power KPI"/>
      <sheetName val="825_LDO_ROW_SALES_REPORT"/>
      <sheetName val="02_ACT"/>
      <sheetName val="Pln_by_mth"/>
      <sheetName val="Pln_YTD"/>
      <sheetName val="LW actual"/>
      <sheetName val="DTS actual"/>
      <sheetName val="c"/>
      <sheetName val="Consolidated_Budget_Worksheet"/>
      <sheetName val="Agro-99BS"/>
      <sheetName val="L2_Sales_KPI"/>
      <sheetName val="OH_Service_Costs"/>
      <sheetName val="OH_G&amp;A_(Other)"/>
      <sheetName val="FY04_Actual"/>
      <sheetName val="Top Level Countermeasure"/>
      <sheetName val="Working Capital"/>
      <sheetName val="Top"/>
      <sheetName val="Development - Top"/>
      <sheetName val="Systems Test - Top"/>
      <sheetName val="Parms"/>
      <sheetName val="Modules"/>
      <sheetName val="IT"/>
      <sheetName val="Eng_$izedRoadmap"/>
      <sheetName val="Project_Activities"/>
      <sheetName val="VJ_12monthshistory"/>
      <sheetName val="QRY_Problems"/>
      <sheetName val="Group 1"/>
      <sheetName val="Overdues"/>
      <sheetName val="Don't Use Tab"/>
      <sheetName val="valid data lists"/>
      <sheetName val="RCCM"/>
      <sheetName val="Plant KPI "/>
      <sheetName val="#REF"/>
      <sheetName val="DateLookup"/>
      <sheetName val="Consolidated"/>
      <sheetName val="data003"/>
      <sheetName val="24"/>
      <sheetName val="New_Product"/>
      <sheetName val="Level_1_CM"/>
      <sheetName val="Ignor_this_tab"/>
      <sheetName val="JE"/>
      <sheetName val="Upload"/>
      <sheetName val="Q2 Salaries"/>
      <sheetName val="OUP Dump"/>
      <sheetName val="Predicted_Work"/>
      <sheetName val="qryDionne_EMVRollout"/>
      <sheetName val="Pemex Cost Savings"/>
      <sheetName val="AMCY Impact"/>
      <sheetName val="4.1&amp;2"/>
      <sheetName val="Detail"/>
      <sheetName val="Cntmrs_Recruit"/>
      <sheetName val="Sheet11"/>
      <sheetName val="Desktop"/>
      <sheetName val="Cleveland Data"/>
      <sheetName val="BU Topline Detail"/>
      <sheetName val="Action Plan E"/>
      <sheetName val="Action Plan C-Zero Defects"/>
      <sheetName val="CM KPI Item 7 (UP)"/>
      <sheetName val="FL8X"/>
      <sheetName val="FL1X"/>
      <sheetName val="FL7X"/>
      <sheetName val="Current Month"/>
      <sheetName val="Entity v Plan"/>
      <sheetName val="SDS-FEED"/>
      <sheetName val="046c8491-516e-4c6d-a93b-e2c1b55"/>
      <sheetName val="U-2x1"/>
      <sheetName val="U_over_1"/>
      <sheetName val="U_over_2"/>
      <sheetName val="U_over_3"/>
      <sheetName val="V_over_1"/>
      <sheetName val="U-2x2"/>
      <sheetName val="Matrix_Level 3_Gastonia"/>
      <sheetName val="Nevada"/>
      <sheetName val="Admin"/>
      <sheetName val="COS"/>
      <sheetName val="D201"/>
      <sheetName val="Tech Supp"/>
      <sheetName val="D225"/>
      <sheetName val="D232"/>
      <sheetName val="D240"/>
      <sheetName val="D242"/>
      <sheetName val="Stores"/>
      <sheetName val="Service"/>
      <sheetName val="D253"/>
      <sheetName val="D254"/>
      <sheetName val="D261"/>
      <sheetName val="D262"/>
      <sheetName val="D270"/>
      <sheetName val="VR Inst"/>
      <sheetName val="D290"/>
      <sheetName val="D291"/>
      <sheetName val="D292"/>
      <sheetName val="D293"/>
      <sheetName val="D294"/>
      <sheetName val="D295"/>
      <sheetName val="D301"/>
      <sheetName val="D303"/>
      <sheetName val="D305"/>
      <sheetName val="D306"/>
      <sheetName val="D307"/>
      <sheetName val="D310"/>
      <sheetName val="D311"/>
      <sheetName val="D320"/>
      <sheetName val="D401"/>
      <sheetName val="D420"/>
      <sheetName val="Facility"/>
      <sheetName val="Development"/>
      <sheetName val="Gil Inst"/>
      <sheetName val="Sales"/>
      <sheetName val="Unfunded Plan"/>
      <sheetName val="Cover"/>
      <sheetName val="KPI"/>
      <sheetName val="Reference"/>
      <sheetName val="Initiate"/>
      <sheetName val="Product type"/>
      <sheetName val="Data Sheet"/>
      <sheetName val="Sheet4"/>
      <sheetName val="LOOK-UP"/>
      <sheetName val="03 ACT"/>
      <sheetName val="Data Source"/>
      <sheetName val="Annual Revenue"/>
      <sheetName val="Field_Metrics"/>
      <sheetName val="Dashboard"/>
      <sheetName val="Quality_Metrics"/>
      <sheetName val="Definitions"/>
      <sheetName val="Project_Summary"/>
      <sheetName val="CRF2a"/>
      <sheetName val="FORMULAS"/>
      <sheetName val="Country Index"/>
      <sheetName val="data001"/>
      <sheetName val="data002"/>
      <sheetName val="Warranty Details"/>
      <sheetName val="PLAN-FCST"/>
      <sheetName val="JUN KPI-C (Bris)"/>
      <sheetName val="Problem Solving Freight"/>
      <sheetName val="CRA-Detail"/>
      <sheetName val="%KanBans"/>
      <sheetName val="Sheet1 (2)"/>
      <sheetName val="Setup"/>
      <sheetName val="Formulaholder"/>
      <sheetName val="1031"/>
      <sheetName val="1031R"/>
      <sheetName val="Funnel Analysis"/>
      <sheetName val="2001 Before Capitalization"/>
      <sheetName val="Sheet7"/>
      <sheetName val="21-CC Bridge Service"/>
      <sheetName val="Customer Responsible XT &amp; GL"/>
      <sheetName val="SVC請求DATA"/>
      <sheetName val="Spend_Summary YTD 0908"/>
      <sheetName val="CO PA"/>
      <sheetName val="PD Bowler"/>
      <sheetName val="mar05"/>
      <sheetName val="mai05"/>
      <sheetName val="1-30 Consolidated "/>
      <sheetName val="#REF!#REF!-Level 3-Gastonia"/>
      <sheetName val="Dropdown"/>
      <sheetName val="TAM_PAM_SAM"/>
      <sheetName val="Revenue"/>
      <sheetName val="ioplfcast"/>
      <sheetName val="Balsheet"/>
      <sheetName val="Chart of Accounts"/>
      <sheetName val="Summary PL"/>
      <sheetName val="Tradfcast"/>
      <sheetName val="Data_History"/>
      <sheetName val="IPL Input"/>
      <sheetName val="Tables"/>
      <sheetName val="DDC"/>
      <sheetName val="PSI"/>
      <sheetName val="KPI Level 2 Total"/>
      <sheetName val="May 97"/>
      <sheetName val="4th Bowling chart PM_Phil"/>
      <sheetName val="Total X-Rite Inventory"/>
      <sheetName val="No Bids or Cancelled"/>
      <sheetName val="2011 Quotes Sent"/>
      <sheetName val="2011 Quotes"/>
      <sheetName val="4 (D3) A III supp-doc 2"/>
      <sheetName val="Mid (DE)"/>
      <sheetName val="Merit Inc. Table"/>
      <sheetName val="Soc Sec %"/>
      <sheetName val="Calendar"/>
      <sheetName val="Ignored supplier"/>
      <sheetName val="Term of payment"/>
      <sheetName val="New supplier"/>
      <sheetName val="Spofa"/>
      <sheetName val="CM Template"/>
      <sheetName val="Page1"/>
      <sheetName val="Page4"/>
      <sheetName val="COUNTER MEASURE INVENTORY"/>
      <sheetName val="Page6"/>
      <sheetName val="Page7"/>
      <sheetName val="Page8"/>
      <sheetName val="TB"/>
      <sheetName val="Page3"/>
      <sheetName val="Capital Exp"/>
      <sheetName val="Page2"/>
      <sheetName val="Full Budget 2008"/>
      <sheetName val="Production (C010)"/>
      <sheetName val="Prod Dev (C040)"/>
      <sheetName val="Admin (C060)"/>
      <sheetName val="HR (C062)"/>
      <sheetName val="IT (C067)"/>
      <sheetName val="Mktng (C085)"/>
      <sheetName val="Info and Settings"/>
      <sheetName val="Factors"/>
      <sheetName val="Bristol"/>
      <sheetName val="Goleta"/>
      <sheetName val="DEMOREPORT"/>
      <sheetName val="Forecast&amp;Demo "/>
      <sheetName val="Category List"/>
      <sheetName val="Top Level Flash "/>
      <sheetName val="Assessment"/>
      <sheetName val="MasterBowSht 2001.xls"/>
      <sheetName val="MasterBowSht%202001.xls"/>
      <sheetName val="Overhead Rates"/>
      <sheetName val="Quelle"/>
    </sheetNames>
    <sheetDataSet>
      <sheetData sheetId="0" refreshError="1">
        <row r="4">
          <cell r="J4" t="str">
            <v>JAN</v>
          </cell>
          <cell r="K4" t="str">
            <v>FEB</v>
          </cell>
          <cell r="L4" t="str">
            <v>MAR</v>
          </cell>
          <cell r="M4" t="str">
            <v>APR</v>
          </cell>
          <cell r="N4" t="str">
            <v>MAY</v>
          </cell>
          <cell r="O4" t="str">
            <v>JUN</v>
          </cell>
          <cell r="P4" t="str">
            <v>JUL</v>
          </cell>
          <cell r="Q4" t="str">
            <v>AUG</v>
          </cell>
          <cell r="R4" t="str">
            <v>SEP</v>
          </cell>
          <cell r="S4" t="str">
            <v>OCT</v>
          </cell>
          <cell r="T4" t="str">
            <v>NOV</v>
          </cell>
          <cell r="U4" t="str">
            <v>DEC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AL-2000"/>
      <sheetName val="Cntmrs"/>
      <sheetName val="Matrix-Level 3-Gastonia"/>
      <sheetName val="Cntmrs-Recruit"/>
      <sheetName val="FY00"/>
      <sheetName val="FY01"/>
      <sheetName val="FY02"/>
      <sheetName val="FY03"/>
      <sheetName val="FY04 Actual"/>
      <sheetName val="FY99"/>
      <sheetName val="Eng $izedRoad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PD-White-NOV00"/>
      <sheetName val="A"/>
      <sheetName val="Matrix"/>
      <sheetName val="Bowler"/>
      <sheetName val="Cntmrs-Turnover"/>
      <sheetName val="Cntmrs-Recruit"/>
      <sheetName val="Cntmrs-Recruit Time"/>
      <sheetName val="Cntmrs-Chgo Record"/>
      <sheetName val="Cntmrs-FP Record"/>
      <sheetName val="Cntmrs-Chgo Accid"/>
      <sheetName val="Countermeasure Sheet"/>
      <sheetName val="Cntmrs_Recruit"/>
      <sheetName val="Feuil1"/>
      <sheetName val="Feuil2"/>
      <sheetName val="Feuil3"/>
      <sheetName val="SAL-2000"/>
      <sheetName val="Sheet6"/>
      <sheetName val="Control Chart &amp; Data"/>
      <sheetName val="Bristol Data"/>
      <sheetName val="IncidentsEAP"/>
      <sheetName val="dropDn"/>
      <sheetName val="Cntmrs"/>
      <sheetName val="Cleveland Data"/>
      <sheetName val="Goleta Data"/>
      <sheetName val="Richmond Data"/>
      <sheetName val="Instructions"/>
      <sheetName val="Sheet1"/>
      <sheetName val="Macro1"/>
      <sheetName val="Actual &amp; Forecast"/>
      <sheetName val="Rates"/>
      <sheetName val="Work hours"/>
      <sheetName val="Index"/>
      <sheetName val="Consolidated Budget Worksheet"/>
      <sheetName val="Input"/>
      <sheetName val="Sheet3"/>
      <sheetName val="FY00"/>
      <sheetName val="FY01"/>
      <sheetName val="FY02"/>
      <sheetName val="FY03"/>
      <sheetName val="FY04 Actual"/>
      <sheetName val="FY99"/>
    </sheetNames>
    <definedNames>
      <definedName name="____m1"/>
      <definedName name="___m1"/>
      <definedName name="__m1"/>
      <definedName name="_m1"/>
      <definedName name="ab"/>
      <definedName name="amy"/>
      <definedName name="APPeriod"/>
      <definedName name="cdfButton_Click"/>
      <definedName name="cm"/>
      <definedName name="cpk_Area_Style_Click"/>
      <definedName name="cpk_Change_LSL_Click"/>
      <definedName name="cpk_Change_USL_Click"/>
      <definedName name="cpk_Line_Style_Click"/>
      <definedName name="cpk_No_LSL_Click"/>
      <definedName name="cpk_No_USL_Click"/>
      <definedName name="cpk_Res_Spinner_Click"/>
      <definedName name="cpk_Yes_lsl_click"/>
      <definedName name="cpkButton_Click"/>
      <definedName name="dbs"/>
      <definedName name="delaneyrae"/>
      <definedName name="Diagram_Back_Click"/>
      <definedName name="Diagram_Finish_Click"/>
      <definedName name="Diagrams_Dialog_Constructor"/>
      <definedName name="don"/>
      <definedName name="done"/>
      <definedName name="edit"/>
      <definedName name="fog"/>
      <definedName name="foggybottom"/>
      <definedName name="foggymountain"/>
      <definedName name="fortcollins"/>
      <definedName name="g_Cancel_Chart"/>
      <definedName name="hachhach"/>
      <definedName name="hh"/>
      <definedName name="hist_Back_Click"/>
      <definedName name="hist_Save_Defaults"/>
      <definedName name="histButton_Click"/>
      <definedName name="jennifer"/>
      <definedName name="keeeegan"/>
      <definedName name="lostTime"/>
      <definedName name="loveland"/>
      <definedName name="lovelandloveland"/>
      <definedName name="Makro1"/>
      <definedName name="Makro4"/>
      <definedName name="Module4.DetailUpdate"/>
      <definedName name="par_2DwCum_Click"/>
      <definedName name="par_2DwoCum_Click"/>
      <definedName name="par_3DwoCum_Click"/>
      <definedName name="par_Ascend_Click"/>
      <definedName name="par_Back_Click"/>
      <definedName name="par_Descend_Click"/>
      <definedName name="par_First_Row_Click"/>
      <definedName name="par_Save_Defaults"/>
      <definedName name="parButton_Click"/>
      <definedName name="ppp"/>
      <definedName name="safety"/>
      <definedName name="scat_Back_Click"/>
      <definedName name="scat_Backward_Spinner_Click"/>
      <definedName name="scat_Cubic_Click"/>
      <definedName name="scat_Display_Stats_Click"/>
      <definedName name="scat_Forward_Spinner_Click"/>
      <definedName name="scat_Linear_Click"/>
      <definedName name="scat_No_Line_Click"/>
      <definedName name="scat_Quadratic_Click"/>
      <definedName name="scat_Save_Defaults"/>
      <definedName name="scatButton_Click"/>
      <definedName name="shit"/>
      <definedName name="Small_Back_Click"/>
      <definedName name="statButton_Click"/>
      <definedName name="sus"/>
      <definedName name="sustain"/>
      <definedName name="top"/>
      <definedName name="Umsatzdiagramm"/>
      <definedName name="whyshy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0">
          <cell r="F20">
            <v>1085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tmrs"/>
      <sheetName val="Index"/>
      <sheetName val="D"/>
      <sheetName val="Sheet1"/>
      <sheetName val="psi-DEC-11-17-03 6% DEC 6% J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"/>
      <sheetName val="Sheet1"/>
      <sheetName val="A"/>
      <sheetName val="2000"/>
      <sheetName val="Cntmrs"/>
      <sheetName val="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2000"/>
      <sheetName val="D"/>
      <sheetName val="Sheet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A"/>
      <sheetName val="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2000"/>
      <sheetName val="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DATA"/>
      <sheetName val="Eng $izedRoadmap"/>
      <sheetName val="Cntmrs-Recruit"/>
      <sheetName val="2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"/>
      <sheetName val="PSI"/>
      <sheetName val="Sheet1"/>
      <sheetName val="Sheet2"/>
      <sheetName val="Sheet3"/>
      <sheetName val="FEB summary"/>
      <sheetName val="A"/>
      <sheetName val="Cntmrs-Recruit"/>
      <sheetName val="Cntmrs"/>
      <sheetName val="Monthly Allowances"/>
      <sheetName val="Inventory"/>
      <sheetName val="Matrix-Level 3-Gastonia"/>
      <sheetName val="On Time Delivery"/>
      <sheetName val="FEB_summary"/>
      <sheetName val="SAL-2000"/>
      <sheetName val="IncidentsEAP"/>
      <sheetName val="Sheet6"/>
      <sheetName val="RECEIPTS"/>
      <sheetName val="Eng $izedRoadmap"/>
      <sheetName val="Service KPI  "/>
      <sheetName val="2000"/>
      <sheetName val="DATA"/>
      <sheetName val="FEB_summary1"/>
      <sheetName val="Matrix-Level_3-Gastonia"/>
      <sheetName val="Monthly_Allowances"/>
      <sheetName val="On_Time_Delivery"/>
      <sheetName val="Invent"/>
      <sheetName val="Feuil1"/>
      <sheetName val="perf by state"/>
      <sheetName val="HK"/>
      <sheetName val="Consolidated Budget Worksheet"/>
      <sheetName val="Product"/>
      <sheetName val="Fcst"/>
      <sheetName val="IT"/>
      <sheetName val="Customer Responsible XT &amp; GL"/>
      <sheetName val="Dept-yr"/>
      <sheetName val="#REF"/>
      <sheetName val="total yr comparison vs PM"/>
      <sheetName val="072902_NA_Sales_Hist"/>
      <sheetName val="Fin Summary"/>
      <sheetName val="psi-DEC-11-17-03 6% DEC 6% JAN"/>
      <sheetName val="Department bowler"/>
      <sheetName val="&lt;Rpt Home&gt;"/>
      <sheetName val="HW Summ by Prod line"/>
      <sheetName val="Total Summary by product line"/>
      <sheetName val="TOTAL"/>
      <sheetName val="Ames 2001 KPIs"/>
      <sheetName val="group"/>
      <sheetName val="Mid (DE)"/>
      <sheetName val="Sales Growth by VP 05 vs 06Eq"/>
      <sheetName val="Sales Grth by VP 05vs06 Direct"/>
      <sheetName val="Definitions"/>
      <sheetName val="Table"/>
      <sheetName val="下拉项"/>
      <sheetName val="03 ACT"/>
      <sheetName val="KPI Level 2 Total"/>
      <sheetName val="AP7"/>
      <sheetName val="Assessment"/>
      <sheetName val="91_INDUSTRIAL_SALES_REPORT"/>
      <sheetName val="M224 Ship'g"/>
      <sheetName val="M224  21647"/>
      <sheetName val="MK46 QTY 3 16113"/>
      <sheetName val="MK46 QTY  3  Ship'g "/>
      <sheetName val="TOOLG"/>
      <sheetName val="Table_Array"/>
      <sheetName val="Application Area"/>
      <sheetName val="Total Pareto"/>
      <sheetName val="Forecast"/>
      <sheetName val="Lookup"/>
      <sheetName val="Category List"/>
    </sheetNames>
    <sheetDataSet>
      <sheetData sheetId="0" refreshError="1"/>
      <sheetData sheetId="1">
        <row r="5">
          <cell r="C5" t="str">
            <v>JAN03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"/>
      <sheetName val="Eng $izedRoadmap"/>
      <sheetName val="DeptList"/>
      <sheetName val="Arrester 2nd Level Matrix"/>
      <sheetName val="Bowler"/>
      <sheetName val="Productivity"/>
      <sheetName val="Materials"/>
      <sheetName val="Scrap"/>
      <sheetName val="KPI's"/>
      <sheetName val="IncidentsFP"/>
      <sheetName val="TCIR_FP"/>
      <sheetName val="LWCIR_FP"/>
      <sheetName val="IncidentsEAP"/>
      <sheetName val="TCIR_EAP"/>
      <sheetName val="LWCIR_EAP"/>
      <sheetName val="OTD"/>
      <sheetName val="LT"/>
      <sheetName val="PastDue"/>
      <sheetName val="OpProfit"/>
      <sheetName val="Spending"/>
      <sheetName val="PPV"/>
      <sheetName val="ProdFP"/>
      <sheetName val="IA"/>
      <sheetName val="Inv"/>
      <sheetName val="Turns"/>
      <sheetName val="A"/>
      <sheetName val="Cntmrs-Recruit"/>
      <sheetName val="Master PD Template"/>
      <sheetName val="2002_PD_RJ_Channel_July"/>
      <sheetName val="2002_PD_Top_42_July"/>
      <sheetName val="FY00"/>
      <sheetName val="FY01"/>
      <sheetName val="FY02"/>
      <sheetName val="FY03"/>
      <sheetName val="FY04 Actual"/>
      <sheetName val="FY99"/>
      <sheetName val="Table"/>
      <sheetName val="SAL-2000"/>
      <sheetName val="DTS actual"/>
      <sheetName val="LW actual"/>
      <sheetName val="91_INDUSTRIAL_SALES_REPORT"/>
      <sheetName val="Cntmrs"/>
      <sheetName val="ARTARG"/>
      <sheetName val="data"/>
      <sheetName val="total yr comparison vs PM"/>
      <sheetName val="2000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Level Matrix"/>
      <sheetName val="Top Level Bowling Chart"/>
      <sheetName val="RCCM OPTIMON"/>
      <sheetName val="RCCM T&amp;O Price Realization"/>
      <sheetName val="RCCM GTM NM "/>
      <sheetName val="RCCM GTM T&amp;O MEA LATIN"/>
      <sheetName val="Rip Replace"/>
      <sheetName val="UPSELL RCCM MAY"/>
      <sheetName val="RCCM Order Ramp (SIP)"/>
      <sheetName val="A"/>
      <sheetName val="Eng $izedRoadmap"/>
      <sheetName val="IncidentsEAP"/>
      <sheetName val="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A"/>
      <sheetName val="PPM IND"/>
      <sheetName val="DELIVERY"/>
      <sheetName val="SCRAP"/>
      <sheetName val="SAFETY"/>
      <sheetName val="PRODUCTIVITY"/>
      <sheetName val="Daily Charts"/>
      <sheetName val="Matrix-Level 3-Gastonia"/>
      <sheetName val="Cntmrs-Recruit"/>
      <sheetName val="Cntmrs"/>
      <sheetName val="2002_PD_RJ_Channel_July"/>
      <sheetName val="2002_PD_Top_42_July"/>
      <sheetName val="2002_PD_RJ_Channel_Aug"/>
      <sheetName val="2002_PD_Top_42_Aug"/>
      <sheetName val="Sheet1"/>
      <sheetName val="D"/>
      <sheetName val="SAL-2000"/>
      <sheetName val="072902_NA_Sales_Hist"/>
      <sheetName val="Consolidated Budget Worksheet"/>
      <sheetName val="Invent"/>
      <sheetName val="Ames 2001 KPIs"/>
      <sheetName val="DATA"/>
      <sheetName val=" "/>
      <sheetName val="ZZ_DowntimeIssuesMTD"/>
      <sheetName val="Assy Exc Takt"/>
      <sheetName val="Tab1b Key Dec to Res Obj "/>
      <sheetName val="Cleveland Data"/>
      <sheetName val="SVC請求DATA"/>
      <sheetName val="Tabelle"/>
      <sheetName val="Ignor this tab"/>
      <sheetName val="4 (D3) A III supp-doc 2"/>
      <sheetName val="KPI Level 2 Total"/>
      <sheetName val="02 ACT"/>
      <sheetName val="QRY_Problems"/>
      <sheetName val="PPM_IND"/>
      <sheetName val="Daily_Charts"/>
      <sheetName val="Matrix-Level_3-Gastonia"/>
      <sheetName val="Consolidated_Budget_Worksheet"/>
      <sheetName val="Assy_Exc_Takt"/>
      <sheetName val="Tab1b_Key_Dec_to_Res_Obj_"/>
      <sheetName val="Ames_2001_KPIs"/>
      <sheetName val="PPM_IND1"/>
      <sheetName val="Daily_Charts1"/>
      <sheetName val="Matrix-Level_3-Gastonia1"/>
      <sheetName val="Ames_2001_KPIs1"/>
      <sheetName val="PPM_IND2"/>
      <sheetName val="Daily_Charts2"/>
      <sheetName val="Matrix-Level_3-Gastonia2"/>
      <sheetName val="Ames_2001_KPIs2"/>
      <sheetName val="JUN KPI-C (Bris)"/>
      <sheetName val="Sheet11"/>
      <sheetName val="Internal PPM"/>
      <sheetName val="Master"/>
      <sheetName val=""/>
      <sheetName val="Feuil1"/>
      <sheetName val="RUL2"/>
      <sheetName val="Consolidated"/>
      <sheetName val="Top Level Bowling Chart"/>
      <sheetName val="IncidentsEAP"/>
      <sheetName val="Project_Status_Rollup"/>
      <sheetName val="91_INDUSTRIAL_SALES_REPORT"/>
      <sheetName val="IS_FULLYEAR"/>
      <sheetName val="Step 1 - Supplier Profile"/>
      <sheetName val="Table"/>
      <sheetName val="#REF"/>
      <sheetName val="IRCON OTD"/>
      <sheetName val="lookup"/>
      <sheetName val="lists"/>
      <sheetName val="CanStk"/>
      <sheetName val="Case and Palt"/>
      <sheetName val="OLS Results"/>
      <sheetName val="RATIOS"/>
      <sheetName val="SCC"/>
      <sheetName val="Frcst pivot"/>
      <sheetName val="leadtime"/>
      <sheetName val="CI Log"/>
      <sheetName val="Monthend+Intransit Pivot"/>
      <sheetName val="Monthend + Intransit"/>
      <sheetName val="Vision-Gastonia"/>
      <sheetName val="CM KPI 7"/>
      <sheetName val="CM TTI Item 4 &amp; 5"/>
      <sheetName val="Fcst"/>
      <sheetName val="Eng $izedRoadmap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Cntmrs-Recruit"/>
      <sheetName val="Matrix"/>
      <sheetName val="Bowler"/>
      <sheetName val="Cntmrs-Turnover"/>
      <sheetName val="Cntmrs-Recruit Time"/>
      <sheetName val="Cntmrs-Chgo Record"/>
      <sheetName val="Cntmrs-FP Record"/>
      <sheetName val="Cntmrs-Chgo Accid"/>
      <sheetName val="Ignor this tab"/>
      <sheetName val="IncidentsEAP"/>
      <sheetName val="Cntmrs"/>
      <sheetName val="A"/>
      <sheetName val="Countermeasure Sheet"/>
      <sheetName val="Cntmrs_Recruit"/>
      <sheetName val="Matrix-Level 3-Gastonia"/>
      <sheetName val="D"/>
      <sheetName val="2000PD-White-NOV00"/>
      <sheetName val="DATA"/>
      <sheetName val="SAL-2000"/>
      <sheetName val="FEB summary"/>
      <sheetName val="Inventory"/>
      <sheetName val="13"/>
      <sheetName val="4"/>
      <sheetName val="Actuals by Mth"/>
      <sheetName val="Forecast"/>
      <sheetName val="Plan by Mth"/>
      <sheetName val="Actuals YTD-Mth"/>
      <sheetName val="PLan YTD-Mth"/>
      <sheetName val="Heat"/>
      <sheetName val="Mirror"/>
      <sheetName val="Plater"/>
      <sheetName val="Vib_BO"/>
      <sheetName val="Consolidated Budget Worksheet"/>
      <sheetName val="Monthly Allowances"/>
      <sheetName val="Ames 2001 KPIs"/>
      <sheetName val="by division"/>
      <sheetName val="Int Analysis"/>
      <sheetName val="Top Level Bowling Chart"/>
      <sheetName val="2002_PD_RJ_Channel_July"/>
      <sheetName val="2002_PD_Top_42_July"/>
      <sheetName val="date"/>
      <sheetName val="Tango headcount"/>
      <sheetName val="RESTATEMENT"/>
      <sheetName val="discount ess"/>
      <sheetName val="ESSB1"/>
      <sheetName val="funnel data"/>
      <sheetName val="AUG09"/>
      <sheetName val="SEP09"/>
      <sheetName val="OCT09"/>
      <sheetName val="spare1"/>
      <sheetName val="Q1 FY09 "/>
      <sheetName val="Q1 FY09 VERT"/>
      <sheetName val="Q1 Top Oppty"/>
      <sheetName val="discount"/>
      <sheetName val="forecast build up"/>
      <sheetName val="deal 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Toolpack-finance®"/>
      <sheetName val="KSF"/>
      <sheetName val="Afvigelsesrapport"/>
      <sheetName val="Nøgletal"/>
      <sheetName val="Månedsrapport"/>
      <sheetName val="Regnskab"/>
      <sheetName val="Forecast"/>
      <sheetName val="Kvartalsrapport"/>
      <sheetName val="Graf"/>
      <sheetName val="Ad-Hoc rapport"/>
      <sheetName val="ASR"/>
    </sheetNames>
    <sheetDataSet>
      <sheetData sheetId="0" refreshError="1">
        <row r="3">
          <cell r="A3" t="str">
            <v>29000</v>
          </cell>
          <cell r="B3" t="str">
            <v>Driftskonti</v>
          </cell>
          <cell r="C3" t="str">
            <v>_x0002_</v>
          </cell>
          <cell r="D3" t="str">
            <v>_x0002_</v>
          </cell>
          <cell r="E3" t="str">
            <v>_x0002_</v>
          </cell>
          <cell r="F3">
            <v>4</v>
          </cell>
          <cell r="Y3">
            <v>0</v>
          </cell>
        </row>
        <row r="4">
          <cell r="A4" t="str">
            <v>29998</v>
          </cell>
          <cell r="B4" t="str">
            <v>Nettoomsætning</v>
          </cell>
          <cell r="C4" t="str">
            <v>_x0002_</v>
          </cell>
          <cell r="D4" t="str">
            <v>_x0002_</v>
          </cell>
          <cell r="E4" t="str">
            <v>_x0002_</v>
          </cell>
          <cell r="F4">
            <v>2</v>
          </cell>
          <cell r="Y4">
            <v>0</v>
          </cell>
        </row>
        <row r="5">
          <cell r="A5" t="str">
            <v>29999</v>
          </cell>
          <cell r="B5" t="str">
            <v>Omsætning print</v>
          </cell>
          <cell r="C5" t="str">
            <v>_x0002_</v>
          </cell>
          <cell r="D5" t="str">
            <v>_x0002_</v>
          </cell>
          <cell r="E5" t="str">
            <v>_x0002_</v>
          </cell>
          <cell r="F5">
            <v>2</v>
          </cell>
          <cell r="Y5">
            <v>0</v>
          </cell>
        </row>
        <row r="6">
          <cell r="A6" t="str">
            <v>30000</v>
          </cell>
          <cell r="B6" t="str">
            <v>Avissalg</v>
          </cell>
          <cell r="C6" t="str">
            <v>_x0002_</v>
          </cell>
          <cell r="D6" t="str">
            <v>_x0002_</v>
          </cell>
          <cell r="E6">
            <v>23</v>
          </cell>
          <cell r="F6">
            <v>0</v>
          </cell>
          <cell r="M6">
            <v>-3565.4542700000002</v>
          </cell>
          <cell r="N6">
            <v>-2972.7823400000002</v>
          </cell>
          <cell r="O6">
            <v>-3039.57611</v>
          </cell>
          <cell r="P6">
            <v>-2752.9375700000001</v>
          </cell>
          <cell r="Q6">
            <v>-3512.02097</v>
          </cell>
          <cell r="R6">
            <v>-2705.3188500000001</v>
          </cell>
          <cell r="S6">
            <v>-3466.4694199999999</v>
          </cell>
          <cell r="T6">
            <v>-2791.3237399999998</v>
          </cell>
          <cell r="U6">
            <v>-2686.6238499999999</v>
          </cell>
          <cell r="V6">
            <v>-3171.9219499999999</v>
          </cell>
          <cell r="W6">
            <v>-2165.59665</v>
          </cell>
          <cell r="X6">
            <v>-2312.46605</v>
          </cell>
          <cell r="Y6">
            <v>-35142.491770000008</v>
          </cell>
        </row>
        <row r="7">
          <cell r="A7" t="str">
            <v>30001</v>
          </cell>
          <cell r="B7" t="str">
            <v>Abonnement (trykt + dba.dk)</v>
          </cell>
          <cell r="C7" t="str">
            <v>_x0002_</v>
          </cell>
          <cell r="D7" t="str">
            <v>_x0002_</v>
          </cell>
          <cell r="E7">
            <v>9</v>
          </cell>
          <cell r="F7">
            <v>0</v>
          </cell>
          <cell r="O7">
            <v>-18.924800000000001</v>
          </cell>
          <cell r="P7">
            <v>-60.403599999999997</v>
          </cell>
          <cell r="Q7">
            <v>-36.045400000000001</v>
          </cell>
          <cell r="R7">
            <v>-33.6648</v>
          </cell>
          <cell r="S7">
            <v>-35.980179999999997</v>
          </cell>
          <cell r="T7">
            <v>-43.425600000000003</v>
          </cell>
          <cell r="U7">
            <v>-44.2224</v>
          </cell>
          <cell r="V7">
            <v>-46.904000000000003</v>
          </cell>
          <cell r="W7">
            <v>-45.0608</v>
          </cell>
          <cell r="X7">
            <v>45.052399999999999</v>
          </cell>
          <cell r="Y7">
            <v>-319.57918000000001</v>
          </cell>
        </row>
        <row r="8">
          <cell r="A8" t="str">
            <v>30002</v>
          </cell>
          <cell r="B8" t="str">
            <v>Mindstedebitering</v>
          </cell>
          <cell r="C8" t="str">
            <v>_x0002_</v>
          </cell>
          <cell r="D8" t="str">
            <v>_x0002_</v>
          </cell>
          <cell r="E8">
            <v>23</v>
          </cell>
          <cell r="F8">
            <v>0</v>
          </cell>
          <cell r="P8">
            <v>-365.2</v>
          </cell>
          <cell r="Q8">
            <v>-142.03200000000001</v>
          </cell>
          <cell r="R8">
            <v>-72.864000000000004</v>
          </cell>
          <cell r="W8">
            <v>-130</v>
          </cell>
          <cell r="Y8">
            <v>-710.096</v>
          </cell>
        </row>
        <row r="9">
          <cell r="A9" t="str">
            <v>30005</v>
          </cell>
          <cell r="B9" t="str">
            <v>_x0002_</v>
          </cell>
          <cell r="C9" t="str">
            <v>_x0002_</v>
          </cell>
          <cell r="D9" t="str">
            <v>_x0002_</v>
          </cell>
          <cell r="E9" t="str">
            <v>_x0002_</v>
          </cell>
          <cell r="F9">
            <v>0</v>
          </cell>
          <cell r="Y9">
            <v>0</v>
          </cell>
        </row>
        <row r="10">
          <cell r="A10" t="str">
            <v>30011</v>
          </cell>
          <cell r="B10" t="str">
            <v>Private fotoannoncer forud.bet.</v>
          </cell>
          <cell r="C10" t="str">
            <v>_x0002_</v>
          </cell>
          <cell r="D10" t="str">
            <v>_x0002_</v>
          </cell>
          <cell r="E10" t="str">
            <v>_x0002_</v>
          </cell>
          <cell r="F10">
            <v>0</v>
          </cell>
          <cell r="Y10">
            <v>0</v>
          </cell>
        </row>
        <row r="11">
          <cell r="A11" t="str">
            <v>30012</v>
          </cell>
          <cell r="B11" t="str">
            <v>Gentageservice &amp; Plusannoncer</v>
          </cell>
          <cell r="C11" t="str">
            <v>_x0002_</v>
          </cell>
          <cell r="D11" t="str">
            <v>_x0002_</v>
          </cell>
          <cell r="E11">
            <v>11</v>
          </cell>
          <cell r="F11">
            <v>0</v>
          </cell>
          <cell r="M11">
            <v>-20.52</v>
          </cell>
          <cell r="N11">
            <v>-25.5168</v>
          </cell>
          <cell r="O11">
            <v>-29.811199999999999</v>
          </cell>
          <cell r="P11">
            <v>-47.572800000000001</v>
          </cell>
          <cell r="Q11">
            <v>-37.014400000000002</v>
          </cell>
          <cell r="R11">
            <v>-30.531199999999998</v>
          </cell>
          <cell r="S11">
            <v>-34.104430000000001</v>
          </cell>
          <cell r="T11">
            <v>-32.155999999999999</v>
          </cell>
          <cell r="U11">
            <v>-31.164000000000001</v>
          </cell>
          <cell r="V11">
            <v>-31.884</v>
          </cell>
          <cell r="W11">
            <v>-29.551200000000001</v>
          </cell>
          <cell r="X11">
            <v>-19.488</v>
          </cell>
          <cell r="Y11">
            <v>-369.31403</v>
          </cell>
        </row>
        <row r="12">
          <cell r="A12" t="str">
            <v>30013</v>
          </cell>
          <cell r="B12" t="str">
            <v>Plus-annoncer</v>
          </cell>
          <cell r="C12" t="str">
            <v>_x0002_</v>
          </cell>
          <cell r="D12" t="str">
            <v>_x0002_</v>
          </cell>
          <cell r="E12">
            <v>11</v>
          </cell>
          <cell r="F12">
            <v>0</v>
          </cell>
          <cell r="M12">
            <v>-32.432000000000002</v>
          </cell>
          <cell r="N12">
            <v>-54.584000000000003</v>
          </cell>
          <cell r="O12">
            <v>-72.536000000000001</v>
          </cell>
          <cell r="P12">
            <v>-114.128</v>
          </cell>
          <cell r="Q12">
            <v>-123.16800000000001</v>
          </cell>
          <cell r="R12">
            <v>-101.584</v>
          </cell>
          <cell r="S12">
            <v>-97.671999999999997</v>
          </cell>
          <cell r="T12">
            <v>-110.56</v>
          </cell>
          <cell r="U12">
            <v>-73.036000000000001</v>
          </cell>
          <cell r="V12">
            <v>-81.012</v>
          </cell>
          <cell r="W12">
            <v>-88.215999999999994</v>
          </cell>
          <cell r="X12">
            <v>-56.335999999999999</v>
          </cell>
          <cell r="Y12">
            <v>-1005.264</v>
          </cell>
        </row>
        <row r="13">
          <cell r="A13" t="str">
            <v>30020</v>
          </cell>
          <cell r="B13" t="str">
            <v>Rubrikannoncer</v>
          </cell>
          <cell r="C13" t="str">
            <v>_x0002_</v>
          </cell>
          <cell r="D13" t="str">
            <v>_x0002_</v>
          </cell>
          <cell r="E13" t="str">
            <v>_x0002_</v>
          </cell>
          <cell r="F13">
            <v>0</v>
          </cell>
          <cell r="M13">
            <v>-1440.38869</v>
          </cell>
          <cell r="N13">
            <v>-1420.79973</v>
          </cell>
          <cell r="O13">
            <v>-1539.31367</v>
          </cell>
          <cell r="P13">
            <v>-1409.8460299999999</v>
          </cell>
          <cell r="Q13">
            <v>-1903.24875</v>
          </cell>
          <cell r="R13">
            <v>-1530.5309</v>
          </cell>
          <cell r="S13">
            <v>-1419.4575199999999</v>
          </cell>
          <cell r="T13">
            <v>-1349.5261700000001</v>
          </cell>
          <cell r="U13">
            <v>-1295.8571400000001</v>
          </cell>
          <cell r="V13">
            <v>-1541.9995699999999</v>
          </cell>
          <cell r="W13">
            <v>-1248.1280300000001</v>
          </cell>
          <cell r="X13">
            <v>-1152.7409399999999</v>
          </cell>
          <cell r="Y13">
            <v>-17251.83714</v>
          </cell>
        </row>
        <row r="14">
          <cell r="A14" t="str">
            <v>30021</v>
          </cell>
          <cell r="B14" t="str">
            <v>Bill.mrk</v>
          </cell>
          <cell r="C14" t="str">
            <v>_x0002_</v>
          </cell>
          <cell r="D14" t="str">
            <v>_x0002_</v>
          </cell>
          <cell r="E14" t="str">
            <v>_x0002_</v>
          </cell>
          <cell r="F14">
            <v>0</v>
          </cell>
          <cell r="M14">
            <v>-1.8</v>
          </cell>
          <cell r="N14">
            <v>-1.32</v>
          </cell>
          <cell r="O14">
            <v>-1.44</v>
          </cell>
          <cell r="P14">
            <v>-1.0920000000000001</v>
          </cell>
          <cell r="Q14">
            <v>-0.96</v>
          </cell>
          <cell r="R14">
            <v>-1.44</v>
          </cell>
          <cell r="S14">
            <v>-1.74</v>
          </cell>
          <cell r="T14">
            <v>-1.08</v>
          </cell>
          <cell r="U14">
            <v>-0.84</v>
          </cell>
          <cell r="V14">
            <v>-3.0019999999999998</v>
          </cell>
          <cell r="W14">
            <v>-0.84</v>
          </cell>
          <cell r="X14">
            <v>-1.1200000000000001</v>
          </cell>
          <cell r="Y14">
            <v>-16.674000000000003</v>
          </cell>
        </row>
        <row r="15">
          <cell r="A15" t="str">
            <v>30025</v>
          </cell>
          <cell r="B15" t="str">
            <v>_x0002_</v>
          </cell>
          <cell r="C15" t="str">
            <v>_x0002_</v>
          </cell>
          <cell r="D15" t="str">
            <v>_x0002_</v>
          </cell>
          <cell r="E15" t="str">
            <v>_x0002_</v>
          </cell>
          <cell r="F15">
            <v>0</v>
          </cell>
          <cell r="Y15">
            <v>0</v>
          </cell>
        </row>
        <row r="16">
          <cell r="A16" t="str">
            <v>30030</v>
          </cell>
          <cell r="B16" t="str">
            <v>Displayannoncer</v>
          </cell>
          <cell r="C16" t="str">
            <v>_x0002_</v>
          </cell>
          <cell r="D16" t="str">
            <v>_x0002_</v>
          </cell>
          <cell r="E16" t="str">
            <v>_x0002_</v>
          </cell>
          <cell r="F16">
            <v>0</v>
          </cell>
          <cell r="M16">
            <v>-2237.2993499999998</v>
          </cell>
          <cell r="N16">
            <v>-2488.81007</v>
          </cell>
          <cell r="O16">
            <v>-2664.0521899999999</v>
          </cell>
          <cell r="P16">
            <v>-2465.96922</v>
          </cell>
          <cell r="Q16">
            <v>-3637.7998200000002</v>
          </cell>
          <cell r="R16">
            <v>-2521.1579000000002</v>
          </cell>
          <cell r="S16">
            <v>-2279.0805399999999</v>
          </cell>
          <cell r="T16">
            <v>-2491.5677000000001</v>
          </cell>
          <cell r="U16">
            <v>-2490.58122</v>
          </cell>
          <cell r="V16">
            <v>-3357.2056899999998</v>
          </cell>
          <cell r="W16">
            <v>-2508.0814799999998</v>
          </cell>
          <cell r="X16">
            <v>-2452.7025899999999</v>
          </cell>
          <cell r="Y16">
            <v>-31594.307769999999</v>
          </cell>
        </row>
        <row r="17">
          <cell r="A17" t="str">
            <v>30031</v>
          </cell>
          <cell r="B17" t="str">
            <v>Indstik</v>
          </cell>
          <cell r="C17" t="str">
            <v>_x0002_</v>
          </cell>
          <cell r="D17" t="str">
            <v>_x0002_</v>
          </cell>
          <cell r="E17" t="str">
            <v>_x0002_</v>
          </cell>
          <cell r="F17">
            <v>0</v>
          </cell>
          <cell r="Y17">
            <v>0</v>
          </cell>
        </row>
        <row r="18">
          <cell r="A18" t="str">
            <v>30035</v>
          </cell>
          <cell r="B18" t="str">
            <v>_x0002_</v>
          </cell>
          <cell r="C18" t="str">
            <v>_x0002_</v>
          </cell>
          <cell r="D18" t="str">
            <v>_x0002_</v>
          </cell>
          <cell r="E18" t="str">
            <v>_x0002_</v>
          </cell>
          <cell r="F18">
            <v>0</v>
          </cell>
          <cell r="Y18">
            <v>0</v>
          </cell>
        </row>
        <row r="19">
          <cell r="A19" t="str">
            <v>30036</v>
          </cell>
          <cell r="B19" t="str">
            <v>Omsætning print i alt</v>
          </cell>
          <cell r="C19">
            <v>29999</v>
          </cell>
          <cell r="D19" t="str">
            <v>_x0002_</v>
          </cell>
          <cell r="E19" t="str">
            <v>_x0002_</v>
          </cell>
          <cell r="F19">
            <v>5</v>
          </cell>
          <cell r="M19">
            <v>-7297.8943099999997</v>
          </cell>
          <cell r="N19">
            <v>-6963.8129399999998</v>
          </cell>
          <cell r="O19">
            <v>-7365.6539700000003</v>
          </cell>
          <cell r="P19">
            <v>-7217.1492200000002</v>
          </cell>
          <cell r="Q19">
            <v>-9392.2893399999994</v>
          </cell>
          <cell r="R19">
            <v>-6997.0916500000003</v>
          </cell>
          <cell r="S19">
            <v>-7334.5040900000004</v>
          </cell>
          <cell r="T19">
            <v>-6819.6392100000003</v>
          </cell>
          <cell r="U19">
            <v>-6622.3246099999997</v>
          </cell>
          <cell r="V19">
            <v>-8233.9292100000002</v>
          </cell>
          <cell r="W19">
            <v>-6215.4741599999998</v>
          </cell>
          <cell r="X19">
            <v>-5949.8011800000004</v>
          </cell>
          <cell r="Y19">
            <v>-86409.563890000005</v>
          </cell>
        </row>
        <row r="20">
          <cell r="A20" t="str">
            <v>30037</v>
          </cell>
          <cell r="B20" t="str">
            <v>Omsætning online</v>
          </cell>
          <cell r="C20" t="str">
            <v>_x0002_</v>
          </cell>
          <cell r="D20" t="str">
            <v>_x0002_</v>
          </cell>
          <cell r="E20" t="str">
            <v>_x0002_</v>
          </cell>
          <cell r="F20">
            <v>2</v>
          </cell>
          <cell r="Y20">
            <v>0</v>
          </cell>
        </row>
        <row r="21">
          <cell r="A21" t="str">
            <v>30040</v>
          </cell>
          <cell r="B21" t="str">
            <v>Blå Konto</v>
          </cell>
          <cell r="C21" t="str">
            <v>_x0002_</v>
          </cell>
          <cell r="D21" t="str">
            <v>_x0002_</v>
          </cell>
          <cell r="E21">
            <v>38</v>
          </cell>
          <cell r="F21">
            <v>0</v>
          </cell>
          <cell r="M21">
            <v>-620.06100000000004</v>
          </cell>
          <cell r="N21">
            <v>-554.50919999999996</v>
          </cell>
          <cell r="O21">
            <v>-675.73018000000002</v>
          </cell>
          <cell r="P21">
            <v>-640.02700000000004</v>
          </cell>
          <cell r="Q21">
            <v>-695.62480000000005</v>
          </cell>
          <cell r="R21">
            <v>-736.73299999999995</v>
          </cell>
          <cell r="S21">
            <v>-787.66600000000005</v>
          </cell>
          <cell r="T21">
            <v>-870.5566</v>
          </cell>
          <cell r="U21">
            <v>-695.27403000000004</v>
          </cell>
          <cell r="V21">
            <v>-833.20282999999995</v>
          </cell>
          <cell r="W21">
            <v>-673.81062999999995</v>
          </cell>
          <cell r="X21">
            <v>-683.5299</v>
          </cell>
          <cell r="Y21">
            <v>-8466.7251699999997</v>
          </cell>
        </row>
        <row r="22">
          <cell r="A22" t="str">
            <v>30041</v>
          </cell>
          <cell r="B22" t="str">
            <v>Unwire udgifter</v>
          </cell>
          <cell r="C22" t="str">
            <v>_x0002_</v>
          </cell>
          <cell r="D22" t="str">
            <v>_x0002_</v>
          </cell>
          <cell r="E22">
            <v>38</v>
          </cell>
          <cell r="F22">
            <v>0</v>
          </cell>
          <cell r="Y22">
            <v>0</v>
          </cell>
        </row>
        <row r="23">
          <cell r="A23" t="str">
            <v>30042</v>
          </cell>
          <cell r="B23" t="str">
            <v>Øvrige indtægter, Blå Konto</v>
          </cell>
          <cell r="C23" t="str">
            <v>_x0002_</v>
          </cell>
          <cell r="D23" t="str">
            <v>_x0002_</v>
          </cell>
          <cell r="E23">
            <v>38</v>
          </cell>
          <cell r="F23">
            <v>0</v>
          </cell>
          <cell r="Y23">
            <v>0</v>
          </cell>
        </row>
        <row r="24">
          <cell r="A24" t="str">
            <v>30045</v>
          </cell>
          <cell r="B24" t="str">
            <v>Bannerannoncer,  dba.dk</v>
          </cell>
          <cell r="C24" t="str">
            <v>_x0002_</v>
          </cell>
          <cell r="D24" t="str">
            <v>_x0002_</v>
          </cell>
          <cell r="E24" t="str">
            <v>_x0002_</v>
          </cell>
          <cell r="F24">
            <v>0</v>
          </cell>
          <cell r="M24">
            <v>-614.94595000000004</v>
          </cell>
          <cell r="N24">
            <v>-328.38231999999999</v>
          </cell>
          <cell r="O24">
            <v>-853.12216999999998</v>
          </cell>
          <cell r="P24">
            <v>-723.01340000000005</v>
          </cell>
          <cell r="Q24">
            <v>-994.58799999999997</v>
          </cell>
          <cell r="R24">
            <v>-684.13549</v>
          </cell>
          <cell r="S24">
            <v>-912.43427999999994</v>
          </cell>
          <cell r="T24">
            <v>-892.88013999999998</v>
          </cell>
          <cell r="U24">
            <v>-817.28327000000002</v>
          </cell>
          <cell r="V24">
            <v>-1185.9748</v>
          </cell>
          <cell r="W24">
            <v>-1029.5119199999999</v>
          </cell>
          <cell r="X24">
            <v>-1147.27583</v>
          </cell>
          <cell r="Y24">
            <v>-10183.547570000001</v>
          </cell>
        </row>
        <row r="25">
          <cell r="A25" t="str">
            <v>30046</v>
          </cell>
          <cell r="B25" t="str">
            <v>Bilinfo, dba.dk</v>
          </cell>
          <cell r="C25" t="str">
            <v>_x0002_</v>
          </cell>
          <cell r="D25" t="str">
            <v>_x0002_</v>
          </cell>
          <cell r="E25" t="str">
            <v>_x0002_</v>
          </cell>
          <cell r="F25">
            <v>0</v>
          </cell>
          <cell r="M25">
            <v>-124.38316</v>
          </cell>
          <cell r="N25">
            <v>-129.05166</v>
          </cell>
          <cell r="O25">
            <v>-132.51516000000001</v>
          </cell>
          <cell r="P25">
            <v>-141.91416000000001</v>
          </cell>
          <cell r="Q25">
            <v>-143.20166</v>
          </cell>
          <cell r="R25">
            <v>-177.00029000000001</v>
          </cell>
          <cell r="S25">
            <v>-284.85424</v>
          </cell>
          <cell r="T25">
            <v>-275.01600000000002</v>
          </cell>
          <cell r="U25">
            <v>-299.25276000000002</v>
          </cell>
          <cell r="V25">
            <v>-227.86068</v>
          </cell>
          <cell r="W25">
            <v>-236.60572999999999</v>
          </cell>
          <cell r="X25">
            <v>-239.78611000000001</v>
          </cell>
          <cell r="Y25">
            <v>-2411.4416099999999</v>
          </cell>
        </row>
        <row r="26">
          <cell r="A26" t="str">
            <v>30047</v>
          </cell>
          <cell r="B26" t="str">
            <v>B2B</v>
          </cell>
          <cell r="C26" t="str">
            <v>_x0002_</v>
          </cell>
          <cell r="D26" t="str">
            <v>_x0002_</v>
          </cell>
          <cell r="E26" t="str">
            <v>_x0002_</v>
          </cell>
          <cell r="F26">
            <v>0</v>
          </cell>
          <cell r="Y26">
            <v>0</v>
          </cell>
        </row>
        <row r="27">
          <cell r="A27" t="str">
            <v>30048</v>
          </cell>
          <cell r="B27" t="str">
            <v>Online Display</v>
          </cell>
          <cell r="C27" t="str">
            <v>_x0002_</v>
          </cell>
          <cell r="D27" t="str">
            <v>_x0002_</v>
          </cell>
          <cell r="E27" t="str">
            <v>_x0002_</v>
          </cell>
          <cell r="F27">
            <v>0</v>
          </cell>
          <cell r="M27">
            <v>-130.95249999999999</v>
          </cell>
          <cell r="N27">
            <v>-139.803</v>
          </cell>
          <cell r="O27">
            <v>-137.38800000000001</v>
          </cell>
          <cell r="P27">
            <v>-134.45500000000001</v>
          </cell>
          <cell r="Q27">
            <v>-180.58</v>
          </cell>
          <cell r="R27">
            <v>-145.17599999999999</v>
          </cell>
          <cell r="S27">
            <v>-144.786</v>
          </cell>
          <cell r="T27">
            <v>-151.935</v>
          </cell>
          <cell r="U27">
            <v>-158.03800000000001</v>
          </cell>
          <cell r="V27">
            <v>-197.19200000000001</v>
          </cell>
          <cell r="W27">
            <v>-151.13800000000001</v>
          </cell>
          <cell r="X27">
            <v>-157.0155</v>
          </cell>
          <cell r="Y27">
            <v>-1828.4590000000001</v>
          </cell>
        </row>
        <row r="28">
          <cell r="A28" t="str">
            <v>30049</v>
          </cell>
          <cell r="B28" t="str">
            <v>Online Rubrik</v>
          </cell>
          <cell r="C28" t="str">
            <v>_x0002_</v>
          </cell>
          <cell r="D28" t="str">
            <v>_x0002_</v>
          </cell>
          <cell r="E28" t="str">
            <v>_x0002_</v>
          </cell>
          <cell r="F28">
            <v>0</v>
          </cell>
          <cell r="M28">
            <v>-219.2235</v>
          </cell>
          <cell r="N28">
            <v>-198.9</v>
          </cell>
          <cell r="O28">
            <v>-214.876</v>
          </cell>
          <cell r="P28">
            <v>-214.785</v>
          </cell>
          <cell r="Q28">
            <v>-286.541</v>
          </cell>
          <cell r="R28">
            <v>-220.72499999999999</v>
          </cell>
          <cell r="S28">
            <v>-227.41499999999999</v>
          </cell>
          <cell r="T28">
            <v>-181.51499999999999</v>
          </cell>
          <cell r="U28">
            <v>-172.333</v>
          </cell>
          <cell r="V28">
            <v>-216.87</v>
          </cell>
          <cell r="W28">
            <v>-176.91499999999999</v>
          </cell>
          <cell r="X28">
            <v>-174.255</v>
          </cell>
          <cell r="Y28">
            <v>-2504.3534999999997</v>
          </cell>
        </row>
        <row r="29">
          <cell r="A29" t="str">
            <v>30050</v>
          </cell>
          <cell r="B29" t="str">
            <v>Tilbudsmail</v>
          </cell>
          <cell r="C29" t="str">
            <v>_x0002_</v>
          </cell>
          <cell r="D29" t="str">
            <v>_x0002_</v>
          </cell>
          <cell r="E29" t="str">
            <v>_x0002_</v>
          </cell>
          <cell r="F29">
            <v>0</v>
          </cell>
          <cell r="Y29">
            <v>0</v>
          </cell>
        </row>
        <row r="30">
          <cell r="A30" t="str">
            <v>30051</v>
          </cell>
          <cell r="B30" t="str">
            <v>Annoncecentral</v>
          </cell>
          <cell r="C30" t="str">
            <v>_x0002_</v>
          </cell>
          <cell r="D30" t="str">
            <v>_x0002_</v>
          </cell>
          <cell r="E30" t="str">
            <v>_x0002_</v>
          </cell>
          <cell r="F30">
            <v>0</v>
          </cell>
          <cell r="Y30">
            <v>0</v>
          </cell>
        </row>
        <row r="31">
          <cell r="A31" t="str">
            <v>30055</v>
          </cell>
          <cell r="B31" t="str">
            <v>Payload - musikdownload</v>
          </cell>
          <cell r="C31" t="str">
            <v>_x0002_</v>
          </cell>
          <cell r="D31" t="str">
            <v>_x0002_</v>
          </cell>
          <cell r="E31" t="str">
            <v>P55</v>
          </cell>
          <cell r="F31">
            <v>0</v>
          </cell>
          <cell r="Y31">
            <v>0</v>
          </cell>
        </row>
        <row r="32">
          <cell r="A32" t="str">
            <v>30065</v>
          </cell>
          <cell r="B32" t="str">
            <v>Bannerproduktion</v>
          </cell>
          <cell r="C32" t="str">
            <v>_x0002_</v>
          </cell>
          <cell r="D32" t="str">
            <v>_x0002_</v>
          </cell>
          <cell r="E32" t="str">
            <v>_x0002_</v>
          </cell>
          <cell r="F32">
            <v>0</v>
          </cell>
          <cell r="M32">
            <v>0</v>
          </cell>
          <cell r="Y32">
            <v>0</v>
          </cell>
        </row>
        <row r="33">
          <cell r="A33" t="str">
            <v>30066</v>
          </cell>
          <cell r="B33" t="str">
            <v>Øvrige indtægter online</v>
          </cell>
          <cell r="C33" t="str">
            <v>_x0002_</v>
          </cell>
          <cell r="D33" t="str">
            <v>_x0002_</v>
          </cell>
          <cell r="E33" t="str">
            <v>_x0002_</v>
          </cell>
          <cell r="F33">
            <v>0</v>
          </cell>
          <cell r="M33">
            <v>-34.58717</v>
          </cell>
          <cell r="N33">
            <v>-44.284529999999997</v>
          </cell>
          <cell r="O33">
            <v>-38.85642</v>
          </cell>
          <cell r="P33">
            <v>-52.362960000000001</v>
          </cell>
          <cell r="Q33">
            <v>-12.850149999999999</v>
          </cell>
          <cell r="R33">
            <v>-25.62799</v>
          </cell>
          <cell r="S33">
            <v>-26.294779999999999</v>
          </cell>
          <cell r="T33">
            <v>-24.645</v>
          </cell>
          <cell r="U33">
            <v>-30.564689999999999</v>
          </cell>
          <cell r="V33">
            <v>-223.29395</v>
          </cell>
          <cell r="W33">
            <v>-49.275480000000002</v>
          </cell>
          <cell r="X33">
            <v>-62.894089999999998</v>
          </cell>
          <cell r="Y33">
            <v>-625.53720999999996</v>
          </cell>
        </row>
        <row r="34">
          <cell r="A34" t="str">
            <v>30068</v>
          </cell>
          <cell r="B34" t="str">
            <v>Omsætning online i alt</v>
          </cell>
          <cell r="C34">
            <v>30037</v>
          </cell>
          <cell r="D34" t="str">
            <v>_x0002_</v>
          </cell>
          <cell r="E34" t="str">
            <v>_x0002_</v>
          </cell>
          <cell r="F34">
            <v>5</v>
          </cell>
          <cell r="M34">
            <v>-1744.15328</v>
          </cell>
          <cell r="N34">
            <v>-1394.9307100000001</v>
          </cell>
          <cell r="O34">
            <v>-2052.4879299999998</v>
          </cell>
          <cell r="P34">
            <v>-1906.5575200000001</v>
          </cell>
          <cell r="Q34">
            <v>-2313.3856099999998</v>
          </cell>
          <cell r="R34">
            <v>-1989.39777</v>
          </cell>
          <cell r="S34">
            <v>-2383.4503</v>
          </cell>
          <cell r="T34">
            <v>-2396.54774</v>
          </cell>
          <cell r="U34">
            <v>-2172.74575</v>
          </cell>
          <cell r="V34">
            <v>-2884.39426</v>
          </cell>
          <cell r="W34">
            <v>-2317.2567600000002</v>
          </cell>
          <cell r="X34">
            <v>-2464.7564299999999</v>
          </cell>
          <cell r="Y34">
            <v>-26020.064060000001</v>
          </cell>
        </row>
        <row r="35">
          <cell r="A35" t="str">
            <v>30069</v>
          </cell>
          <cell r="B35" t="str">
            <v>Øvrig omsætning</v>
          </cell>
          <cell r="C35" t="str">
            <v>_x0002_</v>
          </cell>
          <cell r="D35" t="str">
            <v>_x0002_</v>
          </cell>
          <cell r="E35" t="str">
            <v>_x0002_</v>
          </cell>
          <cell r="F35">
            <v>2</v>
          </cell>
          <cell r="Y35">
            <v>0</v>
          </cell>
        </row>
        <row r="36">
          <cell r="A36" t="str">
            <v>30070</v>
          </cell>
          <cell r="B36" t="str">
            <v>Service 900 indtægter</v>
          </cell>
          <cell r="C36" t="str">
            <v>_x0002_</v>
          </cell>
          <cell r="D36" t="str">
            <v>_x0002_</v>
          </cell>
          <cell r="E36" t="str">
            <v>_x0002_</v>
          </cell>
          <cell r="F36">
            <v>0</v>
          </cell>
          <cell r="N36">
            <v>-6.8180000000000004E-2</v>
          </cell>
          <cell r="S36">
            <v>-0.25708999999999999</v>
          </cell>
          <cell r="T36">
            <v>-0.35119</v>
          </cell>
          <cell r="U36">
            <v>-2.5149999999999999E-2</v>
          </cell>
          <cell r="Y36">
            <v>-0.70161000000000007</v>
          </cell>
        </row>
        <row r="37">
          <cell r="A37" t="str">
            <v>30075</v>
          </cell>
          <cell r="B37" t="str">
            <v>SMS-tjeneste</v>
          </cell>
          <cell r="C37" t="str">
            <v>_x0002_</v>
          </cell>
          <cell r="D37" t="str">
            <v>_x0002_</v>
          </cell>
          <cell r="E37">
            <v>11</v>
          </cell>
          <cell r="F37">
            <v>0</v>
          </cell>
          <cell r="M37">
            <v>-0.60558000000000001</v>
          </cell>
          <cell r="N37">
            <v>-2.4783599999999999</v>
          </cell>
          <cell r="O37">
            <v>-7.2298799999999996</v>
          </cell>
          <cell r="P37">
            <v>-5.5965499999999997</v>
          </cell>
          <cell r="Q37">
            <v>-4.8343999999999996</v>
          </cell>
          <cell r="R37">
            <v>-4.8332699999999997</v>
          </cell>
          <cell r="T37">
            <v>-11.866400000000001</v>
          </cell>
          <cell r="U37">
            <v>-5.6807499999999997</v>
          </cell>
          <cell r="V37">
            <v>-3.50847</v>
          </cell>
          <cell r="W37">
            <v>-3.3054000000000001</v>
          </cell>
          <cell r="X37">
            <v>-2.80064</v>
          </cell>
          <cell r="Y37">
            <v>-52.739700000000006</v>
          </cell>
        </row>
        <row r="38">
          <cell r="A38" t="str">
            <v>30084</v>
          </cell>
          <cell r="B38" t="str">
            <v>Rykkergebyr</v>
          </cell>
          <cell r="C38" t="str">
            <v>_x0002_</v>
          </cell>
          <cell r="D38" t="str">
            <v>_x0002_</v>
          </cell>
          <cell r="E38" t="str">
            <v>_x0002_</v>
          </cell>
          <cell r="F38">
            <v>0</v>
          </cell>
          <cell r="M38">
            <v>-26.6995</v>
          </cell>
          <cell r="N38">
            <v>-18.302610000000001</v>
          </cell>
          <cell r="O38">
            <v>-20.45</v>
          </cell>
          <cell r="P38">
            <v>-21.6</v>
          </cell>
          <cell r="Q38">
            <v>-19.41</v>
          </cell>
          <cell r="R38">
            <v>-19.850000000000001</v>
          </cell>
          <cell r="S38">
            <v>-6.85</v>
          </cell>
          <cell r="T38">
            <v>-14.1</v>
          </cell>
          <cell r="U38">
            <v>-25.27</v>
          </cell>
          <cell r="V38">
            <v>-21.61</v>
          </cell>
          <cell r="W38">
            <v>-15.578799999999999</v>
          </cell>
          <cell r="X38">
            <v>-5.1100000000000003</v>
          </cell>
          <cell r="Y38">
            <v>-214.83091000000002</v>
          </cell>
        </row>
        <row r="39">
          <cell r="A39" t="str">
            <v>30085</v>
          </cell>
          <cell r="B39" t="str">
            <v>ICMA-indt. private gent.ann.</v>
          </cell>
          <cell r="C39" t="str">
            <v>_x0002_</v>
          </cell>
          <cell r="D39" t="str">
            <v>_x0002_</v>
          </cell>
          <cell r="E39">
            <v>900</v>
          </cell>
          <cell r="F39">
            <v>0</v>
          </cell>
          <cell r="M39">
            <v>-7.09</v>
          </cell>
          <cell r="N39">
            <v>-6.2439999999999998</v>
          </cell>
          <cell r="O39">
            <v>-4.1719999999999997</v>
          </cell>
          <cell r="P39">
            <v>-3.492</v>
          </cell>
          <cell r="Q39">
            <v>-4.5039999999999996</v>
          </cell>
          <cell r="R39">
            <v>-3.9079999999999999</v>
          </cell>
          <cell r="S39">
            <v>-12.414</v>
          </cell>
          <cell r="T39">
            <v>-9.7233199999999993</v>
          </cell>
          <cell r="U39">
            <v>-5.0377200000000002</v>
          </cell>
          <cell r="V39">
            <v>-7.8704000000000001</v>
          </cell>
          <cell r="W39">
            <v>-7.0568</v>
          </cell>
          <cell r="X39">
            <v>-2.944</v>
          </cell>
          <cell r="Y39">
            <v>-74.456240000000008</v>
          </cell>
        </row>
        <row r="40">
          <cell r="A40" t="str">
            <v>30086</v>
          </cell>
          <cell r="B40" t="str">
            <v>ICMA-indt. rubrikannoncer</v>
          </cell>
          <cell r="C40" t="str">
            <v>_x0002_</v>
          </cell>
          <cell r="D40" t="str">
            <v>_x0002_</v>
          </cell>
          <cell r="E40">
            <v>900</v>
          </cell>
          <cell r="F40">
            <v>0</v>
          </cell>
          <cell r="M40">
            <v>-3.48</v>
          </cell>
          <cell r="N40">
            <v>-27.808800000000002</v>
          </cell>
          <cell r="O40">
            <v>-31.367999999999999</v>
          </cell>
          <cell r="P40">
            <v>-24.244800000000001</v>
          </cell>
          <cell r="Q40">
            <v>-41.000399999999999</v>
          </cell>
          <cell r="R40">
            <v>-40.450400000000002</v>
          </cell>
          <cell r="S40">
            <v>-30.51</v>
          </cell>
          <cell r="T40">
            <v>-12.5</v>
          </cell>
          <cell r="U40">
            <v>-14.714</v>
          </cell>
          <cell r="V40">
            <v>-13.36</v>
          </cell>
          <cell r="W40">
            <v>-4.6559999999999997</v>
          </cell>
          <cell r="X40">
            <v>-15.92</v>
          </cell>
          <cell r="Y40">
            <v>-260.01240000000001</v>
          </cell>
        </row>
        <row r="41">
          <cell r="A41" t="str">
            <v>30087</v>
          </cell>
          <cell r="B41" t="str">
            <v>ICMA-indt. displayannoncer</v>
          </cell>
          <cell r="C41" t="str">
            <v>_x0002_</v>
          </cell>
          <cell r="D41" t="str">
            <v>_x0002_</v>
          </cell>
          <cell r="E41">
            <v>900</v>
          </cell>
          <cell r="F41">
            <v>0</v>
          </cell>
          <cell r="O41">
            <v>-2.1535500000000001</v>
          </cell>
          <cell r="P41">
            <v>-1.1000000000000001</v>
          </cell>
          <cell r="Q41">
            <v>-1.296</v>
          </cell>
          <cell r="R41">
            <v>-8.9964999999999993</v>
          </cell>
          <cell r="S41">
            <v>-2.3875000000000002</v>
          </cell>
          <cell r="T41">
            <v>0</v>
          </cell>
          <cell r="U41">
            <v>-2.4750000000000001</v>
          </cell>
          <cell r="W41">
            <v>-0.7</v>
          </cell>
          <cell r="X41">
            <v>0.875</v>
          </cell>
          <cell r="Y41">
            <v>-18.233550000000001</v>
          </cell>
        </row>
        <row r="42">
          <cell r="A42" t="str">
            <v>30088</v>
          </cell>
          <cell r="B42" t="str">
            <v>Øvrige indtægter</v>
          </cell>
          <cell r="C42" t="str">
            <v>_x0002_</v>
          </cell>
          <cell r="D42" t="str">
            <v>_x0002_</v>
          </cell>
          <cell r="E42" t="str">
            <v>_x0002_</v>
          </cell>
          <cell r="F42">
            <v>0</v>
          </cell>
          <cell r="M42">
            <v>-39.29</v>
          </cell>
          <cell r="N42">
            <v>-42.642679999999999</v>
          </cell>
          <cell r="O42">
            <v>-5.6442300000000003</v>
          </cell>
          <cell r="P42">
            <v>-500.02816999999999</v>
          </cell>
          <cell r="Q42">
            <v>-10.67914</v>
          </cell>
          <cell r="R42">
            <v>-60.586750000000002</v>
          </cell>
          <cell r="S42">
            <v>-25.652750000000001</v>
          </cell>
          <cell r="T42">
            <v>-9.0572499999999998</v>
          </cell>
          <cell r="U42">
            <v>-197.5454</v>
          </cell>
          <cell r="V42">
            <v>-22.093</v>
          </cell>
          <cell r="W42">
            <v>-107.21</v>
          </cell>
          <cell r="X42">
            <v>-205.28217000000001</v>
          </cell>
          <cell r="Y42">
            <v>-1225.71154</v>
          </cell>
        </row>
        <row r="43">
          <cell r="A43" t="str">
            <v>30089</v>
          </cell>
          <cell r="B43" t="str">
            <v>_x0002_</v>
          </cell>
          <cell r="C43" t="str">
            <v>_x0002_</v>
          </cell>
          <cell r="D43" t="str">
            <v>_x0002_</v>
          </cell>
          <cell r="E43" t="str">
            <v>_x0002_</v>
          </cell>
          <cell r="F43">
            <v>0</v>
          </cell>
          <cell r="Y43">
            <v>0</v>
          </cell>
        </row>
        <row r="44">
          <cell r="A44" t="str">
            <v>30090</v>
          </cell>
          <cell r="B44" t="str">
            <v>Plastic poser</v>
          </cell>
          <cell r="C44" t="str">
            <v>_x0002_</v>
          </cell>
          <cell r="D44" t="str">
            <v>_x0002_</v>
          </cell>
          <cell r="E44">
            <v>900</v>
          </cell>
          <cell r="F44">
            <v>0</v>
          </cell>
          <cell r="M44">
            <v>-2.75848</v>
          </cell>
          <cell r="N44">
            <v>-0.99524000000000001</v>
          </cell>
          <cell r="O44">
            <v>3.7997200000000002</v>
          </cell>
          <cell r="P44">
            <v>-4.5291600000000001</v>
          </cell>
          <cell r="Q44">
            <v>-1.5488</v>
          </cell>
          <cell r="R44">
            <v>1.2194799999999999</v>
          </cell>
          <cell r="S44">
            <v>-3.5063</v>
          </cell>
          <cell r="T44">
            <v>1.3535600000000001</v>
          </cell>
          <cell r="U44">
            <v>-5.7991200000000003</v>
          </cell>
          <cell r="V44">
            <v>3.8039800000000001</v>
          </cell>
          <cell r="W44">
            <v>-1.4071400000000001</v>
          </cell>
          <cell r="X44">
            <v>3.8595000000000002</v>
          </cell>
          <cell r="Y44">
            <v>-6.5080000000000009</v>
          </cell>
        </row>
        <row r="45">
          <cell r="A45" t="str">
            <v>30091</v>
          </cell>
          <cell r="B45" t="str">
            <v>_x0002_</v>
          </cell>
          <cell r="C45" t="str">
            <v>_x0002_</v>
          </cell>
          <cell r="D45" t="str">
            <v>_x0002_</v>
          </cell>
          <cell r="E45" t="str">
            <v>_x0002_</v>
          </cell>
          <cell r="F45">
            <v>0</v>
          </cell>
          <cell r="Y45">
            <v>0</v>
          </cell>
        </row>
        <row r="46">
          <cell r="A46" t="str">
            <v>30092</v>
          </cell>
          <cell r="B46" t="str">
            <v>_x0002_</v>
          </cell>
          <cell r="C46" t="str">
            <v>_x0002_</v>
          </cell>
          <cell r="D46" t="str">
            <v>_x0002_</v>
          </cell>
          <cell r="E46" t="str">
            <v>_x0002_</v>
          </cell>
          <cell r="F46">
            <v>0</v>
          </cell>
          <cell r="Y46">
            <v>0</v>
          </cell>
        </row>
        <row r="47">
          <cell r="A47" t="str">
            <v>30093</v>
          </cell>
          <cell r="B47" t="str">
            <v>Varelager reg.</v>
          </cell>
          <cell r="C47" t="str">
            <v>_x0002_</v>
          </cell>
          <cell r="D47" t="str">
            <v>_x0002_</v>
          </cell>
          <cell r="E47" t="str">
            <v>_x0002_</v>
          </cell>
          <cell r="F47">
            <v>0</v>
          </cell>
          <cell r="Y47">
            <v>0</v>
          </cell>
        </row>
        <row r="48">
          <cell r="A48" t="str">
            <v>30094</v>
          </cell>
          <cell r="B48" t="str">
            <v>_x0002_</v>
          </cell>
          <cell r="C48" t="str">
            <v>_x0002_</v>
          </cell>
          <cell r="D48" t="str">
            <v>_x0002_</v>
          </cell>
          <cell r="E48" t="str">
            <v>_x0002_</v>
          </cell>
          <cell r="F48">
            <v>0</v>
          </cell>
          <cell r="Y48">
            <v>0</v>
          </cell>
        </row>
        <row r="49">
          <cell r="A49" t="str">
            <v>30095</v>
          </cell>
          <cell r="B49" t="str">
            <v>Blå Shop</v>
          </cell>
          <cell r="C49" t="str">
            <v>_x0002_</v>
          </cell>
          <cell r="D49" t="str">
            <v>_x0002_</v>
          </cell>
          <cell r="E49">
            <v>900</v>
          </cell>
          <cell r="F49">
            <v>0</v>
          </cell>
          <cell r="S49">
            <v>-87.24</v>
          </cell>
          <cell r="T49">
            <v>-9.4719999999999995</v>
          </cell>
          <cell r="U49">
            <v>-2.2080000000000002</v>
          </cell>
          <cell r="V49">
            <v>-1.536</v>
          </cell>
          <cell r="W49">
            <v>-0.08</v>
          </cell>
          <cell r="X49">
            <v>-0.2432</v>
          </cell>
          <cell r="Y49">
            <v>-100.77919999999999</v>
          </cell>
        </row>
        <row r="50">
          <cell r="A50" t="str">
            <v>30096</v>
          </cell>
          <cell r="B50" t="str">
            <v>Convince eksterne kunder</v>
          </cell>
          <cell r="C50" t="str">
            <v>_x0002_</v>
          </cell>
          <cell r="D50" t="str">
            <v>_x0002_</v>
          </cell>
          <cell r="E50" t="str">
            <v>_x0002_</v>
          </cell>
          <cell r="F50">
            <v>0</v>
          </cell>
          <cell r="O50">
            <v>23.52599</v>
          </cell>
          <cell r="P50">
            <v>1.9245000000000001</v>
          </cell>
          <cell r="S50">
            <v>38.055199999999999</v>
          </cell>
          <cell r="Y50">
            <v>63.505690000000001</v>
          </cell>
        </row>
        <row r="51">
          <cell r="A51" t="str">
            <v>30097</v>
          </cell>
          <cell r="B51" t="str">
            <v>Øvrige indtægter Shoppit</v>
          </cell>
          <cell r="C51" t="str">
            <v>_x0002_</v>
          </cell>
          <cell r="D51" t="str">
            <v>_x0002_</v>
          </cell>
          <cell r="E51" t="str">
            <v>S10</v>
          </cell>
          <cell r="F51">
            <v>0</v>
          </cell>
          <cell r="Y51">
            <v>0</v>
          </cell>
        </row>
        <row r="52">
          <cell r="A52" t="str">
            <v>30099</v>
          </cell>
          <cell r="B52" t="str">
            <v>_x0002_</v>
          </cell>
          <cell r="C52" t="str">
            <v>_x0002_</v>
          </cell>
          <cell r="D52" t="str">
            <v>_x0002_</v>
          </cell>
          <cell r="E52" t="str">
            <v>_x0002_</v>
          </cell>
          <cell r="F52">
            <v>0</v>
          </cell>
          <cell r="Y52">
            <v>0</v>
          </cell>
        </row>
        <row r="53">
          <cell r="A53" t="str">
            <v>30100</v>
          </cell>
          <cell r="B53" t="str">
            <v>Øvrig omsætning i alt</v>
          </cell>
          <cell r="C53">
            <v>30069</v>
          </cell>
          <cell r="D53" t="str">
            <v>_x0002_</v>
          </cell>
          <cell r="E53" t="str">
            <v>_x0002_</v>
          </cell>
          <cell r="F53">
            <v>5</v>
          </cell>
          <cell r="M53">
            <v>-79.923559999999995</v>
          </cell>
          <cell r="N53">
            <v>-98.539869999999993</v>
          </cell>
          <cell r="O53">
            <v>-43.691949999999999</v>
          </cell>
          <cell r="P53">
            <v>-558.66618000000005</v>
          </cell>
          <cell r="Q53">
            <v>-83.272739999999999</v>
          </cell>
          <cell r="R53">
            <v>-137.40544</v>
          </cell>
          <cell r="S53">
            <v>-130.76244</v>
          </cell>
          <cell r="T53">
            <v>-65.7166</v>
          </cell>
          <cell r="U53">
            <v>-258.75513999999998</v>
          </cell>
          <cell r="V53">
            <v>-66.17389</v>
          </cell>
          <cell r="W53">
            <v>-139.99413999999999</v>
          </cell>
          <cell r="X53">
            <v>-227.56550999999999</v>
          </cell>
          <cell r="Y53">
            <v>-1890.4674600000001</v>
          </cell>
        </row>
        <row r="54">
          <cell r="A54" t="str">
            <v>31000</v>
          </cell>
          <cell r="B54" t="str">
            <v>Nettoomsætning i alt</v>
          </cell>
          <cell r="C54">
            <v>29999</v>
          </cell>
          <cell r="D54" t="str">
            <v>_x0002_</v>
          </cell>
          <cell r="E54" t="str">
            <v>_x0002_</v>
          </cell>
          <cell r="F54">
            <v>5</v>
          </cell>
          <cell r="M54">
            <v>-9121.9711499999994</v>
          </cell>
          <cell r="N54">
            <v>-8457.2835200000009</v>
          </cell>
          <cell r="O54">
            <v>-9461.8338500000009</v>
          </cell>
          <cell r="P54">
            <v>-9682.3729199999998</v>
          </cell>
          <cell r="Q54">
            <v>-11788.947690000001</v>
          </cell>
          <cell r="R54">
            <v>-9123.8948600000003</v>
          </cell>
          <cell r="S54">
            <v>-9848.7168299999994</v>
          </cell>
          <cell r="T54">
            <v>-9281.9035500000009</v>
          </cell>
          <cell r="U54">
            <v>-9053.8255000000008</v>
          </cell>
          <cell r="V54">
            <v>-11184.497359999999</v>
          </cell>
          <cell r="W54">
            <v>-8672.7250600000007</v>
          </cell>
          <cell r="X54">
            <v>-8642.1231200000002</v>
          </cell>
          <cell r="Y54">
            <v>-114320.09541000001</v>
          </cell>
        </row>
        <row r="55">
          <cell r="A55" t="str">
            <v>39999</v>
          </cell>
          <cell r="B55" t="str">
            <v>Produktionsomkostninger</v>
          </cell>
          <cell r="C55" t="str">
            <v>_x0002_</v>
          </cell>
          <cell r="D55" t="str">
            <v>_x0002_</v>
          </cell>
          <cell r="E55" t="str">
            <v>_x0002_</v>
          </cell>
          <cell r="F55">
            <v>2</v>
          </cell>
          <cell r="Y55">
            <v>0</v>
          </cell>
        </row>
        <row r="56">
          <cell r="A56" t="str">
            <v>40000</v>
          </cell>
          <cell r="B56" t="str">
            <v>Tryk - løssalg</v>
          </cell>
          <cell r="C56" t="str">
            <v>_x0002_</v>
          </cell>
          <cell r="D56" t="str">
            <v>_x0002_</v>
          </cell>
          <cell r="E56" t="str">
            <v>_x0002_</v>
          </cell>
          <cell r="F56">
            <v>0</v>
          </cell>
          <cell r="M56">
            <v>1024.59763</v>
          </cell>
          <cell r="N56">
            <v>847.90089999999998</v>
          </cell>
          <cell r="O56">
            <v>888.27133000000003</v>
          </cell>
          <cell r="P56">
            <v>917.42679999999996</v>
          </cell>
          <cell r="Q56">
            <v>1131.43724</v>
          </cell>
          <cell r="R56">
            <v>819.34082999999998</v>
          </cell>
          <cell r="S56">
            <v>901.12396999999999</v>
          </cell>
          <cell r="T56">
            <v>765.44552999999996</v>
          </cell>
          <cell r="U56">
            <v>743.20758000000001</v>
          </cell>
          <cell r="V56">
            <v>958.08262000000002</v>
          </cell>
          <cell r="W56">
            <v>758.34640000000002</v>
          </cell>
          <cell r="X56">
            <v>617.62526000000003</v>
          </cell>
          <cell r="Y56">
            <v>10372.80609</v>
          </cell>
        </row>
        <row r="57">
          <cell r="A57" t="str">
            <v>40001</v>
          </cell>
          <cell r="B57" t="str">
            <v>Tryk - tillæg</v>
          </cell>
          <cell r="C57" t="str">
            <v>_x0002_</v>
          </cell>
          <cell r="D57" t="str">
            <v>_x0002_</v>
          </cell>
          <cell r="E57" t="str">
            <v>_x0002_</v>
          </cell>
          <cell r="F57">
            <v>0</v>
          </cell>
          <cell r="N57">
            <v>149.79537999999999</v>
          </cell>
          <cell r="O57">
            <v>210.33109999999999</v>
          </cell>
          <cell r="P57">
            <v>141.16227000000001</v>
          </cell>
          <cell r="Q57">
            <v>257.21296000000001</v>
          </cell>
          <cell r="R57">
            <v>138.12897000000001</v>
          </cell>
          <cell r="T57">
            <v>97.298000000000002</v>
          </cell>
          <cell r="U57">
            <v>133.02339000000001</v>
          </cell>
          <cell r="V57">
            <v>97.392259999999993</v>
          </cell>
          <cell r="W57">
            <v>52.595210000000002</v>
          </cell>
          <cell r="X57">
            <v>37.31183</v>
          </cell>
          <cell r="Y57">
            <v>1314.2513700000002</v>
          </cell>
        </row>
        <row r="58">
          <cell r="A58" t="str">
            <v>40002</v>
          </cell>
          <cell r="B58" t="str">
            <v>Tryk - omdeling</v>
          </cell>
          <cell r="C58" t="str">
            <v>_x0002_</v>
          </cell>
          <cell r="D58" t="str">
            <v>_x0002_</v>
          </cell>
          <cell r="E58" t="str">
            <v>_x0002_</v>
          </cell>
          <cell r="F58">
            <v>0</v>
          </cell>
          <cell r="Y58">
            <v>0</v>
          </cell>
        </row>
        <row r="59">
          <cell r="A59" t="str">
            <v>40003</v>
          </cell>
          <cell r="B59" t="str">
            <v>Bilinfo provision</v>
          </cell>
          <cell r="C59" t="str">
            <v>_x0002_</v>
          </cell>
          <cell r="D59" t="str">
            <v>_x0002_</v>
          </cell>
          <cell r="E59" t="str">
            <v>_x0002_</v>
          </cell>
          <cell r="F59">
            <v>0</v>
          </cell>
          <cell r="U59">
            <v>193.85300000000001</v>
          </cell>
          <cell r="V59">
            <v>45.572000000000003</v>
          </cell>
          <cell r="W59">
            <v>46.65428</v>
          </cell>
          <cell r="X59">
            <v>27.21322</v>
          </cell>
          <cell r="Y59">
            <v>313.29250000000002</v>
          </cell>
        </row>
        <row r="60">
          <cell r="A60" t="str">
            <v>40004</v>
          </cell>
          <cell r="B60" t="str">
            <v>Adtech</v>
          </cell>
          <cell r="C60" t="str">
            <v>_x0002_</v>
          </cell>
          <cell r="D60" t="str">
            <v>_x0002_</v>
          </cell>
          <cell r="E60" t="str">
            <v>_x0002_</v>
          </cell>
          <cell r="F60">
            <v>0</v>
          </cell>
          <cell r="M60">
            <v>115.91422</v>
          </cell>
          <cell r="N60">
            <v>25.536799999999999</v>
          </cell>
          <cell r="O60">
            <v>86.873440000000002</v>
          </cell>
          <cell r="P60">
            <v>156.95187999999999</v>
          </cell>
          <cell r="Q60">
            <v>69.828699999999998</v>
          </cell>
          <cell r="R60">
            <v>66.182640000000006</v>
          </cell>
          <cell r="S60">
            <v>154.58954</v>
          </cell>
          <cell r="T60">
            <v>25.128</v>
          </cell>
          <cell r="U60">
            <v>110.16907999999999</v>
          </cell>
          <cell r="V60">
            <v>214.56872000000001</v>
          </cell>
          <cell r="W60">
            <v>226.12380999999999</v>
          </cell>
          <cell r="X60">
            <v>329.07065999999998</v>
          </cell>
          <cell r="Y60">
            <v>1580.9374900000003</v>
          </cell>
        </row>
        <row r="61">
          <cell r="A61" t="str">
            <v>40005</v>
          </cell>
          <cell r="B61" t="str">
            <v>Annoncemateriale</v>
          </cell>
          <cell r="C61" t="str">
            <v>_x0002_</v>
          </cell>
          <cell r="D61" t="str">
            <v>_x0002_</v>
          </cell>
          <cell r="E61" t="str">
            <v>_x0002_</v>
          </cell>
          <cell r="F61">
            <v>0</v>
          </cell>
          <cell r="M61">
            <v>0.6835</v>
          </cell>
          <cell r="N61">
            <v>0.435</v>
          </cell>
          <cell r="O61">
            <v>0.2</v>
          </cell>
          <cell r="P61">
            <v>1.095</v>
          </cell>
          <cell r="R61">
            <v>3.23</v>
          </cell>
          <cell r="T61">
            <v>0.54</v>
          </cell>
          <cell r="W61">
            <v>0.54749999999999999</v>
          </cell>
          <cell r="X61">
            <v>1.0585</v>
          </cell>
          <cell r="Y61">
            <v>7.7895000000000003</v>
          </cell>
        </row>
        <row r="62">
          <cell r="A62" t="str">
            <v>40010</v>
          </cell>
          <cell r="C62" t="str">
            <v>_x0002_</v>
          </cell>
          <cell r="D62" t="str">
            <v>_x0002_</v>
          </cell>
          <cell r="E62" t="str">
            <v>_x0002_</v>
          </cell>
          <cell r="F62">
            <v>0</v>
          </cell>
          <cell r="Y62">
            <v>0</v>
          </cell>
        </row>
        <row r="63">
          <cell r="A63" t="str">
            <v>40015</v>
          </cell>
          <cell r="B63" t="str">
            <v>Redaktionelt stof</v>
          </cell>
          <cell r="C63" t="str">
            <v>_x0002_</v>
          </cell>
          <cell r="D63" t="str">
            <v>_x0002_</v>
          </cell>
          <cell r="E63" t="str">
            <v>_x0002_</v>
          </cell>
          <cell r="F63">
            <v>0</v>
          </cell>
          <cell r="M63">
            <v>35.25</v>
          </cell>
          <cell r="N63">
            <v>37.5</v>
          </cell>
          <cell r="O63">
            <v>86.4</v>
          </cell>
          <cell r="P63">
            <v>86.5</v>
          </cell>
          <cell r="Q63">
            <v>46.5</v>
          </cell>
          <cell r="R63">
            <v>101.75</v>
          </cell>
          <cell r="S63">
            <v>37.5</v>
          </cell>
          <cell r="T63">
            <v>90.5</v>
          </cell>
          <cell r="U63">
            <v>44.45</v>
          </cell>
          <cell r="V63">
            <v>110.9</v>
          </cell>
          <cell r="W63">
            <v>85.3</v>
          </cell>
          <cell r="X63">
            <v>152.17500000000001</v>
          </cell>
          <cell r="Y63">
            <v>914.72499999999991</v>
          </cell>
        </row>
        <row r="64">
          <cell r="A64" t="str">
            <v>40025</v>
          </cell>
          <cell r="B64" t="str">
            <v>Reklamebureau</v>
          </cell>
          <cell r="C64" t="str">
            <v>_x0002_</v>
          </cell>
          <cell r="D64" t="str">
            <v>_x0002_</v>
          </cell>
          <cell r="E64" t="str">
            <v>_x0002_</v>
          </cell>
          <cell r="F64">
            <v>0</v>
          </cell>
          <cell r="O64">
            <v>10.000249999999999</v>
          </cell>
          <cell r="P64">
            <v>29.518000000000001</v>
          </cell>
          <cell r="Q64">
            <v>6.452</v>
          </cell>
          <cell r="Y64">
            <v>45.97025</v>
          </cell>
        </row>
        <row r="65">
          <cell r="A65" t="str">
            <v>40030</v>
          </cell>
          <cell r="B65" t="str">
            <v>Fotografering mm.</v>
          </cell>
          <cell r="C65" t="str">
            <v>_x0002_</v>
          </cell>
          <cell r="D65" t="str">
            <v>_x0002_</v>
          </cell>
          <cell r="E65" t="str">
            <v>_x0002_</v>
          </cell>
          <cell r="F65">
            <v>0</v>
          </cell>
          <cell r="M65">
            <v>0.59799999999999998</v>
          </cell>
          <cell r="O65">
            <v>7.9200000000000007E-2</v>
          </cell>
          <cell r="P65">
            <v>0.90558000000000005</v>
          </cell>
          <cell r="Q65">
            <v>6.4079999999999998E-2</v>
          </cell>
          <cell r="R65">
            <v>0.63919999999999999</v>
          </cell>
          <cell r="V65">
            <v>0.24696000000000001</v>
          </cell>
          <cell r="X65">
            <v>0.20880000000000001</v>
          </cell>
          <cell r="Y65">
            <v>2.7418200000000001</v>
          </cell>
        </row>
        <row r="66">
          <cell r="A66" t="str">
            <v>40035</v>
          </cell>
          <cell r="B66" t="str">
            <v>ICMA-udgifter erhvervsann.</v>
          </cell>
          <cell r="C66" t="str">
            <v>_x0002_</v>
          </cell>
          <cell r="D66" t="str">
            <v>_x0002_</v>
          </cell>
          <cell r="E66" t="str">
            <v>_x0002_</v>
          </cell>
          <cell r="F66">
            <v>0</v>
          </cell>
          <cell r="Q66">
            <v>0.26526</v>
          </cell>
          <cell r="R66">
            <v>1.29776</v>
          </cell>
          <cell r="S66">
            <v>0.63114000000000003</v>
          </cell>
          <cell r="T66">
            <v>0</v>
          </cell>
          <cell r="W66">
            <v>0.33415</v>
          </cell>
          <cell r="X66">
            <v>0.26400000000000001</v>
          </cell>
          <cell r="Y66">
            <v>2.7923100000000005</v>
          </cell>
        </row>
        <row r="67">
          <cell r="A67" t="str">
            <v>40040</v>
          </cell>
          <cell r="B67" t="str">
            <v>_x0002_</v>
          </cell>
          <cell r="C67" t="str">
            <v>_x0002_</v>
          </cell>
          <cell r="D67" t="str">
            <v>_x0002_</v>
          </cell>
          <cell r="E67" t="str">
            <v>_x0002_</v>
          </cell>
          <cell r="F67">
            <v>0</v>
          </cell>
          <cell r="Y67">
            <v>0</v>
          </cell>
        </row>
        <row r="68">
          <cell r="A68" t="str">
            <v>40041</v>
          </cell>
          <cell r="B68" t="str">
            <v>Audiotex/Service 900 tj.</v>
          </cell>
          <cell r="C68" t="str">
            <v>_x0002_</v>
          </cell>
          <cell r="D68" t="str">
            <v>_x0002_</v>
          </cell>
          <cell r="E68">
            <v>11</v>
          </cell>
          <cell r="F68">
            <v>0</v>
          </cell>
          <cell r="M68">
            <v>0.14499000000000001</v>
          </cell>
          <cell r="S68">
            <v>7.7060000000000003E-2</v>
          </cell>
          <cell r="T68">
            <v>8.4889999999999993E-2</v>
          </cell>
          <cell r="Y68">
            <v>0.30693999999999999</v>
          </cell>
        </row>
        <row r="69">
          <cell r="A69" t="str">
            <v>40050</v>
          </cell>
          <cell r="B69" t="str">
            <v>Øvrige produktionsomkostninger</v>
          </cell>
          <cell r="C69" t="str">
            <v>_x0002_</v>
          </cell>
          <cell r="D69" t="str">
            <v>_x0002_</v>
          </cell>
          <cell r="E69" t="str">
            <v>_x0002_</v>
          </cell>
          <cell r="F69">
            <v>0</v>
          </cell>
          <cell r="M69">
            <v>1.2</v>
          </cell>
          <cell r="N69">
            <v>3.2974999999999999</v>
          </cell>
          <cell r="R69">
            <v>5.7</v>
          </cell>
          <cell r="S69">
            <v>22.196999999999999</v>
          </cell>
          <cell r="T69">
            <v>6.45</v>
          </cell>
          <cell r="V69">
            <v>11.16</v>
          </cell>
          <cell r="W69">
            <v>5.76</v>
          </cell>
          <cell r="X69">
            <v>14.79651</v>
          </cell>
          <cell r="Y69">
            <v>70.56101000000001</v>
          </cell>
        </row>
        <row r="70">
          <cell r="A70" t="str">
            <v>40051</v>
          </cell>
          <cell r="B70" t="str">
            <v>_x0002_</v>
          </cell>
          <cell r="C70" t="str">
            <v>_x0002_</v>
          </cell>
          <cell r="D70" t="str">
            <v>_x0002_</v>
          </cell>
          <cell r="E70" t="str">
            <v>_x0002_</v>
          </cell>
          <cell r="F70">
            <v>0</v>
          </cell>
          <cell r="Y70">
            <v>0</v>
          </cell>
        </row>
        <row r="71">
          <cell r="A71" t="str">
            <v>40096</v>
          </cell>
          <cell r="B71" t="str">
            <v>Erstatning Shoppit</v>
          </cell>
          <cell r="C71" t="str">
            <v>_x0002_</v>
          </cell>
          <cell r="D71" t="str">
            <v>_x0002_</v>
          </cell>
          <cell r="E71" t="str">
            <v>_x0002_</v>
          </cell>
          <cell r="F71">
            <v>0</v>
          </cell>
          <cell r="Y71">
            <v>0</v>
          </cell>
        </row>
        <row r="72">
          <cell r="A72" t="str">
            <v>40097</v>
          </cell>
          <cell r="B72" t="str">
            <v>Vareindkøb t/videresalg</v>
          </cell>
          <cell r="C72" t="str">
            <v>_x0002_</v>
          </cell>
          <cell r="D72" t="str">
            <v>_x0002_</v>
          </cell>
          <cell r="E72" t="str">
            <v>_x0002_</v>
          </cell>
          <cell r="F72">
            <v>0</v>
          </cell>
          <cell r="Y72">
            <v>0</v>
          </cell>
        </row>
        <row r="73">
          <cell r="A73" t="str">
            <v>40098</v>
          </cell>
          <cell r="B73" t="str">
            <v>Vareindkøb t/supplement</v>
          </cell>
          <cell r="C73" t="str">
            <v>_x0002_</v>
          </cell>
          <cell r="D73" t="str">
            <v>_x0002_</v>
          </cell>
          <cell r="E73" t="str">
            <v>_x0002_</v>
          </cell>
          <cell r="F73">
            <v>0</v>
          </cell>
          <cell r="Y73">
            <v>0</v>
          </cell>
        </row>
        <row r="74">
          <cell r="A74" t="str">
            <v>40099</v>
          </cell>
          <cell r="B74" t="str">
            <v>Svind/Tab Shoppit</v>
          </cell>
          <cell r="C74" t="str">
            <v>_x0002_</v>
          </cell>
          <cell r="D74" t="str">
            <v>_x0002_</v>
          </cell>
          <cell r="E74" t="str">
            <v>_x0002_</v>
          </cell>
          <cell r="F74">
            <v>0</v>
          </cell>
          <cell r="O74">
            <v>-0.28744999999999998</v>
          </cell>
          <cell r="Y74">
            <v>-0.28744999999999998</v>
          </cell>
        </row>
        <row r="75">
          <cell r="A75" t="str">
            <v>40999</v>
          </cell>
          <cell r="B75" t="str">
            <v>Produktionsomkostninger</v>
          </cell>
          <cell r="C75">
            <v>39999</v>
          </cell>
          <cell r="D75" t="str">
            <v>_x0002_</v>
          </cell>
          <cell r="E75" t="str">
            <v>_x0002_</v>
          </cell>
          <cell r="F75">
            <v>5</v>
          </cell>
          <cell r="M75">
            <v>1178.38834</v>
          </cell>
          <cell r="N75">
            <v>1064.46558</v>
          </cell>
          <cell r="O75">
            <v>1281.86787</v>
          </cell>
          <cell r="P75">
            <v>1333.55953</v>
          </cell>
          <cell r="Q75">
            <v>1511.7602400000001</v>
          </cell>
          <cell r="R75">
            <v>1136.2693999999999</v>
          </cell>
          <cell r="S75">
            <v>1116.11871</v>
          </cell>
          <cell r="T75">
            <v>985.44641999999999</v>
          </cell>
          <cell r="U75">
            <v>1224.7030500000001</v>
          </cell>
          <cell r="V75">
            <v>1437.92256</v>
          </cell>
          <cell r="W75">
            <v>1175.6613500000001</v>
          </cell>
          <cell r="X75">
            <v>1179.72378</v>
          </cell>
          <cell r="Y75">
            <v>14625.886830000001</v>
          </cell>
        </row>
        <row r="76">
          <cell r="A76" t="str">
            <v>41000</v>
          </cell>
          <cell r="B76" t="str">
            <v>Payload</v>
          </cell>
          <cell r="C76" t="str">
            <v>_x0002_</v>
          </cell>
          <cell r="D76" t="str">
            <v>_x0002_</v>
          </cell>
          <cell r="E76" t="str">
            <v>_x0002_</v>
          </cell>
          <cell r="F76">
            <v>2</v>
          </cell>
          <cell r="Y76">
            <v>0</v>
          </cell>
        </row>
        <row r="77">
          <cell r="A77" t="str">
            <v>41010</v>
          </cell>
          <cell r="B77" t="str">
            <v>Kodaafgift</v>
          </cell>
          <cell r="C77" t="str">
            <v>_x0002_</v>
          </cell>
          <cell r="D77" t="str">
            <v>_x0002_</v>
          </cell>
          <cell r="E77" t="str">
            <v>_x0002_</v>
          </cell>
          <cell r="F77">
            <v>0</v>
          </cell>
          <cell r="Y77">
            <v>0</v>
          </cell>
        </row>
        <row r="78">
          <cell r="A78" t="str">
            <v>41020</v>
          </cell>
          <cell r="B78" t="str">
            <v>Phonofile</v>
          </cell>
          <cell r="C78" t="str">
            <v>_x0002_</v>
          </cell>
          <cell r="D78" t="str">
            <v>_x0002_</v>
          </cell>
          <cell r="E78">
            <v>33</v>
          </cell>
          <cell r="F78">
            <v>0</v>
          </cell>
          <cell r="Y78">
            <v>0</v>
          </cell>
        </row>
        <row r="79">
          <cell r="A79" t="str">
            <v>41030</v>
          </cell>
          <cell r="B79" t="str">
            <v>Pladeselskaber</v>
          </cell>
          <cell r="C79" t="str">
            <v>_x0002_</v>
          </cell>
          <cell r="D79" t="str">
            <v>_x0002_</v>
          </cell>
          <cell r="E79">
            <v>33</v>
          </cell>
          <cell r="F79">
            <v>0</v>
          </cell>
          <cell r="Y79">
            <v>0</v>
          </cell>
        </row>
        <row r="80">
          <cell r="A80" t="str">
            <v>41040</v>
          </cell>
          <cell r="B80" t="str">
            <v>24/7-afgiftt</v>
          </cell>
          <cell r="C80" t="str">
            <v>_x0002_</v>
          </cell>
          <cell r="D80" t="str">
            <v>_x0002_</v>
          </cell>
          <cell r="E80">
            <v>33</v>
          </cell>
          <cell r="F80">
            <v>0</v>
          </cell>
          <cell r="Y80">
            <v>0</v>
          </cell>
        </row>
        <row r="81">
          <cell r="A81" t="str">
            <v>41050</v>
          </cell>
          <cell r="B81" t="str">
            <v>Watermarkafgift</v>
          </cell>
          <cell r="C81" t="str">
            <v>_x0002_</v>
          </cell>
          <cell r="D81" t="str">
            <v>_x0002_</v>
          </cell>
          <cell r="E81">
            <v>33</v>
          </cell>
          <cell r="F81">
            <v>0</v>
          </cell>
          <cell r="Y81">
            <v>0</v>
          </cell>
        </row>
        <row r="82">
          <cell r="A82" t="str">
            <v>41060</v>
          </cell>
          <cell r="B82" t="str">
            <v>Øvrige Payload udgifter</v>
          </cell>
          <cell r="C82" t="str">
            <v>_x0002_</v>
          </cell>
          <cell r="D82" t="str">
            <v>_x0002_</v>
          </cell>
          <cell r="E82">
            <v>33</v>
          </cell>
          <cell r="F82">
            <v>0</v>
          </cell>
          <cell r="Y82">
            <v>0</v>
          </cell>
        </row>
        <row r="83">
          <cell r="A83" t="str">
            <v>41999</v>
          </cell>
          <cell r="B83" t="str">
            <v>Payload</v>
          </cell>
          <cell r="C83">
            <v>41000</v>
          </cell>
          <cell r="D83" t="str">
            <v>_x0002_</v>
          </cell>
          <cell r="E83" t="str">
            <v>_x0002_</v>
          </cell>
          <cell r="F83">
            <v>5</v>
          </cell>
          <cell r="Y83">
            <v>0</v>
          </cell>
        </row>
        <row r="84">
          <cell r="A84" t="str">
            <v>42000</v>
          </cell>
          <cell r="B84" t="str">
            <v>Projekter</v>
          </cell>
          <cell r="C84" t="str">
            <v>_x0002_</v>
          </cell>
          <cell r="D84" t="str">
            <v>_x0002_</v>
          </cell>
          <cell r="E84" t="str">
            <v>_x0002_</v>
          </cell>
          <cell r="F84">
            <v>2</v>
          </cell>
          <cell r="Y84">
            <v>0</v>
          </cell>
        </row>
        <row r="85">
          <cell r="A85" t="str">
            <v>42001</v>
          </cell>
          <cell r="B85" t="str">
            <v>Filmoptagelser</v>
          </cell>
          <cell r="C85" t="str">
            <v>_x0002_</v>
          </cell>
          <cell r="D85" t="str">
            <v>_x0002_</v>
          </cell>
          <cell r="E85" t="str">
            <v>_x0002_</v>
          </cell>
          <cell r="F85">
            <v>0</v>
          </cell>
          <cell r="Y85">
            <v>0</v>
          </cell>
        </row>
        <row r="86">
          <cell r="A86" t="str">
            <v>42002</v>
          </cell>
          <cell r="B86" t="str">
            <v>Konsulentassistance</v>
          </cell>
          <cell r="C86" t="str">
            <v>_x0002_</v>
          </cell>
          <cell r="D86" t="str">
            <v>_x0002_</v>
          </cell>
          <cell r="E86" t="str">
            <v>_x0002_</v>
          </cell>
          <cell r="F86">
            <v>0</v>
          </cell>
          <cell r="Y86">
            <v>0</v>
          </cell>
        </row>
        <row r="87">
          <cell r="A87" t="str">
            <v>42003</v>
          </cell>
          <cell r="B87" t="str">
            <v>Gitano</v>
          </cell>
          <cell r="C87" t="str">
            <v>_x0002_</v>
          </cell>
          <cell r="D87" t="str">
            <v>_x0002_</v>
          </cell>
          <cell r="E87" t="str">
            <v>_x0002_</v>
          </cell>
          <cell r="F87">
            <v>0</v>
          </cell>
          <cell r="O87">
            <v>19.86</v>
          </cell>
          <cell r="Y87">
            <v>19.86</v>
          </cell>
        </row>
        <row r="88">
          <cell r="A88" t="str">
            <v>42004</v>
          </cell>
          <cell r="B88" t="str">
            <v>Ternen</v>
          </cell>
          <cell r="C88" t="str">
            <v>_x0002_</v>
          </cell>
          <cell r="D88" t="str">
            <v>_x0002_</v>
          </cell>
          <cell r="E88" t="str">
            <v>_x0002_</v>
          </cell>
          <cell r="F88">
            <v>0</v>
          </cell>
          <cell r="M88">
            <v>0.91335</v>
          </cell>
          <cell r="N88">
            <v>0.74550000000000005</v>
          </cell>
          <cell r="O88">
            <v>5.4178699999999997</v>
          </cell>
          <cell r="Q88">
            <v>3.7908599999999999</v>
          </cell>
          <cell r="R88">
            <v>8.2739799999999999</v>
          </cell>
          <cell r="S88">
            <v>0.88124999999999998</v>
          </cell>
          <cell r="T88">
            <v>13.71875</v>
          </cell>
          <cell r="U88">
            <v>7.9091199999999997</v>
          </cell>
          <cell r="V88">
            <v>0.56710000000000005</v>
          </cell>
          <cell r="W88">
            <v>0.49625000000000002</v>
          </cell>
          <cell r="X88">
            <v>0.64975000000000005</v>
          </cell>
          <cell r="Y88">
            <v>43.363780000000006</v>
          </cell>
        </row>
        <row r="89">
          <cell r="A89" t="str">
            <v>42005</v>
          </cell>
          <cell r="B89" t="str">
            <v>Reseach</v>
          </cell>
          <cell r="C89" t="str">
            <v>_x0002_</v>
          </cell>
          <cell r="D89" t="str">
            <v>_x0002_</v>
          </cell>
          <cell r="E89" t="str">
            <v>_x0002_</v>
          </cell>
          <cell r="F89">
            <v>0</v>
          </cell>
          <cell r="Y89">
            <v>0</v>
          </cell>
        </row>
        <row r="90">
          <cell r="A90" t="str">
            <v>42006</v>
          </cell>
          <cell r="B90" t="str">
            <v>U534</v>
          </cell>
          <cell r="C90" t="str">
            <v>_x0002_</v>
          </cell>
          <cell r="D90" t="str">
            <v>_x0002_</v>
          </cell>
          <cell r="E90" t="str">
            <v>_x0002_</v>
          </cell>
          <cell r="F90">
            <v>0</v>
          </cell>
          <cell r="M90">
            <v>0.33663999999999999</v>
          </cell>
          <cell r="O90">
            <v>2.62148</v>
          </cell>
          <cell r="P90">
            <v>3.1960000000000002E-2</v>
          </cell>
          <cell r="Q90">
            <v>0.41210000000000002</v>
          </cell>
          <cell r="R90">
            <v>0.20605000000000001</v>
          </cell>
          <cell r="T90">
            <v>3.8018000000000001</v>
          </cell>
          <cell r="U90">
            <v>8.3099999999999993E-2</v>
          </cell>
          <cell r="V90">
            <v>0.25703999999999999</v>
          </cell>
          <cell r="W90">
            <v>0.49997000000000003</v>
          </cell>
          <cell r="X90">
            <v>0.16897000000000001</v>
          </cell>
          <cell r="Y90">
            <v>8.4191099999999999</v>
          </cell>
        </row>
        <row r="91">
          <cell r="A91" t="str">
            <v>42007</v>
          </cell>
          <cell r="B91" t="str">
            <v>Chiftain</v>
          </cell>
          <cell r="C91" t="str">
            <v>_x0002_</v>
          </cell>
          <cell r="D91" t="str">
            <v>_x0002_</v>
          </cell>
          <cell r="E91" t="str">
            <v>_x0002_</v>
          </cell>
          <cell r="F91">
            <v>0</v>
          </cell>
          <cell r="Y91">
            <v>0</v>
          </cell>
        </row>
        <row r="92">
          <cell r="A92" t="str">
            <v>42008</v>
          </cell>
          <cell r="B92" t="str">
            <v>Volturnus</v>
          </cell>
          <cell r="C92" t="str">
            <v>_x0002_</v>
          </cell>
          <cell r="D92" t="str">
            <v>_x0002_</v>
          </cell>
          <cell r="E92" t="str">
            <v>_x0002_</v>
          </cell>
          <cell r="F92">
            <v>0</v>
          </cell>
          <cell r="Y92">
            <v>0</v>
          </cell>
        </row>
        <row r="93">
          <cell r="A93" t="str">
            <v>42009</v>
          </cell>
          <cell r="B93" t="str">
            <v>Kul &amp; brosten</v>
          </cell>
          <cell r="C93" t="str">
            <v>_x0002_</v>
          </cell>
          <cell r="D93" t="str">
            <v>_x0002_</v>
          </cell>
          <cell r="E93" t="str">
            <v>_x0002_</v>
          </cell>
          <cell r="F93">
            <v>0</v>
          </cell>
          <cell r="O93">
            <v>7.468</v>
          </cell>
          <cell r="V93">
            <v>0.84357000000000004</v>
          </cell>
          <cell r="Y93">
            <v>8.3115699999999997</v>
          </cell>
        </row>
        <row r="94">
          <cell r="A94" t="str">
            <v>42010</v>
          </cell>
          <cell r="B94" t="str">
            <v>Nemo</v>
          </cell>
          <cell r="C94" t="str">
            <v>_x0002_</v>
          </cell>
          <cell r="D94" t="str">
            <v>_x0002_</v>
          </cell>
          <cell r="E94" t="str">
            <v>_x0002_</v>
          </cell>
          <cell r="F94">
            <v>0</v>
          </cell>
          <cell r="Y94">
            <v>0</v>
          </cell>
        </row>
        <row r="95">
          <cell r="A95" t="str">
            <v>42999</v>
          </cell>
          <cell r="B95" t="str">
            <v>Projekter i alt</v>
          </cell>
          <cell r="C95">
            <v>42000</v>
          </cell>
          <cell r="D95" t="str">
            <v>_x0002_</v>
          </cell>
          <cell r="E95" t="str">
            <v>_x0002_</v>
          </cell>
          <cell r="F95">
            <v>5</v>
          </cell>
          <cell r="M95">
            <v>1.2499899999999999</v>
          </cell>
          <cell r="N95">
            <v>0.74550000000000005</v>
          </cell>
          <cell r="O95">
            <v>35.367350000000002</v>
          </cell>
          <cell r="P95">
            <v>3.1960000000000002E-2</v>
          </cell>
          <cell r="Q95">
            <v>4.20296</v>
          </cell>
          <cell r="R95">
            <v>8.4800299999999993</v>
          </cell>
          <cell r="S95">
            <v>0.88124999999999998</v>
          </cell>
          <cell r="T95">
            <v>17.52055</v>
          </cell>
          <cell r="U95">
            <v>7.9922199999999997</v>
          </cell>
          <cell r="V95">
            <v>1.66771</v>
          </cell>
          <cell r="W95">
            <v>0.99621999999999999</v>
          </cell>
          <cell r="X95">
            <v>0.81872</v>
          </cell>
          <cell r="Y95">
            <v>79.954459999999997</v>
          </cell>
        </row>
        <row r="96">
          <cell r="A96" t="str">
            <v>45000</v>
          </cell>
          <cell r="B96" t="str">
            <v>Distributionsomkostninger</v>
          </cell>
          <cell r="C96" t="str">
            <v>_x0002_</v>
          </cell>
          <cell r="D96" t="str">
            <v>_x0002_</v>
          </cell>
          <cell r="E96" t="str">
            <v>_x0002_</v>
          </cell>
          <cell r="F96">
            <v>2</v>
          </cell>
          <cell r="Y96">
            <v>0</v>
          </cell>
        </row>
        <row r="97">
          <cell r="A97" t="str">
            <v>45020</v>
          </cell>
          <cell r="B97" t="str">
            <v>Distribution omdeling</v>
          </cell>
          <cell r="C97" t="str">
            <v>_x0002_</v>
          </cell>
          <cell r="D97" t="str">
            <v>_x0002_</v>
          </cell>
          <cell r="E97">
            <v>12</v>
          </cell>
          <cell r="F97">
            <v>0</v>
          </cell>
          <cell r="Y97">
            <v>0</v>
          </cell>
        </row>
        <row r="98">
          <cell r="A98" t="str">
            <v>45025</v>
          </cell>
          <cell r="B98" t="str">
            <v>Returbehandl. &amp; administr.</v>
          </cell>
          <cell r="C98" t="str">
            <v>_x0002_</v>
          </cell>
          <cell r="D98" t="str">
            <v>_x0002_</v>
          </cell>
          <cell r="E98">
            <v>12</v>
          </cell>
          <cell r="F98">
            <v>0</v>
          </cell>
          <cell r="M98">
            <v>45.06635</v>
          </cell>
          <cell r="N98">
            <v>45.066339999999997</v>
          </cell>
          <cell r="O98">
            <v>56.326349999999998</v>
          </cell>
          <cell r="P98">
            <v>45.04</v>
          </cell>
          <cell r="Q98">
            <v>45.04</v>
          </cell>
          <cell r="R98">
            <v>56.3</v>
          </cell>
          <cell r="S98">
            <v>45.04</v>
          </cell>
          <cell r="T98">
            <v>56.3</v>
          </cell>
          <cell r="U98">
            <v>45.04</v>
          </cell>
          <cell r="V98">
            <v>45.04</v>
          </cell>
          <cell r="W98">
            <v>69.764129999999994</v>
          </cell>
          <cell r="X98">
            <v>45.04</v>
          </cell>
          <cell r="Y98">
            <v>599.06317000000001</v>
          </cell>
        </row>
        <row r="99">
          <cell r="A99" t="str">
            <v>45030</v>
          </cell>
          <cell r="B99" t="str">
            <v>Avisdistribution</v>
          </cell>
          <cell r="C99" t="str">
            <v>_x0002_</v>
          </cell>
          <cell r="D99" t="str">
            <v>_x0002_</v>
          </cell>
          <cell r="E99">
            <v>12</v>
          </cell>
          <cell r="F99">
            <v>0</v>
          </cell>
          <cell r="M99">
            <v>325.92473999999999</v>
          </cell>
          <cell r="N99">
            <v>328.68984999999998</v>
          </cell>
          <cell r="O99">
            <v>441.39796999999999</v>
          </cell>
          <cell r="P99">
            <v>359.16055999999998</v>
          </cell>
          <cell r="Q99">
            <v>329.57605000000001</v>
          </cell>
          <cell r="R99">
            <v>414.29248999999999</v>
          </cell>
          <cell r="S99">
            <v>323.36011999999999</v>
          </cell>
          <cell r="T99">
            <v>403.02107999999998</v>
          </cell>
          <cell r="U99">
            <v>355.56704000000002</v>
          </cell>
          <cell r="V99">
            <v>329.59464000000003</v>
          </cell>
          <cell r="W99">
            <v>389.09876000000003</v>
          </cell>
          <cell r="X99">
            <v>352.48817000000003</v>
          </cell>
          <cell r="Y99">
            <v>4352.1714699999993</v>
          </cell>
        </row>
        <row r="100">
          <cell r="A100" t="str">
            <v>45031</v>
          </cell>
          <cell r="B100" t="str">
            <v>Distribution abonnementer</v>
          </cell>
          <cell r="C100" t="str">
            <v>_x0002_</v>
          </cell>
          <cell r="D100" t="str">
            <v>_x0002_</v>
          </cell>
          <cell r="E100" t="str">
            <v>_x0002_</v>
          </cell>
          <cell r="F100">
            <v>0</v>
          </cell>
          <cell r="O100">
            <v>1.4740200000000001</v>
          </cell>
          <cell r="P100">
            <v>5.7097300000000004</v>
          </cell>
          <cell r="Q100">
            <v>7.1008100000000001</v>
          </cell>
          <cell r="R100">
            <v>11.110580000000001</v>
          </cell>
          <cell r="S100">
            <v>8.8627000000000002</v>
          </cell>
          <cell r="T100">
            <v>10.6722</v>
          </cell>
          <cell r="U100">
            <v>9.0855999999999995</v>
          </cell>
          <cell r="V100">
            <v>9.6528600000000004</v>
          </cell>
          <cell r="W100">
            <v>4.9853500000000004</v>
          </cell>
          <cell r="X100">
            <v>17.9876</v>
          </cell>
          <cell r="Y100">
            <v>86.641450000000006</v>
          </cell>
        </row>
        <row r="101">
          <cell r="A101" t="str">
            <v>45035</v>
          </cell>
          <cell r="B101" t="str">
            <v>Fragt og kørsel</v>
          </cell>
          <cell r="C101" t="str">
            <v>_x0002_</v>
          </cell>
          <cell r="D101" t="str">
            <v>_x0002_</v>
          </cell>
          <cell r="E101" t="str">
            <v>_x0002_</v>
          </cell>
          <cell r="F101">
            <v>0</v>
          </cell>
          <cell r="M101">
            <v>0.156</v>
          </cell>
          <cell r="N101">
            <v>3.2367499999999998</v>
          </cell>
          <cell r="O101">
            <v>2.1687500000000002</v>
          </cell>
          <cell r="P101">
            <v>2.4873799999999999</v>
          </cell>
          <cell r="Q101">
            <v>2.3843999999999999</v>
          </cell>
          <cell r="R101">
            <v>4.45892</v>
          </cell>
          <cell r="S101">
            <v>2.246</v>
          </cell>
          <cell r="T101">
            <v>2.8130000000000002</v>
          </cell>
          <cell r="U101">
            <v>2.6415999999999999</v>
          </cell>
          <cell r="V101">
            <v>1.7901</v>
          </cell>
          <cell r="W101">
            <v>3.26736</v>
          </cell>
          <cell r="X101">
            <v>2.8468100000000001</v>
          </cell>
          <cell r="Y101">
            <v>30.497069999999997</v>
          </cell>
        </row>
        <row r="102">
          <cell r="A102" t="str">
            <v>45040</v>
          </cell>
          <cell r="B102" t="str">
            <v>Småanskaffelser til distribtution</v>
          </cell>
          <cell r="C102" t="str">
            <v>_x0002_</v>
          </cell>
          <cell r="D102" t="str">
            <v>_x0002_</v>
          </cell>
          <cell r="E102" t="str">
            <v>_x0002_</v>
          </cell>
          <cell r="F102">
            <v>0</v>
          </cell>
          <cell r="Y102">
            <v>0</v>
          </cell>
        </row>
        <row r="103">
          <cell r="A103" t="str">
            <v>45099</v>
          </cell>
          <cell r="B103" t="str">
            <v>_x0002_</v>
          </cell>
          <cell r="C103" t="str">
            <v>_x0002_</v>
          </cell>
          <cell r="D103" t="str">
            <v>_x0002_</v>
          </cell>
          <cell r="E103" t="str">
            <v>_x0002_</v>
          </cell>
          <cell r="F103">
            <v>0</v>
          </cell>
          <cell r="Y103">
            <v>0</v>
          </cell>
        </row>
        <row r="104">
          <cell r="A104" t="str">
            <v>45500</v>
          </cell>
          <cell r="B104" t="str">
            <v>Distributionsomkostninger</v>
          </cell>
          <cell r="C104">
            <v>45000</v>
          </cell>
          <cell r="D104" t="str">
            <v>_x0002_</v>
          </cell>
          <cell r="E104" t="str">
            <v>_x0002_</v>
          </cell>
          <cell r="F104">
            <v>5</v>
          </cell>
          <cell r="M104">
            <v>371.14708999999999</v>
          </cell>
          <cell r="N104">
            <v>376.99293999999998</v>
          </cell>
          <cell r="O104">
            <v>501.36709000000002</v>
          </cell>
          <cell r="P104">
            <v>412.39767000000001</v>
          </cell>
          <cell r="Q104">
            <v>384.10126000000002</v>
          </cell>
          <cell r="R104">
            <v>486.16199</v>
          </cell>
          <cell r="S104">
            <v>379.50882000000001</v>
          </cell>
          <cell r="T104">
            <v>472.80628000000002</v>
          </cell>
          <cell r="U104">
            <v>412.33424000000002</v>
          </cell>
          <cell r="V104">
            <v>386.07760000000002</v>
          </cell>
          <cell r="W104">
            <v>467.11559999999997</v>
          </cell>
          <cell r="X104">
            <v>418.36257999999998</v>
          </cell>
          <cell r="Y104">
            <v>5068.3731600000001</v>
          </cell>
        </row>
        <row r="105">
          <cell r="A105" t="str">
            <v>49999</v>
          </cell>
          <cell r="B105" t="str">
            <v>Salgs- og markedsføringsomk.</v>
          </cell>
          <cell r="C105" t="str">
            <v>_x0002_</v>
          </cell>
          <cell r="D105" t="str">
            <v>_x0002_</v>
          </cell>
          <cell r="E105" t="str">
            <v>_x0002_</v>
          </cell>
          <cell r="F105">
            <v>2</v>
          </cell>
          <cell r="Y105">
            <v>0</v>
          </cell>
        </row>
        <row r="106">
          <cell r="A106" t="str">
            <v>51000</v>
          </cell>
          <cell r="B106" t="str">
            <v>Annoncer og reklame</v>
          </cell>
          <cell r="C106" t="str">
            <v>_x0002_</v>
          </cell>
          <cell r="D106" t="str">
            <v>_x0002_</v>
          </cell>
          <cell r="E106" t="str">
            <v>_x0002_</v>
          </cell>
          <cell r="F106">
            <v>0</v>
          </cell>
          <cell r="M106">
            <v>155.90996999999999</v>
          </cell>
          <cell r="N106">
            <v>194.36553000000001</v>
          </cell>
          <cell r="O106">
            <v>122.59352</v>
          </cell>
          <cell r="P106">
            <v>230.49</v>
          </cell>
          <cell r="Q106">
            <v>307.00921</v>
          </cell>
          <cell r="R106">
            <v>171.08287000000001</v>
          </cell>
          <cell r="S106">
            <v>111.33811</v>
          </cell>
          <cell r="T106">
            <v>1279.18595</v>
          </cell>
          <cell r="U106">
            <v>816.03725999999995</v>
          </cell>
          <cell r="V106">
            <v>412.82359000000002</v>
          </cell>
          <cell r="W106">
            <v>543.13504</v>
          </cell>
          <cell r="X106">
            <v>1431.3382200000001</v>
          </cell>
          <cell r="Y106">
            <v>5775.3092699999997</v>
          </cell>
        </row>
        <row r="107">
          <cell r="A107" t="str">
            <v>51001</v>
          </cell>
          <cell r="B107" t="str">
            <v>Salgsmateriale m.m.</v>
          </cell>
          <cell r="C107" t="str">
            <v>_x0002_</v>
          </cell>
          <cell r="D107" t="str">
            <v>_x0002_</v>
          </cell>
          <cell r="E107" t="str">
            <v>_x0002_</v>
          </cell>
          <cell r="F107">
            <v>0</v>
          </cell>
          <cell r="M107">
            <v>34.658749999999998</v>
          </cell>
          <cell r="N107">
            <v>2.1850000000000001</v>
          </cell>
          <cell r="O107">
            <v>1.837</v>
          </cell>
          <cell r="P107">
            <v>1.821</v>
          </cell>
          <cell r="Q107">
            <v>1.76</v>
          </cell>
          <cell r="S107">
            <v>1.76</v>
          </cell>
          <cell r="U107">
            <v>1.76</v>
          </cell>
          <cell r="V107">
            <v>3.51999</v>
          </cell>
          <cell r="X107">
            <v>6.61</v>
          </cell>
          <cell r="Y107">
            <v>55.911739999999995</v>
          </cell>
        </row>
        <row r="108">
          <cell r="A108" t="str">
            <v>51002</v>
          </cell>
          <cell r="B108" t="str">
            <v>Affiliateprogram</v>
          </cell>
          <cell r="C108" t="str">
            <v>_x0002_</v>
          </cell>
          <cell r="D108" t="str">
            <v>_x0002_</v>
          </cell>
          <cell r="E108">
            <v>47</v>
          </cell>
          <cell r="F108">
            <v>0</v>
          </cell>
          <cell r="Y108">
            <v>0</v>
          </cell>
        </row>
        <row r="109">
          <cell r="A109" t="str">
            <v>51003</v>
          </cell>
          <cell r="B109" t="str">
            <v>Sponsorering m/moms</v>
          </cell>
          <cell r="C109" t="str">
            <v>_x0002_</v>
          </cell>
          <cell r="D109" t="str">
            <v>_x0002_</v>
          </cell>
          <cell r="E109" t="str">
            <v>_x0002_</v>
          </cell>
          <cell r="F109">
            <v>0</v>
          </cell>
          <cell r="M109">
            <v>37.17933</v>
          </cell>
          <cell r="N109">
            <v>104.65534</v>
          </cell>
          <cell r="O109">
            <v>149.09333000000001</v>
          </cell>
          <cell r="P109">
            <v>71.565029999999993</v>
          </cell>
          <cell r="Q109">
            <v>153.94533999999999</v>
          </cell>
          <cell r="R109">
            <v>88.013339999999999</v>
          </cell>
          <cell r="S109">
            <v>89.024010000000004</v>
          </cell>
          <cell r="T109">
            <v>222.95201</v>
          </cell>
          <cell r="U109">
            <v>47.500010000000003</v>
          </cell>
          <cell r="V109">
            <v>86.833340000000007</v>
          </cell>
          <cell r="W109">
            <v>80.833340000000007</v>
          </cell>
          <cell r="X109">
            <v>83.933340000000001</v>
          </cell>
          <cell r="Y109">
            <v>1215.5277599999997</v>
          </cell>
        </row>
        <row r="110">
          <cell r="A110" t="str">
            <v>51004</v>
          </cell>
          <cell r="B110" t="str">
            <v>Sponsorering u/moms</v>
          </cell>
          <cell r="C110" t="str">
            <v>_x0002_</v>
          </cell>
          <cell r="D110" t="str">
            <v>_x0002_</v>
          </cell>
          <cell r="E110" t="str">
            <v>_x0002_</v>
          </cell>
          <cell r="F110">
            <v>0</v>
          </cell>
          <cell r="M110">
            <v>9.5416600000000003</v>
          </cell>
          <cell r="N110">
            <v>8.5416600000000003</v>
          </cell>
          <cell r="O110">
            <v>8.5416600000000003</v>
          </cell>
          <cell r="P110">
            <v>13.54166</v>
          </cell>
          <cell r="Q110">
            <v>68.541659999999993</v>
          </cell>
          <cell r="R110">
            <v>8.5416600000000003</v>
          </cell>
          <cell r="S110">
            <v>8.5416600000000003</v>
          </cell>
          <cell r="T110">
            <v>8.5416600000000003</v>
          </cell>
          <cell r="U110">
            <v>8.5416600000000003</v>
          </cell>
          <cell r="V110">
            <v>8.5416600000000003</v>
          </cell>
          <cell r="W110">
            <v>10.76886</v>
          </cell>
          <cell r="X110">
            <v>8.5416600000000003</v>
          </cell>
          <cell r="Y110">
            <v>170.72712000000001</v>
          </cell>
        </row>
        <row r="111">
          <cell r="A111" t="str">
            <v>51005</v>
          </cell>
          <cell r="B111" t="str">
            <v>Markedsanalyser/Gallup</v>
          </cell>
          <cell r="C111" t="str">
            <v>_x0002_</v>
          </cell>
          <cell r="D111" t="str">
            <v>_x0002_</v>
          </cell>
          <cell r="E111" t="str">
            <v>_x0002_</v>
          </cell>
          <cell r="F111">
            <v>0</v>
          </cell>
          <cell r="M111">
            <v>24.2</v>
          </cell>
          <cell r="N111">
            <v>4.1500000000000004</v>
          </cell>
          <cell r="O111">
            <v>47.135249999999999</v>
          </cell>
          <cell r="P111">
            <v>42.95</v>
          </cell>
          <cell r="R111">
            <v>16.8675</v>
          </cell>
          <cell r="S111">
            <v>42.95</v>
          </cell>
          <cell r="U111">
            <v>14.8675</v>
          </cell>
          <cell r="V111">
            <v>57.817500000000003</v>
          </cell>
          <cell r="W111">
            <v>14.58</v>
          </cell>
          <cell r="Y111">
            <v>265.51774999999998</v>
          </cell>
        </row>
        <row r="112">
          <cell r="A112" t="str">
            <v>51006</v>
          </cell>
          <cell r="B112" t="str">
            <v xml:space="preserve">Reklameartikler/profiltøj </v>
          </cell>
          <cell r="C112" t="str">
            <v>_x0002_</v>
          </cell>
          <cell r="D112" t="str">
            <v>_x0002_</v>
          </cell>
          <cell r="E112" t="str">
            <v>_x0002_</v>
          </cell>
          <cell r="F112">
            <v>0</v>
          </cell>
          <cell r="M112">
            <v>-0.33900000000000002</v>
          </cell>
          <cell r="N112">
            <v>3.0964</v>
          </cell>
          <cell r="O112">
            <v>8.8567999999999998</v>
          </cell>
          <cell r="Q112">
            <v>-4.8000000000000001E-2</v>
          </cell>
          <cell r="R112">
            <v>31.7348</v>
          </cell>
          <cell r="S112">
            <v>8.6560000000000006</v>
          </cell>
          <cell r="U112">
            <v>-1.6344000000000001</v>
          </cell>
          <cell r="V112">
            <v>7.37765</v>
          </cell>
          <cell r="W112">
            <v>-0.24</v>
          </cell>
          <cell r="X112">
            <v>2.145</v>
          </cell>
          <cell r="Y112">
            <v>59.605250000000005</v>
          </cell>
        </row>
        <row r="113">
          <cell r="A113" t="str">
            <v>51008</v>
          </cell>
          <cell r="B113" t="str">
            <v>Præmier / konkurrencer eksternt</v>
          </cell>
          <cell r="C113" t="str">
            <v>_x0002_</v>
          </cell>
          <cell r="D113" t="str">
            <v>_x0002_</v>
          </cell>
          <cell r="E113" t="str">
            <v>_x0002_</v>
          </cell>
          <cell r="F113">
            <v>0</v>
          </cell>
          <cell r="Y113">
            <v>0</v>
          </cell>
        </row>
        <row r="114">
          <cell r="A114" t="str">
            <v>51009</v>
          </cell>
          <cell r="B114" t="str">
            <v>_x0002_</v>
          </cell>
          <cell r="C114" t="str">
            <v>_x0002_</v>
          </cell>
          <cell r="D114" t="str">
            <v>_x0002_</v>
          </cell>
          <cell r="E114" t="str">
            <v>_x0002_</v>
          </cell>
          <cell r="F114">
            <v>0</v>
          </cell>
          <cell r="Y114">
            <v>0</v>
          </cell>
        </row>
        <row r="115">
          <cell r="A115" t="str">
            <v>51010</v>
          </cell>
          <cell r="B115" t="str">
            <v>Gaffaafgifter</v>
          </cell>
          <cell r="C115" t="str">
            <v>_x0002_</v>
          </cell>
          <cell r="D115" t="str">
            <v>_x0002_</v>
          </cell>
          <cell r="E115">
            <v>33</v>
          </cell>
          <cell r="F115">
            <v>0</v>
          </cell>
          <cell r="Y115">
            <v>0</v>
          </cell>
        </row>
        <row r="116">
          <cell r="A116" t="str">
            <v>51035</v>
          </cell>
          <cell r="B116" t="str">
            <v>Konsulentbistand</v>
          </cell>
          <cell r="C116" t="str">
            <v>_x0002_</v>
          </cell>
          <cell r="D116" t="str">
            <v>_x0002_</v>
          </cell>
          <cell r="E116" t="str">
            <v>_x0002_</v>
          </cell>
          <cell r="F116">
            <v>0</v>
          </cell>
          <cell r="U116">
            <v>2.2949999999999999</v>
          </cell>
          <cell r="Y116">
            <v>2.2949999999999999</v>
          </cell>
        </row>
        <row r="117">
          <cell r="A117" t="str">
            <v>51036</v>
          </cell>
          <cell r="B117" t="str">
            <v>Biler ej fradragsberettigede</v>
          </cell>
          <cell r="C117" t="str">
            <v>_x0002_</v>
          </cell>
          <cell r="D117" t="str">
            <v>_x0002_</v>
          </cell>
          <cell r="E117" t="str">
            <v>_x0002_</v>
          </cell>
          <cell r="F117">
            <v>0</v>
          </cell>
          <cell r="M117">
            <v>39.944769999999998</v>
          </cell>
          <cell r="N117">
            <v>53.724640000000001</v>
          </cell>
          <cell r="O117">
            <v>35.263489999999997</v>
          </cell>
          <cell r="P117">
            <v>63.34995</v>
          </cell>
          <cell r="Q117">
            <v>63.393549999999998</v>
          </cell>
          <cell r="R117">
            <v>50.802329999999998</v>
          </cell>
          <cell r="S117">
            <v>38.839599999999997</v>
          </cell>
          <cell r="T117">
            <v>25.4133</v>
          </cell>
          <cell r="U117">
            <v>44.073189999999997</v>
          </cell>
          <cell r="V117">
            <v>76.765450000000001</v>
          </cell>
          <cell r="W117">
            <v>57.89367</v>
          </cell>
          <cell r="X117">
            <v>46.803429999999999</v>
          </cell>
          <cell r="Y117">
            <v>596.26737000000003</v>
          </cell>
        </row>
        <row r="118">
          <cell r="A118" t="str">
            <v>51037</v>
          </cell>
          <cell r="B118" t="str">
            <v>Biler fradragsberettigede</v>
          </cell>
          <cell r="C118" t="str">
            <v>_x0002_</v>
          </cell>
          <cell r="D118" t="str">
            <v>_x0002_</v>
          </cell>
          <cell r="E118" t="str">
            <v>_x0002_</v>
          </cell>
          <cell r="F118">
            <v>0</v>
          </cell>
          <cell r="M118">
            <v>16.358309999999999</v>
          </cell>
          <cell r="N118">
            <v>17.204750000000001</v>
          </cell>
          <cell r="O118">
            <v>8.6571300000000004</v>
          </cell>
          <cell r="P118">
            <v>50.138489999999997</v>
          </cell>
          <cell r="Q118">
            <v>16.781659999999999</v>
          </cell>
          <cell r="R118">
            <v>10.07751</v>
          </cell>
          <cell r="S118">
            <v>4.5286499999999998</v>
          </cell>
          <cell r="T118">
            <v>-0.79049999999999998</v>
          </cell>
          <cell r="U118">
            <v>14.18061</v>
          </cell>
          <cell r="V118">
            <v>5.9742100000000002</v>
          </cell>
          <cell r="W118">
            <v>13.24525</v>
          </cell>
          <cell r="X118">
            <v>8.7837800000000001</v>
          </cell>
          <cell r="Y118">
            <v>165.13985</v>
          </cell>
        </row>
        <row r="119">
          <cell r="A119" t="str">
            <v>51039</v>
          </cell>
          <cell r="B119" t="str">
            <v>Helikopter</v>
          </cell>
          <cell r="C119" t="str">
            <v>_x0002_</v>
          </cell>
          <cell r="D119" t="str">
            <v>_x0002_</v>
          </cell>
          <cell r="E119" t="str">
            <v>P50</v>
          </cell>
          <cell r="F119">
            <v>0</v>
          </cell>
          <cell r="Y119">
            <v>0</v>
          </cell>
        </row>
        <row r="120">
          <cell r="A120" t="str">
            <v>51065</v>
          </cell>
          <cell r="B120" t="str">
            <v>_x0002_</v>
          </cell>
          <cell r="C120" t="str">
            <v>_x0002_</v>
          </cell>
          <cell r="D120" t="str">
            <v>_x0002_</v>
          </cell>
          <cell r="E120" t="str">
            <v>_x0002_</v>
          </cell>
          <cell r="F120">
            <v>0</v>
          </cell>
          <cell r="Y120">
            <v>0</v>
          </cell>
        </row>
        <row r="121">
          <cell r="A121" t="str">
            <v>51070</v>
          </cell>
          <cell r="B121" t="str">
            <v>Repræsentationskto. udlændinge</v>
          </cell>
          <cell r="C121" t="str">
            <v>_x0002_</v>
          </cell>
          <cell r="D121" t="str">
            <v>_x0002_</v>
          </cell>
          <cell r="E121" t="str">
            <v>_x0002_</v>
          </cell>
          <cell r="F121">
            <v>0</v>
          </cell>
          <cell r="R121">
            <v>1.97</v>
          </cell>
          <cell r="U121">
            <v>1.7330000000000001</v>
          </cell>
          <cell r="Y121">
            <v>3.7030000000000003</v>
          </cell>
        </row>
        <row r="122">
          <cell r="A122" t="str">
            <v>51072</v>
          </cell>
          <cell r="B122" t="str">
            <v>Repræsentation</v>
          </cell>
          <cell r="C122" t="str">
            <v>_x0002_</v>
          </cell>
          <cell r="D122" t="str">
            <v>_x0002_</v>
          </cell>
          <cell r="E122" t="str">
            <v>_x0002_</v>
          </cell>
          <cell r="F122">
            <v>0</v>
          </cell>
          <cell r="M122">
            <v>1.256</v>
          </cell>
          <cell r="N122">
            <v>2.46895</v>
          </cell>
          <cell r="O122">
            <v>2.9476499999999999</v>
          </cell>
          <cell r="P122">
            <v>17.794250000000002</v>
          </cell>
          <cell r="Q122">
            <v>0.14695</v>
          </cell>
          <cell r="R122">
            <v>23.901499999999999</v>
          </cell>
          <cell r="S122">
            <v>2.004</v>
          </cell>
          <cell r="T122">
            <v>2.5452499999999998</v>
          </cell>
          <cell r="U122">
            <v>3.1309499999999999</v>
          </cell>
          <cell r="V122">
            <v>0.79700000000000004</v>
          </cell>
          <cell r="W122">
            <v>0.68</v>
          </cell>
          <cell r="X122">
            <v>52.545250000000003</v>
          </cell>
          <cell r="Y122">
            <v>110.21775</v>
          </cell>
        </row>
        <row r="123">
          <cell r="A123" t="str">
            <v>51075</v>
          </cell>
          <cell r="B123" t="str">
            <v>_x0002_</v>
          </cell>
          <cell r="C123" t="str">
            <v>_x0002_</v>
          </cell>
          <cell r="D123" t="str">
            <v>_x0002_</v>
          </cell>
          <cell r="E123" t="str">
            <v>_x0002_</v>
          </cell>
          <cell r="F123">
            <v>0</v>
          </cell>
          <cell r="Y123">
            <v>0</v>
          </cell>
        </row>
        <row r="124">
          <cell r="A124" t="str">
            <v>51080</v>
          </cell>
          <cell r="B124" t="str">
            <v>_x0002_</v>
          </cell>
          <cell r="C124" t="str">
            <v>_x0002_</v>
          </cell>
          <cell r="D124" t="str">
            <v>_x0002_</v>
          </cell>
          <cell r="E124" t="str">
            <v>_x0002_</v>
          </cell>
          <cell r="F124">
            <v>0</v>
          </cell>
          <cell r="N124">
            <v>0.38650000000000001</v>
          </cell>
          <cell r="P124">
            <v>0.1575</v>
          </cell>
          <cell r="Y124">
            <v>0.54400000000000004</v>
          </cell>
        </row>
        <row r="125">
          <cell r="A125" t="str">
            <v>51090</v>
          </cell>
          <cell r="B125" t="str">
            <v>Markeder m.moms</v>
          </cell>
          <cell r="C125" t="str">
            <v>_x0002_</v>
          </cell>
          <cell r="D125" t="str">
            <v>_x0002_</v>
          </cell>
          <cell r="E125" t="str">
            <v>_x0002_</v>
          </cell>
          <cell r="F125">
            <v>0</v>
          </cell>
          <cell r="M125">
            <v>2.6850000000000001</v>
          </cell>
          <cell r="N125">
            <v>36.480490000000003</v>
          </cell>
          <cell r="O125">
            <v>72.272499999999994</v>
          </cell>
          <cell r="P125">
            <v>40.520000000000003</v>
          </cell>
          <cell r="Q125">
            <v>2.4628999999999999</v>
          </cell>
          <cell r="R125">
            <v>16.641549999999999</v>
          </cell>
          <cell r="S125">
            <v>8.7850800000000007</v>
          </cell>
          <cell r="T125">
            <v>9.6408000000000005</v>
          </cell>
          <cell r="V125">
            <v>8.5554600000000001</v>
          </cell>
          <cell r="W125">
            <v>5.8337500000000002</v>
          </cell>
          <cell r="X125">
            <v>12.844200000000001</v>
          </cell>
          <cell r="Y125">
            <v>216.72173000000001</v>
          </cell>
        </row>
        <row r="126">
          <cell r="A126" t="str">
            <v>51091</v>
          </cell>
          <cell r="B126" t="str">
            <v>Markeder u.moms</v>
          </cell>
          <cell r="C126" t="str">
            <v>_x0002_</v>
          </cell>
          <cell r="D126" t="str">
            <v>_x0002_</v>
          </cell>
          <cell r="E126" t="str">
            <v>_x0002_</v>
          </cell>
          <cell r="F126">
            <v>0</v>
          </cell>
          <cell r="M126">
            <v>2.6789999999999998</v>
          </cell>
          <cell r="N126">
            <v>18.474</v>
          </cell>
          <cell r="O126">
            <v>11.718999999999999</v>
          </cell>
          <cell r="P126">
            <v>9.7219999999999995</v>
          </cell>
          <cell r="Q126">
            <v>26.56305</v>
          </cell>
          <cell r="R126">
            <v>20.7407</v>
          </cell>
          <cell r="S126">
            <v>2.8087499999999999</v>
          </cell>
          <cell r="T126">
            <v>28.8825</v>
          </cell>
          <cell r="U126">
            <v>7.2178500000000003</v>
          </cell>
          <cell r="V126">
            <v>5.2435</v>
          </cell>
          <cell r="W126">
            <v>13.459</v>
          </cell>
          <cell r="X126">
            <v>1.125</v>
          </cell>
          <cell r="Y126">
            <v>148.63435000000001</v>
          </cell>
        </row>
        <row r="127">
          <cell r="A127" t="str">
            <v>51092</v>
          </cell>
          <cell r="B127" t="str">
            <v>Kampagne u.moms</v>
          </cell>
          <cell r="C127" t="str">
            <v>_x0002_</v>
          </cell>
          <cell r="D127" t="str">
            <v>_x0002_</v>
          </cell>
          <cell r="E127" t="str">
            <v>_x0002_</v>
          </cell>
          <cell r="F127">
            <v>0</v>
          </cell>
          <cell r="M127">
            <v>2</v>
          </cell>
          <cell r="N127">
            <v>1.54108</v>
          </cell>
          <cell r="O127">
            <v>22.7</v>
          </cell>
          <cell r="P127">
            <v>21.213999999999999</v>
          </cell>
          <cell r="Q127">
            <v>16.697500000000002</v>
          </cell>
          <cell r="R127">
            <v>13.452</v>
          </cell>
          <cell r="S127">
            <v>3.6030000000000002</v>
          </cell>
          <cell r="T127">
            <v>6.61</v>
          </cell>
          <cell r="U127">
            <v>18.6325</v>
          </cell>
          <cell r="V127">
            <v>0.57450000000000001</v>
          </cell>
          <cell r="W127">
            <v>0.41</v>
          </cell>
          <cell r="Y127">
            <v>107.43457999999998</v>
          </cell>
        </row>
        <row r="128">
          <cell r="A128" t="str">
            <v>51095</v>
          </cell>
          <cell r="B128" t="str">
            <v>Kampagner m.moms</v>
          </cell>
          <cell r="C128" t="str">
            <v>_x0002_</v>
          </cell>
          <cell r="D128" t="str">
            <v>_x0002_</v>
          </cell>
          <cell r="E128" t="str">
            <v>_x0002_</v>
          </cell>
          <cell r="F128">
            <v>0</v>
          </cell>
          <cell r="N128">
            <v>2.2829999999999999</v>
          </cell>
          <cell r="O128">
            <v>7.9000000000000001E-2</v>
          </cell>
          <cell r="P128">
            <v>57.961399999999998</v>
          </cell>
          <cell r="Q128">
            <v>-1.2150000000000001</v>
          </cell>
          <cell r="R128">
            <v>3.2730000000000001</v>
          </cell>
          <cell r="S128">
            <v>19.163</v>
          </cell>
          <cell r="T128">
            <v>86.795500000000004</v>
          </cell>
          <cell r="U128">
            <v>-8.2979199999999995</v>
          </cell>
          <cell r="V128">
            <v>9.5280000000000005</v>
          </cell>
          <cell r="W128">
            <v>1.9530000000000001</v>
          </cell>
          <cell r="X128">
            <v>7.49</v>
          </cell>
          <cell r="Y128">
            <v>179.01298</v>
          </cell>
        </row>
        <row r="129">
          <cell r="A129" t="str">
            <v>51098</v>
          </cell>
          <cell r="B129" t="str">
            <v>_x0002_</v>
          </cell>
          <cell r="C129" t="str">
            <v>_x0002_</v>
          </cell>
          <cell r="D129" t="str">
            <v>_x0002_</v>
          </cell>
          <cell r="E129" t="str">
            <v>_x0002_</v>
          </cell>
          <cell r="F129">
            <v>0</v>
          </cell>
          <cell r="Y129">
            <v>0</v>
          </cell>
        </row>
        <row r="130">
          <cell r="A130" t="str">
            <v>51099</v>
          </cell>
          <cell r="B130" t="str">
            <v>_x0002_</v>
          </cell>
          <cell r="C130" t="str">
            <v>_x0002_</v>
          </cell>
          <cell r="D130" t="str">
            <v>_x0002_</v>
          </cell>
          <cell r="E130" t="str">
            <v>_x0002_</v>
          </cell>
          <cell r="F130">
            <v>0</v>
          </cell>
          <cell r="Y130">
            <v>0</v>
          </cell>
        </row>
        <row r="131">
          <cell r="A131" t="str">
            <v>51500</v>
          </cell>
          <cell r="B131" t="str">
            <v>Shoppit varekøb</v>
          </cell>
          <cell r="C131" t="str">
            <v>_x0002_</v>
          </cell>
          <cell r="D131" t="str">
            <v>_x0002_</v>
          </cell>
          <cell r="E131" t="str">
            <v>_x0002_</v>
          </cell>
          <cell r="F131">
            <v>0</v>
          </cell>
          <cell r="Y131">
            <v>0</v>
          </cell>
        </row>
        <row r="132">
          <cell r="A132" t="str">
            <v>52000</v>
          </cell>
          <cell r="B132" t="str">
            <v>Salgs- og markedsføringsomk.</v>
          </cell>
          <cell r="C132">
            <v>49999</v>
          </cell>
          <cell r="D132" t="str">
            <v>_x0002_</v>
          </cell>
          <cell r="E132" t="str">
            <v>_x0002_</v>
          </cell>
          <cell r="F132">
            <v>5</v>
          </cell>
          <cell r="M132">
            <v>326.07378999999997</v>
          </cell>
          <cell r="N132">
            <v>449.55734000000001</v>
          </cell>
          <cell r="O132">
            <v>491.69632999999999</v>
          </cell>
          <cell r="P132">
            <v>621.22528</v>
          </cell>
          <cell r="Q132">
            <v>656.03881999999999</v>
          </cell>
          <cell r="R132">
            <v>457.09876000000003</v>
          </cell>
          <cell r="S132">
            <v>342.00186000000002</v>
          </cell>
          <cell r="T132">
            <v>1669.77647</v>
          </cell>
          <cell r="U132">
            <v>970.03720999999996</v>
          </cell>
          <cell r="V132">
            <v>684.35185000000001</v>
          </cell>
          <cell r="W132">
            <v>742.55191000000002</v>
          </cell>
          <cell r="X132">
            <v>1662.1598799999999</v>
          </cell>
          <cell r="Y132">
            <v>9072.5694999999996</v>
          </cell>
        </row>
        <row r="133">
          <cell r="A133" t="str">
            <v>52998</v>
          </cell>
          <cell r="B133" t="str">
            <v>Administrationsomkostninger</v>
          </cell>
          <cell r="C133" t="str">
            <v>_x0002_</v>
          </cell>
          <cell r="D133" t="str">
            <v>_x0002_</v>
          </cell>
          <cell r="E133" t="str">
            <v>_x0002_</v>
          </cell>
          <cell r="F133">
            <v>2</v>
          </cell>
          <cell r="Y133">
            <v>0</v>
          </cell>
        </row>
        <row r="134">
          <cell r="A134" t="str">
            <v>52999</v>
          </cell>
          <cell r="B134" t="str">
            <v>Personaleudgifter</v>
          </cell>
          <cell r="C134" t="str">
            <v>_x0002_</v>
          </cell>
          <cell r="D134" t="str">
            <v>_x0002_</v>
          </cell>
          <cell r="E134" t="str">
            <v>_x0002_</v>
          </cell>
          <cell r="F134">
            <v>2</v>
          </cell>
          <cell r="Y134">
            <v>0</v>
          </cell>
        </row>
        <row r="135">
          <cell r="A135" t="str">
            <v>53000</v>
          </cell>
          <cell r="B135" t="str">
            <v>Personaleudgifter</v>
          </cell>
          <cell r="C135" t="str">
            <v>_x0002_</v>
          </cell>
          <cell r="D135" t="str">
            <v>_x0002_</v>
          </cell>
          <cell r="E135" t="str">
            <v>_x0002_</v>
          </cell>
          <cell r="F135">
            <v>0</v>
          </cell>
          <cell r="M135">
            <v>15.836209999999999</v>
          </cell>
          <cell r="N135">
            <v>31.440550000000002</v>
          </cell>
          <cell r="O135">
            <v>54.041989999999998</v>
          </cell>
          <cell r="P135">
            <v>51.696840000000002</v>
          </cell>
          <cell r="Q135">
            <v>49.527540000000002</v>
          </cell>
          <cell r="R135">
            <v>145.65375</v>
          </cell>
          <cell r="S135">
            <v>36.545650000000002</v>
          </cell>
          <cell r="T135">
            <v>34.961880000000001</v>
          </cell>
          <cell r="U135">
            <v>39.632809999999999</v>
          </cell>
          <cell r="V135">
            <v>80.844719999999995</v>
          </cell>
          <cell r="W135">
            <v>50.291820000000001</v>
          </cell>
          <cell r="X135">
            <v>201.22251</v>
          </cell>
          <cell r="Y135">
            <v>791.69627000000014</v>
          </cell>
        </row>
        <row r="136">
          <cell r="A136" t="str">
            <v>53003</v>
          </cell>
          <cell r="B136" t="str">
            <v>Personaleudvælgelse</v>
          </cell>
          <cell r="C136" t="str">
            <v>_x0002_</v>
          </cell>
          <cell r="D136" t="str">
            <v>_x0002_</v>
          </cell>
          <cell r="E136" t="str">
            <v>_x0002_</v>
          </cell>
          <cell r="F136">
            <v>0</v>
          </cell>
          <cell r="M136">
            <v>5.4166600000000003</v>
          </cell>
          <cell r="N136">
            <v>24.91666</v>
          </cell>
          <cell r="O136">
            <v>63.41666</v>
          </cell>
          <cell r="P136">
            <v>15.76666</v>
          </cell>
          <cell r="Q136">
            <v>5.7416600000000004</v>
          </cell>
          <cell r="R136">
            <v>5.5916600000000001</v>
          </cell>
          <cell r="S136">
            <v>5.4916600000000004</v>
          </cell>
          <cell r="T136">
            <v>9.2416599999999995</v>
          </cell>
          <cell r="U136">
            <v>25.726659999999999</v>
          </cell>
          <cell r="V136">
            <v>7.6716600000000001</v>
          </cell>
          <cell r="W136">
            <v>7.5107200000000001</v>
          </cell>
          <cell r="X136">
            <v>11.13334</v>
          </cell>
          <cell r="Y136">
            <v>187.62566000000001</v>
          </cell>
        </row>
        <row r="137">
          <cell r="A137" t="str">
            <v>53005</v>
          </cell>
          <cell r="B137" t="str">
            <v>Kantine</v>
          </cell>
          <cell r="C137" t="str">
            <v>_x0002_</v>
          </cell>
          <cell r="D137" t="str">
            <v>_x0002_</v>
          </cell>
          <cell r="E137" t="str">
            <v>_x0002_</v>
          </cell>
          <cell r="F137">
            <v>0</v>
          </cell>
          <cell r="M137">
            <v>17.270109999999999</v>
          </cell>
          <cell r="N137">
            <v>73.318330000000003</v>
          </cell>
          <cell r="O137">
            <v>16.801539999999999</v>
          </cell>
          <cell r="P137">
            <v>37.406660000000002</v>
          </cell>
          <cell r="Q137">
            <v>28.416149999999998</v>
          </cell>
          <cell r="R137">
            <v>25.013500000000001</v>
          </cell>
          <cell r="S137">
            <v>21.596270000000001</v>
          </cell>
          <cell r="T137">
            <v>54.123370000000001</v>
          </cell>
          <cell r="U137">
            <v>7.2840299999999996</v>
          </cell>
          <cell r="V137">
            <v>55.292960000000001</v>
          </cell>
          <cell r="W137">
            <v>31.406020000000002</v>
          </cell>
          <cell r="X137">
            <v>-158.46172999999999</v>
          </cell>
          <cell r="Y137">
            <v>209.46721000000002</v>
          </cell>
        </row>
        <row r="138">
          <cell r="A138" t="str">
            <v>53008</v>
          </cell>
          <cell r="B138" t="str">
            <v>Præmier / Konkurrencer Internt</v>
          </cell>
          <cell r="C138" t="str">
            <v>_x0002_</v>
          </cell>
          <cell r="D138" t="str">
            <v>_x0002_</v>
          </cell>
          <cell r="E138" t="str">
            <v>_x0002_</v>
          </cell>
          <cell r="F138">
            <v>0</v>
          </cell>
          <cell r="Y138">
            <v>0</v>
          </cell>
        </row>
        <row r="139">
          <cell r="A139" t="str">
            <v>53010</v>
          </cell>
          <cell r="B139" t="str">
            <v>_x0002_</v>
          </cell>
          <cell r="C139" t="str">
            <v>_x0002_</v>
          </cell>
          <cell r="D139" t="str">
            <v>_x0002_</v>
          </cell>
          <cell r="E139" t="str">
            <v>_x0002_</v>
          </cell>
          <cell r="F139">
            <v>0</v>
          </cell>
          <cell r="Y139">
            <v>0</v>
          </cell>
        </row>
        <row r="140">
          <cell r="A140" t="str">
            <v>53015</v>
          </cell>
          <cell r="B140" t="str">
            <v>_x0002_</v>
          </cell>
          <cell r="C140" t="str">
            <v>_x0002_</v>
          </cell>
          <cell r="D140" t="str">
            <v>_x0002_</v>
          </cell>
          <cell r="E140" t="str">
            <v>_x0002_</v>
          </cell>
          <cell r="F140">
            <v>0</v>
          </cell>
          <cell r="Y140">
            <v>0</v>
          </cell>
        </row>
        <row r="141">
          <cell r="A141" t="str">
            <v>53017</v>
          </cell>
          <cell r="B141" t="str">
            <v>Personaleudgifter, DBAI</v>
          </cell>
          <cell r="C141" t="str">
            <v>_x0002_</v>
          </cell>
          <cell r="D141" t="str">
            <v>_x0002_</v>
          </cell>
          <cell r="E141" t="str">
            <v>_x0002_</v>
          </cell>
          <cell r="F141">
            <v>0</v>
          </cell>
          <cell r="M141">
            <v>7.66</v>
          </cell>
          <cell r="N141">
            <v>7.7</v>
          </cell>
          <cell r="O141">
            <v>7.74</v>
          </cell>
          <cell r="P141">
            <v>7.76</v>
          </cell>
          <cell r="Q141">
            <v>7.9</v>
          </cell>
          <cell r="R141">
            <v>7.8</v>
          </cell>
          <cell r="S141">
            <v>7.78</v>
          </cell>
          <cell r="T141">
            <v>7.84</v>
          </cell>
          <cell r="U141">
            <v>7.9</v>
          </cell>
          <cell r="V141">
            <v>7.88</v>
          </cell>
          <cell r="W141">
            <v>7.88</v>
          </cell>
          <cell r="X141">
            <v>7.44</v>
          </cell>
          <cell r="Y141">
            <v>93.279999999999987</v>
          </cell>
        </row>
        <row r="142">
          <cell r="A142" t="str">
            <v>53025</v>
          </cell>
          <cell r="B142" t="str">
            <v>Rejseudgifter</v>
          </cell>
          <cell r="C142" t="str">
            <v>_x0002_</v>
          </cell>
          <cell r="D142" t="str">
            <v>_x0002_</v>
          </cell>
          <cell r="E142" t="str">
            <v>_x0002_</v>
          </cell>
          <cell r="F142">
            <v>0</v>
          </cell>
          <cell r="M142">
            <v>38.599499999999999</v>
          </cell>
          <cell r="N142">
            <v>34.48733</v>
          </cell>
          <cell r="O142">
            <v>42.65813</v>
          </cell>
          <cell r="P142">
            <v>41.03304</v>
          </cell>
          <cell r="Q142">
            <v>37.792789999999997</v>
          </cell>
          <cell r="R142">
            <v>79.821100000000001</v>
          </cell>
          <cell r="S142">
            <v>24.5581</v>
          </cell>
          <cell r="T142">
            <v>40.521270000000001</v>
          </cell>
          <cell r="U142">
            <v>69.852620000000002</v>
          </cell>
          <cell r="V142">
            <v>83.75712</v>
          </cell>
          <cell r="W142">
            <v>23.771709999999999</v>
          </cell>
          <cell r="X142">
            <v>31.204370000000001</v>
          </cell>
          <cell r="Y142">
            <v>548.05708000000004</v>
          </cell>
        </row>
        <row r="143">
          <cell r="A143" t="str">
            <v>53026</v>
          </cell>
          <cell r="B143" t="str">
            <v>Mødeudgifter</v>
          </cell>
          <cell r="C143" t="str">
            <v>_x0002_</v>
          </cell>
          <cell r="D143" t="str">
            <v>_x0002_</v>
          </cell>
          <cell r="E143" t="str">
            <v>_x0002_</v>
          </cell>
          <cell r="F143">
            <v>0</v>
          </cell>
          <cell r="M143">
            <v>84.019580000000005</v>
          </cell>
          <cell r="N143">
            <v>9.7901000000000007</v>
          </cell>
          <cell r="O143">
            <v>0.56574999999999998</v>
          </cell>
          <cell r="P143">
            <v>8.0000000000000002E-3</v>
          </cell>
          <cell r="Q143">
            <v>0.19162999999999999</v>
          </cell>
          <cell r="R143">
            <v>19.47475</v>
          </cell>
          <cell r="T143">
            <v>0.2175</v>
          </cell>
          <cell r="U143">
            <v>8.5250000000000006E-2</v>
          </cell>
          <cell r="V143">
            <v>0.29725000000000001</v>
          </cell>
          <cell r="Y143">
            <v>114.64981</v>
          </cell>
        </row>
        <row r="144">
          <cell r="A144" t="str">
            <v>53027</v>
          </cell>
          <cell r="B144" t="str">
            <v>Kursusudgifter</v>
          </cell>
          <cell r="C144" t="str">
            <v>_x0002_</v>
          </cell>
          <cell r="D144" t="str">
            <v>_x0002_</v>
          </cell>
          <cell r="E144" t="str">
            <v>_x0002_</v>
          </cell>
          <cell r="F144">
            <v>0</v>
          </cell>
          <cell r="M144">
            <v>143.58449999999999</v>
          </cell>
          <cell r="N144">
            <v>25.626899999999999</v>
          </cell>
          <cell r="O144">
            <v>29.89574</v>
          </cell>
          <cell r="P144">
            <v>76.738740000000007</v>
          </cell>
          <cell r="Q144">
            <v>59.398029999999999</v>
          </cell>
          <cell r="R144">
            <v>51.797840000000001</v>
          </cell>
          <cell r="S144">
            <v>75.979020000000006</v>
          </cell>
          <cell r="T144">
            <v>54.729500000000002</v>
          </cell>
          <cell r="U144">
            <v>46.533299999999997</v>
          </cell>
          <cell r="V144">
            <v>61.17</v>
          </cell>
          <cell r="W144">
            <v>47.984999999999999</v>
          </cell>
          <cell r="X144">
            <v>80.338099999999997</v>
          </cell>
          <cell r="Y144">
            <v>753.77666999999997</v>
          </cell>
        </row>
        <row r="145">
          <cell r="A145" t="str">
            <v>53030</v>
          </cell>
          <cell r="B145" t="str">
            <v>Personaleudgifter</v>
          </cell>
          <cell r="C145">
            <v>52999</v>
          </cell>
          <cell r="D145" t="str">
            <v>_x0002_</v>
          </cell>
          <cell r="E145" t="str">
            <v>_x0002_</v>
          </cell>
          <cell r="F145">
            <v>5</v>
          </cell>
          <cell r="M145">
            <v>312.38655999999997</v>
          </cell>
          <cell r="N145">
            <v>207.27986999999999</v>
          </cell>
          <cell r="O145">
            <v>215.11981</v>
          </cell>
          <cell r="P145">
            <v>230.40994000000001</v>
          </cell>
          <cell r="Q145">
            <v>188.96780000000001</v>
          </cell>
          <cell r="R145">
            <v>335.15260000000001</v>
          </cell>
          <cell r="S145">
            <v>171.95070000000001</v>
          </cell>
          <cell r="T145">
            <v>201.63517999999999</v>
          </cell>
          <cell r="U145">
            <v>197.01467</v>
          </cell>
          <cell r="V145">
            <v>296.91370999999998</v>
          </cell>
          <cell r="W145">
            <v>168.84527</v>
          </cell>
          <cell r="X145">
            <v>172.87658999999999</v>
          </cell>
          <cell r="Y145">
            <v>2698.5526999999997</v>
          </cell>
        </row>
        <row r="146">
          <cell r="A146" t="str">
            <v>53031</v>
          </cell>
          <cell r="B146" t="str">
            <v>Telefoni/IT-udgifter</v>
          </cell>
          <cell r="C146" t="str">
            <v>_x0002_</v>
          </cell>
          <cell r="D146" t="str">
            <v>_x0002_</v>
          </cell>
          <cell r="E146" t="str">
            <v>_x0002_</v>
          </cell>
          <cell r="F146">
            <v>2</v>
          </cell>
          <cell r="Y146">
            <v>0</v>
          </cell>
        </row>
        <row r="147">
          <cell r="A147" t="str">
            <v>53032</v>
          </cell>
          <cell r="B147" t="str">
            <v>Telefon/telefax</v>
          </cell>
          <cell r="C147" t="str">
            <v>_x0002_</v>
          </cell>
          <cell r="D147" t="str">
            <v>_x0002_</v>
          </cell>
          <cell r="E147" t="str">
            <v>_x0002_</v>
          </cell>
          <cell r="F147">
            <v>0</v>
          </cell>
          <cell r="M147">
            <v>15.561159999999999</v>
          </cell>
          <cell r="N147">
            <v>52.537469999999999</v>
          </cell>
          <cell r="O147">
            <v>114.66847</v>
          </cell>
          <cell r="P147">
            <v>20.765689999999999</v>
          </cell>
          <cell r="Q147">
            <v>57.22504</v>
          </cell>
          <cell r="R147">
            <v>117.12805</v>
          </cell>
          <cell r="S147">
            <v>10.42977</v>
          </cell>
          <cell r="T147">
            <v>40.900179999999999</v>
          </cell>
          <cell r="U147">
            <v>128.68530999999999</v>
          </cell>
          <cell r="V147">
            <v>14.08159</v>
          </cell>
          <cell r="W147">
            <v>44.025669999999998</v>
          </cell>
          <cell r="X147">
            <v>108.55307999999999</v>
          </cell>
          <cell r="Y147">
            <v>724.56148000000007</v>
          </cell>
        </row>
        <row r="148">
          <cell r="A148" t="str">
            <v>53033</v>
          </cell>
          <cell r="B148" t="str">
            <v>Medarbejder bredbånd</v>
          </cell>
          <cell r="C148" t="str">
            <v>_x0002_</v>
          </cell>
          <cell r="D148" t="str">
            <v>_x0002_</v>
          </cell>
          <cell r="E148">
            <v>900</v>
          </cell>
          <cell r="F148">
            <v>0</v>
          </cell>
          <cell r="Y148">
            <v>0</v>
          </cell>
        </row>
        <row r="149">
          <cell r="A149" t="str">
            <v>53035</v>
          </cell>
          <cell r="B149" t="str">
            <v>Mobiltelefon</v>
          </cell>
          <cell r="C149" t="str">
            <v>_x0002_</v>
          </cell>
          <cell r="D149" t="str">
            <v>_x0002_</v>
          </cell>
          <cell r="E149" t="str">
            <v>_x0002_</v>
          </cell>
          <cell r="F149">
            <v>0</v>
          </cell>
          <cell r="M149">
            <v>1.39392</v>
          </cell>
          <cell r="N149">
            <v>6.5301200000000001</v>
          </cell>
          <cell r="O149">
            <v>51.090020000000003</v>
          </cell>
          <cell r="P149">
            <v>5.6329500000000001</v>
          </cell>
          <cell r="Q149">
            <v>11.663650000000001</v>
          </cell>
          <cell r="R149">
            <v>58.885770000000001</v>
          </cell>
          <cell r="S149">
            <v>3.1880799999999998</v>
          </cell>
          <cell r="T149">
            <v>10.50733</v>
          </cell>
          <cell r="U149">
            <v>58.570700000000002</v>
          </cell>
          <cell r="V149">
            <v>3.3400799999999999</v>
          </cell>
          <cell r="W149">
            <v>0.77432000000000001</v>
          </cell>
          <cell r="X149">
            <v>51.036230000000003</v>
          </cell>
          <cell r="Y149">
            <v>262.61316999999997</v>
          </cell>
        </row>
        <row r="150">
          <cell r="A150" t="str">
            <v>53036</v>
          </cell>
          <cell r="B150" t="str">
            <v>ISDN/ADSL-linier</v>
          </cell>
          <cell r="C150" t="str">
            <v>_x0002_</v>
          </cell>
          <cell r="D150" t="str">
            <v>_x0002_</v>
          </cell>
          <cell r="E150" t="str">
            <v>_x0002_</v>
          </cell>
          <cell r="F150">
            <v>0</v>
          </cell>
          <cell r="M150">
            <v>28.322679999999998</v>
          </cell>
          <cell r="N150">
            <v>8.6843699999999995</v>
          </cell>
          <cell r="O150">
            <v>32.749639999999999</v>
          </cell>
          <cell r="P150">
            <v>23.615349999999999</v>
          </cell>
          <cell r="Q150">
            <v>5.6747699999999996</v>
          </cell>
          <cell r="R150">
            <v>32.997500000000002</v>
          </cell>
          <cell r="S150">
            <v>32.513979999999997</v>
          </cell>
          <cell r="T150">
            <v>7.3788099999999996</v>
          </cell>
          <cell r="U150">
            <v>28.873940000000001</v>
          </cell>
          <cell r="V150">
            <v>31.5076</v>
          </cell>
          <cell r="W150">
            <v>11.674289999999999</v>
          </cell>
          <cell r="X150">
            <v>31.762409999999999</v>
          </cell>
          <cell r="Y150">
            <v>275.75533999999999</v>
          </cell>
        </row>
        <row r="151">
          <cell r="A151" t="str">
            <v>53037</v>
          </cell>
          <cell r="B151" t="str">
            <v>Datalinier</v>
          </cell>
          <cell r="C151" t="str">
            <v>_x0002_</v>
          </cell>
          <cell r="D151" t="str">
            <v>_x0002_</v>
          </cell>
          <cell r="E151" t="str">
            <v>_x0002_</v>
          </cell>
          <cell r="F151">
            <v>0</v>
          </cell>
          <cell r="Y151">
            <v>0</v>
          </cell>
        </row>
        <row r="152">
          <cell r="A152" t="str">
            <v>53038</v>
          </cell>
          <cell r="B152" t="str">
            <v>_x0002_</v>
          </cell>
          <cell r="C152" t="str">
            <v>_x0002_</v>
          </cell>
          <cell r="D152" t="str">
            <v>_x0002_</v>
          </cell>
          <cell r="E152" t="str">
            <v>_x0002_</v>
          </cell>
          <cell r="F152">
            <v>0</v>
          </cell>
          <cell r="Y152">
            <v>0</v>
          </cell>
        </row>
        <row r="153">
          <cell r="A153" t="str">
            <v>53039</v>
          </cell>
          <cell r="B153" t="str">
            <v>_x0002_</v>
          </cell>
          <cell r="C153" t="str">
            <v>_x0002_</v>
          </cell>
          <cell r="D153" t="str">
            <v>_x0002_</v>
          </cell>
          <cell r="E153" t="str">
            <v>_x0002_</v>
          </cell>
          <cell r="F153">
            <v>0</v>
          </cell>
          <cell r="Y153">
            <v>0</v>
          </cell>
        </row>
        <row r="154">
          <cell r="A154" t="str">
            <v>53040</v>
          </cell>
          <cell r="B154" t="str">
            <v>Domæner</v>
          </cell>
          <cell r="C154" t="str">
            <v>_x0002_</v>
          </cell>
          <cell r="D154" t="str">
            <v>_x0002_</v>
          </cell>
          <cell r="E154" t="str">
            <v>_x0002_</v>
          </cell>
          <cell r="F154">
            <v>0</v>
          </cell>
          <cell r="Y154">
            <v>0</v>
          </cell>
        </row>
        <row r="155">
          <cell r="A155" t="str">
            <v>53041</v>
          </cell>
          <cell r="B155" t="str">
            <v>Abonnementer EDB</v>
          </cell>
          <cell r="C155" t="str">
            <v>_x0002_</v>
          </cell>
          <cell r="D155" t="str">
            <v>_x0002_</v>
          </cell>
          <cell r="E155" t="str">
            <v>_x0002_</v>
          </cell>
          <cell r="F155">
            <v>0</v>
          </cell>
          <cell r="M155">
            <v>0.53039999999999998</v>
          </cell>
          <cell r="O155">
            <v>3.4010500000000001</v>
          </cell>
          <cell r="P155">
            <v>0</v>
          </cell>
          <cell r="R155">
            <v>0</v>
          </cell>
          <cell r="Y155">
            <v>3.9314499999999999</v>
          </cell>
        </row>
        <row r="156">
          <cell r="A156" t="str">
            <v>53042</v>
          </cell>
          <cell r="B156" t="str">
            <v>Licens /Service afgift EDB</v>
          </cell>
          <cell r="C156" t="str">
            <v>_x0002_</v>
          </cell>
          <cell r="D156" t="str">
            <v>_x0002_</v>
          </cell>
          <cell r="E156" t="str">
            <v>_x0002_</v>
          </cell>
          <cell r="F156">
            <v>0</v>
          </cell>
          <cell r="M156">
            <v>83.253720000000001</v>
          </cell>
          <cell r="N156">
            <v>51.545879999999997</v>
          </cell>
          <cell r="O156">
            <v>56.751150000000003</v>
          </cell>
          <cell r="P156">
            <v>57.19312</v>
          </cell>
          <cell r="Q156">
            <v>42.19312</v>
          </cell>
          <cell r="R156">
            <v>36.138449999999999</v>
          </cell>
          <cell r="S156">
            <v>50.526449999999997</v>
          </cell>
          <cell r="T156">
            <v>40.222450000000002</v>
          </cell>
          <cell r="U156">
            <v>43.295029999999997</v>
          </cell>
          <cell r="V156">
            <v>30.673069999999999</v>
          </cell>
          <cell r="W156">
            <v>15.673069999999999</v>
          </cell>
          <cell r="X156">
            <v>50.423079999999999</v>
          </cell>
          <cell r="Y156">
            <v>557.88858999999991</v>
          </cell>
        </row>
        <row r="157">
          <cell r="A157" t="str">
            <v>53043</v>
          </cell>
          <cell r="B157" t="str">
            <v>EDB-programmer/software</v>
          </cell>
          <cell r="C157" t="str">
            <v>_x0002_</v>
          </cell>
          <cell r="D157" t="str">
            <v>_x0002_</v>
          </cell>
          <cell r="E157" t="str">
            <v>_x0002_</v>
          </cell>
          <cell r="F157">
            <v>0</v>
          </cell>
          <cell r="M157">
            <v>2.5461200000000002</v>
          </cell>
          <cell r="N157">
            <v>1.6090199999999999</v>
          </cell>
          <cell r="O157">
            <v>-0.46300000000000002</v>
          </cell>
          <cell r="P157">
            <v>0.30832999999999999</v>
          </cell>
          <cell r="Q157">
            <v>598.32772</v>
          </cell>
          <cell r="R157">
            <v>0.12794</v>
          </cell>
          <cell r="S157">
            <v>7.9860600000000002</v>
          </cell>
          <cell r="T157">
            <v>-560.75036</v>
          </cell>
          <cell r="U157">
            <v>23.680199999999999</v>
          </cell>
          <cell r="V157">
            <v>18.648409999999998</v>
          </cell>
          <cell r="W157">
            <v>10.11614</v>
          </cell>
          <cell r="X157">
            <v>1.99</v>
          </cell>
          <cell r="Y157">
            <v>104.12657999999986</v>
          </cell>
        </row>
        <row r="158">
          <cell r="A158" t="str">
            <v>53044</v>
          </cell>
          <cell r="B158" t="str">
            <v>Serviceafgift EDB</v>
          </cell>
          <cell r="C158" t="str">
            <v>_x0002_</v>
          </cell>
          <cell r="D158" t="str">
            <v>_x0002_</v>
          </cell>
          <cell r="E158" t="str">
            <v>_x0002_</v>
          </cell>
          <cell r="F158">
            <v>0</v>
          </cell>
          <cell r="M158">
            <v>23.34395</v>
          </cell>
          <cell r="O158">
            <v>3.5</v>
          </cell>
          <cell r="R158">
            <v>2.85</v>
          </cell>
          <cell r="T158">
            <v>8.7704000000000004</v>
          </cell>
          <cell r="U158">
            <v>2.85</v>
          </cell>
          <cell r="X158">
            <v>12.599220000000001</v>
          </cell>
          <cell r="Y158">
            <v>53.913570000000007</v>
          </cell>
        </row>
        <row r="159">
          <cell r="A159" t="str">
            <v>53045</v>
          </cell>
          <cell r="B159" t="str">
            <v>Konsulentass. EDB</v>
          </cell>
          <cell r="C159" t="str">
            <v>_x0002_</v>
          </cell>
          <cell r="D159" t="str">
            <v>_x0002_</v>
          </cell>
          <cell r="E159" t="str">
            <v>_x0002_</v>
          </cell>
          <cell r="F159">
            <v>0</v>
          </cell>
          <cell r="M159">
            <v>10.891500000000001</v>
          </cell>
          <cell r="N159">
            <v>25</v>
          </cell>
          <cell r="O159">
            <v>94.86</v>
          </cell>
          <cell r="P159">
            <v>20.024999999999999</v>
          </cell>
          <cell r="Q159">
            <v>23.074999999999999</v>
          </cell>
          <cell r="R159">
            <v>44.1</v>
          </cell>
          <cell r="S159">
            <v>90.133340000000004</v>
          </cell>
          <cell r="T159">
            <v>38.989840000000001</v>
          </cell>
          <cell r="U159">
            <v>58.845840000000003</v>
          </cell>
          <cell r="V159">
            <v>19.453340000000001</v>
          </cell>
          <cell r="W159">
            <v>16.33334</v>
          </cell>
          <cell r="X159">
            <v>-7.2666599999999999</v>
          </cell>
          <cell r="Y159">
            <v>434.44054000000006</v>
          </cell>
        </row>
        <row r="160">
          <cell r="A160" t="str">
            <v>53046</v>
          </cell>
          <cell r="B160" t="str">
            <v>_x0002_</v>
          </cell>
          <cell r="C160" t="str">
            <v>_x0002_</v>
          </cell>
          <cell r="D160" t="str">
            <v>_x0002_</v>
          </cell>
          <cell r="E160" t="str">
            <v>_x0002_</v>
          </cell>
          <cell r="F160">
            <v>0</v>
          </cell>
          <cell r="Y160">
            <v>0</v>
          </cell>
        </row>
        <row r="161">
          <cell r="A161" t="str">
            <v>53047</v>
          </cell>
          <cell r="B161" t="str">
            <v>_x0002_</v>
          </cell>
          <cell r="C161" t="str">
            <v>_x0002_</v>
          </cell>
          <cell r="D161" t="str">
            <v>_x0002_</v>
          </cell>
          <cell r="E161" t="str">
            <v>_x0002_</v>
          </cell>
          <cell r="F161">
            <v>0</v>
          </cell>
          <cell r="Y161">
            <v>0</v>
          </cell>
        </row>
        <row r="162">
          <cell r="A162" t="str">
            <v>53048</v>
          </cell>
          <cell r="B162" t="str">
            <v>Internet</v>
          </cell>
          <cell r="C162" t="str">
            <v>_x0002_</v>
          </cell>
          <cell r="D162" t="str">
            <v>_x0002_</v>
          </cell>
          <cell r="E162" t="str">
            <v>_x0002_</v>
          </cell>
          <cell r="F162">
            <v>0</v>
          </cell>
          <cell r="M162">
            <v>-2.0000000000000002E-5</v>
          </cell>
          <cell r="N162">
            <v>0</v>
          </cell>
          <cell r="O162">
            <v>0.12</v>
          </cell>
          <cell r="P162">
            <v>-2.0000000000000002E-5</v>
          </cell>
          <cell r="Q162">
            <v>0</v>
          </cell>
          <cell r="R162">
            <v>0</v>
          </cell>
          <cell r="S162">
            <v>-2.0000000000000002E-5</v>
          </cell>
          <cell r="T162">
            <v>0</v>
          </cell>
          <cell r="U162">
            <v>1.0000000000000001E-5</v>
          </cell>
          <cell r="V162">
            <v>0</v>
          </cell>
          <cell r="W162">
            <v>2.0000000000000002E-5</v>
          </cell>
          <cell r="X162">
            <v>2.0000000000000002E-5</v>
          </cell>
          <cell r="Y162">
            <v>0.11998999999999999</v>
          </cell>
        </row>
        <row r="163">
          <cell r="A163" t="str">
            <v>53050</v>
          </cell>
          <cell r="B163" t="str">
            <v>Test Blå Konto</v>
          </cell>
          <cell r="C163" t="str">
            <v>_x0002_</v>
          </cell>
          <cell r="D163" t="str">
            <v>_x0002_</v>
          </cell>
          <cell r="E163">
            <v>38</v>
          </cell>
          <cell r="F163">
            <v>0</v>
          </cell>
          <cell r="U163">
            <v>0.1118</v>
          </cell>
          <cell r="V163">
            <v>6.4000000000000001E-2</v>
          </cell>
          <cell r="X163">
            <v>0.60199999999999998</v>
          </cell>
          <cell r="Y163">
            <v>0.77780000000000005</v>
          </cell>
        </row>
        <row r="164">
          <cell r="A164" t="str">
            <v>53053</v>
          </cell>
          <cell r="B164" t="str">
            <v>Reparation og vedligeholdelse EDB</v>
          </cell>
          <cell r="C164" t="str">
            <v>_x0002_</v>
          </cell>
          <cell r="D164" t="str">
            <v>_x0002_</v>
          </cell>
          <cell r="E164" t="str">
            <v>_x0002_</v>
          </cell>
          <cell r="F164">
            <v>0</v>
          </cell>
          <cell r="M164">
            <v>2.2829999999999999</v>
          </cell>
          <cell r="O164">
            <v>4.04</v>
          </cell>
          <cell r="P164">
            <v>0.61360000000000003</v>
          </cell>
          <cell r="Q164">
            <v>7.4056800000000003</v>
          </cell>
          <cell r="R164">
            <v>4.6360000000000001</v>
          </cell>
          <cell r="S164">
            <v>2.6669999999999998</v>
          </cell>
          <cell r="T164">
            <v>7.0768000000000004</v>
          </cell>
          <cell r="U164">
            <v>4.1420000000000003</v>
          </cell>
          <cell r="V164">
            <v>5.9080000000000004</v>
          </cell>
          <cell r="W164">
            <v>2.7010000000000001</v>
          </cell>
          <cell r="Y164">
            <v>41.473080000000003</v>
          </cell>
        </row>
        <row r="165">
          <cell r="A165" t="str">
            <v>53054</v>
          </cell>
          <cell r="B165" t="str">
            <v>Småanskaffelser EDB 0-11300</v>
          </cell>
          <cell r="C165" t="str">
            <v>_x0002_</v>
          </cell>
          <cell r="D165" t="str">
            <v>_x0002_</v>
          </cell>
          <cell r="E165" t="str">
            <v>_x0002_</v>
          </cell>
          <cell r="F165">
            <v>0</v>
          </cell>
          <cell r="M165">
            <v>105.8686</v>
          </cell>
          <cell r="N165">
            <v>32.349049999999998</v>
          </cell>
          <cell r="O165">
            <v>-0.34373999999999999</v>
          </cell>
          <cell r="P165">
            <v>30.487179999999999</v>
          </cell>
          <cell r="Q165">
            <v>21.89677</v>
          </cell>
          <cell r="R165">
            <v>103.79459</v>
          </cell>
          <cell r="S165">
            <v>45.234479999999998</v>
          </cell>
          <cell r="T165">
            <v>27.02863</v>
          </cell>
          <cell r="U165">
            <v>46.432299999999998</v>
          </cell>
          <cell r="V165">
            <v>43.308839999999996</v>
          </cell>
          <cell r="W165">
            <v>13.721909999999999</v>
          </cell>
          <cell r="X165">
            <v>22.373950000000001</v>
          </cell>
          <cell r="Y165">
            <v>492.15255999999999</v>
          </cell>
        </row>
        <row r="166">
          <cell r="A166" t="str">
            <v>53055</v>
          </cell>
          <cell r="B166" t="str">
            <v>Småanskaffelser EDB 11300-25000</v>
          </cell>
          <cell r="C166" t="str">
            <v>_x0002_</v>
          </cell>
          <cell r="D166" t="str">
            <v>_x0002_</v>
          </cell>
          <cell r="E166" t="str">
            <v>_x0002_</v>
          </cell>
          <cell r="F166">
            <v>0</v>
          </cell>
          <cell r="O166">
            <v>61.164999999999999</v>
          </cell>
          <cell r="P166">
            <v>57.26</v>
          </cell>
          <cell r="Q166">
            <v>72.938999999999993</v>
          </cell>
          <cell r="R166">
            <v>17.55</v>
          </cell>
          <cell r="S166">
            <v>18.71</v>
          </cell>
          <cell r="T166">
            <v>65.647000000000006</v>
          </cell>
          <cell r="U166">
            <v>12.9</v>
          </cell>
          <cell r="V166">
            <v>19.8</v>
          </cell>
          <cell r="Y166">
            <v>325.971</v>
          </cell>
        </row>
        <row r="167">
          <cell r="A167" t="str">
            <v>53056</v>
          </cell>
          <cell r="B167" t="str">
            <v>Telefoni/IT-udgifter</v>
          </cell>
          <cell r="C167">
            <v>53031</v>
          </cell>
          <cell r="D167" t="str">
            <v>_x0002_</v>
          </cell>
          <cell r="E167" t="str">
            <v>_x0002_</v>
          </cell>
          <cell r="F167">
            <v>5</v>
          </cell>
          <cell r="M167">
            <v>273.99502999999999</v>
          </cell>
          <cell r="N167">
            <v>178.25591</v>
          </cell>
          <cell r="O167">
            <v>421.53859</v>
          </cell>
          <cell r="P167">
            <v>215.90119999999999</v>
          </cell>
          <cell r="Q167">
            <v>840.40075000000002</v>
          </cell>
          <cell r="R167">
            <v>418.20830000000001</v>
          </cell>
          <cell r="S167">
            <v>261.38914</v>
          </cell>
          <cell r="T167">
            <v>-314.22892000000002</v>
          </cell>
          <cell r="U167">
            <v>408.38713000000001</v>
          </cell>
          <cell r="V167">
            <v>186.78493</v>
          </cell>
          <cell r="W167">
            <v>115.01976000000001</v>
          </cell>
          <cell r="X167">
            <v>272.07333</v>
          </cell>
          <cell r="Y167">
            <v>3277.7251500000007</v>
          </cell>
        </row>
        <row r="168">
          <cell r="A168" t="str">
            <v>53057</v>
          </cell>
          <cell r="B168" t="str">
            <v>Øvrige administrationsomk.</v>
          </cell>
          <cell r="C168" t="str">
            <v>_x0002_</v>
          </cell>
          <cell r="D168" t="str">
            <v>_x0002_</v>
          </cell>
          <cell r="E168" t="str">
            <v>_x0002_</v>
          </cell>
          <cell r="F168">
            <v>2</v>
          </cell>
          <cell r="Y168">
            <v>0</v>
          </cell>
        </row>
        <row r="169">
          <cell r="A169" t="str">
            <v>53058</v>
          </cell>
          <cell r="B169" t="str">
            <v>Kopiafgifter, toner m.m.</v>
          </cell>
          <cell r="C169" t="str">
            <v>_x0002_</v>
          </cell>
          <cell r="D169" t="str">
            <v>_x0002_</v>
          </cell>
          <cell r="E169" t="str">
            <v>_x0002_</v>
          </cell>
          <cell r="F169">
            <v>0</v>
          </cell>
          <cell r="M169">
            <v>5.4040600000000003</v>
          </cell>
          <cell r="N169">
            <v>12.5686</v>
          </cell>
          <cell r="O169">
            <v>9.7284900000000007</v>
          </cell>
          <cell r="P169">
            <v>4.1585000000000001</v>
          </cell>
          <cell r="Q169">
            <v>2.4792000000000001</v>
          </cell>
          <cell r="S169">
            <v>13.81601</v>
          </cell>
          <cell r="T169">
            <v>6.0069600000000003</v>
          </cell>
          <cell r="U169">
            <v>6.4296699999999998</v>
          </cell>
          <cell r="V169">
            <v>6.6522600000000001</v>
          </cell>
          <cell r="X169">
            <v>4.0758000000000001</v>
          </cell>
          <cell r="Y169">
            <v>71.319550000000007</v>
          </cell>
        </row>
        <row r="170">
          <cell r="A170" t="str">
            <v>53060</v>
          </cell>
          <cell r="B170" t="str">
            <v>Kopipapir</v>
          </cell>
          <cell r="C170" t="str">
            <v>_x0002_</v>
          </cell>
          <cell r="D170" t="str">
            <v>_x0002_</v>
          </cell>
          <cell r="E170" t="str">
            <v>_x0002_</v>
          </cell>
          <cell r="F170">
            <v>0</v>
          </cell>
          <cell r="M170">
            <v>10.272</v>
          </cell>
          <cell r="N170">
            <v>0.27500000000000002</v>
          </cell>
          <cell r="O170">
            <v>2.6519200000000001</v>
          </cell>
          <cell r="Q170">
            <v>10.944000000000001</v>
          </cell>
          <cell r="R170">
            <v>1.075</v>
          </cell>
          <cell r="T170">
            <v>0.37312000000000001</v>
          </cell>
          <cell r="U170">
            <v>-0.24</v>
          </cell>
          <cell r="V170">
            <v>10.944000000000001</v>
          </cell>
          <cell r="W170">
            <v>-2.4E-2</v>
          </cell>
          <cell r="Y170">
            <v>36.271040000000006</v>
          </cell>
        </row>
        <row r="171">
          <cell r="A171" t="str">
            <v>53061</v>
          </cell>
          <cell r="B171" t="str">
            <v>Tryksager</v>
          </cell>
          <cell r="C171" t="str">
            <v>_x0002_</v>
          </cell>
          <cell r="D171" t="str">
            <v>_x0002_</v>
          </cell>
          <cell r="E171" t="str">
            <v>_x0002_</v>
          </cell>
          <cell r="F171">
            <v>0</v>
          </cell>
          <cell r="N171">
            <v>6.9024999999999999</v>
          </cell>
          <cell r="O171">
            <v>3.85</v>
          </cell>
          <cell r="P171">
            <v>1.4</v>
          </cell>
          <cell r="Q171">
            <v>20.376000000000001</v>
          </cell>
          <cell r="R171">
            <v>19.68525</v>
          </cell>
          <cell r="T171">
            <v>10.303000000000001</v>
          </cell>
          <cell r="U171">
            <v>7.8935899999999997</v>
          </cell>
          <cell r="V171">
            <v>9.6379999999999999</v>
          </cell>
          <cell r="W171">
            <v>2.06</v>
          </cell>
          <cell r="Y171">
            <v>82.108340000000013</v>
          </cell>
        </row>
        <row r="172">
          <cell r="A172" t="str">
            <v>53062</v>
          </cell>
          <cell r="B172" t="str">
            <v>Kontorartikler</v>
          </cell>
          <cell r="C172" t="str">
            <v>_x0002_</v>
          </cell>
          <cell r="D172" t="str">
            <v>_x0002_</v>
          </cell>
          <cell r="E172" t="str">
            <v>_x0002_</v>
          </cell>
          <cell r="F172">
            <v>0</v>
          </cell>
          <cell r="M172">
            <v>28.867999999999999</v>
          </cell>
          <cell r="N172">
            <v>6.9712300000000003</v>
          </cell>
          <cell r="O172">
            <v>10.2826</v>
          </cell>
          <cell r="P172">
            <v>7.0691199999999998</v>
          </cell>
          <cell r="Q172">
            <v>8.7996300000000005</v>
          </cell>
          <cell r="R172">
            <v>5.9599000000000002</v>
          </cell>
          <cell r="S172">
            <v>3.9779800000000001</v>
          </cell>
          <cell r="T172">
            <v>4.4744000000000002</v>
          </cell>
          <cell r="U172">
            <v>8.7363400000000002</v>
          </cell>
          <cell r="V172">
            <v>9.4855</v>
          </cell>
          <cell r="W172">
            <v>12.11978</v>
          </cell>
          <cell r="X172">
            <v>7.8084499999999997</v>
          </cell>
          <cell r="Y172">
            <v>114.55293</v>
          </cell>
        </row>
        <row r="173">
          <cell r="A173" t="str">
            <v>53063</v>
          </cell>
          <cell r="B173" t="str">
            <v>Bøger,brochurer mm.</v>
          </cell>
          <cell r="C173" t="str">
            <v>_x0002_</v>
          </cell>
          <cell r="D173" t="str">
            <v>_x0002_</v>
          </cell>
          <cell r="E173" t="str">
            <v>_x0002_</v>
          </cell>
          <cell r="F173">
            <v>0</v>
          </cell>
          <cell r="M173">
            <v>2.2875999999999999</v>
          </cell>
          <cell r="N173">
            <v>1.95381</v>
          </cell>
          <cell r="O173">
            <v>1.5984700000000001</v>
          </cell>
          <cell r="P173">
            <v>1.4379999999999999</v>
          </cell>
          <cell r="Q173">
            <v>1.45469</v>
          </cell>
          <cell r="R173">
            <v>0.82579999999999998</v>
          </cell>
          <cell r="S173">
            <v>0.23347000000000001</v>
          </cell>
          <cell r="T173">
            <v>2.5349200000000001</v>
          </cell>
          <cell r="U173">
            <v>5.0427999999999997</v>
          </cell>
          <cell r="V173">
            <v>2.07592</v>
          </cell>
          <cell r="W173">
            <v>1.04264</v>
          </cell>
          <cell r="X173">
            <v>0.72599999999999998</v>
          </cell>
          <cell r="Y173">
            <v>21.214119999999998</v>
          </cell>
        </row>
        <row r="174">
          <cell r="A174" t="str">
            <v>53064</v>
          </cell>
          <cell r="B174" t="str">
            <v>Porto</v>
          </cell>
          <cell r="C174" t="str">
            <v>_x0002_</v>
          </cell>
          <cell r="D174" t="str">
            <v>_x0002_</v>
          </cell>
          <cell r="E174">
            <v>900</v>
          </cell>
          <cell r="F174">
            <v>0</v>
          </cell>
          <cell r="M174">
            <v>88.736580000000004</v>
          </cell>
          <cell r="N174">
            <v>62.13843</v>
          </cell>
          <cell r="O174">
            <v>86.165040000000005</v>
          </cell>
          <cell r="P174">
            <v>64.853859999999997</v>
          </cell>
          <cell r="Q174">
            <v>70.842250000000007</v>
          </cell>
          <cell r="R174">
            <v>58.53763</v>
          </cell>
          <cell r="S174">
            <v>41.186579999999999</v>
          </cell>
          <cell r="T174">
            <v>65.155450000000002</v>
          </cell>
          <cell r="U174">
            <v>84.470399999999998</v>
          </cell>
          <cell r="V174">
            <v>94.988290000000006</v>
          </cell>
          <cell r="W174">
            <v>65.143979999999999</v>
          </cell>
          <cell r="X174">
            <v>86.624629999999996</v>
          </cell>
          <cell r="Y174">
            <v>868.84312</v>
          </cell>
        </row>
        <row r="175">
          <cell r="A175" t="str">
            <v>53065</v>
          </cell>
          <cell r="B175" t="str">
            <v>Serviceabm. + kontingenter</v>
          </cell>
          <cell r="C175" t="str">
            <v>_x0002_</v>
          </cell>
          <cell r="D175" t="str">
            <v>_x0002_</v>
          </cell>
          <cell r="E175" t="str">
            <v>_x0002_</v>
          </cell>
          <cell r="F175">
            <v>0</v>
          </cell>
          <cell r="M175">
            <v>26.067530000000001</v>
          </cell>
          <cell r="N175">
            <v>3.335</v>
          </cell>
          <cell r="O175">
            <v>34.633159999999997</v>
          </cell>
          <cell r="P175">
            <v>21.867190000000001</v>
          </cell>
          <cell r="R175">
            <v>10.36379</v>
          </cell>
          <cell r="S175">
            <v>21.42775</v>
          </cell>
          <cell r="T175">
            <v>7.5739999999999998</v>
          </cell>
          <cell r="U175">
            <v>6.8849999999999998</v>
          </cell>
          <cell r="V175">
            <v>12.748749999999999</v>
          </cell>
          <cell r="W175">
            <v>38.068150000000003</v>
          </cell>
          <cell r="X175">
            <v>11.353999999999999</v>
          </cell>
          <cell r="Y175">
            <v>194.32432</v>
          </cell>
        </row>
        <row r="176">
          <cell r="A176" t="str">
            <v>53066</v>
          </cell>
          <cell r="B176" t="str">
            <v>Leje/leasing kontormaskiner</v>
          </cell>
          <cell r="C176" t="str">
            <v>_x0002_</v>
          </cell>
          <cell r="D176" t="str">
            <v>_x0002_</v>
          </cell>
          <cell r="E176" t="str">
            <v>_x0002_</v>
          </cell>
          <cell r="F176">
            <v>0</v>
          </cell>
          <cell r="N176">
            <v>12.47221</v>
          </cell>
          <cell r="Q176">
            <v>10</v>
          </cell>
          <cell r="R176">
            <v>10.1435</v>
          </cell>
          <cell r="T176">
            <v>10.10427</v>
          </cell>
          <cell r="W176">
            <v>3.3681000000000001</v>
          </cell>
          <cell r="Y176">
            <v>46.088079999999998</v>
          </cell>
        </row>
        <row r="177">
          <cell r="A177" t="str">
            <v>53070</v>
          </cell>
          <cell r="B177" t="str">
            <v>Forsikringer</v>
          </cell>
          <cell r="C177" t="str">
            <v>_x0002_</v>
          </cell>
          <cell r="D177" t="str">
            <v>_x0002_</v>
          </cell>
          <cell r="E177">
            <v>900</v>
          </cell>
          <cell r="F177">
            <v>0</v>
          </cell>
          <cell r="M177">
            <v>404.98142000000001</v>
          </cell>
          <cell r="O177">
            <v>-4.2290000000000001</v>
          </cell>
          <cell r="P177">
            <v>1.14655</v>
          </cell>
          <cell r="R177">
            <v>-0.872</v>
          </cell>
          <cell r="S177">
            <v>0.97</v>
          </cell>
          <cell r="V177">
            <v>-1.85961</v>
          </cell>
          <cell r="X177">
            <v>0</v>
          </cell>
          <cell r="Y177">
            <v>400.13736000000006</v>
          </cell>
        </row>
        <row r="178">
          <cell r="A178" t="str">
            <v>53074</v>
          </cell>
          <cell r="B178" t="str">
            <v>Abonnementer/tidsskrifter</v>
          </cell>
          <cell r="C178" t="str">
            <v>_x0002_</v>
          </cell>
          <cell r="D178" t="str">
            <v>_x0002_</v>
          </cell>
          <cell r="E178" t="str">
            <v>_x0002_</v>
          </cell>
          <cell r="F178">
            <v>0</v>
          </cell>
          <cell r="M178">
            <v>11.755789999999999</v>
          </cell>
          <cell r="N178">
            <v>8.9997600000000002</v>
          </cell>
          <cell r="O178">
            <v>12.06503</v>
          </cell>
          <cell r="P178">
            <v>2.56555</v>
          </cell>
          <cell r="Q178">
            <v>5.1032000000000002</v>
          </cell>
          <cell r="R178">
            <v>10.67441</v>
          </cell>
          <cell r="S178">
            <v>7.3733199999999997</v>
          </cell>
          <cell r="T178">
            <v>6.4278199999999996</v>
          </cell>
          <cell r="U178">
            <v>5.9085700000000001</v>
          </cell>
          <cell r="V178">
            <v>3.05979</v>
          </cell>
          <cell r="W178">
            <v>3.77779</v>
          </cell>
          <cell r="X178">
            <v>4.0059100000000001</v>
          </cell>
          <cell r="Y178">
            <v>81.716940000000008</v>
          </cell>
        </row>
        <row r="179">
          <cell r="A179" t="str">
            <v>53075</v>
          </cell>
          <cell r="B179" t="str">
            <v>_x0002_</v>
          </cell>
          <cell r="C179" t="str">
            <v>_x0002_</v>
          </cell>
          <cell r="D179" t="str">
            <v>_x0002_</v>
          </cell>
          <cell r="E179" t="str">
            <v>_x0002_</v>
          </cell>
          <cell r="F179">
            <v>0</v>
          </cell>
          <cell r="Y179">
            <v>0</v>
          </cell>
        </row>
        <row r="180">
          <cell r="A180" t="str">
            <v>53077</v>
          </cell>
          <cell r="B180" t="str">
            <v>_x0002_</v>
          </cell>
          <cell r="C180" t="str">
            <v>_x0002_</v>
          </cell>
          <cell r="D180" t="str">
            <v>_x0002_</v>
          </cell>
          <cell r="E180" t="str">
            <v>_x0002_</v>
          </cell>
          <cell r="F180">
            <v>0</v>
          </cell>
          <cell r="Y180">
            <v>0</v>
          </cell>
        </row>
        <row r="181">
          <cell r="A181" t="str">
            <v>53078</v>
          </cell>
          <cell r="B181" t="str">
            <v>Kassedifferencer</v>
          </cell>
          <cell r="C181" t="str">
            <v>_x0002_</v>
          </cell>
          <cell r="D181" t="str">
            <v>_x0002_</v>
          </cell>
          <cell r="E181">
            <v>900</v>
          </cell>
          <cell r="F181">
            <v>0</v>
          </cell>
          <cell r="M181">
            <v>5.3699999999999998E-3</v>
          </cell>
          <cell r="N181">
            <v>-1.1429999999999999E-2</v>
          </cell>
          <cell r="O181">
            <v>0.16528999999999999</v>
          </cell>
          <cell r="P181">
            <v>-1.992E-2</v>
          </cell>
          <cell r="Q181">
            <v>1.31E-3</v>
          </cell>
          <cell r="R181">
            <v>0.31907000000000002</v>
          </cell>
          <cell r="S181">
            <v>-2.5799999999999998E-3</v>
          </cell>
          <cell r="T181">
            <v>-4.9529999999999998E-2</v>
          </cell>
          <cell r="U181">
            <v>-1.0580000000000001E-2</v>
          </cell>
          <cell r="V181">
            <v>5.9000000000000003E-4</v>
          </cell>
          <cell r="W181">
            <v>-4.727E-2</v>
          </cell>
          <cell r="X181">
            <v>-0.12692999999999999</v>
          </cell>
          <cell r="Y181">
            <v>0.22339000000000003</v>
          </cell>
        </row>
        <row r="182">
          <cell r="A182" t="str">
            <v>53080</v>
          </cell>
          <cell r="B182" t="str">
            <v>Øvrige omkostninger</v>
          </cell>
          <cell r="C182" t="str">
            <v>_x0002_</v>
          </cell>
          <cell r="D182" t="str">
            <v>_x0002_</v>
          </cell>
          <cell r="E182" t="str">
            <v>_x0002_</v>
          </cell>
          <cell r="F182">
            <v>0</v>
          </cell>
          <cell r="N182">
            <v>0.1</v>
          </cell>
          <cell r="O182">
            <v>2.9344000000000001</v>
          </cell>
          <cell r="P182">
            <v>0.86250000000000004</v>
          </cell>
          <cell r="R182">
            <v>2.319</v>
          </cell>
          <cell r="W182">
            <v>0.1</v>
          </cell>
          <cell r="X182">
            <v>5.0570000000000004</v>
          </cell>
          <cell r="Y182">
            <v>11.372900000000001</v>
          </cell>
        </row>
        <row r="183">
          <cell r="A183" t="str">
            <v>53085</v>
          </cell>
          <cell r="B183" t="str">
            <v>ICMA Div. udgifter</v>
          </cell>
          <cell r="C183" t="str">
            <v>_x0002_</v>
          </cell>
          <cell r="D183" t="str">
            <v>_x0002_</v>
          </cell>
          <cell r="E183">
            <v>22</v>
          </cell>
          <cell r="F183">
            <v>0</v>
          </cell>
          <cell r="M183">
            <v>58.85857</v>
          </cell>
          <cell r="N183">
            <v>8.5500000000000007E-2</v>
          </cell>
          <cell r="O183">
            <v>0.20649999999999999</v>
          </cell>
          <cell r="P183">
            <v>21.791699999999999</v>
          </cell>
          <cell r="Q183">
            <v>22.529820000000001</v>
          </cell>
          <cell r="S183">
            <v>5.2986599999999999</v>
          </cell>
          <cell r="T183">
            <v>28.83128</v>
          </cell>
          <cell r="U183">
            <v>9.5382700000000007</v>
          </cell>
          <cell r="V183">
            <v>44.856499999999997</v>
          </cell>
          <cell r="W183">
            <v>74.657259999999994</v>
          </cell>
          <cell r="X183">
            <v>6.4123200000000002</v>
          </cell>
          <cell r="Y183">
            <v>273.06638000000004</v>
          </cell>
        </row>
        <row r="184">
          <cell r="A184" t="str">
            <v>53087</v>
          </cell>
          <cell r="B184" t="str">
            <v>Småanskaffelser 0-11300</v>
          </cell>
          <cell r="C184" t="str">
            <v>_x0002_</v>
          </cell>
          <cell r="D184" t="str">
            <v>_x0002_</v>
          </cell>
          <cell r="E184" t="str">
            <v>_x0002_</v>
          </cell>
          <cell r="F184">
            <v>0</v>
          </cell>
          <cell r="M184">
            <v>25.895119999999999</v>
          </cell>
          <cell r="N184">
            <v>6.39358</v>
          </cell>
          <cell r="O184">
            <v>-4.5406000000000004</v>
          </cell>
          <cell r="P184">
            <v>48.789090000000002</v>
          </cell>
          <cell r="Q184">
            <v>14.756360000000001</v>
          </cell>
          <cell r="R184">
            <v>5.8661300000000001</v>
          </cell>
          <cell r="S184">
            <v>51.131860000000003</v>
          </cell>
          <cell r="T184">
            <v>2.1779999999999999</v>
          </cell>
          <cell r="U184">
            <v>15.31321</v>
          </cell>
          <cell r="V184">
            <v>60.060360000000003</v>
          </cell>
          <cell r="W184">
            <v>54.485410000000002</v>
          </cell>
          <cell r="X184">
            <v>34.206240000000001</v>
          </cell>
          <cell r="Y184">
            <v>314.53476000000001</v>
          </cell>
        </row>
        <row r="185">
          <cell r="A185" t="str">
            <v>53088</v>
          </cell>
          <cell r="B185" t="str">
            <v>Småanskaffelser 11300-25000</v>
          </cell>
          <cell r="C185" t="str">
            <v>_x0002_</v>
          </cell>
          <cell r="D185" t="str">
            <v>_x0002_</v>
          </cell>
          <cell r="E185" t="str">
            <v>_x0002_</v>
          </cell>
          <cell r="F185">
            <v>0</v>
          </cell>
          <cell r="N185">
            <v>10.993</v>
          </cell>
          <cell r="T185">
            <v>0</v>
          </cell>
          <cell r="Y185">
            <v>10.993</v>
          </cell>
        </row>
        <row r="186">
          <cell r="A186" t="str">
            <v>53089</v>
          </cell>
          <cell r="B186" t="str">
            <v>Reparation &amp; vedligeholdelse</v>
          </cell>
          <cell r="C186" t="str">
            <v>_x0002_</v>
          </cell>
          <cell r="D186" t="str">
            <v>_x0002_</v>
          </cell>
          <cell r="E186" t="str">
            <v>_x0002_</v>
          </cell>
          <cell r="F186">
            <v>0</v>
          </cell>
          <cell r="M186">
            <v>1.075</v>
          </cell>
          <cell r="N186">
            <v>3.2275</v>
          </cell>
          <cell r="O186">
            <v>8.3947500000000002</v>
          </cell>
          <cell r="P186">
            <v>2.4492400000000001</v>
          </cell>
          <cell r="Q186">
            <v>4.7892400000000004</v>
          </cell>
          <cell r="R186">
            <v>6.1473300000000002</v>
          </cell>
          <cell r="T186">
            <v>6.9039999999999999</v>
          </cell>
          <cell r="U186">
            <v>11.481299999999999</v>
          </cell>
          <cell r="V186">
            <v>29.3428</v>
          </cell>
          <cell r="W186">
            <v>9.1460500000000007</v>
          </cell>
          <cell r="X186">
            <v>5.2452300000000003</v>
          </cell>
          <cell r="Y186">
            <v>88.20244000000001</v>
          </cell>
        </row>
        <row r="187">
          <cell r="A187" t="str">
            <v>53090</v>
          </cell>
          <cell r="B187" t="str">
            <v>_x0002_</v>
          </cell>
          <cell r="C187" t="str">
            <v>_x0002_</v>
          </cell>
          <cell r="D187" t="str">
            <v>_x0002_</v>
          </cell>
          <cell r="E187" t="str">
            <v>_x0002_</v>
          </cell>
          <cell r="F187">
            <v>0</v>
          </cell>
          <cell r="Y187">
            <v>0</v>
          </cell>
        </row>
        <row r="188">
          <cell r="A188" t="str">
            <v>53091</v>
          </cell>
          <cell r="B188" t="str">
            <v>Revision</v>
          </cell>
          <cell r="C188" t="str">
            <v>_x0002_</v>
          </cell>
          <cell r="D188" t="str">
            <v>_x0002_</v>
          </cell>
          <cell r="E188" t="str">
            <v>_x0002_</v>
          </cell>
          <cell r="F188">
            <v>0</v>
          </cell>
          <cell r="M188">
            <v>25</v>
          </cell>
          <cell r="N188">
            <v>149.6</v>
          </cell>
          <cell r="O188">
            <v>94.4</v>
          </cell>
          <cell r="P188">
            <v>88</v>
          </cell>
          <cell r="Q188">
            <v>86.6</v>
          </cell>
          <cell r="R188">
            <v>25</v>
          </cell>
          <cell r="S188">
            <v>151.19999999999999</v>
          </cell>
          <cell r="T188">
            <v>37.6</v>
          </cell>
          <cell r="U188">
            <v>79.599999999999994</v>
          </cell>
          <cell r="V188">
            <v>25</v>
          </cell>
          <cell r="W188">
            <v>67.775000000000006</v>
          </cell>
          <cell r="X188">
            <v>54.475000000000001</v>
          </cell>
          <cell r="Y188">
            <v>884.25</v>
          </cell>
        </row>
        <row r="189">
          <cell r="A189" t="str">
            <v>53092</v>
          </cell>
          <cell r="B189" t="str">
            <v>Advokat</v>
          </cell>
          <cell r="C189" t="str">
            <v>_x0002_</v>
          </cell>
          <cell r="D189" t="str">
            <v>_x0002_</v>
          </cell>
          <cell r="E189" t="str">
            <v>_x0002_</v>
          </cell>
          <cell r="F189">
            <v>0</v>
          </cell>
          <cell r="M189">
            <v>23</v>
          </cell>
          <cell r="N189">
            <v>23</v>
          </cell>
          <cell r="O189">
            <v>23</v>
          </cell>
          <cell r="P189">
            <v>133.9</v>
          </cell>
          <cell r="Q189">
            <v>24.7</v>
          </cell>
          <cell r="R189">
            <v>114.3</v>
          </cell>
          <cell r="S189">
            <v>23</v>
          </cell>
          <cell r="T189">
            <v>23</v>
          </cell>
          <cell r="U189">
            <v>23</v>
          </cell>
          <cell r="V189">
            <v>23</v>
          </cell>
          <cell r="W189">
            <v>23</v>
          </cell>
          <cell r="X189">
            <v>-196.83099999999999</v>
          </cell>
          <cell r="Y189">
            <v>260.06899999999996</v>
          </cell>
        </row>
        <row r="190">
          <cell r="A190" t="str">
            <v>53093</v>
          </cell>
          <cell r="B190" t="str">
            <v>Konsulentass.</v>
          </cell>
          <cell r="C190" t="str">
            <v>_x0002_</v>
          </cell>
          <cell r="D190" t="str">
            <v>_x0002_</v>
          </cell>
          <cell r="E190" t="str">
            <v>_x0002_</v>
          </cell>
          <cell r="F190">
            <v>0</v>
          </cell>
          <cell r="Y190">
            <v>0</v>
          </cell>
        </row>
        <row r="191">
          <cell r="A191" t="str">
            <v>53095</v>
          </cell>
          <cell r="B191" t="str">
            <v>_x0002_</v>
          </cell>
          <cell r="C191" t="str">
            <v>_x0002_</v>
          </cell>
          <cell r="D191" t="str">
            <v>_x0002_</v>
          </cell>
          <cell r="E191" t="str">
            <v>_x0002_</v>
          </cell>
          <cell r="F191">
            <v>0</v>
          </cell>
          <cell r="Y191">
            <v>0</v>
          </cell>
        </row>
        <row r="192">
          <cell r="A192" t="str">
            <v>53099</v>
          </cell>
          <cell r="B192" t="str">
            <v>_x0002_</v>
          </cell>
          <cell r="C192" t="str">
            <v>_x0002_</v>
          </cell>
          <cell r="D192" t="str">
            <v>_x0002_</v>
          </cell>
          <cell r="E192" t="str">
            <v>_x0002_</v>
          </cell>
          <cell r="F192">
            <v>0</v>
          </cell>
          <cell r="O192">
            <v>0.81018999999999997</v>
          </cell>
          <cell r="Y192">
            <v>0.81018999999999997</v>
          </cell>
        </row>
        <row r="193">
          <cell r="A193" t="str">
            <v>53100</v>
          </cell>
          <cell r="B193" t="str">
            <v>_x0002_</v>
          </cell>
          <cell r="C193" t="str">
            <v>_x0002_</v>
          </cell>
          <cell r="D193" t="str">
            <v>_x0002_</v>
          </cell>
          <cell r="E193" t="str">
            <v>_x0002_</v>
          </cell>
          <cell r="F193">
            <v>0</v>
          </cell>
          <cell r="Y193">
            <v>0</v>
          </cell>
        </row>
        <row r="194">
          <cell r="A194" t="str">
            <v>53101</v>
          </cell>
          <cell r="B194" t="str">
            <v>_x0002_</v>
          </cell>
          <cell r="C194" t="str">
            <v>_x0002_</v>
          </cell>
          <cell r="D194" t="str">
            <v>_x0002_</v>
          </cell>
          <cell r="E194" t="str">
            <v>_x0002_</v>
          </cell>
          <cell r="F194">
            <v>0</v>
          </cell>
          <cell r="Y194">
            <v>0</v>
          </cell>
        </row>
        <row r="195">
          <cell r="A195" t="str">
            <v>53102</v>
          </cell>
          <cell r="B195" t="str">
            <v>_x0002_</v>
          </cell>
          <cell r="C195" t="str">
            <v>_x0002_</v>
          </cell>
          <cell r="D195" t="str">
            <v>_x0002_</v>
          </cell>
          <cell r="E195" t="str">
            <v>_x0002_</v>
          </cell>
          <cell r="F195">
            <v>0</v>
          </cell>
          <cell r="Y195">
            <v>0</v>
          </cell>
        </row>
        <row r="196">
          <cell r="A196" t="str">
            <v>53499</v>
          </cell>
          <cell r="B196" t="str">
            <v>Øvrige administrationsomk.</v>
          </cell>
          <cell r="C196">
            <v>53057</v>
          </cell>
          <cell r="D196" t="str">
            <v>_x0002_</v>
          </cell>
          <cell r="E196" t="str">
            <v>_x0002_</v>
          </cell>
          <cell r="F196">
            <v>5</v>
          </cell>
          <cell r="M196">
            <v>712.20704000000001</v>
          </cell>
          <cell r="N196">
            <v>309.00468999999998</v>
          </cell>
          <cell r="O196">
            <v>282.11624</v>
          </cell>
          <cell r="P196">
            <v>400.27138000000002</v>
          </cell>
          <cell r="Q196">
            <v>283.37569999999999</v>
          </cell>
          <cell r="R196">
            <v>270.34481</v>
          </cell>
          <cell r="S196">
            <v>319.61304999999999</v>
          </cell>
          <cell r="T196">
            <v>211.41768999999999</v>
          </cell>
          <cell r="U196">
            <v>264.04856999999998</v>
          </cell>
          <cell r="V196">
            <v>329.99315000000001</v>
          </cell>
          <cell r="W196">
            <v>354.67289</v>
          </cell>
          <cell r="X196">
            <v>23.03265</v>
          </cell>
          <cell r="Y196">
            <v>3760.0978599999999</v>
          </cell>
        </row>
        <row r="197">
          <cell r="A197" t="str">
            <v>53500</v>
          </cell>
          <cell r="B197" t="str">
            <v>Administrationsomkostninger</v>
          </cell>
          <cell r="C197">
            <v>52999</v>
          </cell>
          <cell r="D197" t="str">
            <v>_x0002_</v>
          </cell>
          <cell r="E197" t="str">
            <v>_x0002_</v>
          </cell>
          <cell r="F197">
            <v>5</v>
          </cell>
          <cell r="M197">
            <v>1298.58863</v>
          </cell>
          <cell r="N197">
            <v>694.54047000000003</v>
          </cell>
          <cell r="O197">
            <v>918.77463999999998</v>
          </cell>
          <cell r="P197">
            <v>846.58252000000005</v>
          </cell>
          <cell r="Q197">
            <v>1312.74425</v>
          </cell>
          <cell r="R197">
            <v>1023.70571</v>
          </cell>
          <cell r="S197">
            <v>752.95289000000002</v>
          </cell>
          <cell r="T197">
            <v>98.823949999999996</v>
          </cell>
          <cell r="U197">
            <v>869.45037000000002</v>
          </cell>
          <cell r="V197">
            <v>813.69178999999997</v>
          </cell>
          <cell r="W197">
            <v>638.53791999999999</v>
          </cell>
          <cell r="X197">
            <v>467.98257000000001</v>
          </cell>
          <cell r="Y197">
            <v>9736.3757100000021</v>
          </cell>
        </row>
        <row r="198">
          <cell r="A198" t="str">
            <v>54999</v>
          </cell>
          <cell r="B198" t="str">
            <v>Lokaleomkostninger</v>
          </cell>
          <cell r="C198" t="str">
            <v>_x0002_</v>
          </cell>
          <cell r="D198" t="str">
            <v>_x0002_</v>
          </cell>
          <cell r="E198" t="str">
            <v>_x0002_</v>
          </cell>
          <cell r="F198">
            <v>2</v>
          </cell>
          <cell r="Y198">
            <v>0</v>
          </cell>
        </row>
        <row r="199">
          <cell r="A199" t="str">
            <v>55000</v>
          </cell>
          <cell r="B199" t="str">
            <v>Husleje</v>
          </cell>
          <cell r="C199" t="str">
            <v>_x0002_</v>
          </cell>
          <cell r="D199" t="str">
            <v>_x0002_</v>
          </cell>
          <cell r="E199" t="str">
            <v>_x0002_</v>
          </cell>
          <cell r="F199">
            <v>0</v>
          </cell>
          <cell r="M199">
            <v>428.39093000000003</v>
          </cell>
          <cell r="N199">
            <v>424.10530999999997</v>
          </cell>
          <cell r="O199">
            <v>427.73248000000001</v>
          </cell>
          <cell r="P199">
            <v>407.45060999999998</v>
          </cell>
          <cell r="Q199">
            <v>424.10530999999997</v>
          </cell>
          <cell r="R199">
            <v>423.50626</v>
          </cell>
          <cell r="S199">
            <v>422.95630999999997</v>
          </cell>
          <cell r="T199">
            <v>418.35406</v>
          </cell>
          <cell r="U199">
            <v>423.18630999999999</v>
          </cell>
          <cell r="V199">
            <v>418.35406</v>
          </cell>
          <cell r="W199">
            <v>418.35406</v>
          </cell>
          <cell r="X199">
            <v>423.18630999999999</v>
          </cell>
          <cell r="Y199">
            <v>5059.6820099999995</v>
          </cell>
        </row>
        <row r="200">
          <cell r="A200" t="str">
            <v>55010</v>
          </cell>
          <cell r="B200" t="str">
            <v>El, vand, varme</v>
          </cell>
          <cell r="C200" t="str">
            <v>_x0002_</v>
          </cell>
          <cell r="D200" t="str">
            <v>_x0002_</v>
          </cell>
          <cell r="E200" t="str">
            <v>_x0002_</v>
          </cell>
          <cell r="F200">
            <v>0</v>
          </cell>
          <cell r="M200">
            <v>57.53828</v>
          </cell>
          <cell r="N200">
            <v>63.517879999999998</v>
          </cell>
          <cell r="O200">
            <v>62.616729999999997</v>
          </cell>
          <cell r="P200">
            <v>38.18085</v>
          </cell>
          <cell r="Q200">
            <v>83.079369999999997</v>
          </cell>
          <cell r="R200">
            <v>109.72591</v>
          </cell>
          <cell r="S200">
            <v>56.05209</v>
          </cell>
          <cell r="T200">
            <v>78.581040000000002</v>
          </cell>
          <cell r="U200">
            <v>93.100210000000004</v>
          </cell>
          <cell r="V200">
            <v>71.974630000000005</v>
          </cell>
          <cell r="W200">
            <v>61.08325</v>
          </cell>
          <cell r="X200">
            <v>133.14841000000001</v>
          </cell>
          <cell r="Y200">
            <v>908.59865000000013</v>
          </cell>
        </row>
        <row r="201">
          <cell r="A201" t="str">
            <v>55030</v>
          </cell>
          <cell r="B201" t="str">
            <v>Rengøring og renovation</v>
          </cell>
          <cell r="C201" t="str">
            <v>_x0002_</v>
          </cell>
          <cell r="D201" t="str">
            <v>_x0002_</v>
          </cell>
          <cell r="E201" t="str">
            <v>_x0002_</v>
          </cell>
          <cell r="F201">
            <v>0</v>
          </cell>
          <cell r="M201">
            <v>22.356359999999999</v>
          </cell>
          <cell r="N201">
            <v>16.932590000000001</v>
          </cell>
          <cell r="O201">
            <v>25.09271</v>
          </cell>
          <cell r="P201">
            <v>26.576599999999999</v>
          </cell>
          <cell r="Q201">
            <v>31.199179999999998</v>
          </cell>
          <cell r="R201">
            <v>26.434370000000001</v>
          </cell>
          <cell r="S201">
            <v>21.543679999999998</v>
          </cell>
          <cell r="T201">
            <v>24.11233</v>
          </cell>
          <cell r="U201">
            <v>21.532209999999999</v>
          </cell>
          <cell r="V201">
            <v>18.000830000000001</v>
          </cell>
          <cell r="W201">
            <v>14.61111</v>
          </cell>
          <cell r="X201">
            <v>21.273050000000001</v>
          </cell>
          <cell r="Y201">
            <v>269.66501999999997</v>
          </cell>
        </row>
        <row r="202">
          <cell r="A202" t="str">
            <v>55031</v>
          </cell>
          <cell r="B202" t="str">
            <v>Rengøring/Lokale fordelt regnskab</v>
          </cell>
          <cell r="C202" t="str">
            <v>_x0002_</v>
          </cell>
          <cell r="D202" t="str">
            <v>_x0002_</v>
          </cell>
          <cell r="E202" t="str">
            <v>_x0002_</v>
          </cell>
          <cell r="F202">
            <v>0</v>
          </cell>
          <cell r="M202">
            <v>23</v>
          </cell>
          <cell r="N202">
            <v>23</v>
          </cell>
          <cell r="O202">
            <v>23</v>
          </cell>
          <cell r="P202">
            <v>23</v>
          </cell>
          <cell r="Q202">
            <v>23</v>
          </cell>
          <cell r="R202">
            <v>23</v>
          </cell>
          <cell r="S202">
            <v>46.457500000000003</v>
          </cell>
          <cell r="T202">
            <v>28.197500000000002</v>
          </cell>
          <cell r="U202">
            <v>41.342500000000001</v>
          </cell>
          <cell r="V202">
            <v>40.104999999999997</v>
          </cell>
          <cell r="W202">
            <v>39.227499999999999</v>
          </cell>
          <cell r="X202">
            <v>37.547499999999999</v>
          </cell>
          <cell r="Y202">
            <v>370.87750000000005</v>
          </cell>
        </row>
        <row r="203">
          <cell r="A203" t="str">
            <v>55035</v>
          </cell>
          <cell r="B203" t="str">
            <v>_x0002_</v>
          </cell>
          <cell r="C203" t="str">
            <v>_x0002_</v>
          </cell>
          <cell r="D203" t="str">
            <v>_x0002_</v>
          </cell>
          <cell r="E203" t="str">
            <v>_x0002_</v>
          </cell>
          <cell r="F203">
            <v>0</v>
          </cell>
          <cell r="Y203">
            <v>0</v>
          </cell>
        </row>
        <row r="204">
          <cell r="A204" t="str">
            <v>55040</v>
          </cell>
          <cell r="B204" t="str">
            <v>_x0002_</v>
          </cell>
          <cell r="C204" t="str">
            <v>_x0002_</v>
          </cell>
          <cell r="D204" t="str">
            <v>_x0002_</v>
          </cell>
          <cell r="E204" t="str">
            <v>_x0002_</v>
          </cell>
          <cell r="F204">
            <v>0</v>
          </cell>
          <cell r="Y204">
            <v>0</v>
          </cell>
        </row>
        <row r="205">
          <cell r="A205" t="str">
            <v>55041</v>
          </cell>
          <cell r="B205" t="str">
            <v>_x0002_</v>
          </cell>
          <cell r="C205" t="str">
            <v>_x0002_</v>
          </cell>
          <cell r="D205" t="str">
            <v>_x0002_</v>
          </cell>
          <cell r="E205" t="str">
            <v>_x0002_</v>
          </cell>
          <cell r="F205">
            <v>0</v>
          </cell>
          <cell r="Y205">
            <v>0</v>
          </cell>
        </row>
        <row r="206">
          <cell r="A206" t="str">
            <v>55050</v>
          </cell>
          <cell r="B206" t="str">
            <v>Reparation og vedligeholdelse</v>
          </cell>
          <cell r="C206" t="str">
            <v>_x0002_</v>
          </cell>
          <cell r="D206" t="str">
            <v>_x0002_</v>
          </cell>
          <cell r="E206" t="str">
            <v>_x0002_</v>
          </cell>
          <cell r="F206">
            <v>0</v>
          </cell>
          <cell r="M206">
            <v>4.4825699999999999</v>
          </cell>
          <cell r="N206">
            <v>6.0323599999999997</v>
          </cell>
          <cell r="O206">
            <v>0.91181000000000001</v>
          </cell>
          <cell r="P206">
            <v>36.275260000000003</v>
          </cell>
          <cell r="Q206">
            <v>1.3240000000000001</v>
          </cell>
          <cell r="R206">
            <v>11.77439</v>
          </cell>
          <cell r="S206">
            <v>2.8010899999999999</v>
          </cell>
          <cell r="T206">
            <v>7.5200000000000003E-2</v>
          </cell>
          <cell r="U206">
            <v>1.149</v>
          </cell>
          <cell r="V206">
            <v>13.5</v>
          </cell>
          <cell r="W206">
            <v>22.851510000000001</v>
          </cell>
          <cell r="X206">
            <v>32.362450000000003</v>
          </cell>
          <cell r="Y206">
            <v>133.53963999999999</v>
          </cell>
        </row>
        <row r="207">
          <cell r="A207" t="str">
            <v>55051</v>
          </cell>
          <cell r="B207" t="str">
            <v>Kontorindretning</v>
          </cell>
          <cell r="C207" t="str">
            <v>_x0002_</v>
          </cell>
          <cell r="D207" t="str">
            <v>_x0002_</v>
          </cell>
          <cell r="E207" t="str">
            <v>_x0002_</v>
          </cell>
          <cell r="F207">
            <v>0</v>
          </cell>
          <cell r="V207">
            <v>72.226830000000007</v>
          </cell>
          <cell r="X207">
            <v>645.99274000000003</v>
          </cell>
          <cell r="Y207">
            <v>718.21956999999998</v>
          </cell>
        </row>
        <row r="208">
          <cell r="A208" t="str">
            <v>55060</v>
          </cell>
          <cell r="B208" t="str">
            <v>_x0002_</v>
          </cell>
          <cell r="C208" t="str">
            <v>_x0002_</v>
          </cell>
          <cell r="D208" t="str">
            <v>_x0002_</v>
          </cell>
          <cell r="E208" t="str">
            <v>_x0002_</v>
          </cell>
          <cell r="F208">
            <v>0</v>
          </cell>
          <cell r="Y208">
            <v>0</v>
          </cell>
        </row>
        <row r="209">
          <cell r="A209" t="str">
            <v>55065</v>
          </cell>
          <cell r="B209" t="str">
            <v>_x0002_</v>
          </cell>
          <cell r="C209" t="str">
            <v>_x0002_</v>
          </cell>
          <cell r="D209" t="str">
            <v>_x0002_</v>
          </cell>
          <cell r="E209" t="str">
            <v>_x0002_</v>
          </cell>
          <cell r="F209">
            <v>0</v>
          </cell>
          <cell r="Y209">
            <v>0</v>
          </cell>
        </row>
        <row r="210">
          <cell r="A210" t="str">
            <v>55099</v>
          </cell>
          <cell r="B210" t="str">
            <v>_x0002_</v>
          </cell>
          <cell r="C210" t="str">
            <v>_x0002_</v>
          </cell>
          <cell r="D210" t="str">
            <v>_x0002_</v>
          </cell>
          <cell r="E210" t="str">
            <v>_x0002_</v>
          </cell>
          <cell r="F210">
            <v>0</v>
          </cell>
          <cell r="Y210">
            <v>0</v>
          </cell>
        </row>
        <row r="211">
          <cell r="A211" t="str">
            <v>55500</v>
          </cell>
          <cell r="B211" t="str">
            <v>Lokaleomkostninger</v>
          </cell>
          <cell r="C211">
            <v>54999</v>
          </cell>
          <cell r="D211" t="str">
            <v>_x0002_</v>
          </cell>
          <cell r="E211" t="str">
            <v>_x0002_</v>
          </cell>
          <cell r="F211">
            <v>5</v>
          </cell>
          <cell r="M211">
            <v>535.76814000000002</v>
          </cell>
          <cell r="N211">
            <v>533.58813999999995</v>
          </cell>
          <cell r="O211">
            <v>539.35373000000004</v>
          </cell>
          <cell r="P211">
            <v>531.48332000000005</v>
          </cell>
          <cell r="Q211">
            <v>562.70785999999998</v>
          </cell>
          <cell r="R211">
            <v>594.44092999999998</v>
          </cell>
          <cell r="S211">
            <v>549.81066999999996</v>
          </cell>
          <cell r="T211">
            <v>549.32012999999995</v>
          </cell>
          <cell r="U211">
            <v>580.31023000000005</v>
          </cell>
          <cell r="V211">
            <v>634.16134999999997</v>
          </cell>
          <cell r="W211">
            <v>556.12743</v>
          </cell>
          <cell r="X211">
            <v>1293.51046</v>
          </cell>
          <cell r="Y211">
            <v>7460.5823899999996</v>
          </cell>
        </row>
        <row r="212">
          <cell r="A212" t="str">
            <v>57000</v>
          </cell>
          <cell r="B212" t="str">
            <v>Debitoromkostninger</v>
          </cell>
          <cell r="C212" t="str">
            <v>_x0002_</v>
          </cell>
          <cell r="D212" t="str">
            <v>_x0002_</v>
          </cell>
          <cell r="E212" t="str">
            <v>_x0002_</v>
          </cell>
          <cell r="F212">
            <v>2</v>
          </cell>
          <cell r="Y212">
            <v>0</v>
          </cell>
        </row>
        <row r="213">
          <cell r="A213" t="str">
            <v>57010</v>
          </cell>
          <cell r="B213" t="str">
            <v>_x0002_</v>
          </cell>
          <cell r="C213" t="str">
            <v>_x0002_</v>
          </cell>
          <cell r="D213" t="str">
            <v>_x0002_</v>
          </cell>
          <cell r="E213" t="str">
            <v>_x0002_</v>
          </cell>
          <cell r="F213">
            <v>0</v>
          </cell>
          <cell r="Y213">
            <v>0</v>
          </cell>
        </row>
        <row r="214">
          <cell r="A214" t="str">
            <v>57030</v>
          </cell>
          <cell r="B214" t="str">
            <v>_x0002_</v>
          </cell>
          <cell r="C214" t="str">
            <v>_x0002_</v>
          </cell>
          <cell r="D214" t="str">
            <v>_x0002_</v>
          </cell>
          <cell r="E214" t="str">
            <v>_x0002_</v>
          </cell>
          <cell r="F214">
            <v>0</v>
          </cell>
          <cell r="Y214">
            <v>0</v>
          </cell>
        </row>
        <row r="215">
          <cell r="A215" t="str">
            <v>57040</v>
          </cell>
          <cell r="B215" t="str">
            <v>Advokat, debitor incassosager</v>
          </cell>
          <cell r="C215" t="str">
            <v>_x0002_</v>
          </cell>
          <cell r="D215" t="str">
            <v>_x0002_</v>
          </cell>
          <cell r="E215">
            <v>9</v>
          </cell>
          <cell r="F215">
            <v>0</v>
          </cell>
          <cell r="M215">
            <v>4.1325000000000003</v>
          </cell>
          <cell r="N215">
            <v>2.5270000000000001</v>
          </cell>
          <cell r="O215">
            <v>1.825</v>
          </cell>
          <cell r="P215">
            <v>2.5402499999999999</v>
          </cell>
          <cell r="Q215">
            <v>1.36313</v>
          </cell>
          <cell r="R215">
            <v>1.7018800000000001</v>
          </cell>
          <cell r="S215">
            <v>4.7518799999999999</v>
          </cell>
          <cell r="T215">
            <v>4.7617500000000001</v>
          </cell>
          <cell r="U215">
            <v>3.42875</v>
          </cell>
          <cell r="V215">
            <v>5.415</v>
          </cell>
          <cell r="W215">
            <v>1.3520000000000001</v>
          </cell>
          <cell r="X215">
            <v>5.9269999999999996</v>
          </cell>
          <cell r="Y215">
            <v>39.726140000000001</v>
          </cell>
        </row>
        <row r="216">
          <cell r="A216" t="str">
            <v>57045</v>
          </cell>
          <cell r="B216" t="str">
            <v>RKI</v>
          </cell>
          <cell r="C216" t="str">
            <v>_x0002_</v>
          </cell>
          <cell r="D216" t="str">
            <v>_x0002_</v>
          </cell>
          <cell r="E216">
            <v>9</v>
          </cell>
          <cell r="F216">
            <v>0</v>
          </cell>
          <cell r="M216">
            <v>2.4416799999999999</v>
          </cell>
          <cell r="N216">
            <v>26.57668</v>
          </cell>
          <cell r="O216">
            <v>3.6066799999999999</v>
          </cell>
          <cell r="P216">
            <v>3.0766800000000001</v>
          </cell>
          <cell r="Q216">
            <v>2.1936800000000001</v>
          </cell>
          <cell r="R216">
            <v>2.0466799999999998</v>
          </cell>
          <cell r="S216">
            <v>1.73668</v>
          </cell>
          <cell r="T216">
            <v>1.6676800000000001</v>
          </cell>
          <cell r="U216">
            <v>1.56568</v>
          </cell>
          <cell r="V216">
            <v>2.6440000000000001</v>
          </cell>
          <cell r="X216">
            <v>1.9174899999999999</v>
          </cell>
          <cell r="Y216">
            <v>49.473610000000001</v>
          </cell>
        </row>
        <row r="217">
          <cell r="A217" t="str">
            <v>57046</v>
          </cell>
          <cell r="B217" t="str">
            <v>CPR-Online</v>
          </cell>
          <cell r="C217" t="str">
            <v>_x0002_</v>
          </cell>
          <cell r="D217" t="str">
            <v>_x0002_</v>
          </cell>
          <cell r="E217">
            <v>9</v>
          </cell>
          <cell r="F217">
            <v>0</v>
          </cell>
          <cell r="M217">
            <v>1.0759399999999999</v>
          </cell>
          <cell r="N217">
            <v>1.3703700000000001</v>
          </cell>
          <cell r="O217">
            <v>4.8339499999999997</v>
          </cell>
          <cell r="P217">
            <v>0.65054999999999996</v>
          </cell>
          <cell r="Q217">
            <v>0.58862999999999999</v>
          </cell>
          <cell r="R217">
            <v>0.77051999999999998</v>
          </cell>
          <cell r="S217">
            <v>0.57315000000000005</v>
          </cell>
          <cell r="T217">
            <v>0.63893999999999995</v>
          </cell>
          <cell r="U217">
            <v>0.44930999999999999</v>
          </cell>
          <cell r="V217">
            <v>0.62733000000000005</v>
          </cell>
          <cell r="W217">
            <v>0.89049</v>
          </cell>
          <cell r="X217">
            <v>0.64280999999999999</v>
          </cell>
          <cell r="Y217">
            <v>13.11199</v>
          </cell>
        </row>
        <row r="218">
          <cell r="A218" t="str">
            <v>57047</v>
          </cell>
          <cell r="B218" t="str">
            <v>Virksomhedssøgning</v>
          </cell>
          <cell r="C218" t="str">
            <v>_x0002_</v>
          </cell>
          <cell r="D218" t="str">
            <v>_x0002_</v>
          </cell>
          <cell r="E218">
            <v>9</v>
          </cell>
          <cell r="F218">
            <v>0</v>
          </cell>
          <cell r="M218">
            <v>3.1749999999999998</v>
          </cell>
          <cell r="N218">
            <v>2.88395</v>
          </cell>
          <cell r="O218">
            <v>2.88395</v>
          </cell>
          <cell r="P218">
            <v>2.88395</v>
          </cell>
          <cell r="Q218">
            <v>2.88395</v>
          </cell>
          <cell r="R218">
            <v>2.88395</v>
          </cell>
          <cell r="S218">
            <v>2.9319500000000001</v>
          </cell>
          <cell r="T218">
            <v>2.88395</v>
          </cell>
          <cell r="U218">
            <v>2.88395</v>
          </cell>
          <cell r="V218">
            <v>2.88395</v>
          </cell>
          <cell r="W218">
            <v>2.88395</v>
          </cell>
          <cell r="X218">
            <v>2.9104199999999998</v>
          </cell>
          <cell r="Y218">
            <v>34.972920000000002</v>
          </cell>
        </row>
        <row r="219">
          <cell r="A219" t="str">
            <v>57048</v>
          </cell>
          <cell r="B219" t="str">
            <v>Faktureringsomk.</v>
          </cell>
          <cell r="C219" t="str">
            <v>_x0002_</v>
          </cell>
          <cell r="D219" t="str">
            <v>_x0002_</v>
          </cell>
          <cell r="E219">
            <v>960</v>
          </cell>
          <cell r="F219">
            <v>0</v>
          </cell>
          <cell r="Y219">
            <v>0</v>
          </cell>
        </row>
        <row r="220">
          <cell r="A220" t="str">
            <v>57055</v>
          </cell>
          <cell r="B220" t="str">
            <v>Tab på debitorer</v>
          </cell>
          <cell r="C220" t="str">
            <v>_x0002_</v>
          </cell>
          <cell r="D220" t="str">
            <v>_x0002_</v>
          </cell>
          <cell r="E220" t="str">
            <v>_x0002_</v>
          </cell>
          <cell r="F220">
            <v>0</v>
          </cell>
          <cell r="M220">
            <v>-76.599999999999994</v>
          </cell>
          <cell r="N220">
            <v>125</v>
          </cell>
          <cell r="O220">
            <v>130.41267999999999</v>
          </cell>
          <cell r="P220">
            <v>119.58732000000001</v>
          </cell>
          <cell r="Q220">
            <v>127.595</v>
          </cell>
          <cell r="R220">
            <v>125.4072</v>
          </cell>
          <cell r="S220">
            <v>125</v>
          </cell>
          <cell r="T220">
            <v>125</v>
          </cell>
          <cell r="U220">
            <v>125</v>
          </cell>
          <cell r="V220">
            <v>125</v>
          </cell>
          <cell r="W220">
            <v>125</v>
          </cell>
          <cell r="X220">
            <v>-417.42838</v>
          </cell>
          <cell r="Y220">
            <v>758.97381999999993</v>
          </cell>
        </row>
        <row r="221">
          <cell r="A221" t="str">
            <v>57060</v>
          </cell>
          <cell r="B221" t="str">
            <v>Hensættelse tab på debitorer</v>
          </cell>
          <cell r="C221" t="str">
            <v>_x0002_</v>
          </cell>
          <cell r="D221" t="str">
            <v>_x0002_</v>
          </cell>
          <cell r="E221" t="str">
            <v>_x0002_</v>
          </cell>
          <cell r="F221">
            <v>0</v>
          </cell>
          <cell r="X221">
            <v>152.39410000000001</v>
          </cell>
          <cell r="Y221">
            <v>152.39410000000001</v>
          </cell>
        </row>
        <row r="222">
          <cell r="A222" t="str">
            <v>57065</v>
          </cell>
          <cell r="B222" t="str">
            <v>Indg.på tidl.afskr.fordringer</v>
          </cell>
          <cell r="C222" t="str">
            <v>_x0002_</v>
          </cell>
          <cell r="D222" t="str">
            <v>_x0002_</v>
          </cell>
          <cell r="E222">
            <v>960</v>
          </cell>
          <cell r="F222">
            <v>0</v>
          </cell>
          <cell r="M222">
            <v>-4.8654700000000002</v>
          </cell>
          <cell r="N222">
            <v>-24.85331</v>
          </cell>
          <cell r="O222">
            <v>-16.651949999999999</v>
          </cell>
          <cell r="P222">
            <v>-40.301850000000002</v>
          </cell>
          <cell r="Q222">
            <v>-24.3584</v>
          </cell>
          <cell r="R222">
            <v>-9.1547599999999996</v>
          </cell>
          <cell r="S222">
            <v>-7.4882999999999997</v>
          </cell>
          <cell r="T222">
            <v>-32.658540000000002</v>
          </cell>
          <cell r="U222">
            <v>-17.83839</v>
          </cell>
          <cell r="V222">
            <v>-9.0848999999999993</v>
          </cell>
          <cell r="W222">
            <v>-5.2023799999999998</v>
          </cell>
          <cell r="X222">
            <v>-3.71313</v>
          </cell>
          <cell r="Y222">
            <v>-196.17138000000003</v>
          </cell>
        </row>
        <row r="223">
          <cell r="A223" t="str">
            <v>57070</v>
          </cell>
          <cell r="B223" t="str">
            <v>Udefinerede indbetalinger</v>
          </cell>
          <cell r="C223" t="str">
            <v>_x0002_</v>
          </cell>
          <cell r="D223" t="str">
            <v>_x0002_</v>
          </cell>
          <cell r="E223">
            <v>960</v>
          </cell>
          <cell r="F223">
            <v>0</v>
          </cell>
          <cell r="M223">
            <v>-1.2</v>
          </cell>
          <cell r="N223">
            <v>-0.47499999999999998</v>
          </cell>
          <cell r="O223">
            <v>-3.4750000000000001</v>
          </cell>
          <cell r="P223">
            <v>-2.0815000000000001</v>
          </cell>
          <cell r="Q223">
            <v>-5.8061800000000003</v>
          </cell>
          <cell r="R223">
            <v>0.74424999999999997</v>
          </cell>
          <cell r="S223">
            <v>0.55464999999999998</v>
          </cell>
          <cell r="T223">
            <v>-0.72824999999999995</v>
          </cell>
          <cell r="U223">
            <v>-8.2312499999999993</v>
          </cell>
          <cell r="V223">
            <v>0.44650000000000001</v>
          </cell>
          <cell r="W223">
            <v>-5.6359700000000004</v>
          </cell>
          <cell r="X223">
            <v>1.93784</v>
          </cell>
          <cell r="Y223">
            <v>-23.949909999999999</v>
          </cell>
        </row>
        <row r="224">
          <cell r="A224" t="str">
            <v>57080</v>
          </cell>
          <cell r="B224" t="str">
            <v>Øreafrunding/udligning debitorer</v>
          </cell>
          <cell r="C224" t="str">
            <v>_x0002_</v>
          </cell>
          <cell r="D224" t="str">
            <v>_x0002_</v>
          </cell>
          <cell r="E224">
            <v>960</v>
          </cell>
          <cell r="F224">
            <v>0</v>
          </cell>
          <cell r="M224">
            <v>-5.4170000000000003E-2</v>
          </cell>
          <cell r="N224">
            <v>2.375E-2</v>
          </cell>
          <cell r="O224">
            <v>4.8000000000000001E-4</v>
          </cell>
          <cell r="P224">
            <v>9.9699999999999997E-3</v>
          </cell>
          <cell r="Q224">
            <v>-7.1799999999999998E-3</v>
          </cell>
          <cell r="R224">
            <v>0.18465000000000001</v>
          </cell>
          <cell r="S224">
            <v>6.6E-4</v>
          </cell>
          <cell r="T224">
            <v>6.3200000000000001E-3</v>
          </cell>
          <cell r="U224">
            <v>4.6999999999999999E-4</v>
          </cell>
          <cell r="V224">
            <v>1.1520000000000001E-2</v>
          </cell>
          <cell r="W224">
            <v>8.0810000000000007E-2</v>
          </cell>
          <cell r="X224">
            <v>0.24334</v>
          </cell>
          <cell r="Y224">
            <v>0.50062000000000006</v>
          </cell>
        </row>
        <row r="225">
          <cell r="A225" t="str">
            <v>57090</v>
          </cell>
          <cell r="B225" t="str">
            <v>Tab på Blå Konto kunder</v>
          </cell>
          <cell r="C225" t="str">
            <v>_x0002_</v>
          </cell>
          <cell r="D225" t="str">
            <v>_x0002_</v>
          </cell>
          <cell r="E225">
            <v>38</v>
          </cell>
          <cell r="F225">
            <v>0</v>
          </cell>
          <cell r="Y225">
            <v>0</v>
          </cell>
        </row>
        <row r="226">
          <cell r="A226" t="str">
            <v>57400</v>
          </cell>
          <cell r="B226" t="str">
            <v>_x0002_</v>
          </cell>
          <cell r="C226" t="str">
            <v>_x0002_</v>
          </cell>
          <cell r="D226" t="str">
            <v>_x0002_</v>
          </cell>
          <cell r="E226" t="str">
            <v>_x0002_</v>
          </cell>
          <cell r="F226">
            <v>0</v>
          </cell>
          <cell r="Y226">
            <v>0</v>
          </cell>
        </row>
        <row r="227">
          <cell r="A227" t="str">
            <v>57500</v>
          </cell>
          <cell r="B227" t="str">
            <v>Debitoromkostninger</v>
          </cell>
          <cell r="C227">
            <v>57000</v>
          </cell>
          <cell r="D227" t="str">
            <v>_x0002_</v>
          </cell>
          <cell r="E227" t="str">
            <v>_x0002_</v>
          </cell>
          <cell r="F227">
            <v>5</v>
          </cell>
          <cell r="M227">
            <v>-71.89452</v>
          </cell>
          <cell r="N227">
            <v>133.05343999999999</v>
          </cell>
          <cell r="O227">
            <v>123.43579</v>
          </cell>
          <cell r="P227">
            <v>86.365369999999999</v>
          </cell>
          <cell r="Q227">
            <v>104.45263</v>
          </cell>
          <cell r="R227">
            <v>124.58437000000001</v>
          </cell>
          <cell r="S227">
            <v>128.06066999999999</v>
          </cell>
          <cell r="T227">
            <v>101.57185</v>
          </cell>
          <cell r="U227">
            <v>107.25852</v>
          </cell>
          <cell r="V227">
            <v>127.9434</v>
          </cell>
          <cell r="W227">
            <v>119.3689</v>
          </cell>
          <cell r="X227">
            <v>-255.16851</v>
          </cell>
          <cell r="Y227">
            <v>829.03190999999993</v>
          </cell>
        </row>
        <row r="228">
          <cell r="A228" t="str">
            <v>59999</v>
          </cell>
          <cell r="B228" t="str">
            <v>Gager m.m. personaler</v>
          </cell>
          <cell r="C228" t="str">
            <v>_x0002_</v>
          </cell>
          <cell r="D228" t="str">
            <v>_x0002_</v>
          </cell>
          <cell r="E228" t="str">
            <v>_x0002_</v>
          </cell>
          <cell r="F228">
            <v>2</v>
          </cell>
          <cell r="Y228">
            <v>0</v>
          </cell>
        </row>
        <row r="229">
          <cell r="A229" t="str">
            <v>60000</v>
          </cell>
          <cell r="B229" t="str">
            <v>A-indkomst med skattetræk</v>
          </cell>
          <cell r="C229" t="str">
            <v>_x0002_</v>
          </cell>
          <cell r="D229" t="str">
            <v>_x0002_</v>
          </cell>
          <cell r="E229" t="str">
            <v>_x0002_</v>
          </cell>
          <cell r="F229">
            <v>0</v>
          </cell>
          <cell r="M229">
            <v>3290.4763499999999</v>
          </cell>
          <cell r="N229">
            <v>3334.1963099999998</v>
          </cell>
          <cell r="O229">
            <v>3488.9811</v>
          </cell>
          <cell r="P229">
            <v>3736.4274300000002</v>
          </cell>
          <cell r="Q229">
            <v>3548.6252899999999</v>
          </cell>
          <cell r="R229">
            <v>3501.5606299999999</v>
          </cell>
          <cell r="S229">
            <v>3366.8588399999999</v>
          </cell>
          <cell r="T229">
            <v>3455.0778100000002</v>
          </cell>
          <cell r="U229">
            <v>3552.6882300000002</v>
          </cell>
          <cell r="V229">
            <v>3449.0981700000002</v>
          </cell>
          <cell r="W229">
            <v>3518.4273400000002</v>
          </cell>
          <cell r="X229">
            <v>3383.8809900000001</v>
          </cell>
          <cell r="Y229">
            <v>41626.298490000001</v>
          </cell>
        </row>
        <row r="230">
          <cell r="A230" t="str">
            <v>60001</v>
          </cell>
          <cell r="B230" t="str">
            <v>A-indkomst uden skattetræk</v>
          </cell>
          <cell r="C230" t="str">
            <v>_x0002_</v>
          </cell>
          <cell r="D230" t="str">
            <v>_x0002_</v>
          </cell>
          <cell r="E230" t="str">
            <v>_x0002_</v>
          </cell>
          <cell r="F230">
            <v>0</v>
          </cell>
          <cell r="S230">
            <v>0.91913</v>
          </cell>
          <cell r="V230">
            <v>1.5721799999999999</v>
          </cell>
          <cell r="W230">
            <v>1.1731</v>
          </cell>
          <cell r="Y230">
            <v>3.6644100000000002</v>
          </cell>
        </row>
        <row r="231">
          <cell r="A231" t="str">
            <v>60002</v>
          </cell>
          <cell r="B231" t="str">
            <v>Firmapension</v>
          </cell>
          <cell r="C231" t="str">
            <v>_x0002_</v>
          </cell>
          <cell r="D231" t="str">
            <v>_x0002_</v>
          </cell>
          <cell r="E231" t="str">
            <v>_x0002_</v>
          </cell>
          <cell r="F231">
            <v>0</v>
          </cell>
          <cell r="M231">
            <v>141.55877000000001</v>
          </cell>
          <cell r="N231">
            <v>141.89894000000001</v>
          </cell>
          <cell r="O231">
            <v>146.51841999999999</v>
          </cell>
          <cell r="P231">
            <v>155.89501000000001</v>
          </cell>
          <cell r="Q231">
            <v>150.33250000000001</v>
          </cell>
          <cell r="R231">
            <v>155.02573000000001</v>
          </cell>
          <cell r="S231">
            <v>168.11591000000001</v>
          </cell>
          <cell r="T231">
            <v>174.85526999999999</v>
          </cell>
          <cell r="U231">
            <v>203.40630999999999</v>
          </cell>
          <cell r="V231">
            <v>173.06667999999999</v>
          </cell>
          <cell r="W231">
            <v>174.61580000000001</v>
          </cell>
          <cell r="X231">
            <v>167.87188</v>
          </cell>
          <cell r="Y231">
            <v>1953.16122</v>
          </cell>
        </row>
        <row r="232">
          <cell r="A232" t="str">
            <v>60003</v>
          </cell>
          <cell r="B232" t="str">
            <v>Profiltøj</v>
          </cell>
          <cell r="C232" t="str">
            <v>_x0002_</v>
          </cell>
          <cell r="D232" t="str">
            <v>_x0002_</v>
          </cell>
          <cell r="E232" t="str">
            <v>_x0002_</v>
          </cell>
          <cell r="F232">
            <v>0</v>
          </cell>
          <cell r="Q232">
            <v>14.2575</v>
          </cell>
          <cell r="R232">
            <v>14</v>
          </cell>
          <cell r="T232">
            <v>17.797499999999999</v>
          </cell>
          <cell r="U232">
            <v>-0.3</v>
          </cell>
          <cell r="X232">
            <v>30.734999999999999</v>
          </cell>
          <cell r="Y232">
            <v>76.490000000000009</v>
          </cell>
        </row>
        <row r="233">
          <cell r="A233" t="str">
            <v>60004</v>
          </cell>
          <cell r="B233" t="str">
            <v>Firmabil/telefon</v>
          </cell>
          <cell r="C233" t="str">
            <v>_x0002_</v>
          </cell>
          <cell r="D233" t="str">
            <v>_x0002_</v>
          </cell>
          <cell r="E233" t="str">
            <v>_x0002_</v>
          </cell>
          <cell r="F233">
            <v>0</v>
          </cell>
          <cell r="M233">
            <v>-27.588539999999998</v>
          </cell>
          <cell r="N233">
            <v>-27.588539999999998</v>
          </cell>
          <cell r="O233">
            <v>-26.42896</v>
          </cell>
          <cell r="P233">
            <v>-26.42896</v>
          </cell>
          <cell r="Q233">
            <v>-33.151879999999998</v>
          </cell>
          <cell r="R233">
            <v>-33.151879999999998</v>
          </cell>
          <cell r="S233">
            <v>-33.151879999999998</v>
          </cell>
          <cell r="T233">
            <v>-33.151879999999998</v>
          </cell>
          <cell r="U233">
            <v>-33.151879999999998</v>
          </cell>
          <cell r="V233">
            <v>-36.485210000000002</v>
          </cell>
          <cell r="W233">
            <v>-36.485210000000002</v>
          </cell>
          <cell r="X233">
            <v>-36.485210000000002</v>
          </cell>
          <cell r="Y233">
            <v>-383.25002999999998</v>
          </cell>
        </row>
        <row r="234">
          <cell r="A234" t="str">
            <v>60005</v>
          </cell>
          <cell r="B234" t="str">
            <v>A-indkomst fordelt</v>
          </cell>
          <cell r="C234" t="str">
            <v>_x0002_</v>
          </cell>
          <cell r="D234" t="str">
            <v>_x0002_</v>
          </cell>
          <cell r="E234" t="str">
            <v>_x0002_</v>
          </cell>
          <cell r="F234">
            <v>0</v>
          </cell>
          <cell r="M234">
            <v>-3432.03512</v>
          </cell>
          <cell r="N234">
            <v>-3476.0952499999999</v>
          </cell>
          <cell r="O234">
            <v>-3635.4995199999998</v>
          </cell>
          <cell r="P234">
            <v>-3892.3224399999999</v>
          </cell>
          <cell r="Q234">
            <v>-3713.2152900000001</v>
          </cell>
          <cell r="R234">
            <v>-3670.5863599999998</v>
          </cell>
          <cell r="S234">
            <v>-3535.8938800000001</v>
          </cell>
          <cell r="T234">
            <v>-3647.7305799999999</v>
          </cell>
          <cell r="U234">
            <v>-3755.7945399999999</v>
          </cell>
          <cell r="V234">
            <v>-3623.7370299999998</v>
          </cell>
          <cell r="W234">
            <v>-3694.2162400000002</v>
          </cell>
          <cell r="X234">
            <v>-3582.4878699999999</v>
          </cell>
          <cell r="Y234">
            <v>-43659.614119999998</v>
          </cell>
        </row>
        <row r="235">
          <cell r="A235" t="str">
            <v>60009</v>
          </cell>
          <cell r="B235" t="str">
            <v>Gager, ICMA videredebitering</v>
          </cell>
          <cell r="C235" t="str">
            <v>_x0002_</v>
          </cell>
          <cell r="D235" t="str">
            <v>_x0002_</v>
          </cell>
          <cell r="E235" t="str">
            <v>_x0002_</v>
          </cell>
          <cell r="F235">
            <v>0</v>
          </cell>
          <cell r="W235">
            <v>1.008</v>
          </cell>
          <cell r="Y235">
            <v>1.008</v>
          </cell>
        </row>
        <row r="236">
          <cell r="A236" t="str">
            <v>60010</v>
          </cell>
          <cell r="B236" t="str">
            <v>Løn, terminalister</v>
          </cell>
          <cell r="C236" t="str">
            <v>_x0002_</v>
          </cell>
          <cell r="D236" t="str">
            <v>_x0002_</v>
          </cell>
          <cell r="E236" t="str">
            <v>_x0002_</v>
          </cell>
          <cell r="F236">
            <v>0</v>
          </cell>
          <cell r="M236">
            <v>365.24336</v>
          </cell>
          <cell r="N236">
            <v>480.34059000000002</v>
          </cell>
          <cell r="O236">
            <v>482.68572</v>
          </cell>
          <cell r="P236">
            <v>545.26327000000003</v>
          </cell>
          <cell r="Q236">
            <v>542.75581999999997</v>
          </cell>
          <cell r="R236">
            <v>402.12439000000001</v>
          </cell>
          <cell r="S236">
            <v>456.54021999999998</v>
          </cell>
          <cell r="T236">
            <v>472.67054999999999</v>
          </cell>
          <cell r="U236">
            <v>553.26422000000002</v>
          </cell>
          <cell r="V236">
            <v>466.96776999999997</v>
          </cell>
          <cell r="W236">
            <v>493.26101999999997</v>
          </cell>
          <cell r="X236">
            <v>433.19461999999999</v>
          </cell>
          <cell r="Y236">
            <v>5694.3115499999994</v>
          </cell>
        </row>
        <row r="237">
          <cell r="A237" t="str">
            <v>60011</v>
          </cell>
          <cell r="B237" t="str">
            <v>Feriepenge terminalister</v>
          </cell>
          <cell r="C237" t="str">
            <v>_x0002_</v>
          </cell>
          <cell r="D237" t="str">
            <v>_x0002_</v>
          </cell>
          <cell r="E237" t="str">
            <v>_x0002_</v>
          </cell>
          <cell r="F237">
            <v>0</v>
          </cell>
          <cell r="M237">
            <v>54.357460000000003</v>
          </cell>
          <cell r="N237">
            <v>67.451930000000004</v>
          </cell>
          <cell r="O237">
            <v>67.405730000000005</v>
          </cell>
          <cell r="P237">
            <v>75.510930000000002</v>
          </cell>
          <cell r="Q237">
            <v>76.218260000000001</v>
          </cell>
          <cell r="R237">
            <v>54.749670000000002</v>
          </cell>
          <cell r="S237">
            <v>67.555279999999996</v>
          </cell>
          <cell r="T237">
            <v>63.557960000000001</v>
          </cell>
          <cell r="U237">
            <v>79.02955</v>
          </cell>
          <cell r="V237">
            <v>66.513919999999999</v>
          </cell>
          <cell r="W237">
            <v>-41.27431</v>
          </cell>
          <cell r="X237">
            <v>167.35378</v>
          </cell>
          <cell r="Y237">
            <v>798.43015999999989</v>
          </cell>
        </row>
        <row r="238">
          <cell r="A238" t="str">
            <v>60012</v>
          </cell>
          <cell r="B238" t="str">
            <v>Terminalister videredebitering</v>
          </cell>
          <cell r="C238" t="str">
            <v>_x0002_</v>
          </cell>
          <cell r="D238" t="str">
            <v>_x0002_</v>
          </cell>
          <cell r="E238" t="str">
            <v>_x0002_</v>
          </cell>
          <cell r="F238">
            <v>0</v>
          </cell>
          <cell r="M238">
            <v>-97.351050000000001</v>
          </cell>
          <cell r="N238">
            <v>-109.43532</v>
          </cell>
          <cell r="O238">
            <v>-101.2923</v>
          </cell>
          <cell r="P238">
            <v>-107.49854000000001</v>
          </cell>
          <cell r="Q238">
            <v>-122.818</v>
          </cell>
          <cell r="R238">
            <v>-103.82173</v>
          </cell>
          <cell r="S238">
            <v>-97.461169999999996</v>
          </cell>
          <cell r="T238">
            <v>-116.04248</v>
          </cell>
          <cell r="U238">
            <v>-129.61892</v>
          </cell>
          <cell r="V238">
            <v>-98.865179999999995</v>
          </cell>
          <cell r="X238">
            <v>-221.73249000000001</v>
          </cell>
          <cell r="Y238">
            <v>-1305.9371800000001</v>
          </cell>
        </row>
        <row r="239">
          <cell r="A239" t="str">
            <v>60013</v>
          </cell>
          <cell r="B239" t="str">
            <v>Term.administration videredebitering</v>
          </cell>
          <cell r="C239" t="str">
            <v>_x0002_</v>
          </cell>
          <cell r="D239" t="str">
            <v>_x0002_</v>
          </cell>
          <cell r="E239" t="str">
            <v>_x0002_</v>
          </cell>
          <cell r="F239">
            <v>0</v>
          </cell>
          <cell r="Y239">
            <v>0</v>
          </cell>
        </row>
        <row r="240">
          <cell r="A240" t="str">
            <v>60014</v>
          </cell>
          <cell r="B240" t="str">
            <v>_x0002_</v>
          </cell>
          <cell r="C240" t="str">
            <v>_x0002_</v>
          </cell>
          <cell r="D240" t="str">
            <v>_x0002_</v>
          </cell>
          <cell r="E240" t="str">
            <v>_x0002_</v>
          </cell>
          <cell r="F240">
            <v>0</v>
          </cell>
          <cell r="Y240">
            <v>0</v>
          </cell>
        </row>
        <row r="241">
          <cell r="A241" t="str">
            <v>60015</v>
          </cell>
          <cell r="B241" t="str">
            <v>Term.administration</v>
          </cell>
          <cell r="C241" t="str">
            <v>_x0002_</v>
          </cell>
          <cell r="D241" t="str">
            <v>_x0002_</v>
          </cell>
          <cell r="E241" t="str">
            <v>_x0002_</v>
          </cell>
          <cell r="F241">
            <v>0</v>
          </cell>
          <cell r="M241">
            <v>56.808</v>
          </cell>
          <cell r="N241">
            <v>56.808</v>
          </cell>
          <cell r="O241">
            <v>56.808</v>
          </cell>
          <cell r="P241">
            <v>62.609610000000004</v>
          </cell>
          <cell r="Q241">
            <v>56.808</v>
          </cell>
          <cell r="R241">
            <v>56.808</v>
          </cell>
          <cell r="S241">
            <v>57.24</v>
          </cell>
          <cell r="T241">
            <v>57.24</v>
          </cell>
          <cell r="U241">
            <v>59.572000000000003</v>
          </cell>
          <cell r="V241">
            <v>59.572000000000003</v>
          </cell>
          <cell r="W241">
            <v>59.572000000000003</v>
          </cell>
          <cell r="X241">
            <v>59.572000000000003</v>
          </cell>
          <cell r="Y241">
            <v>699.41761000000008</v>
          </cell>
        </row>
        <row r="242">
          <cell r="A242" t="str">
            <v>60016</v>
          </cell>
          <cell r="B242" t="str">
            <v>Gage, ICMA</v>
          </cell>
          <cell r="C242" t="str">
            <v>_x0002_</v>
          </cell>
          <cell r="D242" t="str">
            <v>_x0002_</v>
          </cell>
          <cell r="E242" t="str">
            <v>_x0002_</v>
          </cell>
          <cell r="F242">
            <v>0</v>
          </cell>
          <cell r="M242">
            <v>25.774000000000001</v>
          </cell>
          <cell r="N242">
            <v>25.774000000000001</v>
          </cell>
          <cell r="O242">
            <v>25.774000000000001</v>
          </cell>
          <cell r="P242">
            <v>28.585180000000001</v>
          </cell>
          <cell r="Q242">
            <v>25.774000000000001</v>
          </cell>
          <cell r="R242">
            <v>25.774000000000001</v>
          </cell>
          <cell r="S242">
            <v>25.97</v>
          </cell>
          <cell r="T242">
            <v>25.97</v>
          </cell>
          <cell r="U242">
            <v>25.97</v>
          </cell>
          <cell r="V242">
            <v>25.97</v>
          </cell>
          <cell r="W242">
            <v>25.97</v>
          </cell>
          <cell r="X242">
            <v>70.481949999999998</v>
          </cell>
          <cell r="Y242">
            <v>357.78713000000005</v>
          </cell>
        </row>
        <row r="243">
          <cell r="A243" t="str">
            <v>60017</v>
          </cell>
          <cell r="B243" t="str">
            <v>Gager, FU</v>
          </cell>
          <cell r="C243" t="str">
            <v>_x0002_</v>
          </cell>
          <cell r="D243" t="str">
            <v>_x0002_</v>
          </cell>
          <cell r="E243" t="str">
            <v>_x0002_</v>
          </cell>
          <cell r="F243">
            <v>0</v>
          </cell>
          <cell r="M243">
            <v>735.39377000000002</v>
          </cell>
          <cell r="N243">
            <v>577.42440999999997</v>
          </cell>
          <cell r="O243">
            <v>600.97370999999998</v>
          </cell>
          <cell r="P243">
            <v>740.36981000000003</v>
          </cell>
          <cell r="Q243">
            <v>707.72456999999997</v>
          </cell>
          <cell r="R243">
            <v>681.94009000000005</v>
          </cell>
          <cell r="S243">
            <v>643.30629999999996</v>
          </cell>
          <cell r="T243">
            <v>674.78434000000004</v>
          </cell>
          <cell r="U243">
            <v>752.79503</v>
          </cell>
          <cell r="V243">
            <v>684.16851999999994</v>
          </cell>
          <cell r="W243">
            <v>711.60386000000005</v>
          </cell>
          <cell r="X243">
            <v>715.97892000000002</v>
          </cell>
          <cell r="Y243">
            <v>8226.4633300000005</v>
          </cell>
        </row>
        <row r="244">
          <cell r="A244" t="str">
            <v>60018</v>
          </cell>
          <cell r="B244" t="str">
            <v>Gage,  Gitano</v>
          </cell>
          <cell r="C244" t="str">
            <v>_x0002_</v>
          </cell>
          <cell r="D244" t="str">
            <v>_x0002_</v>
          </cell>
          <cell r="E244" t="str">
            <v>_x0002_</v>
          </cell>
          <cell r="F244">
            <v>0</v>
          </cell>
          <cell r="Y244">
            <v>0</v>
          </cell>
        </row>
        <row r="245">
          <cell r="A245" t="str">
            <v>60019</v>
          </cell>
          <cell r="B245" t="str">
            <v>Gager, service videredebitering</v>
          </cell>
          <cell r="C245" t="str">
            <v>_x0002_</v>
          </cell>
          <cell r="D245" t="str">
            <v>_x0002_</v>
          </cell>
          <cell r="E245" t="str">
            <v>_x0002_</v>
          </cell>
          <cell r="F245">
            <v>0</v>
          </cell>
          <cell r="M245">
            <v>-46.922499999999999</v>
          </cell>
          <cell r="N245">
            <v>-47.142499999999998</v>
          </cell>
          <cell r="O245">
            <v>-45.017499999999998</v>
          </cell>
          <cell r="P245">
            <v>-40.9</v>
          </cell>
          <cell r="Q245">
            <v>-42.66</v>
          </cell>
          <cell r="R245">
            <v>-44.822499999999998</v>
          </cell>
          <cell r="S245">
            <v>-50.032499999999999</v>
          </cell>
          <cell r="T245">
            <v>-29.022500000000001</v>
          </cell>
          <cell r="U245">
            <v>-52.142499999999998</v>
          </cell>
          <cell r="V245">
            <v>-42.505000000000003</v>
          </cell>
          <cell r="W245">
            <v>-42.527500000000003</v>
          </cell>
          <cell r="X245">
            <v>-48.647500000000001</v>
          </cell>
          <cell r="Y245">
            <v>-532.34249999999997</v>
          </cell>
        </row>
        <row r="246">
          <cell r="A246" t="str">
            <v>60020</v>
          </cell>
          <cell r="B246" t="str">
            <v>Gager, service</v>
          </cell>
          <cell r="C246" t="str">
            <v>_x0002_</v>
          </cell>
          <cell r="D246" t="str">
            <v>_x0002_</v>
          </cell>
          <cell r="E246" t="str">
            <v>_x0002_</v>
          </cell>
          <cell r="F246">
            <v>0</v>
          </cell>
          <cell r="M246">
            <v>108.786</v>
          </cell>
          <cell r="N246">
            <v>96.516499999999994</v>
          </cell>
          <cell r="O246">
            <v>87.611500000000007</v>
          </cell>
          <cell r="P246">
            <v>92.959900000000005</v>
          </cell>
          <cell r="Q246">
            <v>94.069000000000003</v>
          </cell>
          <cell r="R246">
            <v>95.956320000000005</v>
          </cell>
          <cell r="S246">
            <v>99.847499999999997</v>
          </cell>
          <cell r="T246">
            <v>72.433490000000006</v>
          </cell>
          <cell r="U246">
            <v>90.340699999999998</v>
          </cell>
          <cell r="V246">
            <v>90.04665</v>
          </cell>
          <cell r="W246">
            <v>88.828239999999994</v>
          </cell>
          <cell r="X246">
            <v>86.666650000000004</v>
          </cell>
          <cell r="Y246">
            <v>1104.0624499999999</v>
          </cell>
        </row>
        <row r="247">
          <cell r="A247" t="str">
            <v>60021</v>
          </cell>
          <cell r="B247" t="str">
            <v>Gager, Shoppit</v>
          </cell>
          <cell r="C247" t="str">
            <v>_x0002_</v>
          </cell>
          <cell r="D247" t="str">
            <v>_x0002_</v>
          </cell>
          <cell r="E247" t="str">
            <v>_x0002_</v>
          </cell>
          <cell r="F247">
            <v>0</v>
          </cell>
          <cell r="Y247">
            <v>0</v>
          </cell>
        </row>
        <row r="248">
          <cell r="A248" t="str">
            <v>60022</v>
          </cell>
          <cell r="B248" t="str">
            <v>Gage,   Shoppit videredebitering</v>
          </cell>
          <cell r="C248" t="str">
            <v>_x0002_</v>
          </cell>
          <cell r="D248" t="str">
            <v>_x0002_</v>
          </cell>
          <cell r="E248" t="str">
            <v>_x0002_</v>
          </cell>
          <cell r="F248">
            <v>0</v>
          </cell>
          <cell r="Y248">
            <v>0</v>
          </cell>
        </row>
        <row r="249">
          <cell r="A249" t="str">
            <v>60023</v>
          </cell>
          <cell r="B249" t="str">
            <v>Gager, FU/dba.dk videredebitering</v>
          </cell>
          <cell r="C249" t="str">
            <v>_x0002_</v>
          </cell>
          <cell r="D249" t="str">
            <v>_x0002_</v>
          </cell>
          <cell r="E249" t="str">
            <v>_x0002_</v>
          </cell>
          <cell r="F249">
            <v>0</v>
          </cell>
          <cell r="M249">
            <v>49.3416</v>
          </cell>
          <cell r="N249">
            <v>56.999600000000001</v>
          </cell>
          <cell r="O249">
            <v>35.280799999999999</v>
          </cell>
          <cell r="P249">
            <v>36.44</v>
          </cell>
          <cell r="Q249">
            <v>37.674799999999998</v>
          </cell>
          <cell r="R249">
            <v>33.491599999999998</v>
          </cell>
          <cell r="S249">
            <v>41.621749999999999</v>
          </cell>
          <cell r="T249">
            <v>42.897500000000001</v>
          </cell>
          <cell r="U249">
            <v>56.44858</v>
          </cell>
          <cell r="V249">
            <v>47.015900000000002</v>
          </cell>
          <cell r="W249">
            <v>48.134599999999999</v>
          </cell>
          <cell r="X249">
            <v>45.159880000000001</v>
          </cell>
          <cell r="Y249">
            <v>530.50661000000002</v>
          </cell>
        </row>
        <row r="250">
          <cell r="A250" t="str">
            <v>60024</v>
          </cell>
          <cell r="B250" t="str">
            <v>Gager, HR</v>
          </cell>
          <cell r="C250" t="str">
            <v>_x0002_</v>
          </cell>
          <cell r="D250" t="str">
            <v>_x0002_</v>
          </cell>
          <cell r="E250" t="str">
            <v>_x0002_</v>
          </cell>
          <cell r="F250">
            <v>0</v>
          </cell>
          <cell r="Y250">
            <v>0</v>
          </cell>
        </row>
        <row r="251">
          <cell r="A251" t="str">
            <v>60025</v>
          </cell>
          <cell r="B251" t="str">
            <v>_x0002_</v>
          </cell>
          <cell r="C251" t="str">
            <v>_x0002_</v>
          </cell>
          <cell r="D251" t="str">
            <v>_x0002_</v>
          </cell>
          <cell r="E251" t="str">
            <v>_x0002_</v>
          </cell>
          <cell r="F251">
            <v>0</v>
          </cell>
          <cell r="Y251">
            <v>0</v>
          </cell>
        </row>
        <row r="252">
          <cell r="A252" t="str">
            <v>60026</v>
          </cell>
          <cell r="B252" t="str">
            <v>_x0002_</v>
          </cell>
          <cell r="C252" t="str">
            <v>_x0002_</v>
          </cell>
          <cell r="D252" t="str">
            <v>_x0002_</v>
          </cell>
          <cell r="E252" t="str">
            <v>_x0002_</v>
          </cell>
          <cell r="F252">
            <v>0</v>
          </cell>
          <cell r="Y252">
            <v>0</v>
          </cell>
        </row>
        <row r="253">
          <cell r="A253" t="str">
            <v>60030</v>
          </cell>
          <cell r="B253" t="str">
            <v>Gager økonomi afd.</v>
          </cell>
          <cell r="C253" t="str">
            <v>_x0002_</v>
          </cell>
          <cell r="D253" t="str">
            <v>_x0002_</v>
          </cell>
          <cell r="E253" t="str">
            <v>_x0002_</v>
          </cell>
          <cell r="F253">
            <v>0</v>
          </cell>
          <cell r="M253">
            <v>215.13399999999999</v>
          </cell>
          <cell r="N253">
            <v>215.13399999999999</v>
          </cell>
          <cell r="O253">
            <v>215.13399999999999</v>
          </cell>
          <cell r="P253">
            <v>229.28703999999999</v>
          </cell>
          <cell r="Q253">
            <v>241.35506000000001</v>
          </cell>
          <cell r="R253">
            <v>206.38391999999999</v>
          </cell>
          <cell r="S253">
            <v>207.92792</v>
          </cell>
          <cell r="T253">
            <v>207.92792</v>
          </cell>
          <cell r="U253">
            <v>207.92792</v>
          </cell>
          <cell r="V253">
            <v>233.05726999999999</v>
          </cell>
          <cell r="W253">
            <v>224.09081</v>
          </cell>
          <cell r="X253">
            <v>179.19897</v>
          </cell>
          <cell r="Y253">
            <v>2582.5588300000004</v>
          </cell>
        </row>
        <row r="254">
          <cell r="A254" t="str">
            <v>60031</v>
          </cell>
          <cell r="B254" t="str">
            <v>Gager økonomi videredebitering</v>
          </cell>
          <cell r="C254" t="str">
            <v>_x0002_</v>
          </cell>
          <cell r="D254" t="str">
            <v>_x0002_</v>
          </cell>
          <cell r="E254" t="str">
            <v>_x0002_</v>
          </cell>
          <cell r="F254">
            <v>0</v>
          </cell>
          <cell r="O254">
            <v>-130</v>
          </cell>
          <cell r="R254">
            <v>-130</v>
          </cell>
          <cell r="S254">
            <v>0</v>
          </cell>
          <cell r="U254">
            <v>-130</v>
          </cell>
          <cell r="V254">
            <v>0</v>
          </cell>
          <cell r="X254">
            <v>-130</v>
          </cell>
          <cell r="Y254">
            <v>-520</v>
          </cell>
        </row>
        <row r="255">
          <cell r="A255" t="str">
            <v>60034</v>
          </cell>
          <cell r="B255" t="str">
            <v>Gager, projekter videredebitering</v>
          </cell>
          <cell r="C255" t="str">
            <v>_x0002_</v>
          </cell>
          <cell r="D255" t="str">
            <v>_x0002_</v>
          </cell>
          <cell r="E255" t="str">
            <v>_x0002_</v>
          </cell>
          <cell r="F255">
            <v>0</v>
          </cell>
          <cell r="Y255">
            <v>0</v>
          </cell>
        </row>
        <row r="256">
          <cell r="A256" t="str">
            <v>60035</v>
          </cell>
          <cell r="B256" t="str">
            <v>Gager, sekretariat</v>
          </cell>
          <cell r="C256" t="str">
            <v>_x0002_</v>
          </cell>
          <cell r="D256" t="str">
            <v>_x0002_</v>
          </cell>
          <cell r="E256" t="str">
            <v>_x0002_</v>
          </cell>
          <cell r="F256">
            <v>0</v>
          </cell>
          <cell r="M256">
            <v>47.34</v>
          </cell>
          <cell r="N256">
            <v>47.34</v>
          </cell>
          <cell r="O256">
            <v>47.34</v>
          </cell>
          <cell r="P256">
            <v>52.315719999999999</v>
          </cell>
          <cell r="Q256">
            <v>47.34</v>
          </cell>
          <cell r="R256">
            <v>47.34</v>
          </cell>
          <cell r="S256">
            <v>49.29</v>
          </cell>
          <cell r="T256">
            <v>48.23</v>
          </cell>
          <cell r="U256">
            <v>48.23</v>
          </cell>
          <cell r="V256">
            <v>48.23</v>
          </cell>
          <cell r="W256">
            <v>48.23</v>
          </cell>
          <cell r="X256">
            <v>48.23</v>
          </cell>
          <cell r="Y256">
            <v>579.45572000000004</v>
          </cell>
        </row>
        <row r="257">
          <cell r="A257" t="str">
            <v>60036</v>
          </cell>
          <cell r="B257" t="str">
            <v>Gager, projekter</v>
          </cell>
          <cell r="C257" t="str">
            <v>_x0002_</v>
          </cell>
          <cell r="D257" t="str">
            <v>_x0002_</v>
          </cell>
          <cell r="E257" t="str">
            <v>_x0002_</v>
          </cell>
          <cell r="F257">
            <v>0</v>
          </cell>
          <cell r="M257">
            <v>72.886949999999999</v>
          </cell>
          <cell r="N257">
            <v>72.886949999999999</v>
          </cell>
          <cell r="O257">
            <v>72.886949999999999</v>
          </cell>
          <cell r="P257">
            <v>78.046840000000003</v>
          </cell>
          <cell r="Q257">
            <v>72.615200000000002</v>
          </cell>
          <cell r="R257">
            <v>55.551600000000001</v>
          </cell>
          <cell r="S257">
            <v>85.497200000000007</v>
          </cell>
          <cell r="T257">
            <v>55.898000000000003</v>
          </cell>
          <cell r="U257">
            <v>94.377200000000002</v>
          </cell>
          <cell r="V257">
            <v>70.697599999999994</v>
          </cell>
          <cell r="W257">
            <v>57.143999999999998</v>
          </cell>
          <cell r="X257">
            <v>55.898000000000003</v>
          </cell>
          <cell r="Y257">
            <v>844.38648999999998</v>
          </cell>
        </row>
        <row r="258">
          <cell r="A258" t="str">
            <v>60037</v>
          </cell>
          <cell r="B258" t="str">
            <v>Gager, elev</v>
          </cell>
          <cell r="C258" t="str">
            <v>_x0002_</v>
          </cell>
          <cell r="D258" t="str">
            <v>_x0002_</v>
          </cell>
          <cell r="E258" t="str">
            <v>_x0002_</v>
          </cell>
          <cell r="F258">
            <v>0</v>
          </cell>
          <cell r="Y258">
            <v>0</v>
          </cell>
        </row>
        <row r="259">
          <cell r="A259" t="str">
            <v>60038</v>
          </cell>
          <cell r="B259" t="str">
            <v>Gager, elev videredebitering</v>
          </cell>
          <cell r="C259" t="str">
            <v>_x0002_</v>
          </cell>
          <cell r="D259" t="str">
            <v>_x0002_</v>
          </cell>
          <cell r="E259" t="str">
            <v>_x0002_</v>
          </cell>
          <cell r="F259">
            <v>0</v>
          </cell>
          <cell r="Y259">
            <v>0</v>
          </cell>
        </row>
        <row r="260">
          <cell r="A260" t="str">
            <v>60040</v>
          </cell>
          <cell r="B260" t="str">
            <v>Gager, forhandlerafdeling</v>
          </cell>
          <cell r="C260" t="str">
            <v>_x0002_</v>
          </cell>
          <cell r="D260" t="str">
            <v>_x0002_</v>
          </cell>
          <cell r="E260" t="str">
            <v>_x0002_</v>
          </cell>
          <cell r="F260">
            <v>0</v>
          </cell>
          <cell r="M260">
            <v>119.56733</v>
          </cell>
          <cell r="N260">
            <v>127.03758000000001</v>
          </cell>
          <cell r="O260">
            <v>193.09782999999999</v>
          </cell>
          <cell r="P260">
            <v>103.67046999999999</v>
          </cell>
          <cell r="Q260">
            <v>88.007329999999996</v>
          </cell>
          <cell r="R260">
            <v>88.007329999999996</v>
          </cell>
          <cell r="S260">
            <v>88.803330000000003</v>
          </cell>
          <cell r="T260">
            <v>88.803330000000003</v>
          </cell>
          <cell r="U260">
            <v>88.803330000000003</v>
          </cell>
          <cell r="V260">
            <v>88.803330000000003</v>
          </cell>
          <cell r="W260">
            <v>88.803330000000003</v>
          </cell>
          <cell r="X260">
            <v>92.778329999999997</v>
          </cell>
          <cell r="Y260">
            <v>1256.1828499999999</v>
          </cell>
        </row>
        <row r="261">
          <cell r="A261" t="str">
            <v>60041</v>
          </cell>
          <cell r="B261" t="str">
            <v>Gager, forhan.videredebitering</v>
          </cell>
          <cell r="C261" t="str">
            <v>_x0002_</v>
          </cell>
          <cell r="D261" t="str">
            <v>_x0002_</v>
          </cell>
          <cell r="E261" t="str">
            <v>_x0002_</v>
          </cell>
          <cell r="F261">
            <v>0</v>
          </cell>
          <cell r="M261">
            <v>-33.829329999999999</v>
          </cell>
          <cell r="N261">
            <v>-33.829329999999999</v>
          </cell>
          <cell r="O261">
            <v>-33.829329999999999</v>
          </cell>
          <cell r="P261">
            <v>-33.829329999999999</v>
          </cell>
          <cell r="Q261">
            <v>-33.829329999999999</v>
          </cell>
          <cell r="R261">
            <v>-33.829329999999999</v>
          </cell>
          <cell r="S261">
            <v>-33.829329999999999</v>
          </cell>
          <cell r="T261">
            <v>-33.829329999999999</v>
          </cell>
          <cell r="U261">
            <v>-33.829329999999999</v>
          </cell>
          <cell r="V261">
            <v>-33.829329999999999</v>
          </cell>
          <cell r="W261">
            <v>-33.829329999999999</v>
          </cell>
          <cell r="X261">
            <v>-33.829329999999999</v>
          </cell>
          <cell r="Y261">
            <v>-405.9519600000001</v>
          </cell>
        </row>
        <row r="262">
          <cell r="A262" t="str">
            <v>60042</v>
          </cell>
          <cell r="B262" t="str">
            <v>_x0002_</v>
          </cell>
          <cell r="C262" t="str">
            <v>_x0002_</v>
          </cell>
          <cell r="D262" t="str">
            <v>_x0002_</v>
          </cell>
          <cell r="E262" t="str">
            <v>_x0002_</v>
          </cell>
          <cell r="F262">
            <v>0</v>
          </cell>
          <cell r="Y262">
            <v>0</v>
          </cell>
        </row>
        <row r="263">
          <cell r="A263" t="str">
            <v>60044</v>
          </cell>
          <cell r="B263" t="str">
            <v>Gager, salg videredebitering</v>
          </cell>
          <cell r="C263" t="str">
            <v>_x0002_</v>
          </cell>
          <cell r="D263" t="str">
            <v>_x0002_</v>
          </cell>
          <cell r="E263" t="str">
            <v>_x0002_</v>
          </cell>
          <cell r="F263">
            <v>0</v>
          </cell>
          <cell r="M263">
            <v>37.883249999999997</v>
          </cell>
          <cell r="N263">
            <v>36.166420000000002</v>
          </cell>
          <cell r="O263">
            <v>55.576599999999999</v>
          </cell>
          <cell r="P263">
            <v>66.371340000000004</v>
          </cell>
          <cell r="Q263">
            <v>68.208600000000004</v>
          </cell>
          <cell r="R263">
            <v>50.114130000000003</v>
          </cell>
          <cell r="S263">
            <v>52.412219999999998</v>
          </cell>
          <cell r="T263">
            <v>43.827579999999998</v>
          </cell>
          <cell r="U263">
            <v>60.278840000000002</v>
          </cell>
          <cell r="V263">
            <v>45.767980000000001</v>
          </cell>
          <cell r="W263">
            <v>44.624720000000003</v>
          </cell>
          <cell r="X263">
            <v>67.442189999999997</v>
          </cell>
          <cell r="Y263">
            <v>628.67386999999997</v>
          </cell>
        </row>
        <row r="264">
          <cell r="A264" t="str">
            <v>60045</v>
          </cell>
          <cell r="B264" t="str">
            <v>Gager, salgsafd.</v>
          </cell>
          <cell r="C264" t="str">
            <v>_x0002_</v>
          </cell>
          <cell r="D264" t="str">
            <v>_x0002_</v>
          </cell>
          <cell r="E264" t="str">
            <v>_x0002_</v>
          </cell>
          <cell r="F264">
            <v>0</v>
          </cell>
          <cell r="M264">
            <v>813.86424</v>
          </cell>
          <cell r="N264">
            <v>823.55256999999995</v>
          </cell>
          <cell r="O264">
            <v>897.66134999999997</v>
          </cell>
          <cell r="P264">
            <v>948.18055000000004</v>
          </cell>
          <cell r="Q264">
            <v>785.48712999999998</v>
          </cell>
          <cell r="R264">
            <v>944.83654999999999</v>
          </cell>
          <cell r="S264">
            <v>795.76723000000004</v>
          </cell>
          <cell r="T264">
            <v>755.34837000000005</v>
          </cell>
          <cell r="U264">
            <v>787.74860999999999</v>
          </cell>
          <cell r="V264">
            <v>803.58932000000004</v>
          </cell>
          <cell r="W264">
            <v>849.02521999999999</v>
          </cell>
          <cell r="X264">
            <v>801.70964000000004</v>
          </cell>
          <cell r="Y264">
            <v>10006.770779999999</v>
          </cell>
        </row>
        <row r="265">
          <cell r="A265" t="str">
            <v>60046</v>
          </cell>
          <cell r="B265" t="str">
            <v>Gager, marketingsafd.</v>
          </cell>
          <cell r="C265" t="str">
            <v>_x0002_</v>
          </cell>
          <cell r="D265" t="str">
            <v>_x0002_</v>
          </cell>
          <cell r="E265" t="str">
            <v>_x0002_</v>
          </cell>
          <cell r="F265">
            <v>0</v>
          </cell>
          <cell r="M265">
            <v>70.483999999999995</v>
          </cell>
          <cell r="N265">
            <v>113.98725</v>
          </cell>
          <cell r="O265">
            <v>65.224000000000004</v>
          </cell>
          <cell r="P265">
            <v>84.240489999999994</v>
          </cell>
          <cell r="Q265">
            <v>87.563519999999997</v>
          </cell>
          <cell r="R265">
            <v>89.92304</v>
          </cell>
          <cell r="S265">
            <v>90.581199999999995</v>
          </cell>
          <cell r="T265">
            <v>90.581199999999995</v>
          </cell>
          <cell r="U265">
            <v>90.581199999999995</v>
          </cell>
          <cell r="V265">
            <v>90.581199999999995</v>
          </cell>
          <cell r="W265">
            <v>90.581199999999995</v>
          </cell>
          <cell r="X265">
            <v>90.581199999999995</v>
          </cell>
          <cell r="Y265">
            <v>1054.9095</v>
          </cell>
        </row>
        <row r="266">
          <cell r="A266" t="str">
            <v>60047</v>
          </cell>
          <cell r="B266" t="str">
            <v>Gager, marketing videredeb.</v>
          </cell>
          <cell r="C266" t="str">
            <v>_x0002_</v>
          </cell>
          <cell r="D266" t="str">
            <v>_x0002_</v>
          </cell>
          <cell r="E266" t="str">
            <v>_x0002_</v>
          </cell>
          <cell r="F266">
            <v>0</v>
          </cell>
          <cell r="Y266">
            <v>0</v>
          </cell>
        </row>
        <row r="267">
          <cell r="A267" t="str">
            <v>60048</v>
          </cell>
          <cell r="B267" t="str">
            <v>Gager, DTP</v>
          </cell>
          <cell r="C267" t="str">
            <v>_x0002_</v>
          </cell>
          <cell r="D267" t="str">
            <v>_x0002_</v>
          </cell>
          <cell r="E267" t="str">
            <v>_x0002_</v>
          </cell>
          <cell r="F267">
            <v>0</v>
          </cell>
          <cell r="M267">
            <v>256.68</v>
          </cell>
          <cell r="N267">
            <v>264.94600000000003</v>
          </cell>
          <cell r="O267">
            <v>268.70080000000002</v>
          </cell>
          <cell r="P267">
            <v>289.95974999999999</v>
          </cell>
          <cell r="Q267">
            <v>315.81400000000002</v>
          </cell>
          <cell r="R267">
            <v>322.36795999999998</v>
          </cell>
          <cell r="S267">
            <v>311.14224000000002</v>
          </cell>
          <cell r="T267">
            <v>448.49372</v>
          </cell>
          <cell r="U267">
            <v>279.18367000000001</v>
          </cell>
          <cell r="V267">
            <v>299.40965</v>
          </cell>
          <cell r="W267">
            <v>296.5838</v>
          </cell>
          <cell r="X267">
            <v>285.74633999999998</v>
          </cell>
          <cell r="Y267">
            <v>3639.0279300000002</v>
          </cell>
        </row>
        <row r="268">
          <cell r="A268" t="str">
            <v>60049</v>
          </cell>
          <cell r="B268" t="str">
            <v>Gager, DTP videredebitering</v>
          </cell>
          <cell r="C268" t="str">
            <v>_x0002_</v>
          </cell>
          <cell r="D268" t="str">
            <v>_x0002_</v>
          </cell>
          <cell r="E268" t="str">
            <v>_x0002_</v>
          </cell>
          <cell r="F268">
            <v>0</v>
          </cell>
          <cell r="M268">
            <v>2.415</v>
          </cell>
          <cell r="N268">
            <v>5.1128999999999998</v>
          </cell>
          <cell r="O268">
            <v>3.9241000000000001</v>
          </cell>
          <cell r="Q268">
            <v>3.9674999999999998</v>
          </cell>
          <cell r="R268">
            <v>0.69</v>
          </cell>
          <cell r="S268">
            <v>2.52E-2</v>
          </cell>
          <cell r="T268">
            <v>0.2016</v>
          </cell>
          <cell r="W268">
            <v>0.1512</v>
          </cell>
          <cell r="X268">
            <v>5.04E-2</v>
          </cell>
          <cell r="Y268">
            <v>16.5379</v>
          </cell>
        </row>
        <row r="269">
          <cell r="A269" t="str">
            <v>60050</v>
          </cell>
          <cell r="B269" t="str">
            <v>Gager, rubrikannonceafdeling</v>
          </cell>
          <cell r="C269" t="str">
            <v>_x0002_</v>
          </cell>
          <cell r="D269" t="str">
            <v>_x0002_</v>
          </cell>
          <cell r="E269" t="str">
            <v>_x0002_</v>
          </cell>
          <cell r="F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A270" t="str">
            <v>60051</v>
          </cell>
          <cell r="B270" t="str">
            <v>Gager, rubrikvideredebitering</v>
          </cell>
          <cell r="C270" t="str">
            <v>_x0002_</v>
          </cell>
          <cell r="D270" t="str">
            <v>_x0002_</v>
          </cell>
          <cell r="E270" t="str">
            <v>_x0002_</v>
          </cell>
          <cell r="F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A271" t="str">
            <v>60055</v>
          </cell>
          <cell r="B271" t="str">
            <v>Gager, IT-afdeling</v>
          </cell>
          <cell r="C271" t="str">
            <v>_x0002_</v>
          </cell>
          <cell r="D271" t="str">
            <v>_x0002_</v>
          </cell>
          <cell r="E271" t="str">
            <v>_x0002_</v>
          </cell>
          <cell r="F271">
            <v>0</v>
          </cell>
          <cell r="M271">
            <v>152.85981000000001</v>
          </cell>
          <cell r="N271">
            <v>183.13373999999999</v>
          </cell>
          <cell r="O271">
            <v>198.828</v>
          </cell>
          <cell r="P271">
            <v>217.71467000000001</v>
          </cell>
          <cell r="Q271">
            <v>240.90799999999999</v>
          </cell>
          <cell r="R271">
            <v>246.5795</v>
          </cell>
          <cell r="S271">
            <v>213.27195</v>
          </cell>
          <cell r="T271">
            <v>238.5</v>
          </cell>
          <cell r="U271">
            <v>238.5</v>
          </cell>
          <cell r="V271">
            <v>238.5</v>
          </cell>
          <cell r="W271">
            <v>238.5</v>
          </cell>
          <cell r="X271">
            <v>250.54159000000001</v>
          </cell>
          <cell r="Y271">
            <v>2657.8372599999998</v>
          </cell>
        </row>
        <row r="272">
          <cell r="A272" t="str">
            <v>60056</v>
          </cell>
          <cell r="B272" t="str">
            <v>Gager, IT videredebitering</v>
          </cell>
          <cell r="C272" t="str">
            <v>_x0002_</v>
          </cell>
          <cell r="D272" t="str">
            <v>_x0002_</v>
          </cell>
          <cell r="E272" t="str">
            <v>_x0002_</v>
          </cell>
          <cell r="F272">
            <v>0</v>
          </cell>
          <cell r="Y272">
            <v>0</v>
          </cell>
        </row>
        <row r="273">
          <cell r="A273" t="str">
            <v>60064</v>
          </cell>
          <cell r="B273" t="str">
            <v>Tantieme videredebitering</v>
          </cell>
          <cell r="C273" t="str">
            <v>_x0002_</v>
          </cell>
          <cell r="D273" t="str">
            <v>_x0002_</v>
          </cell>
          <cell r="E273" t="str">
            <v>_x0002_</v>
          </cell>
          <cell r="F273">
            <v>0</v>
          </cell>
          <cell r="M273">
            <v>-10</v>
          </cell>
          <cell r="N273">
            <v>-10</v>
          </cell>
          <cell r="O273">
            <v>-10</v>
          </cell>
          <cell r="P273">
            <v>-10</v>
          </cell>
          <cell r="Q273">
            <v>-10</v>
          </cell>
          <cell r="R273">
            <v>-10</v>
          </cell>
          <cell r="S273">
            <v>-10</v>
          </cell>
          <cell r="T273">
            <v>-10</v>
          </cell>
          <cell r="U273">
            <v>-10</v>
          </cell>
          <cell r="V273">
            <v>-10</v>
          </cell>
          <cell r="W273">
            <v>-10</v>
          </cell>
          <cell r="X273">
            <v>-10</v>
          </cell>
          <cell r="Y273">
            <v>-120</v>
          </cell>
        </row>
        <row r="274">
          <cell r="A274" t="str">
            <v>60065</v>
          </cell>
          <cell r="B274" t="str">
            <v>Gager, direktion</v>
          </cell>
          <cell r="C274" t="str">
            <v>_x0002_</v>
          </cell>
          <cell r="D274" t="str">
            <v>_x0002_</v>
          </cell>
          <cell r="E274" t="str">
            <v>_x0002_</v>
          </cell>
          <cell r="F274">
            <v>0</v>
          </cell>
          <cell r="M274">
            <v>325.46366</v>
          </cell>
          <cell r="N274">
            <v>325.46366</v>
          </cell>
          <cell r="O274">
            <v>357.02366000000001</v>
          </cell>
          <cell r="P274">
            <v>346.21481</v>
          </cell>
          <cell r="Q274">
            <v>341.24365999999998</v>
          </cell>
          <cell r="R274">
            <v>341.24365999999998</v>
          </cell>
          <cell r="S274">
            <v>343.53966000000003</v>
          </cell>
          <cell r="T274">
            <v>343.53966000000003</v>
          </cell>
          <cell r="U274">
            <v>371.19065999999998</v>
          </cell>
          <cell r="V274">
            <v>355.26154000000002</v>
          </cell>
          <cell r="W274">
            <v>343.53966000000003</v>
          </cell>
          <cell r="X274">
            <v>343.53966000000003</v>
          </cell>
          <cell r="Y274">
            <v>4137.2639500000005</v>
          </cell>
        </row>
        <row r="275">
          <cell r="A275" t="str">
            <v>60066</v>
          </cell>
          <cell r="B275" t="str">
            <v>Gager, direktion videredebitering</v>
          </cell>
          <cell r="C275" t="str">
            <v>_x0002_</v>
          </cell>
          <cell r="D275" t="str">
            <v>_x0002_</v>
          </cell>
          <cell r="E275" t="str">
            <v>_x0002_</v>
          </cell>
          <cell r="F275">
            <v>0</v>
          </cell>
          <cell r="Y275">
            <v>0</v>
          </cell>
        </row>
        <row r="276">
          <cell r="A276" t="str">
            <v>60067</v>
          </cell>
          <cell r="B276" t="str">
            <v>Tantieme</v>
          </cell>
          <cell r="C276" t="str">
            <v>_x0002_</v>
          </cell>
          <cell r="D276" t="str">
            <v>_x0002_</v>
          </cell>
          <cell r="E276" t="str">
            <v>_x0002_</v>
          </cell>
          <cell r="F276">
            <v>0</v>
          </cell>
          <cell r="X276">
            <v>561</v>
          </cell>
          <cell r="Y276">
            <v>561</v>
          </cell>
        </row>
        <row r="277">
          <cell r="A277" t="str">
            <v>60068</v>
          </cell>
          <cell r="B277" t="str">
            <v>Gager, reception</v>
          </cell>
          <cell r="C277" t="str">
            <v>_x0002_</v>
          </cell>
          <cell r="D277" t="str">
            <v>_x0002_</v>
          </cell>
          <cell r="E277" t="str">
            <v>_x0002_</v>
          </cell>
          <cell r="F277">
            <v>0</v>
          </cell>
          <cell r="M277">
            <v>65.75</v>
          </cell>
          <cell r="N277">
            <v>65.75</v>
          </cell>
          <cell r="O277">
            <v>65.75</v>
          </cell>
          <cell r="P277">
            <v>72.904330000000002</v>
          </cell>
          <cell r="Q277">
            <v>65.75</v>
          </cell>
          <cell r="R277">
            <v>65.75</v>
          </cell>
          <cell r="S277">
            <v>66.25</v>
          </cell>
          <cell r="T277">
            <v>67.31</v>
          </cell>
          <cell r="U277">
            <v>67.31</v>
          </cell>
          <cell r="V277">
            <v>67.31</v>
          </cell>
          <cell r="W277">
            <v>77.31</v>
          </cell>
          <cell r="X277">
            <v>68.37</v>
          </cell>
          <cell r="Y277">
            <v>815.51432999999986</v>
          </cell>
        </row>
        <row r="278">
          <cell r="A278" t="str">
            <v>60069</v>
          </cell>
          <cell r="B278" t="str">
            <v>Arbejdsmiljøafgift</v>
          </cell>
          <cell r="C278" t="str">
            <v>_x0002_</v>
          </cell>
          <cell r="D278" t="str">
            <v>_x0002_</v>
          </cell>
          <cell r="E278" t="str">
            <v>_x0002_</v>
          </cell>
          <cell r="F278">
            <v>0</v>
          </cell>
          <cell r="Y278">
            <v>0</v>
          </cell>
        </row>
        <row r="279">
          <cell r="A279" t="str">
            <v>60070</v>
          </cell>
          <cell r="B279" t="str">
            <v>ATP</v>
          </cell>
          <cell r="C279" t="str">
            <v>_x0002_</v>
          </cell>
          <cell r="D279" t="str">
            <v>_x0002_</v>
          </cell>
          <cell r="E279" t="str">
            <v>_x0002_</v>
          </cell>
          <cell r="F279">
            <v>0</v>
          </cell>
          <cell r="M279">
            <v>17.096800000000002</v>
          </cell>
          <cell r="N279">
            <v>18.090800000000002</v>
          </cell>
          <cell r="O279">
            <v>26.099129999999999</v>
          </cell>
          <cell r="P279">
            <v>19.184200000000001</v>
          </cell>
          <cell r="Q279">
            <v>20.227900000000002</v>
          </cell>
          <cell r="R279">
            <v>31.690280000000001</v>
          </cell>
          <cell r="S279">
            <v>18.885999999999999</v>
          </cell>
          <cell r="T279">
            <v>18.736899999999999</v>
          </cell>
          <cell r="U279">
            <v>41.12462</v>
          </cell>
          <cell r="V279">
            <v>18.736899999999999</v>
          </cell>
          <cell r="W279">
            <v>19.233899999999998</v>
          </cell>
          <cell r="X279">
            <v>39.404519999999998</v>
          </cell>
          <cell r="Y279">
            <v>288.51195000000001</v>
          </cell>
        </row>
        <row r="280">
          <cell r="A280" t="str">
            <v>60071</v>
          </cell>
          <cell r="B280" t="str">
            <v>_x0002_</v>
          </cell>
          <cell r="C280" t="str">
            <v>_x0002_</v>
          </cell>
          <cell r="D280" t="str">
            <v>_x0002_</v>
          </cell>
          <cell r="E280" t="str">
            <v>_x0002_</v>
          </cell>
          <cell r="F280">
            <v>0</v>
          </cell>
          <cell r="Y280">
            <v>0</v>
          </cell>
        </row>
        <row r="281">
          <cell r="A281" t="str">
            <v>60072</v>
          </cell>
          <cell r="B281" t="str">
            <v>AER</v>
          </cell>
          <cell r="C281" t="str">
            <v>_x0002_</v>
          </cell>
          <cell r="D281" t="str">
            <v>_x0002_</v>
          </cell>
          <cell r="E281" t="str">
            <v>_x0002_</v>
          </cell>
          <cell r="F281">
            <v>0</v>
          </cell>
          <cell r="N281">
            <v>43.881999999999998</v>
          </cell>
          <cell r="Q281">
            <v>29.193000000000001</v>
          </cell>
          <cell r="T281">
            <v>45.731999999999999</v>
          </cell>
          <cell r="W281">
            <v>46.101999999999997</v>
          </cell>
          <cell r="Y281">
            <v>164.90899999999999</v>
          </cell>
        </row>
        <row r="282">
          <cell r="A282" t="str">
            <v>60073</v>
          </cell>
          <cell r="B282" t="str">
            <v>Barselsbidrag</v>
          </cell>
          <cell r="C282" t="str">
            <v>_x0002_</v>
          </cell>
          <cell r="D282" t="str">
            <v>_x0002_</v>
          </cell>
          <cell r="E282" t="str">
            <v>_x0002_</v>
          </cell>
          <cell r="F282">
            <v>0</v>
          </cell>
          <cell r="Y282">
            <v>0</v>
          </cell>
        </row>
        <row r="283">
          <cell r="A283" t="str">
            <v>60074</v>
          </cell>
          <cell r="B283" t="str">
            <v>B-indkomst</v>
          </cell>
          <cell r="C283" t="str">
            <v>_x0002_</v>
          </cell>
          <cell r="D283" t="str">
            <v>_x0002_</v>
          </cell>
          <cell r="E283" t="str">
            <v>_x0002_</v>
          </cell>
          <cell r="F283">
            <v>0</v>
          </cell>
          <cell r="X283">
            <v>283.92500000000001</v>
          </cell>
          <cell r="Y283">
            <v>283.92500000000001</v>
          </cell>
        </row>
        <row r="284">
          <cell r="A284" t="str">
            <v>60075</v>
          </cell>
          <cell r="B284" t="str">
            <v>_x0002_</v>
          </cell>
          <cell r="C284" t="str">
            <v>_x0002_</v>
          </cell>
          <cell r="D284" t="str">
            <v>_x0002_</v>
          </cell>
          <cell r="E284" t="str">
            <v>_x0002_</v>
          </cell>
          <cell r="F284">
            <v>0</v>
          </cell>
          <cell r="Y284">
            <v>0</v>
          </cell>
        </row>
        <row r="285">
          <cell r="A285" t="str">
            <v>60077</v>
          </cell>
          <cell r="B285" t="str">
            <v>_x0002_</v>
          </cell>
          <cell r="C285" t="str">
            <v>_x0002_</v>
          </cell>
          <cell r="D285" t="str">
            <v>_x0002_</v>
          </cell>
          <cell r="E285" t="str">
            <v>_x0002_</v>
          </cell>
          <cell r="F285">
            <v>0</v>
          </cell>
          <cell r="Y285">
            <v>0</v>
          </cell>
        </row>
        <row r="286">
          <cell r="A286" t="str">
            <v>60080</v>
          </cell>
          <cell r="B286" t="str">
            <v>KM-godtgørelse</v>
          </cell>
          <cell r="C286" t="str">
            <v>_x0002_</v>
          </cell>
          <cell r="D286" t="str">
            <v>_x0002_</v>
          </cell>
          <cell r="E286" t="str">
            <v>_x0002_</v>
          </cell>
          <cell r="F286">
            <v>0</v>
          </cell>
          <cell r="M286">
            <v>16.849</v>
          </cell>
          <cell r="N286">
            <v>35.516300000000001</v>
          </cell>
          <cell r="O286">
            <v>24.919699999999999</v>
          </cell>
          <cell r="P286">
            <v>16.898299999999999</v>
          </cell>
          <cell r="Q286">
            <v>26.822099999999999</v>
          </cell>
          <cell r="R286">
            <v>13.9206</v>
          </cell>
          <cell r="S286">
            <v>8.2110000000000003</v>
          </cell>
          <cell r="T286">
            <v>23.2928</v>
          </cell>
          <cell r="U286">
            <v>21.1206</v>
          </cell>
          <cell r="V286">
            <v>11.889200000000001</v>
          </cell>
          <cell r="W286">
            <v>19.764900000000001</v>
          </cell>
          <cell r="X286">
            <v>13.064399999999999</v>
          </cell>
          <cell r="Y286">
            <v>232.26890000000003</v>
          </cell>
        </row>
        <row r="287">
          <cell r="A287" t="str">
            <v>60081</v>
          </cell>
          <cell r="B287" t="str">
            <v>Gager, recept. videredebitering</v>
          </cell>
          <cell r="C287" t="str">
            <v>_x0002_</v>
          </cell>
          <cell r="D287" t="str">
            <v>_x0002_</v>
          </cell>
          <cell r="E287" t="str">
            <v>_x0002_</v>
          </cell>
          <cell r="F287">
            <v>0</v>
          </cell>
          <cell r="M287">
            <v>6.8544</v>
          </cell>
          <cell r="N287">
            <v>5.2164000000000001</v>
          </cell>
          <cell r="O287">
            <v>4.5107999999999997</v>
          </cell>
          <cell r="P287">
            <v>4.6871999999999998</v>
          </cell>
          <cell r="Q287">
            <v>11.188800000000001</v>
          </cell>
          <cell r="R287">
            <v>2.9483999999999999</v>
          </cell>
          <cell r="S287">
            <v>3.4020000000000001</v>
          </cell>
          <cell r="T287">
            <v>10.8108</v>
          </cell>
          <cell r="U287">
            <v>11.97</v>
          </cell>
          <cell r="V287">
            <v>3.3264</v>
          </cell>
          <cell r="W287">
            <v>0.5544</v>
          </cell>
          <cell r="X287">
            <v>0.88200000000000001</v>
          </cell>
          <cell r="Y287">
            <v>66.351600000000005</v>
          </cell>
        </row>
        <row r="288">
          <cell r="A288" t="str">
            <v>60085</v>
          </cell>
          <cell r="B288" t="str">
            <v>Ekstern salgsassistance</v>
          </cell>
          <cell r="C288" t="str">
            <v>_x0002_</v>
          </cell>
          <cell r="D288" t="str">
            <v>_x0002_</v>
          </cell>
          <cell r="E288" t="str">
            <v>_x0002_</v>
          </cell>
          <cell r="F288">
            <v>0</v>
          </cell>
          <cell r="Y288">
            <v>0</v>
          </cell>
        </row>
        <row r="289">
          <cell r="A289" t="str">
            <v>60090</v>
          </cell>
          <cell r="B289" t="str">
            <v>_x0002_</v>
          </cell>
          <cell r="C289" t="str">
            <v>_x0002_</v>
          </cell>
          <cell r="D289" t="str">
            <v>_x0002_</v>
          </cell>
          <cell r="E289" t="str">
            <v>_x0002_</v>
          </cell>
          <cell r="F289">
            <v>0</v>
          </cell>
          <cell r="Y289">
            <v>0</v>
          </cell>
        </row>
        <row r="290">
          <cell r="A290" t="str">
            <v>60092</v>
          </cell>
          <cell r="B290" t="str">
            <v>Lønrefusion</v>
          </cell>
          <cell r="C290" t="str">
            <v>_x0002_</v>
          </cell>
          <cell r="D290" t="str">
            <v>_x0002_</v>
          </cell>
          <cell r="E290" t="str">
            <v>_x0002_</v>
          </cell>
          <cell r="F290">
            <v>0</v>
          </cell>
          <cell r="M290">
            <v>-6.226</v>
          </cell>
          <cell r="N290">
            <v>-7.4459999999999997</v>
          </cell>
          <cell r="O290">
            <v>-33.612000000000002</v>
          </cell>
          <cell r="P290">
            <v>-5.5949999999999998</v>
          </cell>
          <cell r="Q290">
            <v>-112.78649</v>
          </cell>
          <cell r="R290">
            <v>-44.993600000000001</v>
          </cell>
          <cell r="S290">
            <v>-41.333599999999997</v>
          </cell>
          <cell r="T290">
            <v>-48.391599999999997</v>
          </cell>
          <cell r="U290">
            <v>-29.842600000000001</v>
          </cell>
          <cell r="V290">
            <v>-36.146889999999999</v>
          </cell>
          <cell r="W290">
            <v>-10.810600000000001</v>
          </cell>
          <cell r="X290">
            <v>-77.036879999999996</v>
          </cell>
          <cell r="Y290">
            <v>-454.22125999999997</v>
          </cell>
        </row>
        <row r="291">
          <cell r="A291" t="str">
            <v>60093</v>
          </cell>
          <cell r="B291" t="str">
            <v>_x0002_</v>
          </cell>
          <cell r="C291" t="str">
            <v>_x0002_</v>
          </cell>
          <cell r="D291" t="str">
            <v>_x0002_</v>
          </cell>
          <cell r="E291" t="str">
            <v>_x0002_</v>
          </cell>
          <cell r="F291">
            <v>0</v>
          </cell>
          <cell r="Y291">
            <v>0</v>
          </cell>
        </row>
        <row r="292">
          <cell r="A292" t="str">
            <v>60095</v>
          </cell>
          <cell r="B292" t="str">
            <v>Reg. feriepengeforpligtigelse</v>
          </cell>
          <cell r="C292" t="str">
            <v>_x0002_</v>
          </cell>
          <cell r="D292" t="str">
            <v>_x0002_</v>
          </cell>
          <cell r="E292" t="str">
            <v>_x0002_</v>
          </cell>
          <cell r="F292">
            <v>0</v>
          </cell>
          <cell r="M292">
            <v>10</v>
          </cell>
          <cell r="N292">
            <v>10</v>
          </cell>
          <cell r="O292">
            <v>10</v>
          </cell>
          <cell r="P292">
            <v>10</v>
          </cell>
          <cell r="Q292">
            <v>10</v>
          </cell>
          <cell r="R292">
            <v>10</v>
          </cell>
          <cell r="S292">
            <v>10</v>
          </cell>
          <cell r="T292">
            <v>10</v>
          </cell>
          <cell r="U292">
            <v>10</v>
          </cell>
          <cell r="V292">
            <v>10</v>
          </cell>
          <cell r="W292">
            <v>10</v>
          </cell>
          <cell r="X292">
            <v>87.517269999999996</v>
          </cell>
          <cell r="Y292">
            <v>197.51727</v>
          </cell>
        </row>
        <row r="293">
          <cell r="A293" t="str">
            <v>60096</v>
          </cell>
          <cell r="B293" t="str">
            <v>Beregn. ferietillæg funktionærer</v>
          </cell>
          <cell r="C293" t="str">
            <v>_x0002_</v>
          </cell>
          <cell r="D293" t="str">
            <v>_x0002_</v>
          </cell>
          <cell r="E293" t="str">
            <v>_x0002_</v>
          </cell>
          <cell r="F293">
            <v>0</v>
          </cell>
          <cell r="Y293">
            <v>0</v>
          </cell>
        </row>
        <row r="294">
          <cell r="A294" t="str">
            <v>60097</v>
          </cell>
          <cell r="B294" t="str">
            <v>Egen indbetaling firmabil</v>
          </cell>
          <cell r="C294" t="str">
            <v>_x0002_</v>
          </cell>
          <cell r="D294" t="str">
            <v>_x0002_</v>
          </cell>
          <cell r="E294" t="str">
            <v>_x0002_</v>
          </cell>
          <cell r="F294">
            <v>0</v>
          </cell>
          <cell r="M294">
            <v>-5</v>
          </cell>
          <cell r="N294">
            <v>-5</v>
          </cell>
          <cell r="O294">
            <v>-5</v>
          </cell>
          <cell r="P294">
            <v>-5</v>
          </cell>
          <cell r="Q294">
            <v>-5</v>
          </cell>
          <cell r="R294">
            <v>-5</v>
          </cell>
          <cell r="S294">
            <v>-5</v>
          </cell>
          <cell r="T294">
            <v>-5</v>
          </cell>
          <cell r="U294">
            <v>-5</v>
          </cell>
          <cell r="V294">
            <v>-5</v>
          </cell>
          <cell r="W294">
            <v>-5</v>
          </cell>
          <cell r="X294">
            <v>-5</v>
          </cell>
          <cell r="Y294">
            <v>-60</v>
          </cell>
        </row>
        <row r="295">
          <cell r="A295" t="str">
            <v>60098</v>
          </cell>
          <cell r="B295" t="str">
            <v>Modregning debet</v>
          </cell>
          <cell r="C295" t="str">
            <v>_x0002_</v>
          </cell>
          <cell r="D295" t="str">
            <v>_x0002_</v>
          </cell>
          <cell r="E295" t="str">
            <v>_x0002_</v>
          </cell>
          <cell r="F295">
            <v>0</v>
          </cell>
          <cell r="M295">
            <v>-270.70699999999999</v>
          </cell>
          <cell r="X295">
            <v>173.61199999999999</v>
          </cell>
          <cell r="Y295">
            <v>-97.094999999999999</v>
          </cell>
        </row>
        <row r="296">
          <cell r="A296" t="str">
            <v>60099</v>
          </cell>
          <cell r="B296" t="str">
            <v>Modregning kredit</v>
          </cell>
          <cell r="C296" t="str">
            <v>_x0002_</v>
          </cell>
          <cell r="D296" t="str">
            <v>_x0002_</v>
          </cell>
          <cell r="E296" t="str">
            <v>_x0002_</v>
          </cell>
          <cell r="F296">
            <v>0</v>
          </cell>
          <cell r="X296">
            <v>-283.92500000000001</v>
          </cell>
          <cell r="Y296">
            <v>-283.92500000000001</v>
          </cell>
        </row>
        <row r="297">
          <cell r="A297" t="str">
            <v>60100</v>
          </cell>
          <cell r="B297" t="str">
            <v>_x0002_</v>
          </cell>
          <cell r="C297" t="str">
            <v>_x0002_</v>
          </cell>
          <cell r="D297" t="str">
            <v>_x0002_</v>
          </cell>
          <cell r="E297" t="str">
            <v>_x0002_</v>
          </cell>
          <cell r="F297">
            <v>0</v>
          </cell>
          <cell r="Y297">
            <v>0</v>
          </cell>
        </row>
        <row r="298">
          <cell r="A298" t="str">
            <v>60500</v>
          </cell>
          <cell r="B298" t="str">
            <v>Gager m.m. personaler ialt</v>
          </cell>
          <cell r="C298">
            <v>59999</v>
          </cell>
          <cell r="D298" t="str">
            <v>_x0002_</v>
          </cell>
          <cell r="E298" t="str">
            <v>_x0002_</v>
          </cell>
          <cell r="F298">
            <v>5</v>
          </cell>
          <cell r="M298">
            <v>3129.2082099999998</v>
          </cell>
          <cell r="N298">
            <v>3514.0899100000001</v>
          </cell>
          <cell r="O298">
            <v>3478.03629</v>
          </cell>
          <cell r="P298">
            <v>3892.1625800000002</v>
          </cell>
          <cell r="Q298">
            <v>3636.47055</v>
          </cell>
          <cell r="R298">
            <v>3462.5720000000001</v>
          </cell>
          <cell r="S298">
            <v>3466.27972</v>
          </cell>
          <cell r="T298">
            <v>3631.3499299999999</v>
          </cell>
          <cell r="U298">
            <v>3612.1815000000001</v>
          </cell>
          <cell r="V298">
            <v>3562.5835400000001</v>
          </cell>
          <cell r="W298">
            <v>3702.6899100000001</v>
          </cell>
          <cell r="X298">
            <v>4175.2429000000002</v>
          </cell>
          <cell r="Y298">
            <v>43262.867039999997</v>
          </cell>
        </row>
        <row r="299">
          <cell r="A299" t="str">
            <v>65999</v>
          </cell>
          <cell r="B299" t="str">
            <v>Gratisann.afdeling</v>
          </cell>
          <cell r="C299" t="str">
            <v>_x0002_</v>
          </cell>
          <cell r="D299" t="str">
            <v>_x0002_</v>
          </cell>
          <cell r="E299" t="str">
            <v>_x0002_</v>
          </cell>
          <cell r="F299">
            <v>2</v>
          </cell>
          <cell r="Y299">
            <v>0</v>
          </cell>
        </row>
        <row r="300">
          <cell r="A300" t="str">
            <v>66000</v>
          </cell>
          <cell r="B300" t="str">
            <v>_x0002_</v>
          </cell>
          <cell r="C300" t="str">
            <v>_x0002_</v>
          </cell>
          <cell r="D300" t="str">
            <v>_x0002_</v>
          </cell>
          <cell r="E300" t="str">
            <v>_x0002_</v>
          </cell>
          <cell r="F300">
            <v>0</v>
          </cell>
          <cell r="Y300">
            <v>0</v>
          </cell>
        </row>
        <row r="301">
          <cell r="A301" t="str">
            <v>66500</v>
          </cell>
          <cell r="B301" t="str">
            <v>Gratisann.afd.</v>
          </cell>
          <cell r="C301">
            <v>65999</v>
          </cell>
          <cell r="D301" t="str">
            <v>_x0002_</v>
          </cell>
          <cell r="E301" t="str">
            <v>_x0002_</v>
          </cell>
          <cell r="F301">
            <v>5</v>
          </cell>
          <cell r="Y301">
            <v>0</v>
          </cell>
        </row>
        <row r="302">
          <cell r="A302" t="str">
            <v>69999</v>
          </cell>
          <cell r="B302" t="str">
            <v>Afskrivninger</v>
          </cell>
          <cell r="C302" t="str">
            <v>_x0002_</v>
          </cell>
          <cell r="D302" t="str">
            <v>_x0002_</v>
          </cell>
          <cell r="E302" t="str">
            <v>_x0002_</v>
          </cell>
          <cell r="F302">
            <v>2</v>
          </cell>
          <cell r="Y302">
            <v>0</v>
          </cell>
        </row>
        <row r="303">
          <cell r="A303" t="str">
            <v>70000</v>
          </cell>
          <cell r="B303" t="str">
            <v>Tekniske anlæg</v>
          </cell>
          <cell r="C303" t="str">
            <v>_x0002_</v>
          </cell>
          <cell r="D303" t="str">
            <v>_x0002_</v>
          </cell>
          <cell r="E303" t="str">
            <v>_x0002_</v>
          </cell>
          <cell r="F303">
            <v>0</v>
          </cell>
          <cell r="M303">
            <v>100.52794</v>
          </cell>
          <cell r="N303">
            <v>102.99129000000001</v>
          </cell>
          <cell r="O303">
            <v>102.42261999999999</v>
          </cell>
          <cell r="P303">
            <v>94.559340000000006</v>
          </cell>
          <cell r="Q303">
            <v>94.559139999999999</v>
          </cell>
          <cell r="R303">
            <v>93.171850000000006</v>
          </cell>
          <cell r="S303">
            <v>89.607900000000001</v>
          </cell>
          <cell r="T303">
            <v>89.607900000000001</v>
          </cell>
          <cell r="U303">
            <v>97.001490000000004</v>
          </cell>
          <cell r="V303">
            <v>92.524910000000006</v>
          </cell>
          <cell r="W303">
            <v>86.990499999999997</v>
          </cell>
          <cell r="X303">
            <v>84.078649999999996</v>
          </cell>
          <cell r="Y303">
            <v>1128.0435299999999</v>
          </cell>
        </row>
        <row r="304">
          <cell r="A304" t="str">
            <v>70010</v>
          </cell>
          <cell r="B304" t="str">
            <v>Andet driftsmateriel</v>
          </cell>
          <cell r="C304" t="str">
            <v>_x0002_</v>
          </cell>
          <cell r="D304" t="str">
            <v>_x0002_</v>
          </cell>
          <cell r="E304" t="str">
            <v>_x0002_</v>
          </cell>
          <cell r="F304">
            <v>0</v>
          </cell>
          <cell r="M304">
            <v>70.253609999999995</v>
          </cell>
          <cell r="N304">
            <v>70.253609999999995</v>
          </cell>
          <cell r="O304">
            <v>72.336939999999998</v>
          </cell>
          <cell r="P304">
            <v>70.137429999999995</v>
          </cell>
          <cell r="Q304">
            <v>72.066000000000003</v>
          </cell>
          <cell r="R304">
            <v>84.581400000000002</v>
          </cell>
          <cell r="S304">
            <v>78.44744</v>
          </cell>
          <cell r="T304">
            <v>82.844340000000003</v>
          </cell>
          <cell r="U304">
            <v>72.450339999999997</v>
          </cell>
          <cell r="V304">
            <v>72.450339999999997</v>
          </cell>
          <cell r="W304">
            <v>76.800340000000006</v>
          </cell>
          <cell r="X304">
            <v>76.800340000000006</v>
          </cell>
          <cell r="Y304">
            <v>899.42213000000004</v>
          </cell>
        </row>
        <row r="305">
          <cell r="A305" t="str">
            <v>70011</v>
          </cell>
          <cell r="B305" t="str">
            <v>Andet driftsmateriel videredeb.</v>
          </cell>
          <cell r="C305" t="str">
            <v>_x0002_</v>
          </cell>
          <cell r="D305" t="str">
            <v>_x0002_</v>
          </cell>
          <cell r="E305" t="str">
            <v>_x0002_</v>
          </cell>
          <cell r="F305">
            <v>0</v>
          </cell>
          <cell r="Y305">
            <v>0</v>
          </cell>
        </row>
        <row r="306">
          <cell r="A306" t="str">
            <v>70015</v>
          </cell>
          <cell r="B306" t="str">
            <v>Software</v>
          </cell>
          <cell r="C306" t="str">
            <v>_x0002_</v>
          </cell>
          <cell r="D306" t="str">
            <v>_x0002_</v>
          </cell>
          <cell r="E306" t="str">
            <v>_x0002_</v>
          </cell>
          <cell r="F306">
            <v>0</v>
          </cell>
          <cell r="Y306">
            <v>0</v>
          </cell>
        </row>
        <row r="307">
          <cell r="A307" t="str">
            <v>70020</v>
          </cell>
          <cell r="B307" t="str">
            <v>_x0002_</v>
          </cell>
          <cell r="C307" t="str">
            <v>_x0002_</v>
          </cell>
          <cell r="D307" t="str">
            <v>_x0002_</v>
          </cell>
          <cell r="E307" t="str">
            <v>_x0002_</v>
          </cell>
          <cell r="F307">
            <v>0</v>
          </cell>
          <cell r="Y307">
            <v>0</v>
          </cell>
        </row>
        <row r="308">
          <cell r="A308" t="str">
            <v>70030</v>
          </cell>
          <cell r="B308" t="str">
            <v>Både U534</v>
          </cell>
          <cell r="C308" t="str">
            <v>_x0002_</v>
          </cell>
          <cell r="D308" t="str">
            <v>_x0002_</v>
          </cell>
          <cell r="E308" t="str">
            <v>_x0002_</v>
          </cell>
          <cell r="F308">
            <v>0</v>
          </cell>
          <cell r="M308">
            <v>2.98333</v>
          </cell>
          <cell r="N308">
            <v>2.98333</v>
          </cell>
          <cell r="O308">
            <v>2.98333</v>
          </cell>
          <cell r="P308">
            <v>2.98333</v>
          </cell>
          <cell r="Q308">
            <v>2.98333</v>
          </cell>
          <cell r="R308">
            <v>2.98333</v>
          </cell>
          <cell r="S308">
            <v>2.98333</v>
          </cell>
          <cell r="T308">
            <v>2.98333</v>
          </cell>
          <cell r="U308">
            <v>2.98333</v>
          </cell>
          <cell r="V308">
            <v>2.98333</v>
          </cell>
          <cell r="W308">
            <v>5.9671900000000004</v>
          </cell>
          <cell r="Y308">
            <v>35.800489999999996</v>
          </cell>
        </row>
        <row r="309">
          <cell r="A309" t="str">
            <v>70040</v>
          </cell>
          <cell r="B309" t="str">
            <v>Helikopter</v>
          </cell>
          <cell r="C309" t="str">
            <v>_x0002_</v>
          </cell>
          <cell r="D309" t="str">
            <v>_x0002_</v>
          </cell>
          <cell r="E309" t="str">
            <v>_x0002_</v>
          </cell>
          <cell r="F309">
            <v>0</v>
          </cell>
          <cell r="Y309">
            <v>0</v>
          </cell>
        </row>
        <row r="310">
          <cell r="A310" t="str">
            <v>70050</v>
          </cell>
          <cell r="B310" t="str">
            <v>Lejede lokaler</v>
          </cell>
          <cell r="C310" t="str">
            <v>_x0002_</v>
          </cell>
          <cell r="D310" t="str">
            <v>_x0002_</v>
          </cell>
          <cell r="E310" t="str">
            <v>_x0002_</v>
          </cell>
          <cell r="F310">
            <v>0</v>
          </cell>
          <cell r="Y310">
            <v>0</v>
          </cell>
        </row>
        <row r="311">
          <cell r="A311" t="str">
            <v>70090</v>
          </cell>
          <cell r="B311" t="str">
            <v>Tab/Avance v. salg af anlægsak</v>
          </cell>
          <cell r="C311" t="str">
            <v>_x0002_</v>
          </cell>
          <cell r="D311" t="str">
            <v>_x0002_</v>
          </cell>
          <cell r="E311" t="str">
            <v>_x0002_</v>
          </cell>
          <cell r="F311">
            <v>0</v>
          </cell>
          <cell r="M311">
            <v>-350</v>
          </cell>
          <cell r="O311">
            <v>-0.5</v>
          </cell>
          <cell r="P311">
            <v>46.041240000000002</v>
          </cell>
          <cell r="Y311">
            <v>-304.45875999999998</v>
          </cell>
        </row>
        <row r="312">
          <cell r="A312" t="str">
            <v>70095</v>
          </cell>
          <cell r="B312" t="str">
            <v>Finansieringskto. aktiver</v>
          </cell>
          <cell r="C312" t="str">
            <v>_x0002_</v>
          </cell>
          <cell r="D312" t="str">
            <v>_x0002_</v>
          </cell>
          <cell r="E312" t="str">
            <v>_x0002_</v>
          </cell>
          <cell r="F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T312">
            <v>0</v>
          </cell>
          <cell r="V312">
            <v>0</v>
          </cell>
          <cell r="X312">
            <v>0</v>
          </cell>
          <cell r="Y312">
            <v>0</v>
          </cell>
        </row>
        <row r="313">
          <cell r="A313" t="str">
            <v>70500</v>
          </cell>
          <cell r="B313" t="str">
            <v>Afskrivninger</v>
          </cell>
          <cell r="C313">
            <v>69999</v>
          </cell>
          <cell r="D313" t="str">
            <v>_x0002_</v>
          </cell>
          <cell r="E313" t="str">
            <v>_x0002_</v>
          </cell>
          <cell r="F313">
            <v>5</v>
          </cell>
          <cell r="M313">
            <v>-176.23511999999999</v>
          </cell>
          <cell r="N313">
            <v>176.22823</v>
          </cell>
          <cell r="O313">
            <v>177.24288999999999</v>
          </cell>
          <cell r="P313">
            <v>213.72134</v>
          </cell>
          <cell r="Q313">
            <v>169.60847000000001</v>
          </cell>
          <cell r="R313">
            <v>180.73658</v>
          </cell>
          <cell r="S313">
            <v>171.03867</v>
          </cell>
          <cell r="T313">
            <v>175.43557000000001</v>
          </cell>
          <cell r="U313">
            <v>172.43516</v>
          </cell>
          <cell r="V313">
            <v>167.95858000000001</v>
          </cell>
          <cell r="W313">
            <v>169.75802999999999</v>
          </cell>
          <cell r="X313">
            <v>160.87898999999999</v>
          </cell>
          <cell r="Y313">
            <v>1758.8073899999999</v>
          </cell>
        </row>
        <row r="314">
          <cell r="A314" t="str">
            <v>79999</v>
          </cell>
          <cell r="B314" t="str">
            <v>Finansiering</v>
          </cell>
          <cell r="C314" t="str">
            <v>_x0002_</v>
          </cell>
          <cell r="D314" t="str">
            <v>_x0002_</v>
          </cell>
          <cell r="E314" t="str">
            <v>_x0002_</v>
          </cell>
          <cell r="F314">
            <v>2</v>
          </cell>
          <cell r="Y314">
            <v>0</v>
          </cell>
        </row>
        <row r="315">
          <cell r="A315" t="str">
            <v>80000</v>
          </cell>
          <cell r="B315" t="str">
            <v>Renteindtægter, bank/giro</v>
          </cell>
          <cell r="C315" t="str">
            <v>_x0002_</v>
          </cell>
          <cell r="D315" t="str">
            <v>_x0002_</v>
          </cell>
          <cell r="E315">
            <v>900</v>
          </cell>
          <cell r="F315">
            <v>0</v>
          </cell>
          <cell r="O315">
            <v>-11.70683</v>
          </cell>
          <cell r="R315">
            <v>-10.440110000000001</v>
          </cell>
          <cell r="U315">
            <v>-26.66855</v>
          </cell>
          <cell r="X315">
            <v>-41.23939</v>
          </cell>
          <cell r="Y315">
            <v>-90.054879999999997</v>
          </cell>
        </row>
        <row r="316">
          <cell r="A316" t="str">
            <v>80010</v>
          </cell>
          <cell r="B316" t="str">
            <v>Renteindt. DBA-kunder</v>
          </cell>
          <cell r="C316" t="str">
            <v>_x0002_</v>
          </cell>
          <cell r="D316" t="str">
            <v>_x0002_</v>
          </cell>
          <cell r="E316">
            <v>900</v>
          </cell>
          <cell r="F316">
            <v>0</v>
          </cell>
          <cell r="M316">
            <v>-8.77E-2</v>
          </cell>
          <cell r="N316">
            <v>-2.9617499999999999</v>
          </cell>
          <cell r="O316">
            <v>-0.43143999999999999</v>
          </cell>
          <cell r="P316">
            <v>-4.0594799999999998</v>
          </cell>
          <cell r="Q316">
            <v>-1.7883100000000001</v>
          </cell>
          <cell r="R316">
            <v>-0.30429</v>
          </cell>
          <cell r="S316">
            <v>-3.2837100000000001</v>
          </cell>
          <cell r="T316">
            <v>-5.9081700000000001</v>
          </cell>
          <cell r="U316">
            <v>-0.61273</v>
          </cell>
          <cell r="V316">
            <v>-11.85163</v>
          </cell>
          <cell r="W316">
            <v>-0.88070999999999999</v>
          </cell>
          <cell r="X316">
            <v>-3.8E-3</v>
          </cell>
          <cell r="Y316">
            <v>-32.173719999999996</v>
          </cell>
        </row>
        <row r="317">
          <cell r="A317" t="str">
            <v>80011</v>
          </cell>
          <cell r="B317" t="str">
            <v>_x0002_</v>
          </cell>
          <cell r="C317" t="str">
            <v>_x0002_</v>
          </cell>
          <cell r="D317" t="str">
            <v>_x0002_</v>
          </cell>
          <cell r="E317" t="str">
            <v>_x0002_</v>
          </cell>
          <cell r="F317">
            <v>0</v>
          </cell>
          <cell r="Y317">
            <v>0</v>
          </cell>
        </row>
        <row r="318">
          <cell r="A318" t="str">
            <v>80012</v>
          </cell>
          <cell r="B318" t="str">
            <v>_x0002_</v>
          </cell>
          <cell r="C318" t="str">
            <v>_x0002_</v>
          </cell>
          <cell r="D318" t="str">
            <v>_x0002_</v>
          </cell>
          <cell r="E318" t="str">
            <v>_x0002_</v>
          </cell>
          <cell r="F318">
            <v>0</v>
          </cell>
          <cell r="Y318">
            <v>0</v>
          </cell>
        </row>
        <row r="319">
          <cell r="A319" t="str">
            <v>80013</v>
          </cell>
          <cell r="B319" t="str">
            <v>Renteindt. øvrige deb.</v>
          </cell>
          <cell r="C319" t="str">
            <v>_x0002_</v>
          </cell>
          <cell r="D319" t="str">
            <v>_x0002_</v>
          </cell>
          <cell r="E319" t="str">
            <v>_x0002_</v>
          </cell>
          <cell r="F319">
            <v>0</v>
          </cell>
          <cell r="W319">
            <v>-10.057219999999999</v>
          </cell>
          <cell r="X319">
            <v>-2483.3311100000001</v>
          </cell>
          <cell r="Y319">
            <v>-2493.3883300000002</v>
          </cell>
        </row>
        <row r="320">
          <cell r="A320" t="str">
            <v>80026</v>
          </cell>
          <cell r="B320" t="str">
            <v>_x0002_</v>
          </cell>
          <cell r="C320" t="str">
            <v>_x0002_</v>
          </cell>
          <cell r="D320" t="str">
            <v>_x0002_</v>
          </cell>
          <cell r="E320" t="str">
            <v>_x0002_</v>
          </cell>
          <cell r="F320">
            <v>0</v>
          </cell>
          <cell r="Y320">
            <v>0</v>
          </cell>
        </row>
        <row r="321">
          <cell r="A321" t="str">
            <v>80050</v>
          </cell>
          <cell r="B321" t="str">
            <v>Renteudgifter bank</v>
          </cell>
          <cell r="C321" t="str">
            <v>_x0002_</v>
          </cell>
          <cell r="D321" t="str">
            <v>_x0002_</v>
          </cell>
          <cell r="E321" t="str">
            <v>_x0002_</v>
          </cell>
          <cell r="F321">
            <v>0</v>
          </cell>
          <cell r="O321">
            <v>85.437569999999994</v>
          </cell>
          <cell r="R321">
            <v>39.308349999999997</v>
          </cell>
          <cell r="U321">
            <v>1.55585</v>
          </cell>
          <cell r="X321">
            <v>8.4000000000000003E-4</v>
          </cell>
          <cell r="Y321">
            <v>126.30260999999999</v>
          </cell>
        </row>
        <row r="322">
          <cell r="A322" t="str">
            <v>80051</v>
          </cell>
          <cell r="B322" t="str">
            <v>_x0002_</v>
          </cell>
          <cell r="C322" t="str">
            <v>_x0002_</v>
          </cell>
          <cell r="D322" t="str">
            <v>_x0002_</v>
          </cell>
          <cell r="E322" t="str">
            <v>_x0002_</v>
          </cell>
          <cell r="F322">
            <v>0</v>
          </cell>
          <cell r="Y322">
            <v>0</v>
          </cell>
        </row>
        <row r="323">
          <cell r="A323" t="str">
            <v>80052</v>
          </cell>
          <cell r="B323" t="str">
            <v>_x0002_</v>
          </cell>
          <cell r="C323" t="str">
            <v>_x0002_</v>
          </cell>
          <cell r="D323" t="str">
            <v>_x0002_</v>
          </cell>
          <cell r="E323" t="str">
            <v>_x0002_</v>
          </cell>
          <cell r="F323">
            <v>0</v>
          </cell>
          <cell r="Y323">
            <v>0</v>
          </cell>
        </row>
        <row r="324">
          <cell r="A324" t="str">
            <v>80053</v>
          </cell>
          <cell r="B324" t="str">
            <v>PBS-gebyrer mm</v>
          </cell>
          <cell r="C324" t="str">
            <v>_x0002_</v>
          </cell>
          <cell r="D324" t="str">
            <v>_x0002_</v>
          </cell>
          <cell r="E324" t="str">
            <v>_x0002_</v>
          </cell>
          <cell r="F324">
            <v>0</v>
          </cell>
          <cell r="M324">
            <v>23.94688</v>
          </cell>
          <cell r="N324">
            <v>33.312860000000001</v>
          </cell>
          <cell r="O324">
            <v>53.843539999999997</v>
          </cell>
          <cell r="P324">
            <v>38.078389999999999</v>
          </cell>
          <cell r="Q324">
            <v>42.349119999999999</v>
          </cell>
          <cell r="R324">
            <v>59.359259999999999</v>
          </cell>
          <cell r="S324">
            <v>45.670009999999998</v>
          </cell>
          <cell r="T324">
            <v>53.171990000000001</v>
          </cell>
          <cell r="U324">
            <v>99.95196</v>
          </cell>
          <cell r="V324">
            <v>50.610599999999998</v>
          </cell>
          <cell r="W324">
            <v>51.95232</v>
          </cell>
          <cell r="X324">
            <v>71.310149999999993</v>
          </cell>
          <cell r="Y324">
            <v>623.55708000000004</v>
          </cell>
        </row>
        <row r="325">
          <cell r="A325" t="str">
            <v>80054</v>
          </cell>
          <cell r="B325" t="str">
            <v>Renter og gebyr Bladkompagniet</v>
          </cell>
          <cell r="C325" t="str">
            <v>_x0002_</v>
          </cell>
          <cell r="D325" t="str">
            <v>_x0002_</v>
          </cell>
          <cell r="E325" t="str">
            <v>_x0002_</v>
          </cell>
          <cell r="F325">
            <v>0</v>
          </cell>
          <cell r="Y325">
            <v>0</v>
          </cell>
        </row>
        <row r="326">
          <cell r="A326" t="str">
            <v>80060</v>
          </cell>
          <cell r="B326" t="str">
            <v>Renteudg.mm. kreditorer</v>
          </cell>
          <cell r="C326" t="str">
            <v>_x0002_</v>
          </cell>
          <cell r="D326" t="str">
            <v>_x0002_</v>
          </cell>
          <cell r="E326" t="str">
            <v>_x0002_</v>
          </cell>
          <cell r="F326">
            <v>0</v>
          </cell>
          <cell r="M326">
            <v>0.57599999999999996</v>
          </cell>
          <cell r="N326">
            <v>2.4E-2</v>
          </cell>
          <cell r="O326">
            <v>-2.6499999999999999E-2</v>
          </cell>
          <cell r="P326">
            <v>3.5999999999999997E-2</v>
          </cell>
          <cell r="Q326">
            <v>0.27807999999999999</v>
          </cell>
          <cell r="R326">
            <v>0.32350000000000001</v>
          </cell>
          <cell r="S326">
            <v>-0.22267000000000001</v>
          </cell>
          <cell r="T326">
            <v>0.13327</v>
          </cell>
          <cell r="U326">
            <v>0.123</v>
          </cell>
          <cell r="V326">
            <v>0.27400000000000002</v>
          </cell>
          <cell r="W326">
            <v>4.1859999999999999</v>
          </cell>
          <cell r="X326">
            <v>0.16120999999999999</v>
          </cell>
          <cell r="Y326">
            <v>5.8658899999999994</v>
          </cell>
        </row>
        <row r="327">
          <cell r="A327" t="str">
            <v>80065</v>
          </cell>
          <cell r="B327" t="str">
            <v>Renteudg. tilknyttede selskaber</v>
          </cell>
          <cell r="C327" t="str">
            <v>_x0002_</v>
          </cell>
          <cell r="D327" t="str">
            <v>_x0002_</v>
          </cell>
          <cell r="E327" t="str">
            <v>_x0002_</v>
          </cell>
          <cell r="F327">
            <v>0</v>
          </cell>
          <cell r="Y327">
            <v>0</v>
          </cell>
        </row>
        <row r="328">
          <cell r="A328" t="str">
            <v>80070</v>
          </cell>
          <cell r="B328" t="str">
            <v>Prioritetsrenter</v>
          </cell>
          <cell r="C328" t="str">
            <v>_x0002_</v>
          </cell>
          <cell r="D328" t="str">
            <v>_x0002_</v>
          </cell>
          <cell r="E328" t="str">
            <v>_x0002_</v>
          </cell>
          <cell r="F328">
            <v>0</v>
          </cell>
          <cell r="Y328">
            <v>0</v>
          </cell>
        </row>
        <row r="329">
          <cell r="A329" t="str">
            <v>80080</v>
          </cell>
          <cell r="B329" t="str">
            <v>_x0002_</v>
          </cell>
          <cell r="C329" t="str">
            <v>_x0002_</v>
          </cell>
          <cell r="D329" t="str">
            <v>_x0002_</v>
          </cell>
          <cell r="E329" t="str">
            <v>_x0002_</v>
          </cell>
          <cell r="F329">
            <v>0</v>
          </cell>
          <cell r="Y329">
            <v>0</v>
          </cell>
        </row>
        <row r="330">
          <cell r="A330" t="str">
            <v>80090</v>
          </cell>
          <cell r="B330" t="str">
            <v>Kursregulering</v>
          </cell>
          <cell r="C330" t="str">
            <v>_x0002_</v>
          </cell>
          <cell r="D330" t="str">
            <v>_x0002_</v>
          </cell>
          <cell r="E330">
            <v>900</v>
          </cell>
          <cell r="F330">
            <v>0</v>
          </cell>
          <cell r="M330">
            <v>6.0148999999999999</v>
          </cell>
          <cell r="N330">
            <v>8.0499999999999999E-3</v>
          </cell>
          <cell r="O330">
            <v>0.25011</v>
          </cell>
          <cell r="P330">
            <v>0.13863</v>
          </cell>
          <cell r="Q330">
            <v>-6.0159999999999998E-2</v>
          </cell>
          <cell r="R330">
            <v>-1.23447</v>
          </cell>
          <cell r="S330">
            <v>0.32446000000000003</v>
          </cell>
          <cell r="T330">
            <v>8.6559999999999998E-2</v>
          </cell>
          <cell r="U330">
            <v>0.13352</v>
          </cell>
          <cell r="V330">
            <v>0.10861999999999999</v>
          </cell>
          <cell r="W330">
            <v>6.4900000000000001E-3</v>
          </cell>
          <cell r="X330">
            <v>167.26022</v>
          </cell>
          <cell r="Y330">
            <v>173.03693000000001</v>
          </cell>
        </row>
        <row r="331">
          <cell r="A331" t="str">
            <v>80091</v>
          </cell>
          <cell r="B331" t="str">
            <v>Ureal. Kursregulering</v>
          </cell>
          <cell r="C331" t="str">
            <v>_x0002_</v>
          </cell>
          <cell r="D331" t="str">
            <v>_x0002_</v>
          </cell>
          <cell r="E331" t="str">
            <v>_x0002_</v>
          </cell>
          <cell r="F331">
            <v>0</v>
          </cell>
          <cell r="Y331">
            <v>0</v>
          </cell>
        </row>
        <row r="332">
          <cell r="A332" t="str">
            <v>80092</v>
          </cell>
          <cell r="B332" t="str">
            <v>Blå børsen Kursreg.</v>
          </cell>
          <cell r="C332" t="str">
            <v>_x0002_</v>
          </cell>
          <cell r="D332" t="str">
            <v>_x0002_</v>
          </cell>
          <cell r="E332" t="str">
            <v>_x0002_</v>
          </cell>
          <cell r="F332">
            <v>0</v>
          </cell>
          <cell r="Y332">
            <v>0</v>
          </cell>
        </row>
        <row r="333">
          <cell r="A333" t="str">
            <v>80093</v>
          </cell>
          <cell r="B333" t="str">
            <v>Valutakursregulering kapitalandel</v>
          </cell>
          <cell r="C333" t="str">
            <v>_x0002_</v>
          </cell>
          <cell r="D333" t="str">
            <v>_x0002_</v>
          </cell>
          <cell r="E333" t="str">
            <v>_x0002_</v>
          </cell>
          <cell r="F333">
            <v>0</v>
          </cell>
          <cell r="Y333">
            <v>0</v>
          </cell>
        </row>
        <row r="334">
          <cell r="A334" t="str">
            <v>80095</v>
          </cell>
          <cell r="B334" t="str">
            <v>_x0002_</v>
          </cell>
          <cell r="C334" t="str">
            <v>_x0002_</v>
          </cell>
          <cell r="D334" t="str">
            <v>_x0002_</v>
          </cell>
          <cell r="E334" t="str">
            <v>_x0002_</v>
          </cell>
          <cell r="F334">
            <v>0</v>
          </cell>
          <cell r="Y334">
            <v>0</v>
          </cell>
        </row>
        <row r="335">
          <cell r="A335" t="str">
            <v>80096</v>
          </cell>
          <cell r="B335" t="str">
            <v>Ej fradragsber.omk.</v>
          </cell>
          <cell r="C335" t="str">
            <v>_x0002_</v>
          </cell>
          <cell r="D335" t="str">
            <v>_x0002_</v>
          </cell>
          <cell r="E335" t="str">
            <v>_x0002_</v>
          </cell>
          <cell r="F335">
            <v>0</v>
          </cell>
          <cell r="M335">
            <v>0.82764000000000004</v>
          </cell>
          <cell r="O335">
            <v>0.20499999999999999</v>
          </cell>
          <cell r="P335">
            <v>0.128</v>
          </cell>
          <cell r="Y335">
            <v>1.1606399999999999</v>
          </cell>
        </row>
        <row r="336">
          <cell r="A336" t="str">
            <v>80099</v>
          </cell>
          <cell r="B336" t="str">
            <v>Finansiering Convince</v>
          </cell>
          <cell r="C336" t="str">
            <v>_x0002_</v>
          </cell>
          <cell r="D336" t="str">
            <v>_x0002_</v>
          </cell>
          <cell r="E336" t="str">
            <v>_x0002_</v>
          </cell>
          <cell r="F336">
            <v>0</v>
          </cell>
          <cell r="Y336">
            <v>0</v>
          </cell>
        </row>
        <row r="337">
          <cell r="A337" t="str">
            <v>80100</v>
          </cell>
          <cell r="B337" t="str">
            <v>Finansering Convince</v>
          </cell>
          <cell r="C337" t="str">
            <v>_x0002_</v>
          </cell>
          <cell r="D337" t="str">
            <v>_x0002_</v>
          </cell>
          <cell r="E337" t="str">
            <v>_x0002_</v>
          </cell>
          <cell r="F337">
            <v>0</v>
          </cell>
          <cell r="Y337">
            <v>0</v>
          </cell>
        </row>
        <row r="338">
          <cell r="A338" t="str">
            <v>80500</v>
          </cell>
          <cell r="B338" t="str">
            <v>Finansiering</v>
          </cell>
          <cell r="C338">
            <v>79999</v>
          </cell>
          <cell r="D338" t="str">
            <v>_x0002_</v>
          </cell>
          <cell r="E338" t="str">
            <v>_x0002_</v>
          </cell>
          <cell r="F338">
            <v>5</v>
          </cell>
          <cell r="M338">
            <v>31.277719999999999</v>
          </cell>
          <cell r="N338">
            <v>30.38316</v>
          </cell>
          <cell r="O338">
            <v>127.57145</v>
          </cell>
          <cell r="P338">
            <v>34.321539999999999</v>
          </cell>
          <cell r="Q338">
            <v>40.778730000000003</v>
          </cell>
          <cell r="R338">
            <v>87.012240000000006</v>
          </cell>
          <cell r="S338">
            <v>42.48809</v>
          </cell>
          <cell r="T338">
            <v>47.483649999999997</v>
          </cell>
          <cell r="U338">
            <v>74.483050000000006</v>
          </cell>
          <cell r="V338">
            <v>39.141590000000001</v>
          </cell>
          <cell r="W338">
            <v>45.206879999999998</v>
          </cell>
          <cell r="X338">
            <v>-2285.8418799999999</v>
          </cell>
          <cell r="Y338">
            <v>-1685.6937800000001</v>
          </cell>
        </row>
        <row r="339">
          <cell r="A339" t="str">
            <v>89999</v>
          </cell>
          <cell r="B339" t="str">
            <v>Ekstraordinære poster</v>
          </cell>
          <cell r="C339" t="str">
            <v>_x0002_</v>
          </cell>
          <cell r="D339" t="str">
            <v>_x0002_</v>
          </cell>
          <cell r="E339" t="str">
            <v>_x0002_</v>
          </cell>
          <cell r="F339">
            <v>2</v>
          </cell>
          <cell r="Y339">
            <v>0</v>
          </cell>
        </row>
        <row r="340">
          <cell r="A340" t="str">
            <v>90000</v>
          </cell>
          <cell r="B340" t="str">
            <v>Ekstraordinære indtægter</v>
          </cell>
          <cell r="C340" t="str">
            <v>_x0002_</v>
          </cell>
          <cell r="D340" t="str">
            <v>_x0002_</v>
          </cell>
          <cell r="E340" t="str">
            <v>_x0002_</v>
          </cell>
          <cell r="F340">
            <v>0</v>
          </cell>
          <cell r="N340">
            <v>0</v>
          </cell>
          <cell r="Q340">
            <v>0</v>
          </cell>
          <cell r="Y340">
            <v>0</v>
          </cell>
        </row>
        <row r="341">
          <cell r="A341" t="str">
            <v>90010</v>
          </cell>
          <cell r="B341" t="str">
            <v>Ekstraordinære udgifter</v>
          </cell>
          <cell r="C341" t="str">
            <v>_x0002_</v>
          </cell>
          <cell r="D341" t="str">
            <v>_x0002_</v>
          </cell>
          <cell r="E341" t="str">
            <v>_x0002_</v>
          </cell>
          <cell r="F341">
            <v>0</v>
          </cell>
          <cell r="Y341">
            <v>0</v>
          </cell>
        </row>
        <row r="342">
          <cell r="A342" t="str">
            <v>90015</v>
          </cell>
          <cell r="B342" t="str">
            <v>Flytning af konti</v>
          </cell>
          <cell r="C342" t="str">
            <v>_x0002_</v>
          </cell>
          <cell r="D342" t="str">
            <v>_x0002_</v>
          </cell>
          <cell r="E342" t="str">
            <v>_x0002_</v>
          </cell>
          <cell r="F342">
            <v>0</v>
          </cell>
          <cell r="Y342">
            <v>0</v>
          </cell>
        </row>
        <row r="343">
          <cell r="A343" t="str">
            <v>90020</v>
          </cell>
          <cell r="B343" t="str">
            <v>Tab/overskud datterselskaber</v>
          </cell>
          <cell r="C343" t="str">
            <v>_x0002_</v>
          </cell>
          <cell r="D343" t="str">
            <v>_x0002_</v>
          </cell>
          <cell r="E343" t="str">
            <v>_x0002_</v>
          </cell>
          <cell r="F343">
            <v>0</v>
          </cell>
          <cell r="Y343">
            <v>0</v>
          </cell>
        </row>
        <row r="344">
          <cell r="A344" t="str">
            <v>90021</v>
          </cell>
          <cell r="B344" t="str">
            <v>Resultat Bådmagasinet</v>
          </cell>
          <cell r="C344" t="str">
            <v>_x0002_</v>
          </cell>
          <cell r="D344" t="str">
            <v>_x0002_</v>
          </cell>
          <cell r="E344" t="str">
            <v>_x0002_</v>
          </cell>
          <cell r="F344">
            <v>0</v>
          </cell>
          <cell r="X344">
            <v>174.745</v>
          </cell>
          <cell r="Y344">
            <v>174.745</v>
          </cell>
        </row>
        <row r="345">
          <cell r="A345" t="str">
            <v>90022</v>
          </cell>
          <cell r="B345" t="str">
            <v>Resultat Blå Børsen ApS</v>
          </cell>
          <cell r="C345" t="str">
            <v>_x0002_</v>
          </cell>
          <cell r="D345" t="str">
            <v>_x0002_</v>
          </cell>
          <cell r="E345" t="str">
            <v>_x0002_</v>
          </cell>
          <cell r="F345">
            <v>0</v>
          </cell>
          <cell r="X345">
            <v>1121.6569999999999</v>
          </cell>
          <cell r="Y345">
            <v>1121.6569999999999</v>
          </cell>
        </row>
        <row r="346">
          <cell r="A346" t="str">
            <v>90023</v>
          </cell>
          <cell r="B346" t="str">
            <v>Resultat ApS KBIL</v>
          </cell>
          <cell r="C346" t="str">
            <v>_x0002_</v>
          </cell>
          <cell r="D346" t="str">
            <v>_x0002_</v>
          </cell>
          <cell r="E346" t="str">
            <v>_x0002_</v>
          </cell>
          <cell r="F346">
            <v>0</v>
          </cell>
          <cell r="Y346">
            <v>0</v>
          </cell>
        </row>
        <row r="347">
          <cell r="A347" t="str">
            <v>90024</v>
          </cell>
          <cell r="B347" t="str">
            <v>Resultat Anholt Kro/ kursuscenter ApS</v>
          </cell>
          <cell r="C347" t="str">
            <v>_x0002_</v>
          </cell>
          <cell r="D347" t="str">
            <v>_x0002_</v>
          </cell>
          <cell r="E347" t="str">
            <v>_x0002_</v>
          </cell>
          <cell r="F347">
            <v>0</v>
          </cell>
          <cell r="Y347">
            <v>0</v>
          </cell>
        </row>
        <row r="348">
          <cell r="A348" t="str">
            <v>90025</v>
          </cell>
          <cell r="B348" t="str">
            <v>Resultat Bilmarkedet ApS</v>
          </cell>
          <cell r="C348" t="str">
            <v>_x0002_</v>
          </cell>
          <cell r="D348" t="str">
            <v>_x0002_</v>
          </cell>
          <cell r="E348" t="str">
            <v>_x0002_</v>
          </cell>
          <cell r="F348">
            <v>0</v>
          </cell>
          <cell r="X348">
            <v>-4697.6970000000001</v>
          </cell>
          <cell r="Y348">
            <v>-4697.6970000000001</v>
          </cell>
        </row>
        <row r="349">
          <cell r="A349" t="str">
            <v>90026</v>
          </cell>
          <cell r="B349" t="str">
            <v>Investeringsselsk. af. 30 sept.</v>
          </cell>
          <cell r="C349" t="str">
            <v>_x0002_</v>
          </cell>
          <cell r="D349" t="str">
            <v>_x0002_</v>
          </cell>
          <cell r="E349" t="str">
            <v>_x0002_</v>
          </cell>
          <cell r="F349">
            <v>0</v>
          </cell>
          <cell r="Y349">
            <v>0</v>
          </cell>
        </row>
        <row r="350">
          <cell r="A350" t="str">
            <v>90027</v>
          </cell>
          <cell r="B350" t="str">
            <v>Resultat GoMore ApS</v>
          </cell>
          <cell r="C350" t="str">
            <v>_x0002_</v>
          </cell>
          <cell r="D350" t="str">
            <v>_x0002_</v>
          </cell>
          <cell r="E350" t="str">
            <v>_x0002_</v>
          </cell>
          <cell r="F350">
            <v>0</v>
          </cell>
          <cell r="Y350">
            <v>0</v>
          </cell>
        </row>
        <row r="351">
          <cell r="A351" t="str">
            <v>90029</v>
          </cell>
          <cell r="B351" t="str">
            <v>Nedskrivning tilgodehavende</v>
          </cell>
          <cell r="C351" t="str">
            <v>_x0002_</v>
          </cell>
          <cell r="D351" t="str">
            <v>_x0002_</v>
          </cell>
          <cell r="E351" t="str">
            <v>_x0002_</v>
          </cell>
          <cell r="F351">
            <v>0</v>
          </cell>
          <cell r="Y351">
            <v>0</v>
          </cell>
        </row>
        <row r="352">
          <cell r="A352" t="str">
            <v>90500</v>
          </cell>
          <cell r="B352" t="str">
            <v>Ekstraordinære poster</v>
          </cell>
          <cell r="C352">
            <v>89999</v>
          </cell>
          <cell r="D352" t="str">
            <v>_x0002_</v>
          </cell>
          <cell r="E352" t="str">
            <v>_x0002_</v>
          </cell>
          <cell r="F352">
            <v>5</v>
          </cell>
          <cell r="N352">
            <v>0</v>
          </cell>
          <cell r="Q352">
            <v>0</v>
          </cell>
          <cell r="X352">
            <v>-3401.2950000000001</v>
          </cell>
          <cell r="Y352">
            <v>-3401.2950000000001</v>
          </cell>
        </row>
        <row r="353">
          <cell r="A353" t="str">
            <v>97999</v>
          </cell>
          <cell r="B353" t="str">
            <v>Skat</v>
          </cell>
          <cell r="C353" t="str">
            <v>_x0002_</v>
          </cell>
          <cell r="D353" t="str">
            <v>_x0002_</v>
          </cell>
          <cell r="E353" t="str">
            <v>_x0002_</v>
          </cell>
          <cell r="F353">
            <v>2</v>
          </cell>
          <cell r="Y353">
            <v>0</v>
          </cell>
        </row>
        <row r="354">
          <cell r="A354" t="str">
            <v>98000</v>
          </cell>
          <cell r="B354" t="str">
            <v>Selskabsskat indeværende år</v>
          </cell>
          <cell r="C354" t="str">
            <v>_x0002_</v>
          </cell>
          <cell r="D354" t="str">
            <v>_x0002_</v>
          </cell>
          <cell r="E354" t="str">
            <v>_x0002_</v>
          </cell>
          <cell r="F354">
            <v>0</v>
          </cell>
          <cell r="X354">
            <v>7746.415</v>
          </cell>
          <cell r="Y354">
            <v>7746.415</v>
          </cell>
        </row>
        <row r="355">
          <cell r="A355" t="str">
            <v>98010</v>
          </cell>
          <cell r="B355" t="str">
            <v>Hensat skat</v>
          </cell>
          <cell r="C355" t="str">
            <v>_x0002_</v>
          </cell>
          <cell r="D355" t="str">
            <v>_x0002_</v>
          </cell>
          <cell r="E355" t="str">
            <v>_x0002_</v>
          </cell>
          <cell r="F355">
            <v>0</v>
          </cell>
          <cell r="X355">
            <v>-486.91199999999998</v>
          </cell>
          <cell r="Y355">
            <v>-486.91199999999998</v>
          </cell>
        </row>
        <row r="356">
          <cell r="A356" t="str">
            <v>98020</v>
          </cell>
          <cell r="B356" t="str">
            <v>Selskabsskat tidl. år</v>
          </cell>
          <cell r="C356" t="str">
            <v>_x0002_</v>
          </cell>
          <cell r="D356" t="str">
            <v>_x0002_</v>
          </cell>
          <cell r="E356" t="str">
            <v>_x0002_</v>
          </cell>
          <cell r="F356">
            <v>0</v>
          </cell>
          <cell r="Y356">
            <v>0</v>
          </cell>
        </row>
        <row r="357">
          <cell r="A357" t="str">
            <v>98500</v>
          </cell>
          <cell r="B357" t="str">
            <v>Skat</v>
          </cell>
          <cell r="C357">
            <v>97999</v>
          </cell>
          <cell r="D357" t="str">
            <v>_x0002_</v>
          </cell>
          <cell r="E357" t="str">
            <v>_x0002_</v>
          </cell>
          <cell r="F357">
            <v>5</v>
          </cell>
          <cell r="X357">
            <v>7259.5029999999997</v>
          </cell>
          <cell r="Y357">
            <v>7259.5029999999997</v>
          </cell>
        </row>
        <row r="358">
          <cell r="A358" t="str">
            <v>98999</v>
          </cell>
          <cell r="B358" t="str">
            <v>Årsafslutning</v>
          </cell>
          <cell r="C358" t="str">
            <v>_x0002_</v>
          </cell>
          <cell r="D358" t="str">
            <v>_x0002_</v>
          </cell>
          <cell r="E358" t="str">
            <v>_x0002_</v>
          </cell>
          <cell r="F358">
            <v>2</v>
          </cell>
          <cell r="Y358">
            <v>0</v>
          </cell>
        </row>
        <row r="359">
          <cell r="A359" t="str">
            <v>99000</v>
          </cell>
          <cell r="B359" t="str">
            <v>Fejlkonto</v>
          </cell>
          <cell r="C359" t="str">
            <v>_x0002_</v>
          </cell>
          <cell r="D359" t="str">
            <v>_x0002_</v>
          </cell>
          <cell r="E359" t="str">
            <v>_x0002_</v>
          </cell>
          <cell r="F359">
            <v>0</v>
          </cell>
          <cell r="M359">
            <v>8.0000000000000007E-5</v>
          </cell>
          <cell r="N359">
            <v>-1.0000000000000001E-5</v>
          </cell>
          <cell r="O359">
            <v>8.0000000000000007E-5</v>
          </cell>
          <cell r="P359">
            <v>3.0000000000000001E-5</v>
          </cell>
          <cell r="Q359">
            <v>1.1E-4</v>
          </cell>
          <cell r="R359">
            <v>9.0000000000000006E-5</v>
          </cell>
          <cell r="S359">
            <v>1.6000000000000001E-4</v>
          </cell>
          <cell r="T359">
            <v>1.2E-4</v>
          </cell>
          <cell r="U359">
            <v>1.2E-4</v>
          </cell>
          <cell r="V359">
            <v>1.4999999999999999E-4</v>
          </cell>
          <cell r="W359">
            <v>5.0000000000000002E-5</v>
          </cell>
          <cell r="X359">
            <v>1.9000000000000001E-4</v>
          </cell>
          <cell r="Y359">
            <v>1.17E-3</v>
          </cell>
        </row>
        <row r="360">
          <cell r="A360" t="str">
            <v>99001</v>
          </cell>
          <cell r="B360" t="str">
            <v>Difference</v>
          </cell>
          <cell r="C360" t="str">
            <v>_x0002_</v>
          </cell>
          <cell r="D360" t="str">
            <v>_x0002_</v>
          </cell>
          <cell r="E360" t="str">
            <v>_x0002_</v>
          </cell>
          <cell r="F360">
            <v>0</v>
          </cell>
          <cell r="Y360">
            <v>0</v>
          </cell>
        </row>
        <row r="361">
          <cell r="A361" t="str">
            <v>99500</v>
          </cell>
          <cell r="B361" t="str">
            <v>Årsafslutning</v>
          </cell>
          <cell r="C361">
            <v>98999</v>
          </cell>
          <cell r="D361" t="str">
            <v>_x0002_</v>
          </cell>
          <cell r="E361" t="str">
            <v>_x0002_</v>
          </cell>
          <cell r="F361">
            <v>5</v>
          </cell>
          <cell r="M361">
            <v>8.0000000000000007E-5</v>
          </cell>
          <cell r="N361">
            <v>-1.0000000000000001E-5</v>
          </cell>
          <cell r="O361">
            <v>8.0000000000000007E-5</v>
          </cell>
          <cell r="P361">
            <v>3.0000000000000001E-5</v>
          </cell>
          <cell r="Q361">
            <v>1.1E-4</v>
          </cell>
          <cell r="R361">
            <v>9.0000000000000006E-5</v>
          </cell>
          <cell r="S361">
            <v>1.6000000000000001E-4</v>
          </cell>
          <cell r="T361">
            <v>1.2E-4</v>
          </cell>
          <cell r="U361">
            <v>1.2E-4</v>
          </cell>
          <cell r="V361">
            <v>1.4999999999999999E-4</v>
          </cell>
          <cell r="W361">
            <v>5.0000000000000002E-5</v>
          </cell>
          <cell r="X361">
            <v>1.9000000000000001E-4</v>
          </cell>
          <cell r="Y361">
            <v>1.17E-3</v>
          </cell>
        </row>
        <row r="362">
          <cell r="A362" t="str">
            <v>99540</v>
          </cell>
          <cell r="B362" t="str">
            <v>Omkostninger i alt</v>
          </cell>
          <cell r="C362">
            <v>39999</v>
          </cell>
          <cell r="D362" t="str">
            <v>_x0002_</v>
          </cell>
          <cell r="E362" t="str">
            <v>_x0002_</v>
          </cell>
          <cell r="F362">
            <v>5</v>
          </cell>
          <cell r="M362">
            <v>6623.5723500000004</v>
          </cell>
          <cell r="N362">
            <v>6973.6446999999998</v>
          </cell>
          <cell r="O362">
            <v>7674.7135099999996</v>
          </cell>
          <cell r="P362">
            <v>7971.8511399999998</v>
          </cell>
          <cell r="Q362">
            <v>8382.8658799999994</v>
          </cell>
          <cell r="R362">
            <v>7561.0621000000001</v>
          </cell>
          <cell r="S362">
            <v>6949.1415100000004</v>
          </cell>
          <cell r="T362">
            <v>7749.5349200000001</v>
          </cell>
          <cell r="U362">
            <v>8031.1856699999998</v>
          </cell>
          <cell r="V362">
            <v>7855.5001199999997</v>
          </cell>
          <cell r="W362">
            <v>7618.0141999999996</v>
          </cell>
          <cell r="X362">
            <v>10675.87768</v>
          </cell>
          <cell r="Y362">
            <v>94066.963780000005</v>
          </cell>
        </row>
        <row r="363">
          <cell r="A363" t="str">
            <v>99550</v>
          </cell>
          <cell r="B363" t="str">
            <v>Resultat</v>
          </cell>
          <cell r="C363">
            <v>29000</v>
          </cell>
          <cell r="D363" t="str">
            <v>_x0002_</v>
          </cell>
          <cell r="E363" t="str">
            <v>_x0002_</v>
          </cell>
          <cell r="F363">
            <v>5</v>
          </cell>
          <cell r="M363">
            <v>-2498.3987999999999</v>
          </cell>
          <cell r="N363">
            <v>-1483.6388199999999</v>
          </cell>
          <cell r="O363">
            <v>-1787.1203399999999</v>
          </cell>
          <cell r="P363">
            <v>-1710.52178</v>
          </cell>
          <cell r="Q363">
            <v>-3406.0818100000001</v>
          </cell>
          <cell r="R363">
            <v>-1562.83276</v>
          </cell>
          <cell r="S363">
            <v>-2899.5753199999999</v>
          </cell>
          <cell r="T363">
            <v>-1532.3686299999999</v>
          </cell>
          <cell r="U363">
            <v>-1022.63983</v>
          </cell>
          <cell r="V363">
            <v>-3328.9972400000001</v>
          </cell>
          <cell r="W363">
            <v>-1054.7108599999999</v>
          </cell>
          <cell r="X363">
            <v>2033.7545600000001</v>
          </cell>
          <cell r="Y363">
            <v>-20253.13163</v>
          </cell>
        </row>
        <row r="364">
          <cell r="A364" t="str">
            <v>99600</v>
          </cell>
          <cell r="B364" t="str">
            <v>Balancekontrol</v>
          </cell>
          <cell r="C364">
            <v>900</v>
          </cell>
          <cell r="D364" t="str">
            <v>_x0002_</v>
          </cell>
          <cell r="E364" t="str">
            <v>_x0002_</v>
          </cell>
          <cell r="F364">
            <v>5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A365" t="str">
            <v>900</v>
          </cell>
          <cell r="B365" t="str">
            <v>_x0002_</v>
          </cell>
          <cell r="C365" t="str">
            <v>_x0002_</v>
          </cell>
          <cell r="D365" t="str">
            <v>_x0002_</v>
          </cell>
          <cell r="E365" t="str">
            <v>_x0002_</v>
          </cell>
          <cell r="F365">
            <v>2</v>
          </cell>
          <cell r="Y365">
            <v>0</v>
          </cell>
        </row>
        <row r="366">
          <cell r="A366" t="str">
            <v>990</v>
          </cell>
          <cell r="B366" t="str">
            <v>Aktiver</v>
          </cell>
          <cell r="C366" t="str">
            <v>_x0002_</v>
          </cell>
          <cell r="D366" t="str">
            <v>_x0002_</v>
          </cell>
          <cell r="E366" t="str">
            <v>_x0002_</v>
          </cell>
          <cell r="F366">
            <v>2</v>
          </cell>
          <cell r="Y366">
            <v>0</v>
          </cell>
        </row>
        <row r="367">
          <cell r="A367" t="str">
            <v>1000</v>
          </cell>
          <cell r="B367" t="str">
            <v>Immaterielle anlægsaktiver</v>
          </cell>
          <cell r="C367" t="str">
            <v>_x0002_</v>
          </cell>
          <cell r="D367" t="str">
            <v>_x0002_</v>
          </cell>
          <cell r="E367" t="str">
            <v>_x0002_</v>
          </cell>
          <cell r="F367">
            <v>2</v>
          </cell>
          <cell r="Y367">
            <v>0</v>
          </cell>
        </row>
        <row r="368">
          <cell r="A368" t="str">
            <v>1001</v>
          </cell>
          <cell r="B368" t="str">
            <v>Deposita øst</v>
          </cell>
          <cell r="C368" t="str">
            <v>_x0002_</v>
          </cell>
          <cell r="D368" t="str">
            <v>_x0002_</v>
          </cell>
          <cell r="E368" t="str">
            <v>_x0002_</v>
          </cell>
          <cell r="F368">
            <v>1</v>
          </cell>
          <cell r="M368">
            <v>646.91759000000002</v>
          </cell>
          <cell r="N368">
            <v>646.91759000000002</v>
          </cell>
          <cell r="O368">
            <v>671.92241999999999</v>
          </cell>
          <cell r="P368">
            <v>671.92241999999999</v>
          </cell>
          <cell r="Q368">
            <v>671.92241999999999</v>
          </cell>
          <cell r="R368">
            <v>945.94482000000005</v>
          </cell>
          <cell r="S368">
            <v>945.34781999999996</v>
          </cell>
          <cell r="T368">
            <v>945.34781999999996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</row>
        <row r="369">
          <cell r="A369" t="str">
            <v>1003</v>
          </cell>
          <cell r="B369" t="str">
            <v>Deposita vest</v>
          </cell>
          <cell r="C369" t="str">
            <v>_x0002_</v>
          </cell>
          <cell r="D369" t="str">
            <v>_x0002_</v>
          </cell>
          <cell r="E369" t="str">
            <v>_x0002_</v>
          </cell>
          <cell r="F369">
            <v>1</v>
          </cell>
          <cell r="M369">
            <v>968.61419000000001</v>
          </cell>
          <cell r="N369">
            <v>968.61419000000001</v>
          </cell>
          <cell r="O369">
            <v>1697.04484</v>
          </cell>
          <cell r="P369">
            <v>1541.04484</v>
          </cell>
          <cell r="Q369">
            <v>1541.04484</v>
          </cell>
          <cell r="R369">
            <v>1540.04484</v>
          </cell>
          <cell r="S369">
            <v>1540.04484</v>
          </cell>
          <cell r="T369">
            <v>1540.04484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</row>
        <row r="370">
          <cell r="A370" t="str">
            <v>1004</v>
          </cell>
          <cell r="B370" t="str">
            <v>Convince deposita</v>
          </cell>
          <cell r="C370" t="str">
            <v>_x0002_</v>
          </cell>
          <cell r="D370" t="str">
            <v>_x0002_</v>
          </cell>
          <cell r="E370" t="str">
            <v>_x0002_</v>
          </cell>
          <cell r="F370">
            <v>1</v>
          </cell>
          <cell r="M370">
            <v>4.68</v>
          </cell>
          <cell r="N370">
            <v>4.68</v>
          </cell>
          <cell r="O370">
            <v>4.68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</row>
        <row r="371">
          <cell r="A371" t="str">
            <v>1011</v>
          </cell>
          <cell r="B371" t="str">
            <v>Indretn. lejede lokaler Kbh.</v>
          </cell>
          <cell r="C371" t="str">
            <v>_x0002_</v>
          </cell>
          <cell r="D371" t="str">
            <v>_x0002_</v>
          </cell>
          <cell r="E371" t="str">
            <v>_x0002_</v>
          </cell>
          <cell r="F371">
            <v>1</v>
          </cell>
          <cell r="Y371">
            <v>0</v>
          </cell>
        </row>
        <row r="372">
          <cell r="A372" t="str">
            <v>1021</v>
          </cell>
          <cell r="B372" t="str">
            <v>Akk.afskr. indretn. lokaler</v>
          </cell>
          <cell r="C372" t="str">
            <v>_x0002_</v>
          </cell>
          <cell r="D372" t="str">
            <v>_x0002_</v>
          </cell>
          <cell r="E372" t="str">
            <v>_x0002_</v>
          </cell>
          <cell r="F372">
            <v>1</v>
          </cell>
          <cell r="Y372">
            <v>0</v>
          </cell>
        </row>
        <row r="373">
          <cell r="A373" t="str">
            <v>1022</v>
          </cell>
          <cell r="B373" t="str">
            <v>Indretn. lejede lokaler,Århus</v>
          </cell>
          <cell r="C373" t="str">
            <v>_x0002_</v>
          </cell>
          <cell r="D373" t="str">
            <v>_x0002_</v>
          </cell>
          <cell r="E373" t="str">
            <v>_x0002_</v>
          </cell>
          <cell r="F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</row>
        <row r="374">
          <cell r="A374" t="str">
            <v>1032</v>
          </cell>
          <cell r="B374" t="str">
            <v>Akk. afskr. indretn. lokaler</v>
          </cell>
          <cell r="C374" t="str">
            <v>_x0002_</v>
          </cell>
          <cell r="D374" t="str">
            <v>_x0002_</v>
          </cell>
          <cell r="E374" t="str">
            <v>_x0002_</v>
          </cell>
          <cell r="F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</row>
        <row r="375">
          <cell r="A375" t="str">
            <v>1050</v>
          </cell>
          <cell r="B375" t="str">
            <v>Immaterielle anlægsaktiver</v>
          </cell>
          <cell r="C375">
            <v>1000</v>
          </cell>
          <cell r="D375" t="str">
            <v>_x0002_</v>
          </cell>
          <cell r="E375" t="str">
            <v>_x0002_</v>
          </cell>
          <cell r="F375">
            <v>5</v>
          </cell>
          <cell r="M375">
            <v>1620.2117800000001</v>
          </cell>
          <cell r="N375">
            <v>1620.2117800000001</v>
          </cell>
          <cell r="O375">
            <v>2373.6472600000002</v>
          </cell>
          <cell r="P375">
            <v>2212.9672599999999</v>
          </cell>
          <cell r="Q375">
            <v>2212.9672599999999</v>
          </cell>
          <cell r="R375">
            <v>2485.9896600000002</v>
          </cell>
          <cell r="S375">
            <v>2485.39266</v>
          </cell>
          <cell r="T375">
            <v>2485.39266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</row>
        <row r="376">
          <cell r="A376" t="str">
            <v>2000</v>
          </cell>
          <cell r="B376" t="str">
            <v>Tekniske anlæg og maskiner</v>
          </cell>
          <cell r="C376" t="str">
            <v>_x0002_</v>
          </cell>
          <cell r="D376" t="str">
            <v>_x0002_</v>
          </cell>
          <cell r="E376" t="str">
            <v>_x0002_</v>
          </cell>
          <cell r="F376">
            <v>2</v>
          </cell>
          <cell r="Y376">
            <v>0</v>
          </cell>
        </row>
        <row r="377">
          <cell r="A377" t="str">
            <v>2001</v>
          </cell>
          <cell r="B377" t="str">
            <v>Tekniske anlæg og maskiner Øst</v>
          </cell>
          <cell r="C377" t="str">
            <v>_x0002_</v>
          </cell>
          <cell r="D377" t="str">
            <v>_x0002_</v>
          </cell>
          <cell r="E377" t="str">
            <v>_x0002_</v>
          </cell>
          <cell r="F377">
            <v>1</v>
          </cell>
          <cell r="M377">
            <v>1335.0239799999999</v>
          </cell>
          <cell r="N377">
            <v>1335.0239799999999</v>
          </cell>
          <cell r="O377">
            <v>1335.0239799999999</v>
          </cell>
          <cell r="P377">
            <v>1335.0239799999999</v>
          </cell>
          <cell r="Q377">
            <v>1335.0239799999999</v>
          </cell>
          <cell r="R377">
            <v>1335.0239799999999</v>
          </cell>
          <cell r="S377">
            <v>1335.0239799999999</v>
          </cell>
          <cell r="T377">
            <v>1335.0239799999999</v>
          </cell>
          <cell r="U377">
            <v>1335.0239799999999</v>
          </cell>
          <cell r="V377">
            <v>1361.8239799999999</v>
          </cell>
          <cell r="W377">
            <v>1361.8239799999999</v>
          </cell>
          <cell r="X377">
            <v>1213.0439799999999</v>
          </cell>
          <cell r="Y377">
            <v>1213.0439799999999</v>
          </cell>
        </row>
        <row r="378">
          <cell r="A378" t="str">
            <v>2011</v>
          </cell>
          <cell r="B378" t="str">
            <v>Akk.afskr.tekn.anl.+ maskiner Øst</v>
          </cell>
          <cell r="C378" t="str">
            <v>_x0002_</v>
          </cell>
          <cell r="D378" t="str">
            <v>_x0002_</v>
          </cell>
          <cell r="E378" t="str">
            <v>_x0002_</v>
          </cell>
          <cell r="F378">
            <v>1</v>
          </cell>
          <cell r="M378">
            <v>-1281.6092799999999</v>
          </cell>
          <cell r="N378">
            <v>-1285.03889</v>
          </cell>
          <cell r="O378">
            <v>-1288.4684999999999</v>
          </cell>
          <cell r="P378">
            <v>-1291.8981100000001</v>
          </cell>
          <cell r="Q378">
            <v>-1295.32772</v>
          </cell>
          <cell r="R378">
            <v>-1298.19463</v>
          </cell>
          <cell r="S378">
            <v>-1300.49657</v>
          </cell>
          <cell r="T378">
            <v>-1302.7985100000001</v>
          </cell>
          <cell r="U378">
            <v>-1305.1004499999999</v>
          </cell>
          <cell r="V378">
            <v>-1307.40239</v>
          </cell>
          <cell r="W378">
            <v>-1310.44877</v>
          </cell>
          <cell r="X378">
            <v>-1164.71515</v>
          </cell>
          <cell r="Y378">
            <v>-1164.71515</v>
          </cell>
        </row>
        <row r="379">
          <cell r="A379" t="str">
            <v>2022</v>
          </cell>
          <cell r="B379" t="str">
            <v>Tekniske anlæg/maskiner Århus</v>
          </cell>
          <cell r="C379" t="str">
            <v>_x0002_</v>
          </cell>
          <cell r="D379" t="str">
            <v>_x0002_</v>
          </cell>
          <cell r="E379" t="str">
            <v>_x0002_</v>
          </cell>
          <cell r="F379">
            <v>1</v>
          </cell>
          <cell r="M379">
            <v>3362.2911300000001</v>
          </cell>
          <cell r="N379">
            <v>3481.0281300000001</v>
          </cell>
          <cell r="O379">
            <v>3481.0281300000001</v>
          </cell>
          <cell r="P379">
            <v>3481.0281300000001</v>
          </cell>
          <cell r="Q379">
            <v>3481.0281300000001</v>
          </cell>
          <cell r="R379">
            <v>3481.0281300000001</v>
          </cell>
          <cell r="S379">
            <v>3481.0281300000001</v>
          </cell>
          <cell r="T379">
            <v>3481.0281300000001</v>
          </cell>
          <cell r="U379">
            <v>3481.0281300000001</v>
          </cell>
          <cell r="V379">
            <v>3481.0281300000001</v>
          </cell>
          <cell r="W379">
            <v>3481.0281300000001</v>
          </cell>
          <cell r="X379">
            <v>3481.0281300000001</v>
          </cell>
          <cell r="Y379">
            <v>3481.0281300000001</v>
          </cell>
        </row>
        <row r="380">
          <cell r="A380" t="str">
            <v>2032</v>
          </cell>
          <cell r="B380" t="str">
            <v>Akk.afskr.anl./maskiner Århus</v>
          </cell>
          <cell r="C380" t="str">
            <v>_x0002_</v>
          </cell>
          <cell r="D380" t="str">
            <v>_x0002_</v>
          </cell>
          <cell r="E380" t="str">
            <v>_x0002_</v>
          </cell>
          <cell r="F380">
            <v>1</v>
          </cell>
          <cell r="M380">
            <v>-2303.8343199999999</v>
          </cell>
          <cell r="N380">
            <v>-2365.7550000000001</v>
          </cell>
          <cell r="O380">
            <v>-2427.67551</v>
          </cell>
          <cell r="P380">
            <v>-2486.81504</v>
          </cell>
          <cell r="Q380">
            <v>-2545.9543699999999</v>
          </cell>
          <cell r="R380">
            <v>-2604.1017499999998</v>
          </cell>
          <cell r="S380">
            <v>-2657.7575099999999</v>
          </cell>
          <cell r="T380">
            <v>-2711.41327</v>
          </cell>
          <cell r="U380">
            <v>-2765.0690300000001</v>
          </cell>
          <cell r="V380">
            <v>-2818.7251500000002</v>
          </cell>
          <cell r="W380">
            <v>-2866.8251399999999</v>
          </cell>
          <cell r="X380">
            <v>-2914.92533</v>
          </cell>
          <cell r="Y380">
            <v>-2914.92533</v>
          </cell>
        </row>
        <row r="381">
          <cell r="A381" t="str">
            <v>2049</v>
          </cell>
          <cell r="B381" t="str">
            <v>Tekniske anlæg og maskiner</v>
          </cell>
          <cell r="C381" t="str">
            <v>_x0002_</v>
          </cell>
          <cell r="D381" t="str">
            <v>_x0002_</v>
          </cell>
          <cell r="E381" t="str">
            <v>_x0002_</v>
          </cell>
          <cell r="F381">
            <v>1</v>
          </cell>
          <cell r="M381">
            <v>5927.5177299999996</v>
          </cell>
          <cell r="N381">
            <v>6014.5177299999996</v>
          </cell>
          <cell r="O381">
            <v>6014.5177299999996</v>
          </cell>
          <cell r="P381">
            <v>6014.5177299999996</v>
          </cell>
          <cell r="Q381">
            <v>6074.2777299999998</v>
          </cell>
          <cell r="R381">
            <v>6074.2777299999998</v>
          </cell>
          <cell r="S381">
            <v>6074.2777299999998</v>
          </cell>
          <cell r="T381">
            <v>6340.4487300000001</v>
          </cell>
          <cell r="U381">
            <v>6340.4487300000001</v>
          </cell>
          <cell r="V381">
            <v>6340.4487300000001</v>
          </cell>
          <cell r="W381">
            <v>6340.4487300000001</v>
          </cell>
          <cell r="X381">
            <v>3239.1987300000001</v>
          </cell>
          <cell r="Y381">
            <v>3239.1987300000001</v>
          </cell>
        </row>
        <row r="382">
          <cell r="A382" t="str">
            <v>2059</v>
          </cell>
          <cell r="B382" t="str">
            <v>Akk.afskr.anlæg og maskiner</v>
          </cell>
          <cell r="C382" t="str">
            <v>_x0002_</v>
          </cell>
          <cell r="D382" t="str">
            <v>_x0002_</v>
          </cell>
          <cell r="E382" t="str">
            <v>_x0002_</v>
          </cell>
          <cell r="F382">
            <v>1</v>
          </cell>
          <cell r="M382">
            <v>-5325.7004399999996</v>
          </cell>
          <cell r="N382">
            <v>-5363.3414400000001</v>
          </cell>
          <cell r="O382">
            <v>-5400.4139400000004</v>
          </cell>
          <cell r="P382">
            <v>-5432.4041399999996</v>
          </cell>
          <cell r="Q382">
            <v>-5464.3943399999998</v>
          </cell>
          <cell r="R382">
            <v>-5496.5519000000004</v>
          </cell>
          <cell r="S382">
            <v>-5530.2021000000004</v>
          </cell>
          <cell r="T382">
            <v>-5563.8522999999996</v>
          </cell>
          <cell r="U382">
            <v>-5604.8960900000002</v>
          </cell>
          <cell r="V382">
            <v>-5641.4629400000003</v>
          </cell>
          <cell r="W382">
            <v>-5677.3070699999998</v>
          </cell>
          <cell r="X382">
            <v>-2608.9891499999999</v>
          </cell>
          <cell r="Y382">
            <v>-2608.9891499999999</v>
          </cell>
        </row>
        <row r="383">
          <cell r="A383" t="str">
            <v>2061</v>
          </cell>
          <cell r="B383" t="str">
            <v>Tekn.anlæg/maskiner Submarine</v>
          </cell>
          <cell r="C383" t="str">
            <v>_x0002_</v>
          </cell>
          <cell r="D383" t="str">
            <v>_x0002_</v>
          </cell>
          <cell r="E383" t="str">
            <v>_x0002_</v>
          </cell>
          <cell r="F383">
            <v>1</v>
          </cell>
          <cell r="M383">
            <v>34.999969999999998</v>
          </cell>
          <cell r="N383">
            <v>34.999969999999998</v>
          </cell>
          <cell r="O383">
            <v>34.999969999999998</v>
          </cell>
          <cell r="P383">
            <v>34.999969999999998</v>
          </cell>
          <cell r="Q383">
            <v>34.999969999999998</v>
          </cell>
          <cell r="R383">
            <v>34.999969999999998</v>
          </cell>
          <cell r="S383">
            <v>34.999969999999998</v>
          </cell>
          <cell r="T383">
            <v>34.999969999999998</v>
          </cell>
          <cell r="U383">
            <v>34.999969999999998</v>
          </cell>
          <cell r="V383">
            <v>34.999969999999998</v>
          </cell>
          <cell r="W383">
            <v>34.999969999999998</v>
          </cell>
          <cell r="X383">
            <v>-3.0000000000000001E-5</v>
          </cell>
          <cell r="Y383">
            <v>-3.0000000000000001E-5</v>
          </cell>
        </row>
        <row r="384">
          <cell r="A384" t="str">
            <v>2063</v>
          </cell>
          <cell r="B384" t="str">
            <v>Akk.afskr.anl./mask.Submarine</v>
          </cell>
          <cell r="C384" t="str">
            <v>_x0002_</v>
          </cell>
          <cell r="D384" t="str">
            <v>_x0002_</v>
          </cell>
          <cell r="E384" t="str">
            <v>_x0002_</v>
          </cell>
          <cell r="F384">
            <v>1</v>
          </cell>
          <cell r="M384">
            <v>-34.99982</v>
          </cell>
          <cell r="N384">
            <v>-34.99982</v>
          </cell>
          <cell r="O384">
            <v>-34.99982</v>
          </cell>
          <cell r="P384">
            <v>-34.99982</v>
          </cell>
          <cell r="Q384">
            <v>-34.99982</v>
          </cell>
          <cell r="R384">
            <v>-34.99982</v>
          </cell>
          <cell r="S384">
            <v>-34.99982</v>
          </cell>
          <cell r="T384">
            <v>-34.99982</v>
          </cell>
          <cell r="U384">
            <v>-34.99982</v>
          </cell>
          <cell r="V384">
            <v>-34.99982</v>
          </cell>
          <cell r="W384">
            <v>-34.99982</v>
          </cell>
          <cell r="X384">
            <v>1.8000000000000001E-4</v>
          </cell>
          <cell r="Y384">
            <v>1.8000000000000001E-4</v>
          </cell>
        </row>
        <row r="385">
          <cell r="A385" t="str">
            <v>2101</v>
          </cell>
          <cell r="B385" t="str">
            <v>Andet driftsmateriel Kbh.</v>
          </cell>
          <cell r="C385" t="str">
            <v>_x0002_</v>
          </cell>
          <cell r="D385" t="str">
            <v>_x0002_</v>
          </cell>
          <cell r="E385" t="str">
            <v>_x0002_</v>
          </cell>
          <cell r="F385">
            <v>1</v>
          </cell>
          <cell r="M385">
            <v>115.322</v>
          </cell>
          <cell r="N385">
            <v>115.322</v>
          </cell>
          <cell r="O385">
            <v>115.322</v>
          </cell>
          <cell r="P385">
            <v>115.322</v>
          </cell>
          <cell r="Q385">
            <v>115.322</v>
          </cell>
          <cell r="R385">
            <v>115.322</v>
          </cell>
          <cell r="S385">
            <v>115.322</v>
          </cell>
          <cell r="T385">
            <v>115.322</v>
          </cell>
          <cell r="U385">
            <v>115.322</v>
          </cell>
          <cell r="V385">
            <v>115.322</v>
          </cell>
          <cell r="W385">
            <v>115.322</v>
          </cell>
          <cell r="X385">
            <v>115.322</v>
          </cell>
          <cell r="Y385">
            <v>115.322</v>
          </cell>
        </row>
        <row r="386">
          <cell r="A386" t="str">
            <v>2111</v>
          </cell>
          <cell r="B386" t="str">
            <v>Akk.afskr.andet driftsm. Kbh.</v>
          </cell>
          <cell r="C386" t="str">
            <v>_x0002_</v>
          </cell>
          <cell r="D386" t="str">
            <v>_x0002_</v>
          </cell>
          <cell r="E386" t="str">
            <v>_x0002_</v>
          </cell>
          <cell r="F386">
            <v>1</v>
          </cell>
          <cell r="M386">
            <v>-38.489220000000003</v>
          </cell>
          <cell r="N386">
            <v>-40.171999999999997</v>
          </cell>
          <cell r="O386">
            <v>-41.854779999999998</v>
          </cell>
          <cell r="P386">
            <v>-43.537559999999999</v>
          </cell>
          <cell r="Q386">
            <v>-45.22034</v>
          </cell>
          <cell r="R386">
            <v>-46.903120000000001</v>
          </cell>
          <cell r="S386">
            <v>-48.585900000000002</v>
          </cell>
          <cell r="T386">
            <v>-50.268680000000003</v>
          </cell>
          <cell r="U386">
            <v>-51.951459999999997</v>
          </cell>
          <cell r="V386">
            <v>-53.634239999999998</v>
          </cell>
          <cell r="W386">
            <v>-55.317019999999999</v>
          </cell>
          <cell r="X386">
            <v>-56.9998</v>
          </cell>
          <cell r="Y386">
            <v>-56.9998</v>
          </cell>
        </row>
        <row r="387">
          <cell r="A387" t="str">
            <v>2122</v>
          </cell>
          <cell r="B387" t="str">
            <v>Andet driftsmateriel Århus</v>
          </cell>
          <cell r="C387" t="str">
            <v>_x0002_</v>
          </cell>
          <cell r="D387" t="str">
            <v>_x0002_</v>
          </cell>
          <cell r="E387" t="str">
            <v>_x0002_</v>
          </cell>
          <cell r="F387">
            <v>1</v>
          </cell>
          <cell r="M387">
            <v>1240.38058</v>
          </cell>
          <cell r="N387">
            <v>1240.38058</v>
          </cell>
          <cell r="O387">
            <v>1312.24558</v>
          </cell>
          <cell r="P387">
            <v>1312.24558</v>
          </cell>
          <cell r="Q387">
            <v>1312.24558</v>
          </cell>
          <cell r="R387">
            <v>1312.24558</v>
          </cell>
          <cell r="S387">
            <v>1312.24558</v>
          </cell>
          <cell r="T387">
            <v>1312.24558</v>
          </cell>
          <cell r="U387">
            <v>1312.24558</v>
          </cell>
          <cell r="V387">
            <v>1468.8455799999999</v>
          </cell>
          <cell r="W387">
            <v>1468.8455799999999</v>
          </cell>
          <cell r="X387">
            <v>1468.8455799999999</v>
          </cell>
          <cell r="Y387">
            <v>1468.8455799999999</v>
          </cell>
        </row>
        <row r="388">
          <cell r="A388" t="str">
            <v>2132</v>
          </cell>
          <cell r="B388" t="str">
            <v>Akk.afskr.andet driftsm.Århus</v>
          </cell>
          <cell r="C388" t="str">
            <v>_x0002_</v>
          </cell>
          <cell r="D388" t="str">
            <v>_x0002_</v>
          </cell>
          <cell r="E388" t="str">
            <v>_x0002_</v>
          </cell>
          <cell r="F388">
            <v>1</v>
          </cell>
          <cell r="M388">
            <v>-164.25757999999999</v>
          </cell>
          <cell r="N388">
            <v>-182.83816999999999</v>
          </cell>
          <cell r="O388">
            <v>-201.41875999999999</v>
          </cell>
          <cell r="P388">
            <v>-221.19710000000001</v>
          </cell>
          <cell r="Q388">
            <v>-240.97543999999999</v>
          </cell>
          <cell r="R388">
            <v>-260.75378000000001</v>
          </cell>
          <cell r="S388">
            <v>-280.53212000000002</v>
          </cell>
          <cell r="T388">
            <v>-300.31045999999998</v>
          </cell>
          <cell r="U388">
            <v>-320.08879999999999</v>
          </cell>
          <cell r="V388">
            <v>-339.86714000000001</v>
          </cell>
          <cell r="W388">
            <v>-363.99547999999999</v>
          </cell>
          <cell r="X388">
            <v>-388.12382000000002</v>
          </cell>
          <cell r="Y388">
            <v>-388.12382000000002</v>
          </cell>
        </row>
        <row r="389">
          <cell r="A389" t="str">
            <v>2149</v>
          </cell>
          <cell r="B389" t="str">
            <v>Andet driftsmateriel</v>
          </cell>
          <cell r="C389" t="str">
            <v>_x0002_</v>
          </cell>
          <cell r="D389" t="str">
            <v>_x0002_</v>
          </cell>
          <cell r="E389" t="str">
            <v>_x0002_</v>
          </cell>
          <cell r="F389">
            <v>1</v>
          </cell>
          <cell r="M389">
            <v>4200.5200599999998</v>
          </cell>
          <cell r="N389">
            <v>4375.5200599999998</v>
          </cell>
          <cell r="O389">
            <v>4375.5200599999998</v>
          </cell>
          <cell r="P389">
            <v>4252.1500599999999</v>
          </cell>
          <cell r="Q389">
            <v>4414.03006</v>
          </cell>
          <cell r="R389">
            <v>4414.03006</v>
          </cell>
          <cell r="S389">
            <v>4677.8044600000003</v>
          </cell>
          <cell r="T389">
            <v>4677.8044600000003</v>
          </cell>
          <cell r="U389">
            <v>4677.8044600000003</v>
          </cell>
          <cell r="V389">
            <v>4677.8044600000003</v>
          </cell>
          <cell r="W389">
            <v>4677.8044600000003</v>
          </cell>
          <cell r="X389">
            <v>4677.8044600000003</v>
          </cell>
          <cell r="Y389">
            <v>4677.8044600000003</v>
          </cell>
        </row>
        <row r="390">
          <cell r="A390" t="str">
            <v>2159</v>
          </cell>
          <cell r="B390" t="str">
            <v>Afskr. andet driftsmateriel</v>
          </cell>
          <cell r="C390" t="str">
            <v>_x0002_</v>
          </cell>
          <cell r="D390" t="str">
            <v>_x0002_</v>
          </cell>
          <cell r="E390" t="str">
            <v>_x0002_</v>
          </cell>
          <cell r="F390">
            <v>1</v>
          </cell>
          <cell r="M390">
            <v>-1700.7389900000001</v>
          </cell>
          <cell r="N390">
            <v>-1750.7292299999999</v>
          </cell>
          <cell r="O390">
            <v>-1802.8027999999999</v>
          </cell>
          <cell r="P390">
            <v>-1763.1503499999999</v>
          </cell>
          <cell r="Q390">
            <v>-1813.75523</v>
          </cell>
          <cell r="R390">
            <v>-1876.8755100000001</v>
          </cell>
          <cell r="S390">
            <v>-1933.8618300000001</v>
          </cell>
          <cell r="T390">
            <v>-1995.24505</v>
          </cell>
          <cell r="U390">
            <v>-2046.2342699999999</v>
          </cell>
          <cell r="V390">
            <v>-2097.2234899999999</v>
          </cell>
          <cell r="W390">
            <v>-2148.2127099999998</v>
          </cell>
          <cell r="X390">
            <v>-2199.2019300000002</v>
          </cell>
          <cell r="Y390">
            <v>-2199.2019300000002</v>
          </cell>
        </row>
        <row r="391">
          <cell r="A391" t="str">
            <v>2164</v>
          </cell>
          <cell r="B391" t="str">
            <v>Software</v>
          </cell>
          <cell r="C391" t="str">
            <v>_x0002_</v>
          </cell>
          <cell r="D391" t="str">
            <v>_x0002_</v>
          </cell>
          <cell r="E391" t="str">
            <v>_x0002_</v>
          </cell>
          <cell r="F391">
            <v>1</v>
          </cell>
          <cell r="X391">
            <v>630</v>
          </cell>
          <cell r="Y391">
            <v>630</v>
          </cell>
        </row>
        <row r="392">
          <cell r="A392" t="str">
            <v>2165</v>
          </cell>
          <cell r="B392" t="str">
            <v>Akk.afskr. software</v>
          </cell>
          <cell r="C392" t="str">
            <v>_x0002_</v>
          </cell>
          <cell r="D392" t="str">
            <v>_x0002_</v>
          </cell>
          <cell r="E392" t="str">
            <v>_x0002_</v>
          </cell>
          <cell r="F392">
            <v>1</v>
          </cell>
          <cell r="Y392">
            <v>0</v>
          </cell>
        </row>
        <row r="393">
          <cell r="A393" t="str">
            <v>2169</v>
          </cell>
          <cell r="B393" t="str">
            <v>Både U534</v>
          </cell>
          <cell r="C393" t="str">
            <v>_x0002_</v>
          </cell>
          <cell r="D393" t="str">
            <v>_x0002_</v>
          </cell>
          <cell r="E393" t="str">
            <v>_x0002_</v>
          </cell>
          <cell r="F393">
            <v>1</v>
          </cell>
          <cell r="M393">
            <v>1366.202</v>
          </cell>
          <cell r="N393">
            <v>1366.202</v>
          </cell>
          <cell r="O393">
            <v>1366.202</v>
          </cell>
          <cell r="P393">
            <v>1366.202</v>
          </cell>
          <cell r="Q393">
            <v>1366.202</v>
          </cell>
          <cell r="R393">
            <v>1366.202</v>
          </cell>
          <cell r="S393">
            <v>1366.202</v>
          </cell>
          <cell r="T393">
            <v>1366.202</v>
          </cell>
          <cell r="U393">
            <v>1366.202</v>
          </cell>
          <cell r="V393">
            <v>1366.202</v>
          </cell>
          <cell r="W393">
            <v>1366.202</v>
          </cell>
          <cell r="X393">
            <v>1366.202</v>
          </cell>
          <cell r="Y393">
            <v>1366.202</v>
          </cell>
        </row>
        <row r="394">
          <cell r="A394" t="str">
            <v>2170</v>
          </cell>
          <cell r="B394" t="str">
            <v>Akk. Afskr. Både U534</v>
          </cell>
          <cell r="C394" t="str">
            <v>_x0002_</v>
          </cell>
          <cell r="D394" t="str">
            <v>_x0002_</v>
          </cell>
          <cell r="E394" t="str">
            <v>_x0002_</v>
          </cell>
          <cell r="F394">
            <v>1</v>
          </cell>
          <cell r="M394">
            <v>-1290.98469</v>
          </cell>
          <cell r="N394">
            <v>-1293.96802</v>
          </cell>
          <cell r="O394">
            <v>-1296.95135</v>
          </cell>
          <cell r="P394">
            <v>-1299.9346800000001</v>
          </cell>
          <cell r="Q394">
            <v>-1302.9180100000001</v>
          </cell>
          <cell r="R394">
            <v>-1305.9013399999999</v>
          </cell>
          <cell r="S394">
            <v>-1308.8846699999999</v>
          </cell>
          <cell r="T394">
            <v>-1311.8679999999999</v>
          </cell>
          <cell r="U394">
            <v>-1314.85133</v>
          </cell>
          <cell r="V394">
            <v>-1317.83466</v>
          </cell>
          <cell r="W394">
            <v>-1323.8018500000001</v>
          </cell>
          <cell r="X394">
            <v>-1323.8018500000001</v>
          </cell>
          <cell r="Y394">
            <v>-1323.8018500000001</v>
          </cell>
        </row>
        <row r="395">
          <cell r="A395" t="str">
            <v>2179</v>
          </cell>
          <cell r="B395" t="str">
            <v>Helikopter</v>
          </cell>
          <cell r="C395" t="str">
            <v>_x0002_</v>
          </cell>
          <cell r="D395" t="str">
            <v>_x0002_</v>
          </cell>
          <cell r="E395" t="str">
            <v>_x0002_</v>
          </cell>
          <cell r="F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</row>
        <row r="396">
          <cell r="A396" t="str">
            <v>2180</v>
          </cell>
          <cell r="B396" t="str">
            <v>Akk. Afskr. Helikopter</v>
          </cell>
          <cell r="C396" t="str">
            <v>_x0002_</v>
          </cell>
          <cell r="D396" t="str">
            <v>_x0002_</v>
          </cell>
          <cell r="E396" t="str">
            <v>_x0002_</v>
          </cell>
          <cell r="F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</row>
        <row r="397">
          <cell r="A397" t="str">
            <v>2189</v>
          </cell>
          <cell r="B397" t="str">
            <v>Sommerhus</v>
          </cell>
          <cell r="C397" t="str">
            <v>_x0002_</v>
          </cell>
          <cell r="D397" t="str">
            <v>_x0002_</v>
          </cell>
          <cell r="E397" t="str">
            <v>_x0002_</v>
          </cell>
          <cell r="F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</row>
        <row r="398">
          <cell r="A398" t="str">
            <v>2190</v>
          </cell>
          <cell r="B398" t="str">
            <v>Sommerhus, afskrivninger</v>
          </cell>
          <cell r="C398" t="str">
            <v>_x0002_</v>
          </cell>
          <cell r="D398" t="str">
            <v>_x0002_</v>
          </cell>
          <cell r="E398">
            <v>20</v>
          </cell>
          <cell r="F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</row>
        <row r="399">
          <cell r="A399" t="str">
            <v>2191</v>
          </cell>
          <cell r="B399" t="str">
            <v>Bildatabase</v>
          </cell>
          <cell r="C399" t="str">
            <v>_x0002_</v>
          </cell>
          <cell r="D399" t="str">
            <v>_x0002_</v>
          </cell>
          <cell r="E399" t="str">
            <v>_x0002_</v>
          </cell>
          <cell r="F399">
            <v>1</v>
          </cell>
          <cell r="Y399">
            <v>0</v>
          </cell>
        </row>
        <row r="400">
          <cell r="A400" t="str">
            <v>2195</v>
          </cell>
          <cell r="B400" t="str">
            <v>Anholt Kro</v>
          </cell>
          <cell r="C400" t="str">
            <v>_x0002_</v>
          </cell>
          <cell r="D400" t="str">
            <v>_x0002_</v>
          </cell>
          <cell r="E400" t="str">
            <v>_x0002_</v>
          </cell>
          <cell r="F400">
            <v>1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</row>
        <row r="401">
          <cell r="A401" t="str">
            <v>2196</v>
          </cell>
          <cell r="B401" t="str">
            <v>Akk. afskr. Anholt Kro</v>
          </cell>
          <cell r="C401" t="str">
            <v>_x0002_</v>
          </cell>
          <cell r="D401" t="str">
            <v>_x0002_</v>
          </cell>
          <cell r="E401" t="str">
            <v>_x0002_</v>
          </cell>
          <cell r="F401">
            <v>1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</row>
        <row r="402">
          <cell r="A402" t="str">
            <v>2300</v>
          </cell>
          <cell r="B402" t="str">
            <v>Tekniske anlæg og maskiner</v>
          </cell>
          <cell r="C402">
            <v>2000</v>
          </cell>
          <cell r="D402" t="str">
            <v>_x0002_</v>
          </cell>
          <cell r="E402" t="str">
            <v>_x0002_</v>
          </cell>
          <cell r="F402">
            <v>5</v>
          </cell>
          <cell r="M402">
            <v>5441.64311</v>
          </cell>
          <cell r="N402">
            <v>5646.1518800000003</v>
          </cell>
          <cell r="O402">
            <v>5540.2739899999997</v>
          </cell>
          <cell r="P402">
            <v>5337.5526499999996</v>
          </cell>
          <cell r="Q402">
            <v>5389.5841799999998</v>
          </cell>
          <cell r="R402">
            <v>5208.8476000000001</v>
          </cell>
          <cell r="S402">
            <v>5301.5833300000004</v>
          </cell>
          <cell r="T402">
            <v>5392.3187600000001</v>
          </cell>
          <cell r="U402">
            <v>5219.8836000000001</v>
          </cell>
          <cell r="V402">
            <v>5235.3250200000002</v>
          </cell>
          <cell r="W402">
            <v>5065.5669900000003</v>
          </cell>
          <cell r="X402">
            <v>5534.6880000000001</v>
          </cell>
          <cell r="Y402">
            <v>5534.6880000000001</v>
          </cell>
        </row>
        <row r="403">
          <cell r="A403" t="str">
            <v>3005</v>
          </cell>
          <cell r="B403" t="str">
            <v>Finansielle anlægsaktiver</v>
          </cell>
          <cell r="C403" t="str">
            <v>_x0002_</v>
          </cell>
          <cell r="D403" t="str">
            <v>_x0002_</v>
          </cell>
          <cell r="E403" t="str">
            <v>_x0002_</v>
          </cell>
          <cell r="F403">
            <v>2</v>
          </cell>
          <cell r="Y403">
            <v>0</v>
          </cell>
        </row>
        <row r="404">
          <cell r="A404" t="str">
            <v>3010</v>
          </cell>
          <cell r="B404" t="str">
            <v>Kapitalint. Bil &amp; Båd A/S</v>
          </cell>
          <cell r="C404" t="str">
            <v>_x0002_</v>
          </cell>
          <cell r="D404" t="str">
            <v>_x0002_</v>
          </cell>
          <cell r="E404" t="str">
            <v>_x0002_</v>
          </cell>
          <cell r="F404">
            <v>1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</row>
        <row r="405">
          <cell r="A405" t="str">
            <v>3020</v>
          </cell>
          <cell r="B405" t="str">
            <v>Kap. int. Kig &amp; Køb A/S</v>
          </cell>
          <cell r="C405" t="str">
            <v>_x0002_</v>
          </cell>
          <cell r="D405" t="str">
            <v>_x0002_</v>
          </cell>
          <cell r="E405" t="str">
            <v>_x0002_</v>
          </cell>
          <cell r="F405">
            <v>1</v>
          </cell>
          <cell r="Y405">
            <v>0</v>
          </cell>
        </row>
        <row r="406">
          <cell r="A406" t="str">
            <v>3024</v>
          </cell>
          <cell r="B406" t="str">
            <v>Kapitallån Bilmarkedet ApS</v>
          </cell>
          <cell r="C406" t="str">
            <v>_x0002_</v>
          </cell>
          <cell r="D406" t="str">
            <v>_x0002_</v>
          </cell>
          <cell r="E406" t="str">
            <v>_x0002_</v>
          </cell>
          <cell r="F406">
            <v>1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</row>
        <row r="407">
          <cell r="A407" t="str">
            <v>3025</v>
          </cell>
          <cell r="B407" t="str">
            <v>Kapitalint. Bilmarkedet ApS</v>
          </cell>
          <cell r="C407" t="str">
            <v>_x0002_</v>
          </cell>
          <cell r="D407" t="str">
            <v>_x0002_</v>
          </cell>
          <cell r="E407" t="str">
            <v>_x0002_</v>
          </cell>
          <cell r="F407">
            <v>1</v>
          </cell>
          <cell r="M407">
            <v>3878.6460000000002</v>
          </cell>
          <cell r="N407">
            <v>3878.6460000000002</v>
          </cell>
          <cell r="O407">
            <v>3878.6460000000002</v>
          </cell>
          <cell r="P407">
            <v>3878.6460000000002</v>
          </cell>
          <cell r="Q407">
            <v>3878.6460000000002</v>
          </cell>
          <cell r="R407">
            <v>3878.6460000000002</v>
          </cell>
          <cell r="S407">
            <v>3878.6460000000002</v>
          </cell>
          <cell r="T407">
            <v>3878.6460000000002</v>
          </cell>
          <cell r="U407">
            <v>3878.6460000000002</v>
          </cell>
          <cell r="V407">
            <v>3878.6460000000002</v>
          </cell>
          <cell r="W407">
            <v>3878.6460000000002</v>
          </cell>
          <cell r="X407">
            <v>5476.3429999999998</v>
          </cell>
          <cell r="Y407">
            <v>5476.3429999999998</v>
          </cell>
        </row>
        <row r="408">
          <cell r="A408" t="str">
            <v>3026</v>
          </cell>
          <cell r="B408" t="str">
            <v>Overskudsandel Bilmarkedet ApS</v>
          </cell>
          <cell r="C408" t="str">
            <v>_x0002_</v>
          </cell>
          <cell r="D408" t="str">
            <v>_x0002_</v>
          </cell>
          <cell r="E408" t="str">
            <v>_x0002_</v>
          </cell>
          <cell r="F408">
            <v>1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</row>
        <row r="409">
          <cell r="A409" t="str">
            <v>3030</v>
          </cell>
          <cell r="B409" t="str">
            <v>Kapitalint. ApS Kbil 9 nr. 107</v>
          </cell>
          <cell r="C409" t="str">
            <v>_x0002_</v>
          </cell>
          <cell r="D409" t="str">
            <v>_x0002_</v>
          </cell>
          <cell r="E409" t="str">
            <v>_x0002_</v>
          </cell>
          <cell r="F409">
            <v>1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</row>
        <row r="410">
          <cell r="A410" t="str">
            <v>3031</v>
          </cell>
          <cell r="B410" t="str">
            <v>Likvidationskonto ApS Kbil</v>
          </cell>
          <cell r="C410" t="str">
            <v>_x0002_</v>
          </cell>
          <cell r="D410" t="str">
            <v>_x0002_</v>
          </cell>
          <cell r="E410" t="str">
            <v>_x0002_</v>
          </cell>
          <cell r="F410">
            <v>1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</row>
        <row r="411">
          <cell r="A411" t="str">
            <v>3040</v>
          </cell>
          <cell r="B411" t="str">
            <v>_x0002_</v>
          </cell>
          <cell r="C411" t="str">
            <v>_x0002_</v>
          </cell>
          <cell r="D411" t="str">
            <v>_x0002_</v>
          </cell>
          <cell r="E411" t="str">
            <v>_x0002_</v>
          </cell>
          <cell r="F411">
            <v>1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</row>
        <row r="412">
          <cell r="A412" t="str">
            <v>3041</v>
          </cell>
          <cell r="B412" t="str">
            <v>Kapitallån Den Blå Avis LTD</v>
          </cell>
          <cell r="C412" t="str">
            <v>_x0002_</v>
          </cell>
          <cell r="D412" t="str">
            <v>_x0002_</v>
          </cell>
          <cell r="E412" t="str">
            <v>_x0002_</v>
          </cell>
          <cell r="F412">
            <v>1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</row>
        <row r="413">
          <cell r="A413" t="str">
            <v>3045</v>
          </cell>
          <cell r="B413" t="str">
            <v>Kapitalint. Anholt Kro</v>
          </cell>
          <cell r="C413" t="str">
            <v>_x0002_</v>
          </cell>
          <cell r="D413" t="str">
            <v>_x0002_</v>
          </cell>
          <cell r="E413" t="str">
            <v>_x0002_</v>
          </cell>
          <cell r="F413">
            <v>1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</row>
        <row r="414">
          <cell r="A414" t="str">
            <v>3046</v>
          </cell>
          <cell r="B414" t="str">
            <v>Likvidationskonto Anholt Kro</v>
          </cell>
          <cell r="C414" t="str">
            <v>_x0002_</v>
          </cell>
          <cell r="D414" t="str">
            <v>_x0002_</v>
          </cell>
          <cell r="E414" t="str">
            <v>_x0002_</v>
          </cell>
          <cell r="F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</row>
        <row r="415">
          <cell r="A415" t="str">
            <v>3050</v>
          </cell>
          <cell r="B415" t="str">
            <v>Kapitallån APS KBIL/SAINT MAL.</v>
          </cell>
          <cell r="C415" t="str">
            <v>_x0002_</v>
          </cell>
          <cell r="D415" t="str">
            <v>_x0002_</v>
          </cell>
          <cell r="E415" t="str">
            <v>_x0002_</v>
          </cell>
          <cell r="F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</row>
        <row r="416">
          <cell r="A416" t="str">
            <v>3053</v>
          </cell>
          <cell r="B416" t="str">
            <v>Lån Blå Børsen (oprettet 2004)</v>
          </cell>
          <cell r="C416" t="str">
            <v>_x0002_</v>
          </cell>
          <cell r="D416" t="str">
            <v>_x0002_</v>
          </cell>
          <cell r="E416" t="str">
            <v>_x0002_</v>
          </cell>
          <cell r="F416">
            <v>1</v>
          </cell>
          <cell r="Y416">
            <v>0</v>
          </cell>
        </row>
        <row r="417">
          <cell r="A417" t="str">
            <v>3054</v>
          </cell>
          <cell r="B417" t="str">
            <v>Kapitalint. Blå Børs</v>
          </cell>
          <cell r="C417" t="str">
            <v>_x0002_</v>
          </cell>
          <cell r="D417" t="str">
            <v>_x0002_</v>
          </cell>
          <cell r="E417" t="str">
            <v>_x0002_</v>
          </cell>
          <cell r="F417">
            <v>1</v>
          </cell>
          <cell r="M417">
            <v>-16689.188999999998</v>
          </cell>
          <cell r="N417">
            <v>-16689.188999999998</v>
          </cell>
          <cell r="O417">
            <v>-16689.188999999998</v>
          </cell>
          <cell r="P417">
            <v>-16689.188999999998</v>
          </cell>
          <cell r="Q417">
            <v>-16689.188999999998</v>
          </cell>
          <cell r="R417">
            <v>-16689.188999999998</v>
          </cell>
          <cell r="S417">
            <v>-16689.188999999998</v>
          </cell>
          <cell r="T417">
            <v>-16689.188999999998</v>
          </cell>
          <cell r="U417">
            <v>-16689.188999999998</v>
          </cell>
          <cell r="V417">
            <v>-16689.188999999998</v>
          </cell>
          <cell r="W417">
            <v>-16689.188999999998</v>
          </cell>
          <cell r="X417">
            <v>-18073.324000000001</v>
          </cell>
          <cell r="Y417">
            <v>-18073.324000000001</v>
          </cell>
        </row>
        <row r="418">
          <cell r="A418" t="str">
            <v>3055</v>
          </cell>
          <cell r="B418" t="str">
            <v>Kapitallån Blå Børs</v>
          </cell>
          <cell r="C418" t="str">
            <v>_x0002_</v>
          </cell>
          <cell r="D418" t="str">
            <v>_x0002_</v>
          </cell>
          <cell r="E418" t="str">
            <v>_x0002_</v>
          </cell>
          <cell r="F418">
            <v>1</v>
          </cell>
          <cell r="M418">
            <v>17871.067210000001</v>
          </cell>
          <cell r="N418">
            <v>17871.067210000001</v>
          </cell>
          <cell r="O418">
            <v>17871.067210000001</v>
          </cell>
          <cell r="P418">
            <v>17871.067210000001</v>
          </cell>
          <cell r="Q418">
            <v>17871.067210000001</v>
          </cell>
          <cell r="R418">
            <v>17871.067210000001</v>
          </cell>
          <cell r="S418">
            <v>17871.067210000001</v>
          </cell>
          <cell r="T418">
            <v>17871.067210000001</v>
          </cell>
          <cell r="U418">
            <v>17871.067210000001</v>
          </cell>
          <cell r="V418">
            <v>17871.067210000001</v>
          </cell>
          <cell r="W418">
            <v>17871.067210000001</v>
          </cell>
          <cell r="X418">
            <v>18152.13521</v>
          </cell>
          <cell r="Y418">
            <v>18152.13521</v>
          </cell>
        </row>
        <row r="419">
          <cell r="A419" t="str">
            <v>3056</v>
          </cell>
          <cell r="B419" t="str">
            <v>Kapitalint. APS KBUS/DBK</v>
          </cell>
          <cell r="C419" t="str">
            <v>_x0002_</v>
          </cell>
          <cell r="D419" t="str">
            <v>_x0002_</v>
          </cell>
          <cell r="E419" t="str">
            <v>_x0002_</v>
          </cell>
          <cell r="F419">
            <v>1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</row>
        <row r="420">
          <cell r="A420" t="str">
            <v>3057</v>
          </cell>
          <cell r="B420" t="str">
            <v>Udbytte</v>
          </cell>
          <cell r="C420" t="str">
            <v>_x0002_</v>
          </cell>
          <cell r="D420" t="str">
            <v>_x0002_</v>
          </cell>
          <cell r="E420" t="str">
            <v>_x0002_</v>
          </cell>
          <cell r="F420">
            <v>1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-32.799999999999997</v>
          </cell>
          <cell r="S420">
            <v>-3132.8</v>
          </cell>
          <cell r="T420">
            <v>-3132.8</v>
          </cell>
          <cell r="U420">
            <v>-3132.8</v>
          </cell>
          <cell r="V420">
            <v>-3132.8</v>
          </cell>
          <cell r="W420">
            <v>-3132.8</v>
          </cell>
          <cell r="X420">
            <v>0</v>
          </cell>
          <cell r="Y420">
            <v>0</v>
          </cell>
        </row>
        <row r="421">
          <cell r="A421" t="str">
            <v>3058</v>
          </cell>
          <cell r="B421" t="str">
            <v>Kapitalint. E-Wire Danmark A/S</v>
          </cell>
          <cell r="C421" t="str">
            <v>_x0002_</v>
          </cell>
          <cell r="D421" t="str">
            <v>_x0002_</v>
          </cell>
          <cell r="E421" t="str">
            <v>_x0002_</v>
          </cell>
          <cell r="F421">
            <v>1</v>
          </cell>
          <cell r="Y421">
            <v>0</v>
          </cell>
        </row>
        <row r="422">
          <cell r="A422" t="str">
            <v>3059</v>
          </cell>
          <cell r="B422" t="str">
            <v>Kapitallån Gomore</v>
          </cell>
          <cell r="C422" t="str">
            <v>_x0002_</v>
          </cell>
          <cell r="D422" t="str">
            <v>_x0002_</v>
          </cell>
          <cell r="E422" t="str">
            <v>_x0002_</v>
          </cell>
          <cell r="F422">
            <v>1</v>
          </cell>
          <cell r="Y422">
            <v>0</v>
          </cell>
        </row>
        <row r="423">
          <cell r="A423" t="str">
            <v>3060</v>
          </cell>
          <cell r="B423" t="str">
            <v>Kapitalint. Bådmagasinet</v>
          </cell>
          <cell r="C423" t="str">
            <v>_x0002_</v>
          </cell>
          <cell r="D423" t="str">
            <v>_x0002_</v>
          </cell>
          <cell r="E423" t="str">
            <v>_x0002_</v>
          </cell>
          <cell r="F423">
            <v>1</v>
          </cell>
          <cell r="M423">
            <v>561.19299999999998</v>
          </cell>
          <cell r="N423">
            <v>561.19299999999998</v>
          </cell>
          <cell r="O423">
            <v>561.19299999999998</v>
          </cell>
          <cell r="P423">
            <v>561.19299999999998</v>
          </cell>
          <cell r="Q423">
            <v>561.19299999999998</v>
          </cell>
          <cell r="R423">
            <v>561.19299999999998</v>
          </cell>
          <cell r="S423">
            <v>561.19299999999998</v>
          </cell>
          <cell r="T423">
            <v>561.19299999999998</v>
          </cell>
          <cell r="U423">
            <v>561.19299999999998</v>
          </cell>
          <cell r="V423">
            <v>561.19299999999998</v>
          </cell>
          <cell r="W423">
            <v>561.19299999999998</v>
          </cell>
          <cell r="X423">
            <v>353.64800000000002</v>
          </cell>
          <cell r="Y423">
            <v>353.64800000000002</v>
          </cell>
        </row>
        <row r="424">
          <cell r="A424" t="str">
            <v>3061</v>
          </cell>
          <cell r="B424" t="str">
            <v>Kapitallån Ree Park</v>
          </cell>
          <cell r="C424" t="str">
            <v>_x0002_</v>
          </cell>
          <cell r="D424" t="str">
            <v>_x0002_</v>
          </cell>
          <cell r="E424" t="str">
            <v>_x0002_</v>
          </cell>
          <cell r="F424">
            <v>1</v>
          </cell>
          <cell r="Y424">
            <v>0</v>
          </cell>
        </row>
        <row r="425">
          <cell r="A425" t="str">
            <v>3062</v>
          </cell>
          <cell r="B425" t="str">
            <v>Kapitallån Kærager A/S</v>
          </cell>
          <cell r="C425" t="str">
            <v>_x0002_</v>
          </cell>
          <cell r="D425" t="str">
            <v>_x0002_</v>
          </cell>
          <cell r="E425" t="str">
            <v>_x0002_</v>
          </cell>
          <cell r="F425">
            <v>1</v>
          </cell>
          <cell r="Y425">
            <v>0</v>
          </cell>
        </row>
        <row r="426">
          <cell r="A426" t="str">
            <v>3070</v>
          </cell>
          <cell r="B426" t="str">
            <v>Kapitalint. Investeringsselskab 30/9 1997</v>
          </cell>
          <cell r="C426" t="str">
            <v>_x0002_</v>
          </cell>
          <cell r="D426" t="str">
            <v>_x0002_</v>
          </cell>
          <cell r="E426" t="str">
            <v>_x0002_</v>
          </cell>
          <cell r="F426">
            <v>1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</row>
        <row r="427">
          <cell r="A427" t="str">
            <v>3100</v>
          </cell>
          <cell r="B427" t="str">
            <v>Finansielle anlægsaktiver</v>
          </cell>
          <cell r="C427">
            <v>3005</v>
          </cell>
          <cell r="D427" t="str">
            <v>_x0002_</v>
          </cell>
          <cell r="E427" t="str">
            <v>_x0002_</v>
          </cell>
          <cell r="F427">
            <v>5</v>
          </cell>
          <cell r="M427">
            <v>5621.7172099999998</v>
          </cell>
          <cell r="N427">
            <v>5621.7172099999998</v>
          </cell>
          <cell r="O427">
            <v>5621.7172099999998</v>
          </cell>
          <cell r="P427">
            <v>5621.7172099999998</v>
          </cell>
          <cell r="Q427">
            <v>5621.7172099999998</v>
          </cell>
          <cell r="R427">
            <v>5588.9172099999996</v>
          </cell>
          <cell r="S427">
            <v>2488.9172100000001</v>
          </cell>
          <cell r="T427">
            <v>2488.9172100000001</v>
          </cell>
          <cell r="U427">
            <v>2488.9172100000001</v>
          </cell>
          <cell r="V427">
            <v>2488.9172100000001</v>
          </cell>
          <cell r="W427">
            <v>2488.9172100000001</v>
          </cell>
          <cell r="X427">
            <v>5908.8022099999998</v>
          </cell>
          <cell r="Y427">
            <v>5908.8022099999998</v>
          </cell>
        </row>
        <row r="428">
          <cell r="A428" t="str">
            <v>4005</v>
          </cell>
          <cell r="B428" t="str">
            <v>Varelager</v>
          </cell>
          <cell r="C428" t="str">
            <v>_x0002_</v>
          </cell>
          <cell r="D428" t="str">
            <v>_x0002_</v>
          </cell>
          <cell r="E428" t="str">
            <v>_x0002_</v>
          </cell>
          <cell r="F428">
            <v>2</v>
          </cell>
          <cell r="Y428">
            <v>0</v>
          </cell>
        </row>
        <row r="429">
          <cell r="A429" t="str">
            <v>4006</v>
          </cell>
          <cell r="B429" t="str">
            <v>Varebeholdning profiltøj</v>
          </cell>
          <cell r="C429" t="str">
            <v>_x0002_</v>
          </cell>
          <cell r="D429" t="str">
            <v>_x0002_</v>
          </cell>
          <cell r="E429" t="str">
            <v>_x0002_</v>
          </cell>
          <cell r="F429">
            <v>1</v>
          </cell>
          <cell r="X429">
            <v>40.58</v>
          </cell>
          <cell r="Y429">
            <v>40.58</v>
          </cell>
        </row>
        <row r="430">
          <cell r="A430" t="str">
            <v>4010</v>
          </cell>
          <cell r="B430" t="str">
            <v>Varebeholdning biler</v>
          </cell>
          <cell r="C430" t="str">
            <v>_x0002_</v>
          </cell>
          <cell r="D430" t="str">
            <v>_x0002_</v>
          </cell>
          <cell r="E430" t="str">
            <v>_x0002_</v>
          </cell>
          <cell r="F430">
            <v>1</v>
          </cell>
          <cell r="M430">
            <v>2173.3679999999999</v>
          </cell>
          <cell r="N430">
            <v>2173.3679999999999</v>
          </cell>
          <cell r="O430">
            <v>2173.3679999999999</v>
          </cell>
          <cell r="P430">
            <v>2173.3679999999999</v>
          </cell>
          <cell r="Q430">
            <v>2173.3679999999999</v>
          </cell>
          <cell r="R430">
            <v>2173.3679999999999</v>
          </cell>
          <cell r="S430">
            <v>2173.3679999999999</v>
          </cell>
          <cell r="T430">
            <v>2173.3679999999999</v>
          </cell>
          <cell r="U430">
            <v>2173.3679999999999</v>
          </cell>
          <cell r="V430">
            <v>2173.3679999999999</v>
          </cell>
          <cell r="W430">
            <v>2173.3679999999999</v>
          </cell>
          <cell r="X430">
            <v>0</v>
          </cell>
          <cell r="Y430">
            <v>0</v>
          </cell>
        </row>
        <row r="431">
          <cell r="A431" t="str">
            <v>4011</v>
          </cell>
          <cell r="B431" t="str">
            <v>Varebeholdning poser</v>
          </cell>
          <cell r="C431" t="str">
            <v>_x0002_</v>
          </cell>
          <cell r="D431" t="str">
            <v>_x0002_</v>
          </cell>
          <cell r="E431" t="str">
            <v>_x0002_</v>
          </cell>
          <cell r="F431">
            <v>1</v>
          </cell>
          <cell r="M431">
            <v>130.54400000000001</v>
          </cell>
          <cell r="N431">
            <v>113.032</v>
          </cell>
          <cell r="O431">
            <v>95.52</v>
          </cell>
          <cell r="P431">
            <v>80.793999999999997</v>
          </cell>
          <cell r="Q431">
            <v>56.317</v>
          </cell>
          <cell r="R431">
            <v>234.3169</v>
          </cell>
          <cell r="S431">
            <v>217.40190000000001</v>
          </cell>
          <cell r="T431">
            <v>195.75</v>
          </cell>
          <cell r="U431">
            <v>182.625</v>
          </cell>
          <cell r="V431">
            <v>166.125</v>
          </cell>
          <cell r="W431">
            <v>155.625</v>
          </cell>
          <cell r="X431">
            <v>139.3125</v>
          </cell>
          <cell r="Y431">
            <v>139.3125</v>
          </cell>
        </row>
        <row r="432">
          <cell r="A432" t="str">
            <v>4015</v>
          </cell>
          <cell r="B432" t="str">
            <v>Varelager</v>
          </cell>
          <cell r="C432">
            <v>4005</v>
          </cell>
          <cell r="D432" t="str">
            <v>_x0002_</v>
          </cell>
          <cell r="E432" t="str">
            <v>_x0002_</v>
          </cell>
          <cell r="F432">
            <v>5</v>
          </cell>
          <cell r="M432">
            <v>2303.9119999999998</v>
          </cell>
          <cell r="N432">
            <v>2286.4</v>
          </cell>
          <cell r="O432">
            <v>2268.8879999999999</v>
          </cell>
          <cell r="P432">
            <v>2254.1619999999998</v>
          </cell>
          <cell r="Q432">
            <v>2229.6849999999999</v>
          </cell>
          <cell r="R432">
            <v>2407.6849000000002</v>
          </cell>
          <cell r="S432">
            <v>2390.7698999999998</v>
          </cell>
          <cell r="T432">
            <v>2369.1179999999999</v>
          </cell>
          <cell r="U432">
            <v>2355.9929999999999</v>
          </cell>
          <cell r="V432">
            <v>2339.4929999999999</v>
          </cell>
          <cell r="W432">
            <v>2328.9929999999999</v>
          </cell>
          <cell r="X432">
            <v>179.89250000000001</v>
          </cell>
          <cell r="Y432">
            <v>179.89250000000001</v>
          </cell>
        </row>
        <row r="433">
          <cell r="A433" t="str">
            <v>5005</v>
          </cell>
          <cell r="B433" t="str">
            <v>Tilgodehavender</v>
          </cell>
          <cell r="C433" t="str">
            <v>_x0002_</v>
          </cell>
          <cell r="D433" t="str">
            <v>_x0002_</v>
          </cell>
          <cell r="E433" t="str">
            <v>_x0002_</v>
          </cell>
          <cell r="F433">
            <v>2</v>
          </cell>
          <cell r="Y433">
            <v>0</v>
          </cell>
        </row>
        <row r="434">
          <cell r="A434" t="str">
            <v>5008</v>
          </cell>
          <cell r="B434" t="str">
            <v>Mellemregning forudb. Rubrik</v>
          </cell>
          <cell r="C434" t="str">
            <v>_x0002_</v>
          </cell>
          <cell r="D434" t="str">
            <v>_x0002_</v>
          </cell>
          <cell r="E434" t="str">
            <v>_x0002_</v>
          </cell>
          <cell r="F434">
            <v>1</v>
          </cell>
          <cell r="Y434">
            <v>0</v>
          </cell>
        </row>
        <row r="435">
          <cell r="A435" t="str">
            <v>5009</v>
          </cell>
          <cell r="B435" t="str">
            <v>Systemkonto debitorer</v>
          </cell>
          <cell r="C435" t="str">
            <v>_x0002_</v>
          </cell>
          <cell r="D435" t="str">
            <v>_x0002_</v>
          </cell>
          <cell r="E435" t="str">
            <v>_x0002_</v>
          </cell>
          <cell r="F435">
            <v>1</v>
          </cell>
          <cell r="M435">
            <v>1.0000000000000001E-5</v>
          </cell>
          <cell r="N435">
            <v>1.0000000000000001E-5</v>
          </cell>
          <cell r="O435">
            <v>1.0000000000000001E-5</v>
          </cell>
          <cell r="P435">
            <v>1.0000000000000001E-5</v>
          </cell>
          <cell r="Q435">
            <v>1.0000000000000001E-5</v>
          </cell>
          <cell r="R435">
            <v>1.0000000000000001E-5</v>
          </cell>
          <cell r="S435">
            <v>1.0000000000000001E-5</v>
          </cell>
          <cell r="T435">
            <v>1.0000000000000001E-5</v>
          </cell>
          <cell r="U435">
            <v>1.0000000000000001E-5</v>
          </cell>
          <cell r="V435">
            <v>1.0000000000000001E-5</v>
          </cell>
          <cell r="W435">
            <v>1.0000000000000001E-5</v>
          </cell>
          <cell r="X435">
            <v>1.0000000000000001E-5</v>
          </cell>
          <cell r="Y435">
            <v>1.0000000000000001E-5</v>
          </cell>
        </row>
        <row r="436">
          <cell r="A436" t="str">
            <v>5010</v>
          </cell>
          <cell r="B436" t="str">
            <v>Forudb. rubrikann.</v>
          </cell>
          <cell r="C436" t="str">
            <v>_x0002_</v>
          </cell>
          <cell r="D436" t="str">
            <v>_x0002_</v>
          </cell>
          <cell r="E436" t="str">
            <v>_x0002_</v>
          </cell>
          <cell r="F436">
            <v>1</v>
          </cell>
          <cell r="M436">
            <v>-8.5098299999999991</v>
          </cell>
          <cell r="N436">
            <v>-10.13226</v>
          </cell>
          <cell r="O436">
            <v>-9.3692100000000007</v>
          </cell>
          <cell r="P436">
            <v>-7.4424599999999996</v>
          </cell>
          <cell r="Q436">
            <v>4.0560499999999999</v>
          </cell>
          <cell r="R436">
            <v>1.9129700000000001</v>
          </cell>
          <cell r="S436">
            <v>10.355740000000001</v>
          </cell>
          <cell r="T436">
            <v>22.03801</v>
          </cell>
          <cell r="U436">
            <v>27.41647</v>
          </cell>
          <cell r="V436">
            <v>45.749609999999997</v>
          </cell>
          <cell r="W436">
            <v>50.926600000000001</v>
          </cell>
          <cell r="X436">
            <v>0</v>
          </cell>
          <cell r="Y436">
            <v>0</v>
          </cell>
        </row>
        <row r="437">
          <cell r="A437" t="str">
            <v>5011</v>
          </cell>
          <cell r="B437" t="str">
            <v>Tilgodeh. GEP</v>
          </cell>
          <cell r="C437" t="str">
            <v>_x0002_</v>
          </cell>
          <cell r="D437" t="str">
            <v>_x0002_</v>
          </cell>
          <cell r="E437" t="str">
            <v>_x0002_</v>
          </cell>
          <cell r="F437">
            <v>1</v>
          </cell>
          <cell r="M437">
            <v>44.084650000000003</v>
          </cell>
          <cell r="N437">
            <v>81.695909999999998</v>
          </cell>
          <cell r="O437">
            <v>111.93608999999999</v>
          </cell>
          <cell r="P437">
            <v>177.87609</v>
          </cell>
          <cell r="Q437">
            <v>195.82608999999999</v>
          </cell>
          <cell r="R437">
            <v>203.88490999999999</v>
          </cell>
          <cell r="S437">
            <v>191.91302999999999</v>
          </cell>
          <cell r="T437">
            <v>238.14044999999999</v>
          </cell>
          <cell r="U437">
            <v>191.9169</v>
          </cell>
          <cell r="V437">
            <v>205.11189999999999</v>
          </cell>
          <cell r="W437">
            <v>229.8519</v>
          </cell>
          <cell r="X437">
            <v>89.727249999999998</v>
          </cell>
          <cell r="Y437">
            <v>89.727249999999998</v>
          </cell>
        </row>
        <row r="438">
          <cell r="A438" t="str">
            <v>5012</v>
          </cell>
          <cell r="B438" t="str">
            <v>Forudb. rubrikann. via Blå Konto</v>
          </cell>
          <cell r="C438" t="str">
            <v>_x0002_</v>
          </cell>
          <cell r="D438" t="str">
            <v>_x0002_</v>
          </cell>
          <cell r="E438" t="str">
            <v>_x0002_</v>
          </cell>
          <cell r="F438">
            <v>1</v>
          </cell>
          <cell r="O438">
            <v>-14.163779999999999</v>
          </cell>
          <cell r="P438">
            <v>-17.06025</v>
          </cell>
          <cell r="Q438">
            <v>-16.148499999999999</v>
          </cell>
          <cell r="R438">
            <v>-12.162750000000001</v>
          </cell>
          <cell r="S438">
            <v>-7.4809999999999999</v>
          </cell>
          <cell r="T438">
            <v>-12.334250000000001</v>
          </cell>
          <cell r="U438">
            <v>-25.979500000000002</v>
          </cell>
          <cell r="V438">
            <v>-21.314</v>
          </cell>
          <cell r="W438">
            <v>-24.84975</v>
          </cell>
          <cell r="X438">
            <v>0</v>
          </cell>
          <cell r="Y438">
            <v>0</v>
          </cell>
        </row>
        <row r="439">
          <cell r="A439" t="str">
            <v>5013</v>
          </cell>
          <cell r="B439" t="str">
            <v>Tilgodeh. gentageserv. vest</v>
          </cell>
          <cell r="C439" t="str">
            <v>_x0002_</v>
          </cell>
          <cell r="D439" t="str">
            <v>_x0002_</v>
          </cell>
          <cell r="E439" t="str">
            <v>_x0002_</v>
          </cell>
          <cell r="F439">
            <v>1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A440" t="str">
            <v>5014</v>
          </cell>
          <cell r="B440" t="str">
            <v>Hensættelser G/P</v>
          </cell>
          <cell r="C440" t="str">
            <v>_x0002_</v>
          </cell>
          <cell r="D440" t="str">
            <v>_x0002_</v>
          </cell>
          <cell r="E440" t="str">
            <v>_x0002_</v>
          </cell>
          <cell r="F440">
            <v>1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</row>
        <row r="441">
          <cell r="A441" t="str">
            <v>5015</v>
          </cell>
          <cell r="B441" t="str">
            <v>Tilgodeh. Plus-annoncer, øst</v>
          </cell>
          <cell r="C441" t="str">
            <v>_x0002_</v>
          </cell>
          <cell r="D441" t="str">
            <v>_x0002_</v>
          </cell>
          <cell r="E441" t="str">
            <v>_x0002_</v>
          </cell>
          <cell r="F441">
            <v>1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</row>
        <row r="442">
          <cell r="A442" t="str">
            <v>5017</v>
          </cell>
          <cell r="B442" t="str">
            <v>Tilgodeh. Plus-annoncer, vest</v>
          </cell>
          <cell r="C442" t="str">
            <v>_x0002_</v>
          </cell>
          <cell r="D442" t="str">
            <v>_x0002_</v>
          </cell>
          <cell r="E442" t="str">
            <v>_x0002_</v>
          </cell>
          <cell r="F442">
            <v>1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A443" t="str">
            <v>5018</v>
          </cell>
          <cell r="B443" t="str">
            <v>Kundetilgodehavende, Convince</v>
          </cell>
          <cell r="C443" t="str">
            <v>_x0002_</v>
          </cell>
          <cell r="D443" t="str">
            <v>_x0002_</v>
          </cell>
          <cell r="E443" t="str">
            <v>_x0002_</v>
          </cell>
          <cell r="F443">
            <v>1</v>
          </cell>
          <cell r="M443">
            <v>2870.76541</v>
          </cell>
          <cell r="N443">
            <v>2870.76541</v>
          </cell>
          <cell r="O443">
            <v>167.85001</v>
          </cell>
          <cell r="P443">
            <v>47.568759999999997</v>
          </cell>
          <cell r="Q443">
            <v>47.568759999999997</v>
          </cell>
          <cell r="R443">
            <v>47.568759999999997</v>
          </cell>
          <cell r="S443">
            <v>-2.4000000000000001E-4</v>
          </cell>
          <cell r="T443">
            <v>-2.4000000000000001E-4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</row>
        <row r="444">
          <cell r="A444" t="str">
            <v>5019</v>
          </cell>
          <cell r="B444" t="str">
            <v>Kundetilgodehavende</v>
          </cell>
          <cell r="C444" t="str">
            <v>_x0002_</v>
          </cell>
          <cell r="D444" t="str">
            <v>_x0002_</v>
          </cell>
          <cell r="E444" t="str">
            <v>_x0002_</v>
          </cell>
          <cell r="F444">
            <v>1</v>
          </cell>
          <cell r="M444">
            <v>10749.15343</v>
          </cell>
          <cell r="N444">
            <v>10609.64255</v>
          </cell>
          <cell r="O444">
            <v>10232.24649</v>
          </cell>
          <cell r="P444">
            <v>11132.653200000001</v>
          </cell>
          <cell r="Q444">
            <v>13559.089760000001</v>
          </cell>
          <cell r="R444">
            <v>11639.6309</v>
          </cell>
          <cell r="S444">
            <v>11467.000609999999</v>
          </cell>
          <cell r="T444">
            <v>12563.26217</v>
          </cell>
          <cell r="U444">
            <v>11653.733560000001</v>
          </cell>
          <cell r="V444">
            <v>12722.123970000001</v>
          </cell>
          <cell r="W444">
            <v>12050.699860000001</v>
          </cell>
          <cell r="X444">
            <v>12840.84324</v>
          </cell>
          <cell r="Y444">
            <v>12840.84324</v>
          </cell>
        </row>
        <row r="445">
          <cell r="A445" t="str">
            <v>5020</v>
          </cell>
          <cell r="B445" t="str">
            <v>Kundetilgodehavende Bil &amp; Båd</v>
          </cell>
          <cell r="C445" t="str">
            <v>_x0002_</v>
          </cell>
          <cell r="D445" t="str">
            <v>_x0002_</v>
          </cell>
          <cell r="E445" t="str">
            <v>_x0002_</v>
          </cell>
          <cell r="F445">
            <v>1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</row>
        <row r="446">
          <cell r="A446" t="str">
            <v>5059</v>
          </cell>
          <cell r="B446" t="str">
            <v>Hens. tab på debitorer primo</v>
          </cell>
          <cell r="C446" t="str">
            <v>_x0002_</v>
          </cell>
          <cell r="D446" t="str">
            <v>_x0002_</v>
          </cell>
          <cell r="E446" t="str">
            <v>_x0002_</v>
          </cell>
          <cell r="F446">
            <v>1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A447" t="str">
            <v>5065</v>
          </cell>
          <cell r="B447" t="str">
            <v>Hensat tab på debitorer ultimo</v>
          </cell>
          <cell r="C447" t="str">
            <v>_x0002_</v>
          </cell>
          <cell r="D447" t="str">
            <v>_x0002_</v>
          </cell>
          <cell r="E447" t="str">
            <v>_x0002_</v>
          </cell>
          <cell r="F447">
            <v>1</v>
          </cell>
          <cell r="M447">
            <v>-61.855119999999999</v>
          </cell>
          <cell r="N447">
            <v>-61.855119999999999</v>
          </cell>
          <cell r="O447">
            <v>-61.855119999999999</v>
          </cell>
          <cell r="P447">
            <v>-61.855119999999999</v>
          </cell>
          <cell r="Q447">
            <v>-61.855119999999999</v>
          </cell>
          <cell r="R447">
            <v>-61.855119999999999</v>
          </cell>
          <cell r="S447">
            <v>-61.855119999999999</v>
          </cell>
          <cell r="T447">
            <v>-61.855119999999999</v>
          </cell>
          <cell r="U447">
            <v>-61.855119999999999</v>
          </cell>
          <cell r="V447">
            <v>-61.855119999999999</v>
          </cell>
          <cell r="W447">
            <v>-61.855119999999999</v>
          </cell>
          <cell r="X447">
            <v>-214.24922000000001</v>
          </cell>
          <cell r="Y447">
            <v>-214.24922000000001</v>
          </cell>
        </row>
        <row r="448">
          <cell r="A448" t="str">
            <v>5110</v>
          </cell>
          <cell r="B448" t="str">
            <v>Tilgodehavende DANAKOM</v>
          </cell>
          <cell r="C448" t="str">
            <v>_x0002_</v>
          </cell>
          <cell r="D448" t="str">
            <v>_x0002_</v>
          </cell>
          <cell r="E448" t="str">
            <v>_x0002_</v>
          </cell>
          <cell r="F448">
            <v>1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</row>
        <row r="449">
          <cell r="A449" t="str">
            <v>5119</v>
          </cell>
          <cell r="B449" t="str">
            <v>Hensæt. tab Main Group  m.fl.</v>
          </cell>
          <cell r="C449" t="str">
            <v>_x0002_</v>
          </cell>
          <cell r="D449" t="str">
            <v>_x0002_</v>
          </cell>
          <cell r="E449" t="str">
            <v>_x0002_</v>
          </cell>
          <cell r="F449">
            <v>1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</row>
        <row r="450">
          <cell r="A450" t="str">
            <v>5120</v>
          </cell>
          <cell r="B450" t="str">
            <v>Tilgodeh. B&amp;B A/S løbende</v>
          </cell>
          <cell r="C450" t="str">
            <v>_x0002_</v>
          </cell>
          <cell r="D450" t="str">
            <v>_x0002_</v>
          </cell>
          <cell r="E450" t="str">
            <v>_x0002_</v>
          </cell>
          <cell r="F450">
            <v>1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</row>
        <row r="451">
          <cell r="A451" t="str">
            <v>5121</v>
          </cell>
          <cell r="B451" t="str">
            <v>_x0002_</v>
          </cell>
          <cell r="C451" t="str">
            <v>_x0002_</v>
          </cell>
          <cell r="D451" t="str">
            <v>_x0002_</v>
          </cell>
          <cell r="E451" t="str">
            <v>_x0002_</v>
          </cell>
          <cell r="F451">
            <v>1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</row>
        <row r="452">
          <cell r="A452" t="str">
            <v>5122</v>
          </cell>
          <cell r="B452" t="str">
            <v>Mellemregn. B&amp;B, biler</v>
          </cell>
          <cell r="C452" t="str">
            <v>_x0002_</v>
          </cell>
          <cell r="D452" t="str">
            <v>_x0002_</v>
          </cell>
          <cell r="E452" t="str">
            <v>_x0002_</v>
          </cell>
          <cell r="F452">
            <v>1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</row>
        <row r="453">
          <cell r="A453" t="str">
            <v>5125</v>
          </cell>
          <cell r="B453" t="str">
            <v>Tilgodeh.B&amp;B A/S anlægsakt mm.</v>
          </cell>
          <cell r="C453" t="str">
            <v>_x0002_</v>
          </cell>
          <cell r="D453" t="str">
            <v>_x0002_</v>
          </cell>
          <cell r="E453" t="str">
            <v>_x0002_</v>
          </cell>
          <cell r="F453">
            <v>1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</row>
        <row r="454">
          <cell r="A454" t="str">
            <v>5127</v>
          </cell>
          <cell r="B454" t="str">
            <v>Mellemregn. Saulius/Audrius</v>
          </cell>
          <cell r="C454" t="str">
            <v>_x0002_</v>
          </cell>
          <cell r="D454" t="str">
            <v>_x0002_</v>
          </cell>
          <cell r="E454" t="str">
            <v>_x0002_</v>
          </cell>
          <cell r="F454">
            <v>1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</row>
        <row r="455">
          <cell r="A455" t="str">
            <v>5128</v>
          </cell>
          <cell r="B455" t="str">
            <v>Mellemregn. Main Media</v>
          </cell>
          <cell r="C455" t="str">
            <v>_x0002_</v>
          </cell>
          <cell r="D455" t="str">
            <v>_x0002_</v>
          </cell>
          <cell r="E455" t="str">
            <v>_x0002_</v>
          </cell>
          <cell r="F455">
            <v>1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</row>
        <row r="456">
          <cell r="A456" t="str">
            <v>5129</v>
          </cell>
          <cell r="B456" t="str">
            <v>Mellemregn. Main Group</v>
          </cell>
          <cell r="C456" t="str">
            <v>_x0002_</v>
          </cell>
          <cell r="D456" t="str">
            <v>_x0002_</v>
          </cell>
          <cell r="E456" t="str">
            <v>_x0002_</v>
          </cell>
          <cell r="F456">
            <v>1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</row>
        <row r="457">
          <cell r="A457" t="str">
            <v>5130</v>
          </cell>
          <cell r="B457" t="str">
            <v>Mellemregn. DBA Sport ApS</v>
          </cell>
          <cell r="C457" t="str">
            <v>_x0002_</v>
          </cell>
          <cell r="D457" t="str">
            <v>_x0002_</v>
          </cell>
          <cell r="E457" t="str">
            <v>_x0002_</v>
          </cell>
          <cell r="F457">
            <v>1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</row>
        <row r="458">
          <cell r="A458" t="str">
            <v>5131</v>
          </cell>
          <cell r="B458" t="str">
            <v>Mellemregn. Trade 2 Trade</v>
          </cell>
          <cell r="C458" t="str">
            <v>_x0002_</v>
          </cell>
          <cell r="D458" t="str">
            <v>_x0002_</v>
          </cell>
          <cell r="E458" t="str">
            <v>_x0002_</v>
          </cell>
          <cell r="F458">
            <v>1</v>
          </cell>
          <cell r="M458">
            <v>2354.5055400000001</v>
          </cell>
          <cell r="N458">
            <v>2354.5055400000001</v>
          </cell>
          <cell r="O458">
            <v>2354.5055400000001</v>
          </cell>
          <cell r="P458">
            <v>2354.5055400000001</v>
          </cell>
          <cell r="Q458">
            <v>2354.5055400000001</v>
          </cell>
          <cell r="R458">
            <v>2354.5055400000001</v>
          </cell>
          <cell r="S458">
            <v>2354.5055400000001</v>
          </cell>
          <cell r="T458">
            <v>2354.5055400000001</v>
          </cell>
          <cell r="U458">
            <v>2354.5055400000001</v>
          </cell>
          <cell r="V458">
            <v>2354.5055400000001</v>
          </cell>
          <cell r="W458">
            <v>2354.5055400000001</v>
          </cell>
          <cell r="X458">
            <v>2284.3405400000001</v>
          </cell>
          <cell r="Y458">
            <v>2284.3405400000001</v>
          </cell>
        </row>
        <row r="459">
          <cell r="A459" t="str">
            <v>5132</v>
          </cell>
          <cell r="B459" t="str">
            <v>Mellemregn. Convince (gl. selsk.)</v>
          </cell>
          <cell r="C459" t="str">
            <v>_x0002_</v>
          </cell>
          <cell r="D459" t="str">
            <v>_x0002_</v>
          </cell>
          <cell r="E459" t="str">
            <v>_x0002_</v>
          </cell>
          <cell r="F459">
            <v>1</v>
          </cell>
          <cell r="M459">
            <v>137.518</v>
          </cell>
          <cell r="N459">
            <v>137.518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</row>
        <row r="460">
          <cell r="A460" t="str">
            <v>5133</v>
          </cell>
          <cell r="B460" t="str">
            <v>Trade 2 Trade vedr. kto. 5131</v>
          </cell>
          <cell r="C460" t="str">
            <v>_x0002_</v>
          </cell>
          <cell r="D460" t="str">
            <v>_x0002_</v>
          </cell>
          <cell r="E460" t="str">
            <v>_x0002_</v>
          </cell>
          <cell r="F460">
            <v>1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</row>
        <row r="461">
          <cell r="A461" t="str">
            <v>5135</v>
          </cell>
          <cell r="B461" t="str">
            <v>Mellemregn. Invest.selsk.30/9.97 A/S</v>
          </cell>
          <cell r="C461" t="str">
            <v>_x0002_</v>
          </cell>
          <cell r="D461" t="str">
            <v>_x0002_</v>
          </cell>
          <cell r="E461" t="str">
            <v>_x0002_</v>
          </cell>
          <cell r="F461">
            <v>1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</row>
        <row r="462">
          <cell r="A462" t="str">
            <v>5138</v>
          </cell>
          <cell r="B462" t="str">
            <v>Mellemregn. Go More ApS</v>
          </cell>
          <cell r="C462" t="str">
            <v>_x0002_</v>
          </cell>
          <cell r="D462" t="str">
            <v>_x0002_</v>
          </cell>
          <cell r="E462" t="str">
            <v>_x0002_</v>
          </cell>
          <cell r="F462">
            <v>1</v>
          </cell>
          <cell r="Y462">
            <v>0</v>
          </cell>
        </row>
        <row r="463">
          <cell r="A463" t="str">
            <v>5139</v>
          </cell>
          <cell r="B463" t="str">
            <v>Mellemregn. Ebeltoft Zoo</v>
          </cell>
          <cell r="C463" t="str">
            <v>_x0002_</v>
          </cell>
          <cell r="D463" t="str">
            <v>_x0002_</v>
          </cell>
          <cell r="E463" t="str">
            <v>_x0002_</v>
          </cell>
          <cell r="F463">
            <v>1</v>
          </cell>
          <cell r="Y463">
            <v>0</v>
          </cell>
        </row>
        <row r="464">
          <cell r="A464" t="str">
            <v>5140</v>
          </cell>
          <cell r="B464" t="str">
            <v xml:space="preserve">Mellemregn. Bådmagasinet - Bil &amp; Båd </v>
          </cell>
          <cell r="C464" t="str">
            <v>_x0002_</v>
          </cell>
          <cell r="D464" t="str">
            <v>_x0002_</v>
          </cell>
          <cell r="E464" t="str">
            <v>_x0002_</v>
          </cell>
          <cell r="F464">
            <v>1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</row>
        <row r="465">
          <cell r="A465" t="str">
            <v>5141</v>
          </cell>
          <cell r="B465" t="str">
            <v>Mellemregn. BM firmalån</v>
          </cell>
          <cell r="C465" t="str">
            <v>_x0002_</v>
          </cell>
          <cell r="D465" t="str">
            <v>_x0002_</v>
          </cell>
          <cell r="E465" t="str">
            <v>_x0002_</v>
          </cell>
          <cell r="F465">
            <v>1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</row>
        <row r="466">
          <cell r="A466" t="str">
            <v>5142</v>
          </cell>
          <cell r="B466" t="str">
            <v>Mellemregn. DBA/Fleggaard Racing</v>
          </cell>
          <cell r="C466" t="str">
            <v>_x0002_</v>
          </cell>
          <cell r="D466" t="str">
            <v>_x0002_</v>
          </cell>
          <cell r="E466" t="str">
            <v>_x0002_</v>
          </cell>
          <cell r="F466">
            <v>1</v>
          </cell>
          <cell r="Y466">
            <v>0</v>
          </cell>
        </row>
        <row r="467">
          <cell r="A467" t="str">
            <v>5145</v>
          </cell>
          <cell r="B467" t="str">
            <v>Mellemregn. Anholt Kro</v>
          </cell>
          <cell r="C467" t="str">
            <v>_x0002_</v>
          </cell>
          <cell r="D467" t="str">
            <v>_x0002_</v>
          </cell>
          <cell r="E467" t="str">
            <v>_x0002_</v>
          </cell>
          <cell r="F467">
            <v>1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</row>
        <row r="468">
          <cell r="A468" t="str">
            <v>5148</v>
          </cell>
          <cell r="B468" t="str">
            <v>Mellemregn. Convince A/S</v>
          </cell>
          <cell r="C468" t="str">
            <v>_x0002_</v>
          </cell>
          <cell r="D468" t="str">
            <v>_x0002_</v>
          </cell>
          <cell r="E468" t="str">
            <v>_x0002_</v>
          </cell>
          <cell r="F468">
            <v>1</v>
          </cell>
          <cell r="M468">
            <v>0.85680000000000001</v>
          </cell>
          <cell r="N468">
            <v>0.85680000000000001</v>
          </cell>
          <cell r="O468">
            <v>17.042999999999999</v>
          </cell>
          <cell r="P468">
            <v>17.759</v>
          </cell>
          <cell r="Q468">
            <v>17.759</v>
          </cell>
          <cell r="R468">
            <v>17.042999999999999</v>
          </cell>
          <cell r="S468">
            <v>0</v>
          </cell>
          <cell r="T468">
            <v>0</v>
          </cell>
          <cell r="U468">
            <v>0</v>
          </cell>
          <cell r="V468">
            <v>6.6684000000000001</v>
          </cell>
          <cell r="W468">
            <v>0.4536</v>
          </cell>
          <cell r="X468">
            <v>0</v>
          </cell>
          <cell r="Y468">
            <v>0</v>
          </cell>
        </row>
        <row r="469">
          <cell r="A469" t="str">
            <v>5149</v>
          </cell>
          <cell r="B469" t="str">
            <v>Mellemregn. Ree Marine</v>
          </cell>
          <cell r="C469" t="str">
            <v>_x0002_</v>
          </cell>
          <cell r="D469" t="str">
            <v>_x0002_</v>
          </cell>
          <cell r="E469" t="str">
            <v>_x0002_</v>
          </cell>
          <cell r="F469">
            <v>1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</row>
        <row r="470">
          <cell r="A470" t="str">
            <v>5150</v>
          </cell>
          <cell r="B470" t="str">
            <v>Mellemregn. Avistrykkeriet I/S</v>
          </cell>
          <cell r="C470" t="str">
            <v>_x0002_</v>
          </cell>
          <cell r="D470" t="str">
            <v>_x0002_</v>
          </cell>
          <cell r="E470" t="str">
            <v>_x0002_</v>
          </cell>
          <cell r="F470">
            <v>1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</row>
        <row r="471">
          <cell r="A471" t="str">
            <v>5151</v>
          </cell>
          <cell r="B471" t="str">
            <v>Mellemregn. Bådmagasinet</v>
          </cell>
          <cell r="C471" t="str">
            <v>_x0002_</v>
          </cell>
          <cell r="D471" t="str">
            <v>_x0002_</v>
          </cell>
          <cell r="E471" t="str">
            <v>_x0002_</v>
          </cell>
          <cell r="F471">
            <v>1</v>
          </cell>
          <cell r="M471">
            <v>2.8298299999999998</v>
          </cell>
          <cell r="N471">
            <v>22.844950000000001</v>
          </cell>
          <cell r="O471">
            <v>0.60419999999999996</v>
          </cell>
          <cell r="P471">
            <v>1.0682</v>
          </cell>
          <cell r="Q471">
            <v>6.3452000000000002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4.8468400000000003</v>
          </cell>
          <cell r="W471">
            <v>0</v>
          </cell>
          <cell r="X471">
            <v>0</v>
          </cell>
          <cell r="Y471">
            <v>0</v>
          </cell>
        </row>
        <row r="472">
          <cell r="A472" t="str">
            <v>5152</v>
          </cell>
          <cell r="B472" t="str">
            <v>Mellemregn. Holding ApS</v>
          </cell>
          <cell r="C472" t="str">
            <v>_x0002_</v>
          </cell>
          <cell r="D472" t="str">
            <v>_x0002_</v>
          </cell>
          <cell r="E472" t="str">
            <v>_x0002_</v>
          </cell>
          <cell r="F472">
            <v>1</v>
          </cell>
          <cell r="M472">
            <v>50991.253349999999</v>
          </cell>
          <cell r="N472">
            <v>50991.253349999999</v>
          </cell>
          <cell r="O472">
            <v>53591.253349999999</v>
          </cell>
          <cell r="P472">
            <v>51591.253349999999</v>
          </cell>
          <cell r="Q472">
            <v>52273.528350000001</v>
          </cell>
          <cell r="R472">
            <v>52798.23216</v>
          </cell>
          <cell r="S472">
            <v>52798.23216</v>
          </cell>
          <cell r="T472">
            <v>52820.360370000002</v>
          </cell>
          <cell r="U472">
            <v>52820.360370000002</v>
          </cell>
          <cell r="V472">
            <v>53770.360370000002</v>
          </cell>
          <cell r="W472">
            <v>54570.360370000002</v>
          </cell>
          <cell r="X472">
            <v>58032.547749999998</v>
          </cell>
          <cell r="Y472">
            <v>58032.547749999998</v>
          </cell>
        </row>
        <row r="473">
          <cell r="A473" t="str">
            <v>5153</v>
          </cell>
          <cell r="B473" t="str">
            <v>Mellemregn. Holding, moms</v>
          </cell>
          <cell r="C473" t="str">
            <v>_x0002_</v>
          </cell>
          <cell r="D473" t="str">
            <v>_x0002_</v>
          </cell>
          <cell r="E473" t="str">
            <v>_x0002_</v>
          </cell>
          <cell r="F473">
            <v>1</v>
          </cell>
          <cell r="Y473">
            <v>0</v>
          </cell>
        </row>
        <row r="474">
          <cell r="A474" t="str">
            <v>5154</v>
          </cell>
          <cell r="B474" t="str">
            <v>Mellemregn. Jason Watt 1999</v>
          </cell>
          <cell r="C474" t="str">
            <v>_x0002_</v>
          </cell>
          <cell r="D474" t="str">
            <v>_x0002_</v>
          </cell>
          <cell r="E474" t="str">
            <v>_x0002_</v>
          </cell>
          <cell r="F474">
            <v>1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</row>
        <row r="475">
          <cell r="A475" t="str">
            <v>5155</v>
          </cell>
          <cell r="B475" t="str">
            <v>Mellemregn. Jason Watt 98 og tidligere</v>
          </cell>
          <cell r="C475" t="str">
            <v>_x0002_</v>
          </cell>
          <cell r="D475" t="str">
            <v>_x0002_</v>
          </cell>
          <cell r="E475" t="str">
            <v>_x0002_</v>
          </cell>
          <cell r="F475">
            <v>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</row>
        <row r="476">
          <cell r="A476" t="str">
            <v>5156</v>
          </cell>
          <cell r="B476" t="str">
            <v>Mellemregn. WILCHRIOLI</v>
          </cell>
          <cell r="C476" t="str">
            <v>_x0002_</v>
          </cell>
          <cell r="D476" t="str">
            <v>_x0002_</v>
          </cell>
          <cell r="E476" t="str">
            <v>_x0002_</v>
          </cell>
          <cell r="F476">
            <v>1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</row>
        <row r="477">
          <cell r="A477" t="str">
            <v>5157</v>
          </cell>
          <cell r="B477" t="str">
            <v>Lån, Wilchrioli</v>
          </cell>
          <cell r="C477" t="str">
            <v>_x0002_</v>
          </cell>
          <cell r="D477" t="str">
            <v>_x0002_</v>
          </cell>
          <cell r="E477" t="str">
            <v>_x0002_</v>
          </cell>
          <cell r="F477">
            <v>1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</row>
        <row r="478">
          <cell r="A478" t="str">
            <v>5158</v>
          </cell>
          <cell r="B478" t="str">
            <v>Mellemregn. Den Blå Kredit</v>
          </cell>
          <cell r="C478" t="str">
            <v>_x0002_</v>
          </cell>
          <cell r="D478" t="str">
            <v>_x0002_</v>
          </cell>
          <cell r="E478" t="str">
            <v>_x0002_</v>
          </cell>
          <cell r="F478">
            <v>1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A479" t="str">
            <v>5159</v>
          </cell>
          <cell r="B479" t="str">
            <v>Mellemregn. Aqua Wall</v>
          </cell>
          <cell r="C479" t="str">
            <v>_x0002_</v>
          </cell>
          <cell r="D479" t="str">
            <v>_x0002_</v>
          </cell>
          <cell r="E479" t="str">
            <v>_x0002_</v>
          </cell>
          <cell r="F479">
            <v>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</row>
        <row r="480">
          <cell r="A480" t="str">
            <v>5160</v>
          </cell>
          <cell r="B480" t="str">
            <v>Mellemregn. Medico Tech</v>
          </cell>
          <cell r="C480" t="str">
            <v>_x0002_</v>
          </cell>
          <cell r="D480" t="str">
            <v>_x0002_</v>
          </cell>
          <cell r="E480" t="str">
            <v>_x0002_</v>
          </cell>
          <cell r="F480">
            <v>1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</row>
        <row r="481">
          <cell r="A481" t="str">
            <v>5161</v>
          </cell>
          <cell r="B481" t="str">
            <v>Tilgodehav. U534 - Stig</v>
          </cell>
          <cell r="C481" t="str">
            <v>_x0002_</v>
          </cell>
          <cell r="D481" t="str">
            <v>_x0002_</v>
          </cell>
          <cell r="E481" t="str">
            <v>_x0002_</v>
          </cell>
          <cell r="F481">
            <v>1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</row>
        <row r="482">
          <cell r="A482" t="str">
            <v>5162</v>
          </cell>
          <cell r="B482" t="str">
            <v>Mellemregning O. R. Media</v>
          </cell>
          <cell r="C482" t="str">
            <v>_x0002_</v>
          </cell>
          <cell r="D482" t="str">
            <v>_x0002_</v>
          </cell>
          <cell r="E482" t="str">
            <v>_x0002_</v>
          </cell>
          <cell r="F482">
            <v>1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</row>
        <row r="483">
          <cell r="A483" t="str">
            <v>5163</v>
          </cell>
          <cell r="B483" t="str">
            <v>Ternen</v>
          </cell>
          <cell r="C483" t="str">
            <v>_x0002_</v>
          </cell>
          <cell r="D483" t="str">
            <v>_x0002_</v>
          </cell>
          <cell r="E483" t="str">
            <v>_x0002_</v>
          </cell>
          <cell r="F483">
            <v>1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</row>
        <row r="484">
          <cell r="A484" t="str">
            <v>5164</v>
          </cell>
          <cell r="B484" t="str">
            <v>Gitano</v>
          </cell>
          <cell r="C484" t="str">
            <v>_x0002_</v>
          </cell>
          <cell r="D484" t="str">
            <v>_x0002_</v>
          </cell>
          <cell r="E484" t="str">
            <v>_x0002_</v>
          </cell>
          <cell r="F484">
            <v>1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</row>
        <row r="485">
          <cell r="A485" t="str">
            <v>5165</v>
          </cell>
          <cell r="B485" t="str">
            <v>Mellemregn. Convince debitorer</v>
          </cell>
          <cell r="C485" t="str">
            <v>_x0002_</v>
          </cell>
          <cell r="D485" t="str">
            <v>_x0002_</v>
          </cell>
          <cell r="E485" t="str">
            <v>_x0002_</v>
          </cell>
          <cell r="F485">
            <v>1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</row>
        <row r="486">
          <cell r="A486" t="str">
            <v>5166</v>
          </cell>
          <cell r="B486" t="str">
            <v>Mellemregn. Englandsvej 395</v>
          </cell>
          <cell r="C486" t="str">
            <v>_x0002_</v>
          </cell>
          <cell r="D486" t="str">
            <v>_x0002_</v>
          </cell>
          <cell r="E486" t="str">
            <v>_x0002_</v>
          </cell>
          <cell r="F486">
            <v>1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A487" t="str">
            <v>5167</v>
          </cell>
          <cell r="B487" t="str">
            <v>Mellemregn. PhonoFile</v>
          </cell>
          <cell r="C487" t="str">
            <v>_x0002_</v>
          </cell>
          <cell r="D487" t="str">
            <v>_x0002_</v>
          </cell>
          <cell r="E487" t="str">
            <v>_x0002_</v>
          </cell>
          <cell r="F487">
            <v>1</v>
          </cell>
          <cell r="Y487">
            <v>0</v>
          </cell>
        </row>
        <row r="488">
          <cell r="A488" t="str">
            <v>5170</v>
          </cell>
          <cell r="B488" t="str">
            <v>Tilgodeh.Medie Scan</v>
          </cell>
          <cell r="C488" t="str">
            <v>_x0002_</v>
          </cell>
          <cell r="D488" t="str">
            <v>_x0002_</v>
          </cell>
          <cell r="E488" t="str">
            <v>_x0002_</v>
          </cell>
          <cell r="F488">
            <v>1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</row>
        <row r="489">
          <cell r="A489" t="str">
            <v>5191</v>
          </cell>
          <cell r="B489" t="str">
            <v>Tilgodehav. Farmen</v>
          </cell>
          <cell r="C489" t="str">
            <v>_x0002_</v>
          </cell>
          <cell r="D489" t="str">
            <v>_x0002_</v>
          </cell>
          <cell r="E489" t="str">
            <v>_x0002_</v>
          </cell>
          <cell r="F489">
            <v>1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</row>
        <row r="490">
          <cell r="A490" t="str">
            <v>5192</v>
          </cell>
          <cell r="B490" t="str">
            <v>iSport, Paul Jackson</v>
          </cell>
          <cell r="C490" t="str">
            <v>_x0002_</v>
          </cell>
          <cell r="D490" t="str">
            <v>_x0002_</v>
          </cell>
          <cell r="E490" t="str">
            <v>_x0002_</v>
          </cell>
          <cell r="F490">
            <v>1</v>
          </cell>
          <cell r="Y490">
            <v>0</v>
          </cell>
        </row>
        <row r="491">
          <cell r="A491" t="str">
            <v>5209</v>
          </cell>
          <cell r="B491" t="str">
            <v>Aconto løn</v>
          </cell>
          <cell r="C491" t="str">
            <v>_x0002_</v>
          </cell>
          <cell r="D491" t="str">
            <v>_x0002_</v>
          </cell>
          <cell r="E491" t="str">
            <v>_x0002_</v>
          </cell>
          <cell r="F491">
            <v>1</v>
          </cell>
          <cell r="M491">
            <v>47.259149999999998</v>
          </cell>
          <cell r="N491">
            <v>21.72195</v>
          </cell>
          <cell r="O491">
            <v>22.042639999999999</v>
          </cell>
          <cell r="P491">
            <v>28.313510000000001</v>
          </cell>
          <cell r="Q491">
            <v>24.79027</v>
          </cell>
          <cell r="R491">
            <v>28.872869999999999</v>
          </cell>
          <cell r="S491">
            <v>31.967490000000002</v>
          </cell>
          <cell r="T491">
            <v>16.664249999999999</v>
          </cell>
          <cell r="U491">
            <v>18.48244</v>
          </cell>
          <cell r="V491">
            <v>31.664539999999999</v>
          </cell>
          <cell r="W491">
            <v>33.041910000000001</v>
          </cell>
          <cell r="X491">
            <v>27.43318</v>
          </cell>
          <cell r="Y491">
            <v>27.43318</v>
          </cell>
        </row>
        <row r="492">
          <cell r="A492" t="str">
            <v>5210</v>
          </cell>
          <cell r="B492" t="str">
            <v>Convince aconto løn</v>
          </cell>
          <cell r="C492" t="str">
            <v>_x0002_</v>
          </cell>
          <cell r="D492" t="str">
            <v>_x0002_</v>
          </cell>
          <cell r="E492" t="str">
            <v>_x0002_</v>
          </cell>
          <cell r="F492">
            <v>1</v>
          </cell>
          <cell r="M492">
            <v>3.3352499999999998</v>
          </cell>
          <cell r="N492">
            <v>3.3352499999999998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</row>
        <row r="493">
          <cell r="A493" t="str">
            <v>5215</v>
          </cell>
          <cell r="B493" t="str">
            <v>Videre Fakturering</v>
          </cell>
          <cell r="C493" t="str">
            <v>_x0002_</v>
          </cell>
          <cell r="D493" t="str">
            <v>_x0002_</v>
          </cell>
          <cell r="E493" t="str">
            <v>_x0002_</v>
          </cell>
          <cell r="F493">
            <v>1</v>
          </cell>
          <cell r="M493">
            <v>3.44448</v>
          </cell>
          <cell r="N493">
            <v>3.44448</v>
          </cell>
          <cell r="O493">
            <v>1.44448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8.7997800000000002</v>
          </cell>
          <cell r="U493">
            <v>0</v>
          </cell>
          <cell r="V493">
            <v>0</v>
          </cell>
          <cell r="W493">
            <v>0.03</v>
          </cell>
          <cell r="X493">
            <v>0</v>
          </cell>
          <cell r="Y493">
            <v>0</v>
          </cell>
        </row>
        <row r="494">
          <cell r="A494" t="str">
            <v>5218</v>
          </cell>
          <cell r="B494" t="str">
            <v>Lån, Cappel A/S</v>
          </cell>
          <cell r="C494" t="str">
            <v>_x0002_</v>
          </cell>
          <cell r="D494" t="str">
            <v>_x0002_</v>
          </cell>
          <cell r="E494" t="str">
            <v>_x0002_</v>
          </cell>
          <cell r="F494">
            <v>1</v>
          </cell>
          <cell r="M494">
            <v>242.99525</v>
          </cell>
          <cell r="N494">
            <v>248.14525</v>
          </cell>
          <cell r="O494">
            <v>248.14525</v>
          </cell>
          <cell r="P494">
            <v>248.14525</v>
          </cell>
          <cell r="Q494">
            <v>248.14525</v>
          </cell>
          <cell r="R494">
            <v>248.14525</v>
          </cell>
          <cell r="S494">
            <v>248.14525</v>
          </cell>
          <cell r="T494">
            <v>248.14525</v>
          </cell>
          <cell r="U494">
            <v>248.14525</v>
          </cell>
          <cell r="V494">
            <v>248.14525</v>
          </cell>
          <cell r="W494">
            <v>258.20247000000001</v>
          </cell>
          <cell r="X494">
            <v>168.70424</v>
          </cell>
          <cell r="Y494">
            <v>168.70424</v>
          </cell>
        </row>
        <row r="495">
          <cell r="A495" t="str">
            <v>5220</v>
          </cell>
          <cell r="B495" t="str">
            <v>Lån, Henrik Nymark</v>
          </cell>
          <cell r="C495" t="str">
            <v>_x0002_</v>
          </cell>
          <cell r="D495" t="str">
            <v>_x0002_</v>
          </cell>
          <cell r="E495" t="str">
            <v>_x0002_</v>
          </cell>
          <cell r="F495">
            <v>1</v>
          </cell>
          <cell r="M495">
            <v>321.55290000000002</v>
          </cell>
          <cell r="N495">
            <v>314.55290000000002</v>
          </cell>
          <cell r="O495">
            <v>307.55290000000002</v>
          </cell>
          <cell r="P495">
            <v>300.55290000000002</v>
          </cell>
          <cell r="Q495">
            <v>293.55290000000002</v>
          </cell>
          <cell r="R495">
            <v>286.55290000000002</v>
          </cell>
          <cell r="S495">
            <v>279.55290000000002</v>
          </cell>
          <cell r="T495">
            <v>272.55290000000002</v>
          </cell>
          <cell r="U495">
            <v>265.55290000000002</v>
          </cell>
          <cell r="V495">
            <v>258.55290000000002</v>
          </cell>
          <cell r="W495">
            <v>251.55289999999999</v>
          </cell>
          <cell r="X495">
            <v>263.53964999999999</v>
          </cell>
          <cell r="Y495">
            <v>263.53964999999999</v>
          </cell>
        </row>
        <row r="496">
          <cell r="A496" t="str">
            <v>5221</v>
          </cell>
          <cell r="B496" t="str">
            <v>Tilgodehavende Henrik Nymark</v>
          </cell>
          <cell r="C496" t="str">
            <v>_x0002_</v>
          </cell>
          <cell r="D496" t="str">
            <v>_x0002_</v>
          </cell>
          <cell r="E496" t="str">
            <v>_x0002_</v>
          </cell>
          <cell r="F496">
            <v>1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</row>
        <row r="497">
          <cell r="A497" t="str">
            <v>5222</v>
          </cell>
          <cell r="B497" t="str">
            <v>Lån, Mogens Vilhelmsen</v>
          </cell>
          <cell r="C497" t="str">
            <v>_x0002_</v>
          </cell>
          <cell r="D497" t="str">
            <v>_x0002_</v>
          </cell>
          <cell r="E497" t="str">
            <v>_x0002_</v>
          </cell>
          <cell r="F497">
            <v>1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</row>
        <row r="498">
          <cell r="A498" t="str">
            <v>5223</v>
          </cell>
          <cell r="B498" t="str">
            <v>Lån, Bo Nielsen</v>
          </cell>
          <cell r="C498" t="str">
            <v>_x0002_</v>
          </cell>
          <cell r="D498" t="str">
            <v>_x0002_</v>
          </cell>
          <cell r="E498" t="str">
            <v>_x0002_</v>
          </cell>
          <cell r="F498">
            <v>1</v>
          </cell>
          <cell r="Y498">
            <v>0</v>
          </cell>
        </row>
        <row r="499">
          <cell r="A499" t="str">
            <v>5224</v>
          </cell>
          <cell r="B499" t="str">
            <v>Lån, Gitte Peters</v>
          </cell>
          <cell r="C499" t="str">
            <v>_x0002_</v>
          </cell>
          <cell r="D499" t="str">
            <v>_x0002_</v>
          </cell>
          <cell r="E499" t="str">
            <v>_x0002_</v>
          </cell>
          <cell r="F499">
            <v>1</v>
          </cell>
          <cell r="Y499">
            <v>0</v>
          </cell>
        </row>
        <row r="500">
          <cell r="A500" t="str">
            <v>5228</v>
          </cell>
          <cell r="B500" t="str">
            <v>Convince andre tilgodehavender</v>
          </cell>
          <cell r="C500" t="str">
            <v>_x0002_</v>
          </cell>
          <cell r="D500" t="str">
            <v>_x0002_</v>
          </cell>
          <cell r="E500" t="str">
            <v>_x0002_</v>
          </cell>
          <cell r="F500">
            <v>1</v>
          </cell>
          <cell r="M500">
            <v>1057.5268000000001</v>
          </cell>
          <cell r="N500">
            <v>1057.5268000000001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</row>
        <row r="501">
          <cell r="A501" t="str">
            <v>5229</v>
          </cell>
          <cell r="B501" t="str">
            <v>Andre tilgodehavender</v>
          </cell>
          <cell r="C501" t="str">
            <v>_x0002_</v>
          </cell>
          <cell r="D501" t="str">
            <v>_x0002_</v>
          </cell>
          <cell r="E501" t="str">
            <v>_x0002_</v>
          </cell>
          <cell r="F501">
            <v>1</v>
          </cell>
          <cell r="M501">
            <v>52.311999999999998</v>
          </cell>
          <cell r="N501">
            <v>52.311999999999998</v>
          </cell>
          <cell r="O501">
            <v>52.311999999999998</v>
          </cell>
          <cell r="P501">
            <v>52.311999999999998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10</v>
          </cell>
          <cell r="Y501">
            <v>10</v>
          </cell>
        </row>
        <row r="502">
          <cell r="A502" t="str">
            <v>5230</v>
          </cell>
          <cell r="B502" t="str">
            <v>Andre tilgodehavender- U534</v>
          </cell>
          <cell r="C502" t="str">
            <v>_x0002_</v>
          </cell>
          <cell r="D502" t="str">
            <v>_x0002_</v>
          </cell>
          <cell r="E502" t="str">
            <v>_x0002_</v>
          </cell>
          <cell r="F502">
            <v>1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</row>
        <row r="503">
          <cell r="A503" t="str">
            <v>5232</v>
          </cell>
          <cell r="B503" t="str">
            <v>Andre tilgodehavender - Kamera</v>
          </cell>
          <cell r="C503" t="str">
            <v>_x0002_</v>
          </cell>
          <cell r="D503" t="str">
            <v>_x0002_</v>
          </cell>
          <cell r="E503" t="str">
            <v>_x0002_</v>
          </cell>
          <cell r="F503">
            <v>1</v>
          </cell>
          <cell r="M503">
            <v>0</v>
          </cell>
          <cell r="N503">
            <v>22.024999999999999</v>
          </cell>
          <cell r="O503">
            <v>22.024999999999999</v>
          </cell>
          <cell r="P503">
            <v>38.212499999999999</v>
          </cell>
          <cell r="Q503">
            <v>35.817500000000003</v>
          </cell>
          <cell r="R503">
            <v>35.817500000000003</v>
          </cell>
          <cell r="S503">
            <v>32.624499999999998</v>
          </cell>
          <cell r="T503">
            <v>32.624499999999998</v>
          </cell>
          <cell r="U503">
            <v>32.624499999999998</v>
          </cell>
          <cell r="V503">
            <v>32.624499999999998</v>
          </cell>
          <cell r="W503">
            <v>32.624499999999998</v>
          </cell>
          <cell r="X503">
            <v>0</v>
          </cell>
          <cell r="Y503">
            <v>0</v>
          </cell>
        </row>
        <row r="504">
          <cell r="A504" t="str">
            <v>5268</v>
          </cell>
          <cell r="B504" t="str">
            <v>Convince periodeafgrænsning</v>
          </cell>
          <cell r="C504" t="str">
            <v>_x0002_</v>
          </cell>
          <cell r="D504" t="str">
            <v>_x0002_</v>
          </cell>
          <cell r="E504" t="str">
            <v>_x0002_</v>
          </cell>
          <cell r="F504">
            <v>1</v>
          </cell>
          <cell r="M504">
            <v>35.792999999999999</v>
          </cell>
          <cell r="N504">
            <v>35.792999999999999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</row>
        <row r="505">
          <cell r="A505" t="str">
            <v>5269</v>
          </cell>
          <cell r="B505" t="str">
            <v>Periodeafgr. fakturaer årsafslutning</v>
          </cell>
          <cell r="C505" t="str">
            <v>_x0002_</v>
          </cell>
          <cell r="D505" t="str">
            <v>_x0002_</v>
          </cell>
          <cell r="E505" t="str">
            <v>_x0002_</v>
          </cell>
          <cell r="F505">
            <v>1</v>
          </cell>
          <cell r="M505">
            <v>94.038420000000002</v>
          </cell>
          <cell r="N505">
            <v>94.038420000000002</v>
          </cell>
          <cell r="O505">
            <v>94.038420000000002</v>
          </cell>
          <cell r="P505">
            <v>94.038420000000002</v>
          </cell>
          <cell r="Q505">
            <v>94.038420000000002</v>
          </cell>
          <cell r="R505">
            <v>94.038420000000002</v>
          </cell>
          <cell r="S505">
            <v>94.038420000000002</v>
          </cell>
          <cell r="T505">
            <v>94.038420000000002</v>
          </cell>
          <cell r="U505">
            <v>117.34401</v>
          </cell>
          <cell r="V505">
            <v>117.34401</v>
          </cell>
          <cell r="W505">
            <v>238.46113</v>
          </cell>
          <cell r="X505">
            <v>1399.7475199999999</v>
          </cell>
          <cell r="Y505">
            <v>1399.7475199999999</v>
          </cell>
        </row>
        <row r="506">
          <cell r="A506" t="str">
            <v>5270</v>
          </cell>
          <cell r="B506" t="str">
            <v>Per.afgr. fakturaer md.regnskab</v>
          </cell>
          <cell r="C506" t="str">
            <v>_x0002_</v>
          </cell>
          <cell r="D506" t="str">
            <v>_x0002_</v>
          </cell>
          <cell r="E506" t="str">
            <v>_x0002_</v>
          </cell>
          <cell r="F506">
            <v>1</v>
          </cell>
          <cell r="M506">
            <v>215.04476</v>
          </cell>
          <cell r="N506">
            <v>-386.30732</v>
          </cell>
          <cell r="O506">
            <v>1107.8264799999999</v>
          </cell>
          <cell r="P506">
            <v>1801.5125700000001</v>
          </cell>
          <cell r="Q506">
            <v>1683.7945500000001</v>
          </cell>
          <cell r="R506">
            <v>2616.6304500000001</v>
          </cell>
          <cell r="S506">
            <v>3012.0867899999998</v>
          </cell>
          <cell r="T506">
            <v>1683.97857</v>
          </cell>
          <cell r="U506">
            <v>2364.9154199999998</v>
          </cell>
          <cell r="V506">
            <v>4838.31783</v>
          </cell>
          <cell r="W506">
            <v>3229.06412</v>
          </cell>
          <cell r="X506">
            <v>0</v>
          </cell>
          <cell r="Y506">
            <v>0</v>
          </cell>
        </row>
        <row r="507">
          <cell r="A507" t="str">
            <v>5271</v>
          </cell>
          <cell r="B507" t="str">
            <v>Afsatte omkostninger md.regnskab</v>
          </cell>
          <cell r="C507" t="str">
            <v>_x0002_</v>
          </cell>
          <cell r="D507" t="str">
            <v>_x0002_</v>
          </cell>
          <cell r="E507" t="str">
            <v>_x0002_</v>
          </cell>
          <cell r="F507">
            <v>1</v>
          </cell>
          <cell r="M507">
            <v>-198.36600000000001</v>
          </cell>
          <cell r="N507">
            <v>356.43900000000002</v>
          </cell>
          <cell r="O507">
            <v>831.83515999999997</v>
          </cell>
          <cell r="P507">
            <v>-686.76698999999996</v>
          </cell>
          <cell r="Q507">
            <v>-879.54399000000001</v>
          </cell>
          <cell r="R507">
            <v>-1056.4379899999999</v>
          </cell>
          <cell r="S507">
            <v>-1237.9608900000001</v>
          </cell>
          <cell r="T507">
            <v>-855.75075000000004</v>
          </cell>
          <cell r="U507">
            <v>-1030.96955</v>
          </cell>
          <cell r="V507">
            <v>-1217.56107</v>
          </cell>
          <cell r="W507">
            <v>-1394.1755499999999</v>
          </cell>
          <cell r="X507">
            <v>0</v>
          </cell>
          <cell r="Y507">
            <v>0</v>
          </cell>
        </row>
        <row r="508">
          <cell r="A508" t="str">
            <v>5279</v>
          </cell>
          <cell r="B508" t="str">
            <v>_x0002_</v>
          </cell>
          <cell r="C508" t="str">
            <v>_x0002_</v>
          </cell>
          <cell r="D508" t="str">
            <v>_x0002_</v>
          </cell>
          <cell r="E508" t="str">
            <v>_x0002_</v>
          </cell>
          <cell r="F508">
            <v>1</v>
          </cell>
          <cell r="Y508">
            <v>0</v>
          </cell>
        </row>
        <row r="509">
          <cell r="A509" t="str">
            <v>5280</v>
          </cell>
          <cell r="B509" t="str">
            <v>_x0002_</v>
          </cell>
          <cell r="C509" t="str">
            <v>_x0002_</v>
          </cell>
          <cell r="D509" t="str">
            <v>_x0002_</v>
          </cell>
          <cell r="E509" t="str">
            <v>_x0002_</v>
          </cell>
          <cell r="F509">
            <v>1</v>
          </cell>
          <cell r="Y509">
            <v>0</v>
          </cell>
        </row>
        <row r="510">
          <cell r="A510" t="str">
            <v>5306</v>
          </cell>
          <cell r="B510" t="str">
            <v>Heidi Hansen, Lån</v>
          </cell>
          <cell r="C510" t="str">
            <v>_x0002_</v>
          </cell>
          <cell r="D510" t="str">
            <v>_x0002_</v>
          </cell>
          <cell r="E510" t="str">
            <v>_x0002_</v>
          </cell>
          <cell r="F510">
            <v>1</v>
          </cell>
          <cell r="Y510">
            <v>0</v>
          </cell>
        </row>
        <row r="511">
          <cell r="A511" t="str">
            <v>5307</v>
          </cell>
          <cell r="B511" t="str">
            <v>Niels Erik Højer Lån 2006</v>
          </cell>
          <cell r="C511" t="str">
            <v>_x0002_</v>
          </cell>
          <cell r="D511" t="str">
            <v>_x0002_</v>
          </cell>
          <cell r="E511" t="str">
            <v>_x0002_</v>
          </cell>
          <cell r="F511">
            <v>1</v>
          </cell>
          <cell r="Y511">
            <v>0</v>
          </cell>
        </row>
        <row r="512">
          <cell r="A512" t="str">
            <v>5308</v>
          </cell>
          <cell r="B512" t="str">
            <v>Ann-Britt Ertmann, Lån</v>
          </cell>
          <cell r="C512" t="str">
            <v>_x0002_</v>
          </cell>
          <cell r="D512" t="str">
            <v>_x0002_</v>
          </cell>
          <cell r="E512" t="str">
            <v>_x0002_</v>
          </cell>
          <cell r="F512">
            <v>1</v>
          </cell>
          <cell r="Y512">
            <v>0</v>
          </cell>
        </row>
        <row r="513">
          <cell r="A513" t="str">
            <v>5309</v>
          </cell>
          <cell r="B513" t="str">
            <v>Niels-Erik Højer, Lån</v>
          </cell>
          <cell r="C513" t="str">
            <v>_x0002_</v>
          </cell>
          <cell r="D513" t="str">
            <v>_x0002_</v>
          </cell>
          <cell r="E513" t="str">
            <v>_x0002_</v>
          </cell>
          <cell r="F513">
            <v>1</v>
          </cell>
          <cell r="Y513">
            <v>0</v>
          </cell>
        </row>
        <row r="514">
          <cell r="A514" t="str">
            <v>5310</v>
          </cell>
          <cell r="B514" t="str">
            <v>Hans Henrik Kragh, Lån</v>
          </cell>
          <cell r="C514" t="str">
            <v>_x0002_</v>
          </cell>
          <cell r="D514" t="str">
            <v>_x0002_</v>
          </cell>
          <cell r="E514" t="str">
            <v>_x0002_</v>
          </cell>
          <cell r="F514">
            <v>1</v>
          </cell>
          <cell r="Y514">
            <v>0</v>
          </cell>
        </row>
        <row r="515">
          <cell r="A515" t="str">
            <v>5311</v>
          </cell>
          <cell r="B515" t="str">
            <v>Åge Jensen, Lån</v>
          </cell>
          <cell r="C515" t="str">
            <v>_x0002_</v>
          </cell>
          <cell r="D515" t="str">
            <v>_x0002_</v>
          </cell>
          <cell r="E515" t="str">
            <v>_x0002_</v>
          </cell>
          <cell r="F515">
            <v>1</v>
          </cell>
          <cell r="M515">
            <v>80.001850000000005</v>
          </cell>
          <cell r="N515">
            <v>77.001850000000005</v>
          </cell>
          <cell r="O515">
            <v>74.001850000000005</v>
          </cell>
          <cell r="P515">
            <v>71.001850000000005</v>
          </cell>
          <cell r="Q515">
            <v>68.001850000000005</v>
          </cell>
          <cell r="R515">
            <v>68.001850000000005</v>
          </cell>
          <cell r="S515">
            <v>62.001849999999997</v>
          </cell>
          <cell r="T515">
            <v>56.501849999999997</v>
          </cell>
          <cell r="U515">
            <v>56.001849999999997</v>
          </cell>
          <cell r="V515">
            <v>53.001849999999997</v>
          </cell>
          <cell r="W515">
            <v>50.001849999999997</v>
          </cell>
          <cell r="X515">
            <v>49.825670000000002</v>
          </cell>
          <cell r="Y515">
            <v>49.825670000000002</v>
          </cell>
        </row>
        <row r="516">
          <cell r="A516" t="str">
            <v>5312</v>
          </cell>
          <cell r="B516" t="str">
            <v>Stig Jørgensen, Lån</v>
          </cell>
          <cell r="C516" t="str">
            <v>_x0002_</v>
          </cell>
          <cell r="D516" t="str">
            <v>_x0002_</v>
          </cell>
          <cell r="E516" t="str">
            <v>_x0002_</v>
          </cell>
          <cell r="F516">
            <v>1</v>
          </cell>
          <cell r="M516">
            <v>42.064300000000003</v>
          </cell>
          <cell r="N516">
            <v>40.064300000000003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</row>
        <row r="517">
          <cell r="A517" t="str">
            <v>5313</v>
          </cell>
          <cell r="B517" t="str">
            <v>Aase Nikolajsen, Lån</v>
          </cell>
          <cell r="C517" t="str">
            <v>_x0002_</v>
          </cell>
          <cell r="D517" t="str">
            <v>_x0002_</v>
          </cell>
          <cell r="E517" t="str">
            <v>_x0002_</v>
          </cell>
          <cell r="F517">
            <v>1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</row>
        <row r="518">
          <cell r="A518" t="str">
            <v>5314</v>
          </cell>
          <cell r="B518" t="str">
            <v>Peter Olsen, Lån</v>
          </cell>
          <cell r="C518" t="str">
            <v>_x0002_</v>
          </cell>
          <cell r="D518" t="str">
            <v>_x0002_</v>
          </cell>
          <cell r="E518" t="str">
            <v>_x0002_</v>
          </cell>
          <cell r="F518">
            <v>1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</row>
        <row r="519">
          <cell r="A519" t="str">
            <v>5315</v>
          </cell>
          <cell r="C519" t="str">
            <v>_x0002_</v>
          </cell>
          <cell r="D519" t="str">
            <v>_x0002_</v>
          </cell>
          <cell r="E519" t="str">
            <v>_x0002_</v>
          </cell>
          <cell r="F519">
            <v>1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</row>
        <row r="520">
          <cell r="A520" t="str">
            <v>5316</v>
          </cell>
          <cell r="C520" t="str">
            <v>_x0002_</v>
          </cell>
          <cell r="D520" t="str">
            <v>_x0002_</v>
          </cell>
          <cell r="E520" t="str">
            <v>_x0002_</v>
          </cell>
          <cell r="F520">
            <v>1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</row>
        <row r="521">
          <cell r="A521" t="str">
            <v>5317</v>
          </cell>
          <cell r="B521" t="str">
            <v>_x0002_</v>
          </cell>
          <cell r="C521" t="str">
            <v>_x0002_</v>
          </cell>
          <cell r="D521" t="str">
            <v>_x0002_</v>
          </cell>
          <cell r="E521" t="str">
            <v>_x0002_</v>
          </cell>
          <cell r="F521">
            <v>1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</row>
        <row r="522">
          <cell r="A522" t="str">
            <v>5318</v>
          </cell>
          <cell r="C522" t="str">
            <v>_x0002_</v>
          </cell>
          <cell r="D522" t="str">
            <v>_x0002_</v>
          </cell>
          <cell r="E522" t="str">
            <v>_x0002_</v>
          </cell>
          <cell r="F522">
            <v>1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</row>
        <row r="523">
          <cell r="A523" t="str">
            <v>5319</v>
          </cell>
          <cell r="B523" t="str">
            <v>_x0002_</v>
          </cell>
          <cell r="C523" t="str">
            <v>_x0002_</v>
          </cell>
          <cell r="D523" t="str">
            <v>_x0002_</v>
          </cell>
          <cell r="E523" t="str">
            <v>_x0002_</v>
          </cell>
          <cell r="F523">
            <v>1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</row>
        <row r="524">
          <cell r="A524" t="str">
            <v>5320</v>
          </cell>
          <cell r="B524" t="str">
            <v>Lasse Lindblad, lån</v>
          </cell>
          <cell r="C524" t="str">
            <v>_x0002_</v>
          </cell>
          <cell r="D524" t="str">
            <v>_x0002_</v>
          </cell>
          <cell r="E524" t="str">
            <v>_x0002_</v>
          </cell>
          <cell r="F524">
            <v>1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</row>
        <row r="525">
          <cell r="A525" t="str">
            <v>5321</v>
          </cell>
          <cell r="B525" t="str">
            <v>Rene Sindlev A/S, Lån</v>
          </cell>
          <cell r="C525" t="str">
            <v>_x0002_</v>
          </cell>
          <cell r="D525" t="str">
            <v>_x0002_</v>
          </cell>
          <cell r="E525" t="str">
            <v>_x0002_</v>
          </cell>
          <cell r="F525">
            <v>1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</row>
        <row r="526">
          <cell r="A526" t="str">
            <v>5322</v>
          </cell>
          <cell r="B526" t="str">
            <v>Stig Thornson,  Lån</v>
          </cell>
          <cell r="C526" t="str">
            <v>_x0002_</v>
          </cell>
          <cell r="D526" t="str">
            <v>_x0002_</v>
          </cell>
          <cell r="E526" t="str">
            <v>_x0002_</v>
          </cell>
          <cell r="F526">
            <v>1</v>
          </cell>
          <cell r="M526">
            <v>182.66156000000001</v>
          </cell>
          <cell r="N526">
            <v>180.16156000000001</v>
          </cell>
          <cell r="O526">
            <v>177.66156000000001</v>
          </cell>
          <cell r="P526">
            <v>175.16156000000001</v>
          </cell>
          <cell r="Q526">
            <v>172.66156000000001</v>
          </cell>
          <cell r="R526">
            <v>172.66156000000001</v>
          </cell>
          <cell r="S526">
            <v>167.66156000000001</v>
          </cell>
          <cell r="T526">
            <v>167.66156000000001</v>
          </cell>
          <cell r="U526">
            <v>162.66156000000001</v>
          </cell>
          <cell r="V526">
            <v>160.16156000000001</v>
          </cell>
          <cell r="W526">
            <v>157.66156000000001</v>
          </cell>
          <cell r="X526">
            <v>162.92644999999999</v>
          </cell>
          <cell r="Y526">
            <v>162.92644999999999</v>
          </cell>
        </row>
        <row r="527">
          <cell r="A527" t="str">
            <v>5323</v>
          </cell>
          <cell r="C527" t="str">
            <v>_x0002_</v>
          </cell>
          <cell r="D527" t="str">
            <v>_x0002_</v>
          </cell>
          <cell r="E527" t="str">
            <v>_x0002_</v>
          </cell>
          <cell r="F527">
            <v>1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</row>
        <row r="528">
          <cell r="A528" t="str">
            <v>5324</v>
          </cell>
          <cell r="B528" t="str">
            <v>_x0002_</v>
          </cell>
          <cell r="C528" t="str">
            <v>_x0002_</v>
          </cell>
          <cell r="D528" t="str">
            <v>_x0002_</v>
          </cell>
          <cell r="E528" t="str">
            <v>_x0002_</v>
          </cell>
          <cell r="F528">
            <v>1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</row>
        <row r="529">
          <cell r="A529" t="str">
            <v>5325</v>
          </cell>
          <cell r="B529" t="str">
            <v>Søren Øverup Anpartslån BM</v>
          </cell>
          <cell r="C529" t="str">
            <v>_x0002_</v>
          </cell>
          <cell r="D529" t="str">
            <v>_x0002_</v>
          </cell>
          <cell r="E529" t="str">
            <v>_x0002_</v>
          </cell>
          <cell r="F529">
            <v>1</v>
          </cell>
          <cell r="M529">
            <v>12.72</v>
          </cell>
          <cell r="N529">
            <v>12.72</v>
          </cell>
          <cell r="O529">
            <v>12.72</v>
          </cell>
          <cell r="P529">
            <v>12.72</v>
          </cell>
          <cell r="Q529">
            <v>12.72</v>
          </cell>
          <cell r="R529">
            <v>10.992000000000001</v>
          </cell>
          <cell r="S529">
            <v>10.992000000000001</v>
          </cell>
          <cell r="T529">
            <v>10.992000000000001</v>
          </cell>
          <cell r="U529">
            <v>10.992000000000001</v>
          </cell>
          <cell r="V529">
            <v>10.992000000000001</v>
          </cell>
          <cell r="W529">
            <v>10.992000000000001</v>
          </cell>
          <cell r="X529">
            <v>10.992000000000001</v>
          </cell>
          <cell r="Y529">
            <v>10.992000000000001</v>
          </cell>
        </row>
        <row r="530">
          <cell r="A530" t="str">
            <v>5326</v>
          </cell>
          <cell r="B530" t="str">
            <v>Christina Igel Anpartslån BM</v>
          </cell>
          <cell r="C530" t="str">
            <v>_x0002_</v>
          </cell>
          <cell r="D530" t="str">
            <v>_x0002_</v>
          </cell>
          <cell r="E530" t="str">
            <v>_x0002_</v>
          </cell>
          <cell r="F530">
            <v>1</v>
          </cell>
          <cell r="M530">
            <v>12.72</v>
          </cell>
          <cell r="N530">
            <v>12.72</v>
          </cell>
          <cell r="O530">
            <v>12.72</v>
          </cell>
          <cell r="P530">
            <v>12.72</v>
          </cell>
          <cell r="Q530">
            <v>12.72</v>
          </cell>
          <cell r="R530">
            <v>10.992000000000001</v>
          </cell>
          <cell r="S530">
            <v>10.992000000000001</v>
          </cell>
          <cell r="T530">
            <v>10.992000000000001</v>
          </cell>
          <cell r="U530">
            <v>10.992000000000001</v>
          </cell>
          <cell r="V530">
            <v>10.992000000000001</v>
          </cell>
          <cell r="W530">
            <v>10.992000000000001</v>
          </cell>
          <cell r="X530">
            <v>10.992000000000001</v>
          </cell>
          <cell r="Y530">
            <v>10.992000000000001</v>
          </cell>
        </row>
        <row r="531">
          <cell r="A531" t="str">
            <v>5327</v>
          </cell>
          <cell r="B531" t="str">
            <v>Lars Kiær Anpartslån BM</v>
          </cell>
          <cell r="C531" t="str">
            <v>_x0002_</v>
          </cell>
          <cell r="D531" t="str">
            <v>_x0002_</v>
          </cell>
          <cell r="E531" t="str">
            <v>_x0002_</v>
          </cell>
          <cell r="F531">
            <v>1</v>
          </cell>
          <cell r="M531">
            <v>12.72</v>
          </cell>
          <cell r="N531">
            <v>12.72</v>
          </cell>
          <cell r="O531">
            <v>12.72</v>
          </cell>
          <cell r="P531">
            <v>12.72</v>
          </cell>
          <cell r="Q531">
            <v>12.72</v>
          </cell>
          <cell r="R531">
            <v>10.992000000000001</v>
          </cell>
          <cell r="S531">
            <v>10.992000000000001</v>
          </cell>
          <cell r="T531">
            <v>10.992000000000001</v>
          </cell>
          <cell r="U531">
            <v>10.992000000000001</v>
          </cell>
          <cell r="V531">
            <v>10.992000000000001</v>
          </cell>
          <cell r="W531">
            <v>10.992000000000001</v>
          </cell>
          <cell r="X531">
            <v>10.992000000000001</v>
          </cell>
          <cell r="Y531">
            <v>10.992000000000001</v>
          </cell>
        </row>
        <row r="532">
          <cell r="A532" t="str">
            <v>5328</v>
          </cell>
          <cell r="B532" t="str">
            <v>Erik Lund, bilkontrakt</v>
          </cell>
          <cell r="C532" t="str">
            <v>_x0002_</v>
          </cell>
          <cell r="D532" t="str">
            <v>_x0002_</v>
          </cell>
          <cell r="E532" t="str">
            <v>_x0002_</v>
          </cell>
          <cell r="F532">
            <v>1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</row>
        <row r="533">
          <cell r="A533" t="str">
            <v>5329</v>
          </cell>
          <cell r="B533" t="str">
            <v>Udlev. rejseval. Jesper Madsen</v>
          </cell>
          <cell r="C533" t="str">
            <v>_x0002_</v>
          </cell>
          <cell r="D533" t="str">
            <v>_x0002_</v>
          </cell>
          <cell r="E533" t="str">
            <v>_x0002_</v>
          </cell>
          <cell r="F533">
            <v>1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</row>
        <row r="534">
          <cell r="A534" t="str">
            <v>5330</v>
          </cell>
          <cell r="B534" t="str">
            <v>Udlev. rejseval. Karsten Ree</v>
          </cell>
          <cell r="C534" t="str">
            <v>_x0002_</v>
          </cell>
          <cell r="D534" t="str">
            <v>_x0002_</v>
          </cell>
          <cell r="E534" t="str">
            <v>_x0002_</v>
          </cell>
          <cell r="F534">
            <v>1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</row>
        <row r="535">
          <cell r="A535" t="str">
            <v>5335</v>
          </cell>
          <cell r="B535" t="str">
            <v>Udlev. rejseval. Carsten Rysgaard</v>
          </cell>
          <cell r="C535" t="str">
            <v>_x0002_</v>
          </cell>
          <cell r="D535" t="str">
            <v>_x0002_</v>
          </cell>
          <cell r="E535" t="str">
            <v>_x0002_</v>
          </cell>
          <cell r="F535">
            <v>1</v>
          </cell>
          <cell r="M535">
            <v>0.24074000000000001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</row>
        <row r="536">
          <cell r="A536" t="str">
            <v>5339</v>
          </cell>
          <cell r="B536" t="str">
            <v>Udlev. rejseval. Frank Ludvigsen</v>
          </cell>
          <cell r="C536" t="str">
            <v>_x0002_</v>
          </cell>
          <cell r="D536" t="str">
            <v>_x0002_</v>
          </cell>
          <cell r="E536" t="str">
            <v>_x0002_</v>
          </cell>
          <cell r="F536">
            <v>1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0.96</v>
          </cell>
          <cell r="S536">
            <v>0.96</v>
          </cell>
          <cell r="T536">
            <v>0.96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</row>
        <row r="537">
          <cell r="A537" t="str">
            <v>5340</v>
          </cell>
          <cell r="B537" t="str">
            <v>Udlev. rejseval. Stig Thornsohn</v>
          </cell>
          <cell r="C537" t="str">
            <v>_x0002_</v>
          </cell>
          <cell r="D537" t="str">
            <v>_x0002_</v>
          </cell>
          <cell r="E537" t="str">
            <v>_x0002_</v>
          </cell>
          <cell r="F537">
            <v>1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15.278</v>
          </cell>
          <cell r="R537">
            <v>15.278</v>
          </cell>
          <cell r="S537">
            <v>73.105000000000004</v>
          </cell>
          <cell r="T537">
            <v>73.105000000000004</v>
          </cell>
          <cell r="U537">
            <v>71.242999999999995</v>
          </cell>
          <cell r="V537">
            <v>58.551000000000002</v>
          </cell>
          <cell r="W537">
            <v>58.551000000000002</v>
          </cell>
          <cell r="X537">
            <v>58.551000000000002</v>
          </cell>
          <cell r="Y537">
            <v>58.551000000000002</v>
          </cell>
        </row>
        <row r="538">
          <cell r="A538" t="str">
            <v>5349</v>
          </cell>
          <cell r="B538" t="str">
            <v>Udlev. rejseval. Gitte Øverup</v>
          </cell>
          <cell r="C538" t="str">
            <v>_x0002_</v>
          </cell>
          <cell r="D538" t="str">
            <v>_x0002_</v>
          </cell>
          <cell r="E538" t="str">
            <v>_x0002_</v>
          </cell>
          <cell r="F538">
            <v>1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</row>
        <row r="539">
          <cell r="A539" t="str">
            <v>5350</v>
          </cell>
          <cell r="B539" t="str">
            <v>Udlev. rejseval. Dorte Eren</v>
          </cell>
          <cell r="C539" t="str">
            <v>_x0002_</v>
          </cell>
          <cell r="D539" t="str">
            <v>_x0002_</v>
          </cell>
          <cell r="E539" t="str">
            <v>_x0002_</v>
          </cell>
          <cell r="F539">
            <v>1</v>
          </cell>
          <cell r="M539">
            <v>3.1025900000000002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</row>
        <row r="540">
          <cell r="A540" t="str">
            <v>5351</v>
          </cell>
          <cell r="B540" t="str">
            <v>Udlev. rejseval. Steen Nielsen</v>
          </cell>
          <cell r="C540" t="str">
            <v>_x0002_</v>
          </cell>
          <cell r="D540" t="str">
            <v>_x0002_</v>
          </cell>
          <cell r="E540" t="str">
            <v>_x0002_</v>
          </cell>
          <cell r="F540">
            <v>1</v>
          </cell>
          <cell r="M540">
            <v>0</v>
          </cell>
          <cell r="N540">
            <v>0</v>
          </cell>
          <cell r="O540">
            <v>3.50203</v>
          </cell>
          <cell r="P540">
            <v>3.50203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</row>
        <row r="541">
          <cell r="A541" t="str">
            <v>5352</v>
          </cell>
          <cell r="B541" t="str">
            <v>Udlev. rejseval. Lotte Sodeman</v>
          </cell>
          <cell r="C541" t="str">
            <v>_x0002_</v>
          </cell>
          <cell r="D541" t="str">
            <v>_x0002_</v>
          </cell>
          <cell r="E541" t="str">
            <v>_x0002_</v>
          </cell>
          <cell r="F541">
            <v>1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</row>
        <row r="542">
          <cell r="A542" t="str">
            <v>5353</v>
          </cell>
          <cell r="B542" t="str">
            <v>Udlev. rejseval. Kim Igel</v>
          </cell>
          <cell r="C542" t="str">
            <v>_x0002_</v>
          </cell>
          <cell r="D542" t="str">
            <v>_x0002_</v>
          </cell>
          <cell r="E542" t="str">
            <v>_x0002_</v>
          </cell>
          <cell r="F542">
            <v>1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</row>
        <row r="543">
          <cell r="A543" t="str">
            <v>5354</v>
          </cell>
          <cell r="B543" t="str">
            <v>Udlev. rejseval. Morten Larsen</v>
          </cell>
          <cell r="C543" t="str">
            <v>_x0002_</v>
          </cell>
          <cell r="D543" t="str">
            <v>_x0002_</v>
          </cell>
          <cell r="E543" t="str">
            <v>_x0002_</v>
          </cell>
          <cell r="F543">
            <v>1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</row>
        <row r="544">
          <cell r="A544" t="str">
            <v>5355</v>
          </cell>
          <cell r="B544" t="str">
            <v>Udlev. rejseval. øvrige</v>
          </cell>
          <cell r="C544" t="str">
            <v>_x0002_</v>
          </cell>
          <cell r="D544" t="str">
            <v>_x0002_</v>
          </cell>
          <cell r="E544" t="str">
            <v>_x0002_</v>
          </cell>
          <cell r="F544">
            <v>1</v>
          </cell>
          <cell r="O544">
            <v>0</v>
          </cell>
          <cell r="P544">
            <v>0</v>
          </cell>
          <cell r="Q544">
            <v>0</v>
          </cell>
          <cell r="R544">
            <v>1.38348</v>
          </cell>
          <cell r="S544">
            <v>1.38348</v>
          </cell>
          <cell r="T544">
            <v>1.38348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</row>
        <row r="545">
          <cell r="A545" t="str">
            <v>5356</v>
          </cell>
          <cell r="B545" t="str">
            <v>Udlev.rejsevaluta Per S.Andersen</v>
          </cell>
          <cell r="C545" t="str">
            <v>_x0002_</v>
          </cell>
          <cell r="D545" t="str">
            <v>_x0002_</v>
          </cell>
          <cell r="E545" t="str">
            <v>_x0002_</v>
          </cell>
          <cell r="F545">
            <v>1</v>
          </cell>
          <cell r="Y545">
            <v>0</v>
          </cell>
        </row>
        <row r="546">
          <cell r="A546" t="str">
            <v>5360</v>
          </cell>
          <cell r="B546" t="str">
            <v>Convince ml.regn. Eurocard</v>
          </cell>
          <cell r="C546" t="str">
            <v>_x0002_</v>
          </cell>
          <cell r="D546" t="str">
            <v>_x0002_</v>
          </cell>
          <cell r="E546" t="str">
            <v>_x0002_</v>
          </cell>
          <cell r="F546">
            <v>1</v>
          </cell>
          <cell r="M546">
            <v>-3</v>
          </cell>
          <cell r="N546">
            <v>-3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</row>
        <row r="547">
          <cell r="A547" t="str">
            <v>5400</v>
          </cell>
          <cell r="B547" t="str">
            <v>Udlæg af inkasso-omk.</v>
          </cell>
          <cell r="C547" t="str">
            <v>_x0002_</v>
          </cell>
          <cell r="D547" t="str">
            <v>_x0002_</v>
          </cell>
          <cell r="E547" t="str">
            <v>_x0002_</v>
          </cell>
          <cell r="F547">
            <v>1</v>
          </cell>
          <cell r="N547">
            <v>9.5</v>
          </cell>
          <cell r="O547">
            <v>12.5</v>
          </cell>
          <cell r="P547">
            <v>11.5</v>
          </cell>
          <cell r="Q547">
            <v>15.9</v>
          </cell>
          <cell r="R547">
            <v>15.1</v>
          </cell>
          <cell r="S547">
            <v>18.3</v>
          </cell>
          <cell r="T547">
            <v>21.8</v>
          </cell>
          <cell r="U547">
            <v>21</v>
          </cell>
          <cell r="V547">
            <v>31.1</v>
          </cell>
          <cell r="W547">
            <v>29.5</v>
          </cell>
          <cell r="X547">
            <v>26.4</v>
          </cell>
          <cell r="Y547">
            <v>26.4</v>
          </cell>
        </row>
        <row r="548">
          <cell r="A548" t="str">
            <v>5450</v>
          </cell>
          <cell r="B548" t="str">
            <v>Deposita øst</v>
          </cell>
          <cell r="C548" t="str">
            <v>_x0002_</v>
          </cell>
          <cell r="D548" t="str">
            <v>_x0002_</v>
          </cell>
          <cell r="E548" t="str">
            <v>_x0002_</v>
          </cell>
          <cell r="F548">
            <v>1</v>
          </cell>
          <cell r="U548">
            <v>945.34781999999996</v>
          </cell>
          <cell r="V548">
            <v>945.34781999999996</v>
          </cell>
          <cell r="W548">
            <v>945.34781999999996</v>
          </cell>
          <cell r="X548">
            <v>945.34781999999996</v>
          </cell>
          <cell r="Y548">
            <v>945.34781999999996</v>
          </cell>
        </row>
        <row r="549">
          <cell r="A549" t="str">
            <v>5455</v>
          </cell>
          <cell r="B549" t="str">
            <v>Depostia vest</v>
          </cell>
          <cell r="C549" t="str">
            <v>_x0002_</v>
          </cell>
          <cell r="D549" t="str">
            <v>_x0002_</v>
          </cell>
          <cell r="E549" t="str">
            <v>_x0002_</v>
          </cell>
          <cell r="F549">
            <v>1</v>
          </cell>
          <cell r="U549">
            <v>1540.04484</v>
          </cell>
          <cell r="V549">
            <v>1540.04484</v>
          </cell>
          <cell r="W549">
            <v>1540.04484</v>
          </cell>
          <cell r="X549">
            <v>1540.04484</v>
          </cell>
          <cell r="Y549">
            <v>1540.04484</v>
          </cell>
        </row>
        <row r="550">
          <cell r="A550" t="str">
            <v>5500</v>
          </cell>
          <cell r="B550" t="str">
            <v>Tilgodehavender</v>
          </cell>
          <cell r="C550">
            <v>5005</v>
          </cell>
          <cell r="D550" t="str">
            <v>_x0002_</v>
          </cell>
          <cell r="E550" t="str">
            <v>_x0002_</v>
          </cell>
          <cell r="F550">
            <v>5</v>
          </cell>
          <cell r="M550">
            <v>69298.769119999997</v>
          </cell>
          <cell r="N550">
            <v>69162.009579999998</v>
          </cell>
          <cell r="O550">
            <v>69383.09835</v>
          </cell>
          <cell r="P550">
            <v>67411.971919999996</v>
          </cell>
          <cell r="Q550">
            <v>70191.27145</v>
          </cell>
          <cell r="R550">
            <v>69548.740669999999</v>
          </cell>
          <cell r="S550">
            <v>69569.513080000004</v>
          </cell>
          <cell r="T550">
            <v>69779.557750000007</v>
          </cell>
          <cell r="U550">
            <v>71805.468269999998</v>
          </cell>
          <cell r="V550">
            <v>76156.468550000005</v>
          </cell>
          <cell r="W550">
            <v>74632.977559999999</v>
          </cell>
          <cell r="X550">
            <v>77718.70594</v>
          </cell>
          <cell r="Y550">
            <v>77718.70594</v>
          </cell>
        </row>
        <row r="551">
          <cell r="A551" t="str">
            <v>9000</v>
          </cell>
          <cell r="B551" t="str">
            <v>Likvider</v>
          </cell>
          <cell r="C551" t="str">
            <v>_x0002_</v>
          </cell>
          <cell r="D551" t="str">
            <v>_x0002_</v>
          </cell>
          <cell r="E551" t="str">
            <v>_x0002_</v>
          </cell>
          <cell r="F551">
            <v>2</v>
          </cell>
          <cell r="Y551">
            <v>0</v>
          </cell>
        </row>
        <row r="552">
          <cell r="A552" t="str">
            <v>9001</v>
          </cell>
          <cell r="B552" t="str">
            <v>Kasse, København</v>
          </cell>
          <cell r="C552" t="str">
            <v>_x0002_</v>
          </cell>
          <cell r="D552" t="str">
            <v>_x0002_</v>
          </cell>
          <cell r="E552" t="str">
            <v>_x0002_</v>
          </cell>
          <cell r="F552">
            <v>1</v>
          </cell>
          <cell r="M552">
            <v>42.073999999999998</v>
          </cell>
          <cell r="N552">
            <v>33.184989999999999</v>
          </cell>
          <cell r="O552">
            <v>21.159199999999998</v>
          </cell>
          <cell r="P552">
            <v>20.199200000000001</v>
          </cell>
          <cell r="Q552">
            <v>44.117019999999997</v>
          </cell>
          <cell r="R552">
            <v>49.094720000000002</v>
          </cell>
          <cell r="S552">
            <v>61.795319999999997</v>
          </cell>
          <cell r="T552">
            <v>45.640659999999997</v>
          </cell>
          <cell r="U552">
            <v>48.327129999999997</v>
          </cell>
          <cell r="V552">
            <v>24.80312</v>
          </cell>
          <cell r="W552">
            <v>25.61553</v>
          </cell>
          <cell r="X552">
            <v>16.389669999999999</v>
          </cell>
          <cell r="Y552">
            <v>16.389669999999999</v>
          </cell>
        </row>
        <row r="553">
          <cell r="A553" t="str">
            <v>9002</v>
          </cell>
          <cell r="B553" t="str">
            <v>_x0002_</v>
          </cell>
          <cell r="C553" t="str">
            <v>_x0002_</v>
          </cell>
          <cell r="D553" t="str">
            <v>_x0002_</v>
          </cell>
          <cell r="E553" t="str">
            <v>_x0002_</v>
          </cell>
          <cell r="F553">
            <v>1</v>
          </cell>
          <cell r="M553">
            <v>0.24324999999999999</v>
          </cell>
          <cell r="N553">
            <v>0.24324999999999999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</row>
        <row r="554">
          <cell r="A554" t="str">
            <v>9005</v>
          </cell>
          <cell r="B554" t="str">
            <v>_x0002_</v>
          </cell>
          <cell r="C554" t="str">
            <v>_x0002_</v>
          </cell>
          <cell r="D554" t="str">
            <v>_x0002_</v>
          </cell>
          <cell r="E554" t="str">
            <v>_x0002_</v>
          </cell>
          <cell r="F554">
            <v>1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</row>
        <row r="555">
          <cell r="A555" t="str">
            <v>9011</v>
          </cell>
          <cell r="B555" t="str">
            <v>Kasse, reception Herlev</v>
          </cell>
          <cell r="C555" t="str">
            <v>_x0002_</v>
          </cell>
          <cell r="D555" t="str">
            <v>_x0002_</v>
          </cell>
          <cell r="E555" t="str">
            <v>_x0002_</v>
          </cell>
          <cell r="F555">
            <v>1</v>
          </cell>
          <cell r="M555">
            <v>2.048</v>
          </cell>
          <cell r="N555">
            <v>2.8925000000000001</v>
          </cell>
          <cell r="O555">
            <v>3.6622499999999998</v>
          </cell>
          <cell r="P555">
            <v>2.645</v>
          </cell>
          <cell r="Q555">
            <v>3.8082500000000001</v>
          </cell>
          <cell r="R555">
            <v>2.0960000000000001</v>
          </cell>
          <cell r="S555">
            <v>3.6419999999999999</v>
          </cell>
          <cell r="T555">
            <v>1.33975</v>
          </cell>
          <cell r="U555">
            <v>4.8647499999999999</v>
          </cell>
          <cell r="V555">
            <v>2.246</v>
          </cell>
          <cell r="W555">
            <v>2.5982500000000002</v>
          </cell>
          <cell r="X555">
            <v>2.2050000000000001</v>
          </cell>
          <cell r="Y555">
            <v>2.2050000000000001</v>
          </cell>
        </row>
        <row r="556">
          <cell r="A556" t="str">
            <v>9021</v>
          </cell>
          <cell r="B556" t="str">
            <v>Mellemregn. pengekasser</v>
          </cell>
          <cell r="C556" t="str">
            <v>_x0002_</v>
          </cell>
          <cell r="D556" t="str">
            <v>_x0002_</v>
          </cell>
          <cell r="E556" t="str">
            <v>_x0002_</v>
          </cell>
          <cell r="F556">
            <v>1</v>
          </cell>
          <cell r="M556">
            <v>0</v>
          </cell>
          <cell r="N556">
            <v>2.90625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</row>
        <row r="557">
          <cell r="A557" t="str">
            <v>9051</v>
          </cell>
          <cell r="B557" t="str">
            <v>Kasse, Shoppit</v>
          </cell>
          <cell r="C557" t="str">
            <v>_x0002_</v>
          </cell>
          <cell r="D557" t="str">
            <v>_x0002_</v>
          </cell>
          <cell r="E557" t="str">
            <v>_x0002_</v>
          </cell>
          <cell r="F557">
            <v>1</v>
          </cell>
          <cell r="Y557">
            <v>0</v>
          </cell>
        </row>
        <row r="558">
          <cell r="A558" t="str">
            <v>9052</v>
          </cell>
          <cell r="B558" t="str">
            <v>Kasse, Århus</v>
          </cell>
          <cell r="C558" t="str">
            <v>_x0002_</v>
          </cell>
          <cell r="D558" t="str">
            <v>_x0002_</v>
          </cell>
          <cell r="E558" t="str">
            <v>_x0002_</v>
          </cell>
          <cell r="F558">
            <v>1</v>
          </cell>
          <cell r="M558">
            <v>9.0067500000000003</v>
          </cell>
          <cell r="N558">
            <v>7.7637499999999999</v>
          </cell>
          <cell r="O558">
            <v>5.3529999999999998</v>
          </cell>
          <cell r="P558">
            <v>7.4137500000000003</v>
          </cell>
          <cell r="Q558">
            <v>7.7510000000000003</v>
          </cell>
          <cell r="R558">
            <v>6.3944999999999999</v>
          </cell>
          <cell r="S558">
            <v>7.7897499999999997</v>
          </cell>
          <cell r="T558">
            <v>6.4802499999999998</v>
          </cell>
          <cell r="U558">
            <v>9.9277499999999996</v>
          </cell>
          <cell r="V558">
            <v>6.633</v>
          </cell>
          <cell r="W558">
            <v>2.6204999999999998</v>
          </cell>
          <cell r="X558">
            <v>4.8647499999999999</v>
          </cell>
          <cell r="Y558">
            <v>4.8647499999999999</v>
          </cell>
        </row>
        <row r="559">
          <cell r="A559" t="str">
            <v>9053</v>
          </cell>
          <cell r="B559" t="str">
            <v>_x0002_</v>
          </cell>
          <cell r="C559" t="str">
            <v>_x0002_</v>
          </cell>
          <cell r="D559" t="str">
            <v>_x0002_</v>
          </cell>
          <cell r="E559" t="str">
            <v>_x0002_</v>
          </cell>
          <cell r="F559">
            <v>1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</row>
        <row r="560">
          <cell r="A560" t="str">
            <v>9109</v>
          </cell>
          <cell r="B560" t="str">
            <v>Giro kto. 155 90 44</v>
          </cell>
          <cell r="C560" t="str">
            <v>_x0002_</v>
          </cell>
          <cell r="D560" t="str">
            <v>_x0002_</v>
          </cell>
          <cell r="E560" t="str">
            <v>_x0002_</v>
          </cell>
          <cell r="F560">
            <v>1</v>
          </cell>
          <cell r="M560">
            <v>46.367139999999999</v>
          </cell>
          <cell r="N560">
            <v>103.49172</v>
          </cell>
          <cell r="O560">
            <v>183.51213000000001</v>
          </cell>
          <cell r="P560">
            <v>249.19470000000001</v>
          </cell>
          <cell r="Q560">
            <v>267.53178000000003</v>
          </cell>
          <cell r="R560">
            <v>469.00842</v>
          </cell>
          <cell r="S560">
            <v>458.81452000000002</v>
          </cell>
          <cell r="T560">
            <v>1150.9501</v>
          </cell>
          <cell r="U560">
            <v>421.92286000000001</v>
          </cell>
          <cell r="V560">
            <v>239.77645999999999</v>
          </cell>
          <cell r="W560">
            <v>764.14182000000005</v>
          </cell>
          <cell r="X560">
            <v>289.19734999999997</v>
          </cell>
          <cell r="Y560">
            <v>289.19734999999997</v>
          </cell>
        </row>
        <row r="561">
          <cell r="A561" t="str">
            <v>9110</v>
          </cell>
          <cell r="B561" t="str">
            <v>Giro kto.1 65 11 234 dba.dk (blå konto)</v>
          </cell>
          <cell r="C561" t="str">
            <v>_x0002_</v>
          </cell>
          <cell r="D561" t="str">
            <v>_x0002_</v>
          </cell>
          <cell r="E561" t="str">
            <v>_x0002_</v>
          </cell>
          <cell r="F561">
            <v>1</v>
          </cell>
          <cell r="M561">
            <v>94.646159999999995</v>
          </cell>
          <cell r="N561">
            <v>160.98991000000001</v>
          </cell>
          <cell r="O561">
            <v>216.32791</v>
          </cell>
          <cell r="P561">
            <v>268.24891000000002</v>
          </cell>
          <cell r="Q561">
            <v>328.10352999999998</v>
          </cell>
          <cell r="R561">
            <v>385.33353</v>
          </cell>
          <cell r="S561">
            <v>412.43453</v>
          </cell>
          <cell r="T561">
            <v>527.90848000000005</v>
          </cell>
          <cell r="U561">
            <v>576.24198000000001</v>
          </cell>
          <cell r="V561">
            <v>666.36347999999998</v>
          </cell>
          <cell r="W561">
            <v>25.613980000000002</v>
          </cell>
          <cell r="X561">
            <v>70.278670000000005</v>
          </cell>
          <cell r="Y561">
            <v>70.278670000000005</v>
          </cell>
        </row>
        <row r="562">
          <cell r="A562" t="str">
            <v>9111</v>
          </cell>
          <cell r="B562" t="str">
            <v>_x0002_</v>
          </cell>
          <cell r="C562" t="str">
            <v>_x0002_</v>
          </cell>
          <cell r="D562" t="str">
            <v>_x0002_</v>
          </cell>
          <cell r="E562" t="str">
            <v>_x0002_</v>
          </cell>
          <cell r="F562">
            <v>1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</row>
        <row r="563">
          <cell r="A563" t="str">
            <v>9112</v>
          </cell>
          <cell r="B563" t="str">
            <v>_x0002_</v>
          </cell>
          <cell r="C563" t="str">
            <v>_x0002_</v>
          </cell>
          <cell r="D563" t="str">
            <v>_x0002_</v>
          </cell>
          <cell r="E563" t="str">
            <v>_x0002_</v>
          </cell>
          <cell r="F563">
            <v>1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</row>
        <row r="564">
          <cell r="A564" t="str">
            <v>9114</v>
          </cell>
          <cell r="B564" t="str">
            <v>_x0002_</v>
          </cell>
          <cell r="C564" t="str">
            <v>_x0002_</v>
          </cell>
          <cell r="D564" t="str">
            <v>_x0002_</v>
          </cell>
          <cell r="E564" t="str">
            <v>_x0002_</v>
          </cell>
          <cell r="F564">
            <v>1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</row>
        <row r="565">
          <cell r="A565" t="str">
            <v>9115</v>
          </cell>
          <cell r="B565" t="str">
            <v>Nordea dba.dk 0807 497 588 (Blå Konto kortindbet.)</v>
          </cell>
          <cell r="C565" t="str">
            <v>_x0002_</v>
          </cell>
          <cell r="D565" t="str">
            <v>_x0002_</v>
          </cell>
          <cell r="E565" t="str">
            <v>_x0002_</v>
          </cell>
          <cell r="F565">
            <v>1</v>
          </cell>
          <cell r="M565">
            <v>482.29986000000002</v>
          </cell>
          <cell r="N565">
            <v>539.13226999999995</v>
          </cell>
          <cell r="O565">
            <v>44.7532</v>
          </cell>
          <cell r="P565">
            <v>101.4473</v>
          </cell>
          <cell r="Q565">
            <v>563.75415999999996</v>
          </cell>
          <cell r="R565">
            <v>259.72275000000002</v>
          </cell>
          <cell r="S565">
            <v>-684.92002000000002</v>
          </cell>
          <cell r="T565">
            <v>1340.49746</v>
          </cell>
          <cell r="U565">
            <v>232.12317999999999</v>
          </cell>
          <cell r="V565">
            <v>684.31668000000002</v>
          </cell>
          <cell r="W565">
            <v>400.08379000000002</v>
          </cell>
          <cell r="X565">
            <v>242.05207999999999</v>
          </cell>
          <cell r="Y565">
            <v>242.05207999999999</v>
          </cell>
        </row>
        <row r="566">
          <cell r="A566" t="str">
            <v>9116</v>
          </cell>
          <cell r="B566" t="str">
            <v>Mellemregning Eurocard</v>
          </cell>
          <cell r="C566" t="str">
            <v>_x0002_</v>
          </cell>
          <cell r="D566" t="str">
            <v>_x0002_</v>
          </cell>
          <cell r="E566" t="str">
            <v>_x0002_</v>
          </cell>
          <cell r="F566">
            <v>1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3.75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</row>
        <row r="567">
          <cell r="A567" t="str">
            <v>9117</v>
          </cell>
          <cell r="B567" t="str">
            <v>_x0002_</v>
          </cell>
          <cell r="C567" t="str">
            <v>_x0002_</v>
          </cell>
          <cell r="D567" t="str">
            <v>_x0002_</v>
          </cell>
          <cell r="E567" t="str">
            <v>_x0002_</v>
          </cell>
          <cell r="F567">
            <v>1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</row>
        <row r="568">
          <cell r="A568" t="str">
            <v>9118</v>
          </cell>
          <cell r="B568" t="str">
            <v>Danske Netbetaling dba.dk 3617133180</v>
          </cell>
          <cell r="C568" t="str">
            <v>_x0002_</v>
          </cell>
          <cell r="D568" t="str">
            <v>_x0002_</v>
          </cell>
          <cell r="E568" t="str">
            <v>_x0002_</v>
          </cell>
          <cell r="F568">
            <v>1</v>
          </cell>
          <cell r="M568">
            <v>748.44212000000005</v>
          </cell>
          <cell r="N568">
            <v>748.59212000000002</v>
          </cell>
          <cell r="O568">
            <v>58.72287</v>
          </cell>
          <cell r="P568">
            <v>58.72287</v>
          </cell>
          <cell r="Q568">
            <v>58.72287</v>
          </cell>
          <cell r="R568">
            <v>419.86061999999998</v>
          </cell>
          <cell r="S568">
            <v>419.86061999999998</v>
          </cell>
          <cell r="T568">
            <v>419.86061999999998</v>
          </cell>
          <cell r="U568">
            <v>827.04812000000004</v>
          </cell>
          <cell r="V568">
            <v>960.92786999999998</v>
          </cell>
          <cell r="W568">
            <v>74.712119999999999</v>
          </cell>
          <cell r="X568">
            <v>169.80005</v>
          </cell>
          <cell r="Y568">
            <v>169.80005</v>
          </cell>
        </row>
        <row r="569">
          <cell r="A569" t="str">
            <v>9119</v>
          </cell>
          <cell r="B569" t="str">
            <v>BG Netbank dba.dk 4776052914</v>
          </cell>
          <cell r="C569" t="str">
            <v>_x0002_</v>
          </cell>
          <cell r="D569" t="str">
            <v>_x0002_</v>
          </cell>
          <cell r="E569" t="str">
            <v>_x0002_</v>
          </cell>
          <cell r="F569">
            <v>1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1.1561600000000001</v>
          </cell>
          <cell r="Y569">
            <v>1.1561600000000001</v>
          </cell>
        </row>
        <row r="570">
          <cell r="A570" t="str">
            <v>9120</v>
          </cell>
          <cell r="B570" t="str">
            <v>_x0002_</v>
          </cell>
          <cell r="C570" t="str">
            <v>_x0002_</v>
          </cell>
          <cell r="D570" t="str">
            <v>_x0002_</v>
          </cell>
          <cell r="E570" t="str">
            <v>_x0002_</v>
          </cell>
          <cell r="F570">
            <v>1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</row>
        <row r="571">
          <cell r="A571" t="str">
            <v>9121</v>
          </cell>
          <cell r="B571" t="str">
            <v>Nordea 6264 988 401 (solo-e)</v>
          </cell>
          <cell r="C571" t="str">
            <v>_x0002_</v>
          </cell>
          <cell r="D571" t="str">
            <v>_x0002_</v>
          </cell>
          <cell r="E571" t="str">
            <v>_x0002_</v>
          </cell>
          <cell r="F571">
            <v>1</v>
          </cell>
          <cell r="M571">
            <v>364.46965</v>
          </cell>
          <cell r="N571">
            <v>397.36939999999998</v>
          </cell>
          <cell r="O571">
            <v>434.00738000000001</v>
          </cell>
          <cell r="P571">
            <v>471.40663000000001</v>
          </cell>
          <cell r="Q571">
            <v>507.04437999999999</v>
          </cell>
          <cell r="R571">
            <v>50.753920000000001</v>
          </cell>
          <cell r="S571">
            <v>66.086420000000004</v>
          </cell>
          <cell r="T571">
            <v>143.10667000000001</v>
          </cell>
          <cell r="U571">
            <v>183.89783</v>
          </cell>
          <cell r="V571">
            <v>226.93733</v>
          </cell>
          <cell r="W571">
            <v>265.16683</v>
          </cell>
          <cell r="X571">
            <v>295.86588</v>
          </cell>
          <cell r="Y571">
            <v>295.86588</v>
          </cell>
        </row>
        <row r="572">
          <cell r="A572" t="str">
            <v>9122</v>
          </cell>
          <cell r="B572" t="str">
            <v>Nordea 5906 286 833 (eWire)</v>
          </cell>
          <cell r="C572" t="str">
            <v>_x0002_</v>
          </cell>
          <cell r="D572" t="str">
            <v>_x0002_</v>
          </cell>
          <cell r="E572" t="str">
            <v>_x0002_</v>
          </cell>
          <cell r="F572">
            <v>1</v>
          </cell>
          <cell r="V572">
            <v>0.83650000000000002</v>
          </cell>
          <cell r="W572">
            <v>3.9436399999999998</v>
          </cell>
          <cell r="X572">
            <v>9.9611199999999993</v>
          </cell>
          <cell r="Y572">
            <v>9.9611199999999993</v>
          </cell>
        </row>
        <row r="573">
          <cell r="A573" t="str">
            <v>9123</v>
          </cell>
          <cell r="B573" t="str">
            <v>Nordea Netbank dba.dk 8476415439</v>
          </cell>
          <cell r="C573" t="str">
            <v>_x0002_</v>
          </cell>
          <cell r="D573" t="str">
            <v>_x0002_</v>
          </cell>
          <cell r="E573" t="str">
            <v>_x0002_</v>
          </cell>
          <cell r="F573">
            <v>1</v>
          </cell>
          <cell r="X573">
            <v>0.47</v>
          </cell>
          <cell r="Y573">
            <v>0.47</v>
          </cell>
        </row>
        <row r="574">
          <cell r="A574" t="str">
            <v>9124</v>
          </cell>
          <cell r="B574" t="str">
            <v>Unwire</v>
          </cell>
          <cell r="C574" t="str">
            <v>_x0002_</v>
          </cell>
          <cell r="D574" t="str">
            <v>_x0002_</v>
          </cell>
          <cell r="E574" t="str">
            <v>_x0002_</v>
          </cell>
          <cell r="F574">
            <v>1</v>
          </cell>
          <cell r="Y574">
            <v>0</v>
          </cell>
        </row>
        <row r="575">
          <cell r="A575" t="str">
            <v>9125</v>
          </cell>
          <cell r="B575" t="str">
            <v>Nordea 4375 719 768 (Dibs payload)</v>
          </cell>
          <cell r="C575" t="str">
            <v>_x0002_</v>
          </cell>
          <cell r="D575" t="str">
            <v>_x0002_</v>
          </cell>
          <cell r="E575" t="str">
            <v>_x0002_</v>
          </cell>
          <cell r="F575">
            <v>1</v>
          </cell>
          <cell r="Y575">
            <v>0</v>
          </cell>
        </row>
        <row r="576">
          <cell r="A576" t="str">
            <v>9126</v>
          </cell>
          <cell r="B576" t="str">
            <v>Nordea 7558 445 143 (Nettourist)</v>
          </cell>
          <cell r="C576" t="str">
            <v>_x0002_</v>
          </cell>
          <cell r="D576" t="str">
            <v>_x0002_</v>
          </cell>
          <cell r="E576" t="str">
            <v>_x0002_</v>
          </cell>
          <cell r="F576">
            <v>1</v>
          </cell>
          <cell r="Y576">
            <v>0</v>
          </cell>
        </row>
        <row r="577">
          <cell r="A577" t="str">
            <v>9127</v>
          </cell>
          <cell r="B577" t="str">
            <v>Nordea 8969 964 741 (Payload Nordea Netbetaling)</v>
          </cell>
          <cell r="C577" t="str">
            <v>_x0002_</v>
          </cell>
          <cell r="D577" t="str">
            <v>_x0002_</v>
          </cell>
          <cell r="E577" t="str">
            <v>_x0002_</v>
          </cell>
          <cell r="F577">
            <v>1</v>
          </cell>
          <cell r="Y577">
            <v>0</v>
          </cell>
        </row>
        <row r="578">
          <cell r="A578" t="str">
            <v>9128</v>
          </cell>
          <cell r="B578" t="str">
            <v>Danske Netbetaling (Payload) 3617468786</v>
          </cell>
          <cell r="C578" t="str">
            <v>_x0002_</v>
          </cell>
          <cell r="D578" t="str">
            <v>_x0002_</v>
          </cell>
          <cell r="E578" t="str">
            <v>_x0002_</v>
          </cell>
          <cell r="F578">
            <v>1</v>
          </cell>
          <cell r="Y578">
            <v>0</v>
          </cell>
        </row>
        <row r="579">
          <cell r="A579" t="str">
            <v>9140</v>
          </cell>
          <cell r="B579" t="str">
            <v>Nordea 7558 605 701 (Shoppit kortterminaler)</v>
          </cell>
          <cell r="C579" t="str">
            <v>_x0002_</v>
          </cell>
          <cell r="D579" t="str">
            <v>_x0002_</v>
          </cell>
          <cell r="E579" t="str">
            <v>_x0002_</v>
          </cell>
          <cell r="F579">
            <v>1</v>
          </cell>
          <cell r="Y579">
            <v>0</v>
          </cell>
        </row>
        <row r="580">
          <cell r="A580" t="str">
            <v>9141</v>
          </cell>
          <cell r="B580" t="str">
            <v>Nordea 8478 316 349 (Shoppit drift)</v>
          </cell>
          <cell r="C580" t="str">
            <v>_x0002_</v>
          </cell>
          <cell r="D580" t="str">
            <v>_x0002_</v>
          </cell>
          <cell r="E580" t="str">
            <v>_x0002_</v>
          </cell>
          <cell r="F580">
            <v>1</v>
          </cell>
          <cell r="Y580">
            <v>0</v>
          </cell>
        </row>
        <row r="581">
          <cell r="A581" t="str">
            <v>9209</v>
          </cell>
          <cell r="B581" t="str">
            <v>_x0002_</v>
          </cell>
          <cell r="C581" t="str">
            <v>_x0002_</v>
          </cell>
          <cell r="D581" t="str">
            <v>_x0002_</v>
          </cell>
          <cell r="E581" t="str">
            <v>_x0002_</v>
          </cell>
          <cell r="F581">
            <v>1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</row>
        <row r="582">
          <cell r="A582" t="str">
            <v>9210</v>
          </cell>
          <cell r="B582" t="str">
            <v>Nordea kto. 0296546216 (kk)</v>
          </cell>
          <cell r="C582" t="str">
            <v>_x0002_</v>
          </cell>
          <cell r="D582" t="str">
            <v>_x0002_</v>
          </cell>
          <cell r="E582" t="str">
            <v>_x0002_</v>
          </cell>
          <cell r="F582">
            <v>1</v>
          </cell>
          <cell r="M582">
            <v>-9746.1472200000007</v>
          </cell>
          <cell r="N582">
            <v>-9557.6967999999997</v>
          </cell>
          <cell r="O582">
            <v>-9808.5733199999995</v>
          </cell>
          <cell r="P582">
            <v>-5546.2500300000002</v>
          </cell>
          <cell r="Q582">
            <v>-4235.9501700000001</v>
          </cell>
          <cell r="R582">
            <v>-1790.34708</v>
          </cell>
          <cell r="S582">
            <v>3835.17121</v>
          </cell>
          <cell r="T582">
            <v>2596.6964200000002</v>
          </cell>
          <cell r="U582">
            <v>6738.9098700000004</v>
          </cell>
          <cell r="V582">
            <v>4601.4497700000002</v>
          </cell>
          <cell r="W582">
            <v>8348.9033299999992</v>
          </cell>
          <cell r="X582">
            <v>11475.910400000001</v>
          </cell>
          <cell r="Y582">
            <v>11475.910400000001</v>
          </cell>
        </row>
        <row r="583">
          <cell r="A583" t="str">
            <v>9211</v>
          </cell>
          <cell r="B583" t="str">
            <v>_x0002_</v>
          </cell>
          <cell r="C583" t="str">
            <v>_x0002_</v>
          </cell>
          <cell r="D583" t="str">
            <v>_x0002_</v>
          </cell>
          <cell r="E583" t="str">
            <v>_x0002_</v>
          </cell>
          <cell r="F583">
            <v>1</v>
          </cell>
          <cell r="M583">
            <v>440.65794</v>
          </cell>
          <cell r="N583">
            <v>440.65794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</row>
        <row r="584">
          <cell r="A584" t="str">
            <v>9220</v>
          </cell>
          <cell r="B584" t="str">
            <v>_x0002_</v>
          </cell>
          <cell r="C584" t="str">
            <v>_x0002_</v>
          </cell>
          <cell r="D584" t="str">
            <v>_x0002_</v>
          </cell>
          <cell r="E584" t="str">
            <v>_x0002_</v>
          </cell>
          <cell r="F584">
            <v>1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</row>
        <row r="585">
          <cell r="A585" t="str">
            <v>9250</v>
          </cell>
          <cell r="B585" t="str">
            <v>Nordea kto. 0349 568 357 (DAT)</v>
          </cell>
          <cell r="C585" t="str">
            <v>_x0002_</v>
          </cell>
          <cell r="D585" t="str">
            <v>_x0002_</v>
          </cell>
          <cell r="E585" t="str">
            <v>_x0002_</v>
          </cell>
          <cell r="F585">
            <v>1</v>
          </cell>
          <cell r="M585">
            <v>586.41943000000003</v>
          </cell>
          <cell r="N585">
            <v>484.99453</v>
          </cell>
          <cell r="O585">
            <v>4.5347600000000003</v>
          </cell>
          <cell r="P585">
            <v>339.65291999999999</v>
          </cell>
          <cell r="Q585">
            <v>360.44659999999999</v>
          </cell>
          <cell r="R585">
            <v>3.9474800000000001</v>
          </cell>
          <cell r="S585">
            <v>411.38364000000001</v>
          </cell>
          <cell r="T585">
            <v>459.62862000000001</v>
          </cell>
          <cell r="U585">
            <v>414.69972999999999</v>
          </cell>
          <cell r="V585">
            <v>1044.52352</v>
          </cell>
          <cell r="W585">
            <v>656.89826000000005</v>
          </cell>
          <cell r="X585">
            <v>597.54611</v>
          </cell>
          <cell r="Y585">
            <v>597.54611</v>
          </cell>
        </row>
        <row r="586">
          <cell r="A586" t="str">
            <v>9255</v>
          </cell>
          <cell r="B586" t="str">
            <v>_x0002_</v>
          </cell>
          <cell r="C586" t="str">
            <v>_x0002_</v>
          </cell>
          <cell r="D586" t="str">
            <v>_x0002_</v>
          </cell>
          <cell r="E586" t="str">
            <v>_x0002_</v>
          </cell>
          <cell r="F586">
            <v>1</v>
          </cell>
          <cell r="M586">
            <v>13.32037</v>
          </cell>
          <cell r="N586">
            <v>13.32037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</row>
        <row r="587">
          <cell r="A587" t="str">
            <v>9260</v>
          </cell>
          <cell r="B587" t="str">
            <v>Nordea kto.0246 576 459 (Århus)</v>
          </cell>
          <cell r="C587" t="str">
            <v>_x0002_</v>
          </cell>
          <cell r="D587" t="str">
            <v>_x0002_</v>
          </cell>
          <cell r="E587" t="str">
            <v>_x0002_</v>
          </cell>
          <cell r="F587">
            <v>1</v>
          </cell>
          <cell r="M587">
            <v>109.38699</v>
          </cell>
          <cell r="N587">
            <v>130.98274000000001</v>
          </cell>
          <cell r="O587">
            <v>96.828490000000002</v>
          </cell>
          <cell r="P587">
            <v>123.48707</v>
          </cell>
          <cell r="Q587">
            <v>43.356639999999999</v>
          </cell>
          <cell r="R587">
            <v>105.98282</v>
          </cell>
          <cell r="S587">
            <v>91.662300000000002</v>
          </cell>
          <cell r="T587">
            <v>29.630420000000001</v>
          </cell>
          <cell r="U587">
            <v>186.78362000000001</v>
          </cell>
          <cell r="V587">
            <v>60.830120000000001</v>
          </cell>
          <cell r="W587">
            <v>119.14552</v>
          </cell>
          <cell r="X587">
            <v>88.614859999999993</v>
          </cell>
          <cell r="Y587">
            <v>88.614859999999993</v>
          </cell>
        </row>
        <row r="588">
          <cell r="A588" t="str">
            <v>9270</v>
          </cell>
          <cell r="B588" t="str">
            <v>Nordea kto.0349 568 330 (GEP debitorer)</v>
          </cell>
          <cell r="C588" t="str">
            <v>_x0002_</v>
          </cell>
          <cell r="D588" t="str">
            <v>_x0002_</v>
          </cell>
          <cell r="E588" t="str">
            <v>_x0002_</v>
          </cell>
          <cell r="F588">
            <v>1</v>
          </cell>
          <cell r="M588">
            <v>212.49498</v>
          </cell>
          <cell r="N588">
            <v>253.50647000000001</v>
          </cell>
          <cell r="O588">
            <v>322.46690999999998</v>
          </cell>
          <cell r="P588">
            <v>411.53516999999999</v>
          </cell>
          <cell r="Q588">
            <v>55.756639999999997</v>
          </cell>
          <cell r="R588">
            <v>182.92232999999999</v>
          </cell>
          <cell r="S588">
            <v>325.54865999999998</v>
          </cell>
          <cell r="T588">
            <v>422.00223</v>
          </cell>
          <cell r="U588">
            <v>35.744990000000001</v>
          </cell>
          <cell r="V588">
            <v>126.83729</v>
          </cell>
          <cell r="W588">
            <v>221.07549</v>
          </cell>
          <cell r="X588">
            <v>315.8064</v>
          </cell>
          <cell r="Y588">
            <v>315.8064</v>
          </cell>
        </row>
        <row r="589">
          <cell r="A589" t="str">
            <v>9280</v>
          </cell>
          <cell r="B589" t="str">
            <v>Nordea kto.6265 380 334 (telefon ordrer)</v>
          </cell>
          <cell r="C589" t="str">
            <v>_x0002_</v>
          </cell>
          <cell r="D589" t="str">
            <v>_x0002_</v>
          </cell>
          <cell r="E589" t="str">
            <v>_x0002_</v>
          </cell>
          <cell r="F589">
            <v>1</v>
          </cell>
          <cell r="M589">
            <v>148.10093000000001</v>
          </cell>
          <cell r="N589">
            <v>176.87277</v>
          </cell>
          <cell r="O589">
            <v>227.41154</v>
          </cell>
          <cell r="P589">
            <v>285.69099</v>
          </cell>
          <cell r="Q589">
            <v>327.52636000000001</v>
          </cell>
          <cell r="R589">
            <v>7.2813400000000001</v>
          </cell>
          <cell r="S589">
            <v>58.072200000000002</v>
          </cell>
          <cell r="T589">
            <v>106.27961000000001</v>
          </cell>
          <cell r="U589">
            <v>157.18342999999999</v>
          </cell>
          <cell r="V589">
            <v>203.08917</v>
          </cell>
          <cell r="W589">
            <v>238.95947000000001</v>
          </cell>
          <cell r="X589">
            <v>261.87227000000001</v>
          </cell>
          <cell r="Y589">
            <v>261.87227000000001</v>
          </cell>
        </row>
        <row r="590">
          <cell r="A590" t="str">
            <v>9281</v>
          </cell>
          <cell r="B590" t="str">
            <v>Nordea kto.7556 184 008 (abonnement)</v>
          </cell>
          <cell r="C590" t="str">
            <v>_x0002_</v>
          </cell>
          <cell r="D590" t="str">
            <v>_x0002_</v>
          </cell>
          <cell r="E590" t="str">
            <v>_x0002_</v>
          </cell>
          <cell r="F590">
            <v>1</v>
          </cell>
          <cell r="O590">
            <v>43.60651</v>
          </cell>
          <cell r="P590">
            <v>61.285510000000002</v>
          </cell>
          <cell r="Q590">
            <v>74.919759999999997</v>
          </cell>
          <cell r="R590">
            <v>98.33117</v>
          </cell>
          <cell r="S590">
            <v>122.98217</v>
          </cell>
          <cell r="T590">
            <v>149.62517</v>
          </cell>
          <cell r="U590">
            <v>176.70820000000001</v>
          </cell>
          <cell r="V590">
            <v>209.5762</v>
          </cell>
          <cell r="W590">
            <v>237.21619999999999</v>
          </cell>
          <cell r="X590">
            <v>266.30725000000001</v>
          </cell>
          <cell r="Y590">
            <v>266.30725000000001</v>
          </cell>
        </row>
        <row r="591">
          <cell r="A591" t="str">
            <v>9300</v>
          </cell>
          <cell r="B591" t="str">
            <v>Aftaleindskud 8126 720 204</v>
          </cell>
          <cell r="C591" t="str">
            <v>_x0002_</v>
          </cell>
          <cell r="D591" t="str">
            <v>_x0002_</v>
          </cell>
          <cell r="E591" t="str">
            <v>_x0002_</v>
          </cell>
          <cell r="F591">
            <v>1</v>
          </cell>
          <cell r="Y591">
            <v>0</v>
          </cell>
        </row>
        <row r="592">
          <cell r="A592" t="str">
            <v>9301</v>
          </cell>
          <cell r="B592" t="str">
            <v>Sikringskonto 4377 109 185 (Bladkomp)</v>
          </cell>
          <cell r="C592" t="str">
            <v>_x0002_</v>
          </cell>
          <cell r="D592" t="str">
            <v>_x0002_</v>
          </cell>
          <cell r="E592" t="str">
            <v>_x0002_</v>
          </cell>
          <cell r="F592">
            <v>1</v>
          </cell>
          <cell r="Y592">
            <v>0</v>
          </cell>
        </row>
        <row r="593">
          <cell r="A593" t="str">
            <v>9305</v>
          </cell>
          <cell r="B593" t="str">
            <v>_x0002_</v>
          </cell>
          <cell r="C593" t="str">
            <v>_x0002_</v>
          </cell>
          <cell r="D593" t="str">
            <v>_x0002_</v>
          </cell>
          <cell r="E593" t="str">
            <v>_x0002_</v>
          </cell>
          <cell r="F593">
            <v>1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</row>
        <row r="594">
          <cell r="A594" t="str">
            <v>9306</v>
          </cell>
          <cell r="B594" t="str">
            <v>_x0002_</v>
          </cell>
          <cell r="C594" t="str">
            <v>_x0002_</v>
          </cell>
          <cell r="D594" t="str">
            <v>_x0002_</v>
          </cell>
          <cell r="E594" t="str">
            <v>_x0002_</v>
          </cell>
          <cell r="F594">
            <v>1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</row>
        <row r="595">
          <cell r="A595" t="str">
            <v>9307</v>
          </cell>
          <cell r="B595" t="str">
            <v>_x0002_</v>
          </cell>
          <cell r="C595" t="str">
            <v>_x0002_</v>
          </cell>
          <cell r="D595" t="str">
            <v>_x0002_</v>
          </cell>
          <cell r="E595" t="str">
            <v>_x0002_</v>
          </cell>
          <cell r="F595">
            <v>1</v>
          </cell>
          <cell r="Y595">
            <v>0</v>
          </cell>
        </row>
        <row r="596">
          <cell r="A596" t="str">
            <v>9308</v>
          </cell>
          <cell r="B596" t="str">
            <v>_x0002_</v>
          </cell>
          <cell r="C596" t="str">
            <v>_x0002_</v>
          </cell>
          <cell r="D596" t="str">
            <v>_x0002_</v>
          </cell>
          <cell r="E596" t="str">
            <v>_x0002_</v>
          </cell>
          <cell r="F596">
            <v>1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</row>
        <row r="597">
          <cell r="A597" t="str">
            <v>9400</v>
          </cell>
          <cell r="B597" t="str">
            <v>_x0002_</v>
          </cell>
          <cell r="C597" t="str">
            <v>_x0002_</v>
          </cell>
          <cell r="D597" t="str">
            <v>_x0002_</v>
          </cell>
          <cell r="E597" t="str">
            <v>_x0002_</v>
          </cell>
          <cell r="F597">
            <v>1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</row>
        <row r="598">
          <cell r="A598" t="str">
            <v>9605</v>
          </cell>
          <cell r="B598" t="str">
            <v>_x0002_</v>
          </cell>
          <cell r="C598" t="str">
            <v>_x0002_</v>
          </cell>
          <cell r="D598" t="str">
            <v>_x0002_</v>
          </cell>
          <cell r="E598" t="str">
            <v>_x0002_</v>
          </cell>
          <cell r="F598">
            <v>1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</row>
        <row r="599">
          <cell r="A599" t="str">
            <v>9700</v>
          </cell>
          <cell r="B599" t="str">
            <v>Likvider</v>
          </cell>
          <cell r="C599">
            <v>9000</v>
          </cell>
          <cell r="D599" t="str">
            <v>_x0002_</v>
          </cell>
          <cell r="E599" t="str">
            <v>_x0002_</v>
          </cell>
          <cell r="F599">
            <v>5</v>
          </cell>
          <cell r="M599">
            <v>-6446.1696499999998</v>
          </cell>
          <cell r="N599">
            <v>-6060.7958200000003</v>
          </cell>
          <cell r="O599">
            <v>-8146.2271700000001</v>
          </cell>
          <cell r="P599">
            <v>-3145.3200099999999</v>
          </cell>
          <cell r="Q599">
            <v>-1589.3611800000001</v>
          </cell>
          <cell r="R599">
            <v>250.38252</v>
          </cell>
          <cell r="S599">
            <v>5590.3233200000004</v>
          </cell>
          <cell r="T599">
            <v>7399.6464599999999</v>
          </cell>
          <cell r="U599">
            <v>10014.38344</v>
          </cell>
          <cell r="V599">
            <v>9059.1465100000005</v>
          </cell>
          <cell r="W599">
            <v>11386.694729999999</v>
          </cell>
          <cell r="X599">
            <v>14108.29802</v>
          </cell>
          <cell r="Y599">
            <v>14108.29802</v>
          </cell>
        </row>
        <row r="600">
          <cell r="A600" t="str">
            <v>9750</v>
          </cell>
          <cell r="B600" t="str">
            <v>Aktiver i alt</v>
          </cell>
          <cell r="C600">
            <v>990</v>
          </cell>
          <cell r="D600" t="str">
            <v>_x0002_</v>
          </cell>
          <cell r="E600" t="str">
            <v>_x0002_</v>
          </cell>
          <cell r="F600">
            <v>5</v>
          </cell>
          <cell r="M600">
            <v>77840.083570000003</v>
          </cell>
          <cell r="N600">
            <v>78275.694629999998</v>
          </cell>
          <cell r="O600">
            <v>77041.397639999996</v>
          </cell>
          <cell r="P600">
            <v>79693.051030000002</v>
          </cell>
          <cell r="Q600">
            <v>84055.863920000003</v>
          </cell>
          <cell r="R600">
            <v>85490.562560000006</v>
          </cell>
          <cell r="S600">
            <v>87826.499500000005</v>
          </cell>
          <cell r="T600">
            <v>89914.950840000005</v>
          </cell>
          <cell r="U600">
            <v>91884.645520000005</v>
          </cell>
          <cell r="V600">
            <v>95279.350290000002</v>
          </cell>
          <cell r="W600">
            <v>95903.149489999996</v>
          </cell>
          <cell r="X600">
            <v>103450.38667000001</v>
          </cell>
          <cell r="Y600">
            <v>103450.38667000001</v>
          </cell>
        </row>
        <row r="601">
          <cell r="A601" t="str">
            <v>10000</v>
          </cell>
          <cell r="B601" t="str">
            <v>Passiver</v>
          </cell>
          <cell r="C601" t="str">
            <v>_x0002_</v>
          </cell>
          <cell r="D601" t="str">
            <v>_x0002_</v>
          </cell>
          <cell r="E601" t="str">
            <v>_x0002_</v>
          </cell>
          <cell r="F601">
            <v>2</v>
          </cell>
          <cell r="Y601">
            <v>0</v>
          </cell>
        </row>
        <row r="602">
          <cell r="A602" t="str">
            <v>10005</v>
          </cell>
          <cell r="B602" t="str">
            <v>Egenkapital</v>
          </cell>
          <cell r="C602" t="str">
            <v>_x0002_</v>
          </cell>
          <cell r="D602" t="str">
            <v>_x0002_</v>
          </cell>
          <cell r="E602" t="str">
            <v>_x0002_</v>
          </cell>
          <cell r="F602">
            <v>2</v>
          </cell>
          <cell r="Y602">
            <v>0</v>
          </cell>
        </row>
        <row r="603">
          <cell r="A603" t="str">
            <v>10009</v>
          </cell>
          <cell r="B603" t="str">
            <v>Selskabskapital</v>
          </cell>
          <cell r="C603" t="str">
            <v>_x0002_</v>
          </cell>
          <cell r="D603" t="str">
            <v>_x0002_</v>
          </cell>
          <cell r="E603" t="str">
            <v>_x0002_</v>
          </cell>
          <cell r="F603">
            <v>1</v>
          </cell>
          <cell r="M603">
            <v>-1000</v>
          </cell>
          <cell r="N603">
            <v>-1000</v>
          </cell>
          <cell r="O603">
            <v>-1000</v>
          </cell>
          <cell r="P603">
            <v>-1000</v>
          </cell>
          <cell r="Q603">
            <v>-1000</v>
          </cell>
          <cell r="R603">
            <v>-1000</v>
          </cell>
          <cell r="S603">
            <v>-1000</v>
          </cell>
          <cell r="T603">
            <v>-1000</v>
          </cell>
          <cell r="U603">
            <v>-1000</v>
          </cell>
          <cell r="V603">
            <v>-1000</v>
          </cell>
          <cell r="W603">
            <v>-1000</v>
          </cell>
          <cell r="X603">
            <v>-1000</v>
          </cell>
          <cell r="Y603">
            <v>-1000</v>
          </cell>
        </row>
        <row r="604">
          <cell r="A604" t="str">
            <v>10020</v>
          </cell>
          <cell r="B604" t="str">
            <v>Resultat datterselskaber</v>
          </cell>
          <cell r="C604" t="str">
            <v>_x0002_</v>
          </cell>
          <cell r="D604" t="str">
            <v>_x0002_</v>
          </cell>
          <cell r="E604" t="str">
            <v>_x0002_</v>
          </cell>
          <cell r="F604">
            <v>1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</row>
        <row r="605">
          <cell r="A605" t="str">
            <v>10029</v>
          </cell>
          <cell r="B605" t="str">
            <v>Overført overskud</v>
          </cell>
          <cell r="C605" t="str">
            <v>_x0002_</v>
          </cell>
          <cell r="D605" t="str">
            <v>_x0002_</v>
          </cell>
          <cell r="E605" t="str">
            <v>_x0002_</v>
          </cell>
          <cell r="F605">
            <v>1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</row>
        <row r="606">
          <cell r="A606" t="str">
            <v>10059</v>
          </cell>
          <cell r="B606" t="str">
            <v>Nettoresultat</v>
          </cell>
          <cell r="C606" t="str">
            <v>_x0002_</v>
          </cell>
          <cell r="D606" t="str">
            <v>_x0002_</v>
          </cell>
          <cell r="E606" t="str">
            <v>_x0002_</v>
          </cell>
          <cell r="F606">
            <v>1</v>
          </cell>
          <cell r="M606">
            <v>-60236.621010000003</v>
          </cell>
          <cell r="N606">
            <v>-60236.621010000003</v>
          </cell>
          <cell r="O606">
            <v>-60236.621010000003</v>
          </cell>
          <cell r="P606">
            <v>-60236.621010000003</v>
          </cell>
          <cell r="Q606">
            <v>-60236.621010000003</v>
          </cell>
          <cell r="R606">
            <v>-60236.621010000003</v>
          </cell>
          <cell r="S606">
            <v>-60236.621010000003</v>
          </cell>
          <cell r="T606">
            <v>-60236.621010000003</v>
          </cell>
          <cell r="U606">
            <v>-60236.621010000003</v>
          </cell>
          <cell r="V606">
            <v>-60236.621010000003</v>
          </cell>
          <cell r="W606">
            <v>-60236.621010000003</v>
          </cell>
          <cell r="X606">
            <v>-60255.211009999999</v>
          </cell>
          <cell r="Y606">
            <v>-60255.211009999999</v>
          </cell>
        </row>
        <row r="607">
          <cell r="A607" t="str">
            <v>10500</v>
          </cell>
          <cell r="B607" t="str">
            <v>Egenkapital</v>
          </cell>
          <cell r="C607">
            <v>10005</v>
          </cell>
          <cell r="D607" t="str">
            <v>_x0002_</v>
          </cell>
          <cell r="E607" t="str">
            <v>_x0002_</v>
          </cell>
          <cell r="F607">
            <v>5</v>
          </cell>
          <cell r="M607">
            <v>-61236.621010000003</v>
          </cell>
          <cell r="N607">
            <v>-61236.621010000003</v>
          </cell>
          <cell r="O607">
            <v>-61236.621010000003</v>
          </cell>
          <cell r="P607">
            <v>-61236.621010000003</v>
          </cell>
          <cell r="Q607">
            <v>-61236.621010000003</v>
          </cell>
          <cell r="R607">
            <v>-61236.621010000003</v>
          </cell>
          <cell r="S607">
            <v>-61236.621010000003</v>
          </cell>
          <cell r="T607">
            <v>-61236.621010000003</v>
          </cell>
          <cell r="U607">
            <v>-61236.621010000003</v>
          </cell>
          <cell r="V607">
            <v>-61236.621010000003</v>
          </cell>
          <cell r="W607">
            <v>-61236.621010000003</v>
          </cell>
          <cell r="X607">
            <v>-61255.211009999999</v>
          </cell>
          <cell r="Y607">
            <v>-61255.211009999999</v>
          </cell>
        </row>
        <row r="608">
          <cell r="A608" t="str">
            <v>11000</v>
          </cell>
          <cell r="B608" t="str">
            <v>Hensættelser</v>
          </cell>
          <cell r="C608" t="str">
            <v>_x0002_</v>
          </cell>
          <cell r="D608" t="str">
            <v>_x0002_</v>
          </cell>
          <cell r="E608" t="str">
            <v>_x0002_</v>
          </cell>
          <cell r="F608">
            <v>2</v>
          </cell>
          <cell r="Y608">
            <v>0</v>
          </cell>
        </row>
        <row r="609">
          <cell r="A609" t="str">
            <v>11009</v>
          </cell>
          <cell r="B609" t="str">
            <v>Udskudt skat</v>
          </cell>
          <cell r="C609" t="str">
            <v>_x0002_</v>
          </cell>
          <cell r="D609" t="str">
            <v>_x0002_</v>
          </cell>
          <cell r="E609" t="str">
            <v>_x0002_</v>
          </cell>
          <cell r="F609">
            <v>1</v>
          </cell>
          <cell r="M609">
            <v>3572.569</v>
          </cell>
          <cell r="N609">
            <v>3572.569</v>
          </cell>
          <cell r="O609">
            <v>3572.569</v>
          </cell>
          <cell r="P609">
            <v>3572.569</v>
          </cell>
          <cell r="Q609">
            <v>3572.569</v>
          </cell>
          <cell r="R609">
            <v>3572.569</v>
          </cell>
          <cell r="S609">
            <v>3572.569</v>
          </cell>
          <cell r="T609">
            <v>3572.569</v>
          </cell>
          <cell r="U609">
            <v>3572.569</v>
          </cell>
          <cell r="V609">
            <v>3572.569</v>
          </cell>
          <cell r="W609">
            <v>3572.569</v>
          </cell>
          <cell r="X609">
            <v>4059.4810000000002</v>
          </cell>
          <cell r="Y609">
            <v>4059.4810000000002</v>
          </cell>
        </row>
        <row r="610">
          <cell r="A610" t="str">
            <v>11100</v>
          </cell>
          <cell r="B610" t="str">
            <v>Hensættelser</v>
          </cell>
          <cell r="C610">
            <v>11000</v>
          </cell>
          <cell r="D610" t="str">
            <v>_x0002_</v>
          </cell>
          <cell r="E610" t="str">
            <v>_x0002_</v>
          </cell>
          <cell r="F610">
            <v>5</v>
          </cell>
          <cell r="M610">
            <v>3572.569</v>
          </cell>
          <cell r="N610">
            <v>3572.569</v>
          </cell>
          <cell r="O610">
            <v>3572.569</v>
          </cell>
          <cell r="P610">
            <v>3572.569</v>
          </cell>
          <cell r="Q610">
            <v>3572.569</v>
          </cell>
          <cell r="R610">
            <v>3572.569</v>
          </cell>
          <cell r="S610">
            <v>3572.569</v>
          </cell>
          <cell r="T610">
            <v>3572.569</v>
          </cell>
          <cell r="U610">
            <v>3572.569</v>
          </cell>
          <cell r="V610">
            <v>3572.569</v>
          </cell>
          <cell r="W610">
            <v>3572.569</v>
          </cell>
          <cell r="X610">
            <v>4059.4810000000002</v>
          </cell>
          <cell r="Y610">
            <v>4059.4810000000002</v>
          </cell>
        </row>
        <row r="611">
          <cell r="A611" t="str">
            <v>20000</v>
          </cell>
          <cell r="B611" t="str">
            <v>Langfristet gæld</v>
          </cell>
          <cell r="C611" t="str">
            <v>_x0002_</v>
          </cell>
          <cell r="D611" t="str">
            <v>_x0002_</v>
          </cell>
          <cell r="E611" t="str">
            <v>_x0002_</v>
          </cell>
          <cell r="F611">
            <v>2</v>
          </cell>
          <cell r="Y611">
            <v>0</v>
          </cell>
        </row>
        <row r="612">
          <cell r="A612" t="str">
            <v>20009</v>
          </cell>
          <cell r="B612" t="str">
            <v>Pengekreditor K.Ree</v>
          </cell>
          <cell r="C612" t="str">
            <v>_x0002_</v>
          </cell>
          <cell r="D612" t="str">
            <v>_x0002_</v>
          </cell>
          <cell r="E612" t="str">
            <v>_x0002_</v>
          </cell>
          <cell r="F612">
            <v>1</v>
          </cell>
          <cell r="M612">
            <v>-2.3777499999999998</v>
          </cell>
          <cell r="N612">
            <v>22.286480000000001</v>
          </cell>
          <cell r="O612">
            <v>22.286480000000001</v>
          </cell>
          <cell r="P612">
            <v>22.286480000000001</v>
          </cell>
          <cell r="Q612">
            <v>22.286480000000001</v>
          </cell>
          <cell r="R612">
            <v>0</v>
          </cell>
          <cell r="S612">
            <v>0</v>
          </cell>
          <cell r="T612">
            <v>0</v>
          </cell>
          <cell r="U612">
            <v>24.01296</v>
          </cell>
          <cell r="V612">
            <v>24.01296</v>
          </cell>
          <cell r="W612">
            <v>0</v>
          </cell>
          <cell r="X612">
            <v>0</v>
          </cell>
          <cell r="Y612">
            <v>0</v>
          </cell>
        </row>
        <row r="613">
          <cell r="A613" t="str">
            <v>20109</v>
          </cell>
          <cell r="B613" t="str">
            <v>Prioritetsgæld - Anholt Kro</v>
          </cell>
          <cell r="C613" t="str">
            <v>_x0002_</v>
          </cell>
          <cell r="D613" t="str">
            <v>_x0002_</v>
          </cell>
          <cell r="E613" t="str">
            <v>_x0002_</v>
          </cell>
          <cell r="F613">
            <v>1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</row>
        <row r="614">
          <cell r="A614" t="str">
            <v>20110</v>
          </cell>
          <cell r="B614" t="str">
            <v>Kort del af langfris.gæld</v>
          </cell>
          <cell r="C614" t="str">
            <v>_x0002_</v>
          </cell>
          <cell r="D614" t="str">
            <v>_x0002_</v>
          </cell>
          <cell r="E614" t="str">
            <v>_x0002_</v>
          </cell>
          <cell r="F614">
            <v>1</v>
          </cell>
          <cell r="Y614">
            <v>0</v>
          </cell>
        </row>
        <row r="615">
          <cell r="A615" t="str">
            <v>20200</v>
          </cell>
          <cell r="B615" t="str">
            <v>Langfristet gæld</v>
          </cell>
          <cell r="C615">
            <v>20000</v>
          </cell>
          <cell r="D615" t="str">
            <v>_x0002_</v>
          </cell>
          <cell r="E615" t="str">
            <v>_x0002_</v>
          </cell>
          <cell r="F615">
            <v>5</v>
          </cell>
          <cell r="M615">
            <v>-2.3777499999999998</v>
          </cell>
          <cell r="N615">
            <v>22.286480000000001</v>
          </cell>
          <cell r="O615">
            <v>22.286480000000001</v>
          </cell>
          <cell r="P615">
            <v>22.286480000000001</v>
          </cell>
          <cell r="Q615">
            <v>22.286480000000001</v>
          </cell>
          <cell r="R615">
            <v>0</v>
          </cell>
          <cell r="S615">
            <v>0</v>
          </cell>
          <cell r="T615">
            <v>0</v>
          </cell>
          <cell r="U615">
            <v>24.01296</v>
          </cell>
          <cell r="V615">
            <v>24.01296</v>
          </cell>
          <cell r="W615">
            <v>0</v>
          </cell>
          <cell r="X615">
            <v>0</v>
          </cell>
          <cell r="Y615">
            <v>0</v>
          </cell>
        </row>
        <row r="616">
          <cell r="A616" t="str">
            <v>22000</v>
          </cell>
          <cell r="B616" t="str">
            <v>Øvrig gæld</v>
          </cell>
          <cell r="C616" t="str">
            <v>_x0002_</v>
          </cell>
          <cell r="D616" t="str">
            <v>_x0002_</v>
          </cell>
          <cell r="E616" t="str">
            <v>_x0002_</v>
          </cell>
          <cell r="F616">
            <v>2</v>
          </cell>
          <cell r="Y616">
            <v>0</v>
          </cell>
        </row>
        <row r="617">
          <cell r="A617" t="str">
            <v>22107</v>
          </cell>
          <cell r="B617" t="str">
            <v>Convince kreditor samle</v>
          </cell>
          <cell r="C617" t="str">
            <v>_x0002_</v>
          </cell>
          <cell r="D617" t="str">
            <v>_x0002_</v>
          </cell>
          <cell r="E617" t="str">
            <v>_x0002_</v>
          </cell>
          <cell r="F617">
            <v>1</v>
          </cell>
          <cell r="M617">
            <v>-1802.88384</v>
          </cell>
          <cell r="N617">
            <v>-1802.88384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</row>
        <row r="618">
          <cell r="A618" t="str">
            <v>22108</v>
          </cell>
          <cell r="B618" t="str">
            <v>Kreditor samlekonto - Bil &amp; Båd</v>
          </cell>
          <cell r="C618" t="str">
            <v>_x0002_</v>
          </cell>
          <cell r="D618" t="str">
            <v>_x0002_</v>
          </cell>
          <cell r="E618" t="str">
            <v>_x0002_</v>
          </cell>
          <cell r="F618">
            <v>1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</row>
        <row r="619">
          <cell r="A619" t="str">
            <v>22109</v>
          </cell>
          <cell r="B619" t="str">
            <v>Kreditor samlekonto</v>
          </cell>
          <cell r="C619" t="str">
            <v>_x0002_</v>
          </cell>
          <cell r="D619" t="str">
            <v>_x0002_</v>
          </cell>
          <cell r="E619" t="str">
            <v>_x0002_</v>
          </cell>
          <cell r="F619">
            <v>1</v>
          </cell>
          <cell r="M619">
            <v>-2496.2731800000001</v>
          </cell>
          <cell r="N619">
            <v>-1921.9265499999999</v>
          </cell>
          <cell r="O619">
            <v>-1799.9529399999999</v>
          </cell>
          <cell r="P619">
            <v>-1969.6770300000001</v>
          </cell>
          <cell r="Q619">
            <v>-2398.6139400000002</v>
          </cell>
          <cell r="R619">
            <v>-2346.6245199999998</v>
          </cell>
          <cell r="S619">
            <v>-1222.4228900000001</v>
          </cell>
          <cell r="T619">
            <v>-2048.6325000000002</v>
          </cell>
          <cell r="U619">
            <v>-1821.77829</v>
          </cell>
          <cell r="V619">
            <v>-1906.4505099999999</v>
          </cell>
          <cell r="W619">
            <v>-697.79295999999999</v>
          </cell>
          <cell r="X619">
            <v>-1646.09393</v>
          </cell>
          <cell r="Y619">
            <v>-1646.09393</v>
          </cell>
        </row>
        <row r="620">
          <cell r="A620" t="str">
            <v>22110</v>
          </cell>
          <cell r="B620" t="str">
            <v>Jens Gehl + anden inkasso mell.regning.</v>
          </cell>
          <cell r="C620" t="str">
            <v>_x0002_</v>
          </cell>
          <cell r="D620" t="str">
            <v>_x0002_</v>
          </cell>
          <cell r="E620" t="str">
            <v>_x0002_</v>
          </cell>
          <cell r="F620">
            <v>1</v>
          </cell>
          <cell r="M620">
            <v>-4.9793700000000003</v>
          </cell>
          <cell r="N620">
            <v>-5.3242599999999998</v>
          </cell>
          <cell r="O620">
            <v>-0.21875</v>
          </cell>
          <cell r="P620">
            <v>-1.7887299999999999</v>
          </cell>
          <cell r="Q620">
            <v>0.32</v>
          </cell>
          <cell r="R620">
            <v>-19.440000000000001</v>
          </cell>
          <cell r="S620">
            <v>0</v>
          </cell>
          <cell r="T620">
            <v>15.950979999999999</v>
          </cell>
          <cell r="U620">
            <v>0.33127000000000001</v>
          </cell>
          <cell r="V620">
            <v>-0.33498</v>
          </cell>
          <cell r="W620">
            <v>6.5143300000000002</v>
          </cell>
          <cell r="X620">
            <v>-1.60947</v>
          </cell>
          <cell r="Y620">
            <v>-1.60947</v>
          </cell>
        </row>
        <row r="621">
          <cell r="A621" t="str">
            <v>22112</v>
          </cell>
          <cell r="B621" t="str">
            <v>Jason Watt</v>
          </cell>
          <cell r="C621" t="str">
            <v>_x0002_</v>
          </cell>
          <cell r="D621" t="str">
            <v>_x0002_</v>
          </cell>
          <cell r="E621" t="str">
            <v>_x0002_</v>
          </cell>
          <cell r="F621">
            <v>1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</row>
        <row r="622">
          <cell r="A622" t="str">
            <v>22114</v>
          </cell>
          <cell r="B622" t="str">
            <v>Lejernes Deposita Anholt Kro</v>
          </cell>
          <cell r="C622" t="str">
            <v>_x0002_</v>
          </cell>
          <cell r="D622" t="str">
            <v>_x0002_</v>
          </cell>
          <cell r="E622" t="str">
            <v>_x0002_</v>
          </cell>
          <cell r="F622">
            <v>1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</row>
        <row r="623">
          <cell r="A623" t="str">
            <v>22120</v>
          </cell>
          <cell r="B623" t="str">
            <v>_x0002_</v>
          </cell>
          <cell r="C623" t="str">
            <v>_x0002_</v>
          </cell>
          <cell r="D623" t="str">
            <v>_x0002_</v>
          </cell>
          <cell r="E623" t="str">
            <v>_x0002_</v>
          </cell>
          <cell r="F623">
            <v>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</row>
        <row r="624">
          <cell r="A624" t="str">
            <v>22209</v>
          </cell>
          <cell r="B624" t="str">
            <v>Selskabsskat</v>
          </cell>
          <cell r="C624" t="str">
            <v>_x0002_</v>
          </cell>
          <cell r="D624" t="str">
            <v>_x0002_</v>
          </cell>
          <cell r="E624" t="str">
            <v>_x0002_</v>
          </cell>
          <cell r="F624">
            <v>1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-7746.415</v>
          </cell>
          <cell r="Y624">
            <v>-7746.415</v>
          </cell>
        </row>
        <row r="625">
          <cell r="A625" t="str">
            <v>22210</v>
          </cell>
          <cell r="B625" t="str">
            <v>A´conto skat</v>
          </cell>
          <cell r="C625" t="str">
            <v>_x0002_</v>
          </cell>
          <cell r="D625" t="str">
            <v>_x0002_</v>
          </cell>
          <cell r="E625" t="str">
            <v>_x0002_</v>
          </cell>
          <cell r="F625">
            <v>1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</row>
        <row r="626">
          <cell r="A626" t="str">
            <v>22211</v>
          </cell>
          <cell r="B626" t="str">
            <v>Udbytte</v>
          </cell>
          <cell r="C626" t="str">
            <v>_x0002_</v>
          </cell>
          <cell r="D626" t="str">
            <v>_x0002_</v>
          </cell>
          <cell r="E626" t="str">
            <v>_x0002_</v>
          </cell>
          <cell r="F626">
            <v>1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</row>
        <row r="627">
          <cell r="A627" t="str">
            <v>22310</v>
          </cell>
          <cell r="B627" t="str">
            <v>Skyldig ATP Convince</v>
          </cell>
          <cell r="C627" t="str">
            <v>_x0002_</v>
          </cell>
          <cell r="D627" t="str">
            <v>_x0002_</v>
          </cell>
          <cell r="E627" t="str">
            <v>_x0002_</v>
          </cell>
          <cell r="F627">
            <v>1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</row>
        <row r="628">
          <cell r="A628" t="str">
            <v>22318</v>
          </cell>
          <cell r="B628" t="str">
            <v>Convince feriep.forpl.</v>
          </cell>
          <cell r="C628" t="str">
            <v>_x0002_</v>
          </cell>
          <cell r="D628" t="str">
            <v>_x0002_</v>
          </cell>
          <cell r="E628" t="str">
            <v>_x0002_</v>
          </cell>
          <cell r="F628">
            <v>1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</row>
        <row r="629">
          <cell r="A629" t="str">
            <v>22319</v>
          </cell>
          <cell r="B629" t="str">
            <v>Beregn. feriep. funktionærer</v>
          </cell>
          <cell r="C629" t="str">
            <v>_x0002_</v>
          </cell>
          <cell r="D629" t="str">
            <v>_x0002_</v>
          </cell>
          <cell r="E629" t="str">
            <v>_x0002_</v>
          </cell>
          <cell r="F629">
            <v>1</v>
          </cell>
          <cell r="M629">
            <v>-4412.6947700000001</v>
          </cell>
          <cell r="N629">
            <v>-4621.2129500000001</v>
          </cell>
          <cell r="O629">
            <v>-4690.1841199999999</v>
          </cell>
          <cell r="P629">
            <v>-4112.10779</v>
          </cell>
          <cell r="Q629">
            <v>-4332.1725500000002</v>
          </cell>
          <cell r="R629">
            <v>-4501.4887799999997</v>
          </cell>
          <cell r="S629">
            <v>-4755.6794399999999</v>
          </cell>
          <cell r="T629">
            <v>-4935.8976000000002</v>
          </cell>
          <cell r="U629">
            <v>-4574.7226000000001</v>
          </cell>
          <cell r="V629">
            <v>-4869.7856199999997</v>
          </cell>
          <cell r="W629">
            <v>-4902.2188500000002</v>
          </cell>
          <cell r="X629">
            <v>-4437.77088</v>
          </cell>
          <cell r="Y629">
            <v>-4437.77088</v>
          </cell>
        </row>
        <row r="630">
          <cell r="A630" t="str">
            <v>22320</v>
          </cell>
          <cell r="B630" t="str">
            <v>Udbetalt. ferietillæg</v>
          </cell>
          <cell r="C630" t="str">
            <v>_x0002_</v>
          </cell>
          <cell r="D630" t="str">
            <v>_x0002_</v>
          </cell>
          <cell r="E630" t="str">
            <v>_x0002_</v>
          </cell>
          <cell r="F630">
            <v>1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</row>
        <row r="631">
          <cell r="A631" t="str">
            <v>22321</v>
          </cell>
          <cell r="B631" t="str">
            <v>Beregn. feriep. funktionærer (drift)</v>
          </cell>
          <cell r="C631" t="str">
            <v>_x0002_</v>
          </cell>
          <cell r="D631" t="str">
            <v>_x0002_</v>
          </cell>
          <cell r="E631" t="str">
            <v>_x0002_</v>
          </cell>
          <cell r="F631">
            <v>1</v>
          </cell>
          <cell r="M631">
            <v>172.44116</v>
          </cell>
          <cell r="N631">
            <v>380.95934</v>
          </cell>
          <cell r="O631">
            <v>449.93051000000003</v>
          </cell>
          <cell r="P631">
            <v>-128.14581999999999</v>
          </cell>
          <cell r="Q631">
            <v>91.918940000000006</v>
          </cell>
          <cell r="R631">
            <v>261.23516999999998</v>
          </cell>
          <cell r="S631">
            <v>515.42583000000002</v>
          </cell>
          <cell r="T631">
            <v>695.64399000000003</v>
          </cell>
          <cell r="U631">
            <v>334.46899000000002</v>
          </cell>
          <cell r="V631">
            <v>629.53201000000001</v>
          </cell>
          <cell r="W631">
            <v>661.96523999999999</v>
          </cell>
          <cell r="X631">
            <v>0</v>
          </cell>
          <cell r="Y631">
            <v>0</v>
          </cell>
        </row>
        <row r="632">
          <cell r="A632" t="str">
            <v>22322</v>
          </cell>
          <cell r="B632" t="str">
            <v>Beregn. ferietillæg (drift)</v>
          </cell>
          <cell r="C632" t="str">
            <v>_x0002_</v>
          </cell>
          <cell r="D632" t="str">
            <v>_x0002_</v>
          </cell>
          <cell r="E632" t="str">
            <v>_x0002_</v>
          </cell>
          <cell r="F632">
            <v>1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</row>
        <row r="633">
          <cell r="A633" t="str">
            <v>22323</v>
          </cell>
          <cell r="B633" t="str">
            <v>Udbetalt ferietillæg (SF)</v>
          </cell>
          <cell r="C633" t="str">
            <v>_x0002_</v>
          </cell>
          <cell r="D633" t="str">
            <v>_x0002_</v>
          </cell>
          <cell r="E633" t="str">
            <v>_x0002_</v>
          </cell>
          <cell r="F633">
            <v>1</v>
          </cell>
          <cell r="M633">
            <v>0</v>
          </cell>
          <cell r="N633">
            <v>0</v>
          </cell>
          <cell r="O633">
            <v>0</v>
          </cell>
          <cell r="P633">
            <v>231.40942999999999</v>
          </cell>
          <cell r="Q633">
            <v>231.40942999999999</v>
          </cell>
          <cell r="R633">
            <v>231.40942999999999</v>
          </cell>
          <cell r="S633">
            <v>231.40942999999999</v>
          </cell>
          <cell r="T633">
            <v>231.40942999999999</v>
          </cell>
          <cell r="U633">
            <v>231.40942999999999</v>
          </cell>
          <cell r="V633">
            <v>242.46780999999999</v>
          </cell>
          <cell r="W633">
            <v>242.46780999999999</v>
          </cell>
          <cell r="X633">
            <v>0</v>
          </cell>
          <cell r="Y633">
            <v>0</v>
          </cell>
        </row>
        <row r="634">
          <cell r="A634" t="str">
            <v>22324</v>
          </cell>
          <cell r="B634" t="str">
            <v>Udbetalt ferietillæg (SF)</v>
          </cell>
          <cell r="C634" t="str">
            <v>_x0002_</v>
          </cell>
          <cell r="D634" t="str">
            <v>_x0002_</v>
          </cell>
          <cell r="E634" t="str">
            <v>_x0002_</v>
          </cell>
          <cell r="F634">
            <v>1</v>
          </cell>
          <cell r="M634">
            <v>0</v>
          </cell>
          <cell r="N634">
            <v>0</v>
          </cell>
          <cell r="O634">
            <v>0</v>
          </cell>
          <cell r="P634">
            <v>-231.40942999999999</v>
          </cell>
          <cell r="Q634">
            <v>-231.40942999999999</v>
          </cell>
          <cell r="R634">
            <v>-231.40942999999999</v>
          </cell>
          <cell r="S634">
            <v>-231.40942999999999</v>
          </cell>
          <cell r="T634">
            <v>-231.40942999999999</v>
          </cell>
          <cell r="U634">
            <v>-231.40942999999999</v>
          </cell>
          <cell r="V634">
            <v>-242.46780999999999</v>
          </cell>
          <cell r="W634">
            <v>-242.46780999999999</v>
          </cell>
          <cell r="X634">
            <v>0</v>
          </cell>
          <cell r="Y634">
            <v>0</v>
          </cell>
        </row>
        <row r="635">
          <cell r="A635" t="str">
            <v>22330</v>
          </cell>
          <cell r="B635" t="str">
            <v>Tantieme</v>
          </cell>
          <cell r="C635" t="str">
            <v>_x0002_</v>
          </cell>
          <cell r="D635" t="str">
            <v>_x0002_</v>
          </cell>
          <cell r="E635" t="str">
            <v>_x0002_</v>
          </cell>
          <cell r="F635">
            <v>1</v>
          </cell>
          <cell r="M635">
            <v>-520.45600000000002</v>
          </cell>
          <cell r="N635">
            <v>-510.45600000000002</v>
          </cell>
          <cell r="O635">
            <v>-500.45600000000002</v>
          </cell>
          <cell r="P635">
            <v>-490.45600000000002</v>
          </cell>
          <cell r="Q635">
            <v>-480.45600000000002</v>
          </cell>
          <cell r="R635">
            <v>-470.45600000000002</v>
          </cell>
          <cell r="S635">
            <v>-460.45600000000002</v>
          </cell>
          <cell r="T635">
            <v>-450.45600000000002</v>
          </cell>
          <cell r="U635">
            <v>-440.45600000000002</v>
          </cell>
          <cell r="V635">
            <v>-430.45600000000002</v>
          </cell>
          <cell r="W635">
            <v>-420.45600000000002</v>
          </cell>
          <cell r="X635">
            <v>-971.45600000000002</v>
          </cell>
          <cell r="Y635">
            <v>-971.45600000000002</v>
          </cell>
        </row>
        <row r="636">
          <cell r="A636" t="str">
            <v>22340</v>
          </cell>
          <cell r="B636" t="str">
            <v>Mellemregn. firmalån</v>
          </cell>
          <cell r="C636" t="str">
            <v>_x0002_</v>
          </cell>
          <cell r="D636" t="str">
            <v>_x0002_</v>
          </cell>
          <cell r="E636" t="str">
            <v>_x0002_</v>
          </cell>
          <cell r="F636">
            <v>1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-5.5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</row>
        <row r="637">
          <cell r="A637" t="str">
            <v>22341</v>
          </cell>
          <cell r="B637" t="str">
            <v>Mellemregn. Profiltøj</v>
          </cell>
          <cell r="C637" t="str">
            <v>_x0002_</v>
          </cell>
          <cell r="D637" t="str">
            <v>_x0002_</v>
          </cell>
          <cell r="E637" t="str">
            <v>_x0002_</v>
          </cell>
          <cell r="F637">
            <v>1</v>
          </cell>
          <cell r="Y637">
            <v>0</v>
          </cell>
        </row>
        <row r="638">
          <cell r="A638" t="str">
            <v>22342</v>
          </cell>
          <cell r="B638" t="str">
            <v>Mellemregn. kantine Herlev</v>
          </cell>
          <cell r="C638" t="str">
            <v>_x0002_</v>
          </cell>
          <cell r="D638" t="str">
            <v>_x0002_</v>
          </cell>
          <cell r="E638" t="str">
            <v>_x0002_</v>
          </cell>
          <cell r="F638">
            <v>1</v>
          </cell>
          <cell r="Y638">
            <v>0</v>
          </cell>
        </row>
        <row r="639">
          <cell r="A639" t="str">
            <v>22343</v>
          </cell>
          <cell r="B639" t="str">
            <v>Mellemregn. kantine Århus</v>
          </cell>
          <cell r="C639" t="str">
            <v>_x0002_</v>
          </cell>
          <cell r="D639" t="str">
            <v>_x0002_</v>
          </cell>
          <cell r="E639" t="str">
            <v>_x0002_</v>
          </cell>
          <cell r="F639">
            <v>1</v>
          </cell>
          <cell r="Y639">
            <v>0</v>
          </cell>
        </row>
        <row r="640">
          <cell r="A640" t="str">
            <v>22344</v>
          </cell>
          <cell r="B640" t="str">
            <v>Mellemregn. kantine Shoppit</v>
          </cell>
          <cell r="C640" t="str">
            <v>_x0002_</v>
          </cell>
          <cell r="D640" t="str">
            <v>_x0002_</v>
          </cell>
          <cell r="E640" t="str">
            <v>_x0002_</v>
          </cell>
          <cell r="F640">
            <v>1</v>
          </cell>
          <cell r="Y640">
            <v>0</v>
          </cell>
        </row>
        <row r="641">
          <cell r="A641" t="str">
            <v>22409</v>
          </cell>
          <cell r="B641" t="str">
            <v>_x0002_</v>
          </cell>
          <cell r="C641" t="str">
            <v>_x0002_</v>
          </cell>
          <cell r="D641" t="str">
            <v>_x0002_</v>
          </cell>
          <cell r="E641" t="str">
            <v>_x0002_</v>
          </cell>
          <cell r="F641">
            <v>1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</row>
        <row r="642">
          <cell r="A642" t="str">
            <v>22410</v>
          </cell>
          <cell r="B642" t="str">
            <v>_x0002_</v>
          </cell>
          <cell r="C642" t="str">
            <v>_x0002_</v>
          </cell>
          <cell r="D642" t="str">
            <v>_x0002_</v>
          </cell>
          <cell r="E642" t="str">
            <v>_x0002_</v>
          </cell>
          <cell r="F642">
            <v>1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</row>
        <row r="643">
          <cell r="A643" t="str">
            <v>22411</v>
          </cell>
          <cell r="B643" t="str">
            <v>_x0002_</v>
          </cell>
          <cell r="C643" t="str">
            <v>_x0002_</v>
          </cell>
          <cell r="D643" t="str">
            <v>_x0002_</v>
          </cell>
          <cell r="E643" t="str">
            <v>_x0002_</v>
          </cell>
          <cell r="F643">
            <v>1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</row>
        <row r="644">
          <cell r="A644" t="str">
            <v>22429</v>
          </cell>
          <cell r="B644" t="str">
            <v>_x0002_</v>
          </cell>
          <cell r="C644" t="str">
            <v>_x0002_</v>
          </cell>
          <cell r="D644" t="str">
            <v>_x0002_</v>
          </cell>
          <cell r="E644" t="str">
            <v>_x0002_</v>
          </cell>
          <cell r="F644">
            <v>1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</row>
        <row r="645">
          <cell r="A645" t="str">
            <v>22438</v>
          </cell>
          <cell r="B645" t="str">
            <v>Mellemregn. Reedomus ApS Biler</v>
          </cell>
          <cell r="C645" t="str">
            <v>_x0002_</v>
          </cell>
          <cell r="D645" t="str">
            <v>_x0002_</v>
          </cell>
          <cell r="E645" t="str">
            <v>_x0002_</v>
          </cell>
          <cell r="F645">
            <v>1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</row>
        <row r="646">
          <cell r="A646" t="str">
            <v>22439</v>
          </cell>
          <cell r="B646" t="str">
            <v>Mellemregn. Reedomus ApS</v>
          </cell>
          <cell r="C646" t="str">
            <v>_x0002_</v>
          </cell>
          <cell r="D646" t="str">
            <v>_x0002_</v>
          </cell>
          <cell r="E646" t="str">
            <v>_x0002_</v>
          </cell>
          <cell r="F646">
            <v>1</v>
          </cell>
          <cell r="M646">
            <v>59.590829999999997</v>
          </cell>
          <cell r="N646">
            <v>117.56265999999999</v>
          </cell>
          <cell r="O646">
            <v>-3</v>
          </cell>
          <cell r="P646">
            <v>67.312730000000002</v>
          </cell>
          <cell r="Q646">
            <v>121.11886</v>
          </cell>
          <cell r="R646">
            <v>0</v>
          </cell>
          <cell r="S646">
            <v>39.483530000000002</v>
          </cell>
          <cell r="T646">
            <v>74.137860000000003</v>
          </cell>
          <cell r="U646">
            <v>0</v>
          </cell>
          <cell r="V646">
            <v>37.129330000000003</v>
          </cell>
          <cell r="W646">
            <v>73.192660000000004</v>
          </cell>
          <cell r="X646">
            <v>0</v>
          </cell>
          <cell r="Y646">
            <v>0</v>
          </cell>
        </row>
        <row r="647">
          <cell r="A647" t="str">
            <v>22440</v>
          </cell>
          <cell r="B647" t="str">
            <v xml:space="preserve">Mellemregn. Stafetex A/S </v>
          </cell>
          <cell r="C647" t="str">
            <v>_x0002_</v>
          </cell>
          <cell r="D647" t="str">
            <v>_x0002_</v>
          </cell>
          <cell r="E647" t="str">
            <v>_x0002_</v>
          </cell>
          <cell r="F647">
            <v>1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</row>
        <row r="648">
          <cell r="A648" t="str">
            <v>22445</v>
          </cell>
          <cell r="B648" t="str">
            <v>Mellemregn. Bådmagasinet</v>
          </cell>
          <cell r="C648" t="str">
            <v>_x0002_</v>
          </cell>
          <cell r="D648" t="str">
            <v>_x0002_</v>
          </cell>
          <cell r="E648" t="str">
            <v>_x0002_</v>
          </cell>
          <cell r="F648">
            <v>1</v>
          </cell>
          <cell r="M648">
            <v>-500</v>
          </cell>
          <cell r="N648">
            <v>-500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</row>
        <row r="649">
          <cell r="A649" t="str">
            <v>22449</v>
          </cell>
          <cell r="B649" t="str">
            <v>Mellemregn. DBAI øst</v>
          </cell>
          <cell r="C649" t="str">
            <v>_x0002_</v>
          </cell>
          <cell r="D649" t="str">
            <v>_x0002_</v>
          </cell>
          <cell r="E649" t="str">
            <v>_x0002_</v>
          </cell>
          <cell r="F649">
            <v>1</v>
          </cell>
          <cell r="M649">
            <v>-7.52</v>
          </cell>
          <cell r="N649">
            <v>2.1219999999999999</v>
          </cell>
          <cell r="O649">
            <v>9.4E-2</v>
          </cell>
          <cell r="P649">
            <v>-9.2799999999999994</v>
          </cell>
          <cell r="Q649">
            <v>-9.0739999999999998</v>
          </cell>
          <cell r="R649">
            <v>0</v>
          </cell>
          <cell r="S649">
            <v>-12.16433</v>
          </cell>
          <cell r="T649">
            <v>-10.057</v>
          </cell>
          <cell r="U649">
            <v>-8.9640000000000004</v>
          </cell>
          <cell r="V649">
            <v>2.0762499999999999</v>
          </cell>
          <cell r="W649">
            <v>13.780250000000001</v>
          </cell>
          <cell r="X649">
            <v>0</v>
          </cell>
          <cell r="Y649">
            <v>0</v>
          </cell>
        </row>
        <row r="650">
          <cell r="A650" t="str">
            <v>22458</v>
          </cell>
          <cell r="B650" t="str">
            <v>Convince skyldig DBAi vest</v>
          </cell>
          <cell r="C650" t="str">
            <v>_x0002_</v>
          </cell>
          <cell r="D650" t="str">
            <v>_x0002_</v>
          </cell>
          <cell r="E650" t="str">
            <v>_x0002_</v>
          </cell>
          <cell r="F650">
            <v>1</v>
          </cell>
          <cell r="M650">
            <v>-3.81</v>
          </cell>
          <cell r="N650">
            <v>-3.81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</row>
        <row r="651">
          <cell r="A651" t="str">
            <v>22459</v>
          </cell>
          <cell r="B651" t="str">
            <v>Mellemregn. DBAI vest</v>
          </cell>
          <cell r="C651" t="str">
            <v>_x0002_</v>
          </cell>
          <cell r="D651" t="str">
            <v>_x0002_</v>
          </cell>
          <cell r="E651" t="str">
            <v>_x0002_</v>
          </cell>
          <cell r="F651">
            <v>1</v>
          </cell>
          <cell r="M651">
            <v>-9.5</v>
          </cell>
          <cell r="N651">
            <v>-9.1199999999999992</v>
          </cell>
          <cell r="O651">
            <v>-10.81</v>
          </cell>
          <cell r="P651">
            <v>-8.59</v>
          </cell>
          <cell r="Q651">
            <v>-8.92</v>
          </cell>
          <cell r="R651">
            <v>0</v>
          </cell>
          <cell r="S651">
            <v>-8.65</v>
          </cell>
          <cell r="T651">
            <v>-9.8955000000000002</v>
          </cell>
          <cell r="U651">
            <v>-11.67</v>
          </cell>
          <cell r="V651">
            <v>-24.725000000000001</v>
          </cell>
          <cell r="W651">
            <v>-34.575000000000003</v>
          </cell>
          <cell r="X651">
            <v>-2.5</v>
          </cell>
          <cell r="Y651">
            <v>-2.5</v>
          </cell>
        </row>
        <row r="652">
          <cell r="A652" t="str">
            <v>22518</v>
          </cell>
          <cell r="B652" t="str">
            <v>Convince skyldig omk.</v>
          </cell>
          <cell r="C652" t="str">
            <v>_x0002_</v>
          </cell>
          <cell r="D652" t="str">
            <v>_x0002_</v>
          </cell>
          <cell r="E652" t="str">
            <v>_x0002_</v>
          </cell>
          <cell r="F652">
            <v>1</v>
          </cell>
          <cell r="M652">
            <v>-2.9644599999999999</v>
          </cell>
          <cell r="N652">
            <v>-2.9644599999999999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</row>
        <row r="653">
          <cell r="A653" t="str">
            <v>22519</v>
          </cell>
          <cell r="B653" t="str">
            <v>Skyldige omk.</v>
          </cell>
          <cell r="C653" t="str">
            <v>_x0002_</v>
          </cell>
          <cell r="D653" t="str">
            <v>_x0002_</v>
          </cell>
          <cell r="E653" t="str">
            <v>_x0002_</v>
          </cell>
          <cell r="F653">
            <v>1</v>
          </cell>
          <cell r="M653">
            <v>-339.37759</v>
          </cell>
          <cell r="N653">
            <v>-339.37759</v>
          </cell>
          <cell r="O653">
            <v>-26.599989999999998</v>
          </cell>
          <cell r="P653">
            <v>-26.599989999999998</v>
          </cell>
          <cell r="Q653">
            <v>-26.599989999999998</v>
          </cell>
          <cell r="R653">
            <v>-26.599989999999998</v>
          </cell>
          <cell r="S653">
            <v>1.0000000000000001E-5</v>
          </cell>
          <cell r="T653">
            <v>1.0000000000000001E-5</v>
          </cell>
          <cell r="U653">
            <v>0</v>
          </cell>
          <cell r="V653">
            <v>0</v>
          </cell>
          <cell r="W653">
            <v>0</v>
          </cell>
          <cell r="X653">
            <v>-789.64904000000001</v>
          </cell>
          <cell r="Y653">
            <v>-789.64904000000001</v>
          </cell>
        </row>
        <row r="654">
          <cell r="A654" t="str">
            <v>22521</v>
          </cell>
          <cell r="B654" t="str">
            <v>Skyldig vedr. Blå Konto 1</v>
          </cell>
          <cell r="C654" t="str">
            <v>_x0002_</v>
          </cell>
          <cell r="D654" t="str">
            <v>_x0002_</v>
          </cell>
          <cell r="E654" t="str">
            <v>_x0002_</v>
          </cell>
          <cell r="F654">
            <v>1</v>
          </cell>
          <cell r="Y654">
            <v>0</v>
          </cell>
        </row>
        <row r="655">
          <cell r="A655" t="str">
            <v>22522</v>
          </cell>
          <cell r="B655" t="str">
            <v>Skyldig vedr. Blå Konto</v>
          </cell>
          <cell r="C655" t="str">
            <v>_x0002_</v>
          </cell>
          <cell r="D655" t="str">
            <v>_x0002_</v>
          </cell>
          <cell r="E655" t="str">
            <v>_x0002_</v>
          </cell>
          <cell r="F655">
            <v>1</v>
          </cell>
          <cell r="M655">
            <v>-6191.9470000000001</v>
          </cell>
          <cell r="N655">
            <v>-6239.7309999999998</v>
          </cell>
          <cell r="O655">
            <v>-6449.6812499999996</v>
          </cell>
          <cell r="P655">
            <v>-6401.4925000000003</v>
          </cell>
          <cell r="Q655">
            <v>-6686.4056200000005</v>
          </cell>
          <cell r="R655">
            <v>-7107.7711200000003</v>
          </cell>
          <cell r="S655">
            <v>-6308.4556199999997</v>
          </cell>
          <cell r="T655">
            <v>-7249.4211299999997</v>
          </cell>
          <cell r="U655">
            <v>-8701.9941999999992</v>
          </cell>
          <cell r="V655">
            <v>-8749.44031</v>
          </cell>
          <cell r="W655">
            <v>-8988.2382600000001</v>
          </cell>
          <cell r="X655">
            <v>-9008.9270199999992</v>
          </cell>
          <cell r="Y655">
            <v>-9008.9270199999992</v>
          </cell>
        </row>
        <row r="656">
          <cell r="A656" t="str">
            <v>22523</v>
          </cell>
          <cell r="B656" t="str">
            <v>Blå Konto personalekonti - indestående</v>
          </cell>
          <cell r="C656" t="str">
            <v>_x0002_</v>
          </cell>
          <cell r="D656" t="str">
            <v>_x0002_</v>
          </cell>
          <cell r="E656" t="str">
            <v>_x0002_</v>
          </cell>
          <cell r="F656">
            <v>1</v>
          </cell>
          <cell r="Y656">
            <v>0</v>
          </cell>
        </row>
        <row r="657">
          <cell r="A657" t="str">
            <v>22524</v>
          </cell>
          <cell r="B657" t="str">
            <v>Blå Konto personalekonti - forbrug</v>
          </cell>
          <cell r="C657" t="str">
            <v>_x0002_</v>
          </cell>
          <cell r="D657" t="str">
            <v>_x0002_</v>
          </cell>
          <cell r="E657" t="str">
            <v>_x0002_</v>
          </cell>
          <cell r="F657">
            <v>1</v>
          </cell>
          <cell r="Y657">
            <v>0</v>
          </cell>
        </row>
        <row r="658">
          <cell r="A658" t="str">
            <v>22525</v>
          </cell>
          <cell r="B658" t="str">
            <v>Blå Konto personalekonti - indsættelse</v>
          </cell>
          <cell r="C658" t="str">
            <v>_x0002_</v>
          </cell>
          <cell r="D658" t="str">
            <v>_x0002_</v>
          </cell>
          <cell r="E658" t="str">
            <v>_x0002_</v>
          </cell>
          <cell r="F658">
            <v>1</v>
          </cell>
          <cell r="Y658">
            <v>0</v>
          </cell>
        </row>
        <row r="659">
          <cell r="A659" t="str">
            <v>22526</v>
          </cell>
          <cell r="B659" t="str">
            <v>Blå Konto faxkvitteringer</v>
          </cell>
          <cell r="C659" t="str">
            <v>_x0002_</v>
          </cell>
          <cell r="D659" t="str">
            <v>_x0002_</v>
          </cell>
          <cell r="E659" t="str">
            <v>_x0002_</v>
          </cell>
          <cell r="F659">
            <v>1</v>
          </cell>
          <cell r="Y659">
            <v>0</v>
          </cell>
        </row>
        <row r="660">
          <cell r="A660" t="str">
            <v>22527</v>
          </cell>
          <cell r="B660" t="str">
            <v>Blå Konto afslutning</v>
          </cell>
          <cell r="C660" t="str">
            <v>_x0002_</v>
          </cell>
          <cell r="D660" t="str">
            <v>_x0002_</v>
          </cell>
          <cell r="E660" t="str">
            <v>_x0002_</v>
          </cell>
          <cell r="F660">
            <v>1</v>
          </cell>
          <cell r="Y660">
            <v>0</v>
          </cell>
        </row>
        <row r="661">
          <cell r="A661" t="str">
            <v>22528</v>
          </cell>
          <cell r="B661" t="str">
            <v>Blå Konto kortmisbrug</v>
          </cell>
          <cell r="C661" t="str">
            <v>_x0002_</v>
          </cell>
          <cell r="D661" t="str">
            <v>_x0002_</v>
          </cell>
          <cell r="E661" t="str">
            <v>_x0002_</v>
          </cell>
          <cell r="F661">
            <v>1</v>
          </cell>
          <cell r="Y661">
            <v>0</v>
          </cell>
        </row>
        <row r="662">
          <cell r="A662" t="str">
            <v>22529</v>
          </cell>
          <cell r="B662" t="str">
            <v>Kreditorer til modregning</v>
          </cell>
          <cell r="C662" t="str">
            <v>_x0002_</v>
          </cell>
          <cell r="D662" t="str">
            <v>_x0002_</v>
          </cell>
          <cell r="E662" t="str">
            <v>_x0002_</v>
          </cell>
          <cell r="F662">
            <v>1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</row>
        <row r="663">
          <cell r="A663" t="str">
            <v>22530</v>
          </cell>
          <cell r="B663" t="str">
            <v>Convince regnskab</v>
          </cell>
          <cell r="C663" t="str">
            <v>_x0002_</v>
          </cell>
          <cell r="D663" t="str">
            <v>_x0002_</v>
          </cell>
          <cell r="E663" t="str">
            <v>_x0002_</v>
          </cell>
          <cell r="F663">
            <v>1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</row>
        <row r="664">
          <cell r="A664" t="str">
            <v>22600</v>
          </cell>
          <cell r="B664" t="str">
            <v>Shoppit udbetalinger</v>
          </cell>
          <cell r="C664" t="str">
            <v>_x0002_</v>
          </cell>
          <cell r="D664" t="str">
            <v>_x0002_</v>
          </cell>
          <cell r="E664" t="str">
            <v>S10</v>
          </cell>
          <cell r="F664">
            <v>1</v>
          </cell>
          <cell r="Y664">
            <v>0</v>
          </cell>
        </row>
        <row r="665">
          <cell r="A665" t="str">
            <v>23000</v>
          </cell>
          <cell r="B665" t="str">
            <v>Øvrig gæld</v>
          </cell>
          <cell r="C665">
            <v>22000</v>
          </cell>
          <cell r="D665" t="str">
            <v>_x0002_</v>
          </cell>
          <cell r="E665" t="str">
            <v>_x0002_</v>
          </cell>
          <cell r="F665">
            <v>5</v>
          </cell>
          <cell r="M665">
            <v>-16060.37422</v>
          </cell>
          <cell r="N665">
            <v>-15456.16265</v>
          </cell>
          <cell r="O665">
            <v>-13030.87854</v>
          </cell>
          <cell r="P665">
            <v>-13080.825129999999</v>
          </cell>
          <cell r="Q665">
            <v>-13728.8843</v>
          </cell>
          <cell r="R665">
            <v>-14216.64524</v>
          </cell>
          <cell r="S665">
            <v>-12212.91891</v>
          </cell>
          <cell r="T665">
            <v>-13918.62689</v>
          </cell>
          <cell r="U665">
            <v>-15224.784830000001</v>
          </cell>
          <cell r="V665">
            <v>-15312.454830000001</v>
          </cell>
          <cell r="W665">
            <v>-14287.828589999999</v>
          </cell>
          <cell r="X665">
            <v>-24604.421340000001</v>
          </cell>
          <cell r="Y665">
            <v>-24604.421340000001</v>
          </cell>
        </row>
        <row r="666">
          <cell r="A666" t="str">
            <v>26000</v>
          </cell>
          <cell r="B666" t="str">
            <v>Momsafregning</v>
          </cell>
          <cell r="C666" t="str">
            <v>_x0002_</v>
          </cell>
          <cell r="D666" t="str">
            <v>_x0002_</v>
          </cell>
          <cell r="E666" t="str">
            <v>_x0002_</v>
          </cell>
          <cell r="F666">
            <v>2</v>
          </cell>
          <cell r="Y666">
            <v>0</v>
          </cell>
        </row>
        <row r="667">
          <cell r="A667" t="str">
            <v>26005</v>
          </cell>
          <cell r="B667" t="str">
            <v>Udgående afgift, Shoppit</v>
          </cell>
          <cell r="C667" t="str">
            <v>_x0002_</v>
          </cell>
          <cell r="D667" t="str">
            <v>_x0002_</v>
          </cell>
          <cell r="E667" t="str">
            <v>_x0002_</v>
          </cell>
          <cell r="F667">
            <v>1</v>
          </cell>
          <cell r="Y667">
            <v>0</v>
          </cell>
        </row>
        <row r="668">
          <cell r="A668" t="str">
            <v>26008</v>
          </cell>
          <cell r="B668" t="str">
            <v>Udgående afgift, spec. konto</v>
          </cell>
          <cell r="C668" t="str">
            <v>_x0002_</v>
          </cell>
          <cell r="D668" t="str">
            <v>_x0002_</v>
          </cell>
          <cell r="E668" t="str">
            <v>_x0002_</v>
          </cell>
          <cell r="F668">
            <v>1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-0.04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</row>
        <row r="669">
          <cell r="A669" t="str">
            <v>26009</v>
          </cell>
          <cell r="B669" t="str">
            <v>Udgående afgift</v>
          </cell>
          <cell r="C669" t="str">
            <v>_x0002_</v>
          </cell>
          <cell r="D669" t="str">
            <v>_x0002_</v>
          </cell>
          <cell r="E669" t="str">
            <v>_x0002_</v>
          </cell>
          <cell r="F669">
            <v>1</v>
          </cell>
          <cell r="M669">
            <v>-278047.38420999999</v>
          </cell>
          <cell r="N669">
            <v>-279965.43767000001</v>
          </cell>
          <cell r="O669">
            <v>-282295.95198000001</v>
          </cell>
          <cell r="P669">
            <v>-284882.01001000003</v>
          </cell>
          <cell r="Q669">
            <v>-287657.85477999999</v>
          </cell>
          <cell r="R669">
            <v>-290006.41253999999</v>
          </cell>
          <cell r="S669">
            <v>-292452.01235999999</v>
          </cell>
          <cell r="T669">
            <v>-294941.72875000001</v>
          </cell>
          <cell r="U669">
            <v>-297145.32526999997</v>
          </cell>
          <cell r="V669">
            <v>-299756.19777000003</v>
          </cell>
          <cell r="W669">
            <v>-301857.35982999997</v>
          </cell>
          <cell r="X669">
            <v>-303872.61051000003</v>
          </cell>
          <cell r="Y669">
            <v>-303872.61051000003</v>
          </cell>
        </row>
        <row r="670">
          <cell r="A670" t="str">
            <v>26010</v>
          </cell>
          <cell r="B670" t="str">
            <v>Afregning Udgående afgift</v>
          </cell>
          <cell r="C670" t="str">
            <v>_x0002_</v>
          </cell>
          <cell r="D670" t="str">
            <v>_x0002_</v>
          </cell>
          <cell r="E670" t="str">
            <v>_x0002_</v>
          </cell>
          <cell r="F670">
            <v>1</v>
          </cell>
          <cell r="M670">
            <v>278047.38420999999</v>
          </cell>
          <cell r="N670">
            <v>279965.43767000001</v>
          </cell>
          <cell r="O670">
            <v>282295.95198000001</v>
          </cell>
          <cell r="P670">
            <v>284882.01001000003</v>
          </cell>
          <cell r="Q670">
            <v>287657.85477999999</v>
          </cell>
          <cell r="R670">
            <v>290006.41253999999</v>
          </cell>
          <cell r="S670">
            <v>292452.01235999999</v>
          </cell>
          <cell r="T670">
            <v>294941.72875000001</v>
          </cell>
          <cell r="U670">
            <v>297145.32526999997</v>
          </cell>
          <cell r="V670">
            <v>299756.19777000003</v>
          </cell>
          <cell r="W670">
            <v>301857.35982999997</v>
          </cell>
          <cell r="X670">
            <v>303872.27341000002</v>
          </cell>
          <cell r="Y670">
            <v>303872.27341000002</v>
          </cell>
        </row>
        <row r="671">
          <cell r="A671" t="str">
            <v>26016</v>
          </cell>
          <cell r="B671" t="str">
            <v>Holding udgående afgift</v>
          </cell>
          <cell r="C671" t="str">
            <v>_x0002_</v>
          </cell>
          <cell r="D671" t="str">
            <v>_x0002_</v>
          </cell>
          <cell r="E671" t="str">
            <v>_x0002_</v>
          </cell>
          <cell r="F671">
            <v>1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</row>
        <row r="672">
          <cell r="A672" t="str">
            <v>26017</v>
          </cell>
          <cell r="B672" t="str">
            <v>Holding indgående afgift</v>
          </cell>
          <cell r="C672" t="str">
            <v>_x0002_</v>
          </cell>
          <cell r="D672" t="str">
            <v>_x0002_</v>
          </cell>
          <cell r="E672" t="str">
            <v>_x0002_</v>
          </cell>
          <cell r="F672">
            <v>1</v>
          </cell>
          <cell r="M672">
            <v>0</v>
          </cell>
          <cell r="N672">
            <v>0</v>
          </cell>
          <cell r="O672">
            <v>1.56159</v>
          </cell>
          <cell r="P672">
            <v>1.56159</v>
          </cell>
          <cell r="Q672">
            <v>1.56159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</row>
        <row r="673">
          <cell r="A673" t="str">
            <v>26018</v>
          </cell>
          <cell r="B673" t="str">
            <v>Indgående afgift, spec.konto</v>
          </cell>
          <cell r="C673" t="str">
            <v>_x0002_</v>
          </cell>
          <cell r="D673" t="str">
            <v>_x0002_</v>
          </cell>
          <cell r="E673" t="str">
            <v>_x0002_</v>
          </cell>
          <cell r="F673">
            <v>1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</row>
        <row r="674">
          <cell r="A674" t="str">
            <v>26019</v>
          </cell>
          <cell r="B674" t="str">
            <v>Indgående afgift</v>
          </cell>
          <cell r="C674" t="str">
            <v>_x0002_</v>
          </cell>
          <cell r="D674" t="str">
            <v>_x0002_</v>
          </cell>
          <cell r="E674" t="str">
            <v>_x0002_</v>
          </cell>
          <cell r="F674">
            <v>1</v>
          </cell>
          <cell r="M674">
            <v>98930.301860000007</v>
          </cell>
          <cell r="N674">
            <v>99539.140109999993</v>
          </cell>
          <cell r="O674">
            <v>101075.88845</v>
          </cell>
          <cell r="P674">
            <v>102034.06651999999</v>
          </cell>
          <cell r="Q674">
            <v>102851.71928</v>
          </cell>
          <cell r="R674">
            <v>103909.10627</v>
          </cell>
          <cell r="S674">
            <v>104761.28169</v>
          </cell>
          <cell r="T674">
            <v>105676.38318999999</v>
          </cell>
          <cell r="U674">
            <v>106641.8677</v>
          </cell>
          <cell r="V674">
            <v>107971.36721</v>
          </cell>
          <cell r="W674">
            <v>108472.92396</v>
          </cell>
          <cell r="X674">
            <v>109034.32369999999</v>
          </cell>
          <cell r="Y674">
            <v>109034.32369999999</v>
          </cell>
        </row>
        <row r="675">
          <cell r="A675" t="str">
            <v>26020</v>
          </cell>
          <cell r="B675" t="str">
            <v>Afregning Indgående afgift</v>
          </cell>
          <cell r="C675" t="str">
            <v>_x0002_</v>
          </cell>
          <cell r="D675" t="str">
            <v>_x0002_</v>
          </cell>
          <cell r="E675" t="str">
            <v>_x0002_</v>
          </cell>
          <cell r="F675">
            <v>1</v>
          </cell>
          <cell r="M675">
            <v>-98932.281640000001</v>
          </cell>
          <cell r="N675">
            <v>-99539.140109999993</v>
          </cell>
          <cell r="O675">
            <v>-101075.88845</v>
          </cell>
          <cell r="P675">
            <v>-102034.06651999999</v>
          </cell>
          <cell r="Q675">
            <v>-102851.71928</v>
          </cell>
          <cell r="R675">
            <v>-103909.10627</v>
          </cell>
          <cell r="S675">
            <v>-104761.28169</v>
          </cell>
          <cell r="T675">
            <v>-105676.38318999999</v>
          </cell>
          <cell r="U675">
            <v>-106641.86775999999</v>
          </cell>
          <cell r="V675">
            <v>-107971.36721</v>
          </cell>
          <cell r="W675">
            <v>-108472.92396</v>
          </cell>
          <cell r="X675">
            <v>-109057.28217000001</v>
          </cell>
          <cell r="Y675">
            <v>-109057.28217000001</v>
          </cell>
        </row>
        <row r="676">
          <cell r="A676" t="str">
            <v>26021</v>
          </cell>
          <cell r="B676" t="str">
            <v>Tysk moms - leasing</v>
          </cell>
          <cell r="C676" t="str">
            <v>_x0002_</v>
          </cell>
          <cell r="D676" t="str">
            <v>_x0002_</v>
          </cell>
          <cell r="E676" t="str">
            <v>_x0002_</v>
          </cell>
          <cell r="F676">
            <v>1</v>
          </cell>
          <cell r="Y676">
            <v>0</v>
          </cell>
        </row>
        <row r="677">
          <cell r="A677" t="str">
            <v>26029</v>
          </cell>
          <cell r="B677" t="str">
            <v>Olieafgift</v>
          </cell>
          <cell r="C677" t="str">
            <v>_x0002_</v>
          </cell>
          <cell r="D677" t="str">
            <v>_x0002_</v>
          </cell>
          <cell r="E677" t="str">
            <v>_x0002_</v>
          </cell>
          <cell r="F677">
            <v>1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</row>
        <row r="678">
          <cell r="A678" t="str">
            <v>26038</v>
          </cell>
          <cell r="B678" t="str">
            <v>CO 2 Afgift</v>
          </cell>
          <cell r="C678" t="str">
            <v>_x0002_</v>
          </cell>
          <cell r="D678" t="str">
            <v>_x0002_</v>
          </cell>
          <cell r="E678" t="str">
            <v>_x0002_</v>
          </cell>
          <cell r="F678">
            <v>1</v>
          </cell>
          <cell r="M678">
            <v>0.10532999999999999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</row>
        <row r="679">
          <cell r="A679" t="str">
            <v>26039</v>
          </cell>
          <cell r="B679" t="str">
            <v>Elafgift</v>
          </cell>
          <cell r="C679" t="str">
            <v>_x0002_</v>
          </cell>
          <cell r="D679" t="str">
            <v>_x0002_</v>
          </cell>
          <cell r="E679" t="str">
            <v>_x0002_</v>
          </cell>
          <cell r="F679">
            <v>1</v>
          </cell>
          <cell r="M679">
            <v>5.5254700000000003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</row>
        <row r="680">
          <cell r="A680" t="str">
            <v>26040</v>
          </cell>
          <cell r="B680" t="str">
            <v>Vandafgift</v>
          </cell>
          <cell r="C680" t="str">
            <v>_x0002_</v>
          </cell>
          <cell r="D680" t="str">
            <v>_x0002_</v>
          </cell>
          <cell r="E680" t="str">
            <v>_x0002_</v>
          </cell>
          <cell r="F680">
            <v>1</v>
          </cell>
          <cell r="M680">
            <v>3.9314399999999998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</row>
        <row r="681">
          <cell r="A681" t="str">
            <v>26045</v>
          </cell>
          <cell r="B681" t="str">
            <v>Svovlafgift</v>
          </cell>
          <cell r="C681" t="str">
            <v>_x0002_</v>
          </cell>
          <cell r="D681" t="str">
            <v>_x0002_</v>
          </cell>
          <cell r="E681" t="str">
            <v>_x0002_</v>
          </cell>
          <cell r="F681">
            <v>1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</row>
        <row r="682">
          <cell r="A682" t="str">
            <v>26049</v>
          </cell>
          <cell r="B682" t="str">
            <v>Importmoms</v>
          </cell>
          <cell r="C682" t="str">
            <v>_x0002_</v>
          </cell>
          <cell r="D682" t="str">
            <v>_x0002_</v>
          </cell>
          <cell r="E682" t="str">
            <v>_x0002_</v>
          </cell>
          <cell r="F682">
            <v>1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</row>
        <row r="683">
          <cell r="A683" t="str">
            <v>26058</v>
          </cell>
          <cell r="B683" t="str">
            <v>EF-købsmoms 25%</v>
          </cell>
          <cell r="C683" t="str">
            <v>_x0002_</v>
          </cell>
          <cell r="D683" t="str">
            <v>_x0002_</v>
          </cell>
          <cell r="E683" t="str">
            <v>_x0002_</v>
          </cell>
          <cell r="F683">
            <v>1</v>
          </cell>
          <cell r="Y683">
            <v>0</v>
          </cell>
        </row>
        <row r="684">
          <cell r="A684" t="str">
            <v>26059</v>
          </cell>
          <cell r="B684" t="str">
            <v>EF-erhvervelsesmoms 25%</v>
          </cell>
          <cell r="C684" t="str">
            <v>_x0002_</v>
          </cell>
          <cell r="D684" t="str">
            <v>_x0002_</v>
          </cell>
          <cell r="E684" t="str">
            <v>_x0002_</v>
          </cell>
          <cell r="F684">
            <v>1</v>
          </cell>
          <cell r="Y684">
            <v>0</v>
          </cell>
        </row>
        <row r="685">
          <cell r="A685" t="str">
            <v>26070</v>
          </cell>
          <cell r="B685" t="str">
            <v>Hensat moms af A-, afskr.</v>
          </cell>
          <cell r="C685" t="str">
            <v>_x0002_</v>
          </cell>
          <cell r="D685" t="str">
            <v>_x0002_</v>
          </cell>
          <cell r="E685" t="str">
            <v>_x0002_</v>
          </cell>
          <cell r="F685">
            <v>1</v>
          </cell>
          <cell r="M685">
            <v>243.17930999999999</v>
          </cell>
          <cell r="N685">
            <v>243.18731</v>
          </cell>
          <cell r="O685">
            <v>243.18731</v>
          </cell>
          <cell r="P685">
            <v>243.18731</v>
          </cell>
          <cell r="Q685">
            <v>243.18731</v>
          </cell>
          <cell r="R685">
            <v>243.18731</v>
          </cell>
          <cell r="S685">
            <v>243.18731</v>
          </cell>
          <cell r="T685">
            <v>243.18731</v>
          </cell>
          <cell r="U685">
            <v>243.18731</v>
          </cell>
          <cell r="V685">
            <v>243.18731</v>
          </cell>
          <cell r="W685">
            <v>243.18731</v>
          </cell>
          <cell r="X685">
            <v>266.71532000000002</v>
          </cell>
          <cell r="Y685">
            <v>266.71532000000002</v>
          </cell>
        </row>
        <row r="686">
          <cell r="A686" t="str">
            <v>26098</v>
          </cell>
          <cell r="B686" t="str">
            <v>Holding momsafregning</v>
          </cell>
          <cell r="C686" t="str">
            <v>_x0002_</v>
          </cell>
          <cell r="D686" t="str">
            <v>_x0002_</v>
          </cell>
          <cell r="E686" t="str">
            <v>_x0002_</v>
          </cell>
          <cell r="F686">
            <v>1</v>
          </cell>
          <cell r="M686">
            <v>-136.70780999999999</v>
          </cell>
          <cell r="N686">
            <v>-136.70780999999999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</row>
        <row r="687">
          <cell r="A687" t="str">
            <v>26099</v>
          </cell>
          <cell r="B687" t="str">
            <v>Afregning moms</v>
          </cell>
          <cell r="C687" t="str">
            <v>_x0002_</v>
          </cell>
          <cell r="D687" t="str">
            <v>_x0002_</v>
          </cell>
          <cell r="E687" t="str">
            <v>_x0002_</v>
          </cell>
          <cell r="F687">
            <v>1</v>
          </cell>
          <cell r="M687">
            <v>-1690.83115</v>
          </cell>
          <cell r="N687">
            <v>-1217.11915</v>
          </cell>
          <cell r="O687">
            <v>-712.38014999999996</v>
          </cell>
          <cell r="P687">
            <v>-1598.01215</v>
          </cell>
          <cell r="Q687">
            <v>-1922.50315</v>
          </cell>
          <cell r="R687">
            <v>-1233.8471500000001</v>
          </cell>
          <cell r="S687">
            <v>-2769.0471499999999</v>
          </cell>
          <cell r="T687">
            <v>-1544.36015</v>
          </cell>
          <cell r="U687">
            <v>-1190.3651500000001</v>
          </cell>
          <cell r="V687">
            <v>-1247.19415</v>
          </cell>
          <cell r="W687">
            <v>-1738.8821499999999</v>
          </cell>
          <cell r="X687">
            <v>-1376.1821500000001</v>
          </cell>
          <cell r="Y687">
            <v>-1376.1821500000001</v>
          </cell>
        </row>
        <row r="688">
          <cell r="A688" t="str">
            <v>26500</v>
          </cell>
          <cell r="B688" t="str">
            <v>Momsafregning</v>
          </cell>
          <cell r="C688">
            <v>26000</v>
          </cell>
          <cell r="D688" t="str">
            <v>_x0002_</v>
          </cell>
          <cell r="E688" t="str">
            <v>_x0002_</v>
          </cell>
          <cell r="F688">
            <v>5</v>
          </cell>
          <cell r="M688">
            <v>-1576.77719</v>
          </cell>
          <cell r="N688">
            <v>-1110.6396500000001</v>
          </cell>
          <cell r="O688">
            <v>-467.63125000000002</v>
          </cell>
          <cell r="P688">
            <v>-1353.26325</v>
          </cell>
          <cell r="Q688">
            <v>-1677.7942499999999</v>
          </cell>
          <cell r="R688">
            <v>-990.65984000000003</v>
          </cell>
          <cell r="S688">
            <v>-2525.8598400000001</v>
          </cell>
          <cell r="T688">
            <v>-1301.17284</v>
          </cell>
          <cell r="U688">
            <v>-947.17790000000002</v>
          </cell>
          <cell r="V688">
            <v>-1004.00684</v>
          </cell>
          <cell r="W688">
            <v>-1495.6948400000001</v>
          </cell>
          <cell r="X688">
            <v>-1132.7624000000001</v>
          </cell>
          <cell r="Y688">
            <v>-1132.7624000000001</v>
          </cell>
        </row>
        <row r="689">
          <cell r="A689" t="str">
            <v>28000</v>
          </cell>
          <cell r="B689" t="str">
            <v>Lønmodtagerskat</v>
          </cell>
          <cell r="C689" t="str">
            <v>_x0002_</v>
          </cell>
          <cell r="D689" t="str">
            <v>_x0002_</v>
          </cell>
          <cell r="E689" t="str">
            <v>_x0002_</v>
          </cell>
          <cell r="F689">
            <v>2</v>
          </cell>
          <cell r="Y689">
            <v>0</v>
          </cell>
        </row>
        <row r="690">
          <cell r="A690" t="str">
            <v>28009</v>
          </cell>
          <cell r="B690" t="str">
            <v>Tilbageh./afregn. A-skat</v>
          </cell>
          <cell r="C690" t="str">
            <v>_x0002_</v>
          </cell>
          <cell r="D690" t="str">
            <v>_x0002_</v>
          </cell>
          <cell r="E690" t="str">
            <v>_x0002_</v>
          </cell>
          <cell r="F690">
            <v>1</v>
          </cell>
          <cell r="M690">
            <v>0</v>
          </cell>
          <cell r="N690">
            <v>-15.436999999999999</v>
          </cell>
          <cell r="O690">
            <v>0</v>
          </cell>
          <cell r="P690">
            <v>0</v>
          </cell>
          <cell r="Q690">
            <v>0.29299999999999998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</row>
        <row r="691">
          <cell r="A691" t="str">
            <v>28010</v>
          </cell>
          <cell r="B691" t="str">
            <v>Restancer/Lønindholdelser</v>
          </cell>
          <cell r="C691" t="str">
            <v>_x0002_</v>
          </cell>
          <cell r="D691" t="str">
            <v>_x0002_</v>
          </cell>
          <cell r="E691" t="str">
            <v>_x0002_</v>
          </cell>
          <cell r="F691">
            <v>1</v>
          </cell>
          <cell r="M691">
            <v>0</v>
          </cell>
          <cell r="N691">
            <v>0</v>
          </cell>
          <cell r="O691">
            <v>-6.3751100000000003</v>
          </cell>
          <cell r="P691">
            <v>-7.72281</v>
          </cell>
          <cell r="Q691">
            <v>-3.4866100000000002</v>
          </cell>
          <cell r="R691">
            <v>-3.8503599999999998</v>
          </cell>
          <cell r="S691">
            <v>-5.1870799999999999</v>
          </cell>
          <cell r="T691">
            <v>0</v>
          </cell>
          <cell r="U691">
            <v>-6.7153299999999998</v>
          </cell>
          <cell r="V691">
            <v>-8.1934699999999996</v>
          </cell>
          <cell r="W691">
            <v>-5.6924999999999999</v>
          </cell>
          <cell r="X691">
            <v>-4.4199200000000003</v>
          </cell>
          <cell r="Y691">
            <v>-4.4199200000000003</v>
          </cell>
        </row>
        <row r="692">
          <cell r="A692" t="str">
            <v>28011</v>
          </cell>
          <cell r="B692" t="str">
            <v>Arbejdsmarkedsbidrag</v>
          </cell>
          <cell r="C692" t="str">
            <v>_x0002_</v>
          </cell>
          <cell r="D692" t="str">
            <v>_x0002_</v>
          </cell>
          <cell r="E692" t="str">
            <v>_x0002_</v>
          </cell>
          <cell r="F692">
            <v>1</v>
          </cell>
          <cell r="M692">
            <v>0</v>
          </cell>
          <cell r="N692">
            <v>-3.48</v>
          </cell>
          <cell r="O692">
            <v>0</v>
          </cell>
          <cell r="P692">
            <v>0</v>
          </cell>
          <cell r="Q692">
            <v>0.01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</row>
        <row r="693">
          <cell r="A693" t="str">
            <v>28012</v>
          </cell>
          <cell r="B693" t="str">
            <v>Arbejdsmarkedsb. Arbejdsgiver</v>
          </cell>
          <cell r="C693" t="str">
            <v>_x0002_</v>
          </cell>
          <cell r="D693" t="str">
            <v>_x0002_</v>
          </cell>
          <cell r="E693" t="str">
            <v>_x0002_</v>
          </cell>
          <cell r="F693">
            <v>1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</row>
        <row r="694">
          <cell r="A694" t="str">
            <v>28013</v>
          </cell>
          <cell r="B694" t="str">
            <v>SP-bidrag</v>
          </cell>
          <cell r="C694" t="str">
            <v>_x0002_</v>
          </cell>
          <cell r="D694" t="str">
            <v>_x0002_</v>
          </cell>
          <cell r="E694" t="str">
            <v>_x0002_</v>
          </cell>
          <cell r="F694">
            <v>1</v>
          </cell>
          <cell r="M694">
            <v>0</v>
          </cell>
          <cell r="N694">
            <v>-0.435</v>
          </cell>
          <cell r="O694">
            <v>0</v>
          </cell>
          <cell r="P694">
            <v>0</v>
          </cell>
          <cell r="Q694">
            <v>-0.58899999999999997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</row>
        <row r="695">
          <cell r="A695" t="str">
            <v>28015</v>
          </cell>
          <cell r="B695" t="str">
            <v>Pension</v>
          </cell>
          <cell r="C695" t="str">
            <v>_x0002_</v>
          </cell>
          <cell r="D695" t="str">
            <v>_x0002_</v>
          </cell>
          <cell r="E695" t="str">
            <v>_x0002_</v>
          </cell>
          <cell r="F695">
            <v>1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</row>
        <row r="696">
          <cell r="A696" t="str">
            <v>28016</v>
          </cell>
          <cell r="B696" t="str">
            <v>Pension, medarb. frivillig</v>
          </cell>
          <cell r="C696" t="str">
            <v>_x0002_</v>
          </cell>
          <cell r="D696" t="str">
            <v>_x0002_</v>
          </cell>
          <cell r="E696" t="str">
            <v>_x0002_</v>
          </cell>
          <cell r="F696">
            <v>1</v>
          </cell>
          <cell r="Y696">
            <v>0</v>
          </cell>
        </row>
        <row r="697">
          <cell r="A697" t="str">
            <v>28020</v>
          </cell>
          <cell r="B697" t="str">
            <v>FerieKonto</v>
          </cell>
          <cell r="C697" t="str">
            <v>_x0002_</v>
          </cell>
          <cell r="D697" t="str">
            <v>_x0002_</v>
          </cell>
          <cell r="E697" t="str">
            <v>_x0002_</v>
          </cell>
          <cell r="F697">
            <v>1</v>
          </cell>
          <cell r="M697">
            <v>-38.1036</v>
          </cell>
          <cell r="N697">
            <v>-65.737179999999995</v>
          </cell>
          <cell r="O697">
            <v>-97.7821</v>
          </cell>
          <cell r="P697">
            <v>-101.01827</v>
          </cell>
          <cell r="Q697">
            <v>-58.767530000000001</v>
          </cell>
          <cell r="R697">
            <v>-110.77375000000001</v>
          </cell>
          <cell r="S697">
            <v>-41.610280000000003</v>
          </cell>
          <cell r="T697">
            <v>-93.753739999999993</v>
          </cell>
          <cell r="U697">
            <v>-105.94322</v>
          </cell>
          <cell r="V697">
            <v>-54.375419999999998</v>
          </cell>
          <cell r="W697">
            <v>-106.03916</v>
          </cell>
          <cell r="X697">
            <v>-176.35082</v>
          </cell>
          <cell r="Y697">
            <v>-176.35082</v>
          </cell>
        </row>
        <row r="698">
          <cell r="A698" t="str">
            <v>28025</v>
          </cell>
          <cell r="B698">
            <v>1758788</v>
          </cell>
          <cell r="C698" t="str">
            <v>_x0002_</v>
          </cell>
          <cell r="D698" t="str">
            <v>_x0002_</v>
          </cell>
          <cell r="E698" t="str">
            <v>_x0002_</v>
          </cell>
          <cell r="F698">
            <v>1</v>
          </cell>
          <cell r="M698">
            <v>0</v>
          </cell>
          <cell r="N698">
            <v>0</v>
          </cell>
          <cell r="O698">
            <v>-27.80715</v>
          </cell>
          <cell r="P698">
            <v>-28.776299999999999</v>
          </cell>
          <cell r="Q698">
            <v>-59.11815</v>
          </cell>
          <cell r="R698">
            <v>-55.987050000000004</v>
          </cell>
          <cell r="S698">
            <v>-28.701750000000001</v>
          </cell>
          <cell r="T698">
            <v>-56.807099999999998</v>
          </cell>
          <cell r="U698">
            <v>-56.807099999999998</v>
          </cell>
          <cell r="V698">
            <v>-28.105350000000001</v>
          </cell>
          <cell r="W698">
            <v>-56.956200000000003</v>
          </cell>
          <cell r="X698">
            <v>-83.570549999999997</v>
          </cell>
          <cell r="Y698">
            <v>-83.570549999999997</v>
          </cell>
        </row>
        <row r="699">
          <cell r="A699" t="str">
            <v>28500</v>
          </cell>
          <cell r="B699" t="str">
            <v>Lønmodtagerskat</v>
          </cell>
          <cell r="C699">
            <v>28000</v>
          </cell>
          <cell r="D699" t="str">
            <v>_x0002_</v>
          </cell>
          <cell r="E699" t="str">
            <v>_x0002_</v>
          </cell>
          <cell r="F699">
            <v>5</v>
          </cell>
          <cell r="M699">
            <v>-38.1036</v>
          </cell>
          <cell r="N699">
            <v>-85.089179999999999</v>
          </cell>
          <cell r="O699">
            <v>-131.96436</v>
          </cell>
          <cell r="P699">
            <v>-137.51738</v>
          </cell>
          <cell r="Q699">
            <v>-121.65828999999999</v>
          </cell>
          <cell r="R699">
            <v>-170.61116000000001</v>
          </cell>
          <cell r="S699">
            <v>-75.499110000000002</v>
          </cell>
          <cell r="T699">
            <v>-150.56084000000001</v>
          </cell>
          <cell r="U699">
            <v>-169.46565000000001</v>
          </cell>
          <cell r="V699">
            <v>-90.674239999999998</v>
          </cell>
          <cell r="W699">
            <v>-168.68786</v>
          </cell>
          <cell r="X699">
            <v>-264.34129000000001</v>
          </cell>
          <cell r="Y699">
            <v>-264.34129000000001</v>
          </cell>
        </row>
        <row r="700">
          <cell r="A700" t="str">
            <v>28550</v>
          </cell>
          <cell r="B700" t="str">
            <v>Passiver i alt</v>
          </cell>
          <cell r="C700">
            <v>10000</v>
          </cell>
          <cell r="D700" t="str">
            <v>_x0002_</v>
          </cell>
          <cell r="E700" t="str">
            <v>_x0002_</v>
          </cell>
          <cell r="F700">
            <v>5</v>
          </cell>
          <cell r="M700">
            <v>-75341.684770000007</v>
          </cell>
          <cell r="N700">
            <v>-74293.657009999995</v>
          </cell>
          <cell r="O700">
            <v>-71272.239679999999</v>
          </cell>
          <cell r="P700">
            <v>-72213.371289999995</v>
          </cell>
          <cell r="Q700">
            <v>-73170.102369999993</v>
          </cell>
          <cell r="R700">
            <v>-73041.968250000005</v>
          </cell>
          <cell r="S700">
            <v>-72478.329870000001</v>
          </cell>
          <cell r="T700">
            <v>-73034.412580000004</v>
          </cell>
          <cell r="U700">
            <v>-73981.467430000004</v>
          </cell>
          <cell r="V700">
            <v>-74047.174960000004</v>
          </cell>
          <cell r="W700">
            <v>-73616.263300000006</v>
          </cell>
          <cell r="X700">
            <v>-83197.255040000004</v>
          </cell>
          <cell r="Y700">
            <v>-83197.255040000004</v>
          </cell>
        </row>
        <row r="701">
          <cell r="A701" t="str">
            <v>28999</v>
          </cell>
          <cell r="B701" t="str">
            <v>Statuskonti</v>
          </cell>
          <cell r="C701">
            <v>900</v>
          </cell>
          <cell r="D701" t="str">
            <v>_x0002_</v>
          </cell>
          <cell r="E701" t="str">
            <v>_x0002_</v>
          </cell>
          <cell r="F701">
            <v>5</v>
          </cell>
          <cell r="M701">
            <v>2498.3987999999999</v>
          </cell>
          <cell r="N701">
            <v>3982.0376200000001</v>
          </cell>
          <cell r="O701">
            <v>5769.1579599999995</v>
          </cell>
          <cell r="P701">
            <v>7479.6797399999996</v>
          </cell>
          <cell r="Q701">
            <v>10885.761549999999</v>
          </cell>
          <cell r="R701">
            <v>12448.59431</v>
          </cell>
          <cell r="S701">
            <v>15348.16963</v>
          </cell>
          <cell r="T701">
            <v>16880.538260000001</v>
          </cell>
          <cell r="U701">
            <v>17903.178090000001</v>
          </cell>
          <cell r="V701">
            <v>21232.175329999998</v>
          </cell>
          <cell r="W701">
            <v>22286.886190000001</v>
          </cell>
          <cell r="X701">
            <v>20253.13163</v>
          </cell>
          <cell r="Y701">
            <v>20253.13163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Ship option by site"/>
      <sheetName val="ship option over time"/>
      <sheetName val="Chart shipOpn by SellerCtn"/>
      <sheetName val="Chart ship option by site"/>
      <sheetName val="Chart ship option over time"/>
      <sheetName val="Q2 charts"/>
      <sheetName val="query results - Q2'03"/>
      <sheetName val="query resul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Listing End Mnth Id</v>
          </cell>
          <cell r="B1" t="str">
            <v>Ship Option Code</v>
          </cell>
          <cell r="C1" t="str">
            <v>Item Site Id</v>
          </cell>
          <cell r="D1" t="str">
            <v>Item Site Name</v>
          </cell>
          <cell r="E1" t="str">
            <v>Total Listing Count</v>
          </cell>
          <cell r="F1" t="str">
            <v>Seller Country Id</v>
          </cell>
          <cell r="G1" t="str">
            <v>Seller Country Name</v>
          </cell>
        </row>
        <row r="2">
          <cell r="A2" t="str">
            <v>2002M09</v>
          </cell>
          <cell r="B2">
            <v>2</v>
          </cell>
          <cell r="C2">
            <v>101</v>
          </cell>
          <cell r="D2" t="str">
            <v>Italy</v>
          </cell>
          <cell r="E2">
            <v>8</v>
          </cell>
          <cell r="F2">
            <v>127</v>
          </cell>
          <cell r="G2" t="str">
            <v>Malaysia</v>
          </cell>
        </row>
        <row r="3">
          <cell r="A3" t="str">
            <v>2002M09</v>
          </cell>
          <cell r="B3">
            <v>2</v>
          </cell>
          <cell r="C3">
            <v>101</v>
          </cell>
          <cell r="D3" t="str">
            <v>Italy</v>
          </cell>
          <cell r="E3">
            <v>3</v>
          </cell>
          <cell r="F3">
            <v>196</v>
          </cell>
          <cell r="G3" t="str">
            <v>Taiwan</v>
          </cell>
        </row>
        <row r="4">
          <cell r="A4" t="str">
            <v>2002M09</v>
          </cell>
          <cell r="B4">
            <v>2</v>
          </cell>
          <cell r="C4">
            <v>77</v>
          </cell>
          <cell r="D4" t="str">
            <v>Germany</v>
          </cell>
          <cell r="E4">
            <v>210</v>
          </cell>
          <cell r="F4">
            <v>149</v>
          </cell>
          <cell r="G4" t="str">
            <v>New Zealand</v>
          </cell>
        </row>
        <row r="5">
          <cell r="A5" t="str">
            <v>2002M09</v>
          </cell>
          <cell r="B5">
            <v>3</v>
          </cell>
          <cell r="C5">
            <v>0</v>
          </cell>
          <cell r="D5" t="str">
            <v>Ebay</v>
          </cell>
          <cell r="E5">
            <v>1</v>
          </cell>
          <cell r="F5">
            <v>163</v>
          </cell>
          <cell r="G5" t="str">
            <v>Poland</v>
          </cell>
        </row>
        <row r="6">
          <cell r="A6" t="str">
            <v>2002M09</v>
          </cell>
          <cell r="B6">
            <v>3</v>
          </cell>
          <cell r="C6">
            <v>77</v>
          </cell>
          <cell r="D6" t="str">
            <v>Germany</v>
          </cell>
          <cell r="E6">
            <v>1</v>
          </cell>
          <cell r="F6">
            <v>4</v>
          </cell>
          <cell r="G6" t="str">
            <v>Afghanistan</v>
          </cell>
        </row>
        <row r="7">
          <cell r="A7" t="str">
            <v>2002M09</v>
          </cell>
          <cell r="B7">
            <v>2</v>
          </cell>
          <cell r="C7">
            <v>0</v>
          </cell>
          <cell r="D7" t="str">
            <v>Ebay</v>
          </cell>
          <cell r="E7">
            <v>1455</v>
          </cell>
          <cell r="F7">
            <v>44</v>
          </cell>
          <cell r="G7" t="str">
            <v>Chile</v>
          </cell>
        </row>
        <row r="8">
          <cell r="A8" t="str">
            <v>2002M09</v>
          </cell>
          <cell r="B8">
            <v>2</v>
          </cell>
          <cell r="C8">
            <v>77</v>
          </cell>
          <cell r="D8" t="str">
            <v>Germany</v>
          </cell>
          <cell r="E8">
            <v>21</v>
          </cell>
          <cell r="F8">
            <v>14</v>
          </cell>
          <cell r="G8" t="str">
            <v>Aruba</v>
          </cell>
        </row>
        <row r="9">
          <cell r="A9" t="str">
            <v>2002M09</v>
          </cell>
          <cell r="B9">
            <v>0</v>
          </cell>
          <cell r="C9">
            <v>0</v>
          </cell>
          <cell r="D9" t="str">
            <v>Ebay</v>
          </cell>
          <cell r="E9">
            <v>201</v>
          </cell>
          <cell r="F9">
            <v>156</v>
          </cell>
          <cell r="G9" t="str">
            <v>Pakistan</v>
          </cell>
        </row>
        <row r="10">
          <cell r="A10" t="str">
            <v>2002M09</v>
          </cell>
          <cell r="B10">
            <v>1</v>
          </cell>
          <cell r="C10">
            <v>3</v>
          </cell>
          <cell r="D10" t="str">
            <v>Uk</v>
          </cell>
          <cell r="E10">
            <v>4</v>
          </cell>
          <cell r="F10">
            <v>31</v>
          </cell>
          <cell r="G10" t="str">
            <v>Brazil</v>
          </cell>
        </row>
        <row r="11">
          <cell r="A11" t="str">
            <v>2002M09</v>
          </cell>
          <cell r="B11">
            <v>2</v>
          </cell>
          <cell r="C11">
            <v>100</v>
          </cell>
          <cell r="D11" t="str">
            <v>Ebaymotors</v>
          </cell>
          <cell r="E11">
            <v>1</v>
          </cell>
          <cell r="F11">
            <v>176</v>
          </cell>
          <cell r="G11" t="str">
            <v>Saudi Arabia</v>
          </cell>
        </row>
        <row r="12">
          <cell r="A12" t="str">
            <v>2002M09</v>
          </cell>
          <cell r="B12">
            <v>2</v>
          </cell>
          <cell r="C12">
            <v>0</v>
          </cell>
          <cell r="D12" t="str">
            <v>Ebay</v>
          </cell>
          <cell r="E12">
            <v>5165</v>
          </cell>
          <cell r="F12">
            <v>167</v>
          </cell>
          <cell r="G12" t="str">
            <v>Romania</v>
          </cell>
        </row>
        <row r="13">
          <cell r="A13" t="str">
            <v>2002M09</v>
          </cell>
          <cell r="B13">
            <v>0</v>
          </cell>
          <cell r="C13">
            <v>71</v>
          </cell>
          <cell r="D13" t="str">
            <v>France</v>
          </cell>
          <cell r="E13">
            <v>14</v>
          </cell>
          <cell r="F13">
            <v>104</v>
          </cell>
          <cell r="G13" t="str">
            <v>Japan</v>
          </cell>
        </row>
        <row r="14">
          <cell r="A14" t="str">
            <v>2002M09</v>
          </cell>
          <cell r="B14">
            <v>2</v>
          </cell>
          <cell r="C14">
            <v>0</v>
          </cell>
          <cell r="D14" t="str">
            <v>Ebay</v>
          </cell>
          <cell r="E14">
            <v>8</v>
          </cell>
          <cell r="F14">
            <v>191</v>
          </cell>
          <cell r="G14" t="str">
            <v>Swaziland</v>
          </cell>
        </row>
        <row r="15">
          <cell r="A15" t="str">
            <v>2002M09</v>
          </cell>
          <cell r="B15">
            <v>2</v>
          </cell>
          <cell r="C15">
            <v>100</v>
          </cell>
          <cell r="D15" t="str">
            <v>Ebaymotors</v>
          </cell>
          <cell r="E15">
            <v>27</v>
          </cell>
          <cell r="F15">
            <v>211</v>
          </cell>
          <cell r="G15" t="str">
            <v>Uruguay</v>
          </cell>
        </row>
        <row r="16">
          <cell r="A16" t="str">
            <v>2002M09</v>
          </cell>
          <cell r="B16">
            <v>2</v>
          </cell>
          <cell r="C16">
            <v>2</v>
          </cell>
          <cell r="D16" t="str">
            <v>Canada</v>
          </cell>
          <cell r="E16">
            <v>2079</v>
          </cell>
          <cell r="F16">
            <v>66</v>
          </cell>
          <cell r="G16" t="str">
            <v>Estonia</v>
          </cell>
        </row>
        <row r="17">
          <cell r="A17" t="str">
            <v>2002M09</v>
          </cell>
          <cell r="B17">
            <v>2</v>
          </cell>
          <cell r="C17">
            <v>71</v>
          </cell>
          <cell r="D17" t="str">
            <v>France</v>
          </cell>
          <cell r="E17">
            <v>20</v>
          </cell>
          <cell r="F17">
            <v>135</v>
          </cell>
          <cell r="G17" t="str">
            <v>Mayotte</v>
          </cell>
        </row>
        <row r="18">
          <cell r="A18" t="str">
            <v>2002M09</v>
          </cell>
          <cell r="B18">
            <v>2</v>
          </cell>
          <cell r="C18">
            <v>0</v>
          </cell>
          <cell r="D18" t="str">
            <v>Ebay</v>
          </cell>
          <cell r="E18">
            <v>66837</v>
          </cell>
          <cell r="F18">
            <v>146</v>
          </cell>
          <cell r="G18" t="str">
            <v>Netherlands</v>
          </cell>
        </row>
        <row r="19">
          <cell r="A19" t="str">
            <v>2002M09</v>
          </cell>
          <cell r="B19">
            <v>0</v>
          </cell>
          <cell r="C19">
            <v>186</v>
          </cell>
          <cell r="D19" t="str">
            <v>Spain</v>
          </cell>
          <cell r="E19">
            <v>72084</v>
          </cell>
          <cell r="F19">
            <v>186</v>
          </cell>
          <cell r="G19" t="str">
            <v>Spain</v>
          </cell>
        </row>
        <row r="20">
          <cell r="A20" t="str">
            <v>2002M09</v>
          </cell>
          <cell r="B20">
            <v>1</v>
          </cell>
          <cell r="C20">
            <v>0</v>
          </cell>
          <cell r="D20" t="str">
            <v>Ebay</v>
          </cell>
          <cell r="E20">
            <v>3</v>
          </cell>
          <cell r="F20">
            <v>123</v>
          </cell>
          <cell r="G20" t="str">
            <v>Macau</v>
          </cell>
        </row>
        <row r="21">
          <cell r="A21" t="str">
            <v>2002M09</v>
          </cell>
          <cell r="B21">
            <v>0</v>
          </cell>
          <cell r="C21">
            <v>71</v>
          </cell>
          <cell r="D21" t="str">
            <v>France</v>
          </cell>
          <cell r="E21">
            <v>116</v>
          </cell>
          <cell r="F21">
            <v>2</v>
          </cell>
          <cell r="G21" t="str">
            <v>Canada</v>
          </cell>
        </row>
        <row r="22">
          <cell r="A22" t="str">
            <v>2002M09</v>
          </cell>
          <cell r="B22">
            <v>3</v>
          </cell>
          <cell r="C22">
            <v>16</v>
          </cell>
          <cell r="D22" t="str">
            <v>Austria</v>
          </cell>
          <cell r="E22">
            <v>14</v>
          </cell>
          <cell r="F22">
            <v>77</v>
          </cell>
          <cell r="G22" t="str">
            <v>Germany</v>
          </cell>
        </row>
        <row r="23">
          <cell r="A23" t="str">
            <v>2002M09</v>
          </cell>
          <cell r="B23">
            <v>2</v>
          </cell>
          <cell r="C23">
            <v>0</v>
          </cell>
          <cell r="D23" t="str">
            <v>Ebay</v>
          </cell>
          <cell r="E23">
            <v>91</v>
          </cell>
          <cell r="F23">
            <v>30</v>
          </cell>
          <cell r="G23" t="str">
            <v>Botswana</v>
          </cell>
        </row>
        <row r="24">
          <cell r="A24" t="str">
            <v>2002M09</v>
          </cell>
          <cell r="B24">
            <v>0</v>
          </cell>
          <cell r="C24">
            <v>16</v>
          </cell>
          <cell r="D24" t="str">
            <v>Austria</v>
          </cell>
          <cell r="E24">
            <v>1</v>
          </cell>
          <cell r="F24">
            <v>186</v>
          </cell>
          <cell r="G24" t="str">
            <v>Spain</v>
          </cell>
        </row>
        <row r="25">
          <cell r="A25" t="str">
            <v>2002M09</v>
          </cell>
          <cell r="B25">
            <v>1</v>
          </cell>
          <cell r="C25">
            <v>77</v>
          </cell>
          <cell r="D25" t="str">
            <v>Germany</v>
          </cell>
          <cell r="E25">
            <v>7</v>
          </cell>
          <cell r="F25">
            <v>53</v>
          </cell>
          <cell r="G25" t="str">
            <v>Croatia, Democratic Republic of the</v>
          </cell>
        </row>
        <row r="26">
          <cell r="A26" t="str">
            <v>2002M09</v>
          </cell>
          <cell r="B26">
            <v>0</v>
          </cell>
          <cell r="C26">
            <v>0</v>
          </cell>
          <cell r="D26" t="str">
            <v>Ebay</v>
          </cell>
          <cell r="E26">
            <v>9</v>
          </cell>
          <cell r="F26">
            <v>5</v>
          </cell>
          <cell r="G26" t="str">
            <v>Albania</v>
          </cell>
        </row>
        <row r="27">
          <cell r="A27" t="str">
            <v>2002M09</v>
          </cell>
          <cell r="B27">
            <v>0</v>
          </cell>
          <cell r="C27">
            <v>77</v>
          </cell>
          <cell r="D27" t="str">
            <v>Germany</v>
          </cell>
          <cell r="E27">
            <v>274</v>
          </cell>
          <cell r="F27">
            <v>15</v>
          </cell>
          <cell r="G27" t="str">
            <v>Australia</v>
          </cell>
        </row>
        <row r="28">
          <cell r="A28" t="str">
            <v>2002M09</v>
          </cell>
          <cell r="B28">
            <v>2</v>
          </cell>
          <cell r="C28">
            <v>0</v>
          </cell>
          <cell r="D28" t="str">
            <v>Ebay</v>
          </cell>
          <cell r="E28">
            <v>17</v>
          </cell>
          <cell r="F28">
            <v>107</v>
          </cell>
          <cell r="G28" t="str">
            <v>Kazakhstan</v>
          </cell>
        </row>
        <row r="29">
          <cell r="A29" t="str">
            <v>2002M09</v>
          </cell>
          <cell r="B29">
            <v>2</v>
          </cell>
          <cell r="C29">
            <v>146</v>
          </cell>
          <cell r="D29" t="str">
            <v>Netherlands</v>
          </cell>
          <cell r="E29">
            <v>63</v>
          </cell>
          <cell r="F29">
            <v>199</v>
          </cell>
          <cell r="G29" t="str">
            <v>Thailand</v>
          </cell>
        </row>
        <row r="30">
          <cell r="A30" t="str">
            <v>2002M09</v>
          </cell>
          <cell r="B30">
            <v>3</v>
          </cell>
          <cell r="C30">
            <v>100</v>
          </cell>
          <cell r="D30" t="str">
            <v>Ebaymotors</v>
          </cell>
          <cell r="E30">
            <v>3</v>
          </cell>
          <cell r="F30">
            <v>225</v>
          </cell>
          <cell r="G30" t="str">
            <v>APO/FPO</v>
          </cell>
        </row>
        <row r="31">
          <cell r="A31" t="str">
            <v>2002M09</v>
          </cell>
          <cell r="B31">
            <v>0</v>
          </cell>
          <cell r="C31">
            <v>77</v>
          </cell>
          <cell r="D31" t="str">
            <v>Germany</v>
          </cell>
          <cell r="E31">
            <v>9</v>
          </cell>
          <cell r="F31">
            <v>130</v>
          </cell>
          <cell r="G31" t="str">
            <v>Malta</v>
          </cell>
        </row>
        <row r="32">
          <cell r="A32" t="str">
            <v>2002M09</v>
          </cell>
          <cell r="B32">
            <v>2</v>
          </cell>
          <cell r="C32">
            <v>0</v>
          </cell>
          <cell r="D32" t="str">
            <v>Ebay</v>
          </cell>
          <cell r="E32">
            <v>16005</v>
          </cell>
          <cell r="F32">
            <v>100</v>
          </cell>
          <cell r="G32" t="str">
            <v>Israel</v>
          </cell>
        </row>
        <row r="33">
          <cell r="A33" t="str">
            <v>2002M09</v>
          </cell>
          <cell r="B33" t="str">
            <v>\</v>
          </cell>
          <cell r="C33">
            <v>71</v>
          </cell>
          <cell r="D33" t="str">
            <v>France</v>
          </cell>
          <cell r="E33">
            <v>3</v>
          </cell>
          <cell r="F33">
            <v>60</v>
          </cell>
          <cell r="G33" t="str">
            <v>Dominican Republic</v>
          </cell>
        </row>
        <row r="34">
          <cell r="A34" t="str">
            <v>2002M09</v>
          </cell>
          <cell r="B34">
            <v>1</v>
          </cell>
          <cell r="C34">
            <v>15</v>
          </cell>
          <cell r="D34" t="str">
            <v>Australia</v>
          </cell>
          <cell r="E34">
            <v>87</v>
          </cell>
          <cell r="F34">
            <v>77</v>
          </cell>
          <cell r="G34" t="str">
            <v>Germany</v>
          </cell>
        </row>
        <row r="35">
          <cell r="A35" t="str">
            <v>2002M09</v>
          </cell>
          <cell r="B35">
            <v>0</v>
          </cell>
          <cell r="C35">
            <v>0</v>
          </cell>
          <cell r="D35" t="str">
            <v>Ebay</v>
          </cell>
          <cell r="E35">
            <v>1</v>
          </cell>
          <cell r="F35">
            <v>8</v>
          </cell>
          <cell r="G35" t="str">
            <v>Andorra</v>
          </cell>
        </row>
        <row r="36">
          <cell r="A36" t="str">
            <v>2002M09</v>
          </cell>
          <cell r="B36">
            <v>0</v>
          </cell>
          <cell r="C36">
            <v>0</v>
          </cell>
          <cell r="D36" t="str">
            <v>Ebay</v>
          </cell>
          <cell r="E36">
            <v>26</v>
          </cell>
          <cell r="F36">
            <v>99</v>
          </cell>
          <cell r="G36" t="str">
            <v>Ireland</v>
          </cell>
        </row>
        <row r="37">
          <cell r="A37" t="str">
            <v>2002M09</v>
          </cell>
          <cell r="B37">
            <v>1</v>
          </cell>
          <cell r="C37">
            <v>123</v>
          </cell>
          <cell r="D37" t="str">
            <v xml:space="preserve"> Belgium (Dutch)</v>
          </cell>
          <cell r="E37">
            <v>1</v>
          </cell>
          <cell r="F37">
            <v>71</v>
          </cell>
          <cell r="G37" t="str">
            <v>France</v>
          </cell>
        </row>
        <row r="38">
          <cell r="A38" t="str">
            <v>2002M09</v>
          </cell>
          <cell r="B38">
            <v>2</v>
          </cell>
          <cell r="C38">
            <v>71</v>
          </cell>
          <cell r="D38" t="str">
            <v>France</v>
          </cell>
          <cell r="E38">
            <v>12</v>
          </cell>
          <cell r="F38">
            <v>192</v>
          </cell>
          <cell r="G38" t="str">
            <v>Sweden</v>
          </cell>
        </row>
        <row r="39">
          <cell r="A39" t="str">
            <v>2002M09</v>
          </cell>
          <cell r="B39">
            <v>2</v>
          </cell>
          <cell r="C39">
            <v>0</v>
          </cell>
          <cell r="D39" t="str">
            <v>Ebay</v>
          </cell>
          <cell r="E39">
            <v>7</v>
          </cell>
          <cell r="F39">
            <v>148</v>
          </cell>
          <cell r="G39" t="str">
            <v>New Caledonia</v>
          </cell>
        </row>
        <row r="40">
          <cell r="A40" t="str">
            <v>2002M09</v>
          </cell>
          <cell r="B40">
            <v>2</v>
          </cell>
          <cell r="C40">
            <v>77</v>
          </cell>
          <cell r="D40" t="str">
            <v>Germany</v>
          </cell>
          <cell r="E40">
            <v>7</v>
          </cell>
          <cell r="F40">
            <v>96</v>
          </cell>
          <cell r="G40" t="str">
            <v>Indonesia</v>
          </cell>
        </row>
        <row r="41">
          <cell r="A41" t="str">
            <v>2002M09</v>
          </cell>
          <cell r="B41">
            <v>2</v>
          </cell>
          <cell r="C41">
            <v>71</v>
          </cell>
          <cell r="D41" t="str">
            <v>France</v>
          </cell>
          <cell r="E41">
            <v>21</v>
          </cell>
          <cell r="F41">
            <v>74</v>
          </cell>
          <cell r="G41" t="str">
            <v>Gabon Republic</v>
          </cell>
        </row>
        <row r="42">
          <cell r="A42" t="str">
            <v>2002M09</v>
          </cell>
          <cell r="B42">
            <v>2</v>
          </cell>
          <cell r="C42">
            <v>2</v>
          </cell>
          <cell r="D42" t="str">
            <v>Canada</v>
          </cell>
          <cell r="E42">
            <v>3</v>
          </cell>
          <cell r="F42">
            <v>7</v>
          </cell>
          <cell r="G42" t="str">
            <v>American Samoa</v>
          </cell>
        </row>
        <row r="43">
          <cell r="A43" t="str">
            <v>2002M09</v>
          </cell>
          <cell r="B43">
            <v>2</v>
          </cell>
          <cell r="C43">
            <v>196</v>
          </cell>
          <cell r="D43" t="str">
            <v>Taiwan</v>
          </cell>
          <cell r="E43">
            <v>189</v>
          </cell>
          <cell r="F43">
            <v>77</v>
          </cell>
          <cell r="G43" t="str">
            <v>Germany</v>
          </cell>
        </row>
        <row r="44">
          <cell r="A44" t="str">
            <v>2002M09</v>
          </cell>
          <cell r="B44">
            <v>2</v>
          </cell>
          <cell r="C44">
            <v>0</v>
          </cell>
          <cell r="D44" t="str">
            <v>Ebay</v>
          </cell>
          <cell r="E44">
            <v>5019</v>
          </cell>
          <cell r="F44">
            <v>53</v>
          </cell>
          <cell r="G44" t="str">
            <v>Croatia, Democratic Republic of the</v>
          </cell>
        </row>
        <row r="45">
          <cell r="A45" t="str">
            <v>2002M09</v>
          </cell>
          <cell r="B45">
            <v>3</v>
          </cell>
          <cell r="C45">
            <v>23</v>
          </cell>
          <cell r="D45" t="str">
            <v xml:space="preserve"> Belgium (French)</v>
          </cell>
          <cell r="E45">
            <v>3</v>
          </cell>
          <cell r="F45">
            <v>1</v>
          </cell>
          <cell r="G45" t="str">
            <v>United States</v>
          </cell>
        </row>
        <row r="46">
          <cell r="A46" t="str">
            <v>2002M09</v>
          </cell>
          <cell r="B46">
            <v>2</v>
          </cell>
          <cell r="C46">
            <v>0</v>
          </cell>
          <cell r="D46" t="str">
            <v>Ebay</v>
          </cell>
          <cell r="E46">
            <v>68</v>
          </cell>
          <cell r="F46">
            <v>150</v>
          </cell>
          <cell r="G46" t="str">
            <v>Nicaragua</v>
          </cell>
        </row>
        <row r="47">
          <cell r="A47" t="str">
            <v>2002M09</v>
          </cell>
          <cell r="B47">
            <v>3</v>
          </cell>
          <cell r="C47">
            <v>0</v>
          </cell>
          <cell r="D47" t="str">
            <v>Ebay</v>
          </cell>
          <cell r="E47">
            <v>1</v>
          </cell>
          <cell r="F47">
            <v>70</v>
          </cell>
          <cell r="G47" t="str">
            <v>Finland</v>
          </cell>
        </row>
        <row r="48">
          <cell r="A48" t="str">
            <v>2002M09</v>
          </cell>
          <cell r="B48">
            <v>0</v>
          </cell>
          <cell r="C48">
            <v>3</v>
          </cell>
          <cell r="D48" t="str">
            <v>Uk</v>
          </cell>
          <cell r="E48">
            <v>15</v>
          </cell>
          <cell r="F48">
            <v>104</v>
          </cell>
          <cell r="G48" t="str">
            <v>Japan</v>
          </cell>
        </row>
        <row r="49">
          <cell r="A49" t="str">
            <v>2002M09</v>
          </cell>
          <cell r="B49">
            <v>2</v>
          </cell>
          <cell r="C49">
            <v>15</v>
          </cell>
          <cell r="D49" t="str">
            <v>Australia</v>
          </cell>
          <cell r="E49">
            <v>2</v>
          </cell>
          <cell r="F49">
            <v>181</v>
          </cell>
          <cell r="G49" t="str">
            <v>Slovakia</v>
          </cell>
        </row>
        <row r="50">
          <cell r="A50" t="str">
            <v>2002M09</v>
          </cell>
          <cell r="B50">
            <v>1</v>
          </cell>
          <cell r="C50">
            <v>101</v>
          </cell>
          <cell r="D50" t="str">
            <v>Italy</v>
          </cell>
          <cell r="E50">
            <v>3</v>
          </cell>
          <cell r="F50">
            <v>164</v>
          </cell>
          <cell r="G50" t="str">
            <v>Portugal</v>
          </cell>
        </row>
        <row r="51">
          <cell r="A51" t="str">
            <v>2002M09</v>
          </cell>
          <cell r="B51">
            <v>0</v>
          </cell>
          <cell r="C51">
            <v>196</v>
          </cell>
          <cell r="D51" t="str">
            <v>Taiwan</v>
          </cell>
          <cell r="E51">
            <v>6</v>
          </cell>
          <cell r="F51">
            <v>77</v>
          </cell>
          <cell r="G51" t="str">
            <v>Germany</v>
          </cell>
        </row>
        <row r="52">
          <cell r="A52" t="str">
            <v>2002M09</v>
          </cell>
          <cell r="B52">
            <v>2</v>
          </cell>
          <cell r="C52">
            <v>2</v>
          </cell>
          <cell r="D52" t="str">
            <v>Canada</v>
          </cell>
          <cell r="E52">
            <v>42</v>
          </cell>
          <cell r="F52">
            <v>186</v>
          </cell>
          <cell r="G52" t="str">
            <v>Spain</v>
          </cell>
        </row>
        <row r="53">
          <cell r="A53" t="str">
            <v>2002M09</v>
          </cell>
          <cell r="B53">
            <v>2</v>
          </cell>
          <cell r="C53">
            <v>71</v>
          </cell>
          <cell r="D53" t="str">
            <v>France</v>
          </cell>
          <cell r="E53">
            <v>10</v>
          </cell>
          <cell r="F53">
            <v>4</v>
          </cell>
          <cell r="G53" t="str">
            <v>Afghanistan</v>
          </cell>
        </row>
        <row r="54">
          <cell r="A54" t="str">
            <v>2002M09</v>
          </cell>
          <cell r="B54">
            <v>0</v>
          </cell>
          <cell r="C54">
            <v>0</v>
          </cell>
          <cell r="D54" t="str">
            <v>Ebay</v>
          </cell>
          <cell r="E54">
            <v>436</v>
          </cell>
          <cell r="F54">
            <v>149</v>
          </cell>
          <cell r="G54" t="str">
            <v>New Zealand</v>
          </cell>
        </row>
        <row r="55">
          <cell r="A55" t="str">
            <v>2002M09</v>
          </cell>
          <cell r="B55">
            <v>2</v>
          </cell>
          <cell r="C55">
            <v>0</v>
          </cell>
          <cell r="D55" t="str">
            <v>Ebay</v>
          </cell>
          <cell r="E55">
            <v>843</v>
          </cell>
          <cell r="F55">
            <v>182</v>
          </cell>
          <cell r="G55" t="str">
            <v>Slovenia</v>
          </cell>
        </row>
        <row r="56">
          <cell r="A56" t="str">
            <v>2002M09</v>
          </cell>
          <cell r="B56">
            <v>3</v>
          </cell>
          <cell r="C56">
            <v>0</v>
          </cell>
          <cell r="D56" t="str">
            <v>Ebay</v>
          </cell>
          <cell r="E56">
            <v>2</v>
          </cell>
          <cell r="F56">
            <v>80</v>
          </cell>
          <cell r="G56" t="str">
            <v>Greece</v>
          </cell>
        </row>
        <row r="57">
          <cell r="A57" t="str">
            <v>2002M09</v>
          </cell>
          <cell r="B57">
            <v>2</v>
          </cell>
          <cell r="C57">
            <v>71</v>
          </cell>
          <cell r="D57" t="str">
            <v>France</v>
          </cell>
          <cell r="E57">
            <v>5</v>
          </cell>
          <cell r="F57">
            <v>45</v>
          </cell>
          <cell r="G57" t="str">
            <v>China</v>
          </cell>
        </row>
        <row r="58">
          <cell r="A58" t="str">
            <v>2002M09</v>
          </cell>
          <cell r="B58">
            <v>0</v>
          </cell>
          <cell r="C58">
            <v>196</v>
          </cell>
          <cell r="D58" t="str">
            <v>Taiwan</v>
          </cell>
          <cell r="E58">
            <v>1</v>
          </cell>
          <cell r="F58">
            <v>4</v>
          </cell>
          <cell r="G58" t="str">
            <v>Afghanistan</v>
          </cell>
        </row>
        <row r="59">
          <cell r="A59" t="str">
            <v>2002M09</v>
          </cell>
          <cell r="B59">
            <v>0</v>
          </cell>
          <cell r="C59">
            <v>193</v>
          </cell>
          <cell r="D59" t="str">
            <v>Switzerland</v>
          </cell>
          <cell r="E59">
            <v>148</v>
          </cell>
          <cell r="F59">
            <v>193</v>
          </cell>
          <cell r="G59" t="str">
            <v>Switzerland</v>
          </cell>
        </row>
        <row r="60">
          <cell r="A60" t="str">
            <v>2002M09</v>
          </cell>
          <cell r="B60">
            <v>3</v>
          </cell>
          <cell r="C60">
            <v>100</v>
          </cell>
          <cell r="D60" t="str">
            <v>Ebaymotors</v>
          </cell>
          <cell r="E60">
            <v>1</v>
          </cell>
          <cell r="F60">
            <v>186</v>
          </cell>
          <cell r="G60" t="str">
            <v>Spain</v>
          </cell>
        </row>
        <row r="61">
          <cell r="A61" t="str">
            <v>2002M09</v>
          </cell>
          <cell r="B61">
            <v>0</v>
          </cell>
          <cell r="C61">
            <v>0</v>
          </cell>
          <cell r="D61" t="str">
            <v>Ebay</v>
          </cell>
          <cell r="E61">
            <v>145</v>
          </cell>
          <cell r="F61">
            <v>62</v>
          </cell>
          <cell r="G61" t="str">
            <v>Egypt</v>
          </cell>
        </row>
        <row r="62">
          <cell r="A62" t="str">
            <v>2002M09</v>
          </cell>
          <cell r="B62">
            <v>2</v>
          </cell>
          <cell r="C62">
            <v>2</v>
          </cell>
          <cell r="D62" t="str">
            <v>Canada</v>
          </cell>
          <cell r="E62">
            <v>40</v>
          </cell>
          <cell r="F62">
            <v>56</v>
          </cell>
          <cell r="G62" t="str">
            <v>Czech Republic</v>
          </cell>
        </row>
        <row r="63">
          <cell r="A63" t="str">
            <v>2002M09</v>
          </cell>
          <cell r="B63">
            <v>0</v>
          </cell>
          <cell r="C63">
            <v>186</v>
          </cell>
          <cell r="D63" t="str">
            <v>Spain</v>
          </cell>
          <cell r="E63">
            <v>2</v>
          </cell>
          <cell r="F63">
            <v>6</v>
          </cell>
          <cell r="G63" t="str">
            <v>Algeria</v>
          </cell>
        </row>
        <row r="64">
          <cell r="A64" t="str">
            <v>2002M09</v>
          </cell>
          <cell r="B64">
            <v>0</v>
          </cell>
          <cell r="C64">
            <v>100</v>
          </cell>
          <cell r="D64" t="str">
            <v>Ebaymotors</v>
          </cell>
          <cell r="E64">
            <v>2</v>
          </cell>
          <cell r="F64">
            <v>96</v>
          </cell>
          <cell r="G64" t="str">
            <v>Indonesia</v>
          </cell>
        </row>
        <row r="65">
          <cell r="A65" t="str">
            <v>2002M09</v>
          </cell>
          <cell r="B65">
            <v>0</v>
          </cell>
          <cell r="C65">
            <v>0</v>
          </cell>
          <cell r="D65" t="str">
            <v>Ebay</v>
          </cell>
          <cell r="E65">
            <v>404</v>
          </cell>
          <cell r="F65">
            <v>186</v>
          </cell>
          <cell r="G65" t="str">
            <v>Spain</v>
          </cell>
        </row>
        <row r="66">
          <cell r="A66" t="str">
            <v>2002M09</v>
          </cell>
          <cell r="B66">
            <v>1</v>
          </cell>
          <cell r="C66">
            <v>0</v>
          </cell>
          <cell r="D66" t="str">
            <v>Ebay</v>
          </cell>
          <cell r="E66">
            <v>642</v>
          </cell>
          <cell r="F66">
            <v>199</v>
          </cell>
          <cell r="G66" t="str">
            <v>Thailand</v>
          </cell>
        </row>
        <row r="67">
          <cell r="A67" t="str">
            <v>2002M09</v>
          </cell>
          <cell r="B67">
            <v>0</v>
          </cell>
          <cell r="C67">
            <v>0</v>
          </cell>
          <cell r="D67" t="str">
            <v>Ebay</v>
          </cell>
          <cell r="E67">
            <v>1568</v>
          </cell>
          <cell r="F67">
            <v>15</v>
          </cell>
          <cell r="G67" t="str">
            <v>Australia</v>
          </cell>
        </row>
        <row r="68">
          <cell r="A68" t="str">
            <v>2002M09</v>
          </cell>
          <cell r="B68">
            <v>0</v>
          </cell>
          <cell r="C68">
            <v>100</v>
          </cell>
          <cell r="D68" t="str">
            <v>Ebaymotors</v>
          </cell>
          <cell r="E68">
            <v>1</v>
          </cell>
          <cell r="F68">
            <v>71</v>
          </cell>
          <cell r="G68" t="str">
            <v>France</v>
          </cell>
        </row>
        <row r="69">
          <cell r="A69" t="str">
            <v>2002M09</v>
          </cell>
          <cell r="B69">
            <v>1</v>
          </cell>
          <cell r="C69">
            <v>0</v>
          </cell>
          <cell r="D69" t="str">
            <v>Ebay</v>
          </cell>
          <cell r="E69">
            <v>1</v>
          </cell>
          <cell r="F69">
            <v>9</v>
          </cell>
          <cell r="G69" t="str">
            <v>Angola</v>
          </cell>
        </row>
        <row r="70">
          <cell r="A70" t="str">
            <v>2002M09</v>
          </cell>
          <cell r="B70">
            <v>2</v>
          </cell>
          <cell r="C70">
            <v>0</v>
          </cell>
          <cell r="D70" t="str">
            <v>Ebay</v>
          </cell>
          <cell r="E70">
            <v>317</v>
          </cell>
          <cell r="F70">
            <v>156</v>
          </cell>
          <cell r="G70" t="str">
            <v>Pakistan</v>
          </cell>
        </row>
        <row r="71">
          <cell r="A71" t="str">
            <v>2002M09</v>
          </cell>
          <cell r="B71">
            <v>2</v>
          </cell>
          <cell r="C71">
            <v>101</v>
          </cell>
          <cell r="D71" t="str">
            <v>Italy</v>
          </cell>
          <cell r="E71">
            <v>175</v>
          </cell>
          <cell r="F71">
            <v>71</v>
          </cell>
          <cell r="G71" t="str">
            <v>France</v>
          </cell>
        </row>
        <row r="72">
          <cell r="A72" t="str">
            <v>2002M09</v>
          </cell>
          <cell r="B72">
            <v>2</v>
          </cell>
          <cell r="C72">
            <v>3</v>
          </cell>
          <cell r="D72" t="str">
            <v>Uk</v>
          </cell>
          <cell r="E72">
            <v>1</v>
          </cell>
          <cell r="F72">
            <v>211</v>
          </cell>
          <cell r="G72" t="str">
            <v>Uruguay</v>
          </cell>
        </row>
        <row r="73">
          <cell r="A73" t="str">
            <v>2002M09</v>
          </cell>
          <cell r="B73">
            <v>3</v>
          </cell>
          <cell r="C73">
            <v>77</v>
          </cell>
          <cell r="D73" t="str">
            <v>Germany</v>
          </cell>
          <cell r="E73">
            <v>44</v>
          </cell>
          <cell r="F73">
            <v>23</v>
          </cell>
          <cell r="G73" t="str">
            <v>Belgium</v>
          </cell>
        </row>
        <row r="74">
          <cell r="A74" t="str">
            <v>2002M09</v>
          </cell>
          <cell r="B74">
            <v>1</v>
          </cell>
          <cell r="C74">
            <v>0</v>
          </cell>
          <cell r="D74" t="str">
            <v>Ebay</v>
          </cell>
          <cell r="E74">
            <v>4</v>
          </cell>
          <cell r="F74">
            <v>187</v>
          </cell>
          <cell r="G74" t="str">
            <v>Sri Lanka</v>
          </cell>
        </row>
        <row r="75">
          <cell r="A75" t="str">
            <v>2002M09</v>
          </cell>
          <cell r="B75">
            <v>0</v>
          </cell>
          <cell r="C75">
            <v>123</v>
          </cell>
          <cell r="D75" t="str">
            <v xml:space="preserve"> Belgium (Dutch)</v>
          </cell>
          <cell r="E75">
            <v>4</v>
          </cell>
          <cell r="F75">
            <v>3</v>
          </cell>
          <cell r="G75" t="str">
            <v>United Kingdom</v>
          </cell>
        </row>
        <row r="76">
          <cell r="A76" t="str">
            <v>2002M09</v>
          </cell>
          <cell r="B76">
            <v>0</v>
          </cell>
          <cell r="C76">
            <v>101</v>
          </cell>
          <cell r="D76" t="str">
            <v>Italy</v>
          </cell>
          <cell r="E76">
            <v>1</v>
          </cell>
          <cell r="F76">
            <v>57</v>
          </cell>
          <cell r="G76" t="str">
            <v>Denmark</v>
          </cell>
        </row>
        <row r="77">
          <cell r="A77" t="str">
            <v>2002M09</v>
          </cell>
          <cell r="B77">
            <v>1</v>
          </cell>
          <cell r="C77">
            <v>186</v>
          </cell>
          <cell r="D77" t="str">
            <v>Spain</v>
          </cell>
          <cell r="E77">
            <v>1</v>
          </cell>
          <cell r="F77">
            <v>122</v>
          </cell>
          <cell r="G77" t="str">
            <v>Luxembourg</v>
          </cell>
        </row>
        <row r="78">
          <cell r="A78" t="str">
            <v>2002M09</v>
          </cell>
          <cell r="B78">
            <v>0</v>
          </cell>
          <cell r="C78">
            <v>77</v>
          </cell>
          <cell r="D78" t="str">
            <v>Germany</v>
          </cell>
          <cell r="E78">
            <v>3119</v>
          </cell>
          <cell r="F78">
            <v>16</v>
          </cell>
          <cell r="G78" t="str">
            <v>Austria</v>
          </cell>
        </row>
        <row r="79">
          <cell r="A79" t="str">
            <v>2002M09</v>
          </cell>
          <cell r="B79">
            <v>0</v>
          </cell>
          <cell r="C79">
            <v>77</v>
          </cell>
          <cell r="D79" t="str">
            <v>Germany</v>
          </cell>
          <cell r="E79">
            <v>2</v>
          </cell>
          <cell r="F79">
            <v>104</v>
          </cell>
          <cell r="G79" t="str">
            <v>Japan</v>
          </cell>
        </row>
        <row r="80">
          <cell r="A80" t="str">
            <v>2002M09</v>
          </cell>
          <cell r="B80">
            <v>1</v>
          </cell>
          <cell r="C80">
            <v>0</v>
          </cell>
          <cell r="D80" t="str">
            <v>Ebay</v>
          </cell>
          <cell r="E80">
            <v>62</v>
          </cell>
          <cell r="F80">
            <v>185</v>
          </cell>
          <cell r="G80" t="str">
            <v>South Africa</v>
          </cell>
        </row>
        <row r="81">
          <cell r="A81" t="str">
            <v>2002M09</v>
          </cell>
          <cell r="B81">
            <v>0</v>
          </cell>
          <cell r="C81">
            <v>71</v>
          </cell>
          <cell r="D81" t="str">
            <v>France</v>
          </cell>
          <cell r="E81">
            <v>326</v>
          </cell>
          <cell r="F81">
            <v>101</v>
          </cell>
          <cell r="G81" t="str">
            <v>Italy</v>
          </cell>
        </row>
        <row r="82">
          <cell r="A82" t="str">
            <v>2002M09</v>
          </cell>
          <cell r="B82">
            <v>2</v>
          </cell>
          <cell r="C82">
            <v>100</v>
          </cell>
          <cell r="D82" t="str">
            <v>Ebaymotors</v>
          </cell>
          <cell r="E82">
            <v>1</v>
          </cell>
          <cell r="F82">
            <v>156</v>
          </cell>
          <cell r="G82" t="str">
            <v>Pakistan</v>
          </cell>
        </row>
        <row r="83">
          <cell r="A83" t="str">
            <v>2002M09</v>
          </cell>
          <cell r="B83">
            <v>0</v>
          </cell>
          <cell r="C83">
            <v>3</v>
          </cell>
          <cell r="D83" t="str">
            <v>Uk</v>
          </cell>
          <cell r="E83">
            <v>799</v>
          </cell>
          <cell r="F83">
            <v>2</v>
          </cell>
          <cell r="G83" t="str">
            <v>Canada</v>
          </cell>
        </row>
        <row r="84">
          <cell r="A84" t="str">
            <v>2002M09</v>
          </cell>
          <cell r="B84">
            <v>2</v>
          </cell>
          <cell r="C84">
            <v>77</v>
          </cell>
          <cell r="D84" t="str">
            <v>Germany</v>
          </cell>
          <cell r="E84">
            <v>3</v>
          </cell>
          <cell r="F84">
            <v>105</v>
          </cell>
          <cell r="G84" t="str">
            <v>Jersey</v>
          </cell>
        </row>
        <row r="85">
          <cell r="A85" t="str">
            <v>2002M09</v>
          </cell>
          <cell r="B85">
            <v>2</v>
          </cell>
          <cell r="C85">
            <v>71</v>
          </cell>
          <cell r="D85" t="str">
            <v>France</v>
          </cell>
          <cell r="E85">
            <v>33</v>
          </cell>
          <cell r="F85">
            <v>199</v>
          </cell>
          <cell r="G85" t="str">
            <v>Thailand</v>
          </cell>
        </row>
        <row r="86">
          <cell r="A86" t="str">
            <v>2002M09</v>
          </cell>
          <cell r="B86">
            <v>0</v>
          </cell>
          <cell r="C86">
            <v>0</v>
          </cell>
          <cell r="D86" t="str">
            <v>Ebay</v>
          </cell>
          <cell r="E86">
            <v>71</v>
          </cell>
          <cell r="F86">
            <v>204</v>
          </cell>
          <cell r="G86" t="str">
            <v>Turkey</v>
          </cell>
        </row>
        <row r="87">
          <cell r="A87" t="str">
            <v>2002M09</v>
          </cell>
          <cell r="B87">
            <v>1</v>
          </cell>
          <cell r="C87">
            <v>71</v>
          </cell>
          <cell r="D87" t="str">
            <v>France</v>
          </cell>
          <cell r="E87">
            <v>2</v>
          </cell>
          <cell r="F87">
            <v>100</v>
          </cell>
          <cell r="G87" t="str">
            <v>Israel</v>
          </cell>
        </row>
        <row r="88">
          <cell r="A88" t="str">
            <v>2002M09</v>
          </cell>
          <cell r="B88">
            <v>1</v>
          </cell>
          <cell r="C88">
            <v>146</v>
          </cell>
          <cell r="D88" t="str">
            <v>Netherlands</v>
          </cell>
          <cell r="E88">
            <v>1049</v>
          </cell>
          <cell r="F88">
            <v>23</v>
          </cell>
          <cell r="G88" t="str">
            <v>Belgium</v>
          </cell>
        </row>
        <row r="89">
          <cell r="A89" t="str">
            <v>2002M09</v>
          </cell>
          <cell r="B89">
            <v>2</v>
          </cell>
          <cell r="C89">
            <v>0</v>
          </cell>
          <cell r="D89" t="str">
            <v>Ebay</v>
          </cell>
          <cell r="E89">
            <v>226</v>
          </cell>
          <cell r="F89">
            <v>108</v>
          </cell>
          <cell r="G89" t="str">
            <v>Kenya Coast Republic</v>
          </cell>
        </row>
        <row r="90">
          <cell r="A90" t="str">
            <v>2002M09</v>
          </cell>
          <cell r="B90">
            <v>2</v>
          </cell>
          <cell r="C90">
            <v>0</v>
          </cell>
          <cell r="D90" t="str">
            <v>Ebay</v>
          </cell>
          <cell r="E90">
            <v>5093</v>
          </cell>
          <cell r="F90">
            <v>56</v>
          </cell>
          <cell r="G90" t="str">
            <v>Czech Republic</v>
          </cell>
        </row>
        <row r="91">
          <cell r="A91" t="str">
            <v>2002M09</v>
          </cell>
          <cell r="B91">
            <v>1</v>
          </cell>
          <cell r="C91">
            <v>100</v>
          </cell>
          <cell r="D91" t="str">
            <v>Ebaymotors</v>
          </cell>
          <cell r="E91">
            <v>75</v>
          </cell>
          <cell r="F91">
            <v>104</v>
          </cell>
          <cell r="G91" t="str">
            <v>Japan</v>
          </cell>
        </row>
        <row r="92">
          <cell r="A92" t="str">
            <v>2002M09</v>
          </cell>
          <cell r="B92">
            <v>3</v>
          </cell>
          <cell r="C92">
            <v>0</v>
          </cell>
          <cell r="D92" t="str">
            <v>Ebay</v>
          </cell>
          <cell r="E92">
            <v>1</v>
          </cell>
          <cell r="F92">
            <v>167</v>
          </cell>
          <cell r="G92" t="str">
            <v>Romania</v>
          </cell>
        </row>
        <row r="93">
          <cell r="A93" t="str">
            <v>2002M09</v>
          </cell>
          <cell r="B93">
            <v>2</v>
          </cell>
          <cell r="C93">
            <v>100</v>
          </cell>
          <cell r="D93" t="str">
            <v>Ebaymotors</v>
          </cell>
          <cell r="E93">
            <v>1467</v>
          </cell>
          <cell r="F93">
            <v>3</v>
          </cell>
          <cell r="G93" t="str">
            <v>United Kingdom</v>
          </cell>
        </row>
        <row r="94">
          <cell r="A94" t="str">
            <v>2002M09</v>
          </cell>
          <cell r="B94">
            <v>2</v>
          </cell>
          <cell r="C94">
            <v>77</v>
          </cell>
          <cell r="D94" t="str">
            <v>Germany</v>
          </cell>
          <cell r="E94">
            <v>31</v>
          </cell>
          <cell r="F94">
            <v>185</v>
          </cell>
          <cell r="G94" t="str">
            <v>South Africa</v>
          </cell>
        </row>
        <row r="95">
          <cell r="A95" t="str">
            <v>2002M09</v>
          </cell>
          <cell r="B95">
            <v>2</v>
          </cell>
          <cell r="C95">
            <v>186</v>
          </cell>
          <cell r="D95" t="str">
            <v>Spain</v>
          </cell>
          <cell r="E95">
            <v>7732</v>
          </cell>
          <cell r="F95">
            <v>3</v>
          </cell>
          <cell r="G95" t="str">
            <v>United Kingdom</v>
          </cell>
        </row>
        <row r="96">
          <cell r="A96" t="str">
            <v>2002M09</v>
          </cell>
          <cell r="B96">
            <v>3</v>
          </cell>
          <cell r="C96">
            <v>0</v>
          </cell>
          <cell r="D96" t="str">
            <v>Ebay</v>
          </cell>
          <cell r="E96">
            <v>41</v>
          </cell>
          <cell r="F96">
            <v>45</v>
          </cell>
          <cell r="G96" t="str">
            <v>China</v>
          </cell>
        </row>
        <row r="97">
          <cell r="A97" t="str">
            <v>2002M09</v>
          </cell>
          <cell r="B97">
            <v>0</v>
          </cell>
          <cell r="C97">
            <v>0</v>
          </cell>
          <cell r="D97" t="str">
            <v>Ebay</v>
          </cell>
          <cell r="E97">
            <v>521</v>
          </cell>
          <cell r="F97">
            <v>136</v>
          </cell>
          <cell r="G97" t="str">
            <v>Mexico</v>
          </cell>
        </row>
        <row r="98">
          <cell r="A98" t="str">
            <v>2002M09</v>
          </cell>
          <cell r="B98">
            <v>2</v>
          </cell>
          <cell r="C98">
            <v>77</v>
          </cell>
          <cell r="D98" t="str">
            <v>Germany</v>
          </cell>
          <cell r="E98">
            <v>550</v>
          </cell>
          <cell r="F98">
            <v>180</v>
          </cell>
          <cell r="G98" t="str">
            <v>Singapore</v>
          </cell>
        </row>
        <row r="99">
          <cell r="A99" t="str">
            <v>2002M09</v>
          </cell>
          <cell r="B99">
            <v>0</v>
          </cell>
          <cell r="C99">
            <v>3</v>
          </cell>
          <cell r="D99" t="str">
            <v>Uk</v>
          </cell>
          <cell r="E99">
            <v>2</v>
          </cell>
          <cell r="F99">
            <v>100</v>
          </cell>
          <cell r="G99" t="str">
            <v>Israel</v>
          </cell>
        </row>
        <row r="100">
          <cell r="A100" t="str">
            <v>2002M09</v>
          </cell>
          <cell r="B100">
            <v>1</v>
          </cell>
          <cell r="C100">
            <v>23</v>
          </cell>
          <cell r="D100" t="str">
            <v xml:space="preserve"> Belgium (French)</v>
          </cell>
          <cell r="E100">
            <v>2650</v>
          </cell>
          <cell r="F100">
            <v>71</v>
          </cell>
          <cell r="G100" t="str">
            <v>France</v>
          </cell>
        </row>
        <row r="101">
          <cell r="A101" t="str">
            <v>2002M09</v>
          </cell>
          <cell r="B101">
            <v>2</v>
          </cell>
          <cell r="C101">
            <v>15</v>
          </cell>
          <cell r="D101" t="str">
            <v>Australia</v>
          </cell>
          <cell r="E101">
            <v>2</v>
          </cell>
          <cell r="F101">
            <v>107</v>
          </cell>
          <cell r="G101" t="str">
            <v>Kazakhstan</v>
          </cell>
        </row>
        <row r="102">
          <cell r="A102" t="str">
            <v>2002M09</v>
          </cell>
          <cell r="B102">
            <v>2</v>
          </cell>
          <cell r="C102">
            <v>100</v>
          </cell>
          <cell r="D102" t="str">
            <v>Ebaymotors</v>
          </cell>
          <cell r="E102">
            <v>476</v>
          </cell>
          <cell r="F102">
            <v>146</v>
          </cell>
          <cell r="G102" t="str">
            <v>Netherlands</v>
          </cell>
        </row>
        <row r="103">
          <cell r="A103" t="str">
            <v>2002M09</v>
          </cell>
          <cell r="B103">
            <v>1</v>
          </cell>
          <cell r="C103">
            <v>3</v>
          </cell>
          <cell r="D103" t="str">
            <v>Uk</v>
          </cell>
          <cell r="E103">
            <v>46</v>
          </cell>
          <cell r="F103">
            <v>154</v>
          </cell>
          <cell r="G103" t="str">
            <v>Norway</v>
          </cell>
        </row>
        <row r="104">
          <cell r="A104" t="str">
            <v>2002M09</v>
          </cell>
          <cell r="B104">
            <v>2</v>
          </cell>
          <cell r="C104">
            <v>3</v>
          </cell>
          <cell r="D104" t="str">
            <v>Uk</v>
          </cell>
          <cell r="E104">
            <v>1</v>
          </cell>
          <cell r="F104">
            <v>155</v>
          </cell>
          <cell r="G104" t="str">
            <v>Oman</v>
          </cell>
        </row>
        <row r="105">
          <cell r="A105" t="str">
            <v>2002M09</v>
          </cell>
          <cell r="B105">
            <v>2</v>
          </cell>
          <cell r="C105">
            <v>100</v>
          </cell>
          <cell r="D105" t="str">
            <v>Ebaymotors</v>
          </cell>
          <cell r="E105">
            <v>1</v>
          </cell>
          <cell r="F105">
            <v>36</v>
          </cell>
          <cell r="G105" t="str">
            <v>Burma</v>
          </cell>
        </row>
        <row r="106">
          <cell r="A106" t="str">
            <v>2002M09</v>
          </cell>
          <cell r="B106">
            <v>2</v>
          </cell>
          <cell r="C106">
            <v>3</v>
          </cell>
          <cell r="D106" t="str">
            <v>Uk</v>
          </cell>
          <cell r="E106">
            <v>427</v>
          </cell>
          <cell r="F106">
            <v>57</v>
          </cell>
          <cell r="G106" t="str">
            <v>Denmark</v>
          </cell>
        </row>
        <row r="107">
          <cell r="A107" t="str">
            <v>2002M09</v>
          </cell>
          <cell r="B107">
            <v>2</v>
          </cell>
          <cell r="C107">
            <v>0</v>
          </cell>
          <cell r="D107" t="str">
            <v>Ebay</v>
          </cell>
          <cell r="E107">
            <v>1012</v>
          </cell>
          <cell r="F107">
            <v>46</v>
          </cell>
          <cell r="G107" t="str">
            <v>Colombia</v>
          </cell>
        </row>
        <row r="108">
          <cell r="A108" t="str">
            <v>2002M09</v>
          </cell>
          <cell r="B108">
            <v>2</v>
          </cell>
          <cell r="C108">
            <v>101</v>
          </cell>
          <cell r="D108" t="str">
            <v>Italy</v>
          </cell>
          <cell r="E108">
            <v>37</v>
          </cell>
          <cell r="F108">
            <v>16</v>
          </cell>
          <cell r="G108" t="str">
            <v>Austria</v>
          </cell>
        </row>
        <row r="109">
          <cell r="A109" t="str">
            <v>2002M09</v>
          </cell>
          <cell r="B109">
            <v>2</v>
          </cell>
          <cell r="C109">
            <v>186</v>
          </cell>
          <cell r="D109" t="str">
            <v>Spain</v>
          </cell>
          <cell r="E109">
            <v>4</v>
          </cell>
          <cell r="F109">
            <v>227</v>
          </cell>
          <cell r="G109" t="str">
            <v>Réunion</v>
          </cell>
        </row>
        <row r="110">
          <cell r="A110" t="str">
            <v>2002M09</v>
          </cell>
          <cell r="B110">
            <v>3</v>
          </cell>
          <cell r="C110">
            <v>15</v>
          </cell>
          <cell r="D110" t="str">
            <v>Australia</v>
          </cell>
          <cell r="E110">
            <v>1</v>
          </cell>
          <cell r="F110">
            <v>104</v>
          </cell>
          <cell r="G110" t="str">
            <v>Japan</v>
          </cell>
        </row>
        <row r="111">
          <cell r="A111" t="str">
            <v>2002M09</v>
          </cell>
          <cell r="B111">
            <v>2</v>
          </cell>
          <cell r="C111">
            <v>100</v>
          </cell>
          <cell r="D111" t="str">
            <v>Ebaymotors</v>
          </cell>
          <cell r="E111">
            <v>209</v>
          </cell>
          <cell r="F111">
            <v>192</v>
          </cell>
          <cell r="G111" t="str">
            <v>Sweden</v>
          </cell>
        </row>
        <row r="112">
          <cell r="A112" t="str">
            <v>2002M09</v>
          </cell>
          <cell r="B112">
            <v>2</v>
          </cell>
          <cell r="C112">
            <v>15</v>
          </cell>
          <cell r="D112" t="str">
            <v>Australia</v>
          </cell>
          <cell r="E112">
            <v>32</v>
          </cell>
          <cell r="F112">
            <v>162</v>
          </cell>
          <cell r="G112" t="str">
            <v>Philippines</v>
          </cell>
        </row>
        <row r="113">
          <cell r="A113" t="str">
            <v>2002M09</v>
          </cell>
          <cell r="B113">
            <v>2</v>
          </cell>
          <cell r="C113">
            <v>2</v>
          </cell>
          <cell r="D113" t="str">
            <v>Canada</v>
          </cell>
          <cell r="E113">
            <v>110</v>
          </cell>
          <cell r="F113">
            <v>71</v>
          </cell>
          <cell r="G113" t="str">
            <v>France</v>
          </cell>
        </row>
        <row r="114">
          <cell r="A114" t="str">
            <v>2002M09</v>
          </cell>
          <cell r="B114">
            <v>0</v>
          </cell>
          <cell r="C114">
            <v>77</v>
          </cell>
          <cell r="D114" t="str">
            <v>Germany</v>
          </cell>
          <cell r="E114">
            <v>66</v>
          </cell>
          <cell r="F114">
            <v>164</v>
          </cell>
          <cell r="G114" t="str">
            <v>Portugal</v>
          </cell>
        </row>
        <row r="115">
          <cell r="A115" t="str">
            <v>2002M09</v>
          </cell>
          <cell r="B115">
            <v>2</v>
          </cell>
          <cell r="C115">
            <v>77</v>
          </cell>
          <cell r="D115" t="str">
            <v>Germany</v>
          </cell>
          <cell r="E115">
            <v>59</v>
          </cell>
          <cell r="F115">
            <v>138</v>
          </cell>
          <cell r="G115" t="str">
            <v>Monaco</v>
          </cell>
        </row>
        <row r="116">
          <cell r="A116" t="str">
            <v>2002M09</v>
          </cell>
          <cell r="B116">
            <v>1</v>
          </cell>
          <cell r="C116">
            <v>193</v>
          </cell>
          <cell r="D116" t="str">
            <v>Switzerland</v>
          </cell>
          <cell r="E116">
            <v>3</v>
          </cell>
          <cell r="F116">
            <v>16</v>
          </cell>
          <cell r="G116" t="str">
            <v>Austria</v>
          </cell>
        </row>
        <row r="117">
          <cell r="A117" t="str">
            <v>2002M09</v>
          </cell>
          <cell r="B117">
            <v>1</v>
          </cell>
          <cell r="C117">
            <v>0</v>
          </cell>
          <cell r="D117" t="str">
            <v>Ebay</v>
          </cell>
          <cell r="E117">
            <v>1</v>
          </cell>
          <cell r="F117">
            <v>63</v>
          </cell>
          <cell r="G117" t="str">
            <v>El Salvador</v>
          </cell>
        </row>
        <row r="118">
          <cell r="A118" t="str">
            <v>2002M09</v>
          </cell>
          <cell r="B118">
            <v>1</v>
          </cell>
          <cell r="C118">
            <v>0</v>
          </cell>
          <cell r="D118" t="str">
            <v>Ebay</v>
          </cell>
          <cell r="E118">
            <v>1236</v>
          </cell>
          <cell r="F118">
            <v>45</v>
          </cell>
          <cell r="G118" t="str">
            <v>China</v>
          </cell>
        </row>
        <row r="119">
          <cell r="A119" t="str">
            <v>2002M09</v>
          </cell>
          <cell r="B119">
            <v>0</v>
          </cell>
          <cell r="C119">
            <v>0</v>
          </cell>
          <cell r="D119" t="str">
            <v>Ebay</v>
          </cell>
          <cell r="E119">
            <v>5</v>
          </cell>
          <cell r="F119">
            <v>120</v>
          </cell>
          <cell r="G119" t="str">
            <v>Liechtenstein</v>
          </cell>
        </row>
        <row r="120">
          <cell r="A120" t="str">
            <v>2002M09</v>
          </cell>
          <cell r="B120">
            <v>2</v>
          </cell>
          <cell r="C120">
            <v>100</v>
          </cell>
          <cell r="D120" t="str">
            <v>Ebaymotors</v>
          </cell>
          <cell r="E120">
            <v>70</v>
          </cell>
          <cell r="F120">
            <v>210</v>
          </cell>
          <cell r="G120" t="str">
            <v>United Arab Emirates</v>
          </cell>
        </row>
        <row r="121">
          <cell r="A121" t="str">
            <v>2002M09</v>
          </cell>
          <cell r="B121">
            <v>1</v>
          </cell>
          <cell r="C121">
            <v>3</v>
          </cell>
          <cell r="D121" t="str">
            <v>Uk</v>
          </cell>
          <cell r="E121">
            <v>15</v>
          </cell>
          <cell r="F121">
            <v>45</v>
          </cell>
          <cell r="G121" t="str">
            <v>China</v>
          </cell>
        </row>
        <row r="122">
          <cell r="A122" t="str">
            <v>2002M09</v>
          </cell>
          <cell r="B122">
            <v>1</v>
          </cell>
          <cell r="C122">
            <v>0</v>
          </cell>
          <cell r="D122" t="str">
            <v>Ebay</v>
          </cell>
          <cell r="E122">
            <v>11</v>
          </cell>
          <cell r="F122">
            <v>34</v>
          </cell>
          <cell r="G122" t="str">
            <v>Bulgaria</v>
          </cell>
        </row>
        <row r="123">
          <cell r="A123" t="str">
            <v>2002M09</v>
          </cell>
          <cell r="B123">
            <v>1</v>
          </cell>
          <cell r="C123">
            <v>0</v>
          </cell>
          <cell r="D123" t="str">
            <v>Ebay</v>
          </cell>
          <cell r="E123">
            <v>2751</v>
          </cell>
          <cell r="F123">
            <v>104</v>
          </cell>
          <cell r="G123" t="str">
            <v>Japan</v>
          </cell>
        </row>
        <row r="124">
          <cell r="A124" t="str">
            <v>2002M09</v>
          </cell>
          <cell r="B124">
            <v>1</v>
          </cell>
          <cell r="C124">
            <v>0</v>
          </cell>
          <cell r="D124" t="str">
            <v>Ebay</v>
          </cell>
          <cell r="E124">
            <v>358</v>
          </cell>
          <cell r="F124">
            <v>60</v>
          </cell>
          <cell r="G124" t="str">
            <v>Dominican Republic</v>
          </cell>
        </row>
        <row r="125">
          <cell r="A125" t="str">
            <v>2002M09</v>
          </cell>
          <cell r="B125">
            <v>3</v>
          </cell>
          <cell r="C125">
            <v>3</v>
          </cell>
          <cell r="D125" t="str">
            <v>Uk</v>
          </cell>
          <cell r="E125">
            <v>1</v>
          </cell>
          <cell r="F125">
            <v>122</v>
          </cell>
          <cell r="G125" t="str">
            <v>Luxembourg</v>
          </cell>
        </row>
        <row r="126">
          <cell r="A126" t="str">
            <v>2002M09</v>
          </cell>
          <cell r="B126">
            <v>3</v>
          </cell>
          <cell r="C126">
            <v>3</v>
          </cell>
          <cell r="D126" t="str">
            <v>Uk</v>
          </cell>
          <cell r="E126">
            <v>5</v>
          </cell>
          <cell r="F126">
            <v>23</v>
          </cell>
          <cell r="G126" t="str">
            <v>Belgium</v>
          </cell>
        </row>
        <row r="127">
          <cell r="A127" t="str">
            <v>2002M09</v>
          </cell>
          <cell r="B127">
            <v>2</v>
          </cell>
          <cell r="C127">
            <v>3</v>
          </cell>
          <cell r="D127" t="str">
            <v>Uk</v>
          </cell>
          <cell r="E127">
            <v>113</v>
          </cell>
          <cell r="F127">
            <v>163</v>
          </cell>
          <cell r="G127" t="str">
            <v>Poland</v>
          </cell>
        </row>
        <row r="128">
          <cell r="A128" t="str">
            <v>2002M09</v>
          </cell>
          <cell r="B128">
            <v>2</v>
          </cell>
          <cell r="C128">
            <v>77</v>
          </cell>
          <cell r="D128" t="str">
            <v>Germany</v>
          </cell>
          <cell r="E128">
            <v>33</v>
          </cell>
          <cell r="F128">
            <v>209</v>
          </cell>
          <cell r="G128" t="str">
            <v>Ukraine</v>
          </cell>
        </row>
        <row r="129">
          <cell r="A129" t="str">
            <v>2002M09</v>
          </cell>
          <cell r="B129">
            <v>2</v>
          </cell>
          <cell r="C129">
            <v>100</v>
          </cell>
          <cell r="D129" t="str">
            <v>Ebaymotors</v>
          </cell>
          <cell r="E129">
            <v>2</v>
          </cell>
          <cell r="F129">
            <v>44</v>
          </cell>
          <cell r="G129" t="str">
            <v>Chile</v>
          </cell>
        </row>
        <row r="130">
          <cell r="A130" t="str">
            <v>2002M09</v>
          </cell>
          <cell r="B130">
            <v>0</v>
          </cell>
          <cell r="C130">
            <v>0</v>
          </cell>
          <cell r="D130" t="str">
            <v>Ebay</v>
          </cell>
          <cell r="E130">
            <v>14</v>
          </cell>
          <cell r="F130">
            <v>189</v>
          </cell>
          <cell r="G130" t="str">
            <v>Suriname</v>
          </cell>
        </row>
        <row r="131">
          <cell r="A131" t="str">
            <v>2002M09</v>
          </cell>
          <cell r="B131">
            <v>2</v>
          </cell>
          <cell r="C131">
            <v>196</v>
          </cell>
          <cell r="D131" t="str">
            <v>Taiwan</v>
          </cell>
          <cell r="E131">
            <v>9</v>
          </cell>
          <cell r="F131">
            <v>219</v>
          </cell>
          <cell r="G131" t="str">
            <v>Western Sahara</v>
          </cell>
        </row>
        <row r="132">
          <cell r="A132" t="str">
            <v>2002M09</v>
          </cell>
          <cell r="B132">
            <v>2</v>
          </cell>
          <cell r="C132">
            <v>77</v>
          </cell>
          <cell r="D132" t="str">
            <v>Germany</v>
          </cell>
          <cell r="E132">
            <v>64</v>
          </cell>
          <cell r="F132">
            <v>104</v>
          </cell>
          <cell r="G132" t="str">
            <v>Japan</v>
          </cell>
        </row>
        <row r="133">
          <cell r="A133" t="str">
            <v>2002M09</v>
          </cell>
          <cell r="B133">
            <v>3</v>
          </cell>
          <cell r="C133">
            <v>2</v>
          </cell>
          <cell r="D133" t="str">
            <v>Canada</v>
          </cell>
          <cell r="E133">
            <v>5</v>
          </cell>
          <cell r="F133">
            <v>31</v>
          </cell>
          <cell r="G133" t="str">
            <v>Brazil</v>
          </cell>
        </row>
        <row r="134">
          <cell r="A134" t="str">
            <v>2002M09</v>
          </cell>
          <cell r="B134">
            <v>2</v>
          </cell>
          <cell r="C134">
            <v>3</v>
          </cell>
          <cell r="D134" t="str">
            <v>Uk</v>
          </cell>
          <cell r="E134">
            <v>799</v>
          </cell>
          <cell r="F134">
            <v>192</v>
          </cell>
          <cell r="G134" t="str">
            <v>Sweden</v>
          </cell>
        </row>
        <row r="135">
          <cell r="A135" t="str">
            <v>2002M09</v>
          </cell>
          <cell r="B135">
            <v>2</v>
          </cell>
          <cell r="C135">
            <v>0</v>
          </cell>
          <cell r="D135" t="str">
            <v>Ebay</v>
          </cell>
          <cell r="E135">
            <v>243334</v>
          </cell>
          <cell r="F135">
            <v>3</v>
          </cell>
          <cell r="G135" t="str">
            <v>United Kingdom</v>
          </cell>
        </row>
        <row r="136">
          <cell r="A136" t="str">
            <v>2002M09</v>
          </cell>
          <cell r="B136">
            <v>2</v>
          </cell>
          <cell r="C136">
            <v>0</v>
          </cell>
          <cell r="D136" t="str">
            <v>Ebay</v>
          </cell>
          <cell r="E136">
            <v>260</v>
          </cell>
          <cell r="F136">
            <v>210</v>
          </cell>
          <cell r="G136" t="str">
            <v>United Arab Emirates</v>
          </cell>
        </row>
        <row r="137">
          <cell r="A137" t="str">
            <v>2002M09</v>
          </cell>
          <cell r="B137">
            <v>2</v>
          </cell>
          <cell r="C137">
            <v>100</v>
          </cell>
          <cell r="D137" t="str">
            <v>Ebaymotors</v>
          </cell>
          <cell r="E137">
            <v>2</v>
          </cell>
          <cell r="F137">
            <v>204</v>
          </cell>
          <cell r="G137" t="str">
            <v>Turkey</v>
          </cell>
        </row>
        <row r="138">
          <cell r="A138" t="str">
            <v>2002M09</v>
          </cell>
          <cell r="B138">
            <v>2</v>
          </cell>
          <cell r="C138">
            <v>71</v>
          </cell>
          <cell r="D138" t="str">
            <v>France</v>
          </cell>
          <cell r="E138">
            <v>4</v>
          </cell>
          <cell r="F138">
            <v>204</v>
          </cell>
          <cell r="G138" t="str">
            <v>Turkey</v>
          </cell>
        </row>
        <row r="139">
          <cell r="A139" t="str">
            <v>2002M09</v>
          </cell>
          <cell r="B139">
            <v>0</v>
          </cell>
          <cell r="C139">
            <v>77</v>
          </cell>
          <cell r="D139" t="str">
            <v>Germany</v>
          </cell>
          <cell r="E139">
            <v>794</v>
          </cell>
          <cell r="F139">
            <v>186</v>
          </cell>
          <cell r="G139" t="str">
            <v>Spain</v>
          </cell>
        </row>
        <row r="140">
          <cell r="A140" t="str">
            <v>2002M09</v>
          </cell>
          <cell r="B140">
            <v>1</v>
          </cell>
          <cell r="C140">
            <v>77</v>
          </cell>
          <cell r="D140" t="str">
            <v>Germany</v>
          </cell>
          <cell r="E140">
            <v>151</v>
          </cell>
          <cell r="F140">
            <v>92</v>
          </cell>
          <cell r="G140" t="str">
            <v>Hong Kong</v>
          </cell>
        </row>
        <row r="141">
          <cell r="A141" t="str">
            <v>2002M09</v>
          </cell>
          <cell r="B141">
            <v>0</v>
          </cell>
          <cell r="C141">
            <v>3</v>
          </cell>
          <cell r="D141" t="str">
            <v>Uk</v>
          </cell>
          <cell r="E141">
            <v>4</v>
          </cell>
          <cell r="F141">
            <v>204</v>
          </cell>
          <cell r="G141" t="str">
            <v>Turkey</v>
          </cell>
        </row>
        <row r="142">
          <cell r="A142" t="str">
            <v>2002M09</v>
          </cell>
          <cell r="B142">
            <v>1</v>
          </cell>
          <cell r="C142">
            <v>0</v>
          </cell>
          <cell r="D142" t="str">
            <v>Ebay</v>
          </cell>
          <cell r="E142">
            <v>16</v>
          </cell>
          <cell r="F142">
            <v>105</v>
          </cell>
          <cell r="G142" t="str">
            <v>Jersey</v>
          </cell>
        </row>
        <row r="143">
          <cell r="A143" t="str">
            <v>2002M09</v>
          </cell>
          <cell r="B143">
            <v>0</v>
          </cell>
          <cell r="C143">
            <v>15</v>
          </cell>
          <cell r="D143" t="str">
            <v>Australia</v>
          </cell>
          <cell r="E143">
            <v>1</v>
          </cell>
          <cell r="F143">
            <v>154</v>
          </cell>
          <cell r="G143" t="str">
            <v>Norway</v>
          </cell>
        </row>
        <row r="144">
          <cell r="A144" t="str">
            <v>2002M09</v>
          </cell>
          <cell r="B144">
            <v>0</v>
          </cell>
          <cell r="C144">
            <v>0</v>
          </cell>
          <cell r="D144" t="str">
            <v>Ebay</v>
          </cell>
          <cell r="E144">
            <v>1</v>
          </cell>
          <cell r="F144">
            <v>210</v>
          </cell>
          <cell r="G144" t="str">
            <v>United Arab Emirates</v>
          </cell>
        </row>
        <row r="145">
          <cell r="A145" t="str">
            <v>2002M09</v>
          </cell>
          <cell r="B145">
            <v>0</v>
          </cell>
          <cell r="C145">
            <v>0</v>
          </cell>
          <cell r="D145" t="str">
            <v>Ebay</v>
          </cell>
          <cell r="E145">
            <v>1</v>
          </cell>
          <cell r="F145">
            <v>82</v>
          </cell>
          <cell r="G145" t="str">
            <v>Grenada</v>
          </cell>
        </row>
        <row r="146">
          <cell r="A146" t="str">
            <v>2002M09</v>
          </cell>
          <cell r="B146">
            <v>2</v>
          </cell>
          <cell r="C146">
            <v>0</v>
          </cell>
          <cell r="D146" t="str">
            <v>Ebay</v>
          </cell>
          <cell r="E146">
            <v>25</v>
          </cell>
          <cell r="F146">
            <v>159</v>
          </cell>
          <cell r="G146" t="str">
            <v>Papua New Guinea</v>
          </cell>
        </row>
        <row r="147">
          <cell r="A147" t="str">
            <v>2002M09</v>
          </cell>
          <cell r="B147">
            <v>2</v>
          </cell>
          <cell r="C147">
            <v>15</v>
          </cell>
          <cell r="D147" t="str">
            <v>Australia</v>
          </cell>
          <cell r="E147">
            <v>522</v>
          </cell>
          <cell r="F147">
            <v>149</v>
          </cell>
          <cell r="G147" t="str">
            <v>New Zealand</v>
          </cell>
        </row>
        <row r="148">
          <cell r="A148" t="str">
            <v>2002M09</v>
          </cell>
          <cell r="B148">
            <v>3</v>
          </cell>
          <cell r="C148">
            <v>101</v>
          </cell>
          <cell r="D148" t="str">
            <v>Italy</v>
          </cell>
          <cell r="E148">
            <v>1</v>
          </cell>
          <cell r="F148">
            <v>23</v>
          </cell>
          <cell r="G148" t="str">
            <v>Belgium</v>
          </cell>
        </row>
        <row r="149">
          <cell r="A149" t="str">
            <v>2002M09</v>
          </cell>
          <cell r="B149">
            <v>0</v>
          </cell>
          <cell r="C149">
            <v>15</v>
          </cell>
          <cell r="D149" t="str">
            <v>Australia</v>
          </cell>
          <cell r="E149">
            <v>2</v>
          </cell>
          <cell r="F149">
            <v>96</v>
          </cell>
          <cell r="G149" t="str">
            <v>Indonesia</v>
          </cell>
        </row>
        <row r="150">
          <cell r="A150" t="str">
            <v>2002M09</v>
          </cell>
          <cell r="B150">
            <v>3</v>
          </cell>
          <cell r="C150">
            <v>71</v>
          </cell>
          <cell r="D150" t="str">
            <v>France</v>
          </cell>
          <cell r="E150">
            <v>2</v>
          </cell>
          <cell r="F150">
            <v>138</v>
          </cell>
          <cell r="G150" t="str">
            <v>Monaco</v>
          </cell>
        </row>
        <row r="151">
          <cell r="A151" t="str">
            <v>2002M09</v>
          </cell>
          <cell r="B151">
            <v>0</v>
          </cell>
          <cell r="C151">
            <v>77</v>
          </cell>
          <cell r="D151" t="str">
            <v>Germany</v>
          </cell>
          <cell r="E151">
            <v>303</v>
          </cell>
          <cell r="F151">
            <v>101</v>
          </cell>
          <cell r="G151" t="str">
            <v>Italy</v>
          </cell>
        </row>
        <row r="152">
          <cell r="A152" t="str">
            <v>2002M09</v>
          </cell>
          <cell r="B152">
            <v>0</v>
          </cell>
          <cell r="C152">
            <v>0</v>
          </cell>
          <cell r="D152" t="str">
            <v>Ebay</v>
          </cell>
          <cell r="E152">
            <v>1</v>
          </cell>
          <cell r="F152">
            <v>53</v>
          </cell>
          <cell r="G152" t="str">
            <v>Croatia, Democratic Republic of the</v>
          </cell>
        </row>
        <row r="153">
          <cell r="A153" t="str">
            <v>2002M09</v>
          </cell>
          <cell r="B153">
            <v>2</v>
          </cell>
          <cell r="C153">
            <v>100</v>
          </cell>
          <cell r="D153" t="str">
            <v>Ebaymotors</v>
          </cell>
          <cell r="E153">
            <v>920</v>
          </cell>
          <cell r="F153">
            <v>149</v>
          </cell>
          <cell r="G153" t="str">
            <v>New Zealand</v>
          </cell>
        </row>
        <row r="154">
          <cell r="A154" t="str">
            <v>2002M09</v>
          </cell>
          <cell r="B154">
            <v>0</v>
          </cell>
          <cell r="C154">
            <v>196</v>
          </cell>
          <cell r="D154" t="str">
            <v>Taiwan</v>
          </cell>
          <cell r="E154">
            <v>1</v>
          </cell>
          <cell r="F154">
            <v>8</v>
          </cell>
          <cell r="G154" t="str">
            <v>Andorra</v>
          </cell>
        </row>
        <row r="155">
          <cell r="A155" t="str">
            <v>2002M09</v>
          </cell>
          <cell r="B155">
            <v>1</v>
          </cell>
          <cell r="C155">
            <v>123</v>
          </cell>
          <cell r="D155" t="str">
            <v xml:space="preserve"> Belgium (Dutch)</v>
          </cell>
          <cell r="E155">
            <v>15964</v>
          </cell>
          <cell r="F155">
            <v>23</v>
          </cell>
          <cell r="G155" t="str">
            <v>Belgium</v>
          </cell>
        </row>
        <row r="156">
          <cell r="A156" t="str">
            <v>2002M09</v>
          </cell>
          <cell r="B156">
            <v>1</v>
          </cell>
          <cell r="C156">
            <v>186</v>
          </cell>
          <cell r="D156" t="str">
            <v>Spain</v>
          </cell>
          <cell r="E156">
            <v>28</v>
          </cell>
          <cell r="F156">
            <v>12</v>
          </cell>
          <cell r="G156" t="str">
            <v>Argentina</v>
          </cell>
        </row>
        <row r="157">
          <cell r="A157" t="str">
            <v>2002M09</v>
          </cell>
          <cell r="B157">
            <v>0</v>
          </cell>
          <cell r="C157">
            <v>77</v>
          </cell>
          <cell r="D157" t="str">
            <v>Germany</v>
          </cell>
          <cell r="E157">
            <v>27</v>
          </cell>
          <cell r="F157">
            <v>2</v>
          </cell>
          <cell r="G157" t="str">
            <v>Canada</v>
          </cell>
        </row>
        <row r="158">
          <cell r="A158" t="str">
            <v>2002M09</v>
          </cell>
          <cell r="B158">
            <v>2</v>
          </cell>
          <cell r="C158">
            <v>3</v>
          </cell>
          <cell r="D158" t="str">
            <v>Uk</v>
          </cell>
          <cell r="E158">
            <v>118</v>
          </cell>
          <cell r="F158">
            <v>182</v>
          </cell>
          <cell r="G158" t="str">
            <v>Slovenia</v>
          </cell>
        </row>
        <row r="159">
          <cell r="A159" t="str">
            <v>2002M09</v>
          </cell>
          <cell r="B159">
            <v>0</v>
          </cell>
          <cell r="C159">
            <v>2</v>
          </cell>
          <cell r="D159" t="str">
            <v>Canada</v>
          </cell>
          <cell r="E159">
            <v>1</v>
          </cell>
          <cell r="F159">
            <v>77</v>
          </cell>
          <cell r="G159" t="str">
            <v>Germany</v>
          </cell>
        </row>
        <row r="160">
          <cell r="A160" t="str">
            <v>2002M09</v>
          </cell>
          <cell r="B160">
            <v>2</v>
          </cell>
          <cell r="C160">
            <v>3</v>
          </cell>
          <cell r="D160" t="str">
            <v>Uk</v>
          </cell>
          <cell r="E160">
            <v>96</v>
          </cell>
          <cell r="F160">
            <v>93</v>
          </cell>
          <cell r="G160" t="str">
            <v>Hungary</v>
          </cell>
        </row>
        <row r="161">
          <cell r="A161" t="str">
            <v>2002M09</v>
          </cell>
          <cell r="B161">
            <v>1</v>
          </cell>
          <cell r="C161">
            <v>23</v>
          </cell>
          <cell r="D161" t="str">
            <v xml:space="preserve"> Belgium (French)</v>
          </cell>
          <cell r="E161">
            <v>3</v>
          </cell>
          <cell r="F161">
            <v>3</v>
          </cell>
          <cell r="G161" t="str">
            <v>United Kingdom</v>
          </cell>
        </row>
        <row r="162">
          <cell r="A162" t="str">
            <v>2002M09</v>
          </cell>
          <cell r="B162">
            <v>2</v>
          </cell>
          <cell r="C162">
            <v>0</v>
          </cell>
          <cell r="D162" t="str">
            <v>Ebay</v>
          </cell>
          <cell r="E162">
            <v>7</v>
          </cell>
          <cell r="F162">
            <v>5</v>
          </cell>
          <cell r="G162" t="str">
            <v>Albania</v>
          </cell>
        </row>
        <row r="163">
          <cell r="A163" t="str">
            <v>2002M09</v>
          </cell>
          <cell r="B163">
            <v>1</v>
          </cell>
          <cell r="C163">
            <v>186</v>
          </cell>
          <cell r="D163" t="str">
            <v>Spain</v>
          </cell>
          <cell r="E163">
            <v>2</v>
          </cell>
          <cell r="F163">
            <v>2</v>
          </cell>
          <cell r="G163" t="str">
            <v>Canada</v>
          </cell>
        </row>
        <row r="164">
          <cell r="A164" t="str">
            <v>2002M09</v>
          </cell>
          <cell r="B164">
            <v>2</v>
          </cell>
          <cell r="C164">
            <v>71</v>
          </cell>
          <cell r="D164" t="str">
            <v>France</v>
          </cell>
          <cell r="E164">
            <v>4</v>
          </cell>
          <cell r="F164">
            <v>141</v>
          </cell>
          <cell r="G164" t="str">
            <v>Morocco</v>
          </cell>
        </row>
        <row r="165">
          <cell r="A165" t="str">
            <v>2002M09</v>
          </cell>
          <cell r="B165">
            <v>0</v>
          </cell>
          <cell r="C165">
            <v>23</v>
          </cell>
          <cell r="D165" t="str">
            <v xml:space="preserve"> Belgium (French)</v>
          </cell>
          <cell r="E165">
            <v>144</v>
          </cell>
          <cell r="F165">
            <v>2</v>
          </cell>
          <cell r="G165" t="str">
            <v>Canada</v>
          </cell>
        </row>
        <row r="166">
          <cell r="A166" t="str">
            <v>2002M09</v>
          </cell>
          <cell r="B166">
            <v>0</v>
          </cell>
          <cell r="C166">
            <v>71</v>
          </cell>
          <cell r="D166" t="str">
            <v>France</v>
          </cell>
          <cell r="E166">
            <v>4</v>
          </cell>
          <cell r="F166">
            <v>193</v>
          </cell>
          <cell r="G166" t="str">
            <v>Switzerland</v>
          </cell>
        </row>
        <row r="167">
          <cell r="A167" t="str">
            <v>2002M09</v>
          </cell>
          <cell r="B167">
            <v>2</v>
          </cell>
          <cell r="C167">
            <v>186</v>
          </cell>
          <cell r="D167" t="str">
            <v>Spain</v>
          </cell>
          <cell r="E167">
            <v>924</v>
          </cell>
          <cell r="F167">
            <v>1</v>
          </cell>
          <cell r="G167" t="str">
            <v>United States</v>
          </cell>
        </row>
        <row r="168">
          <cell r="A168" t="str">
            <v>2002M09</v>
          </cell>
          <cell r="B168">
            <v>2</v>
          </cell>
          <cell r="C168">
            <v>3</v>
          </cell>
          <cell r="D168" t="str">
            <v>Uk</v>
          </cell>
          <cell r="E168">
            <v>2</v>
          </cell>
          <cell r="F168">
            <v>33</v>
          </cell>
          <cell r="G168" t="str">
            <v>Brunei Darussalam</v>
          </cell>
        </row>
        <row r="169">
          <cell r="A169" t="str">
            <v>2002M09</v>
          </cell>
          <cell r="B169">
            <v>1</v>
          </cell>
          <cell r="C169">
            <v>186</v>
          </cell>
          <cell r="D169" t="str">
            <v>Spain</v>
          </cell>
          <cell r="E169">
            <v>28827</v>
          </cell>
          <cell r="F169">
            <v>186</v>
          </cell>
          <cell r="G169" t="str">
            <v>Spain</v>
          </cell>
        </row>
        <row r="170">
          <cell r="A170" t="str">
            <v>2002M09</v>
          </cell>
          <cell r="B170">
            <v>3</v>
          </cell>
          <cell r="C170">
            <v>3</v>
          </cell>
          <cell r="D170" t="str">
            <v>Uk</v>
          </cell>
          <cell r="E170">
            <v>2</v>
          </cell>
          <cell r="F170">
            <v>185</v>
          </cell>
          <cell r="G170" t="str">
            <v>South Africa</v>
          </cell>
        </row>
        <row r="171">
          <cell r="A171" t="str">
            <v>2002M09</v>
          </cell>
          <cell r="B171">
            <v>2</v>
          </cell>
          <cell r="C171">
            <v>196</v>
          </cell>
          <cell r="D171" t="str">
            <v>Taiwan</v>
          </cell>
          <cell r="E171">
            <v>22584</v>
          </cell>
          <cell r="F171">
            <v>196</v>
          </cell>
          <cell r="G171" t="str">
            <v>Taiwan</v>
          </cell>
        </row>
        <row r="172">
          <cell r="A172" t="str">
            <v>2002M09</v>
          </cell>
          <cell r="B172">
            <v>2</v>
          </cell>
          <cell r="C172">
            <v>0</v>
          </cell>
          <cell r="D172" t="str">
            <v>Ebay</v>
          </cell>
          <cell r="E172">
            <v>169</v>
          </cell>
          <cell r="F172">
            <v>106</v>
          </cell>
          <cell r="G172" t="str">
            <v>Jordan</v>
          </cell>
        </row>
        <row r="173">
          <cell r="A173" t="str">
            <v>2002M09</v>
          </cell>
          <cell r="B173">
            <v>0</v>
          </cell>
          <cell r="C173">
            <v>186</v>
          </cell>
          <cell r="D173" t="str">
            <v>Spain</v>
          </cell>
          <cell r="E173">
            <v>18</v>
          </cell>
          <cell r="F173">
            <v>1</v>
          </cell>
          <cell r="G173" t="str">
            <v>United States</v>
          </cell>
        </row>
        <row r="174">
          <cell r="A174" t="str">
            <v>2002M09</v>
          </cell>
          <cell r="B174">
            <v>2</v>
          </cell>
          <cell r="C174">
            <v>15</v>
          </cell>
          <cell r="D174" t="str">
            <v>Australia</v>
          </cell>
          <cell r="E174">
            <v>5</v>
          </cell>
          <cell r="F174">
            <v>124</v>
          </cell>
          <cell r="G174" t="str">
            <v>Macedonia</v>
          </cell>
        </row>
        <row r="175">
          <cell r="A175" t="str">
            <v>2002M09</v>
          </cell>
          <cell r="B175">
            <v>2</v>
          </cell>
          <cell r="C175">
            <v>123</v>
          </cell>
          <cell r="D175" t="str">
            <v xml:space="preserve"> Belgium (Dutch)</v>
          </cell>
          <cell r="E175">
            <v>3589</v>
          </cell>
          <cell r="F175">
            <v>77</v>
          </cell>
          <cell r="G175" t="str">
            <v>Germany</v>
          </cell>
        </row>
        <row r="176">
          <cell r="A176" t="str">
            <v>2002M09</v>
          </cell>
          <cell r="B176">
            <v>0</v>
          </cell>
          <cell r="C176">
            <v>71</v>
          </cell>
          <cell r="D176" t="str">
            <v>France</v>
          </cell>
          <cell r="E176">
            <v>2</v>
          </cell>
          <cell r="F176">
            <v>15</v>
          </cell>
          <cell r="G176" t="str">
            <v>Australia</v>
          </cell>
        </row>
        <row r="177">
          <cell r="A177" t="str">
            <v>2002M09</v>
          </cell>
          <cell r="B177">
            <v>0</v>
          </cell>
          <cell r="C177">
            <v>23</v>
          </cell>
          <cell r="D177" t="str">
            <v xml:space="preserve"> Belgium (French)</v>
          </cell>
          <cell r="E177">
            <v>20173</v>
          </cell>
          <cell r="F177">
            <v>23</v>
          </cell>
          <cell r="G177" t="str">
            <v>Belgium</v>
          </cell>
        </row>
        <row r="178">
          <cell r="A178" t="str">
            <v>2002M09</v>
          </cell>
          <cell r="B178">
            <v>2</v>
          </cell>
          <cell r="C178">
            <v>3</v>
          </cell>
          <cell r="D178" t="str">
            <v>Uk</v>
          </cell>
          <cell r="E178">
            <v>3</v>
          </cell>
          <cell r="F178">
            <v>94</v>
          </cell>
          <cell r="G178" t="str">
            <v>Iceland</v>
          </cell>
        </row>
        <row r="179">
          <cell r="A179" t="str">
            <v>2002M09</v>
          </cell>
          <cell r="B179">
            <v>2</v>
          </cell>
          <cell r="C179">
            <v>0</v>
          </cell>
          <cell r="D179" t="str">
            <v>Ebay</v>
          </cell>
          <cell r="E179">
            <v>5943</v>
          </cell>
          <cell r="F179">
            <v>95</v>
          </cell>
          <cell r="G179" t="str">
            <v>India</v>
          </cell>
        </row>
        <row r="180">
          <cell r="A180" t="str">
            <v>2002M09</v>
          </cell>
          <cell r="B180">
            <v>2</v>
          </cell>
          <cell r="C180">
            <v>0</v>
          </cell>
          <cell r="D180" t="str">
            <v>Ebay</v>
          </cell>
          <cell r="E180">
            <v>78</v>
          </cell>
          <cell r="F180">
            <v>177</v>
          </cell>
          <cell r="G180" t="str">
            <v>Senegal</v>
          </cell>
        </row>
        <row r="181">
          <cell r="A181" t="str">
            <v>2002M09</v>
          </cell>
          <cell r="B181">
            <v>2</v>
          </cell>
          <cell r="C181">
            <v>3</v>
          </cell>
          <cell r="D181" t="str">
            <v>Uk</v>
          </cell>
          <cell r="E181">
            <v>9</v>
          </cell>
          <cell r="F181">
            <v>123</v>
          </cell>
          <cell r="G181" t="str">
            <v>Macau</v>
          </cell>
        </row>
        <row r="182">
          <cell r="A182" t="str">
            <v>2002M09</v>
          </cell>
          <cell r="B182">
            <v>2</v>
          </cell>
          <cell r="C182">
            <v>101</v>
          </cell>
          <cell r="D182" t="str">
            <v>Italy</v>
          </cell>
          <cell r="E182">
            <v>15</v>
          </cell>
          <cell r="F182">
            <v>53</v>
          </cell>
          <cell r="G182" t="str">
            <v>Croatia, Democratic Republic of the</v>
          </cell>
        </row>
        <row r="183">
          <cell r="A183" t="str">
            <v>2002M09</v>
          </cell>
          <cell r="B183">
            <v>2</v>
          </cell>
          <cell r="C183">
            <v>0</v>
          </cell>
          <cell r="D183" t="str">
            <v>Ebay</v>
          </cell>
          <cell r="E183">
            <v>14</v>
          </cell>
          <cell r="F183">
            <v>139</v>
          </cell>
          <cell r="G183" t="str">
            <v>Mongolia</v>
          </cell>
        </row>
        <row r="184">
          <cell r="A184" t="str">
            <v>2002M09</v>
          </cell>
          <cell r="B184">
            <v>0</v>
          </cell>
          <cell r="C184">
            <v>0</v>
          </cell>
          <cell r="D184" t="str">
            <v>Ebay</v>
          </cell>
          <cell r="E184">
            <v>11</v>
          </cell>
          <cell r="F184">
            <v>123</v>
          </cell>
          <cell r="G184" t="str">
            <v>Macau</v>
          </cell>
        </row>
        <row r="185">
          <cell r="A185" t="str">
            <v>2002M09</v>
          </cell>
          <cell r="B185">
            <v>1</v>
          </cell>
          <cell r="C185">
            <v>2</v>
          </cell>
          <cell r="D185" t="str">
            <v>Canada</v>
          </cell>
          <cell r="E185">
            <v>4238</v>
          </cell>
          <cell r="F185">
            <v>1</v>
          </cell>
          <cell r="G185" t="str">
            <v>United States</v>
          </cell>
        </row>
        <row r="186">
          <cell r="A186" t="str">
            <v>2002M09</v>
          </cell>
          <cell r="B186">
            <v>1</v>
          </cell>
          <cell r="C186">
            <v>3</v>
          </cell>
          <cell r="D186" t="str">
            <v>Uk</v>
          </cell>
          <cell r="E186">
            <v>9</v>
          </cell>
          <cell r="F186">
            <v>80</v>
          </cell>
          <cell r="G186" t="str">
            <v>Greece</v>
          </cell>
        </row>
        <row r="187">
          <cell r="A187" t="str">
            <v>2002M09</v>
          </cell>
          <cell r="B187">
            <v>1</v>
          </cell>
          <cell r="C187">
            <v>0</v>
          </cell>
          <cell r="D187" t="str">
            <v>Ebay</v>
          </cell>
          <cell r="E187">
            <v>14</v>
          </cell>
          <cell r="F187">
            <v>209</v>
          </cell>
          <cell r="G187" t="str">
            <v>Ukraine</v>
          </cell>
        </row>
        <row r="188">
          <cell r="A188" t="str">
            <v>2002M09</v>
          </cell>
          <cell r="B188">
            <v>2</v>
          </cell>
          <cell r="C188">
            <v>77</v>
          </cell>
          <cell r="D188" t="str">
            <v>Germany</v>
          </cell>
          <cell r="E188">
            <v>2083</v>
          </cell>
          <cell r="F188">
            <v>2</v>
          </cell>
          <cell r="G188" t="str">
            <v>Canada</v>
          </cell>
        </row>
        <row r="189">
          <cell r="A189" t="str">
            <v>2002M09</v>
          </cell>
          <cell r="B189">
            <v>1</v>
          </cell>
          <cell r="C189">
            <v>0</v>
          </cell>
          <cell r="D189" t="str">
            <v>Ebay</v>
          </cell>
          <cell r="E189">
            <v>689</v>
          </cell>
          <cell r="F189">
            <v>180</v>
          </cell>
          <cell r="G189" t="str">
            <v>Singapore</v>
          </cell>
        </row>
        <row r="190">
          <cell r="A190" t="str">
            <v>2002M09</v>
          </cell>
          <cell r="B190">
            <v>3</v>
          </cell>
          <cell r="C190">
            <v>196</v>
          </cell>
          <cell r="D190" t="str">
            <v>Taiwan</v>
          </cell>
          <cell r="E190">
            <v>6</v>
          </cell>
          <cell r="F190">
            <v>2</v>
          </cell>
          <cell r="G190" t="str">
            <v>Canada</v>
          </cell>
        </row>
        <row r="191">
          <cell r="A191" t="str">
            <v>2002M09</v>
          </cell>
          <cell r="B191">
            <v>0</v>
          </cell>
          <cell r="C191">
            <v>3</v>
          </cell>
          <cell r="D191" t="str">
            <v>Uk</v>
          </cell>
          <cell r="E191">
            <v>176</v>
          </cell>
          <cell r="F191">
            <v>15</v>
          </cell>
          <cell r="G191" t="str">
            <v>Australia</v>
          </cell>
        </row>
        <row r="192">
          <cell r="A192" t="str">
            <v>2002M09</v>
          </cell>
          <cell r="B192">
            <v>2</v>
          </cell>
          <cell r="C192">
            <v>146</v>
          </cell>
          <cell r="D192" t="str">
            <v>Netherlands</v>
          </cell>
          <cell r="E192">
            <v>33</v>
          </cell>
          <cell r="F192">
            <v>92</v>
          </cell>
          <cell r="G192" t="str">
            <v>Hong Kong</v>
          </cell>
        </row>
        <row r="193">
          <cell r="A193" t="str">
            <v>2002M09</v>
          </cell>
          <cell r="B193">
            <v>2</v>
          </cell>
          <cell r="C193">
            <v>77</v>
          </cell>
          <cell r="D193" t="str">
            <v>Germany</v>
          </cell>
          <cell r="E193">
            <v>696</v>
          </cell>
          <cell r="F193">
            <v>70</v>
          </cell>
          <cell r="G193" t="str">
            <v>Finland</v>
          </cell>
        </row>
        <row r="194">
          <cell r="A194" t="str">
            <v>2002M09</v>
          </cell>
          <cell r="B194">
            <v>0</v>
          </cell>
          <cell r="C194">
            <v>196</v>
          </cell>
          <cell r="D194" t="str">
            <v>Taiwan</v>
          </cell>
          <cell r="E194">
            <v>327</v>
          </cell>
          <cell r="F194">
            <v>2</v>
          </cell>
          <cell r="G194" t="str">
            <v>Canada</v>
          </cell>
        </row>
        <row r="195">
          <cell r="A195" t="str">
            <v>2002M09</v>
          </cell>
          <cell r="B195">
            <v>0</v>
          </cell>
          <cell r="C195">
            <v>0</v>
          </cell>
          <cell r="D195" t="str">
            <v>Ebay</v>
          </cell>
          <cell r="E195">
            <v>62</v>
          </cell>
          <cell r="F195">
            <v>44</v>
          </cell>
          <cell r="G195" t="str">
            <v>Chile</v>
          </cell>
        </row>
        <row r="196">
          <cell r="A196" t="str">
            <v>2002M09</v>
          </cell>
          <cell r="B196">
            <v>2</v>
          </cell>
          <cell r="C196">
            <v>100</v>
          </cell>
          <cell r="D196" t="str">
            <v>Ebaymotors</v>
          </cell>
          <cell r="E196">
            <v>8</v>
          </cell>
          <cell r="F196">
            <v>216</v>
          </cell>
          <cell r="G196" t="str">
            <v>Vietnam</v>
          </cell>
        </row>
        <row r="197">
          <cell r="A197" t="str">
            <v>2002M09</v>
          </cell>
          <cell r="B197">
            <v>2</v>
          </cell>
          <cell r="C197">
            <v>15</v>
          </cell>
          <cell r="D197" t="str">
            <v>Australia</v>
          </cell>
          <cell r="E197">
            <v>3</v>
          </cell>
          <cell r="F197">
            <v>186</v>
          </cell>
          <cell r="G197" t="str">
            <v>Spain</v>
          </cell>
        </row>
        <row r="198">
          <cell r="A198" t="str">
            <v>2002M09</v>
          </cell>
          <cell r="B198">
            <v>3</v>
          </cell>
          <cell r="C198">
            <v>146</v>
          </cell>
          <cell r="D198" t="str">
            <v>Netherlands</v>
          </cell>
          <cell r="E198">
            <v>1</v>
          </cell>
          <cell r="F198">
            <v>3</v>
          </cell>
          <cell r="G198" t="str">
            <v>United Kingdom</v>
          </cell>
        </row>
        <row r="199">
          <cell r="A199" t="str">
            <v>2002M09</v>
          </cell>
          <cell r="B199">
            <v>2</v>
          </cell>
          <cell r="C199">
            <v>3</v>
          </cell>
          <cell r="D199" t="str">
            <v>Uk</v>
          </cell>
          <cell r="E199">
            <v>117</v>
          </cell>
          <cell r="F199">
            <v>121</v>
          </cell>
          <cell r="G199" t="str">
            <v>Lithuania</v>
          </cell>
        </row>
        <row r="200">
          <cell r="A200" t="str">
            <v>2002M09</v>
          </cell>
          <cell r="B200">
            <v>2</v>
          </cell>
          <cell r="C200">
            <v>3</v>
          </cell>
          <cell r="D200" t="str">
            <v>Uk</v>
          </cell>
          <cell r="E200">
            <v>49</v>
          </cell>
          <cell r="F200">
            <v>185</v>
          </cell>
          <cell r="G200" t="str">
            <v>South Africa</v>
          </cell>
        </row>
        <row r="201">
          <cell r="A201" t="str">
            <v>2002M09</v>
          </cell>
          <cell r="B201">
            <v>1</v>
          </cell>
          <cell r="C201">
            <v>0</v>
          </cell>
          <cell r="D201" t="str">
            <v>Ebay</v>
          </cell>
          <cell r="E201">
            <v>7</v>
          </cell>
          <cell r="F201">
            <v>70</v>
          </cell>
          <cell r="G201" t="str">
            <v>Finland</v>
          </cell>
        </row>
        <row r="202">
          <cell r="A202" t="str">
            <v>2002M09</v>
          </cell>
          <cell r="B202">
            <v>2</v>
          </cell>
          <cell r="C202">
            <v>77</v>
          </cell>
          <cell r="D202" t="str">
            <v>Germany</v>
          </cell>
          <cell r="E202">
            <v>2391</v>
          </cell>
          <cell r="F202">
            <v>57</v>
          </cell>
          <cell r="G202" t="str">
            <v>Denmark</v>
          </cell>
        </row>
        <row r="203">
          <cell r="A203" t="str">
            <v>2002M09</v>
          </cell>
          <cell r="B203">
            <v>3</v>
          </cell>
          <cell r="C203">
            <v>77</v>
          </cell>
          <cell r="D203" t="str">
            <v>Germany</v>
          </cell>
          <cell r="E203">
            <v>29</v>
          </cell>
          <cell r="F203">
            <v>122</v>
          </cell>
          <cell r="G203" t="str">
            <v>Luxembourg</v>
          </cell>
        </row>
        <row r="204">
          <cell r="A204" t="str">
            <v>2002M09</v>
          </cell>
          <cell r="B204">
            <v>2</v>
          </cell>
          <cell r="C204">
            <v>71</v>
          </cell>
          <cell r="D204" t="str">
            <v>France</v>
          </cell>
          <cell r="E204">
            <v>209</v>
          </cell>
          <cell r="F204">
            <v>148</v>
          </cell>
          <cell r="G204" t="str">
            <v>New Caledonia</v>
          </cell>
        </row>
        <row r="205">
          <cell r="A205" t="str">
            <v>2002M09</v>
          </cell>
          <cell r="B205">
            <v>0</v>
          </cell>
          <cell r="C205">
            <v>15</v>
          </cell>
          <cell r="D205" t="str">
            <v>Australia</v>
          </cell>
          <cell r="E205">
            <v>24</v>
          </cell>
          <cell r="F205">
            <v>149</v>
          </cell>
          <cell r="G205" t="str">
            <v>New Zealand</v>
          </cell>
        </row>
        <row r="206">
          <cell r="A206" t="str">
            <v>2002M09</v>
          </cell>
          <cell r="B206">
            <v>1</v>
          </cell>
          <cell r="C206">
            <v>186</v>
          </cell>
          <cell r="D206" t="str">
            <v>Spain</v>
          </cell>
          <cell r="E206">
            <v>267</v>
          </cell>
          <cell r="F206">
            <v>77</v>
          </cell>
          <cell r="G206" t="str">
            <v>Germany</v>
          </cell>
        </row>
        <row r="207">
          <cell r="A207" t="str">
            <v>2002M09</v>
          </cell>
          <cell r="B207">
            <v>2</v>
          </cell>
          <cell r="C207">
            <v>2</v>
          </cell>
          <cell r="D207" t="str">
            <v>Canada</v>
          </cell>
          <cell r="E207">
            <v>30</v>
          </cell>
          <cell r="F207">
            <v>164</v>
          </cell>
          <cell r="G207" t="str">
            <v>Portugal</v>
          </cell>
        </row>
        <row r="208">
          <cell r="A208" t="str">
            <v>2002M09</v>
          </cell>
          <cell r="B208">
            <v>0</v>
          </cell>
          <cell r="C208">
            <v>100</v>
          </cell>
          <cell r="D208" t="str">
            <v>Ebaymotors</v>
          </cell>
          <cell r="E208">
            <v>2</v>
          </cell>
          <cell r="F208">
            <v>59</v>
          </cell>
          <cell r="G208" t="str">
            <v>Dominica</v>
          </cell>
        </row>
        <row r="209">
          <cell r="A209" t="str">
            <v>2002M09</v>
          </cell>
          <cell r="B209">
            <v>2</v>
          </cell>
          <cell r="C209">
            <v>2</v>
          </cell>
          <cell r="D209" t="str">
            <v>Canada</v>
          </cell>
          <cell r="E209">
            <v>14</v>
          </cell>
          <cell r="F209">
            <v>99</v>
          </cell>
          <cell r="G209" t="str">
            <v>Ireland</v>
          </cell>
        </row>
        <row r="210">
          <cell r="A210" t="str">
            <v>2002M09</v>
          </cell>
          <cell r="B210">
            <v>3</v>
          </cell>
          <cell r="C210">
            <v>186</v>
          </cell>
          <cell r="D210" t="str">
            <v>Spain</v>
          </cell>
          <cell r="E210">
            <v>2291</v>
          </cell>
          <cell r="F210">
            <v>186</v>
          </cell>
          <cell r="G210" t="str">
            <v>Spain</v>
          </cell>
        </row>
        <row r="211">
          <cell r="A211" t="str">
            <v>2002M09</v>
          </cell>
          <cell r="B211">
            <v>2</v>
          </cell>
          <cell r="C211">
            <v>0</v>
          </cell>
          <cell r="D211" t="str">
            <v>Ebay</v>
          </cell>
          <cell r="E211">
            <v>2003</v>
          </cell>
          <cell r="F211">
            <v>121</v>
          </cell>
          <cell r="G211" t="str">
            <v>Lithuania</v>
          </cell>
        </row>
        <row r="212">
          <cell r="A212" t="str">
            <v>2002M09</v>
          </cell>
          <cell r="B212">
            <v>2</v>
          </cell>
          <cell r="C212">
            <v>0</v>
          </cell>
          <cell r="D212" t="str">
            <v>Ebay</v>
          </cell>
          <cell r="E212">
            <v>24</v>
          </cell>
          <cell r="F212">
            <v>202</v>
          </cell>
          <cell r="G212" t="str">
            <v>Trinidad and Tobago</v>
          </cell>
        </row>
        <row r="213">
          <cell r="A213" t="str">
            <v>2002M09</v>
          </cell>
          <cell r="B213">
            <v>3</v>
          </cell>
          <cell r="C213">
            <v>186</v>
          </cell>
          <cell r="D213" t="str">
            <v>Spain</v>
          </cell>
          <cell r="E213">
            <v>3</v>
          </cell>
          <cell r="F213">
            <v>101</v>
          </cell>
          <cell r="G213" t="str">
            <v>Italy</v>
          </cell>
        </row>
        <row r="214">
          <cell r="A214" t="str">
            <v>2002M09</v>
          </cell>
          <cell r="B214">
            <v>2</v>
          </cell>
          <cell r="C214">
            <v>0</v>
          </cell>
          <cell r="D214" t="str">
            <v>Ebay</v>
          </cell>
          <cell r="E214">
            <v>95</v>
          </cell>
          <cell r="F214">
            <v>226</v>
          </cell>
          <cell r="G214" t="str">
            <v>Micronesia</v>
          </cell>
        </row>
        <row r="215">
          <cell r="A215" t="str">
            <v>2002M09</v>
          </cell>
          <cell r="B215">
            <v>1</v>
          </cell>
          <cell r="C215">
            <v>0</v>
          </cell>
          <cell r="D215" t="str">
            <v>Ebay</v>
          </cell>
          <cell r="E215">
            <v>1451</v>
          </cell>
          <cell r="F215">
            <v>101</v>
          </cell>
          <cell r="G215" t="str">
            <v>Italy</v>
          </cell>
        </row>
        <row r="216">
          <cell r="A216" t="str">
            <v>2002M09</v>
          </cell>
          <cell r="B216">
            <v>0</v>
          </cell>
          <cell r="C216">
            <v>71</v>
          </cell>
          <cell r="D216" t="str">
            <v>France</v>
          </cell>
          <cell r="E216">
            <v>4</v>
          </cell>
          <cell r="F216">
            <v>130</v>
          </cell>
          <cell r="G216" t="str">
            <v>Malta</v>
          </cell>
        </row>
        <row r="217">
          <cell r="A217" t="str">
            <v>2002M09</v>
          </cell>
          <cell r="B217">
            <v>2</v>
          </cell>
          <cell r="C217">
            <v>71</v>
          </cell>
          <cell r="D217" t="str">
            <v>France</v>
          </cell>
          <cell r="E217">
            <v>102</v>
          </cell>
          <cell r="F217">
            <v>138</v>
          </cell>
          <cell r="G217" t="str">
            <v>Monaco</v>
          </cell>
        </row>
        <row r="218">
          <cell r="A218" t="str">
            <v>2002M09</v>
          </cell>
          <cell r="B218">
            <v>1</v>
          </cell>
          <cell r="C218">
            <v>71</v>
          </cell>
          <cell r="D218" t="str">
            <v>France</v>
          </cell>
          <cell r="E218">
            <v>114</v>
          </cell>
          <cell r="F218">
            <v>122</v>
          </cell>
          <cell r="G218" t="str">
            <v>Luxembourg</v>
          </cell>
        </row>
        <row r="219">
          <cell r="A219" t="str">
            <v>2002M09</v>
          </cell>
          <cell r="B219">
            <v>2</v>
          </cell>
          <cell r="C219">
            <v>146</v>
          </cell>
          <cell r="D219" t="str">
            <v>Netherlands</v>
          </cell>
          <cell r="E219">
            <v>39784</v>
          </cell>
          <cell r="F219">
            <v>77</v>
          </cell>
          <cell r="G219" t="str">
            <v>Germany</v>
          </cell>
        </row>
        <row r="220">
          <cell r="A220" t="str">
            <v>2002M09</v>
          </cell>
          <cell r="B220">
            <v>0</v>
          </cell>
          <cell r="C220">
            <v>100</v>
          </cell>
          <cell r="D220" t="str">
            <v>Ebaymotors</v>
          </cell>
          <cell r="E220">
            <v>44</v>
          </cell>
          <cell r="F220">
            <v>165</v>
          </cell>
          <cell r="G220" t="str">
            <v>Puerto Rico</v>
          </cell>
        </row>
        <row r="221">
          <cell r="A221" t="str">
            <v>2002M09</v>
          </cell>
          <cell r="B221">
            <v>2</v>
          </cell>
          <cell r="C221">
            <v>16</v>
          </cell>
          <cell r="D221" t="str">
            <v>Austria</v>
          </cell>
          <cell r="E221">
            <v>3</v>
          </cell>
          <cell r="F221">
            <v>163</v>
          </cell>
          <cell r="G221" t="str">
            <v>Poland</v>
          </cell>
        </row>
        <row r="222">
          <cell r="A222" t="str">
            <v>2002M09</v>
          </cell>
          <cell r="B222">
            <v>2</v>
          </cell>
          <cell r="C222">
            <v>3</v>
          </cell>
          <cell r="D222" t="str">
            <v>Uk</v>
          </cell>
          <cell r="E222">
            <v>62</v>
          </cell>
          <cell r="F222">
            <v>55</v>
          </cell>
          <cell r="G222" t="str">
            <v>Cyprus</v>
          </cell>
        </row>
        <row r="223">
          <cell r="A223" t="str">
            <v>2002M09</v>
          </cell>
          <cell r="B223">
            <v>2</v>
          </cell>
          <cell r="C223">
            <v>3</v>
          </cell>
          <cell r="D223" t="str">
            <v>Uk</v>
          </cell>
          <cell r="E223">
            <v>1</v>
          </cell>
          <cell r="F223">
            <v>4</v>
          </cell>
          <cell r="G223" t="str">
            <v>Afghanistan</v>
          </cell>
        </row>
        <row r="224">
          <cell r="A224" t="str">
            <v>2002M09</v>
          </cell>
          <cell r="B224">
            <v>0</v>
          </cell>
          <cell r="C224">
            <v>0</v>
          </cell>
          <cell r="D224" t="str">
            <v>Ebay</v>
          </cell>
          <cell r="E224">
            <v>2</v>
          </cell>
          <cell r="F224">
            <v>61</v>
          </cell>
          <cell r="G224" t="str">
            <v>Ecuador</v>
          </cell>
        </row>
        <row r="225">
          <cell r="A225" t="str">
            <v>2002M09</v>
          </cell>
          <cell r="B225">
            <v>1</v>
          </cell>
          <cell r="C225">
            <v>100</v>
          </cell>
          <cell r="D225" t="str">
            <v>Ebaymotors</v>
          </cell>
          <cell r="E225">
            <v>4</v>
          </cell>
          <cell r="F225">
            <v>217</v>
          </cell>
          <cell r="G225" t="str">
            <v>Virgin Islands (U.S.)</v>
          </cell>
        </row>
        <row r="226">
          <cell r="A226" t="str">
            <v>2002M09</v>
          </cell>
          <cell r="B226">
            <v>2</v>
          </cell>
          <cell r="C226">
            <v>2</v>
          </cell>
          <cell r="D226" t="str">
            <v>Canada</v>
          </cell>
          <cell r="E226">
            <v>39</v>
          </cell>
          <cell r="F226">
            <v>70</v>
          </cell>
          <cell r="G226" t="str">
            <v>Finland</v>
          </cell>
        </row>
        <row r="227">
          <cell r="A227" t="str">
            <v>2002M09</v>
          </cell>
          <cell r="B227">
            <v>2</v>
          </cell>
          <cell r="C227">
            <v>186</v>
          </cell>
          <cell r="D227" t="str">
            <v>Spain</v>
          </cell>
          <cell r="E227">
            <v>2</v>
          </cell>
          <cell r="F227">
            <v>44</v>
          </cell>
          <cell r="G227" t="str">
            <v>Chile</v>
          </cell>
        </row>
        <row r="228">
          <cell r="A228" t="str">
            <v>2002M09</v>
          </cell>
          <cell r="B228">
            <v>0</v>
          </cell>
          <cell r="C228">
            <v>77</v>
          </cell>
          <cell r="D228" t="str">
            <v>Germany</v>
          </cell>
          <cell r="E228">
            <v>4</v>
          </cell>
          <cell r="F228">
            <v>192</v>
          </cell>
          <cell r="G228" t="str">
            <v>Sweden</v>
          </cell>
        </row>
        <row r="229">
          <cell r="A229" t="str">
            <v>2002M09</v>
          </cell>
          <cell r="B229">
            <v>2</v>
          </cell>
          <cell r="C229">
            <v>2</v>
          </cell>
          <cell r="D229" t="str">
            <v>Canada</v>
          </cell>
          <cell r="E229">
            <v>3</v>
          </cell>
          <cell r="F229">
            <v>196</v>
          </cell>
          <cell r="G229" t="str">
            <v>Taiwan</v>
          </cell>
        </row>
        <row r="230">
          <cell r="A230" t="str">
            <v>2002M09</v>
          </cell>
          <cell r="B230">
            <v>2</v>
          </cell>
          <cell r="C230">
            <v>0</v>
          </cell>
          <cell r="D230" t="str">
            <v>Ebay</v>
          </cell>
          <cell r="E230">
            <v>27</v>
          </cell>
          <cell r="F230">
            <v>176</v>
          </cell>
          <cell r="G230" t="str">
            <v>Saudi Arabia</v>
          </cell>
        </row>
        <row r="231">
          <cell r="A231" t="str">
            <v>2002M09</v>
          </cell>
          <cell r="B231">
            <v>1</v>
          </cell>
          <cell r="C231">
            <v>77</v>
          </cell>
          <cell r="D231" t="str">
            <v>Germany</v>
          </cell>
          <cell r="E231">
            <v>43</v>
          </cell>
          <cell r="F231">
            <v>199</v>
          </cell>
          <cell r="G231" t="str">
            <v>Thailand</v>
          </cell>
        </row>
        <row r="232">
          <cell r="A232" t="str">
            <v>2002M09</v>
          </cell>
          <cell r="B232">
            <v>1</v>
          </cell>
          <cell r="C232">
            <v>16</v>
          </cell>
          <cell r="D232" t="str">
            <v>Austria</v>
          </cell>
          <cell r="E232">
            <v>2409</v>
          </cell>
          <cell r="F232">
            <v>77</v>
          </cell>
          <cell r="G232" t="str">
            <v>Germany</v>
          </cell>
        </row>
        <row r="233">
          <cell r="A233" t="str">
            <v>2002M09</v>
          </cell>
          <cell r="B233">
            <v>2</v>
          </cell>
          <cell r="C233">
            <v>0</v>
          </cell>
          <cell r="D233" t="str">
            <v>Ebay</v>
          </cell>
          <cell r="E233">
            <v>14310</v>
          </cell>
          <cell r="F233">
            <v>168</v>
          </cell>
          <cell r="G233" t="str">
            <v>Russian Federation</v>
          </cell>
        </row>
        <row r="234">
          <cell r="A234" t="str">
            <v>2002M09</v>
          </cell>
          <cell r="B234">
            <v>2</v>
          </cell>
          <cell r="C234">
            <v>71</v>
          </cell>
          <cell r="D234" t="str">
            <v>France</v>
          </cell>
          <cell r="E234">
            <v>1282</v>
          </cell>
          <cell r="F234">
            <v>122</v>
          </cell>
          <cell r="G234" t="str">
            <v>Luxembourg</v>
          </cell>
        </row>
        <row r="235">
          <cell r="A235" t="str">
            <v>2002M09</v>
          </cell>
          <cell r="B235">
            <v>3</v>
          </cell>
          <cell r="C235">
            <v>0</v>
          </cell>
          <cell r="D235" t="str">
            <v>Ebay</v>
          </cell>
          <cell r="E235">
            <v>1</v>
          </cell>
          <cell r="F235">
            <v>57</v>
          </cell>
          <cell r="G235" t="str">
            <v>Denmark</v>
          </cell>
        </row>
        <row r="236">
          <cell r="A236" t="str">
            <v>2002M09</v>
          </cell>
          <cell r="B236">
            <v>0</v>
          </cell>
          <cell r="C236">
            <v>146</v>
          </cell>
          <cell r="D236" t="str">
            <v>Netherlands</v>
          </cell>
          <cell r="E236">
            <v>1575</v>
          </cell>
          <cell r="F236">
            <v>77</v>
          </cell>
          <cell r="G236" t="str">
            <v>Germany</v>
          </cell>
        </row>
        <row r="237">
          <cell r="A237" t="str">
            <v>2002M09</v>
          </cell>
          <cell r="B237">
            <v>0</v>
          </cell>
          <cell r="C237">
            <v>0</v>
          </cell>
          <cell r="D237" t="str">
            <v>Ebay</v>
          </cell>
          <cell r="E237">
            <v>57</v>
          </cell>
          <cell r="F237">
            <v>96</v>
          </cell>
          <cell r="G237" t="str">
            <v>Indonesia</v>
          </cell>
        </row>
        <row r="238">
          <cell r="A238" t="str">
            <v>2002M09</v>
          </cell>
          <cell r="B238">
            <v>0</v>
          </cell>
          <cell r="C238">
            <v>71</v>
          </cell>
          <cell r="D238" t="str">
            <v>France</v>
          </cell>
          <cell r="E238">
            <v>1</v>
          </cell>
          <cell r="F238">
            <v>70</v>
          </cell>
          <cell r="G238" t="str">
            <v>Finland</v>
          </cell>
        </row>
        <row r="239">
          <cell r="A239" t="str">
            <v>2002M09</v>
          </cell>
          <cell r="B239">
            <v>1</v>
          </cell>
          <cell r="C239">
            <v>186</v>
          </cell>
          <cell r="D239" t="str">
            <v>Spain</v>
          </cell>
          <cell r="E239">
            <v>1</v>
          </cell>
          <cell r="F239">
            <v>193</v>
          </cell>
          <cell r="G239" t="str">
            <v>Switzerland</v>
          </cell>
        </row>
        <row r="240">
          <cell r="A240" t="str">
            <v>2002M09</v>
          </cell>
          <cell r="B240">
            <v>2</v>
          </cell>
          <cell r="C240">
            <v>186</v>
          </cell>
          <cell r="D240" t="str">
            <v>Spain</v>
          </cell>
          <cell r="E240">
            <v>13</v>
          </cell>
          <cell r="F240">
            <v>136</v>
          </cell>
          <cell r="G240" t="str">
            <v>Mexico</v>
          </cell>
        </row>
        <row r="241">
          <cell r="A241" t="str">
            <v>2002M09</v>
          </cell>
          <cell r="B241">
            <v>2</v>
          </cell>
          <cell r="C241">
            <v>146</v>
          </cell>
          <cell r="D241" t="str">
            <v>Netherlands</v>
          </cell>
          <cell r="E241">
            <v>6132</v>
          </cell>
          <cell r="F241">
            <v>3</v>
          </cell>
          <cell r="G241" t="str">
            <v>United Kingdom</v>
          </cell>
        </row>
        <row r="242">
          <cell r="A242" t="str">
            <v>2002M09</v>
          </cell>
          <cell r="B242">
            <v>2</v>
          </cell>
          <cell r="C242">
            <v>0</v>
          </cell>
          <cell r="D242" t="str">
            <v>Ebay</v>
          </cell>
          <cell r="E242">
            <v>32410</v>
          </cell>
          <cell r="F242">
            <v>12</v>
          </cell>
          <cell r="G242" t="str">
            <v>Argentina</v>
          </cell>
        </row>
        <row r="243">
          <cell r="A243" t="str">
            <v>2002M09</v>
          </cell>
          <cell r="B243">
            <v>0</v>
          </cell>
          <cell r="C243">
            <v>101</v>
          </cell>
          <cell r="D243" t="str">
            <v>Italy</v>
          </cell>
          <cell r="E243">
            <v>1</v>
          </cell>
          <cell r="F243">
            <v>138</v>
          </cell>
          <cell r="G243" t="str">
            <v>Monaco</v>
          </cell>
        </row>
        <row r="244">
          <cell r="A244" t="str">
            <v>2002M09</v>
          </cell>
          <cell r="B244">
            <v>1</v>
          </cell>
          <cell r="C244">
            <v>146</v>
          </cell>
          <cell r="D244" t="str">
            <v>Netherlands</v>
          </cell>
          <cell r="E244">
            <v>14</v>
          </cell>
          <cell r="F244">
            <v>2</v>
          </cell>
          <cell r="G244" t="str">
            <v>Canada</v>
          </cell>
        </row>
        <row r="245">
          <cell r="A245" t="str">
            <v>2002M09</v>
          </cell>
          <cell r="B245">
            <v>1</v>
          </cell>
          <cell r="C245">
            <v>193</v>
          </cell>
          <cell r="D245" t="str">
            <v>Switzerland</v>
          </cell>
          <cell r="E245">
            <v>32</v>
          </cell>
          <cell r="F245">
            <v>77</v>
          </cell>
          <cell r="G245" t="str">
            <v>Germany</v>
          </cell>
        </row>
        <row r="246">
          <cell r="A246" t="str">
            <v>2002M09</v>
          </cell>
          <cell r="B246">
            <v>2</v>
          </cell>
          <cell r="C246">
            <v>100</v>
          </cell>
          <cell r="D246" t="str">
            <v>Ebaymotors</v>
          </cell>
          <cell r="E246">
            <v>1</v>
          </cell>
          <cell r="F246">
            <v>33</v>
          </cell>
          <cell r="G246" t="str">
            <v>Brunei Darussalam</v>
          </cell>
        </row>
        <row r="247">
          <cell r="A247" t="str">
            <v>2002M09</v>
          </cell>
          <cell r="B247">
            <v>0</v>
          </cell>
          <cell r="C247">
            <v>0</v>
          </cell>
          <cell r="D247" t="str">
            <v>Ebay</v>
          </cell>
          <cell r="E247">
            <v>35</v>
          </cell>
          <cell r="F247">
            <v>224</v>
          </cell>
          <cell r="G247" t="str">
            <v>Zimbabwe</v>
          </cell>
        </row>
        <row r="248">
          <cell r="A248" t="str">
            <v>2002M09</v>
          </cell>
          <cell r="B248">
            <v>2</v>
          </cell>
          <cell r="C248">
            <v>3</v>
          </cell>
          <cell r="D248" t="str">
            <v>Uk</v>
          </cell>
          <cell r="E248">
            <v>1688819</v>
          </cell>
          <cell r="F248">
            <v>3</v>
          </cell>
          <cell r="G248" t="str">
            <v>United Kingdom</v>
          </cell>
        </row>
        <row r="249">
          <cell r="A249" t="str">
            <v>2002M09</v>
          </cell>
          <cell r="B249">
            <v>2</v>
          </cell>
          <cell r="C249">
            <v>196</v>
          </cell>
          <cell r="D249" t="str">
            <v>Taiwan</v>
          </cell>
          <cell r="E249">
            <v>3</v>
          </cell>
          <cell r="F249">
            <v>23</v>
          </cell>
          <cell r="G249" t="str">
            <v>Belgium</v>
          </cell>
        </row>
        <row r="250">
          <cell r="A250" t="str">
            <v>2002M09</v>
          </cell>
          <cell r="B250">
            <v>0</v>
          </cell>
          <cell r="C250">
            <v>15</v>
          </cell>
          <cell r="D250" t="str">
            <v>Australia</v>
          </cell>
          <cell r="E250">
            <v>1</v>
          </cell>
          <cell r="F250">
            <v>163</v>
          </cell>
          <cell r="G250" t="str">
            <v>Poland</v>
          </cell>
        </row>
        <row r="251">
          <cell r="A251" t="str">
            <v>2002M09</v>
          </cell>
          <cell r="B251">
            <v>2</v>
          </cell>
          <cell r="C251">
            <v>77</v>
          </cell>
          <cell r="D251" t="str">
            <v>Germany</v>
          </cell>
          <cell r="E251">
            <v>175</v>
          </cell>
          <cell r="F251">
            <v>204</v>
          </cell>
          <cell r="G251" t="str">
            <v>Turkey</v>
          </cell>
        </row>
        <row r="252">
          <cell r="A252" t="str">
            <v>2002M09</v>
          </cell>
          <cell r="B252">
            <v>2</v>
          </cell>
          <cell r="C252">
            <v>0</v>
          </cell>
          <cell r="D252" t="str">
            <v>Ebay</v>
          </cell>
          <cell r="E252">
            <v>3101</v>
          </cell>
          <cell r="F252">
            <v>115</v>
          </cell>
          <cell r="G252" t="str">
            <v>Latvia</v>
          </cell>
        </row>
        <row r="253">
          <cell r="A253" t="str">
            <v>2002M09</v>
          </cell>
          <cell r="B253">
            <v>3</v>
          </cell>
          <cell r="C253">
            <v>101</v>
          </cell>
          <cell r="D253" t="str">
            <v>Italy</v>
          </cell>
          <cell r="E253">
            <v>2</v>
          </cell>
          <cell r="F253">
            <v>143</v>
          </cell>
          <cell r="G253" t="str">
            <v>Namibia</v>
          </cell>
        </row>
        <row r="254">
          <cell r="A254" t="str">
            <v>2002M09</v>
          </cell>
          <cell r="B254">
            <v>1</v>
          </cell>
          <cell r="C254">
            <v>0</v>
          </cell>
          <cell r="D254" t="str">
            <v>Ebay</v>
          </cell>
          <cell r="E254">
            <v>3</v>
          </cell>
          <cell r="F254">
            <v>112</v>
          </cell>
          <cell r="G254" t="str">
            <v>Kuwait</v>
          </cell>
        </row>
        <row r="255">
          <cell r="A255" t="str">
            <v>2002M09</v>
          </cell>
          <cell r="B255">
            <v>3</v>
          </cell>
          <cell r="C255">
            <v>123</v>
          </cell>
          <cell r="D255" t="str">
            <v xml:space="preserve"> Belgium (Dutch)</v>
          </cell>
          <cell r="E255">
            <v>69</v>
          </cell>
          <cell r="F255">
            <v>146</v>
          </cell>
          <cell r="G255" t="str">
            <v>Netherlands</v>
          </cell>
        </row>
        <row r="256">
          <cell r="A256" t="str">
            <v>2002M09</v>
          </cell>
          <cell r="B256">
            <v>2</v>
          </cell>
          <cell r="C256">
            <v>15</v>
          </cell>
          <cell r="D256" t="str">
            <v>Australia</v>
          </cell>
          <cell r="E256">
            <v>1</v>
          </cell>
          <cell r="F256">
            <v>216</v>
          </cell>
          <cell r="G256" t="str">
            <v>Vietnam</v>
          </cell>
        </row>
        <row r="257">
          <cell r="A257" t="str">
            <v>2002M09</v>
          </cell>
          <cell r="B257">
            <v>1</v>
          </cell>
          <cell r="C257">
            <v>77</v>
          </cell>
          <cell r="D257" t="str">
            <v>Germany</v>
          </cell>
          <cell r="E257">
            <v>865</v>
          </cell>
          <cell r="F257">
            <v>164</v>
          </cell>
          <cell r="G257" t="str">
            <v>Portugal</v>
          </cell>
        </row>
        <row r="258">
          <cell r="A258" t="str">
            <v>2002M09</v>
          </cell>
          <cell r="B258">
            <v>2</v>
          </cell>
          <cell r="C258">
            <v>77</v>
          </cell>
          <cell r="D258" t="str">
            <v>Germany</v>
          </cell>
          <cell r="E258">
            <v>26</v>
          </cell>
          <cell r="F258">
            <v>181</v>
          </cell>
          <cell r="G258" t="str">
            <v>Slovakia</v>
          </cell>
        </row>
        <row r="259">
          <cell r="A259" t="str">
            <v>2002M09</v>
          </cell>
          <cell r="B259">
            <v>1</v>
          </cell>
          <cell r="C259">
            <v>100</v>
          </cell>
          <cell r="D259" t="str">
            <v>Ebaymotors</v>
          </cell>
          <cell r="E259">
            <v>4</v>
          </cell>
          <cell r="F259">
            <v>112</v>
          </cell>
          <cell r="G259" t="str">
            <v>Kuwait</v>
          </cell>
        </row>
        <row r="260">
          <cell r="A260" t="str">
            <v>2002M09</v>
          </cell>
          <cell r="B260">
            <v>0</v>
          </cell>
          <cell r="C260">
            <v>15</v>
          </cell>
          <cell r="D260" t="str">
            <v>Australia</v>
          </cell>
          <cell r="E260">
            <v>1</v>
          </cell>
          <cell r="F260">
            <v>71</v>
          </cell>
          <cell r="G260" t="str">
            <v>France</v>
          </cell>
        </row>
        <row r="261">
          <cell r="A261" t="str">
            <v>2002M09</v>
          </cell>
          <cell r="B261">
            <v>2</v>
          </cell>
          <cell r="C261">
            <v>71</v>
          </cell>
          <cell r="D261" t="str">
            <v>France</v>
          </cell>
          <cell r="E261">
            <v>81</v>
          </cell>
          <cell r="F261">
            <v>180</v>
          </cell>
          <cell r="G261" t="str">
            <v>Singapore</v>
          </cell>
        </row>
        <row r="262">
          <cell r="A262" t="str">
            <v>2002M09</v>
          </cell>
          <cell r="B262">
            <v>3</v>
          </cell>
          <cell r="C262">
            <v>77</v>
          </cell>
          <cell r="D262" t="str">
            <v>Germany</v>
          </cell>
          <cell r="E262">
            <v>7</v>
          </cell>
          <cell r="F262">
            <v>2</v>
          </cell>
          <cell r="G262" t="str">
            <v>Canada</v>
          </cell>
        </row>
        <row r="263">
          <cell r="A263" t="str">
            <v>2002M09</v>
          </cell>
          <cell r="B263">
            <v>2</v>
          </cell>
          <cell r="C263">
            <v>15</v>
          </cell>
          <cell r="D263" t="str">
            <v>Australia</v>
          </cell>
          <cell r="E263">
            <v>2</v>
          </cell>
          <cell r="F263">
            <v>134</v>
          </cell>
          <cell r="G263" t="str">
            <v>Mauritius</v>
          </cell>
        </row>
        <row r="264">
          <cell r="A264" t="str">
            <v>2002M09</v>
          </cell>
          <cell r="B264">
            <v>0</v>
          </cell>
          <cell r="C264">
            <v>23</v>
          </cell>
          <cell r="D264" t="str">
            <v xml:space="preserve"> Belgium (French)</v>
          </cell>
          <cell r="E264">
            <v>2</v>
          </cell>
          <cell r="F264">
            <v>186</v>
          </cell>
          <cell r="G264" t="str">
            <v>Spain</v>
          </cell>
        </row>
        <row r="265">
          <cell r="A265" t="str">
            <v>2002M09</v>
          </cell>
          <cell r="B265">
            <v>2</v>
          </cell>
          <cell r="C265">
            <v>146</v>
          </cell>
          <cell r="D265" t="str">
            <v>Netherlands</v>
          </cell>
          <cell r="E265">
            <v>296152</v>
          </cell>
          <cell r="F265">
            <v>146</v>
          </cell>
          <cell r="G265" t="str">
            <v>Netherlands</v>
          </cell>
        </row>
        <row r="266">
          <cell r="A266" t="str">
            <v>2002M09</v>
          </cell>
          <cell r="B266">
            <v>3</v>
          </cell>
          <cell r="C266">
            <v>77</v>
          </cell>
          <cell r="D266" t="str">
            <v>Germany</v>
          </cell>
          <cell r="E266">
            <v>5</v>
          </cell>
          <cell r="F266">
            <v>186</v>
          </cell>
          <cell r="G266" t="str">
            <v>Spain</v>
          </cell>
        </row>
        <row r="267">
          <cell r="A267" t="str">
            <v>2002M09</v>
          </cell>
          <cell r="B267">
            <v>2</v>
          </cell>
          <cell r="C267">
            <v>15</v>
          </cell>
          <cell r="D267" t="str">
            <v>Australia</v>
          </cell>
          <cell r="E267">
            <v>16</v>
          </cell>
          <cell r="F267">
            <v>115</v>
          </cell>
          <cell r="G267" t="str">
            <v>Latvia</v>
          </cell>
        </row>
        <row r="268">
          <cell r="A268" t="str">
            <v>2002M09</v>
          </cell>
          <cell r="B268">
            <v>2</v>
          </cell>
          <cell r="C268">
            <v>15</v>
          </cell>
          <cell r="D268" t="str">
            <v>Australia</v>
          </cell>
          <cell r="E268">
            <v>19</v>
          </cell>
          <cell r="F268">
            <v>222</v>
          </cell>
          <cell r="G268" t="str">
            <v>Yugoslavia</v>
          </cell>
        </row>
        <row r="269">
          <cell r="A269" t="str">
            <v>2002M09</v>
          </cell>
          <cell r="B269">
            <v>1</v>
          </cell>
          <cell r="C269">
            <v>3</v>
          </cell>
          <cell r="D269" t="str">
            <v>Uk</v>
          </cell>
          <cell r="E269">
            <v>1</v>
          </cell>
          <cell r="F269">
            <v>79</v>
          </cell>
          <cell r="G269" t="str">
            <v>Gibraltar</v>
          </cell>
        </row>
        <row r="270">
          <cell r="A270" t="str">
            <v>2002M09</v>
          </cell>
          <cell r="B270">
            <v>0</v>
          </cell>
          <cell r="C270">
            <v>0</v>
          </cell>
          <cell r="D270" t="str">
            <v>Ebay</v>
          </cell>
          <cell r="E270">
            <v>1</v>
          </cell>
          <cell r="F270">
            <v>32</v>
          </cell>
          <cell r="G270" t="str">
            <v>British Virgin Islands</v>
          </cell>
        </row>
        <row r="271">
          <cell r="A271" t="str">
            <v>2002M09</v>
          </cell>
          <cell r="B271">
            <v>2</v>
          </cell>
          <cell r="C271">
            <v>0</v>
          </cell>
          <cell r="D271" t="str">
            <v>Ebay</v>
          </cell>
          <cell r="E271">
            <v>13</v>
          </cell>
          <cell r="F271">
            <v>224</v>
          </cell>
          <cell r="G271" t="str">
            <v>Zimbabwe</v>
          </cell>
        </row>
        <row r="272">
          <cell r="A272" t="str">
            <v>2002M09</v>
          </cell>
          <cell r="B272">
            <v>1</v>
          </cell>
          <cell r="C272">
            <v>0</v>
          </cell>
          <cell r="D272" t="str">
            <v>Ebay</v>
          </cell>
          <cell r="E272">
            <v>35</v>
          </cell>
          <cell r="F272">
            <v>111</v>
          </cell>
          <cell r="G272" t="str">
            <v>Korea, South</v>
          </cell>
        </row>
        <row r="273">
          <cell r="A273" t="str">
            <v>2002M09</v>
          </cell>
          <cell r="B273">
            <v>1</v>
          </cell>
          <cell r="C273">
            <v>77</v>
          </cell>
          <cell r="D273" t="str">
            <v>Germany</v>
          </cell>
          <cell r="E273">
            <v>162</v>
          </cell>
          <cell r="F273">
            <v>56</v>
          </cell>
          <cell r="G273" t="str">
            <v>Czech Republic</v>
          </cell>
        </row>
        <row r="274">
          <cell r="A274" t="str">
            <v>2002M09</v>
          </cell>
          <cell r="B274">
            <v>2</v>
          </cell>
          <cell r="C274">
            <v>3</v>
          </cell>
          <cell r="D274" t="str">
            <v>Uk</v>
          </cell>
          <cell r="E274">
            <v>1</v>
          </cell>
          <cell r="F274">
            <v>176</v>
          </cell>
          <cell r="G274" t="str">
            <v>Saudi Arabia</v>
          </cell>
        </row>
        <row r="275">
          <cell r="A275" t="str">
            <v>2002M09</v>
          </cell>
          <cell r="B275">
            <v>2</v>
          </cell>
          <cell r="C275">
            <v>0</v>
          </cell>
          <cell r="D275" t="str">
            <v>Ebay</v>
          </cell>
          <cell r="E275">
            <v>1212</v>
          </cell>
          <cell r="F275">
            <v>222</v>
          </cell>
          <cell r="G275" t="str">
            <v>Yugoslavia</v>
          </cell>
        </row>
        <row r="276">
          <cell r="A276" t="str">
            <v>2002M09</v>
          </cell>
          <cell r="B276">
            <v>0</v>
          </cell>
          <cell r="C276">
            <v>3</v>
          </cell>
          <cell r="D276" t="str">
            <v>Uk</v>
          </cell>
          <cell r="E276">
            <v>19</v>
          </cell>
          <cell r="F276">
            <v>149</v>
          </cell>
          <cell r="G276" t="str">
            <v>New Zealand</v>
          </cell>
        </row>
        <row r="277">
          <cell r="A277" t="str">
            <v>2002M09</v>
          </cell>
          <cell r="B277">
            <v>0</v>
          </cell>
          <cell r="C277">
            <v>23</v>
          </cell>
          <cell r="D277" t="str">
            <v xml:space="preserve"> Belgium (French)</v>
          </cell>
          <cell r="E277">
            <v>85</v>
          </cell>
          <cell r="F277">
            <v>101</v>
          </cell>
          <cell r="G277" t="str">
            <v>Italy</v>
          </cell>
        </row>
        <row r="278">
          <cell r="A278" t="str">
            <v>2002M09</v>
          </cell>
          <cell r="B278">
            <v>0</v>
          </cell>
          <cell r="C278">
            <v>186</v>
          </cell>
          <cell r="D278" t="str">
            <v>Spain</v>
          </cell>
          <cell r="E278">
            <v>2</v>
          </cell>
          <cell r="F278">
            <v>160</v>
          </cell>
          <cell r="G278" t="str">
            <v>Paraguay</v>
          </cell>
        </row>
        <row r="279">
          <cell r="A279" t="str">
            <v>2002M09</v>
          </cell>
          <cell r="B279">
            <v>1</v>
          </cell>
          <cell r="C279">
            <v>77</v>
          </cell>
          <cell r="D279" t="str">
            <v>Germany</v>
          </cell>
          <cell r="E279">
            <v>2</v>
          </cell>
          <cell r="F279">
            <v>85</v>
          </cell>
          <cell r="G279" t="str">
            <v>Guatemala</v>
          </cell>
        </row>
        <row r="280">
          <cell r="A280" t="str">
            <v>2002M09</v>
          </cell>
          <cell r="B280">
            <v>2</v>
          </cell>
          <cell r="C280">
            <v>146</v>
          </cell>
          <cell r="D280" t="str">
            <v>Netherlands</v>
          </cell>
          <cell r="E280">
            <v>323</v>
          </cell>
          <cell r="F280">
            <v>1</v>
          </cell>
          <cell r="G280" t="str">
            <v>United States</v>
          </cell>
        </row>
        <row r="281">
          <cell r="A281" t="str">
            <v>2002M09</v>
          </cell>
          <cell r="B281">
            <v>3</v>
          </cell>
          <cell r="C281">
            <v>71</v>
          </cell>
          <cell r="D281" t="str">
            <v>France</v>
          </cell>
          <cell r="E281">
            <v>2</v>
          </cell>
          <cell r="F281">
            <v>210</v>
          </cell>
          <cell r="G281" t="str">
            <v>United Arab Emirates</v>
          </cell>
        </row>
        <row r="282">
          <cell r="A282" t="str">
            <v>2002M09</v>
          </cell>
          <cell r="B282">
            <v>3</v>
          </cell>
          <cell r="C282">
            <v>16</v>
          </cell>
          <cell r="D282" t="str">
            <v>Austria</v>
          </cell>
          <cell r="E282">
            <v>2</v>
          </cell>
          <cell r="F282">
            <v>101</v>
          </cell>
          <cell r="G282" t="str">
            <v>Italy</v>
          </cell>
        </row>
        <row r="283">
          <cell r="A283" t="str">
            <v>2002M09</v>
          </cell>
          <cell r="B283">
            <v>0</v>
          </cell>
          <cell r="C283">
            <v>15</v>
          </cell>
          <cell r="D283" t="str">
            <v>Australia</v>
          </cell>
          <cell r="E283">
            <v>1</v>
          </cell>
          <cell r="F283">
            <v>31</v>
          </cell>
          <cell r="G283" t="str">
            <v>Brazil</v>
          </cell>
        </row>
        <row r="284">
          <cell r="A284" t="str">
            <v>2002M09</v>
          </cell>
          <cell r="B284">
            <v>2</v>
          </cell>
          <cell r="C284">
            <v>0</v>
          </cell>
          <cell r="D284" t="str">
            <v>Ebay</v>
          </cell>
          <cell r="E284">
            <v>1559</v>
          </cell>
          <cell r="F284">
            <v>96</v>
          </cell>
          <cell r="G284" t="str">
            <v>Indonesia</v>
          </cell>
        </row>
        <row r="285">
          <cell r="A285" t="str">
            <v>2002M09</v>
          </cell>
          <cell r="B285">
            <v>2</v>
          </cell>
          <cell r="C285">
            <v>2</v>
          </cell>
          <cell r="D285" t="str">
            <v>Canada</v>
          </cell>
          <cell r="E285">
            <v>2</v>
          </cell>
          <cell r="F285">
            <v>40</v>
          </cell>
          <cell r="G285" t="str">
            <v>Cape Verde Islands</v>
          </cell>
        </row>
        <row r="286">
          <cell r="A286" t="str">
            <v>2002M09</v>
          </cell>
          <cell r="B286">
            <v>0</v>
          </cell>
          <cell r="C286">
            <v>16</v>
          </cell>
          <cell r="D286" t="str">
            <v>Austria</v>
          </cell>
          <cell r="E286">
            <v>2</v>
          </cell>
          <cell r="F286">
            <v>71</v>
          </cell>
          <cell r="G286" t="str">
            <v>France</v>
          </cell>
        </row>
        <row r="287">
          <cell r="A287" t="str">
            <v>2002M09</v>
          </cell>
          <cell r="B287">
            <v>3</v>
          </cell>
          <cell r="C287">
            <v>186</v>
          </cell>
          <cell r="D287" t="str">
            <v>Spain</v>
          </cell>
          <cell r="E287">
            <v>1</v>
          </cell>
          <cell r="F287">
            <v>192</v>
          </cell>
          <cell r="G287" t="str">
            <v>Sweden</v>
          </cell>
        </row>
        <row r="288">
          <cell r="A288" t="str">
            <v>2002M09</v>
          </cell>
          <cell r="B288">
            <v>0</v>
          </cell>
          <cell r="C288">
            <v>0</v>
          </cell>
          <cell r="D288" t="str">
            <v>Ebay</v>
          </cell>
          <cell r="E288">
            <v>2179</v>
          </cell>
          <cell r="F288">
            <v>127</v>
          </cell>
          <cell r="G288" t="str">
            <v>Malaysia</v>
          </cell>
        </row>
        <row r="289">
          <cell r="A289" t="str">
            <v>2002M09</v>
          </cell>
          <cell r="B289">
            <v>2</v>
          </cell>
          <cell r="C289">
            <v>0</v>
          </cell>
          <cell r="D289" t="str">
            <v>Ebay</v>
          </cell>
          <cell r="E289">
            <v>2141</v>
          </cell>
          <cell r="F289">
            <v>22</v>
          </cell>
          <cell r="G289" t="str">
            <v>Belarus</v>
          </cell>
        </row>
        <row r="290">
          <cell r="A290" t="str">
            <v>2002M09</v>
          </cell>
          <cell r="B290">
            <v>1</v>
          </cell>
          <cell r="C290">
            <v>71</v>
          </cell>
          <cell r="D290" t="str">
            <v>France</v>
          </cell>
          <cell r="E290">
            <v>4</v>
          </cell>
          <cell r="F290">
            <v>16</v>
          </cell>
          <cell r="G290" t="str">
            <v>Austria</v>
          </cell>
        </row>
        <row r="291">
          <cell r="A291" t="str">
            <v>2002M09</v>
          </cell>
          <cell r="B291">
            <v>2</v>
          </cell>
          <cell r="C291">
            <v>3</v>
          </cell>
          <cell r="D291" t="str">
            <v>Uk</v>
          </cell>
          <cell r="E291">
            <v>787</v>
          </cell>
          <cell r="F291">
            <v>12</v>
          </cell>
          <cell r="G291" t="str">
            <v>Argentina</v>
          </cell>
        </row>
        <row r="292">
          <cell r="A292" t="str">
            <v>2002M09</v>
          </cell>
          <cell r="B292">
            <v>0</v>
          </cell>
          <cell r="C292">
            <v>2</v>
          </cell>
          <cell r="D292" t="str">
            <v>Canada</v>
          </cell>
          <cell r="E292">
            <v>6747</v>
          </cell>
          <cell r="F292">
            <v>2</v>
          </cell>
          <cell r="G292" t="str">
            <v>Canada</v>
          </cell>
        </row>
        <row r="293">
          <cell r="A293" t="str">
            <v>2002M09</v>
          </cell>
          <cell r="B293">
            <v>2</v>
          </cell>
          <cell r="C293">
            <v>15</v>
          </cell>
          <cell r="D293" t="str">
            <v>Australia</v>
          </cell>
          <cell r="E293">
            <v>56</v>
          </cell>
          <cell r="F293">
            <v>168</v>
          </cell>
          <cell r="G293" t="str">
            <v>Russian Federation</v>
          </cell>
        </row>
        <row r="294">
          <cell r="A294" t="str">
            <v>2002M09</v>
          </cell>
          <cell r="B294">
            <v>1</v>
          </cell>
          <cell r="C294">
            <v>77</v>
          </cell>
          <cell r="D294" t="str">
            <v>Germany</v>
          </cell>
          <cell r="E294">
            <v>753</v>
          </cell>
          <cell r="F294">
            <v>101</v>
          </cell>
          <cell r="G294" t="str">
            <v>Italy</v>
          </cell>
        </row>
        <row r="295">
          <cell r="A295" t="str">
            <v>2002M09</v>
          </cell>
          <cell r="B295">
            <v>0</v>
          </cell>
          <cell r="C295">
            <v>0</v>
          </cell>
          <cell r="D295" t="str">
            <v>Ebay</v>
          </cell>
          <cell r="E295">
            <v>3</v>
          </cell>
          <cell r="F295">
            <v>160</v>
          </cell>
          <cell r="G295" t="str">
            <v>Paraguay</v>
          </cell>
        </row>
        <row r="296">
          <cell r="A296" t="str">
            <v>2002M09</v>
          </cell>
          <cell r="B296">
            <v>3</v>
          </cell>
          <cell r="C296">
            <v>100</v>
          </cell>
          <cell r="D296" t="str">
            <v>Ebaymotors</v>
          </cell>
          <cell r="E296">
            <v>1</v>
          </cell>
          <cell r="F296">
            <v>211</v>
          </cell>
          <cell r="G296" t="str">
            <v>Uruguay</v>
          </cell>
        </row>
        <row r="297">
          <cell r="A297" t="str">
            <v>2002M09</v>
          </cell>
          <cell r="B297">
            <v>2</v>
          </cell>
          <cell r="C297">
            <v>196</v>
          </cell>
          <cell r="D297" t="str">
            <v>Taiwan</v>
          </cell>
          <cell r="E297">
            <v>239</v>
          </cell>
          <cell r="F297">
            <v>2</v>
          </cell>
          <cell r="G297" t="str">
            <v>Canada</v>
          </cell>
        </row>
        <row r="298">
          <cell r="A298" t="str">
            <v>2002M09</v>
          </cell>
          <cell r="B298">
            <v>0</v>
          </cell>
          <cell r="C298">
            <v>100</v>
          </cell>
          <cell r="D298" t="str">
            <v>Ebaymotors</v>
          </cell>
          <cell r="E298">
            <v>1</v>
          </cell>
          <cell r="F298">
            <v>154</v>
          </cell>
          <cell r="G298" t="str">
            <v>Norway</v>
          </cell>
        </row>
        <row r="299">
          <cell r="A299" t="str">
            <v>2002M09</v>
          </cell>
          <cell r="B299">
            <v>2</v>
          </cell>
          <cell r="C299">
            <v>100</v>
          </cell>
          <cell r="D299" t="str">
            <v>Ebaymotors</v>
          </cell>
          <cell r="E299">
            <v>5</v>
          </cell>
          <cell r="F299">
            <v>158</v>
          </cell>
          <cell r="G299" t="str">
            <v>Panama</v>
          </cell>
        </row>
        <row r="300">
          <cell r="A300" t="str">
            <v>2002M09</v>
          </cell>
          <cell r="B300">
            <v>0</v>
          </cell>
          <cell r="C300">
            <v>15</v>
          </cell>
          <cell r="D300" t="str">
            <v>Australia</v>
          </cell>
          <cell r="E300">
            <v>16</v>
          </cell>
          <cell r="F300">
            <v>136</v>
          </cell>
          <cell r="G300" t="str">
            <v>Mexico</v>
          </cell>
        </row>
        <row r="301">
          <cell r="A301" t="str">
            <v>2002M09</v>
          </cell>
          <cell r="B301">
            <v>2</v>
          </cell>
          <cell r="C301">
            <v>71</v>
          </cell>
          <cell r="D301" t="str">
            <v>France</v>
          </cell>
          <cell r="E301">
            <v>6</v>
          </cell>
          <cell r="F301">
            <v>163</v>
          </cell>
          <cell r="G301" t="str">
            <v>Poland</v>
          </cell>
        </row>
        <row r="302">
          <cell r="A302" t="str">
            <v>2002M09</v>
          </cell>
          <cell r="B302">
            <v>2</v>
          </cell>
          <cell r="C302">
            <v>186</v>
          </cell>
          <cell r="D302" t="str">
            <v>Spain</v>
          </cell>
          <cell r="E302">
            <v>11</v>
          </cell>
          <cell r="F302">
            <v>85</v>
          </cell>
          <cell r="G302" t="str">
            <v>Guatemala</v>
          </cell>
        </row>
        <row r="303">
          <cell r="A303" t="str">
            <v>2002M09</v>
          </cell>
          <cell r="B303">
            <v>2</v>
          </cell>
          <cell r="C303">
            <v>3</v>
          </cell>
          <cell r="D303" t="str">
            <v>Uk</v>
          </cell>
          <cell r="E303">
            <v>7</v>
          </cell>
          <cell r="F303">
            <v>32</v>
          </cell>
          <cell r="G303" t="str">
            <v>British Virgin Islands</v>
          </cell>
        </row>
        <row r="304">
          <cell r="A304" t="str">
            <v>2002M09</v>
          </cell>
          <cell r="B304">
            <v>0</v>
          </cell>
          <cell r="C304">
            <v>196</v>
          </cell>
          <cell r="D304" t="str">
            <v>Taiwan</v>
          </cell>
          <cell r="E304">
            <v>193</v>
          </cell>
          <cell r="F304">
            <v>45</v>
          </cell>
          <cell r="G304" t="str">
            <v>China</v>
          </cell>
        </row>
        <row r="305">
          <cell r="A305" t="str">
            <v>2002M09</v>
          </cell>
          <cell r="B305">
            <v>1</v>
          </cell>
          <cell r="C305">
            <v>0</v>
          </cell>
          <cell r="D305" t="str">
            <v>Ebay</v>
          </cell>
          <cell r="E305">
            <v>37</v>
          </cell>
          <cell r="F305">
            <v>80</v>
          </cell>
          <cell r="G305" t="str">
            <v>Greece</v>
          </cell>
        </row>
        <row r="306">
          <cell r="A306" t="str">
            <v>2002M09</v>
          </cell>
          <cell r="B306">
            <v>2</v>
          </cell>
          <cell r="C306">
            <v>0</v>
          </cell>
          <cell r="D306" t="str">
            <v>Ebay</v>
          </cell>
          <cell r="E306">
            <v>32</v>
          </cell>
          <cell r="F306">
            <v>33</v>
          </cell>
          <cell r="G306" t="str">
            <v>Brunei Darussalam</v>
          </cell>
        </row>
        <row r="307">
          <cell r="A307" t="str">
            <v>2002M09</v>
          </cell>
          <cell r="B307">
            <v>2</v>
          </cell>
          <cell r="C307">
            <v>3</v>
          </cell>
          <cell r="D307" t="str">
            <v>Uk</v>
          </cell>
          <cell r="E307">
            <v>558</v>
          </cell>
          <cell r="F307">
            <v>56</v>
          </cell>
          <cell r="G307" t="str">
            <v>Czech Republic</v>
          </cell>
        </row>
        <row r="308">
          <cell r="A308" t="str">
            <v>2002M09</v>
          </cell>
          <cell r="B308">
            <v>2</v>
          </cell>
          <cell r="C308">
            <v>0</v>
          </cell>
          <cell r="D308" t="str">
            <v>Ebay</v>
          </cell>
          <cell r="E308">
            <v>8258</v>
          </cell>
          <cell r="F308">
            <v>204</v>
          </cell>
          <cell r="G308" t="str">
            <v>Turkey</v>
          </cell>
        </row>
        <row r="309">
          <cell r="A309" t="str">
            <v>2002M09</v>
          </cell>
          <cell r="B309">
            <v>1</v>
          </cell>
          <cell r="C309">
            <v>3</v>
          </cell>
          <cell r="D309" t="str">
            <v>Uk</v>
          </cell>
          <cell r="E309">
            <v>6</v>
          </cell>
          <cell r="F309">
            <v>111</v>
          </cell>
          <cell r="G309" t="str">
            <v>Korea, South</v>
          </cell>
        </row>
        <row r="310">
          <cell r="A310" t="str">
            <v>2002M09</v>
          </cell>
          <cell r="B310">
            <v>1</v>
          </cell>
          <cell r="C310">
            <v>186</v>
          </cell>
          <cell r="D310" t="str">
            <v>Spain</v>
          </cell>
          <cell r="E310">
            <v>285</v>
          </cell>
          <cell r="F310">
            <v>101</v>
          </cell>
          <cell r="G310" t="str">
            <v>Italy</v>
          </cell>
        </row>
        <row r="311">
          <cell r="A311" t="str">
            <v>2002M09</v>
          </cell>
          <cell r="B311">
            <v>0</v>
          </cell>
          <cell r="C311">
            <v>0</v>
          </cell>
          <cell r="D311" t="str">
            <v>Ebay</v>
          </cell>
          <cell r="E311">
            <v>26</v>
          </cell>
          <cell r="F311">
            <v>173</v>
          </cell>
          <cell r="G311" t="str">
            <v>Saint Pierre and Miquelon</v>
          </cell>
        </row>
        <row r="312">
          <cell r="A312" t="str">
            <v>2002M09</v>
          </cell>
          <cell r="B312">
            <v>1</v>
          </cell>
          <cell r="C312">
            <v>3</v>
          </cell>
          <cell r="D312" t="str">
            <v>Uk</v>
          </cell>
          <cell r="E312">
            <v>384</v>
          </cell>
          <cell r="F312">
            <v>92</v>
          </cell>
          <cell r="G312" t="str">
            <v>Hong Kong</v>
          </cell>
        </row>
        <row r="313">
          <cell r="A313" t="str">
            <v>2002M09</v>
          </cell>
          <cell r="B313">
            <v>2</v>
          </cell>
          <cell r="C313">
            <v>0</v>
          </cell>
          <cell r="D313" t="str">
            <v>Ebay</v>
          </cell>
          <cell r="E313">
            <v>1</v>
          </cell>
          <cell r="F313">
            <v>172</v>
          </cell>
          <cell r="G313" t="str">
            <v>Saint Lucia</v>
          </cell>
        </row>
        <row r="314">
          <cell r="A314" t="str">
            <v>2002M09</v>
          </cell>
          <cell r="B314">
            <v>1</v>
          </cell>
          <cell r="C314">
            <v>100</v>
          </cell>
          <cell r="D314" t="str">
            <v>Ebaymotors</v>
          </cell>
          <cell r="E314">
            <v>27</v>
          </cell>
          <cell r="F314">
            <v>101</v>
          </cell>
          <cell r="G314" t="str">
            <v>Italy</v>
          </cell>
        </row>
        <row r="315">
          <cell r="A315" t="str">
            <v>2002M09</v>
          </cell>
          <cell r="B315">
            <v>0</v>
          </cell>
          <cell r="C315">
            <v>0</v>
          </cell>
          <cell r="D315" t="str">
            <v>Ebay</v>
          </cell>
          <cell r="E315">
            <v>2</v>
          </cell>
          <cell r="F315">
            <v>143</v>
          </cell>
          <cell r="G315" t="str">
            <v>Namibia</v>
          </cell>
        </row>
        <row r="316">
          <cell r="A316" t="str">
            <v>2002M09</v>
          </cell>
          <cell r="B316">
            <v>3</v>
          </cell>
          <cell r="C316">
            <v>71</v>
          </cell>
          <cell r="D316" t="str">
            <v>France</v>
          </cell>
          <cell r="E316">
            <v>2</v>
          </cell>
          <cell r="F316">
            <v>148</v>
          </cell>
          <cell r="G316" t="str">
            <v>New Caledonia</v>
          </cell>
        </row>
        <row r="317">
          <cell r="A317" t="str">
            <v>2002M09</v>
          </cell>
          <cell r="B317">
            <v>1</v>
          </cell>
          <cell r="C317">
            <v>0</v>
          </cell>
          <cell r="D317" t="str">
            <v>Ebay</v>
          </cell>
          <cell r="E317">
            <v>55</v>
          </cell>
          <cell r="F317">
            <v>167</v>
          </cell>
          <cell r="G317" t="str">
            <v>Romania</v>
          </cell>
        </row>
        <row r="318">
          <cell r="A318" t="str">
            <v>2002M09</v>
          </cell>
          <cell r="B318">
            <v>2</v>
          </cell>
          <cell r="C318">
            <v>15</v>
          </cell>
          <cell r="D318" t="str">
            <v>Australia</v>
          </cell>
          <cell r="E318">
            <v>1</v>
          </cell>
          <cell r="F318">
            <v>13</v>
          </cell>
          <cell r="G318" t="str">
            <v>Armenia</v>
          </cell>
        </row>
        <row r="319">
          <cell r="A319" t="str">
            <v>2002M09</v>
          </cell>
          <cell r="B319">
            <v>2</v>
          </cell>
          <cell r="C319">
            <v>71</v>
          </cell>
          <cell r="D319" t="str">
            <v>France</v>
          </cell>
          <cell r="E319">
            <v>24</v>
          </cell>
          <cell r="F319">
            <v>70</v>
          </cell>
          <cell r="G319" t="str">
            <v>Finland</v>
          </cell>
        </row>
        <row r="320">
          <cell r="A320" t="str">
            <v>2002M09</v>
          </cell>
          <cell r="B320">
            <v>2</v>
          </cell>
          <cell r="C320">
            <v>0</v>
          </cell>
          <cell r="D320" t="str">
            <v>Ebay</v>
          </cell>
          <cell r="E320">
            <v>144</v>
          </cell>
          <cell r="F320">
            <v>13</v>
          </cell>
          <cell r="G320" t="str">
            <v>Armenia</v>
          </cell>
        </row>
        <row r="321">
          <cell r="A321" t="str">
            <v>2002M09</v>
          </cell>
          <cell r="B321">
            <v>2</v>
          </cell>
          <cell r="C321">
            <v>2</v>
          </cell>
          <cell r="D321" t="str">
            <v>Canada</v>
          </cell>
          <cell r="E321">
            <v>3</v>
          </cell>
          <cell r="F321">
            <v>80</v>
          </cell>
          <cell r="G321" t="str">
            <v>Greece</v>
          </cell>
        </row>
        <row r="322">
          <cell r="A322" t="str">
            <v>2002M09</v>
          </cell>
          <cell r="B322">
            <v>0</v>
          </cell>
          <cell r="C322">
            <v>71</v>
          </cell>
          <cell r="D322" t="str">
            <v>France</v>
          </cell>
          <cell r="E322">
            <v>3</v>
          </cell>
          <cell r="F322">
            <v>8</v>
          </cell>
          <cell r="G322" t="str">
            <v>Andorra</v>
          </cell>
        </row>
        <row r="323">
          <cell r="A323" t="str">
            <v>2002M09</v>
          </cell>
          <cell r="B323">
            <v>0</v>
          </cell>
          <cell r="C323">
            <v>3</v>
          </cell>
          <cell r="D323" t="str">
            <v>Uk</v>
          </cell>
          <cell r="E323">
            <v>1</v>
          </cell>
          <cell r="F323">
            <v>156</v>
          </cell>
          <cell r="G323" t="str">
            <v>Pakistan</v>
          </cell>
        </row>
        <row r="324">
          <cell r="A324" t="str">
            <v>2002M09</v>
          </cell>
          <cell r="B324">
            <v>1</v>
          </cell>
          <cell r="C324">
            <v>101</v>
          </cell>
          <cell r="D324" t="str">
            <v>Italy</v>
          </cell>
          <cell r="E324">
            <v>1</v>
          </cell>
          <cell r="F324">
            <v>99</v>
          </cell>
          <cell r="G324" t="str">
            <v>Ireland</v>
          </cell>
        </row>
        <row r="325">
          <cell r="A325" t="str">
            <v>2002M09</v>
          </cell>
          <cell r="B325">
            <v>2</v>
          </cell>
          <cell r="C325">
            <v>0</v>
          </cell>
          <cell r="D325" t="str">
            <v>Ebay</v>
          </cell>
          <cell r="E325">
            <v>43336</v>
          </cell>
          <cell r="F325">
            <v>149</v>
          </cell>
          <cell r="G325" t="str">
            <v>New Zealand</v>
          </cell>
        </row>
        <row r="326">
          <cell r="A326" t="str">
            <v>2002M09</v>
          </cell>
          <cell r="B326">
            <v>1</v>
          </cell>
          <cell r="C326">
            <v>16</v>
          </cell>
          <cell r="D326" t="str">
            <v>Austria</v>
          </cell>
          <cell r="E326">
            <v>10</v>
          </cell>
          <cell r="F326">
            <v>146</v>
          </cell>
          <cell r="G326" t="str">
            <v>Netherlands</v>
          </cell>
        </row>
        <row r="327">
          <cell r="A327" t="str">
            <v>2002M09</v>
          </cell>
          <cell r="B327">
            <v>2</v>
          </cell>
          <cell r="C327">
            <v>3</v>
          </cell>
          <cell r="D327" t="str">
            <v>Uk</v>
          </cell>
          <cell r="E327">
            <v>1</v>
          </cell>
          <cell r="F327">
            <v>44</v>
          </cell>
          <cell r="G327" t="str">
            <v>Chile</v>
          </cell>
        </row>
        <row r="328">
          <cell r="A328" t="str">
            <v>2002M09</v>
          </cell>
          <cell r="B328">
            <v>0</v>
          </cell>
          <cell r="C328">
            <v>15</v>
          </cell>
          <cell r="D328" t="str">
            <v>Australia</v>
          </cell>
          <cell r="E328">
            <v>31</v>
          </cell>
          <cell r="F328">
            <v>92</v>
          </cell>
          <cell r="G328" t="str">
            <v>Hong Kong</v>
          </cell>
        </row>
        <row r="329">
          <cell r="A329" t="str">
            <v>2002M09</v>
          </cell>
          <cell r="B329">
            <v>1</v>
          </cell>
          <cell r="C329">
            <v>0</v>
          </cell>
          <cell r="D329" t="str">
            <v>Ebay</v>
          </cell>
          <cell r="E329">
            <v>185505</v>
          </cell>
          <cell r="F329">
            <v>2</v>
          </cell>
          <cell r="G329" t="str">
            <v>Canada</v>
          </cell>
        </row>
        <row r="330">
          <cell r="A330" t="str">
            <v>2002M09</v>
          </cell>
          <cell r="B330">
            <v>3</v>
          </cell>
          <cell r="C330">
            <v>77</v>
          </cell>
          <cell r="D330" t="str">
            <v>Germany</v>
          </cell>
          <cell r="E330">
            <v>4</v>
          </cell>
          <cell r="F330">
            <v>225</v>
          </cell>
          <cell r="G330" t="str">
            <v>APO/FPO</v>
          </cell>
        </row>
        <row r="331">
          <cell r="A331" t="str">
            <v>2002M09</v>
          </cell>
          <cell r="B331">
            <v>2</v>
          </cell>
          <cell r="C331">
            <v>23</v>
          </cell>
          <cell r="D331" t="str">
            <v xml:space="preserve"> Belgium (French)</v>
          </cell>
          <cell r="E331">
            <v>55860</v>
          </cell>
          <cell r="F331">
            <v>71</v>
          </cell>
          <cell r="G331" t="str">
            <v>France</v>
          </cell>
        </row>
        <row r="332">
          <cell r="A332" t="str">
            <v>2002M09</v>
          </cell>
          <cell r="B332">
            <v>0</v>
          </cell>
          <cell r="C332">
            <v>71</v>
          </cell>
          <cell r="D332" t="str">
            <v>France</v>
          </cell>
          <cell r="E332">
            <v>1</v>
          </cell>
          <cell r="F332">
            <v>99</v>
          </cell>
          <cell r="G332" t="str">
            <v>Ireland</v>
          </cell>
        </row>
        <row r="333">
          <cell r="A333" t="str">
            <v>2002M09</v>
          </cell>
          <cell r="B333">
            <v>3</v>
          </cell>
          <cell r="C333">
            <v>0</v>
          </cell>
          <cell r="D333" t="str">
            <v>Ebay</v>
          </cell>
          <cell r="E333">
            <v>5</v>
          </cell>
          <cell r="F333">
            <v>225</v>
          </cell>
          <cell r="G333" t="str">
            <v>APO/FPO</v>
          </cell>
        </row>
        <row r="334">
          <cell r="A334" t="str">
            <v>2002M09</v>
          </cell>
          <cell r="B334">
            <v>3</v>
          </cell>
          <cell r="C334">
            <v>77</v>
          </cell>
          <cell r="D334" t="str">
            <v>Germany</v>
          </cell>
          <cell r="E334">
            <v>479</v>
          </cell>
          <cell r="F334">
            <v>193</v>
          </cell>
          <cell r="G334" t="str">
            <v>Switzerland</v>
          </cell>
        </row>
        <row r="335">
          <cell r="A335" t="str">
            <v>2002M09</v>
          </cell>
          <cell r="B335">
            <v>1</v>
          </cell>
          <cell r="C335">
            <v>0</v>
          </cell>
          <cell r="D335" t="str">
            <v>Ebay</v>
          </cell>
          <cell r="E335">
            <v>48</v>
          </cell>
          <cell r="F335">
            <v>99</v>
          </cell>
          <cell r="G335" t="str">
            <v>Ireland</v>
          </cell>
        </row>
        <row r="336">
          <cell r="A336" t="str">
            <v>2002M09</v>
          </cell>
          <cell r="B336">
            <v>3</v>
          </cell>
          <cell r="C336">
            <v>23</v>
          </cell>
          <cell r="D336" t="str">
            <v xml:space="preserve"> Belgium (French)</v>
          </cell>
          <cell r="E336">
            <v>104</v>
          </cell>
          <cell r="F336">
            <v>71</v>
          </cell>
          <cell r="G336" t="str">
            <v>France</v>
          </cell>
        </row>
        <row r="337">
          <cell r="A337" t="str">
            <v>2002M09</v>
          </cell>
          <cell r="B337">
            <v>2</v>
          </cell>
          <cell r="C337">
            <v>196</v>
          </cell>
          <cell r="D337" t="str">
            <v>Taiwan</v>
          </cell>
          <cell r="E337">
            <v>190</v>
          </cell>
          <cell r="F337">
            <v>15</v>
          </cell>
          <cell r="G337" t="str">
            <v>Australia</v>
          </cell>
        </row>
        <row r="338">
          <cell r="A338" t="str">
            <v>2002M09</v>
          </cell>
          <cell r="B338">
            <v>1</v>
          </cell>
          <cell r="C338">
            <v>0</v>
          </cell>
          <cell r="D338" t="str">
            <v>Ebay</v>
          </cell>
          <cell r="E338">
            <v>54</v>
          </cell>
          <cell r="F338">
            <v>217</v>
          </cell>
          <cell r="G338" t="str">
            <v>Virgin Islands (U.S.)</v>
          </cell>
        </row>
        <row r="339">
          <cell r="A339" t="str">
            <v>2002M09</v>
          </cell>
          <cell r="B339">
            <v>2</v>
          </cell>
          <cell r="C339">
            <v>23</v>
          </cell>
          <cell r="D339" t="str">
            <v xml:space="preserve"> Belgium (French)</v>
          </cell>
          <cell r="E339">
            <v>9</v>
          </cell>
          <cell r="F339">
            <v>80</v>
          </cell>
          <cell r="G339" t="str">
            <v>Greece</v>
          </cell>
        </row>
        <row r="340">
          <cell r="A340" t="str">
            <v>2002M09</v>
          </cell>
          <cell r="B340">
            <v>1</v>
          </cell>
          <cell r="C340">
            <v>186</v>
          </cell>
          <cell r="D340" t="str">
            <v>Spain</v>
          </cell>
          <cell r="E340">
            <v>43</v>
          </cell>
          <cell r="F340">
            <v>71</v>
          </cell>
          <cell r="G340" t="str">
            <v>France</v>
          </cell>
        </row>
        <row r="341">
          <cell r="A341" t="str">
            <v>2002M09</v>
          </cell>
          <cell r="B341">
            <v>2</v>
          </cell>
          <cell r="C341">
            <v>3</v>
          </cell>
          <cell r="D341" t="str">
            <v>Uk</v>
          </cell>
          <cell r="E341">
            <v>7936</v>
          </cell>
          <cell r="F341">
            <v>100</v>
          </cell>
          <cell r="G341" t="str">
            <v>Israel</v>
          </cell>
        </row>
        <row r="342">
          <cell r="A342" t="str">
            <v>2002M09</v>
          </cell>
          <cell r="B342">
            <v>2</v>
          </cell>
          <cell r="C342">
            <v>0</v>
          </cell>
          <cell r="D342" t="str">
            <v>Ebay</v>
          </cell>
          <cell r="E342">
            <v>112</v>
          </cell>
          <cell r="F342">
            <v>158</v>
          </cell>
          <cell r="G342" t="str">
            <v>Panama</v>
          </cell>
        </row>
        <row r="343">
          <cell r="A343" t="str">
            <v>2002M09</v>
          </cell>
          <cell r="B343">
            <v>2</v>
          </cell>
          <cell r="C343">
            <v>77</v>
          </cell>
          <cell r="D343" t="str">
            <v>Germany</v>
          </cell>
          <cell r="E343">
            <v>43</v>
          </cell>
          <cell r="F343">
            <v>62</v>
          </cell>
          <cell r="G343" t="str">
            <v>Egypt</v>
          </cell>
        </row>
        <row r="344">
          <cell r="A344" t="str">
            <v>2002M09</v>
          </cell>
          <cell r="B344">
            <v>2</v>
          </cell>
          <cell r="C344">
            <v>15</v>
          </cell>
          <cell r="D344" t="str">
            <v>Australia</v>
          </cell>
          <cell r="E344">
            <v>11</v>
          </cell>
          <cell r="F344">
            <v>80</v>
          </cell>
          <cell r="G344" t="str">
            <v>Greece</v>
          </cell>
        </row>
        <row r="345">
          <cell r="A345" t="str">
            <v>2002M09</v>
          </cell>
          <cell r="B345">
            <v>2</v>
          </cell>
          <cell r="C345">
            <v>101</v>
          </cell>
          <cell r="D345" t="str">
            <v>Italy</v>
          </cell>
          <cell r="E345">
            <v>35</v>
          </cell>
          <cell r="F345">
            <v>12</v>
          </cell>
          <cell r="G345" t="str">
            <v>Argentina</v>
          </cell>
        </row>
        <row r="346">
          <cell r="A346" t="str">
            <v>2002M09</v>
          </cell>
          <cell r="B346">
            <v>2</v>
          </cell>
          <cell r="C346">
            <v>15</v>
          </cell>
          <cell r="D346" t="str">
            <v>Australia</v>
          </cell>
          <cell r="E346">
            <v>2</v>
          </cell>
          <cell r="F346">
            <v>192</v>
          </cell>
          <cell r="G346" t="str">
            <v>Sweden</v>
          </cell>
        </row>
        <row r="347">
          <cell r="A347" t="str">
            <v>2002M09</v>
          </cell>
          <cell r="B347">
            <v>2</v>
          </cell>
          <cell r="C347">
            <v>101</v>
          </cell>
          <cell r="D347" t="str">
            <v>Italy</v>
          </cell>
          <cell r="E347">
            <v>322</v>
          </cell>
          <cell r="F347">
            <v>1</v>
          </cell>
          <cell r="G347" t="str">
            <v>United States</v>
          </cell>
        </row>
        <row r="348">
          <cell r="A348" t="str">
            <v>2002M09</v>
          </cell>
          <cell r="B348">
            <v>0</v>
          </cell>
          <cell r="C348">
            <v>196</v>
          </cell>
          <cell r="D348" t="str">
            <v>Taiwan</v>
          </cell>
          <cell r="E348">
            <v>19</v>
          </cell>
          <cell r="F348">
            <v>111</v>
          </cell>
          <cell r="G348" t="str">
            <v>Korea, South</v>
          </cell>
        </row>
        <row r="349">
          <cell r="A349" t="str">
            <v>2002M09</v>
          </cell>
          <cell r="B349">
            <v>1</v>
          </cell>
          <cell r="C349">
            <v>77</v>
          </cell>
          <cell r="D349" t="str">
            <v>Germany</v>
          </cell>
          <cell r="E349">
            <v>8585</v>
          </cell>
          <cell r="F349">
            <v>193</v>
          </cell>
          <cell r="G349" t="str">
            <v>Switzerland</v>
          </cell>
        </row>
        <row r="350">
          <cell r="A350" t="str">
            <v>2002M09</v>
          </cell>
          <cell r="B350">
            <v>1</v>
          </cell>
          <cell r="C350">
            <v>0</v>
          </cell>
          <cell r="D350" t="str">
            <v>Ebay</v>
          </cell>
          <cell r="E350">
            <v>1</v>
          </cell>
          <cell r="F350">
            <v>51</v>
          </cell>
          <cell r="G350" t="str">
            <v>Costa Rica</v>
          </cell>
        </row>
        <row r="351">
          <cell r="A351" t="str">
            <v>2002M09</v>
          </cell>
          <cell r="B351">
            <v>1</v>
          </cell>
          <cell r="C351">
            <v>186</v>
          </cell>
          <cell r="D351" t="str">
            <v>Spain</v>
          </cell>
          <cell r="E351">
            <v>2</v>
          </cell>
          <cell r="F351">
            <v>215</v>
          </cell>
          <cell r="G351" t="str">
            <v>Venezuela</v>
          </cell>
        </row>
        <row r="352">
          <cell r="A352" t="str">
            <v>2002M09</v>
          </cell>
          <cell r="B352">
            <v>1</v>
          </cell>
          <cell r="C352">
            <v>2</v>
          </cell>
          <cell r="D352" t="str">
            <v>Canada</v>
          </cell>
          <cell r="E352">
            <v>7</v>
          </cell>
          <cell r="F352">
            <v>168</v>
          </cell>
          <cell r="G352" t="str">
            <v>Russian Federation</v>
          </cell>
        </row>
        <row r="353">
          <cell r="A353" t="str">
            <v>2002M09</v>
          </cell>
          <cell r="B353">
            <v>3</v>
          </cell>
          <cell r="C353">
            <v>100</v>
          </cell>
          <cell r="D353" t="str">
            <v>Ebaymotors</v>
          </cell>
          <cell r="E353">
            <v>2</v>
          </cell>
          <cell r="F353">
            <v>71</v>
          </cell>
          <cell r="G353" t="str">
            <v>France</v>
          </cell>
        </row>
        <row r="354">
          <cell r="A354" t="str">
            <v>2002M09</v>
          </cell>
          <cell r="B354">
            <v>0</v>
          </cell>
          <cell r="C354">
            <v>3</v>
          </cell>
          <cell r="D354" t="str">
            <v>Uk</v>
          </cell>
          <cell r="E354">
            <v>5</v>
          </cell>
          <cell r="F354">
            <v>5</v>
          </cell>
          <cell r="G354" t="str">
            <v>Albania</v>
          </cell>
        </row>
        <row r="355">
          <cell r="A355" t="str">
            <v>2002M09</v>
          </cell>
          <cell r="B355">
            <v>1</v>
          </cell>
          <cell r="C355">
            <v>16</v>
          </cell>
          <cell r="D355" t="str">
            <v>Austria</v>
          </cell>
          <cell r="E355">
            <v>3</v>
          </cell>
          <cell r="F355">
            <v>193</v>
          </cell>
          <cell r="G355" t="str">
            <v>Switzerland</v>
          </cell>
        </row>
        <row r="356">
          <cell r="A356" t="str">
            <v>2002M09</v>
          </cell>
          <cell r="B356">
            <v>2</v>
          </cell>
          <cell r="C356">
            <v>196</v>
          </cell>
          <cell r="D356" t="str">
            <v>Taiwan</v>
          </cell>
          <cell r="E356">
            <v>18</v>
          </cell>
          <cell r="F356">
            <v>111</v>
          </cell>
          <cell r="G356" t="str">
            <v>Korea, South</v>
          </cell>
        </row>
        <row r="357">
          <cell r="A357" t="str">
            <v>2002M09</v>
          </cell>
          <cell r="B357">
            <v>0</v>
          </cell>
          <cell r="C357">
            <v>186</v>
          </cell>
          <cell r="D357" t="str">
            <v>Spain</v>
          </cell>
          <cell r="E357">
            <v>41</v>
          </cell>
          <cell r="F357">
            <v>164</v>
          </cell>
          <cell r="G357" t="str">
            <v>Portugal</v>
          </cell>
        </row>
        <row r="358">
          <cell r="A358" t="str">
            <v>2002M09</v>
          </cell>
          <cell r="B358">
            <v>0</v>
          </cell>
          <cell r="C358">
            <v>71</v>
          </cell>
          <cell r="D358" t="str">
            <v>France</v>
          </cell>
          <cell r="E358">
            <v>1</v>
          </cell>
          <cell r="F358">
            <v>225</v>
          </cell>
          <cell r="G358" t="str">
            <v>APO/FPO</v>
          </cell>
        </row>
        <row r="359">
          <cell r="A359" t="str">
            <v>2002M09</v>
          </cell>
          <cell r="B359">
            <v>3</v>
          </cell>
          <cell r="C359">
            <v>3</v>
          </cell>
          <cell r="D359" t="str">
            <v>Uk</v>
          </cell>
          <cell r="E359">
            <v>14</v>
          </cell>
          <cell r="F359">
            <v>71</v>
          </cell>
          <cell r="G359" t="str">
            <v>France</v>
          </cell>
        </row>
        <row r="360">
          <cell r="A360" t="str">
            <v>2002M09</v>
          </cell>
          <cell r="B360">
            <v>0</v>
          </cell>
          <cell r="C360">
            <v>0</v>
          </cell>
          <cell r="D360" t="str">
            <v>Ebay</v>
          </cell>
          <cell r="E360">
            <v>39</v>
          </cell>
          <cell r="F360">
            <v>185</v>
          </cell>
          <cell r="G360" t="str">
            <v>South Africa</v>
          </cell>
        </row>
        <row r="361">
          <cell r="A361" t="str">
            <v>2002M09</v>
          </cell>
          <cell r="B361">
            <v>0</v>
          </cell>
          <cell r="C361">
            <v>71</v>
          </cell>
          <cell r="D361" t="str">
            <v>France</v>
          </cell>
          <cell r="E361">
            <v>1</v>
          </cell>
          <cell r="F361">
            <v>148</v>
          </cell>
          <cell r="G361" t="str">
            <v>New Caledonia</v>
          </cell>
        </row>
        <row r="362">
          <cell r="A362" t="str">
            <v>2002M09</v>
          </cell>
          <cell r="B362">
            <v>3</v>
          </cell>
          <cell r="C362">
            <v>123</v>
          </cell>
          <cell r="D362" t="str">
            <v xml:space="preserve"> Belgium (Dutch)</v>
          </cell>
          <cell r="E362">
            <v>6</v>
          </cell>
          <cell r="F362">
            <v>77</v>
          </cell>
          <cell r="G362" t="str">
            <v>Germany</v>
          </cell>
        </row>
        <row r="363">
          <cell r="A363" t="str">
            <v>2002M09</v>
          </cell>
          <cell r="B363">
            <v>3</v>
          </cell>
          <cell r="C363">
            <v>146</v>
          </cell>
          <cell r="D363" t="str">
            <v>Netherlands</v>
          </cell>
          <cell r="E363">
            <v>4</v>
          </cell>
          <cell r="F363">
            <v>1</v>
          </cell>
          <cell r="G363" t="str">
            <v>United States</v>
          </cell>
        </row>
        <row r="364">
          <cell r="A364" t="str">
            <v>2002M09</v>
          </cell>
          <cell r="B364">
            <v>2</v>
          </cell>
          <cell r="C364">
            <v>15</v>
          </cell>
          <cell r="D364" t="str">
            <v>Australia</v>
          </cell>
          <cell r="E364">
            <v>7</v>
          </cell>
          <cell r="F364">
            <v>79</v>
          </cell>
          <cell r="G364" t="str">
            <v>Gibraltar</v>
          </cell>
        </row>
        <row r="365">
          <cell r="A365" t="str">
            <v>2002M09</v>
          </cell>
          <cell r="B365">
            <v>0</v>
          </cell>
          <cell r="C365">
            <v>100</v>
          </cell>
          <cell r="D365" t="str">
            <v>Ebaymotors</v>
          </cell>
          <cell r="E365">
            <v>16</v>
          </cell>
          <cell r="F365">
            <v>127</v>
          </cell>
          <cell r="G365" t="str">
            <v>Malaysia</v>
          </cell>
        </row>
        <row r="366">
          <cell r="A366" t="str">
            <v>2002M09</v>
          </cell>
          <cell r="B366">
            <v>2</v>
          </cell>
          <cell r="C366">
            <v>146</v>
          </cell>
          <cell r="D366" t="str">
            <v>Netherlands</v>
          </cell>
          <cell r="E366">
            <v>3</v>
          </cell>
          <cell r="F366">
            <v>180</v>
          </cell>
          <cell r="G366" t="str">
            <v>Singapore</v>
          </cell>
        </row>
        <row r="367">
          <cell r="A367" t="str">
            <v>2002M09</v>
          </cell>
          <cell r="B367">
            <v>0</v>
          </cell>
          <cell r="C367">
            <v>0</v>
          </cell>
          <cell r="D367" t="str">
            <v>Ebay</v>
          </cell>
          <cell r="E367">
            <v>1652</v>
          </cell>
          <cell r="F367">
            <v>3</v>
          </cell>
          <cell r="G367" t="str">
            <v>United Kingdom</v>
          </cell>
        </row>
        <row r="368">
          <cell r="A368" t="str">
            <v>2002M09</v>
          </cell>
          <cell r="B368">
            <v>2</v>
          </cell>
          <cell r="C368">
            <v>77</v>
          </cell>
          <cell r="D368" t="str">
            <v>Germany</v>
          </cell>
          <cell r="E368">
            <v>12</v>
          </cell>
          <cell r="F368">
            <v>176</v>
          </cell>
          <cell r="G368" t="str">
            <v>Saudi Arabia</v>
          </cell>
        </row>
        <row r="369">
          <cell r="A369" t="str">
            <v>2002M09</v>
          </cell>
          <cell r="B369">
            <v>0</v>
          </cell>
          <cell r="C369">
            <v>77</v>
          </cell>
          <cell r="D369" t="str">
            <v>Germany</v>
          </cell>
          <cell r="E369">
            <v>1</v>
          </cell>
          <cell r="F369">
            <v>149</v>
          </cell>
          <cell r="G369" t="str">
            <v>New Zealand</v>
          </cell>
        </row>
        <row r="370">
          <cell r="A370" t="str">
            <v>2002M09</v>
          </cell>
          <cell r="B370">
            <v>2</v>
          </cell>
          <cell r="C370">
            <v>0</v>
          </cell>
          <cell r="D370" t="str">
            <v>Ebay</v>
          </cell>
          <cell r="E370">
            <v>1084</v>
          </cell>
          <cell r="F370">
            <v>130</v>
          </cell>
          <cell r="G370" t="str">
            <v>Malta</v>
          </cell>
        </row>
        <row r="371">
          <cell r="A371" t="str">
            <v>2002M09</v>
          </cell>
          <cell r="B371">
            <v>0</v>
          </cell>
          <cell r="C371">
            <v>3</v>
          </cell>
          <cell r="D371" t="str">
            <v>Uk</v>
          </cell>
          <cell r="E371">
            <v>5</v>
          </cell>
          <cell r="F371">
            <v>224</v>
          </cell>
          <cell r="G371" t="str">
            <v>Zimbabwe</v>
          </cell>
        </row>
        <row r="372">
          <cell r="A372" t="str">
            <v>2002M09</v>
          </cell>
          <cell r="B372">
            <v>1</v>
          </cell>
          <cell r="C372">
            <v>15</v>
          </cell>
          <cell r="D372" t="str">
            <v>Australia</v>
          </cell>
          <cell r="E372">
            <v>19</v>
          </cell>
          <cell r="F372">
            <v>2</v>
          </cell>
          <cell r="G372" t="str">
            <v>Canada</v>
          </cell>
        </row>
        <row r="373">
          <cell r="A373" t="str">
            <v>2002M09</v>
          </cell>
          <cell r="B373">
            <v>2</v>
          </cell>
          <cell r="C373">
            <v>100</v>
          </cell>
          <cell r="D373" t="str">
            <v>Ebaymotors</v>
          </cell>
          <cell r="E373">
            <v>7</v>
          </cell>
          <cell r="F373">
            <v>96</v>
          </cell>
          <cell r="G373" t="str">
            <v>Indonesia</v>
          </cell>
        </row>
        <row r="374">
          <cell r="A374" t="str">
            <v>2002M09</v>
          </cell>
          <cell r="B374">
            <v>2</v>
          </cell>
          <cell r="C374">
            <v>77</v>
          </cell>
          <cell r="D374" t="str">
            <v>Germany</v>
          </cell>
          <cell r="E374">
            <v>1</v>
          </cell>
          <cell r="F374">
            <v>150</v>
          </cell>
          <cell r="G374" t="str">
            <v>Nicaragua</v>
          </cell>
        </row>
        <row r="375">
          <cell r="A375" t="str">
            <v>2002M09</v>
          </cell>
          <cell r="B375">
            <v>2</v>
          </cell>
          <cell r="C375">
            <v>16</v>
          </cell>
          <cell r="D375" t="str">
            <v>Austria</v>
          </cell>
          <cell r="E375">
            <v>7</v>
          </cell>
          <cell r="F375">
            <v>186</v>
          </cell>
          <cell r="G375" t="str">
            <v>Spain</v>
          </cell>
        </row>
        <row r="376">
          <cell r="A376" t="str">
            <v>2002M09</v>
          </cell>
          <cell r="B376">
            <v>1</v>
          </cell>
          <cell r="C376">
            <v>71</v>
          </cell>
          <cell r="D376" t="str">
            <v>France</v>
          </cell>
          <cell r="E376">
            <v>46892</v>
          </cell>
          <cell r="F376">
            <v>71</v>
          </cell>
          <cell r="G376" t="str">
            <v>France</v>
          </cell>
        </row>
        <row r="377">
          <cell r="A377" t="str">
            <v>2002M09</v>
          </cell>
          <cell r="B377">
            <v>2</v>
          </cell>
          <cell r="C377">
            <v>15</v>
          </cell>
          <cell r="D377" t="str">
            <v>Australia</v>
          </cell>
          <cell r="E377">
            <v>20</v>
          </cell>
          <cell r="F377">
            <v>225</v>
          </cell>
          <cell r="G377" t="str">
            <v>APO/FPO</v>
          </cell>
        </row>
        <row r="378">
          <cell r="A378" t="str">
            <v>2002M09</v>
          </cell>
          <cell r="B378">
            <v>2</v>
          </cell>
          <cell r="C378">
            <v>100</v>
          </cell>
          <cell r="D378" t="str">
            <v>Ebaymotors</v>
          </cell>
          <cell r="E378">
            <v>16</v>
          </cell>
          <cell r="F378">
            <v>32</v>
          </cell>
          <cell r="G378" t="str">
            <v>British Virgin Islands</v>
          </cell>
        </row>
        <row r="379">
          <cell r="A379" t="str">
            <v>2002M09</v>
          </cell>
          <cell r="B379">
            <v>3</v>
          </cell>
          <cell r="C379">
            <v>71</v>
          </cell>
          <cell r="D379" t="str">
            <v>France</v>
          </cell>
          <cell r="E379">
            <v>4</v>
          </cell>
          <cell r="F379">
            <v>101</v>
          </cell>
          <cell r="G379" t="str">
            <v>Italy</v>
          </cell>
        </row>
        <row r="380">
          <cell r="A380" t="str">
            <v>2002M09</v>
          </cell>
          <cell r="B380">
            <v>0</v>
          </cell>
          <cell r="C380">
            <v>100</v>
          </cell>
          <cell r="D380" t="str">
            <v>Ebaymotors</v>
          </cell>
          <cell r="E380">
            <v>2</v>
          </cell>
          <cell r="F380">
            <v>94</v>
          </cell>
          <cell r="G380" t="str">
            <v>Iceland</v>
          </cell>
        </row>
        <row r="381">
          <cell r="A381" t="str">
            <v>2002M09</v>
          </cell>
          <cell r="B381">
            <v>2</v>
          </cell>
          <cell r="C381">
            <v>3</v>
          </cell>
          <cell r="D381" t="str">
            <v>Uk</v>
          </cell>
          <cell r="E381">
            <v>2575</v>
          </cell>
          <cell r="F381">
            <v>146</v>
          </cell>
          <cell r="G381" t="str">
            <v>Netherlands</v>
          </cell>
        </row>
        <row r="382">
          <cell r="A382" t="str">
            <v>2002M09</v>
          </cell>
          <cell r="B382">
            <v>2</v>
          </cell>
          <cell r="C382">
            <v>196</v>
          </cell>
          <cell r="D382" t="str">
            <v>Taiwan</v>
          </cell>
          <cell r="E382">
            <v>70</v>
          </cell>
          <cell r="F382">
            <v>149</v>
          </cell>
          <cell r="G382" t="str">
            <v>New Zealand</v>
          </cell>
        </row>
        <row r="383">
          <cell r="A383" t="str">
            <v>2002M09</v>
          </cell>
          <cell r="B383">
            <v>3</v>
          </cell>
          <cell r="C383">
            <v>15</v>
          </cell>
          <cell r="D383" t="str">
            <v>Australia</v>
          </cell>
          <cell r="E383">
            <v>4</v>
          </cell>
          <cell r="F383">
            <v>127</v>
          </cell>
          <cell r="G383" t="str">
            <v>Malaysia</v>
          </cell>
        </row>
        <row r="384">
          <cell r="A384" t="str">
            <v>2002M09</v>
          </cell>
          <cell r="B384">
            <v>2</v>
          </cell>
          <cell r="C384">
            <v>3</v>
          </cell>
          <cell r="D384" t="str">
            <v>Uk</v>
          </cell>
          <cell r="E384">
            <v>94</v>
          </cell>
          <cell r="F384">
            <v>70</v>
          </cell>
          <cell r="G384" t="str">
            <v>Finland</v>
          </cell>
        </row>
        <row r="385">
          <cell r="A385" t="str">
            <v>2002M09</v>
          </cell>
          <cell r="B385">
            <v>1</v>
          </cell>
          <cell r="C385">
            <v>3</v>
          </cell>
          <cell r="D385" t="str">
            <v>Uk</v>
          </cell>
          <cell r="E385">
            <v>3</v>
          </cell>
          <cell r="F385">
            <v>5</v>
          </cell>
          <cell r="G385" t="str">
            <v>Albania</v>
          </cell>
        </row>
        <row r="386">
          <cell r="A386" t="str">
            <v>2002M09</v>
          </cell>
          <cell r="B386">
            <v>2</v>
          </cell>
          <cell r="C386">
            <v>3</v>
          </cell>
          <cell r="D386" t="str">
            <v>Uk</v>
          </cell>
          <cell r="E386">
            <v>14</v>
          </cell>
          <cell r="F386">
            <v>222</v>
          </cell>
          <cell r="G386" t="str">
            <v>Yugoslavia</v>
          </cell>
        </row>
        <row r="387">
          <cell r="A387" t="str">
            <v>2002M09</v>
          </cell>
          <cell r="B387">
            <v>0</v>
          </cell>
          <cell r="C387">
            <v>0</v>
          </cell>
          <cell r="D387" t="str">
            <v>Ebay</v>
          </cell>
          <cell r="E387">
            <v>130</v>
          </cell>
          <cell r="F387">
            <v>23</v>
          </cell>
          <cell r="G387" t="str">
            <v>Belgium</v>
          </cell>
        </row>
        <row r="388">
          <cell r="A388" t="str">
            <v>2002M09</v>
          </cell>
          <cell r="B388">
            <v>0</v>
          </cell>
          <cell r="C388">
            <v>0</v>
          </cell>
          <cell r="D388" t="str">
            <v>Ebay</v>
          </cell>
          <cell r="E388">
            <v>297</v>
          </cell>
          <cell r="F388">
            <v>196</v>
          </cell>
          <cell r="G388" t="str">
            <v>Taiwan</v>
          </cell>
        </row>
        <row r="389">
          <cell r="A389" t="str">
            <v>2002M09</v>
          </cell>
          <cell r="B389">
            <v>2</v>
          </cell>
          <cell r="C389">
            <v>77</v>
          </cell>
          <cell r="D389" t="str">
            <v>Germany</v>
          </cell>
          <cell r="E389">
            <v>156</v>
          </cell>
          <cell r="F389">
            <v>12</v>
          </cell>
          <cell r="G389" t="str">
            <v>Argentina</v>
          </cell>
        </row>
        <row r="390">
          <cell r="A390" t="str">
            <v>2002M09</v>
          </cell>
          <cell r="B390">
            <v>2</v>
          </cell>
          <cell r="C390">
            <v>15</v>
          </cell>
          <cell r="D390" t="str">
            <v>Australia</v>
          </cell>
          <cell r="E390">
            <v>5</v>
          </cell>
          <cell r="F390">
            <v>96</v>
          </cell>
          <cell r="G390" t="str">
            <v>Indonesia</v>
          </cell>
        </row>
        <row r="391">
          <cell r="A391" t="str">
            <v>2002M09</v>
          </cell>
          <cell r="B391">
            <v>1</v>
          </cell>
          <cell r="C391">
            <v>100</v>
          </cell>
          <cell r="D391" t="str">
            <v>Ebaymotors</v>
          </cell>
          <cell r="E391">
            <v>1</v>
          </cell>
          <cell r="F391">
            <v>23</v>
          </cell>
          <cell r="G391" t="str">
            <v>Belgium</v>
          </cell>
        </row>
        <row r="392">
          <cell r="A392" t="str">
            <v>2002M09</v>
          </cell>
          <cell r="B392">
            <v>2</v>
          </cell>
          <cell r="C392">
            <v>186</v>
          </cell>
          <cell r="D392" t="str">
            <v>Spain</v>
          </cell>
          <cell r="E392">
            <v>70</v>
          </cell>
          <cell r="F392">
            <v>16</v>
          </cell>
          <cell r="G392" t="str">
            <v>Austria</v>
          </cell>
        </row>
        <row r="393">
          <cell r="A393" t="str">
            <v>2002M09</v>
          </cell>
          <cell r="B393">
            <v>1</v>
          </cell>
          <cell r="C393">
            <v>15</v>
          </cell>
          <cell r="D393" t="str">
            <v>Australia</v>
          </cell>
          <cell r="E393">
            <v>1</v>
          </cell>
          <cell r="F393">
            <v>121</v>
          </cell>
          <cell r="G393" t="str">
            <v>Lithuania</v>
          </cell>
        </row>
        <row r="394">
          <cell r="A394" t="str">
            <v>2002M09</v>
          </cell>
          <cell r="B394">
            <v>1</v>
          </cell>
          <cell r="C394">
            <v>15</v>
          </cell>
          <cell r="D394" t="str">
            <v>Australia</v>
          </cell>
          <cell r="E394">
            <v>3</v>
          </cell>
          <cell r="F394">
            <v>101</v>
          </cell>
          <cell r="G394" t="str">
            <v>Italy</v>
          </cell>
        </row>
        <row r="395">
          <cell r="A395" t="str">
            <v>2002M09</v>
          </cell>
          <cell r="B395">
            <v>2</v>
          </cell>
          <cell r="C395">
            <v>77</v>
          </cell>
          <cell r="D395" t="str">
            <v>Germany</v>
          </cell>
          <cell r="E395">
            <v>2</v>
          </cell>
          <cell r="F395">
            <v>124</v>
          </cell>
          <cell r="G395" t="str">
            <v>Macedonia</v>
          </cell>
        </row>
        <row r="396">
          <cell r="A396" t="str">
            <v>2002M09</v>
          </cell>
          <cell r="B396">
            <v>2</v>
          </cell>
          <cell r="C396">
            <v>3</v>
          </cell>
          <cell r="D396" t="str">
            <v>Uk</v>
          </cell>
          <cell r="E396">
            <v>6</v>
          </cell>
          <cell r="F396">
            <v>6</v>
          </cell>
          <cell r="G396" t="str">
            <v>Algeria</v>
          </cell>
        </row>
        <row r="397">
          <cell r="A397" t="str">
            <v>2002M09</v>
          </cell>
          <cell r="B397">
            <v>1</v>
          </cell>
          <cell r="C397">
            <v>3</v>
          </cell>
          <cell r="D397" t="str">
            <v>Uk</v>
          </cell>
          <cell r="E397">
            <v>675</v>
          </cell>
          <cell r="F397">
            <v>180</v>
          </cell>
          <cell r="G397" t="str">
            <v>Singapore</v>
          </cell>
        </row>
        <row r="398">
          <cell r="A398" t="str">
            <v>2002M09</v>
          </cell>
          <cell r="B398">
            <v>2</v>
          </cell>
          <cell r="C398">
            <v>3</v>
          </cell>
          <cell r="D398" t="str">
            <v>Uk</v>
          </cell>
          <cell r="E398">
            <v>9</v>
          </cell>
          <cell r="F398">
            <v>204</v>
          </cell>
          <cell r="G398" t="str">
            <v>Turkey</v>
          </cell>
        </row>
        <row r="399">
          <cell r="A399" t="str">
            <v>2002M09</v>
          </cell>
          <cell r="B399">
            <v>2</v>
          </cell>
          <cell r="C399">
            <v>77</v>
          </cell>
          <cell r="D399" t="str">
            <v>Germany</v>
          </cell>
          <cell r="E399">
            <v>30</v>
          </cell>
          <cell r="F399">
            <v>143</v>
          </cell>
          <cell r="G399" t="str">
            <v>Namibia</v>
          </cell>
        </row>
        <row r="400">
          <cell r="A400" t="str">
            <v>2002M09</v>
          </cell>
          <cell r="B400">
            <v>1</v>
          </cell>
          <cell r="C400">
            <v>0</v>
          </cell>
          <cell r="D400" t="str">
            <v>Ebay</v>
          </cell>
          <cell r="E400">
            <v>1438</v>
          </cell>
          <cell r="F400">
            <v>165</v>
          </cell>
          <cell r="G400" t="str">
            <v>Puerto Rico</v>
          </cell>
        </row>
        <row r="401">
          <cell r="A401" t="str">
            <v>2002M09</v>
          </cell>
          <cell r="B401">
            <v>2</v>
          </cell>
          <cell r="C401">
            <v>77</v>
          </cell>
          <cell r="D401" t="str">
            <v>Germany</v>
          </cell>
          <cell r="E401">
            <v>629</v>
          </cell>
          <cell r="F401">
            <v>8</v>
          </cell>
          <cell r="G401" t="str">
            <v>Andorra</v>
          </cell>
        </row>
        <row r="402">
          <cell r="A402" t="str">
            <v>2002M09</v>
          </cell>
          <cell r="B402">
            <v>2</v>
          </cell>
          <cell r="C402">
            <v>101</v>
          </cell>
          <cell r="D402" t="str">
            <v>Italy</v>
          </cell>
          <cell r="E402">
            <v>1</v>
          </cell>
          <cell r="F402">
            <v>130</v>
          </cell>
          <cell r="G402" t="str">
            <v>Malta</v>
          </cell>
        </row>
        <row r="403">
          <cell r="A403" t="str">
            <v>2002M09</v>
          </cell>
          <cell r="B403">
            <v>2</v>
          </cell>
          <cell r="C403">
            <v>3</v>
          </cell>
          <cell r="D403" t="str">
            <v>Uk</v>
          </cell>
          <cell r="E403">
            <v>481</v>
          </cell>
          <cell r="F403">
            <v>104</v>
          </cell>
          <cell r="G403" t="str">
            <v>Japan</v>
          </cell>
        </row>
        <row r="404">
          <cell r="A404" t="str">
            <v>2002M09</v>
          </cell>
          <cell r="B404">
            <v>0</v>
          </cell>
          <cell r="C404">
            <v>101</v>
          </cell>
          <cell r="D404" t="str">
            <v>Italy</v>
          </cell>
          <cell r="E404">
            <v>28</v>
          </cell>
          <cell r="F404">
            <v>146</v>
          </cell>
          <cell r="G404" t="str">
            <v>Netherlands</v>
          </cell>
        </row>
        <row r="405">
          <cell r="A405" t="str">
            <v>2002M09</v>
          </cell>
          <cell r="B405">
            <v>2</v>
          </cell>
          <cell r="C405">
            <v>101</v>
          </cell>
          <cell r="D405" t="str">
            <v>Italy</v>
          </cell>
          <cell r="E405">
            <v>1160</v>
          </cell>
          <cell r="F405">
            <v>77</v>
          </cell>
          <cell r="G405" t="str">
            <v>Germany</v>
          </cell>
        </row>
        <row r="406">
          <cell r="A406" t="str">
            <v>2002M09</v>
          </cell>
          <cell r="B406">
            <v>3</v>
          </cell>
          <cell r="C406">
            <v>71</v>
          </cell>
          <cell r="D406" t="str">
            <v>France</v>
          </cell>
          <cell r="E406">
            <v>2</v>
          </cell>
          <cell r="F406">
            <v>164</v>
          </cell>
          <cell r="G406" t="str">
            <v>Portugal</v>
          </cell>
        </row>
        <row r="407">
          <cell r="A407" t="str">
            <v>2002M09</v>
          </cell>
          <cell r="B407">
            <v>0</v>
          </cell>
          <cell r="C407">
            <v>101</v>
          </cell>
          <cell r="D407" t="str">
            <v>Italy</v>
          </cell>
          <cell r="E407">
            <v>10</v>
          </cell>
          <cell r="F407">
            <v>3</v>
          </cell>
          <cell r="G407" t="str">
            <v>United Kingdom</v>
          </cell>
        </row>
        <row r="408">
          <cell r="A408" t="str">
            <v>2002M09</v>
          </cell>
          <cell r="B408">
            <v>0</v>
          </cell>
          <cell r="C408">
            <v>3</v>
          </cell>
          <cell r="D408" t="str">
            <v>Uk</v>
          </cell>
          <cell r="E408">
            <v>1</v>
          </cell>
          <cell r="F408">
            <v>111</v>
          </cell>
          <cell r="G408" t="str">
            <v>Korea, South</v>
          </cell>
        </row>
        <row r="409">
          <cell r="A409" t="str">
            <v>2002M09</v>
          </cell>
          <cell r="B409">
            <v>0</v>
          </cell>
          <cell r="C409">
            <v>77</v>
          </cell>
          <cell r="D409" t="str">
            <v>Germany</v>
          </cell>
          <cell r="E409">
            <v>428</v>
          </cell>
          <cell r="F409">
            <v>23</v>
          </cell>
          <cell r="G409" t="str">
            <v>Belgium</v>
          </cell>
        </row>
        <row r="410">
          <cell r="A410" t="str">
            <v>2002M09</v>
          </cell>
          <cell r="B410">
            <v>0</v>
          </cell>
          <cell r="C410">
            <v>0</v>
          </cell>
          <cell r="D410" t="str">
            <v>Ebay</v>
          </cell>
          <cell r="E410">
            <v>191</v>
          </cell>
          <cell r="F410">
            <v>71</v>
          </cell>
          <cell r="G410" t="str">
            <v>France</v>
          </cell>
        </row>
        <row r="411">
          <cell r="A411" t="str">
            <v>2002M09</v>
          </cell>
          <cell r="B411">
            <v>0</v>
          </cell>
          <cell r="C411">
            <v>77</v>
          </cell>
          <cell r="D411" t="str">
            <v>Germany</v>
          </cell>
          <cell r="E411">
            <v>81</v>
          </cell>
          <cell r="F411">
            <v>99</v>
          </cell>
          <cell r="G411" t="str">
            <v>Ireland</v>
          </cell>
        </row>
        <row r="412">
          <cell r="A412" t="str">
            <v>2002M09</v>
          </cell>
          <cell r="B412">
            <v>2</v>
          </cell>
          <cell r="C412">
            <v>3</v>
          </cell>
          <cell r="D412" t="str">
            <v>Uk</v>
          </cell>
          <cell r="E412">
            <v>208</v>
          </cell>
          <cell r="F412">
            <v>130</v>
          </cell>
          <cell r="G412" t="str">
            <v>Malta</v>
          </cell>
        </row>
        <row r="413">
          <cell r="A413" t="str">
            <v>2002M09</v>
          </cell>
          <cell r="B413">
            <v>3</v>
          </cell>
          <cell r="C413">
            <v>15</v>
          </cell>
          <cell r="D413" t="str">
            <v>Australia</v>
          </cell>
          <cell r="E413">
            <v>2546</v>
          </cell>
          <cell r="F413">
            <v>15</v>
          </cell>
          <cell r="G413" t="str">
            <v>Australia</v>
          </cell>
        </row>
        <row r="414">
          <cell r="A414" t="str">
            <v>2002M09</v>
          </cell>
          <cell r="B414">
            <v>2</v>
          </cell>
          <cell r="C414">
            <v>2</v>
          </cell>
          <cell r="D414" t="str">
            <v>Canada</v>
          </cell>
          <cell r="E414">
            <v>8</v>
          </cell>
          <cell r="F414">
            <v>149</v>
          </cell>
          <cell r="G414" t="str">
            <v>New Zealand</v>
          </cell>
        </row>
        <row r="415">
          <cell r="A415" t="str">
            <v>2002M09</v>
          </cell>
          <cell r="B415">
            <v>2</v>
          </cell>
          <cell r="C415">
            <v>0</v>
          </cell>
          <cell r="D415" t="str">
            <v>Ebay</v>
          </cell>
          <cell r="E415">
            <v>352</v>
          </cell>
          <cell r="F415">
            <v>84</v>
          </cell>
          <cell r="G415" t="str">
            <v>Guam</v>
          </cell>
        </row>
        <row r="416">
          <cell r="A416" t="str">
            <v>2002M09</v>
          </cell>
          <cell r="B416">
            <v>2</v>
          </cell>
          <cell r="C416">
            <v>77</v>
          </cell>
          <cell r="D416" t="str">
            <v>Germany</v>
          </cell>
          <cell r="E416">
            <v>2</v>
          </cell>
          <cell r="F416">
            <v>44</v>
          </cell>
          <cell r="G416" t="str">
            <v>Chile</v>
          </cell>
        </row>
        <row r="417">
          <cell r="A417" t="str">
            <v>2002M09</v>
          </cell>
          <cell r="B417">
            <v>2</v>
          </cell>
          <cell r="C417">
            <v>16</v>
          </cell>
          <cell r="D417" t="str">
            <v>Austria</v>
          </cell>
          <cell r="E417">
            <v>10301</v>
          </cell>
          <cell r="F417">
            <v>16</v>
          </cell>
          <cell r="G417" t="str">
            <v>Austria</v>
          </cell>
        </row>
        <row r="418">
          <cell r="A418" t="str">
            <v>2002M09</v>
          </cell>
          <cell r="B418">
            <v>0</v>
          </cell>
          <cell r="C418">
            <v>3</v>
          </cell>
          <cell r="D418" t="str">
            <v>Uk</v>
          </cell>
          <cell r="E418">
            <v>237</v>
          </cell>
          <cell r="F418">
            <v>99</v>
          </cell>
          <cell r="G418" t="str">
            <v>Ireland</v>
          </cell>
        </row>
        <row r="419">
          <cell r="A419" t="str">
            <v>2002M09</v>
          </cell>
          <cell r="B419">
            <v>2</v>
          </cell>
          <cell r="C419">
            <v>77</v>
          </cell>
          <cell r="D419" t="str">
            <v>Germany</v>
          </cell>
          <cell r="E419">
            <v>1</v>
          </cell>
          <cell r="F419">
            <v>167</v>
          </cell>
          <cell r="G419" t="str">
            <v>Romania</v>
          </cell>
        </row>
        <row r="420">
          <cell r="A420" t="str">
            <v>2002M09</v>
          </cell>
          <cell r="B420">
            <v>2</v>
          </cell>
          <cell r="C420">
            <v>15</v>
          </cell>
          <cell r="D420" t="str">
            <v>Australia</v>
          </cell>
          <cell r="E420">
            <v>985</v>
          </cell>
          <cell r="F420">
            <v>1</v>
          </cell>
          <cell r="G420" t="str">
            <v>United States</v>
          </cell>
        </row>
        <row r="421">
          <cell r="A421" t="str">
            <v>2002M09</v>
          </cell>
          <cell r="B421">
            <v>2</v>
          </cell>
          <cell r="C421">
            <v>193</v>
          </cell>
          <cell r="D421" t="str">
            <v>Switzerland</v>
          </cell>
          <cell r="E421">
            <v>1</v>
          </cell>
          <cell r="F421">
            <v>1</v>
          </cell>
          <cell r="G421" t="str">
            <v>United States</v>
          </cell>
        </row>
        <row r="422">
          <cell r="A422" t="str">
            <v>2002M09</v>
          </cell>
          <cell r="B422">
            <v>0</v>
          </cell>
          <cell r="C422">
            <v>101</v>
          </cell>
          <cell r="D422" t="str">
            <v>Italy</v>
          </cell>
          <cell r="E422">
            <v>97</v>
          </cell>
          <cell r="F422">
            <v>77</v>
          </cell>
          <cell r="G422" t="str">
            <v>Germany</v>
          </cell>
        </row>
        <row r="423">
          <cell r="A423" t="str">
            <v>2002M09</v>
          </cell>
          <cell r="B423">
            <v>0</v>
          </cell>
          <cell r="C423">
            <v>100</v>
          </cell>
          <cell r="D423" t="str">
            <v>Ebaymotors</v>
          </cell>
          <cell r="E423">
            <v>23</v>
          </cell>
          <cell r="F423">
            <v>3</v>
          </cell>
          <cell r="G423" t="str">
            <v>United Kingdom</v>
          </cell>
        </row>
        <row r="424">
          <cell r="A424" t="str">
            <v>2002M09</v>
          </cell>
          <cell r="B424">
            <v>2</v>
          </cell>
          <cell r="C424">
            <v>71</v>
          </cell>
          <cell r="D424" t="str">
            <v>France</v>
          </cell>
          <cell r="E424">
            <v>29</v>
          </cell>
          <cell r="F424">
            <v>227</v>
          </cell>
          <cell r="G424" t="str">
            <v>Réunion</v>
          </cell>
        </row>
        <row r="425">
          <cell r="A425" t="str">
            <v>2002M09</v>
          </cell>
          <cell r="B425">
            <v>1</v>
          </cell>
          <cell r="C425">
            <v>0</v>
          </cell>
          <cell r="D425" t="str">
            <v>Ebay</v>
          </cell>
          <cell r="E425">
            <v>1</v>
          </cell>
          <cell r="F425">
            <v>85</v>
          </cell>
          <cell r="G425" t="str">
            <v>Guatemala</v>
          </cell>
        </row>
        <row r="426">
          <cell r="A426" t="str">
            <v>2002M09</v>
          </cell>
          <cell r="B426">
            <v>3</v>
          </cell>
          <cell r="C426">
            <v>23</v>
          </cell>
          <cell r="D426" t="str">
            <v xml:space="preserve"> Belgium (French)</v>
          </cell>
          <cell r="E426">
            <v>3</v>
          </cell>
          <cell r="F426">
            <v>77</v>
          </cell>
          <cell r="G426" t="str">
            <v>Germany</v>
          </cell>
        </row>
        <row r="427">
          <cell r="A427" t="str">
            <v>2002M09</v>
          </cell>
          <cell r="B427">
            <v>2</v>
          </cell>
          <cell r="C427">
            <v>101</v>
          </cell>
          <cell r="D427" t="str">
            <v>Italy</v>
          </cell>
          <cell r="E427">
            <v>8</v>
          </cell>
          <cell r="F427">
            <v>214</v>
          </cell>
          <cell r="G427" t="str">
            <v>Vatican City State</v>
          </cell>
        </row>
        <row r="428">
          <cell r="A428" t="str">
            <v>2002M09</v>
          </cell>
          <cell r="B428">
            <v>2</v>
          </cell>
          <cell r="C428">
            <v>71</v>
          </cell>
          <cell r="D428" t="str">
            <v>France</v>
          </cell>
          <cell r="E428">
            <v>1</v>
          </cell>
          <cell r="F428">
            <v>44</v>
          </cell>
          <cell r="G428" t="str">
            <v>Chile</v>
          </cell>
        </row>
        <row r="429">
          <cell r="A429" t="str">
            <v>2002M09</v>
          </cell>
          <cell r="B429">
            <v>0</v>
          </cell>
          <cell r="C429">
            <v>23</v>
          </cell>
          <cell r="D429" t="str">
            <v xml:space="preserve"> Belgium (French)</v>
          </cell>
          <cell r="E429">
            <v>4</v>
          </cell>
          <cell r="F429">
            <v>122</v>
          </cell>
          <cell r="G429" t="str">
            <v>Luxembourg</v>
          </cell>
        </row>
        <row r="430">
          <cell r="A430" t="str">
            <v>2002M09</v>
          </cell>
          <cell r="B430">
            <v>2</v>
          </cell>
          <cell r="C430">
            <v>100</v>
          </cell>
          <cell r="D430" t="str">
            <v>Ebaymotors</v>
          </cell>
          <cell r="E430">
            <v>1</v>
          </cell>
          <cell r="F430">
            <v>95</v>
          </cell>
          <cell r="G430" t="str">
            <v>India</v>
          </cell>
        </row>
        <row r="431">
          <cell r="A431" t="str">
            <v>2002M09</v>
          </cell>
          <cell r="B431">
            <v>0</v>
          </cell>
          <cell r="C431">
            <v>146</v>
          </cell>
          <cell r="D431" t="str">
            <v>Netherlands</v>
          </cell>
          <cell r="E431">
            <v>22</v>
          </cell>
          <cell r="F431">
            <v>1</v>
          </cell>
          <cell r="G431" t="str">
            <v>United States</v>
          </cell>
        </row>
        <row r="432">
          <cell r="A432" t="str">
            <v>2002M09</v>
          </cell>
          <cell r="B432">
            <v>2</v>
          </cell>
          <cell r="C432">
            <v>193</v>
          </cell>
          <cell r="D432" t="str">
            <v>Switzerland</v>
          </cell>
          <cell r="E432">
            <v>4</v>
          </cell>
          <cell r="F432">
            <v>3</v>
          </cell>
          <cell r="G432" t="str">
            <v>United Kingdom</v>
          </cell>
        </row>
        <row r="433">
          <cell r="A433" t="str">
            <v>2002M09</v>
          </cell>
          <cell r="B433">
            <v>2</v>
          </cell>
          <cell r="C433">
            <v>77</v>
          </cell>
          <cell r="D433" t="str">
            <v>Germany</v>
          </cell>
          <cell r="E433">
            <v>801</v>
          </cell>
          <cell r="F433">
            <v>163</v>
          </cell>
          <cell r="G433" t="str">
            <v>Poland</v>
          </cell>
        </row>
        <row r="434">
          <cell r="A434" t="str">
            <v>2002M09</v>
          </cell>
          <cell r="B434">
            <v>1</v>
          </cell>
          <cell r="C434">
            <v>146</v>
          </cell>
          <cell r="D434" t="str">
            <v>Netherlands</v>
          </cell>
          <cell r="E434">
            <v>22</v>
          </cell>
          <cell r="F434">
            <v>186</v>
          </cell>
          <cell r="G434" t="str">
            <v>Spain</v>
          </cell>
        </row>
        <row r="435">
          <cell r="A435" t="str">
            <v>2002M09</v>
          </cell>
          <cell r="B435">
            <v>1</v>
          </cell>
          <cell r="C435">
            <v>16</v>
          </cell>
          <cell r="D435" t="str">
            <v>Austria</v>
          </cell>
          <cell r="E435">
            <v>2</v>
          </cell>
          <cell r="F435">
            <v>2</v>
          </cell>
          <cell r="G435" t="str">
            <v>Canada</v>
          </cell>
        </row>
        <row r="436">
          <cell r="A436" t="str">
            <v>2002M09</v>
          </cell>
          <cell r="B436">
            <v>0</v>
          </cell>
          <cell r="C436">
            <v>101</v>
          </cell>
          <cell r="D436" t="str">
            <v>Italy</v>
          </cell>
          <cell r="E436">
            <v>1</v>
          </cell>
          <cell r="F436">
            <v>2</v>
          </cell>
          <cell r="G436" t="str">
            <v>Canada</v>
          </cell>
        </row>
        <row r="437">
          <cell r="A437" t="str">
            <v>2002M09</v>
          </cell>
          <cell r="B437">
            <v>0</v>
          </cell>
          <cell r="C437">
            <v>0</v>
          </cell>
          <cell r="D437" t="str">
            <v>Ebay</v>
          </cell>
          <cell r="E437">
            <v>2482</v>
          </cell>
          <cell r="F437">
            <v>165</v>
          </cell>
          <cell r="G437" t="str">
            <v>Puerto Rico</v>
          </cell>
        </row>
        <row r="438">
          <cell r="A438" t="str">
            <v>2002M09</v>
          </cell>
          <cell r="B438">
            <v>2</v>
          </cell>
          <cell r="C438">
            <v>3</v>
          </cell>
          <cell r="D438" t="str">
            <v>Uk</v>
          </cell>
          <cell r="E438">
            <v>67</v>
          </cell>
          <cell r="F438">
            <v>53</v>
          </cell>
          <cell r="G438" t="str">
            <v>Croatia, Democratic Republic of the</v>
          </cell>
        </row>
        <row r="439">
          <cell r="A439" t="str">
            <v>2002M09</v>
          </cell>
          <cell r="B439">
            <v>0</v>
          </cell>
          <cell r="C439">
            <v>0</v>
          </cell>
          <cell r="D439" t="str">
            <v>Ebay</v>
          </cell>
          <cell r="E439">
            <v>42</v>
          </cell>
          <cell r="F439">
            <v>163</v>
          </cell>
          <cell r="G439" t="str">
            <v>Poland</v>
          </cell>
        </row>
        <row r="440">
          <cell r="A440" t="str">
            <v>2002M09</v>
          </cell>
          <cell r="B440">
            <v>2</v>
          </cell>
          <cell r="C440">
            <v>0</v>
          </cell>
          <cell r="D440" t="str">
            <v>Ebay</v>
          </cell>
          <cell r="E440">
            <v>322</v>
          </cell>
          <cell r="F440">
            <v>124</v>
          </cell>
          <cell r="G440" t="str">
            <v>Macedonia</v>
          </cell>
        </row>
        <row r="441">
          <cell r="A441" t="str">
            <v>2002M09</v>
          </cell>
          <cell r="B441">
            <v>2</v>
          </cell>
          <cell r="C441">
            <v>100</v>
          </cell>
          <cell r="D441" t="str">
            <v>Ebaymotors</v>
          </cell>
          <cell r="E441">
            <v>1</v>
          </cell>
          <cell r="F441">
            <v>161</v>
          </cell>
          <cell r="G441" t="str">
            <v>Peru</v>
          </cell>
        </row>
        <row r="442">
          <cell r="A442" t="str">
            <v>2002M09</v>
          </cell>
          <cell r="B442">
            <v>1</v>
          </cell>
          <cell r="C442">
            <v>0</v>
          </cell>
          <cell r="D442" t="str">
            <v>Ebay</v>
          </cell>
          <cell r="E442">
            <v>3</v>
          </cell>
          <cell r="F442">
            <v>18</v>
          </cell>
          <cell r="G442" t="str">
            <v>Bahamas</v>
          </cell>
        </row>
        <row r="443">
          <cell r="A443" t="str">
            <v>2002M09</v>
          </cell>
          <cell r="B443">
            <v>1</v>
          </cell>
          <cell r="C443">
            <v>100</v>
          </cell>
          <cell r="D443" t="str">
            <v>Ebaymotors</v>
          </cell>
          <cell r="E443">
            <v>28</v>
          </cell>
          <cell r="F443">
            <v>15</v>
          </cell>
          <cell r="G443" t="str">
            <v>Australia</v>
          </cell>
        </row>
        <row r="444">
          <cell r="A444" t="str">
            <v>2002M09</v>
          </cell>
          <cell r="B444">
            <v>2</v>
          </cell>
          <cell r="C444">
            <v>123</v>
          </cell>
          <cell r="D444" t="str">
            <v xml:space="preserve"> Belgium (Dutch)</v>
          </cell>
          <cell r="E444">
            <v>28</v>
          </cell>
          <cell r="F444">
            <v>123</v>
          </cell>
          <cell r="G444" t="str">
            <v>Macau</v>
          </cell>
        </row>
        <row r="445">
          <cell r="A445" t="str">
            <v>2002M09</v>
          </cell>
          <cell r="B445">
            <v>2</v>
          </cell>
          <cell r="C445">
            <v>15</v>
          </cell>
          <cell r="D445" t="str">
            <v>Australia</v>
          </cell>
          <cell r="E445">
            <v>2</v>
          </cell>
          <cell r="F445">
            <v>196</v>
          </cell>
          <cell r="G445" t="str">
            <v>Taiwan</v>
          </cell>
        </row>
        <row r="446">
          <cell r="A446" t="str">
            <v>2002M09</v>
          </cell>
          <cell r="B446">
            <v>0</v>
          </cell>
          <cell r="C446">
            <v>101</v>
          </cell>
          <cell r="D446" t="str">
            <v>Italy</v>
          </cell>
          <cell r="E446">
            <v>198</v>
          </cell>
          <cell r="F446">
            <v>1</v>
          </cell>
          <cell r="G446" t="str">
            <v>United States</v>
          </cell>
        </row>
        <row r="447">
          <cell r="A447" t="str">
            <v>2002M09</v>
          </cell>
          <cell r="B447">
            <v>2</v>
          </cell>
          <cell r="C447">
            <v>77</v>
          </cell>
          <cell r="D447" t="str">
            <v>Germany</v>
          </cell>
          <cell r="E447">
            <v>45</v>
          </cell>
          <cell r="F447">
            <v>115</v>
          </cell>
          <cell r="G447" t="str">
            <v>Latvia</v>
          </cell>
        </row>
        <row r="448">
          <cell r="A448" t="str">
            <v>2002M09</v>
          </cell>
          <cell r="B448">
            <v>2</v>
          </cell>
          <cell r="C448">
            <v>101</v>
          </cell>
          <cell r="D448" t="str">
            <v>Italy</v>
          </cell>
          <cell r="E448">
            <v>22</v>
          </cell>
          <cell r="F448">
            <v>199</v>
          </cell>
          <cell r="G448" t="str">
            <v>Thailand</v>
          </cell>
        </row>
        <row r="449">
          <cell r="A449" t="str">
            <v>2002M09</v>
          </cell>
          <cell r="B449">
            <v>3</v>
          </cell>
          <cell r="C449">
            <v>71</v>
          </cell>
          <cell r="D449" t="str">
            <v>France</v>
          </cell>
          <cell r="E449">
            <v>1</v>
          </cell>
          <cell r="F449">
            <v>67</v>
          </cell>
          <cell r="G449" t="str">
            <v>Ethiopia</v>
          </cell>
        </row>
        <row r="450">
          <cell r="A450" t="str">
            <v>2002M09</v>
          </cell>
          <cell r="B450">
            <v>0</v>
          </cell>
          <cell r="C450">
            <v>196</v>
          </cell>
          <cell r="D450" t="str">
            <v>Taiwan</v>
          </cell>
          <cell r="E450">
            <v>188705</v>
          </cell>
          <cell r="F450">
            <v>196</v>
          </cell>
          <cell r="G450" t="str">
            <v>Taiwan</v>
          </cell>
        </row>
        <row r="451">
          <cell r="A451" t="str">
            <v>2002M09</v>
          </cell>
          <cell r="B451">
            <v>2</v>
          </cell>
          <cell r="C451">
            <v>100</v>
          </cell>
          <cell r="D451" t="str">
            <v>Ebaymotors</v>
          </cell>
          <cell r="E451">
            <v>169</v>
          </cell>
          <cell r="F451">
            <v>12</v>
          </cell>
          <cell r="G451" t="str">
            <v>Argentina</v>
          </cell>
        </row>
        <row r="452">
          <cell r="A452" t="str">
            <v>2002M09</v>
          </cell>
          <cell r="B452">
            <v>1</v>
          </cell>
          <cell r="C452">
            <v>0</v>
          </cell>
          <cell r="D452" t="str">
            <v>Ebay</v>
          </cell>
          <cell r="E452">
            <v>65</v>
          </cell>
          <cell r="F452">
            <v>66</v>
          </cell>
          <cell r="G452" t="str">
            <v>Estonia</v>
          </cell>
        </row>
        <row r="453">
          <cell r="A453" t="str">
            <v>2002M09</v>
          </cell>
          <cell r="B453">
            <v>0</v>
          </cell>
          <cell r="C453">
            <v>77</v>
          </cell>
          <cell r="D453" t="str">
            <v>Germany</v>
          </cell>
          <cell r="E453">
            <v>4</v>
          </cell>
          <cell r="F453">
            <v>8</v>
          </cell>
          <cell r="G453" t="str">
            <v>Andorra</v>
          </cell>
        </row>
        <row r="454">
          <cell r="A454" t="str">
            <v>2002M09</v>
          </cell>
          <cell r="B454">
            <v>2</v>
          </cell>
          <cell r="C454">
            <v>23</v>
          </cell>
          <cell r="D454" t="str">
            <v xml:space="preserve"> Belgium (French)</v>
          </cell>
          <cell r="E454">
            <v>439</v>
          </cell>
          <cell r="F454">
            <v>164</v>
          </cell>
          <cell r="G454" t="str">
            <v>Portugal</v>
          </cell>
        </row>
        <row r="455">
          <cell r="A455" t="str">
            <v>2002M09</v>
          </cell>
          <cell r="B455">
            <v>0</v>
          </cell>
          <cell r="C455">
            <v>0</v>
          </cell>
          <cell r="D455" t="str">
            <v>Ebay</v>
          </cell>
          <cell r="E455">
            <v>2</v>
          </cell>
          <cell r="F455">
            <v>150</v>
          </cell>
          <cell r="G455" t="str">
            <v>Nicaragua</v>
          </cell>
        </row>
        <row r="456">
          <cell r="A456" t="str">
            <v>2002M09</v>
          </cell>
          <cell r="B456">
            <v>0</v>
          </cell>
          <cell r="C456">
            <v>77</v>
          </cell>
          <cell r="D456" t="str">
            <v>Germany</v>
          </cell>
          <cell r="E456">
            <v>103</v>
          </cell>
          <cell r="F456">
            <v>225</v>
          </cell>
          <cell r="G456" t="str">
            <v>APO/FPO</v>
          </cell>
        </row>
        <row r="457">
          <cell r="A457" t="str">
            <v>2002M09</v>
          </cell>
          <cell r="B457">
            <v>2</v>
          </cell>
          <cell r="C457">
            <v>77</v>
          </cell>
          <cell r="D457" t="str">
            <v>Germany</v>
          </cell>
          <cell r="E457">
            <v>1</v>
          </cell>
          <cell r="F457">
            <v>10</v>
          </cell>
          <cell r="G457" t="str">
            <v>Anguilla</v>
          </cell>
        </row>
        <row r="458">
          <cell r="A458" t="str">
            <v>2002M09</v>
          </cell>
          <cell r="B458">
            <v>1</v>
          </cell>
          <cell r="C458">
            <v>100</v>
          </cell>
          <cell r="D458" t="str">
            <v>Ebaymotors</v>
          </cell>
          <cell r="E458">
            <v>98</v>
          </cell>
          <cell r="F458">
            <v>165</v>
          </cell>
          <cell r="G458" t="str">
            <v>Puerto Rico</v>
          </cell>
        </row>
        <row r="459">
          <cell r="A459" t="str">
            <v>2002M09</v>
          </cell>
          <cell r="B459">
            <v>3</v>
          </cell>
          <cell r="C459">
            <v>77</v>
          </cell>
          <cell r="D459" t="str">
            <v>Germany</v>
          </cell>
          <cell r="E459">
            <v>1</v>
          </cell>
          <cell r="F459">
            <v>180</v>
          </cell>
          <cell r="G459" t="str">
            <v>Singapore</v>
          </cell>
        </row>
        <row r="460">
          <cell r="A460" t="str">
            <v>2002M09</v>
          </cell>
          <cell r="B460">
            <v>3</v>
          </cell>
          <cell r="C460">
            <v>71</v>
          </cell>
          <cell r="D460" t="str">
            <v>France</v>
          </cell>
          <cell r="E460">
            <v>19</v>
          </cell>
          <cell r="F460">
            <v>77</v>
          </cell>
          <cell r="G460" t="str">
            <v>Germany</v>
          </cell>
        </row>
        <row r="461">
          <cell r="A461" t="str">
            <v>2002M09</v>
          </cell>
          <cell r="B461">
            <v>2</v>
          </cell>
          <cell r="C461">
            <v>101</v>
          </cell>
          <cell r="D461" t="str">
            <v>Italy</v>
          </cell>
          <cell r="E461">
            <v>24</v>
          </cell>
          <cell r="F461">
            <v>3</v>
          </cell>
          <cell r="G461" t="str">
            <v>United Kingdom</v>
          </cell>
        </row>
        <row r="462">
          <cell r="A462" t="str">
            <v>2002M09</v>
          </cell>
          <cell r="B462">
            <v>3</v>
          </cell>
          <cell r="C462">
            <v>0</v>
          </cell>
          <cell r="D462" t="str">
            <v>Ebay</v>
          </cell>
          <cell r="E462">
            <v>77</v>
          </cell>
          <cell r="F462">
            <v>204</v>
          </cell>
          <cell r="G462" t="str">
            <v>Turkey</v>
          </cell>
        </row>
        <row r="463">
          <cell r="A463" t="str">
            <v>2002M09</v>
          </cell>
          <cell r="B463">
            <v>1</v>
          </cell>
          <cell r="C463">
            <v>77</v>
          </cell>
          <cell r="D463" t="str">
            <v>Germany</v>
          </cell>
          <cell r="E463">
            <v>10</v>
          </cell>
          <cell r="F463">
            <v>15</v>
          </cell>
          <cell r="G463" t="str">
            <v>Australia</v>
          </cell>
        </row>
        <row r="464">
          <cell r="A464" t="str">
            <v>2002M09</v>
          </cell>
          <cell r="B464">
            <v>3</v>
          </cell>
          <cell r="C464">
            <v>71</v>
          </cell>
          <cell r="D464" t="str">
            <v>France</v>
          </cell>
          <cell r="E464">
            <v>4</v>
          </cell>
          <cell r="F464">
            <v>122</v>
          </cell>
          <cell r="G464" t="str">
            <v>Luxembourg</v>
          </cell>
        </row>
        <row r="465">
          <cell r="A465" t="str">
            <v>2002M09</v>
          </cell>
          <cell r="B465">
            <v>0</v>
          </cell>
          <cell r="C465">
            <v>101</v>
          </cell>
          <cell r="D465" t="str">
            <v>Italy</v>
          </cell>
          <cell r="E465">
            <v>2</v>
          </cell>
          <cell r="F465">
            <v>100</v>
          </cell>
          <cell r="G465" t="str">
            <v>Israel</v>
          </cell>
        </row>
        <row r="466">
          <cell r="A466" t="str">
            <v>2002M09</v>
          </cell>
          <cell r="B466">
            <v>0</v>
          </cell>
          <cell r="C466">
            <v>123</v>
          </cell>
          <cell r="D466" t="str">
            <v xml:space="preserve"> Belgium (Dutch)</v>
          </cell>
          <cell r="E466">
            <v>2</v>
          </cell>
          <cell r="F466">
            <v>168</v>
          </cell>
          <cell r="G466" t="str">
            <v>Russian Federation</v>
          </cell>
        </row>
        <row r="467">
          <cell r="A467" t="str">
            <v>2002M09</v>
          </cell>
          <cell r="B467">
            <v>1</v>
          </cell>
          <cell r="C467">
            <v>71</v>
          </cell>
          <cell r="D467" t="str">
            <v>France</v>
          </cell>
          <cell r="E467">
            <v>12</v>
          </cell>
          <cell r="F467">
            <v>104</v>
          </cell>
          <cell r="G467" t="str">
            <v>Japan</v>
          </cell>
        </row>
        <row r="468">
          <cell r="A468" t="str">
            <v>2002M09</v>
          </cell>
          <cell r="B468">
            <v>2</v>
          </cell>
          <cell r="C468">
            <v>196</v>
          </cell>
          <cell r="D468" t="str">
            <v>Taiwan</v>
          </cell>
          <cell r="E468">
            <v>146</v>
          </cell>
          <cell r="F468">
            <v>180</v>
          </cell>
          <cell r="G468" t="str">
            <v>Singapore</v>
          </cell>
        </row>
        <row r="469">
          <cell r="A469" t="str">
            <v>2002M09</v>
          </cell>
          <cell r="B469">
            <v>0</v>
          </cell>
          <cell r="C469">
            <v>71</v>
          </cell>
          <cell r="D469" t="str">
            <v>France</v>
          </cell>
          <cell r="E469">
            <v>5</v>
          </cell>
          <cell r="F469">
            <v>164</v>
          </cell>
          <cell r="G469" t="str">
            <v>Portugal</v>
          </cell>
        </row>
        <row r="470">
          <cell r="A470" t="str">
            <v>2002M09</v>
          </cell>
          <cell r="B470">
            <v>2</v>
          </cell>
          <cell r="C470">
            <v>77</v>
          </cell>
          <cell r="D470" t="str">
            <v>Germany</v>
          </cell>
          <cell r="E470">
            <v>97</v>
          </cell>
          <cell r="F470">
            <v>130</v>
          </cell>
          <cell r="G470" t="str">
            <v>Malta</v>
          </cell>
        </row>
        <row r="471">
          <cell r="A471" t="str">
            <v>2002M09</v>
          </cell>
          <cell r="B471">
            <v>0</v>
          </cell>
          <cell r="C471">
            <v>123</v>
          </cell>
          <cell r="D471" t="str">
            <v xml:space="preserve"> Belgium (Dutch)</v>
          </cell>
          <cell r="E471">
            <v>6</v>
          </cell>
          <cell r="F471">
            <v>80</v>
          </cell>
          <cell r="G471" t="str">
            <v>Greece</v>
          </cell>
        </row>
        <row r="472">
          <cell r="A472" t="str">
            <v>2002M09</v>
          </cell>
          <cell r="B472">
            <v>1</v>
          </cell>
          <cell r="C472">
            <v>77</v>
          </cell>
          <cell r="D472" t="str">
            <v>Germany</v>
          </cell>
          <cell r="E472">
            <v>1368</v>
          </cell>
          <cell r="F472">
            <v>186</v>
          </cell>
          <cell r="G472" t="str">
            <v>Spain</v>
          </cell>
        </row>
        <row r="473">
          <cell r="A473" t="str">
            <v>2002M09</v>
          </cell>
          <cell r="B473">
            <v>0</v>
          </cell>
          <cell r="C473">
            <v>71</v>
          </cell>
          <cell r="D473" t="str">
            <v>France</v>
          </cell>
          <cell r="E473">
            <v>1</v>
          </cell>
          <cell r="F473">
            <v>149</v>
          </cell>
          <cell r="G473" t="str">
            <v>New Zealand</v>
          </cell>
        </row>
        <row r="474">
          <cell r="A474" t="str">
            <v>2002M09</v>
          </cell>
          <cell r="B474">
            <v>2</v>
          </cell>
          <cell r="C474">
            <v>123</v>
          </cell>
          <cell r="D474" t="str">
            <v xml:space="preserve"> Belgium (Dutch)</v>
          </cell>
          <cell r="E474">
            <v>85</v>
          </cell>
          <cell r="F474">
            <v>16</v>
          </cell>
          <cell r="G474" t="str">
            <v>Austria</v>
          </cell>
        </row>
        <row r="475">
          <cell r="A475" t="str">
            <v>2002M09</v>
          </cell>
          <cell r="B475">
            <v>1</v>
          </cell>
          <cell r="C475">
            <v>123</v>
          </cell>
          <cell r="D475" t="str">
            <v xml:space="preserve"> Belgium (Dutch)</v>
          </cell>
          <cell r="E475">
            <v>3</v>
          </cell>
          <cell r="F475">
            <v>3</v>
          </cell>
          <cell r="G475" t="str">
            <v>United Kingdom</v>
          </cell>
        </row>
        <row r="476">
          <cell r="A476" t="str">
            <v>2002M09</v>
          </cell>
          <cell r="B476">
            <v>2</v>
          </cell>
          <cell r="C476">
            <v>71</v>
          </cell>
          <cell r="D476" t="str">
            <v>France</v>
          </cell>
          <cell r="E476">
            <v>1</v>
          </cell>
          <cell r="F476">
            <v>127</v>
          </cell>
          <cell r="G476" t="str">
            <v>Malaysia</v>
          </cell>
        </row>
        <row r="477">
          <cell r="A477" t="str">
            <v>2002M09</v>
          </cell>
          <cell r="B477">
            <v>2</v>
          </cell>
          <cell r="C477">
            <v>3</v>
          </cell>
          <cell r="D477" t="str">
            <v>Uk</v>
          </cell>
          <cell r="E477">
            <v>252</v>
          </cell>
          <cell r="F477">
            <v>95</v>
          </cell>
          <cell r="G477" t="str">
            <v>India</v>
          </cell>
        </row>
        <row r="478">
          <cell r="A478" t="str">
            <v>2002M09</v>
          </cell>
          <cell r="B478">
            <v>3</v>
          </cell>
          <cell r="C478">
            <v>71</v>
          </cell>
          <cell r="D478" t="str">
            <v>France</v>
          </cell>
          <cell r="E478">
            <v>3</v>
          </cell>
          <cell r="F478">
            <v>3</v>
          </cell>
          <cell r="G478" t="str">
            <v>United Kingdom</v>
          </cell>
        </row>
        <row r="479">
          <cell r="A479" t="str">
            <v>2002M09</v>
          </cell>
          <cell r="B479">
            <v>1</v>
          </cell>
          <cell r="C479">
            <v>123</v>
          </cell>
          <cell r="D479" t="str">
            <v xml:space="preserve"> Belgium (Dutch)</v>
          </cell>
          <cell r="E479">
            <v>34</v>
          </cell>
          <cell r="F479">
            <v>1</v>
          </cell>
          <cell r="G479" t="str">
            <v>United States</v>
          </cell>
        </row>
        <row r="480">
          <cell r="A480" t="str">
            <v>2002M09</v>
          </cell>
          <cell r="B480">
            <v>2</v>
          </cell>
          <cell r="C480">
            <v>2</v>
          </cell>
          <cell r="D480" t="str">
            <v>Canada</v>
          </cell>
          <cell r="E480">
            <v>1</v>
          </cell>
          <cell r="F480">
            <v>44</v>
          </cell>
          <cell r="G480" t="str">
            <v>Chile</v>
          </cell>
        </row>
        <row r="481">
          <cell r="A481" t="str">
            <v>2002M09</v>
          </cell>
          <cell r="B481">
            <v>1</v>
          </cell>
          <cell r="C481">
            <v>2</v>
          </cell>
          <cell r="D481" t="str">
            <v>Canada</v>
          </cell>
          <cell r="E481">
            <v>1</v>
          </cell>
          <cell r="F481">
            <v>99</v>
          </cell>
          <cell r="G481" t="str">
            <v>Ireland</v>
          </cell>
        </row>
        <row r="482">
          <cell r="A482" t="str">
            <v>2002M09</v>
          </cell>
          <cell r="B482">
            <v>2</v>
          </cell>
          <cell r="C482">
            <v>16</v>
          </cell>
          <cell r="D482" t="str">
            <v>Austria</v>
          </cell>
          <cell r="E482">
            <v>73</v>
          </cell>
          <cell r="F482">
            <v>1</v>
          </cell>
          <cell r="G482" t="str">
            <v>United States</v>
          </cell>
        </row>
        <row r="483">
          <cell r="A483" t="str">
            <v>2002M09</v>
          </cell>
          <cell r="B483">
            <v>0</v>
          </cell>
          <cell r="C483">
            <v>0</v>
          </cell>
          <cell r="D483" t="str">
            <v>Ebay</v>
          </cell>
          <cell r="E483">
            <v>5</v>
          </cell>
          <cell r="F483">
            <v>93</v>
          </cell>
          <cell r="G483" t="str">
            <v>Hungary</v>
          </cell>
        </row>
        <row r="484">
          <cell r="A484" t="str">
            <v>2002M09</v>
          </cell>
          <cell r="B484">
            <v>1</v>
          </cell>
          <cell r="C484">
            <v>71</v>
          </cell>
          <cell r="D484" t="str">
            <v>France</v>
          </cell>
          <cell r="E484">
            <v>91</v>
          </cell>
          <cell r="F484">
            <v>164</v>
          </cell>
          <cell r="G484" t="str">
            <v>Portugal</v>
          </cell>
        </row>
        <row r="485">
          <cell r="A485" t="str">
            <v>2002M09</v>
          </cell>
          <cell r="B485">
            <v>0</v>
          </cell>
          <cell r="C485">
            <v>196</v>
          </cell>
          <cell r="D485" t="str">
            <v>Taiwan</v>
          </cell>
          <cell r="E485">
            <v>187</v>
          </cell>
          <cell r="F485">
            <v>104</v>
          </cell>
          <cell r="G485" t="str">
            <v>Japan</v>
          </cell>
        </row>
        <row r="486">
          <cell r="A486" t="str">
            <v>2002M09</v>
          </cell>
          <cell r="B486">
            <v>0</v>
          </cell>
          <cell r="C486">
            <v>71</v>
          </cell>
          <cell r="D486" t="str">
            <v>France</v>
          </cell>
          <cell r="E486">
            <v>2</v>
          </cell>
          <cell r="F486">
            <v>87</v>
          </cell>
          <cell r="G486" t="str">
            <v>Guinea</v>
          </cell>
        </row>
        <row r="487">
          <cell r="A487" t="str">
            <v>2002M09</v>
          </cell>
          <cell r="B487">
            <v>2</v>
          </cell>
          <cell r="C487">
            <v>101</v>
          </cell>
          <cell r="D487" t="str">
            <v>Italy</v>
          </cell>
          <cell r="E487">
            <v>59</v>
          </cell>
          <cell r="F487">
            <v>146</v>
          </cell>
          <cell r="G487" t="str">
            <v>Netherlands</v>
          </cell>
        </row>
        <row r="488">
          <cell r="A488" t="str">
            <v>2002M09</v>
          </cell>
          <cell r="B488">
            <v>2</v>
          </cell>
          <cell r="C488">
            <v>101</v>
          </cell>
          <cell r="D488" t="str">
            <v>Italy</v>
          </cell>
          <cell r="E488">
            <v>68</v>
          </cell>
          <cell r="F488">
            <v>104</v>
          </cell>
          <cell r="G488" t="str">
            <v>Japan</v>
          </cell>
        </row>
        <row r="489">
          <cell r="A489" t="str">
            <v>2002M09</v>
          </cell>
          <cell r="B489">
            <v>2</v>
          </cell>
          <cell r="C489">
            <v>3</v>
          </cell>
          <cell r="D489" t="str">
            <v>Uk</v>
          </cell>
          <cell r="E489">
            <v>683</v>
          </cell>
          <cell r="F489">
            <v>127</v>
          </cell>
          <cell r="G489" t="str">
            <v>Malaysia</v>
          </cell>
        </row>
        <row r="490">
          <cell r="A490" t="str">
            <v>2002M09</v>
          </cell>
          <cell r="B490">
            <v>2</v>
          </cell>
          <cell r="C490">
            <v>3</v>
          </cell>
          <cell r="D490" t="str">
            <v>Uk</v>
          </cell>
          <cell r="E490">
            <v>13765</v>
          </cell>
          <cell r="F490">
            <v>1</v>
          </cell>
          <cell r="G490" t="str">
            <v>United States</v>
          </cell>
        </row>
        <row r="491">
          <cell r="A491" t="str">
            <v>2002M09</v>
          </cell>
          <cell r="B491">
            <v>2</v>
          </cell>
          <cell r="C491">
            <v>123</v>
          </cell>
          <cell r="D491" t="str">
            <v xml:space="preserve"> Belgium (Dutch)</v>
          </cell>
          <cell r="E491">
            <v>3</v>
          </cell>
          <cell r="F491">
            <v>71</v>
          </cell>
          <cell r="G491" t="str">
            <v>France</v>
          </cell>
        </row>
        <row r="492">
          <cell r="A492" t="str">
            <v>2002M09</v>
          </cell>
          <cell r="B492">
            <v>1</v>
          </cell>
          <cell r="C492">
            <v>77</v>
          </cell>
          <cell r="D492" t="str">
            <v>Germany</v>
          </cell>
          <cell r="E492">
            <v>3</v>
          </cell>
          <cell r="F492">
            <v>217</v>
          </cell>
          <cell r="G492" t="str">
            <v>Virgin Islands (U.S.)</v>
          </cell>
        </row>
        <row r="493">
          <cell r="A493" t="str">
            <v>2002M09</v>
          </cell>
          <cell r="B493">
            <v>1</v>
          </cell>
          <cell r="C493">
            <v>0</v>
          </cell>
          <cell r="D493" t="str">
            <v>Ebay</v>
          </cell>
          <cell r="E493">
            <v>1197</v>
          </cell>
          <cell r="F493">
            <v>136</v>
          </cell>
          <cell r="G493" t="str">
            <v>Mexico</v>
          </cell>
        </row>
        <row r="494">
          <cell r="A494" t="str">
            <v>2002M09</v>
          </cell>
          <cell r="B494">
            <v>2</v>
          </cell>
          <cell r="C494">
            <v>71</v>
          </cell>
          <cell r="D494" t="str">
            <v>France</v>
          </cell>
          <cell r="E494">
            <v>351</v>
          </cell>
          <cell r="F494">
            <v>1</v>
          </cell>
          <cell r="G494" t="str">
            <v>United States</v>
          </cell>
        </row>
        <row r="495">
          <cell r="A495" t="str">
            <v>2002M09</v>
          </cell>
          <cell r="B495">
            <v>2</v>
          </cell>
          <cell r="C495">
            <v>0</v>
          </cell>
          <cell r="D495" t="str">
            <v>Ebay</v>
          </cell>
          <cell r="E495">
            <v>8</v>
          </cell>
          <cell r="F495">
            <v>69</v>
          </cell>
          <cell r="G495" t="str">
            <v>Fiji</v>
          </cell>
        </row>
        <row r="496">
          <cell r="A496" t="str">
            <v>2002M09</v>
          </cell>
          <cell r="B496">
            <v>0</v>
          </cell>
          <cell r="C496">
            <v>3</v>
          </cell>
          <cell r="D496" t="str">
            <v>Uk</v>
          </cell>
          <cell r="E496">
            <v>1</v>
          </cell>
          <cell r="F496">
            <v>134</v>
          </cell>
          <cell r="G496" t="str">
            <v>Mauritius</v>
          </cell>
        </row>
        <row r="497">
          <cell r="A497" t="str">
            <v>2002M09</v>
          </cell>
          <cell r="B497">
            <v>1</v>
          </cell>
          <cell r="C497">
            <v>3</v>
          </cell>
          <cell r="D497" t="str">
            <v>Uk</v>
          </cell>
          <cell r="E497">
            <v>3</v>
          </cell>
          <cell r="F497">
            <v>196</v>
          </cell>
          <cell r="G497" t="str">
            <v>Taiwan</v>
          </cell>
        </row>
        <row r="498">
          <cell r="A498" t="str">
            <v>2002M09</v>
          </cell>
          <cell r="B498">
            <v>2</v>
          </cell>
          <cell r="C498">
            <v>101</v>
          </cell>
          <cell r="D498" t="str">
            <v>Italy</v>
          </cell>
          <cell r="E498">
            <v>6</v>
          </cell>
          <cell r="F498">
            <v>4</v>
          </cell>
          <cell r="G498" t="str">
            <v>Afghanistan</v>
          </cell>
        </row>
        <row r="499">
          <cell r="A499" t="str">
            <v>2002M09</v>
          </cell>
          <cell r="B499">
            <v>1</v>
          </cell>
          <cell r="C499">
            <v>0</v>
          </cell>
          <cell r="D499" t="str">
            <v>Ebay</v>
          </cell>
          <cell r="E499">
            <v>2916</v>
          </cell>
          <cell r="F499">
            <v>15</v>
          </cell>
          <cell r="G499" t="str">
            <v>Australia</v>
          </cell>
        </row>
        <row r="500">
          <cell r="A500" t="str">
            <v>2002M09</v>
          </cell>
          <cell r="B500">
            <v>1</v>
          </cell>
          <cell r="C500">
            <v>101</v>
          </cell>
          <cell r="D500" t="str">
            <v>Italy</v>
          </cell>
          <cell r="E500">
            <v>13</v>
          </cell>
          <cell r="F500">
            <v>23</v>
          </cell>
          <cell r="G500" t="str">
            <v>Belgium</v>
          </cell>
        </row>
        <row r="501">
          <cell r="A501" t="str">
            <v>2002M09</v>
          </cell>
          <cell r="B501">
            <v>0</v>
          </cell>
          <cell r="C501">
            <v>186</v>
          </cell>
          <cell r="D501" t="str">
            <v>Spain</v>
          </cell>
          <cell r="E501">
            <v>51</v>
          </cell>
          <cell r="F501">
            <v>3</v>
          </cell>
          <cell r="G501" t="str">
            <v>United Kingdom</v>
          </cell>
        </row>
        <row r="502">
          <cell r="A502" t="str">
            <v>2002M09</v>
          </cell>
          <cell r="B502">
            <v>2</v>
          </cell>
          <cell r="C502">
            <v>101</v>
          </cell>
          <cell r="D502" t="str">
            <v>Italy</v>
          </cell>
          <cell r="E502">
            <v>1</v>
          </cell>
          <cell r="F502">
            <v>57</v>
          </cell>
          <cell r="G502" t="str">
            <v>Denmark</v>
          </cell>
        </row>
        <row r="503">
          <cell r="A503" t="str">
            <v>2002M09</v>
          </cell>
          <cell r="B503">
            <v>2</v>
          </cell>
          <cell r="C503">
            <v>2</v>
          </cell>
          <cell r="D503" t="str">
            <v>Canada</v>
          </cell>
          <cell r="E503">
            <v>10</v>
          </cell>
          <cell r="F503">
            <v>204</v>
          </cell>
          <cell r="G503" t="str">
            <v>Turkey</v>
          </cell>
        </row>
        <row r="504">
          <cell r="A504" t="str">
            <v>2002M09</v>
          </cell>
          <cell r="B504">
            <v>0</v>
          </cell>
          <cell r="C504">
            <v>100</v>
          </cell>
          <cell r="D504" t="str">
            <v>Ebaymotors</v>
          </cell>
          <cell r="E504">
            <v>1</v>
          </cell>
          <cell r="F504">
            <v>44</v>
          </cell>
          <cell r="G504" t="str">
            <v>Chile</v>
          </cell>
        </row>
        <row r="505">
          <cell r="A505" t="str">
            <v>2002M09</v>
          </cell>
          <cell r="B505">
            <v>0</v>
          </cell>
          <cell r="C505">
            <v>77</v>
          </cell>
          <cell r="D505" t="str">
            <v>Germany</v>
          </cell>
          <cell r="E505">
            <v>6</v>
          </cell>
          <cell r="F505">
            <v>227</v>
          </cell>
          <cell r="G505" t="str">
            <v>Réunion</v>
          </cell>
        </row>
        <row r="506">
          <cell r="A506" t="str">
            <v>2002M09</v>
          </cell>
          <cell r="B506">
            <v>2</v>
          </cell>
          <cell r="C506">
            <v>0</v>
          </cell>
          <cell r="D506" t="str">
            <v>Ebay</v>
          </cell>
          <cell r="E506">
            <v>71</v>
          </cell>
          <cell r="F506">
            <v>52</v>
          </cell>
          <cell r="G506" t="str">
            <v>Cote d Ivoire (Ivory Coast)</v>
          </cell>
        </row>
        <row r="507">
          <cell r="A507" t="str">
            <v>2002M09</v>
          </cell>
          <cell r="B507">
            <v>2</v>
          </cell>
          <cell r="C507">
            <v>100</v>
          </cell>
          <cell r="D507" t="str">
            <v>Ebaymotors</v>
          </cell>
          <cell r="E507">
            <v>266</v>
          </cell>
          <cell r="F507">
            <v>55</v>
          </cell>
          <cell r="G507" t="str">
            <v>Cyprus</v>
          </cell>
        </row>
        <row r="508">
          <cell r="A508" t="str">
            <v>2002M09</v>
          </cell>
          <cell r="B508">
            <v>1</v>
          </cell>
          <cell r="C508">
            <v>3</v>
          </cell>
          <cell r="D508" t="str">
            <v>Uk</v>
          </cell>
          <cell r="E508">
            <v>2</v>
          </cell>
          <cell r="F508">
            <v>78</v>
          </cell>
          <cell r="G508" t="str">
            <v>Ghana</v>
          </cell>
        </row>
        <row r="509">
          <cell r="A509" t="str">
            <v>2002M09</v>
          </cell>
          <cell r="B509">
            <v>3</v>
          </cell>
          <cell r="C509">
            <v>186</v>
          </cell>
          <cell r="D509" t="str">
            <v>Spain</v>
          </cell>
          <cell r="E509">
            <v>4</v>
          </cell>
          <cell r="F509">
            <v>71</v>
          </cell>
          <cell r="G509" t="str">
            <v>France</v>
          </cell>
        </row>
        <row r="510">
          <cell r="A510" t="str">
            <v>2002M09</v>
          </cell>
          <cell r="B510">
            <v>3</v>
          </cell>
          <cell r="C510">
            <v>0</v>
          </cell>
          <cell r="D510" t="str">
            <v>Ebay</v>
          </cell>
          <cell r="E510">
            <v>35128</v>
          </cell>
          <cell r="F510">
            <v>1</v>
          </cell>
          <cell r="G510" t="str">
            <v>United States</v>
          </cell>
        </row>
        <row r="511">
          <cell r="A511" t="str">
            <v>2002M09</v>
          </cell>
          <cell r="B511">
            <v>0</v>
          </cell>
          <cell r="C511">
            <v>101</v>
          </cell>
          <cell r="D511" t="str">
            <v>Italy</v>
          </cell>
          <cell r="E511">
            <v>1</v>
          </cell>
          <cell r="F511">
            <v>16</v>
          </cell>
          <cell r="G511" t="str">
            <v>Austria</v>
          </cell>
        </row>
        <row r="512">
          <cell r="A512" t="str">
            <v>2002M09</v>
          </cell>
          <cell r="B512">
            <v>0</v>
          </cell>
          <cell r="C512">
            <v>0</v>
          </cell>
          <cell r="D512" t="str">
            <v>Ebay</v>
          </cell>
          <cell r="E512">
            <v>83</v>
          </cell>
          <cell r="F512">
            <v>95</v>
          </cell>
          <cell r="G512" t="str">
            <v>India</v>
          </cell>
        </row>
        <row r="513">
          <cell r="A513" t="str">
            <v>2002M09</v>
          </cell>
          <cell r="B513">
            <v>1</v>
          </cell>
          <cell r="C513">
            <v>3</v>
          </cell>
          <cell r="D513" t="str">
            <v>Uk</v>
          </cell>
          <cell r="E513">
            <v>1</v>
          </cell>
          <cell r="F513">
            <v>210</v>
          </cell>
          <cell r="G513" t="str">
            <v>United Arab Emirates</v>
          </cell>
        </row>
        <row r="514">
          <cell r="A514" t="str">
            <v>2002M09</v>
          </cell>
          <cell r="B514">
            <v>2</v>
          </cell>
          <cell r="C514">
            <v>3</v>
          </cell>
          <cell r="D514" t="str">
            <v>Uk</v>
          </cell>
          <cell r="E514">
            <v>4</v>
          </cell>
          <cell r="F514">
            <v>79</v>
          </cell>
          <cell r="G514" t="str">
            <v>Gibraltar</v>
          </cell>
        </row>
        <row r="515">
          <cell r="A515" t="str">
            <v>2002M09</v>
          </cell>
          <cell r="B515">
            <v>2</v>
          </cell>
          <cell r="C515">
            <v>0</v>
          </cell>
          <cell r="D515" t="str">
            <v>Ebay</v>
          </cell>
          <cell r="E515">
            <v>13</v>
          </cell>
          <cell r="F515">
            <v>73</v>
          </cell>
          <cell r="G515" t="str">
            <v>French Polynesia</v>
          </cell>
        </row>
        <row r="516">
          <cell r="A516" t="str">
            <v>2002M09</v>
          </cell>
          <cell r="B516">
            <v>0</v>
          </cell>
          <cell r="C516">
            <v>100</v>
          </cell>
          <cell r="D516" t="str">
            <v>Ebaymotors</v>
          </cell>
          <cell r="E516">
            <v>2</v>
          </cell>
          <cell r="F516">
            <v>12</v>
          </cell>
          <cell r="G516" t="str">
            <v>Argentina</v>
          </cell>
        </row>
        <row r="517">
          <cell r="A517" t="str">
            <v>2002M09</v>
          </cell>
          <cell r="B517">
            <v>3</v>
          </cell>
          <cell r="C517">
            <v>77</v>
          </cell>
          <cell r="D517" t="str">
            <v>Germany</v>
          </cell>
          <cell r="E517">
            <v>6</v>
          </cell>
          <cell r="F517">
            <v>164</v>
          </cell>
          <cell r="G517" t="str">
            <v>Portugal</v>
          </cell>
        </row>
        <row r="518">
          <cell r="A518" t="str">
            <v>2002M09</v>
          </cell>
          <cell r="B518">
            <v>2</v>
          </cell>
          <cell r="C518">
            <v>100</v>
          </cell>
          <cell r="D518" t="str">
            <v>Ebaymotors</v>
          </cell>
          <cell r="E518">
            <v>4</v>
          </cell>
          <cell r="F518">
            <v>121</v>
          </cell>
          <cell r="G518" t="str">
            <v>Lithuania</v>
          </cell>
        </row>
        <row r="519">
          <cell r="A519" t="str">
            <v>2002M09</v>
          </cell>
          <cell r="B519">
            <v>0</v>
          </cell>
          <cell r="C519">
            <v>71</v>
          </cell>
          <cell r="D519" t="str">
            <v>France</v>
          </cell>
          <cell r="E519">
            <v>362</v>
          </cell>
          <cell r="F519">
            <v>23</v>
          </cell>
          <cell r="G519" t="str">
            <v>Belgium</v>
          </cell>
        </row>
        <row r="520">
          <cell r="A520" t="str">
            <v>2002M09</v>
          </cell>
          <cell r="B520">
            <v>0</v>
          </cell>
          <cell r="C520">
            <v>0</v>
          </cell>
          <cell r="D520" t="str">
            <v>Ebay</v>
          </cell>
          <cell r="E520">
            <v>339</v>
          </cell>
          <cell r="F520">
            <v>162</v>
          </cell>
          <cell r="G520" t="str">
            <v>Philippines</v>
          </cell>
        </row>
        <row r="521">
          <cell r="A521" t="str">
            <v>2002M09</v>
          </cell>
          <cell r="B521">
            <v>2</v>
          </cell>
          <cell r="C521">
            <v>123</v>
          </cell>
          <cell r="D521" t="str">
            <v xml:space="preserve"> Belgium (Dutch)</v>
          </cell>
          <cell r="E521">
            <v>21</v>
          </cell>
          <cell r="F521">
            <v>45</v>
          </cell>
          <cell r="G521" t="str">
            <v>China</v>
          </cell>
        </row>
        <row r="522">
          <cell r="A522" t="str">
            <v>2002M09</v>
          </cell>
          <cell r="B522">
            <v>1</v>
          </cell>
          <cell r="C522">
            <v>71</v>
          </cell>
          <cell r="D522" t="str">
            <v>France</v>
          </cell>
          <cell r="E522">
            <v>522</v>
          </cell>
          <cell r="F522">
            <v>146</v>
          </cell>
          <cell r="G522" t="str">
            <v>Netherlands</v>
          </cell>
        </row>
        <row r="523">
          <cell r="A523" t="str">
            <v>2002M09</v>
          </cell>
          <cell r="B523">
            <v>1</v>
          </cell>
          <cell r="C523">
            <v>0</v>
          </cell>
          <cell r="D523" t="str">
            <v>Ebay</v>
          </cell>
          <cell r="E523">
            <v>56</v>
          </cell>
          <cell r="F523">
            <v>162</v>
          </cell>
          <cell r="G523" t="str">
            <v>Philippines</v>
          </cell>
        </row>
        <row r="524">
          <cell r="A524" t="str">
            <v>2002M09</v>
          </cell>
          <cell r="B524">
            <v>2</v>
          </cell>
          <cell r="C524">
            <v>77</v>
          </cell>
          <cell r="D524" t="str">
            <v>Germany</v>
          </cell>
          <cell r="E524">
            <v>4</v>
          </cell>
          <cell r="F524">
            <v>121</v>
          </cell>
          <cell r="G524" t="str">
            <v>Lithuania</v>
          </cell>
        </row>
        <row r="525">
          <cell r="A525" t="str">
            <v>2002M09</v>
          </cell>
          <cell r="B525">
            <v>2</v>
          </cell>
          <cell r="C525">
            <v>0</v>
          </cell>
          <cell r="D525" t="str">
            <v>Ebay</v>
          </cell>
          <cell r="E525">
            <v>3358</v>
          </cell>
          <cell r="F525">
            <v>211</v>
          </cell>
          <cell r="G525" t="str">
            <v>Uruguay</v>
          </cell>
        </row>
        <row r="526">
          <cell r="A526" t="str">
            <v>2002M09</v>
          </cell>
          <cell r="B526">
            <v>2</v>
          </cell>
          <cell r="C526">
            <v>77</v>
          </cell>
          <cell r="D526" t="str">
            <v>Germany</v>
          </cell>
          <cell r="E526">
            <v>620</v>
          </cell>
          <cell r="F526">
            <v>168</v>
          </cell>
          <cell r="G526" t="str">
            <v>Russian Federation</v>
          </cell>
        </row>
        <row r="527">
          <cell r="A527" t="str">
            <v>2002M09</v>
          </cell>
          <cell r="B527">
            <v>0</v>
          </cell>
          <cell r="C527">
            <v>77</v>
          </cell>
          <cell r="D527" t="str">
            <v>Germany</v>
          </cell>
          <cell r="E527">
            <v>1402</v>
          </cell>
          <cell r="F527">
            <v>71</v>
          </cell>
          <cell r="G527" t="str">
            <v>France</v>
          </cell>
        </row>
        <row r="528">
          <cell r="A528" t="str">
            <v>2002M09</v>
          </cell>
          <cell r="B528">
            <v>2</v>
          </cell>
          <cell r="C528">
            <v>123</v>
          </cell>
          <cell r="D528" t="str">
            <v xml:space="preserve"> Belgium (Dutch)</v>
          </cell>
          <cell r="E528">
            <v>3</v>
          </cell>
          <cell r="F528">
            <v>122</v>
          </cell>
          <cell r="G528" t="str">
            <v>Luxembourg</v>
          </cell>
        </row>
        <row r="529">
          <cell r="A529" t="str">
            <v>2002M09</v>
          </cell>
          <cell r="B529">
            <v>0</v>
          </cell>
          <cell r="C529">
            <v>77</v>
          </cell>
          <cell r="D529" t="str">
            <v>Germany</v>
          </cell>
          <cell r="E529">
            <v>31</v>
          </cell>
          <cell r="F529">
            <v>185</v>
          </cell>
          <cell r="G529" t="str">
            <v>South Africa</v>
          </cell>
        </row>
        <row r="530">
          <cell r="A530" t="str">
            <v>2002M09</v>
          </cell>
          <cell r="B530">
            <v>1</v>
          </cell>
          <cell r="C530">
            <v>0</v>
          </cell>
          <cell r="D530" t="str">
            <v>Ebay</v>
          </cell>
          <cell r="E530">
            <v>112</v>
          </cell>
          <cell r="F530">
            <v>193</v>
          </cell>
          <cell r="G530" t="str">
            <v>Switzerland</v>
          </cell>
        </row>
        <row r="531">
          <cell r="A531" t="str">
            <v>2002M09</v>
          </cell>
          <cell r="B531">
            <v>2</v>
          </cell>
          <cell r="C531">
            <v>123</v>
          </cell>
          <cell r="D531" t="str">
            <v xml:space="preserve"> Belgium (Dutch)</v>
          </cell>
          <cell r="E531">
            <v>1431</v>
          </cell>
          <cell r="F531">
            <v>146</v>
          </cell>
          <cell r="G531" t="str">
            <v>Netherlands</v>
          </cell>
        </row>
        <row r="532">
          <cell r="A532" t="str">
            <v>2002M09</v>
          </cell>
          <cell r="B532">
            <v>1</v>
          </cell>
          <cell r="C532">
            <v>3</v>
          </cell>
          <cell r="D532" t="str">
            <v>Uk</v>
          </cell>
          <cell r="E532">
            <v>11</v>
          </cell>
          <cell r="F532">
            <v>70</v>
          </cell>
          <cell r="G532" t="str">
            <v>Finland</v>
          </cell>
        </row>
        <row r="533">
          <cell r="A533" t="str">
            <v>2002M09</v>
          </cell>
          <cell r="B533">
            <v>1</v>
          </cell>
          <cell r="C533">
            <v>71</v>
          </cell>
          <cell r="D533" t="str">
            <v>France</v>
          </cell>
          <cell r="E533">
            <v>10</v>
          </cell>
          <cell r="F533">
            <v>83</v>
          </cell>
          <cell r="G533" t="str">
            <v>Guadeloupe</v>
          </cell>
        </row>
        <row r="534">
          <cell r="A534" t="str">
            <v>2002M09</v>
          </cell>
          <cell r="B534">
            <v>3</v>
          </cell>
          <cell r="C534">
            <v>71</v>
          </cell>
          <cell r="D534" t="str">
            <v>France</v>
          </cell>
          <cell r="E534">
            <v>1</v>
          </cell>
          <cell r="F534">
            <v>186</v>
          </cell>
          <cell r="G534" t="str">
            <v>Spain</v>
          </cell>
        </row>
        <row r="535">
          <cell r="A535" t="str">
            <v>2002M09</v>
          </cell>
          <cell r="B535">
            <v>2</v>
          </cell>
          <cell r="C535">
            <v>77</v>
          </cell>
          <cell r="D535" t="str">
            <v>Germany</v>
          </cell>
          <cell r="E535">
            <v>154</v>
          </cell>
          <cell r="F535">
            <v>31</v>
          </cell>
          <cell r="G535" t="str">
            <v>Brazil</v>
          </cell>
        </row>
        <row r="536">
          <cell r="A536" t="str">
            <v>2002M09</v>
          </cell>
          <cell r="B536">
            <v>2</v>
          </cell>
          <cell r="C536">
            <v>2</v>
          </cell>
          <cell r="D536" t="str">
            <v>Canada</v>
          </cell>
          <cell r="E536">
            <v>229</v>
          </cell>
          <cell r="F536">
            <v>23</v>
          </cell>
          <cell r="G536" t="str">
            <v>Belgium</v>
          </cell>
        </row>
        <row r="537">
          <cell r="A537" t="str">
            <v>2002M09</v>
          </cell>
          <cell r="B537">
            <v>0</v>
          </cell>
          <cell r="C537">
            <v>3</v>
          </cell>
          <cell r="D537" t="str">
            <v>Uk</v>
          </cell>
          <cell r="E537">
            <v>2</v>
          </cell>
          <cell r="F537">
            <v>41</v>
          </cell>
          <cell r="G537" t="str">
            <v>Cayman Islands</v>
          </cell>
        </row>
        <row r="538">
          <cell r="A538" t="str">
            <v>2002M09</v>
          </cell>
          <cell r="B538">
            <v>0</v>
          </cell>
          <cell r="C538">
            <v>100</v>
          </cell>
          <cell r="D538" t="str">
            <v>Ebaymotors</v>
          </cell>
          <cell r="E538">
            <v>8</v>
          </cell>
          <cell r="F538">
            <v>121</v>
          </cell>
          <cell r="G538" t="str">
            <v>Lithuania</v>
          </cell>
        </row>
        <row r="539">
          <cell r="A539" t="str">
            <v>2002M09</v>
          </cell>
          <cell r="B539">
            <v>0</v>
          </cell>
          <cell r="C539">
            <v>0</v>
          </cell>
          <cell r="D539" t="str">
            <v>Ebay</v>
          </cell>
          <cell r="E539">
            <v>1794</v>
          </cell>
          <cell r="F539">
            <v>92</v>
          </cell>
          <cell r="G539" t="str">
            <v>Hong Kong</v>
          </cell>
        </row>
        <row r="540">
          <cell r="A540" t="str">
            <v>2002M09</v>
          </cell>
          <cell r="B540">
            <v>2</v>
          </cell>
          <cell r="C540">
            <v>193</v>
          </cell>
          <cell r="D540" t="str">
            <v>Switzerland</v>
          </cell>
          <cell r="E540">
            <v>1367</v>
          </cell>
          <cell r="F540">
            <v>193</v>
          </cell>
          <cell r="G540" t="str">
            <v>Switzerland</v>
          </cell>
        </row>
        <row r="541">
          <cell r="A541" t="str">
            <v>2002M09</v>
          </cell>
          <cell r="B541">
            <v>2</v>
          </cell>
          <cell r="C541">
            <v>146</v>
          </cell>
          <cell r="D541" t="str">
            <v>Netherlands</v>
          </cell>
          <cell r="E541">
            <v>7</v>
          </cell>
          <cell r="F541">
            <v>193</v>
          </cell>
          <cell r="G541" t="str">
            <v>Switzerland</v>
          </cell>
        </row>
        <row r="542">
          <cell r="A542" t="str">
            <v>2002M09</v>
          </cell>
          <cell r="B542">
            <v>2</v>
          </cell>
          <cell r="C542">
            <v>123</v>
          </cell>
          <cell r="D542" t="str">
            <v xml:space="preserve"> Belgium (Dutch)</v>
          </cell>
          <cell r="E542">
            <v>6</v>
          </cell>
          <cell r="F542">
            <v>92</v>
          </cell>
          <cell r="G542" t="str">
            <v>Hong Kong</v>
          </cell>
        </row>
        <row r="543">
          <cell r="A543" t="str">
            <v>2002M09</v>
          </cell>
          <cell r="B543">
            <v>2</v>
          </cell>
          <cell r="C543">
            <v>77</v>
          </cell>
          <cell r="D543" t="str">
            <v>Germany</v>
          </cell>
          <cell r="E543">
            <v>899</v>
          </cell>
          <cell r="F543">
            <v>3</v>
          </cell>
          <cell r="G543" t="str">
            <v>United Kingdom</v>
          </cell>
        </row>
        <row r="544">
          <cell r="A544" t="str">
            <v>2002M09</v>
          </cell>
          <cell r="B544">
            <v>0</v>
          </cell>
          <cell r="C544">
            <v>196</v>
          </cell>
          <cell r="D544" t="str">
            <v>Taiwan</v>
          </cell>
          <cell r="E544">
            <v>12</v>
          </cell>
          <cell r="F544">
            <v>15</v>
          </cell>
          <cell r="G544" t="str">
            <v>Australia</v>
          </cell>
        </row>
        <row r="545">
          <cell r="A545" t="str">
            <v>2002M09</v>
          </cell>
          <cell r="B545">
            <v>0</v>
          </cell>
          <cell r="C545">
            <v>0</v>
          </cell>
          <cell r="D545" t="str">
            <v>Ebay</v>
          </cell>
          <cell r="E545">
            <v>14</v>
          </cell>
          <cell r="F545">
            <v>66</v>
          </cell>
          <cell r="G545" t="str">
            <v>Estonia</v>
          </cell>
        </row>
        <row r="546">
          <cell r="A546" t="str">
            <v>2002M09</v>
          </cell>
          <cell r="B546">
            <v>3</v>
          </cell>
          <cell r="C546">
            <v>146</v>
          </cell>
          <cell r="D546" t="str">
            <v>Netherlands</v>
          </cell>
          <cell r="E546">
            <v>1</v>
          </cell>
          <cell r="F546">
            <v>150</v>
          </cell>
          <cell r="G546" t="str">
            <v>Nicaragua</v>
          </cell>
        </row>
        <row r="547">
          <cell r="A547" t="str">
            <v>2002M09</v>
          </cell>
          <cell r="B547">
            <v>1</v>
          </cell>
          <cell r="C547">
            <v>0</v>
          </cell>
          <cell r="D547" t="str">
            <v>Ebay</v>
          </cell>
          <cell r="E547">
            <v>154</v>
          </cell>
          <cell r="F547">
            <v>164</v>
          </cell>
          <cell r="G547" t="str">
            <v>Portugal</v>
          </cell>
        </row>
        <row r="548">
          <cell r="A548" t="str">
            <v>2002M09</v>
          </cell>
          <cell r="B548">
            <v>2</v>
          </cell>
          <cell r="C548">
            <v>3</v>
          </cell>
          <cell r="D548" t="str">
            <v>Uk</v>
          </cell>
          <cell r="E548">
            <v>1</v>
          </cell>
          <cell r="F548">
            <v>132</v>
          </cell>
          <cell r="G548" t="str">
            <v>Martinique</v>
          </cell>
        </row>
        <row r="549">
          <cell r="A549" t="str">
            <v>2002M09</v>
          </cell>
          <cell r="B549">
            <v>0</v>
          </cell>
          <cell r="C549">
            <v>0</v>
          </cell>
          <cell r="D549" t="str">
            <v>Ebay</v>
          </cell>
          <cell r="E549">
            <v>38</v>
          </cell>
          <cell r="F549">
            <v>51</v>
          </cell>
          <cell r="G549" t="str">
            <v>Costa Rica</v>
          </cell>
        </row>
        <row r="550">
          <cell r="A550" t="str">
            <v>2002M09</v>
          </cell>
          <cell r="B550">
            <v>1</v>
          </cell>
          <cell r="C550">
            <v>77</v>
          </cell>
          <cell r="D550" t="str">
            <v>Germany</v>
          </cell>
          <cell r="E550">
            <v>2051486</v>
          </cell>
          <cell r="F550">
            <v>77</v>
          </cell>
          <cell r="G550" t="str">
            <v>Germany</v>
          </cell>
        </row>
        <row r="551">
          <cell r="A551" t="str">
            <v>2002M09</v>
          </cell>
          <cell r="B551">
            <v>2</v>
          </cell>
          <cell r="C551">
            <v>0</v>
          </cell>
          <cell r="D551" t="str">
            <v>Ebay</v>
          </cell>
          <cell r="E551">
            <v>44</v>
          </cell>
          <cell r="F551">
            <v>76</v>
          </cell>
          <cell r="G551" t="str">
            <v>Georgia</v>
          </cell>
        </row>
        <row r="552">
          <cell r="A552" t="str">
            <v>2002M09</v>
          </cell>
          <cell r="B552">
            <v>1</v>
          </cell>
          <cell r="C552">
            <v>15</v>
          </cell>
          <cell r="D552" t="str">
            <v>Australia</v>
          </cell>
          <cell r="E552">
            <v>3</v>
          </cell>
          <cell r="F552">
            <v>71</v>
          </cell>
          <cell r="G552" t="str">
            <v>France</v>
          </cell>
        </row>
        <row r="553">
          <cell r="A553" t="str">
            <v>2002M09</v>
          </cell>
          <cell r="B553">
            <v>1</v>
          </cell>
          <cell r="C553">
            <v>71</v>
          </cell>
          <cell r="D553" t="str">
            <v>France</v>
          </cell>
          <cell r="E553">
            <v>1005</v>
          </cell>
          <cell r="F553">
            <v>77</v>
          </cell>
          <cell r="G553" t="str">
            <v>Germany</v>
          </cell>
        </row>
        <row r="554">
          <cell r="A554" t="str">
            <v>2002M09</v>
          </cell>
          <cell r="B554">
            <v>2</v>
          </cell>
          <cell r="C554">
            <v>3</v>
          </cell>
          <cell r="D554" t="str">
            <v>Uk</v>
          </cell>
          <cell r="E554">
            <v>2811</v>
          </cell>
          <cell r="F554">
            <v>180</v>
          </cell>
          <cell r="G554" t="str">
            <v>Singapore</v>
          </cell>
        </row>
        <row r="555">
          <cell r="A555" t="str">
            <v>2002M09</v>
          </cell>
          <cell r="B555">
            <v>0</v>
          </cell>
          <cell r="C555">
            <v>15</v>
          </cell>
          <cell r="D555" t="str">
            <v>Australia</v>
          </cell>
          <cell r="E555">
            <v>2</v>
          </cell>
          <cell r="F555">
            <v>45</v>
          </cell>
          <cell r="G555" t="str">
            <v>China</v>
          </cell>
        </row>
        <row r="556">
          <cell r="A556" t="str">
            <v>2002M09</v>
          </cell>
          <cell r="B556">
            <v>2</v>
          </cell>
          <cell r="C556">
            <v>71</v>
          </cell>
          <cell r="D556" t="str">
            <v>France</v>
          </cell>
          <cell r="E556">
            <v>1</v>
          </cell>
          <cell r="F556">
            <v>136</v>
          </cell>
          <cell r="G556" t="str">
            <v>Mexico</v>
          </cell>
        </row>
        <row r="557">
          <cell r="A557" t="str">
            <v>2002M09</v>
          </cell>
          <cell r="B557">
            <v>2</v>
          </cell>
          <cell r="C557">
            <v>0</v>
          </cell>
          <cell r="D557" t="str">
            <v>Ebay</v>
          </cell>
          <cell r="E557">
            <v>2333</v>
          </cell>
          <cell r="F557">
            <v>161</v>
          </cell>
          <cell r="G557" t="str">
            <v>Peru</v>
          </cell>
        </row>
        <row r="558">
          <cell r="A558" t="str">
            <v>2002M09</v>
          </cell>
          <cell r="B558">
            <v>0</v>
          </cell>
          <cell r="C558">
            <v>3</v>
          </cell>
          <cell r="D558" t="str">
            <v>Uk</v>
          </cell>
          <cell r="E558">
            <v>14</v>
          </cell>
          <cell r="F558">
            <v>199</v>
          </cell>
          <cell r="G558" t="str">
            <v>Thailand</v>
          </cell>
        </row>
        <row r="559">
          <cell r="A559" t="str">
            <v>2002M09</v>
          </cell>
          <cell r="B559">
            <v>0</v>
          </cell>
          <cell r="C559">
            <v>123</v>
          </cell>
          <cell r="D559" t="str">
            <v xml:space="preserve"> Belgium (Dutch)</v>
          </cell>
          <cell r="E559">
            <v>116</v>
          </cell>
          <cell r="F559">
            <v>146</v>
          </cell>
          <cell r="G559" t="str">
            <v>Netherlands</v>
          </cell>
        </row>
        <row r="560">
          <cell r="A560" t="str">
            <v>2002M09</v>
          </cell>
          <cell r="B560">
            <v>0</v>
          </cell>
          <cell r="C560">
            <v>0</v>
          </cell>
          <cell r="D560" t="str">
            <v>Ebay</v>
          </cell>
          <cell r="E560">
            <v>46</v>
          </cell>
          <cell r="F560">
            <v>222</v>
          </cell>
          <cell r="G560" t="str">
            <v>Yugoslavia</v>
          </cell>
        </row>
        <row r="561">
          <cell r="A561" t="str">
            <v>2002M09</v>
          </cell>
          <cell r="B561">
            <v>2</v>
          </cell>
          <cell r="C561">
            <v>3</v>
          </cell>
          <cell r="D561" t="str">
            <v>Uk</v>
          </cell>
          <cell r="E561">
            <v>4</v>
          </cell>
          <cell r="F561">
            <v>22</v>
          </cell>
          <cell r="G561" t="str">
            <v>Belarus</v>
          </cell>
        </row>
        <row r="562">
          <cell r="A562" t="str">
            <v>2002M09</v>
          </cell>
          <cell r="B562">
            <v>1</v>
          </cell>
          <cell r="C562">
            <v>0</v>
          </cell>
          <cell r="D562" t="str">
            <v>Ebay</v>
          </cell>
          <cell r="E562">
            <v>1</v>
          </cell>
          <cell r="F562">
            <v>26</v>
          </cell>
          <cell r="G562" t="str">
            <v>Bermuda</v>
          </cell>
        </row>
        <row r="563">
          <cell r="A563" t="str">
            <v>2002M09</v>
          </cell>
          <cell r="B563">
            <v>1</v>
          </cell>
          <cell r="C563">
            <v>146</v>
          </cell>
          <cell r="D563" t="str">
            <v>Netherlands</v>
          </cell>
          <cell r="E563">
            <v>318</v>
          </cell>
          <cell r="F563">
            <v>101</v>
          </cell>
          <cell r="G563" t="str">
            <v>Italy</v>
          </cell>
        </row>
        <row r="564">
          <cell r="A564" t="str">
            <v>2002M09</v>
          </cell>
          <cell r="B564">
            <v>2</v>
          </cell>
          <cell r="C564">
            <v>100</v>
          </cell>
          <cell r="D564" t="str">
            <v>Ebaymotors</v>
          </cell>
          <cell r="E564">
            <v>1135</v>
          </cell>
          <cell r="F564">
            <v>92</v>
          </cell>
          <cell r="G564" t="str">
            <v>Hong Kong</v>
          </cell>
        </row>
        <row r="565">
          <cell r="A565" t="str">
            <v>2002M09</v>
          </cell>
          <cell r="B565">
            <v>3</v>
          </cell>
          <cell r="C565">
            <v>100</v>
          </cell>
          <cell r="D565" t="str">
            <v>Ebaymotors</v>
          </cell>
          <cell r="E565">
            <v>1</v>
          </cell>
          <cell r="F565">
            <v>165</v>
          </cell>
          <cell r="G565" t="str">
            <v>Puerto Rico</v>
          </cell>
        </row>
        <row r="566">
          <cell r="A566" t="str">
            <v>2002M09</v>
          </cell>
          <cell r="B566">
            <v>1</v>
          </cell>
          <cell r="C566">
            <v>2</v>
          </cell>
          <cell r="D566" t="str">
            <v>Canada</v>
          </cell>
          <cell r="E566">
            <v>15</v>
          </cell>
          <cell r="F566">
            <v>92</v>
          </cell>
          <cell r="G566" t="str">
            <v>Hong Kong</v>
          </cell>
        </row>
        <row r="567">
          <cell r="A567" t="str">
            <v>2002M09</v>
          </cell>
          <cell r="B567">
            <v>2</v>
          </cell>
          <cell r="C567">
            <v>100</v>
          </cell>
          <cell r="D567" t="str">
            <v>Ebaymotors</v>
          </cell>
          <cell r="E567">
            <v>13</v>
          </cell>
          <cell r="F567">
            <v>4</v>
          </cell>
          <cell r="G567" t="str">
            <v>Afghanistan</v>
          </cell>
        </row>
        <row r="568">
          <cell r="A568" t="str">
            <v>2002M09</v>
          </cell>
          <cell r="B568">
            <v>2</v>
          </cell>
          <cell r="C568">
            <v>0</v>
          </cell>
          <cell r="D568" t="str">
            <v>Ebay</v>
          </cell>
          <cell r="E568">
            <v>237</v>
          </cell>
          <cell r="F568">
            <v>120</v>
          </cell>
          <cell r="G568" t="str">
            <v>Liechtenstein</v>
          </cell>
        </row>
        <row r="569">
          <cell r="A569" t="str">
            <v>2002M09</v>
          </cell>
          <cell r="B569">
            <v>0</v>
          </cell>
          <cell r="C569">
            <v>100</v>
          </cell>
          <cell r="D569" t="str">
            <v>Ebaymotors</v>
          </cell>
          <cell r="E569">
            <v>4</v>
          </cell>
          <cell r="F569">
            <v>91</v>
          </cell>
          <cell r="G569" t="str">
            <v>Honduras</v>
          </cell>
        </row>
        <row r="570">
          <cell r="A570" t="str">
            <v>2002M09</v>
          </cell>
          <cell r="B570">
            <v>1</v>
          </cell>
          <cell r="C570">
            <v>3</v>
          </cell>
          <cell r="D570" t="str">
            <v>Uk</v>
          </cell>
          <cell r="E570">
            <v>181</v>
          </cell>
          <cell r="F570">
            <v>225</v>
          </cell>
          <cell r="G570" t="str">
            <v>APO/FPO</v>
          </cell>
        </row>
        <row r="571">
          <cell r="A571" t="str">
            <v>2002M09</v>
          </cell>
          <cell r="B571">
            <v>2</v>
          </cell>
          <cell r="C571">
            <v>146</v>
          </cell>
          <cell r="D571" t="str">
            <v>Netherlands</v>
          </cell>
          <cell r="E571">
            <v>937</v>
          </cell>
          <cell r="F571">
            <v>101</v>
          </cell>
          <cell r="G571" t="str">
            <v>Italy</v>
          </cell>
        </row>
        <row r="572">
          <cell r="A572" t="str">
            <v>2002M09</v>
          </cell>
          <cell r="B572">
            <v>1</v>
          </cell>
          <cell r="C572">
            <v>0</v>
          </cell>
          <cell r="D572" t="str">
            <v>Ebay</v>
          </cell>
          <cell r="E572">
            <v>1</v>
          </cell>
          <cell r="F572">
            <v>122</v>
          </cell>
          <cell r="G572" t="str">
            <v>Luxembourg</v>
          </cell>
        </row>
        <row r="573">
          <cell r="A573" t="str">
            <v>2002M09</v>
          </cell>
          <cell r="B573">
            <v>1</v>
          </cell>
          <cell r="C573">
            <v>146</v>
          </cell>
          <cell r="D573" t="str">
            <v>Netherlands</v>
          </cell>
          <cell r="E573">
            <v>78</v>
          </cell>
          <cell r="F573">
            <v>71</v>
          </cell>
          <cell r="G573" t="str">
            <v>France</v>
          </cell>
        </row>
        <row r="574">
          <cell r="A574" t="str">
            <v>2002M09</v>
          </cell>
          <cell r="B574">
            <v>2</v>
          </cell>
          <cell r="C574">
            <v>77</v>
          </cell>
          <cell r="D574" t="str">
            <v>Germany</v>
          </cell>
          <cell r="E574">
            <v>8</v>
          </cell>
          <cell r="F574">
            <v>214</v>
          </cell>
          <cell r="G574" t="str">
            <v>Vatican City State</v>
          </cell>
        </row>
        <row r="575">
          <cell r="A575" t="str">
            <v>2002M09</v>
          </cell>
          <cell r="B575">
            <v>1</v>
          </cell>
          <cell r="C575">
            <v>0</v>
          </cell>
          <cell r="D575" t="str">
            <v>Ebay</v>
          </cell>
          <cell r="E575">
            <v>81</v>
          </cell>
          <cell r="F575">
            <v>196</v>
          </cell>
          <cell r="G575" t="str">
            <v>Taiwan</v>
          </cell>
        </row>
        <row r="576">
          <cell r="A576" t="str">
            <v>2002M09</v>
          </cell>
          <cell r="B576">
            <v>1</v>
          </cell>
          <cell r="C576">
            <v>3</v>
          </cell>
          <cell r="D576" t="str">
            <v>Uk</v>
          </cell>
          <cell r="E576">
            <v>3646</v>
          </cell>
          <cell r="F576">
            <v>77</v>
          </cell>
          <cell r="G576" t="str">
            <v>Germany</v>
          </cell>
        </row>
        <row r="577">
          <cell r="A577" t="str">
            <v>2002M09</v>
          </cell>
          <cell r="B577">
            <v>3</v>
          </cell>
          <cell r="C577">
            <v>0</v>
          </cell>
          <cell r="D577" t="str">
            <v>Ebay</v>
          </cell>
          <cell r="E577">
            <v>78</v>
          </cell>
          <cell r="F577">
            <v>149</v>
          </cell>
          <cell r="G577" t="str">
            <v>New Zealand</v>
          </cell>
        </row>
        <row r="578">
          <cell r="A578" t="str">
            <v>2002M09</v>
          </cell>
          <cell r="B578">
            <v>0</v>
          </cell>
          <cell r="C578">
            <v>100</v>
          </cell>
          <cell r="D578" t="str">
            <v>Ebaymotors</v>
          </cell>
          <cell r="E578">
            <v>724693</v>
          </cell>
          <cell r="F578">
            <v>1</v>
          </cell>
          <cell r="G578" t="str">
            <v>United States</v>
          </cell>
        </row>
        <row r="579">
          <cell r="A579" t="str">
            <v>2002M09</v>
          </cell>
          <cell r="B579">
            <v>0</v>
          </cell>
          <cell r="C579">
            <v>0</v>
          </cell>
          <cell r="D579" t="str">
            <v>Ebay</v>
          </cell>
          <cell r="E579">
            <v>746</v>
          </cell>
          <cell r="F579">
            <v>76</v>
          </cell>
          <cell r="G579" t="str">
            <v>Georgia</v>
          </cell>
        </row>
        <row r="580">
          <cell r="A580" t="str">
            <v>2002M09</v>
          </cell>
          <cell r="B580">
            <v>0</v>
          </cell>
          <cell r="C580">
            <v>77</v>
          </cell>
          <cell r="D580" t="str">
            <v>Germany</v>
          </cell>
          <cell r="E580">
            <v>2</v>
          </cell>
          <cell r="F580">
            <v>62</v>
          </cell>
          <cell r="G580" t="str">
            <v>Egypt</v>
          </cell>
        </row>
        <row r="581">
          <cell r="A581" t="str">
            <v>2002M09</v>
          </cell>
          <cell r="B581">
            <v>3</v>
          </cell>
          <cell r="C581">
            <v>100</v>
          </cell>
          <cell r="D581" t="str">
            <v>Ebaymotors</v>
          </cell>
          <cell r="E581">
            <v>1</v>
          </cell>
          <cell r="F581">
            <v>100</v>
          </cell>
          <cell r="G581" t="str">
            <v>Israel</v>
          </cell>
        </row>
        <row r="582">
          <cell r="A582" t="str">
            <v>2002M09</v>
          </cell>
          <cell r="B582">
            <v>1</v>
          </cell>
          <cell r="C582">
            <v>71</v>
          </cell>
          <cell r="D582" t="str">
            <v>France</v>
          </cell>
          <cell r="E582">
            <v>3</v>
          </cell>
          <cell r="F582">
            <v>12</v>
          </cell>
          <cell r="G582" t="str">
            <v>Argentina</v>
          </cell>
        </row>
        <row r="583">
          <cell r="A583" t="str">
            <v>2002M09</v>
          </cell>
          <cell r="B583">
            <v>2</v>
          </cell>
          <cell r="C583">
            <v>71</v>
          </cell>
          <cell r="D583" t="str">
            <v>France</v>
          </cell>
          <cell r="E583">
            <v>16</v>
          </cell>
          <cell r="F583">
            <v>93</v>
          </cell>
          <cell r="G583" t="str">
            <v>Hungary</v>
          </cell>
        </row>
        <row r="584">
          <cell r="A584" t="str">
            <v>2002M09</v>
          </cell>
          <cell r="B584">
            <v>2</v>
          </cell>
          <cell r="C584">
            <v>16</v>
          </cell>
          <cell r="D584" t="str">
            <v>Austria</v>
          </cell>
          <cell r="E584">
            <v>5</v>
          </cell>
          <cell r="F584">
            <v>217</v>
          </cell>
          <cell r="G584" t="str">
            <v>Virgin Islands (U.S.)</v>
          </cell>
        </row>
        <row r="585">
          <cell r="A585" t="str">
            <v>2002M09</v>
          </cell>
          <cell r="B585">
            <v>1</v>
          </cell>
          <cell r="C585">
            <v>77</v>
          </cell>
          <cell r="D585" t="str">
            <v>Germany</v>
          </cell>
          <cell r="E585">
            <v>1178</v>
          </cell>
          <cell r="F585">
            <v>122</v>
          </cell>
          <cell r="G585" t="str">
            <v>Luxembourg</v>
          </cell>
        </row>
        <row r="586">
          <cell r="A586" t="str">
            <v>2002M09</v>
          </cell>
          <cell r="B586">
            <v>0</v>
          </cell>
          <cell r="C586">
            <v>3</v>
          </cell>
          <cell r="D586" t="str">
            <v>Uk</v>
          </cell>
          <cell r="E586">
            <v>30</v>
          </cell>
          <cell r="F586">
            <v>95</v>
          </cell>
          <cell r="G586" t="str">
            <v>India</v>
          </cell>
        </row>
        <row r="587">
          <cell r="A587" t="str">
            <v>2002M09</v>
          </cell>
          <cell r="B587">
            <v>2</v>
          </cell>
          <cell r="C587">
            <v>3</v>
          </cell>
          <cell r="D587" t="str">
            <v>Uk</v>
          </cell>
          <cell r="E587">
            <v>2</v>
          </cell>
          <cell r="F587">
            <v>115</v>
          </cell>
          <cell r="G587" t="str">
            <v>Latvia</v>
          </cell>
        </row>
        <row r="588">
          <cell r="A588" t="str">
            <v>2002M09</v>
          </cell>
          <cell r="B588">
            <v>1</v>
          </cell>
          <cell r="C588">
            <v>3</v>
          </cell>
          <cell r="D588" t="str">
            <v>Uk</v>
          </cell>
          <cell r="E588">
            <v>208902</v>
          </cell>
          <cell r="F588">
            <v>3</v>
          </cell>
          <cell r="G588" t="str">
            <v>United Kingdom</v>
          </cell>
        </row>
        <row r="589">
          <cell r="A589" t="str">
            <v>2002M09</v>
          </cell>
          <cell r="B589">
            <v>2</v>
          </cell>
          <cell r="C589">
            <v>77</v>
          </cell>
          <cell r="D589" t="str">
            <v>Germany</v>
          </cell>
          <cell r="E589">
            <v>8</v>
          </cell>
          <cell r="F589">
            <v>210</v>
          </cell>
          <cell r="G589" t="str">
            <v>United Arab Emirates</v>
          </cell>
        </row>
        <row r="590">
          <cell r="A590" t="str">
            <v>2002M09</v>
          </cell>
          <cell r="B590">
            <v>2</v>
          </cell>
          <cell r="C590">
            <v>16</v>
          </cell>
          <cell r="D590" t="str">
            <v>Austria</v>
          </cell>
          <cell r="E590">
            <v>5</v>
          </cell>
          <cell r="F590">
            <v>193</v>
          </cell>
          <cell r="G590" t="str">
            <v>Switzerland</v>
          </cell>
        </row>
        <row r="591">
          <cell r="A591" t="str">
            <v>2002M09</v>
          </cell>
          <cell r="B591">
            <v>3</v>
          </cell>
          <cell r="C591">
            <v>3</v>
          </cell>
          <cell r="D591" t="str">
            <v>Uk</v>
          </cell>
          <cell r="E591">
            <v>1</v>
          </cell>
          <cell r="F591">
            <v>32</v>
          </cell>
          <cell r="G591" t="str">
            <v>British Virgin Islands</v>
          </cell>
        </row>
        <row r="592">
          <cell r="A592" t="str">
            <v>2002M09</v>
          </cell>
          <cell r="B592">
            <v>0</v>
          </cell>
          <cell r="C592">
            <v>100</v>
          </cell>
          <cell r="D592" t="str">
            <v>Ebaymotors</v>
          </cell>
          <cell r="E592">
            <v>3</v>
          </cell>
          <cell r="F592">
            <v>85</v>
          </cell>
          <cell r="G592" t="str">
            <v>Guatemala</v>
          </cell>
        </row>
        <row r="593">
          <cell r="A593" t="str">
            <v>2002M09</v>
          </cell>
          <cell r="B593">
            <v>3</v>
          </cell>
          <cell r="C593">
            <v>77</v>
          </cell>
          <cell r="D593" t="str">
            <v>Germany</v>
          </cell>
          <cell r="E593">
            <v>2</v>
          </cell>
          <cell r="F593">
            <v>80</v>
          </cell>
          <cell r="G593" t="str">
            <v>Greece</v>
          </cell>
        </row>
        <row r="594">
          <cell r="A594" t="str">
            <v>2002M09</v>
          </cell>
          <cell r="B594">
            <v>3</v>
          </cell>
          <cell r="C594">
            <v>0</v>
          </cell>
          <cell r="D594" t="str">
            <v>Ebay</v>
          </cell>
          <cell r="E594">
            <v>8</v>
          </cell>
          <cell r="F594">
            <v>196</v>
          </cell>
          <cell r="G594" t="str">
            <v>Taiwan</v>
          </cell>
        </row>
        <row r="595">
          <cell r="A595" t="str">
            <v>2002M09</v>
          </cell>
          <cell r="B595">
            <v>2</v>
          </cell>
          <cell r="C595">
            <v>0</v>
          </cell>
          <cell r="D595" t="str">
            <v>Ebay</v>
          </cell>
          <cell r="E595">
            <v>5629</v>
          </cell>
          <cell r="F595">
            <v>34</v>
          </cell>
          <cell r="G595" t="str">
            <v>Bulgaria</v>
          </cell>
        </row>
        <row r="596">
          <cell r="A596" t="str">
            <v>2002M09</v>
          </cell>
          <cell r="B596">
            <v>3</v>
          </cell>
          <cell r="C596">
            <v>77</v>
          </cell>
          <cell r="D596" t="str">
            <v>Germany</v>
          </cell>
          <cell r="E596">
            <v>17</v>
          </cell>
          <cell r="F596">
            <v>71</v>
          </cell>
          <cell r="G596" t="str">
            <v>France</v>
          </cell>
        </row>
        <row r="597">
          <cell r="A597" t="str">
            <v>2002M09</v>
          </cell>
          <cell r="B597">
            <v>2</v>
          </cell>
          <cell r="C597">
            <v>101</v>
          </cell>
          <cell r="D597" t="str">
            <v>Italy</v>
          </cell>
          <cell r="E597">
            <v>16</v>
          </cell>
          <cell r="F597">
            <v>222</v>
          </cell>
          <cell r="G597" t="str">
            <v>Yugoslavia</v>
          </cell>
        </row>
        <row r="598">
          <cell r="A598" t="str">
            <v>2002M09</v>
          </cell>
          <cell r="B598">
            <v>2</v>
          </cell>
          <cell r="C598">
            <v>101</v>
          </cell>
          <cell r="D598" t="str">
            <v>Italy</v>
          </cell>
          <cell r="E598">
            <v>1</v>
          </cell>
          <cell r="F598">
            <v>92</v>
          </cell>
          <cell r="G598" t="str">
            <v>Hong Kong</v>
          </cell>
        </row>
        <row r="599">
          <cell r="A599" t="str">
            <v>2002M09</v>
          </cell>
          <cell r="B599">
            <v>0</v>
          </cell>
          <cell r="C599">
            <v>3</v>
          </cell>
          <cell r="D599" t="str">
            <v>Uk</v>
          </cell>
          <cell r="E599">
            <v>906943</v>
          </cell>
          <cell r="F599">
            <v>3</v>
          </cell>
          <cell r="G599" t="str">
            <v>United Kingdom</v>
          </cell>
        </row>
        <row r="600">
          <cell r="A600" t="str">
            <v>2002M09</v>
          </cell>
          <cell r="B600">
            <v>2</v>
          </cell>
          <cell r="C600">
            <v>15</v>
          </cell>
          <cell r="D600" t="str">
            <v>Australia</v>
          </cell>
          <cell r="E600">
            <v>2</v>
          </cell>
          <cell r="F600">
            <v>151</v>
          </cell>
          <cell r="G600" t="str">
            <v>Niger</v>
          </cell>
        </row>
        <row r="601">
          <cell r="A601" t="str">
            <v>2002M09</v>
          </cell>
          <cell r="B601">
            <v>2</v>
          </cell>
          <cell r="C601">
            <v>100</v>
          </cell>
          <cell r="D601" t="str">
            <v>Ebaymotors</v>
          </cell>
          <cell r="E601">
            <v>5</v>
          </cell>
          <cell r="F601">
            <v>162</v>
          </cell>
          <cell r="G601" t="str">
            <v>Philippines</v>
          </cell>
        </row>
        <row r="602">
          <cell r="A602" t="str">
            <v>2002M09</v>
          </cell>
          <cell r="B602">
            <v>2</v>
          </cell>
          <cell r="C602">
            <v>0</v>
          </cell>
          <cell r="D602" t="str">
            <v>Ebay</v>
          </cell>
          <cell r="E602">
            <v>1648</v>
          </cell>
          <cell r="F602">
            <v>123</v>
          </cell>
          <cell r="G602" t="str">
            <v>Macau</v>
          </cell>
        </row>
        <row r="603">
          <cell r="A603" t="str">
            <v>2002M09</v>
          </cell>
          <cell r="B603">
            <v>2</v>
          </cell>
          <cell r="C603">
            <v>123</v>
          </cell>
          <cell r="D603" t="str">
            <v xml:space="preserve"> Belgium (Dutch)</v>
          </cell>
          <cell r="E603">
            <v>49</v>
          </cell>
          <cell r="F603">
            <v>24</v>
          </cell>
          <cell r="G603" t="str">
            <v>Belize</v>
          </cell>
        </row>
        <row r="604">
          <cell r="A604" t="str">
            <v>2002M09</v>
          </cell>
          <cell r="B604">
            <v>2</v>
          </cell>
          <cell r="C604">
            <v>71</v>
          </cell>
          <cell r="D604" t="str">
            <v>France</v>
          </cell>
          <cell r="E604">
            <v>37</v>
          </cell>
          <cell r="F604">
            <v>57</v>
          </cell>
          <cell r="G604" t="str">
            <v>Denmark</v>
          </cell>
        </row>
        <row r="605">
          <cell r="A605" t="str">
            <v>2002M09</v>
          </cell>
          <cell r="B605">
            <v>0</v>
          </cell>
          <cell r="C605">
            <v>3</v>
          </cell>
          <cell r="D605" t="str">
            <v>Uk</v>
          </cell>
          <cell r="E605">
            <v>4</v>
          </cell>
          <cell r="F605">
            <v>53</v>
          </cell>
          <cell r="G605" t="str">
            <v>Croatia, Democratic Republic of the</v>
          </cell>
        </row>
        <row r="606">
          <cell r="A606" t="str">
            <v>2002M09</v>
          </cell>
          <cell r="B606">
            <v>1</v>
          </cell>
          <cell r="C606">
            <v>23</v>
          </cell>
          <cell r="D606" t="str">
            <v xml:space="preserve"> Belgium (French)</v>
          </cell>
          <cell r="E606">
            <v>1</v>
          </cell>
          <cell r="F606">
            <v>70</v>
          </cell>
          <cell r="G606" t="str">
            <v>Finland</v>
          </cell>
        </row>
        <row r="607">
          <cell r="A607" t="str">
            <v>2002M09</v>
          </cell>
          <cell r="B607">
            <v>1</v>
          </cell>
          <cell r="C607">
            <v>0</v>
          </cell>
          <cell r="D607" t="str">
            <v>Ebay</v>
          </cell>
          <cell r="E607">
            <v>178</v>
          </cell>
          <cell r="F607">
            <v>186</v>
          </cell>
          <cell r="G607" t="str">
            <v>Spain</v>
          </cell>
        </row>
        <row r="608">
          <cell r="A608" t="str">
            <v>2002M09</v>
          </cell>
          <cell r="B608">
            <v>1</v>
          </cell>
          <cell r="C608">
            <v>3</v>
          </cell>
          <cell r="D608" t="str">
            <v>Uk</v>
          </cell>
          <cell r="E608">
            <v>47</v>
          </cell>
          <cell r="F608">
            <v>23</v>
          </cell>
          <cell r="G608" t="str">
            <v>Belgium</v>
          </cell>
        </row>
        <row r="609">
          <cell r="A609" t="str">
            <v>2002M09</v>
          </cell>
          <cell r="B609">
            <v>2</v>
          </cell>
          <cell r="C609">
            <v>146</v>
          </cell>
          <cell r="D609" t="str">
            <v>Netherlands</v>
          </cell>
          <cell r="E609">
            <v>854</v>
          </cell>
          <cell r="F609">
            <v>31</v>
          </cell>
          <cell r="G609" t="str">
            <v>Brazil</v>
          </cell>
        </row>
        <row r="610">
          <cell r="A610" t="str">
            <v>2002M09</v>
          </cell>
          <cell r="B610">
            <v>3</v>
          </cell>
          <cell r="C610">
            <v>23</v>
          </cell>
          <cell r="D610" t="str">
            <v xml:space="preserve"> Belgium (French)</v>
          </cell>
          <cell r="E610">
            <v>5532</v>
          </cell>
          <cell r="F610">
            <v>23</v>
          </cell>
          <cell r="G610" t="str">
            <v>Belgium</v>
          </cell>
        </row>
        <row r="611">
          <cell r="A611" t="str">
            <v>2002M09</v>
          </cell>
          <cell r="B611">
            <v>2</v>
          </cell>
          <cell r="C611">
            <v>2</v>
          </cell>
          <cell r="D611" t="str">
            <v>Canada</v>
          </cell>
          <cell r="E611">
            <v>75</v>
          </cell>
          <cell r="F611">
            <v>104</v>
          </cell>
          <cell r="G611" t="str">
            <v>Japan</v>
          </cell>
        </row>
        <row r="612">
          <cell r="A612" t="str">
            <v>2002M09</v>
          </cell>
          <cell r="B612">
            <v>2</v>
          </cell>
          <cell r="C612">
            <v>23</v>
          </cell>
          <cell r="D612" t="str">
            <v xml:space="preserve"> Belgium (French)</v>
          </cell>
          <cell r="E612">
            <v>341</v>
          </cell>
          <cell r="F612">
            <v>186</v>
          </cell>
          <cell r="G612" t="str">
            <v>Spain</v>
          </cell>
        </row>
        <row r="613">
          <cell r="A613" t="str">
            <v>2002M09</v>
          </cell>
          <cell r="B613">
            <v>0</v>
          </cell>
          <cell r="C613">
            <v>196</v>
          </cell>
          <cell r="D613" t="str">
            <v>Taiwan</v>
          </cell>
          <cell r="E613">
            <v>1</v>
          </cell>
          <cell r="F613">
            <v>71</v>
          </cell>
          <cell r="G613" t="str">
            <v>France</v>
          </cell>
        </row>
        <row r="614">
          <cell r="A614" t="str">
            <v>2002M09</v>
          </cell>
          <cell r="B614">
            <v>2</v>
          </cell>
          <cell r="C614">
            <v>196</v>
          </cell>
          <cell r="D614" t="str">
            <v>Taiwan</v>
          </cell>
          <cell r="E614">
            <v>3</v>
          </cell>
          <cell r="F614">
            <v>127</v>
          </cell>
          <cell r="G614" t="str">
            <v>Malaysia</v>
          </cell>
        </row>
        <row r="615">
          <cell r="A615" t="str">
            <v>2002M09</v>
          </cell>
          <cell r="B615">
            <v>0</v>
          </cell>
          <cell r="C615">
            <v>0</v>
          </cell>
          <cell r="D615" t="str">
            <v>Ebay</v>
          </cell>
          <cell r="E615">
            <v>1</v>
          </cell>
          <cell r="F615">
            <v>132</v>
          </cell>
          <cell r="G615" t="str">
            <v>Martinique</v>
          </cell>
        </row>
        <row r="616">
          <cell r="A616" t="str">
            <v>2002M09</v>
          </cell>
          <cell r="B616">
            <v>0</v>
          </cell>
          <cell r="C616">
            <v>0</v>
          </cell>
          <cell r="D616" t="str">
            <v>Ebay</v>
          </cell>
          <cell r="E616">
            <v>4</v>
          </cell>
          <cell r="F616">
            <v>211</v>
          </cell>
          <cell r="G616" t="str">
            <v>Uruguay</v>
          </cell>
        </row>
        <row r="617">
          <cell r="A617" t="str">
            <v>2002M09</v>
          </cell>
          <cell r="B617">
            <v>1</v>
          </cell>
          <cell r="C617">
            <v>71</v>
          </cell>
          <cell r="D617" t="str">
            <v>France</v>
          </cell>
          <cell r="E617">
            <v>245</v>
          </cell>
          <cell r="F617">
            <v>101</v>
          </cell>
          <cell r="G617" t="str">
            <v>Italy</v>
          </cell>
        </row>
        <row r="618">
          <cell r="A618" t="str">
            <v>2002M09</v>
          </cell>
          <cell r="B618">
            <v>1</v>
          </cell>
          <cell r="C618">
            <v>16</v>
          </cell>
          <cell r="D618" t="str">
            <v>Austria</v>
          </cell>
          <cell r="E618">
            <v>3</v>
          </cell>
          <cell r="F618">
            <v>62</v>
          </cell>
          <cell r="G618" t="str">
            <v>Egypt</v>
          </cell>
        </row>
        <row r="619">
          <cell r="A619" t="str">
            <v>2002M09</v>
          </cell>
          <cell r="B619">
            <v>1</v>
          </cell>
          <cell r="C619">
            <v>3</v>
          </cell>
          <cell r="D619" t="str">
            <v>Uk</v>
          </cell>
          <cell r="E619">
            <v>71</v>
          </cell>
          <cell r="F619">
            <v>16</v>
          </cell>
          <cell r="G619" t="str">
            <v>Austria</v>
          </cell>
        </row>
        <row r="620">
          <cell r="A620" t="str">
            <v>2002M09</v>
          </cell>
          <cell r="B620">
            <v>2</v>
          </cell>
          <cell r="C620">
            <v>2</v>
          </cell>
          <cell r="D620" t="str">
            <v>Canada</v>
          </cell>
          <cell r="E620">
            <v>145</v>
          </cell>
          <cell r="F620">
            <v>180</v>
          </cell>
          <cell r="G620" t="str">
            <v>Singapore</v>
          </cell>
        </row>
        <row r="621">
          <cell r="A621" t="str">
            <v>2002M09</v>
          </cell>
          <cell r="B621">
            <v>3</v>
          </cell>
          <cell r="C621">
            <v>186</v>
          </cell>
          <cell r="D621" t="str">
            <v>Spain</v>
          </cell>
          <cell r="E621">
            <v>3</v>
          </cell>
          <cell r="F621">
            <v>23</v>
          </cell>
          <cell r="G621" t="str">
            <v>Belgium</v>
          </cell>
        </row>
        <row r="622">
          <cell r="A622" t="str">
            <v>2002M09</v>
          </cell>
          <cell r="B622">
            <v>1</v>
          </cell>
          <cell r="C622">
            <v>71</v>
          </cell>
          <cell r="D622" t="str">
            <v>France</v>
          </cell>
          <cell r="E622">
            <v>1</v>
          </cell>
          <cell r="F622">
            <v>67</v>
          </cell>
          <cell r="G622" t="str">
            <v>Ethiopia</v>
          </cell>
        </row>
        <row r="623">
          <cell r="A623" t="str">
            <v>2002M09</v>
          </cell>
          <cell r="B623">
            <v>2</v>
          </cell>
          <cell r="C623">
            <v>3</v>
          </cell>
          <cell r="D623" t="str">
            <v>Uk</v>
          </cell>
          <cell r="E623">
            <v>205</v>
          </cell>
          <cell r="F623">
            <v>225</v>
          </cell>
          <cell r="G623" t="str">
            <v>APO/FPO</v>
          </cell>
        </row>
        <row r="624">
          <cell r="A624" t="str">
            <v>2002M09</v>
          </cell>
          <cell r="B624">
            <v>0</v>
          </cell>
          <cell r="C624">
            <v>2</v>
          </cell>
          <cell r="D624" t="str">
            <v>Canada</v>
          </cell>
          <cell r="E624">
            <v>1</v>
          </cell>
          <cell r="F624">
            <v>196</v>
          </cell>
          <cell r="G624" t="str">
            <v>Taiwan</v>
          </cell>
        </row>
        <row r="625">
          <cell r="A625" t="str">
            <v>2002M09</v>
          </cell>
          <cell r="B625">
            <v>0</v>
          </cell>
          <cell r="C625">
            <v>23</v>
          </cell>
          <cell r="D625" t="str">
            <v xml:space="preserve"> Belgium (French)</v>
          </cell>
          <cell r="E625">
            <v>5</v>
          </cell>
          <cell r="F625">
            <v>163</v>
          </cell>
          <cell r="G625" t="str">
            <v>Poland</v>
          </cell>
        </row>
        <row r="626">
          <cell r="A626" t="str">
            <v>2002M09</v>
          </cell>
          <cell r="B626">
            <v>0</v>
          </cell>
          <cell r="C626">
            <v>3</v>
          </cell>
          <cell r="D626" t="str">
            <v>Uk</v>
          </cell>
          <cell r="E626">
            <v>74</v>
          </cell>
          <cell r="F626">
            <v>92</v>
          </cell>
          <cell r="G626" t="str">
            <v>Hong Kong</v>
          </cell>
        </row>
        <row r="627">
          <cell r="A627" t="str">
            <v>2002M09</v>
          </cell>
          <cell r="B627">
            <v>1</v>
          </cell>
          <cell r="C627">
            <v>3</v>
          </cell>
          <cell r="D627" t="str">
            <v>Uk</v>
          </cell>
          <cell r="E627">
            <v>148</v>
          </cell>
          <cell r="F627">
            <v>71</v>
          </cell>
          <cell r="G627" t="str">
            <v>France</v>
          </cell>
        </row>
        <row r="628">
          <cell r="A628" t="str">
            <v>2002M09</v>
          </cell>
          <cell r="B628">
            <v>2</v>
          </cell>
          <cell r="C628">
            <v>3</v>
          </cell>
          <cell r="D628" t="str">
            <v>Uk</v>
          </cell>
          <cell r="E628">
            <v>23</v>
          </cell>
          <cell r="F628">
            <v>109</v>
          </cell>
          <cell r="G628" t="str">
            <v>Kiribati</v>
          </cell>
        </row>
        <row r="629">
          <cell r="A629" t="str">
            <v>2002M09</v>
          </cell>
          <cell r="B629">
            <v>0</v>
          </cell>
          <cell r="C629">
            <v>123</v>
          </cell>
          <cell r="D629" t="str">
            <v xml:space="preserve"> Belgium (Dutch)</v>
          </cell>
          <cell r="E629">
            <v>1</v>
          </cell>
          <cell r="F629">
            <v>123</v>
          </cell>
          <cell r="G629" t="str">
            <v>Macau</v>
          </cell>
        </row>
        <row r="630">
          <cell r="A630" t="str">
            <v>2002M09</v>
          </cell>
          <cell r="B630">
            <v>3</v>
          </cell>
          <cell r="C630">
            <v>2</v>
          </cell>
          <cell r="D630" t="str">
            <v>Canada</v>
          </cell>
          <cell r="E630">
            <v>961</v>
          </cell>
          <cell r="F630">
            <v>2</v>
          </cell>
          <cell r="G630" t="str">
            <v>Canada</v>
          </cell>
        </row>
        <row r="631">
          <cell r="A631" t="str">
            <v>2002M09</v>
          </cell>
          <cell r="B631">
            <v>2</v>
          </cell>
          <cell r="C631">
            <v>101</v>
          </cell>
          <cell r="D631" t="str">
            <v>Italy</v>
          </cell>
          <cell r="E631">
            <v>3</v>
          </cell>
          <cell r="F631">
            <v>80</v>
          </cell>
          <cell r="G631" t="str">
            <v>Greece</v>
          </cell>
        </row>
        <row r="632">
          <cell r="A632" t="str">
            <v>2002M09</v>
          </cell>
          <cell r="B632">
            <v>0</v>
          </cell>
          <cell r="C632">
            <v>2</v>
          </cell>
          <cell r="D632" t="str">
            <v>Canada</v>
          </cell>
          <cell r="E632">
            <v>1</v>
          </cell>
          <cell r="F632">
            <v>99</v>
          </cell>
          <cell r="G632" t="str">
            <v>Ireland</v>
          </cell>
        </row>
        <row r="633">
          <cell r="A633" t="str">
            <v>2002M09</v>
          </cell>
          <cell r="B633">
            <v>2</v>
          </cell>
          <cell r="C633">
            <v>3</v>
          </cell>
          <cell r="D633" t="str">
            <v>Uk</v>
          </cell>
          <cell r="E633">
            <v>360</v>
          </cell>
          <cell r="F633">
            <v>105</v>
          </cell>
          <cell r="G633" t="str">
            <v>Jersey</v>
          </cell>
        </row>
        <row r="634">
          <cell r="A634" t="str">
            <v>2002M09</v>
          </cell>
          <cell r="B634">
            <v>1</v>
          </cell>
          <cell r="C634">
            <v>16</v>
          </cell>
          <cell r="D634" t="str">
            <v>Austria</v>
          </cell>
          <cell r="E634">
            <v>5</v>
          </cell>
          <cell r="F634">
            <v>101</v>
          </cell>
          <cell r="G634" t="str">
            <v>Italy</v>
          </cell>
        </row>
        <row r="635">
          <cell r="A635" t="str">
            <v>2002M09</v>
          </cell>
          <cell r="B635">
            <v>2</v>
          </cell>
          <cell r="C635">
            <v>0</v>
          </cell>
          <cell r="D635" t="str">
            <v>Ebay</v>
          </cell>
          <cell r="E635">
            <v>702</v>
          </cell>
          <cell r="F635">
            <v>175</v>
          </cell>
          <cell r="G635" t="str">
            <v>San Marino</v>
          </cell>
        </row>
        <row r="636">
          <cell r="A636" t="str">
            <v>2002M09</v>
          </cell>
          <cell r="B636">
            <v>1</v>
          </cell>
          <cell r="C636">
            <v>77</v>
          </cell>
          <cell r="D636" t="str">
            <v>Germany</v>
          </cell>
          <cell r="E636">
            <v>28520</v>
          </cell>
          <cell r="F636">
            <v>16</v>
          </cell>
          <cell r="G636" t="str">
            <v>Austria</v>
          </cell>
        </row>
        <row r="637">
          <cell r="A637" t="str">
            <v>2002M09</v>
          </cell>
          <cell r="B637">
            <v>2</v>
          </cell>
          <cell r="C637">
            <v>101</v>
          </cell>
          <cell r="D637" t="str">
            <v>Italy</v>
          </cell>
          <cell r="E637">
            <v>63</v>
          </cell>
          <cell r="F637">
            <v>175</v>
          </cell>
          <cell r="G637" t="str">
            <v>San Marino</v>
          </cell>
        </row>
        <row r="638">
          <cell r="A638" t="str">
            <v>2002M09</v>
          </cell>
          <cell r="B638">
            <v>2</v>
          </cell>
          <cell r="C638">
            <v>0</v>
          </cell>
          <cell r="D638" t="str">
            <v>Ebay</v>
          </cell>
          <cell r="E638">
            <v>458</v>
          </cell>
          <cell r="F638">
            <v>91</v>
          </cell>
          <cell r="G638" t="str">
            <v>Honduras</v>
          </cell>
        </row>
        <row r="639">
          <cell r="A639" t="str">
            <v>2002M09</v>
          </cell>
          <cell r="B639">
            <v>3</v>
          </cell>
          <cell r="C639">
            <v>0</v>
          </cell>
          <cell r="D639" t="str">
            <v>Ebay</v>
          </cell>
          <cell r="E639">
            <v>1</v>
          </cell>
          <cell r="F639">
            <v>201</v>
          </cell>
          <cell r="G639" t="str">
            <v>Tonga</v>
          </cell>
        </row>
        <row r="640">
          <cell r="A640" t="str">
            <v>2002M09</v>
          </cell>
          <cell r="B640">
            <v>2</v>
          </cell>
          <cell r="C640">
            <v>15</v>
          </cell>
          <cell r="D640" t="str">
            <v>Australia</v>
          </cell>
          <cell r="E640">
            <v>124</v>
          </cell>
          <cell r="F640">
            <v>146</v>
          </cell>
          <cell r="G640" t="str">
            <v>Netherlands</v>
          </cell>
        </row>
        <row r="641">
          <cell r="A641" t="str">
            <v>2002M09</v>
          </cell>
          <cell r="B641">
            <v>2</v>
          </cell>
          <cell r="C641">
            <v>23</v>
          </cell>
          <cell r="D641" t="str">
            <v xml:space="preserve"> Belgium (French)</v>
          </cell>
          <cell r="E641">
            <v>29</v>
          </cell>
          <cell r="F641">
            <v>138</v>
          </cell>
          <cell r="G641" t="str">
            <v>Monaco</v>
          </cell>
        </row>
        <row r="642">
          <cell r="A642" t="str">
            <v>2002M09</v>
          </cell>
          <cell r="B642">
            <v>2</v>
          </cell>
          <cell r="C642">
            <v>0</v>
          </cell>
          <cell r="D642" t="str">
            <v>Ebay</v>
          </cell>
          <cell r="E642">
            <v>1</v>
          </cell>
          <cell r="F642">
            <v>220</v>
          </cell>
          <cell r="G642" t="str">
            <v>Western Samoa</v>
          </cell>
        </row>
        <row r="643">
          <cell r="A643" t="str">
            <v>2002M09</v>
          </cell>
          <cell r="B643">
            <v>2</v>
          </cell>
          <cell r="C643">
            <v>100</v>
          </cell>
          <cell r="D643" t="str">
            <v>Ebaymotors</v>
          </cell>
          <cell r="E643">
            <v>3</v>
          </cell>
          <cell r="F643">
            <v>93</v>
          </cell>
          <cell r="G643" t="str">
            <v>Hungary</v>
          </cell>
        </row>
        <row r="644">
          <cell r="A644" t="str">
            <v>2002M09</v>
          </cell>
          <cell r="B644">
            <v>2</v>
          </cell>
          <cell r="C644">
            <v>3</v>
          </cell>
          <cell r="D644" t="str">
            <v>Uk</v>
          </cell>
          <cell r="E644">
            <v>56</v>
          </cell>
          <cell r="F644">
            <v>31</v>
          </cell>
          <cell r="G644" t="str">
            <v>Brazil</v>
          </cell>
        </row>
        <row r="645">
          <cell r="A645" t="str">
            <v>2002M09</v>
          </cell>
          <cell r="B645">
            <v>2</v>
          </cell>
          <cell r="C645">
            <v>23</v>
          </cell>
          <cell r="D645" t="str">
            <v xml:space="preserve"> Belgium (French)</v>
          </cell>
          <cell r="E645">
            <v>16</v>
          </cell>
          <cell r="F645">
            <v>163</v>
          </cell>
          <cell r="G645" t="str">
            <v>Poland</v>
          </cell>
        </row>
        <row r="646">
          <cell r="A646" t="str">
            <v>2002M09</v>
          </cell>
          <cell r="B646">
            <v>1</v>
          </cell>
          <cell r="C646">
            <v>146</v>
          </cell>
          <cell r="D646" t="str">
            <v>Netherlands</v>
          </cell>
          <cell r="E646">
            <v>14</v>
          </cell>
          <cell r="F646">
            <v>3</v>
          </cell>
          <cell r="G646" t="str">
            <v>United Kingdom</v>
          </cell>
        </row>
        <row r="647">
          <cell r="A647" t="str">
            <v>2002M09</v>
          </cell>
          <cell r="B647">
            <v>1</v>
          </cell>
          <cell r="C647">
            <v>101</v>
          </cell>
          <cell r="D647" t="str">
            <v>Italy</v>
          </cell>
          <cell r="E647">
            <v>80</v>
          </cell>
          <cell r="F647">
            <v>186</v>
          </cell>
          <cell r="G647" t="str">
            <v>Spain</v>
          </cell>
        </row>
        <row r="648">
          <cell r="A648" t="str">
            <v>2002M09</v>
          </cell>
          <cell r="B648">
            <v>2</v>
          </cell>
          <cell r="C648">
            <v>0</v>
          </cell>
          <cell r="D648" t="str">
            <v>Ebay</v>
          </cell>
          <cell r="E648">
            <v>452</v>
          </cell>
          <cell r="F648">
            <v>187</v>
          </cell>
          <cell r="G648" t="str">
            <v>Sri Lanka</v>
          </cell>
        </row>
        <row r="649">
          <cell r="A649" t="str">
            <v>2002M09</v>
          </cell>
          <cell r="B649">
            <v>1</v>
          </cell>
          <cell r="C649">
            <v>16</v>
          </cell>
          <cell r="D649" t="str">
            <v>Austria</v>
          </cell>
          <cell r="E649">
            <v>74</v>
          </cell>
          <cell r="F649">
            <v>186</v>
          </cell>
          <cell r="G649" t="str">
            <v>Spain</v>
          </cell>
        </row>
        <row r="650">
          <cell r="A650" t="str">
            <v>2002M09</v>
          </cell>
          <cell r="B650">
            <v>2</v>
          </cell>
          <cell r="C650">
            <v>15</v>
          </cell>
          <cell r="D650" t="str">
            <v>Australia</v>
          </cell>
          <cell r="E650">
            <v>1</v>
          </cell>
          <cell r="F650">
            <v>121</v>
          </cell>
          <cell r="G650" t="str">
            <v>Lithuania</v>
          </cell>
        </row>
        <row r="651">
          <cell r="A651" t="str">
            <v>2002M09</v>
          </cell>
          <cell r="B651">
            <v>2</v>
          </cell>
          <cell r="C651">
            <v>0</v>
          </cell>
          <cell r="D651" t="str">
            <v>Ebay</v>
          </cell>
          <cell r="E651">
            <v>99</v>
          </cell>
          <cell r="F651">
            <v>160</v>
          </cell>
          <cell r="G651" t="str">
            <v>Paraguay</v>
          </cell>
        </row>
        <row r="652">
          <cell r="A652" t="str">
            <v>2002M09</v>
          </cell>
          <cell r="B652">
            <v>2</v>
          </cell>
          <cell r="C652">
            <v>77</v>
          </cell>
          <cell r="D652" t="str">
            <v>Germany</v>
          </cell>
          <cell r="E652">
            <v>331</v>
          </cell>
          <cell r="F652">
            <v>120</v>
          </cell>
          <cell r="G652" t="str">
            <v>Liechtenstein</v>
          </cell>
        </row>
        <row r="653">
          <cell r="A653" t="str">
            <v>2002M09</v>
          </cell>
          <cell r="B653">
            <v>2</v>
          </cell>
          <cell r="C653">
            <v>71</v>
          </cell>
          <cell r="D653" t="str">
            <v>France</v>
          </cell>
          <cell r="E653">
            <v>12</v>
          </cell>
          <cell r="F653">
            <v>225</v>
          </cell>
          <cell r="G653" t="str">
            <v>APO/FPO</v>
          </cell>
        </row>
        <row r="654">
          <cell r="A654" t="str">
            <v>2002M09</v>
          </cell>
          <cell r="B654">
            <v>0</v>
          </cell>
          <cell r="C654">
            <v>71</v>
          </cell>
          <cell r="D654" t="str">
            <v>France</v>
          </cell>
          <cell r="E654">
            <v>25</v>
          </cell>
          <cell r="F654">
            <v>83</v>
          </cell>
          <cell r="G654" t="str">
            <v>Guadeloupe</v>
          </cell>
        </row>
        <row r="655">
          <cell r="A655" t="str">
            <v>2002M09</v>
          </cell>
          <cell r="B655">
            <v>2</v>
          </cell>
          <cell r="C655">
            <v>100</v>
          </cell>
          <cell r="D655" t="str">
            <v>Ebaymotors</v>
          </cell>
          <cell r="E655">
            <v>1</v>
          </cell>
          <cell r="F655">
            <v>19</v>
          </cell>
          <cell r="G655" t="str">
            <v>Bahrain</v>
          </cell>
        </row>
        <row r="656">
          <cell r="A656" t="str">
            <v>2002M09</v>
          </cell>
          <cell r="B656">
            <v>1</v>
          </cell>
          <cell r="C656">
            <v>100</v>
          </cell>
          <cell r="D656" t="str">
            <v>Ebaymotors</v>
          </cell>
          <cell r="E656">
            <v>78</v>
          </cell>
          <cell r="F656">
            <v>225</v>
          </cell>
          <cell r="G656" t="str">
            <v>APO/FPO</v>
          </cell>
        </row>
        <row r="657">
          <cell r="A657" t="str">
            <v>2002M09</v>
          </cell>
          <cell r="B657">
            <v>2</v>
          </cell>
          <cell r="C657">
            <v>0</v>
          </cell>
          <cell r="D657" t="str">
            <v>Ebay</v>
          </cell>
          <cell r="E657">
            <v>315</v>
          </cell>
          <cell r="F657">
            <v>28</v>
          </cell>
          <cell r="G657" t="str">
            <v>Bolivia</v>
          </cell>
        </row>
        <row r="658">
          <cell r="A658" t="str">
            <v>2002M09</v>
          </cell>
          <cell r="B658">
            <v>2</v>
          </cell>
          <cell r="C658">
            <v>146</v>
          </cell>
          <cell r="D658" t="str">
            <v>Netherlands</v>
          </cell>
          <cell r="E658">
            <v>9311</v>
          </cell>
          <cell r="F658">
            <v>23</v>
          </cell>
          <cell r="G658" t="str">
            <v>Belgium</v>
          </cell>
        </row>
        <row r="659">
          <cell r="A659" t="str">
            <v>2002M09</v>
          </cell>
          <cell r="B659">
            <v>0</v>
          </cell>
          <cell r="C659">
            <v>15</v>
          </cell>
          <cell r="D659" t="str">
            <v>Australia</v>
          </cell>
          <cell r="E659">
            <v>1</v>
          </cell>
          <cell r="F659">
            <v>7</v>
          </cell>
          <cell r="G659" t="str">
            <v>American Samoa</v>
          </cell>
        </row>
        <row r="660">
          <cell r="A660" t="str">
            <v>2002M09</v>
          </cell>
          <cell r="B660">
            <v>1</v>
          </cell>
          <cell r="C660">
            <v>77</v>
          </cell>
          <cell r="D660" t="str">
            <v>Germany</v>
          </cell>
          <cell r="E660">
            <v>8</v>
          </cell>
          <cell r="F660">
            <v>180</v>
          </cell>
          <cell r="G660" t="str">
            <v>Singapore</v>
          </cell>
        </row>
        <row r="661">
          <cell r="A661" t="str">
            <v>2002M09</v>
          </cell>
          <cell r="B661">
            <v>3</v>
          </cell>
          <cell r="C661">
            <v>196</v>
          </cell>
          <cell r="D661" t="str">
            <v>Taiwan</v>
          </cell>
          <cell r="E661">
            <v>12</v>
          </cell>
          <cell r="F661">
            <v>45</v>
          </cell>
          <cell r="G661" t="str">
            <v>China</v>
          </cell>
        </row>
        <row r="662">
          <cell r="A662" t="str">
            <v>2002M09</v>
          </cell>
          <cell r="B662">
            <v>3</v>
          </cell>
          <cell r="C662">
            <v>23</v>
          </cell>
          <cell r="D662" t="str">
            <v xml:space="preserve"> Belgium (French)</v>
          </cell>
          <cell r="E662">
            <v>1</v>
          </cell>
          <cell r="F662">
            <v>14</v>
          </cell>
          <cell r="G662" t="str">
            <v>Aruba</v>
          </cell>
        </row>
        <row r="663">
          <cell r="A663" t="str">
            <v>2002M09</v>
          </cell>
          <cell r="B663">
            <v>3</v>
          </cell>
          <cell r="C663">
            <v>100</v>
          </cell>
          <cell r="D663" t="str">
            <v>Ebaymotors</v>
          </cell>
          <cell r="E663">
            <v>1</v>
          </cell>
          <cell r="F663">
            <v>57</v>
          </cell>
          <cell r="G663" t="str">
            <v>Denmark</v>
          </cell>
        </row>
        <row r="664">
          <cell r="A664" t="str">
            <v>2002M09</v>
          </cell>
          <cell r="B664">
            <v>2</v>
          </cell>
          <cell r="C664">
            <v>71</v>
          </cell>
          <cell r="D664" t="str">
            <v>France</v>
          </cell>
          <cell r="E664">
            <v>88</v>
          </cell>
          <cell r="F664">
            <v>3</v>
          </cell>
          <cell r="G664" t="str">
            <v>United Kingdom</v>
          </cell>
        </row>
        <row r="665">
          <cell r="A665" t="str">
            <v>2002M09</v>
          </cell>
          <cell r="B665">
            <v>1</v>
          </cell>
          <cell r="C665">
            <v>2</v>
          </cell>
          <cell r="D665" t="str">
            <v>Canada</v>
          </cell>
          <cell r="E665">
            <v>1</v>
          </cell>
          <cell r="F665">
            <v>185</v>
          </cell>
          <cell r="G665" t="str">
            <v>South Africa</v>
          </cell>
        </row>
        <row r="666">
          <cell r="A666" t="str">
            <v>2002M09</v>
          </cell>
          <cell r="B666">
            <v>1</v>
          </cell>
          <cell r="C666">
            <v>0</v>
          </cell>
          <cell r="D666" t="str">
            <v>Ebay</v>
          </cell>
          <cell r="E666">
            <v>1676</v>
          </cell>
          <cell r="F666">
            <v>225</v>
          </cell>
          <cell r="G666" t="str">
            <v>APO/FPO</v>
          </cell>
        </row>
        <row r="667">
          <cell r="A667" t="str">
            <v>2002M09</v>
          </cell>
          <cell r="B667">
            <v>2</v>
          </cell>
          <cell r="C667">
            <v>0</v>
          </cell>
          <cell r="D667" t="str">
            <v>Ebay</v>
          </cell>
          <cell r="E667">
            <v>235</v>
          </cell>
          <cell r="F667">
            <v>29</v>
          </cell>
          <cell r="G667" t="str">
            <v>Bosnia and Herzegovina</v>
          </cell>
        </row>
        <row r="668">
          <cell r="A668" t="str">
            <v>2002M09</v>
          </cell>
          <cell r="B668">
            <v>0</v>
          </cell>
          <cell r="C668">
            <v>0</v>
          </cell>
          <cell r="D668" t="str">
            <v>Ebay</v>
          </cell>
          <cell r="E668">
            <v>77</v>
          </cell>
          <cell r="F668">
            <v>57</v>
          </cell>
          <cell r="G668" t="str">
            <v>Denmark</v>
          </cell>
        </row>
        <row r="669">
          <cell r="A669" t="str">
            <v>2002M09</v>
          </cell>
          <cell r="B669">
            <v>1</v>
          </cell>
          <cell r="C669">
            <v>100</v>
          </cell>
          <cell r="D669" t="str">
            <v>Ebaymotors</v>
          </cell>
          <cell r="E669">
            <v>20</v>
          </cell>
          <cell r="F669">
            <v>146</v>
          </cell>
          <cell r="G669" t="str">
            <v>Netherlands</v>
          </cell>
        </row>
        <row r="670">
          <cell r="A670" t="str">
            <v>2002M09</v>
          </cell>
          <cell r="B670">
            <v>2</v>
          </cell>
          <cell r="C670">
            <v>0</v>
          </cell>
          <cell r="D670" t="str">
            <v>Ebay</v>
          </cell>
          <cell r="E670">
            <v>5718</v>
          </cell>
          <cell r="F670">
            <v>111</v>
          </cell>
          <cell r="G670" t="str">
            <v>Korea, South</v>
          </cell>
        </row>
        <row r="671">
          <cell r="A671" t="str">
            <v>2002M09</v>
          </cell>
          <cell r="B671">
            <v>0</v>
          </cell>
          <cell r="C671">
            <v>16</v>
          </cell>
          <cell r="D671" t="str">
            <v>Austria</v>
          </cell>
          <cell r="E671">
            <v>660</v>
          </cell>
          <cell r="F671">
            <v>77</v>
          </cell>
          <cell r="G671" t="str">
            <v>Germany</v>
          </cell>
        </row>
        <row r="672">
          <cell r="A672" t="str">
            <v>2002M09</v>
          </cell>
          <cell r="B672">
            <v>0</v>
          </cell>
          <cell r="C672">
            <v>0</v>
          </cell>
          <cell r="D672" t="str">
            <v>Ebay</v>
          </cell>
          <cell r="E672">
            <v>5</v>
          </cell>
          <cell r="F672">
            <v>124</v>
          </cell>
          <cell r="G672" t="str">
            <v>Macedonia</v>
          </cell>
        </row>
        <row r="673">
          <cell r="A673" t="str">
            <v>2002M09</v>
          </cell>
          <cell r="B673">
            <v>0</v>
          </cell>
          <cell r="C673">
            <v>3</v>
          </cell>
          <cell r="D673" t="str">
            <v>Uk</v>
          </cell>
          <cell r="E673">
            <v>414</v>
          </cell>
          <cell r="F673">
            <v>127</v>
          </cell>
          <cell r="G673" t="str">
            <v>Malaysia</v>
          </cell>
        </row>
        <row r="674">
          <cell r="A674" t="str">
            <v>2002M09</v>
          </cell>
          <cell r="B674">
            <v>1</v>
          </cell>
          <cell r="C674">
            <v>3</v>
          </cell>
          <cell r="D674" t="str">
            <v>Uk</v>
          </cell>
          <cell r="E674">
            <v>8</v>
          </cell>
          <cell r="F674">
            <v>122</v>
          </cell>
          <cell r="G674" t="str">
            <v>Luxembourg</v>
          </cell>
        </row>
        <row r="675">
          <cell r="A675" t="str">
            <v>2002M09</v>
          </cell>
          <cell r="B675">
            <v>2</v>
          </cell>
          <cell r="C675">
            <v>15</v>
          </cell>
          <cell r="D675" t="str">
            <v>Australia</v>
          </cell>
          <cell r="E675">
            <v>218</v>
          </cell>
          <cell r="F675">
            <v>3</v>
          </cell>
          <cell r="G675" t="str">
            <v>United Kingdom</v>
          </cell>
        </row>
        <row r="676">
          <cell r="A676" t="str">
            <v>2002M09</v>
          </cell>
          <cell r="B676">
            <v>2</v>
          </cell>
          <cell r="C676">
            <v>0</v>
          </cell>
          <cell r="D676" t="str">
            <v>Ebay</v>
          </cell>
          <cell r="E676">
            <v>69</v>
          </cell>
          <cell r="F676">
            <v>19</v>
          </cell>
          <cell r="G676" t="str">
            <v>Bahrain</v>
          </cell>
        </row>
        <row r="677">
          <cell r="A677" t="str">
            <v>2002M09</v>
          </cell>
          <cell r="B677">
            <v>2</v>
          </cell>
          <cell r="C677">
            <v>146</v>
          </cell>
          <cell r="D677" t="str">
            <v>Netherlands</v>
          </cell>
          <cell r="E677">
            <v>1</v>
          </cell>
          <cell r="F677">
            <v>168</v>
          </cell>
          <cell r="G677" t="str">
            <v>Russian Federation</v>
          </cell>
        </row>
        <row r="678">
          <cell r="A678" t="str">
            <v>2002M09</v>
          </cell>
          <cell r="B678">
            <v>2</v>
          </cell>
          <cell r="C678">
            <v>0</v>
          </cell>
          <cell r="D678" t="str">
            <v>Ebay</v>
          </cell>
          <cell r="E678">
            <v>20504</v>
          </cell>
          <cell r="F678">
            <v>186</v>
          </cell>
          <cell r="G678" t="str">
            <v>Spain</v>
          </cell>
        </row>
        <row r="679">
          <cell r="A679" t="str">
            <v>2002M09</v>
          </cell>
          <cell r="B679">
            <v>2</v>
          </cell>
          <cell r="C679">
            <v>3</v>
          </cell>
          <cell r="D679" t="str">
            <v>Uk</v>
          </cell>
          <cell r="E679">
            <v>2</v>
          </cell>
          <cell r="F679">
            <v>178</v>
          </cell>
          <cell r="G679" t="str">
            <v>Seychelles</v>
          </cell>
        </row>
        <row r="680">
          <cell r="A680" t="str">
            <v>2002M09</v>
          </cell>
          <cell r="B680">
            <v>0</v>
          </cell>
          <cell r="C680">
            <v>71</v>
          </cell>
          <cell r="D680" t="str">
            <v>France</v>
          </cell>
          <cell r="E680">
            <v>113</v>
          </cell>
          <cell r="F680">
            <v>186</v>
          </cell>
          <cell r="G680" t="str">
            <v>Spain</v>
          </cell>
        </row>
        <row r="681">
          <cell r="A681" t="str">
            <v>2002M09</v>
          </cell>
          <cell r="B681">
            <v>1</v>
          </cell>
          <cell r="C681">
            <v>77</v>
          </cell>
          <cell r="D681" t="str">
            <v>Germany</v>
          </cell>
          <cell r="E681">
            <v>38</v>
          </cell>
          <cell r="F681">
            <v>225</v>
          </cell>
          <cell r="G681" t="str">
            <v>APO/FPO</v>
          </cell>
        </row>
        <row r="682">
          <cell r="A682" t="str">
            <v>2002M09</v>
          </cell>
          <cell r="B682">
            <v>3</v>
          </cell>
          <cell r="C682">
            <v>0</v>
          </cell>
          <cell r="D682" t="str">
            <v>Ebay</v>
          </cell>
          <cell r="E682">
            <v>1</v>
          </cell>
          <cell r="F682">
            <v>22</v>
          </cell>
          <cell r="G682" t="str">
            <v>Belarus</v>
          </cell>
        </row>
        <row r="683">
          <cell r="A683" t="str">
            <v>2002M09</v>
          </cell>
          <cell r="B683">
            <v>2</v>
          </cell>
          <cell r="C683">
            <v>146</v>
          </cell>
          <cell r="D683" t="str">
            <v>Netherlands</v>
          </cell>
          <cell r="E683">
            <v>131</v>
          </cell>
          <cell r="F683">
            <v>70</v>
          </cell>
          <cell r="G683" t="str">
            <v>Finland</v>
          </cell>
        </row>
        <row r="684">
          <cell r="A684" t="str">
            <v>2002M09</v>
          </cell>
          <cell r="B684">
            <v>1</v>
          </cell>
          <cell r="C684">
            <v>23</v>
          </cell>
          <cell r="D684" t="str">
            <v xml:space="preserve"> Belgium (French)</v>
          </cell>
          <cell r="E684">
            <v>697</v>
          </cell>
          <cell r="F684">
            <v>77</v>
          </cell>
          <cell r="G684" t="str">
            <v>Germany</v>
          </cell>
        </row>
        <row r="685">
          <cell r="A685" t="str">
            <v>2002M09</v>
          </cell>
          <cell r="B685">
            <v>1</v>
          </cell>
          <cell r="C685">
            <v>15</v>
          </cell>
          <cell r="D685" t="str">
            <v>Australia</v>
          </cell>
          <cell r="E685">
            <v>17507</v>
          </cell>
          <cell r="F685">
            <v>15</v>
          </cell>
          <cell r="G685" t="str">
            <v>Australia</v>
          </cell>
        </row>
        <row r="686">
          <cell r="A686" t="str">
            <v>2002M09</v>
          </cell>
          <cell r="B686">
            <v>2</v>
          </cell>
          <cell r="C686">
            <v>15</v>
          </cell>
          <cell r="D686" t="str">
            <v>Australia</v>
          </cell>
          <cell r="E686">
            <v>8</v>
          </cell>
          <cell r="F686">
            <v>100</v>
          </cell>
          <cell r="G686" t="str">
            <v>Israel</v>
          </cell>
        </row>
        <row r="687">
          <cell r="A687" t="str">
            <v>2002M09</v>
          </cell>
          <cell r="B687">
            <v>2</v>
          </cell>
          <cell r="C687">
            <v>0</v>
          </cell>
          <cell r="D687" t="str">
            <v>Ebay</v>
          </cell>
          <cell r="E687">
            <v>57997</v>
          </cell>
          <cell r="F687">
            <v>104</v>
          </cell>
          <cell r="G687" t="str">
            <v>Japan</v>
          </cell>
        </row>
        <row r="688">
          <cell r="A688" t="str">
            <v>2002M09</v>
          </cell>
          <cell r="B688">
            <v>2</v>
          </cell>
          <cell r="C688">
            <v>71</v>
          </cell>
          <cell r="D688" t="str">
            <v>France</v>
          </cell>
          <cell r="E688">
            <v>14</v>
          </cell>
          <cell r="F688">
            <v>132</v>
          </cell>
          <cell r="G688" t="str">
            <v>Martinique</v>
          </cell>
        </row>
        <row r="689">
          <cell r="A689" t="str">
            <v>2002M09</v>
          </cell>
          <cell r="B689">
            <v>2</v>
          </cell>
          <cell r="C689">
            <v>0</v>
          </cell>
          <cell r="D689" t="str">
            <v>Ebay</v>
          </cell>
          <cell r="E689">
            <v>102848</v>
          </cell>
          <cell r="F689">
            <v>77</v>
          </cell>
          <cell r="G689" t="str">
            <v>Germany</v>
          </cell>
        </row>
        <row r="690">
          <cell r="A690" t="str">
            <v>2002M09</v>
          </cell>
          <cell r="B690">
            <v>3</v>
          </cell>
          <cell r="C690">
            <v>123</v>
          </cell>
          <cell r="D690" t="str">
            <v xml:space="preserve"> Belgium (Dutch)</v>
          </cell>
          <cell r="E690">
            <v>4289</v>
          </cell>
          <cell r="F690">
            <v>23</v>
          </cell>
          <cell r="G690" t="str">
            <v>Belgium</v>
          </cell>
        </row>
        <row r="691">
          <cell r="A691" t="str">
            <v>2002M09</v>
          </cell>
          <cell r="B691">
            <v>0</v>
          </cell>
          <cell r="C691">
            <v>0</v>
          </cell>
          <cell r="D691" t="str">
            <v>Ebay</v>
          </cell>
          <cell r="E691">
            <v>462</v>
          </cell>
          <cell r="F691">
            <v>192</v>
          </cell>
          <cell r="G691" t="str">
            <v>Sweden</v>
          </cell>
        </row>
        <row r="692">
          <cell r="A692" t="str">
            <v>2002M09</v>
          </cell>
          <cell r="B692">
            <v>1</v>
          </cell>
          <cell r="C692">
            <v>15</v>
          </cell>
          <cell r="D692" t="str">
            <v>Australia</v>
          </cell>
          <cell r="E692">
            <v>1</v>
          </cell>
          <cell r="F692">
            <v>185</v>
          </cell>
          <cell r="G692" t="str">
            <v>South Africa</v>
          </cell>
        </row>
        <row r="693">
          <cell r="A693" t="str">
            <v>2002M09</v>
          </cell>
          <cell r="B693">
            <v>0</v>
          </cell>
          <cell r="C693">
            <v>123</v>
          </cell>
          <cell r="D693" t="str">
            <v xml:space="preserve"> Belgium (Dutch)</v>
          </cell>
          <cell r="E693">
            <v>28</v>
          </cell>
          <cell r="F693">
            <v>1</v>
          </cell>
          <cell r="G693" t="str">
            <v>United States</v>
          </cell>
        </row>
        <row r="694">
          <cell r="A694" t="str">
            <v>2002M09</v>
          </cell>
          <cell r="B694">
            <v>1</v>
          </cell>
          <cell r="C694">
            <v>0</v>
          </cell>
          <cell r="D694" t="str">
            <v>Ebay</v>
          </cell>
          <cell r="E694">
            <v>164</v>
          </cell>
          <cell r="F694">
            <v>57</v>
          </cell>
          <cell r="G694" t="str">
            <v>Denmark</v>
          </cell>
        </row>
        <row r="695">
          <cell r="A695" t="str">
            <v>2002M09</v>
          </cell>
          <cell r="B695">
            <v>1</v>
          </cell>
          <cell r="C695">
            <v>100</v>
          </cell>
          <cell r="D695" t="str">
            <v>Ebaymotors</v>
          </cell>
          <cell r="E695">
            <v>4</v>
          </cell>
          <cell r="F695">
            <v>70</v>
          </cell>
          <cell r="G695" t="str">
            <v>Finland</v>
          </cell>
        </row>
        <row r="696">
          <cell r="A696" t="str">
            <v>2002M09</v>
          </cell>
          <cell r="B696">
            <v>2</v>
          </cell>
          <cell r="C696">
            <v>0</v>
          </cell>
          <cell r="D696" t="str">
            <v>Ebay</v>
          </cell>
          <cell r="E696">
            <v>14754813</v>
          </cell>
          <cell r="F696">
            <v>1</v>
          </cell>
          <cell r="G696" t="str">
            <v>United States</v>
          </cell>
        </row>
        <row r="697">
          <cell r="A697" t="str">
            <v>2002M09</v>
          </cell>
          <cell r="B697">
            <v>2</v>
          </cell>
          <cell r="C697">
            <v>101</v>
          </cell>
          <cell r="D697" t="str">
            <v>Italy</v>
          </cell>
          <cell r="E697">
            <v>1</v>
          </cell>
          <cell r="F697">
            <v>96</v>
          </cell>
          <cell r="G697" t="str">
            <v>Indonesia</v>
          </cell>
        </row>
        <row r="698">
          <cell r="A698" t="str">
            <v>2002M09</v>
          </cell>
          <cell r="B698">
            <v>1</v>
          </cell>
          <cell r="C698">
            <v>23</v>
          </cell>
          <cell r="D698" t="str">
            <v xml:space="preserve"> Belgium (French)</v>
          </cell>
          <cell r="E698">
            <v>6</v>
          </cell>
          <cell r="F698">
            <v>146</v>
          </cell>
          <cell r="G698" t="str">
            <v>Netherlands</v>
          </cell>
        </row>
        <row r="699">
          <cell r="A699" t="str">
            <v>2002M09</v>
          </cell>
          <cell r="B699">
            <v>2</v>
          </cell>
          <cell r="C699">
            <v>77</v>
          </cell>
          <cell r="D699" t="str">
            <v>Germany</v>
          </cell>
          <cell r="E699">
            <v>55527</v>
          </cell>
          <cell r="F699">
            <v>16</v>
          </cell>
          <cell r="G699" t="str">
            <v>Austria</v>
          </cell>
        </row>
        <row r="700">
          <cell r="A700" t="str">
            <v>2002M09</v>
          </cell>
          <cell r="B700">
            <v>0</v>
          </cell>
          <cell r="C700">
            <v>101</v>
          </cell>
          <cell r="D700" t="str">
            <v>Italy</v>
          </cell>
          <cell r="E700">
            <v>7</v>
          </cell>
          <cell r="F700">
            <v>62</v>
          </cell>
          <cell r="G700" t="str">
            <v>Egypt</v>
          </cell>
        </row>
        <row r="701">
          <cell r="A701" t="str">
            <v>2002M09</v>
          </cell>
          <cell r="B701">
            <v>0</v>
          </cell>
          <cell r="C701">
            <v>100</v>
          </cell>
          <cell r="D701" t="str">
            <v>Ebaymotors</v>
          </cell>
          <cell r="E701">
            <v>2</v>
          </cell>
          <cell r="F701">
            <v>62</v>
          </cell>
          <cell r="G701" t="str">
            <v>Egypt</v>
          </cell>
        </row>
        <row r="702">
          <cell r="A702" t="str">
            <v>2002M09</v>
          </cell>
          <cell r="B702">
            <v>1</v>
          </cell>
          <cell r="C702">
            <v>77</v>
          </cell>
          <cell r="D702" t="str">
            <v>Germany</v>
          </cell>
          <cell r="E702">
            <v>138</v>
          </cell>
          <cell r="F702">
            <v>57</v>
          </cell>
          <cell r="G702" t="str">
            <v>Denmark</v>
          </cell>
        </row>
        <row r="703">
          <cell r="A703" t="str">
            <v>2002M09</v>
          </cell>
          <cell r="B703">
            <v>2</v>
          </cell>
          <cell r="C703">
            <v>3</v>
          </cell>
          <cell r="D703" t="str">
            <v>Uk</v>
          </cell>
          <cell r="E703">
            <v>1814</v>
          </cell>
          <cell r="F703">
            <v>92</v>
          </cell>
          <cell r="G703" t="str">
            <v>Hong Kong</v>
          </cell>
        </row>
        <row r="704">
          <cell r="A704" t="str">
            <v>2002M09</v>
          </cell>
          <cell r="B704">
            <v>1</v>
          </cell>
          <cell r="C704">
            <v>2</v>
          </cell>
          <cell r="D704" t="str">
            <v>Canada</v>
          </cell>
          <cell r="E704">
            <v>34</v>
          </cell>
          <cell r="F704">
            <v>77</v>
          </cell>
          <cell r="G704" t="str">
            <v>Germany</v>
          </cell>
        </row>
        <row r="705">
          <cell r="A705" t="str">
            <v>2002M09</v>
          </cell>
          <cell r="B705">
            <v>2</v>
          </cell>
          <cell r="C705">
            <v>2</v>
          </cell>
          <cell r="D705" t="str">
            <v>Canada</v>
          </cell>
          <cell r="E705">
            <v>171</v>
          </cell>
          <cell r="F705">
            <v>146</v>
          </cell>
          <cell r="G705" t="str">
            <v>Netherlands</v>
          </cell>
        </row>
        <row r="706">
          <cell r="A706" t="str">
            <v>2002M09</v>
          </cell>
          <cell r="B706">
            <v>1</v>
          </cell>
          <cell r="C706">
            <v>15</v>
          </cell>
          <cell r="D706" t="str">
            <v>Australia</v>
          </cell>
          <cell r="E706">
            <v>1</v>
          </cell>
          <cell r="F706">
            <v>167</v>
          </cell>
          <cell r="G706" t="str">
            <v>Romania</v>
          </cell>
        </row>
        <row r="707">
          <cell r="A707" t="str">
            <v>2002M09</v>
          </cell>
          <cell r="B707">
            <v>1</v>
          </cell>
          <cell r="C707">
            <v>3</v>
          </cell>
          <cell r="D707" t="str">
            <v>Uk</v>
          </cell>
          <cell r="E707">
            <v>278</v>
          </cell>
          <cell r="F707">
            <v>15</v>
          </cell>
          <cell r="G707" t="str">
            <v>Australia</v>
          </cell>
        </row>
        <row r="708">
          <cell r="A708" t="str">
            <v>2002M09</v>
          </cell>
          <cell r="B708">
            <v>0</v>
          </cell>
          <cell r="C708">
            <v>123</v>
          </cell>
          <cell r="D708" t="str">
            <v xml:space="preserve"> Belgium (Dutch)</v>
          </cell>
          <cell r="E708">
            <v>1</v>
          </cell>
          <cell r="F708">
            <v>45</v>
          </cell>
          <cell r="G708" t="str">
            <v>China</v>
          </cell>
        </row>
        <row r="709">
          <cell r="A709" t="str">
            <v>2002M09</v>
          </cell>
          <cell r="B709">
            <v>1</v>
          </cell>
          <cell r="C709">
            <v>3</v>
          </cell>
          <cell r="D709" t="str">
            <v>Uk</v>
          </cell>
          <cell r="E709">
            <v>5</v>
          </cell>
          <cell r="F709">
            <v>86</v>
          </cell>
          <cell r="G709" t="str">
            <v>Guernsey</v>
          </cell>
        </row>
        <row r="710">
          <cell r="A710" t="str">
            <v>2002M09</v>
          </cell>
          <cell r="B710">
            <v>2</v>
          </cell>
          <cell r="C710">
            <v>77</v>
          </cell>
          <cell r="D710" t="str">
            <v>Germany</v>
          </cell>
          <cell r="E710">
            <v>27</v>
          </cell>
          <cell r="F710">
            <v>127</v>
          </cell>
          <cell r="G710" t="str">
            <v>Malaysia</v>
          </cell>
        </row>
        <row r="711">
          <cell r="A711" t="str">
            <v>2002M09</v>
          </cell>
          <cell r="B711">
            <v>1</v>
          </cell>
          <cell r="C711">
            <v>123</v>
          </cell>
          <cell r="D711" t="str">
            <v xml:space="preserve"> Belgium (Dutch)</v>
          </cell>
          <cell r="E711">
            <v>3</v>
          </cell>
          <cell r="F711">
            <v>209</v>
          </cell>
          <cell r="G711" t="str">
            <v>Ukraine</v>
          </cell>
        </row>
        <row r="712">
          <cell r="A712" t="str">
            <v>2002M09</v>
          </cell>
          <cell r="B712">
            <v>2</v>
          </cell>
          <cell r="C712">
            <v>101</v>
          </cell>
          <cell r="D712" t="str">
            <v>Italy</v>
          </cell>
          <cell r="E712">
            <v>285</v>
          </cell>
          <cell r="F712">
            <v>164</v>
          </cell>
          <cell r="G712" t="str">
            <v>Portugal</v>
          </cell>
        </row>
        <row r="713">
          <cell r="A713" t="str">
            <v>2002M09</v>
          </cell>
          <cell r="B713">
            <v>2</v>
          </cell>
          <cell r="C713">
            <v>0</v>
          </cell>
          <cell r="D713" t="str">
            <v>Ebay</v>
          </cell>
          <cell r="E713">
            <v>626</v>
          </cell>
          <cell r="F713">
            <v>181</v>
          </cell>
          <cell r="G713" t="str">
            <v>Slovakia</v>
          </cell>
        </row>
        <row r="714">
          <cell r="A714" t="str">
            <v>2002M09</v>
          </cell>
          <cell r="B714">
            <v>2</v>
          </cell>
          <cell r="C714">
            <v>196</v>
          </cell>
          <cell r="D714" t="str">
            <v>Taiwan</v>
          </cell>
          <cell r="E714">
            <v>10</v>
          </cell>
          <cell r="F714">
            <v>3</v>
          </cell>
          <cell r="G714" t="str">
            <v>United Kingdom</v>
          </cell>
        </row>
        <row r="715">
          <cell r="A715" t="str">
            <v>2002M09</v>
          </cell>
          <cell r="B715">
            <v>3</v>
          </cell>
          <cell r="C715">
            <v>146</v>
          </cell>
          <cell r="D715" t="str">
            <v>Netherlands</v>
          </cell>
          <cell r="E715">
            <v>1</v>
          </cell>
          <cell r="F715">
            <v>151</v>
          </cell>
          <cell r="G715" t="str">
            <v>Niger</v>
          </cell>
        </row>
        <row r="716">
          <cell r="A716" t="str">
            <v>2002M09</v>
          </cell>
          <cell r="B716">
            <v>1</v>
          </cell>
          <cell r="C716">
            <v>0</v>
          </cell>
          <cell r="D716" t="str">
            <v>Ebay</v>
          </cell>
          <cell r="E716">
            <v>1</v>
          </cell>
          <cell r="F716">
            <v>14</v>
          </cell>
          <cell r="G716" t="str">
            <v>Aruba</v>
          </cell>
        </row>
        <row r="717">
          <cell r="A717" t="str">
            <v>2002M09</v>
          </cell>
          <cell r="B717">
            <v>2</v>
          </cell>
          <cell r="C717">
            <v>100</v>
          </cell>
          <cell r="D717" t="str">
            <v>Ebaymotors</v>
          </cell>
          <cell r="E717">
            <v>26</v>
          </cell>
          <cell r="F717">
            <v>136</v>
          </cell>
          <cell r="G717" t="str">
            <v>Mexico</v>
          </cell>
        </row>
        <row r="718">
          <cell r="A718" t="str">
            <v>2002M09</v>
          </cell>
          <cell r="B718">
            <v>2</v>
          </cell>
          <cell r="C718">
            <v>100</v>
          </cell>
          <cell r="D718" t="str">
            <v>Ebaymotors</v>
          </cell>
          <cell r="E718">
            <v>10</v>
          </cell>
          <cell r="F718">
            <v>99</v>
          </cell>
          <cell r="G718" t="str">
            <v>Ireland</v>
          </cell>
        </row>
        <row r="719">
          <cell r="A719" t="str">
            <v>2002M09</v>
          </cell>
          <cell r="B719">
            <v>2</v>
          </cell>
          <cell r="C719">
            <v>0</v>
          </cell>
          <cell r="D719" t="str">
            <v>Ebay</v>
          </cell>
          <cell r="E719">
            <v>88</v>
          </cell>
          <cell r="F719">
            <v>125</v>
          </cell>
          <cell r="G719" t="str">
            <v>Madagascar</v>
          </cell>
        </row>
        <row r="720">
          <cell r="A720" t="str">
            <v>2002M09</v>
          </cell>
          <cell r="B720">
            <v>3</v>
          </cell>
          <cell r="C720">
            <v>0</v>
          </cell>
          <cell r="D720" t="str">
            <v>Ebay</v>
          </cell>
          <cell r="E720">
            <v>18</v>
          </cell>
          <cell r="F720">
            <v>77</v>
          </cell>
          <cell r="G720" t="str">
            <v>Germany</v>
          </cell>
        </row>
        <row r="721">
          <cell r="A721" t="str">
            <v>2002M09</v>
          </cell>
          <cell r="B721">
            <v>3</v>
          </cell>
          <cell r="C721">
            <v>0</v>
          </cell>
          <cell r="D721" t="str">
            <v>Ebay</v>
          </cell>
          <cell r="E721">
            <v>1</v>
          </cell>
          <cell r="F721">
            <v>100</v>
          </cell>
          <cell r="G721" t="str">
            <v>Israel</v>
          </cell>
        </row>
        <row r="722">
          <cell r="A722" t="str">
            <v>2002M09</v>
          </cell>
          <cell r="B722">
            <v>2</v>
          </cell>
          <cell r="C722">
            <v>3</v>
          </cell>
          <cell r="D722" t="str">
            <v>Uk</v>
          </cell>
          <cell r="E722">
            <v>37</v>
          </cell>
          <cell r="F722">
            <v>224</v>
          </cell>
          <cell r="G722" t="str">
            <v>Zimbabwe</v>
          </cell>
        </row>
        <row r="723">
          <cell r="A723" t="str">
            <v>2002M09</v>
          </cell>
          <cell r="B723">
            <v>3</v>
          </cell>
          <cell r="C723">
            <v>77</v>
          </cell>
          <cell r="D723" t="str">
            <v>Germany</v>
          </cell>
          <cell r="E723">
            <v>13</v>
          </cell>
          <cell r="F723">
            <v>57</v>
          </cell>
          <cell r="G723" t="str">
            <v>Denmark</v>
          </cell>
        </row>
        <row r="724">
          <cell r="A724" t="str">
            <v>2002M09</v>
          </cell>
          <cell r="B724">
            <v>2</v>
          </cell>
          <cell r="C724">
            <v>71</v>
          </cell>
          <cell r="D724" t="str">
            <v>France</v>
          </cell>
          <cell r="E724">
            <v>2</v>
          </cell>
          <cell r="F724">
            <v>168</v>
          </cell>
          <cell r="G724" t="str">
            <v>Russian Federation</v>
          </cell>
        </row>
        <row r="725">
          <cell r="A725" t="str">
            <v>2002M09</v>
          </cell>
          <cell r="B725">
            <v>2</v>
          </cell>
          <cell r="C725">
            <v>0</v>
          </cell>
          <cell r="D725" t="str">
            <v>Ebay</v>
          </cell>
          <cell r="E725">
            <v>214</v>
          </cell>
          <cell r="F725">
            <v>78</v>
          </cell>
          <cell r="G725" t="str">
            <v>Ghana</v>
          </cell>
        </row>
        <row r="726">
          <cell r="A726" t="str">
            <v>2002M09</v>
          </cell>
          <cell r="B726">
            <v>2</v>
          </cell>
          <cell r="C726">
            <v>100</v>
          </cell>
          <cell r="D726" t="str">
            <v>Ebaymotors</v>
          </cell>
          <cell r="E726">
            <v>1</v>
          </cell>
          <cell r="F726">
            <v>177</v>
          </cell>
          <cell r="G726" t="str">
            <v>Senegal</v>
          </cell>
        </row>
        <row r="727">
          <cell r="A727" t="str">
            <v>2002M09</v>
          </cell>
          <cell r="B727">
            <v>3</v>
          </cell>
          <cell r="C727">
            <v>100</v>
          </cell>
          <cell r="D727" t="str">
            <v>Ebaymotors</v>
          </cell>
          <cell r="E727">
            <v>6</v>
          </cell>
          <cell r="F727">
            <v>77</v>
          </cell>
          <cell r="G727" t="str">
            <v>Germany</v>
          </cell>
        </row>
        <row r="728">
          <cell r="A728" t="str">
            <v>2002M09</v>
          </cell>
          <cell r="B728">
            <v>3</v>
          </cell>
          <cell r="C728">
            <v>23</v>
          </cell>
          <cell r="D728" t="str">
            <v xml:space="preserve"> Belgium (French)</v>
          </cell>
          <cell r="E728">
            <v>1</v>
          </cell>
          <cell r="F728">
            <v>135</v>
          </cell>
          <cell r="G728" t="str">
            <v>Mayotte</v>
          </cell>
        </row>
        <row r="729">
          <cell r="A729" t="str">
            <v>2002M09</v>
          </cell>
          <cell r="B729">
            <v>0</v>
          </cell>
          <cell r="C729">
            <v>0</v>
          </cell>
          <cell r="D729" t="str">
            <v>Ebay</v>
          </cell>
          <cell r="E729">
            <v>221</v>
          </cell>
          <cell r="F729">
            <v>193</v>
          </cell>
          <cell r="G729" t="str">
            <v>Switzerland</v>
          </cell>
        </row>
        <row r="730">
          <cell r="A730" t="str">
            <v>2002M09</v>
          </cell>
          <cell r="B730">
            <v>0</v>
          </cell>
          <cell r="C730">
            <v>0</v>
          </cell>
          <cell r="D730" t="str">
            <v>Ebay</v>
          </cell>
          <cell r="E730">
            <v>4</v>
          </cell>
          <cell r="F730">
            <v>130</v>
          </cell>
          <cell r="G730" t="str">
            <v>Malta</v>
          </cell>
        </row>
        <row r="731">
          <cell r="A731" t="str">
            <v>2002M09</v>
          </cell>
          <cell r="B731">
            <v>0</v>
          </cell>
          <cell r="C731">
            <v>0</v>
          </cell>
          <cell r="D731" t="str">
            <v>Ebay</v>
          </cell>
          <cell r="E731">
            <v>6</v>
          </cell>
          <cell r="F731">
            <v>41</v>
          </cell>
          <cell r="G731" t="str">
            <v>Cayman Islands</v>
          </cell>
        </row>
        <row r="732">
          <cell r="A732" t="str">
            <v>2002M09</v>
          </cell>
          <cell r="B732">
            <v>2</v>
          </cell>
          <cell r="C732">
            <v>71</v>
          </cell>
          <cell r="D732" t="str">
            <v>France</v>
          </cell>
          <cell r="E732">
            <v>15</v>
          </cell>
          <cell r="F732">
            <v>196</v>
          </cell>
          <cell r="G732" t="str">
            <v>Taiwan</v>
          </cell>
        </row>
        <row r="733">
          <cell r="A733" t="str">
            <v>2002M09</v>
          </cell>
          <cell r="B733">
            <v>2</v>
          </cell>
          <cell r="C733">
            <v>100</v>
          </cell>
          <cell r="D733" t="str">
            <v>Ebaymotors</v>
          </cell>
          <cell r="E733">
            <v>1451</v>
          </cell>
          <cell r="F733">
            <v>77</v>
          </cell>
          <cell r="G733" t="str">
            <v>Germany</v>
          </cell>
        </row>
        <row r="734">
          <cell r="A734" t="str">
            <v>2002M09</v>
          </cell>
          <cell r="B734">
            <v>3</v>
          </cell>
          <cell r="C734">
            <v>15</v>
          </cell>
          <cell r="D734" t="str">
            <v>Australia</v>
          </cell>
          <cell r="E734">
            <v>2</v>
          </cell>
          <cell r="F734">
            <v>3</v>
          </cell>
          <cell r="G734" t="str">
            <v>United Kingdom</v>
          </cell>
        </row>
        <row r="735">
          <cell r="A735" t="str">
            <v>2002M09</v>
          </cell>
          <cell r="B735">
            <v>0</v>
          </cell>
          <cell r="C735">
            <v>0</v>
          </cell>
          <cell r="D735" t="str">
            <v>Ebay</v>
          </cell>
          <cell r="E735">
            <v>16</v>
          </cell>
          <cell r="F735">
            <v>158</v>
          </cell>
          <cell r="G735" t="str">
            <v>Panama</v>
          </cell>
        </row>
        <row r="736">
          <cell r="A736" t="str">
            <v>2002M09</v>
          </cell>
          <cell r="B736">
            <v>2</v>
          </cell>
          <cell r="C736">
            <v>123</v>
          </cell>
          <cell r="D736" t="str">
            <v xml:space="preserve"> Belgium (Dutch)</v>
          </cell>
          <cell r="E736">
            <v>8</v>
          </cell>
          <cell r="F736">
            <v>70</v>
          </cell>
          <cell r="G736" t="str">
            <v>Finland</v>
          </cell>
        </row>
        <row r="737">
          <cell r="A737" t="str">
            <v>2002M09</v>
          </cell>
          <cell r="B737">
            <v>1</v>
          </cell>
          <cell r="C737">
            <v>0</v>
          </cell>
          <cell r="D737" t="str">
            <v>Ebay</v>
          </cell>
          <cell r="E737">
            <v>187</v>
          </cell>
          <cell r="F737">
            <v>163</v>
          </cell>
          <cell r="G737" t="str">
            <v>Poland</v>
          </cell>
        </row>
        <row r="738">
          <cell r="A738" t="str">
            <v>2002M09</v>
          </cell>
          <cell r="B738">
            <v>2</v>
          </cell>
          <cell r="C738">
            <v>15</v>
          </cell>
          <cell r="D738" t="str">
            <v>Australia</v>
          </cell>
          <cell r="E738">
            <v>8</v>
          </cell>
          <cell r="F738">
            <v>95</v>
          </cell>
          <cell r="G738" t="str">
            <v>India</v>
          </cell>
        </row>
        <row r="739">
          <cell r="A739" t="str">
            <v>2002M09</v>
          </cell>
          <cell r="B739">
            <v>0</v>
          </cell>
          <cell r="C739">
            <v>0</v>
          </cell>
          <cell r="D739" t="str">
            <v>Ebay</v>
          </cell>
          <cell r="E739">
            <v>3</v>
          </cell>
          <cell r="F739">
            <v>63</v>
          </cell>
          <cell r="G739" t="str">
            <v>El Salvador</v>
          </cell>
        </row>
        <row r="740">
          <cell r="A740" t="str">
            <v>2002M09</v>
          </cell>
          <cell r="B740">
            <v>2</v>
          </cell>
          <cell r="C740">
            <v>146</v>
          </cell>
          <cell r="D740" t="str">
            <v>Netherlands</v>
          </cell>
          <cell r="E740">
            <v>22</v>
          </cell>
          <cell r="F740">
            <v>163</v>
          </cell>
          <cell r="G740" t="str">
            <v>Poland</v>
          </cell>
        </row>
        <row r="741">
          <cell r="A741" t="str">
            <v>2002M09</v>
          </cell>
          <cell r="B741">
            <v>2</v>
          </cell>
          <cell r="C741">
            <v>2</v>
          </cell>
          <cell r="D741" t="str">
            <v>Canada</v>
          </cell>
          <cell r="E741">
            <v>5916</v>
          </cell>
          <cell r="F741">
            <v>3</v>
          </cell>
          <cell r="G741" t="str">
            <v>United Kingdom</v>
          </cell>
        </row>
        <row r="742">
          <cell r="A742" t="str">
            <v>2002M09</v>
          </cell>
          <cell r="B742">
            <v>1</v>
          </cell>
          <cell r="C742">
            <v>71</v>
          </cell>
          <cell r="D742" t="str">
            <v>France</v>
          </cell>
          <cell r="E742">
            <v>112</v>
          </cell>
          <cell r="F742">
            <v>227</v>
          </cell>
          <cell r="G742" t="str">
            <v>Réunion</v>
          </cell>
        </row>
        <row r="743">
          <cell r="A743" t="str">
            <v>2002M09</v>
          </cell>
          <cell r="B743">
            <v>1</v>
          </cell>
          <cell r="C743">
            <v>146</v>
          </cell>
          <cell r="D743" t="str">
            <v>Netherlands</v>
          </cell>
          <cell r="E743">
            <v>1</v>
          </cell>
          <cell r="F743">
            <v>16</v>
          </cell>
          <cell r="G743" t="str">
            <v>Austria</v>
          </cell>
        </row>
        <row r="744">
          <cell r="A744" t="str">
            <v>2002M09</v>
          </cell>
          <cell r="B744">
            <v>0</v>
          </cell>
          <cell r="C744">
            <v>3</v>
          </cell>
          <cell r="D744" t="str">
            <v>Uk</v>
          </cell>
          <cell r="E744">
            <v>5</v>
          </cell>
          <cell r="F744">
            <v>31</v>
          </cell>
          <cell r="G744" t="str">
            <v>Brazil</v>
          </cell>
        </row>
        <row r="745">
          <cell r="A745" t="str">
            <v>2002M09</v>
          </cell>
          <cell r="B745">
            <v>1</v>
          </cell>
          <cell r="C745">
            <v>193</v>
          </cell>
          <cell r="D745" t="str">
            <v>Switzerland</v>
          </cell>
          <cell r="E745">
            <v>495</v>
          </cell>
          <cell r="F745">
            <v>193</v>
          </cell>
          <cell r="G745" t="str">
            <v>Switzerland</v>
          </cell>
        </row>
        <row r="746">
          <cell r="A746" t="str">
            <v>2002M09</v>
          </cell>
          <cell r="B746">
            <v>2</v>
          </cell>
          <cell r="C746">
            <v>77</v>
          </cell>
          <cell r="D746" t="str">
            <v>Germany</v>
          </cell>
          <cell r="E746">
            <v>32</v>
          </cell>
          <cell r="F746">
            <v>95</v>
          </cell>
          <cell r="G746" t="str">
            <v>India</v>
          </cell>
        </row>
        <row r="747">
          <cell r="A747" t="str">
            <v>2002M09</v>
          </cell>
          <cell r="B747">
            <v>3</v>
          </cell>
          <cell r="C747">
            <v>71</v>
          </cell>
          <cell r="D747" t="str">
            <v>France</v>
          </cell>
          <cell r="E747">
            <v>9446</v>
          </cell>
          <cell r="F747">
            <v>71</v>
          </cell>
          <cell r="G747" t="str">
            <v>France</v>
          </cell>
        </row>
        <row r="748">
          <cell r="A748" t="str">
            <v>2002M09</v>
          </cell>
          <cell r="B748">
            <v>3</v>
          </cell>
          <cell r="C748">
            <v>0</v>
          </cell>
          <cell r="D748" t="str">
            <v>Ebay</v>
          </cell>
          <cell r="E748">
            <v>178</v>
          </cell>
          <cell r="F748">
            <v>3</v>
          </cell>
          <cell r="G748" t="str">
            <v>United Kingdom</v>
          </cell>
        </row>
        <row r="749">
          <cell r="A749" t="str">
            <v>2002M09</v>
          </cell>
          <cell r="B749">
            <v>2</v>
          </cell>
          <cell r="C749">
            <v>2</v>
          </cell>
          <cell r="D749" t="str">
            <v>Canada</v>
          </cell>
          <cell r="E749">
            <v>6484</v>
          </cell>
          <cell r="F749">
            <v>100</v>
          </cell>
          <cell r="G749" t="str">
            <v>Israel</v>
          </cell>
        </row>
        <row r="750">
          <cell r="A750" t="str">
            <v>2002M09</v>
          </cell>
          <cell r="B750">
            <v>2</v>
          </cell>
          <cell r="C750">
            <v>23</v>
          </cell>
          <cell r="D750" t="str">
            <v xml:space="preserve"> Belgium (French)</v>
          </cell>
          <cell r="E750">
            <v>1057</v>
          </cell>
          <cell r="F750">
            <v>101</v>
          </cell>
          <cell r="G750" t="str">
            <v>Italy</v>
          </cell>
        </row>
        <row r="751">
          <cell r="A751" t="str">
            <v>2002M09</v>
          </cell>
          <cell r="B751">
            <v>2</v>
          </cell>
          <cell r="C751">
            <v>0</v>
          </cell>
          <cell r="D751" t="str">
            <v>Ebay</v>
          </cell>
          <cell r="E751">
            <v>167</v>
          </cell>
          <cell r="F751">
            <v>105</v>
          </cell>
          <cell r="G751" t="str">
            <v>Jersey</v>
          </cell>
        </row>
        <row r="752">
          <cell r="A752" t="str">
            <v>2002M09</v>
          </cell>
          <cell r="B752">
            <v>0</v>
          </cell>
          <cell r="C752">
            <v>0</v>
          </cell>
          <cell r="D752" t="str">
            <v>Ebay</v>
          </cell>
          <cell r="E752">
            <v>168</v>
          </cell>
          <cell r="F752">
            <v>56</v>
          </cell>
          <cell r="G752" t="str">
            <v>Czech Republic</v>
          </cell>
        </row>
        <row r="753">
          <cell r="A753" t="str">
            <v>2002M09</v>
          </cell>
          <cell r="B753">
            <v>0</v>
          </cell>
          <cell r="C753">
            <v>77</v>
          </cell>
          <cell r="D753" t="str">
            <v>Germany</v>
          </cell>
          <cell r="E753">
            <v>1</v>
          </cell>
          <cell r="F753">
            <v>58</v>
          </cell>
          <cell r="G753" t="str">
            <v>Djibouti</v>
          </cell>
        </row>
        <row r="754">
          <cell r="A754" t="str">
            <v>2002M09</v>
          </cell>
          <cell r="B754">
            <v>0</v>
          </cell>
          <cell r="C754">
            <v>0</v>
          </cell>
          <cell r="D754" t="str">
            <v>Ebay</v>
          </cell>
          <cell r="E754">
            <v>206</v>
          </cell>
          <cell r="F754">
            <v>13</v>
          </cell>
          <cell r="G754" t="str">
            <v>Armenia</v>
          </cell>
        </row>
        <row r="755">
          <cell r="A755" t="str">
            <v>2002M09</v>
          </cell>
          <cell r="B755">
            <v>2</v>
          </cell>
          <cell r="C755">
            <v>186</v>
          </cell>
          <cell r="D755" t="str">
            <v>Spain</v>
          </cell>
          <cell r="E755">
            <v>4</v>
          </cell>
          <cell r="F755">
            <v>215</v>
          </cell>
          <cell r="G755" t="str">
            <v>Venezuela</v>
          </cell>
        </row>
        <row r="756">
          <cell r="A756" t="str">
            <v>2002M09</v>
          </cell>
          <cell r="B756">
            <v>0</v>
          </cell>
          <cell r="C756">
            <v>3</v>
          </cell>
          <cell r="D756" t="str">
            <v>Uk</v>
          </cell>
          <cell r="E756">
            <v>3</v>
          </cell>
          <cell r="F756">
            <v>55</v>
          </cell>
          <cell r="G756" t="str">
            <v>Cyprus</v>
          </cell>
        </row>
        <row r="757">
          <cell r="A757" t="str">
            <v>2002M09</v>
          </cell>
          <cell r="B757">
            <v>1</v>
          </cell>
          <cell r="C757">
            <v>71</v>
          </cell>
          <cell r="D757" t="str">
            <v>France</v>
          </cell>
          <cell r="E757">
            <v>8</v>
          </cell>
          <cell r="F757">
            <v>70</v>
          </cell>
          <cell r="G757" t="str">
            <v>Finland</v>
          </cell>
        </row>
        <row r="758">
          <cell r="A758" t="str">
            <v>2002M09</v>
          </cell>
          <cell r="B758">
            <v>3</v>
          </cell>
          <cell r="C758">
            <v>0</v>
          </cell>
          <cell r="D758" t="str">
            <v>Ebay</v>
          </cell>
          <cell r="E758">
            <v>11</v>
          </cell>
          <cell r="F758">
            <v>146</v>
          </cell>
          <cell r="G758" t="str">
            <v>Netherlands</v>
          </cell>
        </row>
        <row r="759">
          <cell r="A759" t="str">
            <v>2002M09</v>
          </cell>
          <cell r="B759">
            <v>2</v>
          </cell>
          <cell r="C759">
            <v>15</v>
          </cell>
          <cell r="D759" t="str">
            <v>Australia</v>
          </cell>
          <cell r="E759">
            <v>1425</v>
          </cell>
          <cell r="F759">
            <v>77</v>
          </cell>
          <cell r="G759" t="str">
            <v>Germany</v>
          </cell>
        </row>
        <row r="760">
          <cell r="A760" t="str">
            <v>2002M09</v>
          </cell>
          <cell r="B760">
            <v>0</v>
          </cell>
          <cell r="C760">
            <v>0</v>
          </cell>
          <cell r="D760" t="str">
            <v>Ebay</v>
          </cell>
          <cell r="E760">
            <v>1</v>
          </cell>
          <cell r="F760">
            <v>139</v>
          </cell>
          <cell r="G760" t="str">
            <v>Mongolia</v>
          </cell>
        </row>
        <row r="761">
          <cell r="A761" t="str">
            <v>2002M09</v>
          </cell>
          <cell r="B761">
            <v>2</v>
          </cell>
          <cell r="C761">
            <v>3</v>
          </cell>
          <cell r="D761" t="str">
            <v>Uk</v>
          </cell>
          <cell r="E761">
            <v>5</v>
          </cell>
          <cell r="F761">
            <v>21</v>
          </cell>
          <cell r="G761" t="str">
            <v>Barbados</v>
          </cell>
        </row>
        <row r="762">
          <cell r="A762" t="str">
            <v>2002M09</v>
          </cell>
          <cell r="B762">
            <v>1</v>
          </cell>
          <cell r="C762">
            <v>0</v>
          </cell>
          <cell r="D762" t="str">
            <v>Ebay</v>
          </cell>
          <cell r="E762">
            <v>34</v>
          </cell>
          <cell r="F762">
            <v>16</v>
          </cell>
          <cell r="G762" t="str">
            <v>Austria</v>
          </cell>
        </row>
        <row r="763">
          <cell r="A763" t="str">
            <v>2002M09</v>
          </cell>
          <cell r="B763">
            <v>1</v>
          </cell>
          <cell r="C763">
            <v>3</v>
          </cell>
          <cell r="D763" t="str">
            <v>Uk</v>
          </cell>
          <cell r="E763">
            <v>525</v>
          </cell>
          <cell r="F763">
            <v>99</v>
          </cell>
          <cell r="G763" t="str">
            <v>Ireland</v>
          </cell>
        </row>
        <row r="764">
          <cell r="A764" t="str">
            <v>2002M09</v>
          </cell>
          <cell r="B764">
            <v>1</v>
          </cell>
          <cell r="C764">
            <v>71</v>
          </cell>
          <cell r="D764" t="str">
            <v>France</v>
          </cell>
          <cell r="E764">
            <v>196</v>
          </cell>
          <cell r="F764">
            <v>2</v>
          </cell>
          <cell r="G764" t="str">
            <v>Canada</v>
          </cell>
        </row>
        <row r="765">
          <cell r="A765" t="str">
            <v>2002M09</v>
          </cell>
          <cell r="B765">
            <v>2</v>
          </cell>
          <cell r="C765">
            <v>100</v>
          </cell>
          <cell r="D765" t="str">
            <v>Ebaymotors</v>
          </cell>
          <cell r="E765">
            <v>1</v>
          </cell>
          <cell r="F765">
            <v>82</v>
          </cell>
          <cell r="G765" t="str">
            <v>Grenada</v>
          </cell>
        </row>
        <row r="766">
          <cell r="A766" t="str">
            <v>2002M09</v>
          </cell>
          <cell r="B766">
            <v>2</v>
          </cell>
          <cell r="C766">
            <v>77</v>
          </cell>
          <cell r="D766" t="str">
            <v>Germany</v>
          </cell>
          <cell r="E766">
            <v>7</v>
          </cell>
          <cell r="F766">
            <v>211</v>
          </cell>
          <cell r="G766" t="str">
            <v>Uruguay</v>
          </cell>
        </row>
        <row r="767">
          <cell r="A767" t="str">
            <v>2002M09</v>
          </cell>
          <cell r="B767">
            <v>2</v>
          </cell>
          <cell r="C767">
            <v>16</v>
          </cell>
          <cell r="D767" t="str">
            <v>Austria</v>
          </cell>
          <cell r="E767">
            <v>2583</v>
          </cell>
          <cell r="F767">
            <v>77</v>
          </cell>
          <cell r="G767" t="str">
            <v>Germany</v>
          </cell>
        </row>
        <row r="768">
          <cell r="A768" t="str">
            <v>2002M09</v>
          </cell>
          <cell r="B768">
            <v>2</v>
          </cell>
          <cell r="C768">
            <v>193</v>
          </cell>
          <cell r="D768" t="str">
            <v>Switzerland</v>
          </cell>
          <cell r="E768">
            <v>32</v>
          </cell>
          <cell r="F768">
            <v>77</v>
          </cell>
          <cell r="G768" t="str">
            <v>Germany</v>
          </cell>
        </row>
        <row r="769">
          <cell r="A769" t="str">
            <v>2002M09</v>
          </cell>
          <cell r="B769">
            <v>3</v>
          </cell>
          <cell r="C769">
            <v>0</v>
          </cell>
          <cell r="D769" t="str">
            <v>Ebay</v>
          </cell>
          <cell r="E769">
            <v>387</v>
          </cell>
          <cell r="F769">
            <v>2</v>
          </cell>
          <cell r="G769" t="str">
            <v>Canada</v>
          </cell>
        </row>
        <row r="770">
          <cell r="A770" t="str">
            <v>2002M09</v>
          </cell>
          <cell r="B770">
            <v>1</v>
          </cell>
          <cell r="C770">
            <v>0</v>
          </cell>
          <cell r="D770" t="str">
            <v>Ebay</v>
          </cell>
          <cell r="E770">
            <v>1174</v>
          </cell>
          <cell r="F770">
            <v>71</v>
          </cell>
          <cell r="G770" t="str">
            <v>France</v>
          </cell>
        </row>
        <row r="771">
          <cell r="A771" t="str">
            <v>2002M09</v>
          </cell>
          <cell r="B771">
            <v>3</v>
          </cell>
          <cell r="C771">
            <v>0</v>
          </cell>
          <cell r="D771" t="str">
            <v>Ebay</v>
          </cell>
          <cell r="E771">
            <v>102</v>
          </cell>
          <cell r="F771">
            <v>15</v>
          </cell>
          <cell r="G771" t="str">
            <v>Australia</v>
          </cell>
        </row>
        <row r="772">
          <cell r="A772" t="str">
            <v>2002M09</v>
          </cell>
          <cell r="B772">
            <v>1</v>
          </cell>
          <cell r="C772">
            <v>3</v>
          </cell>
          <cell r="D772" t="str">
            <v>Uk</v>
          </cell>
          <cell r="E772">
            <v>1066</v>
          </cell>
          <cell r="F772">
            <v>2</v>
          </cell>
          <cell r="G772" t="str">
            <v>Canada</v>
          </cell>
        </row>
        <row r="773">
          <cell r="A773" t="str">
            <v>2002M09</v>
          </cell>
          <cell r="B773">
            <v>2</v>
          </cell>
          <cell r="C773">
            <v>0</v>
          </cell>
          <cell r="D773" t="str">
            <v>Ebay</v>
          </cell>
          <cell r="E773">
            <v>5025</v>
          </cell>
          <cell r="F773">
            <v>93</v>
          </cell>
          <cell r="G773" t="str">
            <v>Hungary</v>
          </cell>
        </row>
        <row r="774">
          <cell r="A774" t="str">
            <v>2002M09</v>
          </cell>
          <cell r="B774">
            <v>2</v>
          </cell>
          <cell r="C774">
            <v>100</v>
          </cell>
          <cell r="D774" t="str">
            <v>Ebaymotors</v>
          </cell>
          <cell r="E774">
            <v>647</v>
          </cell>
          <cell r="F774">
            <v>31</v>
          </cell>
          <cell r="G774" t="str">
            <v>Brazil</v>
          </cell>
        </row>
        <row r="775">
          <cell r="A775" t="str">
            <v>2002M09</v>
          </cell>
          <cell r="B775">
            <v>2</v>
          </cell>
          <cell r="C775">
            <v>3</v>
          </cell>
          <cell r="D775" t="str">
            <v>Uk</v>
          </cell>
          <cell r="E775">
            <v>745</v>
          </cell>
          <cell r="F775">
            <v>149</v>
          </cell>
          <cell r="G775" t="str">
            <v>New Zealand</v>
          </cell>
        </row>
        <row r="776">
          <cell r="A776" t="str">
            <v>2002M09</v>
          </cell>
          <cell r="B776">
            <v>3</v>
          </cell>
          <cell r="C776">
            <v>15</v>
          </cell>
          <cell r="D776" t="str">
            <v>Australia</v>
          </cell>
          <cell r="E776">
            <v>1</v>
          </cell>
          <cell r="F776">
            <v>4</v>
          </cell>
          <cell r="G776" t="str">
            <v>Afghanistan</v>
          </cell>
        </row>
        <row r="777">
          <cell r="A777" t="str">
            <v>2002M09</v>
          </cell>
          <cell r="B777">
            <v>1</v>
          </cell>
          <cell r="C777">
            <v>101</v>
          </cell>
          <cell r="D777" t="str">
            <v>Italy</v>
          </cell>
          <cell r="E777">
            <v>1</v>
          </cell>
          <cell r="F777">
            <v>122</v>
          </cell>
          <cell r="G777" t="str">
            <v>Luxembourg</v>
          </cell>
        </row>
        <row r="778">
          <cell r="A778" t="str">
            <v>2002M09</v>
          </cell>
          <cell r="B778">
            <v>0</v>
          </cell>
          <cell r="C778">
            <v>146</v>
          </cell>
          <cell r="D778" t="str">
            <v>Netherlands</v>
          </cell>
          <cell r="E778">
            <v>293</v>
          </cell>
          <cell r="F778">
            <v>23</v>
          </cell>
          <cell r="G778" t="str">
            <v>Belgium</v>
          </cell>
        </row>
        <row r="779">
          <cell r="A779" t="str">
            <v>2002M09</v>
          </cell>
          <cell r="B779">
            <v>2</v>
          </cell>
          <cell r="C779">
            <v>0</v>
          </cell>
          <cell r="D779" t="str">
            <v>Ebay</v>
          </cell>
          <cell r="E779">
            <v>90</v>
          </cell>
          <cell r="F779">
            <v>194</v>
          </cell>
          <cell r="G779" t="str">
            <v>Syria</v>
          </cell>
        </row>
        <row r="780">
          <cell r="A780" t="str">
            <v>2002M09</v>
          </cell>
          <cell r="B780">
            <v>2</v>
          </cell>
          <cell r="C780">
            <v>3</v>
          </cell>
          <cell r="D780" t="str">
            <v>Uk</v>
          </cell>
          <cell r="E780">
            <v>16626</v>
          </cell>
          <cell r="F780">
            <v>77</v>
          </cell>
          <cell r="G780" t="str">
            <v>Germany</v>
          </cell>
        </row>
        <row r="781">
          <cell r="A781" t="str">
            <v>2002M09</v>
          </cell>
          <cell r="B781">
            <v>2</v>
          </cell>
          <cell r="C781">
            <v>16</v>
          </cell>
          <cell r="D781" t="str">
            <v>Austria</v>
          </cell>
          <cell r="E781">
            <v>27</v>
          </cell>
          <cell r="F781">
            <v>101</v>
          </cell>
          <cell r="G781" t="str">
            <v>Italy</v>
          </cell>
        </row>
        <row r="782">
          <cell r="A782" t="str">
            <v>2002M09</v>
          </cell>
          <cell r="B782">
            <v>2</v>
          </cell>
          <cell r="C782">
            <v>77</v>
          </cell>
          <cell r="D782" t="str">
            <v>Germany</v>
          </cell>
          <cell r="E782">
            <v>207</v>
          </cell>
          <cell r="F782">
            <v>92</v>
          </cell>
          <cell r="G782" t="str">
            <v>Hong Kong</v>
          </cell>
        </row>
        <row r="783">
          <cell r="A783" t="str">
            <v>2002M09</v>
          </cell>
          <cell r="B783">
            <v>2</v>
          </cell>
          <cell r="C783">
            <v>0</v>
          </cell>
          <cell r="D783" t="str">
            <v>Ebay</v>
          </cell>
          <cell r="E783">
            <v>3626</v>
          </cell>
          <cell r="F783">
            <v>154</v>
          </cell>
          <cell r="G783" t="str">
            <v>Norway</v>
          </cell>
        </row>
        <row r="784">
          <cell r="A784" t="str">
            <v>2002M09</v>
          </cell>
          <cell r="B784">
            <v>2</v>
          </cell>
          <cell r="C784">
            <v>100</v>
          </cell>
          <cell r="D784" t="str">
            <v>Ebaymotors</v>
          </cell>
          <cell r="E784">
            <v>2</v>
          </cell>
          <cell r="F784">
            <v>202</v>
          </cell>
          <cell r="G784" t="str">
            <v>Trinidad and Tobago</v>
          </cell>
        </row>
        <row r="785">
          <cell r="A785" t="str">
            <v>2002M09</v>
          </cell>
          <cell r="B785">
            <v>2</v>
          </cell>
          <cell r="C785">
            <v>100</v>
          </cell>
          <cell r="D785" t="str">
            <v>Ebaymotors</v>
          </cell>
          <cell r="E785">
            <v>486664</v>
          </cell>
          <cell r="F785">
            <v>1</v>
          </cell>
          <cell r="G785" t="str">
            <v>United States</v>
          </cell>
        </row>
        <row r="786">
          <cell r="A786" t="str">
            <v>2002M09</v>
          </cell>
          <cell r="B786">
            <v>0</v>
          </cell>
          <cell r="C786">
            <v>3</v>
          </cell>
          <cell r="D786" t="str">
            <v>Uk</v>
          </cell>
          <cell r="E786">
            <v>3</v>
          </cell>
          <cell r="F786">
            <v>4</v>
          </cell>
          <cell r="G786" t="str">
            <v>Afghanistan</v>
          </cell>
        </row>
        <row r="787">
          <cell r="A787" t="str">
            <v>2002M09</v>
          </cell>
          <cell r="B787">
            <v>3</v>
          </cell>
          <cell r="C787">
            <v>23</v>
          </cell>
          <cell r="D787" t="str">
            <v xml:space="preserve"> Belgium (French)</v>
          </cell>
          <cell r="E787">
            <v>3</v>
          </cell>
          <cell r="F787">
            <v>199</v>
          </cell>
          <cell r="G787" t="str">
            <v>Thailand</v>
          </cell>
        </row>
        <row r="788">
          <cell r="A788" t="str">
            <v>2002M09</v>
          </cell>
          <cell r="B788">
            <v>2</v>
          </cell>
          <cell r="C788">
            <v>0</v>
          </cell>
          <cell r="D788" t="str">
            <v>Ebay</v>
          </cell>
          <cell r="E788">
            <v>4</v>
          </cell>
          <cell r="F788">
            <v>50</v>
          </cell>
          <cell r="G788" t="str">
            <v>Cook Islands</v>
          </cell>
        </row>
        <row r="789">
          <cell r="A789" t="str">
            <v>2002M09</v>
          </cell>
          <cell r="B789">
            <v>0</v>
          </cell>
          <cell r="C789">
            <v>3</v>
          </cell>
          <cell r="D789" t="str">
            <v>Uk</v>
          </cell>
          <cell r="E789">
            <v>4</v>
          </cell>
          <cell r="F789">
            <v>80</v>
          </cell>
          <cell r="G789" t="str">
            <v>Greece</v>
          </cell>
        </row>
        <row r="790">
          <cell r="A790" t="str">
            <v>2002M09</v>
          </cell>
          <cell r="B790">
            <v>1</v>
          </cell>
          <cell r="C790">
            <v>77</v>
          </cell>
          <cell r="D790" t="str">
            <v>Germany</v>
          </cell>
          <cell r="E790">
            <v>142</v>
          </cell>
          <cell r="F790">
            <v>80</v>
          </cell>
          <cell r="G790" t="str">
            <v>Greece</v>
          </cell>
        </row>
        <row r="791">
          <cell r="A791" t="str">
            <v>2002M09</v>
          </cell>
          <cell r="B791">
            <v>0</v>
          </cell>
          <cell r="C791">
            <v>71</v>
          </cell>
          <cell r="D791" t="str">
            <v>France</v>
          </cell>
          <cell r="E791">
            <v>101505</v>
          </cell>
          <cell r="F791">
            <v>71</v>
          </cell>
          <cell r="G791" t="str">
            <v>France</v>
          </cell>
        </row>
        <row r="792">
          <cell r="A792" t="str">
            <v>2002M09</v>
          </cell>
          <cell r="B792">
            <v>0</v>
          </cell>
          <cell r="C792">
            <v>77</v>
          </cell>
          <cell r="D792" t="str">
            <v>Germany</v>
          </cell>
          <cell r="E792">
            <v>33</v>
          </cell>
          <cell r="F792">
            <v>209</v>
          </cell>
          <cell r="G792" t="str">
            <v>Ukraine</v>
          </cell>
        </row>
        <row r="793">
          <cell r="A793" t="str">
            <v>2002M09</v>
          </cell>
          <cell r="B793">
            <v>1</v>
          </cell>
          <cell r="C793">
            <v>71</v>
          </cell>
          <cell r="D793" t="str">
            <v>France</v>
          </cell>
          <cell r="E793">
            <v>1</v>
          </cell>
          <cell r="F793">
            <v>148</v>
          </cell>
          <cell r="G793" t="str">
            <v>New Caledonia</v>
          </cell>
        </row>
        <row r="794">
          <cell r="A794" t="str">
            <v>2002M09</v>
          </cell>
          <cell r="B794">
            <v>2</v>
          </cell>
          <cell r="C794">
            <v>123</v>
          </cell>
          <cell r="D794" t="str">
            <v xml:space="preserve"> Belgium (Dutch)</v>
          </cell>
          <cell r="E794">
            <v>51</v>
          </cell>
          <cell r="F794">
            <v>101</v>
          </cell>
          <cell r="G794" t="str">
            <v>Italy</v>
          </cell>
        </row>
        <row r="795">
          <cell r="A795" t="str">
            <v>2002M09</v>
          </cell>
          <cell r="B795">
            <v>2</v>
          </cell>
          <cell r="C795">
            <v>0</v>
          </cell>
          <cell r="D795" t="str">
            <v>Ebay</v>
          </cell>
          <cell r="E795">
            <v>15478</v>
          </cell>
          <cell r="F795">
            <v>31</v>
          </cell>
          <cell r="G795" t="str">
            <v>Brazil</v>
          </cell>
        </row>
        <row r="796">
          <cell r="A796" t="str">
            <v>2002M09</v>
          </cell>
          <cell r="B796">
            <v>2</v>
          </cell>
          <cell r="C796">
            <v>2</v>
          </cell>
          <cell r="D796" t="str">
            <v>Canada</v>
          </cell>
          <cell r="E796">
            <v>6</v>
          </cell>
          <cell r="F796">
            <v>127</v>
          </cell>
          <cell r="G796" t="str">
            <v>Malaysia</v>
          </cell>
        </row>
        <row r="797">
          <cell r="A797" t="str">
            <v>2002M09</v>
          </cell>
          <cell r="B797">
            <v>2</v>
          </cell>
          <cell r="C797">
            <v>77</v>
          </cell>
          <cell r="D797" t="str">
            <v>Germany</v>
          </cell>
          <cell r="E797">
            <v>463</v>
          </cell>
          <cell r="F797">
            <v>93</v>
          </cell>
          <cell r="G797" t="str">
            <v>Hungary</v>
          </cell>
        </row>
        <row r="798">
          <cell r="A798" t="str">
            <v>2002M09</v>
          </cell>
          <cell r="B798">
            <v>1</v>
          </cell>
          <cell r="C798">
            <v>3</v>
          </cell>
          <cell r="D798" t="str">
            <v>Uk</v>
          </cell>
          <cell r="E798">
            <v>59</v>
          </cell>
          <cell r="F798">
            <v>192</v>
          </cell>
          <cell r="G798" t="str">
            <v>Sweden</v>
          </cell>
        </row>
        <row r="799">
          <cell r="A799" t="str">
            <v>2002M09</v>
          </cell>
          <cell r="B799">
            <v>2</v>
          </cell>
          <cell r="C799">
            <v>0</v>
          </cell>
          <cell r="D799" t="str">
            <v>Ebay</v>
          </cell>
          <cell r="E799">
            <v>68</v>
          </cell>
          <cell r="F799">
            <v>221</v>
          </cell>
          <cell r="G799" t="str">
            <v>Yemen</v>
          </cell>
        </row>
        <row r="800">
          <cell r="A800" t="str">
            <v>2002M09</v>
          </cell>
          <cell r="B800">
            <v>0</v>
          </cell>
          <cell r="C800">
            <v>77</v>
          </cell>
          <cell r="D800" t="str">
            <v>Germany</v>
          </cell>
          <cell r="E800">
            <v>4</v>
          </cell>
          <cell r="F800">
            <v>204</v>
          </cell>
          <cell r="G800" t="str">
            <v>Turkey</v>
          </cell>
        </row>
        <row r="801">
          <cell r="A801" t="str">
            <v>2002M09</v>
          </cell>
          <cell r="B801">
            <v>1</v>
          </cell>
          <cell r="C801">
            <v>0</v>
          </cell>
          <cell r="D801" t="str">
            <v>Ebay</v>
          </cell>
          <cell r="E801">
            <v>5</v>
          </cell>
          <cell r="F801">
            <v>204</v>
          </cell>
          <cell r="G801" t="str">
            <v>Turkey</v>
          </cell>
        </row>
        <row r="802">
          <cell r="A802" t="str">
            <v>2002M09</v>
          </cell>
          <cell r="B802">
            <v>1</v>
          </cell>
          <cell r="C802">
            <v>100</v>
          </cell>
          <cell r="D802" t="str">
            <v>Ebaymotors</v>
          </cell>
          <cell r="E802">
            <v>1</v>
          </cell>
          <cell r="F802">
            <v>71</v>
          </cell>
          <cell r="G802" t="str">
            <v>France</v>
          </cell>
        </row>
        <row r="803">
          <cell r="A803" t="str">
            <v>2002M09</v>
          </cell>
          <cell r="B803">
            <v>0</v>
          </cell>
          <cell r="C803">
            <v>0</v>
          </cell>
          <cell r="D803" t="str">
            <v>Ebay</v>
          </cell>
          <cell r="E803">
            <v>38</v>
          </cell>
          <cell r="F803">
            <v>4</v>
          </cell>
          <cell r="G803" t="str">
            <v>Afghanistan</v>
          </cell>
        </row>
        <row r="804">
          <cell r="A804" t="str">
            <v>2002M09</v>
          </cell>
          <cell r="B804">
            <v>0</v>
          </cell>
          <cell r="C804">
            <v>77</v>
          </cell>
          <cell r="D804" t="str">
            <v>Germany</v>
          </cell>
          <cell r="E804">
            <v>1</v>
          </cell>
          <cell r="F804">
            <v>154</v>
          </cell>
          <cell r="G804" t="str">
            <v>Norway</v>
          </cell>
        </row>
        <row r="805">
          <cell r="A805" t="str">
            <v>2002M09</v>
          </cell>
          <cell r="B805">
            <v>1</v>
          </cell>
          <cell r="C805">
            <v>2</v>
          </cell>
          <cell r="D805" t="str">
            <v>Canada</v>
          </cell>
          <cell r="E805">
            <v>1</v>
          </cell>
          <cell r="F805">
            <v>225</v>
          </cell>
          <cell r="G805" t="str">
            <v>APO/FPO</v>
          </cell>
        </row>
        <row r="806">
          <cell r="A806" t="str">
            <v>2002M09</v>
          </cell>
          <cell r="B806">
            <v>2</v>
          </cell>
          <cell r="C806">
            <v>16</v>
          </cell>
          <cell r="D806" t="str">
            <v>Austria</v>
          </cell>
          <cell r="E806">
            <v>13</v>
          </cell>
          <cell r="F806">
            <v>3</v>
          </cell>
          <cell r="G806" t="str">
            <v>United Kingdom</v>
          </cell>
        </row>
        <row r="807">
          <cell r="A807" t="str">
            <v>2002M09</v>
          </cell>
          <cell r="B807">
            <v>1</v>
          </cell>
          <cell r="C807">
            <v>0</v>
          </cell>
          <cell r="D807" t="str">
            <v>Ebay</v>
          </cell>
          <cell r="E807">
            <v>25</v>
          </cell>
          <cell r="F807">
            <v>62</v>
          </cell>
          <cell r="G807" t="str">
            <v>Egypt</v>
          </cell>
        </row>
        <row r="808">
          <cell r="A808" t="str">
            <v>2002M09</v>
          </cell>
          <cell r="B808">
            <v>2</v>
          </cell>
          <cell r="C808">
            <v>0</v>
          </cell>
          <cell r="D808" t="str">
            <v>Ebay</v>
          </cell>
          <cell r="E808">
            <v>10491</v>
          </cell>
          <cell r="F808">
            <v>136</v>
          </cell>
          <cell r="G808" t="str">
            <v>Mexico</v>
          </cell>
        </row>
        <row r="809">
          <cell r="A809" t="str">
            <v>2002M09</v>
          </cell>
          <cell r="B809">
            <v>2</v>
          </cell>
          <cell r="C809">
            <v>3</v>
          </cell>
          <cell r="D809" t="str">
            <v>Uk</v>
          </cell>
          <cell r="E809">
            <v>173</v>
          </cell>
          <cell r="F809">
            <v>193</v>
          </cell>
          <cell r="G809" t="str">
            <v>Switzerland</v>
          </cell>
        </row>
        <row r="810">
          <cell r="A810" t="str">
            <v>2002M09</v>
          </cell>
          <cell r="B810">
            <v>0</v>
          </cell>
          <cell r="C810">
            <v>0</v>
          </cell>
          <cell r="D810" t="str">
            <v>Ebay</v>
          </cell>
          <cell r="E810">
            <v>61</v>
          </cell>
          <cell r="F810">
            <v>154</v>
          </cell>
          <cell r="G810" t="str">
            <v>Norway</v>
          </cell>
        </row>
        <row r="811">
          <cell r="A811" t="str">
            <v>2002M09</v>
          </cell>
          <cell r="B811">
            <v>1</v>
          </cell>
          <cell r="C811">
            <v>71</v>
          </cell>
          <cell r="D811" t="str">
            <v>France</v>
          </cell>
          <cell r="E811">
            <v>282</v>
          </cell>
          <cell r="F811">
            <v>193</v>
          </cell>
          <cell r="G811" t="str">
            <v>Switzerland</v>
          </cell>
        </row>
        <row r="812">
          <cell r="A812" t="str">
            <v>2002M09</v>
          </cell>
          <cell r="B812">
            <v>0</v>
          </cell>
          <cell r="C812">
            <v>100</v>
          </cell>
          <cell r="D812" t="str">
            <v>Ebaymotors</v>
          </cell>
          <cell r="E812">
            <v>2</v>
          </cell>
          <cell r="F812">
            <v>11</v>
          </cell>
          <cell r="G812" t="str">
            <v>Antigua and Barbuda</v>
          </cell>
        </row>
        <row r="813">
          <cell r="A813" t="str">
            <v>2002M09</v>
          </cell>
          <cell r="B813">
            <v>3</v>
          </cell>
          <cell r="C813">
            <v>123</v>
          </cell>
          <cell r="D813" t="str">
            <v xml:space="preserve"> Belgium (Dutch)</v>
          </cell>
          <cell r="E813">
            <v>5</v>
          </cell>
          <cell r="F813">
            <v>123</v>
          </cell>
          <cell r="G813" t="str">
            <v>Macau</v>
          </cell>
        </row>
        <row r="814">
          <cell r="A814" t="str">
            <v>2002M09</v>
          </cell>
          <cell r="B814">
            <v>3</v>
          </cell>
          <cell r="C814">
            <v>196</v>
          </cell>
          <cell r="D814" t="str">
            <v>Taiwan</v>
          </cell>
          <cell r="E814">
            <v>6499</v>
          </cell>
          <cell r="F814">
            <v>196</v>
          </cell>
          <cell r="G814" t="str">
            <v>Taiwan</v>
          </cell>
        </row>
        <row r="815">
          <cell r="A815" t="str">
            <v>2002M09</v>
          </cell>
          <cell r="B815">
            <v>2</v>
          </cell>
          <cell r="C815">
            <v>0</v>
          </cell>
          <cell r="D815" t="str">
            <v>Ebay</v>
          </cell>
          <cell r="E815">
            <v>26133</v>
          </cell>
          <cell r="F815">
            <v>23</v>
          </cell>
          <cell r="G815" t="str">
            <v>Belgium</v>
          </cell>
        </row>
        <row r="816">
          <cell r="A816" t="str">
            <v>2002M09</v>
          </cell>
          <cell r="B816">
            <v>2</v>
          </cell>
          <cell r="C816">
            <v>100</v>
          </cell>
          <cell r="D816" t="str">
            <v>Ebaymotors</v>
          </cell>
          <cell r="E816">
            <v>18</v>
          </cell>
          <cell r="F816">
            <v>16</v>
          </cell>
          <cell r="G816" t="str">
            <v>Austria</v>
          </cell>
        </row>
        <row r="817">
          <cell r="A817" t="str">
            <v>2002M09</v>
          </cell>
          <cell r="B817">
            <v>1</v>
          </cell>
          <cell r="C817">
            <v>23</v>
          </cell>
          <cell r="D817" t="str">
            <v xml:space="preserve"> Belgium (French)</v>
          </cell>
          <cell r="E817">
            <v>34</v>
          </cell>
          <cell r="F817">
            <v>122</v>
          </cell>
          <cell r="G817" t="str">
            <v>Luxembourg</v>
          </cell>
        </row>
        <row r="818">
          <cell r="A818" t="str">
            <v>2002M09</v>
          </cell>
          <cell r="B818">
            <v>2</v>
          </cell>
          <cell r="C818">
            <v>3</v>
          </cell>
          <cell r="D818" t="str">
            <v>Uk</v>
          </cell>
          <cell r="E818">
            <v>57</v>
          </cell>
          <cell r="F818">
            <v>122</v>
          </cell>
          <cell r="G818" t="str">
            <v>Luxembourg</v>
          </cell>
        </row>
        <row r="819">
          <cell r="A819" t="str">
            <v>2002M09</v>
          </cell>
          <cell r="B819">
            <v>0</v>
          </cell>
          <cell r="C819">
            <v>77</v>
          </cell>
          <cell r="D819" t="str">
            <v>Germany</v>
          </cell>
          <cell r="E819">
            <v>2</v>
          </cell>
          <cell r="F819">
            <v>70</v>
          </cell>
          <cell r="G819" t="str">
            <v>Finland</v>
          </cell>
        </row>
        <row r="820">
          <cell r="A820" t="str">
            <v>2002M09</v>
          </cell>
          <cell r="B820">
            <v>0</v>
          </cell>
          <cell r="C820">
            <v>186</v>
          </cell>
          <cell r="D820" t="str">
            <v>Spain</v>
          </cell>
          <cell r="E820">
            <v>1</v>
          </cell>
          <cell r="F820">
            <v>5</v>
          </cell>
          <cell r="G820" t="str">
            <v>Albania</v>
          </cell>
        </row>
        <row r="821">
          <cell r="A821" t="str">
            <v>2002M09</v>
          </cell>
          <cell r="B821">
            <v>0</v>
          </cell>
          <cell r="C821">
            <v>15</v>
          </cell>
          <cell r="D821" t="str">
            <v>Australia</v>
          </cell>
          <cell r="E821">
            <v>30</v>
          </cell>
          <cell r="F821">
            <v>180</v>
          </cell>
          <cell r="G821" t="str">
            <v>Singapore</v>
          </cell>
        </row>
        <row r="822">
          <cell r="A822" t="str">
            <v>2002M09</v>
          </cell>
          <cell r="B822">
            <v>1</v>
          </cell>
          <cell r="C822">
            <v>15</v>
          </cell>
          <cell r="D822" t="str">
            <v>Australia</v>
          </cell>
          <cell r="E822">
            <v>3</v>
          </cell>
          <cell r="F822">
            <v>168</v>
          </cell>
          <cell r="G822" t="str">
            <v>Russian Federation</v>
          </cell>
        </row>
        <row r="823">
          <cell r="A823" t="str">
            <v>2002M09</v>
          </cell>
          <cell r="B823">
            <v>0</v>
          </cell>
          <cell r="C823">
            <v>0</v>
          </cell>
          <cell r="D823" t="str">
            <v>Ebay</v>
          </cell>
          <cell r="E823">
            <v>2705</v>
          </cell>
          <cell r="F823">
            <v>77</v>
          </cell>
          <cell r="G823" t="str">
            <v>Germany</v>
          </cell>
        </row>
        <row r="824">
          <cell r="A824" t="str">
            <v>2002M09</v>
          </cell>
          <cell r="B824">
            <v>2</v>
          </cell>
          <cell r="C824">
            <v>100</v>
          </cell>
          <cell r="D824" t="str">
            <v>Ebaymotors</v>
          </cell>
          <cell r="E824">
            <v>80</v>
          </cell>
          <cell r="F824">
            <v>186</v>
          </cell>
          <cell r="G824" t="str">
            <v>Spain</v>
          </cell>
        </row>
        <row r="825">
          <cell r="A825" t="str">
            <v>2002M09</v>
          </cell>
          <cell r="B825">
            <v>0</v>
          </cell>
          <cell r="C825">
            <v>146</v>
          </cell>
          <cell r="D825" t="str">
            <v>Netherlands</v>
          </cell>
          <cell r="E825">
            <v>3</v>
          </cell>
          <cell r="F825">
            <v>15</v>
          </cell>
          <cell r="G825" t="str">
            <v>Australia</v>
          </cell>
        </row>
        <row r="826">
          <cell r="A826" t="str">
            <v>2002M09</v>
          </cell>
          <cell r="B826">
            <v>0</v>
          </cell>
          <cell r="C826">
            <v>0</v>
          </cell>
          <cell r="D826" t="str">
            <v>Ebay</v>
          </cell>
          <cell r="E826">
            <v>173</v>
          </cell>
          <cell r="F826">
            <v>12</v>
          </cell>
          <cell r="G826" t="str">
            <v>Argentina</v>
          </cell>
        </row>
        <row r="827">
          <cell r="A827" t="str">
            <v>2002M09</v>
          </cell>
          <cell r="B827">
            <v>0</v>
          </cell>
          <cell r="C827">
            <v>3</v>
          </cell>
          <cell r="D827" t="str">
            <v>Uk</v>
          </cell>
          <cell r="E827">
            <v>5</v>
          </cell>
          <cell r="F827">
            <v>101</v>
          </cell>
          <cell r="G827" t="str">
            <v>Italy</v>
          </cell>
        </row>
        <row r="828">
          <cell r="A828" t="str">
            <v>2002M09</v>
          </cell>
          <cell r="B828">
            <v>3</v>
          </cell>
          <cell r="C828">
            <v>0</v>
          </cell>
          <cell r="D828" t="str">
            <v>Ebay</v>
          </cell>
          <cell r="E828">
            <v>1</v>
          </cell>
          <cell r="F828">
            <v>99</v>
          </cell>
          <cell r="G828" t="str">
            <v>Ireland</v>
          </cell>
        </row>
        <row r="829">
          <cell r="A829" t="str">
            <v>2002M09</v>
          </cell>
          <cell r="B829">
            <v>2</v>
          </cell>
          <cell r="C829">
            <v>23</v>
          </cell>
          <cell r="D829" t="str">
            <v xml:space="preserve"> Belgium (French)</v>
          </cell>
          <cell r="E829">
            <v>31</v>
          </cell>
          <cell r="F829">
            <v>1</v>
          </cell>
          <cell r="G829" t="str">
            <v>United States</v>
          </cell>
        </row>
        <row r="830">
          <cell r="A830" t="str">
            <v>2002M09</v>
          </cell>
          <cell r="B830">
            <v>0</v>
          </cell>
          <cell r="C830">
            <v>0</v>
          </cell>
          <cell r="D830" t="str">
            <v>Ebay</v>
          </cell>
          <cell r="E830">
            <v>52</v>
          </cell>
          <cell r="F830">
            <v>85</v>
          </cell>
          <cell r="G830" t="str">
            <v>Guatemala</v>
          </cell>
        </row>
        <row r="831">
          <cell r="A831" t="str">
            <v>2002M09</v>
          </cell>
          <cell r="B831">
            <v>0</v>
          </cell>
          <cell r="C831">
            <v>123</v>
          </cell>
          <cell r="D831" t="str">
            <v xml:space="preserve"> Belgium (Dutch)</v>
          </cell>
          <cell r="E831">
            <v>175</v>
          </cell>
          <cell r="F831">
            <v>77</v>
          </cell>
          <cell r="G831" t="str">
            <v>Germany</v>
          </cell>
        </row>
        <row r="832">
          <cell r="A832" t="str">
            <v>2002M09</v>
          </cell>
          <cell r="B832">
            <v>2</v>
          </cell>
          <cell r="C832">
            <v>77</v>
          </cell>
          <cell r="D832" t="str">
            <v>Germany</v>
          </cell>
          <cell r="E832">
            <v>14</v>
          </cell>
          <cell r="F832">
            <v>29</v>
          </cell>
          <cell r="G832" t="str">
            <v>Bosnia and Herzegovina</v>
          </cell>
        </row>
        <row r="833">
          <cell r="A833" t="str">
            <v>2002M09</v>
          </cell>
          <cell r="B833">
            <v>1</v>
          </cell>
          <cell r="C833">
            <v>0</v>
          </cell>
          <cell r="D833" t="str">
            <v>Ebay</v>
          </cell>
          <cell r="E833">
            <v>6</v>
          </cell>
          <cell r="F833">
            <v>139</v>
          </cell>
          <cell r="G833" t="str">
            <v>Mongolia</v>
          </cell>
        </row>
        <row r="834">
          <cell r="A834" t="str">
            <v>2002M09</v>
          </cell>
          <cell r="B834">
            <v>0</v>
          </cell>
          <cell r="C834">
            <v>186</v>
          </cell>
          <cell r="D834" t="str">
            <v>Spain</v>
          </cell>
          <cell r="E834">
            <v>227</v>
          </cell>
          <cell r="F834">
            <v>12</v>
          </cell>
          <cell r="G834" t="str">
            <v>Argentina</v>
          </cell>
        </row>
        <row r="835">
          <cell r="A835" t="str">
            <v>2002M09</v>
          </cell>
          <cell r="B835">
            <v>0</v>
          </cell>
          <cell r="C835">
            <v>101</v>
          </cell>
          <cell r="D835" t="str">
            <v>Italy</v>
          </cell>
          <cell r="E835">
            <v>8</v>
          </cell>
          <cell r="F835">
            <v>23</v>
          </cell>
          <cell r="G835" t="str">
            <v>Belgium</v>
          </cell>
        </row>
        <row r="836">
          <cell r="A836" t="str">
            <v>2002M09</v>
          </cell>
          <cell r="B836">
            <v>2</v>
          </cell>
          <cell r="C836">
            <v>0</v>
          </cell>
          <cell r="D836" t="str">
            <v>Ebay</v>
          </cell>
          <cell r="E836">
            <v>1</v>
          </cell>
          <cell r="F836">
            <v>114</v>
          </cell>
          <cell r="G836" t="str">
            <v>Laos</v>
          </cell>
        </row>
        <row r="837">
          <cell r="A837" t="str">
            <v>2002M09</v>
          </cell>
          <cell r="B837">
            <v>2</v>
          </cell>
          <cell r="C837">
            <v>186</v>
          </cell>
          <cell r="D837" t="str">
            <v>Spain</v>
          </cell>
          <cell r="E837">
            <v>212</v>
          </cell>
          <cell r="F837">
            <v>77</v>
          </cell>
          <cell r="G837" t="str">
            <v>Germany</v>
          </cell>
        </row>
        <row r="838">
          <cell r="A838" t="str">
            <v>2002M09</v>
          </cell>
          <cell r="B838">
            <v>1</v>
          </cell>
          <cell r="C838">
            <v>146</v>
          </cell>
          <cell r="D838" t="str">
            <v>Netherlands</v>
          </cell>
          <cell r="E838">
            <v>2</v>
          </cell>
          <cell r="F838">
            <v>164</v>
          </cell>
          <cell r="G838" t="str">
            <v>Portugal</v>
          </cell>
        </row>
        <row r="839">
          <cell r="A839" t="str">
            <v>2002M09</v>
          </cell>
          <cell r="B839">
            <v>2</v>
          </cell>
          <cell r="C839">
            <v>77</v>
          </cell>
          <cell r="D839" t="str">
            <v>Germany</v>
          </cell>
          <cell r="E839">
            <v>3</v>
          </cell>
          <cell r="F839">
            <v>34</v>
          </cell>
          <cell r="G839" t="str">
            <v>Bulgaria</v>
          </cell>
        </row>
        <row r="840">
          <cell r="A840" t="str">
            <v>2002M09</v>
          </cell>
          <cell r="B840">
            <v>0</v>
          </cell>
          <cell r="C840">
            <v>146</v>
          </cell>
          <cell r="D840" t="str">
            <v>Netherlands</v>
          </cell>
          <cell r="E840">
            <v>29</v>
          </cell>
          <cell r="F840">
            <v>186</v>
          </cell>
          <cell r="G840" t="str">
            <v>Spain</v>
          </cell>
        </row>
        <row r="841">
          <cell r="A841" t="str">
            <v>2002M09</v>
          </cell>
          <cell r="B841">
            <v>1</v>
          </cell>
          <cell r="C841">
            <v>15</v>
          </cell>
          <cell r="D841" t="str">
            <v>Australia</v>
          </cell>
          <cell r="E841">
            <v>6</v>
          </cell>
          <cell r="F841">
            <v>31</v>
          </cell>
          <cell r="G841" t="str">
            <v>Brazil</v>
          </cell>
        </row>
        <row r="842">
          <cell r="A842" t="str">
            <v>2002M09</v>
          </cell>
          <cell r="B842">
            <v>1</v>
          </cell>
          <cell r="C842">
            <v>100</v>
          </cell>
          <cell r="D842" t="str">
            <v>Ebaymotors</v>
          </cell>
          <cell r="E842">
            <v>3</v>
          </cell>
          <cell r="F842">
            <v>185</v>
          </cell>
          <cell r="G842" t="str">
            <v>South Africa</v>
          </cell>
        </row>
        <row r="843">
          <cell r="A843" t="str">
            <v>2002M09</v>
          </cell>
          <cell r="B843">
            <v>2</v>
          </cell>
          <cell r="C843">
            <v>196</v>
          </cell>
          <cell r="D843" t="str">
            <v>Taiwan</v>
          </cell>
          <cell r="E843">
            <v>1</v>
          </cell>
          <cell r="F843">
            <v>192</v>
          </cell>
          <cell r="G843" t="str">
            <v>Sweden</v>
          </cell>
        </row>
        <row r="844">
          <cell r="A844" t="str">
            <v>2002M09</v>
          </cell>
          <cell r="B844">
            <v>1</v>
          </cell>
          <cell r="C844">
            <v>23</v>
          </cell>
          <cell r="D844" t="str">
            <v xml:space="preserve"> Belgium (French)</v>
          </cell>
          <cell r="E844">
            <v>5</v>
          </cell>
          <cell r="F844">
            <v>1</v>
          </cell>
          <cell r="G844" t="str">
            <v>United States</v>
          </cell>
        </row>
        <row r="845">
          <cell r="A845" t="str">
            <v>2002M09</v>
          </cell>
          <cell r="B845">
            <v>1</v>
          </cell>
          <cell r="C845">
            <v>71</v>
          </cell>
          <cell r="D845" t="str">
            <v>France</v>
          </cell>
          <cell r="E845">
            <v>1</v>
          </cell>
          <cell r="F845">
            <v>163</v>
          </cell>
          <cell r="G845" t="str">
            <v>Poland</v>
          </cell>
        </row>
        <row r="846">
          <cell r="A846" t="str">
            <v>2002M09</v>
          </cell>
          <cell r="B846">
            <v>2</v>
          </cell>
          <cell r="C846">
            <v>0</v>
          </cell>
          <cell r="D846" t="str">
            <v>Ebay</v>
          </cell>
          <cell r="E846">
            <v>6605</v>
          </cell>
          <cell r="F846">
            <v>225</v>
          </cell>
          <cell r="G846" t="str">
            <v>APO/FPO</v>
          </cell>
        </row>
        <row r="847">
          <cell r="A847" t="str">
            <v>2002M09</v>
          </cell>
          <cell r="B847">
            <v>0</v>
          </cell>
          <cell r="C847">
            <v>71</v>
          </cell>
          <cell r="D847" t="str">
            <v>France</v>
          </cell>
          <cell r="E847">
            <v>9</v>
          </cell>
          <cell r="F847">
            <v>132</v>
          </cell>
          <cell r="G847" t="str">
            <v>Martinique</v>
          </cell>
        </row>
        <row r="848">
          <cell r="A848" t="str">
            <v>2002M09</v>
          </cell>
          <cell r="B848">
            <v>1</v>
          </cell>
          <cell r="C848">
            <v>77</v>
          </cell>
          <cell r="D848" t="str">
            <v>Germany</v>
          </cell>
          <cell r="E848">
            <v>1594</v>
          </cell>
          <cell r="F848">
            <v>23</v>
          </cell>
          <cell r="G848" t="str">
            <v>Belgium</v>
          </cell>
        </row>
        <row r="849">
          <cell r="A849" t="str">
            <v>2002M09</v>
          </cell>
          <cell r="B849">
            <v>0</v>
          </cell>
          <cell r="C849">
            <v>77</v>
          </cell>
          <cell r="D849" t="str">
            <v>Germany</v>
          </cell>
          <cell r="E849">
            <v>1</v>
          </cell>
          <cell r="F849">
            <v>182</v>
          </cell>
          <cell r="G849" t="str">
            <v>Slovenia</v>
          </cell>
        </row>
        <row r="850">
          <cell r="A850" t="str">
            <v>2002M09</v>
          </cell>
          <cell r="B850">
            <v>1</v>
          </cell>
          <cell r="C850">
            <v>15</v>
          </cell>
          <cell r="D850" t="str">
            <v>Australia</v>
          </cell>
          <cell r="E850">
            <v>8</v>
          </cell>
          <cell r="F850">
            <v>225</v>
          </cell>
          <cell r="G850" t="str">
            <v>APO/FPO</v>
          </cell>
        </row>
        <row r="851">
          <cell r="A851" t="str">
            <v>2002M09</v>
          </cell>
          <cell r="B851">
            <v>1</v>
          </cell>
          <cell r="C851">
            <v>3</v>
          </cell>
          <cell r="D851" t="str">
            <v>Uk</v>
          </cell>
          <cell r="E851">
            <v>160</v>
          </cell>
          <cell r="F851">
            <v>186</v>
          </cell>
          <cell r="G851" t="str">
            <v>Spain</v>
          </cell>
        </row>
        <row r="852">
          <cell r="A852" t="str">
            <v>2002M09</v>
          </cell>
          <cell r="B852">
            <v>2</v>
          </cell>
          <cell r="C852">
            <v>186</v>
          </cell>
          <cell r="D852" t="str">
            <v>Spain</v>
          </cell>
          <cell r="E852">
            <v>1703</v>
          </cell>
          <cell r="F852">
            <v>71</v>
          </cell>
          <cell r="G852" t="str">
            <v>France</v>
          </cell>
        </row>
        <row r="853">
          <cell r="A853" t="str">
            <v>2002M09</v>
          </cell>
          <cell r="B853">
            <v>2</v>
          </cell>
          <cell r="C853">
            <v>3</v>
          </cell>
          <cell r="D853" t="str">
            <v>Uk</v>
          </cell>
          <cell r="E853">
            <v>1723</v>
          </cell>
          <cell r="F853">
            <v>168</v>
          </cell>
          <cell r="G853" t="str">
            <v>Russian Federation</v>
          </cell>
        </row>
        <row r="854">
          <cell r="A854" t="str">
            <v>2002M09</v>
          </cell>
          <cell r="B854">
            <v>2</v>
          </cell>
          <cell r="C854">
            <v>123</v>
          </cell>
          <cell r="D854" t="str">
            <v xml:space="preserve"> Belgium (Dutch)</v>
          </cell>
          <cell r="E854">
            <v>62</v>
          </cell>
          <cell r="F854">
            <v>80</v>
          </cell>
          <cell r="G854" t="str">
            <v>Greece</v>
          </cell>
        </row>
        <row r="855">
          <cell r="A855" t="str">
            <v>2002M09</v>
          </cell>
          <cell r="B855">
            <v>1</v>
          </cell>
          <cell r="C855">
            <v>3</v>
          </cell>
          <cell r="D855" t="str">
            <v>Uk</v>
          </cell>
          <cell r="E855">
            <v>65</v>
          </cell>
          <cell r="F855">
            <v>101</v>
          </cell>
          <cell r="G855" t="str">
            <v>Italy</v>
          </cell>
        </row>
        <row r="856">
          <cell r="A856" t="str">
            <v>2002M09</v>
          </cell>
          <cell r="B856">
            <v>1</v>
          </cell>
          <cell r="C856">
            <v>0</v>
          </cell>
          <cell r="D856" t="str">
            <v>Ebay</v>
          </cell>
          <cell r="E856">
            <v>8</v>
          </cell>
          <cell r="F856">
            <v>156</v>
          </cell>
          <cell r="G856" t="str">
            <v>Pakistan</v>
          </cell>
        </row>
        <row r="857">
          <cell r="A857" t="str">
            <v>2002M09</v>
          </cell>
          <cell r="B857">
            <v>0</v>
          </cell>
          <cell r="C857">
            <v>77</v>
          </cell>
          <cell r="D857" t="str">
            <v>Germany</v>
          </cell>
          <cell r="E857">
            <v>78</v>
          </cell>
          <cell r="F857">
            <v>57</v>
          </cell>
          <cell r="G857" t="str">
            <v>Denmark</v>
          </cell>
        </row>
        <row r="858">
          <cell r="A858" t="str">
            <v>2002M09</v>
          </cell>
          <cell r="B858">
            <v>2</v>
          </cell>
          <cell r="C858">
            <v>186</v>
          </cell>
          <cell r="D858" t="str">
            <v>Spain</v>
          </cell>
          <cell r="E858">
            <v>19</v>
          </cell>
          <cell r="F858">
            <v>122</v>
          </cell>
          <cell r="G858" t="str">
            <v>Luxembourg</v>
          </cell>
        </row>
        <row r="859">
          <cell r="A859" t="str">
            <v>2002M09</v>
          </cell>
          <cell r="B859">
            <v>1</v>
          </cell>
          <cell r="C859">
            <v>100</v>
          </cell>
          <cell r="D859" t="str">
            <v>Ebaymotors</v>
          </cell>
          <cell r="E859">
            <v>26</v>
          </cell>
          <cell r="F859">
            <v>164</v>
          </cell>
          <cell r="G859" t="str">
            <v>Portugal</v>
          </cell>
        </row>
        <row r="860">
          <cell r="A860" t="str">
            <v>2002M09</v>
          </cell>
          <cell r="B860">
            <v>2</v>
          </cell>
          <cell r="C860">
            <v>0</v>
          </cell>
          <cell r="D860" t="str">
            <v>Ebay</v>
          </cell>
          <cell r="E860">
            <v>594</v>
          </cell>
          <cell r="F860">
            <v>94</v>
          </cell>
          <cell r="G860" t="str">
            <v>Iceland</v>
          </cell>
        </row>
        <row r="861">
          <cell r="A861" t="str">
            <v>2002M09</v>
          </cell>
          <cell r="B861">
            <v>1</v>
          </cell>
          <cell r="C861">
            <v>0</v>
          </cell>
          <cell r="D861" t="str">
            <v>Ebay</v>
          </cell>
          <cell r="E861">
            <v>3</v>
          </cell>
          <cell r="F861">
            <v>44</v>
          </cell>
          <cell r="G861" t="str">
            <v>Chile</v>
          </cell>
        </row>
        <row r="862">
          <cell r="A862" t="str">
            <v>2002M09</v>
          </cell>
          <cell r="B862">
            <v>2</v>
          </cell>
          <cell r="C862">
            <v>0</v>
          </cell>
          <cell r="D862" t="str">
            <v>Ebay</v>
          </cell>
          <cell r="E862">
            <v>296</v>
          </cell>
          <cell r="F862">
            <v>97</v>
          </cell>
          <cell r="G862" t="str">
            <v>Iran</v>
          </cell>
        </row>
        <row r="863">
          <cell r="A863" t="str">
            <v>2002M09</v>
          </cell>
          <cell r="B863">
            <v>0</v>
          </cell>
          <cell r="C863">
            <v>0</v>
          </cell>
          <cell r="D863" t="str">
            <v>Ebay</v>
          </cell>
          <cell r="E863">
            <v>5</v>
          </cell>
          <cell r="F863">
            <v>145</v>
          </cell>
          <cell r="G863" t="str">
            <v>Nepal</v>
          </cell>
        </row>
        <row r="864">
          <cell r="A864" t="str">
            <v>2002M09</v>
          </cell>
          <cell r="B864">
            <v>0</v>
          </cell>
          <cell r="C864">
            <v>77</v>
          </cell>
          <cell r="D864" t="str">
            <v>Germany</v>
          </cell>
          <cell r="E864">
            <v>12</v>
          </cell>
          <cell r="F864">
            <v>53</v>
          </cell>
          <cell r="G864" t="str">
            <v>Croatia, Democratic Republic of the</v>
          </cell>
        </row>
        <row r="865">
          <cell r="A865" t="str">
            <v>2002M09</v>
          </cell>
          <cell r="B865">
            <v>0</v>
          </cell>
          <cell r="C865">
            <v>0</v>
          </cell>
          <cell r="D865" t="str">
            <v>Ebay</v>
          </cell>
          <cell r="E865">
            <v>1</v>
          </cell>
          <cell r="F865">
            <v>24</v>
          </cell>
          <cell r="G865" t="str">
            <v>Belize</v>
          </cell>
        </row>
        <row r="866">
          <cell r="A866" t="str">
            <v>2002M09</v>
          </cell>
          <cell r="B866">
            <v>2</v>
          </cell>
          <cell r="C866">
            <v>77</v>
          </cell>
          <cell r="D866" t="str">
            <v>Germany</v>
          </cell>
          <cell r="E866">
            <v>1185</v>
          </cell>
          <cell r="F866">
            <v>192</v>
          </cell>
          <cell r="G866" t="str">
            <v>Sweden</v>
          </cell>
        </row>
        <row r="867">
          <cell r="A867" t="str">
            <v>2002M09</v>
          </cell>
          <cell r="B867">
            <v>1</v>
          </cell>
          <cell r="C867">
            <v>0</v>
          </cell>
          <cell r="D867" t="str">
            <v>Ebay</v>
          </cell>
          <cell r="E867">
            <v>5</v>
          </cell>
          <cell r="F867">
            <v>181</v>
          </cell>
          <cell r="G867" t="str">
            <v>Slovakia</v>
          </cell>
        </row>
        <row r="868">
          <cell r="A868" t="str">
            <v>2002M09</v>
          </cell>
          <cell r="B868">
            <v>2</v>
          </cell>
          <cell r="C868">
            <v>146</v>
          </cell>
          <cell r="D868" t="str">
            <v>Netherlands</v>
          </cell>
          <cell r="E868">
            <v>37</v>
          </cell>
          <cell r="F868">
            <v>15</v>
          </cell>
          <cell r="G868" t="str">
            <v>Australia</v>
          </cell>
        </row>
        <row r="869">
          <cell r="A869" t="str">
            <v>2002M09</v>
          </cell>
          <cell r="B869">
            <v>2</v>
          </cell>
          <cell r="C869">
            <v>3</v>
          </cell>
          <cell r="D869" t="str">
            <v>Uk</v>
          </cell>
          <cell r="E869">
            <v>219</v>
          </cell>
          <cell r="F869">
            <v>80</v>
          </cell>
          <cell r="G869" t="str">
            <v>Greece</v>
          </cell>
        </row>
        <row r="870">
          <cell r="A870" t="str">
            <v>2002M09</v>
          </cell>
          <cell r="B870">
            <v>2</v>
          </cell>
          <cell r="C870">
            <v>100</v>
          </cell>
          <cell r="D870" t="str">
            <v>Ebaymotors</v>
          </cell>
          <cell r="E870">
            <v>1</v>
          </cell>
          <cell r="F870">
            <v>94</v>
          </cell>
          <cell r="G870" t="str">
            <v>Iceland</v>
          </cell>
        </row>
        <row r="871">
          <cell r="A871" t="str">
            <v>2002M09</v>
          </cell>
          <cell r="B871">
            <v>2</v>
          </cell>
          <cell r="C871">
            <v>101</v>
          </cell>
          <cell r="D871" t="str">
            <v>Italy</v>
          </cell>
          <cell r="E871">
            <v>2</v>
          </cell>
          <cell r="F871">
            <v>70</v>
          </cell>
          <cell r="G871" t="str">
            <v>Finland</v>
          </cell>
        </row>
        <row r="872">
          <cell r="A872" t="str">
            <v>2002M09</v>
          </cell>
          <cell r="B872">
            <v>3</v>
          </cell>
          <cell r="C872">
            <v>77</v>
          </cell>
          <cell r="D872" t="str">
            <v>Germany</v>
          </cell>
          <cell r="E872">
            <v>30</v>
          </cell>
          <cell r="F872">
            <v>1</v>
          </cell>
          <cell r="G872" t="str">
            <v>United States</v>
          </cell>
        </row>
        <row r="873">
          <cell r="A873" t="str">
            <v>2002M09</v>
          </cell>
          <cell r="B873">
            <v>0</v>
          </cell>
          <cell r="C873">
            <v>196</v>
          </cell>
          <cell r="D873" t="str">
            <v>Taiwan</v>
          </cell>
          <cell r="E873">
            <v>62</v>
          </cell>
          <cell r="F873">
            <v>3</v>
          </cell>
          <cell r="G873" t="str">
            <v>United Kingdom</v>
          </cell>
        </row>
        <row r="874">
          <cell r="A874" t="str">
            <v>2002M09</v>
          </cell>
          <cell r="B874">
            <v>3</v>
          </cell>
          <cell r="C874">
            <v>101</v>
          </cell>
          <cell r="D874" t="str">
            <v>Italy</v>
          </cell>
          <cell r="E874">
            <v>1</v>
          </cell>
          <cell r="F874">
            <v>3</v>
          </cell>
          <cell r="G874" t="str">
            <v>United Kingdom</v>
          </cell>
        </row>
        <row r="875">
          <cell r="A875" t="str">
            <v>2002M09</v>
          </cell>
          <cell r="B875">
            <v>1</v>
          </cell>
          <cell r="C875">
            <v>15</v>
          </cell>
          <cell r="D875" t="str">
            <v>Australia</v>
          </cell>
          <cell r="E875">
            <v>1</v>
          </cell>
          <cell r="F875">
            <v>209</v>
          </cell>
          <cell r="G875" t="str">
            <v>Ukraine</v>
          </cell>
        </row>
        <row r="876">
          <cell r="A876" t="str">
            <v>2002M09</v>
          </cell>
          <cell r="B876">
            <v>1</v>
          </cell>
          <cell r="C876">
            <v>23</v>
          </cell>
          <cell r="D876" t="str">
            <v xml:space="preserve"> Belgium (French)</v>
          </cell>
          <cell r="E876">
            <v>337</v>
          </cell>
          <cell r="F876">
            <v>2</v>
          </cell>
          <cell r="G876" t="str">
            <v>Canada</v>
          </cell>
        </row>
        <row r="877">
          <cell r="A877" t="str">
            <v>2002M09</v>
          </cell>
          <cell r="B877">
            <v>1</v>
          </cell>
          <cell r="C877">
            <v>101</v>
          </cell>
          <cell r="D877" t="str">
            <v>Italy</v>
          </cell>
          <cell r="E877">
            <v>6</v>
          </cell>
          <cell r="F877">
            <v>16</v>
          </cell>
          <cell r="G877" t="str">
            <v>Austria</v>
          </cell>
        </row>
        <row r="878">
          <cell r="A878" t="str">
            <v>2002M09</v>
          </cell>
          <cell r="B878">
            <v>1</v>
          </cell>
          <cell r="C878">
            <v>100</v>
          </cell>
          <cell r="D878" t="str">
            <v>Ebaymotors</v>
          </cell>
          <cell r="E878">
            <v>2</v>
          </cell>
          <cell r="F878">
            <v>168</v>
          </cell>
          <cell r="G878" t="str">
            <v>Russian Federation</v>
          </cell>
        </row>
        <row r="879">
          <cell r="A879" t="str">
            <v>2002M09</v>
          </cell>
          <cell r="B879">
            <v>2</v>
          </cell>
          <cell r="C879">
            <v>77</v>
          </cell>
          <cell r="D879" t="str">
            <v>Germany</v>
          </cell>
          <cell r="E879">
            <v>36</v>
          </cell>
          <cell r="F879">
            <v>45</v>
          </cell>
          <cell r="G879" t="str">
            <v>China</v>
          </cell>
        </row>
        <row r="880">
          <cell r="A880" t="str">
            <v>2002M09</v>
          </cell>
          <cell r="B880">
            <v>1</v>
          </cell>
          <cell r="C880">
            <v>101</v>
          </cell>
          <cell r="D880" t="str">
            <v>Italy</v>
          </cell>
          <cell r="E880">
            <v>3</v>
          </cell>
          <cell r="F880">
            <v>138</v>
          </cell>
          <cell r="G880" t="str">
            <v>Monaco</v>
          </cell>
        </row>
        <row r="881">
          <cell r="A881" t="str">
            <v>2002M09</v>
          </cell>
          <cell r="B881">
            <v>2</v>
          </cell>
          <cell r="C881">
            <v>71</v>
          </cell>
          <cell r="D881" t="str">
            <v>France</v>
          </cell>
          <cell r="E881">
            <v>6</v>
          </cell>
          <cell r="F881">
            <v>167</v>
          </cell>
          <cell r="G881" t="str">
            <v>Romania</v>
          </cell>
        </row>
        <row r="882">
          <cell r="A882" t="str">
            <v>2002M09</v>
          </cell>
          <cell r="B882">
            <v>0</v>
          </cell>
          <cell r="C882">
            <v>77</v>
          </cell>
          <cell r="D882" t="str">
            <v>Germany</v>
          </cell>
          <cell r="E882">
            <v>11</v>
          </cell>
          <cell r="F882">
            <v>120</v>
          </cell>
          <cell r="G882" t="str">
            <v>Liechtenstein</v>
          </cell>
        </row>
        <row r="883">
          <cell r="A883" t="str">
            <v>2002M09</v>
          </cell>
          <cell r="B883">
            <v>2</v>
          </cell>
          <cell r="C883">
            <v>100</v>
          </cell>
          <cell r="D883" t="str">
            <v>Ebaymotors</v>
          </cell>
          <cell r="E883">
            <v>47</v>
          </cell>
          <cell r="F883">
            <v>193</v>
          </cell>
          <cell r="G883" t="str">
            <v>Switzerland</v>
          </cell>
        </row>
        <row r="884">
          <cell r="A884" t="str">
            <v>2002M09</v>
          </cell>
          <cell r="B884">
            <v>2</v>
          </cell>
          <cell r="C884">
            <v>0</v>
          </cell>
          <cell r="D884" t="str">
            <v>Ebay</v>
          </cell>
          <cell r="E884">
            <v>301</v>
          </cell>
          <cell r="F884">
            <v>32</v>
          </cell>
          <cell r="G884" t="str">
            <v>British Virgin Islands</v>
          </cell>
        </row>
        <row r="885">
          <cell r="A885" t="str">
            <v>2002M09</v>
          </cell>
          <cell r="B885">
            <v>2</v>
          </cell>
          <cell r="C885">
            <v>101</v>
          </cell>
          <cell r="D885" t="str">
            <v>Italy</v>
          </cell>
          <cell r="E885">
            <v>147</v>
          </cell>
          <cell r="F885">
            <v>31</v>
          </cell>
          <cell r="G885" t="str">
            <v>Brazil</v>
          </cell>
        </row>
        <row r="886">
          <cell r="A886" t="str">
            <v>2002M09</v>
          </cell>
          <cell r="B886">
            <v>2</v>
          </cell>
          <cell r="C886">
            <v>71</v>
          </cell>
          <cell r="D886" t="str">
            <v>France</v>
          </cell>
          <cell r="E886">
            <v>10777</v>
          </cell>
          <cell r="F886">
            <v>23</v>
          </cell>
          <cell r="G886" t="str">
            <v>Belgium</v>
          </cell>
        </row>
        <row r="887">
          <cell r="A887" t="str">
            <v>2002M09</v>
          </cell>
          <cell r="B887">
            <v>0</v>
          </cell>
          <cell r="C887">
            <v>100</v>
          </cell>
          <cell r="D887" t="str">
            <v>Ebaymotors</v>
          </cell>
          <cell r="E887">
            <v>1</v>
          </cell>
          <cell r="F887">
            <v>13</v>
          </cell>
          <cell r="G887" t="str">
            <v>Armenia</v>
          </cell>
        </row>
        <row r="888">
          <cell r="A888" t="str">
            <v>2002M09</v>
          </cell>
          <cell r="B888">
            <v>2</v>
          </cell>
          <cell r="C888">
            <v>123</v>
          </cell>
          <cell r="D888" t="str">
            <v xml:space="preserve"> Belgium (Dutch)</v>
          </cell>
          <cell r="E888">
            <v>14</v>
          </cell>
          <cell r="F888">
            <v>186</v>
          </cell>
          <cell r="G888" t="str">
            <v>Spain</v>
          </cell>
        </row>
        <row r="889">
          <cell r="A889" t="str">
            <v>2002M09</v>
          </cell>
          <cell r="B889">
            <v>1</v>
          </cell>
          <cell r="C889">
            <v>100</v>
          </cell>
          <cell r="D889" t="str">
            <v>Ebaymotors</v>
          </cell>
          <cell r="E889">
            <v>14768</v>
          </cell>
          <cell r="F889">
            <v>2</v>
          </cell>
          <cell r="G889" t="str">
            <v>Canada</v>
          </cell>
        </row>
        <row r="890">
          <cell r="A890" t="str">
            <v>2002M09</v>
          </cell>
          <cell r="B890">
            <v>0</v>
          </cell>
          <cell r="C890">
            <v>186</v>
          </cell>
          <cell r="D890" t="str">
            <v>Spain</v>
          </cell>
          <cell r="E890">
            <v>2</v>
          </cell>
          <cell r="F890">
            <v>199</v>
          </cell>
          <cell r="G890" t="str">
            <v>Thailand</v>
          </cell>
        </row>
        <row r="891">
          <cell r="A891" t="str">
            <v>2002M09</v>
          </cell>
          <cell r="B891">
            <v>1</v>
          </cell>
          <cell r="C891">
            <v>0</v>
          </cell>
          <cell r="D891" t="str">
            <v>Ebay</v>
          </cell>
          <cell r="E891">
            <v>16</v>
          </cell>
          <cell r="F891">
            <v>224</v>
          </cell>
          <cell r="G891" t="str">
            <v>Zimbabwe</v>
          </cell>
        </row>
        <row r="892">
          <cell r="A892" t="str">
            <v>2002M09</v>
          </cell>
          <cell r="B892">
            <v>0</v>
          </cell>
          <cell r="C892">
            <v>77</v>
          </cell>
          <cell r="D892" t="str">
            <v>Germany</v>
          </cell>
          <cell r="E892">
            <v>2087</v>
          </cell>
          <cell r="F892">
            <v>193</v>
          </cell>
          <cell r="G892" t="str">
            <v>Switzerland</v>
          </cell>
        </row>
        <row r="893">
          <cell r="A893" t="str">
            <v>2002M09</v>
          </cell>
          <cell r="B893">
            <v>0</v>
          </cell>
          <cell r="C893">
            <v>0</v>
          </cell>
          <cell r="D893" t="str">
            <v>Ebay</v>
          </cell>
          <cell r="E893">
            <v>92</v>
          </cell>
          <cell r="F893">
            <v>105</v>
          </cell>
          <cell r="G893" t="str">
            <v>Jersey</v>
          </cell>
        </row>
        <row r="894">
          <cell r="A894" t="str">
            <v>2002M09</v>
          </cell>
          <cell r="B894">
            <v>1</v>
          </cell>
          <cell r="C894">
            <v>77</v>
          </cell>
          <cell r="D894" t="str">
            <v>Germany</v>
          </cell>
          <cell r="E894">
            <v>1506</v>
          </cell>
          <cell r="F894">
            <v>71</v>
          </cell>
          <cell r="G894" t="str">
            <v>France</v>
          </cell>
        </row>
        <row r="895">
          <cell r="A895" t="str">
            <v>2002M09</v>
          </cell>
          <cell r="B895">
            <v>2</v>
          </cell>
          <cell r="C895">
            <v>15</v>
          </cell>
          <cell r="D895" t="str">
            <v>Australia</v>
          </cell>
          <cell r="E895">
            <v>31</v>
          </cell>
          <cell r="F895">
            <v>57</v>
          </cell>
          <cell r="G895" t="str">
            <v>Denmark</v>
          </cell>
        </row>
        <row r="896">
          <cell r="A896" t="str">
            <v>2002M09</v>
          </cell>
          <cell r="B896">
            <v>1</v>
          </cell>
          <cell r="C896">
            <v>77</v>
          </cell>
          <cell r="D896" t="str">
            <v>Germany</v>
          </cell>
          <cell r="E896">
            <v>1</v>
          </cell>
          <cell r="F896">
            <v>149</v>
          </cell>
          <cell r="G896" t="str">
            <v>New Zealand</v>
          </cell>
        </row>
        <row r="897">
          <cell r="A897" t="str">
            <v>2002M09</v>
          </cell>
          <cell r="B897">
            <v>0</v>
          </cell>
          <cell r="C897">
            <v>0</v>
          </cell>
          <cell r="D897" t="str">
            <v>Ebay</v>
          </cell>
          <cell r="E897">
            <v>9</v>
          </cell>
          <cell r="F897">
            <v>121</v>
          </cell>
          <cell r="G897" t="str">
            <v>Lithuania</v>
          </cell>
        </row>
        <row r="898">
          <cell r="A898" t="str">
            <v>2002M09</v>
          </cell>
          <cell r="B898">
            <v>2</v>
          </cell>
          <cell r="C898">
            <v>15</v>
          </cell>
          <cell r="D898" t="str">
            <v>Australia</v>
          </cell>
          <cell r="E898">
            <v>158</v>
          </cell>
          <cell r="F898">
            <v>127</v>
          </cell>
          <cell r="G898" t="str">
            <v>Malaysia</v>
          </cell>
        </row>
        <row r="899">
          <cell r="A899" t="str">
            <v>2002M09</v>
          </cell>
          <cell r="B899">
            <v>2</v>
          </cell>
          <cell r="C899">
            <v>16</v>
          </cell>
          <cell r="D899" t="str">
            <v>Austria</v>
          </cell>
          <cell r="E899">
            <v>1</v>
          </cell>
          <cell r="F899">
            <v>151</v>
          </cell>
          <cell r="G899" t="str">
            <v>Niger</v>
          </cell>
        </row>
        <row r="900">
          <cell r="A900" t="str">
            <v>2002M09</v>
          </cell>
          <cell r="B900">
            <v>2</v>
          </cell>
          <cell r="C900">
            <v>0</v>
          </cell>
          <cell r="D900" t="str">
            <v>Ebay</v>
          </cell>
          <cell r="E900">
            <v>518</v>
          </cell>
          <cell r="F900">
            <v>215</v>
          </cell>
          <cell r="G900" t="str">
            <v>Venezuela</v>
          </cell>
        </row>
        <row r="901">
          <cell r="A901" t="str">
            <v>2002M09</v>
          </cell>
          <cell r="B901">
            <v>3</v>
          </cell>
          <cell r="C901">
            <v>101</v>
          </cell>
          <cell r="D901" t="str">
            <v>Italy</v>
          </cell>
          <cell r="E901">
            <v>4</v>
          </cell>
          <cell r="F901">
            <v>217</v>
          </cell>
          <cell r="G901" t="str">
            <v>Virgin Islands (U.S.)</v>
          </cell>
        </row>
        <row r="902">
          <cell r="A902" t="str">
            <v>2002M09</v>
          </cell>
          <cell r="B902">
            <v>2</v>
          </cell>
          <cell r="C902">
            <v>101</v>
          </cell>
          <cell r="D902" t="str">
            <v>Italy</v>
          </cell>
          <cell r="E902">
            <v>648</v>
          </cell>
          <cell r="F902">
            <v>193</v>
          </cell>
          <cell r="G902" t="str">
            <v>Switzerland</v>
          </cell>
        </row>
        <row r="903">
          <cell r="A903" t="str">
            <v>2002M09</v>
          </cell>
          <cell r="B903">
            <v>0</v>
          </cell>
          <cell r="C903">
            <v>23</v>
          </cell>
          <cell r="D903" t="str">
            <v xml:space="preserve"> Belgium (French)</v>
          </cell>
          <cell r="E903">
            <v>2</v>
          </cell>
          <cell r="F903">
            <v>3</v>
          </cell>
          <cell r="G903" t="str">
            <v>United Kingdom</v>
          </cell>
        </row>
        <row r="904">
          <cell r="A904" t="str">
            <v>2002M09</v>
          </cell>
          <cell r="B904">
            <v>2</v>
          </cell>
          <cell r="C904">
            <v>0</v>
          </cell>
          <cell r="D904" t="str">
            <v>Ebay</v>
          </cell>
          <cell r="E904">
            <v>2</v>
          </cell>
          <cell r="F904">
            <v>83</v>
          </cell>
          <cell r="G904" t="str">
            <v>Guadeloupe</v>
          </cell>
        </row>
        <row r="905">
          <cell r="A905" t="str">
            <v>2002M09</v>
          </cell>
          <cell r="B905">
            <v>2</v>
          </cell>
          <cell r="C905">
            <v>0</v>
          </cell>
          <cell r="D905" t="str">
            <v>Ebay</v>
          </cell>
          <cell r="E905">
            <v>14</v>
          </cell>
          <cell r="F905">
            <v>145</v>
          </cell>
          <cell r="G905" t="str">
            <v>Nepal</v>
          </cell>
        </row>
        <row r="906">
          <cell r="A906" t="str">
            <v>2002M09</v>
          </cell>
          <cell r="B906">
            <v>3</v>
          </cell>
          <cell r="C906">
            <v>100</v>
          </cell>
          <cell r="D906" t="str">
            <v>Ebaymotors</v>
          </cell>
          <cell r="E906">
            <v>24</v>
          </cell>
          <cell r="F906">
            <v>3</v>
          </cell>
          <cell r="G906" t="str">
            <v>United Kingdom</v>
          </cell>
        </row>
        <row r="907">
          <cell r="A907" t="str">
            <v>2002M09</v>
          </cell>
          <cell r="B907">
            <v>1</v>
          </cell>
          <cell r="C907">
            <v>77</v>
          </cell>
          <cell r="D907" t="str">
            <v>Germany</v>
          </cell>
          <cell r="E907">
            <v>3293</v>
          </cell>
          <cell r="F907">
            <v>146</v>
          </cell>
          <cell r="G907" t="str">
            <v>Netherlands</v>
          </cell>
        </row>
        <row r="908">
          <cell r="A908" t="str">
            <v>2002M09</v>
          </cell>
          <cell r="B908">
            <v>0</v>
          </cell>
          <cell r="C908">
            <v>100</v>
          </cell>
          <cell r="D908" t="str">
            <v>Ebaymotors</v>
          </cell>
          <cell r="E908">
            <v>225</v>
          </cell>
          <cell r="F908">
            <v>225</v>
          </cell>
          <cell r="G908" t="str">
            <v>APO/FPO</v>
          </cell>
        </row>
        <row r="909">
          <cell r="A909" t="str">
            <v>2002M09</v>
          </cell>
          <cell r="B909">
            <v>0</v>
          </cell>
          <cell r="C909">
            <v>0</v>
          </cell>
          <cell r="D909" t="str">
            <v>Ebay</v>
          </cell>
          <cell r="E909">
            <v>1</v>
          </cell>
          <cell r="F909">
            <v>206</v>
          </cell>
          <cell r="G909" t="str">
            <v>Turks and Caicos Islands</v>
          </cell>
        </row>
        <row r="910">
          <cell r="A910" t="str">
            <v>2002M09</v>
          </cell>
          <cell r="B910">
            <v>3</v>
          </cell>
          <cell r="C910">
            <v>100</v>
          </cell>
          <cell r="D910" t="str">
            <v>Ebaymotors</v>
          </cell>
          <cell r="E910">
            <v>4</v>
          </cell>
          <cell r="F910">
            <v>158</v>
          </cell>
          <cell r="G910" t="str">
            <v>Panama</v>
          </cell>
        </row>
        <row r="911">
          <cell r="A911" t="str">
            <v>2002M09</v>
          </cell>
          <cell r="B911">
            <v>0</v>
          </cell>
          <cell r="C911">
            <v>0</v>
          </cell>
          <cell r="D911" t="str">
            <v>Ebay</v>
          </cell>
          <cell r="E911">
            <v>156</v>
          </cell>
          <cell r="F911">
            <v>31</v>
          </cell>
          <cell r="G911" t="str">
            <v>Brazil</v>
          </cell>
        </row>
        <row r="912">
          <cell r="A912" t="str">
            <v>2002M09</v>
          </cell>
          <cell r="B912">
            <v>1</v>
          </cell>
          <cell r="C912">
            <v>186</v>
          </cell>
          <cell r="D912" t="str">
            <v>Spain</v>
          </cell>
          <cell r="E912">
            <v>19</v>
          </cell>
          <cell r="F912">
            <v>8</v>
          </cell>
          <cell r="G912" t="str">
            <v>Andorra</v>
          </cell>
        </row>
        <row r="913">
          <cell r="A913" t="str">
            <v>2002M09</v>
          </cell>
          <cell r="B913">
            <v>2</v>
          </cell>
          <cell r="C913">
            <v>77</v>
          </cell>
          <cell r="D913" t="str">
            <v>Germany</v>
          </cell>
          <cell r="E913">
            <v>130</v>
          </cell>
          <cell r="F913">
            <v>100</v>
          </cell>
          <cell r="G913" t="str">
            <v>Israel</v>
          </cell>
        </row>
        <row r="914">
          <cell r="A914" t="str">
            <v>2002M09</v>
          </cell>
          <cell r="B914">
            <v>2</v>
          </cell>
          <cell r="C914">
            <v>123</v>
          </cell>
          <cell r="D914" t="str">
            <v xml:space="preserve"> Belgium (Dutch)</v>
          </cell>
          <cell r="E914">
            <v>8</v>
          </cell>
          <cell r="F914">
            <v>2</v>
          </cell>
          <cell r="G914" t="str">
            <v>Canada</v>
          </cell>
        </row>
        <row r="915">
          <cell r="A915" t="str">
            <v>2002M09</v>
          </cell>
          <cell r="B915">
            <v>3</v>
          </cell>
          <cell r="C915">
            <v>146</v>
          </cell>
          <cell r="D915" t="str">
            <v>Netherlands</v>
          </cell>
          <cell r="E915">
            <v>24</v>
          </cell>
          <cell r="F915">
            <v>77</v>
          </cell>
          <cell r="G915" t="str">
            <v>Germany</v>
          </cell>
        </row>
        <row r="916">
          <cell r="A916" t="str">
            <v>2002M09</v>
          </cell>
          <cell r="B916">
            <v>0</v>
          </cell>
          <cell r="C916">
            <v>0</v>
          </cell>
          <cell r="D916" t="str">
            <v>Ebay</v>
          </cell>
          <cell r="E916">
            <v>156</v>
          </cell>
          <cell r="F916">
            <v>16</v>
          </cell>
          <cell r="G916" t="str">
            <v>Austria</v>
          </cell>
        </row>
        <row r="917">
          <cell r="A917" t="str">
            <v>2002M09</v>
          </cell>
          <cell r="B917">
            <v>2</v>
          </cell>
          <cell r="C917">
            <v>15</v>
          </cell>
          <cell r="D917" t="str">
            <v>Australia</v>
          </cell>
          <cell r="E917">
            <v>1</v>
          </cell>
          <cell r="F917">
            <v>213</v>
          </cell>
          <cell r="G917" t="str">
            <v>Vanuatu</v>
          </cell>
        </row>
        <row r="918">
          <cell r="A918" t="str">
            <v>2002M09</v>
          </cell>
          <cell r="B918">
            <v>0</v>
          </cell>
          <cell r="C918">
            <v>71</v>
          </cell>
          <cell r="D918" t="str">
            <v>France</v>
          </cell>
          <cell r="E918">
            <v>13</v>
          </cell>
          <cell r="F918">
            <v>227</v>
          </cell>
          <cell r="G918" t="str">
            <v>Réunion</v>
          </cell>
        </row>
        <row r="919">
          <cell r="A919" t="str">
            <v>2002M09</v>
          </cell>
          <cell r="B919">
            <v>0</v>
          </cell>
          <cell r="C919">
            <v>15</v>
          </cell>
          <cell r="D919" t="str">
            <v>Australia</v>
          </cell>
          <cell r="E919">
            <v>16</v>
          </cell>
          <cell r="F919">
            <v>196</v>
          </cell>
          <cell r="G919" t="str">
            <v>Taiwan</v>
          </cell>
        </row>
        <row r="920">
          <cell r="A920" t="str">
            <v>2002M09</v>
          </cell>
          <cell r="B920">
            <v>0</v>
          </cell>
          <cell r="C920">
            <v>3</v>
          </cell>
          <cell r="D920" t="str">
            <v>Uk</v>
          </cell>
          <cell r="E920">
            <v>1</v>
          </cell>
          <cell r="F920">
            <v>192</v>
          </cell>
          <cell r="G920" t="str">
            <v>Sweden</v>
          </cell>
        </row>
        <row r="921">
          <cell r="A921" t="str">
            <v>2002M09</v>
          </cell>
          <cell r="B921">
            <v>2</v>
          </cell>
          <cell r="C921">
            <v>196</v>
          </cell>
          <cell r="D921" t="str">
            <v>Taiwan</v>
          </cell>
          <cell r="E921">
            <v>1</v>
          </cell>
          <cell r="F921">
            <v>16</v>
          </cell>
          <cell r="G921" t="str">
            <v>Austria</v>
          </cell>
        </row>
        <row r="922">
          <cell r="A922" t="str">
            <v>2002M09</v>
          </cell>
          <cell r="B922">
            <v>1</v>
          </cell>
          <cell r="C922">
            <v>77</v>
          </cell>
          <cell r="D922" t="str">
            <v>Germany</v>
          </cell>
          <cell r="E922">
            <v>17</v>
          </cell>
          <cell r="F922">
            <v>104</v>
          </cell>
          <cell r="G922" t="str">
            <v>Japan</v>
          </cell>
        </row>
        <row r="923">
          <cell r="A923" t="str">
            <v>2002M09</v>
          </cell>
          <cell r="B923">
            <v>1</v>
          </cell>
          <cell r="C923">
            <v>3</v>
          </cell>
          <cell r="D923" t="str">
            <v>Uk</v>
          </cell>
          <cell r="E923">
            <v>54</v>
          </cell>
          <cell r="F923">
            <v>164</v>
          </cell>
          <cell r="G923" t="str">
            <v>Portugal</v>
          </cell>
        </row>
        <row r="924">
          <cell r="A924" t="str">
            <v>2002M09</v>
          </cell>
          <cell r="B924">
            <v>0</v>
          </cell>
          <cell r="C924">
            <v>0</v>
          </cell>
          <cell r="D924" t="str">
            <v>Ebay</v>
          </cell>
          <cell r="E924">
            <v>2045</v>
          </cell>
          <cell r="F924">
            <v>45</v>
          </cell>
          <cell r="G924" t="str">
            <v>China</v>
          </cell>
        </row>
        <row r="925">
          <cell r="A925" t="str">
            <v>2002M09</v>
          </cell>
          <cell r="B925">
            <v>1</v>
          </cell>
          <cell r="C925">
            <v>2</v>
          </cell>
          <cell r="D925" t="str">
            <v>Canada</v>
          </cell>
          <cell r="E925">
            <v>1</v>
          </cell>
          <cell r="F925">
            <v>23</v>
          </cell>
          <cell r="G925" t="str">
            <v>Belgium</v>
          </cell>
        </row>
        <row r="926">
          <cell r="A926" t="str">
            <v>2002M09</v>
          </cell>
          <cell r="B926">
            <v>3</v>
          </cell>
          <cell r="C926">
            <v>71</v>
          </cell>
          <cell r="D926" t="str">
            <v>France</v>
          </cell>
          <cell r="E926">
            <v>120</v>
          </cell>
          <cell r="F926">
            <v>23</v>
          </cell>
          <cell r="G926" t="str">
            <v>Belgium</v>
          </cell>
        </row>
        <row r="927">
          <cell r="A927" t="str">
            <v>2002M09</v>
          </cell>
          <cell r="B927">
            <v>2</v>
          </cell>
          <cell r="C927">
            <v>146</v>
          </cell>
          <cell r="D927" t="str">
            <v>Netherlands</v>
          </cell>
          <cell r="E927">
            <v>596</v>
          </cell>
          <cell r="F927">
            <v>186</v>
          </cell>
          <cell r="G927" t="str">
            <v>Spain</v>
          </cell>
        </row>
        <row r="928">
          <cell r="A928" t="str">
            <v>2002M09</v>
          </cell>
          <cell r="B928">
            <v>2</v>
          </cell>
          <cell r="C928">
            <v>3</v>
          </cell>
          <cell r="D928" t="str">
            <v>Uk</v>
          </cell>
          <cell r="E928">
            <v>3</v>
          </cell>
          <cell r="F928">
            <v>217</v>
          </cell>
          <cell r="G928" t="str">
            <v>Virgin Islands (U.S.)</v>
          </cell>
        </row>
        <row r="929">
          <cell r="A929" t="str">
            <v>2002M09</v>
          </cell>
          <cell r="B929">
            <v>2</v>
          </cell>
          <cell r="C929">
            <v>77</v>
          </cell>
          <cell r="D929" t="str">
            <v>Germany</v>
          </cell>
          <cell r="E929">
            <v>163</v>
          </cell>
          <cell r="F929">
            <v>182</v>
          </cell>
          <cell r="G929" t="str">
            <v>Slovenia</v>
          </cell>
        </row>
        <row r="930">
          <cell r="A930" t="str">
            <v>2002M09</v>
          </cell>
          <cell r="B930">
            <v>1</v>
          </cell>
          <cell r="C930">
            <v>2</v>
          </cell>
          <cell r="D930" t="str">
            <v>Canada</v>
          </cell>
          <cell r="E930">
            <v>6</v>
          </cell>
          <cell r="F930">
            <v>45</v>
          </cell>
          <cell r="G930" t="str">
            <v>China</v>
          </cell>
        </row>
        <row r="931">
          <cell r="A931" t="str">
            <v>2002M09</v>
          </cell>
          <cell r="B931">
            <v>0</v>
          </cell>
          <cell r="C931">
            <v>0</v>
          </cell>
          <cell r="D931" t="str">
            <v>Ebay</v>
          </cell>
          <cell r="E931">
            <v>8</v>
          </cell>
          <cell r="F931">
            <v>70</v>
          </cell>
          <cell r="G931" t="str">
            <v>Finland</v>
          </cell>
        </row>
        <row r="932">
          <cell r="A932" t="str">
            <v>2002M09</v>
          </cell>
          <cell r="B932">
            <v>2</v>
          </cell>
          <cell r="C932">
            <v>196</v>
          </cell>
          <cell r="D932" t="str">
            <v>Taiwan</v>
          </cell>
          <cell r="E932">
            <v>21</v>
          </cell>
          <cell r="F932">
            <v>104</v>
          </cell>
          <cell r="G932" t="str">
            <v>Japan</v>
          </cell>
        </row>
        <row r="933">
          <cell r="A933" t="str">
            <v>2002M09</v>
          </cell>
          <cell r="B933">
            <v>3</v>
          </cell>
          <cell r="C933">
            <v>16</v>
          </cell>
          <cell r="D933" t="str">
            <v>Austria</v>
          </cell>
          <cell r="E933">
            <v>711</v>
          </cell>
          <cell r="F933">
            <v>16</v>
          </cell>
          <cell r="G933" t="str">
            <v>Austria</v>
          </cell>
        </row>
        <row r="934">
          <cell r="A934" t="str">
            <v>2002M09</v>
          </cell>
          <cell r="B934">
            <v>2</v>
          </cell>
          <cell r="C934">
            <v>77</v>
          </cell>
          <cell r="D934" t="str">
            <v>Germany</v>
          </cell>
          <cell r="E934">
            <v>26</v>
          </cell>
          <cell r="F934">
            <v>51</v>
          </cell>
          <cell r="G934" t="str">
            <v>Costa Rica</v>
          </cell>
        </row>
        <row r="935">
          <cell r="A935" t="str">
            <v>2002M09</v>
          </cell>
          <cell r="B935">
            <v>1</v>
          </cell>
          <cell r="C935">
            <v>0</v>
          </cell>
          <cell r="D935" t="str">
            <v>Ebay</v>
          </cell>
          <cell r="E935">
            <v>31</v>
          </cell>
          <cell r="F935">
            <v>41</v>
          </cell>
          <cell r="G935" t="str">
            <v>Cayman Islands</v>
          </cell>
        </row>
        <row r="936">
          <cell r="A936" t="str">
            <v>2002M09</v>
          </cell>
          <cell r="B936">
            <v>2</v>
          </cell>
          <cell r="C936">
            <v>186</v>
          </cell>
          <cell r="D936" t="str">
            <v>Spain</v>
          </cell>
          <cell r="E936">
            <v>154430</v>
          </cell>
          <cell r="F936">
            <v>186</v>
          </cell>
          <cell r="G936" t="str">
            <v>Spain</v>
          </cell>
        </row>
        <row r="937">
          <cell r="A937" t="str">
            <v>2002M09</v>
          </cell>
          <cell r="B937">
            <v>2</v>
          </cell>
          <cell r="C937">
            <v>0</v>
          </cell>
          <cell r="D937" t="str">
            <v>Ebay</v>
          </cell>
          <cell r="E937">
            <v>19</v>
          </cell>
          <cell r="F937">
            <v>54</v>
          </cell>
          <cell r="G937" t="str">
            <v>Cuba</v>
          </cell>
        </row>
        <row r="938">
          <cell r="A938" t="str">
            <v>2002M09</v>
          </cell>
          <cell r="B938">
            <v>2</v>
          </cell>
          <cell r="C938">
            <v>186</v>
          </cell>
          <cell r="D938" t="str">
            <v>Spain</v>
          </cell>
          <cell r="E938">
            <v>5</v>
          </cell>
          <cell r="F938">
            <v>193</v>
          </cell>
          <cell r="G938" t="str">
            <v>Switzerland</v>
          </cell>
        </row>
        <row r="939">
          <cell r="A939" t="str">
            <v>2002M09</v>
          </cell>
          <cell r="B939">
            <v>2</v>
          </cell>
          <cell r="C939">
            <v>146</v>
          </cell>
          <cell r="D939" t="str">
            <v>Netherlands</v>
          </cell>
          <cell r="E939">
            <v>9</v>
          </cell>
          <cell r="F939">
            <v>122</v>
          </cell>
          <cell r="G939" t="str">
            <v>Luxembourg</v>
          </cell>
        </row>
        <row r="940">
          <cell r="A940" t="str">
            <v>2002M09</v>
          </cell>
          <cell r="B940">
            <v>2</v>
          </cell>
          <cell r="C940">
            <v>146</v>
          </cell>
          <cell r="D940" t="str">
            <v>Netherlands</v>
          </cell>
          <cell r="E940">
            <v>12</v>
          </cell>
          <cell r="F940">
            <v>80</v>
          </cell>
          <cell r="G940" t="str">
            <v>Greece</v>
          </cell>
        </row>
        <row r="941">
          <cell r="A941" t="str">
            <v>2002M09</v>
          </cell>
          <cell r="B941">
            <v>1</v>
          </cell>
          <cell r="C941">
            <v>77</v>
          </cell>
          <cell r="D941" t="str">
            <v>Germany</v>
          </cell>
          <cell r="E941">
            <v>38</v>
          </cell>
          <cell r="F941">
            <v>99</v>
          </cell>
          <cell r="G941" t="str">
            <v>Ireland</v>
          </cell>
        </row>
        <row r="942">
          <cell r="A942" t="str">
            <v>2002M09</v>
          </cell>
          <cell r="B942">
            <v>1</v>
          </cell>
          <cell r="C942">
            <v>2</v>
          </cell>
          <cell r="D942" t="str">
            <v>Canada</v>
          </cell>
          <cell r="E942">
            <v>1</v>
          </cell>
          <cell r="F942">
            <v>186</v>
          </cell>
          <cell r="G942" t="str">
            <v>Spain</v>
          </cell>
        </row>
        <row r="943">
          <cell r="A943" t="str">
            <v>2002M09</v>
          </cell>
          <cell r="B943">
            <v>1</v>
          </cell>
          <cell r="C943">
            <v>77</v>
          </cell>
          <cell r="D943" t="str">
            <v>Germany</v>
          </cell>
          <cell r="E943">
            <v>34</v>
          </cell>
          <cell r="F943">
            <v>70</v>
          </cell>
          <cell r="G943" t="str">
            <v>Finland</v>
          </cell>
        </row>
        <row r="944">
          <cell r="A944" t="str">
            <v>2002M09</v>
          </cell>
          <cell r="B944">
            <v>2</v>
          </cell>
          <cell r="C944">
            <v>2</v>
          </cell>
          <cell r="D944" t="str">
            <v>Canada</v>
          </cell>
          <cell r="E944">
            <v>3</v>
          </cell>
          <cell r="F944">
            <v>31</v>
          </cell>
          <cell r="G944" t="str">
            <v>Brazil</v>
          </cell>
        </row>
        <row r="945">
          <cell r="A945" t="str">
            <v>2002M09</v>
          </cell>
          <cell r="B945">
            <v>2</v>
          </cell>
          <cell r="C945">
            <v>186</v>
          </cell>
          <cell r="D945" t="str">
            <v>Spain</v>
          </cell>
          <cell r="E945">
            <v>3523</v>
          </cell>
          <cell r="F945">
            <v>12</v>
          </cell>
          <cell r="G945" t="str">
            <v>Argentina</v>
          </cell>
        </row>
        <row r="946">
          <cell r="A946" t="str">
            <v>2002M09</v>
          </cell>
          <cell r="B946">
            <v>0</v>
          </cell>
          <cell r="C946">
            <v>186</v>
          </cell>
          <cell r="D946" t="str">
            <v>Spain</v>
          </cell>
          <cell r="E946">
            <v>1</v>
          </cell>
          <cell r="F946">
            <v>16</v>
          </cell>
          <cell r="G946" t="str">
            <v>Austria</v>
          </cell>
        </row>
        <row r="947">
          <cell r="A947" t="str">
            <v>2002M09</v>
          </cell>
          <cell r="B947">
            <v>2</v>
          </cell>
          <cell r="C947">
            <v>186</v>
          </cell>
          <cell r="D947" t="str">
            <v>Spain</v>
          </cell>
          <cell r="E947">
            <v>3</v>
          </cell>
          <cell r="F947">
            <v>128</v>
          </cell>
          <cell r="G947" t="str">
            <v>Maldives</v>
          </cell>
        </row>
        <row r="948">
          <cell r="A948" t="str">
            <v>2002M09</v>
          </cell>
          <cell r="B948">
            <v>3</v>
          </cell>
          <cell r="C948">
            <v>71</v>
          </cell>
          <cell r="D948" t="str">
            <v>France</v>
          </cell>
          <cell r="E948">
            <v>1</v>
          </cell>
          <cell r="F948">
            <v>203</v>
          </cell>
          <cell r="G948" t="str">
            <v>Tunisia</v>
          </cell>
        </row>
        <row r="949">
          <cell r="A949" t="str">
            <v>2002M09</v>
          </cell>
          <cell r="B949">
            <v>0</v>
          </cell>
          <cell r="C949">
            <v>0</v>
          </cell>
          <cell r="D949" t="str">
            <v>Ebay</v>
          </cell>
          <cell r="E949">
            <v>12</v>
          </cell>
          <cell r="F949">
            <v>94</v>
          </cell>
          <cell r="G949" t="str">
            <v>Iceland</v>
          </cell>
        </row>
        <row r="950">
          <cell r="A950" t="str">
            <v>2002M09</v>
          </cell>
          <cell r="B950">
            <v>3</v>
          </cell>
          <cell r="C950">
            <v>77</v>
          </cell>
          <cell r="D950" t="str">
            <v>Germany</v>
          </cell>
          <cell r="E950">
            <v>7</v>
          </cell>
          <cell r="F950">
            <v>192</v>
          </cell>
          <cell r="G950" t="str">
            <v>Sweden</v>
          </cell>
        </row>
        <row r="951">
          <cell r="A951" t="str">
            <v>2002M09</v>
          </cell>
          <cell r="B951">
            <v>2</v>
          </cell>
          <cell r="C951">
            <v>16</v>
          </cell>
          <cell r="D951" t="str">
            <v>Austria</v>
          </cell>
          <cell r="E951">
            <v>19</v>
          </cell>
          <cell r="F951">
            <v>146</v>
          </cell>
          <cell r="G951" t="str">
            <v>Netherlands</v>
          </cell>
        </row>
        <row r="952">
          <cell r="A952" t="str">
            <v>2002M09</v>
          </cell>
          <cell r="B952">
            <v>2</v>
          </cell>
          <cell r="C952">
            <v>15</v>
          </cell>
          <cell r="D952" t="str">
            <v>Australia</v>
          </cell>
          <cell r="E952">
            <v>9</v>
          </cell>
          <cell r="F952">
            <v>16</v>
          </cell>
          <cell r="G952" t="str">
            <v>Austria</v>
          </cell>
        </row>
        <row r="953">
          <cell r="A953" t="str">
            <v>2002M09</v>
          </cell>
          <cell r="B953">
            <v>2</v>
          </cell>
          <cell r="C953">
            <v>0</v>
          </cell>
          <cell r="D953" t="str">
            <v>Ebay</v>
          </cell>
          <cell r="E953">
            <v>152138</v>
          </cell>
          <cell r="F953">
            <v>15</v>
          </cell>
          <cell r="G953" t="str">
            <v>Australia</v>
          </cell>
        </row>
        <row r="954">
          <cell r="A954" t="str">
            <v>2002M09</v>
          </cell>
          <cell r="B954">
            <v>1</v>
          </cell>
          <cell r="C954">
            <v>71</v>
          </cell>
          <cell r="D954" t="str">
            <v>France</v>
          </cell>
          <cell r="E954">
            <v>2</v>
          </cell>
          <cell r="F954">
            <v>132</v>
          </cell>
          <cell r="G954" t="str">
            <v>Martinique</v>
          </cell>
        </row>
        <row r="955">
          <cell r="A955" t="str">
            <v>2002M09</v>
          </cell>
          <cell r="B955">
            <v>2</v>
          </cell>
          <cell r="C955">
            <v>146</v>
          </cell>
          <cell r="D955" t="str">
            <v>Netherlands</v>
          </cell>
          <cell r="E955">
            <v>8</v>
          </cell>
          <cell r="F955">
            <v>138</v>
          </cell>
          <cell r="G955" t="str">
            <v>Monaco</v>
          </cell>
        </row>
        <row r="956">
          <cell r="A956" t="str">
            <v>2002M09</v>
          </cell>
          <cell r="B956">
            <v>0</v>
          </cell>
          <cell r="C956">
            <v>77</v>
          </cell>
          <cell r="D956" t="str">
            <v>Germany</v>
          </cell>
          <cell r="E956">
            <v>1</v>
          </cell>
          <cell r="F956">
            <v>4</v>
          </cell>
          <cell r="G956" t="str">
            <v>Afghanistan</v>
          </cell>
        </row>
        <row r="957">
          <cell r="A957" t="str">
            <v>2002M09</v>
          </cell>
          <cell r="B957">
            <v>0</v>
          </cell>
          <cell r="C957">
            <v>100</v>
          </cell>
          <cell r="D957" t="str">
            <v>Ebaymotors</v>
          </cell>
          <cell r="E957">
            <v>12</v>
          </cell>
          <cell r="F957">
            <v>76</v>
          </cell>
          <cell r="G957" t="str">
            <v>Georgia</v>
          </cell>
        </row>
        <row r="958">
          <cell r="A958" t="str">
            <v>2002M09</v>
          </cell>
          <cell r="B958">
            <v>2</v>
          </cell>
          <cell r="C958">
            <v>0</v>
          </cell>
          <cell r="D958" t="str">
            <v>Ebay</v>
          </cell>
          <cell r="E958">
            <v>3028</v>
          </cell>
          <cell r="F958">
            <v>70</v>
          </cell>
          <cell r="G958" t="str">
            <v>Finland</v>
          </cell>
        </row>
        <row r="959">
          <cell r="A959" t="str">
            <v>2002M09</v>
          </cell>
          <cell r="B959">
            <v>0</v>
          </cell>
          <cell r="C959">
            <v>196</v>
          </cell>
          <cell r="D959" t="str">
            <v>Taiwan</v>
          </cell>
          <cell r="E959">
            <v>2</v>
          </cell>
          <cell r="F959">
            <v>24</v>
          </cell>
          <cell r="G959" t="str">
            <v>Belize</v>
          </cell>
        </row>
        <row r="960">
          <cell r="A960" t="str">
            <v>2002M09</v>
          </cell>
          <cell r="B960">
            <v>0</v>
          </cell>
          <cell r="C960">
            <v>0</v>
          </cell>
          <cell r="D960" t="str">
            <v>Ebay</v>
          </cell>
          <cell r="E960">
            <v>469</v>
          </cell>
          <cell r="F960">
            <v>100</v>
          </cell>
          <cell r="G960" t="str">
            <v>Israel</v>
          </cell>
        </row>
        <row r="961">
          <cell r="A961" t="str">
            <v>2002M09</v>
          </cell>
          <cell r="B961">
            <v>2</v>
          </cell>
          <cell r="C961">
            <v>186</v>
          </cell>
          <cell r="D961" t="str">
            <v>Spain</v>
          </cell>
          <cell r="E961">
            <v>286</v>
          </cell>
          <cell r="F961">
            <v>146</v>
          </cell>
          <cell r="G961" t="str">
            <v>Netherlands</v>
          </cell>
        </row>
        <row r="962">
          <cell r="A962" t="str">
            <v>2002M09</v>
          </cell>
          <cell r="B962">
            <v>2</v>
          </cell>
          <cell r="C962">
            <v>15</v>
          </cell>
          <cell r="D962" t="str">
            <v>Australia</v>
          </cell>
          <cell r="E962">
            <v>1</v>
          </cell>
          <cell r="F962">
            <v>12</v>
          </cell>
          <cell r="G962" t="str">
            <v>Argentina</v>
          </cell>
        </row>
        <row r="963">
          <cell r="A963" t="str">
            <v>2002M09</v>
          </cell>
          <cell r="B963">
            <v>1</v>
          </cell>
          <cell r="C963">
            <v>186</v>
          </cell>
          <cell r="D963" t="str">
            <v>Spain</v>
          </cell>
          <cell r="E963">
            <v>8</v>
          </cell>
          <cell r="F963">
            <v>164</v>
          </cell>
          <cell r="G963" t="str">
            <v>Portugal</v>
          </cell>
        </row>
        <row r="964">
          <cell r="A964" t="str">
            <v>2002M09</v>
          </cell>
          <cell r="B964">
            <v>1</v>
          </cell>
          <cell r="C964">
            <v>77</v>
          </cell>
          <cell r="D964" t="str">
            <v>Germany</v>
          </cell>
          <cell r="E964">
            <v>9</v>
          </cell>
          <cell r="F964">
            <v>182</v>
          </cell>
          <cell r="G964" t="str">
            <v>Slovenia</v>
          </cell>
        </row>
        <row r="965">
          <cell r="A965" t="str">
            <v>2002M09</v>
          </cell>
          <cell r="B965">
            <v>2</v>
          </cell>
          <cell r="C965">
            <v>0</v>
          </cell>
          <cell r="D965" t="str">
            <v>Ebay</v>
          </cell>
          <cell r="E965">
            <v>50456</v>
          </cell>
          <cell r="F965">
            <v>199</v>
          </cell>
          <cell r="G965" t="str">
            <v>Thailand</v>
          </cell>
        </row>
        <row r="966">
          <cell r="A966" t="str">
            <v>2002M09</v>
          </cell>
          <cell r="B966">
            <v>1</v>
          </cell>
          <cell r="C966">
            <v>0</v>
          </cell>
          <cell r="D966" t="str">
            <v>Ebay</v>
          </cell>
          <cell r="E966">
            <v>5258</v>
          </cell>
          <cell r="F966">
            <v>3</v>
          </cell>
          <cell r="G966" t="str">
            <v>United Kingdom</v>
          </cell>
        </row>
        <row r="967">
          <cell r="A967" t="str">
            <v>2002M09</v>
          </cell>
          <cell r="B967">
            <v>0</v>
          </cell>
          <cell r="C967">
            <v>100</v>
          </cell>
          <cell r="D967" t="str">
            <v>Ebaymotors</v>
          </cell>
          <cell r="E967">
            <v>1</v>
          </cell>
          <cell r="F967">
            <v>176</v>
          </cell>
          <cell r="G967" t="str">
            <v>Saudi Arabia</v>
          </cell>
        </row>
        <row r="968">
          <cell r="A968" t="str">
            <v>2002M09</v>
          </cell>
          <cell r="B968">
            <v>2</v>
          </cell>
          <cell r="C968">
            <v>0</v>
          </cell>
          <cell r="D968" t="str">
            <v>Ebay</v>
          </cell>
          <cell r="E968">
            <v>7925</v>
          </cell>
          <cell r="F968">
            <v>193</v>
          </cell>
          <cell r="G968" t="str">
            <v>Switzerland</v>
          </cell>
        </row>
        <row r="969">
          <cell r="A969" t="str">
            <v>2002M09</v>
          </cell>
          <cell r="B969">
            <v>2</v>
          </cell>
          <cell r="C969">
            <v>77</v>
          </cell>
          <cell r="D969" t="str">
            <v>Germany</v>
          </cell>
          <cell r="E969">
            <v>2787</v>
          </cell>
          <cell r="F969">
            <v>101</v>
          </cell>
          <cell r="G969" t="str">
            <v>Italy</v>
          </cell>
        </row>
        <row r="970">
          <cell r="A970" t="str">
            <v>2002M09</v>
          </cell>
          <cell r="B970">
            <v>2</v>
          </cell>
          <cell r="C970">
            <v>100</v>
          </cell>
          <cell r="D970" t="str">
            <v>Ebaymotors</v>
          </cell>
          <cell r="E970">
            <v>15</v>
          </cell>
          <cell r="F970">
            <v>84</v>
          </cell>
          <cell r="G970" t="str">
            <v>Guam</v>
          </cell>
        </row>
        <row r="971">
          <cell r="A971" t="str">
            <v>2002M09</v>
          </cell>
          <cell r="B971">
            <v>2</v>
          </cell>
          <cell r="C971">
            <v>15</v>
          </cell>
          <cell r="D971" t="str">
            <v>Australia</v>
          </cell>
          <cell r="E971">
            <v>2</v>
          </cell>
          <cell r="F971">
            <v>130</v>
          </cell>
          <cell r="G971" t="str">
            <v>Malta</v>
          </cell>
        </row>
        <row r="972">
          <cell r="A972" t="str">
            <v>2002M09</v>
          </cell>
          <cell r="B972">
            <v>1</v>
          </cell>
          <cell r="C972">
            <v>100</v>
          </cell>
          <cell r="D972" t="str">
            <v>Ebaymotors</v>
          </cell>
          <cell r="E972">
            <v>30</v>
          </cell>
          <cell r="F972">
            <v>3</v>
          </cell>
          <cell r="G972" t="str">
            <v>United Kingdom</v>
          </cell>
        </row>
        <row r="973">
          <cell r="A973" t="str">
            <v>2002M09</v>
          </cell>
          <cell r="B973">
            <v>2</v>
          </cell>
          <cell r="C973">
            <v>3</v>
          </cell>
          <cell r="D973" t="str">
            <v>Uk</v>
          </cell>
          <cell r="E973">
            <v>3616</v>
          </cell>
          <cell r="F973">
            <v>99</v>
          </cell>
          <cell r="G973" t="str">
            <v>Ireland</v>
          </cell>
        </row>
        <row r="974">
          <cell r="A974" t="str">
            <v>2002M09</v>
          </cell>
          <cell r="B974">
            <v>3</v>
          </cell>
          <cell r="C974">
            <v>0</v>
          </cell>
          <cell r="D974" t="str">
            <v>Ebay</v>
          </cell>
          <cell r="E974">
            <v>21</v>
          </cell>
          <cell r="F974">
            <v>56</v>
          </cell>
          <cell r="G974" t="str">
            <v>Czech Republic</v>
          </cell>
        </row>
        <row r="975">
          <cell r="A975" t="str">
            <v>2002M09</v>
          </cell>
          <cell r="B975">
            <v>3</v>
          </cell>
          <cell r="C975">
            <v>0</v>
          </cell>
          <cell r="D975" t="str">
            <v>Ebay</v>
          </cell>
          <cell r="E975">
            <v>48</v>
          </cell>
          <cell r="F975">
            <v>101</v>
          </cell>
          <cell r="G975" t="str">
            <v>Italy</v>
          </cell>
        </row>
        <row r="976">
          <cell r="A976" t="str">
            <v>2002M09</v>
          </cell>
          <cell r="B976">
            <v>0</v>
          </cell>
          <cell r="C976">
            <v>3</v>
          </cell>
          <cell r="D976" t="str">
            <v>Uk</v>
          </cell>
          <cell r="E976">
            <v>336</v>
          </cell>
          <cell r="F976">
            <v>225</v>
          </cell>
          <cell r="G976" t="str">
            <v>APO/FPO</v>
          </cell>
        </row>
        <row r="977">
          <cell r="A977" t="str">
            <v>2002M09</v>
          </cell>
          <cell r="B977">
            <v>1</v>
          </cell>
          <cell r="C977">
            <v>100</v>
          </cell>
          <cell r="D977" t="str">
            <v>Ebaymotors</v>
          </cell>
          <cell r="E977">
            <v>10</v>
          </cell>
          <cell r="F977">
            <v>149</v>
          </cell>
          <cell r="G977" t="str">
            <v>New Zealand</v>
          </cell>
        </row>
        <row r="978">
          <cell r="A978" t="str">
            <v>2002M09</v>
          </cell>
          <cell r="B978">
            <v>0</v>
          </cell>
          <cell r="C978">
            <v>0</v>
          </cell>
          <cell r="D978" t="str">
            <v>Ebay</v>
          </cell>
          <cell r="E978">
            <v>14</v>
          </cell>
          <cell r="F978">
            <v>80</v>
          </cell>
          <cell r="G978" t="str">
            <v>Greece</v>
          </cell>
        </row>
        <row r="979">
          <cell r="A979" t="str">
            <v>2002M09</v>
          </cell>
          <cell r="B979">
            <v>0</v>
          </cell>
          <cell r="C979">
            <v>77</v>
          </cell>
          <cell r="D979" t="str">
            <v>Germany</v>
          </cell>
          <cell r="E979">
            <v>230</v>
          </cell>
          <cell r="F979">
            <v>3</v>
          </cell>
          <cell r="G979" t="str">
            <v>United Kingdom</v>
          </cell>
        </row>
        <row r="980">
          <cell r="A980" t="str">
            <v>2002M09</v>
          </cell>
          <cell r="B980">
            <v>0</v>
          </cell>
          <cell r="C980">
            <v>71</v>
          </cell>
          <cell r="D980" t="str">
            <v>France</v>
          </cell>
          <cell r="E980">
            <v>3</v>
          </cell>
          <cell r="F980">
            <v>73</v>
          </cell>
          <cell r="G980" t="str">
            <v>French Polynesia</v>
          </cell>
        </row>
        <row r="981">
          <cell r="A981" t="str">
            <v>2002M09</v>
          </cell>
          <cell r="B981">
            <v>1</v>
          </cell>
          <cell r="C981">
            <v>15</v>
          </cell>
          <cell r="D981" t="str">
            <v>Australia</v>
          </cell>
          <cell r="E981">
            <v>13</v>
          </cell>
          <cell r="F981">
            <v>149</v>
          </cell>
          <cell r="G981" t="str">
            <v>New Zealand</v>
          </cell>
        </row>
        <row r="982">
          <cell r="A982" t="str">
            <v>2002M09</v>
          </cell>
          <cell r="B982">
            <v>3</v>
          </cell>
          <cell r="C982">
            <v>3</v>
          </cell>
          <cell r="D982" t="str">
            <v>Uk</v>
          </cell>
          <cell r="E982">
            <v>37</v>
          </cell>
          <cell r="F982">
            <v>1</v>
          </cell>
          <cell r="G982" t="str">
            <v>United States</v>
          </cell>
        </row>
        <row r="983">
          <cell r="A983" t="str">
            <v>2002M09</v>
          </cell>
          <cell r="B983">
            <v>1</v>
          </cell>
          <cell r="C983">
            <v>2</v>
          </cell>
          <cell r="D983" t="str">
            <v>Canada</v>
          </cell>
          <cell r="E983">
            <v>10</v>
          </cell>
          <cell r="F983">
            <v>66</v>
          </cell>
          <cell r="G983" t="str">
            <v>Estonia</v>
          </cell>
        </row>
        <row r="984">
          <cell r="A984" t="str">
            <v>2002M09</v>
          </cell>
          <cell r="B984">
            <v>1</v>
          </cell>
          <cell r="C984">
            <v>15</v>
          </cell>
          <cell r="D984" t="str">
            <v>Australia</v>
          </cell>
          <cell r="E984">
            <v>1</v>
          </cell>
          <cell r="F984">
            <v>22</v>
          </cell>
          <cell r="G984" t="str">
            <v>Belarus</v>
          </cell>
        </row>
        <row r="985">
          <cell r="A985" t="str">
            <v>2002M09</v>
          </cell>
          <cell r="B985">
            <v>0</v>
          </cell>
          <cell r="C985">
            <v>186</v>
          </cell>
          <cell r="D985" t="str">
            <v>Spain</v>
          </cell>
          <cell r="E985">
            <v>42</v>
          </cell>
          <cell r="F985">
            <v>71</v>
          </cell>
          <cell r="G985" t="str">
            <v>France</v>
          </cell>
        </row>
        <row r="986">
          <cell r="A986" t="str">
            <v>2002M09</v>
          </cell>
          <cell r="B986">
            <v>1</v>
          </cell>
          <cell r="C986">
            <v>77</v>
          </cell>
          <cell r="D986" t="str">
            <v>Germany</v>
          </cell>
          <cell r="E986">
            <v>1</v>
          </cell>
          <cell r="F986">
            <v>58</v>
          </cell>
          <cell r="G986" t="str">
            <v>Djibouti</v>
          </cell>
        </row>
        <row r="987">
          <cell r="A987" t="str">
            <v>2002M09</v>
          </cell>
          <cell r="B987">
            <v>2</v>
          </cell>
          <cell r="C987">
            <v>100</v>
          </cell>
          <cell r="D987" t="str">
            <v>Ebaymotors</v>
          </cell>
          <cell r="E987">
            <v>39</v>
          </cell>
          <cell r="F987">
            <v>80</v>
          </cell>
          <cell r="G987" t="str">
            <v>Greece</v>
          </cell>
        </row>
        <row r="988">
          <cell r="A988" t="str">
            <v>2002M09</v>
          </cell>
          <cell r="B988">
            <v>2</v>
          </cell>
          <cell r="C988">
            <v>100</v>
          </cell>
          <cell r="D988" t="str">
            <v>Ebaymotors</v>
          </cell>
          <cell r="E988">
            <v>9</v>
          </cell>
          <cell r="F988">
            <v>105</v>
          </cell>
          <cell r="G988" t="str">
            <v>Jersey</v>
          </cell>
        </row>
        <row r="989">
          <cell r="A989" t="str">
            <v>2002M09</v>
          </cell>
          <cell r="B989">
            <v>2</v>
          </cell>
          <cell r="C989">
            <v>16</v>
          </cell>
          <cell r="D989" t="str">
            <v>Austria</v>
          </cell>
          <cell r="E989">
            <v>27</v>
          </cell>
          <cell r="F989">
            <v>71</v>
          </cell>
          <cell r="G989" t="str">
            <v>France</v>
          </cell>
        </row>
        <row r="990">
          <cell r="A990" t="str">
            <v>2002M09</v>
          </cell>
          <cell r="B990">
            <v>0</v>
          </cell>
          <cell r="C990">
            <v>3</v>
          </cell>
          <cell r="D990" t="str">
            <v>Uk</v>
          </cell>
          <cell r="E990">
            <v>1</v>
          </cell>
          <cell r="F990">
            <v>168</v>
          </cell>
          <cell r="G990" t="str">
            <v>Russian Federation</v>
          </cell>
        </row>
        <row r="991">
          <cell r="A991" t="str">
            <v>2002M09</v>
          </cell>
          <cell r="B991">
            <v>0</v>
          </cell>
          <cell r="C991">
            <v>3</v>
          </cell>
          <cell r="D991" t="str">
            <v>Uk</v>
          </cell>
          <cell r="E991">
            <v>3</v>
          </cell>
          <cell r="F991">
            <v>193</v>
          </cell>
          <cell r="G991" t="str">
            <v>Switzerland</v>
          </cell>
        </row>
        <row r="992">
          <cell r="A992" t="str">
            <v>2002M09</v>
          </cell>
          <cell r="B992">
            <v>2</v>
          </cell>
          <cell r="C992">
            <v>15</v>
          </cell>
          <cell r="D992" t="str">
            <v>Australia</v>
          </cell>
          <cell r="E992">
            <v>97</v>
          </cell>
          <cell r="F992">
            <v>92</v>
          </cell>
          <cell r="G992" t="str">
            <v>Hong Kong</v>
          </cell>
        </row>
        <row r="993">
          <cell r="A993" t="str">
            <v>2002M09</v>
          </cell>
          <cell r="B993">
            <v>2</v>
          </cell>
          <cell r="C993">
            <v>2</v>
          </cell>
          <cell r="D993" t="str">
            <v>Canada</v>
          </cell>
          <cell r="E993">
            <v>322258</v>
          </cell>
          <cell r="F993">
            <v>2</v>
          </cell>
          <cell r="G993" t="str">
            <v>Canada</v>
          </cell>
        </row>
        <row r="994">
          <cell r="A994" t="str">
            <v>2002M09</v>
          </cell>
          <cell r="B994">
            <v>2</v>
          </cell>
          <cell r="C994">
            <v>0</v>
          </cell>
          <cell r="D994" t="str">
            <v>Ebay</v>
          </cell>
          <cell r="E994">
            <v>180</v>
          </cell>
          <cell r="F994">
            <v>51</v>
          </cell>
          <cell r="G994" t="str">
            <v>Costa Rica</v>
          </cell>
        </row>
        <row r="995">
          <cell r="A995" t="str">
            <v>2002M09</v>
          </cell>
          <cell r="B995">
            <v>0</v>
          </cell>
          <cell r="C995">
            <v>2</v>
          </cell>
          <cell r="D995" t="str">
            <v>Canada</v>
          </cell>
          <cell r="E995">
            <v>1</v>
          </cell>
          <cell r="F995">
            <v>192</v>
          </cell>
          <cell r="G995" t="str">
            <v>Sweden</v>
          </cell>
        </row>
        <row r="996">
          <cell r="A996" t="str">
            <v>2002M09</v>
          </cell>
          <cell r="B996">
            <v>2</v>
          </cell>
          <cell r="C996">
            <v>0</v>
          </cell>
          <cell r="D996" t="str">
            <v>Ebay</v>
          </cell>
          <cell r="E996">
            <v>81</v>
          </cell>
          <cell r="F996">
            <v>60</v>
          </cell>
          <cell r="G996" t="str">
            <v>Dominican Republic</v>
          </cell>
        </row>
        <row r="997">
          <cell r="A997" t="str">
            <v>2002M09</v>
          </cell>
          <cell r="B997">
            <v>2</v>
          </cell>
          <cell r="C997">
            <v>2</v>
          </cell>
          <cell r="D997" t="str">
            <v>Canada</v>
          </cell>
          <cell r="E997">
            <v>304</v>
          </cell>
          <cell r="F997">
            <v>45</v>
          </cell>
          <cell r="G997" t="str">
            <v>China</v>
          </cell>
        </row>
        <row r="998">
          <cell r="A998" t="str">
            <v>2002M09</v>
          </cell>
          <cell r="B998">
            <v>2</v>
          </cell>
          <cell r="C998">
            <v>3</v>
          </cell>
          <cell r="D998" t="str">
            <v>Uk</v>
          </cell>
          <cell r="E998">
            <v>1162</v>
          </cell>
          <cell r="F998">
            <v>71</v>
          </cell>
          <cell r="G998" t="str">
            <v>France</v>
          </cell>
        </row>
        <row r="999">
          <cell r="A999" t="str">
            <v>2002M09</v>
          </cell>
          <cell r="B999">
            <v>0</v>
          </cell>
          <cell r="C999">
            <v>71</v>
          </cell>
          <cell r="D999" t="str">
            <v>France</v>
          </cell>
          <cell r="E999">
            <v>94</v>
          </cell>
          <cell r="F999">
            <v>1</v>
          </cell>
          <cell r="G999" t="str">
            <v>United States</v>
          </cell>
        </row>
        <row r="1000">
          <cell r="A1000" t="str">
            <v>2002M09</v>
          </cell>
          <cell r="B1000">
            <v>2</v>
          </cell>
          <cell r="C1000">
            <v>71</v>
          </cell>
          <cell r="D1000" t="str">
            <v>France</v>
          </cell>
          <cell r="E1000">
            <v>1</v>
          </cell>
          <cell r="F1000">
            <v>95</v>
          </cell>
          <cell r="G1000" t="str">
            <v>India</v>
          </cell>
        </row>
        <row r="1001">
          <cell r="A1001" t="str">
            <v>2002M09</v>
          </cell>
          <cell r="B1001">
            <v>0</v>
          </cell>
          <cell r="C1001">
            <v>146</v>
          </cell>
          <cell r="D1001" t="str">
            <v>Netherlands</v>
          </cell>
          <cell r="E1001">
            <v>1</v>
          </cell>
          <cell r="F1001">
            <v>122</v>
          </cell>
          <cell r="G1001" t="str">
            <v>Luxembourg</v>
          </cell>
        </row>
        <row r="1002">
          <cell r="A1002" t="str">
            <v>2002M09</v>
          </cell>
          <cell r="B1002">
            <v>2</v>
          </cell>
          <cell r="C1002">
            <v>100</v>
          </cell>
          <cell r="D1002" t="str">
            <v>Ebaymotors</v>
          </cell>
          <cell r="E1002">
            <v>6</v>
          </cell>
          <cell r="F1002">
            <v>199</v>
          </cell>
          <cell r="G1002" t="str">
            <v>Thailand</v>
          </cell>
        </row>
        <row r="1003">
          <cell r="A1003" t="str">
            <v>2002M09</v>
          </cell>
          <cell r="B1003">
            <v>3</v>
          </cell>
          <cell r="C1003">
            <v>0</v>
          </cell>
          <cell r="D1003" t="str">
            <v>Ebay</v>
          </cell>
          <cell r="E1003">
            <v>4</v>
          </cell>
          <cell r="F1003">
            <v>31</v>
          </cell>
          <cell r="G1003" t="str">
            <v>Brazil</v>
          </cell>
        </row>
        <row r="1004">
          <cell r="A1004" t="str">
            <v>2002M09</v>
          </cell>
          <cell r="B1004">
            <v>1</v>
          </cell>
          <cell r="C1004">
            <v>186</v>
          </cell>
          <cell r="D1004" t="str">
            <v>Spain</v>
          </cell>
          <cell r="E1004">
            <v>3</v>
          </cell>
          <cell r="F1004">
            <v>23</v>
          </cell>
          <cell r="G1004" t="str">
            <v>Belgium</v>
          </cell>
        </row>
        <row r="1005">
          <cell r="A1005" t="str">
            <v>2002M09</v>
          </cell>
          <cell r="B1005">
            <v>2</v>
          </cell>
          <cell r="C1005">
            <v>77</v>
          </cell>
          <cell r="D1005" t="str">
            <v>Germany</v>
          </cell>
          <cell r="E1005">
            <v>8217</v>
          </cell>
          <cell r="F1005">
            <v>1</v>
          </cell>
          <cell r="G1005" t="str">
            <v>United States</v>
          </cell>
        </row>
        <row r="1006">
          <cell r="A1006" t="str">
            <v>2002M09</v>
          </cell>
          <cell r="B1006">
            <v>2</v>
          </cell>
          <cell r="C1006">
            <v>15</v>
          </cell>
          <cell r="D1006" t="str">
            <v>Australia</v>
          </cell>
          <cell r="E1006">
            <v>1</v>
          </cell>
          <cell r="F1006">
            <v>163</v>
          </cell>
          <cell r="G1006" t="str">
            <v>Poland</v>
          </cell>
        </row>
        <row r="1007">
          <cell r="A1007" t="str">
            <v>2002M09</v>
          </cell>
          <cell r="B1007">
            <v>1</v>
          </cell>
          <cell r="C1007">
            <v>186</v>
          </cell>
          <cell r="D1007" t="str">
            <v>Spain</v>
          </cell>
          <cell r="E1007">
            <v>1</v>
          </cell>
          <cell r="F1007">
            <v>163</v>
          </cell>
          <cell r="G1007" t="str">
            <v>Poland</v>
          </cell>
        </row>
        <row r="1008">
          <cell r="A1008" t="str">
            <v>2002M09</v>
          </cell>
          <cell r="B1008">
            <v>2</v>
          </cell>
          <cell r="C1008">
            <v>3</v>
          </cell>
          <cell r="D1008" t="str">
            <v>Uk</v>
          </cell>
          <cell r="E1008">
            <v>7</v>
          </cell>
          <cell r="F1008">
            <v>209</v>
          </cell>
          <cell r="G1008" t="str">
            <v>Ukraine</v>
          </cell>
        </row>
        <row r="1009">
          <cell r="A1009" t="str">
            <v>2002M09</v>
          </cell>
          <cell r="B1009">
            <v>1</v>
          </cell>
          <cell r="C1009">
            <v>0</v>
          </cell>
          <cell r="D1009" t="str">
            <v>Ebay</v>
          </cell>
          <cell r="E1009">
            <v>1</v>
          </cell>
          <cell r="F1009">
            <v>182</v>
          </cell>
          <cell r="G1009" t="str">
            <v>Slovenia</v>
          </cell>
        </row>
        <row r="1010">
          <cell r="A1010" t="str">
            <v>2002M09</v>
          </cell>
          <cell r="B1010">
            <v>4</v>
          </cell>
          <cell r="C1010">
            <v>0</v>
          </cell>
          <cell r="D1010" t="str">
            <v>Ebay</v>
          </cell>
          <cell r="E1010">
            <v>9</v>
          </cell>
          <cell r="F1010">
            <v>1</v>
          </cell>
          <cell r="G1010" t="str">
            <v>United States</v>
          </cell>
        </row>
        <row r="1011">
          <cell r="A1011" t="str">
            <v>2002M09</v>
          </cell>
          <cell r="B1011">
            <v>1</v>
          </cell>
          <cell r="C1011">
            <v>77</v>
          </cell>
          <cell r="D1011" t="str">
            <v>Germany</v>
          </cell>
          <cell r="E1011">
            <v>1</v>
          </cell>
          <cell r="F1011">
            <v>196</v>
          </cell>
          <cell r="G1011" t="str">
            <v>Taiwan</v>
          </cell>
        </row>
        <row r="1012">
          <cell r="A1012" t="str">
            <v>2002M09</v>
          </cell>
          <cell r="B1012">
            <v>0</v>
          </cell>
          <cell r="C1012">
            <v>3</v>
          </cell>
          <cell r="D1012" t="str">
            <v>Uk</v>
          </cell>
          <cell r="E1012">
            <v>2</v>
          </cell>
          <cell r="F1012">
            <v>187</v>
          </cell>
          <cell r="G1012" t="str">
            <v>Sri Lanka</v>
          </cell>
        </row>
        <row r="1013">
          <cell r="A1013" t="str">
            <v>2002M09</v>
          </cell>
          <cell r="B1013">
            <v>2</v>
          </cell>
          <cell r="C1013">
            <v>101</v>
          </cell>
          <cell r="D1013" t="str">
            <v>Italy</v>
          </cell>
          <cell r="E1013">
            <v>1</v>
          </cell>
          <cell r="F1013">
            <v>168</v>
          </cell>
          <cell r="G1013" t="str">
            <v>Russian Federation</v>
          </cell>
        </row>
        <row r="1014">
          <cell r="A1014" t="str">
            <v>2002M09</v>
          </cell>
          <cell r="B1014">
            <v>2</v>
          </cell>
          <cell r="C1014">
            <v>186</v>
          </cell>
          <cell r="D1014" t="str">
            <v>Spain</v>
          </cell>
          <cell r="E1014">
            <v>1</v>
          </cell>
          <cell r="F1014">
            <v>211</v>
          </cell>
          <cell r="G1014" t="str">
            <v>Uruguay</v>
          </cell>
        </row>
        <row r="1015">
          <cell r="A1015" t="str">
            <v>2002M09</v>
          </cell>
          <cell r="B1015">
            <v>1</v>
          </cell>
          <cell r="C1015">
            <v>0</v>
          </cell>
          <cell r="D1015" t="str">
            <v>Ebay</v>
          </cell>
          <cell r="E1015">
            <v>53</v>
          </cell>
          <cell r="F1015">
            <v>95</v>
          </cell>
          <cell r="G1015" t="str">
            <v>India</v>
          </cell>
        </row>
        <row r="1016">
          <cell r="A1016" t="str">
            <v>2002M09</v>
          </cell>
          <cell r="B1016">
            <v>2</v>
          </cell>
          <cell r="C1016">
            <v>0</v>
          </cell>
          <cell r="D1016" t="str">
            <v>Ebay</v>
          </cell>
          <cell r="E1016">
            <v>8200</v>
          </cell>
          <cell r="F1016">
            <v>16</v>
          </cell>
          <cell r="G1016" t="str">
            <v>Austria</v>
          </cell>
        </row>
        <row r="1017">
          <cell r="A1017" t="str">
            <v>2002M09</v>
          </cell>
          <cell r="B1017">
            <v>2</v>
          </cell>
          <cell r="C1017">
            <v>0</v>
          </cell>
          <cell r="D1017" t="str">
            <v>Ebay</v>
          </cell>
          <cell r="E1017">
            <v>4</v>
          </cell>
          <cell r="F1017">
            <v>9</v>
          </cell>
          <cell r="G1017" t="str">
            <v>Angola</v>
          </cell>
        </row>
        <row r="1018">
          <cell r="A1018" t="str">
            <v>2002M09</v>
          </cell>
          <cell r="B1018">
            <v>2</v>
          </cell>
          <cell r="C1018">
            <v>16</v>
          </cell>
          <cell r="D1018" t="str">
            <v>Austria</v>
          </cell>
          <cell r="E1018">
            <v>1</v>
          </cell>
          <cell r="F1018">
            <v>15</v>
          </cell>
          <cell r="G1018" t="str">
            <v>Australia</v>
          </cell>
        </row>
        <row r="1019">
          <cell r="A1019" t="str">
            <v>2002M09</v>
          </cell>
          <cell r="B1019">
            <v>1</v>
          </cell>
          <cell r="C1019">
            <v>16</v>
          </cell>
          <cell r="D1019" t="str">
            <v>Austria</v>
          </cell>
          <cell r="E1019">
            <v>27</v>
          </cell>
          <cell r="F1019">
            <v>71</v>
          </cell>
          <cell r="G1019" t="str">
            <v>France</v>
          </cell>
        </row>
        <row r="1020">
          <cell r="A1020" t="str">
            <v>2002M09</v>
          </cell>
          <cell r="B1020">
            <v>0</v>
          </cell>
          <cell r="C1020">
            <v>100</v>
          </cell>
          <cell r="D1020" t="str">
            <v>Ebaymotors</v>
          </cell>
          <cell r="E1020">
            <v>1</v>
          </cell>
          <cell r="F1020">
            <v>162</v>
          </cell>
          <cell r="G1020" t="str">
            <v>Philippines</v>
          </cell>
        </row>
        <row r="1021">
          <cell r="A1021" t="str">
            <v>2002M09</v>
          </cell>
          <cell r="B1021">
            <v>1</v>
          </cell>
          <cell r="C1021">
            <v>15</v>
          </cell>
          <cell r="D1021" t="str">
            <v>Australia</v>
          </cell>
          <cell r="E1021">
            <v>9</v>
          </cell>
          <cell r="F1021">
            <v>23</v>
          </cell>
          <cell r="G1021" t="str">
            <v>Belgium</v>
          </cell>
        </row>
        <row r="1022">
          <cell r="A1022" t="str">
            <v>2002M09</v>
          </cell>
          <cell r="B1022">
            <v>1</v>
          </cell>
          <cell r="C1022">
            <v>77</v>
          </cell>
          <cell r="D1022" t="str">
            <v>Germany</v>
          </cell>
          <cell r="E1022">
            <v>260</v>
          </cell>
          <cell r="F1022">
            <v>2</v>
          </cell>
          <cell r="G1022" t="str">
            <v>Canada</v>
          </cell>
        </row>
        <row r="1023">
          <cell r="A1023" t="str">
            <v>2002M09</v>
          </cell>
          <cell r="B1023">
            <v>2</v>
          </cell>
          <cell r="C1023">
            <v>0</v>
          </cell>
          <cell r="D1023" t="str">
            <v>Ebay</v>
          </cell>
          <cell r="E1023">
            <v>52984</v>
          </cell>
          <cell r="F1023">
            <v>180</v>
          </cell>
          <cell r="G1023" t="str">
            <v>Singapore</v>
          </cell>
        </row>
        <row r="1024">
          <cell r="A1024" t="str">
            <v>2002M09</v>
          </cell>
          <cell r="B1024">
            <v>0</v>
          </cell>
          <cell r="C1024">
            <v>23</v>
          </cell>
          <cell r="D1024" t="str">
            <v xml:space="preserve"> Belgium (French)</v>
          </cell>
          <cell r="E1024">
            <v>858</v>
          </cell>
          <cell r="F1024">
            <v>71</v>
          </cell>
          <cell r="G1024" t="str">
            <v>France</v>
          </cell>
        </row>
        <row r="1025">
          <cell r="A1025" t="str">
            <v>2002M09</v>
          </cell>
          <cell r="B1025">
            <v>1</v>
          </cell>
          <cell r="C1025">
            <v>3</v>
          </cell>
          <cell r="D1025" t="str">
            <v>Uk</v>
          </cell>
          <cell r="E1025">
            <v>3</v>
          </cell>
          <cell r="F1025">
            <v>12</v>
          </cell>
          <cell r="G1025" t="str">
            <v>Argentina</v>
          </cell>
        </row>
        <row r="1026">
          <cell r="A1026" t="str">
            <v>2002M09</v>
          </cell>
          <cell r="B1026">
            <v>2</v>
          </cell>
          <cell r="C1026">
            <v>77</v>
          </cell>
          <cell r="D1026" t="str">
            <v>Germany</v>
          </cell>
          <cell r="E1026">
            <v>74</v>
          </cell>
          <cell r="F1026">
            <v>53</v>
          </cell>
          <cell r="G1026" t="str">
            <v>Croatia, Democratic Republic of the</v>
          </cell>
        </row>
        <row r="1027">
          <cell r="A1027" t="str">
            <v>2002M09</v>
          </cell>
          <cell r="B1027">
            <v>2</v>
          </cell>
          <cell r="C1027">
            <v>23</v>
          </cell>
          <cell r="D1027" t="str">
            <v xml:space="preserve"> Belgium (French)</v>
          </cell>
          <cell r="E1027">
            <v>5246</v>
          </cell>
          <cell r="F1027">
            <v>2</v>
          </cell>
          <cell r="G1027" t="str">
            <v>Canada</v>
          </cell>
        </row>
        <row r="1028">
          <cell r="A1028" t="str">
            <v>2002M09</v>
          </cell>
          <cell r="B1028">
            <v>3</v>
          </cell>
          <cell r="C1028">
            <v>0</v>
          </cell>
          <cell r="D1028" t="str">
            <v>Ebay</v>
          </cell>
          <cell r="E1028">
            <v>3</v>
          </cell>
          <cell r="F1028">
            <v>192</v>
          </cell>
          <cell r="G1028" t="str">
            <v>Sweden</v>
          </cell>
        </row>
        <row r="1029">
          <cell r="A1029" t="str">
            <v>2002M09</v>
          </cell>
          <cell r="B1029">
            <v>3</v>
          </cell>
          <cell r="C1029">
            <v>15</v>
          </cell>
          <cell r="D1029" t="str">
            <v>Australia</v>
          </cell>
          <cell r="E1029">
            <v>2</v>
          </cell>
          <cell r="F1029">
            <v>1</v>
          </cell>
          <cell r="G1029" t="str">
            <v>United States</v>
          </cell>
        </row>
        <row r="1030">
          <cell r="A1030" t="str">
            <v>2002M09</v>
          </cell>
          <cell r="B1030">
            <v>2</v>
          </cell>
          <cell r="C1030">
            <v>2</v>
          </cell>
          <cell r="D1030" t="str">
            <v>Canada</v>
          </cell>
          <cell r="E1030">
            <v>2</v>
          </cell>
          <cell r="F1030">
            <v>161</v>
          </cell>
          <cell r="G1030" t="str">
            <v>Peru</v>
          </cell>
        </row>
        <row r="1031">
          <cell r="A1031" t="str">
            <v>2002M09</v>
          </cell>
          <cell r="B1031">
            <v>0</v>
          </cell>
          <cell r="C1031">
            <v>71</v>
          </cell>
          <cell r="D1031" t="str">
            <v>France</v>
          </cell>
          <cell r="E1031">
            <v>439</v>
          </cell>
          <cell r="F1031">
            <v>77</v>
          </cell>
          <cell r="G1031" t="str">
            <v>Germany</v>
          </cell>
        </row>
        <row r="1032">
          <cell r="A1032" t="str">
            <v>2002M09</v>
          </cell>
          <cell r="B1032">
            <v>1</v>
          </cell>
          <cell r="C1032">
            <v>23</v>
          </cell>
          <cell r="D1032" t="str">
            <v xml:space="preserve"> Belgium (French)</v>
          </cell>
          <cell r="E1032">
            <v>1</v>
          </cell>
          <cell r="F1032">
            <v>164</v>
          </cell>
          <cell r="G1032" t="str">
            <v>Portugal</v>
          </cell>
        </row>
        <row r="1033">
          <cell r="A1033" t="str">
            <v>2002M09</v>
          </cell>
          <cell r="B1033">
            <v>0</v>
          </cell>
          <cell r="C1033">
            <v>0</v>
          </cell>
          <cell r="D1033" t="str">
            <v>Ebay</v>
          </cell>
          <cell r="E1033">
            <v>413</v>
          </cell>
          <cell r="F1033">
            <v>199</v>
          </cell>
          <cell r="G1033" t="str">
            <v>Thailand</v>
          </cell>
        </row>
        <row r="1034">
          <cell r="A1034" t="str">
            <v>2002M09</v>
          </cell>
          <cell r="B1034">
            <v>3</v>
          </cell>
          <cell r="C1034">
            <v>101</v>
          </cell>
          <cell r="D1034" t="str">
            <v>Italy</v>
          </cell>
          <cell r="E1034">
            <v>2</v>
          </cell>
          <cell r="F1034">
            <v>175</v>
          </cell>
          <cell r="G1034" t="str">
            <v>San Marino</v>
          </cell>
        </row>
        <row r="1035">
          <cell r="A1035" t="str">
            <v>2002M09</v>
          </cell>
          <cell r="B1035">
            <v>1</v>
          </cell>
          <cell r="C1035">
            <v>3</v>
          </cell>
          <cell r="D1035" t="str">
            <v>Uk</v>
          </cell>
          <cell r="E1035">
            <v>411</v>
          </cell>
          <cell r="F1035">
            <v>127</v>
          </cell>
          <cell r="G1035" t="str">
            <v>Malaysia</v>
          </cell>
        </row>
        <row r="1036">
          <cell r="A1036" t="str">
            <v>2002M09</v>
          </cell>
          <cell r="B1036">
            <v>2</v>
          </cell>
          <cell r="C1036">
            <v>77</v>
          </cell>
          <cell r="D1036" t="str">
            <v>Germany</v>
          </cell>
          <cell r="E1036">
            <v>14006</v>
          </cell>
          <cell r="F1036">
            <v>146</v>
          </cell>
          <cell r="G1036" t="str">
            <v>Netherlands</v>
          </cell>
        </row>
        <row r="1037">
          <cell r="A1037" t="str">
            <v>2002M09</v>
          </cell>
          <cell r="B1037">
            <v>1</v>
          </cell>
          <cell r="C1037">
            <v>0</v>
          </cell>
          <cell r="D1037" t="str">
            <v>Ebay</v>
          </cell>
          <cell r="E1037">
            <v>64</v>
          </cell>
          <cell r="F1037">
            <v>53</v>
          </cell>
          <cell r="G1037" t="str">
            <v>Croatia, Democratic Republic of the</v>
          </cell>
        </row>
        <row r="1038">
          <cell r="A1038" t="str">
            <v>2002M09</v>
          </cell>
          <cell r="B1038">
            <v>1</v>
          </cell>
          <cell r="C1038">
            <v>15</v>
          </cell>
          <cell r="D1038" t="str">
            <v>Australia</v>
          </cell>
          <cell r="E1038">
            <v>101</v>
          </cell>
          <cell r="F1038">
            <v>92</v>
          </cell>
          <cell r="G1038" t="str">
            <v>Hong Kong</v>
          </cell>
        </row>
        <row r="1039">
          <cell r="A1039" t="str">
            <v>2002M09</v>
          </cell>
          <cell r="B1039">
            <v>2</v>
          </cell>
          <cell r="C1039">
            <v>101</v>
          </cell>
          <cell r="D1039" t="str">
            <v>Italy</v>
          </cell>
          <cell r="E1039">
            <v>16</v>
          </cell>
          <cell r="F1039">
            <v>122</v>
          </cell>
          <cell r="G1039" t="str">
            <v>Luxembourg</v>
          </cell>
        </row>
        <row r="1040">
          <cell r="A1040" t="str">
            <v>2002M09</v>
          </cell>
          <cell r="B1040">
            <v>2</v>
          </cell>
          <cell r="C1040">
            <v>71</v>
          </cell>
          <cell r="D1040" t="str">
            <v>France</v>
          </cell>
          <cell r="E1040">
            <v>64</v>
          </cell>
          <cell r="F1040">
            <v>16</v>
          </cell>
          <cell r="G1040" t="str">
            <v>Austria</v>
          </cell>
        </row>
        <row r="1041">
          <cell r="A1041" t="str">
            <v>2002M09</v>
          </cell>
          <cell r="B1041">
            <v>2</v>
          </cell>
          <cell r="C1041">
            <v>0</v>
          </cell>
          <cell r="D1041" t="str">
            <v>Ebay</v>
          </cell>
          <cell r="E1041">
            <v>47</v>
          </cell>
          <cell r="F1041">
            <v>63</v>
          </cell>
          <cell r="G1041" t="str">
            <v>El Salvador</v>
          </cell>
        </row>
        <row r="1042">
          <cell r="A1042" t="str">
            <v>2002M09</v>
          </cell>
          <cell r="B1042">
            <v>2</v>
          </cell>
          <cell r="C1042">
            <v>77</v>
          </cell>
          <cell r="D1042" t="str">
            <v>Germany</v>
          </cell>
          <cell r="E1042">
            <v>29091</v>
          </cell>
          <cell r="F1042">
            <v>193</v>
          </cell>
          <cell r="G1042" t="str">
            <v>Switzerland</v>
          </cell>
        </row>
        <row r="1043">
          <cell r="A1043" t="str">
            <v>2002M09</v>
          </cell>
          <cell r="B1043">
            <v>0</v>
          </cell>
          <cell r="C1043">
            <v>16</v>
          </cell>
          <cell r="D1043" t="str">
            <v>Austria</v>
          </cell>
          <cell r="E1043">
            <v>2</v>
          </cell>
          <cell r="F1043">
            <v>23</v>
          </cell>
          <cell r="G1043" t="str">
            <v>Belgium</v>
          </cell>
        </row>
        <row r="1044">
          <cell r="A1044" t="str">
            <v>2002M09</v>
          </cell>
          <cell r="B1044">
            <v>1</v>
          </cell>
          <cell r="C1044">
            <v>100</v>
          </cell>
          <cell r="D1044" t="str">
            <v>Ebaymotors</v>
          </cell>
          <cell r="E1044">
            <v>7</v>
          </cell>
          <cell r="F1044">
            <v>127</v>
          </cell>
          <cell r="G1044" t="str">
            <v>Malaysia</v>
          </cell>
        </row>
        <row r="1045">
          <cell r="A1045" t="str">
            <v>2002M09</v>
          </cell>
          <cell r="B1045">
            <v>0</v>
          </cell>
          <cell r="C1045">
            <v>186</v>
          </cell>
          <cell r="D1045" t="str">
            <v>Spain</v>
          </cell>
          <cell r="E1045">
            <v>32</v>
          </cell>
          <cell r="F1045">
            <v>101</v>
          </cell>
          <cell r="G1045" t="str">
            <v>Italy</v>
          </cell>
        </row>
        <row r="1046">
          <cell r="A1046" t="str">
            <v>2002M09</v>
          </cell>
          <cell r="B1046">
            <v>1</v>
          </cell>
          <cell r="C1046">
            <v>0</v>
          </cell>
          <cell r="D1046" t="str">
            <v>Ebay</v>
          </cell>
          <cell r="E1046">
            <v>28</v>
          </cell>
          <cell r="F1046">
            <v>61</v>
          </cell>
          <cell r="G1046" t="str">
            <v>Ecuador</v>
          </cell>
        </row>
        <row r="1047">
          <cell r="A1047" t="str">
            <v>2002M09</v>
          </cell>
          <cell r="B1047">
            <v>2</v>
          </cell>
          <cell r="C1047">
            <v>77</v>
          </cell>
          <cell r="D1047" t="str">
            <v>Germany</v>
          </cell>
          <cell r="E1047">
            <v>1747</v>
          </cell>
          <cell r="F1047">
            <v>186</v>
          </cell>
          <cell r="G1047" t="str">
            <v>Spain</v>
          </cell>
        </row>
        <row r="1048">
          <cell r="A1048" t="str">
            <v>2002M09</v>
          </cell>
          <cell r="B1048">
            <v>2</v>
          </cell>
          <cell r="C1048">
            <v>0</v>
          </cell>
          <cell r="D1048" t="str">
            <v>Ebay</v>
          </cell>
          <cell r="E1048">
            <v>153</v>
          </cell>
          <cell r="F1048">
            <v>138</v>
          </cell>
          <cell r="G1048" t="str">
            <v>Monaco</v>
          </cell>
        </row>
        <row r="1049">
          <cell r="A1049" t="str">
            <v>2002M09</v>
          </cell>
          <cell r="B1049">
            <v>0</v>
          </cell>
          <cell r="C1049">
            <v>123</v>
          </cell>
          <cell r="D1049" t="str">
            <v xml:space="preserve"> Belgium (Dutch)</v>
          </cell>
          <cell r="E1049">
            <v>1</v>
          </cell>
          <cell r="F1049">
            <v>96</v>
          </cell>
          <cell r="G1049" t="str">
            <v>Indonesia</v>
          </cell>
        </row>
        <row r="1050">
          <cell r="A1050" t="str">
            <v>2002M09</v>
          </cell>
          <cell r="B1050">
            <v>0</v>
          </cell>
          <cell r="C1050">
            <v>101</v>
          </cell>
          <cell r="D1050" t="str">
            <v>Italy</v>
          </cell>
          <cell r="E1050">
            <v>5</v>
          </cell>
          <cell r="F1050">
            <v>218</v>
          </cell>
          <cell r="G1050" t="str">
            <v>Wallis and Futuna</v>
          </cell>
        </row>
        <row r="1051">
          <cell r="A1051" t="str">
            <v>2002M09</v>
          </cell>
          <cell r="B1051">
            <v>2</v>
          </cell>
          <cell r="C1051">
            <v>123</v>
          </cell>
          <cell r="D1051" t="str">
            <v xml:space="preserve"> Belgium (Dutch)</v>
          </cell>
          <cell r="E1051">
            <v>54119</v>
          </cell>
          <cell r="F1051">
            <v>23</v>
          </cell>
          <cell r="G1051" t="str">
            <v>Belgium</v>
          </cell>
        </row>
        <row r="1052">
          <cell r="A1052" t="str">
            <v>2002M09</v>
          </cell>
          <cell r="B1052">
            <v>2</v>
          </cell>
          <cell r="C1052">
            <v>0</v>
          </cell>
          <cell r="D1052" t="str">
            <v>Ebay</v>
          </cell>
          <cell r="E1052">
            <v>509</v>
          </cell>
          <cell r="F1052">
            <v>122</v>
          </cell>
          <cell r="G1052" t="str">
            <v>Luxembourg</v>
          </cell>
        </row>
        <row r="1053">
          <cell r="A1053" t="str">
            <v>2002M09</v>
          </cell>
          <cell r="B1053">
            <v>2</v>
          </cell>
          <cell r="C1053">
            <v>3</v>
          </cell>
          <cell r="D1053" t="str">
            <v>Uk</v>
          </cell>
          <cell r="E1053">
            <v>2</v>
          </cell>
          <cell r="F1053">
            <v>108</v>
          </cell>
          <cell r="G1053" t="str">
            <v>Kenya Coast Republic</v>
          </cell>
        </row>
        <row r="1054">
          <cell r="A1054" t="str">
            <v>2002M09</v>
          </cell>
          <cell r="B1054">
            <v>2</v>
          </cell>
          <cell r="C1054">
            <v>3</v>
          </cell>
          <cell r="D1054" t="str">
            <v>Uk</v>
          </cell>
          <cell r="E1054">
            <v>11</v>
          </cell>
          <cell r="F1054">
            <v>210</v>
          </cell>
          <cell r="G1054" t="str">
            <v>United Arab Emirates</v>
          </cell>
        </row>
        <row r="1055">
          <cell r="A1055" t="str">
            <v>2002M09</v>
          </cell>
          <cell r="B1055">
            <v>3</v>
          </cell>
          <cell r="C1055">
            <v>77</v>
          </cell>
          <cell r="D1055" t="str">
            <v>Germany</v>
          </cell>
          <cell r="E1055">
            <v>1</v>
          </cell>
          <cell r="F1055">
            <v>120</v>
          </cell>
          <cell r="G1055" t="str">
            <v>Liechtenstein</v>
          </cell>
        </row>
        <row r="1056">
          <cell r="A1056" t="str">
            <v>2002M09</v>
          </cell>
          <cell r="B1056">
            <v>0</v>
          </cell>
          <cell r="C1056">
            <v>23</v>
          </cell>
          <cell r="D1056" t="str">
            <v xml:space="preserve"> Belgium (French)</v>
          </cell>
          <cell r="E1056">
            <v>1</v>
          </cell>
          <cell r="F1056">
            <v>138</v>
          </cell>
          <cell r="G1056" t="str">
            <v>Monaco</v>
          </cell>
        </row>
        <row r="1057">
          <cell r="A1057" t="str">
            <v>2002M09</v>
          </cell>
          <cell r="B1057">
            <v>2</v>
          </cell>
          <cell r="C1057">
            <v>0</v>
          </cell>
          <cell r="D1057" t="str">
            <v>Ebay</v>
          </cell>
          <cell r="E1057">
            <v>26104</v>
          </cell>
          <cell r="F1057">
            <v>45</v>
          </cell>
          <cell r="G1057" t="str">
            <v>China</v>
          </cell>
        </row>
        <row r="1058">
          <cell r="A1058" t="str">
            <v>2002M09</v>
          </cell>
          <cell r="B1058">
            <v>3</v>
          </cell>
          <cell r="C1058">
            <v>71</v>
          </cell>
          <cell r="D1058" t="str">
            <v>France</v>
          </cell>
          <cell r="E1058">
            <v>1</v>
          </cell>
          <cell r="F1058">
            <v>132</v>
          </cell>
          <cell r="G1058" t="str">
            <v>Martinique</v>
          </cell>
        </row>
        <row r="1059">
          <cell r="A1059" t="str">
            <v>2002M09</v>
          </cell>
          <cell r="B1059">
            <v>2</v>
          </cell>
          <cell r="C1059">
            <v>23</v>
          </cell>
          <cell r="D1059" t="str">
            <v xml:space="preserve"> Belgium (French)</v>
          </cell>
          <cell r="E1059">
            <v>1</v>
          </cell>
          <cell r="F1059">
            <v>32</v>
          </cell>
          <cell r="G1059" t="str">
            <v>British Virgin Islands</v>
          </cell>
        </row>
        <row r="1060">
          <cell r="A1060" t="str">
            <v>2002M09</v>
          </cell>
          <cell r="B1060">
            <v>2</v>
          </cell>
          <cell r="C1060">
            <v>146</v>
          </cell>
          <cell r="D1060" t="str">
            <v>Netherlands</v>
          </cell>
          <cell r="E1060">
            <v>102</v>
          </cell>
          <cell r="F1060">
            <v>71</v>
          </cell>
          <cell r="G1060" t="str">
            <v>France</v>
          </cell>
        </row>
        <row r="1061">
          <cell r="A1061" t="str">
            <v>2002M09</v>
          </cell>
          <cell r="B1061">
            <v>3</v>
          </cell>
          <cell r="C1061">
            <v>3</v>
          </cell>
          <cell r="D1061" t="str">
            <v>Uk</v>
          </cell>
          <cell r="E1061">
            <v>8263</v>
          </cell>
          <cell r="F1061">
            <v>3</v>
          </cell>
          <cell r="G1061" t="str">
            <v>United Kingdom</v>
          </cell>
        </row>
        <row r="1062">
          <cell r="A1062" t="str">
            <v>2002M09</v>
          </cell>
          <cell r="B1062">
            <v>3</v>
          </cell>
          <cell r="C1062">
            <v>0</v>
          </cell>
          <cell r="D1062" t="str">
            <v>Ebay</v>
          </cell>
          <cell r="E1062">
            <v>26</v>
          </cell>
          <cell r="F1062">
            <v>193</v>
          </cell>
          <cell r="G1062" t="str">
            <v>Switzerland</v>
          </cell>
        </row>
        <row r="1063">
          <cell r="A1063" t="str">
            <v>2002M09</v>
          </cell>
          <cell r="B1063">
            <v>2</v>
          </cell>
          <cell r="C1063">
            <v>3</v>
          </cell>
          <cell r="D1063" t="str">
            <v>Uk</v>
          </cell>
          <cell r="E1063">
            <v>91</v>
          </cell>
          <cell r="F1063">
            <v>196</v>
          </cell>
          <cell r="G1063" t="str">
            <v>Taiwan</v>
          </cell>
        </row>
        <row r="1064">
          <cell r="A1064" t="str">
            <v>2002M09</v>
          </cell>
          <cell r="B1064">
            <v>2</v>
          </cell>
          <cell r="C1064">
            <v>15</v>
          </cell>
          <cell r="D1064" t="str">
            <v>Australia</v>
          </cell>
          <cell r="E1064">
            <v>203095</v>
          </cell>
          <cell r="F1064">
            <v>15</v>
          </cell>
          <cell r="G1064" t="str">
            <v>Australia</v>
          </cell>
        </row>
        <row r="1065">
          <cell r="A1065" t="str">
            <v>2002M09</v>
          </cell>
          <cell r="B1065">
            <v>1</v>
          </cell>
          <cell r="C1065">
            <v>101</v>
          </cell>
          <cell r="D1065" t="str">
            <v>Italy</v>
          </cell>
          <cell r="E1065">
            <v>19258</v>
          </cell>
          <cell r="F1065">
            <v>101</v>
          </cell>
          <cell r="G1065" t="str">
            <v>Italy</v>
          </cell>
        </row>
        <row r="1066">
          <cell r="A1066" t="str">
            <v>2002M09</v>
          </cell>
          <cell r="B1066">
            <v>2</v>
          </cell>
          <cell r="C1066">
            <v>2</v>
          </cell>
          <cell r="D1066" t="str">
            <v>Canada</v>
          </cell>
          <cell r="E1066">
            <v>24</v>
          </cell>
          <cell r="F1066">
            <v>136</v>
          </cell>
          <cell r="G1066" t="str">
            <v>Mexico</v>
          </cell>
        </row>
        <row r="1067">
          <cell r="A1067" t="str">
            <v>2002M09</v>
          </cell>
          <cell r="B1067">
            <v>0</v>
          </cell>
          <cell r="C1067">
            <v>0</v>
          </cell>
          <cell r="D1067" t="str">
            <v>Ebay</v>
          </cell>
          <cell r="E1067">
            <v>13</v>
          </cell>
          <cell r="F1067">
            <v>161</v>
          </cell>
          <cell r="G1067" t="str">
            <v>Peru</v>
          </cell>
        </row>
        <row r="1068">
          <cell r="A1068" t="str">
            <v>2002M09</v>
          </cell>
          <cell r="B1068">
            <v>2</v>
          </cell>
          <cell r="C1068">
            <v>77</v>
          </cell>
          <cell r="D1068" t="str">
            <v>Germany</v>
          </cell>
          <cell r="E1068">
            <v>1</v>
          </cell>
          <cell r="F1068">
            <v>13</v>
          </cell>
          <cell r="G1068" t="str">
            <v>Armenia</v>
          </cell>
        </row>
        <row r="1069">
          <cell r="A1069" t="str">
            <v>2002M09</v>
          </cell>
          <cell r="B1069">
            <v>3</v>
          </cell>
          <cell r="C1069">
            <v>146</v>
          </cell>
          <cell r="D1069" t="str">
            <v>Netherlands</v>
          </cell>
          <cell r="E1069">
            <v>4616</v>
          </cell>
          <cell r="F1069">
            <v>146</v>
          </cell>
          <cell r="G1069" t="str">
            <v>Netherlands</v>
          </cell>
        </row>
        <row r="1070">
          <cell r="A1070" t="str">
            <v>2002M09</v>
          </cell>
          <cell r="B1070">
            <v>1</v>
          </cell>
          <cell r="C1070">
            <v>77</v>
          </cell>
          <cell r="D1070" t="str">
            <v>Germany</v>
          </cell>
          <cell r="E1070">
            <v>5</v>
          </cell>
          <cell r="F1070">
            <v>204</v>
          </cell>
          <cell r="G1070" t="str">
            <v>Turkey</v>
          </cell>
        </row>
        <row r="1071">
          <cell r="A1071" t="str">
            <v>2002M09</v>
          </cell>
          <cell r="B1071">
            <v>0</v>
          </cell>
          <cell r="C1071">
            <v>77</v>
          </cell>
          <cell r="D1071" t="str">
            <v>Germany</v>
          </cell>
          <cell r="E1071">
            <v>30</v>
          </cell>
          <cell r="F1071">
            <v>160</v>
          </cell>
          <cell r="G1071" t="str">
            <v>Paraguay</v>
          </cell>
        </row>
        <row r="1072">
          <cell r="A1072" t="str">
            <v>2002M09</v>
          </cell>
          <cell r="B1072">
            <v>2</v>
          </cell>
          <cell r="C1072">
            <v>0</v>
          </cell>
          <cell r="D1072" t="str">
            <v>Ebay</v>
          </cell>
          <cell r="E1072">
            <v>4</v>
          </cell>
          <cell r="F1072">
            <v>147</v>
          </cell>
          <cell r="G1072" t="str">
            <v>Netherlands Antilles</v>
          </cell>
        </row>
        <row r="1073">
          <cell r="A1073" t="str">
            <v>2002M09</v>
          </cell>
          <cell r="B1073">
            <v>2</v>
          </cell>
          <cell r="C1073">
            <v>71</v>
          </cell>
          <cell r="D1073" t="str">
            <v>France</v>
          </cell>
          <cell r="E1073">
            <v>13</v>
          </cell>
          <cell r="F1073">
            <v>87</v>
          </cell>
          <cell r="G1073" t="str">
            <v>Guinea</v>
          </cell>
        </row>
        <row r="1074">
          <cell r="A1074" t="str">
            <v>2002M09</v>
          </cell>
          <cell r="B1074">
            <v>2</v>
          </cell>
          <cell r="C1074">
            <v>2</v>
          </cell>
          <cell r="D1074" t="str">
            <v>Canada</v>
          </cell>
          <cell r="E1074">
            <v>4</v>
          </cell>
          <cell r="F1074">
            <v>199</v>
          </cell>
          <cell r="G1074" t="str">
            <v>Thailand</v>
          </cell>
        </row>
        <row r="1075">
          <cell r="A1075" t="str">
            <v>2002M09</v>
          </cell>
          <cell r="B1075">
            <v>3</v>
          </cell>
          <cell r="C1075">
            <v>77</v>
          </cell>
          <cell r="D1075" t="str">
            <v>Germany</v>
          </cell>
          <cell r="E1075">
            <v>1</v>
          </cell>
          <cell r="F1075">
            <v>143</v>
          </cell>
          <cell r="G1075" t="str">
            <v>Namibia</v>
          </cell>
        </row>
        <row r="1076">
          <cell r="A1076" t="str">
            <v>2002M09</v>
          </cell>
          <cell r="B1076">
            <v>0</v>
          </cell>
          <cell r="C1076">
            <v>15</v>
          </cell>
          <cell r="D1076" t="str">
            <v>Australia</v>
          </cell>
          <cell r="E1076">
            <v>759</v>
          </cell>
          <cell r="F1076">
            <v>127</v>
          </cell>
          <cell r="G1076" t="str">
            <v>Malaysia</v>
          </cell>
        </row>
        <row r="1077">
          <cell r="A1077" t="str">
            <v>2002M09</v>
          </cell>
          <cell r="B1077">
            <v>3</v>
          </cell>
          <cell r="C1077">
            <v>3</v>
          </cell>
          <cell r="D1077" t="str">
            <v>Uk</v>
          </cell>
          <cell r="E1077">
            <v>7</v>
          </cell>
          <cell r="F1077">
            <v>77</v>
          </cell>
          <cell r="G1077" t="str">
            <v>Germany</v>
          </cell>
        </row>
        <row r="1078">
          <cell r="A1078" t="str">
            <v>2002M09</v>
          </cell>
          <cell r="B1078">
            <v>2</v>
          </cell>
          <cell r="C1078">
            <v>71</v>
          </cell>
          <cell r="D1078" t="str">
            <v>France</v>
          </cell>
          <cell r="E1078">
            <v>15</v>
          </cell>
          <cell r="F1078">
            <v>92</v>
          </cell>
          <cell r="G1078" t="str">
            <v>Hong Kong</v>
          </cell>
        </row>
        <row r="1079">
          <cell r="A1079" t="str">
            <v>2002M09</v>
          </cell>
          <cell r="B1079">
            <v>3</v>
          </cell>
          <cell r="C1079">
            <v>0</v>
          </cell>
          <cell r="D1079" t="str">
            <v>Ebay</v>
          </cell>
          <cell r="E1079">
            <v>2</v>
          </cell>
          <cell r="F1079">
            <v>154</v>
          </cell>
          <cell r="G1079" t="str">
            <v>Norway</v>
          </cell>
        </row>
        <row r="1080">
          <cell r="A1080" t="str">
            <v>2002M09</v>
          </cell>
          <cell r="B1080">
            <v>2</v>
          </cell>
          <cell r="C1080">
            <v>23</v>
          </cell>
          <cell r="D1080" t="str">
            <v xml:space="preserve"> Belgium (French)</v>
          </cell>
          <cell r="E1080">
            <v>197</v>
          </cell>
          <cell r="F1080">
            <v>204</v>
          </cell>
          <cell r="G1080" t="str">
            <v>Turkey</v>
          </cell>
        </row>
        <row r="1081">
          <cell r="A1081" t="str">
            <v>2002M09</v>
          </cell>
          <cell r="B1081">
            <v>0</v>
          </cell>
          <cell r="C1081">
            <v>0</v>
          </cell>
          <cell r="D1081" t="str">
            <v>Ebay</v>
          </cell>
          <cell r="E1081">
            <v>124</v>
          </cell>
          <cell r="F1081">
            <v>217</v>
          </cell>
          <cell r="G1081" t="str">
            <v>Virgin Islands (U.S.)</v>
          </cell>
        </row>
        <row r="1082">
          <cell r="A1082" t="str">
            <v>2002M09</v>
          </cell>
          <cell r="B1082">
            <v>0</v>
          </cell>
          <cell r="C1082">
            <v>71</v>
          </cell>
          <cell r="D1082" t="str">
            <v>France</v>
          </cell>
          <cell r="E1082">
            <v>4</v>
          </cell>
          <cell r="F1082">
            <v>173</v>
          </cell>
          <cell r="G1082" t="str">
            <v>Saint Pierre and Miquelon</v>
          </cell>
        </row>
        <row r="1083">
          <cell r="A1083" t="str">
            <v>2002M09</v>
          </cell>
          <cell r="B1083">
            <v>2</v>
          </cell>
          <cell r="C1083">
            <v>77</v>
          </cell>
          <cell r="D1083" t="str">
            <v>Germany</v>
          </cell>
          <cell r="E1083">
            <v>3123336</v>
          </cell>
          <cell r="F1083">
            <v>77</v>
          </cell>
          <cell r="G1083" t="str">
            <v>Germany</v>
          </cell>
        </row>
        <row r="1084">
          <cell r="A1084" t="str">
            <v>2002M09</v>
          </cell>
          <cell r="B1084">
            <v>2</v>
          </cell>
          <cell r="C1084">
            <v>0</v>
          </cell>
          <cell r="D1084" t="str">
            <v>Ebay</v>
          </cell>
          <cell r="E1084">
            <v>56</v>
          </cell>
          <cell r="F1084">
            <v>21</v>
          </cell>
          <cell r="G1084" t="str">
            <v>Barbados</v>
          </cell>
        </row>
        <row r="1085">
          <cell r="A1085" t="str">
            <v>2002M09</v>
          </cell>
          <cell r="B1085">
            <v>0</v>
          </cell>
          <cell r="C1085">
            <v>77</v>
          </cell>
          <cell r="D1085" t="str">
            <v>Germany</v>
          </cell>
          <cell r="E1085">
            <v>2976</v>
          </cell>
          <cell r="F1085">
            <v>1</v>
          </cell>
          <cell r="G1085" t="str">
            <v>United States</v>
          </cell>
        </row>
        <row r="1086">
          <cell r="A1086" t="str">
            <v>2002M09</v>
          </cell>
          <cell r="B1086">
            <v>1</v>
          </cell>
          <cell r="C1086">
            <v>0</v>
          </cell>
          <cell r="D1086" t="str">
            <v>Ebay</v>
          </cell>
          <cell r="E1086">
            <v>4</v>
          </cell>
          <cell r="F1086">
            <v>102</v>
          </cell>
          <cell r="G1086" t="str">
            <v>Jamaica</v>
          </cell>
        </row>
        <row r="1087">
          <cell r="A1087" t="str">
            <v>2002M09</v>
          </cell>
          <cell r="B1087">
            <v>2</v>
          </cell>
          <cell r="C1087">
            <v>3</v>
          </cell>
          <cell r="D1087" t="str">
            <v>Uk</v>
          </cell>
          <cell r="E1087">
            <v>43</v>
          </cell>
          <cell r="F1087">
            <v>34</v>
          </cell>
          <cell r="G1087" t="str">
            <v>Bulgaria</v>
          </cell>
        </row>
        <row r="1088">
          <cell r="A1088" t="str">
            <v>2002M09</v>
          </cell>
          <cell r="B1088">
            <v>0</v>
          </cell>
          <cell r="C1088">
            <v>3</v>
          </cell>
          <cell r="D1088" t="str">
            <v>Uk</v>
          </cell>
          <cell r="E1088">
            <v>4</v>
          </cell>
          <cell r="F1088">
            <v>32</v>
          </cell>
          <cell r="G1088" t="str">
            <v>British Virgin Islands</v>
          </cell>
        </row>
        <row r="1089">
          <cell r="A1089" t="str">
            <v>2002M09</v>
          </cell>
          <cell r="B1089">
            <v>3</v>
          </cell>
          <cell r="C1089">
            <v>77</v>
          </cell>
          <cell r="D1089" t="str">
            <v>Germany</v>
          </cell>
          <cell r="E1089">
            <v>103</v>
          </cell>
          <cell r="F1089">
            <v>146</v>
          </cell>
          <cell r="G1089" t="str">
            <v>Netherlands</v>
          </cell>
        </row>
        <row r="1090">
          <cell r="A1090" t="str">
            <v>2002M09</v>
          </cell>
          <cell r="B1090">
            <v>1</v>
          </cell>
          <cell r="C1090">
            <v>146</v>
          </cell>
          <cell r="D1090" t="str">
            <v>Netherlands</v>
          </cell>
          <cell r="E1090">
            <v>5084</v>
          </cell>
          <cell r="F1090">
            <v>77</v>
          </cell>
          <cell r="G1090" t="str">
            <v>Germany</v>
          </cell>
        </row>
        <row r="1091">
          <cell r="A1091" t="str">
            <v>2002M09</v>
          </cell>
          <cell r="B1091">
            <v>3</v>
          </cell>
          <cell r="C1091">
            <v>101</v>
          </cell>
          <cell r="D1091" t="str">
            <v>Italy</v>
          </cell>
          <cell r="E1091">
            <v>2</v>
          </cell>
          <cell r="F1091">
            <v>77</v>
          </cell>
          <cell r="G1091" t="str">
            <v>Germany</v>
          </cell>
        </row>
        <row r="1092">
          <cell r="A1092" t="str">
            <v>2002M09</v>
          </cell>
          <cell r="B1092">
            <v>3</v>
          </cell>
          <cell r="C1092">
            <v>196</v>
          </cell>
          <cell r="D1092" t="str">
            <v>Taiwan</v>
          </cell>
          <cell r="E1092">
            <v>210</v>
          </cell>
          <cell r="F1092">
            <v>1</v>
          </cell>
          <cell r="G1092" t="str">
            <v>United States</v>
          </cell>
        </row>
        <row r="1093">
          <cell r="A1093" t="str">
            <v>2002M09</v>
          </cell>
          <cell r="B1093">
            <v>1</v>
          </cell>
          <cell r="C1093">
            <v>0</v>
          </cell>
          <cell r="D1093" t="str">
            <v>Ebay</v>
          </cell>
          <cell r="E1093">
            <v>447</v>
          </cell>
          <cell r="F1093">
            <v>192</v>
          </cell>
          <cell r="G1093" t="str">
            <v>Sweden</v>
          </cell>
        </row>
        <row r="1094">
          <cell r="A1094" t="str">
            <v>2002M09</v>
          </cell>
          <cell r="B1094">
            <v>1</v>
          </cell>
          <cell r="C1094">
            <v>100</v>
          </cell>
          <cell r="D1094" t="str">
            <v>Ebaymotors</v>
          </cell>
          <cell r="E1094">
            <v>2</v>
          </cell>
          <cell r="F1094">
            <v>12</v>
          </cell>
          <cell r="G1094" t="str">
            <v>Argentina</v>
          </cell>
        </row>
        <row r="1095">
          <cell r="A1095" t="str">
            <v>2002M09</v>
          </cell>
          <cell r="B1095">
            <v>1</v>
          </cell>
          <cell r="C1095">
            <v>2</v>
          </cell>
          <cell r="D1095" t="str">
            <v>Canada</v>
          </cell>
          <cell r="E1095">
            <v>7</v>
          </cell>
          <cell r="F1095">
            <v>102</v>
          </cell>
          <cell r="G1095" t="str">
            <v>Jamaica</v>
          </cell>
        </row>
        <row r="1096">
          <cell r="A1096" t="str">
            <v>2002M09</v>
          </cell>
          <cell r="B1096">
            <v>2</v>
          </cell>
          <cell r="C1096">
            <v>3</v>
          </cell>
          <cell r="D1096" t="str">
            <v>Uk</v>
          </cell>
          <cell r="E1096">
            <v>22</v>
          </cell>
          <cell r="F1096">
            <v>29</v>
          </cell>
          <cell r="G1096" t="str">
            <v>Bosnia and Herzegovina</v>
          </cell>
        </row>
        <row r="1097">
          <cell r="A1097" t="str">
            <v>2002M09</v>
          </cell>
          <cell r="B1097">
            <v>3</v>
          </cell>
          <cell r="C1097">
            <v>0</v>
          </cell>
          <cell r="D1097" t="str">
            <v>Ebay</v>
          </cell>
          <cell r="E1097">
            <v>106</v>
          </cell>
          <cell r="F1097">
            <v>71</v>
          </cell>
          <cell r="G1097" t="str">
            <v>France</v>
          </cell>
        </row>
        <row r="1098">
          <cell r="A1098" t="str">
            <v>2002M09</v>
          </cell>
          <cell r="B1098">
            <v>2</v>
          </cell>
          <cell r="C1098">
            <v>0</v>
          </cell>
          <cell r="D1098" t="str">
            <v>Ebay</v>
          </cell>
          <cell r="E1098">
            <v>4423</v>
          </cell>
          <cell r="F1098">
            <v>209</v>
          </cell>
          <cell r="G1098" t="str">
            <v>Ukraine</v>
          </cell>
        </row>
        <row r="1099">
          <cell r="A1099" t="str">
            <v>2002M09</v>
          </cell>
          <cell r="B1099">
            <v>2</v>
          </cell>
          <cell r="C1099">
            <v>15</v>
          </cell>
          <cell r="D1099" t="str">
            <v>Australia</v>
          </cell>
          <cell r="E1099">
            <v>286</v>
          </cell>
          <cell r="F1099">
            <v>180</v>
          </cell>
          <cell r="G1099" t="str">
            <v>Singapore</v>
          </cell>
        </row>
        <row r="1100">
          <cell r="A1100" t="str">
            <v>2002M09</v>
          </cell>
          <cell r="B1100">
            <v>3</v>
          </cell>
          <cell r="C1100">
            <v>100</v>
          </cell>
          <cell r="D1100" t="str">
            <v>Ebaymotors</v>
          </cell>
          <cell r="E1100">
            <v>6</v>
          </cell>
          <cell r="F1100">
            <v>76</v>
          </cell>
          <cell r="G1100" t="str">
            <v>Georgia</v>
          </cell>
        </row>
        <row r="1101">
          <cell r="A1101" t="str">
            <v>2002M09</v>
          </cell>
          <cell r="B1101">
            <v>1</v>
          </cell>
          <cell r="C1101">
            <v>0</v>
          </cell>
          <cell r="D1101" t="str">
            <v>Ebay</v>
          </cell>
          <cell r="E1101">
            <v>5</v>
          </cell>
          <cell r="F1101">
            <v>202</v>
          </cell>
          <cell r="G1101" t="str">
            <v>Trinidad and Tobago</v>
          </cell>
        </row>
        <row r="1102">
          <cell r="A1102" t="str">
            <v>2002M09</v>
          </cell>
          <cell r="B1102">
            <v>1</v>
          </cell>
          <cell r="C1102">
            <v>146</v>
          </cell>
          <cell r="D1102" t="str">
            <v>Netherlands</v>
          </cell>
          <cell r="E1102">
            <v>60699</v>
          </cell>
          <cell r="F1102">
            <v>146</v>
          </cell>
          <cell r="G1102" t="str">
            <v>Netherlands</v>
          </cell>
        </row>
        <row r="1103">
          <cell r="A1103" t="str">
            <v>2002M09</v>
          </cell>
          <cell r="B1103">
            <v>1</v>
          </cell>
          <cell r="C1103">
            <v>3</v>
          </cell>
          <cell r="D1103" t="str">
            <v>Uk</v>
          </cell>
          <cell r="E1103">
            <v>3553</v>
          </cell>
          <cell r="F1103">
            <v>1</v>
          </cell>
          <cell r="G1103" t="str">
            <v>United States</v>
          </cell>
        </row>
        <row r="1104">
          <cell r="A1104" t="str">
            <v>2002M09</v>
          </cell>
          <cell r="B1104">
            <v>3</v>
          </cell>
          <cell r="C1104">
            <v>23</v>
          </cell>
          <cell r="D1104" t="str">
            <v xml:space="preserve"> Belgium (French)</v>
          </cell>
          <cell r="E1104">
            <v>5</v>
          </cell>
          <cell r="F1104">
            <v>122</v>
          </cell>
          <cell r="G1104" t="str">
            <v>Luxembourg</v>
          </cell>
        </row>
        <row r="1105">
          <cell r="A1105" t="str">
            <v>2002M09</v>
          </cell>
          <cell r="B1105">
            <v>1</v>
          </cell>
          <cell r="C1105">
            <v>146</v>
          </cell>
          <cell r="D1105" t="str">
            <v>Netherlands</v>
          </cell>
          <cell r="E1105">
            <v>14</v>
          </cell>
          <cell r="F1105">
            <v>1</v>
          </cell>
          <cell r="G1105" t="str">
            <v>United States</v>
          </cell>
        </row>
        <row r="1106">
          <cell r="A1106" t="str">
            <v>2002M09</v>
          </cell>
          <cell r="B1106">
            <v>0</v>
          </cell>
          <cell r="C1106">
            <v>0</v>
          </cell>
          <cell r="D1106" t="str">
            <v>Ebay</v>
          </cell>
          <cell r="E1106">
            <v>5227</v>
          </cell>
          <cell r="F1106">
            <v>225</v>
          </cell>
          <cell r="G1106" t="str">
            <v>APO/FPO</v>
          </cell>
        </row>
        <row r="1107">
          <cell r="A1107" t="str">
            <v>2002M09</v>
          </cell>
          <cell r="B1107">
            <v>0</v>
          </cell>
          <cell r="C1107">
            <v>196</v>
          </cell>
          <cell r="D1107" t="str">
            <v>Taiwan</v>
          </cell>
          <cell r="E1107">
            <v>64</v>
          </cell>
          <cell r="F1107">
            <v>149</v>
          </cell>
          <cell r="G1107" t="str">
            <v>New Zealand</v>
          </cell>
        </row>
        <row r="1108">
          <cell r="A1108" t="str">
            <v>2002M09</v>
          </cell>
          <cell r="B1108">
            <v>1</v>
          </cell>
          <cell r="C1108">
            <v>2</v>
          </cell>
          <cell r="D1108" t="str">
            <v>Canada</v>
          </cell>
          <cell r="E1108">
            <v>1</v>
          </cell>
          <cell r="F1108">
            <v>15</v>
          </cell>
          <cell r="G1108" t="str">
            <v>Australia</v>
          </cell>
        </row>
        <row r="1109">
          <cell r="A1109" t="str">
            <v>2002M09</v>
          </cell>
          <cell r="B1109">
            <v>2</v>
          </cell>
          <cell r="C1109">
            <v>77</v>
          </cell>
          <cell r="D1109" t="str">
            <v>Germany</v>
          </cell>
          <cell r="E1109">
            <v>1</v>
          </cell>
          <cell r="F1109">
            <v>32</v>
          </cell>
          <cell r="G1109" t="str">
            <v>British Virgin Islands</v>
          </cell>
        </row>
        <row r="1110">
          <cell r="A1110" t="str">
            <v>2002M09</v>
          </cell>
          <cell r="B1110">
            <v>0</v>
          </cell>
          <cell r="C1110">
            <v>146</v>
          </cell>
          <cell r="D1110" t="str">
            <v>Netherlands</v>
          </cell>
          <cell r="E1110">
            <v>3</v>
          </cell>
          <cell r="F1110">
            <v>101</v>
          </cell>
          <cell r="G1110" t="str">
            <v>Italy</v>
          </cell>
        </row>
        <row r="1111">
          <cell r="A1111" t="str">
            <v>2002M09</v>
          </cell>
          <cell r="B1111">
            <v>0</v>
          </cell>
          <cell r="C1111">
            <v>15</v>
          </cell>
          <cell r="D1111" t="str">
            <v>Australia</v>
          </cell>
          <cell r="E1111">
            <v>1</v>
          </cell>
          <cell r="F1111">
            <v>176</v>
          </cell>
          <cell r="G1111" t="str">
            <v>Saudi Arabia</v>
          </cell>
        </row>
        <row r="1112">
          <cell r="A1112" t="str">
            <v>2002M09</v>
          </cell>
          <cell r="B1112">
            <v>2</v>
          </cell>
          <cell r="C1112">
            <v>77</v>
          </cell>
          <cell r="D1112" t="str">
            <v>Germany</v>
          </cell>
          <cell r="E1112">
            <v>24</v>
          </cell>
          <cell r="F1112">
            <v>196</v>
          </cell>
          <cell r="G1112" t="str">
            <v>Taiwan</v>
          </cell>
        </row>
        <row r="1113">
          <cell r="A1113" t="str">
            <v>2002M09</v>
          </cell>
          <cell r="B1113">
            <v>2</v>
          </cell>
          <cell r="C1113">
            <v>71</v>
          </cell>
          <cell r="D1113" t="str">
            <v>France</v>
          </cell>
          <cell r="E1113">
            <v>3</v>
          </cell>
          <cell r="F1113">
            <v>100</v>
          </cell>
          <cell r="G1113" t="str">
            <v>Israel</v>
          </cell>
        </row>
        <row r="1114">
          <cell r="A1114" t="str">
            <v>2002M09</v>
          </cell>
          <cell r="B1114">
            <v>2</v>
          </cell>
          <cell r="C1114">
            <v>23</v>
          </cell>
          <cell r="D1114" t="str">
            <v xml:space="preserve"> Belgium (French)</v>
          </cell>
          <cell r="E1114">
            <v>6</v>
          </cell>
          <cell r="F1114">
            <v>146</v>
          </cell>
          <cell r="G1114" t="str">
            <v>Netherlands</v>
          </cell>
        </row>
        <row r="1115">
          <cell r="A1115" t="str">
            <v>2002M09</v>
          </cell>
          <cell r="B1115">
            <v>1</v>
          </cell>
          <cell r="C1115">
            <v>0</v>
          </cell>
          <cell r="D1115" t="str">
            <v>Ebay</v>
          </cell>
          <cell r="E1115">
            <v>13</v>
          </cell>
          <cell r="F1115">
            <v>96</v>
          </cell>
          <cell r="G1115" t="str">
            <v>Indonesia</v>
          </cell>
        </row>
        <row r="1116">
          <cell r="A1116" t="str">
            <v>2002M09</v>
          </cell>
          <cell r="B1116">
            <v>2</v>
          </cell>
          <cell r="C1116">
            <v>0</v>
          </cell>
          <cell r="D1116" t="str">
            <v>Ebay</v>
          </cell>
          <cell r="E1116">
            <v>280</v>
          </cell>
          <cell r="F1116">
            <v>137</v>
          </cell>
          <cell r="G1116" t="str">
            <v>Moldova</v>
          </cell>
        </row>
        <row r="1117">
          <cell r="A1117" t="str">
            <v>2002M09</v>
          </cell>
          <cell r="B1117">
            <v>2</v>
          </cell>
          <cell r="C1117">
            <v>2</v>
          </cell>
          <cell r="D1117" t="str">
            <v>Canada</v>
          </cell>
          <cell r="E1117">
            <v>20645</v>
          </cell>
          <cell r="F1117">
            <v>1</v>
          </cell>
          <cell r="G1117" t="str">
            <v>United States</v>
          </cell>
        </row>
        <row r="1118">
          <cell r="A1118" t="str">
            <v>2002M09</v>
          </cell>
          <cell r="B1118">
            <v>1</v>
          </cell>
          <cell r="C1118">
            <v>71</v>
          </cell>
          <cell r="D1118" t="str">
            <v>France</v>
          </cell>
          <cell r="E1118">
            <v>148</v>
          </cell>
          <cell r="F1118">
            <v>1</v>
          </cell>
          <cell r="G1118" t="str">
            <v>United States</v>
          </cell>
        </row>
        <row r="1119">
          <cell r="A1119" t="str">
            <v>2002M09</v>
          </cell>
          <cell r="B1119">
            <v>1</v>
          </cell>
          <cell r="C1119">
            <v>0</v>
          </cell>
          <cell r="D1119" t="str">
            <v>Ebay</v>
          </cell>
          <cell r="E1119">
            <v>922</v>
          </cell>
          <cell r="F1119">
            <v>146</v>
          </cell>
          <cell r="G1119" t="str">
            <v>Netherlands</v>
          </cell>
        </row>
        <row r="1120">
          <cell r="A1120" t="str">
            <v>2002M09</v>
          </cell>
          <cell r="B1120">
            <v>0</v>
          </cell>
          <cell r="C1120">
            <v>23</v>
          </cell>
          <cell r="D1120" t="str">
            <v xml:space="preserve"> Belgium (French)</v>
          </cell>
          <cell r="E1120">
            <v>1</v>
          </cell>
          <cell r="F1120">
            <v>146</v>
          </cell>
          <cell r="G1120" t="str">
            <v>Netherlands</v>
          </cell>
        </row>
        <row r="1121">
          <cell r="A1121" t="str">
            <v>2002M09</v>
          </cell>
          <cell r="B1121">
            <v>2</v>
          </cell>
          <cell r="C1121">
            <v>196</v>
          </cell>
          <cell r="D1121" t="str">
            <v>Taiwan</v>
          </cell>
          <cell r="E1121">
            <v>1</v>
          </cell>
          <cell r="F1121">
            <v>146</v>
          </cell>
          <cell r="G1121" t="str">
            <v>Netherlands</v>
          </cell>
        </row>
        <row r="1122">
          <cell r="A1122" t="str">
            <v>2002M09</v>
          </cell>
          <cell r="B1122">
            <v>2</v>
          </cell>
          <cell r="C1122">
            <v>0</v>
          </cell>
          <cell r="D1122" t="str">
            <v>Ebay</v>
          </cell>
          <cell r="E1122">
            <v>28029</v>
          </cell>
          <cell r="F1122">
            <v>101</v>
          </cell>
          <cell r="G1122" t="str">
            <v>Italy</v>
          </cell>
        </row>
        <row r="1123">
          <cell r="A1123" t="str">
            <v>2002M09</v>
          </cell>
          <cell r="B1123">
            <v>0</v>
          </cell>
          <cell r="C1123">
            <v>100</v>
          </cell>
          <cell r="D1123" t="str">
            <v>Ebaymotors</v>
          </cell>
          <cell r="E1123">
            <v>91</v>
          </cell>
          <cell r="F1123">
            <v>77</v>
          </cell>
          <cell r="G1123" t="str">
            <v>Germany</v>
          </cell>
        </row>
        <row r="1124">
          <cell r="A1124" t="str">
            <v>2002M09</v>
          </cell>
          <cell r="B1124">
            <v>2</v>
          </cell>
          <cell r="C1124">
            <v>0</v>
          </cell>
          <cell r="D1124" t="str">
            <v>Ebay</v>
          </cell>
          <cell r="E1124">
            <v>7777</v>
          </cell>
          <cell r="F1124">
            <v>66</v>
          </cell>
          <cell r="G1124" t="str">
            <v>Estonia</v>
          </cell>
        </row>
        <row r="1125">
          <cell r="A1125" t="str">
            <v>2002M09</v>
          </cell>
          <cell r="B1125">
            <v>2</v>
          </cell>
          <cell r="C1125">
            <v>0</v>
          </cell>
          <cell r="D1125" t="str">
            <v>Ebay</v>
          </cell>
          <cell r="E1125">
            <v>1</v>
          </cell>
          <cell r="F1125">
            <v>75</v>
          </cell>
          <cell r="G1125" t="str">
            <v>Gambia</v>
          </cell>
        </row>
        <row r="1126">
          <cell r="A1126" t="str">
            <v>2002M09</v>
          </cell>
          <cell r="B1126">
            <v>2</v>
          </cell>
          <cell r="C1126">
            <v>71</v>
          </cell>
          <cell r="D1126" t="str">
            <v>France</v>
          </cell>
          <cell r="E1126">
            <v>2</v>
          </cell>
          <cell r="F1126">
            <v>12</v>
          </cell>
          <cell r="G1126" t="str">
            <v>Argentina</v>
          </cell>
        </row>
        <row r="1127">
          <cell r="A1127" t="str">
            <v>2002M09</v>
          </cell>
          <cell r="B1127">
            <v>2</v>
          </cell>
          <cell r="C1127">
            <v>71</v>
          </cell>
          <cell r="D1127" t="str">
            <v>France</v>
          </cell>
          <cell r="E1127">
            <v>4</v>
          </cell>
          <cell r="F1127">
            <v>53</v>
          </cell>
          <cell r="G1127" t="str">
            <v>Croatia, Democratic Republic of the</v>
          </cell>
        </row>
        <row r="1128">
          <cell r="A1128" t="str">
            <v>2002M09</v>
          </cell>
          <cell r="B1128">
            <v>0</v>
          </cell>
          <cell r="C1128">
            <v>0</v>
          </cell>
          <cell r="D1128" t="str">
            <v>Ebay</v>
          </cell>
          <cell r="E1128">
            <v>301</v>
          </cell>
          <cell r="F1128">
            <v>215</v>
          </cell>
          <cell r="G1128" t="str">
            <v>Venezuela</v>
          </cell>
        </row>
        <row r="1129">
          <cell r="A1129" t="str">
            <v>2002M09</v>
          </cell>
          <cell r="B1129">
            <v>1</v>
          </cell>
          <cell r="C1129">
            <v>0</v>
          </cell>
          <cell r="D1129" t="str">
            <v>Ebay</v>
          </cell>
          <cell r="E1129">
            <v>1</v>
          </cell>
          <cell r="F1129">
            <v>6</v>
          </cell>
          <cell r="G1129" t="str">
            <v>Algeria</v>
          </cell>
        </row>
        <row r="1130">
          <cell r="A1130" t="str">
            <v>2002M09</v>
          </cell>
          <cell r="B1130">
            <v>2</v>
          </cell>
          <cell r="C1130">
            <v>146</v>
          </cell>
          <cell r="D1130" t="str">
            <v>Netherlands</v>
          </cell>
          <cell r="E1130">
            <v>10</v>
          </cell>
          <cell r="F1130">
            <v>185</v>
          </cell>
          <cell r="G1130" t="str">
            <v>South Africa</v>
          </cell>
        </row>
        <row r="1131">
          <cell r="A1131" t="str">
            <v>2002M09</v>
          </cell>
          <cell r="B1131">
            <v>1</v>
          </cell>
          <cell r="C1131">
            <v>3</v>
          </cell>
          <cell r="D1131" t="str">
            <v>Uk</v>
          </cell>
          <cell r="E1131">
            <v>12</v>
          </cell>
          <cell r="F1131">
            <v>105</v>
          </cell>
          <cell r="G1131" t="str">
            <v>Jersey</v>
          </cell>
        </row>
        <row r="1132">
          <cell r="A1132" t="str">
            <v>2002M09</v>
          </cell>
          <cell r="B1132">
            <v>1</v>
          </cell>
          <cell r="C1132">
            <v>71</v>
          </cell>
          <cell r="D1132" t="str">
            <v>France</v>
          </cell>
          <cell r="E1132">
            <v>1959</v>
          </cell>
          <cell r="F1132">
            <v>23</v>
          </cell>
          <cell r="G1132" t="str">
            <v>Belgium</v>
          </cell>
        </row>
        <row r="1133">
          <cell r="A1133" t="str">
            <v>2002M09</v>
          </cell>
          <cell r="B1133">
            <v>1</v>
          </cell>
          <cell r="C1133">
            <v>0</v>
          </cell>
          <cell r="D1133" t="str">
            <v>Ebay</v>
          </cell>
          <cell r="E1133">
            <v>573</v>
          </cell>
          <cell r="F1133">
            <v>23</v>
          </cell>
          <cell r="G1133" t="str">
            <v>Belgium</v>
          </cell>
        </row>
        <row r="1134">
          <cell r="A1134" t="str">
            <v>2002M09</v>
          </cell>
          <cell r="B1134">
            <v>2</v>
          </cell>
          <cell r="C1134">
            <v>196</v>
          </cell>
          <cell r="D1134" t="str">
            <v>Taiwan</v>
          </cell>
          <cell r="E1134">
            <v>250</v>
          </cell>
          <cell r="F1134">
            <v>123</v>
          </cell>
          <cell r="G1134" t="str">
            <v>Macau</v>
          </cell>
        </row>
        <row r="1135">
          <cell r="A1135" t="str">
            <v>2002M09</v>
          </cell>
          <cell r="B1135">
            <v>3</v>
          </cell>
          <cell r="C1135">
            <v>0</v>
          </cell>
          <cell r="D1135" t="str">
            <v>Ebay</v>
          </cell>
          <cell r="E1135">
            <v>108</v>
          </cell>
          <cell r="F1135">
            <v>92</v>
          </cell>
          <cell r="G1135" t="str">
            <v>Hong Kong</v>
          </cell>
        </row>
        <row r="1136">
          <cell r="A1136" t="str">
            <v>2002M09</v>
          </cell>
          <cell r="B1136">
            <v>1</v>
          </cell>
          <cell r="C1136">
            <v>15</v>
          </cell>
          <cell r="D1136" t="str">
            <v>Australia</v>
          </cell>
          <cell r="E1136">
            <v>202</v>
          </cell>
          <cell r="F1136">
            <v>3</v>
          </cell>
          <cell r="G1136" t="str">
            <v>United Kingdom</v>
          </cell>
        </row>
        <row r="1137">
          <cell r="A1137" t="str">
            <v>2002M09</v>
          </cell>
          <cell r="B1137">
            <v>0</v>
          </cell>
          <cell r="C1137">
            <v>100</v>
          </cell>
          <cell r="D1137" t="str">
            <v>Ebaymotors</v>
          </cell>
          <cell r="E1137">
            <v>4</v>
          </cell>
          <cell r="F1137">
            <v>84</v>
          </cell>
          <cell r="G1137" t="str">
            <v>Guam</v>
          </cell>
        </row>
        <row r="1138">
          <cell r="A1138" t="str">
            <v>2002M09</v>
          </cell>
          <cell r="B1138">
            <v>2</v>
          </cell>
          <cell r="C1138">
            <v>100</v>
          </cell>
          <cell r="D1138" t="str">
            <v>Ebaymotors</v>
          </cell>
          <cell r="E1138">
            <v>7</v>
          </cell>
          <cell r="F1138">
            <v>123</v>
          </cell>
          <cell r="G1138" t="str">
            <v>Macau</v>
          </cell>
        </row>
        <row r="1139">
          <cell r="A1139" t="str">
            <v>2002M09</v>
          </cell>
          <cell r="B1139">
            <v>0</v>
          </cell>
          <cell r="C1139">
            <v>0</v>
          </cell>
          <cell r="D1139" t="str">
            <v>Ebay</v>
          </cell>
          <cell r="E1139">
            <v>48</v>
          </cell>
          <cell r="F1139">
            <v>9</v>
          </cell>
          <cell r="G1139" t="str">
            <v>Angola</v>
          </cell>
        </row>
        <row r="1140">
          <cell r="A1140" t="str">
            <v>2002M09</v>
          </cell>
          <cell r="B1140">
            <v>2</v>
          </cell>
          <cell r="C1140">
            <v>15</v>
          </cell>
          <cell r="D1140" t="str">
            <v>Australia</v>
          </cell>
          <cell r="E1140">
            <v>3</v>
          </cell>
          <cell r="F1140">
            <v>215</v>
          </cell>
          <cell r="G1140" t="str">
            <v>Venezuela</v>
          </cell>
        </row>
        <row r="1141">
          <cell r="A1141" t="str">
            <v>2002M09</v>
          </cell>
          <cell r="B1141">
            <v>1</v>
          </cell>
          <cell r="C1141">
            <v>3</v>
          </cell>
          <cell r="D1141" t="str">
            <v>Uk</v>
          </cell>
          <cell r="E1141">
            <v>21</v>
          </cell>
          <cell r="F1141">
            <v>163</v>
          </cell>
          <cell r="G1141" t="str">
            <v>Poland</v>
          </cell>
        </row>
        <row r="1142">
          <cell r="A1142" t="str">
            <v>2002M09</v>
          </cell>
          <cell r="B1142">
            <v>1</v>
          </cell>
          <cell r="C1142">
            <v>71</v>
          </cell>
          <cell r="D1142" t="str">
            <v>France</v>
          </cell>
          <cell r="E1142">
            <v>4</v>
          </cell>
          <cell r="F1142">
            <v>199</v>
          </cell>
          <cell r="G1142" t="str">
            <v>Thailand</v>
          </cell>
        </row>
        <row r="1143">
          <cell r="A1143" t="str">
            <v>2002M09</v>
          </cell>
          <cell r="B1143">
            <v>1</v>
          </cell>
          <cell r="C1143">
            <v>77</v>
          </cell>
          <cell r="D1143" t="str">
            <v>Germany</v>
          </cell>
          <cell r="E1143">
            <v>6</v>
          </cell>
          <cell r="F1143">
            <v>181</v>
          </cell>
          <cell r="G1143" t="str">
            <v>Slovakia</v>
          </cell>
        </row>
        <row r="1144">
          <cell r="A1144" t="str">
            <v>2002M09</v>
          </cell>
          <cell r="B1144">
            <v>2</v>
          </cell>
          <cell r="C1144">
            <v>0</v>
          </cell>
          <cell r="D1144" t="str">
            <v>Ebay</v>
          </cell>
          <cell r="E1144">
            <v>48</v>
          </cell>
          <cell r="F1144">
            <v>20</v>
          </cell>
          <cell r="G1144" t="str">
            <v>Bangladesh</v>
          </cell>
        </row>
        <row r="1145">
          <cell r="A1145" t="str">
            <v>2002M09</v>
          </cell>
          <cell r="B1145">
            <v>0</v>
          </cell>
          <cell r="C1145">
            <v>3</v>
          </cell>
          <cell r="D1145" t="str">
            <v>Uk</v>
          </cell>
          <cell r="E1145">
            <v>1</v>
          </cell>
          <cell r="F1145">
            <v>45</v>
          </cell>
          <cell r="G1145" t="str">
            <v>China</v>
          </cell>
        </row>
        <row r="1146">
          <cell r="A1146" t="str">
            <v>2002M09</v>
          </cell>
          <cell r="B1146">
            <v>1</v>
          </cell>
          <cell r="C1146">
            <v>3</v>
          </cell>
          <cell r="D1146" t="str">
            <v>Uk</v>
          </cell>
          <cell r="E1146">
            <v>2</v>
          </cell>
          <cell r="F1146">
            <v>95</v>
          </cell>
          <cell r="G1146" t="str">
            <v>India</v>
          </cell>
        </row>
        <row r="1147">
          <cell r="A1147" t="str">
            <v>2002M09</v>
          </cell>
          <cell r="B1147">
            <v>2</v>
          </cell>
          <cell r="C1147">
            <v>15</v>
          </cell>
          <cell r="D1147" t="str">
            <v>Australia</v>
          </cell>
          <cell r="E1147">
            <v>38</v>
          </cell>
          <cell r="F1147">
            <v>45</v>
          </cell>
          <cell r="G1147" t="str">
            <v>China</v>
          </cell>
        </row>
        <row r="1148">
          <cell r="A1148" t="str">
            <v>2002M09</v>
          </cell>
          <cell r="B1148">
            <v>0</v>
          </cell>
          <cell r="C1148">
            <v>0</v>
          </cell>
          <cell r="D1148" t="str">
            <v>Ebay</v>
          </cell>
          <cell r="E1148">
            <v>8</v>
          </cell>
          <cell r="F1148">
            <v>91</v>
          </cell>
          <cell r="G1148" t="str">
            <v>Honduras</v>
          </cell>
        </row>
        <row r="1149">
          <cell r="A1149" t="str">
            <v>2002M09</v>
          </cell>
          <cell r="B1149">
            <v>2</v>
          </cell>
          <cell r="C1149">
            <v>0</v>
          </cell>
          <cell r="D1149" t="str">
            <v>Ebay</v>
          </cell>
          <cell r="E1149">
            <v>139457</v>
          </cell>
          <cell r="F1149">
            <v>92</v>
          </cell>
          <cell r="G1149" t="str">
            <v>Hong Kong</v>
          </cell>
        </row>
        <row r="1150">
          <cell r="A1150" t="str">
            <v>2002M09</v>
          </cell>
          <cell r="B1150">
            <v>2</v>
          </cell>
          <cell r="C1150">
            <v>100</v>
          </cell>
          <cell r="D1150" t="str">
            <v>Ebaymotors</v>
          </cell>
          <cell r="E1150">
            <v>8</v>
          </cell>
          <cell r="F1150">
            <v>70</v>
          </cell>
          <cell r="G1150" t="str">
            <v>Finland</v>
          </cell>
        </row>
        <row r="1151">
          <cell r="A1151" t="str">
            <v>2002M09</v>
          </cell>
          <cell r="B1151">
            <v>2</v>
          </cell>
          <cell r="C1151">
            <v>77</v>
          </cell>
          <cell r="D1151" t="str">
            <v>Germany</v>
          </cell>
          <cell r="E1151">
            <v>780</v>
          </cell>
          <cell r="F1151">
            <v>199</v>
          </cell>
          <cell r="G1151" t="str">
            <v>Thailand</v>
          </cell>
        </row>
        <row r="1152">
          <cell r="A1152" t="str">
            <v>2002M09</v>
          </cell>
          <cell r="B1152">
            <v>2</v>
          </cell>
          <cell r="C1152">
            <v>77</v>
          </cell>
          <cell r="D1152" t="str">
            <v>Germany</v>
          </cell>
          <cell r="E1152">
            <v>200</v>
          </cell>
          <cell r="F1152">
            <v>225</v>
          </cell>
          <cell r="G1152" t="str">
            <v>APO/FPO</v>
          </cell>
        </row>
        <row r="1153">
          <cell r="A1153" t="str">
            <v>2002M09</v>
          </cell>
          <cell r="B1153">
            <v>2</v>
          </cell>
          <cell r="C1153">
            <v>23</v>
          </cell>
          <cell r="D1153" t="str">
            <v xml:space="preserve"> Belgium (French)</v>
          </cell>
          <cell r="E1153">
            <v>6</v>
          </cell>
          <cell r="F1153">
            <v>3</v>
          </cell>
          <cell r="G1153" t="str">
            <v>United Kingdom</v>
          </cell>
        </row>
        <row r="1154">
          <cell r="A1154" t="str">
            <v>2002M09</v>
          </cell>
          <cell r="B1154">
            <v>0</v>
          </cell>
          <cell r="C1154">
            <v>16</v>
          </cell>
          <cell r="D1154" t="str">
            <v>Austria</v>
          </cell>
          <cell r="E1154">
            <v>1945</v>
          </cell>
          <cell r="F1154">
            <v>16</v>
          </cell>
          <cell r="G1154" t="str">
            <v>Austria</v>
          </cell>
        </row>
        <row r="1155">
          <cell r="A1155" t="str">
            <v>2002M09</v>
          </cell>
          <cell r="B1155">
            <v>2</v>
          </cell>
          <cell r="C1155">
            <v>71</v>
          </cell>
          <cell r="D1155" t="str">
            <v>France</v>
          </cell>
          <cell r="E1155">
            <v>1626</v>
          </cell>
          <cell r="F1155">
            <v>77</v>
          </cell>
          <cell r="G1155" t="str">
            <v>Germany</v>
          </cell>
        </row>
        <row r="1156">
          <cell r="A1156" t="str">
            <v>2002M09</v>
          </cell>
          <cell r="B1156">
            <v>3</v>
          </cell>
          <cell r="C1156">
            <v>3</v>
          </cell>
          <cell r="D1156" t="str">
            <v>Uk</v>
          </cell>
          <cell r="E1156">
            <v>4</v>
          </cell>
          <cell r="F1156">
            <v>193</v>
          </cell>
          <cell r="G1156" t="str">
            <v>Switzerland</v>
          </cell>
        </row>
        <row r="1157">
          <cell r="A1157" t="str">
            <v>2002M09</v>
          </cell>
          <cell r="B1157">
            <v>3</v>
          </cell>
          <cell r="C1157">
            <v>15</v>
          </cell>
          <cell r="D1157" t="str">
            <v>Australia</v>
          </cell>
          <cell r="E1157">
            <v>1</v>
          </cell>
          <cell r="F1157">
            <v>45</v>
          </cell>
          <cell r="G1157" t="str">
            <v>China</v>
          </cell>
        </row>
        <row r="1158">
          <cell r="A1158" t="str">
            <v>2002M09</v>
          </cell>
          <cell r="B1158">
            <v>0</v>
          </cell>
          <cell r="C1158">
            <v>77</v>
          </cell>
          <cell r="D1158" t="str">
            <v>Germany</v>
          </cell>
          <cell r="E1158">
            <v>16</v>
          </cell>
          <cell r="F1158">
            <v>163</v>
          </cell>
          <cell r="G1158" t="str">
            <v>Poland</v>
          </cell>
        </row>
        <row r="1159">
          <cell r="A1159" t="str">
            <v>2002M09</v>
          </cell>
          <cell r="B1159">
            <v>0</v>
          </cell>
          <cell r="C1159">
            <v>3</v>
          </cell>
          <cell r="D1159" t="str">
            <v>Uk</v>
          </cell>
          <cell r="E1159">
            <v>1902</v>
          </cell>
          <cell r="F1159">
            <v>1</v>
          </cell>
          <cell r="G1159" t="str">
            <v>United States</v>
          </cell>
        </row>
        <row r="1160">
          <cell r="A1160" t="str">
            <v>2002M09</v>
          </cell>
          <cell r="B1160">
            <v>0</v>
          </cell>
          <cell r="C1160">
            <v>3</v>
          </cell>
          <cell r="D1160" t="str">
            <v>Uk</v>
          </cell>
          <cell r="E1160">
            <v>79</v>
          </cell>
          <cell r="F1160">
            <v>86</v>
          </cell>
          <cell r="G1160" t="str">
            <v>Guernsey</v>
          </cell>
        </row>
        <row r="1161">
          <cell r="A1161" t="str">
            <v>2002M09</v>
          </cell>
          <cell r="B1161">
            <v>2</v>
          </cell>
          <cell r="C1161">
            <v>23</v>
          </cell>
          <cell r="D1161" t="str">
            <v xml:space="preserve"> Belgium (French)</v>
          </cell>
          <cell r="E1161">
            <v>67748</v>
          </cell>
          <cell r="F1161">
            <v>23</v>
          </cell>
          <cell r="G1161" t="str">
            <v>Belgium</v>
          </cell>
        </row>
        <row r="1162">
          <cell r="A1162" t="str">
            <v>2002M09</v>
          </cell>
          <cell r="B1162">
            <v>2</v>
          </cell>
          <cell r="C1162">
            <v>2</v>
          </cell>
          <cell r="D1162" t="str">
            <v>Canada</v>
          </cell>
          <cell r="E1162">
            <v>44</v>
          </cell>
          <cell r="F1162">
            <v>92</v>
          </cell>
          <cell r="G1162" t="str">
            <v>Hong Kong</v>
          </cell>
        </row>
        <row r="1163">
          <cell r="A1163" t="str">
            <v>2002M09</v>
          </cell>
          <cell r="B1163">
            <v>0</v>
          </cell>
          <cell r="C1163">
            <v>0</v>
          </cell>
          <cell r="D1163" t="str">
            <v>Ebay</v>
          </cell>
          <cell r="E1163">
            <v>1</v>
          </cell>
          <cell r="F1163">
            <v>126</v>
          </cell>
          <cell r="G1163" t="str">
            <v>Malawi</v>
          </cell>
        </row>
        <row r="1164">
          <cell r="A1164" t="str">
            <v>2002M09</v>
          </cell>
          <cell r="B1164">
            <v>2</v>
          </cell>
          <cell r="C1164">
            <v>3</v>
          </cell>
          <cell r="D1164" t="str">
            <v>Uk</v>
          </cell>
          <cell r="E1164">
            <v>704</v>
          </cell>
          <cell r="F1164">
            <v>45</v>
          </cell>
          <cell r="G1164" t="str">
            <v>China</v>
          </cell>
        </row>
        <row r="1165">
          <cell r="A1165" t="str">
            <v>2002M09</v>
          </cell>
          <cell r="B1165">
            <v>2</v>
          </cell>
          <cell r="C1165">
            <v>100</v>
          </cell>
          <cell r="D1165" t="str">
            <v>Ebaymotors</v>
          </cell>
          <cell r="E1165">
            <v>25</v>
          </cell>
          <cell r="F1165">
            <v>163</v>
          </cell>
          <cell r="G1165" t="str">
            <v>Poland</v>
          </cell>
        </row>
        <row r="1166">
          <cell r="A1166" t="str">
            <v>2002M09</v>
          </cell>
          <cell r="B1166">
            <v>2</v>
          </cell>
          <cell r="C1166">
            <v>100</v>
          </cell>
          <cell r="D1166" t="str">
            <v>Ebaymotors</v>
          </cell>
          <cell r="E1166">
            <v>1</v>
          </cell>
          <cell r="F1166">
            <v>45</v>
          </cell>
          <cell r="G1166" t="str">
            <v>China</v>
          </cell>
        </row>
        <row r="1167">
          <cell r="A1167" t="str">
            <v>2002M09</v>
          </cell>
          <cell r="B1167">
            <v>1</v>
          </cell>
          <cell r="C1167">
            <v>0</v>
          </cell>
          <cell r="D1167" t="str">
            <v>Ebay</v>
          </cell>
          <cell r="E1167">
            <v>10</v>
          </cell>
          <cell r="F1167">
            <v>154</v>
          </cell>
          <cell r="G1167" t="str">
            <v>Norway</v>
          </cell>
        </row>
        <row r="1168">
          <cell r="A1168" t="str">
            <v>2002M09</v>
          </cell>
          <cell r="B1168">
            <v>1</v>
          </cell>
          <cell r="C1168">
            <v>2</v>
          </cell>
          <cell r="D1168" t="str">
            <v>Canada</v>
          </cell>
          <cell r="E1168">
            <v>3</v>
          </cell>
          <cell r="F1168">
            <v>71</v>
          </cell>
          <cell r="G1168" t="str">
            <v>France</v>
          </cell>
        </row>
        <row r="1169">
          <cell r="A1169" t="str">
            <v>2002M09</v>
          </cell>
          <cell r="B1169">
            <v>2</v>
          </cell>
          <cell r="C1169">
            <v>100</v>
          </cell>
          <cell r="D1169" t="str">
            <v>Ebaymotors</v>
          </cell>
          <cell r="E1169">
            <v>4</v>
          </cell>
          <cell r="F1169">
            <v>112</v>
          </cell>
          <cell r="G1169" t="str">
            <v>Kuwait</v>
          </cell>
        </row>
        <row r="1170">
          <cell r="A1170" t="str">
            <v>2002M09</v>
          </cell>
          <cell r="B1170">
            <v>2</v>
          </cell>
          <cell r="C1170">
            <v>15</v>
          </cell>
          <cell r="D1170" t="str">
            <v>Australia</v>
          </cell>
          <cell r="E1170">
            <v>20</v>
          </cell>
          <cell r="F1170">
            <v>224</v>
          </cell>
          <cell r="G1170" t="str">
            <v>Zimbabwe</v>
          </cell>
        </row>
        <row r="1171">
          <cell r="A1171" t="str">
            <v>2002M09</v>
          </cell>
          <cell r="B1171">
            <v>1</v>
          </cell>
          <cell r="C1171">
            <v>186</v>
          </cell>
          <cell r="D1171" t="str">
            <v>Spain</v>
          </cell>
          <cell r="E1171">
            <v>421</v>
          </cell>
          <cell r="F1171">
            <v>1</v>
          </cell>
          <cell r="G1171" t="str">
            <v>United States</v>
          </cell>
        </row>
        <row r="1172">
          <cell r="A1172" t="str">
            <v>2002M09</v>
          </cell>
          <cell r="B1172">
            <v>1</v>
          </cell>
          <cell r="C1172">
            <v>0</v>
          </cell>
          <cell r="D1172" t="str">
            <v>Ebay</v>
          </cell>
          <cell r="E1172">
            <v>2406</v>
          </cell>
          <cell r="F1172">
            <v>77</v>
          </cell>
          <cell r="G1172" t="str">
            <v>Germany</v>
          </cell>
        </row>
        <row r="1173">
          <cell r="A1173" t="str">
            <v>2002M09</v>
          </cell>
          <cell r="B1173">
            <v>1</v>
          </cell>
          <cell r="C1173">
            <v>15</v>
          </cell>
          <cell r="D1173" t="str">
            <v>Australia</v>
          </cell>
          <cell r="E1173">
            <v>284</v>
          </cell>
          <cell r="F1173">
            <v>1</v>
          </cell>
          <cell r="G1173" t="str">
            <v>United States</v>
          </cell>
        </row>
        <row r="1174">
          <cell r="A1174" t="str">
            <v>2002M09</v>
          </cell>
          <cell r="B1174">
            <v>1</v>
          </cell>
          <cell r="C1174">
            <v>3</v>
          </cell>
          <cell r="D1174" t="str">
            <v>Uk</v>
          </cell>
          <cell r="E1174">
            <v>112</v>
          </cell>
          <cell r="F1174">
            <v>26</v>
          </cell>
          <cell r="G1174" t="str">
            <v>Bermuda</v>
          </cell>
        </row>
        <row r="1175">
          <cell r="A1175" t="str">
            <v>2002M09</v>
          </cell>
          <cell r="B1175">
            <v>3</v>
          </cell>
          <cell r="C1175">
            <v>100</v>
          </cell>
          <cell r="D1175" t="str">
            <v>Ebaymotors</v>
          </cell>
          <cell r="E1175">
            <v>1</v>
          </cell>
          <cell r="F1175">
            <v>60</v>
          </cell>
          <cell r="G1175" t="str">
            <v>Dominican Republic</v>
          </cell>
        </row>
        <row r="1176">
          <cell r="A1176" t="str">
            <v>2002M09</v>
          </cell>
          <cell r="B1176">
            <v>2</v>
          </cell>
          <cell r="C1176">
            <v>146</v>
          </cell>
          <cell r="D1176" t="str">
            <v>Netherlands</v>
          </cell>
          <cell r="E1176">
            <v>8</v>
          </cell>
          <cell r="F1176">
            <v>16</v>
          </cell>
          <cell r="G1176" t="str">
            <v>Austria</v>
          </cell>
        </row>
        <row r="1177">
          <cell r="A1177" t="str">
            <v>2002M09</v>
          </cell>
          <cell r="B1177">
            <v>0</v>
          </cell>
          <cell r="C1177">
            <v>77</v>
          </cell>
          <cell r="D1177" t="str">
            <v>Germany</v>
          </cell>
          <cell r="E1177">
            <v>25</v>
          </cell>
          <cell r="F1177">
            <v>80</v>
          </cell>
          <cell r="G1177" t="str">
            <v>Greece</v>
          </cell>
        </row>
        <row r="1178">
          <cell r="A1178" t="str">
            <v>2002M09</v>
          </cell>
          <cell r="B1178">
            <v>2</v>
          </cell>
          <cell r="C1178">
            <v>0</v>
          </cell>
          <cell r="D1178" t="str">
            <v>Ebay</v>
          </cell>
          <cell r="E1178">
            <v>4507</v>
          </cell>
          <cell r="F1178">
            <v>99</v>
          </cell>
          <cell r="G1178" t="str">
            <v>Ireland</v>
          </cell>
        </row>
        <row r="1179">
          <cell r="A1179" t="str">
            <v>2002M09</v>
          </cell>
          <cell r="B1179">
            <v>3</v>
          </cell>
          <cell r="C1179">
            <v>100</v>
          </cell>
          <cell r="D1179" t="str">
            <v>Ebaymotors</v>
          </cell>
          <cell r="E1179">
            <v>31281</v>
          </cell>
          <cell r="F1179">
            <v>1</v>
          </cell>
          <cell r="G1179" t="str">
            <v>United States</v>
          </cell>
        </row>
        <row r="1180">
          <cell r="A1180" t="str">
            <v>2002M09</v>
          </cell>
          <cell r="B1180">
            <v>1</v>
          </cell>
          <cell r="C1180">
            <v>0</v>
          </cell>
          <cell r="D1180" t="str">
            <v>Ebay</v>
          </cell>
          <cell r="E1180">
            <v>1</v>
          </cell>
          <cell r="F1180">
            <v>176</v>
          </cell>
          <cell r="G1180" t="str">
            <v>Saudi Arabia</v>
          </cell>
        </row>
        <row r="1181">
          <cell r="A1181" t="str">
            <v>2002M09</v>
          </cell>
          <cell r="B1181">
            <v>3</v>
          </cell>
          <cell r="C1181">
            <v>123</v>
          </cell>
          <cell r="D1181" t="str">
            <v xml:space="preserve"> Belgium (Dutch)</v>
          </cell>
          <cell r="E1181">
            <v>2</v>
          </cell>
          <cell r="F1181">
            <v>149</v>
          </cell>
          <cell r="G1181" t="str">
            <v>New Zealand</v>
          </cell>
        </row>
        <row r="1182">
          <cell r="A1182" t="str">
            <v>2002M09</v>
          </cell>
          <cell r="B1182">
            <v>2</v>
          </cell>
          <cell r="C1182">
            <v>196</v>
          </cell>
          <cell r="D1182" t="str">
            <v>Taiwan</v>
          </cell>
          <cell r="E1182">
            <v>581</v>
          </cell>
          <cell r="F1182">
            <v>1</v>
          </cell>
          <cell r="G1182" t="str">
            <v>United States</v>
          </cell>
        </row>
        <row r="1183">
          <cell r="A1183" t="str">
            <v>2002M09</v>
          </cell>
          <cell r="B1183">
            <v>2</v>
          </cell>
          <cell r="C1183">
            <v>0</v>
          </cell>
          <cell r="D1183" t="str">
            <v>Ebay</v>
          </cell>
          <cell r="E1183">
            <v>14</v>
          </cell>
          <cell r="F1183">
            <v>218</v>
          </cell>
          <cell r="G1183" t="str">
            <v>Wallis and Futuna</v>
          </cell>
        </row>
        <row r="1184">
          <cell r="A1184" t="str">
            <v>2002M09</v>
          </cell>
          <cell r="B1184">
            <v>0</v>
          </cell>
          <cell r="C1184">
            <v>100</v>
          </cell>
          <cell r="D1184" t="str">
            <v>Ebaymotors</v>
          </cell>
          <cell r="E1184">
            <v>108</v>
          </cell>
          <cell r="F1184">
            <v>111</v>
          </cell>
          <cell r="G1184" t="str">
            <v>Korea, South</v>
          </cell>
        </row>
        <row r="1185">
          <cell r="A1185" t="str">
            <v>2002M09</v>
          </cell>
          <cell r="B1185">
            <v>0</v>
          </cell>
          <cell r="C1185">
            <v>15</v>
          </cell>
          <cell r="D1185" t="str">
            <v>Australia</v>
          </cell>
          <cell r="E1185">
            <v>70</v>
          </cell>
          <cell r="F1185">
            <v>3</v>
          </cell>
          <cell r="G1185" t="str">
            <v>United Kingdom</v>
          </cell>
        </row>
        <row r="1186">
          <cell r="A1186" t="str">
            <v>2002M09</v>
          </cell>
          <cell r="B1186">
            <v>0</v>
          </cell>
          <cell r="C1186">
            <v>3</v>
          </cell>
          <cell r="D1186" t="str">
            <v>Uk</v>
          </cell>
          <cell r="E1186">
            <v>5</v>
          </cell>
          <cell r="F1186">
            <v>154</v>
          </cell>
          <cell r="G1186" t="str">
            <v>Norway</v>
          </cell>
        </row>
        <row r="1187">
          <cell r="A1187" t="str">
            <v>2002M09</v>
          </cell>
          <cell r="B1187">
            <v>2</v>
          </cell>
          <cell r="C1187">
            <v>0</v>
          </cell>
          <cell r="D1187" t="str">
            <v>Ebay</v>
          </cell>
          <cell r="E1187">
            <v>322</v>
          </cell>
          <cell r="F1187">
            <v>216</v>
          </cell>
          <cell r="G1187" t="str">
            <v>Vietnam</v>
          </cell>
        </row>
        <row r="1188">
          <cell r="A1188" t="str">
            <v>2002M09</v>
          </cell>
          <cell r="B1188">
            <v>0</v>
          </cell>
          <cell r="C1188">
            <v>0</v>
          </cell>
          <cell r="D1188" t="str">
            <v>Ebay</v>
          </cell>
          <cell r="E1188">
            <v>289</v>
          </cell>
          <cell r="F1188">
            <v>84</v>
          </cell>
          <cell r="G1188" t="str">
            <v>Guam</v>
          </cell>
        </row>
        <row r="1189">
          <cell r="A1189" t="str">
            <v>2002M09</v>
          </cell>
          <cell r="B1189">
            <v>1</v>
          </cell>
          <cell r="C1189">
            <v>16</v>
          </cell>
          <cell r="D1189" t="str">
            <v>Austria</v>
          </cell>
          <cell r="E1189">
            <v>7</v>
          </cell>
          <cell r="F1189">
            <v>3</v>
          </cell>
          <cell r="G1189" t="str">
            <v>United Kingdom</v>
          </cell>
        </row>
        <row r="1190">
          <cell r="A1190" t="str">
            <v>2002M09</v>
          </cell>
          <cell r="B1190">
            <v>2</v>
          </cell>
          <cell r="C1190">
            <v>186</v>
          </cell>
          <cell r="D1190" t="str">
            <v>Spain</v>
          </cell>
          <cell r="E1190">
            <v>27</v>
          </cell>
          <cell r="F1190">
            <v>167</v>
          </cell>
          <cell r="G1190" t="str">
            <v>Romania</v>
          </cell>
        </row>
        <row r="1191">
          <cell r="A1191" t="str">
            <v>2002M09</v>
          </cell>
          <cell r="B1191">
            <v>3</v>
          </cell>
          <cell r="C1191">
            <v>100</v>
          </cell>
          <cell r="D1191" t="str">
            <v>Ebaymotors</v>
          </cell>
          <cell r="E1191">
            <v>1</v>
          </cell>
          <cell r="F1191">
            <v>83</v>
          </cell>
          <cell r="G1191" t="str">
            <v>Guadeloupe</v>
          </cell>
        </row>
        <row r="1192">
          <cell r="A1192" t="str">
            <v>2002M09</v>
          </cell>
          <cell r="B1192">
            <v>1</v>
          </cell>
          <cell r="C1192">
            <v>100</v>
          </cell>
          <cell r="D1192" t="str">
            <v>Ebaymotors</v>
          </cell>
          <cell r="E1192">
            <v>20</v>
          </cell>
          <cell r="F1192">
            <v>92</v>
          </cell>
          <cell r="G1192" t="str">
            <v>Hong Kong</v>
          </cell>
        </row>
        <row r="1193">
          <cell r="A1193" t="str">
            <v>2002M09</v>
          </cell>
          <cell r="B1193">
            <v>2</v>
          </cell>
          <cell r="C1193">
            <v>3</v>
          </cell>
          <cell r="D1193" t="str">
            <v>Uk</v>
          </cell>
          <cell r="E1193">
            <v>92</v>
          </cell>
          <cell r="F1193">
            <v>136</v>
          </cell>
          <cell r="G1193" t="str">
            <v>Mexico</v>
          </cell>
        </row>
        <row r="1194">
          <cell r="A1194" t="str">
            <v>2002M09</v>
          </cell>
          <cell r="B1194">
            <v>2</v>
          </cell>
          <cell r="C1194">
            <v>0</v>
          </cell>
          <cell r="D1194" t="str">
            <v>Ebay</v>
          </cell>
          <cell r="E1194">
            <v>118</v>
          </cell>
          <cell r="F1194">
            <v>86</v>
          </cell>
          <cell r="G1194" t="str">
            <v>Guernsey</v>
          </cell>
        </row>
        <row r="1195">
          <cell r="A1195" t="str">
            <v>2002M09</v>
          </cell>
          <cell r="B1195">
            <v>2</v>
          </cell>
          <cell r="C1195">
            <v>0</v>
          </cell>
          <cell r="D1195" t="str">
            <v>Ebay</v>
          </cell>
          <cell r="E1195">
            <v>8</v>
          </cell>
          <cell r="F1195">
            <v>131</v>
          </cell>
          <cell r="G1195" t="str">
            <v>Marshall Islands</v>
          </cell>
        </row>
        <row r="1196">
          <cell r="A1196" t="str">
            <v>2002M09</v>
          </cell>
          <cell r="B1196">
            <v>0</v>
          </cell>
          <cell r="C1196">
            <v>0</v>
          </cell>
          <cell r="D1196" t="str">
            <v>Ebay</v>
          </cell>
          <cell r="E1196">
            <v>848</v>
          </cell>
          <cell r="F1196">
            <v>146</v>
          </cell>
          <cell r="G1196" t="str">
            <v>Netherlands</v>
          </cell>
        </row>
        <row r="1197">
          <cell r="A1197" t="str">
            <v>2002M09</v>
          </cell>
          <cell r="B1197">
            <v>2</v>
          </cell>
          <cell r="C1197">
            <v>71</v>
          </cell>
          <cell r="D1197" t="str">
            <v>France</v>
          </cell>
          <cell r="E1197">
            <v>1</v>
          </cell>
          <cell r="F1197">
            <v>73</v>
          </cell>
          <cell r="G1197" t="str">
            <v>French Polynesia</v>
          </cell>
        </row>
        <row r="1198">
          <cell r="A1198" t="str">
            <v>2002M09</v>
          </cell>
          <cell r="B1198">
            <v>2</v>
          </cell>
          <cell r="C1198">
            <v>123</v>
          </cell>
          <cell r="D1198" t="str">
            <v xml:space="preserve"> Belgium (Dutch)</v>
          </cell>
          <cell r="E1198">
            <v>2</v>
          </cell>
          <cell r="F1198">
            <v>163</v>
          </cell>
          <cell r="G1198" t="str">
            <v>Poland</v>
          </cell>
        </row>
        <row r="1199">
          <cell r="A1199" t="str">
            <v>2002M09</v>
          </cell>
          <cell r="B1199">
            <v>0</v>
          </cell>
          <cell r="C1199">
            <v>71</v>
          </cell>
          <cell r="D1199" t="str">
            <v>France</v>
          </cell>
          <cell r="E1199">
            <v>54</v>
          </cell>
          <cell r="F1199">
            <v>138</v>
          </cell>
          <cell r="G1199" t="str">
            <v>Monaco</v>
          </cell>
        </row>
        <row r="1200">
          <cell r="A1200" t="str">
            <v>2002M09</v>
          </cell>
          <cell r="B1200">
            <v>1</v>
          </cell>
          <cell r="C1200">
            <v>77</v>
          </cell>
          <cell r="D1200" t="str">
            <v>Germany</v>
          </cell>
          <cell r="E1200">
            <v>351</v>
          </cell>
          <cell r="F1200">
            <v>3</v>
          </cell>
          <cell r="G1200" t="str">
            <v>United Kingdom</v>
          </cell>
        </row>
        <row r="1201">
          <cell r="A1201" t="str">
            <v>2002M09</v>
          </cell>
          <cell r="B1201">
            <v>3</v>
          </cell>
          <cell r="C1201">
            <v>77</v>
          </cell>
          <cell r="D1201" t="str">
            <v>Germany</v>
          </cell>
          <cell r="E1201">
            <v>6</v>
          </cell>
          <cell r="F1201">
            <v>3</v>
          </cell>
          <cell r="G1201" t="str">
            <v>United Kingdom</v>
          </cell>
        </row>
        <row r="1202">
          <cell r="A1202" t="str">
            <v>2002M09</v>
          </cell>
          <cell r="B1202">
            <v>2</v>
          </cell>
          <cell r="C1202">
            <v>101</v>
          </cell>
          <cell r="D1202" t="str">
            <v>Italy</v>
          </cell>
          <cell r="E1202">
            <v>154</v>
          </cell>
          <cell r="F1202">
            <v>23</v>
          </cell>
          <cell r="G1202" t="str">
            <v>Belgium</v>
          </cell>
        </row>
        <row r="1203">
          <cell r="A1203" t="str">
            <v>2002M09</v>
          </cell>
          <cell r="B1203">
            <v>2</v>
          </cell>
          <cell r="C1203">
            <v>0</v>
          </cell>
          <cell r="D1203" t="str">
            <v>Ebay</v>
          </cell>
          <cell r="E1203">
            <v>22599</v>
          </cell>
          <cell r="F1203">
            <v>192</v>
          </cell>
          <cell r="G1203" t="str">
            <v>Sweden</v>
          </cell>
        </row>
        <row r="1204">
          <cell r="A1204" t="str">
            <v>2002M09</v>
          </cell>
          <cell r="B1204">
            <v>1</v>
          </cell>
          <cell r="C1204">
            <v>0</v>
          </cell>
          <cell r="D1204" t="str">
            <v>Ebay</v>
          </cell>
          <cell r="E1204">
            <v>630</v>
          </cell>
          <cell r="F1204">
            <v>31</v>
          </cell>
          <cell r="G1204" t="str">
            <v>Brazil</v>
          </cell>
        </row>
        <row r="1205">
          <cell r="A1205" t="str">
            <v>2002M09</v>
          </cell>
          <cell r="B1205">
            <v>2</v>
          </cell>
          <cell r="C1205">
            <v>100</v>
          </cell>
          <cell r="D1205" t="str">
            <v>Ebaymotors</v>
          </cell>
          <cell r="E1205">
            <v>8</v>
          </cell>
          <cell r="F1205">
            <v>41</v>
          </cell>
          <cell r="G1205" t="str">
            <v>Cayman Islands</v>
          </cell>
        </row>
        <row r="1206">
          <cell r="A1206" t="str">
            <v>2002M09</v>
          </cell>
          <cell r="B1206">
            <v>2</v>
          </cell>
          <cell r="C1206">
            <v>0</v>
          </cell>
          <cell r="D1206" t="str">
            <v>Ebay</v>
          </cell>
          <cell r="E1206">
            <v>582</v>
          </cell>
          <cell r="F1206">
            <v>102</v>
          </cell>
          <cell r="G1206" t="str">
            <v>Jamaica</v>
          </cell>
        </row>
        <row r="1207">
          <cell r="A1207" t="str">
            <v>2002M09</v>
          </cell>
          <cell r="B1207">
            <v>2</v>
          </cell>
          <cell r="C1207">
            <v>186</v>
          </cell>
          <cell r="D1207" t="str">
            <v>Spain</v>
          </cell>
          <cell r="E1207">
            <v>7</v>
          </cell>
          <cell r="F1207">
            <v>15</v>
          </cell>
          <cell r="G1207" t="str">
            <v>Australia</v>
          </cell>
        </row>
        <row r="1208">
          <cell r="A1208" t="str">
            <v>2002M09</v>
          </cell>
          <cell r="B1208">
            <v>0</v>
          </cell>
          <cell r="C1208">
            <v>2</v>
          </cell>
          <cell r="D1208" t="str">
            <v>Canada</v>
          </cell>
          <cell r="E1208">
            <v>5</v>
          </cell>
          <cell r="F1208">
            <v>3</v>
          </cell>
          <cell r="G1208" t="str">
            <v>United Kingdom</v>
          </cell>
        </row>
        <row r="1209">
          <cell r="A1209" t="str">
            <v>2002M09</v>
          </cell>
          <cell r="B1209">
            <v>1</v>
          </cell>
          <cell r="C1209">
            <v>0</v>
          </cell>
          <cell r="D1209" t="str">
            <v>Ebay</v>
          </cell>
          <cell r="E1209">
            <v>969</v>
          </cell>
          <cell r="F1209">
            <v>149</v>
          </cell>
          <cell r="G1209" t="str">
            <v>New Zealand</v>
          </cell>
        </row>
        <row r="1210">
          <cell r="A1210" t="str">
            <v>2002M09</v>
          </cell>
          <cell r="B1210">
            <v>3</v>
          </cell>
          <cell r="C1210">
            <v>0</v>
          </cell>
          <cell r="D1210" t="str">
            <v>Ebay</v>
          </cell>
          <cell r="E1210">
            <v>2</v>
          </cell>
          <cell r="F1210">
            <v>82</v>
          </cell>
          <cell r="G1210" t="str">
            <v>Grenada</v>
          </cell>
        </row>
        <row r="1211">
          <cell r="A1211" t="str">
            <v>2002M09</v>
          </cell>
          <cell r="B1211">
            <v>2</v>
          </cell>
          <cell r="C1211">
            <v>101</v>
          </cell>
          <cell r="D1211" t="str">
            <v>Italy</v>
          </cell>
          <cell r="E1211">
            <v>1</v>
          </cell>
          <cell r="F1211">
            <v>181</v>
          </cell>
          <cell r="G1211" t="str">
            <v>Slovakia</v>
          </cell>
        </row>
        <row r="1212">
          <cell r="A1212" t="str">
            <v>2002M09</v>
          </cell>
          <cell r="B1212">
            <v>2</v>
          </cell>
          <cell r="C1212">
            <v>71</v>
          </cell>
          <cell r="D1212" t="str">
            <v>France</v>
          </cell>
          <cell r="E1212">
            <v>381</v>
          </cell>
          <cell r="F1212">
            <v>146</v>
          </cell>
          <cell r="G1212" t="str">
            <v>Netherlands</v>
          </cell>
        </row>
        <row r="1213">
          <cell r="A1213" t="str">
            <v>2002M09</v>
          </cell>
          <cell r="B1213">
            <v>2</v>
          </cell>
          <cell r="C1213">
            <v>100</v>
          </cell>
          <cell r="D1213" t="str">
            <v>Ebaymotors</v>
          </cell>
          <cell r="E1213">
            <v>3</v>
          </cell>
          <cell r="F1213">
            <v>46</v>
          </cell>
          <cell r="G1213" t="str">
            <v>Colombia</v>
          </cell>
        </row>
        <row r="1214">
          <cell r="A1214" t="str">
            <v>2002M09</v>
          </cell>
          <cell r="B1214">
            <v>2</v>
          </cell>
          <cell r="C1214">
            <v>15</v>
          </cell>
          <cell r="D1214" t="str">
            <v>Australia</v>
          </cell>
          <cell r="E1214">
            <v>31</v>
          </cell>
          <cell r="F1214">
            <v>31</v>
          </cell>
          <cell r="G1214" t="str">
            <v>Brazil</v>
          </cell>
        </row>
        <row r="1215">
          <cell r="A1215" t="str">
            <v>2002M09</v>
          </cell>
          <cell r="B1215">
            <v>2</v>
          </cell>
          <cell r="C1215">
            <v>186</v>
          </cell>
          <cell r="D1215" t="str">
            <v>Spain</v>
          </cell>
          <cell r="E1215">
            <v>60</v>
          </cell>
          <cell r="F1215">
            <v>8</v>
          </cell>
          <cell r="G1215" t="str">
            <v>Andorra</v>
          </cell>
        </row>
        <row r="1216">
          <cell r="A1216" t="str">
            <v>2002M09</v>
          </cell>
          <cell r="B1216">
            <v>1</v>
          </cell>
          <cell r="C1216">
            <v>0</v>
          </cell>
          <cell r="D1216" t="str">
            <v>Ebay</v>
          </cell>
          <cell r="E1216">
            <v>340</v>
          </cell>
          <cell r="F1216">
            <v>100</v>
          </cell>
          <cell r="G1216" t="str">
            <v>Israel</v>
          </cell>
        </row>
        <row r="1217">
          <cell r="A1217" t="str">
            <v>2002M09</v>
          </cell>
          <cell r="B1217">
            <v>2</v>
          </cell>
          <cell r="C1217">
            <v>186</v>
          </cell>
          <cell r="D1217" t="str">
            <v>Spain</v>
          </cell>
          <cell r="E1217">
            <v>31</v>
          </cell>
          <cell r="F1217">
            <v>199</v>
          </cell>
          <cell r="G1217" t="str">
            <v>Thailand</v>
          </cell>
        </row>
        <row r="1218">
          <cell r="A1218" t="str">
            <v>2002M09</v>
          </cell>
          <cell r="B1218">
            <v>3</v>
          </cell>
          <cell r="C1218">
            <v>3</v>
          </cell>
          <cell r="D1218" t="str">
            <v>Uk</v>
          </cell>
          <cell r="E1218">
            <v>10</v>
          </cell>
          <cell r="F1218">
            <v>146</v>
          </cell>
          <cell r="G1218" t="str">
            <v>Netherlands</v>
          </cell>
        </row>
        <row r="1219">
          <cell r="A1219" t="str">
            <v>2002M09</v>
          </cell>
          <cell r="B1219">
            <v>2</v>
          </cell>
          <cell r="C1219">
            <v>186</v>
          </cell>
          <cell r="D1219" t="str">
            <v>Spain</v>
          </cell>
          <cell r="E1219">
            <v>367</v>
          </cell>
          <cell r="F1219">
            <v>31</v>
          </cell>
          <cell r="G1219" t="str">
            <v>Brazil</v>
          </cell>
        </row>
        <row r="1220">
          <cell r="A1220" t="str">
            <v>2002M09</v>
          </cell>
          <cell r="B1220">
            <v>1</v>
          </cell>
          <cell r="C1220">
            <v>3</v>
          </cell>
          <cell r="D1220" t="str">
            <v>Uk</v>
          </cell>
          <cell r="E1220">
            <v>128</v>
          </cell>
          <cell r="F1220">
            <v>146</v>
          </cell>
          <cell r="G1220" t="str">
            <v>Netherlands</v>
          </cell>
        </row>
        <row r="1221">
          <cell r="A1221" t="str">
            <v>2002M09</v>
          </cell>
          <cell r="B1221">
            <v>2</v>
          </cell>
          <cell r="C1221">
            <v>3</v>
          </cell>
          <cell r="D1221" t="str">
            <v>Uk</v>
          </cell>
          <cell r="E1221">
            <v>5</v>
          </cell>
          <cell r="F1221">
            <v>191</v>
          </cell>
          <cell r="G1221" t="str">
            <v>Swaziland</v>
          </cell>
        </row>
        <row r="1222">
          <cell r="A1222" t="str">
            <v>2002M09</v>
          </cell>
          <cell r="B1222">
            <v>0</v>
          </cell>
          <cell r="C1222">
            <v>0</v>
          </cell>
          <cell r="D1222" t="str">
            <v>Ebay</v>
          </cell>
          <cell r="E1222">
            <v>348</v>
          </cell>
          <cell r="F1222">
            <v>164</v>
          </cell>
          <cell r="G1222" t="str">
            <v>Portugal</v>
          </cell>
        </row>
        <row r="1223">
          <cell r="A1223" t="str">
            <v>2002M09</v>
          </cell>
          <cell r="B1223">
            <v>0</v>
          </cell>
          <cell r="C1223">
            <v>3</v>
          </cell>
          <cell r="D1223" t="str">
            <v>Uk</v>
          </cell>
          <cell r="E1223">
            <v>42</v>
          </cell>
          <cell r="F1223">
            <v>146</v>
          </cell>
          <cell r="G1223" t="str">
            <v>Netherlands</v>
          </cell>
        </row>
        <row r="1224">
          <cell r="A1224" t="str">
            <v>2002M09</v>
          </cell>
          <cell r="B1224">
            <v>1</v>
          </cell>
          <cell r="C1224">
            <v>3</v>
          </cell>
          <cell r="D1224" t="str">
            <v>Uk</v>
          </cell>
          <cell r="E1224">
            <v>5</v>
          </cell>
          <cell r="F1224">
            <v>193</v>
          </cell>
          <cell r="G1224" t="str">
            <v>Switzerland</v>
          </cell>
        </row>
        <row r="1225">
          <cell r="A1225" t="str">
            <v>2002M09</v>
          </cell>
          <cell r="B1225">
            <v>1</v>
          </cell>
          <cell r="C1225">
            <v>77</v>
          </cell>
          <cell r="D1225" t="str">
            <v>Germany</v>
          </cell>
          <cell r="E1225">
            <v>28</v>
          </cell>
          <cell r="F1225">
            <v>138</v>
          </cell>
          <cell r="G1225" t="str">
            <v>Monaco</v>
          </cell>
        </row>
        <row r="1226">
          <cell r="A1226" t="str">
            <v>2002M09</v>
          </cell>
          <cell r="B1226">
            <v>1</v>
          </cell>
          <cell r="C1226">
            <v>0</v>
          </cell>
          <cell r="D1226" t="str">
            <v>Ebay</v>
          </cell>
          <cell r="E1226">
            <v>181</v>
          </cell>
          <cell r="F1226">
            <v>161</v>
          </cell>
          <cell r="G1226" t="str">
            <v>Peru</v>
          </cell>
        </row>
        <row r="1227">
          <cell r="A1227" t="str">
            <v>2002M09</v>
          </cell>
          <cell r="B1227">
            <v>2</v>
          </cell>
          <cell r="C1227">
            <v>100</v>
          </cell>
          <cell r="D1227" t="str">
            <v>Ebaymotors</v>
          </cell>
          <cell r="E1227">
            <v>82</v>
          </cell>
          <cell r="F1227">
            <v>154</v>
          </cell>
          <cell r="G1227" t="str">
            <v>Norway</v>
          </cell>
        </row>
        <row r="1228">
          <cell r="A1228" t="str">
            <v>2002M09</v>
          </cell>
          <cell r="B1228">
            <v>2</v>
          </cell>
          <cell r="C1228">
            <v>100</v>
          </cell>
          <cell r="D1228" t="str">
            <v>Ebaymotors</v>
          </cell>
          <cell r="E1228">
            <v>120</v>
          </cell>
          <cell r="F1228">
            <v>225</v>
          </cell>
          <cell r="G1228" t="str">
            <v>APO/FPO</v>
          </cell>
        </row>
        <row r="1229">
          <cell r="A1229" t="str">
            <v>2002M09</v>
          </cell>
          <cell r="B1229">
            <v>2</v>
          </cell>
          <cell r="C1229">
            <v>2</v>
          </cell>
          <cell r="D1229" t="str">
            <v>Canada</v>
          </cell>
          <cell r="E1229">
            <v>3</v>
          </cell>
          <cell r="F1229">
            <v>111</v>
          </cell>
          <cell r="G1229" t="str">
            <v>Korea, South</v>
          </cell>
        </row>
        <row r="1230">
          <cell r="A1230" t="str">
            <v>2002M09</v>
          </cell>
          <cell r="B1230">
            <v>1</v>
          </cell>
          <cell r="C1230">
            <v>186</v>
          </cell>
          <cell r="D1230" t="str">
            <v>Spain</v>
          </cell>
          <cell r="E1230">
            <v>12</v>
          </cell>
          <cell r="F1230">
            <v>3</v>
          </cell>
          <cell r="G1230" t="str">
            <v>United Kingdom</v>
          </cell>
        </row>
        <row r="1231">
          <cell r="A1231" t="str">
            <v>2002M09</v>
          </cell>
          <cell r="B1231">
            <v>2</v>
          </cell>
          <cell r="C1231">
            <v>146</v>
          </cell>
          <cell r="D1231" t="str">
            <v>Netherlands</v>
          </cell>
          <cell r="E1231">
            <v>486</v>
          </cell>
          <cell r="F1231">
            <v>164</v>
          </cell>
          <cell r="G1231" t="str">
            <v>Portugal</v>
          </cell>
        </row>
        <row r="1232">
          <cell r="A1232" t="str">
            <v>2002M09</v>
          </cell>
          <cell r="B1232">
            <v>1</v>
          </cell>
          <cell r="C1232">
            <v>0</v>
          </cell>
          <cell r="D1232" t="str">
            <v>Ebay</v>
          </cell>
          <cell r="E1232">
            <v>768</v>
          </cell>
          <cell r="F1232">
            <v>12</v>
          </cell>
          <cell r="G1232" t="str">
            <v>Argentina</v>
          </cell>
        </row>
        <row r="1233">
          <cell r="A1233" t="str">
            <v>2002M09</v>
          </cell>
          <cell r="B1233">
            <v>2</v>
          </cell>
          <cell r="C1233">
            <v>186</v>
          </cell>
          <cell r="D1233" t="str">
            <v>Spain</v>
          </cell>
          <cell r="E1233">
            <v>2127</v>
          </cell>
          <cell r="F1233">
            <v>101</v>
          </cell>
          <cell r="G1233" t="str">
            <v>Italy</v>
          </cell>
        </row>
        <row r="1234">
          <cell r="A1234" t="str">
            <v>2002M09</v>
          </cell>
          <cell r="B1234">
            <v>2</v>
          </cell>
          <cell r="C1234">
            <v>0</v>
          </cell>
          <cell r="D1234" t="str">
            <v>Ebay</v>
          </cell>
          <cell r="E1234">
            <v>7139</v>
          </cell>
          <cell r="F1234">
            <v>163</v>
          </cell>
          <cell r="G1234" t="str">
            <v>Poland</v>
          </cell>
        </row>
        <row r="1235">
          <cell r="A1235" t="str">
            <v>2002M09</v>
          </cell>
          <cell r="B1235">
            <v>2</v>
          </cell>
          <cell r="C1235">
            <v>0</v>
          </cell>
          <cell r="D1235" t="str">
            <v>Ebay</v>
          </cell>
          <cell r="E1235">
            <v>1050</v>
          </cell>
          <cell r="F1235">
            <v>62</v>
          </cell>
          <cell r="G1235" t="str">
            <v>Egypt</v>
          </cell>
        </row>
        <row r="1236">
          <cell r="A1236" t="str">
            <v>2002M09</v>
          </cell>
          <cell r="B1236">
            <v>1</v>
          </cell>
          <cell r="C1236">
            <v>0</v>
          </cell>
          <cell r="D1236" t="str">
            <v>Ebay</v>
          </cell>
          <cell r="E1236">
            <v>59</v>
          </cell>
          <cell r="F1236">
            <v>7</v>
          </cell>
          <cell r="G1236" t="str">
            <v>American Samoa</v>
          </cell>
        </row>
        <row r="1237">
          <cell r="A1237" t="str">
            <v>2002M09</v>
          </cell>
          <cell r="B1237">
            <v>0</v>
          </cell>
          <cell r="C1237">
            <v>146</v>
          </cell>
          <cell r="D1237" t="str">
            <v>Netherlands</v>
          </cell>
          <cell r="E1237">
            <v>7</v>
          </cell>
          <cell r="F1237">
            <v>3</v>
          </cell>
          <cell r="G1237" t="str">
            <v>United Kingdom</v>
          </cell>
        </row>
        <row r="1238">
          <cell r="A1238" t="str">
            <v>2002M09</v>
          </cell>
          <cell r="B1238">
            <v>1</v>
          </cell>
          <cell r="C1238">
            <v>0</v>
          </cell>
          <cell r="D1238" t="str">
            <v>Ebay</v>
          </cell>
          <cell r="E1238">
            <v>3781590</v>
          </cell>
          <cell r="F1238">
            <v>1</v>
          </cell>
          <cell r="G1238" t="str">
            <v>United States</v>
          </cell>
        </row>
        <row r="1239">
          <cell r="A1239" t="str">
            <v>2002M09</v>
          </cell>
          <cell r="B1239">
            <v>0</v>
          </cell>
          <cell r="C1239">
            <v>100</v>
          </cell>
          <cell r="D1239" t="str">
            <v>Ebaymotors</v>
          </cell>
          <cell r="E1239">
            <v>13</v>
          </cell>
          <cell r="F1239">
            <v>92</v>
          </cell>
          <cell r="G1239" t="str">
            <v>Hong Kong</v>
          </cell>
        </row>
        <row r="1240">
          <cell r="A1240" t="str">
            <v>2002M09</v>
          </cell>
          <cell r="B1240">
            <v>0</v>
          </cell>
          <cell r="C1240">
            <v>123</v>
          </cell>
          <cell r="D1240" t="str">
            <v xml:space="preserve"> Belgium (Dutch)</v>
          </cell>
          <cell r="E1240">
            <v>1</v>
          </cell>
          <cell r="F1240">
            <v>101</v>
          </cell>
          <cell r="G1240" t="str">
            <v>Italy</v>
          </cell>
        </row>
        <row r="1241">
          <cell r="A1241" t="str">
            <v>2002M09</v>
          </cell>
          <cell r="B1241">
            <v>1</v>
          </cell>
          <cell r="C1241">
            <v>2</v>
          </cell>
          <cell r="D1241" t="str">
            <v>Canada</v>
          </cell>
          <cell r="E1241">
            <v>10</v>
          </cell>
          <cell r="F1241">
            <v>100</v>
          </cell>
          <cell r="G1241" t="str">
            <v>Israel</v>
          </cell>
        </row>
        <row r="1242">
          <cell r="A1242" t="str">
            <v>2002M09</v>
          </cell>
          <cell r="B1242">
            <v>1</v>
          </cell>
          <cell r="C1242">
            <v>101</v>
          </cell>
          <cell r="D1242" t="str">
            <v>Italy</v>
          </cell>
          <cell r="E1242">
            <v>23</v>
          </cell>
          <cell r="F1242">
            <v>175</v>
          </cell>
          <cell r="G1242" t="str">
            <v>San Marino</v>
          </cell>
        </row>
        <row r="1243">
          <cell r="A1243" t="str">
            <v>2002M09</v>
          </cell>
          <cell r="B1243">
            <v>2</v>
          </cell>
          <cell r="C1243">
            <v>123</v>
          </cell>
          <cell r="D1243" t="str">
            <v xml:space="preserve"> Belgium (Dutch)</v>
          </cell>
          <cell r="E1243">
            <v>8</v>
          </cell>
          <cell r="F1243">
            <v>3</v>
          </cell>
          <cell r="G1243" t="str">
            <v>United Kingdom</v>
          </cell>
        </row>
        <row r="1244">
          <cell r="A1244" t="str">
            <v>2002M09</v>
          </cell>
          <cell r="B1244">
            <v>2</v>
          </cell>
          <cell r="C1244">
            <v>3</v>
          </cell>
          <cell r="D1244" t="str">
            <v>Uk</v>
          </cell>
          <cell r="E1244">
            <v>96</v>
          </cell>
          <cell r="F1244">
            <v>167</v>
          </cell>
          <cell r="G1244" t="str">
            <v>Romania</v>
          </cell>
        </row>
        <row r="1245">
          <cell r="A1245" t="str">
            <v>2002M09</v>
          </cell>
          <cell r="B1245">
            <v>2</v>
          </cell>
          <cell r="C1245">
            <v>100</v>
          </cell>
          <cell r="D1245" t="str">
            <v>Ebaymotors</v>
          </cell>
          <cell r="E1245">
            <v>93</v>
          </cell>
          <cell r="F1245">
            <v>71</v>
          </cell>
          <cell r="G1245" t="str">
            <v>France</v>
          </cell>
        </row>
        <row r="1246">
          <cell r="A1246" t="str">
            <v>2002M09</v>
          </cell>
          <cell r="B1246">
            <v>2</v>
          </cell>
          <cell r="C1246">
            <v>3</v>
          </cell>
          <cell r="D1246" t="str">
            <v>Uk</v>
          </cell>
          <cell r="E1246">
            <v>11</v>
          </cell>
          <cell r="F1246">
            <v>187</v>
          </cell>
          <cell r="G1246" t="str">
            <v>Sri Lanka</v>
          </cell>
        </row>
        <row r="1247">
          <cell r="A1247" t="str">
            <v>2002M09</v>
          </cell>
          <cell r="B1247">
            <v>0</v>
          </cell>
          <cell r="C1247">
            <v>0</v>
          </cell>
          <cell r="D1247" t="str">
            <v>Ebay</v>
          </cell>
          <cell r="E1247">
            <v>972</v>
          </cell>
          <cell r="F1247">
            <v>101</v>
          </cell>
          <cell r="G1247" t="str">
            <v>Italy</v>
          </cell>
        </row>
        <row r="1248">
          <cell r="A1248" t="str">
            <v>2002M09</v>
          </cell>
          <cell r="B1248">
            <v>1</v>
          </cell>
          <cell r="C1248">
            <v>0</v>
          </cell>
          <cell r="D1248" t="str">
            <v>Ebay</v>
          </cell>
          <cell r="E1248">
            <v>14</v>
          </cell>
          <cell r="F1248">
            <v>8</v>
          </cell>
          <cell r="G1248" t="str">
            <v>Andorra</v>
          </cell>
        </row>
        <row r="1249">
          <cell r="A1249" t="str">
            <v>2002M09</v>
          </cell>
          <cell r="B1249">
            <v>2</v>
          </cell>
          <cell r="C1249">
            <v>0</v>
          </cell>
          <cell r="D1249" t="str">
            <v>Ebay</v>
          </cell>
          <cell r="E1249">
            <v>7777</v>
          </cell>
          <cell r="F1249">
            <v>164</v>
          </cell>
          <cell r="G1249" t="str">
            <v>Portugal</v>
          </cell>
        </row>
        <row r="1250">
          <cell r="A1250" t="str">
            <v>2002M09</v>
          </cell>
          <cell r="B1250">
            <v>2</v>
          </cell>
          <cell r="C1250">
            <v>15</v>
          </cell>
          <cell r="D1250" t="str">
            <v>Australia</v>
          </cell>
          <cell r="E1250">
            <v>12</v>
          </cell>
          <cell r="F1250">
            <v>111</v>
          </cell>
          <cell r="G1250" t="str">
            <v>Korea, South</v>
          </cell>
        </row>
        <row r="1251">
          <cell r="A1251" t="str">
            <v>2002M09</v>
          </cell>
          <cell r="B1251">
            <v>2</v>
          </cell>
          <cell r="C1251">
            <v>71</v>
          </cell>
          <cell r="D1251" t="str">
            <v>France</v>
          </cell>
          <cell r="E1251">
            <v>3</v>
          </cell>
          <cell r="F1251">
            <v>177</v>
          </cell>
          <cell r="G1251" t="str">
            <v>Senegal</v>
          </cell>
        </row>
        <row r="1252">
          <cell r="A1252" t="str">
            <v>2002M09</v>
          </cell>
          <cell r="B1252">
            <v>0</v>
          </cell>
          <cell r="C1252">
            <v>0</v>
          </cell>
          <cell r="D1252" t="str">
            <v>Ebay</v>
          </cell>
          <cell r="E1252">
            <v>2</v>
          </cell>
          <cell r="F1252">
            <v>14</v>
          </cell>
          <cell r="G1252" t="str">
            <v>Aruba</v>
          </cell>
        </row>
        <row r="1253">
          <cell r="A1253" t="str">
            <v>2002M09</v>
          </cell>
          <cell r="B1253">
            <v>1</v>
          </cell>
          <cell r="C1253">
            <v>0</v>
          </cell>
          <cell r="D1253" t="str">
            <v>Ebay</v>
          </cell>
          <cell r="E1253">
            <v>24</v>
          </cell>
          <cell r="F1253">
            <v>76</v>
          </cell>
          <cell r="G1253" t="str">
            <v>Georgia</v>
          </cell>
        </row>
        <row r="1254">
          <cell r="A1254" t="str">
            <v>2002M09</v>
          </cell>
          <cell r="B1254">
            <v>1</v>
          </cell>
          <cell r="C1254">
            <v>71</v>
          </cell>
          <cell r="D1254" t="str">
            <v>France</v>
          </cell>
          <cell r="E1254">
            <v>69</v>
          </cell>
          <cell r="F1254">
            <v>186</v>
          </cell>
          <cell r="G1254" t="str">
            <v>Spain</v>
          </cell>
        </row>
        <row r="1255">
          <cell r="A1255" t="str">
            <v>2002M09</v>
          </cell>
          <cell r="B1255">
            <v>2</v>
          </cell>
          <cell r="C1255">
            <v>71</v>
          </cell>
          <cell r="D1255" t="str">
            <v>France</v>
          </cell>
          <cell r="E1255">
            <v>56</v>
          </cell>
          <cell r="F1255">
            <v>15</v>
          </cell>
          <cell r="G1255" t="str">
            <v>Australia</v>
          </cell>
        </row>
        <row r="1256">
          <cell r="A1256" t="str">
            <v>2002M09</v>
          </cell>
          <cell r="B1256">
            <v>2</v>
          </cell>
          <cell r="C1256">
            <v>100</v>
          </cell>
          <cell r="D1256" t="str">
            <v>Ebaymotors</v>
          </cell>
          <cell r="E1256">
            <v>212</v>
          </cell>
          <cell r="F1256">
            <v>180</v>
          </cell>
          <cell r="G1256" t="str">
            <v>Singapore</v>
          </cell>
        </row>
        <row r="1257">
          <cell r="A1257" t="str">
            <v>2002M09</v>
          </cell>
          <cell r="B1257">
            <v>2</v>
          </cell>
          <cell r="C1257">
            <v>101</v>
          </cell>
          <cell r="D1257" t="str">
            <v>Italy</v>
          </cell>
          <cell r="E1257">
            <v>95677</v>
          </cell>
          <cell r="F1257">
            <v>101</v>
          </cell>
          <cell r="G1257" t="str">
            <v>Italy</v>
          </cell>
        </row>
        <row r="1258">
          <cell r="A1258" t="str">
            <v>2002M09</v>
          </cell>
          <cell r="B1258">
            <v>0</v>
          </cell>
          <cell r="C1258">
            <v>0</v>
          </cell>
          <cell r="D1258" t="str">
            <v>Ebay</v>
          </cell>
          <cell r="E1258">
            <v>27</v>
          </cell>
          <cell r="F1258">
            <v>202</v>
          </cell>
          <cell r="G1258" t="str">
            <v>Trinidad and Tobago</v>
          </cell>
        </row>
        <row r="1259">
          <cell r="A1259" t="str">
            <v>2002M09</v>
          </cell>
          <cell r="B1259">
            <v>3</v>
          </cell>
          <cell r="C1259">
            <v>3</v>
          </cell>
          <cell r="D1259" t="str">
            <v>Uk</v>
          </cell>
          <cell r="E1259">
            <v>11</v>
          </cell>
          <cell r="F1259">
            <v>15</v>
          </cell>
          <cell r="G1259" t="str">
            <v>Australia</v>
          </cell>
        </row>
        <row r="1260">
          <cell r="A1260" t="str">
            <v>2002M09</v>
          </cell>
          <cell r="B1260">
            <v>3</v>
          </cell>
          <cell r="C1260">
            <v>77</v>
          </cell>
          <cell r="D1260" t="str">
            <v>Germany</v>
          </cell>
          <cell r="E1260">
            <v>414</v>
          </cell>
          <cell r="F1260">
            <v>16</v>
          </cell>
          <cell r="G1260" t="str">
            <v>Austria</v>
          </cell>
        </row>
        <row r="1261">
          <cell r="A1261" t="str">
            <v>2002M09</v>
          </cell>
          <cell r="B1261">
            <v>1</v>
          </cell>
          <cell r="C1261">
            <v>3</v>
          </cell>
          <cell r="D1261" t="str">
            <v>Uk</v>
          </cell>
          <cell r="E1261">
            <v>14</v>
          </cell>
          <cell r="F1261">
            <v>57</v>
          </cell>
          <cell r="G1261" t="str">
            <v>Denmark</v>
          </cell>
        </row>
        <row r="1262">
          <cell r="A1262" t="str">
            <v>2002M09</v>
          </cell>
          <cell r="B1262">
            <v>0</v>
          </cell>
          <cell r="C1262">
            <v>0</v>
          </cell>
          <cell r="D1262" t="str">
            <v>Ebay</v>
          </cell>
          <cell r="E1262">
            <v>365</v>
          </cell>
          <cell r="F1262">
            <v>168</v>
          </cell>
          <cell r="G1262" t="str">
            <v>Russian Federation</v>
          </cell>
        </row>
        <row r="1263">
          <cell r="A1263" t="str">
            <v>2002M09</v>
          </cell>
          <cell r="B1263">
            <v>2</v>
          </cell>
          <cell r="C1263">
            <v>71</v>
          </cell>
          <cell r="D1263" t="str">
            <v>France</v>
          </cell>
          <cell r="E1263">
            <v>158</v>
          </cell>
          <cell r="F1263">
            <v>104</v>
          </cell>
          <cell r="G1263" t="str">
            <v>Japan</v>
          </cell>
        </row>
        <row r="1264">
          <cell r="A1264" t="str">
            <v>2002M09</v>
          </cell>
          <cell r="B1264">
            <v>3</v>
          </cell>
          <cell r="C1264">
            <v>71</v>
          </cell>
          <cell r="D1264" t="str">
            <v>France</v>
          </cell>
          <cell r="E1264">
            <v>5</v>
          </cell>
          <cell r="F1264">
            <v>227</v>
          </cell>
          <cell r="G1264" t="str">
            <v>Réunion</v>
          </cell>
        </row>
        <row r="1265">
          <cell r="A1265" t="str">
            <v>2002M09</v>
          </cell>
          <cell r="B1265">
            <v>2</v>
          </cell>
          <cell r="C1265">
            <v>77</v>
          </cell>
          <cell r="D1265" t="str">
            <v>Germany</v>
          </cell>
          <cell r="E1265">
            <v>416</v>
          </cell>
          <cell r="F1265">
            <v>80</v>
          </cell>
          <cell r="G1265" t="str">
            <v>Greece</v>
          </cell>
        </row>
        <row r="1266">
          <cell r="A1266" t="str">
            <v>2002M09</v>
          </cell>
          <cell r="B1266">
            <v>1</v>
          </cell>
          <cell r="C1266">
            <v>23</v>
          </cell>
          <cell r="D1266" t="str">
            <v xml:space="preserve"> Belgium (French)</v>
          </cell>
          <cell r="E1266">
            <v>3</v>
          </cell>
          <cell r="F1266">
            <v>163</v>
          </cell>
          <cell r="G1266" t="str">
            <v>Poland</v>
          </cell>
        </row>
        <row r="1267">
          <cell r="A1267" t="str">
            <v>2002M09</v>
          </cell>
          <cell r="B1267">
            <v>2</v>
          </cell>
          <cell r="C1267">
            <v>15</v>
          </cell>
          <cell r="D1267" t="str">
            <v>Australia</v>
          </cell>
          <cell r="E1267">
            <v>44</v>
          </cell>
          <cell r="F1267">
            <v>66</v>
          </cell>
          <cell r="G1267" t="str">
            <v>Estonia</v>
          </cell>
        </row>
        <row r="1268">
          <cell r="A1268" t="str">
            <v>2002M09</v>
          </cell>
          <cell r="B1268">
            <v>0</v>
          </cell>
          <cell r="C1268">
            <v>3</v>
          </cell>
          <cell r="D1268" t="str">
            <v>Uk</v>
          </cell>
          <cell r="E1268">
            <v>1</v>
          </cell>
          <cell r="F1268">
            <v>208</v>
          </cell>
          <cell r="G1268" t="str">
            <v>Uganda</v>
          </cell>
        </row>
        <row r="1269">
          <cell r="A1269" t="str">
            <v>2002M09</v>
          </cell>
          <cell r="B1269">
            <v>2</v>
          </cell>
          <cell r="C1269">
            <v>186</v>
          </cell>
          <cell r="D1269" t="str">
            <v>Spain</v>
          </cell>
          <cell r="E1269">
            <v>9</v>
          </cell>
          <cell r="F1269">
            <v>192</v>
          </cell>
          <cell r="G1269" t="str">
            <v>Sweden</v>
          </cell>
        </row>
        <row r="1270">
          <cell r="A1270" t="str">
            <v>2002M09</v>
          </cell>
          <cell r="B1270">
            <v>1</v>
          </cell>
          <cell r="C1270">
            <v>0</v>
          </cell>
          <cell r="D1270" t="str">
            <v>Ebay</v>
          </cell>
          <cell r="E1270">
            <v>1</v>
          </cell>
          <cell r="F1270">
            <v>152</v>
          </cell>
          <cell r="G1270" t="str">
            <v>Nigeria</v>
          </cell>
        </row>
        <row r="1271">
          <cell r="A1271" t="str">
            <v>2002M09</v>
          </cell>
          <cell r="B1271">
            <v>0</v>
          </cell>
          <cell r="C1271">
            <v>101</v>
          </cell>
          <cell r="D1271" t="str">
            <v>Italy</v>
          </cell>
          <cell r="E1271">
            <v>32</v>
          </cell>
          <cell r="F1271">
            <v>71</v>
          </cell>
          <cell r="G1271" t="str">
            <v>France</v>
          </cell>
        </row>
        <row r="1272">
          <cell r="A1272" t="str">
            <v>2002M09</v>
          </cell>
          <cell r="B1272">
            <v>1</v>
          </cell>
          <cell r="C1272">
            <v>2</v>
          </cell>
          <cell r="D1272" t="str">
            <v>Canada</v>
          </cell>
          <cell r="E1272">
            <v>75</v>
          </cell>
          <cell r="F1272">
            <v>3</v>
          </cell>
          <cell r="G1272" t="str">
            <v>United Kingdom</v>
          </cell>
        </row>
        <row r="1273">
          <cell r="A1273" t="str">
            <v>2002M09</v>
          </cell>
          <cell r="B1273">
            <v>0</v>
          </cell>
          <cell r="C1273">
            <v>0</v>
          </cell>
          <cell r="D1273" t="str">
            <v>Ebay</v>
          </cell>
          <cell r="E1273">
            <v>3</v>
          </cell>
          <cell r="F1273">
            <v>11</v>
          </cell>
          <cell r="G1273" t="str">
            <v>Antigua and Barbuda</v>
          </cell>
        </row>
        <row r="1274">
          <cell r="A1274" t="str">
            <v>2002M09</v>
          </cell>
          <cell r="B1274">
            <v>2</v>
          </cell>
          <cell r="C1274">
            <v>196</v>
          </cell>
          <cell r="D1274" t="str">
            <v>Taiwan</v>
          </cell>
          <cell r="E1274">
            <v>3418</v>
          </cell>
          <cell r="F1274">
            <v>92</v>
          </cell>
          <cell r="G1274" t="str">
            <v>Hong Kong</v>
          </cell>
        </row>
        <row r="1275">
          <cell r="A1275" t="str">
            <v>2002M09</v>
          </cell>
          <cell r="B1275">
            <v>0</v>
          </cell>
          <cell r="C1275">
            <v>100</v>
          </cell>
          <cell r="D1275" t="str">
            <v>Ebaymotors</v>
          </cell>
          <cell r="E1275">
            <v>2</v>
          </cell>
          <cell r="F1275">
            <v>101</v>
          </cell>
          <cell r="G1275" t="str">
            <v>Italy</v>
          </cell>
        </row>
        <row r="1276">
          <cell r="A1276" t="str">
            <v>2002M09</v>
          </cell>
          <cell r="B1276">
            <v>0</v>
          </cell>
          <cell r="C1276">
            <v>0</v>
          </cell>
          <cell r="D1276" t="str">
            <v>Ebay</v>
          </cell>
          <cell r="E1276">
            <v>605</v>
          </cell>
          <cell r="F1276">
            <v>180</v>
          </cell>
          <cell r="G1276" t="str">
            <v>Singapore</v>
          </cell>
        </row>
        <row r="1277">
          <cell r="A1277" t="str">
            <v>2002M09</v>
          </cell>
          <cell r="B1277">
            <v>3</v>
          </cell>
          <cell r="C1277">
            <v>0</v>
          </cell>
          <cell r="D1277" t="str">
            <v>Ebay</v>
          </cell>
          <cell r="E1277">
            <v>2</v>
          </cell>
          <cell r="F1277">
            <v>104</v>
          </cell>
          <cell r="G1277" t="str">
            <v>Japan</v>
          </cell>
        </row>
        <row r="1278">
          <cell r="A1278" t="str">
            <v>2002M09</v>
          </cell>
          <cell r="B1278">
            <v>2</v>
          </cell>
          <cell r="C1278">
            <v>0</v>
          </cell>
          <cell r="D1278" t="str">
            <v>Ebay</v>
          </cell>
          <cell r="E1278">
            <v>2132</v>
          </cell>
          <cell r="F1278">
            <v>217</v>
          </cell>
          <cell r="G1278" t="str">
            <v>Virgin Islands (U.S.)</v>
          </cell>
        </row>
        <row r="1279">
          <cell r="A1279" t="str">
            <v>2002M09</v>
          </cell>
          <cell r="B1279">
            <v>1</v>
          </cell>
          <cell r="C1279">
            <v>101</v>
          </cell>
          <cell r="D1279" t="str">
            <v>Italy</v>
          </cell>
          <cell r="E1279">
            <v>382</v>
          </cell>
          <cell r="F1279">
            <v>193</v>
          </cell>
          <cell r="G1279" t="str">
            <v>Switzerland</v>
          </cell>
        </row>
        <row r="1280">
          <cell r="A1280" t="str">
            <v>2002M09</v>
          </cell>
          <cell r="B1280">
            <v>3</v>
          </cell>
          <cell r="C1280">
            <v>16</v>
          </cell>
          <cell r="D1280" t="str">
            <v>Austria</v>
          </cell>
          <cell r="E1280">
            <v>1</v>
          </cell>
          <cell r="F1280">
            <v>186</v>
          </cell>
          <cell r="G1280" t="str">
            <v>Spain</v>
          </cell>
        </row>
        <row r="1281">
          <cell r="A1281" t="str">
            <v>2002M09</v>
          </cell>
          <cell r="B1281">
            <v>3</v>
          </cell>
          <cell r="C1281">
            <v>100</v>
          </cell>
          <cell r="D1281" t="str">
            <v>Ebaymotors</v>
          </cell>
          <cell r="E1281">
            <v>1</v>
          </cell>
          <cell r="F1281">
            <v>5</v>
          </cell>
          <cell r="G1281" t="str">
            <v>Albania</v>
          </cell>
        </row>
        <row r="1282">
          <cell r="A1282" t="str">
            <v>2002M09</v>
          </cell>
          <cell r="B1282">
            <v>2</v>
          </cell>
          <cell r="C1282">
            <v>101</v>
          </cell>
          <cell r="D1282" t="str">
            <v>Italy</v>
          </cell>
          <cell r="E1282">
            <v>8</v>
          </cell>
          <cell r="F1282">
            <v>163</v>
          </cell>
          <cell r="G1282" t="str">
            <v>Poland</v>
          </cell>
        </row>
        <row r="1283">
          <cell r="A1283" t="str">
            <v>2002M09</v>
          </cell>
          <cell r="B1283">
            <v>1</v>
          </cell>
          <cell r="C1283">
            <v>0</v>
          </cell>
          <cell r="D1283" t="str">
            <v>Ebay</v>
          </cell>
          <cell r="E1283">
            <v>25</v>
          </cell>
          <cell r="F1283">
            <v>84</v>
          </cell>
          <cell r="G1283" t="str">
            <v>Guam</v>
          </cell>
        </row>
        <row r="1284">
          <cell r="A1284" t="str">
            <v>2002M09</v>
          </cell>
          <cell r="B1284">
            <v>2</v>
          </cell>
          <cell r="C1284">
            <v>71</v>
          </cell>
          <cell r="D1284" t="str">
            <v>France</v>
          </cell>
          <cell r="E1284">
            <v>754</v>
          </cell>
          <cell r="F1284">
            <v>186</v>
          </cell>
          <cell r="G1284" t="str">
            <v>Spain</v>
          </cell>
        </row>
        <row r="1285">
          <cell r="A1285" t="str">
            <v>2002M09</v>
          </cell>
          <cell r="B1285">
            <v>2</v>
          </cell>
          <cell r="C1285">
            <v>15</v>
          </cell>
          <cell r="D1285" t="str">
            <v>Australia</v>
          </cell>
          <cell r="E1285">
            <v>27</v>
          </cell>
          <cell r="F1285">
            <v>193</v>
          </cell>
          <cell r="G1285" t="str">
            <v>Switzerland</v>
          </cell>
        </row>
        <row r="1286">
          <cell r="A1286" t="str">
            <v>2002M09</v>
          </cell>
          <cell r="B1286">
            <v>2</v>
          </cell>
          <cell r="C1286">
            <v>0</v>
          </cell>
          <cell r="D1286" t="str">
            <v>Ebay</v>
          </cell>
          <cell r="E1286">
            <v>30</v>
          </cell>
          <cell r="F1286">
            <v>112</v>
          </cell>
          <cell r="G1286" t="str">
            <v>Kuwait</v>
          </cell>
        </row>
        <row r="1287">
          <cell r="A1287" t="str">
            <v>2002M09</v>
          </cell>
          <cell r="B1287">
            <v>2</v>
          </cell>
          <cell r="C1287">
            <v>146</v>
          </cell>
          <cell r="D1287" t="str">
            <v>Netherlands</v>
          </cell>
          <cell r="E1287">
            <v>3</v>
          </cell>
          <cell r="F1287">
            <v>192</v>
          </cell>
          <cell r="G1287" t="str">
            <v>Sweden</v>
          </cell>
        </row>
        <row r="1288">
          <cell r="A1288" t="str">
            <v>2002M09</v>
          </cell>
          <cell r="B1288">
            <v>0</v>
          </cell>
          <cell r="C1288">
            <v>71</v>
          </cell>
          <cell r="D1288" t="str">
            <v>France</v>
          </cell>
          <cell r="E1288">
            <v>1</v>
          </cell>
          <cell r="F1288">
            <v>214</v>
          </cell>
          <cell r="G1288" t="str">
            <v>Vatican City State</v>
          </cell>
        </row>
        <row r="1289">
          <cell r="A1289" t="str">
            <v>2002M09</v>
          </cell>
          <cell r="B1289">
            <v>3</v>
          </cell>
          <cell r="C1289">
            <v>3</v>
          </cell>
          <cell r="D1289" t="str">
            <v>Uk</v>
          </cell>
          <cell r="E1289">
            <v>1</v>
          </cell>
          <cell r="F1289">
            <v>101</v>
          </cell>
          <cell r="G1289" t="str">
            <v>Italy</v>
          </cell>
        </row>
        <row r="1290">
          <cell r="A1290" t="str">
            <v>2002M09</v>
          </cell>
          <cell r="B1290">
            <v>0</v>
          </cell>
          <cell r="C1290">
            <v>0</v>
          </cell>
          <cell r="D1290" t="str">
            <v>Ebay</v>
          </cell>
          <cell r="E1290">
            <v>1113</v>
          </cell>
          <cell r="F1290">
            <v>104</v>
          </cell>
          <cell r="G1290" t="str">
            <v>Japan</v>
          </cell>
        </row>
        <row r="1291">
          <cell r="A1291" t="str">
            <v>2002M09</v>
          </cell>
          <cell r="B1291">
            <v>1</v>
          </cell>
          <cell r="C1291">
            <v>3</v>
          </cell>
          <cell r="D1291" t="str">
            <v>Uk</v>
          </cell>
          <cell r="E1291">
            <v>2</v>
          </cell>
          <cell r="F1291">
            <v>121</v>
          </cell>
          <cell r="G1291" t="str">
            <v>Lithuania</v>
          </cell>
        </row>
        <row r="1292">
          <cell r="A1292" t="str">
            <v>2002M09</v>
          </cell>
          <cell r="B1292">
            <v>2</v>
          </cell>
          <cell r="C1292">
            <v>186</v>
          </cell>
          <cell r="D1292" t="str">
            <v>Spain</v>
          </cell>
          <cell r="E1292">
            <v>53</v>
          </cell>
          <cell r="F1292">
            <v>2</v>
          </cell>
          <cell r="G1292" t="str">
            <v>Canada</v>
          </cell>
        </row>
        <row r="1293">
          <cell r="A1293" t="str">
            <v>2002M09</v>
          </cell>
          <cell r="B1293">
            <v>0</v>
          </cell>
          <cell r="C1293">
            <v>2</v>
          </cell>
          <cell r="D1293" t="str">
            <v>Canada</v>
          </cell>
          <cell r="E1293">
            <v>1027</v>
          </cell>
          <cell r="F1293">
            <v>1</v>
          </cell>
          <cell r="G1293" t="str">
            <v>United States</v>
          </cell>
        </row>
        <row r="1294">
          <cell r="A1294" t="str">
            <v>2002M09</v>
          </cell>
          <cell r="B1294">
            <v>0</v>
          </cell>
          <cell r="C1294">
            <v>15</v>
          </cell>
          <cell r="D1294" t="str">
            <v>Australia</v>
          </cell>
          <cell r="E1294">
            <v>4</v>
          </cell>
          <cell r="F1294">
            <v>193</v>
          </cell>
          <cell r="G1294" t="str">
            <v>Switzerland</v>
          </cell>
        </row>
        <row r="1295">
          <cell r="A1295" t="str">
            <v>2002M09</v>
          </cell>
          <cell r="B1295">
            <v>1</v>
          </cell>
          <cell r="C1295">
            <v>16</v>
          </cell>
          <cell r="D1295" t="str">
            <v>Austria</v>
          </cell>
          <cell r="E1295">
            <v>1</v>
          </cell>
          <cell r="F1295">
            <v>56</v>
          </cell>
          <cell r="G1295" t="str">
            <v>Czech Republic</v>
          </cell>
        </row>
        <row r="1296">
          <cell r="A1296" t="str">
            <v>2002M09</v>
          </cell>
          <cell r="B1296">
            <v>1</v>
          </cell>
          <cell r="C1296">
            <v>77</v>
          </cell>
          <cell r="D1296" t="str">
            <v>Germany</v>
          </cell>
          <cell r="E1296">
            <v>162</v>
          </cell>
          <cell r="F1296">
            <v>192</v>
          </cell>
          <cell r="G1296" t="str">
            <v>Sweden</v>
          </cell>
        </row>
        <row r="1297">
          <cell r="A1297" t="str">
            <v>2002M09</v>
          </cell>
          <cell r="B1297">
            <v>2</v>
          </cell>
          <cell r="C1297">
            <v>100</v>
          </cell>
          <cell r="D1297" t="str">
            <v>Ebaymotors</v>
          </cell>
          <cell r="E1297">
            <v>43</v>
          </cell>
          <cell r="F1297">
            <v>164</v>
          </cell>
          <cell r="G1297" t="str">
            <v>Portugal</v>
          </cell>
        </row>
        <row r="1298">
          <cell r="A1298" t="str">
            <v>2002M09</v>
          </cell>
          <cell r="B1298">
            <v>2</v>
          </cell>
          <cell r="C1298">
            <v>100</v>
          </cell>
          <cell r="D1298" t="str">
            <v>Ebaymotors</v>
          </cell>
          <cell r="E1298">
            <v>1</v>
          </cell>
          <cell r="F1298">
            <v>59</v>
          </cell>
          <cell r="G1298" t="str">
            <v>Dominica</v>
          </cell>
        </row>
        <row r="1299">
          <cell r="A1299" t="str">
            <v>2002M09</v>
          </cell>
          <cell r="B1299">
            <v>2</v>
          </cell>
          <cell r="C1299">
            <v>3</v>
          </cell>
          <cell r="D1299" t="str">
            <v>Uk</v>
          </cell>
          <cell r="E1299">
            <v>20</v>
          </cell>
          <cell r="F1299">
            <v>14</v>
          </cell>
          <cell r="G1299" t="str">
            <v>Aruba</v>
          </cell>
        </row>
        <row r="1300">
          <cell r="A1300" t="str">
            <v>2002M09</v>
          </cell>
          <cell r="B1300">
            <v>1</v>
          </cell>
          <cell r="C1300">
            <v>0</v>
          </cell>
          <cell r="D1300" t="str">
            <v>Ebay</v>
          </cell>
          <cell r="E1300">
            <v>8</v>
          </cell>
          <cell r="F1300">
            <v>158</v>
          </cell>
          <cell r="G1300" t="str">
            <v>Panama</v>
          </cell>
        </row>
        <row r="1301">
          <cell r="A1301" t="str">
            <v>2002M09</v>
          </cell>
          <cell r="B1301">
            <v>0</v>
          </cell>
          <cell r="C1301">
            <v>16</v>
          </cell>
          <cell r="D1301" t="str">
            <v>Austria</v>
          </cell>
          <cell r="E1301">
            <v>3</v>
          </cell>
          <cell r="F1301">
            <v>101</v>
          </cell>
          <cell r="G1301" t="str">
            <v>Italy</v>
          </cell>
        </row>
        <row r="1302">
          <cell r="A1302" t="str">
            <v>2002M09</v>
          </cell>
          <cell r="B1302">
            <v>1</v>
          </cell>
          <cell r="C1302">
            <v>0</v>
          </cell>
          <cell r="D1302" t="str">
            <v>Ebay</v>
          </cell>
          <cell r="E1302">
            <v>7</v>
          </cell>
          <cell r="F1302">
            <v>121</v>
          </cell>
          <cell r="G1302" t="str">
            <v>Lithuania</v>
          </cell>
        </row>
        <row r="1303">
          <cell r="A1303" t="str">
            <v>2002M09</v>
          </cell>
          <cell r="B1303">
            <v>1</v>
          </cell>
          <cell r="C1303">
            <v>0</v>
          </cell>
          <cell r="D1303" t="str">
            <v>Ebay</v>
          </cell>
          <cell r="E1303">
            <v>273</v>
          </cell>
          <cell r="F1303">
            <v>168</v>
          </cell>
          <cell r="G1303" t="str">
            <v>Russian Federation</v>
          </cell>
        </row>
        <row r="1304">
          <cell r="A1304" t="str">
            <v>2002M09</v>
          </cell>
          <cell r="B1304">
            <v>1</v>
          </cell>
          <cell r="C1304">
            <v>0</v>
          </cell>
          <cell r="D1304" t="str">
            <v>Ebay</v>
          </cell>
          <cell r="E1304">
            <v>4</v>
          </cell>
          <cell r="F1304">
            <v>19</v>
          </cell>
          <cell r="G1304" t="str">
            <v>Bahrain</v>
          </cell>
        </row>
        <row r="1305">
          <cell r="A1305" t="str">
            <v>2002M09</v>
          </cell>
          <cell r="B1305">
            <v>3</v>
          </cell>
          <cell r="C1305">
            <v>0</v>
          </cell>
          <cell r="D1305" t="str">
            <v>Ebay</v>
          </cell>
          <cell r="E1305">
            <v>4</v>
          </cell>
          <cell r="F1305">
            <v>12</v>
          </cell>
          <cell r="G1305" t="str">
            <v>Argentina</v>
          </cell>
        </row>
        <row r="1306">
          <cell r="A1306" t="str">
            <v>2002M09</v>
          </cell>
          <cell r="B1306">
            <v>1</v>
          </cell>
          <cell r="C1306">
            <v>101</v>
          </cell>
          <cell r="D1306" t="str">
            <v>Italy</v>
          </cell>
          <cell r="E1306">
            <v>82</v>
          </cell>
          <cell r="F1306">
            <v>1</v>
          </cell>
          <cell r="G1306" t="str">
            <v>United States</v>
          </cell>
        </row>
        <row r="1307">
          <cell r="A1307" t="str">
            <v>2002M09</v>
          </cell>
          <cell r="B1307">
            <v>2</v>
          </cell>
          <cell r="C1307">
            <v>3</v>
          </cell>
          <cell r="D1307" t="str">
            <v>Uk</v>
          </cell>
          <cell r="E1307">
            <v>4592</v>
          </cell>
          <cell r="F1307">
            <v>2</v>
          </cell>
          <cell r="G1307" t="str">
            <v>Canada</v>
          </cell>
        </row>
        <row r="1308">
          <cell r="A1308" t="str">
            <v>2002M09</v>
          </cell>
          <cell r="B1308">
            <v>0</v>
          </cell>
          <cell r="C1308">
            <v>100</v>
          </cell>
          <cell r="D1308" t="str">
            <v>Ebaymotors</v>
          </cell>
          <cell r="E1308">
            <v>20</v>
          </cell>
          <cell r="F1308">
            <v>104</v>
          </cell>
          <cell r="G1308" t="str">
            <v>Japan</v>
          </cell>
        </row>
        <row r="1309">
          <cell r="A1309" t="str">
            <v>2002M09</v>
          </cell>
          <cell r="B1309">
            <v>3</v>
          </cell>
          <cell r="C1309">
            <v>193</v>
          </cell>
          <cell r="D1309" t="str">
            <v>Switzerland</v>
          </cell>
          <cell r="E1309">
            <v>40</v>
          </cell>
          <cell r="F1309">
            <v>193</v>
          </cell>
          <cell r="G1309" t="str">
            <v>Switzerland</v>
          </cell>
        </row>
        <row r="1310">
          <cell r="A1310" t="str">
            <v>2002M09</v>
          </cell>
          <cell r="B1310">
            <v>1</v>
          </cell>
          <cell r="C1310">
            <v>2</v>
          </cell>
          <cell r="D1310" t="str">
            <v>Canada</v>
          </cell>
          <cell r="E1310">
            <v>3</v>
          </cell>
          <cell r="F1310">
            <v>104</v>
          </cell>
          <cell r="G1310" t="str">
            <v>Japan</v>
          </cell>
        </row>
        <row r="1311">
          <cell r="A1311" t="str">
            <v>2002M09</v>
          </cell>
          <cell r="B1311">
            <v>3</v>
          </cell>
          <cell r="C1311">
            <v>71</v>
          </cell>
          <cell r="D1311" t="str">
            <v>France</v>
          </cell>
          <cell r="E1311">
            <v>4</v>
          </cell>
          <cell r="F1311">
            <v>193</v>
          </cell>
          <cell r="G1311" t="str">
            <v>Switzerland</v>
          </cell>
        </row>
        <row r="1312">
          <cell r="A1312" t="str">
            <v>2002M09</v>
          </cell>
          <cell r="B1312">
            <v>1</v>
          </cell>
          <cell r="C1312">
            <v>101</v>
          </cell>
          <cell r="D1312" t="str">
            <v>Italy</v>
          </cell>
          <cell r="E1312">
            <v>688</v>
          </cell>
          <cell r="F1312">
            <v>77</v>
          </cell>
          <cell r="G1312" t="str">
            <v>Germany</v>
          </cell>
        </row>
        <row r="1313">
          <cell r="A1313" t="str">
            <v>2002M09</v>
          </cell>
          <cell r="B1313">
            <v>2</v>
          </cell>
          <cell r="C1313">
            <v>2</v>
          </cell>
          <cell r="D1313" t="str">
            <v>Canada</v>
          </cell>
          <cell r="E1313">
            <v>1057</v>
          </cell>
          <cell r="F1313">
            <v>15</v>
          </cell>
          <cell r="G1313" t="str">
            <v>Australia</v>
          </cell>
        </row>
        <row r="1314">
          <cell r="A1314" t="str">
            <v>2002M09</v>
          </cell>
          <cell r="B1314">
            <v>1</v>
          </cell>
          <cell r="C1314">
            <v>77</v>
          </cell>
          <cell r="D1314" t="str">
            <v>Germany</v>
          </cell>
          <cell r="E1314">
            <v>74</v>
          </cell>
          <cell r="F1314">
            <v>163</v>
          </cell>
          <cell r="G1314" t="str">
            <v>Poland</v>
          </cell>
        </row>
        <row r="1315">
          <cell r="A1315" t="str">
            <v>2002M09</v>
          </cell>
          <cell r="B1315">
            <v>0</v>
          </cell>
          <cell r="C1315">
            <v>77</v>
          </cell>
          <cell r="D1315" t="str">
            <v>Germany</v>
          </cell>
          <cell r="E1315">
            <v>102</v>
          </cell>
          <cell r="F1315">
            <v>93</v>
          </cell>
          <cell r="G1315" t="str">
            <v>Hungary</v>
          </cell>
        </row>
        <row r="1316">
          <cell r="A1316" t="str">
            <v>2002M09</v>
          </cell>
          <cell r="B1316">
            <v>1</v>
          </cell>
          <cell r="C1316">
            <v>16</v>
          </cell>
          <cell r="D1316" t="str">
            <v>Austria</v>
          </cell>
          <cell r="E1316">
            <v>11753</v>
          </cell>
          <cell r="F1316">
            <v>16</v>
          </cell>
          <cell r="G1316" t="str">
            <v>Austria</v>
          </cell>
        </row>
        <row r="1317">
          <cell r="A1317" t="str">
            <v>2002M09</v>
          </cell>
          <cell r="B1317">
            <v>1</v>
          </cell>
          <cell r="C1317">
            <v>123</v>
          </cell>
          <cell r="D1317" t="str">
            <v xml:space="preserve"> Belgium (Dutch)</v>
          </cell>
          <cell r="E1317">
            <v>949</v>
          </cell>
          <cell r="F1317">
            <v>146</v>
          </cell>
          <cell r="G1317" t="str">
            <v>Netherlands</v>
          </cell>
        </row>
        <row r="1318">
          <cell r="A1318" t="str">
            <v>2002M09</v>
          </cell>
          <cell r="B1318">
            <v>2</v>
          </cell>
          <cell r="C1318">
            <v>100</v>
          </cell>
          <cell r="D1318" t="str">
            <v>Ebaymotors</v>
          </cell>
          <cell r="E1318">
            <v>34</v>
          </cell>
          <cell r="F1318">
            <v>185</v>
          </cell>
          <cell r="G1318" t="str">
            <v>South Africa</v>
          </cell>
        </row>
        <row r="1319">
          <cell r="A1319" t="str">
            <v>2002M09</v>
          </cell>
          <cell r="B1319">
            <v>3</v>
          </cell>
          <cell r="C1319">
            <v>0</v>
          </cell>
          <cell r="D1319" t="str">
            <v>Ebay</v>
          </cell>
          <cell r="E1319">
            <v>1</v>
          </cell>
          <cell r="F1319">
            <v>51</v>
          </cell>
          <cell r="G1319" t="str">
            <v>Costa Rica</v>
          </cell>
        </row>
        <row r="1320">
          <cell r="A1320" t="str">
            <v>2002M09</v>
          </cell>
          <cell r="B1320">
            <v>1</v>
          </cell>
          <cell r="C1320">
            <v>0</v>
          </cell>
          <cell r="D1320" t="str">
            <v>Ebay</v>
          </cell>
          <cell r="E1320">
            <v>2569</v>
          </cell>
          <cell r="F1320">
            <v>127</v>
          </cell>
          <cell r="G1320" t="str">
            <v>Malaysia</v>
          </cell>
        </row>
        <row r="1321">
          <cell r="A1321" t="str">
            <v>2002M09</v>
          </cell>
          <cell r="B1321">
            <v>2</v>
          </cell>
          <cell r="C1321">
            <v>0</v>
          </cell>
          <cell r="D1321" t="str">
            <v>Ebay</v>
          </cell>
          <cell r="E1321">
            <v>151</v>
          </cell>
          <cell r="F1321">
            <v>134</v>
          </cell>
          <cell r="G1321" t="str">
            <v>Mauritius</v>
          </cell>
        </row>
        <row r="1322">
          <cell r="A1322" t="str">
            <v>2002M09</v>
          </cell>
          <cell r="B1322">
            <v>1</v>
          </cell>
          <cell r="C1322">
            <v>3</v>
          </cell>
          <cell r="D1322" t="str">
            <v>Uk</v>
          </cell>
          <cell r="E1322">
            <v>126</v>
          </cell>
          <cell r="F1322">
            <v>46</v>
          </cell>
          <cell r="G1322" t="str">
            <v>Colombia</v>
          </cell>
        </row>
        <row r="1323">
          <cell r="A1323" t="str">
            <v>2002M09</v>
          </cell>
          <cell r="B1323">
            <v>2</v>
          </cell>
          <cell r="C1323">
            <v>0</v>
          </cell>
          <cell r="D1323" t="str">
            <v>Ebay</v>
          </cell>
          <cell r="E1323">
            <v>7443</v>
          </cell>
          <cell r="F1323">
            <v>80</v>
          </cell>
          <cell r="G1323" t="str">
            <v>Greece</v>
          </cell>
        </row>
        <row r="1324">
          <cell r="A1324" t="str">
            <v>2002M09</v>
          </cell>
          <cell r="B1324">
            <v>2</v>
          </cell>
          <cell r="C1324">
            <v>0</v>
          </cell>
          <cell r="D1324" t="str">
            <v>Ebay</v>
          </cell>
          <cell r="E1324">
            <v>6973</v>
          </cell>
          <cell r="F1324">
            <v>162</v>
          </cell>
          <cell r="G1324" t="str">
            <v>Philippines</v>
          </cell>
        </row>
        <row r="1325">
          <cell r="A1325" t="str">
            <v>2002M09</v>
          </cell>
          <cell r="B1325">
            <v>1</v>
          </cell>
          <cell r="C1325">
            <v>2</v>
          </cell>
          <cell r="D1325" t="str">
            <v>Canada</v>
          </cell>
          <cell r="E1325">
            <v>90923</v>
          </cell>
          <cell r="F1325">
            <v>2</v>
          </cell>
          <cell r="G1325" t="str">
            <v>Canada</v>
          </cell>
        </row>
        <row r="1326">
          <cell r="A1326" t="str">
            <v>2002M09</v>
          </cell>
          <cell r="B1326">
            <v>2</v>
          </cell>
          <cell r="C1326">
            <v>23</v>
          </cell>
          <cell r="D1326" t="str">
            <v xml:space="preserve"> Belgium (French)</v>
          </cell>
          <cell r="E1326">
            <v>17</v>
          </cell>
          <cell r="F1326">
            <v>127</v>
          </cell>
          <cell r="G1326" t="str">
            <v>Malaysia</v>
          </cell>
        </row>
        <row r="1327">
          <cell r="A1327" t="str">
            <v>2002M09</v>
          </cell>
          <cell r="B1327">
            <v>2</v>
          </cell>
          <cell r="C1327">
            <v>15</v>
          </cell>
          <cell r="D1327" t="str">
            <v>Australia</v>
          </cell>
          <cell r="E1327">
            <v>4</v>
          </cell>
          <cell r="F1327">
            <v>18</v>
          </cell>
          <cell r="G1327" t="str">
            <v>Bahamas</v>
          </cell>
        </row>
        <row r="1328">
          <cell r="A1328" t="str">
            <v>2002M09</v>
          </cell>
          <cell r="B1328">
            <v>2</v>
          </cell>
          <cell r="C1328">
            <v>0</v>
          </cell>
          <cell r="D1328" t="str">
            <v>Ebay</v>
          </cell>
          <cell r="E1328">
            <v>448</v>
          </cell>
          <cell r="F1328">
            <v>116</v>
          </cell>
          <cell r="G1328" t="str">
            <v>Lebanon, South</v>
          </cell>
        </row>
        <row r="1329">
          <cell r="A1329" t="str">
            <v>2002M09</v>
          </cell>
          <cell r="B1329">
            <v>0</v>
          </cell>
          <cell r="C1329">
            <v>100</v>
          </cell>
          <cell r="D1329" t="str">
            <v>Ebaymotors</v>
          </cell>
          <cell r="E1329">
            <v>1792</v>
          </cell>
          <cell r="F1329">
            <v>2</v>
          </cell>
          <cell r="G1329" t="str">
            <v>Canada</v>
          </cell>
        </row>
        <row r="1330">
          <cell r="A1330" t="str">
            <v>2002M09</v>
          </cell>
          <cell r="B1330">
            <v>2</v>
          </cell>
          <cell r="C1330">
            <v>71</v>
          </cell>
          <cell r="D1330" t="str">
            <v>France</v>
          </cell>
          <cell r="E1330">
            <v>1345</v>
          </cell>
          <cell r="F1330">
            <v>101</v>
          </cell>
          <cell r="G1330" t="str">
            <v>Italy</v>
          </cell>
        </row>
        <row r="1331">
          <cell r="A1331" t="str">
            <v>2002M09</v>
          </cell>
          <cell r="B1331">
            <v>0</v>
          </cell>
          <cell r="C1331">
            <v>15</v>
          </cell>
          <cell r="D1331" t="str">
            <v>Australia</v>
          </cell>
          <cell r="E1331">
            <v>3</v>
          </cell>
          <cell r="F1331">
            <v>95</v>
          </cell>
          <cell r="G1331" t="str">
            <v>India</v>
          </cell>
        </row>
        <row r="1332">
          <cell r="A1332" t="str">
            <v>2002M09</v>
          </cell>
          <cell r="B1332">
            <v>2</v>
          </cell>
          <cell r="C1332">
            <v>0</v>
          </cell>
          <cell r="D1332" t="str">
            <v>Ebay</v>
          </cell>
          <cell r="E1332">
            <v>1145265</v>
          </cell>
          <cell r="F1332">
            <v>2</v>
          </cell>
          <cell r="G1332" t="str">
            <v>Canada</v>
          </cell>
        </row>
        <row r="1333">
          <cell r="A1333" t="str">
            <v>2002M09</v>
          </cell>
          <cell r="B1333">
            <v>0</v>
          </cell>
          <cell r="C1333">
            <v>100</v>
          </cell>
          <cell r="D1333" t="str">
            <v>Ebaymotors</v>
          </cell>
          <cell r="E1333">
            <v>2</v>
          </cell>
          <cell r="F1333">
            <v>186</v>
          </cell>
          <cell r="G1333" t="str">
            <v>Spain</v>
          </cell>
        </row>
        <row r="1334">
          <cell r="A1334" t="str">
            <v>2002M09</v>
          </cell>
          <cell r="B1334">
            <v>1</v>
          </cell>
          <cell r="C1334">
            <v>101</v>
          </cell>
          <cell r="D1334" t="str">
            <v>Italy</v>
          </cell>
          <cell r="E1334">
            <v>10</v>
          </cell>
          <cell r="F1334">
            <v>3</v>
          </cell>
          <cell r="G1334" t="str">
            <v>United Kingdom</v>
          </cell>
        </row>
        <row r="1335">
          <cell r="A1335" t="str">
            <v>2002M09</v>
          </cell>
          <cell r="B1335">
            <v>2</v>
          </cell>
          <cell r="C1335">
            <v>77</v>
          </cell>
          <cell r="D1335" t="str">
            <v>Germany</v>
          </cell>
          <cell r="E1335">
            <v>1878</v>
          </cell>
          <cell r="F1335">
            <v>122</v>
          </cell>
          <cell r="G1335" t="str">
            <v>Luxembourg</v>
          </cell>
        </row>
        <row r="1336">
          <cell r="A1336" t="str">
            <v>2002M09</v>
          </cell>
          <cell r="B1336">
            <v>2</v>
          </cell>
          <cell r="C1336">
            <v>101</v>
          </cell>
          <cell r="D1336" t="str">
            <v>Italy</v>
          </cell>
          <cell r="E1336">
            <v>3</v>
          </cell>
          <cell r="F1336">
            <v>100</v>
          </cell>
          <cell r="G1336" t="str">
            <v>Israel</v>
          </cell>
        </row>
        <row r="1337">
          <cell r="A1337" t="str">
            <v>2002M09</v>
          </cell>
          <cell r="B1337">
            <v>2</v>
          </cell>
          <cell r="C1337">
            <v>71</v>
          </cell>
          <cell r="D1337" t="str">
            <v>France</v>
          </cell>
          <cell r="E1337">
            <v>163793</v>
          </cell>
          <cell r="F1337">
            <v>71</v>
          </cell>
          <cell r="G1337" t="str">
            <v>France</v>
          </cell>
        </row>
        <row r="1338">
          <cell r="A1338" t="str">
            <v>2002M09</v>
          </cell>
          <cell r="B1338">
            <v>1</v>
          </cell>
          <cell r="C1338">
            <v>193</v>
          </cell>
          <cell r="D1338" t="str">
            <v>Switzerland</v>
          </cell>
          <cell r="E1338">
            <v>1</v>
          </cell>
          <cell r="F1338">
            <v>120</v>
          </cell>
          <cell r="G1338" t="str">
            <v>Liechtenstein</v>
          </cell>
        </row>
        <row r="1339">
          <cell r="A1339" t="str">
            <v>2002M09</v>
          </cell>
          <cell r="B1339">
            <v>2</v>
          </cell>
          <cell r="C1339">
            <v>23</v>
          </cell>
          <cell r="D1339" t="str">
            <v xml:space="preserve"> Belgium (French)</v>
          </cell>
          <cell r="E1339">
            <v>77</v>
          </cell>
          <cell r="F1339">
            <v>122</v>
          </cell>
          <cell r="G1339" t="str">
            <v>Luxembourg</v>
          </cell>
        </row>
        <row r="1340">
          <cell r="A1340" t="str">
            <v>2002M09</v>
          </cell>
          <cell r="B1340">
            <v>1</v>
          </cell>
          <cell r="C1340">
            <v>0</v>
          </cell>
          <cell r="D1340" t="str">
            <v>Ebay</v>
          </cell>
          <cell r="E1340">
            <v>36</v>
          </cell>
          <cell r="F1340">
            <v>56</v>
          </cell>
          <cell r="G1340" t="str">
            <v>Czech Republic</v>
          </cell>
        </row>
        <row r="1341">
          <cell r="A1341" t="str">
            <v>2002M09</v>
          </cell>
          <cell r="B1341">
            <v>0</v>
          </cell>
          <cell r="C1341">
            <v>196</v>
          </cell>
          <cell r="D1341" t="str">
            <v>Taiwan</v>
          </cell>
          <cell r="E1341">
            <v>90</v>
          </cell>
          <cell r="F1341">
            <v>92</v>
          </cell>
          <cell r="G1341" t="str">
            <v>Hong Kong</v>
          </cell>
        </row>
        <row r="1342">
          <cell r="A1342" t="str">
            <v>2002M09</v>
          </cell>
          <cell r="B1342">
            <v>2</v>
          </cell>
          <cell r="C1342">
            <v>0</v>
          </cell>
          <cell r="D1342" t="str">
            <v>Ebay</v>
          </cell>
          <cell r="E1342">
            <v>42715</v>
          </cell>
          <cell r="F1342">
            <v>71</v>
          </cell>
          <cell r="G1342" t="str">
            <v>France</v>
          </cell>
        </row>
        <row r="1343">
          <cell r="A1343" t="str">
            <v>2002M09</v>
          </cell>
          <cell r="B1343">
            <v>0</v>
          </cell>
          <cell r="C1343">
            <v>77</v>
          </cell>
          <cell r="D1343" t="str">
            <v>Germany</v>
          </cell>
          <cell r="E1343">
            <v>2</v>
          </cell>
          <cell r="F1343">
            <v>20</v>
          </cell>
          <cell r="G1343" t="str">
            <v>Bangladesh</v>
          </cell>
        </row>
        <row r="1344">
          <cell r="A1344" t="str">
            <v>2002M09</v>
          </cell>
          <cell r="B1344">
            <v>1</v>
          </cell>
          <cell r="C1344">
            <v>101</v>
          </cell>
          <cell r="D1344" t="str">
            <v>Italy</v>
          </cell>
          <cell r="E1344">
            <v>1</v>
          </cell>
          <cell r="F1344">
            <v>214</v>
          </cell>
          <cell r="G1344" t="str">
            <v>Vatican City State</v>
          </cell>
        </row>
        <row r="1345">
          <cell r="A1345" t="str">
            <v>2002M09</v>
          </cell>
          <cell r="B1345">
            <v>2</v>
          </cell>
          <cell r="C1345">
            <v>15</v>
          </cell>
          <cell r="D1345" t="str">
            <v>Australia</v>
          </cell>
          <cell r="E1345">
            <v>16</v>
          </cell>
          <cell r="F1345">
            <v>101</v>
          </cell>
          <cell r="G1345" t="str">
            <v>Italy</v>
          </cell>
        </row>
        <row r="1346">
          <cell r="A1346" t="str">
            <v>2002M09</v>
          </cell>
          <cell r="B1346">
            <v>2</v>
          </cell>
          <cell r="C1346">
            <v>100</v>
          </cell>
          <cell r="D1346" t="str">
            <v>Ebaymotors</v>
          </cell>
          <cell r="E1346">
            <v>211</v>
          </cell>
          <cell r="F1346">
            <v>23</v>
          </cell>
          <cell r="G1346" t="str">
            <v>Belgium</v>
          </cell>
        </row>
        <row r="1347">
          <cell r="A1347" t="str">
            <v>2002M09</v>
          </cell>
          <cell r="B1347">
            <v>2</v>
          </cell>
          <cell r="C1347">
            <v>3</v>
          </cell>
          <cell r="D1347" t="str">
            <v>Uk</v>
          </cell>
          <cell r="E1347">
            <v>7621</v>
          </cell>
          <cell r="F1347">
            <v>15</v>
          </cell>
          <cell r="G1347" t="str">
            <v>Australia</v>
          </cell>
        </row>
        <row r="1348">
          <cell r="A1348" t="str">
            <v>2002M09</v>
          </cell>
          <cell r="B1348">
            <v>1</v>
          </cell>
          <cell r="C1348">
            <v>71</v>
          </cell>
          <cell r="D1348" t="str">
            <v>France</v>
          </cell>
          <cell r="E1348">
            <v>167</v>
          </cell>
          <cell r="F1348">
            <v>138</v>
          </cell>
          <cell r="G1348" t="str">
            <v>Monaco</v>
          </cell>
        </row>
        <row r="1349">
          <cell r="A1349" t="str">
            <v>2002M09</v>
          </cell>
          <cell r="B1349">
            <v>2</v>
          </cell>
          <cell r="C1349">
            <v>0</v>
          </cell>
          <cell r="D1349" t="str">
            <v>Ebay</v>
          </cell>
          <cell r="E1349">
            <v>261</v>
          </cell>
          <cell r="F1349">
            <v>7</v>
          </cell>
          <cell r="G1349" t="str">
            <v>American Samoa</v>
          </cell>
        </row>
        <row r="1350">
          <cell r="A1350" t="str">
            <v>2002M09</v>
          </cell>
          <cell r="B1350">
            <v>0</v>
          </cell>
          <cell r="C1350">
            <v>23</v>
          </cell>
          <cell r="D1350" t="str">
            <v xml:space="preserve"> Belgium (French)</v>
          </cell>
          <cell r="E1350">
            <v>1</v>
          </cell>
          <cell r="F1350">
            <v>1</v>
          </cell>
          <cell r="G1350" t="str">
            <v>United States</v>
          </cell>
        </row>
        <row r="1351">
          <cell r="A1351" t="str">
            <v>2002M09</v>
          </cell>
          <cell r="B1351">
            <v>2</v>
          </cell>
          <cell r="C1351">
            <v>77</v>
          </cell>
          <cell r="D1351" t="str">
            <v>Germany</v>
          </cell>
          <cell r="E1351">
            <v>267</v>
          </cell>
          <cell r="F1351">
            <v>15</v>
          </cell>
          <cell r="G1351" t="str">
            <v>Australia</v>
          </cell>
        </row>
        <row r="1352">
          <cell r="A1352" t="str">
            <v>2002M09</v>
          </cell>
          <cell r="B1352">
            <v>2</v>
          </cell>
          <cell r="C1352">
            <v>71</v>
          </cell>
          <cell r="D1352" t="str">
            <v>France</v>
          </cell>
          <cell r="E1352">
            <v>10</v>
          </cell>
          <cell r="F1352">
            <v>72</v>
          </cell>
          <cell r="G1352" t="str">
            <v>French Guiana</v>
          </cell>
        </row>
        <row r="1353">
          <cell r="A1353" t="str">
            <v>2002M09</v>
          </cell>
          <cell r="B1353">
            <v>2</v>
          </cell>
          <cell r="C1353">
            <v>0</v>
          </cell>
          <cell r="D1353" t="str">
            <v>Ebay</v>
          </cell>
          <cell r="E1353">
            <v>14252</v>
          </cell>
          <cell r="F1353">
            <v>127</v>
          </cell>
          <cell r="G1353" t="str">
            <v>Malaysia</v>
          </cell>
        </row>
        <row r="1354">
          <cell r="A1354" t="str">
            <v>2002M09</v>
          </cell>
          <cell r="B1354">
            <v>0</v>
          </cell>
          <cell r="C1354">
            <v>15</v>
          </cell>
          <cell r="D1354" t="str">
            <v>Australia</v>
          </cell>
          <cell r="E1354">
            <v>3</v>
          </cell>
          <cell r="F1354">
            <v>146</v>
          </cell>
          <cell r="G1354" t="str">
            <v>Netherlands</v>
          </cell>
        </row>
        <row r="1355">
          <cell r="A1355" t="str">
            <v>2002M09</v>
          </cell>
          <cell r="B1355">
            <v>0</v>
          </cell>
          <cell r="C1355">
            <v>146</v>
          </cell>
          <cell r="D1355" t="str">
            <v>Netherlands</v>
          </cell>
          <cell r="E1355">
            <v>8</v>
          </cell>
          <cell r="F1355">
            <v>71</v>
          </cell>
          <cell r="G1355" t="str">
            <v>France</v>
          </cell>
        </row>
        <row r="1356">
          <cell r="A1356" t="str">
            <v>2002M09</v>
          </cell>
          <cell r="B1356">
            <v>2</v>
          </cell>
          <cell r="C1356">
            <v>3</v>
          </cell>
          <cell r="D1356" t="str">
            <v>Uk</v>
          </cell>
          <cell r="E1356">
            <v>2</v>
          </cell>
          <cell r="F1356">
            <v>61</v>
          </cell>
          <cell r="G1356" t="str">
            <v>Ecuador</v>
          </cell>
        </row>
        <row r="1357">
          <cell r="A1357" t="str">
            <v>2002M09</v>
          </cell>
          <cell r="B1357">
            <v>2</v>
          </cell>
          <cell r="C1357">
            <v>23</v>
          </cell>
          <cell r="D1357" t="str">
            <v xml:space="preserve"> Belgium (French)</v>
          </cell>
          <cell r="E1357">
            <v>321</v>
          </cell>
          <cell r="F1357">
            <v>31</v>
          </cell>
          <cell r="G1357" t="str">
            <v>Brazil</v>
          </cell>
        </row>
        <row r="1358">
          <cell r="A1358" t="str">
            <v>2002M09</v>
          </cell>
          <cell r="B1358">
            <v>2</v>
          </cell>
          <cell r="C1358">
            <v>71</v>
          </cell>
          <cell r="D1358" t="str">
            <v>France</v>
          </cell>
          <cell r="E1358">
            <v>3</v>
          </cell>
          <cell r="F1358">
            <v>62</v>
          </cell>
          <cell r="G1358" t="str">
            <v>Egypt</v>
          </cell>
        </row>
        <row r="1359">
          <cell r="A1359" t="str">
            <v>2002M09</v>
          </cell>
          <cell r="B1359">
            <v>2</v>
          </cell>
          <cell r="C1359">
            <v>23</v>
          </cell>
          <cell r="D1359" t="str">
            <v xml:space="preserve"> Belgium (French)</v>
          </cell>
          <cell r="E1359">
            <v>38</v>
          </cell>
          <cell r="F1359">
            <v>199</v>
          </cell>
          <cell r="G1359" t="str">
            <v>Thailand</v>
          </cell>
        </row>
        <row r="1360">
          <cell r="A1360" t="str">
            <v>2002M09</v>
          </cell>
          <cell r="B1360">
            <v>2</v>
          </cell>
          <cell r="C1360">
            <v>2</v>
          </cell>
          <cell r="D1360" t="str">
            <v>Canada</v>
          </cell>
          <cell r="E1360">
            <v>29</v>
          </cell>
          <cell r="F1360">
            <v>168</v>
          </cell>
          <cell r="G1360" t="str">
            <v>Russian Federation</v>
          </cell>
        </row>
        <row r="1361">
          <cell r="A1361" t="str">
            <v>2002M09</v>
          </cell>
          <cell r="B1361">
            <v>0</v>
          </cell>
          <cell r="C1361">
            <v>193</v>
          </cell>
          <cell r="D1361" t="str">
            <v>Switzerland</v>
          </cell>
          <cell r="E1361">
            <v>47</v>
          </cell>
          <cell r="F1361">
            <v>77</v>
          </cell>
          <cell r="G1361" t="str">
            <v>Germany</v>
          </cell>
        </row>
        <row r="1362">
          <cell r="A1362" t="str">
            <v>2002M09</v>
          </cell>
          <cell r="B1362">
            <v>2</v>
          </cell>
          <cell r="C1362">
            <v>193</v>
          </cell>
          <cell r="D1362" t="str">
            <v>Switzerland</v>
          </cell>
          <cell r="E1362">
            <v>1</v>
          </cell>
          <cell r="F1362">
            <v>101</v>
          </cell>
          <cell r="G1362" t="str">
            <v>Italy</v>
          </cell>
        </row>
        <row r="1363">
          <cell r="A1363" t="str">
            <v>2002M09</v>
          </cell>
          <cell r="B1363">
            <v>1</v>
          </cell>
          <cell r="C1363">
            <v>100</v>
          </cell>
          <cell r="D1363" t="str">
            <v>Ebaymotors</v>
          </cell>
          <cell r="E1363">
            <v>1</v>
          </cell>
          <cell r="F1363">
            <v>94</v>
          </cell>
          <cell r="G1363" t="str">
            <v>Iceland</v>
          </cell>
        </row>
        <row r="1364">
          <cell r="A1364" t="str">
            <v>2002M09</v>
          </cell>
          <cell r="B1364">
            <v>0</v>
          </cell>
          <cell r="C1364">
            <v>101</v>
          </cell>
          <cell r="D1364" t="str">
            <v>Italy</v>
          </cell>
          <cell r="E1364">
            <v>4</v>
          </cell>
          <cell r="F1364">
            <v>130</v>
          </cell>
          <cell r="G1364" t="str">
            <v>Malta</v>
          </cell>
        </row>
        <row r="1365">
          <cell r="A1365" t="str">
            <v>2002M09</v>
          </cell>
          <cell r="B1365">
            <v>1</v>
          </cell>
          <cell r="C1365">
            <v>101</v>
          </cell>
          <cell r="D1365" t="str">
            <v>Italy</v>
          </cell>
          <cell r="E1365">
            <v>123</v>
          </cell>
          <cell r="F1365">
            <v>71</v>
          </cell>
          <cell r="G1365" t="str">
            <v>France</v>
          </cell>
        </row>
        <row r="1366">
          <cell r="A1366" t="str">
            <v>2002M09</v>
          </cell>
          <cell r="B1366">
            <v>2</v>
          </cell>
          <cell r="C1366">
            <v>71</v>
          </cell>
          <cell r="D1366" t="str">
            <v>France</v>
          </cell>
          <cell r="E1366">
            <v>1</v>
          </cell>
          <cell r="F1366">
            <v>96</v>
          </cell>
          <cell r="G1366" t="str">
            <v>Indonesia</v>
          </cell>
        </row>
        <row r="1367">
          <cell r="A1367" t="str">
            <v>2002M09</v>
          </cell>
          <cell r="B1367">
            <v>0</v>
          </cell>
          <cell r="C1367">
            <v>0</v>
          </cell>
          <cell r="D1367" t="str">
            <v>Ebay</v>
          </cell>
          <cell r="E1367">
            <v>14374304</v>
          </cell>
          <cell r="F1367">
            <v>1</v>
          </cell>
          <cell r="G1367" t="str">
            <v>United States</v>
          </cell>
        </row>
        <row r="1368">
          <cell r="A1368" t="str">
            <v>2002M09</v>
          </cell>
          <cell r="B1368">
            <v>3</v>
          </cell>
          <cell r="C1368">
            <v>71</v>
          </cell>
          <cell r="D1368" t="str">
            <v>France</v>
          </cell>
          <cell r="E1368">
            <v>1</v>
          </cell>
          <cell r="F1368">
            <v>52</v>
          </cell>
          <cell r="G1368" t="str">
            <v>Cote d Ivoire (Ivory Coast)</v>
          </cell>
        </row>
        <row r="1369">
          <cell r="A1369" t="str">
            <v>2002M09</v>
          </cell>
          <cell r="B1369">
            <v>2</v>
          </cell>
          <cell r="C1369">
            <v>3</v>
          </cell>
          <cell r="D1369" t="str">
            <v>Uk</v>
          </cell>
          <cell r="E1369">
            <v>707</v>
          </cell>
          <cell r="F1369">
            <v>199</v>
          </cell>
          <cell r="G1369" t="str">
            <v>Thailand</v>
          </cell>
        </row>
        <row r="1370">
          <cell r="A1370" t="str">
            <v>2002M09</v>
          </cell>
          <cell r="B1370">
            <v>3</v>
          </cell>
          <cell r="C1370">
            <v>3</v>
          </cell>
          <cell r="D1370" t="str">
            <v>Uk</v>
          </cell>
          <cell r="E1370">
            <v>1</v>
          </cell>
          <cell r="F1370">
            <v>225</v>
          </cell>
          <cell r="G1370" t="str">
            <v>APO/FPO</v>
          </cell>
        </row>
        <row r="1371">
          <cell r="A1371" t="str">
            <v>2002M09</v>
          </cell>
          <cell r="B1371">
            <v>2</v>
          </cell>
          <cell r="C1371">
            <v>146</v>
          </cell>
          <cell r="D1371" t="str">
            <v>Netherlands</v>
          </cell>
          <cell r="E1371">
            <v>1</v>
          </cell>
          <cell r="F1371">
            <v>57</v>
          </cell>
          <cell r="G1371" t="str">
            <v>Denmark</v>
          </cell>
        </row>
        <row r="1372">
          <cell r="A1372" t="str">
            <v>2002M09</v>
          </cell>
          <cell r="B1372">
            <v>1</v>
          </cell>
          <cell r="C1372">
            <v>77</v>
          </cell>
          <cell r="D1372" t="str">
            <v>Germany</v>
          </cell>
          <cell r="E1372">
            <v>2</v>
          </cell>
          <cell r="F1372">
            <v>168</v>
          </cell>
          <cell r="G1372" t="str">
            <v>Russian Federation</v>
          </cell>
        </row>
        <row r="1373">
          <cell r="A1373" t="str">
            <v>2002M09</v>
          </cell>
          <cell r="B1373">
            <v>0</v>
          </cell>
          <cell r="C1373">
            <v>100</v>
          </cell>
          <cell r="D1373" t="str">
            <v>Ebaymotors</v>
          </cell>
          <cell r="E1373">
            <v>1</v>
          </cell>
          <cell r="F1373">
            <v>16</v>
          </cell>
          <cell r="G1373" t="str">
            <v>Austria</v>
          </cell>
        </row>
        <row r="1374">
          <cell r="A1374" t="str">
            <v>2002M09</v>
          </cell>
          <cell r="B1374">
            <v>3</v>
          </cell>
          <cell r="C1374">
            <v>3</v>
          </cell>
          <cell r="D1374" t="str">
            <v>Uk</v>
          </cell>
          <cell r="E1374">
            <v>7</v>
          </cell>
          <cell r="F1374">
            <v>99</v>
          </cell>
          <cell r="G1374" t="str">
            <v>Ireland</v>
          </cell>
        </row>
        <row r="1375">
          <cell r="A1375" t="str">
            <v>2002M09</v>
          </cell>
          <cell r="B1375">
            <v>2</v>
          </cell>
          <cell r="C1375">
            <v>16</v>
          </cell>
          <cell r="D1375" t="str">
            <v>Austria</v>
          </cell>
          <cell r="E1375">
            <v>213</v>
          </cell>
          <cell r="F1375">
            <v>164</v>
          </cell>
          <cell r="G1375" t="str">
            <v>Portugal</v>
          </cell>
        </row>
        <row r="1376">
          <cell r="A1376" t="str">
            <v>2002M09</v>
          </cell>
          <cell r="B1376">
            <v>0</v>
          </cell>
          <cell r="C1376">
            <v>100</v>
          </cell>
          <cell r="D1376" t="str">
            <v>Ebaymotors</v>
          </cell>
          <cell r="E1376">
            <v>1</v>
          </cell>
          <cell r="F1376">
            <v>199</v>
          </cell>
          <cell r="G1376" t="str">
            <v>Thailand</v>
          </cell>
        </row>
        <row r="1377">
          <cell r="A1377" t="str">
            <v>2002M09</v>
          </cell>
          <cell r="B1377">
            <v>3</v>
          </cell>
          <cell r="C1377">
            <v>0</v>
          </cell>
          <cell r="D1377" t="str">
            <v>Ebay</v>
          </cell>
          <cell r="E1377">
            <v>4</v>
          </cell>
          <cell r="F1377">
            <v>16</v>
          </cell>
          <cell r="G1377" t="str">
            <v>Austria</v>
          </cell>
        </row>
        <row r="1378">
          <cell r="A1378" t="str">
            <v>2002M09</v>
          </cell>
          <cell r="B1378">
            <v>2</v>
          </cell>
          <cell r="C1378">
            <v>146</v>
          </cell>
          <cell r="D1378" t="str">
            <v>Netherlands</v>
          </cell>
          <cell r="E1378">
            <v>2168</v>
          </cell>
          <cell r="F1378">
            <v>100</v>
          </cell>
          <cell r="G1378" t="str">
            <v>Israel</v>
          </cell>
        </row>
        <row r="1379">
          <cell r="A1379" t="str">
            <v>2002M09</v>
          </cell>
          <cell r="B1379">
            <v>2</v>
          </cell>
          <cell r="C1379">
            <v>2</v>
          </cell>
          <cell r="D1379" t="str">
            <v>Canada</v>
          </cell>
          <cell r="E1379">
            <v>709</v>
          </cell>
          <cell r="F1379">
            <v>101</v>
          </cell>
          <cell r="G1379" t="str">
            <v>Italy</v>
          </cell>
        </row>
        <row r="1380">
          <cell r="A1380" t="str">
            <v>2002M09</v>
          </cell>
          <cell r="B1380">
            <v>2</v>
          </cell>
          <cell r="C1380">
            <v>77</v>
          </cell>
          <cell r="D1380" t="str">
            <v>Germany</v>
          </cell>
          <cell r="E1380">
            <v>3</v>
          </cell>
          <cell r="F1380">
            <v>136</v>
          </cell>
          <cell r="G1380" t="str">
            <v>Mexico</v>
          </cell>
        </row>
        <row r="1381">
          <cell r="A1381" t="str">
            <v>2002M09</v>
          </cell>
          <cell r="B1381">
            <v>3</v>
          </cell>
          <cell r="C1381">
            <v>100</v>
          </cell>
          <cell r="D1381" t="str">
            <v>Ebaymotors</v>
          </cell>
          <cell r="E1381">
            <v>6</v>
          </cell>
          <cell r="F1381">
            <v>15</v>
          </cell>
          <cell r="G1381" t="str">
            <v>Australia</v>
          </cell>
        </row>
        <row r="1382">
          <cell r="A1382" t="str">
            <v>2002M09</v>
          </cell>
          <cell r="B1382">
            <v>0</v>
          </cell>
          <cell r="C1382">
            <v>101</v>
          </cell>
          <cell r="D1382" t="str">
            <v>Italy</v>
          </cell>
          <cell r="E1382">
            <v>23</v>
          </cell>
          <cell r="F1382">
            <v>193</v>
          </cell>
          <cell r="G1382" t="str">
            <v>Switzerland</v>
          </cell>
        </row>
        <row r="1383">
          <cell r="A1383" t="str">
            <v>2002M09</v>
          </cell>
          <cell r="B1383">
            <v>2</v>
          </cell>
          <cell r="C1383">
            <v>71</v>
          </cell>
          <cell r="D1383" t="str">
            <v>France</v>
          </cell>
          <cell r="E1383">
            <v>3</v>
          </cell>
          <cell r="F1383">
            <v>31</v>
          </cell>
          <cell r="G1383" t="str">
            <v>Brazil</v>
          </cell>
        </row>
        <row r="1384">
          <cell r="A1384" t="str">
            <v>2002M09</v>
          </cell>
          <cell r="B1384">
            <v>2</v>
          </cell>
          <cell r="C1384">
            <v>0</v>
          </cell>
          <cell r="D1384" t="str">
            <v>Ebay</v>
          </cell>
          <cell r="E1384">
            <v>5</v>
          </cell>
          <cell r="F1384">
            <v>59</v>
          </cell>
          <cell r="G1384" t="str">
            <v>Dominica</v>
          </cell>
        </row>
        <row r="1385">
          <cell r="A1385" t="str">
            <v>2002M09</v>
          </cell>
          <cell r="B1385">
            <v>0</v>
          </cell>
          <cell r="C1385">
            <v>77</v>
          </cell>
          <cell r="D1385" t="str">
            <v>Germany</v>
          </cell>
          <cell r="E1385">
            <v>18</v>
          </cell>
          <cell r="F1385">
            <v>56</v>
          </cell>
          <cell r="G1385" t="str">
            <v>Czech Republic</v>
          </cell>
        </row>
        <row r="1386">
          <cell r="A1386" t="str">
            <v>2002M09</v>
          </cell>
          <cell r="B1386">
            <v>0</v>
          </cell>
          <cell r="C1386">
            <v>3</v>
          </cell>
          <cell r="D1386" t="str">
            <v>Uk</v>
          </cell>
          <cell r="E1386">
            <v>84</v>
          </cell>
          <cell r="F1386">
            <v>71</v>
          </cell>
          <cell r="G1386" t="str">
            <v>France</v>
          </cell>
        </row>
        <row r="1387">
          <cell r="A1387" t="str">
            <v>2002M09</v>
          </cell>
          <cell r="B1387">
            <v>0</v>
          </cell>
          <cell r="C1387">
            <v>0</v>
          </cell>
          <cell r="D1387" t="str">
            <v>Ebay</v>
          </cell>
          <cell r="E1387">
            <v>26</v>
          </cell>
          <cell r="F1387">
            <v>209</v>
          </cell>
          <cell r="G1387" t="str">
            <v>Ukraine</v>
          </cell>
        </row>
        <row r="1388">
          <cell r="A1388" t="str">
            <v>2002M09</v>
          </cell>
          <cell r="B1388">
            <v>1</v>
          </cell>
          <cell r="C1388">
            <v>0</v>
          </cell>
          <cell r="D1388" t="str">
            <v>Ebay</v>
          </cell>
          <cell r="E1388">
            <v>224</v>
          </cell>
          <cell r="F1388">
            <v>106</v>
          </cell>
          <cell r="G1388" t="str">
            <v>Jordan</v>
          </cell>
        </row>
        <row r="1389">
          <cell r="A1389" t="str">
            <v>2002M09</v>
          </cell>
          <cell r="B1389">
            <v>2</v>
          </cell>
          <cell r="C1389">
            <v>3</v>
          </cell>
          <cell r="D1389" t="str">
            <v>Uk</v>
          </cell>
          <cell r="E1389">
            <v>1974</v>
          </cell>
          <cell r="F1389">
            <v>101</v>
          </cell>
          <cell r="G1389" t="str">
            <v>Italy</v>
          </cell>
        </row>
        <row r="1390">
          <cell r="A1390" t="str">
            <v>2002M09</v>
          </cell>
          <cell r="B1390">
            <v>1</v>
          </cell>
          <cell r="C1390">
            <v>77</v>
          </cell>
          <cell r="D1390" t="str">
            <v>Germany</v>
          </cell>
          <cell r="E1390">
            <v>71</v>
          </cell>
          <cell r="F1390">
            <v>120</v>
          </cell>
          <cell r="G1390" t="str">
            <v>Liechtenstein</v>
          </cell>
        </row>
        <row r="1391">
          <cell r="A1391" t="str">
            <v>2002M09</v>
          </cell>
          <cell r="B1391">
            <v>3</v>
          </cell>
          <cell r="C1391">
            <v>71</v>
          </cell>
          <cell r="D1391" t="str">
            <v>France</v>
          </cell>
          <cell r="E1391">
            <v>12</v>
          </cell>
          <cell r="F1391">
            <v>1</v>
          </cell>
          <cell r="G1391" t="str">
            <v>United States</v>
          </cell>
        </row>
        <row r="1392">
          <cell r="A1392" t="str">
            <v>2002M09</v>
          </cell>
          <cell r="B1392">
            <v>3</v>
          </cell>
          <cell r="C1392">
            <v>15</v>
          </cell>
          <cell r="D1392" t="str">
            <v>Australia</v>
          </cell>
          <cell r="E1392">
            <v>14</v>
          </cell>
          <cell r="F1392">
            <v>92</v>
          </cell>
          <cell r="G1392" t="str">
            <v>Hong Kong</v>
          </cell>
        </row>
        <row r="1393">
          <cell r="A1393" t="str">
            <v>2002M09</v>
          </cell>
          <cell r="B1393">
            <v>2</v>
          </cell>
          <cell r="C1393">
            <v>100</v>
          </cell>
          <cell r="D1393" t="str">
            <v>Ebaymotors</v>
          </cell>
          <cell r="E1393">
            <v>1372</v>
          </cell>
          <cell r="F1393">
            <v>15</v>
          </cell>
          <cell r="G1393" t="str">
            <v>Australia</v>
          </cell>
        </row>
        <row r="1394">
          <cell r="A1394" t="str">
            <v>2002M09</v>
          </cell>
          <cell r="B1394">
            <v>1</v>
          </cell>
          <cell r="C1394">
            <v>3</v>
          </cell>
          <cell r="D1394" t="str">
            <v>Uk</v>
          </cell>
          <cell r="E1394">
            <v>16</v>
          </cell>
          <cell r="F1394">
            <v>185</v>
          </cell>
          <cell r="G1394" t="str">
            <v>South Africa</v>
          </cell>
        </row>
        <row r="1395">
          <cell r="A1395" t="str">
            <v>2002M09</v>
          </cell>
          <cell r="B1395">
            <v>2</v>
          </cell>
          <cell r="C1395">
            <v>15</v>
          </cell>
          <cell r="D1395" t="str">
            <v>Australia</v>
          </cell>
          <cell r="E1395">
            <v>2</v>
          </cell>
          <cell r="F1395">
            <v>137</v>
          </cell>
          <cell r="G1395" t="str">
            <v>Moldova</v>
          </cell>
        </row>
        <row r="1396">
          <cell r="A1396" t="str">
            <v>2002M09</v>
          </cell>
          <cell r="B1396">
            <v>2</v>
          </cell>
          <cell r="C1396">
            <v>100</v>
          </cell>
          <cell r="D1396" t="str">
            <v>Ebaymotors</v>
          </cell>
          <cell r="E1396">
            <v>206</v>
          </cell>
          <cell r="F1396">
            <v>165</v>
          </cell>
          <cell r="G1396" t="str">
            <v>Puerto Rico</v>
          </cell>
        </row>
        <row r="1397">
          <cell r="A1397" t="str">
            <v>2002M09</v>
          </cell>
          <cell r="B1397">
            <v>0</v>
          </cell>
          <cell r="C1397">
            <v>0</v>
          </cell>
          <cell r="D1397" t="str">
            <v>Ebay</v>
          </cell>
          <cell r="E1397">
            <v>5</v>
          </cell>
          <cell r="F1397">
            <v>122</v>
          </cell>
          <cell r="G1397" t="str">
            <v>Luxembourg</v>
          </cell>
        </row>
        <row r="1398">
          <cell r="A1398" t="str">
            <v>2002M09</v>
          </cell>
          <cell r="B1398">
            <v>3</v>
          </cell>
          <cell r="C1398">
            <v>77</v>
          </cell>
          <cell r="D1398" t="str">
            <v>Germany</v>
          </cell>
          <cell r="E1398">
            <v>133821</v>
          </cell>
          <cell r="F1398">
            <v>77</v>
          </cell>
          <cell r="G1398" t="str">
            <v>Germany</v>
          </cell>
        </row>
        <row r="1399">
          <cell r="A1399" t="str">
            <v>2002M09</v>
          </cell>
          <cell r="B1399">
            <v>1</v>
          </cell>
          <cell r="C1399">
            <v>101</v>
          </cell>
          <cell r="D1399" t="str">
            <v>Italy</v>
          </cell>
          <cell r="E1399">
            <v>4</v>
          </cell>
          <cell r="F1399">
            <v>12</v>
          </cell>
          <cell r="G1399" t="str">
            <v>Argentina</v>
          </cell>
        </row>
        <row r="1400">
          <cell r="A1400" t="str">
            <v>2002M09</v>
          </cell>
          <cell r="B1400">
            <v>2</v>
          </cell>
          <cell r="C1400">
            <v>15</v>
          </cell>
          <cell r="D1400" t="str">
            <v>Australia</v>
          </cell>
          <cell r="E1400">
            <v>91</v>
          </cell>
          <cell r="F1400">
            <v>56</v>
          </cell>
          <cell r="G1400" t="str">
            <v>Czech Republic</v>
          </cell>
        </row>
        <row r="1401">
          <cell r="A1401" t="str">
            <v>2002M09</v>
          </cell>
          <cell r="B1401">
            <v>2</v>
          </cell>
          <cell r="C1401">
            <v>0</v>
          </cell>
          <cell r="D1401" t="str">
            <v>Ebay</v>
          </cell>
          <cell r="E1401">
            <v>18</v>
          </cell>
          <cell r="F1401">
            <v>85</v>
          </cell>
          <cell r="G1401" t="str">
            <v>Guatemala</v>
          </cell>
        </row>
        <row r="1402">
          <cell r="A1402" t="str">
            <v>2002M09</v>
          </cell>
          <cell r="B1402">
            <v>1</v>
          </cell>
          <cell r="C1402">
            <v>0</v>
          </cell>
          <cell r="D1402" t="str">
            <v>Ebay</v>
          </cell>
          <cell r="E1402">
            <v>2</v>
          </cell>
          <cell r="F1402">
            <v>55</v>
          </cell>
          <cell r="G1402" t="str">
            <v>Cyprus</v>
          </cell>
        </row>
        <row r="1403">
          <cell r="A1403" t="str">
            <v>2002M09</v>
          </cell>
          <cell r="B1403">
            <v>0</v>
          </cell>
          <cell r="C1403">
            <v>100</v>
          </cell>
          <cell r="D1403" t="str">
            <v>Ebaymotors</v>
          </cell>
          <cell r="E1403">
            <v>465</v>
          </cell>
          <cell r="F1403">
            <v>136</v>
          </cell>
          <cell r="G1403" t="str">
            <v>Mexico</v>
          </cell>
        </row>
        <row r="1404">
          <cell r="A1404" t="str">
            <v>2002M09</v>
          </cell>
          <cell r="B1404">
            <v>2</v>
          </cell>
          <cell r="C1404">
            <v>0</v>
          </cell>
          <cell r="D1404" t="str">
            <v>Ebay</v>
          </cell>
          <cell r="E1404">
            <v>1171</v>
          </cell>
          <cell r="F1404">
            <v>55</v>
          </cell>
          <cell r="G1404" t="str">
            <v>Cyprus</v>
          </cell>
        </row>
        <row r="1405">
          <cell r="A1405" t="str">
            <v>2002M09</v>
          </cell>
          <cell r="B1405">
            <v>0</v>
          </cell>
          <cell r="C1405">
            <v>23</v>
          </cell>
          <cell r="D1405" t="str">
            <v xml:space="preserve"> Belgium (French)</v>
          </cell>
          <cell r="E1405">
            <v>13</v>
          </cell>
          <cell r="F1405">
            <v>77</v>
          </cell>
          <cell r="G1405" t="str">
            <v>Germany</v>
          </cell>
        </row>
        <row r="1406">
          <cell r="A1406" t="str">
            <v>2002M09</v>
          </cell>
          <cell r="B1406">
            <v>0</v>
          </cell>
          <cell r="C1406">
            <v>3</v>
          </cell>
          <cell r="D1406" t="str">
            <v>Uk</v>
          </cell>
          <cell r="E1406">
            <v>96</v>
          </cell>
          <cell r="F1406">
            <v>164</v>
          </cell>
          <cell r="G1406" t="str">
            <v>Portugal</v>
          </cell>
        </row>
        <row r="1407">
          <cell r="A1407" t="str">
            <v>2002M09</v>
          </cell>
          <cell r="B1407">
            <v>1</v>
          </cell>
          <cell r="C1407">
            <v>100</v>
          </cell>
          <cell r="D1407" t="str">
            <v>Ebaymotors</v>
          </cell>
          <cell r="E1407">
            <v>201965</v>
          </cell>
          <cell r="F1407">
            <v>1</v>
          </cell>
          <cell r="G1407" t="str">
            <v>United States</v>
          </cell>
        </row>
        <row r="1408">
          <cell r="A1408" t="str">
            <v>2002M09</v>
          </cell>
          <cell r="B1408">
            <v>2</v>
          </cell>
          <cell r="C1408">
            <v>15</v>
          </cell>
          <cell r="D1408" t="str">
            <v>Australia</v>
          </cell>
          <cell r="E1408">
            <v>120</v>
          </cell>
          <cell r="F1408">
            <v>2</v>
          </cell>
          <cell r="G1408" t="str">
            <v>Canada</v>
          </cell>
        </row>
        <row r="1409">
          <cell r="A1409" t="str">
            <v>2002M09</v>
          </cell>
          <cell r="B1409">
            <v>2</v>
          </cell>
          <cell r="C1409">
            <v>15</v>
          </cell>
          <cell r="D1409" t="str">
            <v>Australia</v>
          </cell>
          <cell r="E1409">
            <v>19</v>
          </cell>
          <cell r="F1409">
            <v>36</v>
          </cell>
          <cell r="G1409" t="str">
            <v>Burma</v>
          </cell>
        </row>
        <row r="1410">
          <cell r="A1410" t="str">
            <v>2002M09</v>
          </cell>
          <cell r="B1410">
            <v>1</v>
          </cell>
          <cell r="C1410">
            <v>3</v>
          </cell>
          <cell r="D1410" t="str">
            <v>Uk</v>
          </cell>
          <cell r="E1410">
            <v>5</v>
          </cell>
          <cell r="F1410">
            <v>130</v>
          </cell>
          <cell r="G1410" t="str">
            <v>Malta</v>
          </cell>
        </row>
        <row r="1411">
          <cell r="A1411" t="str">
            <v>2002M09</v>
          </cell>
          <cell r="B1411">
            <v>0</v>
          </cell>
          <cell r="C1411">
            <v>123</v>
          </cell>
          <cell r="D1411" t="str">
            <v xml:space="preserve"> Belgium (Dutch)</v>
          </cell>
          <cell r="E1411">
            <v>19946</v>
          </cell>
          <cell r="F1411">
            <v>23</v>
          </cell>
          <cell r="G1411" t="str">
            <v>Belgium</v>
          </cell>
        </row>
        <row r="1412">
          <cell r="A1412" t="str">
            <v>2002M09</v>
          </cell>
          <cell r="B1412">
            <v>3</v>
          </cell>
          <cell r="C1412">
            <v>3</v>
          </cell>
          <cell r="D1412" t="str">
            <v>Uk</v>
          </cell>
          <cell r="E1412">
            <v>1</v>
          </cell>
          <cell r="F1412">
            <v>149</v>
          </cell>
          <cell r="G1412" t="str">
            <v>New Zealand</v>
          </cell>
        </row>
        <row r="1413">
          <cell r="A1413" t="str">
            <v>2002M09</v>
          </cell>
          <cell r="B1413">
            <v>2</v>
          </cell>
          <cell r="C1413">
            <v>15</v>
          </cell>
          <cell r="D1413" t="str">
            <v>Australia</v>
          </cell>
          <cell r="E1413">
            <v>52</v>
          </cell>
          <cell r="F1413">
            <v>23</v>
          </cell>
          <cell r="G1413" t="str">
            <v>Belgium</v>
          </cell>
        </row>
        <row r="1414">
          <cell r="A1414" t="str">
            <v>2002M09</v>
          </cell>
          <cell r="B1414">
            <v>1</v>
          </cell>
          <cell r="C1414">
            <v>15</v>
          </cell>
          <cell r="D1414" t="str">
            <v>Australia</v>
          </cell>
          <cell r="E1414">
            <v>5</v>
          </cell>
          <cell r="F1414">
            <v>196</v>
          </cell>
          <cell r="G1414" t="str">
            <v>Taiwan</v>
          </cell>
        </row>
        <row r="1415">
          <cell r="A1415" t="str">
            <v>2002M09</v>
          </cell>
          <cell r="B1415">
            <v>0</v>
          </cell>
          <cell r="C1415">
            <v>0</v>
          </cell>
          <cell r="D1415" t="str">
            <v>Ebay</v>
          </cell>
          <cell r="E1415">
            <v>261</v>
          </cell>
          <cell r="F1415">
            <v>111</v>
          </cell>
          <cell r="G1415" t="str">
            <v>Korea, South</v>
          </cell>
        </row>
        <row r="1416">
          <cell r="A1416" t="str">
            <v>2002M09</v>
          </cell>
          <cell r="B1416">
            <v>2</v>
          </cell>
          <cell r="C1416">
            <v>186</v>
          </cell>
          <cell r="D1416" t="str">
            <v>Spain</v>
          </cell>
          <cell r="E1416">
            <v>245</v>
          </cell>
          <cell r="F1416">
            <v>164</v>
          </cell>
          <cell r="G1416" t="str">
            <v>Portugal</v>
          </cell>
        </row>
        <row r="1417">
          <cell r="A1417" t="str">
            <v>2002M09</v>
          </cell>
          <cell r="B1417">
            <v>2</v>
          </cell>
          <cell r="C1417">
            <v>2</v>
          </cell>
          <cell r="D1417" t="str">
            <v>Canada</v>
          </cell>
          <cell r="E1417">
            <v>1128</v>
          </cell>
          <cell r="F1417">
            <v>77</v>
          </cell>
          <cell r="G1417" t="str">
            <v>Germany</v>
          </cell>
        </row>
        <row r="1418">
          <cell r="A1418" t="str">
            <v>2002M09</v>
          </cell>
          <cell r="B1418">
            <v>2</v>
          </cell>
          <cell r="C1418">
            <v>3</v>
          </cell>
          <cell r="D1418" t="str">
            <v>Uk</v>
          </cell>
          <cell r="E1418">
            <v>1039</v>
          </cell>
          <cell r="F1418">
            <v>23</v>
          </cell>
          <cell r="G1418" t="str">
            <v>Belgium</v>
          </cell>
        </row>
        <row r="1419">
          <cell r="A1419" t="str">
            <v>2002M09</v>
          </cell>
          <cell r="B1419">
            <v>0</v>
          </cell>
          <cell r="C1419">
            <v>15</v>
          </cell>
          <cell r="D1419" t="str">
            <v>Australia</v>
          </cell>
          <cell r="E1419">
            <v>5</v>
          </cell>
          <cell r="F1419">
            <v>104</v>
          </cell>
          <cell r="G1419" t="str">
            <v>Japan</v>
          </cell>
        </row>
        <row r="1420">
          <cell r="A1420" t="str">
            <v>2002M09</v>
          </cell>
          <cell r="B1420">
            <v>2</v>
          </cell>
          <cell r="C1420">
            <v>0</v>
          </cell>
          <cell r="D1420" t="str">
            <v>Ebay</v>
          </cell>
          <cell r="E1420">
            <v>149</v>
          </cell>
          <cell r="F1420">
            <v>26</v>
          </cell>
          <cell r="G1420" t="str">
            <v>Bermuda</v>
          </cell>
        </row>
        <row r="1421">
          <cell r="A1421" t="str">
            <v>2002M09</v>
          </cell>
          <cell r="B1421">
            <v>1</v>
          </cell>
          <cell r="C1421">
            <v>0</v>
          </cell>
          <cell r="D1421" t="str">
            <v>Ebay</v>
          </cell>
          <cell r="E1421">
            <v>5</v>
          </cell>
          <cell r="F1421">
            <v>13</v>
          </cell>
          <cell r="G1421" t="str">
            <v>Armenia</v>
          </cell>
        </row>
        <row r="1422">
          <cell r="A1422" t="str">
            <v>2002M09</v>
          </cell>
          <cell r="B1422">
            <v>2</v>
          </cell>
          <cell r="C1422">
            <v>0</v>
          </cell>
          <cell r="D1422" t="str">
            <v>Ebay</v>
          </cell>
          <cell r="E1422">
            <v>3694</v>
          </cell>
          <cell r="F1422">
            <v>165</v>
          </cell>
          <cell r="G1422" t="str">
            <v>Puerto Rico</v>
          </cell>
        </row>
        <row r="1423">
          <cell r="A1423" t="str">
            <v>2002M09</v>
          </cell>
          <cell r="B1423">
            <v>3</v>
          </cell>
          <cell r="C1423">
            <v>77</v>
          </cell>
          <cell r="D1423" t="str">
            <v>Germany</v>
          </cell>
          <cell r="E1423">
            <v>16</v>
          </cell>
          <cell r="F1423">
            <v>101</v>
          </cell>
          <cell r="G1423" t="str">
            <v>Italy</v>
          </cell>
        </row>
        <row r="1424">
          <cell r="A1424" t="str">
            <v>2002M09</v>
          </cell>
          <cell r="B1424">
            <v>2</v>
          </cell>
          <cell r="C1424">
            <v>100</v>
          </cell>
          <cell r="D1424" t="str">
            <v>Ebaymotors</v>
          </cell>
          <cell r="E1424">
            <v>112</v>
          </cell>
          <cell r="F1424">
            <v>182</v>
          </cell>
          <cell r="G1424" t="str">
            <v>Slovenia</v>
          </cell>
        </row>
        <row r="1425">
          <cell r="A1425" t="str">
            <v>2002M09</v>
          </cell>
          <cell r="B1425">
            <v>2</v>
          </cell>
          <cell r="C1425">
            <v>186</v>
          </cell>
          <cell r="D1425" t="str">
            <v>Spain</v>
          </cell>
          <cell r="E1425">
            <v>5</v>
          </cell>
          <cell r="F1425">
            <v>160</v>
          </cell>
          <cell r="G1425" t="str">
            <v>Paraguay</v>
          </cell>
        </row>
        <row r="1426">
          <cell r="A1426" t="str">
            <v>2002M09</v>
          </cell>
          <cell r="B1426">
            <v>0</v>
          </cell>
          <cell r="C1426">
            <v>15</v>
          </cell>
          <cell r="D1426" t="str">
            <v>Australia</v>
          </cell>
          <cell r="E1426">
            <v>5</v>
          </cell>
          <cell r="F1426">
            <v>101</v>
          </cell>
          <cell r="G1426" t="str">
            <v>Italy</v>
          </cell>
        </row>
        <row r="1427">
          <cell r="A1427" t="str">
            <v>2002M09</v>
          </cell>
          <cell r="B1427">
            <v>2</v>
          </cell>
          <cell r="C1427">
            <v>71</v>
          </cell>
          <cell r="D1427" t="str">
            <v>France</v>
          </cell>
          <cell r="E1427">
            <v>1</v>
          </cell>
          <cell r="F1427">
            <v>32</v>
          </cell>
          <cell r="G1427" t="str">
            <v>British Virgin Islands</v>
          </cell>
        </row>
        <row r="1428">
          <cell r="A1428" t="str">
            <v>2002M09</v>
          </cell>
          <cell r="B1428">
            <v>2</v>
          </cell>
          <cell r="C1428">
            <v>15</v>
          </cell>
          <cell r="D1428" t="str">
            <v>Australia</v>
          </cell>
          <cell r="E1428">
            <v>53</v>
          </cell>
          <cell r="F1428">
            <v>71</v>
          </cell>
          <cell r="G1428" t="str">
            <v>France</v>
          </cell>
        </row>
        <row r="1429">
          <cell r="A1429" t="str">
            <v>2002M09</v>
          </cell>
          <cell r="B1429">
            <v>3</v>
          </cell>
          <cell r="C1429">
            <v>0</v>
          </cell>
          <cell r="D1429" t="str">
            <v>Ebay</v>
          </cell>
          <cell r="E1429">
            <v>4</v>
          </cell>
          <cell r="F1429">
            <v>23</v>
          </cell>
          <cell r="G1429" t="str">
            <v>Belgium</v>
          </cell>
        </row>
        <row r="1430">
          <cell r="A1430" t="str">
            <v>2002M09</v>
          </cell>
          <cell r="B1430">
            <v>2</v>
          </cell>
          <cell r="C1430">
            <v>16</v>
          </cell>
          <cell r="D1430" t="str">
            <v>Austria</v>
          </cell>
          <cell r="E1430">
            <v>1</v>
          </cell>
          <cell r="F1430">
            <v>62</v>
          </cell>
          <cell r="G1430" t="str">
            <v>Egypt</v>
          </cell>
        </row>
        <row r="1431">
          <cell r="A1431" t="str">
            <v>2002M09</v>
          </cell>
          <cell r="B1431">
            <v>1</v>
          </cell>
          <cell r="C1431">
            <v>15</v>
          </cell>
          <cell r="D1431" t="str">
            <v>Australia</v>
          </cell>
          <cell r="E1431">
            <v>11</v>
          </cell>
          <cell r="F1431">
            <v>180</v>
          </cell>
          <cell r="G1431" t="str">
            <v>Singapore</v>
          </cell>
        </row>
        <row r="1432">
          <cell r="A1432" t="str">
            <v>2002M09</v>
          </cell>
          <cell r="B1432">
            <v>2</v>
          </cell>
          <cell r="C1432">
            <v>0</v>
          </cell>
          <cell r="D1432" t="str">
            <v>Ebay</v>
          </cell>
          <cell r="E1432">
            <v>2</v>
          </cell>
          <cell r="F1432">
            <v>17</v>
          </cell>
          <cell r="G1432" t="str">
            <v>Azerbaijan Republic</v>
          </cell>
        </row>
        <row r="1433">
          <cell r="A1433" t="str">
            <v>2002M09</v>
          </cell>
          <cell r="B1433">
            <v>2</v>
          </cell>
          <cell r="C1433">
            <v>3</v>
          </cell>
          <cell r="D1433" t="str">
            <v>Uk</v>
          </cell>
          <cell r="E1433">
            <v>318</v>
          </cell>
          <cell r="F1433">
            <v>154</v>
          </cell>
          <cell r="G1433" t="str">
            <v>Norway</v>
          </cell>
        </row>
        <row r="1434">
          <cell r="A1434" t="str">
            <v>2002M09</v>
          </cell>
          <cell r="B1434">
            <v>0</v>
          </cell>
          <cell r="C1434">
            <v>101</v>
          </cell>
          <cell r="D1434" t="str">
            <v>Italy</v>
          </cell>
          <cell r="E1434">
            <v>14</v>
          </cell>
          <cell r="F1434">
            <v>175</v>
          </cell>
          <cell r="G1434" t="str">
            <v>San Marino</v>
          </cell>
        </row>
        <row r="1435">
          <cell r="A1435" t="str">
            <v>2002M09</v>
          </cell>
          <cell r="B1435">
            <v>1</v>
          </cell>
          <cell r="C1435">
            <v>3</v>
          </cell>
          <cell r="D1435" t="str">
            <v>Uk</v>
          </cell>
          <cell r="E1435">
            <v>2</v>
          </cell>
          <cell r="F1435">
            <v>115</v>
          </cell>
          <cell r="G1435" t="str">
            <v>Latvia</v>
          </cell>
        </row>
        <row r="1436">
          <cell r="A1436" t="str">
            <v>2002M09</v>
          </cell>
          <cell r="B1436">
            <v>1</v>
          </cell>
          <cell r="C1436">
            <v>123</v>
          </cell>
          <cell r="D1436" t="str">
            <v xml:space="preserve"> Belgium (Dutch)</v>
          </cell>
          <cell r="E1436">
            <v>7</v>
          </cell>
          <cell r="F1436">
            <v>123</v>
          </cell>
          <cell r="G1436" t="str">
            <v>Macau</v>
          </cell>
        </row>
        <row r="1437">
          <cell r="A1437" t="str">
            <v>2002M09</v>
          </cell>
          <cell r="B1437">
            <v>2</v>
          </cell>
          <cell r="C1437">
            <v>77</v>
          </cell>
          <cell r="D1437" t="str">
            <v>Germany</v>
          </cell>
          <cell r="E1437">
            <v>514</v>
          </cell>
          <cell r="F1437">
            <v>56</v>
          </cell>
          <cell r="G1437" t="str">
            <v>Czech Republic</v>
          </cell>
        </row>
        <row r="1438">
          <cell r="A1438" t="str">
            <v>2002M09</v>
          </cell>
          <cell r="B1438">
            <v>3</v>
          </cell>
          <cell r="C1438">
            <v>2</v>
          </cell>
          <cell r="D1438" t="str">
            <v>Canada</v>
          </cell>
          <cell r="E1438">
            <v>4</v>
          </cell>
          <cell r="F1438">
            <v>1</v>
          </cell>
          <cell r="G1438" t="str">
            <v>United States</v>
          </cell>
        </row>
        <row r="1439">
          <cell r="A1439" t="str">
            <v>2002M09</v>
          </cell>
          <cell r="B1439">
            <v>0</v>
          </cell>
          <cell r="C1439">
            <v>0</v>
          </cell>
          <cell r="D1439" t="str">
            <v>Ebay</v>
          </cell>
          <cell r="E1439">
            <v>25674</v>
          </cell>
          <cell r="F1439">
            <v>2</v>
          </cell>
          <cell r="G1439" t="str">
            <v>Canada</v>
          </cell>
        </row>
        <row r="1440">
          <cell r="A1440" t="str">
            <v>2002M09</v>
          </cell>
          <cell r="B1440">
            <v>2</v>
          </cell>
          <cell r="C1440">
            <v>3</v>
          </cell>
          <cell r="D1440" t="str">
            <v>Uk</v>
          </cell>
          <cell r="E1440">
            <v>275</v>
          </cell>
          <cell r="F1440">
            <v>164</v>
          </cell>
          <cell r="G1440" t="str">
            <v>Portugal</v>
          </cell>
        </row>
        <row r="1441">
          <cell r="A1441" t="str">
            <v>2002M09</v>
          </cell>
          <cell r="B1441">
            <v>0</v>
          </cell>
          <cell r="C1441">
            <v>3</v>
          </cell>
          <cell r="D1441" t="str">
            <v>Uk</v>
          </cell>
          <cell r="E1441">
            <v>216</v>
          </cell>
          <cell r="F1441">
            <v>186</v>
          </cell>
          <cell r="G1441" t="str">
            <v>Spain</v>
          </cell>
        </row>
        <row r="1442">
          <cell r="A1442" t="str">
            <v>2002M09</v>
          </cell>
          <cell r="B1442">
            <v>0</v>
          </cell>
          <cell r="C1442">
            <v>101</v>
          </cell>
          <cell r="D1442" t="str">
            <v>Italy</v>
          </cell>
          <cell r="E1442">
            <v>42495</v>
          </cell>
          <cell r="F1442">
            <v>101</v>
          </cell>
          <cell r="G1442" t="str">
            <v>Italy</v>
          </cell>
        </row>
        <row r="1443">
          <cell r="A1443" t="str">
            <v>2002M09</v>
          </cell>
          <cell r="B1443">
            <v>1</v>
          </cell>
          <cell r="C1443">
            <v>3</v>
          </cell>
          <cell r="D1443" t="str">
            <v>Uk</v>
          </cell>
          <cell r="E1443">
            <v>9</v>
          </cell>
          <cell r="F1443">
            <v>53</v>
          </cell>
          <cell r="G1443" t="str">
            <v>Croatia, Democratic Republic of the</v>
          </cell>
        </row>
        <row r="1444">
          <cell r="A1444" t="str">
            <v>2002M09</v>
          </cell>
          <cell r="B1444">
            <v>0</v>
          </cell>
          <cell r="C1444">
            <v>101</v>
          </cell>
          <cell r="D1444" t="str">
            <v>Italy</v>
          </cell>
          <cell r="E1444">
            <v>6</v>
          </cell>
          <cell r="F1444">
            <v>186</v>
          </cell>
          <cell r="G1444" t="str">
            <v>Spain</v>
          </cell>
        </row>
        <row r="1445">
          <cell r="A1445" t="str">
            <v>2002M09</v>
          </cell>
          <cell r="B1445">
            <v>2</v>
          </cell>
          <cell r="C1445">
            <v>100</v>
          </cell>
          <cell r="D1445" t="str">
            <v>Ebaymotors</v>
          </cell>
          <cell r="E1445">
            <v>3</v>
          </cell>
          <cell r="F1445">
            <v>66</v>
          </cell>
          <cell r="G1445" t="str">
            <v>Estonia</v>
          </cell>
        </row>
        <row r="1446">
          <cell r="A1446" t="str">
            <v>2002M09</v>
          </cell>
          <cell r="B1446">
            <v>2</v>
          </cell>
          <cell r="C1446">
            <v>23</v>
          </cell>
          <cell r="D1446" t="str">
            <v xml:space="preserve"> Belgium (French)</v>
          </cell>
          <cell r="E1446">
            <v>3282</v>
          </cell>
          <cell r="F1446">
            <v>77</v>
          </cell>
          <cell r="G1446" t="str">
            <v>Germany</v>
          </cell>
        </row>
        <row r="1447">
          <cell r="A1447" t="str">
            <v>2002M09</v>
          </cell>
          <cell r="B1447">
            <v>0</v>
          </cell>
          <cell r="C1447">
            <v>186</v>
          </cell>
          <cell r="D1447" t="str">
            <v>Spain</v>
          </cell>
          <cell r="E1447">
            <v>2</v>
          </cell>
          <cell r="F1447">
            <v>122</v>
          </cell>
          <cell r="G1447" t="str">
            <v>Luxembourg</v>
          </cell>
        </row>
        <row r="1448">
          <cell r="A1448" t="str">
            <v>2002M09</v>
          </cell>
          <cell r="B1448">
            <v>2</v>
          </cell>
          <cell r="C1448">
            <v>3</v>
          </cell>
          <cell r="D1448" t="str">
            <v>Uk</v>
          </cell>
          <cell r="E1448">
            <v>12</v>
          </cell>
          <cell r="F1448">
            <v>112</v>
          </cell>
          <cell r="G1448" t="str">
            <v>Kuwait</v>
          </cell>
        </row>
        <row r="1449">
          <cell r="A1449" t="str">
            <v>2002M09</v>
          </cell>
          <cell r="B1449">
            <v>2</v>
          </cell>
          <cell r="C1449">
            <v>71</v>
          </cell>
          <cell r="D1449" t="str">
            <v>France</v>
          </cell>
          <cell r="E1449">
            <v>66</v>
          </cell>
          <cell r="F1449">
            <v>80</v>
          </cell>
          <cell r="G1449" t="str">
            <v>Greece</v>
          </cell>
        </row>
        <row r="1450">
          <cell r="A1450" t="str">
            <v>2002M09</v>
          </cell>
          <cell r="B1450">
            <v>1</v>
          </cell>
          <cell r="C1450">
            <v>0</v>
          </cell>
          <cell r="D1450" t="str">
            <v>Ebay</v>
          </cell>
          <cell r="E1450">
            <v>37</v>
          </cell>
          <cell r="F1450">
            <v>211</v>
          </cell>
          <cell r="G1450" t="str">
            <v>Uruguay</v>
          </cell>
        </row>
        <row r="1451">
          <cell r="A1451" t="str">
            <v>2002M09</v>
          </cell>
          <cell r="B1451">
            <v>2</v>
          </cell>
          <cell r="C1451">
            <v>186</v>
          </cell>
          <cell r="D1451" t="str">
            <v>Spain</v>
          </cell>
          <cell r="E1451">
            <v>11</v>
          </cell>
          <cell r="F1451">
            <v>80</v>
          </cell>
          <cell r="G1451" t="str">
            <v>Greece</v>
          </cell>
        </row>
        <row r="1452">
          <cell r="A1452" t="str">
            <v>2002M09</v>
          </cell>
          <cell r="B1452">
            <v>2</v>
          </cell>
          <cell r="C1452">
            <v>15</v>
          </cell>
          <cell r="D1452" t="str">
            <v>Australia</v>
          </cell>
          <cell r="E1452">
            <v>18</v>
          </cell>
          <cell r="F1452">
            <v>178</v>
          </cell>
          <cell r="G1452" t="str">
            <v>Seychelles</v>
          </cell>
        </row>
        <row r="1453">
          <cell r="A1453" t="str">
            <v>2002M09</v>
          </cell>
          <cell r="B1453">
            <v>0</v>
          </cell>
          <cell r="C1453">
            <v>3</v>
          </cell>
          <cell r="D1453" t="str">
            <v>Uk</v>
          </cell>
          <cell r="E1453">
            <v>24</v>
          </cell>
          <cell r="F1453">
            <v>23</v>
          </cell>
          <cell r="G1453" t="str">
            <v>Belgium</v>
          </cell>
        </row>
        <row r="1454">
          <cell r="A1454" t="str">
            <v>2002M09</v>
          </cell>
          <cell r="B1454">
            <v>2</v>
          </cell>
          <cell r="C1454">
            <v>77</v>
          </cell>
          <cell r="D1454" t="str">
            <v>Germany</v>
          </cell>
          <cell r="E1454">
            <v>11</v>
          </cell>
          <cell r="F1454">
            <v>4</v>
          </cell>
          <cell r="G1454" t="str">
            <v>Afghanistan</v>
          </cell>
        </row>
        <row r="1455">
          <cell r="A1455" t="str">
            <v>2002M09</v>
          </cell>
          <cell r="B1455">
            <v>2</v>
          </cell>
          <cell r="C1455">
            <v>100</v>
          </cell>
          <cell r="D1455" t="str">
            <v>Ebaymotors</v>
          </cell>
          <cell r="E1455">
            <v>420</v>
          </cell>
          <cell r="F1455">
            <v>101</v>
          </cell>
          <cell r="G1455" t="str">
            <v>Italy</v>
          </cell>
        </row>
        <row r="1456">
          <cell r="A1456" t="str">
            <v>2002M09</v>
          </cell>
          <cell r="B1456">
            <v>2</v>
          </cell>
          <cell r="C1456">
            <v>77</v>
          </cell>
          <cell r="D1456" t="str">
            <v>Germany</v>
          </cell>
          <cell r="E1456">
            <v>5</v>
          </cell>
          <cell r="F1456">
            <v>217</v>
          </cell>
          <cell r="G1456" t="str">
            <v>Virgin Islands (U.S.)</v>
          </cell>
        </row>
        <row r="1457">
          <cell r="A1457" t="str">
            <v>2002M09</v>
          </cell>
          <cell r="B1457">
            <v>2</v>
          </cell>
          <cell r="C1457">
            <v>0</v>
          </cell>
          <cell r="D1457" t="str">
            <v>Ebay</v>
          </cell>
          <cell r="E1457">
            <v>11495</v>
          </cell>
          <cell r="F1457">
            <v>196</v>
          </cell>
          <cell r="G1457" t="str">
            <v>Taiwan</v>
          </cell>
        </row>
        <row r="1458">
          <cell r="A1458" t="str">
            <v>2002M09</v>
          </cell>
          <cell r="B1458">
            <v>2</v>
          </cell>
          <cell r="C1458">
            <v>100</v>
          </cell>
          <cell r="D1458" t="str">
            <v>Ebaymotors</v>
          </cell>
          <cell r="E1458">
            <v>125</v>
          </cell>
          <cell r="F1458">
            <v>57</v>
          </cell>
          <cell r="G1458" t="str">
            <v>Denmark</v>
          </cell>
        </row>
        <row r="1459">
          <cell r="A1459" t="str">
            <v>2002M09</v>
          </cell>
          <cell r="B1459">
            <v>1</v>
          </cell>
          <cell r="C1459">
            <v>101</v>
          </cell>
          <cell r="D1459" t="str">
            <v>Italy</v>
          </cell>
          <cell r="E1459">
            <v>3</v>
          </cell>
          <cell r="F1459">
            <v>146</v>
          </cell>
          <cell r="G1459" t="str">
            <v>Netherlands</v>
          </cell>
        </row>
        <row r="1460">
          <cell r="A1460" t="str">
            <v>2002M09</v>
          </cell>
          <cell r="B1460">
            <v>0</v>
          </cell>
          <cell r="C1460">
            <v>15</v>
          </cell>
          <cell r="D1460" t="str">
            <v>Australia</v>
          </cell>
          <cell r="E1460">
            <v>35</v>
          </cell>
          <cell r="F1460">
            <v>77</v>
          </cell>
          <cell r="G1460" t="str">
            <v>Germany</v>
          </cell>
        </row>
        <row r="1461">
          <cell r="A1461" t="str">
            <v>2002M09</v>
          </cell>
          <cell r="B1461">
            <v>0</v>
          </cell>
          <cell r="C1461">
            <v>101</v>
          </cell>
          <cell r="D1461" t="str">
            <v>Italy</v>
          </cell>
          <cell r="E1461">
            <v>2</v>
          </cell>
          <cell r="F1461">
            <v>45</v>
          </cell>
          <cell r="G1461" t="str">
            <v>China</v>
          </cell>
        </row>
        <row r="1462">
          <cell r="A1462" t="str">
            <v>2002M09</v>
          </cell>
          <cell r="B1462">
            <v>2</v>
          </cell>
          <cell r="C1462">
            <v>100</v>
          </cell>
          <cell r="D1462" t="str">
            <v>Ebaymotors</v>
          </cell>
          <cell r="E1462">
            <v>625</v>
          </cell>
          <cell r="F1462">
            <v>104</v>
          </cell>
          <cell r="G1462" t="str">
            <v>Japan</v>
          </cell>
        </row>
        <row r="1463">
          <cell r="A1463" t="str">
            <v>2002M09</v>
          </cell>
          <cell r="B1463">
            <v>2</v>
          </cell>
          <cell r="C1463">
            <v>0</v>
          </cell>
          <cell r="D1463" t="str">
            <v>Ebay</v>
          </cell>
          <cell r="E1463">
            <v>91</v>
          </cell>
          <cell r="F1463">
            <v>212</v>
          </cell>
          <cell r="G1463" t="str">
            <v>Uzbekistan</v>
          </cell>
        </row>
        <row r="1464">
          <cell r="A1464" t="str">
            <v>2002M09</v>
          </cell>
          <cell r="B1464">
            <v>2</v>
          </cell>
          <cell r="C1464">
            <v>23</v>
          </cell>
          <cell r="D1464" t="str">
            <v xml:space="preserve"> Belgium (French)</v>
          </cell>
          <cell r="E1464">
            <v>5</v>
          </cell>
          <cell r="F1464">
            <v>167</v>
          </cell>
          <cell r="G1464" t="str">
            <v>Romania</v>
          </cell>
        </row>
        <row r="1465">
          <cell r="A1465" t="str">
            <v>2002M09</v>
          </cell>
          <cell r="B1465">
            <v>1</v>
          </cell>
          <cell r="C1465">
            <v>3</v>
          </cell>
          <cell r="D1465" t="str">
            <v>Uk</v>
          </cell>
          <cell r="E1465">
            <v>7</v>
          </cell>
          <cell r="F1465">
            <v>149</v>
          </cell>
          <cell r="G1465" t="str">
            <v>New Zealand</v>
          </cell>
        </row>
        <row r="1466">
          <cell r="A1466" t="str">
            <v>2002M09</v>
          </cell>
          <cell r="B1466">
            <v>3</v>
          </cell>
          <cell r="C1466">
            <v>100</v>
          </cell>
          <cell r="D1466" t="str">
            <v>Ebaymotors</v>
          </cell>
          <cell r="E1466">
            <v>1</v>
          </cell>
          <cell r="F1466">
            <v>34</v>
          </cell>
          <cell r="G1466" t="str">
            <v>Bulgaria</v>
          </cell>
        </row>
        <row r="1467">
          <cell r="A1467" t="str">
            <v>2002M09</v>
          </cell>
          <cell r="B1467">
            <v>1</v>
          </cell>
          <cell r="C1467">
            <v>101</v>
          </cell>
          <cell r="D1467" t="str">
            <v>Italy</v>
          </cell>
          <cell r="E1467">
            <v>12</v>
          </cell>
          <cell r="F1467">
            <v>178</v>
          </cell>
          <cell r="G1467" t="str">
            <v>Seychelles</v>
          </cell>
        </row>
        <row r="1468">
          <cell r="A1468" t="str">
            <v>2002M09</v>
          </cell>
          <cell r="B1468">
            <v>2</v>
          </cell>
          <cell r="C1468">
            <v>0</v>
          </cell>
          <cell r="D1468" t="str">
            <v>Ebay</v>
          </cell>
          <cell r="E1468">
            <v>46</v>
          </cell>
          <cell r="F1468">
            <v>155</v>
          </cell>
          <cell r="G1468" t="str">
            <v>Oman</v>
          </cell>
        </row>
        <row r="1469">
          <cell r="A1469" t="str">
            <v>2002M09</v>
          </cell>
          <cell r="B1469">
            <v>2</v>
          </cell>
          <cell r="C1469">
            <v>186</v>
          </cell>
          <cell r="D1469" t="str">
            <v>Spain</v>
          </cell>
          <cell r="E1469">
            <v>627</v>
          </cell>
          <cell r="F1469">
            <v>23</v>
          </cell>
          <cell r="G1469" t="str">
            <v>Belgium</v>
          </cell>
        </row>
        <row r="1470">
          <cell r="A1470" t="str">
            <v>2002M09</v>
          </cell>
          <cell r="B1470">
            <v>0</v>
          </cell>
          <cell r="C1470">
            <v>196</v>
          </cell>
          <cell r="D1470" t="str">
            <v>Taiwan</v>
          </cell>
          <cell r="E1470">
            <v>958</v>
          </cell>
          <cell r="F1470">
            <v>1</v>
          </cell>
          <cell r="G1470" t="str">
            <v>United States</v>
          </cell>
        </row>
        <row r="1471">
          <cell r="A1471" t="str">
            <v>2002M09</v>
          </cell>
          <cell r="B1471">
            <v>3</v>
          </cell>
          <cell r="C1471">
            <v>71</v>
          </cell>
          <cell r="D1471" t="str">
            <v>France</v>
          </cell>
          <cell r="E1471">
            <v>4</v>
          </cell>
          <cell r="F1471">
            <v>83</v>
          </cell>
          <cell r="G1471" t="str">
            <v>Guadeloupe</v>
          </cell>
        </row>
        <row r="1472">
          <cell r="A1472" t="str">
            <v>2002M09</v>
          </cell>
          <cell r="B1472">
            <v>2</v>
          </cell>
          <cell r="C1472">
            <v>186</v>
          </cell>
          <cell r="D1472" t="str">
            <v>Spain</v>
          </cell>
          <cell r="E1472">
            <v>1</v>
          </cell>
          <cell r="F1472">
            <v>63</v>
          </cell>
          <cell r="G1472" t="str">
            <v>El Salvador</v>
          </cell>
        </row>
        <row r="1473">
          <cell r="A1473" t="str">
            <v>2002M09</v>
          </cell>
          <cell r="B1473">
            <v>0</v>
          </cell>
          <cell r="C1473">
            <v>0</v>
          </cell>
          <cell r="D1473" t="str">
            <v>Ebay</v>
          </cell>
          <cell r="E1473">
            <v>149</v>
          </cell>
          <cell r="F1473">
            <v>167</v>
          </cell>
          <cell r="G1473" t="str">
            <v>Romania</v>
          </cell>
        </row>
        <row r="1474">
          <cell r="A1474" t="str">
            <v>2002M09</v>
          </cell>
          <cell r="B1474">
            <v>2</v>
          </cell>
          <cell r="C1474">
            <v>101</v>
          </cell>
          <cell r="D1474" t="str">
            <v>Italy</v>
          </cell>
          <cell r="E1474">
            <v>29</v>
          </cell>
          <cell r="F1474">
            <v>15</v>
          </cell>
          <cell r="G1474" t="str">
            <v>Australia</v>
          </cell>
        </row>
        <row r="1475">
          <cell r="A1475" t="str">
            <v>2002M09</v>
          </cell>
          <cell r="B1475">
            <v>2</v>
          </cell>
          <cell r="C1475">
            <v>100</v>
          </cell>
          <cell r="D1475" t="str">
            <v>Ebaymotors</v>
          </cell>
          <cell r="E1475">
            <v>1</v>
          </cell>
          <cell r="F1475">
            <v>14</v>
          </cell>
          <cell r="G1475" t="str">
            <v>Aruba</v>
          </cell>
        </row>
        <row r="1476">
          <cell r="A1476" t="str">
            <v>2002M09</v>
          </cell>
          <cell r="B1476">
            <v>2</v>
          </cell>
          <cell r="C1476">
            <v>123</v>
          </cell>
          <cell r="D1476" t="str">
            <v xml:space="preserve"> Belgium (Dutch)</v>
          </cell>
          <cell r="E1476">
            <v>1</v>
          </cell>
          <cell r="F1476">
            <v>127</v>
          </cell>
          <cell r="G1476" t="str">
            <v>Malaysia</v>
          </cell>
        </row>
        <row r="1477">
          <cell r="A1477" t="str">
            <v>2002M09</v>
          </cell>
          <cell r="B1477">
            <v>2</v>
          </cell>
          <cell r="C1477">
            <v>0</v>
          </cell>
          <cell r="D1477" t="str">
            <v>Ebay</v>
          </cell>
          <cell r="E1477">
            <v>5</v>
          </cell>
          <cell r="F1477">
            <v>24</v>
          </cell>
          <cell r="G1477" t="str">
            <v>Belize</v>
          </cell>
        </row>
        <row r="1478">
          <cell r="A1478" t="str">
            <v>2002M09</v>
          </cell>
          <cell r="B1478">
            <v>0</v>
          </cell>
          <cell r="C1478">
            <v>77</v>
          </cell>
          <cell r="D1478" t="str">
            <v>Germany</v>
          </cell>
          <cell r="E1478">
            <v>25</v>
          </cell>
          <cell r="F1478">
            <v>92</v>
          </cell>
          <cell r="G1478" t="str">
            <v>Hong Kong</v>
          </cell>
        </row>
        <row r="1479">
          <cell r="A1479" t="str">
            <v>2002M09</v>
          </cell>
          <cell r="B1479">
            <v>0</v>
          </cell>
          <cell r="C1479">
            <v>0</v>
          </cell>
          <cell r="D1479" t="str">
            <v>Ebay</v>
          </cell>
          <cell r="E1479">
            <v>17</v>
          </cell>
          <cell r="F1479">
            <v>102</v>
          </cell>
          <cell r="G1479" t="str">
            <v>Jamaica</v>
          </cell>
        </row>
        <row r="1480">
          <cell r="A1480" t="str">
            <v>2002M09</v>
          </cell>
          <cell r="B1480">
            <v>2</v>
          </cell>
          <cell r="C1480">
            <v>15</v>
          </cell>
          <cell r="D1480" t="str">
            <v>Australia</v>
          </cell>
          <cell r="E1480">
            <v>65</v>
          </cell>
          <cell r="F1480">
            <v>199</v>
          </cell>
          <cell r="G1480" t="str">
            <v>Thailand</v>
          </cell>
        </row>
        <row r="1481">
          <cell r="A1481" t="str">
            <v>2002M09</v>
          </cell>
          <cell r="B1481">
            <v>2</v>
          </cell>
          <cell r="C1481">
            <v>71</v>
          </cell>
          <cell r="D1481" t="str">
            <v>France</v>
          </cell>
          <cell r="E1481">
            <v>340</v>
          </cell>
          <cell r="F1481">
            <v>164</v>
          </cell>
          <cell r="G1481" t="str">
            <v>Portugal</v>
          </cell>
        </row>
        <row r="1482">
          <cell r="A1482" t="str">
            <v>2002M09</v>
          </cell>
          <cell r="B1482">
            <v>0</v>
          </cell>
          <cell r="C1482">
            <v>101</v>
          </cell>
          <cell r="D1482" t="str">
            <v>Italy</v>
          </cell>
          <cell r="E1482">
            <v>1</v>
          </cell>
          <cell r="F1482">
            <v>166</v>
          </cell>
          <cell r="G1482" t="str">
            <v>Qatar</v>
          </cell>
        </row>
        <row r="1483">
          <cell r="A1483" t="str">
            <v>2002M09</v>
          </cell>
          <cell r="B1483">
            <v>2</v>
          </cell>
          <cell r="C1483">
            <v>71</v>
          </cell>
          <cell r="D1483" t="str">
            <v>France</v>
          </cell>
          <cell r="E1483">
            <v>1209</v>
          </cell>
          <cell r="F1483">
            <v>193</v>
          </cell>
          <cell r="G1483" t="str">
            <v>Switzerland</v>
          </cell>
        </row>
        <row r="1484">
          <cell r="A1484" t="str">
            <v>2002M09</v>
          </cell>
          <cell r="B1484">
            <v>2</v>
          </cell>
          <cell r="C1484">
            <v>100</v>
          </cell>
          <cell r="D1484" t="str">
            <v>Ebaymotors</v>
          </cell>
          <cell r="E1484">
            <v>30851</v>
          </cell>
          <cell r="F1484">
            <v>2</v>
          </cell>
          <cell r="G1484" t="str">
            <v>Canada</v>
          </cell>
        </row>
        <row r="1485">
          <cell r="A1485" t="str">
            <v>2002M09</v>
          </cell>
          <cell r="B1485">
            <v>2</v>
          </cell>
          <cell r="C1485">
            <v>0</v>
          </cell>
          <cell r="D1485" t="str">
            <v>Ebay</v>
          </cell>
          <cell r="E1485">
            <v>552</v>
          </cell>
          <cell r="F1485">
            <v>61</v>
          </cell>
          <cell r="G1485" t="str">
            <v>Ecuador</v>
          </cell>
        </row>
        <row r="1486">
          <cell r="A1486" t="str">
            <v>2002M09</v>
          </cell>
          <cell r="B1486">
            <v>0</v>
          </cell>
          <cell r="C1486">
            <v>101</v>
          </cell>
          <cell r="D1486" t="str">
            <v>Italy</v>
          </cell>
          <cell r="E1486">
            <v>1</v>
          </cell>
          <cell r="F1486">
            <v>225</v>
          </cell>
          <cell r="G1486" t="str">
            <v>APO/FPO</v>
          </cell>
        </row>
        <row r="1487">
          <cell r="A1487" t="str">
            <v>2002M09</v>
          </cell>
          <cell r="B1487">
            <v>1</v>
          </cell>
          <cell r="C1487">
            <v>71</v>
          </cell>
          <cell r="D1487" t="str">
            <v>France</v>
          </cell>
          <cell r="E1487">
            <v>30</v>
          </cell>
          <cell r="F1487">
            <v>3</v>
          </cell>
          <cell r="G1487" t="str">
            <v>United Kingdom</v>
          </cell>
        </row>
        <row r="1488">
          <cell r="A1488" t="str">
            <v>2002M09</v>
          </cell>
          <cell r="B1488">
            <v>0</v>
          </cell>
          <cell r="C1488">
            <v>16</v>
          </cell>
          <cell r="D1488" t="str">
            <v>Austria</v>
          </cell>
          <cell r="E1488">
            <v>47</v>
          </cell>
          <cell r="F1488">
            <v>193</v>
          </cell>
          <cell r="G1488" t="str">
            <v>Switzerland</v>
          </cell>
        </row>
        <row r="1489">
          <cell r="A1489" t="str">
            <v>2002M09</v>
          </cell>
          <cell r="B1489">
            <v>0</v>
          </cell>
          <cell r="C1489">
            <v>0</v>
          </cell>
          <cell r="D1489" t="str">
            <v>Ebay</v>
          </cell>
          <cell r="E1489">
            <v>16</v>
          </cell>
          <cell r="F1489">
            <v>34</v>
          </cell>
          <cell r="G1489" t="str">
            <v>Bulgaria</v>
          </cell>
        </row>
        <row r="1490">
          <cell r="A1490" t="str">
            <v>2002M09</v>
          </cell>
          <cell r="B1490">
            <v>0</v>
          </cell>
          <cell r="C1490">
            <v>3</v>
          </cell>
          <cell r="D1490" t="str">
            <v>Uk</v>
          </cell>
          <cell r="E1490">
            <v>484</v>
          </cell>
          <cell r="F1490">
            <v>77</v>
          </cell>
          <cell r="G1490" t="str">
            <v>Germany</v>
          </cell>
        </row>
        <row r="1491">
          <cell r="A1491" t="str">
            <v>2002M09</v>
          </cell>
          <cell r="B1491">
            <v>3</v>
          </cell>
          <cell r="C1491">
            <v>16</v>
          </cell>
          <cell r="D1491" t="str">
            <v>Austria</v>
          </cell>
          <cell r="E1491">
            <v>1</v>
          </cell>
          <cell r="F1491">
            <v>193</v>
          </cell>
          <cell r="G1491" t="str">
            <v>Switzerland</v>
          </cell>
        </row>
        <row r="1492">
          <cell r="A1492" t="str">
            <v>2002M09</v>
          </cell>
          <cell r="B1492">
            <v>2</v>
          </cell>
          <cell r="C1492">
            <v>101</v>
          </cell>
          <cell r="D1492" t="str">
            <v>Italy</v>
          </cell>
          <cell r="E1492">
            <v>2</v>
          </cell>
          <cell r="F1492">
            <v>204</v>
          </cell>
          <cell r="G1492" t="str">
            <v>Turkey</v>
          </cell>
        </row>
        <row r="1493">
          <cell r="A1493" t="str">
            <v>2002M09</v>
          </cell>
          <cell r="B1493">
            <v>1</v>
          </cell>
          <cell r="C1493">
            <v>15</v>
          </cell>
          <cell r="D1493" t="str">
            <v>Australia</v>
          </cell>
          <cell r="E1493">
            <v>15</v>
          </cell>
          <cell r="F1493">
            <v>146</v>
          </cell>
          <cell r="G1493" t="str">
            <v>Netherlands</v>
          </cell>
        </row>
        <row r="1494">
          <cell r="A1494" t="str">
            <v>2002M09</v>
          </cell>
          <cell r="B1494">
            <v>3</v>
          </cell>
          <cell r="C1494">
            <v>100</v>
          </cell>
          <cell r="D1494" t="str">
            <v>Ebaymotors</v>
          </cell>
          <cell r="E1494">
            <v>2</v>
          </cell>
          <cell r="F1494">
            <v>209</v>
          </cell>
          <cell r="G1494" t="str">
            <v>Ukraine</v>
          </cell>
        </row>
        <row r="1495">
          <cell r="A1495" t="str">
            <v>2002M09</v>
          </cell>
          <cell r="B1495">
            <v>3</v>
          </cell>
          <cell r="C1495">
            <v>15</v>
          </cell>
          <cell r="D1495" t="str">
            <v>Australia</v>
          </cell>
          <cell r="E1495">
            <v>1</v>
          </cell>
          <cell r="F1495">
            <v>180</v>
          </cell>
          <cell r="G1495" t="str">
            <v>Singapore</v>
          </cell>
        </row>
        <row r="1496">
          <cell r="A1496" t="str">
            <v>2002M09</v>
          </cell>
          <cell r="B1496">
            <v>2</v>
          </cell>
          <cell r="C1496">
            <v>196</v>
          </cell>
          <cell r="D1496" t="str">
            <v>Taiwan</v>
          </cell>
          <cell r="E1496">
            <v>658</v>
          </cell>
          <cell r="F1496">
            <v>45</v>
          </cell>
          <cell r="G1496" t="str">
            <v>China</v>
          </cell>
        </row>
        <row r="1497">
          <cell r="A1497" t="str">
            <v>2002M09</v>
          </cell>
          <cell r="B1497">
            <v>2</v>
          </cell>
          <cell r="C1497">
            <v>16</v>
          </cell>
          <cell r="D1497" t="str">
            <v>Austria</v>
          </cell>
          <cell r="E1497">
            <v>41</v>
          </cell>
          <cell r="F1497">
            <v>2</v>
          </cell>
          <cell r="G1497" t="str">
            <v>Canada</v>
          </cell>
        </row>
        <row r="1498">
          <cell r="A1498" t="str">
            <v>2002M09</v>
          </cell>
          <cell r="B1498">
            <v>2</v>
          </cell>
          <cell r="C1498">
            <v>2</v>
          </cell>
          <cell r="D1498" t="str">
            <v>Canada</v>
          </cell>
          <cell r="E1498">
            <v>16</v>
          </cell>
          <cell r="F1498">
            <v>16</v>
          </cell>
          <cell r="G1498" t="str">
            <v>Austria</v>
          </cell>
        </row>
        <row r="1499">
          <cell r="A1499" t="str">
            <v>2002M09</v>
          </cell>
          <cell r="B1499">
            <v>2</v>
          </cell>
          <cell r="C1499">
            <v>3</v>
          </cell>
          <cell r="D1499" t="str">
            <v>Uk</v>
          </cell>
          <cell r="E1499">
            <v>319</v>
          </cell>
          <cell r="F1499">
            <v>16</v>
          </cell>
          <cell r="G1499" t="str">
            <v>Austria</v>
          </cell>
        </row>
        <row r="1500">
          <cell r="A1500" t="str">
            <v>2002M09</v>
          </cell>
          <cell r="B1500">
            <v>0</v>
          </cell>
          <cell r="C1500">
            <v>77</v>
          </cell>
          <cell r="D1500" t="str">
            <v>Germany</v>
          </cell>
          <cell r="E1500">
            <v>1027</v>
          </cell>
          <cell r="F1500">
            <v>146</v>
          </cell>
          <cell r="G1500" t="str">
            <v>Netherlands</v>
          </cell>
        </row>
        <row r="1501">
          <cell r="A1501" t="str">
            <v>2002M09</v>
          </cell>
          <cell r="B1501">
            <v>1</v>
          </cell>
          <cell r="C1501">
            <v>0</v>
          </cell>
          <cell r="D1501" t="str">
            <v>Ebay</v>
          </cell>
          <cell r="E1501">
            <v>50</v>
          </cell>
          <cell r="F1501">
            <v>93</v>
          </cell>
          <cell r="G1501" t="str">
            <v>Hungary</v>
          </cell>
        </row>
        <row r="1502">
          <cell r="A1502" t="str">
            <v>2002M09</v>
          </cell>
          <cell r="B1502">
            <v>0</v>
          </cell>
          <cell r="C1502">
            <v>77</v>
          </cell>
          <cell r="D1502" t="str">
            <v>Germany</v>
          </cell>
          <cell r="E1502">
            <v>4</v>
          </cell>
          <cell r="F1502">
            <v>95</v>
          </cell>
          <cell r="G1502" t="str">
            <v>India</v>
          </cell>
        </row>
        <row r="1503">
          <cell r="A1503" t="str">
            <v>2002M09</v>
          </cell>
          <cell r="B1503">
            <v>2</v>
          </cell>
          <cell r="C1503">
            <v>15</v>
          </cell>
          <cell r="D1503" t="str">
            <v>Australia</v>
          </cell>
          <cell r="E1503">
            <v>17</v>
          </cell>
          <cell r="F1503">
            <v>32</v>
          </cell>
          <cell r="G1503" t="str">
            <v>British Virgin Islands</v>
          </cell>
        </row>
        <row r="1504">
          <cell r="A1504" t="str">
            <v>2002M09</v>
          </cell>
          <cell r="B1504">
            <v>2</v>
          </cell>
          <cell r="C1504">
            <v>0</v>
          </cell>
          <cell r="D1504" t="str">
            <v>Ebay</v>
          </cell>
          <cell r="E1504">
            <v>56</v>
          </cell>
          <cell r="F1504">
            <v>166</v>
          </cell>
          <cell r="G1504" t="str">
            <v>Qatar</v>
          </cell>
        </row>
        <row r="1505">
          <cell r="A1505" t="str">
            <v>2002M09</v>
          </cell>
          <cell r="B1505">
            <v>0</v>
          </cell>
          <cell r="C1505">
            <v>0</v>
          </cell>
          <cell r="D1505" t="str">
            <v>Ebay</v>
          </cell>
          <cell r="E1505">
            <v>13</v>
          </cell>
          <cell r="F1505">
            <v>46</v>
          </cell>
          <cell r="G1505" t="str">
            <v>Colombia</v>
          </cell>
        </row>
        <row r="1506">
          <cell r="A1506" t="str">
            <v>2002M09</v>
          </cell>
          <cell r="B1506">
            <v>2</v>
          </cell>
          <cell r="C1506">
            <v>100</v>
          </cell>
          <cell r="D1506" t="str">
            <v>Ebaymotors</v>
          </cell>
          <cell r="E1506">
            <v>134</v>
          </cell>
          <cell r="F1506">
            <v>127</v>
          </cell>
          <cell r="G1506" t="str">
            <v>Malaysia</v>
          </cell>
        </row>
        <row r="1507">
          <cell r="A1507" t="str">
            <v>2002M09</v>
          </cell>
          <cell r="B1507">
            <v>1</v>
          </cell>
          <cell r="C1507">
            <v>77</v>
          </cell>
          <cell r="D1507" t="str">
            <v>Germany</v>
          </cell>
          <cell r="E1507">
            <v>26</v>
          </cell>
          <cell r="F1507">
            <v>167</v>
          </cell>
          <cell r="G1507" t="str">
            <v>Romania</v>
          </cell>
        </row>
        <row r="1508">
          <cell r="A1508" t="str">
            <v>2002M09</v>
          </cell>
          <cell r="B1508">
            <v>1</v>
          </cell>
          <cell r="C1508">
            <v>123</v>
          </cell>
          <cell r="D1508" t="str">
            <v xml:space="preserve"> Belgium (Dutch)</v>
          </cell>
          <cell r="E1508">
            <v>923</v>
          </cell>
          <cell r="F1508">
            <v>77</v>
          </cell>
          <cell r="G1508" t="str">
            <v>Germany</v>
          </cell>
        </row>
        <row r="1509">
          <cell r="A1509" t="str">
            <v>2002M09</v>
          </cell>
          <cell r="B1509">
            <v>1</v>
          </cell>
          <cell r="C1509">
            <v>23</v>
          </cell>
          <cell r="D1509" t="str">
            <v xml:space="preserve"> Belgium (French)</v>
          </cell>
          <cell r="E1509">
            <v>41</v>
          </cell>
          <cell r="F1509">
            <v>186</v>
          </cell>
          <cell r="G1509" t="str">
            <v>Spain</v>
          </cell>
        </row>
        <row r="1510">
          <cell r="A1510" t="str">
            <v>2002M09</v>
          </cell>
          <cell r="B1510">
            <v>2</v>
          </cell>
          <cell r="C1510">
            <v>0</v>
          </cell>
          <cell r="D1510" t="str">
            <v>Ebay</v>
          </cell>
          <cell r="E1510">
            <v>43</v>
          </cell>
          <cell r="F1510">
            <v>143</v>
          </cell>
          <cell r="G1510" t="str">
            <v>Namibia</v>
          </cell>
        </row>
        <row r="1511">
          <cell r="A1511" t="str">
            <v>2002M09</v>
          </cell>
          <cell r="B1511">
            <v>2</v>
          </cell>
          <cell r="C1511">
            <v>15</v>
          </cell>
          <cell r="D1511" t="str">
            <v>Australia</v>
          </cell>
          <cell r="E1511">
            <v>14</v>
          </cell>
          <cell r="F1511">
            <v>209</v>
          </cell>
          <cell r="G1511" t="str">
            <v>Ukraine</v>
          </cell>
        </row>
        <row r="1512">
          <cell r="A1512" t="str">
            <v>2002M09</v>
          </cell>
          <cell r="B1512">
            <v>3</v>
          </cell>
          <cell r="C1512">
            <v>146</v>
          </cell>
          <cell r="D1512" t="str">
            <v>Netherlands</v>
          </cell>
          <cell r="E1512">
            <v>116</v>
          </cell>
          <cell r="F1512">
            <v>23</v>
          </cell>
          <cell r="G1512" t="str">
            <v>Belgium</v>
          </cell>
        </row>
        <row r="1513">
          <cell r="A1513" t="str">
            <v>2002M09</v>
          </cell>
          <cell r="B1513">
            <v>2</v>
          </cell>
          <cell r="C1513">
            <v>3</v>
          </cell>
          <cell r="D1513" t="str">
            <v>Uk</v>
          </cell>
          <cell r="E1513">
            <v>1147</v>
          </cell>
          <cell r="F1513">
            <v>186</v>
          </cell>
          <cell r="G1513" t="str">
            <v>Spain</v>
          </cell>
        </row>
        <row r="1514">
          <cell r="A1514" t="str">
            <v>2002M09</v>
          </cell>
          <cell r="B1514">
            <v>0</v>
          </cell>
          <cell r="C1514">
            <v>100</v>
          </cell>
          <cell r="D1514" t="str">
            <v>Ebaymotors</v>
          </cell>
          <cell r="E1514">
            <v>1</v>
          </cell>
          <cell r="F1514">
            <v>180</v>
          </cell>
          <cell r="G1514" t="str">
            <v>Singapore</v>
          </cell>
        </row>
        <row r="1515">
          <cell r="A1515" t="str">
            <v>2002M09</v>
          </cell>
          <cell r="B1515">
            <v>0</v>
          </cell>
          <cell r="C1515">
            <v>0</v>
          </cell>
          <cell r="D1515" t="str">
            <v>Ebay</v>
          </cell>
          <cell r="E1515">
            <v>23</v>
          </cell>
          <cell r="F1515">
            <v>182</v>
          </cell>
          <cell r="G1515" t="str">
            <v>Slovenia</v>
          </cell>
        </row>
        <row r="1516">
          <cell r="A1516" t="str">
            <v>2002M09</v>
          </cell>
          <cell r="B1516">
            <v>1</v>
          </cell>
          <cell r="C1516">
            <v>101</v>
          </cell>
          <cell r="D1516" t="str">
            <v>Italy</v>
          </cell>
          <cell r="E1516">
            <v>1</v>
          </cell>
          <cell r="F1516">
            <v>92</v>
          </cell>
          <cell r="G1516" t="str">
            <v>Hong Kong</v>
          </cell>
        </row>
        <row r="1517">
          <cell r="A1517" t="str">
            <v>2002M09</v>
          </cell>
          <cell r="B1517">
            <v>0</v>
          </cell>
          <cell r="C1517">
            <v>100</v>
          </cell>
          <cell r="D1517" t="str">
            <v>Ebaymotors</v>
          </cell>
          <cell r="E1517">
            <v>57</v>
          </cell>
          <cell r="F1517">
            <v>31</v>
          </cell>
          <cell r="G1517" t="str">
            <v>Brazil</v>
          </cell>
        </row>
        <row r="1518">
          <cell r="A1518" t="str">
            <v>2002M09</v>
          </cell>
          <cell r="B1518">
            <v>3</v>
          </cell>
          <cell r="C1518">
            <v>0</v>
          </cell>
          <cell r="D1518" t="str">
            <v>Ebay</v>
          </cell>
          <cell r="E1518">
            <v>1</v>
          </cell>
          <cell r="F1518">
            <v>199</v>
          </cell>
          <cell r="G1518" t="str">
            <v>Thailand</v>
          </cell>
        </row>
        <row r="1519">
          <cell r="A1519" t="str">
            <v>2002M09</v>
          </cell>
          <cell r="B1519">
            <v>3</v>
          </cell>
          <cell r="C1519">
            <v>77</v>
          </cell>
          <cell r="D1519" t="str">
            <v>Germany</v>
          </cell>
          <cell r="E1519">
            <v>2</v>
          </cell>
          <cell r="F1519">
            <v>53</v>
          </cell>
          <cell r="G1519" t="str">
            <v>Croatia, Democratic Republic of the</v>
          </cell>
        </row>
        <row r="1520">
          <cell r="A1520" t="str">
            <v>2002M09</v>
          </cell>
          <cell r="B1520">
            <v>2</v>
          </cell>
          <cell r="C1520">
            <v>16</v>
          </cell>
          <cell r="D1520" t="str">
            <v>Austria</v>
          </cell>
          <cell r="E1520">
            <v>6</v>
          </cell>
          <cell r="F1520">
            <v>23</v>
          </cell>
          <cell r="G1520" t="str">
            <v>Belgium</v>
          </cell>
        </row>
        <row r="1521">
          <cell r="A1521" t="str">
            <v>2002M09</v>
          </cell>
          <cell r="B1521">
            <v>0</v>
          </cell>
          <cell r="C1521">
            <v>186</v>
          </cell>
          <cell r="D1521" t="str">
            <v>Spain</v>
          </cell>
          <cell r="E1521">
            <v>8</v>
          </cell>
          <cell r="F1521">
            <v>23</v>
          </cell>
          <cell r="G1521" t="str">
            <v>Belgium</v>
          </cell>
        </row>
        <row r="1522">
          <cell r="A1522" t="str">
            <v>2002M09</v>
          </cell>
          <cell r="B1522">
            <v>1</v>
          </cell>
          <cell r="C1522">
            <v>186</v>
          </cell>
          <cell r="D1522" t="str">
            <v>Spain</v>
          </cell>
          <cell r="E1522">
            <v>6</v>
          </cell>
          <cell r="F1522">
            <v>146</v>
          </cell>
          <cell r="G1522" t="str">
            <v>Netherlands</v>
          </cell>
        </row>
        <row r="1523">
          <cell r="A1523" t="str">
            <v>2002M09</v>
          </cell>
          <cell r="B1523">
            <v>0</v>
          </cell>
          <cell r="C1523">
            <v>71</v>
          </cell>
          <cell r="D1523" t="str">
            <v>France</v>
          </cell>
          <cell r="E1523">
            <v>34</v>
          </cell>
          <cell r="F1523">
            <v>74</v>
          </cell>
          <cell r="G1523" t="str">
            <v>Gabon Republic</v>
          </cell>
        </row>
        <row r="1524">
          <cell r="A1524" t="str">
            <v>2002M09</v>
          </cell>
          <cell r="B1524">
            <v>1</v>
          </cell>
          <cell r="C1524">
            <v>77</v>
          </cell>
          <cell r="D1524" t="str">
            <v>Germany</v>
          </cell>
          <cell r="E1524">
            <v>291</v>
          </cell>
          <cell r="F1524">
            <v>93</v>
          </cell>
          <cell r="G1524" t="str">
            <v>Hungary</v>
          </cell>
        </row>
        <row r="1525">
          <cell r="A1525" t="str">
            <v>2002M09</v>
          </cell>
          <cell r="B1525">
            <v>3</v>
          </cell>
          <cell r="C1525">
            <v>0</v>
          </cell>
          <cell r="D1525" t="str">
            <v>Ebay</v>
          </cell>
          <cell r="E1525">
            <v>1</v>
          </cell>
          <cell r="F1525">
            <v>164</v>
          </cell>
          <cell r="G1525" t="str">
            <v>Portugal</v>
          </cell>
        </row>
        <row r="1526">
          <cell r="A1526" t="str">
            <v>2002M09</v>
          </cell>
          <cell r="B1526">
            <v>0</v>
          </cell>
          <cell r="C1526">
            <v>77</v>
          </cell>
          <cell r="D1526" t="str">
            <v>Germany</v>
          </cell>
          <cell r="E1526">
            <v>2</v>
          </cell>
          <cell r="F1526">
            <v>168</v>
          </cell>
          <cell r="G1526" t="str">
            <v>Russian Federation</v>
          </cell>
        </row>
        <row r="1527">
          <cell r="A1527" t="str">
            <v>2002M09</v>
          </cell>
          <cell r="B1527">
            <v>2</v>
          </cell>
          <cell r="C1527">
            <v>23</v>
          </cell>
          <cell r="D1527" t="str">
            <v xml:space="preserve"> Belgium (French)</v>
          </cell>
          <cell r="E1527">
            <v>944</v>
          </cell>
          <cell r="F1527">
            <v>193</v>
          </cell>
          <cell r="G1527" t="str">
            <v>Switzerland</v>
          </cell>
        </row>
        <row r="1528">
          <cell r="A1528" t="str">
            <v>2002M09</v>
          </cell>
          <cell r="B1528">
            <v>0</v>
          </cell>
          <cell r="C1528">
            <v>77</v>
          </cell>
          <cell r="D1528" t="str">
            <v>Germany</v>
          </cell>
          <cell r="E1528">
            <v>79</v>
          </cell>
          <cell r="F1528">
            <v>199</v>
          </cell>
          <cell r="G1528" t="str">
            <v>Thailand</v>
          </cell>
        </row>
        <row r="1529">
          <cell r="A1529" t="str">
            <v>2002M09</v>
          </cell>
          <cell r="B1529">
            <v>1</v>
          </cell>
          <cell r="C1529">
            <v>23</v>
          </cell>
          <cell r="D1529" t="str">
            <v xml:space="preserve"> Belgium (French)</v>
          </cell>
          <cell r="E1529">
            <v>348</v>
          </cell>
          <cell r="F1529">
            <v>101</v>
          </cell>
          <cell r="G1529" t="str">
            <v>Italy</v>
          </cell>
        </row>
        <row r="1530">
          <cell r="A1530" t="str">
            <v>2002M09</v>
          </cell>
          <cell r="B1530">
            <v>2</v>
          </cell>
          <cell r="C1530">
            <v>71</v>
          </cell>
          <cell r="D1530" t="str">
            <v>France</v>
          </cell>
          <cell r="E1530">
            <v>2</v>
          </cell>
          <cell r="F1530">
            <v>125</v>
          </cell>
          <cell r="G1530" t="str">
            <v>Madagascar</v>
          </cell>
        </row>
        <row r="1531">
          <cell r="A1531" t="str">
            <v>2002M09</v>
          </cell>
          <cell r="B1531">
            <v>2</v>
          </cell>
          <cell r="C1531">
            <v>0</v>
          </cell>
          <cell r="D1531" t="str">
            <v>Ebay</v>
          </cell>
          <cell r="E1531">
            <v>865</v>
          </cell>
          <cell r="F1531">
            <v>8</v>
          </cell>
          <cell r="G1531" t="str">
            <v>Andorra</v>
          </cell>
        </row>
        <row r="1532">
          <cell r="A1532" t="str">
            <v>2002M09</v>
          </cell>
          <cell r="B1532">
            <v>0</v>
          </cell>
          <cell r="C1532">
            <v>71</v>
          </cell>
          <cell r="D1532" t="str">
            <v>France</v>
          </cell>
          <cell r="E1532">
            <v>6</v>
          </cell>
          <cell r="F1532">
            <v>122</v>
          </cell>
          <cell r="G1532" t="str">
            <v>Luxembourg</v>
          </cell>
        </row>
        <row r="1533">
          <cell r="A1533" t="str">
            <v>2002M09</v>
          </cell>
          <cell r="B1533">
            <v>2</v>
          </cell>
          <cell r="C1533">
            <v>77</v>
          </cell>
          <cell r="D1533" t="str">
            <v>Germany</v>
          </cell>
          <cell r="E1533">
            <v>1</v>
          </cell>
          <cell r="F1533">
            <v>137</v>
          </cell>
          <cell r="G1533" t="str">
            <v>Moldova</v>
          </cell>
        </row>
        <row r="1534">
          <cell r="A1534" t="str">
            <v>2002M09</v>
          </cell>
          <cell r="B1534">
            <v>2</v>
          </cell>
          <cell r="C1534">
            <v>100</v>
          </cell>
          <cell r="D1534" t="str">
            <v>Ebaymotors</v>
          </cell>
          <cell r="E1534">
            <v>1</v>
          </cell>
          <cell r="F1534">
            <v>138</v>
          </cell>
          <cell r="G1534" t="str">
            <v>Monaco</v>
          </cell>
        </row>
        <row r="1535">
          <cell r="A1535" t="str">
            <v>2002M09</v>
          </cell>
          <cell r="B1535">
            <v>1</v>
          </cell>
          <cell r="C1535">
            <v>23</v>
          </cell>
          <cell r="D1535" t="str">
            <v xml:space="preserve"> Belgium (French)</v>
          </cell>
          <cell r="E1535">
            <v>18100</v>
          </cell>
          <cell r="F1535">
            <v>23</v>
          </cell>
          <cell r="G1535" t="str">
            <v>Belgium</v>
          </cell>
        </row>
        <row r="1536">
          <cell r="A1536" t="str">
            <v>2002M09</v>
          </cell>
          <cell r="B1536">
            <v>1</v>
          </cell>
          <cell r="C1536">
            <v>15</v>
          </cell>
          <cell r="D1536" t="str">
            <v>Australia</v>
          </cell>
          <cell r="E1536">
            <v>1</v>
          </cell>
          <cell r="F1536">
            <v>182</v>
          </cell>
          <cell r="G1536" t="str">
            <v>Slovenia</v>
          </cell>
        </row>
        <row r="1537">
          <cell r="A1537" t="str">
            <v>2002M09</v>
          </cell>
          <cell r="B1537">
            <v>2</v>
          </cell>
          <cell r="C1537">
            <v>100</v>
          </cell>
          <cell r="D1537" t="str">
            <v>Ebaymotors</v>
          </cell>
          <cell r="E1537">
            <v>9</v>
          </cell>
          <cell r="F1537">
            <v>167</v>
          </cell>
          <cell r="G1537" t="str">
            <v>Romania</v>
          </cell>
        </row>
        <row r="1538">
          <cell r="A1538" t="str">
            <v>2002M09</v>
          </cell>
          <cell r="B1538">
            <v>1</v>
          </cell>
          <cell r="C1538">
            <v>0</v>
          </cell>
          <cell r="D1538" t="str">
            <v>Ebay</v>
          </cell>
          <cell r="E1538">
            <v>122</v>
          </cell>
          <cell r="F1538">
            <v>22</v>
          </cell>
          <cell r="G1538" t="str">
            <v>Belarus</v>
          </cell>
        </row>
        <row r="1539">
          <cell r="A1539" t="str">
            <v>2002M09</v>
          </cell>
          <cell r="B1539">
            <v>2</v>
          </cell>
          <cell r="C1539">
            <v>100</v>
          </cell>
          <cell r="D1539" t="str">
            <v>Ebaymotors</v>
          </cell>
          <cell r="E1539">
            <v>3</v>
          </cell>
          <cell r="F1539">
            <v>107</v>
          </cell>
          <cell r="G1539" t="str">
            <v>Kazakhstan</v>
          </cell>
        </row>
        <row r="1540">
          <cell r="A1540" t="str">
            <v>2002M09</v>
          </cell>
          <cell r="B1540">
            <v>0</v>
          </cell>
          <cell r="C1540">
            <v>186</v>
          </cell>
          <cell r="D1540" t="str">
            <v>Spain</v>
          </cell>
          <cell r="E1540">
            <v>205</v>
          </cell>
          <cell r="F1540">
            <v>77</v>
          </cell>
          <cell r="G1540" t="str">
            <v>Germany</v>
          </cell>
        </row>
        <row r="1541">
          <cell r="A1541" t="str">
            <v>2002M09</v>
          </cell>
          <cell r="B1541">
            <v>0</v>
          </cell>
          <cell r="C1541">
            <v>101</v>
          </cell>
          <cell r="D1541" t="str">
            <v>Italy</v>
          </cell>
          <cell r="E1541">
            <v>6</v>
          </cell>
          <cell r="F1541">
            <v>122</v>
          </cell>
          <cell r="G1541" t="str">
            <v>Luxembourg</v>
          </cell>
        </row>
        <row r="1542">
          <cell r="A1542" t="str">
            <v>2002M09</v>
          </cell>
          <cell r="B1542">
            <v>2</v>
          </cell>
          <cell r="C1542">
            <v>0</v>
          </cell>
          <cell r="D1542" t="str">
            <v>Ebay</v>
          </cell>
          <cell r="E1542">
            <v>1</v>
          </cell>
          <cell r="F1542">
            <v>152</v>
          </cell>
          <cell r="G1542" t="str">
            <v>Nigeria</v>
          </cell>
        </row>
        <row r="1543">
          <cell r="A1543" t="str">
            <v>2002M09</v>
          </cell>
          <cell r="B1543">
            <v>0</v>
          </cell>
          <cell r="C1543">
            <v>3</v>
          </cell>
          <cell r="D1543" t="str">
            <v>Uk</v>
          </cell>
          <cell r="E1543">
            <v>2</v>
          </cell>
          <cell r="F1543">
            <v>196</v>
          </cell>
          <cell r="G1543" t="str">
            <v>Taiwan</v>
          </cell>
        </row>
        <row r="1544">
          <cell r="A1544" t="str">
            <v>2002M09</v>
          </cell>
          <cell r="B1544">
            <v>0</v>
          </cell>
          <cell r="C1544">
            <v>71</v>
          </cell>
          <cell r="D1544" t="str">
            <v>France</v>
          </cell>
          <cell r="E1544">
            <v>21</v>
          </cell>
          <cell r="F1544">
            <v>3</v>
          </cell>
          <cell r="G1544" t="str">
            <v>United Kingdom</v>
          </cell>
        </row>
        <row r="1545">
          <cell r="A1545" t="str">
            <v>2002M09</v>
          </cell>
          <cell r="B1545">
            <v>2</v>
          </cell>
          <cell r="C1545">
            <v>71</v>
          </cell>
          <cell r="D1545" t="str">
            <v>France</v>
          </cell>
          <cell r="E1545">
            <v>792</v>
          </cell>
          <cell r="F1545">
            <v>2</v>
          </cell>
          <cell r="G1545" t="str">
            <v>Canada</v>
          </cell>
        </row>
        <row r="1546">
          <cell r="A1546" t="str">
            <v>2002M09</v>
          </cell>
          <cell r="B1546">
            <v>0</v>
          </cell>
          <cell r="C1546">
            <v>3</v>
          </cell>
          <cell r="D1546" t="str">
            <v>Uk</v>
          </cell>
          <cell r="E1546">
            <v>10</v>
          </cell>
          <cell r="F1546">
            <v>185</v>
          </cell>
          <cell r="G1546" t="str">
            <v>South Africa</v>
          </cell>
        </row>
        <row r="1547">
          <cell r="A1547" t="str">
            <v>2002M09</v>
          </cell>
          <cell r="B1547">
            <v>0</v>
          </cell>
          <cell r="C1547">
            <v>196</v>
          </cell>
          <cell r="D1547" t="str">
            <v>Taiwan</v>
          </cell>
          <cell r="E1547">
            <v>1</v>
          </cell>
          <cell r="F1547">
            <v>195</v>
          </cell>
          <cell r="G1547" t="str">
            <v>Tahiti</v>
          </cell>
        </row>
        <row r="1548">
          <cell r="A1548" t="str">
            <v>2002M09</v>
          </cell>
          <cell r="B1548">
            <v>2</v>
          </cell>
          <cell r="C1548">
            <v>77</v>
          </cell>
          <cell r="D1548" t="str">
            <v>Germany</v>
          </cell>
          <cell r="E1548">
            <v>420</v>
          </cell>
          <cell r="F1548">
            <v>162</v>
          </cell>
          <cell r="G1548" t="str">
            <v>Philippines</v>
          </cell>
        </row>
        <row r="1549">
          <cell r="A1549" t="str">
            <v>2002M09</v>
          </cell>
          <cell r="B1549">
            <v>1</v>
          </cell>
          <cell r="C1549">
            <v>101</v>
          </cell>
          <cell r="D1549" t="str">
            <v>Italy</v>
          </cell>
          <cell r="E1549">
            <v>1</v>
          </cell>
          <cell r="F1549">
            <v>70</v>
          </cell>
          <cell r="G1549" t="str">
            <v>Finland</v>
          </cell>
        </row>
        <row r="1550">
          <cell r="A1550" t="str">
            <v>2002M09</v>
          </cell>
          <cell r="B1550">
            <v>2</v>
          </cell>
          <cell r="C1550">
            <v>0</v>
          </cell>
          <cell r="D1550" t="str">
            <v>Ebay</v>
          </cell>
          <cell r="E1550">
            <v>22031</v>
          </cell>
          <cell r="F1550">
            <v>57</v>
          </cell>
          <cell r="G1550" t="str">
            <v>Denmark</v>
          </cell>
        </row>
        <row r="1551">
          <cell r="A1551" t="str">
            <v>2002M09</v>
          </cell>
          <cell r="B1551">
            <v>2</v>
          </cell>
          <cell r="C1551">
            <v>101</v>
          </cell>
          <cell r="D1551" t="str">
            <v>Italy</v>
          </cell>
          <cell r="E1551">
            <v>174</v>
          </cell>
          <cell r="F1551">
            <v>186</v>
          </cell>
          <cell r="G1551" t="str">
            <v>Spain</v>
          </cell>
        </row>
        <row r="1552">
          <cell r="A1552" t="str">
            <v>2002M09</v>
          </cell>
          <cell r="B1552">
            <v>2</v>
          </cell>
          <cell r="C1552">
            <v>15</v>
          </cell>
          <cell r="D1552" t="str">
            <v>Australia</v>
          </cell>
          <cell r="E1552">
            <v>979</v>
          </cell>
          <cell r="F1552">
            <v>104</v>
          </cell>
          <cell r="G1552" t="str">
            <v>Japan</v>
          </cell>
        </row>
        <row r="1553">
          <cell r="A1553" t="str">
            <v>2002M09</v>
          </cell>
          <cell r="B1553">
            <v>2</v>
          </cell>
          <cell r="C1553">
            <v>101</v>
          </cell>
          <cell r="D1553" t="str">
            <v>Italy</v>
          </cell>
          <cell r="E1553">
            <v>182</v>
          </cell>
          <cell r="F1553">
            <v>2</v>
          </cell>
          <cell r="G1553" t="str">
            <v>Canada</v>
          </cell>
        </row>
        <row r="1554">
          <cell r="A1554" t="str">
            <v>2002M09</v>
          </cell>
          <cell r="B1554">
            <v>2</v>
          </cell>
          <cell r="C1554">
            <v>77</v>
          </cell>
          <cell r="D1554" t="str">
            <v>Germany</v>
          </cell>
          <cell r="E1554">
            <v>808</v>
          </cell>
          <cell r="F1554">
            <v>164</v>
          </cell>
          <cell r="G1554" t="str">
            <v>Portugal</v>
          </cell>
        </row>
        <row r="1555">
          <cell r="A1555" t="str">
            <v>2002M09</v>
          </cell>
          <cell r="B1555">
            <v>3</v>
          </cell>
          <cell r="C1555">
            <v>77</v>
          </cell>
          <cell r="D1555" t="str">
            <v>Germany</v>
          </cell>
          <cell r="E1555">
            <v>2</v>
          </cell>
          <cell r="F1555">
            <v>15</v>
          </cell>
          <cell r="G1555" t="str">
            <v>Australia</v>
          </cell>
        </row>
        <row r="1556">
          <cell r="A1556" t="str">
            <v>2002M09</v>
          </cell>
          <cell r="B1556">
            <v>3</v>
          </cell>
          <cell r="C1556">
            <v>146</v>
          </cell>
          <cell r="D1556" t="str">
            <v>Netherlands</v>
          </cell>
          <cell r="E1556">
            <v>6</v>
          </cell>
          <cell r="F1556">
            <v>101</v>
          </cell>
          <cell r="G1556" t="str">
            <v>Italy</v>
          </cell>
        </row>
        <row r="1557">
          <cell r="A1557" t="str">
            <v>2002M09</v>
          </cell>
          <cell r="B1557">
            <v>3</v>
          </cell>
          <cell r="C1557">
            <v>100</v>
          </cell>
          <cell r="D1557" t="str">
            <v>Ebaymotors</v>
          </cell>
          <cell r="E1557">
            <v>229</v>
          </cell>
          <cell r="F1557">
            <v>2</v>
          </cell>
          <cell r="G1557" t="str">
            <v>Canada</v>
          </cell>
        </row>
        <row r="1558">
          <cell r="A1558" t="str">
            <v>2002M09</v>
          </cell>
          <cell r="B1558">
            <v>0</v>
          </cell>
          <cell r="C1558">
            <v>0</v>
          </cell>
          <cell r="D1558" t="str">
            <v>Ebay</v>
          </cell>
          <cell r="E1558">
            <v>1</v>
          </cell>
          <cell r="F1558">
            <v>28</v>
          </cell>
          <cell r="G1558" t="str">
            <v>Bolivia</v>
          </cell>
        </row>
        <row r="1559">
          <cell r="A1559" t="str">
            <v>2002M09</v>
          </cell>
          <cell r="B1559">
            <v>3</v>
          </cell>
          <cell r="C1559">
            <v>101</v>
          </cell>
          <cell r="D1559" t="str">
            <v>Italy</v>
          </cell>
          <cell r="E1559">
            <v>1</v>
          </cell>
          <cell r="F1559">
            <v>186</v>
          </cell>
          <cell r="G1559" t="str">
            <v>Spain</v>
          </cell>
        </row>
        <row r="1560">
          <cell r="A1560" t="str">
            <v>2002M09</v>
          </cell>
          <cell r="B1560">
            <v>0</v>
          </cell>
          <cell r="C1560">
            <v>15</v>
          </cell>
          <cell r="D1560" t="str">
            <v>Australia</v>
          </cell>
          <cell r="E1560">
            <v>130499</v>
          </cell>
          <cell r="F1560">
            <v>15</v>
          </cell>
          <cell r="G1560" t="str">
            <v>Australia</v>
          </cell>
        </row>
        <row r="1561">
          <cell r="A1561" t="str">
            <v>2002M09</v>
          </cell>
          <cell r="B1561">
            <v>0</v>
          </cell>
          <cell r="C1561">
            <v>77</v>
          </cell>
          <cell r="D1561" t="str">
            <v>Germany</v>
          </cell>
          <cell r="E1561">
            <v>2</v>
          </cell>
          <cell r="F1561">
            <v>138</v>
          </cell>
          <cell r="G1561" t="str">
            <v>Monaco</v>
          </cell>
        </row>
        <row r="1562">
          <cell r="A1562" t="str">
            <v>2002M09</v>
          </cell>
          <cell r="B1562">
            <v>2</v>
          </cell>
          <cell r="C1562">
            <v>0</v>
          </cell>
          <cell r="D1562" t="str">
            <v>Ebay</v>
          </cell>
          <cell r="E1562">
            <v>241</v>
          </cell>
          <cell r="F1562">
            <v>18</v>
          </cell>
          <cell r="G1562" t="str">
            <v>Bahamas</v>
          </cell>
        </row>
        <row r="1563">
          <cell r="A1563" t="str">
            <v>2002M09</v>
          </cell>
          <cell r="B1563">
            <v>2</v>
          </cell>
          <cell r="C1563">
            <v>71</v>
          </cell>
          <cell r="D1563" t="str">
            <v>France</v>
          </cell>
          <cell r="E1563">
            <v>30</v>
          </cell>
          <cell r="F1563">
            <v>66</v>
          </cell>
          <cell r="G1563" t="str">
            <v>Estonia</v>
          </cell>
        </row>
        <row r="1564">
          <cell r="A1564" t="str">
            <v>2002M09</v>
          </cell>
          <cell r="B1564">
            <v>2</v>
          </cell>
          <cell r="C1564">
            <v>15</v>
          </cell>
          <cell r="D1564" t="str">
            <v>Australia</v>
          </cell>
          <cell r="E1564">
            <v>2</v>
          </cell>
          <cell r="F1564">
            <v>122</v>
          </cell>
          <cell r="G1564" t="str">
            <v>Luxembourg</v>
          </cell>
        </row>
        <row r="1565">
          <cell r="A1565" t="str">
            <v>2002M09</v>
          </cell>
          <cell r="B1565">
            <v>2</v>
          </cell>
          <cell r="C1565">
            <v>71</v>
          </cell>
          <cell r="D1565" t="str">
            <v>France</v>
          </cell>
          <cell r="E1565">
            <v>6</v>
          </cell>
          <cell r="F1565">
            <v>120</v>
          </cell>
          <cell r="G1565" t="str">
            <v>Liechtenstein</v>
          </cell>
        </row>
        <row r="1566">
          <cell r="A1566" t="str">
            <v>2002M09</v>
          </cell>
          <cell r="B1566">
            <v>0</v>
          </cell>
          <cell r="C1566">
            <v>77</v>
          </cell>
          <cell r="D1566" t="str">
            <v>Germany</v>
          </cell>
          <cell r="E1566">
            <v>147</v>
          </cell>
          <cell r="F1566">
            <v>180</v>
          </cell>
          <cell r="G1566" t="str">
            <v>Singapore</v>
          </cell>
        </row>
        <row r="1567">
          <cell r="A1567" t="str">
            <v>2002M09</v>
          </cell>
          <cell r="B1567">
            <v>2</v>
          </cell>
          <cell r="C1567">
            <v>100</v>
          </cell>
          <cell r="D1567" t="str">
            <v>Ebaymotors</v>
          </cell>
          <cell r="E1567">
            <v>993</v>
          </cell>
          <cell r="F1567">
            <v>196</v>
          </cell>
          <cell r="G1567" t="str">
            <v>Taiwan</v>
          </cell>
        </row>
        <row r="1568">
          <cell r="A1568" t="str">
            <v>2002M09</v>
          </cell>
          <cell r="B1568">
            <v>0</v>
          </cell>
          <cell r="C1568">
            <v>3</v>
          </cell>
          <cell r="D1568" t="str">
            <v>Uk</v>
          </cell>
          <cell r="E1568">
            <v>1</v>
          </cell>
          <cell r="F1568">
            <v>7</v>
          </cell>
          <cell r="G1568" t="str">
            <v>American Samoa</v>
          </cell>
        </row>
        <row r="1569">
          <cell r="A1569" t="str">
            <v>2002M09</v>
          </cell>
          <cell r="B1569">
            <v>2</v>
          </cell>
          <cell r="C1569">
            <v>3</v>
          </cell>
          <cell r="D1569" t="str">
            <v>Uk</v>
          </cell>
          <cell r="E1569">
            <v>3</v>
          </cell>
          <cell r="F1569">
            <v>62</v>
          </cell>
          <cell r="G1569" t="str">
            <v>Egypt</v>
          </cell>
        </row>
        <row r="1570">
          <cell r="A1570" t="str">
            <v>2002M09</v>
          </cell>
          <cell r="B1570">
            <v>1</v>
          </cell>
          <cell r="C1570">
            <v>100</v>
          </cell>
          <cell r="D1570" t="str">
            <v>Ebaymotors</v>
          </cell>
          <cell r="E1570">
            <v>539</v>
          </cell>
          <cell r="F1570">
            <v>77</v>
          </cell>
          <cell r="G1570" t="str">
            <v>Germany</v>
          </cell>
        </row>
        <row r="1571">
          <cell r="A1571" t="str">
            <v>2002M09</v>
          </cell>
          <cell r="B1571">
            <v>0</v>
          </cell>
          <cell r="C1571">
            <v>15</v>
          </cell>
          <cell r="D1571" t="str">
            <v>Australia</v>
          </cell>
          <cell r="E1571">
            <v>1</v>
          </cell>
          <cell r="F1571">
            <v>168</v>
          </cell>
          <cell r="G1571" t="str">
            <v>Russian Federation</v>
          </cell>
        </row>
        <row r="1572">
          <cell r="A1572" t="str">
            <v>2002M09</v>
          </cell>
          <cell r="B1572">
            <v>0</v>
          </cell>
          <cell r="C1572">
            <v>0</v>
          </cell>
          <cell r="D1572" t="str">
            <v>Ebay</v>
          </cell>
          <cell r="E1572">
            <v>4</v>
          </cell>
          <cell r="F1572">
            <v>7</v>
          </cell>
          <cell r="G1572" t="str">
            <v>American Samoa</v>
          </cell>
        </row>
        <row r="1573">
          <cell r="A1573" t="str">
            <v>2002M09</v>
          </cell>
          <cell r="B1573">
            <v>2</v>
          </cell>
          <cell r="C1573">
            <v>77</v>
          </cell>
          <cell r="D1573" t="str">
            <v>Germany</v>
          </cell>
          <cell r="E1573">
            <v>68</v>
          </cell>
          <cell r="F1573">
            <v>99</v>
          </cell>
          <cell r="G1573" t="str">
            <v>Ireland</v>
          </cell>
        </row>
        <row r="1574">
          <cell r="A1574" t="str">
            <v>2002M09</v>
          </cell>
          <cell r="B1574">
            <v>0</v>
          </cell>
          <cell r="C1574">
            <v>71</v>
          </cell>
          <cell r="D1574" t="str">
            <v>France</v>
          </cell>
          <cell r="E1574">
            <v>42</v>
          </cell>
          <cell r="F1574">
            <v>146</v>
          </cell>
          <cell r="G1574" t="str">
            <v>Netherlands</v>
          </cell>
        </row>
        <row r="1575">
          <cell r="A1575" t="str">
            <v>2002M09</v>
          </cell>
          <cell r="B1575">
            <v>0</v>
          </cell>
          <cell r="C1575">
            <v>15</v>
          </cell>
          <cell r="D1575" t="str">
            <v>Australia</v>
          </cell>
          <cell r="E1575">
            <v>177</v>
          </cell>
          <cell r="F1575">
            <v>2</v>
          </cell>
          <cell r="G1575" t="str">
            <v>Canada</v>
          </cell>
        </row>
        <row r="1576">
          <cell r="A1576" t="str">
            <v>2002M09</v>
          </cell>
          <cell r="B1576">
            <v>1</v>
          </cell>
          <cell r="C1576">
            <v>3</v>
          </cell>
          <cell r="D1576" t="str">
            <v>Uk</v>
          </cell>
          <cell r="E1576">
            <v>23</v>
          </cell>
          <cell r="F1576">
            <v>204</v>
          </cell>
          <cell r="G1576" t="str">
            <v>Turkey</v>
          </cell>
        </row>
        <row r="1577">
          <cell r="A1577" t="str">
            <v>2002M09</v>
          </cell>
          <cell r="B1577">
            <v>1</v>
          </cell>
          <cell r="C1577">
            <v>16</v>
          </cell>
          <cell r="D1577" t="str">
            <v>Austria</v>
          </cell>
          <cell r="E1577">
            <v>1</v>
          </cell>
          <cell r="F1577">
            <v>53</v>
          </cell>
          <cell r="G1577" t="str">
            <v>Croatia, Democratic Republic of the</v>
          </cell>
        </row>
        <row r="1578">
          <cell r="A1578" t="str">
            <v>2002M09</v>
          </cell>
          <cell r="B1578">
            <v>2</v>
          </cell>
          <cell r="C1578">
            <v>3</v>
          </cell>
          <cell r="D1578" t="str">
            <v>Uk</v>
          </cell>
          <cell r="E1578">
            <v>157</v>
          </cell>
          <cell r="F1578">
            <v>86</v>
          </cell>
          <cell r="G1578" t="str">
            <v>Guernsey</v>
          </cell>
        </row>
        <row r="1579">
          <cell r="A1579" t="str">
            <v>2002M09</v>
          </cell>
          <cell r="B1579">
            <v>0</v>
          </cell>
          <cell r="C1579">
            <v>15</v>
          </cell>
          <cell r="D1579" t="str">
            <v>Australia</v>
          </cell>
          <cell r="E1579">
            <v>13</v>
          </cell>
          <cell r="F1579">
            <v>16</v>
          </cell>
          <cell r="G1579" t="str">
            <v>Austria</v>
          </cell>
        </row>
        <row r="1580">
          <cell r="A1580" t="str">
            <v>2002M09</v>
          </cell>
          <cell r="B1580">
            <v>0</v>
          </cell>
          <cell r="C1580">
            <v>3</v>
          </cell>
          <cell r="D1580" t="str">
            <v>Uk</v>
          </cell>
          <cell r="E1580">
            <v>143</v>
          </cell>
          <cell r="F1580">
            <v>105</v>
          </cell>
          <cell r="G1580" t="str">
            <v>Jersey</v>
          </cell>
        </row>
        <row r="1581">
          <cell r="A1581" t="str">
            <v>2002M09</v>
          </cell>
          <cell r="B1581">
            <v>2</v>
          </cell>
          <cell r="C1581">
            <v>77</v>
          </cell>
          <cell r="D1581" t="str">
            <v>Germany</v>
          </cell>
          <cell r="E1581">
            <v>264</v>
          </cell>
          <cell r="F1581">
            <v>154</v>
          </cell>
          <cell r="G1581" t="str">
            <v>Norway</v>
          </cell>
        </row>
        <row r="1582">
          <cell r="A1582" t="str">
            <v>2002M09</v>
          </cell>
          <cell r="B1582">
            <v>2</v>
          </cell>
          <cell r="C1582">
            <v>77</v>
          </cell>
          <cell r="D1582" t="str">
            <v>Germany</v>
          </cell>
          <cell r="E1582">
            <v>4797</v>
          </cell>
          <cell r="F1582">
            <v>23</v>
          </cell>
          <cell r="G1582" t="str">
            <v>Belgium</v>
          </cell>
        </row>
        <row r="1583">
          <cell r="A1583" t="str">
            <v>2002M09</v>
          </cell>
          <cell r="B1583">
            <v>0</v>
          </cell>
          <cell r="C1583">
            <v>101</v>
          </cell>
          <cell r="D1583" t="str">
            <v>Italy</v>
          </cell>
          <cell r="E1583">
            <v>2</v>
          </cell>
          <cell r="F1583">
            <v>102</v>
          </cell>
          <cell r="G1583" t="str">
            <v>Jamaica</v>
          </cell>
        </row>
        <row r="1584">
          <cell r="A1584" t="str">
            <v>2002M09</v>
          </cell>
          <cell r="B1584">
            <v>2</v>
          </cell>
          <cell r="C1584">
            <v>71</v>
          </cell>
          <cell r="D1584" t="str">
            <v>France</v>
          </cell>
          <cell r="E1584">
            <v>13</v>
          </cell>
          <cell r="F1584">
            <v>154</v>
          </cell>
          <cell r="G1584" t="str">
            <v>Norway</v>
          </cell>
        </row>
        <row r="1585">
          <cell r="A1585" t="str">
            <v>2002M09</v>
          </cell>
          <cell r="B1585">
            <v>1</v>
          </cell>
          <cell r="C1585">
            <v>3</v>
          </cell>
          <cell r="D1585" t="str">
            <v>Uk</v>
          </cell>
          <cell r="E1585">
            <v>16</v>
          </cell>
          <cell r="F1585">
            <v>104</v>
          </cell>
          <cell r="G1585" t="str">
            <v>Japan</v>
          </cell>
        </row>
        <row r="1586">
          <cell r="A1586" t="str">
            <v>2002M09</v>
          </cell>
          <cell r="B1586">
            <v>2</v>
          </cell>
          <cell r="C1586">
            <v>100</v>
          </cell>
          <cell r="D1586" t="str">
            <v>Ebaymotors</v>
          </cell>
          <cell r="E1586">
            <v>2</v>
          </cell>
          <cell r="F1586">
            <v>56</v>
          </cell>
          <cell r="G1586" t="str">
            <v>Czech Republic</v>
          </cell>
        </row>
        <row r="1587">
          <cell r="A1587" t="str">
            <v>2002M09</v>
          </cell>
          <cell r="B1587">
            <v>1</v>
          </cell>
          <cell r="C1587">
            <v>77</v>
          </cell>
          <cell r="D1587" t="str">
            <v>Germany</v>
          </cell>
          <cell r="E1587">
            <v>1830</v>
          </cell>
          <cell r="F1587">
            <v>1</v>
          </cell>
          <cell r="G1587" t="str">
            <v>United States</v>
          </cell>
        </row>
        <row r="1588">
          <cell r="A1588" t="str">
            <v>2002M09</v>
          </cell>
          <cell r="B1588">
            <v>0</v>
          </cell>
          <cell r="C1588">
            <v>3</v>
          </cell>
          <cell r="D1588" t="str">
            <v>Uk</v>
          </cell>
          <cell r="E1588">
            <v>157</v>
          </cell>
          <cell r="F1588">
            <v>180</v>
          </cell>
          <cell r="G1588" t="str">
            <v>Singapore</v>
          </cell>
        </row>
        <row r="1589">
          <cell r="A1589" t="str">
            <v>2002M09</v>
          </cell>
          <cell r="B1589">
            <v>1</v>
          </cell>
          <cell r="C1589">
            <v>3</v>
          </cell>
          <cell r="D1589" t="str">
            <v>Uk</v>
          </cell>
          <cell r="E1589">
            <v>3</v>
          </cell>
          <cell r="F1589">
            <v>93</v>
          </cell>
          <cell r="G1589" t="str">
            <v>Hungary</v>
          </cell>
        </row>
        <row r="1590">
          <cell r="A1590" t="str">
            <v>2002M09</v>
          </cell>
          <cell r="B1590">
            <v>3</v>
          </cell>
          <cell r="C1590">
            <v>101</v>
          </cell>
          <cell r="D1590" t="str">
            <v>Italy</v>
          </cell>
          <cell r="E1590">
            <v>2347</v>
          </cell>
          <cell r="F1590">
            <v>101</v>
          </cell>
          <cell r="G1590" t="str">
            <v>Italy</v>
          </cell>
        </row>
        <row r="1591">
          <cell r="A1591" t="str">
            <v>2002M09</v>
          </cell>
          <cell r="B1591">
            <v>2</v>
          </cell>
          <cell r="C1591">
            <v>186</v>
          </cell>
          <cell r="D1591" t="str">
            <v>Spain</v>
          </cell>
          <cell r="E1591">
            <v>4</v>
          </cell>
          <cell r="F1591">
            <v>163</v>
          </cell>
          <cell r="G1591" t="str">
            <v>Poland</v>
          </cell>
        </row>
        <row r="1592">
          <cell r="A1592" t="str">
            <v>2002M09</v>
          </cell>
          <cell r="B1592">
            <v>1</v>
          </cell>
          <cell r="C1592">
            <v>0</v>
          </cell>
          <cell r="D1592" t="str">
            <v>Ebay</v>
          </cell>
          <cell r="E1592">
            <v>12</v>
          </cell>
          <cell r="F1592">
            <v>94</v>
          </cell>
          <cell r="G1592" t="str">
            <v>Iceland</v>
          </cell>
        </row>
        <row r="1593">
          <cell r="A1593" t="str">
            <v>2002M09</v>
          </cell>
          <cell r="B1593">
            <v>3</v>
          </cell>
          <cell r="C1593">
            <v>146</v>
          </cell>
          <cell r="D1593" t="str">
            <v>Netherlands</v>
          </cell>
          <cell r="E1593">
            <v>2</v>
          </cell>
          <cell r="F1593">
            <v>71</v>
          </cell>
          <cell r="G1593" t="str">
            <v>France</v>
          </cell>
        </row>
        <row r="1594">
          <cell r="A1594" t="str">
            <v>2002M09</v>
          </cell>
          <cell r="B1594">
            <v>2</v>
          </cell>
          <cell r="C1594">
            <v>0</v>
          </cell>
          <cell r="D1594" t="str">
            <v>Ebay</v>
          </cell>
          <cell r="E1594">
            <v>127</v>
          </cell>
          <cell r="F1594">
            <v>79</v>
          </cell>
          <cell r="G1594" t="str">
            <v>Gibraltar</v>
          </cell>
        </row>
        <row r="1595">
          <cell r="A1595" t="str">
            <v>2002M09</v>
          </cell>
          <cell r="B1595">
            <v>2</v>
          </cell>
          <cell r="C1595">
            <v>3</v>
          </cell>
          <cell r="D1595" t="str">
            <v>Uk</v>
          </cell>
          <cell r="E1595">
            <v>3327</v>
          </cell>
          <cell r="F1595">
            <v>66</v>
          </cell>
          <cell r="G1595" t="str">
            <v>Estonia</v>
          </cell>
        </row>
        <row r="1596">
          <cell r="A1596" t="str">
            <v>2002M09</v>
          </cell>
          <cell r="B1596">
            <v>2</v>
          </cell>
          <cell r="C1596">
            <v>77</v>
          </cell>
          <cell r="D1596" t="str">
            <v>Germany</v>
          </cell>
          <cell r="E1596">
            <v>2046</v>
          </cell>
          <cell r="F1596">
            <v>66</v>
          </cell>
          <cell r="G1596" t="str">
            <v>Estonia</v>
          </cell>
        </row>
        <row r="1597">
          <cell r="A1597" t="str">
            <v>2002M09</v>
          </cell>
          <cell r="B1597">
            <v>0</v>
          </cell>
          <cell r="C1597">
            <v>71</v>
          </cell>
          <cell r="D1597" t="str">
            <v>France</v>
          </cell>
          <cell r="E1597">
            <v>1</v>
          </cell>
          <cell r="F1597">
            <v>69</v>
          </cell>
          <cell r="G1597" t="str">
            <v>Fiji</v>
          </cell>
        </row>
        <row r="1598">
          <cell r="A1598" t="str">
            <v>2002M09</v>
          </cell>
          <cell r="B1598">
            <v>1</v>
          </cell>
          <cell r="C1598">
            <v>0</v>
          </cell>
          <cell r="D1598" t="str">
            <v>Ebay</v>
          </cell>
          <cell r="E1598">
            <v>1</v>
          </cell>
          <cell r="F1598">
            <v>141</v>
          </cell>
          <cell r="G1598" t="str">
            <v>Morocco</v>
          </cell>
        </row>
        <row r="1599">
          <cell r="A1599" t="str">
            <v>2002M09</v>
          </cell>
          <cell r="B1599">
            <v>2</v>
          </cell>
          <cell r="C1599">
            <v>100</v>
          </cell>
          <cell r="D1599" t="str">
            <v>Ebaymotors</v>
          </cell>
          <cell r="E1599">
            <v>197</v>
          </cell>
          <cell r="F1599">
            <v>130</v>
          </cell>
          <cell r="G1599" t="str">
            <v>Malta</v>
          </cell>
        </row>
        <row r="1600">
          <cell r="A1600" t="str">
            <v>2002M09</v>
          </cell>
          <cell r="B1600">
            <v>0</v>
          </cell>
          <cell r="C1600">
            <v>146</v>
          </cell>
          <cell r="D1600" t="str">
            <v>Netherlands</v>
          </cell>
          <cell r="E1600">
            <v>104563</v>
          </cell>
          <cell r="F1600">
            <v>146</v>
          </cell>
          <cell r="G1600" t="str">
            <v>Netherlands</v>
          </cell>
        </row>
        <row r="1601">
          <cell r="A1601" t="str">
            <v>2002M09</v>
          </cell>
          <cell r="B1601">
            <v>2</v>
          </cell>
          <cell r="C1601">
            <v>0</v>
          </cell>
          <cell r="D1601" t="str">
            <v>Ebay</v>
          </cell>
          <cell r="E1601">
            <v>5134</v>
          </cell>
          <cell r="F1601">
            <v>185</v>
          </cell>
          <cell r="G1601" t="str">
            <v>South Africa</v>
          </cell>
        </row>
        <row r="1602">
          <cell r="A1602" t="str">
            <v>2002M09</v>
          </cell>
          <cell r="B1602">
            <v>2</v>
          </cell>
          <cell r="C1602">
            <v>0</v>
          </cell>
          <cell r="D1602" t="str">
            <v>Ebay</v>
          </cell>
          <cell r="E1602">
            <v>12</v>
          </cell>
          <cell r="F1602">
            <v>173</v>
          </cell>
          <cell r="G1602" t="str">
            <v>Saint Pierre and Miquelon</v>
          </cell>
        </row>
        <row r="1603">
          <cell r="A1603" t="str">
            <v>2002M09</v>
          </cell>
          <cell r="B1603">
            <v>0</v>
          </cell>
          <cell r="C1603">
            <v>77</v>
          </cell>
          <cell r="D1603" t="str">
            <v>Germany</v>
          </cell>
          <cell r="E1603">
            <v>6972418</v>
          </cell>
          <cell r="F1603">
            <v>77</v>
          </cell>
          <cell r="G1603" t="str">
            <v>Germany</v>
          </cell>
        </row>
        <row r="1604">
          <cell r="A1604" t="str">
            <v>2002M09</v>
          </cell>
          <cell r="B1604">
            <v>0</v>
          </cell>
          <cell r="C1604">
            <v>15</v>
          </cell>
          <cell r="D1604" t="str">
            <v>Australia</v>
          </cell>
          <cell r="E1604">
            <v>380</v>
          </cell>
          <cell r="F1604">
            <v>1</v>
          </cell>
          <cell r="G1604" t="str">
            <v>United States</v>
          </cell>
        </row>
        <row r="1605">
          <cell r="A1605" t="str">
            <v>2002M09</v>
          </cell>
          <cell r="B1605">
            <v>0</v>
          </cell>
          <cell r="C1605">
            <v>100</v>
          </cell>
          <cell r="D1605" t="str">
            <v>Ebaymotors</v>
          </cell>
          <cell r="E1605">
            <v>2</v>
          </cell>
          <cell r="F1605">
            <v>99</v>
          </cell>
          <cell r="G1605" t="str">
            <v>Ireland</v>
          </cell>
        </row>
        <row r="1606">
          <cell r="A1606" t="str">
            <v>2002M09</v>
          </cell>
          <cell r="B1606">
            <v>0</v>
          </cell>
          <cell r="C1606">
            <v>2</v>
          </cell>
          <cell r="D1606" t="str">
            <v>Canada</v>
          </cell>
          <cell r="E1606">
            <v>3</v>
          </cell>
          <cell r="F1606">
            <v>225</v>
          </cell>
          <cell r="G1606" t="str">
            <v>APO/FPO</v>
          </cell>
        </row>
        <row r="1607">
          <cell r="A1607" t="str">
            <v>2002M09</v>
          </cell>
          <cell r="B1607">
            <v>1</v>
          </cell>
          <cell r="C1607">
            <v>123</v>
          </cell>
          <cell r="D1607" t="str">
            <v xml:space="preserve"> Belgium (Dutch)</v>
          </cell>
          <cell r="E1607">
            <v>1</v>
          </cell>
          <cell r="F1607">
            <v>16</v>
          </cell>
          <cell r="G1607" t="str">
            <v>Austria</v>
          </cell>
        </row>
        <row r="1608">
          <cell r="A1608" t="str">
            <v>2002M09</v>
          </cell>
          <cell r="B1608">
            <v>2</v>
          </cell>
          <cell r="C1608">
            <v>100</v>
          </cell>
          <cell r="D1608" t="str">
            <v>Ebaymotors</v>
          </cell>
          <cell r="E1608">
            <v>12</v>
          </cell>
          <cell r="F1608">
            <v>100</v>
          </cell>
          <cell r="G1608" t="str">
            <v>Israel</v>
          </cell>
        </row>
        <row r="1609">
          <cell r="A1609" t="str">
            <v>2002M09</v>
          </cell>
          <cell r="B1609">
            <v>2</v>
          </cell>
          <cell r="C1609">
            <v>77</v>
          </cell>
          <cell r="D1609" t="str">
            <v>Germany</v>
          </cell>
          <cell r="E1609">
            <v>3734</v>
          </cell>
          <cell r="F1609">
            <v>71</v>
          </cell>
          <cell r="G1609" t="str">
            <v>France</v>
          </cell>
        </row>
        <row r="1610">
          <cell r="A1610" t="str">
            <v>2002M09</v>
          </cell>
          <cell r="B1610">
            <v>2</v>
          </cell>
          <cell r="C1610">
            <v>0</v>
          </cell>
          <cell r="D1610" t="str">
            <v>Ebay</v>
          </cell>
          <cell r="E1610">
            <v>4</v>
          </cell>
          <cell r="F1610">
            <v>141</v>
          </cell>
          <cell r="G1610" t="str">
            <v>Morocco</v>
          </cell>
        </row>
        <row r="1611">
          <cell r="A1611" t="str">
            <v>2002M09</v>
          </cell>
          <cell r="B1611">
            <v>2</v>
          </cell>
          <cell r="C1611">
            <v>0</v>
          </cell>
          <cell r="D1611" t="str">
            <v>Ebay</v>
          </cell>
          <cell r="E1611">
            <v>338</v>
          </cell>
          <cell r="F1611">
            <v>41</v>
          </cell>
          <cell r="G1611" t="str">
            <v>Cayman Islands</v>
          </cell>
        </row>
        <row r="1612">
          <cell r="A1612" t="str">
            <v>2002M09</v>
          </cell>
          <cell r="B1612">
            <v>2</v>
          </cell>
          <cell r="C1612">
            <v>3</v>
          </cell>
          <cell r="D1612" t="str">
            <v>Uk</v>
          </cell>
          <cell r="E1612">
            <v>12</v>
          </cell>
          <cell r="F1612">
            <v>96</v>
          </cell>
          <cell r="G1612" t="str">
            <v>Indonesia</v>
          </cell>
        </row>
        <row r="1613">
          <cell r="A1613" t="str">
            <v>2002M09</v>
          </cell>
          <cell r="B1613">
            <v>1</v>
          </cell>
          <cell r="C1613">
            <v>123</v>
          </cell>
          <cell r="D1613" t="str">
            <v xml:space="preserve"> Belgium (Dutch)</v>
          </cell>
          <cell r="E1613">
            <v>5</v>
          </cell>
          <cell r="F1613">
            <v>186</v>
          </cell>
          <cell r="G1613" t="str">
            <v>Spain</v>
          </cell>
        </row>
        <row r="1614">
          <cell r="A1614" t="str">
            <v>2002M09</v>
          </cell>
          <cell r="B1614">
            <v>2</v>
          </cell>
          <cell r="C1614">
            <v>196</v>
          </cell>
          <cell r="D1614" t="str">
            <v>Taiwan</v>
          </cell>
          <cell r="E1614">
            <v>25</v>
          </cell>
          <cell r="F1614">
            <v>71</v>
          </cell>
          <cell r="G1614" t="str">
            <v>France</v>
          </cell>
        </row>
        <row r="1615">
          <cell r="A1615" t="str">
            <v>2002M09</v>
          </cell>
          <cell r="B1615">
            <v>0</v>
          </cell>
          <cell r="C1615">
            <v>0</v>
          </cell>
          <cell r="D1615" t="str">
            <v>Ebay</v>
          </cell>
          <cell r="E1615">
            <v>2</v>
          </cell>
          <cell r="F1615">
            <v>138</v>
          </cell>
          <cell r="G1615" t="str">
            <v>Monaco</v>
          </cell>
        </row>
        <row r="1616">
          <cell r="A1616" t="str">
            <v>2002M09</v>
          </cell>
          <cell r="B1616">
            <v>0</v>
          </cell>
          <cell r="C1616">
            <v>77</v>
          </cell>
          <cell r="D1616" t="str">
            <v>Germany</v>
          </cell>
          <cell r="E1616">
            <v>1173</v>
          </cell>
          <cell r="F1616">
            <v>122</v>
          </cell>
          <cell r="G1616" t="str">
            <v>Luxembourg</v>
          </cell>
        </row>
        <row r="1617">
          <cell r="A1617" t="str">
            <v>2002M09</v>
          </cell>
          <cell r="B1617">
            <v>0</v>
          </cell>
          <cell r="C1617">
            <v>15</v>
          </cell>
          <cell r="D1617" t="str">
            <v>Australia</v>
          </cell>
          <cell r="E1617">
            <v>8</v>
          </cell>
          <cell r="F1617">
            <v>225</v>
          </cell>
          <cell r="G1617" t="str">
            <v>APO/FPO</v>
          </cell>
        </row>
        <row r="1618">
          <cell r="A1618" t="str">
            <v>2002M09</v>
          </cell>
          <cell r="B1618">
            <v>3</v>
          </cell>
          <cell r="C1618">
            <v>15</v>
          </cell>
          <cell r="D1618" t="str">
            <v>Australia</v>
          </cell>
          <cell r="E1618">
            <v>2</v>
          </cell>
          <cell r="F1618">
            <v>77</v>
          </cell>
          <cell r="G1618" t="str">
            <v>Germany</v>
          </cell>
        </row>
        <row r="1619">
          <cell r="A1619" t="str">
            <v>2002M09</v>
          </cell>
          <cell r="B1619">
            <v>1</v>
          </cell>
          <cell r="C1619">
            <v>101</v>
          </cell>
          <cell r="D1619" t="str">
            <v>Italy</v>
          </cell>
          <cell r="E1619">
            <v>189</v>
          </cell>
          <cell r="F1619">
            <v>2</v>
          </cell>
          <cell r="G1619" t="str">
            <v>Canada</v>
          </cell>
        </row>
        <row r="1620">
          <cell r="A1620" t="str">
            <v>2002M09</v>
          </cell>
          <cell r="B1620">
            <v>3</v>
          </cell>
          <cell r="C1620">
            <v>0</v>
          </cell>
          <cell r="D1620" t="str">
            <v>Ebay</v>
          </cell>
          <cell r="E1620">
            <v>83</v>
          </cell>
          <cell r="F1620">
            <v>180</v>
          </cell>
          <cell r="G1620" t="str">
            <v>Singapore</v>
          </cell>
        </row>
        <row r="1621">
          <cell r="A1621" t="str">
            <v>2002M09</v>
          </cell>
          <cell r="B1621">
            <v>2</v>
          </cell>
          <cell r="C1621">
            <v>71</v>
          </cell>
          <cell r="D1621" t="str">
            <v>France</v>
          </cell>
          <cell r="E1621">
            <v>4</v>
          </cell>
          <cell r="F1621">
            <v>83</v>
          </cell>
          <cell r="G1621" t="str">
            <v>Guadeloupe</v>
          </cell>
        </row>
        <row r="1622">
          <cell r="A1622" t="str">
            <v>2002M09</v>
          </cell>
          <cell r="B1622">
            <v>1</v>
          </cell>
          <cell r="C1622">
            <v>0</v>
          </cell>
          <cell r="D1622" t="str">
            <v>Ebay</v>
          </cell>
          <cell r="E1622">
            <v>9</v>
          </cell>
          <cell r="F1622">
            <v>215</v>
          </cell>
          <cell r="G1622" t="str">
            <v>Venezuela</v>
          </cell>
        </row>
        <row r="1623">
          <cell r="A1623" t="str">
            <v>2002M09</v>
          </cell>
          <cell r="B1623">
            <v>2</v>
          </cell>
          <cell r="C1623">
            <v>15</v>
          </cell>
          <cell r="D1623" t="str">
            <v>Australia</v>
          </cell>
          <cell r="E1623">
            <v>46</v>
          </cell>
          <cell r="F1623">
            <v>70</v>
          </cell>
          <cell r="G1623" t="str">
            <v>Finland</v>
          </cell>
        </row>
        <row r="1624">
          <cell r="A1624" t="str">
            <v>2002M09</v>
          </cell>
          <cell r="B1624">
            <v>2</v>
          </cell>
          <cell r="C1624">
            <v>100</v>
          </cell>
          <cell r="D1624" t="str">
            <v>Ebaymotors</v>
          </cell>
          <cell r="E1624">
            <v>3</v>
          </cell>
          <cell r="F1624">
            <v>213</v>
          </cell>
          <cell r="G1624" t="str">
            <v>Vanuatu</v>
          </cell>
        </row>
        <row r="1625">
          <cell r="A1625" t="str">
            <v>2002M09</v>
          </cell>
          <cell r="B1625">
            <v>2</v>
          </cell>
          <cell r="C1625">
            <v>123</v>
          </cell>
          <cell r="D1625" t="str">
            <v xml:space="preserve"> Belgium (Dutch)</v>
          </cell>
          <cell r="E1625">
            <v>31</v>
          </cell>
          <cell r="F1625">
            <v>1</v>
          </cell>
          <cell r="G1625" t="str">
            <v>United States</v>
          </cell>
        </row>
        <row r="1626">
          <cell r="A1626" t="str">
            <v>2002M09</v>
          </cell>
          <cell r="B1626">
            <v>3</v>
          </cell>
          <cell r="C1626">
            <v>100</v>
          </cell>
          <cell r="D1626" t="str">
            <v>Ebaymotors</v>
          </cell>
          <cell r="E1626">
            <v>1</v>
          </cell>
          <cell r="F1626">
            <v>104</v>
          </cell>
          <cell r="G1626" t="str">
            <v>Japan</v>
          </cell>
        </row>
        <row r="1627">
          <cell r="A1627" t="str">
            <v>2002M09</v>
          </cell>
          <cell r="B1627">
            <v>0</v>
          </cell>
          <cell r="C1627">
            <v>100</v>
          </cell>
          <cell r="D1627" t="str">
            <v>Ebaymotors</v>
          </cell>
          <cell r="E1627">
            <v>11</v>
          </cell>
          <cell r="F1627">
            <v>15</v>
          </cell>
          <cell r="G1627" t="str">
            <v>Australia</v>
          </cell>
        </row>
        <row r="1628">
          <cell r="A1628" t="str">
            <v>2002M09</v>
          </cell>
          <cell r="B1628">
            <v>1</v>
          </cell>
          <cell r="C1628">
            <v>0</v>
          </cell>
          <cell r="D1628" t="str">
            <v>Ebay</v>
          </cell>
          <cell r="E1628">
            <v>4651</v>
          </cell>
          <cell r="F1628">
            <v>92</v>
          </cell>
          <cell r="G1628" t="str">
            <v>Hong Kong</v>
          </cell>
        </row>
        <row r="1629">
          <cell r="A1629" t="str">
            <v>2002M10</v>
          </cell>
          <cell r="B1629">
            <v>2</v>
          </cell>
          <cell r="C1629">
            <v>0</v>
          </cell>
          <cell r="D1629" t="str">
            <v>Ebay</v>
          </cell>
          <cell r="E1629">
            <v>20</v>
          </cell>
          <cell r="F1629">
            <v>145</v>
          </cell>
          <cell r="G1629" t="str">
            <v>Nepal</v>
          </cell>
        </row>
        <row r="1630">
          <cell r="A1630" t="str">
            <v>2002M10</v>
          </cell>
          <cell r="B1630">
            <v>1</v>
          </cell>
          <cell r="C1630">
            <v>0</v>
          </cell>
          <cell r="D1630" t="str">
            <v>Ebay</v>
          </cell>
          <cell r="E1630">
            <v>2144</v>
          </cell>
          <cell r="F1630">
            <v>225</v>
          </cell>
          <cell r="G1630" t="str">
            <v>APO/FPO</v>
          </cell>
        </row>
        <row r="1631">
          <cell r="A1631" t="str">
            <v>2002M10</v>
          </cell>
          <cell r="B1631">
            <v>2</v>
          </cell>
          <cell r="C1631">
            <v>0</v>
          </cell>
          <cell r="D1631" t="str">
            <v>Ebay</v>
          </cell>
          <cell r="E1631">
            <v>66</v>
          </cell>
          <cell r="F1631">
            <v>52</v>
          </cell>
          <cell r="G1631" t="str">
            <v>Cote d Ivoire (Ivory Coast)</v>
          </cell>
        </row>
        <row r="1632">
          <cell r="A1632" t="str">
            <v>2002M10</v>
          </cell>
          <cell r="B1632">
            <v>2</v>
          </cell>
          <cell r="C1632">
            <v>16</v>
          </cell>
          <cell r="D1632" t="str">
            <v>Austria</v>
          </cell>
          <cell r="E1632">
            <v>22</v>
          </cell>
          <cell r="F1632">
            <v>146</v>
          </cell>
          <cell r="G1632" t="str">
            <v>Netherlands</v>
          </cell>
        </row>
        <row r="1633">
          <cell r="A1633" t="str">
            <v>2002M10</v>
          </cell>
          <cell r="B1633">
            <v>3</v>
          </cell>
          <cell r="C1633">
            <v>146</v>
          </cell>
          <cell r="D1633" t="str">
            <v>Netherlands</v>
          </cell>
          <cell r="E1633">
            <v>78</v>
          </cell>
          <cell r="F1633">
            <v>77</v>
          </cell>
          <cell r="G1633" t="str">
            <v>Germany</v>
          </cell>
        </row>
        <row r="1634">
          <cell r="A1634" t="str">
            <v>2002M10</v>
          </cell>
          <cell r="B1634">
            <v>1</v>
          </cell>
          <cell r="C1634">
            <v>101</v>
          </cell>
          <cell r="D1634" t="str">
            <v>Italy</v>
          </cell>
          <cell r="E1634">
            <v>90</v>
          </cell>
          <cell r="F1634">
            <v>71</v>
          </cell>
          <cell r="G1634" t="str">
            <v>France</v>
          </cell>
        </row>
        <row r="1635">
          <cell r="A1635" t="str">
            <v>2002M10</v>
          </cell>
          <cell r="B1635">
            <v>0</v>
          </cell>
          <cell r="C1635">
            <v>0</v>
          </cell>
          <cell r="D1635" t="str">
            <v>Ebay</v>
          </cell>
          <cell r="E1635">
            <v>16</v>
          </cell>
          <cell r="F1635">
            <v>189</v>
          </cell>
          <cell r="G1635" t="str">
            <v>Suriname</v>
          </cell>
        </row>
        <row r="1636">
          <cell r="A1636" t="str">
            <v>2002M10</v>
          </cell>
          <cell r="B1636">
            <v>2</v>
          </cell>
          <cell r="C1636">
            <v>0</v>
          </cell>
          <cell r="D1636" t="str">
            <v>Ebay</v>
          </cell>
          <cell r="E1636">
            <v>1484</v>
          </cell>
          <cell r="F1636">
            <v>222</v>
          </cell>
          <cell r="G1636" t="str">
            <v>Yugoslavia</v>
          </cell>
        </row>
        <row r="1637">
          <cell r="A1637" t="str">
            <v>2002M10</v>
          </cell>
          <cell r="B1637">
            <v>1</v>
          </cell>
          <cell r="C1637">
            <v>71</v>
          </cell>
          <cell r="D1637" t="str">
            <v>France</v>
          </cell>
          <cell r="E1637">
            <v>9</v>
          </cell>
          <cell r="F1637">
            <v>199</v>
          </cell>
          <cell r="G1637" t="str">
            <v>Thailand</v>
          </cell>
        </row>
        <row r="1638">
          <cell r="A1638" t="str">
            <v>2002M10</v>
          </cell>
          <cell r="B1638">
            <v>2</v>
          </cell>
          <cell r="C1638">
            <v>2</v>
          </cell>
          <cell r="D1638" t="str">
            <v>Canada</v>
          </cell>
          <cell r="E1638">
            <v>452</v>
          </cell>
          <cell r="F1638">
            <v>45</v>
          </cell>
          <cell r="G1638" t="str">
            <v>China</v>
          </cell>
        </row>
        <row r="1639">
          <cell r="A1639" t="str">
            <v>2002M10</v>
          </cell>
          <cell r="B1639">
            <v>0</v>
          </cell>
          <cell r="C1639">
            <v>0</v>
          </cell>
          <cell r="D1639" t="str">
            <v>Ebay</v>
          </cell>
          <cell r="E1639">
            <v>10</v>
          </cell>
          <cell r="F1639">
            <v>18</v>
          </cell>
          <cell r="G1639" t="str">
            <v>Bahamas</v>
          </cell>
        </row>
        <row r="1640">
          <cell r="A1640" t="str">
            <v>2002M10</v>
          </cell>
          <cell r="B1640">
            <v>0</v>
          </cell>
          <cell r="C1640">
            <v>71</v>
          </cell>
          <cell r="D1640" t="str">
            <v>France</v>
          </cell>
          <cell r="E1640">
            <v>69</v>
          </cell>
          <cell r="F1640">
            <v>186</v>
          </cell>
          <cell r="G1640" t="str">
            <v>Spain</v>
          </cell>
        </row>
        <row r="1641">
          <cell r="A1641" t="str">
            <v>2002M10</v>
          </cell>
          <cell r="B1641">
            <v>0</v>
          </cell>
          <cell r="C1641">
            <v>77</v>
          </cell>
          <cell r="D1641" t="str">
            <v>Germany</v>
          </cell>
          <cell r="E1641">
            <v>1</v>
          </cell>
          <cell r="F1641">
            <v>149</v>
          </cell>
          <cell r="G1641" t="str">
            <v>New Zealand</v>
          </cell>
        </row>
        <row r="1642">
          <cell r="A1642" t="str">
            <v>2002M10</v>
          </cell>
          <cell r="B1642">
            <v>3</v>
          </cell>
          <cell r="C1642">
            <v>3</v>
          </cell>
          <cell r="D1642" t="str">
            <v>Uk</v>
          </cell>
          <cell r="E1642">
            <v>1</v>
          </cell>
          <cell r="F1642">
            <v>44</v>
          </cell>
          <cell r="G1642" t="str">
            <v>Chile</v>
          </cell>
        </row>
        <row r="1643">
          <cell r="A1643" t="str">
            <v>2002M10</v>
          </cell>
          <cell r="B1643">
            <v>2</v>
          </cell>
          <cell r="C1643">
            <v>0</v>
          </cell>
          <cell r="D1643" t="str">
            <v>Ebay</v>
          </cell>
          <cell r="E1643">
            <v>3</v>
          </cell>
          <cell r="F1643">
            <v>4</v>
          </cell>
          <cell r="G1643" t="str">
            <v>Afghanistan</v>
          </cell>
        </row>
        <row r="1644">
          <cell r="A1644" t="str">
            <v>2002M10</v>
          </cell>
          <cell r="B1644">
            <v>0</v>
          </cell>
          <cell r="C1644">
            <v>100</v>
          </cell>
          <cell r="D1644" t="str">
            <v>Ebaymotors</v>
          </cell>
          <cell r="E1644">
            <v>2</v>
          </cell>
          <cell r="F1644">
            <v>168</v>
          </cell>
          <cell r="G1644" t="str">
            <v>Russian Federation</v>
          </cell>
        </row>
        <row r="1645">
          <cell r="A1645" t="str">
            <v>2002M10</v>
          </cell>
          <cell r="B1645">
            <v>0</v>
          </cell>
          <cell r="C1645">
            <v>146</v>
          </cell>
          <cell r="D1645" t="str">
            <v>Netherlands</v>
          </cell>
          <cell r="E1645">
            <v>20</v>
          </cell>
          <cell r="F1645">
            <v>1</v>
          </cell>
          <cell r="G1645" t="str">
            <v>United States</v>
          </cell>
        </row>
        <row r="1646">
          <cell r="A1646" t="str">
            <v>2002M10</v>
          </cell>
          <cell r="B1646">
            <v>0</v>
          </cell>
          <cell r="C1646">
            <v>0</v>
          </cell>
          <cell r="D1646" t="str">
            <v>Ebay</v>
          </cell>
          <cell r="E1646">
            <v>1</v>
          </cell>
          <cell r="F1646">
            <v>141</v>
          </cell>
          <cell r="G1646" t="str">
            <v>Morocco</v>
          </cell>
        </row>
        <row r="1647">
          <cell r="A1647" t="str">
            <v>2002M10</v>
          </cell>
          <cell r="B1647">
            <v>0</v>
          </cell>
          <cell r="C1647">
            <v>77</v>
          </cell>
          <cell r="D1647" t="str">
            <v>Germany</v>
          </cell>
          <cell r="E1647">
            <v>1</v>
          </cell>
          <cell r="F1647">
            <v>160</v>
          </cell>
          <cell r="G1647" t="str">
            <v>Paraguay</v>
          </cell>
        </row>
        <row r="1648">
          <cell r="A1648" t="str">
            <v>2002M10</v>
          </cell>
          <cell r="B1648">
            <v>1</v>
          </cell>
          <cell r="C1648">
            <v>100</v>
          </cell>
          <cell r="D1648" t="str">
            <v>Ebaymotors</v>
          </cell>
          <cell r="E1648">
            <v>38</v>
          </cell>
          <cell r="F1648">
            <v>15</v>
          </cell>
          <cell r="G1648" t="str">
            <v>Australia</v>
          </cell>
        </row>
        <row r="1649">
          <cell r="A1649" t="str">
            <v>2002M10</v>
          </cell>
          <cell r="B1649">
            <v>0</v>
          </cell>
          <cell r="C1649">
            <v>101</v>
          </cell>
          <cell r="D1649" t="str">
            <v>Italy</v>
          </cell>
          <cell r="E1649">
            <v>16</v>
          </cell>
          <cell r="F1649">
            <v>16</v>
          </cell>
          <cell r="G1649" t="str">
            <v>Austria</v>
          </cell>
        </row>
        <row r="1650">
          <cell r="A1650" t="str">
            <v>2002M10</v>
          </cell>
          <cell r="B1650">
            <v>0</v>
          </cell>
          <cell r="C1650">
            <v>0</v>
          </cell>
          <cell r="D1650" t="str">
            <v>Ebay</v>
          </cell>
          <cell r="E1650">
            <v>1</v>
          </cell>
          <cell r="F1650">
            <v>212</v>
          </cell>
          <cell r="G1650" t="str">
            <v>Uzbekistan</v>
          </cell>
        </row>
        <row r="1651">
          <cell r="A1651" t="str">
            <v>2002M10</v>
          </cell>
          <cell r="B1651">
            <v>0</v>
          </cell>
          <cell r="C1651">
            <v>100</v>
          </cell>
          <cell r="D1651" t="str">
            <v>Ebaymotors</v>
          </cell>
          <cell r="E1651">
            <v>17</v>
          </cell>
          <cell r="F1651">
            <v>180</v>
          </cell>
          <cell r="G1651" t="str">
            <v>Singapore</v>
          </cell>
        </row>
        <row r="1652">
          <cell r="A1652" t="str">
            <v>2002M10</v>
          </cell>
          <cell r="B1652">
            <v>0</v>
          </cell>
          <cell r="C1652">
            <v>0</v>
          </cell>
          <cell r="D1652" t="str">
            <v>Ebay</v>
          </cell>
          <cell r="E1652">
            <v>4</v>
          </cell>
          <cell r="F1652">
            <v>131</v>
          </cell>
          <cell r="G1652" t="str">
            <v>Marshall Islands</v>
          </cell>
        </row>
        <row r="1653">
          <cell r="A1653" t="str">
            <v>2002M10</v>
          </cell>
          <cell r="B1653">
            <v>2</v>
          </cell>
          <cell r="C1653">
            <v>71</v>
          </cell>
          <cell r="D1653" t="str">
            <v>France</v>
          </cell>
          <cell r="E1653">
            <v>133</v>
          </cell>
          <cell r="F1653">
            <v>148</v>
          </cell>
          <cell r="G1653" t="str">
            <v>New Caledonia</v>
          </cell>
        </row>
        <row r="1654">
          <cell r="A1654" t="str">
            <v>2002M10</v>
          </cell>
          <cell r="B1654">
            <v>1</v>
          </cell>
          <cell r="C1654">
            <v>71</v>
          </cell>
          <cell r="D1654" t="str">
            <v>France</v>
          </cell>
          <cell r="E1654">
            <v>1</v>
          </cell>
          <cell r="F1654">
            <v>34</v>
          </cell>
          <cell r="G1654" t="str">
            <v>Bulgaria</v>
          </cell>
        </row>
        <row r="1655">
          <cell r="A1655" t="str">
            <v>2002M10</v>
          </cell>
          <cell r="B1655">
            <v>2</v>
          </cell>
          <cell r="C1655">
            <v>3</v>
          </cell>
          <cell r="D1655" t="str">
            <v>Uk</v>
          </cell>
          <cell r="E1655">
            <v>1172</v>
          </cell>
          <cell r="F1655">
            <v>92</v>
          </cell>
          <cell r="G1655" t="str">
            <v>Hong Kong</v>
          </cell>
        </row>
        <row r="1656">
          <cell r="A1656" t="str">
            <v>2002M10</v>
          </cell>
          <cell r="B1656">
            <v>3</v>
          </cell>
          <cell r="C1656">
            <v>196</v>
          </cell>
          <cell r="D1656" t="str">
            <v>Taiwan</v>
          </cell>
          <cell r="E1656">
            <v>3</v>
          </cell>
          <cell r="F1656">
            <v>2</v>
          </cell>
          <cell r="G1656" t="str">
            <v>Canada</v>
          </cell>
        </row>
        <row r="1657">
          <cell r="A1657" t="str">
            <v>2002M10</v>
          </cell>
          <cell r="B1657">
            <v>1</v>
          </cell>
          <cell r="C1657">
            <v>0</v>
          </cell>
          <cell r="D1657" t="str">
            <v>Ebay</v>
          </cell>
          <cell r="E1657">
            <v>22</v>
          </cell>
          <cell r="F1657">
            <v>70</v>
          </cell>
          <cell r="G1657" t="str">
            <v>Finland</v>
          </cell>
        </row>
        <row r="1658">
          <cell r="A1658" t="str">
            <v>2002M10</v>
          </cell>
          <cell r="B1658">
            <v>3</v>
          </cell>
          <cell r="C1658">
            <v>193</v>
          </cell>
          <cell r="D1658" t="str">
            <v>Switzerland</v>
          </cell>
          <cell r="E1658">
            <v>337</v>
          </cell>
          <cell r="F1658">
            <v>193</v>
          </cell>
          <cell r="G1658" t="str">
            <v>Switzerland</v>
          </cell>
        </row>
        <row r="1659">
          <cell r="A1659" t="str">
            <v>2002M10</v>
          </cell>
          <cell r="B1659">
            <v>2</v>
          </cell>
          <cell r="C1659">
            <v>2</v>
          </cell>
          <cell r="D1659" t="str">
            <v>Canada</v>
          </cell>
          <cell r="E1659">
            <v>8</v>
          </cell>
          <cell r="F1659">
            <v>192</v>
          </cell>
          <cell r="G1659" t="str">
            <v>Sweden</v>
          </cell>
        </row>
        <row r="1660">
          <cell r="A1660" t="str">
            <v>2002M10</v>
          </cell>
          <cell r="B1660">
            <v>2</v>
          </cell>
          <cell r="C1660">
            <v>15</v>
          </cell>
          <cell r="D1660" t="str">
            <v>Australia</v>
          </cell>
          <cell r="E1660">
            <v>11</v>
          </cell>
          <cell r="F1660">
            <v>224</v>
          </cell>
          <cell r="G1660" t="str">
            <v>Zimbabwe</v>
          </cell>
        </row>
        <row r="1661">
          <cell r="A1661" t="str">
            <v>2002M10</v>
          </cell>
          <cell r="B1661">
            <v>2</v>
          </cell>
          <cell r="C1661">
            <v>123</v>
          </cell>
          <cell r="D1661" t="str">
            <v xml:space="preserve"> Belgium (Dutch)</v>
          </cell>
          <cell r="E1661">
            <v>3586</v>
          </cell>
          <cell r="F1661">
            <v>146</v>
          </cell>
          <cell r="G1661" t="str">
            <v>Netherlands</v>
          </cell>
        </row>
        <row r="1662">
          <cell r="A1662" t="str">
            <v>2002M10</v>
          </cell>
          <cell r="B1662">
            <v>2</v>
          </cell>
          <cell r="C1662">
            <v>15</v>
          </cell>
          <cell r="D1662" t="str">
            <v>Australia</v>
          </cell>
          <cell r="E1662">
            <v>1</v>
          </cell>
          <cell r="F1662">
            <v>163</v>
          </cell>
          <cell r="G1662" t="str">
            <v>Poland</v>
          </cell>
        </row>
        <row r="1663">
          <cell r="A1663" t="str">
            <v>2002M10</v>
          </cell>
          <cell r="B1663">
            <v>0</v>
          </cell>
          <cell r="C1663">
            <v>186</v>
          </cell>
          <cell r="D1663" t="str">
            <v>Spain</v>
          </cell>
          <cell r="E1663">
            <v>10</v>
          </cell>
          <cell r="F1663">
            <v>164</v>
          </cell>
          <cell r="G1663" t="str">
            <v>Portugal</v>
          </cell>
        </row>
        <row r="1664">
          <cell r="A1664" t="str">
            <v>2002M10</v>
          </cell>
          <cell r="B1664">
            <v>2</v>
          </cell>
          <cell r="C1664">
            <v>23</v>
          </cell>
          <cell r="D1664" t="str">
            <v xml:space="preserve"> Belgium (French)</v>
          </cell>
          <cell r="E1664">
            <v>15</v>
          </cell>
          <cell r="F1664">
            <v>127</v>
          </cell>
          <cell r="G1664" t="str">
            <v>Malaysia</v>
          </cell>
        </row>
        <row r="1665">
          <cell r="A1665" t="str">
            <v>2002M10</v>
          </cell>
          <cell r="B1665">
            <v>0</v>
          </cell>
          <cell r="C1665">
            <v>77</v>
          </cell>
          <cell r="D1665" t="str">
            <v>Germany</v>
          </cell>
          <cell r="E1665">
            <v>12</v>
          </cell>
          <cell r="F1665">
            <v>204</v>
          </cell>
          <cell r="G1665" t="str">
            <v>Turkey</v>
          </cell>
        </row>
        <row r="1666">
          <cell r="A1666" t="str">
            <v>2002M10</v>
          </cell>
          <cell r="B1666">
            <v>1</v>
          </cell>
          <cell r="C1666">
            <v>77</v>
          </cell>
          <cell r="D1666" t="str">
            <v>Germany</v>
          </cell>
          <cell r="E1666">
            <v>1</v>
          </cell>
          <cell r="F1666">
            <v>211</v>
          </cell>
          <cell r="G1666" t="str">
            <v>Uruguay</v>
          </cell>
        </row>
        <row r="1667">
          <cell r="A1667" t="str">
            <v>2002M10</v>
          </cell>
          <cell r="B1667">
            <v>0</v>
          </cell>
          <cell r="C1667">
            <v>23</v>
          </cell>
          <cell r="D1667" t="str">
            <v xml:space="preserve"> Belgium (French)</v>
          </cell>
          <cell r="E1667">
            <v>9</v>
          </cell>
          <cell r="F1667">
            <v>77</v>
          </cell>
          <cell r="G1667" t="str">
            <v>Germany</v>
          </cell>
        </row>
        <row r="1668">
          <cell r="A1668" t="str">
            <v>2002M10</v>
          </cell>
          <cell r="B1668">
            <v>0</v>
          </cell>
          <cell r="C1668">
            <v>71</v>
          </cell>
          <cell r="D1668" t="str">
            <v>France</v>
          </cell>
          <cell r="E1668">
            <v>1</v>
          </cell>
          <cell r="F1668">
            <v>99</v>
          </cell>
          <cell r="G1668" t="str">
            <v>Ireland</v>
          </cell>
        </row>
        <row r="1669">
          <cell r="A1669" t="str">
            <v>2002M10</v>
          </cell>
          <cell r="B1669">
            <v>0</v>
          </cell>
          <cell r="C1669">
            <v>77</v>
          </cell>
          <cell r="D1669" t="str">
            <v>Germany</v>
          </cell>
          <cell r="E1669">
            <v>860</v>
          </cell>
          <cell r="F1669">
            <v>71</v>
          </cell>
          <cell r="G1669" t="str">
            <v>France</v>
          </cell>
        </row>
        <row r="1670">
          <cell r="A1670" t="str">
            <v>2002M10</v>
          </cell>
          <cell r="B1670">
            <v>2</v>
          </cell>
          <cell r="C1670">
            <v>193</v>
          </cell>
          <cell r="D1670" t="str">
            <v>Switzerland</v>
          </cell>
          <cell r="E1670">
            <v>4</v>
          </cell>
          <cell r="F1670">
            <v>204</v>
          </cell>
          <cell r="G1670" t="str">
            <v>Turkey</v>
          </cell>
        </row>
        <row r="1671">
          <cell r="A1671" t="str">
            <v>2002M10</v>
          </cell>
          <cell r="B1671">
            <v>1</v>
          </cell>
          <cell r="C1671">
            <v>77</v>
          </cell>
          <cell r="D1671" t="str">
            <v>Germany</v>
          </cell>
          <cell r="E1671">
            <v>1</v>
          </cell>
          <cell r="F1671">
            <v>14</v>
          </cell>
          <cell r="G1671" t="str">
            <v>Aruba</v>
          </cell>
        </row>
        <row r="1672">
          <cell r="A1672" t="str">
            <v>2002M10</v>
          </cell>
          <cell r="B1672">
            <v>0</v>
          </cell>
          <cell r="C1672">
            <v>193</v>
          </cell>
          <cell r="D1672" t="str">
            <v>Switzerland</v>
          </cell>
          <cell r="E1672">
            <v>10</v>
          </cell>
          <cell r="F1672">
            <v>120</v>
          </cell>
          <cell r="G1672" t="str">
            <v>Liechtenstein</v>
          </cell>
        </row>
        <row r="1673">
          <cell r="A1673" t="str">
            <v>2002M10</v>
          </cell>
          <cell r="B1673">
            <v>1</v>
          </cell>
          <cell r="C1673">
            <v>15</v>
          </cell>
          <cell r="D1673" t="str">
            <v>Australia</v>
          </cell>
          <cell r="E1673">
            <v>1</v>
          </cell>
          <cell r="F1673">
            <v>167</v>
          </cell>
          <cell r="G1673" t="str">
            <v>Romania</v>
          </cell>
        </row>
        <row r="1674">
          <cell r="A1674" t="str">
            <v>2002M10</v>
          </cell>
          <cell r="B1674">
            <v>2</v>
          </cell>
          <cell r="C1674">
            <v>100</v>
          </cell>
          <cell r="D1674" t="str">
            <v>Ebaymotors</v>
          </cell>
          <cell r="E1674">
            <v>3</v>
          </cell>
          <cell r="F1674">
            <v>115</v>
          </cell>
          <cell r="G1674" t="str">
            <v>Latvia</v>
          </cell>
        </row>
        <row r="1675">
          <cell r="A1675" t="str">
            <v>2002M10</v>
          </cell>
          <cell r="B1675">
            <v>0</v>
          </cell>
          <cell r="C1675">
            <v>0</v>
          </cell>
          <cell r="D1675" t="str">
            <v>Ebay</v>
          </cell>
          <cell r="E1675">
            <v>1</v>
          </cell>
          <cell r="F1675">
            <v>61</v>
          </cell>
          <cell r="G1675" t="str">
            <v>Ecuador</v>
          </cell>
        </row>
        <row r="1676">
          <cell r="A1676" t="str">
            <v>2002M10</v>
          </cell>
          <cell r="B1676">
            <v>2</v>
          </cell>
          <cell r="C1676">
            <v>196</v>
          </cell>
          <cell r="D1676" t="str">
            <v>Taiwan</v>
          </cell>
          <cell r="E1676">
            <v>766</v>
          </cell>
          <cell r="F1676">
            <v>45</v>
          </cell>
          <cell r="G1676" t="str">
            <v>China</v>
          </cell>
        </row>
        <row r="1677">
          <cell r="A1677" t="str">
            <v>2002M10</v>
          </cell>
          <cell r="B1677">
            <v>1</v>
          </cell>
          <cell r="C1677">
            <v>71</v>
          </cell>
          <cell r="D1677" t="str">
            <v>France</v>
          </cell>
          <cell r="E1677">
            <v>247</v>
          </cell>
          <cell r="F1677">
            <v>122</v>
          </cell>
          <cell r="G1677" t="str">
            <v>Luxembourg</v>
          </cell>
        </row>
        <row r="1678">
          <cell r="A1678" t="str">
            <v>2002M10</v>
          </cell>
          <cell r="B1678">
            <v>2</v>
          </cell>
          <cell r="C1678">
            <v>15</v>
          </cell>
          <cell r="D1678" t="str">
            <v>Australia</v>
          </cell>
          <cell r="E1678">
            <v>1</v>
          </cell>
          <cell r="F1678">
            <v>66</v>
          </cell>
          <cell r="G1678" t="str">
            <v>Estonia</v>
          </cell>
        </row>
        <row r="1679">
          <cell r="A1679" t="str">
            <v>2002M10</v>
          </cell>
          <cell r="B1679">
            <v>1</v>
          </cell>
          <cell r="C1679">
            <v>23</v>
          </cell>
          <cell r="D1679" t="str">
            <v xml:space="preserve"> Belgium (French)</v>
          </cell>
          <cell r="E1679">
            <v>61</v>
          </cell>
          <cell r="F1679">
            <v>122</v>
          </cell>
          <cell r="G1679" t="str">
            <v>Luxembourg</v>
          </cell>
        </row>
        <row r="1680">
          <cell r="A1680" t="str">
            <v>2002M10</v>
          </cell>
          <cell r="B1680">
            <v>1</v>
          </cell>
          <cell r="C1680">
            <v>100</v>
          </cell>
          <cell r="D1680" t="str">
            <v>Ebaymotors</v>
          </cell>
          <cell r="E1680">
            <v>47</v>
          </cell>
          <cell r="F1680">
            <v>225</v>
          </cell>
          <cell r="G1680" t="str">
            <v>APO/FPO</v>
          </cell>
        </row>
        <row r="1681">
          <cell r="A1681" t="str">
            <v>2002M10</v>
          </cell>
          <cell r="B1681">
            <v>0</v>
          </cell>
          <cell r="C1681">
            <v>77</v>
          </cell>
          <cell r="D1681" t="str">
            <v>Germany</v>
          </cell>
          <cell r="E1681">
            <v>15</v>
          </cell>
          <cell r="F1681">
            <v>62</v>
          </cell>
          <cell r="G1681" t="str">
            <v>Egypt</v>
          </cell>
        </row>
        <row r="1682">
          <cell r="A1682" t="str">
            <v>2002M10</v>
          </cell>
          <cell r="B1682">
            <v>2</v>
          </cell>
          <cell r="C1682">
            <v>193</v>
          </cell>
          <cell r="D1682" t="str">
            <v>Switzerland</v>
          </cell>
          <cell r="E1682">
            <v>19</v>
          </cell>
          <cell r="F1682">
            <v>3</v>
          </cell>
          <cell r="G1682" t="str">
            <v>United Kingdom</v>
          </cell>
        </row>
        <row r="1683">
          <cell r="A1683" t="str">
            <v>2002M10</v>
          </cell>
          <cell r="B1683">
            <v>2</v>
          </cell>
          <cell r="C1683">
            <v>15</v>
          </cell>
          <cell r="D1683" t="str">
            <v>Australia</v>
          </cell>
          <cell r="E1683">
            <v>9</v>
          </cell>
          <cell r="F1683">
            <v>187</v>
          </cell>
          <cell r="G1683" t="str">
            <v>Sri Lanka</v>
          </cell>
        </row>
        <row r="1684">
          <cell r="A1684" t="str">
            <v>2002M10</v>
          </cell>
          <cell r="B1684">
            <v>0</v>
          </cell>
          <cell r="C1684">
            <v>23</v>
          </cell>
          <cell r="D1684" t="str">
            <v xml:space="preserve"> Belgium (French)</v>
          </cell>
          <cell r="E1684">
            <v>205</v>
          </cell>
          <cell r="F1684">
            <v>2</v>
          </cell>
          <cell r="G1684" t="str">
            <v>Canada</v>
          </cell>
        </row>
        <row r="1685">
          <cell r="A1685" t="str">
            <v>2002M10</v>
          </cell>
          <cell r="B1685">
            <v>1</v>
          </cell>
          <cell r="C1685">
            <v>3</v>
          </cell>
          <cell r="D1685" t="str">
            <v>Uk</v>
          </cell>
          <cell r="E1685">
            <v>3</v>
          </cell>
          <cell r="F1685">
            <v>163</v>
          </cell>
          <cell r="G1685" t="str">
            <v>Poland</v>
          </cell>
        </row>
        <row r="1686">
          <cell r="A1686" t="str">
            <v>2002M10</v>
          </cell>
          <cell r="B1686">
            <v>2</v>
          </cell>
          <cell r="C1686">
            <v>15</v>
          </cell>
          <cell r="D1686" t="str">
            <v>Australia</v>
          </cell>
          <cell r="E1686">
            <v>5</v>
          </cell>
          <cell r="F1686">
            <v>120</v>
          </cell>
          <cell r="G1686" t="str">
            <v>Liechtenstein</v>
          </cell>
        </row>
        <row r="1687">
          <cell r="A1687" t="str">
            <v>2002M10</v>
          </cell>
          <cell r="B1687">
            <v>2</v>
          </cell>
          <cell r="C1687">
            <v>100</v>
          </cell>
          <cell r="D1687" t="str">
            <v>Ebaymotors</v>
          </cell>
          <cell r="E1687">
            <v>168</v>
          </cell>
          <cell r="F1687">
            <v>165</v>
          </cell>
          <cell r="G1687" t="str">
            <v>Puerto Rico</v>
          </cell>
        </row>
        <row r="1688">
          <cell r="A1688" t="str">
            <v>2002M10</v>
          </cell>
          <cell r="B1688">
            <v>0</v>
          </cell>
          <cell r="C1688">
            <v>101</v>
          </cell>
          <cell r="D1688" t="str">
            <v>Italy</v>
          </cell>
          <cell r="E1688">
            <v>40</v>
          </cell>
          <cell r="F1688">
            <v>3</v>
          </cell>
          <cell r="G1688" t="str">
            <v>United Kingdom</v>
          </cell>
        </row>
        <row r="1689">
          <cell r="A1689" t="str">
            <v>2002M10</v>
          </cell>
          <cell r="B1689">
            <v>0</v>
          </cell>
          <cell r="C1689">
            <v>0</v>
          </cell>
          <cell r="D1689" t="str">
            <v>Ebay</v>
          </cell>
          <cell r="E1689">
            <v>366</v>
          </cell>
          <cell r="F1689">
            <v>196</v>
          </cell>
          <cell r="G1689" t="str">
            <v>Taiwan</v>
          </cell>
        </row>
        <row r="1690">
          <cell r="A1690" t="str">
            <v>2002M10</v>
          </cell>
          <cell r="B1690">
            <v>2</v>
          </cell>
          <cell r="C1690">
            <v>186</v>
          </cell>
          <cell r="D1690" t="str">
            <v>Spain</v>
          </cell>
          <cell r="E1690">
            <v>41</v>
          </cell>
          <cell r="F1690">
            <v>8</v>
          </cell>
          <cell r="G1690" t="str">
            <v>Andorra</v>
          </cell>
        </row>
        <row r="1691">
          <cell r="A1691" t="str">
            <v>2002M10</v>
          </cell>
          <cell r="B1691">
            <v>1</v>
          </cell>
          <cell r="C1691">
            <v>71</v>
          </cell>
          <cell r="D1691" t="str">
            <v>France</v>
          </cell>
          <cell r="E1691">
            <v>2478</v>
          </cell>
          <cell r="F1691">
            <v>23</v>
          </cell>
          <cell r="G1691" t="str">
            <v>Belgium</v>
          </cell>
        </row>
        <row r="1692">
          <cell r="A1692" t="str">
            <v>2002M10</v>
          </cell>
          <cell r="B1692">
            <v>2</v>
          </cell>
          <cell r="C1692">
            <v>0</v>
          </cell>
          <cell r="D1692" t="str">
            <v>Ebay</v>
          </cell>
          <cell r="E1692">
            <v>438</v>
          </cell>
          <cell r="F1692">
            <v>122</v>
          </cell>
          <cell r="G1692" t="str">
            <v>Luxembourg</v>
          </cell>
        </row>
        <row r="1693">
          <cell r="A1693" t="str">
            <v>2002M10</v>
          </cell>
          <cell r="B1693">
            <v>1</v>
          </cell>
          <cell r="C1693">
            <v>193</v>
          </cell>
          <cell r="D1693" t="str">
            <v>Switzerland</v>
          </cell>
          <cell r="E1693">
            <v>1</v>
          </cell>
          <cell r="F1693">
            <v>122</v>
          </cell>
          <cell r="G1693" t="str">
            <v>Luxembourg</v>
          </cell>
        </row>
        <row r="1694">
          <cell r="A1694" t="str">
            <v>2002M10</v>
          </cell>
          <cell r="B1694">
            <v>0</v>
          </cell>
          <cell r="C1694">
            <v>77</v>
          </cell>
          <cell r="D1694" t="str">
            <v>Germany</v>
          </cell>
          <cell r="E1694">
            <v>1</v>
          </cell>
          <cell r="F1694">
            <v>96</v>
          </cell>
          <cell r="G1694" t="str">
            <v>Indonesia</v>
          </cell>
        </row>
        <row r="1695">
          <cell r="A1695" t="str">
            <v>2002M10</v>
          </cell>
          <cell r="B1695">
            <v>1</v>
          </cell>
          <cell r="C1695">
            <v>77</v>
          </cell>
          <cell r="D1695" t="str">
            <v>Germany</v>
          </cell>
          <cell r="E1695">
            <v>1921301</v>
          </cell>
          <cell r="F1695">
            <v>77</v>
          </cell>
          <cell r="G1695" t="str">
            <v>Germany</v>
          </cell>
        </row>
        <row r="1696">
          <cell r="A1696" t="str">
            <v>2002M10</v>
          </cell>
          <cell r="B1696">
            <v>1</v>
          </cell>
          <cell r="C1696">
            <v>0</v>
          </cell>
          <cell r="D1696" t="str">
            <v>Ebay</v>
          </cell>
          <cell r="E1696">
            <v>3679</v>
          </cell>
          <cell r="F1696">
            <v>104</v>
          </cell>
          <cell r="G1696" t="str">
            <v>Japan</v>
          </cell>
        </row>
        <row r="1697">
          <cell r="A1697" t="str">
            <v>2002M10</v>
          </cell>
          <cell r="B1697">
            <v>0</v>
          </cell>
          <cell r="C1697">
            <v>16</v>
          </cell>
          <cell r="D1697" t="str">
            <v>Austria</v>
          </cell>
          <cell r="E1697">
            <v>6</v>
          </cell>
          <cell r="F1697">
            <v>71</v>
          </cell>
          <cell r="G1697" t="str">
            <v>France</v>
          </cell>
        </row>
        <row r="1698">
          <cell r="A1698" t="str">
            <v>2002M10</v>
          </cell>
          <cell r="B1698">
            <v>2</v>
          </cell>
          <cell r="C1698">
            <v>146</v>
          </cell>
          <cell r="D1698" t="str">
            <v>Netherlands</v>
          </cell>
          <cell r="E1698">
            <v>7</v>
          </cell>
          <cell r="F1698">
            <v>122</v>
          </cell>
          <cell r="G1698" t="str">
            <v>Luxembourg</v>
          </cell>
        </row>
        <row r="1699">
          <cell r="A1699" t="str">
            <v>2002M10</v>
          </cell>
          <cell r="B1699">
            <v>0</v>
          </cell>
          <cell r="C1699">
            <v>100</v>
          </cell>
          <cell r="D1699" t="str">
            <v>Ebaymotors</v>
          </cell>
          <cell r="E1699">
            <v>4</v>
          </cell>
          <cell r="F1699">
            <v>57</v>
          </cell>
          <cell r="G1699" t="str">
            <v>Denmark</v>
          </cell>
        </row>
        <row r="1700">
          <cell r="A1700" t="str">
            <v>2002M10</v>
          </cell>
          <cell r="B1700">
            <v>0</v>
          </cell>
          <cell r="C1700">
            <v>77</v>
          </cell>
          <cell r="D1700" t="str">
            <v>Germany</v>
          </cell>
          <cell r="E1700">
            <v>216</v>
          </cell>
          <cell r="F1700">
            <v>192</v>
          </cell>
          <cell r="G1700" t="str">
            <v>Sweden</v>
          </cell>
        </row>
        <row r="1701">
          <cell r="A1701" t="str">
            <v>2002M10</v>
          </cell>
          <cell r="B1701">
            <v>3</v>
          </cell>
          <cell r="C1701">
            <v>123</v>
          </cell>
          <cell r="D1701" t="str">
            <v xml:space="preserve"> Belgium (Dutch)</v>
          </cell>
          <cell r="E1701">
            <v>1</v>
          </cell>
          <cell r="F1701">
            <v>3</v>
          </cell>
          <cell r="G1701" t="str">
            <v>United Kingdom</v>
          </cell>
        </row>
        <row r="1702">
          <cell r="A1702" t="str">
            <v>2002M10</v>
          </cell>
          <cell r="B1702">
            <v>0</v>
          </cell>
          <cell r="C1702">
            <v>0</v>
          </cell>
          <cell r="D1702" t="str">
            <v>Ebay</v>
          </cell>
          <cell r="E1702">
            <v>15466046</v>
          </cell>
          <cell r="F1702">
            <v>1</v>
          </cell>
          <cell r="G1702" t="str">
            <v>United States</v>
          </cell>
        </row>
        <row r="1703">
          <cell r="A1703" t="str">
            <v>2002M10</v>
          </cell>
          <cell r="B1703">
            <v>0</v>
          </cell>
          <cell r="C1703">
            <v>0</v>
          </cell>
          <cell r="D1703" t="str">
            <v>Ebay</v>
          </cell>
          <cell r="E1703">
            <v>3002</v>
          </cell>
          <cell r="F1703">
            <v>165</v>
          </cell>
          <cell r="G1703" t="str">
            <v>Puerto Rico</v>
          </cell>
        </row>
        <row r="1704">
          <cell r="A1704" t="str">
            <v>2002M10</v>
          </cell>
          <cell r="B1704">
            <v>2</v>
          </cell>
          <cell r="C1704">
            <v>123</v>
          </cell>
          <cell r="D1704" t="str">
            <v xml:space="preserve"> Belgium (Dutch)</v>
          </cell>
          <cell r="E1704">
            <v>11</v>
          </cell>
          <cell r="F1704">
            <v>45</v>
          </cell>
          <cell r="G1704" t="str">
            <v>China</v>
          </cell>
        </row>
        <row r="1705">
          <cell r="A1705" t="str">
            <v>2002M10</v>
          </cell>
          <cell r="B1705">
            <v>0</v>
          </cell>
          <cell r="C1705">
            <v>77</v>
          </cell>
          <cell r="D1705" t="str">
            <v>Germany</v>
          </cell>
          <cell r="E1705">
            <v>929</v>
          </cell>
          <cell r="F1705">
            <v>186</v>
          </cell>
          <cell r="G1705" t="str">
            <v>Spain</v>
          </cell>
        </row>
        <row r="1706">
          <cell r="A1706" t="str">
            <v>2002M10</v>
          </cell>
          <cell r="B1706">
            <v>2</v>
          </cell>
          <cell r="C1706">
            <v>100</v>
          </cell>
          <cell r="D1706" t="str">
            <v>Ebaymotors</v>
          </cell>
          <cell r="E1706">
            <v>893</v>
          </cell>
          <cell r="F1706">
            <v>196</v>
          </cell>
          <cell r="G1706" t="str">
            <v>Taiwan</v>
          </cell>
        </row>
        <row r="1707">
          <cell r="A1707" t="str">
            <v>2002M10</v>
          </cell>
          <cell r="B1707">
            <v>2</v>
          </cell>
          <cell r="C1707">
            <v>15</v>
          </cell>
          <cell r="D1707" t="str">
            <v>Australia</v>
          </cell>
          <cell r="E1707">
            <v>11</v>
          </cell>
          <cell r="F1707">
            <v>18</v>
          </cell>
          <cell r="G1707" t="str">
            <v>Bahamas</v>
          </cell>
        </row>
        <row r="1708">
          <cell r="A1708" t="str">
            <v>2002M10</v>
          </cell>
          <cell r="B1708">
            <v>2</v>
          </cell>
          <cell r="C1708">
            <v>71</v>
          </cell>
          <cell r="D1708" t="str">
            <v>France</v>
          </cell>
          <cell r="E1708">
            <v>9</v>
          </cell>
          <cell r="F1708">
            <v>100</v>
          </cell>
          <cell r="G1708" t="str">
            <v>Israel</v>
          </cell>
        </row>
        <row r="1709">
          <cell r="A1709" t="str">
            <v>2002M10</v>
          </cell>
          <cell r="B1709">
            <v>1</v>
          </cell>
          <cell r="C1709">
            <v>71</v>
          </cell>
          <cell r="D1709" t="str">
            <v>France</v>
          </cell>
          <cell r="E1709">
            <v>25</v>
          </cell>
          <cell r="F1709">
            <v>70</v>
          </cell>
          <cell r="G1709" t="str">
            <v>Finland</v>
          </cell>
        </row>
        <row r="1710">
          <cell r="A1710" t="str">
            <v>2002M10</v>
          </cell>
          <cell r="B1710">
            <v>3</v>
          </cell>
          <cell r="C1710">
            <v>101</v>
          </cell>
          <cell r="D1710" t="str">
            <v>Italy</v>
          </cell>
          <cell r="E1710">
            <v>2</v>
          </cell>
          <cell r="F1710">
            <v>143</v>
          </cell>
          <cell r="G1710" t="str">
            <v>Namibia</v>
          </cell>
        </row>
        <row r="1711">
          <cell r="A1711" t="str">
            <v>2002M10</v>
          </cell>
          <cell r="B1711">
            <v>2</v>
          </cell>
          <cell r="C1711">
            <v>100</v>
          </cell>
          <cell r="D1711" t="str">
            <v>Ebaymotors</v>
          </cell>
          <cell r="E1711">
            <v>4</v>
          </cell>
          <cell r="F1711">
            <v>168</v>
          </cell>
          <cell r="G1711" t="str">
            <v>Russian Federation</v>
          </cell>
        </row>
        <row r="1712">
          <cell r="A1712" t="str">
            <v>2002M10</v>
          </cell>
          <cell r="B1712">
            <v>1</v>
          </cell>
          <cell r="C1712">
            <v>15</v>
          </cell>
          <cell r="D1712" t="str">
            <v>Australia</v>
          </cell>
          <cell r="E1712">
            <v>1</v>
          </cell>
          <cell r="F1712">
            <v>162</v>
          </cell>
          <cell r="G1712" t="str">
            <v>Philippines</v>
          </cell>
        </row>
        <row r="1713">
          <cell r="A1713" t="str">
            <v>2002M10</v>
          </cell>
          <cell r="B1713">
            <v>1</v>
          </cell>
          <cell r="C1713">
            <v>100</v>
          </cell>
          <cell r="D1713" t="str">
            <v>Ebaymotors</v>
          </cell>
          <cell r="E1713">
            <v>10</v>
          </cell>
          <cell r="F1713">
            <v>185</v>
          </cell>
          <cell r="G1713" t="str">
            <v>South Africa</v>
          </cell>
        </row>
        <row r="1714">
          <cell r="A1714" t="str">
            <v>2002M10</v>
          </cell>
          <cell r="B1714">
            <v>3</v>
          </cell>
          <cell r="C1714">
            <v>3</v>
          </cell>
          <cell r="D1714" t="str">
            <v>Uk</v>
          </cell>
          <cell r="E1714">
            <v>7</v>
          </cell>
          <cell r="F1714">
            <v>100</v>
          </cell>
          <cell r="G1714" t="str">
            <v>Israel</v>
          </cell>
        </row>
        <row r="1715">
          <cell r="A1715" t="str">
            <v>2002M10</v>
          </cell>
          <cell r="B1715">
            <v>3</v>
          </cell>
          <cell r="C1715">
            <v>77</v>
          </cell>
          <cell r="D1715" t="str">
            <v>Germany</v>
          </cell>
          <cell r="E1715">
            <v>7</v>
          </cell>
          <cell r="F1715">
            <v>101</v>
          </cell>
          <cell r="G1715" t="str">
            <v>Italy</v>
          </cell>
        </row>
        <row r="1716">
          <cell r="A1716" t="str">
            <v>2002M10</v>
          </cell>
          <cell r="B1716">
            <v>2</v>
          </cell>
          <cell r="C1716">
            <v>146</v>
          </cell>
          <cell r="D1716" t="str">
            <v>Netherlands</v>
          </cell>
          <cell r="E1716">
            <v>2</v>
          </cell>
          <cell r="F1716">
            <v>193</v>
          </cell>
          <cell r="G1716" t="str">
            <v>Switzerland</v>
          </cell>
        </row>
        <row r="1717">
          <cell r="A1717" t="str">
            <v>2002M10</v>
          </cell>
          <cell r="B1717">
            <v>0</v>
          </cell>
          <cell r="C1717">
            <v>2</v>
          </cell>
          <cell r="D1717" t="str">
            <v>Canada</v>
          </cell>
          <cell r="E1717">
            <v>6067</v>
          </cell>
          <cell r="F1717">
            <v>2</v>
          </cell>
          <cell r="G1717" t="str">
            <v>Canada</v>
          </cell>
        </row>
        <row r="1718">
          <cell r="A1718" t="str">
            <v>2002M10</v>
          </cell>
          <cell r="B1718">
            <v>0</v>
          </cell>
          <cell r="C1718">
            <v>0</v>
          </cell>
          <cell r="D1718" t="str">
            <v>Ebay</v>
          </cell>
          <cell r="E1718">
            <v>1</v>
          </cell>
          <cell r="F1718">
            <v>19</v>
          </cell>
          <cell r="G1718" t="str">
            <v>Bahrain</v>
          </cell>
        </row>
        <row r="1719">
          <cell r="A1719" t="str">
            <v>2002M10</v>
          </cell>
          <cell r="B1719">
            <v>1</v>
          </cell>
          <cell r="C1719">
            <v>101</v>
          </cell>
          <cell r="D1719" t="str">
            <v>Italy</v>
          </cell>
          <cell r="E1719">
            <v>1</v>
          </cell>
          <cell r="F1719">
            <v>163</v>
          </cell>
          <cell r="G1719" t="str">
            <v>Poland</v>
          </cell>
        </row>
        <row r="1720">
          <cell r="A1720" t="str">
            <v>2002M10</v>
          </cell>
          <cell r="B1720">
            <v>1</v>
          </cell>
          <cell r="C1720">
            <v>3</v>
          </cell>
          <cell r="D1720" t="str">
            <v>Uk</v>
          </cell>
          <cell r="E1720">
            <v>128</v>
          </cell>
          <cell r="F1720">
            <v>199</v>
          </cell>
          <cell r="G1720" t="str">
            <v>Thailand</v>
          </cell>
        </row>
        <row r="1721">
          <cell r="A1721" t="str">
            <v>2002M10</v>
          </cell>
          <cell r="B1721">
            <v>2</v>
          </cell>
          <cell r="C1721">
            <v>0</v>
          </cell>
          <cell r="D1721" t="str">
            <v>Ebay</v>
          </cell>
          <cell r="E1721">
            <v>33</v>
          </cell>
          <cell r="F1721">
            <v>221</v>
          </cell>
          <cell r="G1721" t="str">
            <v>Yemen</v>
          </cell>
        </row>
        <row r="1722">
          <cell r="A1722" t="str">
            <v>2002M10</v>
          </cell>
          <cell r="B1722">
            <v>3</v>
          </cell>
          <cell r="C1722">
            <v>3</v>
          </cell>
          <cell r="D1722" t="str">
            <v>Uk</v>
          </cell>
          <cell r="E1722">
            <v>7</v>
          </cell>
          <cell r="F1722">
            <v>146</v>
          </cell>
          <cell r="G1722" t="str">
            <v>Netherlands</v>
          </cell>
        </row>
        <row r="1723">
          <cell r="A1723" t="str">
            <v>2002M10</v>
          </cell>
          <cell r="B1723">
            <v>0</v>
          </cell>
          <cell r="C1723">
            <v>15</v>
          </cell>
          <cell r="D1723" t="str">
            <v>Australia</v>
          </cell>
          <cell r="E1723">
            <v>40</v>
          </cell>
          <cell r="F1723">
            <v>180</v>
          </cell>
          <cell r="G1723" t="str">
            <v>Singapore</v>
          </cell>
        </row>
        <row r="1724">
          <cell r="A1724" t="str">
            <v>2002M10</v>
          </cell>
          <cell r="B1724">
            <v>0</v>
          </cell>
          <cell r="C1724">
            <v>0</v>
          </cell>
          <cell r="D1724" t="str">
            <v>Ebay</v>
          </cell>
          <cell r="E1724">
            <v>312</v>
          </cell>
          <cell r="F1724">
            <v>168</v>
          </cell>
          <cell r="G1724" t="str">
            <v>Russian Federation</v>
          </cell>
        </row>
        <row r="1725">
          <cell r="A1725" t="str">
            <v>2002M10</v>
          </cell>
          <cell r="B1725">
            <v>2</v>
          </cell>
          <cell r="C1725">
            <v>193</v>
          </cell>
          <cell r="D1725" t="str">
            <v>Switzerland</v>
          </cell>
          <cell r="E1725">
            <v>732</v>
          </cell>
          <cell r="F1725">
            <v>77</v>
          </cell>
          <cell r="G1725" t="str">
            <v>Germany</v>
          </cell>
        </row>
        <row r="1726">
          <cell r="A1726" t="str">
            <v>2002M10</v>
          </cell>
          <cell r="B1726">
            <v>1</v>
          </cell>
          <cell r="C1726">
            <v>3</v>
          </cell>
          <cell r="D1726" t="str">
            <v>Uk</v>
          </cell>
          <cell r="E1726">
            <v>7</v>
          </cell>
          <cell r="F1726">
            <v>225</v>
          </cell>
          <cell r="G1726" t="str">
            <v>APO/FPO</v>
          </cell>
        </row>
        <row r="1727">
          <cell r="A1727" t="str">
            <v>2002M10</v>
          </cell>
          <cell r="B1727">
            <v>2</v>
          </cell>
          <cell r="C1727">
            <v>0</v>
          </cell>
          <cell r="D1727" t="str">
            <v>Ebay</v>
          </cell>
          <cell r="E1727">
            <v>485</v>
          </cell>
          <cell r="F1727">
            <v>61</v>
          </cell>
          <cell r="G1727" t="str">
            <v>Ecuador</v>
          </cell>
        </row>
        <row r="1728">
          <cell r="A1728" t="str">
            <v>2002M10</v>
          </cell>
          <cell r="B1728">
            <v>2</v>
          </cell>
          <cell r="C1728">
            <v>123</v>
          </cell>
          <cell r="D1728" t="str">
            <v xml:space="preserve"> Belgium (Dutch)</v>
          </cell>
          <cell r="E1728">
            <v>3</v>
          </cell>
          <cell r="F1728">
            <v>123</v>
          </cell>
          <cell r="G1728" t="str">
            <v>Macau</v>
          </cell>
        </row>
        <row r="1729">
          <cell r="A1729" t="str">
            <v>2002M10</v>
          </cell>
          <cell r="B1729">
            <v>0</v>
          </cell>
          <cell r="C1729">
            <v>77</v>
          </cell>
          <cell r="D1729" t="str">
            <v>Germany</v>
          </cell>
          <cell r="E1729">
            <v>3</v>
          </cell>
          <cell r="F1729">
            <v>120</v>
          </cell>
          <cell r="G1729" t="str">
            <v>Liechtenstein</v>
          </cell>
        </row>
        <row r="1730">
          <cell r="A1730" t="str">
            <v>2002M10</v>
          </cell>
          <cell r="B1730">
            <v>2</v>
          </cell>
          <cell r="C1730">
            <v>193</v>
          </cell>
          <cell r="D1730" t="str">
            <v>Switzerland</v>
          </cell>
          <cell r="E1730">
            <v>20</v>
          </cell>
          <cell r="F1730">
            <v>146</v>
          </cell>
          <cell r="G1730" t="str">
            <v>Netherlands</v>
          </cell>
        </row>
        <row r="1731">
          <cell r="A1731" t="str">
            <v>2002M10</v>
          </cell>
          <cell r="B1731">
            <v>0</v>
          </cell>
          <cell r="C1731">
            <v>71</v>
          </cell>
          <cell r="D1731" t="str">
            <v>France</v>
          </cell>
          <cell r="E1731">
            <v>1</v>
          </cell>
          <cell r="F1731">
            <v>96</v>
          </cell>
          <cell r="G1731" t="str">
            <v>Indonesia</v>
          </cell>
        </row>
        <row r="1732">
          <cell r="A1732" t="str">
            <v>2002M10</v>
          </cell>
          <cell r="B1732">
            <v>1</v>
          </cell>
          <cell r="C1732">
            <v>186</v>
          </cell>
          <cell r="D1732" t="str">
            <v>Spain</v>
          </cell>
          <cell r="E1732">
            <v>2</v>
          </cell>
          <cell r="F1732">
            <v>193</v>
          </cell>
          <cell r="G1732" t="str">
            <v>Switzerland</v>
          </cell>
        </row>
        <row r="1733">
          <cell r="A1733" t="str">
            <v>2002M10</v>
          </cell>
          <cell r="B1733">
            <v>0</v>
          </cell>
          <cell r="C1733">
            <v>0</v>
          </cell>
          <cell r="D1733" t="str">
            <v>Ebay</v>
          </cell>
          <cell r="E1733">
            <v>3</v>
          </cell>
          <cell r="F1733">
            <v>91</v>
          </cell>
          <cell r="G1733" t="str">
            <v>Honduras</v>
          </cell>
        </row>
        <row r="1734">
          <cell r="A1734" t="str">
            <v>2002M10</v>
          </cell>
          <cell r="B1734">
            <v>1</v>
          </cell>
          <cell r="C1734">
            <v>101</v>
          </cell>
          <cell r="D1734" t="str">
            <v>Italy</v>
          </cell>
          <cell r="E1734">
            <v>4</v>
          </cell>
          <cell r="F1734">
            <v>164</v>
          </cell>
          <cell r="G1734" t="str">
            <v>Portugal</v>
          </cell>
        </row>
        <row r="1735">
          <cell r="A1735" t="str">
            <v>2002M10</v>
          </cell>
          <cell r="B1735">
            <v>3</v>
          </cell>
          <cell r="C1735">
            <v>100</v>
          </cell>
          <cell r="D1735" t="str">
            <v>Ebaymotors</v>
          </cell>
          <cell r="E1735">
            <v>2</v>
          </cell>
          <cell r="F1735">
            <v>71</v>
          </cell>
          <cell r="G1735" t="str">
            <v>France</v>
          </cell>
        </row>
        <row r="1736">
          <cell r="A1736" t="str">
            <v>2002M10</v>
          </cell>
          <cell r="B1736">
            <v>2</v>
          </cell>
          <cell r="C1736">
            <v>123</v>
          </cell>
          <cell r="D1736" t="str">
            <v xml:space="preserve"> Belgium (Dutch)</v>
          </cell>
          <cell r="E1736">
            <v>5</v>
          </cell>
          <cell r="F1736">
            <v>122</v>
          </cell>
          <cell r="G1736" t="str">
            <v>Luxembourg</v>
          </cell>
        </row>
        <row r="1737">
          <cell r="A1737" t="str">
            <v>2002M10</v>
          </cell>
          <cell r="B1737">
            <v>1</v>
          </cell>
          <cell r="C1737">
            <v>0</v>
          </cell>
          <cell r="D1737" t="str">
            <v>Ebay</v>
          </cell>
          <cell r="E1737">
            <v>1</v>
          </cell>
          <cell r="F1737">
            <v>147</v>
          </cell>
          <cell r="G1737" t="str">
            <v>Netherlands Antilles</v>
          </cell>
        </row>
        <row r="1738">
          <cell r="A1738" t="str">
            <v>2002M10</v>
          </cell>
          <cell r="B1738">
            <v>1</v>
          </cell>
          <cell r="C1738">
            <v>186</v>
          </cell>
          <cell r="D1738" t="str">
            <v>Spain</v>
          </cell>
          <cell r="E1738">
            <v>407</v>
          </cell>
          <cell r="F1738">
            <v>101</v>
          </cell>
          <cell r="G1738" t="str">
            <v>Italy</v>
          </cell>
        </row>
        <row r="1739">
          <cell r="A1739" t="str">
            <v>2002M10</v>
          </cell>
          <cell r="B1739">
            <v>0</v>
          </cell>
          <cell r="C1739">
            <v>3</v>
          </cell>
          <cell r="D1739" t="str">
            <v>Uk</v>
          </cell>
          <cell r="E1739">
            <v>10</v>
          </cell>
          <cell r="F1739">
            <v>204</v>
          </cell>
          <cell r="G1739" t="str">
            <v>Turkey</v>
          </cell>
        </row>
        <row r="1740">
          <cell r="A1740" t="str">
            <v>2002M10</v>
          </cell>
          <cell r="B1740">
            <v>1</v>
          </cell>
          <cell r="C1740">
            <v>0</v>
          </cell>
          <cell r="D1740" t="str">
            <v>Ebay</v>
          </cell>
          <cell r="E1740">
            <v>1105</v>
          </cell>
          <cell r="F1740">
            <v>149</v>
          </cell>
          <cell r="G1740" t="str">
            <v>New Zealand</v>
          </cell>
        </row>
        <row r="1741">
          <cell r="A1741" t="str">
            <v>2002M10</v>
          </cell>
          <cell r="B1741">
            <v>1</v>
          </cell>
          <cell r="C1741">
            <v>3</v>
          </cell>
          <cell r="D1741" t="str">
            <v>Uk</v>
          </cell>
          <cell r="E1741">
            <v>198684</v>
          </cell>
          <cell r="F1741">
            <v>3</v>
          </cell>
          <cell r="G1741" t="str">
            <v>United Kingdom</v>
          </cell>
        </row>
        <row r="1742">
          <cell r="A1742" t="str">
            <v>2002M10</v>
          </cell>
          <cell r="B1742">
            <v>0</v>
          </cell>
          <cell r="C1742">
            <v>123</v>
          </cell>
          <cell r="D1742" t="str">
            <v xml:space="preserve"> Belgium (Dutch)</v>
          </cell>
          <cell r="E1742">
            <v>5</v>
          </cell>
          <cell r="F1742">
            <v>168</v>
          </cell>
          <cell r="G1742" t="str">
            <v>Russian Federation</v>
          </cell>
        </row>
        <row r="1743">
          <cell r="A1743" t="str">
            <v>2002M10</v>
          </cell>
          <cell r="B1743">
            <v>2</v>
          </cell>
          <cell r="C1743">
            <v>0</v>
          </cell>
          <cell r="D1743" t="str">
            <v>Ebay</v>
          </cell>
          <cell r="E1743">
            <v>165</v>
          </cell>
          <cell r="F1743">
            <v>212</v>
          </cell>
          <cell r="G1743" t="str">
            <v>Uzbekistan</v>
          </cell>
        </row>
        <row r="1744">
          <cell r="A1744" t="str">
            <v>2002M10</v>
          </cell>
          <cell r="B1744">
            <v>0</v>
          </cell>
          <cell r="C1744">
            <v>100</v>
          </cell>
          <cell r="D1744" t="str">
            <v>Ebaymotors</v>
          </cell>
          <cell r="E1744">
            <v>1</v>
          </cell>
          <cell r="F1744">
            <v>93</v>
          </cell>
          <cell r="G1744" t="str">
            <v>Hungary</v>
          </cell>
        </row>
        <row r="1745">
          <cell r="A1745" t="str">
            <v>2002M10</v>
          </cell>
          <cell r="B1745">
            <v>2</v>
          </cell>
          <cell r="C1745">
            <v>16</v>
          </cell>
          <cell r="D1745" t="str">
            <v>Austria</v>
          </cell>
          <cell r="E1745">
            <v>4</v>
          </cell>
          <cell r="F1745">
            <v>204</v>
          </cell>
          <cell r="G1745" t="str">
            <v>Turkey</v>
          </cell>
        </row>
        <row r="1746">
          <cell r="A1746" t="str">
            <v>2002M10</v>
          </cell>
          <cell r="B1746">
            <v>0</v>
          </cell>
          <cell r="C1746">
            <v>196</v>
          </cell>
          <cell r="D1746" t="str">
            <v>Taiwan</v>
          </cell>
          <cell r="E1746">
            <v>1</v>
          </cell>
          <cell r="F1746">
            <v>23</v>
          </cell>
          <cell r="G1746" t="str">
            <v>Belgium</v>
          </cell>
        </row>
        <row r="1747">
          <cell r="A1747" t="str">
            <v>2002M10</v>
          </cell>
          <cell r="B1747">
            <v>0</v>
          </cell>
          <cell r="C1747">
            <v>196</v>
          </cell>
          <cell r="D1747" t="str">
            <v>Taiwan</v>
          </cell>
          <cell r="E1747">
            <v>4</v>
          </cell>
          <cell r="F1747">
            <v>160</v>
          </cell>
          <cell r="G1747" t="str">
            <v>Paraguay</v>
          </cell>
        </row>
        <row r="1748">
          <cell r="A1748" t="str">
            <v>2002M10</v>
          </cell>
          <cell r="B1748">
            <v>2</v>
          </cell>
          <cell r="C1748">
            <v>2</v>
          </cell>
          <cell r="D1748" t="str">
            <v>Canada</v>
          </cell>
          <cell r="E1748">
            <v>189</v>
          </cell>
          <cell r="F1748">
            <v>180</v>
          </cell>
          <cell r="G1748" t="str">
            <v>Singapore</v>
          </cell>
        </row>
        <row r="1749">
          <cell r="A1749" t="str">
            <v>2002M10</v>
          </cell>
          <cell r="B1749">
            <v>2</v>
          </cell>
          <cell r="C1749">
            <v>196</v>
          </cell>
          <cell r="D1749" t="str">
            <v>Taiwan</v>
          </cell>
          <cell r="E1749">
            <v>12</v>
          </cell>
          <cell r="F1749">
            <v>127</v>
          </cell>
          <cell r="G1749" t="str">
            <v>Malaysia</v>
          </cell>
        </row>
        <row r="1750">
          <cell r="A1750" t="str">
            <v>2002M10</v>
          </cell>
          <cell r="B1750">
            <v>1</v>
          </cell>
          <cell r="C1750">
            <v>186</v>
          </cell>
          <cell r="D1750" t="str">
            <v>Spain</v>
          </cell>
          <cell r="E1750">
            <v>1</v>
          </cell>
          <cell r="F1750">
            <v>160</v>
          </cell>
          <cell r="G1750" t="str">
            <v>Paraguay</v>
          </cell>
        </row>
        <row r="1751">
          <cell r="A1751" t="str">
            <v>2002M10</v>
          </cell>
          <cell r="B1751">
            <v>1</v>
          </cell>
          <cell r="C1751">
            <v>100</v>
          </cell>
          <cell r="D1751" t="str">
            <v>Ebaymotors</v>
          </cell>
          <cell r="E1751">
            <v>21</v>
          </cell>
          <cell r="F1751">
            <v>23</v>
          </cell>
          <cell r="G1751" t="str">
            <v>Belgium</v>
          </cell>
        </row>
        <row r="1752">
          <cell r="A1752" t="str">
            <v>2002M10</v>
          </cell>
          <cell r="B1752">
            <v>1</v>
          </cell>
          <cell r="C1752">
            <v>77</v>
          </cell>
          <cell r="D1752" t="str">
            <v>Germany</v>
          </cell>
          <cell r="E1752">
            <v>190</v>
          </cell>
          <cell r="F1752">
            <v>2</v>
          </cell>
          <cell r="G1752" t="str">
            <v>Canada</v>
          </cell>
        </row>
        <row r="1753">
          <cell r="A1753" t="str">
            <v>2002M10</v>
          </cell>
          <cell r="B1753">
            <v>2</v>
          </cell>
          <cell r="C1753">
            <v>0</v>
          </cell>
          <cell r="D1753" t="str">
            <v>Ebay</v>
          </cell>
          <cell r="E1753">
            <v>34438</v>
          </cell>
          <cell r="F1753">
            <v>12</v>
          </cell>
          <cell r="G1753" t="str">
            <v>Argentina</v>
          </cell>
        </row>
        <row r="1754">
          <cell r="A1754" t="str">
            <v>2002M10</v>
          </cell>
          <cell r="B1754">
            <v>2</v>
          </cell>
          <cell r="C1754">
            <v>77</v>
          </cell>
          <cell r="D1754" t="str">
            <v>Germany</v>
          </cell>
          <cell r="E1754">
            <v>21</v>
          </cell>
          <cell r="F1754">
            <v>127</v>
          </cell>
          <cell r="G1754" t="str">
            <v>Malaysia</v>
          </cell>
        </row>
        <row r="1755">
          <cell r="A1755" t="str">
            <v>2002M10</v>
          </cell>
          <cell r="B1755">
            <v>0</v>
          </cell>
          <cell r="C1755">
            <v>196</v>
          </cell>
          <cell r="D1755" t="str">
            <v>Taiwan</v>
          </cell>
          <cell r="E1755">
            <v>58</v>
          </cell>
          <cell r="F1755">
            <v>15</v>
          </cell>
          <cell r="G1755" t="str">
            <v>Australia</v>
          </cell>
        </row>
        <row r="1756">
          <cell r="A1756" t="str">
            <v>2002M10</v>
          </cell>
          <cell r="B1756">
            <v>2</v>
          </cell>
          <cell r="C1756">
            <v>186</v>
          </cell>
          <cell r="D1756" t="str">
            <v>Spain</v>
          </cell>
          <cell r="E1756">
            <v>127</v>
          </cell>
          <cell r="F1756">
            <v>16</v>
          </cell>
          <cell r="G1756" t="str">
            <v>Austria</v>
          </cell>
        </row>
        <row r="1757">
          <cell r="A1757" t="str">
            <v>2002M10</v>
          </cell>
          <cell r="B1757">
            <v>2</v>
          </cell>
          <cell r="C1757">
            <v>15</v>
          </cell>
          <cell r="D1757" t="str">
            <v>Australia</v>
          </cell>
          <cell r="E1757">
            <v>32</v>
          </cell>
          <cell r="F1757">
            <v>196</v>
          </cell>
          <cell r="G1757" t="str">
            <v>Taiwan</v>
          </cell>
        </row>
        <row r="1758">
          <cell r="A1758" t="str">
            <v>2002M10</v>
          </cell>
          <cell r="B1758">
            <v>2</v>
          </cell>
          <cell r="C1758">
            <v>77</v>
          </cell>
          <cell r="D1758" t="str">
            <v>Germany</v>
          </cell>
          <cell r="E1758">
            <v>1</v>
          </cell>
          <cell r="F1758">
            <v>21</v>
          </cell>
          <cell r="G1758" t="str">
            <v>Barbados</v>
          </cell>
        </row>
        <row r="1759">
          <cell r="A1759" t="str">
            <v>2002M10</v>
          </cell>
          <cell r="B1759">
            <v>3</v>
          </cell>
          <cell r="C1759">
            <v>71</v>
          </cell>
          <cell r="D1759" t="str">
            <v>France</v>
          </cell>
          <cell r="E1759">
            <v>1</v>
          </cell>
          <cell r="F1759">
            <v>193</v>
          </cell>
          <cell r="G1759" t="str">
            <v>Switzerland</v>
          </cell>
        </row>
        <row r="1760">
          <cell r="A1760" t="str">
            <v>2002M10</v>
          </cell>
          <cell r="B1760">
            <v>2</v>
          </cell>
          <cell r="C1760">
            <v>186</v>
          </cell>
          <cell r="D1760" t="str">
            <v>Spain</v>
          </cell>
          <cell r="E1760">
            <v>1</v>
          </cell>
          <cell r="F1760">
            <v>161</v>
          </cell>
          <cell r="G1760" t="str">
            <v>Peru</v>
          </cell>
        </row>
        <row r="1761">
          <cell r="A1761" t="str">
            <v>2002M10</v>
          </cell>
          <cell r="B1761">
            <v>0</v>
          </cell>
          <cell r="C1761">
            <v>3</v>
          </cell>
          <cell r="D1761" t="str">
            <v>Uk</v>
          </cell>
          <cell r="E1761">
            <v>3</v>
          </cell>
          <cell r="F1761">
            <v>224</v>
          </cell>
          <cell r="G1761" t="str">
            <v>Zimbabwe</v>
          </cell>
        </row>
        <row r="1762">
          <cell r="A1762" t="str">
            <v>2002M10</v>
          </cell>
          <cell r="B1762">
            <v>2</v>
          </cell>
          <cell r="C1762">
            <v>0</v>
          </cell>
          <cell r="D1762" t="str">
            <v>Ebay</v>
          </cell>
          <cell r="E1762">
            <v>38</v>
          </cell>
          <cell r="F1762">
            <v>85</v>
          </cell>
          <cell r="G1762" t="str">
            <v>Guatemala</v>
          </cell>
        </row>
        <row r="1763">
          <cell r="A1763" t="str">
            <v>2002M10</v>
          </cell>
          <cell r="B1763">
            <v>0</v>
          </cell>
          <cell r="C1763">
            <v>100</v>
          </cell>
          <cell r="D1763" t="str">
            <v>Ebaymotors</v>
          </cell>
          <cell r="E1763">
            <v>2</v>
          </cell>
          <cell r="F1763">
            <v>13</v>
          </cell>
          <cell r="G1763" t="str">
            <v>Armenia</v>
          </cell>
        </row>
        <row r="1764">
          <cell r="A1764" t="str">
            <v>2002M10</v>
          </cell>
          <cell r="B1764">
            <v>1</v>
          </cell>
          <cell r="C1764">
            <v>0</v>
          </cell>
          <cell r="D1764" t="str">
            <v>Ebay</v>
          </cell>
          <cell r="E1764">
            <v>19</v>
          </cell>
          <cell r="F1764">
            <v>67</v>
          </cell>
          <cell r="G1764" t="str">
            <v>Ethiopia</v>
          </cell>
        </row>
        <row r="1765">
          <cell r="A1765" t="str">
            <v>2002M10</v>
          </cell>
          <cell r="B1765">
            <v>2</v>
          </cell>
          <cell r="C1765">
            <v>100</v>
          </cell>
          <cell r="D1765" t="str">
            <v>Ebaymotors</v>
          </cell>
          <cell r="E1765">
            <v>513762</v>
          </cell>
          <cell r="F1765">
            <v>1</v>
          </cell>
          <cell r="G1765" t="str">
            <v>United States</v>
          </cell>
        </row>
        <row r="1766">
          <cell r="A1766" t="str">
            <v>2002M10</v>
          </cell>
          <cell r="B1766">
            <v>3</v>
          </cell>
          <cell r="C1766">
            <v>71</v>
          </cell>
          <cell r="D1766" t="str">
            <v>France</v>
          </cell>
          <cell r="E1766">
            <v>1</v>
          </cell>
          <cell r="F1766">
            <v>225</v>
          </cell>
          <cell r="G1766" t="str">
            <v>APO/FPO</v>
          </cell>
        </row>
        <row r="1767">
          <cell r="A1767" t="str">
            <v>2002M10</v>
          </cell>
          <cell r="B1767">
            <v>2</v>
          </cell>
          <cell r="C1767">
            <v>71</v>
          </cell>
          <cell r="D1767" t="str">
            <v>France</v>
          </cell>
          <cell r="E1767">
            <v>1</v>
          </cell>
          <cell r="F1767">
            <v>204</v>
          </cell>
          <cell r="G1767" t="str">
            <v>Turkey</v>
          </cell>
        </row>
        <row r="1768">
          <cell r="A1768" t="str">
            <v>2002M10</v>
          </cell>
          <cell r="B1768">
            <v>0</v>
          </cell>
          <cell r="C1768">
            <v>3</v>
          </cell>
          <cell r="D1768" t="str">
            <v>Uk</v>
          </cell>
          <cell r="E1768">
            <v>4</v>
          </cell>
          <cell r="F1768">
            <v>196</v>
          </cell>
          <cell r="G1768" t="str">
            <v>Taiwan</v>
          </cell>
        </row>
        <row r="1769">
          <cell r="A1769" t="str">
            <v>2002M10</v>
          </cell>
          <cell r="B1769">
            <v>2</v>
          </cell>
          <cell r="C1769">
            <v>0</v>
          </cell>
          <cell r="D1769" t="str">
            <v>Ebay</v>
          </cell>
          <cell r="E1769">
            <v>15119</v>
          </cell>
          <cell r="F1769">
            <v>168</v>
          </cell>
          <cell r="G1769" t="str">
            <v>Russian Federation</v>
          </cell>
        </row>
        <row r="1770">
          <cell r="A1770" t="str">
            <v>2002M10</v>
          </cell>
          <cell r="B1770">
            <v>2</v>
          </cell>
          <cell r="C1770">
            <v>0</v>
          </cell>
          <cell r="D1770" t="str">
            <v>Ebay</v>
          </cell>
          <cell r="E1770">
            <v>108</v>
          </cell>
          <cell r="F1770">
            <v>51</v>
          </cell>
          <cell r="G1770" t="str">
            <v>Costa Rica</v>
          </cell>
        </row>
        <row r="1771">
          <cell r="A1771" t="str">
            <v>2002M10</v>
          </cell>
          <cell r="B1771">
            <v>2</v>
          </cell>
          <cell r="C1771">
            <v>146</v>
          </cell>
          <cell r="D1771" t="str">
            <v>Netherlands</v>
          </cell>
          <cell r="E1771">
            <v>16</v>
          </cell>
          <cell r="F1771">
            <v>16</v>
          </cell>
          <cell r="G1771" t="str">
            <v>Austria</v>
          </cell>
        </row>
        <row r="1772">
          <cell r="A1772" t="str">
            <v>2002M10</v>
          </cell>
          <cell r="B1772">
            <v>2</v>
          </cell>
          <cell r="C1772">
            <v>71</v>
          </cell>
          <cell r="D1772" t="str">
            <v>France</v>
          </cell>
          <cell r="E1772">
            <v>194</v>
          </cell>
          <cell r="F1772">
            <v>3</v>
          </cell>
          <cell r="G1772" t="str">
            <v>United Kingdom</v>
          </cell>
        </row>
        <row r="1773">
          <cell r="A1773" t="str">
            <v>2002M10</v>
          </cell>
          <cell r="B1773">
            <v>2</v>
          </cell>
          <cell r="C1773">
            <v>71</v>
          </cell>
          <cell r="D1773" t="str">
            <v>France</v>
          </cell>
          <cell r="E1773">
            <v>81</v>
          </cell>
          <cell r="F1773">
            <v>15</v>
          </cell>
          <cell r="G1773" t="str">
            <v>Australia</v>
          </cell>
        </row>
        <row r="1774">
          <cell r="A1774" t="str">
            <v>2002M10</v>
          </cell>
          <cell r="B1774">
            <v>2</v>
          </cell>
          <cell r="C1774">
            <v>146</v>
          </cell>
          <cell r="D1774" t="str">
            <v>Netherlands</v>
          </cell>
          <cell r="E1774">
            <v>1270</v>
          </cell>
          <cell r="F1774">
            <v>186</v>
          </cell>
          <cell r="G1774" t="str">
            <v>Spain</v>
          </cell>
        </row>
        <row r="1775">
          <cell r="A1775" t="str">
            <v>2002M10</v>
          </cell>
          <cell r="B1775">
            <v>0</v>
          </cell>
          <cell r="C1775">
            <v>15</v>
          </cell>
          <cell r="D1775" t="str">
            <v>Australia</v>
          </cell>
          <cell r="E1775">
            <v>1222</v>
          </cell>
          <cell r="F1775">
            <v>127</v>
          </cell>
          <cell r="G1775" t="str">
            <v>Malaysia</v>
          </cell>
        </row>
        <row r="1776">
          <cell r="A1776" t="str">
            <v>2002M10</v>
          </cell>
          <cell r="B1776">
            <v>3</v>
          </cell>
          <cell r="C1776">
            <v>0</v>
          </cell>
          <cell r="D1776" t="str">
            <v>Ebay</v>
          </cell>
          <cell r="E1776">
            <v>3</v>
          </cell>
          <cell r="F1776">
            <v>31</v>
          </cell>
          <cell r="G1776" t="str">
            <v>Brazil</v>
          </cell>
        </row>
        <row r="1777">
          <cell r="A1777" t="str">
            <v>2002M10</v>
          </cell>
          <cell r="B1777">
            <v>2</v>
          </cell>
          <cell r="C1777">
            <v>0</v>
          </cell>
          <cell r="D1777" t="str">
            <v>Ebay</v>
          </cell>
          <cell r="E1777">
            <v>62</v>
          </cell>
          <cell r="F1777">
            <v>155</v>
          </cell>
          <cell r="G1777" t="str">
            <v>Oman</v>
          </cell>
        </row>
        <row r="1778">
          <cell r="A1778" t="str">
            <v>2002M10</v>
          </cell>
          <cell r="B1778">
            <v>0</v>
          </cell>
          <cell r="C1778">
            <v>77</v>
          </cell>
          <cell r="D1778" t="str">
            <v>Germany</v>
          </cell>
          <cell r="E1778">
            <v>75</v>
          </cell>
          <cell r="F1778">
            <v>164</v>
          </cell>
          <cell r="G1778" t="str">
            <v>Portugal</v>
          </cell>
        </row>
        <row r="1779">
          <cell r="A1779" t="str">
            <v>2002M10</v>
          </cell>
          <cell r="B1779">
            <v>3</v>
          </cell>
          <cell r="C1779">
            <v>0</v>
          </cell>
          <cell r="D1779" t="str">
            <v>Ebay</v>
          </cell>
          <cell r="E1779">
            <v>89</v>
          </cell>
          <cell r="F1779">
            <v>204</v>
          </cell>
          <cell r="G1779" t="str">
            <v>Turkey</v>
          </cell>
        </row>
        <row r="1780">
          <cell r="A1780" t="str">
            <v>2002M10</v>
          </cell>
          <cell r="B1780">
            <v>2</v>
          </cell>
          <cell r="C1780">
            <v>23</v>
          </cell>
          <cell r="D1780" t="str">
            <v xml:space="preserve"> Belgium (French)</v>
          </cell>
          <cell r="E1780">
            <v>610</v>
          </cell>
          <cell r="F1780">
            <v>164</v>
          </cell>
          <cell r="G1780" t="str">
            <v>Portugal</v>
          </cell>
        </row>
        <row r="1781">
          <cell r="A1781" t="str">
            <v>2002M10</v>
          </cell>
          <cell r="B1781">
            <v>2</v>
          </cell>
          <cell r="C1781">
            <v>16</v>
          </cell>
          <cell r="D1781" t="str">
            <v>Austria</v>
          </cell>
          <cell r="E1781">
            <v>2910</v>
          </cell>
          <cell r="F1781">
            <v>77</v>
          </cell>
          <cell r="G1781" t="str">
            <v>Germany</v>
          </cell>
        </row>
        <row r="1782">
          <cell r="A1782" t="str">
            <v>2002M10</v>
          </cell>
          <cell r="B1782">
            <v>0</v>
          </cell>
          <cell r="C1782">
            <v>71</v>
          </cell>
          <cell r="D1782" t="str">
            <v>France</v>
          </cell>
          <cell r="E1782">
            <v>28</v>
          </cell>
          <cell r="F1782">
            <v>164</v>
          </cell>
          <cell r="G1782" t="str">
            <v>Portugal</v>
          </cell>
        </row>
        <row r="1783">
          <cell r="A1783" t="str">
            <v>2002M10</v>
          </cell>
          <cell r="B1783">
            <v>2</v>
          </cell>
          <cell r="C1783">
            <v>3</v>
          </cell>
          <cell r="D1783" t="str">
            <v>Uk</v>
          </cell>
          <cell r="E1783">
            <v>12</v>
          </cell>
          <cell r="F1783">
            <v>34</v>
          </cell>
          <cell r="G1783" t="str">
            <v>Bulgaria</v>
          </cell>
        </row>
        <row r="1784">
          <cell r="A1784" t="str">
            <v>2002M10</v>
          </cell>
          <cell r="B1784">
            <v>2</v>
          </cell>
          <cell r="C1784">
            <v>77</v>
          </cell>
          <cell r="D1784" t="str">
            <v>Germany</v>
          </cell>
          <cell r="E1784">
            <v>11</v>
          </cell>
          <cell r="F1784">
            <v>222</v>
          </cell>
          <cell r="G1784" t="str">
            <v>Yugoslavia</v>
          </cell>
        </row>
        <row r="1785">
          <cell r="A1785" t="str">
            <v>2002M10</v>
          </cell>
          <cell r="B1785">
            <v>1</v>
          </cell>
          <cell r="C1785">
            <v>0</v>
          </cell>
          <cell r="D1785" t="str">
            <v>Ebay</v>
          </cell>
          <cell r="E1785">
            <v>80</v>
          </cell>
          <cell r="F1785">
            <v>167</v>
          </cell>
          <cell r="G1785" t="str">
            <v>Romania</v>
          </cell>
        </row>
        <row r="1786">
          <cell r="A1786" t="str">
            <v>2002M10</v>
          </cell>
          <cell r="B1786">
            <v>1</v>
          </cell>
          <cell r="C1786">
            <v>3</v>
          </cell>
          <cell r="D1786" t="str">
            <v>Uk</v>
          </cell>
          <cell r="E1786">
            <v>37</v>
          </cell>
          <cell r="F1786">
            <v>45</v>
          </cell>
          <cell r="G1786" t="str">
            <v>China</v>
          </cell>
        </row>
        <row r="1787">
          <cell r="A1787" t="str">
            <v>2002M10</v>
          </cell>
          <cell r="B1787">
            <v>2</v>
          </cell>
          <cell r="C1787">
            <v>77</v>
          </cell>
          <cell r="D1787" t="str">
            <v>Germany</v>
          </cell>
          <cell r="E1787">
            <v>200</v>
          </cell>
          <cell r="F1787">
            <v>92</v>
          </cell>
          <cell r="G1787" t="str">
            <v>Hong Kong</v>
          </cell>
        </row>
        <row r="1788">
          <cell r="A1788" t="str">
            <v>2002M10</v>
          </cell>
          <cell r="B1788">
            <v>2</v>
          </cell>
          <cell r="C1788">
            <v>15</v>
          </cell>
          <cell r="D1788" t="str">
            <v>Australia</v>
          </cell>
          <cell r="E1788">
            <v>3</v>
          </cell>
          <cell r="F1788">
            <v>5</v>
          </cell>
          <cell r="G1788" t="str">
            <v>Albania</v>
          </cell>
        </row>
        <row r="1789">
          <cell r="A1789" t="str">
            <v>2002M10</v>
          </cell>
          <cell r="B1789">
            <v>1</v>
          </cell>
          <cell r="C1789">
            <v>77</v>
          </cell>
          <cell r="D1789" t="str">
            <v>Germany</v>
          </cell>
          <cell r="E1789">
            <v>18</v>
          </cell>
          <cell r="F1789">
            <v>167</v>
          </cell>
          <cell r="G1789" t="str">
            <v>Romania</v>
          </cell>
        </row>
        <row r="1790">
          <cell r="A1790" t="str">
            <v>2002M10</v>
          </cell>
          <cell r="B1790">
            <v>2</v>
          </cell>
          <cell r="C1790">
            <v>2</v>
          </cell>
          <cell r="D1790" t="str">
            <v>Canada</v>
          </cell>
          <cell r="E1790">
            <v>93</v>
          </cell>
          <cell r="F1790">
            <v>23</v>
          </cell>
          <cell r="G1790" t="str">
            <v>Belgium</v>
          </cell>
        </row>
        <row r="1791">
          <cell r="A1791" t="str">
            <v>2002M10</v>
          </cell>
          <cell r="B1791">
            <v>1</v>
          </cell>
          <cell r="C1791">
            <v>15</v>
          </cell>
          <cell r="D1791" t="str">
            <v>Australia</v>
          </cell>
          <cell r="E1791">
            <v>2</v>
          </cell>
          <cell r="F1791">
            <v>180</v>
          </cell>
          <cell r="G1791" t="str">
            <v>Singapore</v>
          </cell>
        </row>
        <row r="1792">
          <cell r="A1792" t="str">
            <v>2002M10</v>
          </cell>
          <cell r="B1792">
            <v>3</v>
          </cell>
          <cell r="C1792">
            <v>23</v>
          </cell>
          <cell r="D1792" t="str">
            <v xml:space="preserve"> Belgium (French)</v>
          </cell>
          <cell r="E1792">
            <v>5337</v>
          </cell>
          <cell r="F1792">
            <v>23</v>
          </cell>
          <cell r="G1792" t="str">
            <v>Belgium</v>
          </cell>
        </row>
        <row r="1793">
          <cell r="A1793" t="str">
            <v>2002M10</v>
          </cell>
          <cell r="B1793">
            <v>0</v>
          </cell>
          <cell r="C1793">
            <v>2</v>
          </cell>
          <cell r="D1793" t="str">
            <v>Canada</v>
          </cell>
          <cell r="E1793">
            <v>4</v>
          </cell>
          <cell r="F1793">
            <v>104</v>
          </cell>
          <cell r="G1793" t="str">
            <v>Japan</v>
          </cell>
        </row>
        <row r="1794">
          <cell r="A1794" t="str">
            <v>2002M10</v>
          </cell>
          <cell r="B1794">
            <v>1</v>
          </cell>
          <cell r="C1794">
            <v>77</v>
          </cell>
          <cell r="D1794" t="str">
            <v>Germany</v>
          </cell>
          <cell r="E1794">
            <v>5834</v>
          </cell>
          <cell r="F1794">
            <v>193</v>
          </cell>
          <cell r="G1794" t="str">
            <v>Switzerland</v>
          </cell>
        </row>
        <row r="1795">
          <cell r="A1795" t="str">
            <v>2002M10</v>
          </cell>
          <cell r="B1795">
            <v>1</v>
          </cell>
          <cell r="C1795">
            <v>23</v>
          </cell>
          <cell r="D1795" t="str">
            <v xml:space="preserve"> Belgium (French)</v>
          </cell>
          <cell r="E1795">
            <v>5</v>
          </cell>
          <cell r="F1795">
            <v>138</v>
          </cell>
          <cell r="G1795" t="str">
            <v>Monaco</v>
          </cell>
        </row>
        <row r="1796">
          <cell r="A1796" t="str">
            <v>2002M10</v>
          </cell>
          <cell r="B1796">
            <v>0</v>
          </cell>
          <cell r="C1796">
            <v>0</v>
          </cell>
          <cell r="D1796" t="str">
            <v>Ebay</v>
          </cell>
          <cell r="E1796">
            <v>480</v>
          </cell>
          <cell r="F1796">
            <v>100</v>
          </cell>
          <cell r="G1796" t="str">
            <v>Israel</v>
          </cell>
        </row>
        <row r="1797">
          <cell r="A1797" t="str">
            <v>2002M10</v>
          </cell>
          <cell r="B1797">
            <v>2</v>
          </cell>
          <cell r="C1797">
            <v>15</v>
          </cell>
          <cell r="D1797" t="str">
            <v>Australia</v>
          </cell>
          <cell r="E1797">
            <v>4</v>
          </cell>
          <cell r="F1797">
            <v>165</v>
          </cell>
          <cell r="G1797" t="str">
            <v>Puerto Rico</v>
          </cell>
        </row>
        <row r="1798">
          <cell r="A1798" t="str">
            <v>2002M10</v>
          </cell>
          <cell r="B1798">
            <v>2</v>
          </cell>
          <cell r="C1798">
            <v>0</v>
          </cell>
          <cell r="D1798" t="str">
            <v>Ebay</v>
          </cell>
          <cell r="E1798">
            <v>1</v>
          </cell>
          <cell r="F1798">
            <v>50</v>
          </cell>
          <cell r="G1798" t="str">
            <v>Cook Islands</v>
          </cell>
        </row>
        <row r="1799">
          <cell r="A1799" t="str">
            <v>2002M10</v>
          </cell>
          <cell r="B1799">
            <v>2</v>
          </cell>
          <cell r="C1799">
            <v>0</v>
          </cell>
          <cell r="D1799" t="str">
            <v>Ebay</v>
          </cell>
          <cell r="E1799">
            <v>10</v>
          </cell>
          <cell r="F1799">
            <v>140</v>
          </cell>
          <cell r="G1799" t="str">
            <v>Montserrat</v>
          </cell>
        </row>
        <row r="1800">
          <cell r="A1800" t="str">
            <v>2002M10</v>
          </cell>
          <cell r="B1800">
            <v>2</v>
          </cell>
          <cell r="C1800">
            <v>3</v>
          </cell>
          <cell r="D1800" t="str">
            <v>Uk</v>
          </cell>
          <cell r="E1800">
            <v>27</v>
          </cell>
          <cell r="F1800">
            <v>122</v>
          </cell>
          <cell r="G1800" t="str">
            <v>Luxembourg</v>
          </cell>
        </row>
        <row r="1801">
          <cell r="A1801" t="str">
            <v>2002M10</v>
          </cell>
          <cell r="B1801">
            <v>1</v>
          </cell>
          <cell r="C1801">
            <v>0</v>
          </cell>
          <cell r="D1801" t="str">
            <v>Ebay</v>
          </cell>
          <cell r="E1801">
            <v>386</v>
          </cell>
          <cell r="F1801">
            <v>22</v>
          </cell>
          <cell r="G1801" t="str">
            <v>Belarus</v>
          </cell>
        </row>
        <row r="1802">
          <cell r="A1802" t="str">
            <v>2002M10</v>
          </cell>
          <cell r="B1802">
            <v>1</v>
          </cell>
          <cell r="C1802">
            <v>77</v>
          </cell>
          <cell r="D1802" t="str">
            <v>Germany</v>
          </cell>
          <cell r="E1802">
            <v>16</v>
          </cell>
          <cell r="F1802">
            <v>12</v>
          </cell>
          <cell r="G1802" t="str">
            <v>Argentina</v>
          </cell>
        </row>
        <row r="1803">
          <cell r="A1803" t="str">
            <v>2002M10</v>
          </cell>
          <cell r="B1803">
            <v>2</v>
          </cell>
          <cell r="C1803">
            <v>0</v>
          </cell>
          <cell r="D1803" t="str">
            <v>Ebay</v>
          </cell>
          <cell r="E1803">
            <v>2621</v>
          </cell>
          <cell r="F1803">
            <v>161</v>
          </cell>
          <cell r="G1803" t="str">
            <v>Peru</v>
          </cell>
        </row>
        <row r="1804">
          <cell r="A1804" t="str">
            <v>2002M10</v>
          </cell>
          <cell r="B1804">
            <v>0</v>
          </cell>
          <cell r="C1804">
            <v>0</v>
          </cell>
          <cell r="D1804" t="str">
            <v>Ebay</v>
          </cell>
          <cell r="E1804">
            <v>669</v>
          </cell>
          <cell r="F1804">
            <v>192</v>
          </cell>
          <cell r="G1804" t="str">
            <v>Sweden</v>
          </cell>
        </row>
        <row r="1805">
          <cell r="A1805" t="str">
            <v>2002M10</v>
          </cell>
          <cell r="B1805">
            <v>0</v>
          </cell>
          <cell r="C1805">
            <v>100</v>
          </cell>
          <cell r="D1805" t="str">
            <v>Ebaymotors</v>
          </cell>
          <cell r="E1805">
            <v>25</v>
          </cell>
          <cell r="F1805">
            <v>3</v>
          </cell>
          <cell r="G1805" t="str">
            <v>United Kingdom</v>
          </cell>
        </row>
        <row r="1806">
          <cell r="A1806" t="str">
            <v>2002M10</v>
          </cell>
          <cell r="B1806">
            <v>1</v>
          </cell>
          <cell r="C1806">
            <v>77</v>
          </cell>
          <cell r="D1806" t="str">
            <v>Germany</v>
          </cell>
          <cell r="E1806">
            <v>78</v>
          </cell>
          <cell r="F1806">
            <v>225</v>
          </cell>
          <cell r="G1806" t="str">
            <v>APO/FPO</v>
          </cell>
        </row>
        <row r="1807">
          <cell r="A1807" t="str">
            <v>2002M10</v>
          </cell>
          <cell r="B1807">
            <v>0</v>
          </cell>
          <cell r="C1807">
            <v>77</v>
          </cell>
          <cell r="D1807" t="str">
            <v>Germany</v>
          </cell>
          <cell r="E1807">
            <v>12</v>
          </cell>
          <cell r="F1807">
            <v>196</v>
          </cell>
          <cell r="G1807" t="str">
            <v>Taiwan</v>
          </cell>
        </row>
        <row r="1808">
          <cell r="A1808" t="str">
            <v>2002M10</v>
          </cell>
          <cell r="B1808">
            <v>1</v>
          </cell>
          <cell r="C1808">
            <v>2</v>
          </cell>
          <cell r="D1808" t="str">
            <v>Canada</v>
          </cell>
          <cell r="E1808">
            <v>29</v>
          </cell>
          <cell r="F1808">
            <v>100</v>
          </cell>
          <cell r="G1808" t="str">
            <v>Israel</v>
          </cell>
        </row>
        <row r="1809">
          <cell r="A1809" t="str">
            <v>2002M10</v>
          </cell>
          <cell r="B1809">
            <v>2</v>
          </cell>
          <cell r="C1809">
            <v>100</v>
          </cell>
          <cell r="D1809" t="str">
            <v>Ebaymotors</v>
          </cell>
          <cell r="E1809">
            <v>41</v>
          </cell>
          <cell r="F1809">
            <v>16</v>
          </cell>
          <cell r="G1809" t="str">
            <v>Austria</v>
          </cell>
        </row>
        <row r="1810">
          <cell r="A1810" t="str">
            <v>2002M10</v>
          </cell>
          <cell r="B1810">
            <v>1</v>
          </cell>
          <cell r="C1810">
            <v>0</v>
          </cell>
          <cell r="D1810" t="str">
            <v>Ebay</v>
          </cell>
          <cell r="E1810">
            <v>15</v>
          </cell>
          <cell r="F1810">
            <v>130</v>
          </cell>
          <cell r="G1810" t="str">
            <v>Malta</v>
          </cell>
        </row>
        <row r="1811">
          <cell r="A1811" t="str">
            <v>2002M10</v>
          </cell>
          <cell r="B1811">
            <v>2</v>
          </cell>
          <cell r="C1811">
            <v>77</v>
          </cell>
          <cell r="D1811" t="str">
            <v>Germany</v>
          </cell>
          <cell r="E1811">
            <v>2</v>
          </cell>
          <cell r="F1811">
            <v>136</v>
          </cell>
          <cell r="G1811" t="str">
            <v>Mexico</v>
          </cell>
        </row>
        <row r="1812">
          <cell r="A1812" t="str">
            <v>2002M10</v>
          </cell>
          <cell r="B1812">
            <v>1</v>
          </cell>
          <cell r="C1812">
            <v>100</v>
          </cell>
          <cell r="D1812" t="str">
            <v>Ebaymotors</v>
          </cell>
          <cell r="E1812">
            <v>32</v>
          </cell>
          <cell r="F1812">
            <v>164</v>
          </cell>
          <cell r="G1812" t="str">
            <v>Portugal</v>
          </cell>
        </row>
        <row r="1813">
          <cell r="A1813" t="str">
            <v>2002M10</v>
          </cell>
          <cell r="B1813">
            <v>1</v>
          </cell>
          <cell r="C1813">
            <v>16</v>
          </cell>
          <cell r="D1813" t="str">
            <v>Austria</v>
          </cell>
          <cell r="E1813">
            <v>1</v>
          </cell>
          <cell r="F1813">
            <v>70</v>
          </cell>
          <cell r="G1813" t="str">
            <v>Finland</v>
          </cell>
        </row>
        <row r="1814">
          <cell r="A1814" t="str">
            <v>2002M10</v>
          </cell>
          <cell r="B1814">
            <v>2</v>
          </cell>
          <cell r="C1814">
            <v>16</v>
          </cell>
          <cell r="D1814" t="str">
            <v>Austria</v>
          </cell>
          <cell r="E1814">
            <v>125</v>
          </cell>
          <cell r="F1814">
            <v>1</v>
          </cell>
          <cell r="G1814" t="str">
            <v>United States</v>
          </cell>
        </row>
        <row r="1815">
          <cell r="A1815" t="str">
            <v>2002M10</v>
          </cell>
          <cell r="B1815">
            <v>2</v>
          </cell>
          <cell r="C1815">
            <v>146</v>
          </cell>
          <cell r="D1815" t="str">
            <v>Netherlands</v>
          </cell>
          <cell r="E1815">
            <v>1</v>
          </cell>
          <cell r="F1815">
            <v>104</v>
          </cell>
          <cell r="G1815" t="str">
            <v>Japan</v>
          </cell>
        </row>
        <row r="1816">
          <cell r="A1816" t="str">
            <v>2002M10</v>
          </cell>
          <cell r="B1816">
            <v>2</v>
          </cell>
          <cell r="C1816">
            <v>0</v>
          </cell>
          <cell r="D1816" t="str">
            <v>Ebay</v>
          </cell>
          <cell r="E1816">
            <v>271</v>
          </cell>
          <cell r="F1816">
            <v>18</v>
          </cell>
          <cell r="G1816" t="str">
            <v>Bahamas</v>
          </cell>
        </row>
        <row r="1817">
          <cell r="A1817" t="str">
            <v>2002M10</v>
          </cell>
          <cell r="B1817">
            <v>3</v>
          </cell>
          <cell r="C1817">
            <v>196</v>
          </cell>
          <cell r="D1817" t="str">
            <v>Taiwan</v>
          </cell>
          <cell r="E1817">
            <v>1</v>
          </cell>
          <cell r="F1817">
            <v>45</v>
          </cell>
          <cell r="G1817" t="str">
            <v>China</v>
          </cell>
        </row>
        <row r="1818">
          <cell r="A1818" t="str">
            <v>2002M10</v>
          </cell>
          <cell r="B1818">
            <v>2</v>
          </cell>
          <cell r="C1818">
            <v>100</v>
          </cell>
          <cell r="D1818" t="str">
            <v>Ebaymotors</v>
          </cell>
          <cell r="E1818">
            <v>1</v>
          </cell>
          <cell r="F1818">
            <v>19</v>
          </cell>
          <cell r="G1818" t="str">
            <v>Bahrain</v>
          </cell>
        </row>
        <row r="1819">
          <cell r="A1819" t="str">
            <v>2002M10</v>
          </cell>
          <cell r="B1819">
            <v>1</v>
          </cell>
          <cell r="C1819">
            <v>77</v>
          </cell>
          <cell r="D1819" t="str">
            <v>Germany</v>
          </cell>
          <cell r="E1819">
            <v>76</v>
          </cell>
          <cell r="F1819">
            <v>99</v>
          </cell>
          <cell r="G1819" t="str">
            <v>Ireland</v>
          </cell>
        </row>
        <row r="1820">
          <cell r="A1820" t="str">
            <v>2002M10</v>
          </cell>
          <cell r="B1820">
            <v>1</v>
          </cell>
          <cell r="C1820">
            <v>3</v>
          </cell>
          <cell r="D1820" t="str">
            <v>Uk</v>
          </cell>
          <cell r="E1820">
            <v>8</v>
          </cell>
          <cell r="F1820">
            <v>185</v>
          </cell>
          <cell r="G1820" t="str">
            <v>South Africa</v>
          </cell>
        </row>
        <row r="1821">
          <cell r="A1821" t="str">
            <v>2002M10</v>
          </cell>
          <cell r="B1821">
            <v>0</v>
          </cell>
          <cell r="C1821">
            <v>0</v>
          </cell>
          <cell r="D1821" t="str">
            <v>Ebay</v>
          </cell>
          <cell r="E1821">
            <v>119</v>
          </cell>
          <cell r="F1821">
            <v>95</v>
          </cell>
          <cell r="G1821" t="str">
            <v>India</v>
          </cell>
        </row>
        <row r="1822">
          <cell r="A1822" t="str">
            <v>2002M10</v>
          </cell>
          <cell r="B1822">
            <v>1</v>
          </cell>
          <cell r="C1822">
            <v>0</v>
          </cell>
          <cell r="D1822" t="str">
            <v>Ebay</v>
          </cell>
          <cell r="E1822">
            <v>110</v>
          </cell>
          <cell r="F1822">
            <v>193</v>
          </cell>
          <cell r="G1822" t="str">
            <v>Switzerland</v>
          </cell>
        </row>
        <row r="1823">
          <cell r="A1823" t="str">
            <v>2002M10</v>
          </cell>
          <cell r="B1823">
            <v>1</v>
          </cell>
          <cell r="C1823">
            <v>3</v>
          </cell>
          <cell r="D1823" t="str">
            <v>Uk</v>
          </cell>
          <cell r="E1823">
            <v>4</v>
          </cell>
          <cell r="F1823">
            <v>70</v>
          </cell>
          <cell r="G1823" t="str">
            <v>Finland</v>
          </cell>
        </row>
        <row r="1824">
          <cell r="A1824" t="str">
            <v>2002M10</v>
          </cell>
          <cell r="B1824">
            <v>1</v>
          </cell>
          <cell r="C1824">
            <v>3</v>
          </cell>
          <cell r="D1824" t="str">
            <v>Uk</v>
          </cell>
          <cell r="E1824">
            <v>830</v>
          </cell>
          <cell r="F1824">
            <v>180</v>
          </cell>
          <cell r="G1824" t="str">
            <v>Singapore</v>
          </cell>
        </row>
        <row r="1825">
          <cell r="A1825" t="str">
            <v>2002M10</v>
          </cell>
          <cell r="B1825">
            <v>2</v>
          </cell>
          <cell r="C1825">
            <v>100</v>
          </cell>
          <cell r="D1825" t="str">
            <v>Ebaymotors</v>
          </cell>
          <cell r="E1825">
            <v>50</v>
          </cell>
          <cell r="F1825">
            <v>154</v>
          </cell>
          <cell r="G1825" t="str">
            <v>Norway</v>
          </cell>
        </row>
        <row r="1826">
          <cell r="A1826" t="str">
            <v>2002M10</v>
          </cell>
          <cell r="B1826">
            <v>1</v>
          </cell>
          <cell r="C1826">
            <v>100</v>
          </cell>
          <cell r="D1826" t="str">
            <v>Ebaymotors</v>
          </cell>
          <cell r="E1826">
            <v>1</v>
          </cell>
          <cell r="F1826">
            <v>71</v>
          </cell>
          <cell r="G1826" t="str">
            <v>France</v>
          </cell>
        </row>
        <row r="1827">
          <cell r="A1827" t="str">
            <v>2002M10</v>
          </cell>
          <cell r="B1827">
            <v>2</v>
          </cell>
          <cell r="C1827">
            <v>0</v>
          </cell>
          <cell r="D1827" t="str">
            <v>Ebay</v>
          </cell>
          <cell r="E1827">
            <v>51</v>
          </cell>
          <cell r="F1827">
            <v>224</v>
          </cell>
          <cell r="G1827" t="str">
            <v>Zimbabwe</v>
          </cell>
        </row>
        <row r="1828">
          <cell r="A1828" t="str">
            <v>2002M10</v>
          </cell>
          <cell r="B1828">
            <v>1</v>
          </cell>
          <cell r="C1828">
            <v>15</v>
          </cell>
          <cell r="D1828" t="str">
            <v>Australia</v>
          </cell>
          <cell r="E1828">
            <v>2</v>
          </cell>
          <cell r="F1828">
            <v>96</v>
          </cell>
          <cell r="G1828" t="str">
            <v>Indonesia</v>
          </cell>
        </row>
        <row r="1829">
          <cell r="A1829" t="str">
            <v>2002M10</v>
          </cell>
          <cell r="B1829">
            <v>2</v>
          </cell>
          <cell r="C1829">
            <v>23</v>
          </cell>
          <cell r="D1829" t="str">
            <v xml:space="preserve"> Belgium (French)</v>
          </cell>
          <cell r="E1829">
            <v>71254</v>
          </cell>
          <cell r="F1829">
            <v>23</v>
          </cell>
          <cell r="G1829" t="str">
            <v>Belgium</v>
          </cell>
        </row>
        <row r="1830">
          <cell r="A1830" t="str">
            <v>2002M10</v>
          </cell>
          <cell r="B1830">
            <v>1</v>
          </cell>
          <cell r="C1830">
            <v>0</v>
          </cell>
          <cell r="D1830" t="str">
            <v>Ebay</v>
          </cell>
          <cell r="E1830">
            <v>1</v>
          </cell>
          <cell r="F1830">
            <v>172</v>
          </cell>
          <cell r="G1830" t="str">
            <v>Saint Lucia</v>
          </cell>
        </row>
        <row r="1831">
          <cell r="A1831" t="str">
            <v>2002M10</v>
          </cell>
          <cell r="B1831">
            <v>2</v>
          </cell>
          <cell r="C1831">
            <v>0</v>
          </cell>
          <cell r="D1831" t="str">
            <v>Ebay</v>
          </cell>
          <cell r="E1831">
            <v>16246</v>
          </cell>
          <cell r="F1831">
            <v>31</v>
          </cell>
          <cell r="G1831" t="str">
            <v>Brazil</v>
          </cell>
        </row>
        <row r="1832">
          <cell r="A1832" t="str">
            <v>2002M10</v>
          </cell>
          <cell r="B1832">
            <v>1</v>
          </cell>
          <cell r="C1832">
            <v>3</v>
          </cell>
          <cell r="D1832" t="str">
            <v>Uk</v>
          </cell>
          <cell r="E1832">
            <v>24</v>
          </cell>
          <cell r="F1832">
            <v>111</v>
          </cell>
          <cell r="G1832" t="str">
            <v>Korea, South</v>
          </cell>
        </row>
        <row r="1833">
          <cell r="A1833" t="str">
            <v>2002M10</v>
          </cell>
          <cell r="B1833">
            <v>1</v>
          </cell>
          <cell r="C1833">
            <v>71</v>
          </cell>
          <cell r="D1833" t="str">
            <v>France</v>
          </cell>
          <cell r="E1833">
            <v>1368</v>
          </cell>
          <cell r="F1833">
            <v>77</v>
          </cell>
          <cell r="G1833" t="str">
            <v>Germany</v>
          </cell>
        </row>
        <row r="1834">
          <cell r="A1834" t="str">
            <v>2002M10</v>
          </cell>
          <cell r="B1834">
            <v>1</v>
          </cell>
          <cell r="C1834">
            <v>2</v>
          </cell>
          <cell r="D1834" t="str">
            <v>Canada</v>
          </cell>
          <cell r="E1834">
            <v>2</v>
          </cell>
          <cell r="F1834">
            <v>146</v>
          </cell>
          <cell r="G1834" t="str">
            <v>Netherlands</v>
          </cell>
        </row>
        <row r="1835">
          <cell r="A1835" t="str">
            <v>2002M10</v>
          </cell>
          <cell r="B1835">
            <v>1</v>
          </cell>
          <cell r="C1835">
            <v>3</v>
          </cell>
          <cell r="D1835" t="str">
            <v>Uk</v>
          </cell>
          <cell r="E1835">
            <v>1</v>
          </cell>
          <cell r="F1835">
            <v>78</v>
          </cell>
          <cell r="G1835" t="str">
            <v>Ghana</v>
          </cell>
        </row>
        <row r="1836">
          <cell r="A1836" t="str">
            <v>2002M10</v>
          </cell>
          <cell r="B1836">
            <v>1</v>
          </cell>
          <cell r="C1836">
            <v>71</v>
          </cell>
          <cell r="D1836" t="str">
            <v>France</v>
          </cell>
          <cell r="E1836">
            <v>13</v>
          </cell>
          <cell r="F1836">
            <v>104</v>
          </cell>
          <cell r="G1836" t="str">
            <v>Japan</v>
          </cell>
        </row>
        <row r="1837">
          <cell r="A1837" t="str">
            <v>2002M10</v>
          </cell>
          <cell r="B1837">
            <v>3</v>
          </cell>
          <cell r="C1837">
            <v>77</v>
          </cell>
          <cell r="D1837" t="str">
            <v>Germany</v>
          </cell>
          <cell r="E1837">
            <v>1</v>
          </cell>
          <cell r="F1837">
            <v>120</v>
          </cell>
          <cell r="G1837" t="str">
            <v>Liechtenstein</v>
          </cell>
        </row>
        <row r="1838">
          <cell r="A1838" t="str">
            <v>2002M10</v>
          </cell>
          <cell r="B1838">
            <v>2</v>
          </cell>
          <cell r="C1838">
            <v>77</v>
          </cell>
          <cell r="D1838" t="str">
            <v>Germany</v>
          </cell>
          <cell r="E1838">
            <v>26</v>
          </cell>
          <cell r="F1838">
            <v>29</v>
          </cell>
          <cell r="G1838" t="str">
            <v>Bosnia and Herzegovina</v>
          </cell>
        </row>
        <row r="1839">
          <cell r="A1839" t="str">
            <v>2002M10</v>
          </cell>
          <cell r="B1839">
            <v>2</v>
          </cell>
          <cell r="C1839">
            <v>186</v>
          </cell>
          <cell r="D1839" t="str">
            <v>Spain</v>
          </cell>
          <cell r="E1839">
            <v>1425</v>
          </cell>
          <cell r="F1839">
            <v>1</v>
          </cell>
          <cell r="G1839" t="str">
            <v>United States</v>
          </cell>
        </row>
        <row r="1840">
          <cell r="A1840" t="str">
            <v>2002M10</v>
          </cell>
          <cell r="B1840">
            <v>2</v>
          </cell>
          <cell r="C1840">
            <v>71</v>
          </cell>
          <cell r="D1840" t="str">
            <v>France</v>
          </cell>
          <cell r="E1840">
            <v>7</v>
          </cell>
          <cell r="F1840">
            <v>141</v>
          </cell>
          <cell r="G1840" t="str">
            <v>Morocco</v>
          </cell>
        </row>
        <row r="1841">
          <cell r="A1841" t="str">
            <v>2002M10</v>
          </cell>
          <cell r="B1841">
            <v>2</v>
          </cell>
          <cell r="C1841">
            <v>77</v>
          </cell>
          <cell r="D1841" t="str">
            <v>Germany</v>
          </cell>
          <cell r="E1841">
            <v>31</v>
          </cell>
          <cell r="F1841">
            <v>51</v>
          </cell>
          <cell r="G1841" t="str">
            <v>Costa Rica</v>
          </cell>
        </row>
        <row r="1842">
          <cell r="A1842" t="str">
            <v>2002M10</v>
          </cell>
          <cell r="B1842">
            <v>0</v>
          </cell>
          <cell r="C1842">
            <v>15</v>
          </cell>
          <cell r="D1842" t="str">
            <v>Australia</v>
          </cell>
          <cell r="E1842">
            <v>1</v>
          </cell>
          <cell r="F1842">
            <v>57</v>
          </cell>
          <cell r="G1842" t="str">
            <v>Denmark</v>
          </cell>
        </row>
        <row r="1843">
          <cell r="A1843" t="str">
            <v>2002M10</v>
          </cell>
          <cell r="B1843">
            <v>0</v>
          </cell>
          <cell r="C1843">
            <v>15</v>
          </cell>
          <cell r="D1843" t="str">
            <v>Australia</v>
          </cell>
          <cell r="E1843">
            <v>60</v>
          </cell>
          <cell r="F1843">
            <v>2</v>
          </cell>
          <cell r="G1843" t="str">
            <v>Canada</v>
          </cell>
        </row>
        <row r="1844">
          <cell r="A1844" t="str">
            <v>2002M10</v>
          </cell>
          <cell r="B1844">
            <v>1</v>
          </cell>
          <cell r="C1844">
            <v>15</v>
          </cell>
          <cell r="D1844" t="str">
            <v>Australia</v>
          </cell>
          <cell r="E1844">
            <v>23</v>
          </cell>
          <cell r="F1844">
            <v>149</v>
          </cell>
          <cell r="G1844" t="str">
            <v>New Zealand</v>
          </cell>
        </row>
        <row r="1845">
          <cell r="A1845" t="str">
            <v>2002M10</v>
          </cell>
          <cell r="B1845">
            <v>2</v>
          </cell>
          <cell r="C1845">
            <v>0</v>
          </cell>
          <cell r="D1845" t="str">
            <v>Ebay</v>
          </cell>
          <cell r="E1845">
            <v>15921584</v>
          </cell>
          <cell r="F1845">
            <v>1</v>
          </cell>
          <cell r="G1845" t="str">
            <v>United States</v>
          </cell>
        </row>
        <row r="1846">
          <cell r="A1846" t="str">
            <v>2002M10</v>
          </cell>
          <cell r="B1846">
            <v>1</v>
          </cell>
          <cell r="C1846">
            <v>3</v>
          </cell>
          <cell r="D1846" t="str">
            <v>Uk</v>
          </cell>
          <cell r="E1846">
            <v>68</v>
          </cell>
          <cell r="F1846">
            <v>105</v>
          </cell>
          <cell r="G1846" t="str">
            <v>Jersey</v>
          </cell>
        </row>
        <row r="1847">
          <cell r="A1847" t="str">
            <v>2002M10</v>
          </cell>
          <cell r="B1847">
            <v>3</v>
          </cell>
          <cell r="C1847">
            <v>123</v>
          </cell>
          <cell r="D1847" t="str">
            <v xml:space="preserve"> Belgium (Dutch)</v>
          </cell>
          <cell r="E1847">
            <v>80</v>
          </cell>
          <cell r="F1847">
            <v>146</v>
          </cell>
          <cell r="G1847" t="str">
            <v>Netherlands</v>
          </cell>
        </row>
        <row r="1848">
          <cell r="A1848" t="str">
            <v>2002M10</v>
          </cell>
          <cell r="B1848">
            <v>1</v>
          </cell>
          <cell r="C1848">
            <v>193</v>
          </cell>
          <cell r="D1848" t="str">
            <v>Switzerland</v>
          </cell>
          <cell r="E1848">
            <v>2340</v>
          </cell>
          <cell r="F1848">
            <v>193</v>
          </cell>
          <cell r="G1848" t="str">
            <v>Switzerland</v>
          </cell>
        </row>
        <row r="1849">
          <cell r="A1849" t="str">
            <v>2002M10</v>
          </cell>
          <cell r="B1849">
            <v>2</v>
          </cell>
          <cell r="C1849">
            <v>0</v>
          </cell>
          <cell r="D1849" t="str">
            <v>Ebay</v>
          </cell>
          <cell r="E1849">
            <v>8548</v>
          </cell>
          <cell r="F1849">
            <v>80</v>
          </cell>
          <cell r="G1849" t="str">
            <v>Greece</v>
          </cell>
        </row>
        <row r="1850">
          <cell r="A1850" t="str">
            <v>2002M10</v>
          </cell>
          <cell r="B1850">
            <v>2</v>
          </cell>
          <cell r="C1850">
            <v>77</v>
          </cell>
          <cell r="D1850" t="str">
            <v>Germany</v>
          </cell>
          <cell r="E1850">
            <v>9072</v>
          </cell>
          <cell r="F1850">
            <v>1</v>
          </cell>
          <cell r="G1850" t="str">
            <v>United States</v>
          </cell>
        </row>
        <row r="1851">
          <cell r="A1851" t="str">
            <v>2002M10</v>
          </cell>
          <cell r="B1851">
            <v>0</v>
          </cell>
          <cell r="C1851">
            <v>3</v>
          </cell>
          <cell r="D1851" t="str">
            <v>Uk</v>
          </cell>
          <cell r="E1851">
            <v>6</v>
          </cell>
          <cell r="F1851">
            <v>149</v>
          </cell>
          <cell r="G1851" t="str">
            <v>New Zealand</v>
          </cell>
        </row>
        <row r="1852">
          <cell r="A1852" t="str">
            <v>2002M10</v>
          </cell>
          <cell r="B1852">
            <v>1</v>
          </cell>
          <cell r="C1852">
            <v>0</v>
          </cell>
          <cell r="D1852" t="str">
            <v>Ebay</v>
          </cell>
          <cell r="E1852">
            <v>11</v>
          </cell>
          <cell r="F1852">
            <v>26</v>
          </cell>
          <cell r="G1852" t="str">
            <v>Bermuda</v>
          </cell>
        </row>
        <row r="1853">
          <cell r="A1853" t="str">
            <v>2002M10</v>
          </cell>
          <cell r="B1853">
            <v>2</v>
          </cell>
          <cell r="C1853">
            <v>71</v>
          </cell>
          <cell r="D1853" t="str">
            <v>France</v>
          </cell>
          <cell r="E1853">
            <v>13</v>
          </cell>
          <cell r="F1853">
            <v>29</v>
          </cell>
          <cell r="G1853" t="str">
            <v>Bosnia and Herzegovina</v>
          </cell>
        </row>
        <row r="1854">
          <cell r="A1854" t="str">
            <v>2002M10</v>
          </cell>
          <cell r="B1854">
            <v>2</v>
          </cell>
          <cell r="C1854">
            <v>15</v>
          </cell>
          <cell r="D1854" t="str">
            <v>Australia</v>
          </cell>
          <cell r="E1854">
            <v>81</v>
          </cell>
          <cell r="F1854">
            <v>56</v>
          </cell>
          <cell r="G1854" t="str">
            <v>Czech Republic</v>
          </cell>
        </row>
        <row r="1855">
          <cell r="A1855" t="str">
            <v>2002M10</v>
          </cell>
          <cell r="B1855">
            <v>0</v>
          </cell>
          <cell r="C1855">
            <v>0</v>
          </cell>
          <cell r="D1855" t="str">
            <v>Ebay</v>
          </cell>
          <cell r="E1855">
            <v>17</v>
          </cell>
          <cell r="F1855">
            <v>53</v>
          </cell>
          <cell r="G1855" t="str">
            <v>Croatia, Democratic Republic of the</v>
          </cell>
        </row>
        <row r="1856">
          <cell r="A1856" t="str">
            <v>2002M10</v>
          </cell>
          <cell r="B1856">
            <v>2</v>
          </cell>
          <cell r="C1856">
            <v>146</v>
          </cell>
          <cell r="D1856" t="str">
            <v>Netherlands</v>
          </cell>
          <cell r="E1856">
            <v>20</v>
          </cell>
          <cell r="F1856">
            <v>2</v>
          </cell>
          <cell r="G1856" t="str">
            <v>Canada</v>
          </cell>
        </row>
        <row r="1857">
          <cell r="A1857" t="str">
            <v>2002M10</v>
          </cell>
          <cell r="B1857">
            <v>1</v>
          </cell>
          <cell r="C1857">
            <v>15</v>
          </cell>
          <cell r="D1857" t="str">
            <v>Australia</v>
          </cell>
          <cell r="E1857">
            <v>5</v>
          </cell>
          <cell r="F1857">
            <v>225</v>
          </cell>
          <cell r="G1857" t="str">
            <v>APO/FPO</v>
          </cell>
        </row>
        <row r="1858">
          <cell r="A1858" t="str">
            <v>2002M10</v>
          </cell>
          <cell r="B1858">
            <v>0</v>
          </cell>
          <cell r="C1858">
            <v>0</v>
          </cell>
          <cell r="D1858" t="str">
            <v>Ebay</v>
          </cell>
          <cell r="E1858">
            <v>170</v>
          </cell>
          <cell r="F1858">
            <v>156</v>
          </cell>
          <cell r="G1858" t="str">
            <v>Pakistan</v>
          </cell>
        </row>
        <row r="1859">
          <cell r="A1859" t="str">
            <v>2002M10</v>
          </cell>
          <cell r="B1859">
            <v>3</v>
          </cell>
          <cell r="C1859">
            <v>100</v>
          </cell>
          <cell r="D1859" t="str">
            <v>Ebaymotors</v>
          </cell>
          <cell r="E1859">
            <v>12</v>
          </cell>
          <cell r="F1859">
            <v>3</v>
          </cell>
          <cell r="G1859" t="str">
            <v>United Kingdom</v>
          </cell>
        </row>
        <row r="1860">
          <cell r="A1860" t="str">
            <v>2002M10</v>
          </cell>
          <cell r="B1860">
            <v>2</v>
          </cell>
          <cell r="C1860">
            <v>15</v>
          </cell>
          <cell r="D1860" t="str">
            <v>Australia</v>
          </cell>
          <cell r="E1860">
            <v>2</v>
          </cell>
          <cell r="F1860">
            <v>116</v>
          </cell>
          <cell r="G1860" t="str">
            <v>Lebanon, South</v>
          </cell>
        </row>
        <row r="1861">
          <cell r="A1861" t="str">
            <v>2002M10</v>
          </cell>
          <cell r="B1861">
            <v>2</v>
          </cell>
          <cell r="C1861">
            <v>186</v>
          </cell>
          <cell r="D1861" t="str">
            <v>Spain</v>
          </cell>
          <cell r="E1861">
            <v>2732</v>
          </cell>
          <cell r="F1861">
            <v>12</v>
          </cell>
          <cell r="G1861" t="str">
            <v>Argentina</v>
          </cell>
        </row>
        <row r="1862">
          <cell r="A1862" t="str">
            <v>2002M10</v>
          </cell>
          <cell r="B1862">
            <v>3</v>
          </cell>
          <cell r="C1862">
            <v>0</v>
          </cell>
          <cell r="D1862" t="str">
            <v>Ebay</v>
          </cell>
          <cell r="E1862">
            <v>11</v>
          </cell>
          <cell r="F1862">
            <v>16</v>
          </cell>
          <cell r="G1862" t="str">
            <v>Austria</v>
          </cell>
        </row>
        <row r="1863">
          <cell r="A1863" t="str">
            <v>2002M10</v>
          </cell>
          <cell r="B1863">
            <v>2</v>
          </cell>
          <cell r="C1863">
            <v>3</v>
          </cell>
          <cell r="D1863" t="str">
            <v>Uk</v>
          </cell>
          <cell r="E1863">
            <v>2905</v>
          </cell>
          <cell r="F1863">
            <v>99</v>
          </cell>
          <cell r="G1863" t="str">
            <v>Ireland</v>
          </cell>
        </row>
        <row r="1864">
          <cell r="A1864" t="str">
            <v>2002M10</v>
          </cell>
          <cell r="B1864">
            <v>2</v>
          </cell>
          <cell r="C1864">
            <v>101</v>
          </cell>
          <cell r="D1864" t="str">
            <v>Italy</v>
          </cell>
          <cell r="E1864">
            <v>5</v>
          </cell>
          <cell r="F1864">
            <v>92</v>
          </cell>
          <cell r="G1864" t="str">
            <v>Hong Kong</v>
          </cell>
        </row>
        <row r="1865">
          <cell r="A1865" t="str">
            <v>2002M10</v>
          </cell>
          <cell r="B1865">
            <v>2</v>
          </cell>
          <cell r="C1865">
            <v>0</v>
          </cell>
          <cell r="D1865" t="str">
            <v>Ebay</v>
          </cell>
          <cell r="E1865">
            <v>31</v>
          </cell>
          <cell r="F1865">
            <v>158</v>
          </cell>
          <cell r="G1865" t="str">
            <v>Panama</v>
          </cell>
        </row>
        <row r="1866">
          <cell r="A1866" t="str">
            <v>2002M10</v>
          </cell>
          <cell r="B1866">
            <v>1</v>
          </cell>
          <cell r="C1866">
            <v>0</v>
          </cell>
          <cell r="D1866" t="str">
            <v>Ebay</v>
          </cell>
          <cell r="E1866">
            <v>16</v>
          </cell>
          <cell r="F1866">
            <v>41</v>
          </cell>
          <cell r="G1866" t="str">
            <v>Cayman Islands</v>
          </cell>
        </row>
        <row r="1867">
          <cell r="A1867" t="str">
            <v>2002M10</v>
          </cell>
          <cell r="B1867">
            <v>2</v>
          </cell>
          <cell r="C1867">
            <v>123</v>
          </cell>
          <cell r="D1867" t="str">
            <v xml:space="preserve"> Belgium (Dutch)</v>
          </cell>
          <cell r="E1867">
            <v>3301</v>
          </cell>
          <cell r="F1867">
            <v>77</v>
          </cell>
          <cell r="G1867" t="str">
            <v>Germany</v>
          </cell>
        </row>
        <row r="1868">
          <cell r="A1868" t="str">
            <v>2002M10</v>
          </cell>
          <cell r="B1868">
            <v>1</v>
          </cell>
          <cell r="C1868">
            <v>2</v>
          </cell>
          <cell r="D1868" t="str">
            <v>Canada</v>
          </cell>
          <cell r="E1868">
            <v>5</v>
          </cell>
          <cell r="F1868">
            <v>77</v>
          </cell>
          <cell r="G1868" t="str">
            <v>Germany</v>
          </cell>
        </row>
        <row r="1869">
          <cell r="A1869" t="str">
            <v>2002M10</v>
          </cell>
          <cell r="B1869">
            <v>0</v>
          </cell>
          <cell r="C1869">
            <v>0</v>
          </cell>
          <cell r="D1869" t="str">
            <v>Ebay</v>
          </cell>
          <cell r="E1869">
            <v>163</v>
          </cell>
          <cell r="F1869">
            <v>57</v>
          </cell>
          <cell r="G1869" t="str">
            <v>Denmark</v>
          </cell>
        </row>
        <row r="1870">
          <cell r="A1870" t="str">
            <v>2002M10</v>
          </cell>
          <cell r="B1870">
            <v>2</v>
          </cell>
          <cell r="C1870">
            <v>3</v>
          </cell>
          <cell r="D1870" t="str">
            <v>Uk</v>
          </cell>
          <cell r="E1870">
            <v>18</v>
          </cell>
          <cell r="F1870">
            <v>66</v>
          </cell>
          <cell r="G1870" t="str">
            <v>Estonia</v>
          </cell>
        </row>
        <row r="1871">
          <cell r="A1871" t="str">
            <v>2002M10</v>
          </cell>
          <cell r="B1871">
            <v>1</v>
          </cell>
          <cell r="C1871">
            <v>100</v>
          </cell>
          <cell r="D1871" t="str">
            <v>Ebaymotors</v>
          </cell>
          <cell r="E1871">
            <v>51</v>
          </cell>
          <cell r="F1871">
            <v>149</v>
          </cell>
          <cell r="G1871" t="str">
            <v>New Zealand</v>
          </cell>
        </row>
        <row r="1872">
          <cell r="A1872" t="str">
            <v>2002M10</v>
          </cell>
          <cell r="B1872">
            <v>1</v>
          </cell>
          <cell r="C1872">
            <v>0</v>
          </cell>
          <cell r="D1872" t="str">
            <v>Ebay</v>
          </cell>
          <cell r="E1872">
            <v>3703</v>
          </cell>
          <cell r="F1872">
            <v>15</v>
          </cell>
          <cell r="G1872" t="str">
            <v>Australia</v>
          </cell>
        </row>
        <row r="1873">
          <cell r="A1873" t="str">
            <v>2002M10</v>
          </cell>
          <cell r="B1873">
            <v>0</v>
          </cell>
          <cell r="C1873">
            <v>23</v>
          </cell>
          <cell r="D1873" t="str">
            <v xml:space="preserve"> Belgium (French)</v>
          </cell>
          <cell r="E1873">
            <v>1</v>
          </cell>
          <cell r="F1873">
            <v>138</v>
          </cell>
          <cell r="G1873" t="str">
            <v>Monaco</v>
          </cell>
        </row>
        <row r="1874">
          <cell r="A1874" t="str">
            <v>2002M10</v>
          </cell>
          <cell r="B1874">
            <v>0</v>
          </cell>
          <cell r="C1874">
            <v>123</v>
          </cell>
          <cell r="D1874" t="str">
            <v xml:space="preserve"> Belgium (Dutch)</v>
          </cell>
          <cell r="E1874">
            <v>23363</v>
          </cell>
          <cell r="F1874">
            <v>23</v>
          </cell>
          <cell r="G1874" t="str">
            <v>Belgium</v>
          </cell>
        </row>
        <row r="1875">
          <cell r="A1875" t="str">
            <v>2002M10</v>
          </cell>
          <cell r="B1875">
            <v>0</v>
          </cell>
          <cell r="C1875">
            <v>71</v>
          </cell>
          <cell r="D1875" t="str">
            <v>France</v>
          </cell>
          <cell r="E1875">
            <v>7</v>
          </cell>
          <cell r="F1875">
            <v>141</v>
          </cell>
          <cell r="G1875" t="str">
            <v>Morocco</v>
          </cell>
        </row>
        <row r="1876">
          <cell r="A1876" t="str">
            <v>2002M10</v>
          </cell>
          <cell r="B1876">
            <v>1</v>
          </cell>
          <cell r="C1876">
            <v>71</v>
          </cell>
          <cell r="D1876" t="str">
            <v>France</v>
          </cell>
          <cell r="E1876">
            <v>1</v>
          </cell>
          <cell r="F1876">
            <v>80</v>
          </cell>
          <cell r="G1876" t="str">
            <v>Greece</v>
          </cell>
        </row>
        <row r="1877">
          <cell r="A1877" t="str">
            <v>2002M10</v>
          </cell>
          <cell r="B1877">
            <v>0</v>
          </cell>
          <cell r="C1877">
            <v>71</v>
          </cell>
          <cell r="D1877" t="str">
            <v>France</v>
          </cell>
          <cell r="E1877">
            <v>121622</v>
          </cell>
          <cell r="F1877">
            <v>71</v>
          </cell>
          <cell r="G1877" t="str">
            <v>France</v>
          </cell>
        </row>
        <row r="1878">
          <cell r="A1878" t="str">
            <v>2002M10</v>
          </cell>
          <cell r="B1878">
            <v>3</v>
          </cell>
          <cell r="C1878">
            <v>77</v>
          </cell>
          <cell r="D1878" t="str">
            <v>Germany</v>
          </cell>
          <cell r="E1878">
            <v>34</v>
          </cell>
          <cell r="F1878">
            <v>23</v>
          </cell>
          <cell r="G1878" t="str">
            <v>Belgium</v>
          </cell>
        </row>
        <row r="1879">
          <cell r="A1879" t="str">
            <v>2002M10</v>
          </cell>
          <cell r="B1879">
            <v>2</v>
          </cell>
          <cell r="C1879">
            <v>71</v>
          </cell>
          <cell r="D1879" t="str">
            <v>France</v>
          </cell>
          <cell r="E1879">
            <v>2</v>
          </cell>
          <cell r="F1879">
            <v>8</v>
          </cell>
          <cell r="G1879" t="str">
            <v>Andorra</v>
          </cell>
        </row>
        <row r="1880">
          <cell r="A1880" t="str">
            <v>2002M10</v>
          </cell>
          <cell r="B1880">
            <v>2</v>
          </cell>
          <cell r="C1880">
            <v>3</v>
          </cell>
          <cell r="D1880" t="str">
            <v>Uk</v>
          </cell>
          <cell r="E1880">
            <v>1</v>
          </cell>
          <cell r="F1880">
            <v>5</v>
          </cell>
          <cell r="G1880" t="str">
            <v>Albania</v>
          </cell>
        </row>
        <row r="1881">
          <cell r="A1881" t="str">
            <v>2002M10</v>
          </cell>
          <cell r="B1881">
            <v>1</v>
          </cell>
          <cell r="C1881">
            <v>3</v>
          </cell>
          <cell r="D1881" t="str">
            <v>Uk</v>
          </cell>
          <cell r="E1881">
            <v>2</v>
          </cell>
          <cell r="F1881">
            <v>130</v>
          </cell>
          <cell r="G1881" t="str">
            <v>Malta</v>
          </cell>
        </row>
        <row r="1882">
          <cell r="A1882" t="str">
            <v>2002M10</v>
          </cell>
          <cell r="B1882">
            <v>2</v>
          </cell>
          <cell r="C1882">
            <v>3</v>
          </cell>
          <cell r="D1882" t="str">
            <v>Uk</v>
          </cell>
          <cell r="E1882">
            <v>14</v>
          </cell>
          <cell r="F1882">
            <v>156</v>
          </cell>
          <cell r="G1882" t="str">
            <v>Pakistan</v>
          </cell>
        </row>
        <row r="1883">
          <cell r="A1883" t="str">
            <v>2002M10</v>
          </cell>
          <cell r="B1883">
            <v>0</v>
          </cell>
          <cell r="C1883">
            <v>2</v>
          </cell>
          <cell r="D1883" t="str">
            <v>Canada</v>
          </cell>
          <cell r="E1883">
            <v>2</v>
          </cell>
          <cell r="F1883">
            <v>11</v>
          </cell>
          <cell r="G1883" t="str">
            <v>Antigua and Barbuda</v>
          </cell>
        </row>
        <row r="1884">
          <cell r="A1884" t="str">
            <v>2002M10</v>
          </cell>
          <cell r="B1884">
            <v>2</v>
          </cell>
          <cell r="C1884">
            <v>0</v>
          </cell>
          <cell r="D1884" t="str">
            <v>Ebay</v>
          </cell>
          <cell r="E1884">
            <v>315</v>
          </cell>
          <cell r="F1884">
            <v>97</v>
          </cell>
          <cell r="G1884" t="str">
            <v>Iran</v>
          </cell>
        </row>
        <row r="1885">
          <cell r="A1885" t="str">
            <v>2002M10</v>
          </cell>
          <cell r="B1885">
            <v>2</v>
          </cell>
          <cell r="C1885">
            <v>15</v>
          </cell>
          <cell r="D1885" t="str">
            <v>Australia</v>
          </cell>
          <cell r="E1885">
            <v>3</v>
          </cell>
          <cell r="F1885">
            <v>133</v>
          </cell>
          <cell r="G1885" t="str">
            <v>Mauritania</v>
          </cell>
        </row>
        <row r="1886">
          <cell r="A1886" t="str">
            <v>2002M10</v>
          </cell>
          <cell r="B1886">
            <v>0</v>
          </cell>
          <cell r="C1886">
            <v>77</v>
          </cell>
          <cell r="D1886" t="str">
            <v>Germany</v>
          </cell>
          <cell r="E1886">
            <v>2</v>
          </cell>
          <cell r="F1886">
            <v>182</v>
          </cell>
          <cell r="G1886" t="str">
            <v>Slovenia</v>
          </cell>
        </row>
        <row r="1887">
          <cell r="A1887" t="str">
            <v>2002M10</v>
          </cell>
          <cell r="B1887">
            <v>3</v>
          </cell>
          <cell r="C1887">
            <v>77</v>
          </cell>
          <cell r="D1887" t="str">
            <v>Germany</v>
          </cell>
          <cell r="E1887">
            <v>7</v>
          </cell>
          <cell r="F1887">
            <v>185</v>
          </cell>
          <cell r="G1887" t="str">
            <v>South Africa</v>
          </cell>
        </row>
        <row r="1888">
          <cell r="A1888" t="str">
            <v>2002M10</v>
          </cell>
          <cell r="B1888">
            <v>2</v>
          </cell>
          <cell r="C1888">
            <v>0</v>
          </cell>
          <cell r="D1888" t="str">
            <v>Ebay</v>
          </cell>
          <cell r="E1888">
            <v>559</v>
          </cell>
          <cell r="F1888">
            <v>187</v>
          </cell>
          <cell r="G1888" t="str">
            <v>Sri Lanka</v>
          </cell>
        </row>
        <row r="1889">
          <cell r="A1889" t="str">
            <v>2002M10</v>
          </cell>
          <cell r="B1889">
            <v>0</v>
          </cell>
          <cell r="C1889">
            <v>0</v>
          </cell>
          <cell r="D1889" t="str">
            <v>Ebay</v>
          </cell>
          <cell r="E1889">
            <v>13</v>
          </cell>
          <cell r="F1889">
            <v>182</v>
          </cell>
          <cell r="G1889" t="str">
            <v>Slovenia</v>
          </cell>
        </row>
        <row r="1890">
          <cell r="A1890" t="str">
            <v>2002M10</v>
          </cell>
          <cell r="B1890">
            <v>2</v>
          </cell>
          <cell r="C1890">
            <v>77</v>
          </cell>
          <cell r="D1890" t="str">
            <v>Germany</v>
          </cell>
          <cell r="E1890">
            <v>50959</v>
          </cell>
          <cell r="F1890">
            <v>16</v>
          </cell>
          <cell r="G1890" t="str">
            <v>Austria</v>
          </cell>
        </row>
        <row r="1891">
          <cell r="A1891" t="str">
            <v>2002M10</v>
          </cell>
          <cell r="B1891">
            <v>1</v>
          </cell>
          <cell r="C1891">
            <v>3</v>
          </cell>
          <cell r="D1891" t="str">
            <v>Uk</v>
          </cell>
          <cell r="E1891">
            <v>514</v>
          </cell>
          <cell r="F1891">
            <v>2</v>
          </cell>
          <cell r="G1891" t="str">
            <v>Canada</v>
          </cell>
        </row>
        <row r="1892">
          <cell r="A1892" t="str">
            <v>2002M10</v>
          </cell>
          <cell r="B1892">
            <v>2</v>
          </cell>
          <cell r="C1892">
            <v>123</v>
          </cell>
          <cell r="D1892" t="str">
            <v xml:space="preserve"> Belgium (Dutch)</v>
          </cell>
          <cell r="E1892">
            <v>18</v>
          </cell>
          <cell r="F1892">
            <v>199</v>
          </cell>
          <cell r="G1892" t="str">
            <v>Thailand</v>
          </cell>
        </row>
        <row r="1893">
          <cell r="A1893" t="str">
            <v>2002M10</v>
          </cell>
          <cell r="B1893">
            <v>2</v>
          </cell>
          <cell r="C1893">
            <v>3</v>
          </cell>
          <cell r="D1893" t="str">
            <v>Uk</v>
          </cell>
          <cell r="E1893">
            <v>17</v>
          </cell>
          <cell r="F1893">
            <v>44</v>
          </cell>
          <cell r="G1893" t="str">
            <v>Chile</v>
          </cell>
        </row>
        <row r="1894">
          <cell r="A1894" t="str">
            <v>2002M10</v>
          </cell>
          <cell r="B1894">
            <v>2</v>
          </cell>
          <cell r="C1894">
            <v>196</v>
          </cell>
          <cell r="D1894" t="str">
            <v>Taiwan</v>
          </cell>
          <cell r="E1894">
            <v>121</v>
          </cell>
          <cell r="F1894">
            <v>149</v>
          </cell>
          <cell r="G1894" t="str">
            <v>New Zealand</v>
          </cell>
        </row>
        <row r="1895">
          <cell r="A1895" t="str">
            <v>2002M10</v>
          </cell>
          <cell r="B1895">
            <v>2</v>
          </cell>
          <cell r="C1895">
            <v>100</v>
          </cell>
          <cell r="D1895" t="str">
            <v>Ebaymotors</v>
          </cell>
          <cell r="E1895">
            <v>72</v>
          </cell>
          <cell r="F1895">
            <v>57</v>
          </cell>
          <cell r="G1895" t="str">
            <v>Denmark</v>
          </cell>
        </row>
        <row r="1896">
          <cell r="A1896" t="str">
            <v>2002M10</v>
          </cell>
          <cell r="B1896">
            <v>2</v>
          </cell>
          <cell r="C1896">
            <v>193</v>
          </cell>
          <cell r="D1896" t="str">
            <v>Switzerland</v>
          </cell>
          <cell r="E1896">
            <v>48</v>
          </cell>
          <cell r="F1896">
            <v>16</v>
          </cell>
          <cell r="G1896" t="str">
            <v>Austria</v>
          </cell>
        </row>
        <row r="1897">
          <cell r="A1897" t="str">
            <v>2002M10</v>
          </cell>
          <cell r="B1897">
            <v>0</v>
          </cell>
          <cell r="C1897">
            <v>0</v>
          </cell>
          <cell r="D1897" t="str">
            <v>Ebay</v>
          </cell>
          <cell r="E1897">
            <v>13</v>
          </cell>
          <cell r="F1897">
            <v>116</v>
          </cell>
          <cell r="G1897" t="str">
            <v>Lebanon, South</v>
          </cell>
        </row>
        <row r="1898">
          <cell r="A1898" t="str">
            <v>2002M10</v>
          </cell>
          <cell r="B1898">
            <v>1</v>
          </cell>
          <cell r="C1898">
            <v>0</v>
          </cell>
          <cell r="D1898" t="str">
            <v>Ebay</v>
          </cell>
          <cell r="E1898">
            <v>27</v>
          </cell>
          <cell r="F1898">
            <v>8</v>
          </cell>
          <cell r="G1898" t="str">
            <v>Andorra</v>
          </cell>
        </row>
        <row r="1899">
          <cell r="A1899" t="str">
            <v>2002M10</v>
          </cell>
          <cell r="B1899">
            <v>2</v>
          </cell>
          <cell r="C1899">
            <v>0</v>
          </cell>
          <cell r="D1899" t="str">
            <v>Ebay</v>
          </cell>
          <cell r="E1899">
            <v>9873</v>
          </cell>
          <cell r="F1899">
            <v>16</v>
          </cell>
          <cell r="G1899" t="str">
            <v>Austria</v>
          </cell>
        </row>
        <row r="1900">
          <cell r="A1900" t="str">
            <v>2002M10</v>
          </cell>
          <cell r="B1900">
            <v>2</v>
          </cell>
          <cell r="C1900">
            <v>0</v>
          </cell>
          <cell r="D1900" t="str">
            <v>Ebay</v>
          </cell>
          <cell r="E1900">
            <v>3151</v>
          </cell>
          <cell r="F1900">
            <v>115</v>
          </cell>
          <cell r="G1900" t="str">
            <v>Latvia</v>
          </cell>
        </row>
        <row r="1901">
          <cell r="A1901" t="str">
            <v>2002M10</v>
          </cell>
          <cell r="B1901">
            <v>0</v>
          </cell>
          <cell r="C1901">
            <v>2</v>
          </cell>
          <cell r="D1901" t="str">
            <v>Canada</v>
          </cell>
          <cell r="E1901">
            <v>2</v>
          </cell>
          <cell r="F1901">
            <v>71</v>
          </cell>
          <cell r="G1901" t="str">
            <v>France</v>
          </cell>
        </row>
        <row r="1902">
          <cell r="A1902" t="str">
            <v>2002M10</v>
          </cell>
          <cell r="B1902">
            <v>1</v>
          </cell>
          <cell r="C1902">
            <v>3</v>
          </cell>
          <cell r="D1902" t="str">
            <v>Uk</v>
          </cell>
          <cell r="E1902">
            <v>21</v>
          </cell>
          <cell r="F1902">
            <v>104</v>
          </cell>
          <cell r="G1902" t="str">
            <v>Japan</v>
          </cell>
        </row>
        <row r="1903">
          <cell r="A1903" t="str">
            <v>2002M10</v>
          </cell>
          <cell r="B1903">
            <v>0</v>
          </cell>
          <cell r="C1903">
            <v>77</v>
          </cell>
          <cell r="D1903" t="str">
            <v>Germany</v>
          </cell>
          <cell r="E1903">
            <v>134</v>
          </cell>
          <cell r="F1903">
            <v>3</v>
          </cell>
          <cell r="G1903" t="str">
            <v>United Kingdom</v>
          </cell>
        </row>
        <row r="1904">
          <cell r="A1904" t="str">
            <v>2002M10</v>
          </cell>
          <cell r="B1904">
            <v>1</v>
          </cell>
          <cell r="C1904">
            <v>3</v>
          </cell>
          <cell r="D1904" t="str">
            <v>Uk</v>
          </cell>
          <cell r="E1904">
            <v>145</v>
          </cell>
          <cell r="F1904">
            <v>46</v>
          </cell>
          <cell r="G1904" t="str">
            <v>Colombia</v>
          </cell>
        </row>
        <row r="1905">
          <cell r="A1905" t="str">
            <v>2002M10</v>
          </cell>
          <cell r="B1905">
            <v>2</v>
          </cell>
          <cell r="C1905">
            <v>0</v>
          </cell>
          <cell r="D1905" t="str">
            <v>Ebay</v>
          </cell>
          <cell r="E1905">
            <v>7</v>
          </cell>
          <cell r="F1905">
            <v>73</v>
          </cell>
          <cell r="G1905" t="str">
            <v>French Polynesia</v>
          </cell>
        </row>
        <row r="1906">
          <cell r="A1906" t="str">
            <v>2002M10</v>
          </cell>
          <cell r="B1906">
            <v>3</v>
          </cell>
          <cell r="C1906">
            <v>196</v>
          </cell>
          <cell r="D1906" t="str">
            <v>Taiwan</v>
          </cell>
          <cell r="E1906">
            <v>2096</v>
          </cell>
          <cell r="F1906">
            <v>196</v>
          </cell>
          <cell r="G1906" t="str">
            <v>Taiwan</v>
          </cell>
        </row>
        <row r="1907">
          <cell r="A1907" t="str">
            <v>2002M10</v>
          </cell>
          <cell r="B1907">
            <v>2</v>
          </cell>
          <cell r="C1907">
            <v>101</v>
          </cell>
          <cell r="D1907" t="str">
            <v>Italy</v>
          </cell>
          <cell r="E1907">
            <v>130474</v>
          </cell>
          <cell r="F1907">
            <v>101</v>
          </cell>
          <cell r="G1907" t="str">
            <v>Italy</v>
          </cell>
        </row>
        <row r="1908">
          <cell r="A1908" t="str">
            <v>2002M10</v>
          </cell>
          <cell r="B1908">
            <v>2</v>
          </cell>
          <cell r="C1908">
            <v>186</v>
          </cell>
          <cell r="D1908" t="str">
            <v>Spain</v>
          </cell>
          <cell r="E1908">
            <v>1</v>
          </cell>
          <cell r="F1908">
            <v>56</v>
          </cell>
          <cell r="G1908" t="str">
            <v>Czech Republic</v>
          </cell>
        </row>
        <row r="1909">
          <cell r="A1909" t="str">
            <v>2002M10</v>
          </cell>
          <cell r="B1909">
            <v>2</v>
          </cell>
          <cell r="C1909">
            <v>3</v>
          </cell>
          <cell r="D1909" t="str">
            <v>Uk</v>
          </cell>
          <cell r="E1909">
            <v>32</v>
          </cell>
          <cell r="F1909">
            <v>224</v>
          </cell>
          <cell r="G1909" t="str">
            <v>Zimbabwe</v>
          </cell>
        </row>
        <row r="1910">
          <cell r="A1910" t="str">
            <v>2002M10</v>
          </cell>
          <cell r="B1910">
            <v>2</v>
          </cell>
          <cell r="C1910">
            <v>71</v>
          </cell>
          <cell r="D1910" t="str">
            <v>France</v>
          </cell>
          <cell r="E1910">
            <v>3</v>
          </cell>
          <cell r="F1910">
            <v>55</v>
          </cell>
          <cell r="G1910" t="str">
            <v>Cyprus</v>
          </cell>
        </row>
        <row r="1911">
          <cell r="A1911" t="str">
            <v>2002M10</v>
          </cell>
          <cell r="B1911">
            <v>0</v>
          </cell>
          <cell r="C1911">
            <v>16</v>
          </cell>
          <cell r="D1911" t="str">
            <v>Austria</v>
          </cell>
          <cell r="E1911">
            <v>1</v>
          </cell>
          <cell r="F1911">
            <v>23</v>
          </cell>
          <cell r="G1911" t="str">
            <v>Belgium</v>
          </cell>
        </row>
        <row r="1912">
          <cell r="A1912" t="str">
            <v>2002M10</v>
          </cell>
          <cell r="B1912">
            <v>2</v>
          </cell>
          <cell r="C1912">
            <v>186</v>
          </cell>
          <cell r="D1912" t="str">
            <v>Spain</v>
          </cell>
          <cell r="E1912">
            <v>1</v>
          </cell>
          <cell r="F1912">
            <v>34</v>
          </cell>
          <cell r="G1912" t="str">
            <v>Bulgaria</v>
          </cell>
        </row>
        <row r="1913">
          <cell r="A1913" t="str">
            <v>2002M10</v>
          </cell>
          <cell r="B1913">
            <v>0</v>
          </cell>
          <cell r="C1913">
            <v>77</v>
          </cell>
          <cell r="D1913" t="str">
            <v>Germany</v>
          </cell>
          <cell r="E1913">
            <v>101</v>
          </cell>
          <cell r="F1913">
            <v>99</v>
          </cell>
          <cell r="G1913" t="str">
            <v>Ireland</v>
          </cell>
        </row>
        <row r="1914">
          <cell r="A1914" t="str">
            <v>2002M10</v>
          </cell>
          <cell r="B1914">
            <v>1</v>
          </cell>
          <cell r="C1914">
            <v>101</v>
          </cell>
          <cell r="D1914" t="str">
            <v>Italy</v>
          </cell>
          <cell r="E1914">
            <v>32</v>
          </cell>
          <cell r="F1914">
            <v>23</v>
          </cell>
          <cell r="G1914" t="str">
            <v>Belgium</v>
          </cell>
        </row>
        <row r="1915">
          <cell r="A1915" t="str">
            <v>2002M10</v>
          </cell>
          <cell r="B1915">
            <v>2</v>
          </cell>
          <cell r="C1915">
            <v>3</v>
          </cell>
          <cell r="D1915" t="str">
            <v>Uk</v>
          </cell>
          <cell r="E1915">
            <v>50</v>
          </cell>
          <cell r="F1915">
            <v>222</v>
          </cell>
          <cell r="G1915" t="str">
            <v>Yugoslavia</v>
          </cell>
        </row>
        <row r="1916">
          <cell r="A1916" t="str">
            <v>2002M10</v>
          </cell>
          <cell r="B1916">
            <v>1</v>
          </cell>
          <cell r="C1916">
            <v>0</v>
          </cell>
          <cell r="D1916" t="str">
            <v>Ebay</v>
          </cell>
          <cell r="E1916">
            <v>1</v>
          </cell>
          <cell r="F1916">
            <v>112</v>
          </cell>
          <cell r="G1916" t="str">
            <v>Kuwait</v>
          </cell>
        </row>
        <row r="1917">
          <cell r="A1917" t="str">
            <v>2002M10</v>
          </cell>
          <cell r="B1917">
            <v>2</v>
          </cell>
          <cell r="C1917">
            <v>193</v>
          </cell>
          <cell r="D1917" t="str">
            <v>Switzerland</v>
          </cell>
          <cell r="E1917">
            <v>29</v>
          </cell>
          <cell r="F1917">
            <v>1</v>
          </cell>
          <cell r="G1917" t="str">
            <v>United States</v>
          </cell>
        </row>
        <row r="1918">
          <cell r="A1918" t="str">
            <v>2002M10</v>
          </cell>
          <cell r="B1918">
            <v>1</v>
          </cell>
          <cell r="C1918">
            <v>3</v>
          </cell>
          <cell r="D1918" t="str">
            <v>Uk</v>
          </cell>
          <cell r="E1918">
            <v>20</v>
          </cell>
          <cell r="F1918">
            <v>204</v>
          </cell>
          <cell r="G1918" t="str">
            <v>Turkey</v>
          </cell>
        </row>
        <row r="1919">
          <cell r="A1919" t="str">
            <v>2002M10</v>
          </cell>
          <cell r="B1919">
            <v>0</v>
          </cell>
          <cell r="C1919">
            <v>146</v>
          </cell>
          <cell r="D1919" t="str">
            <v>Netherlands</v>
          </cell>
          <cell r="E1919">
            <v>1210</v>
          </cell>
          <cell r="F1919">
            <v>77</v>
          </cell>
          <cell r="G1919" t="str">
            <v>Germany</v>
          </cell>
        </row>
        <row r="1920">
          <cell r="A1920" t="str">
            <v>2002M10</v>
          </cell>
          <cell r="B1920">
            <v>2</v>
          </cell>
          <cell r="C1920">
            <v>0</v>
          </cell>
          <cell r="D1920" t="str">
            <v>Ebay</v>
          </cell>
          <cell r="E1920">
            <v>7124</v>
          </cell>
          <cell r="F1920">
            <v>162</v>
          </cell>
          <cell r="G1920" t="str">
            <v>Philippines</v>
          </cell>
        </row>
        <row r="1921">
          <cell r="A1921" t="str">
            <v>2002M10</v>
          </cell>
          <cell r="B1921">
            <v>2</v>
          </cell>
          <cell r="C1921">
            <v>77</v>
          </cell>
          <cell r="D1921" t="str">
            <v>Germany</v>
          </cell>
          <cell r="E1921">
            <v>28</v>
          </cell>
          <cell r="F1921">
            <v>176</v>
          </cell>
          <cell r="G1921" t="str">
            <v>Saudi Arabia</v>
          </cell>
        </row>
        <row r="1922">
          <cell r="A1922" t="str">
            <v>2002M10</v>
          </cell>
          <cell r="B1922">
            <v>2</v>
          </cell>
          <cell r="C1922">
            <v>3</v>
          </cell>
          <cell r="D1922" t="str">
            <v>Uk</v>
          </cell>
          <cell r="E1922">
            <v>1</v>
          </cell>
          <cell r="F1922">
            <v>161</v>
          </cell>
          <cell r="G1922" t="str">
            <v>Peru</v>
          </cell>
        </row>
        <row r="1923">
          <cell r="A1923" t="str">
            <v>2002M10</v>
          </cell>
          <cell r="B1923">
            <v>1</v>
          </cell>
          <cell r="C1923">
            <v>100</v>
          </cell>
          <cell r="D1923" t="str">
            <v>Ebaymotors</v>
          </cell>
          <cell r="E1923">
            <v>1</v>
          </cell>
          <cell r="F1923">
            <v>99</v>
          </cell>
          <cell r="G1923" t="str">
            <v>Ireland</v>
          </cell>
        </row>
        <row r="1924">
          <cell r="A1924" t="str">
            <v>2002M10</v>
          </cell>
          <cell r="B1924">
            <v>1</v>
          </cell>
          <cell r="C1924">
            <v>23</v>
          </cell>
          <cell r="D1924" t="str">
            <v xml:space="preserve"> Belgium (French)</v>
          </cell>
          <cell r="E1924">
            <v>1106</v>
          </cell>
          <cell r="F1924">
            <v>77</v>
          </cell>
          <cell r="G1924" t="str">
            <v>Germany</v>
          </cell>
        </row>
        <row r="1925">
          <cell r="A1925" t="str">
            <v>2002M10</v>
          </cell>
          <cell r="B1925">
            <v>3</v>
          </cell>
          <cell r="C1925">
            <v>186</v>
          </cell>
          <cell r="D1925" t="str">
            <v>Spain</v>
          </cell>
          <cell r="E1925">
            <v>2</v>
          </cell>
          <cell r="F1925">
            <v>192</v>
          </cell>
          <cell r="G1925" t="str">
            <v>Sweden</v>
          </cell>
        </row>
        <row r="1926">
          <cell r="A1926" t="str">
            <v>2002M10</v>
          </cell>
          <cell r="B1926">
            <v>1</v>
          </cell>
          <cell r="C1926">
            <v>0</v>
          </cell>
          <cell r="D1926" t="str">
            <v>Ebay</v>
          </cell>
          <cell r="E1926">
            <v>180</v>
          </cell>
          <cell r="F1926">
            <v>66</v>
          </cell>
          <cell r="G1926" t="str">
            <v>Estonia</v>
          </cell>
        </row>
        <row r="1927">
          <cell r="A1927" t="str">
            <v>2002M10</v>
          </cell>
          <cell r="B1927">
            <v>2</v>
          </cell>
          <cell r="C1927">
            <v>15</v>
          </cell>
          <cell r="D1927" t="str">
            <v>Australia</v>
          </cell>
          <cell r="E1927">
            <v>3</v>
          </cell>
          <cell r="F1927">
            <v>57</v>
          </cell>
          <cell r="G1927" t="str">
            <v>Denmark</v>
          </cell>
        </row>
        <row r="1928">
          <cell r="A1928" t="str">
            <v>2002M10</v>
          </cell>
          <cell r="B1928">
            <v>2</v>
          </cell>
          <cell r="C1928">
            <v>100</v>
          </cell>
          <cell r="D1928" t="str">
            <v>Ebaymotors</v>
          </cell>
          <cell r="E1928">
            <v>738</v>
          </cell>
          <cell r="F1928">
            <v>31</v>
          </cell>
          <cell r="G1928" t="str">
            <v>Brazil</v>
          </cell>
        </row>
        <row r="1929">
          <cell r="A1929" t="str">
            <v>2002M10</v>
          </cell>
          <cell r="B1929">
            <v>3</v>
          </cell>
          <cell r="C1929">
            <v>100</v>
          </cell>
          <cell r="D1929" t="str">
            <v>Ebaymotors</v>
          </cell>
          <cell r="E1929">
            <v>2</v>
          </cell>
          <cell r="F1929">
            <v>165</v>
          </cell>
          <cell r="G1929" t="str">
            <v>Puerto Rico</v>
          </cell>
        </row>
        <row r="1930">
          <cell r="A1930" t="str">
            <v>2002M10</v>
          </cell>
          <cell r="B1930">
            <v>2</v>
          </cell>
          <cell r="C1930">
            <v>15</v>
          </cell>
          <cell r="D1930" t="str">
            <v>Australia</v>
          </cell>
          <cell r="E1930">
            <v>314</v>
          </cell>
          <cell r="F1930">
            <v>3</v>
          </cell>
          <cell r="G1930" t="str">
            <v>United Kingdom</v>
          </cell>
        </row>
        <row r="1931">
          <cell r="A1931" t="str">
            <v>2002M10</v>
          </cell>
          <cell r="B1931">
            <v>2</v>
          </cell>
          <cell r="C1931">
            <v>146</v>
          </cell>
          <cell r="D1931" t="str">
            <v>Netherlands</v>
          </cell>
          <cell r="E1931">
            <v>111</v>
          </cell>
          <cell r="F1931">
            <v>8</v>
          </cell>
          <cell r="G1931" t="str">
            <v>Andorra</v>
          </cell>
        </row>
        <row r="1932">
          <cell r="A1932" t="str">
            <v>2002M10</v>
          </cell>
          <cell r="B1932">
            <v>1</v>
          </cell>
          <cell r="C1932">
            <v>146</v>
          </cell>
          <cell r="D1932" t="str">
            <v>Netherlands</v>
          </cell>
          <cell r="E1932">
            <v>31</v>
          </cell>
          <cell r="F1932">
            <v>3</v>
          </cell>
          <cell r="G1932" t="str">
            <v>United Kingdom</v>
          </cell>
        </row>
        <row r="1933">
          <cell r="A1933" t="str">
            <v>2002M10</v>
          </cell>
          <cell r="B1933">
            <v>3</v>
          </cell>
          <cell r="C1933">
            <v>100</v>
          </cell>
          <cell r="D1933" t="str">
            <v>Ebaymotors</v>
          </cell>
          <cell r="E1933">
            <v>2</v>
          </cell>
          <cell r="F1933">
            <v>146</v>
          </cell>
          <cell r="G1933" t="str">
            <v>Netherlands</v>
          </cell>
        </row>
        <row r="1934">
          <cell r="A1934" t="str">
            <v>2002M10</v>
          </cell>
          <cell r="B1934">
            <v>0</v>
          </cell>
          <cell r="C1934">
            <v>193</v>
          </cell>
          <cell r="D1934" t="str">
            <v>Switzerland</v>
          </cell>
          <cell r="E1934">
            <v>7</v>
          </cell>
          <cell r="F1934">
            <v>71</v>
          </cell>
          <cell r="G1934" t="str">
            <v>France</v>
          </cell>
        </row>
        <row r="1935">
          <cell r="A1935" t="str">
            <v>2002M10</v>
          </cell>
          <cell r="B1935">
            <v>3</v>
          </cell>
          <cell r="C1935">
            <v>3</v>
          </cell>
          <cell r="D1935" t="str">
            <v>Uk</v>
          </cell>
          <cell r="E1935">
            <v>11</v>
          </cell>
          <cell r="F1935">
            <v>77</v>
          </cell>
          <cell r="G1935" t="str">
            <v>Germany</v>
          </cell>
        </row>
        <row r="1936">
          <cell r="A1936" t="str">
            <v>2002M10</v>
          </cell>
          <cell r="B1936">
            <v>3</v>
          </cell>
          <cell r="C1936">
            <v>123</v>
          </cell>
          <cell r="D1936" t="str">
            <v xml:space="preserve"> Belgium (Dutch)</v>
          </cell>
          <cell r="E1936">
            <v>8</v>
          </cell>
          <cell r="F1936">
            <v>123</v>
          </cell>
          <cell r="G1936" t="str">
            <v>Macau</v>
          </cell>
        </row>
        <row r="1937">
          <cell r="A1937" t="str">
            <v>2002M10</v>
          </cell>
          <cell r="B1937">
            <v>2</v>
          </cell>
          <cell r="C1937">
            <v>100</v>
          </cell>
          <cell r="D1937" t="str">
            <v>Ebaymotors</v>
          </cell>
          <cell r="E1937">
            <v>2</v>
          </cell>
          <cell r="F1937">
            <v>95</v>
          </cell>
          <cell r="G1937" t="str">
            <v>India</v>
          </cell>
        </row>
        <row r="1938">
          <cell r="A1938" t="str">
            <v>2002M10</v>
          </cell>
          <cell r="B1938">
            <v>1</v>
          </cell>
          <cell r="C1938">
            <v>0</v>
          </cell>
          <cell r="D1938" t="str">
            <v>Ebay</v>
          </cell>
          <cell r="E1938">
            <v>50</v>
          </cell>
          <cell r="F1938">
            <v>204</v>
          </cell>
          <cell r="G1938" t="str">
            <v>Turkey</v>
          </cell>
        </row>
        <row r="1939">
          <cell r="A1939" t="str">
            <v>2002M10</v>
          </cell>
          <cell r="B1939">
            <v>0</v>
          </cell>
          <cell r="C1939">
            <v>0</v>
          </cell>
          <cell r="D1939" t="str">
            <v>Ebay</v>
          </cell>
          <cell r="E1939">
            <v>11</v>
          </cell>
          <cell r="F1939">
            <v>25</v>
          </cell>
          <cell r="G1939" t="str">
            <v>Benin</v>
          </cell>
        </row>
        <row r="1940">
          <cell r="A1940" t="str">
            <v>2002M10</v>
          </cell>
          <cell r="B1940">
            <v>2</v>
          </cell>
          <cell r="C1940">
            <v>101</v>
          </cell>
          <cell r="D1940" t="str">
            <v>Italy</v>
          </cell>
          <cell r="E1940">
            <v>103</v>
          </cell>
          <cell r="F1940">
            <v>146</v>
          </cell>
          <cell r="G1940" t="str">
            <v>Netherlands</v>
          </cell>
        </row>
        <row r="1941">
          <cell r="A1941" t="str">
            <v>2002M10</v>
          </cell>
          <cell r="B1941">
            <v>2</v>
          </cell>
          <cell r="C1941">
            <v>101</v>
          </cell>
          <cell r="D1941" t="str">
            <v>Italy</v>
          </cell>
          <cell r="E1941">
            <v>1</v>
          </cell>
          <cell r="F1941">
            <v>100</v>
          </cell>
          <cell r="G1941" t="str">
            <v>Israel</v>
          </cell>
        </row>
        <row r="1942">
          <cell r="A1942" t="str">
            <v>2002M10</v>
          </cell>
          <cell r="B1942">
            <v>1</v>
          </cell>
          <cell r="C1942">
            <v>0</v>
          </cell>
          <cell r="D1942" t="str">
            <v>Ebay</v>
          </cell>
          <cell r="E1942">
            <v>19</v>
          </cell>
          <cell r="F1942">
            <v>19</v>
          </cell>
          <cell r="G1942" t="str">
            <v>Bahrain</v>
          </cell>
        </row>
        <row r="1943">
          <cell r="A1943" t="str">
            <v>2002M10</v>
          </cell>
          <cell r="B1943">
            <v>0</v>
          </cell>
          <cell r="C1943">
            <v>15</v>
          </cell>
          <cell r="D1943" t="str">
            <v>Australia</v>
          </cell>
          <cell r="E1943">
            <v>2</v>
          </cell>
          <cell r="F1943">
            <v>12</v>
          </cell>
          <cell r="G1943" t="str">
            <v>Argentina</v>
          </cell>
        </row>
        <row r="1944">
          <cell r="A1944" t="str">
            <v>2002M10</v>
          </cell>
          <cell r="B1944">
            <v>1</v>
          </cell>
          <cell r="C1944">
            <v>77</v>
          </cell>
          <cell r="D1944" t="str">
            <v>Germany</v>
          </cell>
          <cell r="E1944">
            <v>23</v>
          </cell>
          <cell r="F1944">
            <v>15</v>
          </cell>
          <cell r="G1944" t="str">
            <v>Australia</v>
          </cell>
        </row>
        <row r="1945">
          <cell r="A1945" t="str">
            <v>2002M10</v>
          </cell>
          <cell r="B1945">
            <v>1</v>
          </cell>
          <cell r="C1945">
            <v>0</v>
          </cell>
          <cell r="D1945" t="str">
            <v>Ebay</v>
          </cell>
          <cell r="E1945">
            <v>4</v>
          </cell>
          <cell r="F1945">
            <v>46</v>
          </cell>
          <cell r="G1945" t="str">
            <v>Colombia</v>
          </cell>
        </row>
        <row r="1946">
          <cell r="A1946" t="str">
            <v>2002M10</v>
          </cell>
          <cell r="B1946">
            <v>2</v>
          </cell>
          <cell r="C1946">
            <v>71</v>
          </cell>
          <cell r="D1946" t="str">
            <v>France</v>
          </cell>
          <cell r="E1946">
            <v>5</v>
          </cell>
          <cell r="F1946">
            <v>12</v>
          </cell>
          <cell r="G1946" t="str">
            <v>Argentina</v>
          </cell>
        </row>
        <row r="1947">
          <cell r="A1947" t="str">
            <v>2002M10</v>
          </cell>
          <cell r="B1947">
            <v>2</v>
          </cell>
          <cell r="C1947">
            <v>3</v>
          </cell>
          <cell r="D1947" t="str">
            <v>Uk</v>
          </cell>
          <cell r="E1947">
            <v>2</v>
          </cell>
          <cell r="F1947">
            <v>4</v>
          </cell>
          <cell r="G1947" t="str">
            <v>Afghanistan</v>
          </cell>
        </row>
        <row r="1948">
          <cell r="A1948" t="str">
            <v>2002M10</v>
          </cell>
          <cell r="B1948">
            <v>1</v>
          </cell>
          <cell r="C1948">
            <v>0</v>
          </cell>
          <cell r="D1948" t="str">
            <v>Ebay</v>
          </cell>
          <cell r="E1948">
            <v>22</v>
          </cell>
          <cell r="F1948">
            <v>111</v>
          </cell>
          <cell r="G1948" t="str">
            <v>Korea, South</v>
          </cell>
        </row>
        <row r="1949">
          <cell r="A1949" t="str">
            <v>2002M10</v>
          </cell>
          <cell r="B1949">
            <v>0</v>
          </cell>
          <cell r="C1949">
            <v>123</v>
          </cell>
          <cell r="D1949" t="str">
            <v xml:space="preserve"> Belgium (Dutch)</v>
          </cell>
          <cell r="E1949">
            <v>2</v>
          </cell>
          <cell r="F1949">
            <v>123</v>
          </cell>
          <cell r="G1949" t="str">
            <v>Macau</v>
          </cell>
        </row>
        <row r="1950">
          <cell r="A1950" t="str">
            <v>2002M10</v>
          </cell>
          <cell r="B1950">
            <v>1</v>
          </cell>
          <cell r="C1950">
            <v>123</v>
          </cell>
          <cell r="D1950" t="str">
            <v xml:space="preserve"> Belgium (Dutch)</v>
          </cell>
          <cell r="E1950">
            <v>16</v>
          </cell>
          <cell r="F1950">
            <v>1</v>
          </cell>
          <cell r="G1950" t="str">
            <v>United States</v>
          </cell>
        </row>
        <row r="1951">
          <cell r="A1951" t="str">
            <v>2002M10</v>
          </cell>
          <cell r="B1951">
            <v>1</v>
          </cell>
          <cell r="C1951">
            <v>0</v>
          </cell>
          <cell r="D1951" t="str">
            <v>Ebay</v>
          </cell>
          <cell r="E1951">
            <v>84</v>
          </cell>
          <cell r="F1951">
            <v>106</v>
          </cell>
          <cell r="G1951" t="str">
            <v>Jordan</v>
          </cell>
        </row>
        <row r="1952">
          <cell r="A1952" t="str">
            <v>2002M10</v>
          </cell>
          <cell r="B1952">
            <v>2</v>
          </cell>
          <cell r="C1952">
            <v>101</v>
          </cell>
          <cell r="D1952" t="str">
            <v>Italy</v>
          </cell>
          <cell r="E1952">
            <v>120</v>
          </cell>
          <cell r="F1952">
            <v>15</v>
          </cell>
          <cell r="G1952" t="str">
            <v>Australia</v>
          </cell>
        </row>
        <row r="1953">
          <cell r="A1953" t="str">
            <v>2002M10</v>
          </cell>
          <cell r="B1953">
            <v>1</v>
          </cell>
          <cell r="C1953">
            <v>3</v>
          </cell>
          <cell r="D1953" t="str">
            <v>Uk</v>
          </cell>
          <cell r="E1953">
            <v>26</v>
          </cell>
          <cell r="F1953">
            <v>115</v>
          </cell>
          <cell r="G1953" t="str">
            <v>Latvia</v>
          </cell>
        </row>
        <row r="1954">
          <cell r="A1954" t="str">
            <v>2002M10</v>
          </cell>
          <cell r="B1954">
            <v>2</v>
          </cell>
          <cell r="C1954">
            <v>100</v>
          </cell>
          <cell r="D1954" t="str">
            <v>Ebaymotors</v>
          </cell>
          <cell r="E1954">
            <v>97</v>
          </cell>
          <cell r="F1954">
            <v>164</v>
          </cell>
          <cell r="G1954" t="str">
            <v>Portugal</v>
          </cell>
        </row>
        <row r="1955">
          <cell r="A1955" t="str">
            <v>2002M10</v>
          </cell>
          <cell r="B1955">
            <v>1</v>
          </cell>
          <cell r="C1955">
            <v>77</v>
          </cell>
          <cell r="D1955" t="str">
            <v>Germany</v>
          </cell>
          <cell r="E1955">
            <v>103</v>
          </cell>
          <cell r="F1955">
            <v>192</v>
          </cell>
          <cell r="G1955" t="str">
            <v>Sweden</v>
          </cell>
        </row>
        <row r="1956">
          <cell r="A1956" t="str">
            <v>2002M10</v>
          </cell>
          <cell r="B1956">
            <v>2</v>
          </cell>
          <cell r="C1956">
            <v>146</v>
          </cell>
          <cell r="D1956" t="str">
            <v>Netherlands</v>
          </cell>
          <cell r="E1956">
            <v>1181</v>
          </cell>
          <cell r="F1956">
            <v>101</v>
          </cell>
          <cell r="G1956" t="str">
            <v>Italy</v>
          </cell>
        </row>
        <row r="1957">
          <cell r="A1957" t="str">
            <v>2002M10</v>
          </cell>
          <cell r="B1957">
            <v>1</v>
          </cell>
          <cell r="C1957">
            <v>15</v>
          </cell>
          <cell r="D1957" t="str">
            <v>Australia</v>
          </cell>
          <cell r="E1957">
            <v>2</v>
          </cell>
          <cell r="F1957">
            <v>166</v>
          </cell>
          <cell r="G1957" t="str">
            <v>Qatar</v>
          </cell>
        </row>
        <row r="1958">
          <cell r="A1958" t="str">
            <v>2002M10</v>
          </cell>
          <cell r="B1958">
            <v>2</v>
          </cell>
          <cell r="C1958">
            <v>0</v>
          </cell>
          <cell r="D1958" t="str">
            <v>Ebay</v>
          </cell>
          <cell r="E1958">
            <v>51</v>
          </cell>
          <cell r="F1958">
            <v>159</v>
          </cell>
          <cell r="G1958" t="str">
            <v>Papua New Guinea</v>
          </cell>
        </row>
        <row r="1959">
          <cell r="A1959" t="str">
            <v>2002M10</v>
          </cell>
          <cell r="B1959">
            <v>2</v>
          </cell>
          <cell r="C1959">
            <v>15</v>
          </cell>
          <cell r="D1959" t="str">
            <v>Australia</v>
          </cell>
          <cell r="E1959">
            <v>19</v>
          </cell>
          <cell r="F1959">
            <v>16</v>
          </cell>
          <cell r="G1959" t="str">
            <v>Austria</v>
          </cell>
        </row>
        <row r="1960">
          <cell r="A1960" t="str">
            <v>2002M10</v>
          </cell>
          <cell r="B1960">
            <v>2</v>
          </cell>
          <cell r="C1960">
            <v>15</v>
          </cell>
          <cell r="D1960" t="str">
            <v>Australia</v>
          </cell>
          <cell r="E1960">
            <v>237</v>
          </cell>
          <cell r="F1960">
            <v>127</v>
          </cell>
          <cell r="G1960" t="str">
            <v>Malaysia</v>
          </cell>
        </row>
        <row r="1961">
          <cell r="A1961" t="str">
            <v>2002M10</v>
          </cell>
          <cell r="B1961">
            <v>1</v>
          </cell>
          <cell r="C1961">
            <v>77</v>
          </cell>
          <cell r="D1961" t="str">
            <v>Germany</v>
          </cell>
          <cell r="E1961">
            <v>2</v>
          </cell>
          <cell r="F1961">
            <v>160</v>
          </cell>
          <cell r="G1961" t="str">
            <v>Paraguay</v>
          </cell>
        </row>
        <row r="1962">
          <cell r="A1962" t="str">
            <v>2002M10</v>
          </cell>
          <cell r="B1962">
            <v>1</v>
          </cell>
          <cell r="C1962">
            <v>100</v>
          </cell>
          <cell r="D1962" t="str">
            <v>Ebaymotors</v>
          </cell>
          <cell r="E1962">
            <v>47</v>
          </cell>
          <cell r="F1962">
            <v>3</v>
          </cell>
          <cell r="G1962" t="str">
            <v>United Kingdom</v>
          </cell>
        </row>
        <row r="1963">
          <cell r="A1963" t="str">
            <v>2002M10</v>
          </cell>
          <cell r="B1963">
            <v>1</v>
          </cell>
          <cell r="C1963">
            <v>0</v>
          </cell>
          <cell r="D1963" t="str">
            <v>Ebay</v>
          </cell>
          <cell r="E1963">
            <v>63</v>
          </cell>
          <cell r="F1963">
            <v>99</v>
          </cell>
          <cell r="G1963" t="str">
            <v>Ireland</v>
          </cell>
        </row>
        <row r="1964">
          <cell r="A1964" t="str">
            <v>2002M10</v>
          </cell>
          <cell r="B1964">
            <v>2</v>
          </cell>
          <cell r="C1964">
            <v>146</v>
          </cell>
          <cell r="D1964" t="str">
            <v>Netherlands</v>
          </cell>
          <cell r="E1964">
            <v>132</v>
          </cell>
          <cell r="F1964">
            <v>80</v>
          </cell>
          <cell r="G1964" t="str">
            <v>Greece</v>
          </cell>
        </row>
        <row r="1965">
          <cell r="A1965" t="str">
            <v>2002M10</v>
          </cell>
          <cell r="B1965">
            <v>2</v>
          </cell>
          <cell r="C1965">
            <v>77</v>
          </cell>
          <cell r="D1965" t="str">
            <v>Germany</v>
          </cell>
          <cell r="E1965">
            <v>4</v>
          </cell>
          <cell r="F1965">
            <v>20</v>
          </cell>
          <cell r="G1965" t="str">
            <v>Bangladesh</v>
          </cell>
        </row>
        <row r="1966">
          <cell r="A1966" t="str">
            <v>2002M10</v>
          </cell>
          <cell r="B1966">
            <v>0</v>
          </cell>
          <cell r="C1966">
            <v>71</v>
          </cell>
          <cell r="D1966" t="str">
            <v>France</v>
          </cell>
          <cell r="E1966">
            <v>5</v>
          </cell>
          <cell r="F1966">
            <v>104</v>
          </cell>
          <cell r="G1966" t="str">
            <v>Japan</v>
          </cell>
        </row>
        <row r="1967">
          <cell r="A1967" t="str">
            <v>2002M10</v>
          </cell>
          <cell r="B1967">
            <v>2</v>
          </cell>
          <cell r="C1967">
            <v>77</v>
          </cell>
          <cell r="D1967" t="str">
            <v>Germany</v>
          </cell>
          <cell r="E1967">
            <v>1</v>
          </cell>
          <cell r="F1967">
            <v>61</v>
          </cell>
          <cell r="G1967" t="str">
            <v>Ecuador</v>
          </cell>
        </row>
        <row r="1968">
          <cell r="A1968" t="str">
            <v>2002M10</v>
          </cell>
          <cell r="B1968">
            <v>2</v>
          </cell>
          <cell r="C1968">
            <v>3</v>
          </cell>
          <cell r="D1968" t="str">
            <v>Uk</v>
          </cell>
          <cell r="E1968">
            <v>174</v>
          </cell>
          <cell r="F1968">
            <v>95</v>
          </cell>
          <cell r="G1968" t="str">
            <v>India</v>
          </cell>
        </row>
        <row r="1969">
          <cell r="A1969" t="str">
            <v>2002M10</v>
          </cell>
          <cell r="B1969">
            <v>0</v>
          </cell>
          <cell r="C1969">
            <v>3</v>
          </cell>
          <cell r="D1969" t="str">
            <v>Uk</v>
          </cell>
          <cell r="E1969">
            <v>2943</v>
          </cell>
          <cell r="F1969">
            <v>1</v>
          </cell>
          <cell r="G1969" t="str">
            <v>United States</v>
          </cell>
        </row>
        <row r="1970">
          <cell r="A1970" t="str">
            <v>2002M10</v>
          </cell>
          <cell r="B1970">
            <v>1</v>
          </cell>
          <cell r="C1970">
            <v>101</v>
          </cell>
          <cell r="D1970" t="str">
            <v>Italy</v>
          </cell>
          <cell r="E1970">
            <v>6</v>
          </cell>
          <cell r="F1970">
            <v>3</v>
          </cell>
          <cell r="G1970" t="str">
            <v>United Kingdom</v>
          </cell>
        </row>
        <row r="1971">
          <cell r="A1971" t="str">
            <v>2002M10</v>
          </cell>
          <cell r="B1971">
            <v>2</v>
          </cell>
          <cell r="C1971">
            <v>3</v>
          </cell>
          <cell r="D1971" t="str">
            <v>Uk</v>
          </cell>
          <cell r="E1971">
            <v>913</v>
          </cell>
          <cell r="F1971">
            <v>23</v>
          </cell>
          <cell r="G1971" t="str">
            <v>Belgium</v>
          </cell>
        </row>
        <row r="1972">
          <cell r="A1972" t="str">
            <v>2002M10</v>
          </cell>
          <cell r="B1972">
            <v>1</v>
          </cell>
          <cell r="C1972">
            <v>77</v>
          </cell>
          <cell r="D1972" t="str">
            <v>Germany</v>
          </cell>
          <cell r="E1972">
            <v>40</v>
          </cell>
          <cell r="F1972">
            <v>70</v>
          </cell>
          <cell r="G1972" t="str">
            <v>Finland</v>
          </cell>
        </row>
        <row r="1973">
          <cell r="A1973" t="str">
            <v>2002M10</v>
          </cell>
          <cell r="B1973">
            <v>0</v>
          </cell>
          <cell r="C1973">
            <v>0</v>
          </cell>
          <cell r="D1973" t="str">
            <v>Ebay</v>
          </cell>
          <cell r="E1973">
            <v>15</v>
          </cell>
          <cell r="F1973">
            <v>93</v>
          </cell>
          <cell r="G1973" t="str">
            <v>Hungary</v>
          </cell>
        </row>
        <row r="1974">
          <cell r="A1974" t="str">
            <v>2002M10</v>
          </cell>
          <cell r="B1974">
            <v>1</v>
          </cell>
          <cell r="C1974">
            <v>0</v>
          </cell>
          <cell r="D1974" t="str">
            <v>Ebay</v>
          </cell>
          <cell r="E1974">
            <v>1</v>
          </cell>
          <cell r="F1974">
            <v>181</v>
          </cell>
          <cell r="G1974" t="str">
            <v>Slovakia</v>
          </cell>
        </row>
        <row r="1975">
          <cell r="A1975" t="str">
            <v>2002M10</v>
          </cell>
          <cell r="B1975">
            <v>1</v>
          </cell>
          <cell r="C1975">
            <v>0</v>
          </cell>
          <cell r="D1975" t="str">
            <v>Ebay</v>
          </cell>
          <cell r="E1975">
            <v>1</v>
          </cell>
          <cell r="F1975">
            <v>90</v>
          </cell>
          <cell r="G1975" t="str">
            <v>Haiti</v>
          </cell>
        </row>
        <row r="1976">
          <cell r="A1976" t="str">
            <v>2002M10</v>
          </cell>
          <cell r="B1976">
            <v>1</v>
          </cell>
          <cell r="C1976">
            <v>0</v>
          </cell>
          <cell r="D1976" t="str">
            <v>Ebay</v>
          </cell>
          <cell r="E1976">
            <v>163</v>
          </cell>
          <cell r="F1976">
            <v>215</v>
          </cell>
          <cell r="G1976" t="str">
            <v>Venezuela</v>
          </cell>
        </row>
        <row r="1977">
          <cell r="A1977" t="str">
            <v>2002M10</v>
          </cell>
          <cell r="B1977">
            <v>2</v>
          </cell>
          <cell r="C1977">
            <v>3</v>
          </cell>
          <cell r="D1977" t="str">
            <v>Uk</v>
          </cell>
          <cell r="E1977">
            <v>2303</v>
          </cell>
          <cell r="F1977">
            <v>146</v>
          </cell>
          <cell r="G1977" t="str">
            <v>Netherlands</v>
          </cell>
        </row>
        <row r="1978">
          <cell r="A1978" t="str">
            <v>2002M10</v>
          </cell>
          <cell r="B1978">
            <v>2</v>
          </cell>
          <cell r="C1978">
            <v>77</v>
          </cell>
          <cell r="D1978" t="str">
            <v>Germany</v>
          </cell>
          <cell r="E1978">
            <v>1335</v>
          </cell>
          <cell r="F1978">
            <v>3</v>
          </cell>
          <cell r="G1978" t="str">
            <v>United Kingdom</v>
          </cell>
        </row>
        <row r="1979">
          <cell r="A1979" t="str">
            <v>2002M10</v>
          </cell>
          <cell r="B1979">
            <v>2</v>
          </cell>
          <cell r="C1979">
            <v>77</v>
          </cell>
          <cell r="D1979" t="str">
            <v>Germany</v>
          </cell>
          <cell r="E1979">
            <v>1864</v>
          </cell>
          <cell r="F1979">
            <v>186</v>
          </cell>
          <cell r="G1979" t="str">
            <v>Spain</v>
          </cell>
        </row>
        <row r="1980">
          <cell r="A1980" t="str">
            <v>2002M10</v>
          </cell>
          <cell r="B1980">
            <v>0</v>
          </cell>
          <cell r="C1980">
            <v>77</v>
          </cell>
          <cell r="D1980" t="str">
            <v>Germany</v>
          </cell>
          <cell r="E1980">
            <v>15</v>
          </cell>
          <cell r="F1980">
            <v>57</v>
          </cell>
          <cell r="G1980" t="str">
            <v>Denmark</v>
          </cell>
        </row>
        <row r="1981">
          <cell r="A1981" t="str">
            <v>2002M10</v>
          </cell>
          <cell r="B1981">
            <v>1</v>
          </cell>
          <cell r="C1981">
            <v>77</v>
          </cell>
          <cell r="D1981" t="str">
            <v>Germany</v>
          </cell>
          <cell r="E1981">
            <v>11</v>
          </cell>
          <cell r="F1981">
            <v>104</v>
          </cell>
          <cell r="G1981" t="str">
            <v>Japan</v>
          </cell>
        </row>
        <row r="1982">
          <cell r="A1982" t="str">
            <v>2002M10</v>
          </cell>
          <cell r="B1982">
            <v>0</v>
          </cell>
          <cell r="C1982">
            <v>100</v>
          </cell>
          <cell r="D1982" t="str">
            <v>Ebaymotors</v>
          </cell>
          <cell r="E1982">
            <v>4</v>
          </cell>
          <cell r="F1982">
            <v>76</v>
          </cell>
          <cell r="G1982" t="str">
            <v>Georgia</v>
          </cell>
        </row>
        <row r="1983">
          <cell r="A1983" t="str">
            <v>2002M10</v>
          </cell>
          <cell r="B1983">
            <v>1</v>
          </cell>
          <cell r="C1983">
            <v>16</v>
          </cell>
          <cell r="D1983" t="str">
            <v>Austria</v>
          </cell>
          <cell r="E1983">
            <v>5</v>
          </cell>
          <cell r="F1983">
            <v>101</v>
          </cell>
          <cell r="G1983" t="str">
            <v>Italy</v>
          </cell>
        </row>
        <row r="1984">
          <cell r="A1984" t="str">
            <v>2002M10</v>
          </cell>
          <cell r="B1984">
            <v>1</v>
          </cell>
          <cell r="C1984">
            <v>123</v>
          </cell>
          <cell r="D1984" t="str">
            <v xml:space="preserve"> Belgium (Dutch)</v>
          </cell>
          <cell r="E1984">
            <v>1</v>
          </cell>
          <cell r="F1984">
            <v>186</v>
          </cell>
          <cell r="G1984" t="str">
            <v>Spain</v>
          </cell>
        </row>
        <row r="1985">
          <cell r="A1985" t="str">
            <v>2002M10</v>
          </cell>
          <cell r="B1985">
            <v>0</v>
          </cell>
          <cell r="C1985">
            <v>193</v>
          </cell>
          <cell r="D1985" t="str">
            <v>Switzerland</v>
          </cell>
          <cell r="E1985">
            <v>5</v>
          </cell>
          <cell r="F1985">
            <v>1</v>
          </cell>
          <cell r="G1985" t="str">
            <v>United States</v>
          </cell>
        </row>
        <row r="1986">
          <cell r="A1986" t="str">
            <v>2002M10</v>
          </cell>
          <cell r="B1986">
            <v>1</v>
          </cell>
          <cell r="C1986">
            <v>15</v>
          </cell>
          <cell r="D1986" t="str">
            <v>Australia</v>
          </cell>
          <cell r="E1986">
            <v>4</v>
          </cell>
          <cell r="F1986">
            <v>2</v>
          </cell>
          <cell r="G1986" t="str">
            <v>Canada</v>
          </cell>
        </row>
        <row r="1987">
          <cell r="A1987" t="str">
            <v>2002M10</v>
          </cell>
          <cell r="B1987">
            <v>2</v>
          </cell>
          <cell r="C1987">
            <v>15</v>
          </cell>
          <cell r="D1987" t="str">
            <v>Australia</v>
          </cell>
          <cell r="E1987">
            <v>123</v>
          </cell>
          <cell r="F1987">
            <v>146</v>
          </cell>
          <cell r="G1987" t="str">
            <v>Netherlands</v>
          </cell>
        </row>
        <row r="1988">
          <cell r="A1988" t="str">
            <v>2002M10</v>
          </cell>
          <cell r="B1988">
            <v>2</v>
          </cell>
          <cell r="C1988">
            <v>2</v>
          </cell>
          <cell r="D1988" t="str">
            <v>Canada</v>
          </cell>
          <cell r="E1988">
            <v>2</v>
          </cell>
          <cell r="F1988">
            <v>16</v>
          </cell>
          <cell r="G1988" t="str">
            <v>Austria</v>
          </cell>
        </row>
        <row r="1989">
          <cell r="A1989" t="str">
            <v>2002M10</v>
          </cell>
          <cell r="B1989">
            <v>1</v>
          </cell>
          <cell r="C1989">
            <v>77</v>
          </cell>
          <cell r="D1989" t="str">
            <v>Germany</v>
          </cell>
          <cell r="E1989">
            <v>773</v>
          </cell>
          <cell r="F1989">
            <v>101</v>
          </cell>
          <cell r="G1989" t="str">
            <v>Italy</v>
          </cell>
        </row>
        <row r="1990">
          <cell r="A1990" t="str">
            <v>2002M10</v>
          </cell>
          <cell r="B1990">
            <v>2</v>
          </cell>
          <cell r="C1990">
            <v>0</v>
          </cell>
          <cell r="D1990" t="str">
            <v>Ebay</v>
          </cell>
          <cell r="E1990">
            <v>5683</v>
          </cell>
          <cell r="F1990">
            <v>34</v>
          </cell>
          <cell r="G1990" t="str">
            <v>Bulgaria</v>
          </cell>
        </row>
        <row r="1991">
          <cell r="A1991" t="str">
            <v>2002M10</v>
          </cell>
          <cell r="B1991">
            <v>1</v>
          </cell>
          <cell r="C1991">
            <v>101</v>
          </cell>
          <cell r="D1991" t="str">
            <v>Italy</v>
          </cell>
          <cell r="E1991">
            <v>2</v>
          </cell>
          <cell r="F1991">
            <v>138</v>
          </cell>
          <cell r="G1991" t="str">
            <v>Monaco</v>
          </cell>
        </row>
        <row r="1992">
          <cell r="A1992" t="str">
            <v>2002M10</v>
          </cell>
          <cell r="B1992">
            <v>0</v>
          </cell>
          <cell r="C1992">
            <v>15</v>
          </cell>
          <cell r="D1992" t="str">
            <v>Australia</v>
          </cell>
          <cell r="E1992">
            <v>1</v>
          </cell>
          <cell r="F1992">
            <v>33</v>
          </cell>
          <cell r="G1992" t="str">
            <v>Brunei Darussalam</v>
          </cell>
        </row>
        <row r="1993">
          <cell r="A1993" t="str">
            <v>2002M10</v>
          </cell>
          <cell r="B1993">
            <v>2</v>
          </cell>
          <cell r="C1993">
            <v>15</v>
          </cell>
          <cell r="D1993" t="str">
            <v>Australia</v>
          </cell>
          <cell r="E1993">
            <v>4</v>
          </cell>
          <cell r="F1993">
            <v>55</v>
          </cell>
          <cell r="G1993" t="str">
            <v>Cyprus</v>
          </cell>
        </row>
        <row r="1994">
          <cell r="A1994" t="str">
            <v>2002M10</v>
          </cell>
          <cell r="B1994">
            <v>1</v>
          </cell>
          <cell r="C1994">
            <v>0</v>
          </cell>
          <cell r="D1994" t="str">
            <v>Ebay</v>
          </cell>
          <cell r="E1994">
            <v>805</v>
          </cell>
          <cell r="F1994">
            <v>23</v>
          </cell>
          <cell r="G1994" t="str">
            <v>Belgium</v>
          </cell>
        </row>
        <row r="1995">
          <cell r="A1995" t="str">
            <v>2002M10</v>
          </cell>
          <cell r="B1995">
            <v>1</v>
          </cell>
          <cell r="C1995">
            <v>71</v>
          </cell>
          <cell r="D1995" t="str">
            <v>France</v>
          </cell>
          <cell r="E1995">
            <v>250</v>
          </cell>
          <cell r="F1995">
            <v>186</v>
          </cell>
          <cell r="G1995" t="str">
            <v>Spain</v>
          </cell>
        </row>
        <row r="1996">
          <cell r="A1996" t="str">
            <v>2002M10</v>
          </cell>
          <cell r="B1996">
            <v>2</v>
          </cell>
          <cell r="C1996">
            <v>0</v>
          </cell>
          <cell r="D1996" t="str">
            <v>Ebay</v>
          </cell>
          <cell r="E1996">
            <v>54</v>
          </cell>
          <cell r="F1996">
            <v>60</v>
          </cell>
          <cell r="G1996" t="str">
            <v>Dominican Republic</v>
          </cell>
        </row>
        <row r="1997">
          <cell r="A1997" t="str">
            <v>2002M10</v>
          </cell>
          <cell r="B1997">
            <v>0</v>
          </cell>
          <cell r="C1997">
            <v>123</v>
          </cell>
          <cell r="D1997" t="str">
            <v xml:space="preserve"> Belgium (Dutch)</v>
          </cell>
          <cell r="E1997">
            <v>2</v>
          </cell>
          <cell r="F1997">
            <v>101</v>
          </cell>
          <cell r="G1997" t="str">
            <v>Italy</v>
          </cell>
        </row>
        <row r="1998">
          <cell r="A1998" t="str">
            <v>2002M10</v>
          </cell>
          <cell r="B1998">
            <v>1</v>
          </cell>
          <cell r="C1998">
            <v>193</v>
          </cell>
          <cell r="D1998" t="str">
            <v>Switzerland</v>
          </cell>
          <cell r="E1998">
            <v>21</v>
          </cell>
          <cell r="F1998">
            <v>120</v>
          </cell>
          <cell r="G1998" t="str">
            <v>Liechtenstein</v>
          </cell>
        </row>
        <row r="1999">
          <cell r="A1999" t="str">
            <v>2002M10</v>
          </cell>
          <cell r="B1999">
            <v>1</v>
          </cell>
          <cell r="C1999">
            <v>3</v>
          </cell>
          <cell r="D1999" t="str">
            <v>Uk</v>
          </cell>
          <cell r="E1999">
            <v>4</v>
          </cell>
          <cell r="F1999">
            <v>196</v>
          </cell>
          <cell r="G1999" t="str">
            <v>Taiwan</v>
          </cell>
        </row>
        <row r="2000">
          <cell r="A2000" t="str">
            <v>2002M10</v>
          </cell>
          <cell r="B2000">
            <v>0</v>
          </cell>
          <cell r="C2000">
            <v>16</v>
          </cell>
          <cell r="D2000" t="str">
            <v>Austria</v>
          </cell>
          <cell r="E2000">
            <v>2061</v>
          </cell>
          <cell r="F2000">
            <v>16</v>
          </cell>
          <cell r="G2000" t="str">
            <v>Austria</v>
          </cell>
        </row>
        <row r="2001">
          <cell r="A2001" t="str">
            <v>2002M10</v>
          </cell>
          <cell r="B2001">
            <v>2</v>
          </cell>
          <cell r="C2001">
            <v>71</v>
          </cell>
          <cell r="D2001" t="str">
            <v>France</v>
          </cell>
          <cell r="E2001">
            <v>68</v>
          </cell>
          <cell r="F2001">
            <v>16</v>
          </cell>
          <cell r="G2001" t="str">
            <v>Austria</v>
          </cell>
        </row>
        <row r="2002">
          <cell r="A2002" t="str">
            <v>2002M10</v>
          </cell>
          <cell r="B2002">
            <v>0</v>
          </cell>
          <cell r="C2002">
            <v>3</v>
          </cell>
          <cell r="D2002" t="str">
            <v>Uk</v>
          </cell>
          <cell r="E2002">
            <v>308</v>
          </cell>
          <cell r="F2002">
            <v>127</v>
          </cell>
          <cell r="G2002" t="str">
            <v>Malaysia</v>
          </cell>
        </row>
        <row r="2003">
          <cell r="A2003" t="str">
            <v>2002M10</v>
          </cell>
          <cell r="B2003">
            <v>0</v>
          </cell>
          <cell r="C2003">
            <v>3</v>
          </cell>
          <cell r="D2003" t="str">
            <v>Uk</v>
          </cell>
          <cell r="E2003">
            <v>2</v>
          </cell>
          <cell r="F2003">
            <v>57</v>
          </cell>
          <cell r="G2003" t="str">
            <v>Denmark</v>
          </cell>
        </row>
        <row r="2004">
          <cell r="A2004" t="str">
            <v>2002M10</v>
          </cell>
          <cell r="B2004">
            <v>2</v>
          </cell>
          <cell r="C2004">
            <v>0</v>
          </cell>
          <cell r="D2004" t="str">
            <v>Ebay</v>
          </cell>
          <cell r="E2004">
            <v>163</v>
          </cell>
          <cell r="F2004">
            <v>21</v>
          </cell>
          <cell r="G2004" t="str">
            <v>Barbados</v>
          </cell>
        </row>
        <row r="2005">
          <cell r="A2005" t="str">
            <v>2002M10</v>
          </cell>
          <cell r="B2005">
            <v>3</v>
          </cell>
          <cell r="C2005">
            <v>0</v>
          </cell>
          <cell r="D2005" t="str">
            <v>Ebay</v>
          </cell>
          <cell r="E2005">
            <v>4</v>
          </cell>
          <cell r="F2005">
            <v>12</v>
          </cell>
          <cell r="G2005" t="str">
            <v>Argentina</v>
          </cell>
        </row>
        <row r="2006">
          <cell r="A2006" t="str">
            <v>2002M10</v>
          </cell>
          <cell r="B2006">
            <v>3</v>
          </cell>
          <cell r="C2006">
            <v>0</v>
          </cell>
          <cell r="D2006" t="str">
            <v>Ebay</v>
          </cell>
          <cell r="E2006">
            <v>2</v>
          </cell>
          <cell r="F2006">
            <v>57</v>
          </cell>
          <cell r="G2006" t="str">
            <v>Denmark</v>
          </cell>
        </row>
        <row r="2007">
          <cell r="A2007" t="str">
            <v>2002M10</v>
          </cell>
          <cell r="B2007">
            <v>2</v>
          </cell>
          <cell r="C2007">
            <v>77</v>
          </cell>
          <cell r="D2007" t="str">
            <v>Germany</v>
          </cell>
          <cell r="E2007">
            <v>101</v>
          </cell>
          <cell r="F2007">
            <v>196</v>
          </cell>
          <cell r="G2007" t="str">
            <v>Taiwan</v>
          </cell>
        </row>
        <row r="2008">
          <cell r="A2008" t="str">
            <v>2002M10</v>
          </cell>
          <cell r="B2008">
            <v>0</v>
          </cell>
          <cell r="C2008">
            <v>146</v>
          </cell>
          <cell r="D2008" t="str">
            <v>Netherlands</v>
          </cell>
          <cell r="E2008">
            <v>125033</v>
          </cell>
          <cell r="F2008">
            <v>146</v>
          </cell>
          <cell r="G2008" t="str">
            <v>Netherlands</v>
          </cell>
        </row>
        <row r="2009">
          <cell r="A2009" t="str">
            <v>2002M10</v>
          </cell>
          <cell r="B2009">
            <v>0</v>
          </cell>
          <cell r="C2009">
            <v>196</v>
          </cell>
          <cell r="D2009" t="str">
            <v>Taiwan</v>
          </cell>
          <cell r="E2009">
            <v>2</v>
          </cell>
          <cell r="F2009">
            <v>96</v>
          </cell>
          <cell r="G2009" t="str">
            <v>Indonesia</v>
          </cell>
        </row>
        <row r="2010">
          <cell r="A2010" t="str">
            <v>2002M10</v>
          </cell>
          <cell r="B2010">
            <v>1</v>
          </cell>
          <cell r="C2010">
            <v>71</v>
          </cell>
          <cell r="D2010" t="str">
            <v>France</v>
          </cell>
          <cell r="E2010">
            <v>3</v>
          </cell>
          <cell r="F2010">
            <v>99</v>
          </cell>
          <cell r="G2010" t="str">
            <v>Ireland</v>
          </cell>
        </row>
        <row r="2011">
          <cell r="A2011" t="str">
            <v>2002M10</v>
          </cell>
          <cell r="B2011">
            <v>0</v>
          </cell>
          <cell r="C2011">
            <v>0</v>
          </cell>
          <cell r="D2011" t="str">
            <v>Ebay</v>
          </cell>
          <cell r="E2011">
            <v>2365</v>
          </cell>
          <cell r="F2011">
            <v>92</v>
          </cell>
          <cell r="G2011" t="str">
            <v>Hong Kong</v>
          </cell>
        </row>
        <row r="2012">
          <cell r="A2012" t="str">
            <v>2002M10</v>
          </cell>
          <cell r="B2012">
            <v>2</v>
          </cell>
          <cell r="C2012">
            <v>101</v>
          </cell>
          <cell r="D2012" t="str">
            <v>Italy</v>
          </cell>
          <cell r="E2012">
            <v>87</v>
          </cell>
          <cell r="F2012">
            <v>31</v>
          </cell>
          <cell r="G2012" t="str">
            <v>Brazil</v>
          </cell>
        </row>
        <row r="2013">
          <cell r="A2013" t="str">
            <v>2002M10</v>
          </cell>
          <cell r="B2013">
            <v>2</v>
          </cell>
          <cell r="C2013">
            <v>3</v>
          </cell>
          <cell r="D2013" t="str">
            <v>Uk</v>
          </cell>
          <cell r="E2013">
            <v>2128</v>
          </cell>
          <cell r="F2013">
            <v>15</v>
          </cell>
          <cell r="G2013" t="str">
            <v>Australia</v>
          </cell>
        </row>
        <row r="2014">
          <cell r="A2014" t="str">
            <v>2002M10</v>
          </cell>
          <cell r="B2014">
            <v>1</v>
          </cell>
          <cell r="C2014">
            <v>186</v>
          </cell>
          <cell r="D2014" t="str">
            <v>Spain</v>
          </cell>
          <cell r="E2014">
            <v>31</v>
          </cell>
          <cell r="F2014">
            <v>71</v>
          </cell>
          <cell r="G2014" t="str">
            <v>France</v>
          </cell>
        </row>
        <row r="2015">
          <cell r="A2015" t="str">
            <v>2002M10</v>
          </cell>
          <cell r="B2015">
            <v>0</v>
          </cell>
          <cell r="C2015">
            <v>3</v>
          </cell>
          <cell r="D2015" t="str">
            <v>Uk</v>
          </cell>
          <cell r="E2015">
            <v>14</v>
          </cell>
          <cell r="F2015">
            <v>146</v>
          </cell>
          <cell r="G2015" t="str">
            <v>Netherlands</v>
          </cell>
        </row>
        <row r="2016">
          <cell r="A2016" t="str">
            <v>2002M10</v>
          </cell>
          <cell r="B2016">
            <v>2</v>
          </cell>
          <cell r="C2016">
            <v>123</v>
          </cell>
          <cell r="D2016" t="str">
            <v xml:space="preserve"> Belgium (Dutch)</v>
          </cell>
          <cell r="E2016">
            <v>17</v>
          </cell>
          <cell r="F2016">
            <v>70</v>
          </cell>
          <cell r="G2016" t="str">
            <v>Finland</v>
          </cell>
        </row>
        <row r="2017">
          <cell r="A2017" t="str">
            <v>2002M10</v>
          </cell>
          <cell r="B2017">
            <v>1</v>
          </cell>
          <cell r="C2017">
            <v>2</v>
          </cell>
          <cell r="D2017" t="str">
            <v>Canada</v>
          </cell>
          <cell r="E2017">
            <v>2</v>
          </cell>
          <cell r="F2017">
            <v>101</v>
          </cell>
          <cell r="G2017" t="str">
            <v>Italy</v>
          </cell>
        </row>
        <row r="2018">
          <cell r="A2018" t="str">
            <v>2002M10</v>
          </cell>
          <cell r="B2018">
            <v>0</v>
          </cell>
          <cell r="C2018">
            <v>0</v>
          </cell>
          <cell r="D2018" t="str">
            <v>Ebay</v>
          </cell>
          <cell r="E2018">
            <v>25</v>
          </cell>
          <cell r="F2018">
            <v>9</v>
          </cell>
          <cell r="G2018" t="str">
            <v>Angola</v>
          </cell>
        </row>
        <row r="2019">
          <cell r="A2019" t="str">
            <v>2002M10</v>
          </cell>
          <cell r="B2019">
            <v>1</v>
          </cell>
          <cell r="C2019">
            <v>2</v>
          </cell>
          <cell r="D2019" t="str">
            <v>Canada</v>
          </cell>
          <cell r="E2019">
            <v>1</v>
          </cell>
          <cell r="F2019">
            <v>15</v>
          </cell>
          <cell r="G2019" t="str">
            <v>Australia</v>
          </cell>
        </row>
        <row r="2020">
          <cell r="A2020" t="str">
            <v>2002M10</v>
          </cell>
          <cell r="B2020">
            <v>3</v>
          </cell>
          <cell r="C2020">
            <v>0</v>
          </cell>
          <cell r="D2020" t="str">
            <v>Ebay</v>
          </cell>
          <cell r="E2020">
            <v>1</v>
          </cell>
          <cell r="F2020">
            <v>127</v>
          </cell>
          <cell r="G2020" t="str">
            <v>Malaysia</v>
          </cell>
        </row>
        <row r="2021">
          <cell r="A2021" t="str">
            <v>2002M10</v>
          </cell>
          <cell r="B2021">
            <v>2</v>
          </cell>
          <cell r="C2021">
            <v>15</v>
          </cell>
          <cell r="D2021" t="str">
            <v>Australia</v>
          </cell>
          <cell r="E2021">
            <v>1</v>
          </cell>
          <cell r="F2021">
            <v>93</v>
          </cell>
          <cell r="G2021" t="str">
            <v>Hungary</v>
          </cell>
        </row>
        <row r="2022">
          <cell r="A2022" t="str">
            <v>2002M10</v>
          </cell>
          <cell r="B2022">
            <v>2</v>
          </cell>
          <cell r="C2022">
            <v>100</v>
          </cell>
          <cell r="D2022" t="str">
            <v>Ebaymotors</v>
          </cell>
          <cell r="E2022">
            <v>8</v>
          </cell>
          <cell r="F2022">
            <v>162</v>
          </cell>
          <cell r="G2022" t="str">
            <v>Philippines</v>
          </cell>
        </row>
        <row r="2023">
          <cell r="A2023" t="str">
            <v>2002M10</v>
          </cell>
          <cell r="B2023">
            <v>3</v>
          </cell>
          <cell r="C2023">
            <v>77</v>
          </cell>
          <cell r="D2023" t="str">
            <v>Germany</v>
          </cell>
          <cell r="E2023">
            <v>2</v>
          </cell>
          <cell r="F2023">
            <v>186</v>
          </cell>
          <cell r="G2023" t="str">
            <v>Spain</v>
          </cell>
        </row>
        <row r="2024">
          <cell r="A2024" t="str">
            <v>2002M10</v>
          </cell>
          <cell r="B2024">
            <v>0</v>
          </cell>
          <cell r="C2024">
            <v>77</v>
          </cell>
          <cell r="D2024" t="str">
            <v>Germany</v>
          </cell>
          <cell r="E2024">
            <v>6</v>
          </cell>
          <cell r="F2024">
            <v>12</v>
          </cell>
          <cell r="G2024" t="str">
            <v>Argentina</v>
          </cell>
        </row>
        <row r="2025">
          <cell r="A2025" t="str">
            <v>2002M10</v>
          </cell>
          <cell r="B2025">
            <v>1</v>
          </cell>
          <cell r="C2025">
            <v>0</v>
          </cell>
          <cell r="D2025" t="str">
            <v>Ebay</v>
          </cell>
          <cell r="E2025">
            <v>1207</v>
          </cell>
          <cell r="F2025">
            <v>71</v>
          </cell>
          <cell r="G2025" t="str">
            <v>France</v>
          </cell>
        </row>
        <row r="2026">
          <cell r="A2026" t="str">
            <v>2002M10</v>
          </cell>
          <cell r="B2026">
            <v>2</v>
          </cell>
          <cell r="C2026">
            <v>15</v>
          </cell>
          <cell r="D2026" t="str">
            <v>Australia</v>
          </cell>
          <cell r="E2026">
            <v>12</v>
          </cell>
          <cell r="F2026">
            <v>192</v>
          </cell>
          <cell r="G2026" t="str">
            <v>Sweden</v>
          </cell>
        </row>
        <row r="2027">
          <cell r="A2027" t="str">
            <v>2002M10</v>
          </cell>
          <cell r="B2027">
            <v>3</v>
          </cell>
          <cell r="C2027">
            <v>3</v>
          </cell>
          <cell r="D2027" t="str">
            <v>Uk</v>
          </cell>
          <cell r="E2027">
            <v>9</v>
          </cell>
          <cell r="F2027">
            <v>149</v>
          </cell>
          <cell r="G2027" t="str">
            <v>New Zealand</v>
          </cell>
        </row>
        <row r="2028">
          <cell r="A2028" t="str">
            <v>2002M10</v>
          </cell>
          <cell r="B2028">
            <v>2</v>
          </cell>
          <cell r="C2028">
            <v>196</v>
          </cell>
          <cell r="D2028" t="str">
            <v>Taiwan</v>
          </cell>
          <cell r="E2028">
            <v>265</v>
          </cell>
          <cell r="F2028">
            <v>3</v>
          </cell>
          <cell r="G2028" t="str">
            <v>United Kingdom</v>
          </cell>
        </row>
        <row r="2029">
          <cell r="A2029" t="str">
            <v>2002M10</v>
          </cell>
          <cell r="B2029">
            <v>2</v>
          </cell>
          <cell r="C2029">
            <v>16</v>
          </cell>
          <cell r="D2029" t="str">
            <v>Austria</v>
          </cell>
          <cell r="E2029">
            <v>1</v>
          </cell>
          <cell r="F2029">
            <v>168</v>
          </cell>
          <cell r="G2029" t="str">
            <v>Russian Federation</v>
          </cell>
        </row>
        <row r="2030">
          <cell r="A2030" t="str">
            <v>2002M10</v>
          </cell>
          <cell r="B2030">
            <v>2</v>
          </cell>
          <cell r="C2030">
            <v>100</v>
          </cell>
          <cell r="D2030" t="str">
            <v>Ebaymotors</v>
          </cell>
          <cell r="E2030">
            <v>145</v>
          </cell>
          <cell r="F2030">
            <v>23</v>
          </cell>
          <cell r="G2030" t="str">
            <v>Belgium</v>
          </cell>
        </row>
        <row r="2031">
          <cell r="A2031" t="str">
            <v>2002M10</v>
          </cell>
          <cell r="B2031">
            <v>1</v>
          </cell>
          <cell r="C2031">
            <v>77</v>
          </cell>
          <cell r="D2031" t="str">
            <v>Germany</v>
          </cell>
          <cell r="E2031">
            <v>2</v>
          </cell>
          <cell r="F2031">
            <v>66</v>
          </cell>
          <cell r="G2031" t="str">
            <v>Estonia</v>
          </cell>
        </row>
        <row r="2032">
          <cell r="A2032" t="str">
            <v>2002M10</v>
          </cell>
          <cell r="B2032">
            <v>3</v>
          </cell>
          <cell r="C2032">
            <v>77</v>
          </cell>
          <cell r="D2032" t="str">
            <v>Germany</v>
          </cell>
          <cell r="E2032">
            <v>23</v>
          </cell>
          <cell r="F2032">
            <v>71</v>
          </cell>
          <cell r="G2032" t="str">
            <v>France</v>
          </cell>
        </row>
        <row r="2033">
          <cell r="A2033" t="str">
            <v>2002M10</v>
          </cell>
          <cell r="B2033">
            <v>0</v>
          </cell>
          <cell r="C2033">
            <v>196</v>
          </cell>
          <cell r="D2033" t="str">
            <v>Taiwan</v>
          </cell>
          <cell r="E2033">
            <v>46</v>
          </cell>
          <cell r="F2033">
            <v>149</v>
          </cell>
          <cell r="G2033" t="str">
            <v>New Zealand</v>
          </cell>
        </row>
        <row r="2034">
          <cell r="A2034" t="str">
            <v>2002M10</v>
          </cell>
          <cell r="B2034">
            <v>3</v>
          </cell>
          <cell r="C2034">
            <v>23</v>
          </cell>
          <cell r="D2034" t="str">
            <v xml:space="preserve"> Belgium (French)</v>
          </cell>
          <cell r="E2034">
            <v>8</v>
          </cell>
          <cell r="F2034">
            <v>122</v>
          </cell>
          <cell r="G2034" t="str">
            <v>Luxembourg</v>
          </cell>
        </row>
        <row r="2035">
          <cell r="A2035" t="str">
            <v>2002M10</v>
          </cell>
          <cell r="B2035">
            <v>2</v>
          </cell>
          <cell r="C2035">
            <v>3</v>
          </cell>
          <cell r="D2035" t="str">
            <v>Uk</v>
          </cell>
          <cell r="E2035">
            <v>12291</v>
          </cell>
          <cell r="F2035">
            <v>77</v>
          </cell>
          <cell r="G2035" t="str">
            <v>Germany</v>
          </cell>
        </row>
        <row r="2036">
          <cell r="A2036" t="str">
            <v>2002M10</v>
          </cell>
          <cell r="B2036">
            <v>2</v>
          </cell>
          <cell r="C2036">
            <v>15</v>
          </cell>
          <cell r="D2036" t="str">
            <v>Australia</v>
          </cell>
          <cell r="E2036">
            <v>17</v>
          </cell>
          <cell r="F2036">
            <v>222</v>
          </cell>
          <cell r="G2036" t="str">
            <v>Yugoslavia</v>
          </cell>
        </row>
        <row r="2037">
          <cell r="A2037" t="str">
            <v>2002M10</v>
          </cell>
          <cell r="B2037">
            <v>1</v>
          </cell>
          <cell r="C2037">
            <v>193</v>
          </cell>
          <cell r="D2037" t="str">
            <v>Switzerland</v>
          </cell>
          <cell r="E2037">
            <v>5</v>
          </cell>
          <cell r="F2037">
            <v>186</v>
          </cell>
          <cell r="G2037" t="str">
            <v>Spain</v>
          </cell>
        </row>
        <row r="2038">
          <cell r="A2038" t="str">
            <v>2002M10</v>
          </cell>
          <cell r="B2038">
            <v>2</v>
          </cell>
          <cell r="C2038">
            <v>16</v>
          </cell>
          <cell r="D2038" t="str">
            <v>Austria</v>
          </cell>
          <cell r="E2038">
            <v>5</v>
          </cell>
          <cell r="F2038">
            <v>193</v>
          </cell>
          <cell r="G2038" t="str">
            <v>Switzerland</v>
          </cell>
        </row>
        <row r="2039">
          <cell r="A2039" t="str">
            <v>2002M10</v>
          </cell>
          <cell r="B2039">
            <v>2</v>
          </cell>
          <cell r="C2039">
            <v>15</v>
          </cell>
          <cell r="D2039" t="str">
            <v>Australia</v>
          </cell>
          <cell r="E2039">
            <v>12</v>
          </cell>
          <cell r="F2039">
            <v>32</v>
          </cell>
          <cell r="G2039" t="str">
            <v>British Virgin Islands</v>
          </cell>
        </row>
        <row r="2040">
          <cell r="A2040" t="str">
            <v>2002M10</v>
          </cell>
          <cell r="B2040">
            <v>3</v>
          </cell>
          <cell r="C2040">
            <v>123</v>
          </cell>
          <cell r="D2040" t="str">
            <v xml:space="preserve"> Belgium (Dutch)</v>
          </cell>
          <cell r="E2040">
            <v>1</v>
          </cell>
          <cell r="F2040">
            <v>1</v>
          </cell>
          <cell r="G2040" t="str">
            <v>United States</v>
          </cell>
        </row>
        <row r="2041">
          <cell r="A2041" t="str">
            <v>2002M10</v>
          </cell>
          <cell r="B2041">
            <v>1</v>
          </cell>
          <cell r="C2041">
            <v>186</v>
          </cell>
          <cell r="D2041" t="str">
            <v>Spain</v>
          </cell>
          <cell r="E2041">
            <v>32724</v>
          </cell>
          <cell r="F2041">
            <v>186</v>
          </cell>
          <cell r="G2041" t="str">
            <v>Spain</v>
          </cell>
        </row>
        <row r="2042">
          <cell r="A2042" t="str">
            <v>2002M10</v>
          </cell>
          <cell r="B2042">
            <v>0</v>
          </cell>
          <cell r="C2042">
            <v>0</v>
          </cell>
          <cell r="D2042" t="str">
            <v>Ebay</v>
          </cell>
          <cell r="E2042">
            <v>2</v>
          </cell>
          <cell r="F2042">
            <v>22</v>
          </cell>
          <cell r="G2042" t="str">
            <v>Belarus</v>
          </cell>
        </row>
        <row r="2043">
          <cell r="A2043" t="str">
            <v>2002M10</v>
          </cell>
          <cell r="B2043">
            <v>2</v>
          </cell>
          <cell r="C2043">
            <v>77</v>
          </cell>
          <cell r="D2043" t="str">
            <v>Germany</v>
          </cell>
          <cell r="E2043">
            <v>24</v>
          </cell>
          <cell r="F2043">
            <v>211</v>
          </cell>
          <cell r="G2043" t="str">
            <v>Uruguay</v>
          </cell>
        </row>
        <row r="2044">
          <cell r="A2044" t="str">
            <v>2002M10</v>
          </cell>
          <cell r="B2044">
            <v>2</v>
          </cell>
          <cell r="C2044">
            <v>71</v>
          </cell>
          <cell r="D2044" t="str">
            <v>France</v>
          </cell>
          <cell r="E2044">
            <v>49</v>
          </cell>
          <cell r="F2044">
            <v>136</v>
          </cell>
          <cell r="G2044" t="str">
            <v>Mexico</v>
          </cell>
        </row>
        <row r="2045">
          <cell r="A2045" t="str">
            <v>2002M10</v>
          </cell>
          <cell r="B2045">
            <v>0</v>
          </cell>
          <cell r="C2045">
            <v>77</v>
          </cell>
          <cell r="D2045" t="str">
            <v>Germany</v>
          </cell>
          <cell r="E2045">
            <v>997</v>
          </cell>
          <cell r="F2045">
            <v>146</v>
          </cell>
          <cell r="G2045" t="str">
            <v>Netherlands</v>
          </cell>
        </row>
        <row r="2046">
          <cell r="A2046" t="str">
            <v>2002M10</v>
          </cell>
          <cell r="B2046">
            <v>1</v>
          </cell>
          <cell r="C2046">
            <v>0</v>
          </cell>
          <cell r="D2046" t="str">
            <v>Ebay</v>
          </cell>
          <cell r="E2046">
            <v>12</v>
          </cell>
          <cell r="F2046">
            <v>44</v>
          </cell>
          <cell r="G2046" t="str">
            <v>Chile</v>
          </cell>
        </row>
        <row r="2047">
          <cell r="A2047" t="str">
            <v>2002M10</v>
          </cell>
          <cell r="B2047">
            <v>2</v>
          </cell>
          <cell r="C2047">
            <v>77</v>
          </cell>
          <cell r="D2047" t="str">
            <v>Germany</v>
          </cell>
          <cell r="E2047">
            <v>37</v>
          </cell>
          <cell r="F2047">
            <v>115</v>
          </cell>
          <cell r="G2047" t="str">
            <v>Latvia</v>
          </cell>
        </row>
        <row r="2048">
          <cell r="A2048" t="str">
            <v>2002M10</v>
          </cell>
          <cell r="B2048">
            <v>2</v>
          </cell>
          <cell r="C2048">
            <v>0</v>
          </cell>
          <cell r="D2048" t="str">
            <v>Ebay</v>
          </cell>
          <cell r="E2048">
            <v>336</v>
          </cell>
          <cell r="F2048">
            <v>91</v>
          </cell>
          <cell r="G2048" t="str">
            <v>Honduras</v>
          </cell>
        </row>
        <row r="2049">
          <cell r="A2049" t="str">
            <v>2002M10</v>
          </cell>
          <cell r="B2049">
            <v>2</v>
          </cell>
          <cell r="C2049">
            <v>101</v>
          </cell>
          <cell r="D2049" t="str">
            <v>Italy</v>
          </cell>
          <cell r="E2049">
            <v>44</v>
          </cell>
          <cell r="F2049">
            <v>80</v>
          </cell>
          <cell r="G2049" t="str">
            <v>Greece</v>
          </cell>
        </row>
        <row r="2050">
          <cell r="A2050" t="str">
            <v>2002M10</v>
          </cell>
          <cell r="B2050">
            <v>0</v>
          </cell>
          <cell r="C2050">
            <v>77</v>
          </cell>
          <cell r="D2050" t="str">
            <v>Germany</v>
          </cell>
          <cell r="E2050">
            <v>24</v>
          </cell>
          <cell r="F2050">
            <v>180</v>
          </cell>
          <cell r="G2050" t="str">
            <v>Singapore</v>
          </cell>
        </row>
        <row r="2051">
          <cell r="A2051" t="str">
            <v>2002M10</v>
          </cell>
          <cell r="B2051">
            <v>2</v>
          </cell>
          <cell r="C2051">
            <v>77</v>
          </cell>
          <cell r="D2051" t="str">
            <v>Germany</v>
          </cell>
          <cell r="E2051">
            <v>7</v>
          </cell>
          <cell r="F2051">
            <v>44</v>
          </cell>
          <cell r="G2051" t="str">
            <v>Chile</v>
          </cell>
        </row>
        <row r="2052">
          <cell r="A2052" t="str">
            <v>2002M10</v>
          </cell>
          <cell r="B2052">
            <v>0</v>
          </cell>
          <cell r="C2052">
            <v>101</v>
          </cell>
          <cell r="D2052" t="str">
            <v>Italy</v>
          </cell>
          <cell r="E2052">
            <v>647</v>
          </cell>
          <cell r="F2052">
            <v>1</v>
          </cell>
          <cell r="G2052" t="str">
            <v>United States</v>
          </cell>
        </row>
        <row r="2053">
          <cell r="A2053" t="str">
            <v>2002M10</v>
          </cell>
          <cell r="B2053">
            <v>2</v>
          </cell>
          <cell r="C2053">
            <v>3</v>
          </cell>
          <cell r="D2053" t="str">
            <v>Uk</v>
          </cell>
          <cell r="E2053">
            <v>62</v>
          </cell>
          <cell r="F2053">
            <v>12</v>
          </cell>
          <cell r="G2053" t="str">
            <v>Argentina</v>
          </cell>
        </row>
        <row r="2054">
          <cell r="A2054" t="str">
            <v>2002M10</v>
          </cell>
          <cell r="B2054">
            <v>2</v>
          </cell>
          <cell r="C2054">
            <v>71</v>
          </cell>
          <cell r="D2054" t="str">
            <v>France</v>
          </cell>
          <cell r="E2054">
            <v>4</v>
          </cell>
          <cell r="F2054">
            <v>154</v>
          </cell>
          <cell r="G2054" t="str">
            <v>Norway</v>
          </cell>
        </row>
        <row r="2055">
          <cell r="A2055" t="str">
            <v>2002M10</v>
          </cell>
          <cell r="B2055">
            <v>1</v>
          </cell>
          <cell r="C2055">
            <v>23</v>
          </cell>
          <cell r="D2055" t="str">
            <v xml:space="preserve"> Belgium (French)</v>
          </cell>
          <cell r="E2055">
            <v>248</v>
          </cell>
          <cell r="F2055">
            <v>101</v>
          </cell>
          <cell r="G2055" t="str">
            <v>Italy</v>
          </cell>
        </row>
        <row r="2056">
          <cell r="A2056" t="str">
            <v>2002M10</v>
          </cell>
          <cell r="B2056">
            <v>0</v>
          </cell>
          <cell r="C2056">
            <v>15</v>
          </cell>
          <cell r="D2056" t="str">
            <v>Australia</v>
          </cell>
          <cell r="E2056">
            <v>1</v>
          </cell>
          <cell r="F2056">
            <v>156</v>
          </cell>
          <cell r="G2056" t="str">
            <v>Pakistan</v>
          </cell>
        </row>
        <row r="2057">
          <cell r="A2057" t="str">
            <v>2002M10</v>
          </cell>
          <cell r="B2057">
            <v>1</v>
          </cell>
          <cell r="C2057">
            <v>0</v>
          </cell>
          <cell r="D2057" t="str">
            <v>Ebay</v>
          </cell>
          <cell r="E2057">
            <v>1103</v>
          </cell>
          <cell r="F2057">
            <v>101</v>
          </cell>
          <cell r="G2057" t="str">
            <v>Italy</v>
          </cell>
        </row>
        <row r="2058">
          <cell r="A2058" t="str">
            <v>2002M10</v>
          </cell>
          <cell r="B2058">
            <v>2</v>
          </cell>
          <cell r="C2058">
            <v>146</v>
          </cell>
          <cell r="D2058" t="str">
            <v>Netherlands</v>
          </cell>
          <cell r="E2058">
            <v>77</v>
          </cell>
          <cell r="F2058">
            <v>70</v>
          </cell>
          <cell r="G2058" t="str">
            <v>Finland</v>
          </cell>
        </row>
        <row r="2059">
          <cell r="A2059" t="str">
            <v>2002M10</v>
          </cell>
          <cell r="B2059">
            <v>0</v>
          </cell>
          <cell r="C2059">
            <v>71</v>
          </cell>
          <cell r="D2059" t="str">
            <v>France</v>
          </cell>
          <cell r="E2059">
            <v>23</v>
          </cell>
          <cell r="F2059">
            <v>227</v>
          </cell>
          <cell r="G2059" t="str">
            <v>Réunion</v>
          </cell>
        </row>
        <row r="2060">
          <cell r="A2060" t="str">
            <v>2002M10</v>
          </cell>
          <cell r="B2060">
            <v>1</v>
          </cell>
          <cell r="C2060">
            <v>15</v>
          </cell>
          <cell r="D2060" t="str">
            <v>Australia</v>
          </cell>
          <cell r="E2060">
            <v>1</v>
          </cell>
          <cell r="F2060">
            <v>45</v>
          </cell>
          <cell r="G2060" t="str">
            <v>China</v>
          </cell>
        </row>
        <row r="2061">
          <cell r="A2061" t="str">
            <v>2002M10</v>
          </cell>
          <cell r="B2061">
            <v>2</v>
          </cell>
          <cell r="C2061">
            <v>16</v>
          </cell>
          <cell r="D2061" t="str">
            <v>Austria</v>
          </cell>
          <cell r="E2061">
            <v>12</v>
          </cell>
          <cell r="F2061">
            <v>23</v>
          </cell>
          <cell r="G2061" t="str">
            <v>Belgium</v>
          </cell>
        </row>
        <row r="2062">
          <cell r="A2062" t="str">
            <v>2002M10</v>
          </cell>
          <cell r="B2062">
            <v>2</v>
          </cell>
          <cell r="C2062">
            <v>3</v>
          </cell>
          <cell r="D2062" t="str">
            <v>Uk</v>
          </cell>
          <cell r="E2062">
            <v>87</v>
          </cell>
          <cell r="F2062">
            <v>31</v>
          </cell>
          <cell r="G2062" t="str">
            <v>Brazil</v>
          </cell>
        </row>
        <row r="2063">
          <cell r="A2063" t="str">
            <v>2002M10</v>
          </cell>
          <cell r="B2063">
            <v>0</v>
          </cell>
          <cell r="C2063">
            <v>3</v>
          </cell>
          <cell r="D2063" t="str">
            <v>Uk</v>
          </cell>
          <cell r="E2063">
            <v>1</v>
          </cell>
          <cell r="F2063">
            <v>19</v>
          </cell>
          <cell r="G2063" t="str">
            <v>Bahrain</v>
          </cell>
        </row>
        <row r="2064">
          <cell r="A2064" t="str">
            <v>2002M10</v>
          </cell>
          <cell r="B2064">
            <v>1</v>
          </cell>
          <cell r="C2064">
            <v>23</v>
          </cell>
          <cell r="D2064" t="str">
            <v xml:space="preserve"> Belgium (French)</v>
          </cell>
          <cell r="E2064">
            <v>32</v>
          </cell>
          <cell r="F2064">
            <v>186</v>
          </cell>
          <cell r="G2064" t="str">
            <v>Spain</v>
          </cell>
        </row>
        <row r="2065">
          <cell r="A2065" t="str">
            <v>2002M10</v>
          </cell>
          <cell r="B2065">
            <v>1</v>
          </cell>
          <cell r="C2065">
            <v>77</v>
          </cell>
          <cell r="D2065" t="str">
            <v>Germany</v>
          </cell>
          <cell r="E2065">
            <v>1</v>
          </cell>
          <cell r="F2065">
            <v>166</v>
          </cell>
          <cell r="G2065" t="str">
            <v>Qatar</v>
          </cell>
        </row>
        <row r="2066">
          <cell r="A2066" t="str">
            <v>2002M10</v>
          </cell>
          <cell r="B2066">
            <v>2</v>
          </cell>
          <cell r="C2066">
            <v>186</v>
          </cell>
          <cell r="D2066" t="str">
            <v>Spain</v>
          </cell>
          <cell r="E2066">
            <v>1</v>
          </cell>
          <cell r="F2066">
            <v>215</v>
          </cell>
          <cell r="G2066" t="str">
            <v>Venezuela</v>
          </cell>
        </row>
        <row r="2067">
          <cell r="A2067" t="str">
            <v>2002M10</v>
          </cell>
          <cell r="B2067">
            <v>2</v>
          </cell>
          <cell r="C2067">
            <v>23</v>
          </cell>
          <cell r="D2067" t="str">
            <v xml:space="preserve"> Belgium (French)</v>
          </cell>
          <cell r="E2067">
            <v>987</v>
          </cell>
          <cell r="F2067">
            <v>193</v>
          </cell>
          <cell r="G2067" t="str">
            <v>Switzerland</v>
          </cell>
        </row>
        <row r="2068">
          <cell r="A2068" t="str">
            <v>2002M10</v>
          </cell>
          <cell r="B2068">
            <v>1</v>
          </cell>
          <cell r="C2068">
            <v>71</v>
          </cell>
          <cell r="D2068" t="str">
            <v>France</v>
          </cell>
          <cell r="E2068">
            <v>184</v>
          </cell>
          <cell r="F2068">
            <v>1</v>
          </cell>
          <cell r="G2068" t="str">
            <v>United States</v>
          </cell>
        </row>
        <row r="2069">
          <cell r="A2069" t="str">
            <v>2002M10</v>
          </cell>
          <cell r="B2069">
            <v>0</v>
          </cell>
          <cell r="C2069">
            <v>77</v>
          </cell>
          <cell r="D2069" t="str">
            <v>Germany</v>
          </cell>
          <cell r="E2069">
            <v>21</v>
          </cell>
          <cell r="F2069">
            <v>93</v>
          </cell>
          <cell r="G2069" t="str">
            <v>Hungary</v>
          </cell>
        </row>
        <row r="2070">
          <cell r="A2070" t="str">
            <v>2002M10</v>
          </cell>
          <cell r="B2070">
            <v>2</v>
          </cell>
          <cell r="C2070">
            <v>0</v>
          </cell>
          <cell r="D2070" t="str">
            <v>Ebay</v>
          </cell>
          <cell r="E2070">
            <v>9875</v>
          </cell>
          <cell r="F2070">
            <v>196</v>
          </cell>
          <cell r="G2070" t="str">
            <v>Taiwan</v>
          </cell>
        </row>
        <row r="2071">
          <cell r="A2071" t="str">
            <v>2002M10</v>
          </cell>
          <cell r="B2071">
            <v>2</v>
          </cell>
          <cell r="C2071">
            <v>16</v>
          </cell>
          <cell r="D2071" t="str">
            <v>Austria</v>
          </cell>
          <cell r="E2071">
            <v>6359</v>
          </cell>
          <cell r="F2071">
            <v>16</v>
          </cell>
          <cell r="G2071" t="str">
            <v>Austria</v>
          </cell>
        </row>
        <row r="2072">
          <cell r="A2072" t="str">
            <v>2002M10</v>
          </cell>
          <cell r="B2072">
            <v>2</v>
          </cell>
          <cell r="C2072">
            <v>0</v>
          </cell>
          <cell r="D2072" t="str">
            <v>Ebay</v>
          </cell>
          <cell r="E2072">
            <v>26</v>
          </cell>
          <cell r="F2072">
            <v>69</v>
          </cell>
          <cell r="G2072" t="str">
            <v>Fiji</v>
          </cell>
        </row>
        <row r="2073">
          <cell r="A2073" t="str">
            <v>2002M10</v>
          </cell>
          <cell r="B2073">
            <v>3</v>
          </cell>
          <cell r="C2073">
            <v>71</v>
          </cell>
          <cell r="D2073" t="str">
            <v>France</v>
          </cell>
          <cell r="E2073">
            <v>16</v>
          </cell>
          <cell r="F2073">
            <v>1</v>
          </cell>
          <cell r="G2073" t="str">
            <v>United States</v>
          </cell>
        </row>
        <row r="2074">
          <cell r="A2074" t="str">
            <v>2002M10</v>
          </cell>
          <cell r="B2074">
            <v>2</v>
          </cell>
          <cell r="C2074">
            <v>100</v>
          </cell>
          <cell r="D2074" t="str">
            <v>Ebaymotors</v>
          </cell>
          <cell r="E2074">
            <v>580</v>
          </cell>
          <cell r="F2074">
            <v>104</v>
          </cell>
          <cell r="G2074" t="str">
            <v>Japan</v>
          </cell>
        </row>
        <row r="2075">
          <cell r="A2075" t="str">
            <v>2002M10</v>
          </cell>
          <cell r="B2075">
            <v>0</v>
          </cell>
          <cell r="C2075">
            <v>15</v>
          </cell>
          <cell r="D2075" t="str">
            <v>Australia</v>
          </cell>
          <cell r="E2075">
            <v>29</v>
          </cell>
          <cell r="F2075">
            <v>149</v>
          </cell>
          <cell r="G2075" t="str">
            <v>New Zealand</v>
          </cell>
        </row>
        <row r="2076">
          <cell r="A2076" t="str">
            <v>2002M10</v>
          </cell>
          <cell r="B2076">
            <v>2</v>
          </cell>
          <cell r="C2076">
            <v>0</v>
          </cell>
          <cell r="D2076" t="str">
            <v>Ebay</v>
          </cell>
          <cell r="E2076">
            <v>65</v>
          </cell>
          <cell r="F2076">
            <v>226</v>
          </cell>
          <cell r="G2076" t="str">
            <v>Micronesia</v>
          </cell>
        </row>
        <row r="2077">
          <cell r="A2077" t="str">
            <v>2002M10</v>
          </cell>
          <cell r="B2077">
            <v>1</v>
          </cell>
          <cell r="C2077">
            <v>23</v>
          </cell>
          <cell r="D2077" t="str">
            <v xml:space="preserve"> Belgium (French)</v>
          </cell>
          <cell r="E2077">
            <v>1</v>
          </cell>
          <cell r="F2077">
            <v>99</v>
          </cell>
          <cell r="G2077" t="str">
            <v>Ireland</v>
          </cell>
        </row>
        <row r="2078">
          <cell r="A2078" t="str">
            <v>2002M10</v>
          </cell>
          <cell r="B2078">
            <v>2</v>
          </cell>
          <cell r="C2078">
            <v>196</v>
          </cell>
          <cell r="D2078" t="str">
            <v>Taiwan</v>
          </cell>
          <cell r="E2078">
            <v>5674</v>
          </cell>
          <cell r="F2078">
            <v>92</v>
          </cell>
          <cell r="G2078" t="str">
            <v>Hong Kong</v>
          </cell>
        </row>
        <row r="2079">
          <cell r="A2079" t="str">
            <v>2002M10</v>
          </cell>
          <cell r="B2079">
            <v>2</v>
          </cell>
          <cell r="C2079">
            <v>15</v>
          </cell>
          <cell r="D2079" t="str">
            <v>Australia</v>
          </cell>
          <cell r="E2079">
            <v>64</v>
          </cell>
          <cell r="F2079">
            <v>199</v>
          </cell>
          <cell r="G2079" t="str">
            <v>Thailand</v>
          </cell>
        </row>
        <row r="2080">
          <cell r="A2080" t="str">
            <v>2002M10</v>
          </cell>
          <cell r="B2080">
            <v>2</v>
          </cell>
          <cell r="C2080">
            <v>101</v>
          </cell>
          <cell r="D2080" t="str">
            <v>Italy</v>
          </cell>
          <cell r="E2080">
            <v>1</v>
          </cell>
          <cell r="F2080">
            <v>4</v>
          </cell>
          <cell r="G2080" t="str">
            <v>Afghanistan</v>
          </cell>
        </row>
        <row r="2081">
          <cell r="A2081" t="str">
            <v>2002M10</v>
          </cell>
          <cell r="B2081">
            <v>2</v>
          </cell>
          <cell r="C2081">
            <v>0</v>
          </cell>
          <cell r="D2081" t="str">
            <v>Ebay</v>
          </cell>
          <cell r="E2081">
            <v>32</v>
          </cell>
          <cell r="F2081">
            <v>76</v>
          </cell>
          <cell r="G2081" t="str">
            <v>Georgia</v>
          </cell>
        </row>
        <row r="2082">
          <cell r="A2082" t="str">
            <v>2002M10</v>
          </cell>
          <cell r="B2082">
            <v>2</v>
          </cell>
          <cell r="C2082">
            <v>146</v>
          </cell>
          <cell r="D2082" t="str">
            <v>Netherlands</v>
          </cell>
          <cell r="E2082">
            <v>11178</v>
          </cell>
          <cell r="F2082">
            <v>23</v>
          </cell>
          <cell r="G2082" t="str">
            <v>Belgium</v>
          </cell>
        </row>
        <row r="2083">
          <cell r="A2083" t="str">
            <v>2002M10</v>
          </cell>
          <cell r="B2083">
            <v>2</v>
          </cell>
          <cell r="C2083">
            <v>100</v>
          </cell>
          <cell r="D2083" t="str">
            <v>Ebaymotors</v>
          </cell>
          <cell r="E2083">
            <v>152</v>
          </cell>
          <cell r="F2083">
            <v>225</v>
          </cell>
          <cell r="G2083" t="str">
            <v>APO/FPO</v>
          </cell>
        </row>
        <row r="2084">
          <cell r="A2084" t="str">
            <v>2002M10</v>
          </cell>
          <cell r="B2084">
            <v>0</v>
          </cell>
          <cell r="C2084">
            <v>2</v>
          </cell>
          <cell r="D2084" t="str">
            <v>Canada</v>
          </cell>
          <cell r="E2084">
            <v>1</v>
          </cell>
          <cell r="F2084">
            <v>225</v>
          </cell>
          <cell r="G2084" t="str">
            <v>APO/FPO</v>
          </cell>
        </row>
        <row r="2085">
          <cell r="A2085" t="str">
            <v>2002M10</v>
          </cell>
          <cell r="B2085">
            <v>3</v>
          </cell>
          <cell r="C2085">
            <v>186</v>
          </cell>
          <cell r="D2085" t="str">
            <v>Spain</v>
          </cell>
          <cell r="E2085">
            <v>1</v>
          </cell>
          <cell r="F2085">
            <v>1</v>
          </cell>
          <cell r="G2085" t="str">
            <v>United States</v>
          </cell>
        </row>
        <row r="2086">
          <cell r="A2086" t="str">
            <v>2002M10</v>
          </cell>
          <cell r="B2086">
            <v>0</v>
          </cell>
          <cell r="C2086">
            <v>101</v>
          </cell>
          <cell r="D2086" t="str">
            <v>Italy</v>
          </cell>
          <cell r="E2086">
            <v>9</v>
          </cell>
          <cell r="F2086">
            <v>12</v>
          </cell>
          <cell r="G2086" t="str">
            <v>Argentina</v>
          </cell>
        </row>
        <row r="2087">
          <cell r="A2087" t="str">
            <v>2002M10</v>
          </cell>
          <cell r="B2087">
            <v>0</v>
          </cell>
          <cell r="C2087">
            <v>0</v>
          </cell>
          <cell r="D2087" t="str">
            <v>Ebay</v>
          </cell>
          <cell r="E2087">
            <v>323</v>
          </cell>
          <cell r="F2087">
            <v>71</v>
          </cell>
          <cell r="G2087" t="str">
            <v>France</v>
          </cell>
        </row>
        <row r="2088">
          <cell r="A2088" t="str">
            <v>2002M10</v>
          </cell>
          <cell r="B2088">
            <v>2</v>
          </cell>
          <cell r="C2088">
            <v>196</v>
          </cell>
          <cell r="D2088" t="str">
            <v>Taiwan</v>
          </cell>
          <cell r="E2088">
            <v>652</v>
          </cell>
          <cell r="F2088">
            <v>1</v>
          </cell>
          <cell r="G2088" t="str">
            <v>United States</v>
          </cell>
        </row>
        <row r="2089">
          <cell r="A2089" t="str">
            <v>2002M10</v>
          </cell>
          <cell r="B2089">
            <v>0</v>
          </cell>
          <cell r="C2089">
            <v>123</v>
          </cell>
          <cell r="D2089" t="str">
            <v xml:space="preserve"> Belgium (Dutch)</v>
          </cell>
          <cell r="E2089">
            <v>32</v>
          </cell>
          <cell r="F2089">
            <v>1</v>
          </cell>
          <cell r="G2089" t="str">
            <v>United States</v>
          </cell>
        </row>
        <row r="2090">
          <cell r="A2090" t="str">
            <v>2002M10</v>
          </cell>
          <cell r="B2090">
            <v>0</v>
          </cell>
          <cell r="C2090">
            <v>186</v>
          </cell>
          <cell r="D2090" t="str">
            <v>Spain</v>
          </cell>
          <cell r="E2090">
            <v>22</v>
          </cell>
          <cell r="F2090">
            <v>167</v>
          </cell>
          <cell r="G2090" t="str">
            <v>Romania</v>
          </cell>
        </row>
        <row r="2091">
          <cell r="A2091" t="str">
            <v>2002M10</v>
          </cell>
          <cell r="B2091">
            <v>1</v>
          </cell>
          <cell r="C2091">
            <v>3</v>
          </cell>
          <cell r="D2091" t="str">
            <v>Uk</v>
          </cell>
          <cell r="E2091">
            <v>6</v>
          </cell>
          <cell r="F2091">
            <v>193</v>
          </cell>
          <cell r="G2091" t="str">
            <v>Switzerland</v>
          </cell>
        </row>
        <row r="2092">
          <cell r="A2092" t="str">
            <v>2002M10</v>
          </cell>
          <cell r="B2092">
            <v>2</v>
          </cell>
          <cell r="C2092">
            <v>100</v>
          </cell>
          <cell r="D2092" t="str">
            <v>Ebaymotors</v>
          </cell>
          <cell r="E2092">
            <v>6</v>
          </cell>
          <cell r="F2092">
            <v>94</v>
          </cell>
          <cell r="G2092" t="str">
            <v>Iceland</v>
          </cell>
        </row>
        <row r="2093">
          <cell r="A2093" t="str">
            <v>2002M10</v>
          </cell>
          <cell r="B2093">
            <v>1</v>
          </cell>
          <cell r="C2093">
            <v>16</v>
          </cell>
          <cell r="D2093" t="str">
            <v>Austria</v>
          </cell>
          <cell r="E2093">
            <v>48</v>
          </cell>
          <cell r="F2093">
            <v>186</v>
          </cell>
          <cell r="G2093" t="str">
            <v>Spain</v>
          </cell>
        </row>
        <row r="2094">
          <cell r="A2094" t="str">
            <v>2002M10</v>
          </cell>
          <cell r="B2094">
            <v>3</v>
          </cell>
          <cell r="C2094">
            <v>0</v>
          </cell>
          <cell r="D2094" t="str">
            <v>Ebay</v>
          </cell>
          <cell r="E2094">
            <v>1</v>
          </cell>
          <cell r="F2094">
            <v>199</v>
          </cell>
          <cell r="G2094" t="str">
            <v>Thailand</v>
          </cell>
        </row>
        <row r="2095">
          <cell r="A2095" t="str">
            <v>2002M10</v>
          </cell>
          <cell r="B2095">
            <v>0</v>
          </cell>
          <cell r="C2095">
            <v>186</v>
          </cell>
          <cell r="D2095" t="str">
            <v>Spain</v>
          </cell>
          <cell r="E2095">
            <v>1</v>
          </cell>
          <cell r="F2095">
            <v>141</v>
          </cell>
          <cell r="G2095" t="str">
            <v>Morocco</v>
          </cell>
        </row>
        <row r="2096">
          <cell r="A2096" t="str">
            <v>2002M10</v>
          </cell>
          <cell r="B2096">
            <v>3</v>
          </cell>
          <cell r="C2096">
            <v>2</v>
          </cell>
          <cell r="D2096" t="str">
            <v>Canada</v>
          </cell>
          <cell r="E2096">
            <v>1</v>
          </cell>
          <cell r="F2096">
            <v>101</v>
          </cell>
          <cell r="G2096" t="str">
            <v>Italy</v>
          </cell>
        </row>
        <row r="2097">
          <cell r="A2097" t="str">
            <v>2002M10</v>
          </cell>
          <cell r="B2097">
            <v>2</v>
          </cell>
          <cell r="C2097">
            <v>100</v>
          </cell>
          <cell r="D2097" t="str">
            <v>Ebaymotors</v>
          </cell>
          <cell r="E2097">
            <v>1</v>
          </cell>
          <cell r="F2097">
            <v>102</v>
          </cell>
          <cell r="G2097" t="str">
            <v>Jamaica</v>
          </cell>
        </row>
        <row r="2098">
          <cell r="A2098" t="str">
            <v>2002M10</v>
          </cell>
          <cell r="B2098">
            <v>2</v>
          </cell>
          <cell r="C2098">
            <v>0</v>
          </cell>
          <cell r="D2098" t="str">
            <v>Ebay</v>
          </cell>
          <cell r="E2098">
            <v>165988</v>
          </cell>
          <cell r="F2098">
            <v>15</v>
          </cell>
          <cell r="G2098" t="str">
            <v>Australia</v>
          </cell>
        </row>
        <row r="2099">
          <cell r="A2099" t="str">
            <v>2002M10</v>
          </cell>
          <cell r="B2099">
            <v>2</v>
          </cell>
          <cell r="C2099">
            <v>0</v>
          </cell>
          <cell r="D2099" t="str">
            <v>Ebay</v>
          </cell>
          <cell r="E2099">
            <v>1175</v>
          </cell>
          <cell r="F2099">
            <v>94</v>
          </cell>
          <cell r="G2099" t="str">
            <v>Iceland</v>
          </cell>
        </row>
        <row r="2100">
          <cell r="A2100" t="str">
            <v>2002M10</v>
          </cell>
          <cell r="B2100">
            <v>0</v>
          </cell>
          <cell r="C2100">
            <v>0</v>
          </cell>
          <cell r="D2100" t="str">
            <v>Ebay</v>
          </cell>
          <cell r="E2100">
            <v>25722</v>
          </cell>
          <cell r="F2100">
            <v>2</v>
          </cell>
          <cell r="G2100" t="str">
            <v>Canada</v>
          </cell>
        </row>
        <row r="2101">
          <cell r="A2101" t="str">
            <v>2002M10</v>
          </cell>
          <cell r="B2101">
            <v>2</v>
          </cell>
          <cell r="C2101">
            <v>2</v>
          </cell>
          <cell r="D2101" t="str">
            <v>Canada</v>
          </cell>
          <cell r="E2101">
            <v>1</v>
          </cell>
          <cell r="F2101">
            <v>100</v>
          </cell>
          <cell r="G2101" t="str">
            <v>Israel</v>
          </cell>
        </row>
        <row r="2102">
          <cell r="A2102" t="str">
            <v>2002M10</v>
          </cell>
          <cell r="B2102">
            <v>2</v>
          </cell>
          <cell r="C2102">
            <v>0</v>
          </cell>
          <cell r="D2102" t="str">
            <v>Ebay</v>
          </cell>
          <cell r="E2102">
            <v>3189</v>
          </cell>
          <cell r="F2102">
            <v>70</v>
          </cell>
          <cell r="G2102" t="str">
            <v>Finland</v>
          </cell>
        </row>
        <row r="2103">
          <cell r="A2103" t="str">
            <v>2002M10</v>
          </cell>
          <cell r="B2103">
            <v>2</v>
          </cell>
          <cell r="C2103">
            <v>71</v>
          </cell>
          <cell r="D2103" t="str">
            <v>France</v>
          </cell>
          <cell r="E2103">
            <v>2</v>
          </cell>
          <cell r="F2103">
            <v>53</v>
          </cell>
          <cell r="G2103" t="str">
            <v>Croatia, Democratic Republic of the</v>
          </cell>
        </row>
        <row r="2104">
          <cell r="A2104" t="str">
            <v>2002M10</v>
          </cell>
          <cell r="B2104">
            <v>2</v>
          </cell>
          <cell r="C2104">
            <v>123</v>
          </cell>
          <cell r="D2104" t="str">
            <v xml:space="preserve"> Belgium (Dutch)</v>
          </cell>
          <cell r="E2104">
            <v>7</v>
          </cell>
          <cell r="F2104">
            <v>15</v>
          </cell>
          <cell r="G2104" t="str">
            <v>Australia</v>
          </cell>
        </row>
        <row r="2105">
          <cell r="A2105" t="str">
            <v>2002M10</v>
          </cell>
          <cell r="B2105">
            <v>0</v>
          </cell>
          <cell r="C2105">
            <v>100</v>
          </cell>
          <cell r="D2105" t="str">
            <v>Ebaymotors</v>
          </cell>
          <cell r="E2105">
            <v>3</v>
          </cell>
          <cell r="F2105">
            <v>51</v>
          </cell>
          <cell r="G2105" t="str">
            <v>Costa Rica</v>
          </cell>
        </row>
        <row r="2106">
          <cell r="A2106" t="str">
            <v>2002M10</v>
          </cell>
          <cell r="B2106">
            <v>3</v>
          </cell>
          <cell r="C2106">
            <v>0</v>
          </cell>
          <cell r="D2106" t="str">
            <v>Ebay</v>
          </cell>
          <cell r="E2106">
            <v>16</v>
          </cell>
          <cell r="F2106">
            <v>193</v>
          </cell>
          <cell r="G2106" t="str">
            <v>Switzerland</v>
          </cell>
        </row>
        <row r="2107">
          <cell r="A2107" t="str">
            <v>2002M10</v>
          </cell>
          <cell r="B2107">
            <v>2</v>
          </cell>
          <cell r="C2107">
            <v>71</v>
          </cell>
          <cell r="D2107" t="str">
            <v>France</v>
          </cell>
          <cell r="E2107">
            <v>9</v>
          </cell>
          <cell r="F2107">
            <v>192</v>
          </cell>
          <cell r="G2107" t="str">
            <v>Sweden</v>
          </cell>
        </row>
        <row r="2108">
          <cell r="A2108" t="str">
            <v>2002M10</v>
          </cell>
          <cell r="B2108">
            <v>2</v>
          </cell>
          <cell r="C2108">
            <v>100</v>
          </cell>
          <cell r="D2108" t="str">
            <v>Ebaymotors</v>
          </cell>
          <cell r="E2108">
            <v>2</v>
          </cell>
          <cell r="F2108">
            <v>112</v>
          </cell>
          <cell r="G2108" t="str">
            <v>Kuwait</v>
          </cell>
        </row>
        <row r="2109">
          <cell r="A2109" t="str">
            <v>2002M10</v>
          </cell>
          <cell r="B2109">
            <v>2</v>
          </cell>
          <cell r="C2109">
            <v>0</v>
          </cell>
          <cell r="D2109" t="str">
            <v>Ebay</v>
          </cell>
          <cell r="E2109">
            <v>50409</v>
          </cell>
          <cell r="F2109">
            <v>71</v>
          </cell>
          <cell r="G2109" t="str">
            <v>France</v>
          </cell>
        </row>
        <row r="2110">
          <cell r="A2110" t="str">
            <v>2002M10</v>
          </cell>
          <cell r="B2110">
            <v>2</v>
          </cell>
          <cell r="C2110">
            <v>3</v>
          </cell>
          <cell r="D2110" t="str">
            <v>Uk</v>
          </cell>
          <cell r="E2110">
            <v>310</v>
          </cell>
          <cell r="F2110">
            <v>56</v>
          </cell>
          <cell r="G2110" t="str">
            <v>Czech Republic</v>
          </cell>
        </row>
        <row r="2111">
          <cell r="A2111" t="str">
            <v>2002M10</v>
          </cell>
          <cell r="B2111">
            <v>2</v>
          </cell>
          <cell r="C2111">
            <v>2</v>
          </cell>
          <cell r="D2111" t="str">
            <v>Canada</v>
          </cell>
          <cell r="E2111">
            <v>2</v>
          </cell>
          <cell r="F2111">
            <v>196</v>
          </cell>
          <cell r="G2111" t="str">
            <v>Taiwan</v>
          </cell>
        </row>
        <row r="2112">
          <cell r="A2112" t="str">
            <v>2002M10</v>
          </cell>
          <cell r="B2112">
            <v>0</v>
          </cell>
          <cell r="C2112">
            <v>77</v>
          </cell>
          <cell r="D2112" t="str">
            <v>Germany</v>
          </cell>
          <cell r="E2112">
            <v>1</v>
          </cell>
          <cell r="F2112">
            <v>5</v>
          </cell>
          <cell r="G2112" t="str">
            <v>Albania</v>
          </cell>
        </row>
        <row r="2113">
          <cell r="A2113" t="str">
            <v>2002M10</v>
          </cell>
          <cell r="B2113">
            <v>2</v>
          </cell>
          <cell r="C2113">
            <v>146</v>
          </cell>
          <cell r="D2113" t="str">
            <v>Netherlands</v>
          </cell>
          <cell r="E2113">
            <v>711</v>
          </cell>
          <cell r="F2113">
            <v>164</v>
          </cell>
          <cell r="G2113" t="str">
            <v>Portugal</v>
          </cell>
        </row>
        <row r="2114">
          <cell r="A2114" t="str">
            <v>2002M10</v>
          </cell>
          <cell r="B2114">
            <v>2</v>
          </cell>
          <cell r="C2114">
            <v>15</v>
          </cell>
          <cell r="D2114" t="str">
            <v>Australia</v>
          </cell>
          <cell r="E2114">
            <v>1</v>
          </cell>
          <cell r="F2114">
            <v>107</v>
          </cell>
          <cell r="G2114" t="str">
            <v>Kazakhstan</v>
          </cell>
        </row>
        <row r="2115">
          <cell r="A2115" t="str">
            <v>2002M10</v>
          </cell>
          <cell r="B2115">
            <v>1</v>
          </cell>
          <cell r="C2115">
            <v>77</v>
          </cell>
          <cell r="D2115" t="str">
            <v>Germany</v>
          </cell>
          <cell r="E2115">
            <v>1754</v>
          </cell>
          <cell r="F2115">
            <v>71</v>
          </cell>
          <cell r="G2115" t="str">
            <v>France</v>
          </cell>
        </row>
        <row r="2116">
          <cell r="A2116" t="str">
            <v>2002M10</v>
          </cell>
          <cell r="B2116">
            <v>2</v>
          </cell>
          <cell r="C2116">
            <v>3</v>
          </cell>
          <cell r="D2116" t="str">
            <v>Uk</v>
          </cell>
          <cell r="E2116">
            <v>1</v>
          </cell>
          <cell r="F2116">
            <v>61</v>
          </cell>
          <cell r="G2116" t="str">
            <v>Ecuador</v>
          </cell>
        </row>
        <row r="2117">
          <cell r="A2117" t="str">
            <v>2002M10</v>
          </cell>
          <cell r="B2117">
            <v>1</v>
          </cell>
          <cell r="C2117">
            <v>100</v>
          </cell>
          <cell r="D2117" t="str">
            <v>Ebaymotors</v>
          </cell>
          <cell r="E2117">
            <v>3</v>
          </cell>
          <cell r="F2117">
            <v>26</v>
          </cell>
          <cell r="G2117" t="str">
            <v>Bermuda</v>
          </cell>
        </row>
        <row r="2118">
          <cell r="A2118" t="str">
            <v>2002M10</v>
          </cell>
          <cell r="B2118">
            <v>2</v>
          </cell>
          <cell r="C2118">
            <v>71</v>
          </cell>
          <cell r="D2118" t="str">
            <v>France</v>
          </cell>
          <cell r="E2118">
            <v>510</v>
          </cell>
          <cell r="F2118">
            <v>1</v>
          </cell>
          <cell r="G2118" t="str">
            <v>United States</v>
          </cell>
        </row>
        <row r="2119">
          <cell r="A2119" t="str">
            <v>2002M10</v>
          </cell>
          <cell r="B2119">
            <v>2</v>
          </cell>
          <cell r="C2119">
            <v>101</v>
          </cell>
          <cell r="D2119" t="str">
            <v>Italy</v>
          </cell>
          <cell r="E2119">
            <v>1507</v>
          </cell>
          <cell r="F2119">
            <v>77</v>
          </cell>
          <cell r="G2119" t="str">
            <v>Germany</v>
          </cell>
        </row>
        <row r="2120">
          <cell r="A2120" t="str">
            <v>2002M10</v>
          </cell>
          <cell r="B2120">
            <v>3</v>
          </cell>
          <cell r="C2120">
            <v>15</v>
          </cell>
          <cell r="D2120" t="str">
            <v>Australia</v>
          </cell>
          <cell r="E2120">
            <v>1</v>
          </cell>
          <cell r="F2120">
            <v>127</v>
          </cell>
          <cell r="G2120" t="str">
            <v>Malaysia</v>
          </cell>
        </row>
        <row r="2121">
          <cell r="A2121" t="str">
            <v>2002M10</v>
          </cell>
          <cell r="B2121">
            <v>2</v>
          </cell>
          <cell r="C2121">
            <v>0</v>
          </cell>
          <cell r="D2121" t="str">
            <v>Ebay</v>
          </cell>
          <cell r="E2121">
            <v>21381</v>
          </cell>
          <cell r="F2121">
            <v>57</v>
          </cell>
          <cell r="G2121" t="str">
            <v>Denmark</v>
          </cell>
        </row>
        <row r="2122">
          <cell r="A2122" t="str">
            <v>2002M10</v>
          </cell>
          <cell r="B2122">
            <v>2</v>
          </cell>
          <cell r="C2122">
            <v>0</v>
          </cell>
          <cell r="D2122" t="str">
            <v>Ebay</v>
          </cell>
          <cell r="E2122">
            <v>68</v>
          </cell>
          <cell r="F2122">
            <v>194</v>
          </cell>
          <cell r="G2122" t="str">
            <v>Syria</v>
          </cell>
        </row>
        <row r="2123">
          <cell r="A2123" t="str">
            <v>2002M10</v>
          </cell>
          <cell r="B2123">
            <v>2</v>
          </cell>
          <cell r="C2123">
            <v>77</v>
          </cell>
          <cell r="D2123" t="str">
            <v>Germany</v>
          </cell>
          <cell r="E2123">
            <v>12</v>
          </cell>
          <cell r="F2123">
            <v>18</v>
          </cell>
          <cell r="G2123" t="str">
            <v>Bahamas</v>
          </cell>
        </row>
        <row r="2124">
          <cell r="A2124" t="str">
            <v>2002M10</v>
          </cell>
          <cell r="B2124">
            <v>0</v>
          </cell>
          <cell r="C2124">
            <v>23</v>
          </cell>
          <cell r="D2124" t="str">
            <v xml:space="preserve"> Belgium (French)</v>
          </cell>
          <cell r="E2124">
            <v>68</v>
          </cell>
          <cell r="F2124">
            <v>101</v>
          </cell>
          <cell r="G2124" t="str">
            <v>Italy</v>
          </cell>
        </row>
        <row r="2125">
          <cell r="A2125" t="str">
            <v>2002M10</v>
          </cell>
          <cell r="B2125">
            <v>2</v>
          </cell>
          <cell r="C2125">
            <v>0</v>
          </cell>
          <cell r="D2125" t="str">
            <v>Ebay</v>
          </cell>
          <cell r="E2125">
            <v>3869</v>
          </cell>
          <cell r="F2125">
            <v>154</v>
          </cell>
          <cell r="G2125" t="str">
            <v>Norway</v>
          </cell>
        </row>
        <row r="2126">
          <cell r="A2126" t="str">
            <v>2002M10</v>
          </cell>
          <cell r="B2126">
            <v>0</v>
          </cell>
          <cell r="C2126">
            <v>100</v>
          </cell>
          <cell r="D2126" t="str">
            <v>Ebaymotors</v>
          </cell>
          <cell r="E2126">
            <v>1</v>
          </cell>
          <cell r="F2126">
            <v>61</v>
          </cell>
          <cell r="G2126" t="str">
            <v>Ecuador</v>
          </cell>
        </row>
        <row r="2127">
          <cell r="A2127" t="str">
            <v>2002M10</v>
          </cell>
          <cell r="B2127">
            <v>1</v>
          </cell>
          <cell r="C2127">
            <v>100</v>
          </cell>
          <cell r="D2127" t="str">
            <v>Ebaymotors</v>
          </cell>
          <cell r="E2127">
            <v>5</v>
          </cell>
          <cell r="F2127">
            <v>136</v>
          </cell>
          <cell r="G2127" t="str">
            <v>Mexico</v>
          </cell>
        </row>
        <row r="2128">
          <cell r="A2128" t="str">
            <v>2002M10</v>
          </cell>
          <cell r="B2128">
            <v>2</v>
          </cell>
          <cell r="C2128">
            <v>186</v>
          </cell>
          <cell r="D2128" t="str">
            <v>Spain</v>
          </cell>
          <cell r="E2128">
            <v>42</v>
          </cell>
          <cell r="F2128">
            <v>227</v>
          </cell>
          <cell r="G2128" t="str">
            <v>Réunion</v>
          </cell>
        </row>
        <row r="2129">
          <cell r="A2129" t="str">
            <v>2002M10</v>
          </cell>
          <cell r="B2129">
            <v>1</v>
          </cell>
          <cell r="C2129">
            <v>77</v>
          </cell>
          <cell r="D2129" t="str">
            <v>Germany</v>
          </cell>
          <cell r="E2129">
            <v>13</v>
          </cell>
          <cell r="F2129">
            <v>120</v>
          </cell>
          <cell r="G2129" t="str">
            <v>Liechtenstein</v>
          </cell>
        </row>
        <row r="2130">
          <cell r="A2130" t="str">
            <v>2002M10</v>
          </cell>
          <cell r="B2130">
            <v>0</v>
          </cell>
          <cell r="C2130">
            <v>3</v>
          </cell>
          <cell r="D2130" t="str">
            <v>Uk</v>
          </cell>
          <cell r="E2130">
            <v>1</v>
          </cell>
          <cell r="F2130">
            <v>113</v>
          </cell>
          <cell r="G2130" t="str">
            <v>Kyrgyzstan</v>
          </cell>
        </row>
        <row r="2131">
          <cell r="A2131" t="str">
            <v>2002M10</v>
          </cell>
          <cell r="B2131">
            <v>2</v>
          </cell>
          <cell r="C2131">
            <v>0</v>
          </cell>
          <cell r="D2131" t="str">
            <v>Ebay</v>
          </cell>
          <cell r="E2131">
            <v>56356</v>
          </cell>
          <cell r="F2131">
            <v>199</v>
          </cell>
          <cell r="G2131" t="str">
            <v>Thailand</v>
          </cell>
        </row>
        <row r="2132">
          <cell r="A2132" t="str">
            <v>2002M10</v>
          </cell>
          <cell r="B2132">
            <v>1</v>
          </cell>
          <cell r="C2132">
            <v>0</v>
          </cell>
          <cell r="D2132" t="str">
            <v>Ebay</v>
          </cell>
          <cell r="E2132">
            <v>530</v>
          </cell>
          <cell r="F2132">
            <v>192</v>
          </cell>
          <cell r="G2132" t="str">
            <v>Sweden</v>
          </cell>
        </row>
        <row r="2133">
          <cell r="A2133" t="str">
            <v>2002M10</v>
          </cell>
          <cell r="B2133">
            <v>0</v>
          </cell>
          <cell r="C2133">
            <v>23</v>
          </cell>
          <cell r="D2133" t="str">
            <v xml:space="preserve"> Belgium (French)</v>
          </cell>
          <cell r="E2133">
            <v>12</v>
          </cell>
          <cell r="F2133">
            <v>186</v>
          </cell>
          <cell r="G2133" t="str">
            <v>Spain</v>
          </cell>
        </row>
        <row r="2134">
          <cell r="A2134" t="str">
            <v>2002M10</v>
          </cell>
          <cell r="B2134">
            <v>0</v>
          </cell>
          <cell r="C2134">
            <v>3</v>
          </cell>
          <cell r="D2134" t="str">
            <v>Uk</v>
          </cell>
          <cell r="E2134">
            <v>2</v>
          </cell>
          <cell r="F2134">
            <v>16</v>
          </cell>
          <cell r="G2134" t="str">
            <v>Austria</v>
          </cell>
        </row>
        <row r="2135">
          <cell r="A2135" t="str">
            <v>2002M10</v>
          </cell>
          <cell r="B2135">
            <v>1</v>
          </cell>
          <cell r="C2135">
            <v>3</v>
          </cell>
          <cell r="D2135" t="str">
            <v>Uk</v>
          </cell>
          <cell r="E2135">
            <v>2</v>
          </cell>
          <cell r="F2135">
            <v>167</v>
          </cell>
          <cell r="G2135" t="str">
            <v>Romania</v>
          </cell>
        </row>
        <row r="2136">
          <cell r="A2136" t="str">
            <v>2002M10</v>
          </cell>
          <cell r="B2136">
            <v>1</v>
          </cell>
          <cell r="C2136">
            <v>186</v>
          </cell>
          <cell r="D2136" t="str">
            <v>Spain</v>
          </cell>
          <cell r="E2136">
            <v>11</v>
          </cell>
          <cell r="F2136">
            <v>3</v>
          </cell>
          <cell r="G2136" t="str">
            <v>United Kingdom</v>
          </cell>
        </row>
        <row r="2137">
          <cell r="A2137" t="str">
            <v>2002M10</v>
          </cell>
          <cell r="B2137">
            <v>0</v>
          </cell>
          <cell r="C2137">
            <v>100</v>
          </cell>
          <cell r="D2137" t="str">
            <v>Ebaymotors</v>
          </cell>
          <cell r="E2137">
            <v>1</v>
          </cell>
          <cell r="F2137">
            <v>156</v>
          </cell>
          <cell r="G2137" t="str">
            <v>Pakistan</v>
          </cell>
        </row>
        <row r="2138">
          <cell r="A2138" t="str">
            <v>2002M10</v>
          </cell>
          <cell r="B2138">
            <v>2</v>
          </cell>
          <cell r="C2138">
            <v>77</v>
          </cell>
          <cell r="D2138" t="str">
            <v>Germany</v>
          </cell>
          <cell r="E2138">
            <v>954</v>
          </cell>
          <cell r="F2138">
            <v>164</v>
          </cell>
          <cell r="G2138" t="str">
            <v>Portugal</v>
          </cell>
        </row>
        <row r="2139">
          <cell r="A2139" t="str">
            <v>2002M10</v>
          </cell>
          <cell r="B2139">
            <v>1</v>
          </cell>
          <cell r="C2139">
            <v>71</v>
          </cell>
          <cell r="D2139" t="str">
            <v>France</v>
          </cell>
          <cell r="E2139">
            <v>622</v>
          </cell>
          <cell r="F2139">
            <v>193</v>
          </cell>
          <cell r="G2139" t="str">
            <v>Switzerland</v>
          </cell>
        </row>
        <row r="2140">
          <cell r="A2140" t="str">
            <v>2002M10</v>
          </cell>
          <cell r="B2140">
            <v>1</v>
          </cell>
          <cell r="C2140">
            <v>0</v>
          </cell>
          <cell r="D2140" t="str">
            <v>Ebay</v>
          </cell>
          <cell r="E2140">
            <v>43</v>
          </cell>
          <cell r="F2140">
            <v>96</v>
          </cell>
          <cell r="G2140" t="str">
            <v>Indonesia</v>
          </cell>
        </row>
        <row r="2141">
          <cell r="A2141" t="str">
            <v>2002M10</v>
          </cell>
          <cell r="B2141">
            <v>0</v>
          </cell>
          <cell r="C2141">
            <v>186</v>
          </cell>
          <cell r="D2141" t="str">
            <v>Spain</v>
          </cell>
          <cell r="E2141">
            <v>34</v>
          </cell>
          <cell r="F2141">
            <v>3</v>
          </cell>
          <cell r="G2141" t="str">
            <v>United Kingdom</v>
          </cell>
        </row>
        <row r="2142">
          <cell r="A2142" t="str">
            <v>2002M10</v>
          </cell>
          <cell r="B2142">
            <v>2</v>
          </cell>
          <cell r="C2142">
            <v>0</v>
          </cell>
          <cell r="D2142" t="str">
            <v>Ebay</v>
          </cell>
          <cell r="E2142">
            <v>23</v>
          </cell>
          <cell r="F2142">
            <v>139</v>
          </cell>
          <cell r="G2142" t="str">
            <v>Mongolia</v>
          </cell>
        </row>
        <row r="2143">
          <cell r="A2143" t="str">
            <v>2002M10</v>
          </cell>
          <cell r="B2143">
            <v>2</v>
          </cell>
          <cell r="C2143">
            <v>3</v>
          </cell>
          <cell r="D2143" t="str">
            <v>Uk</v>
          </cell>
          <cell r="E2143">
            <v>121</v>
          </cell>
          <cell r="F2143">
            <v>86</v>
          </cell>
          <cell r="G2143" t="str">
            <v>Guernsey</v>
          </cell>
        </row>
        <row r="2144">
          <cell r="A2144" t="str">
            <v>2002M10</v>
          </cell>
          <cell r="B2144">
            <v>0</v>
          </cell>
          <cell r="C2144">
            <v>15</v>
          </cell>
          <cell r="D2144" t="str">
            <v>Australia</v>
          </cell>
          <cell r="E2144">
            <v>58</v>
          </cell>
          <cell r="F2144">
            <v>3</v>
          </cell>
          <cell r="G2144" t="str">
            <v>United Kingdom</v>
          </cell>
        </row>
        <row r="2145">
          <cell r="A2145" t="str">
            <v>2002M10</v>
          </cell>
          <cell r="B2145">
            <v>3</v>
          </cell>
          <cell r="C2145">
            <v>100</v>
          </cell>
          <cell r="D2145" t="str">
            <v>Ebaymotors</v>
          </cell>
          <cell r="E2145">
            <v>1</v>
          </cell>
          <cell r="F2145">
            <v>56</v>
          </cell>
          <cell r="G2145" t="str">
            <v>Czech Republic</v>
          </cell>
        </row>
        <row r="2146">
          <cell r="A2146" t="str">
            <v>2002M10</v>
          </cell>
          <cell r="B2146">
            <v>2</v>
          </cell>
          <cell r="C2146">
            <v>15</v>
          </cell>
          <cell r="D2146" t="str">
            <v>Australia</v>
          </cell>
          <cell r="E2146">
            <v>1</v>
          </cell>
          <cell r="F2146">
            <v>53</v>
          </cell>
          <cell r="G2146" t="str">
            <v>Croatia, Democratic Republic of the</v>
          </cell>
        </row>
        <row r="2147">
          <cell r="A2147" t="str">
            <v>2002M10</v>
          </cell>
          <cell r="B2147">
            <v>2</v>
          </cell>
          <cell r="C2147">
            <v>123</v>
          </cell>
          <cell r="D2147" t="str">
            <v xml:space="preserve"> Belgium (Dutch)</v>
          </cell>
          <cell r="E2147">
            <v>2</v>
          </cell>
          <cell r="F2147">
            <v>2</v>
          </cell>
          <cell r="G2147" t="str">
            <v>Canada</v>
          </cell>
        </row>
        <row r="2148">
          <cell r="A2148" t="str">
            <v>2002M10</v>
          </cell>
          <cell r="B2148">
            <v>0</v>
          </cell>
          <cell r="C2148">
            <v>77</v>
          </cell>
          <cell r="D2148" t="str">
            <v>Germany</v>
          </cell>
          <cell r="E2148">
            <v>220</v>
          </cell>
          <cell r="F2148">
            <v>15</v>
          </cell>
          <cell r="G2148" t="str">
            <v>Australia</v>
          </cell>
        </row>
        <row r="2149">
          <cell r="A2149" t="str">
            <v>2002M10</v>
          </cell>
          <cell r="B2149">
            <v>2</v>
          </cell>
          <cell r="C2149">
            <v>2</v>
          </cell>
          <cell r="D2149" t="str">
            <v>Canada</v>
          </cell>
          <cell r="E2149">
            <v>2</v>
          </cell>
          <cell r="F2149">
            <v>136</v>
          </cell>
          <cell r="G2149" t="str">
            <v>Mexico</v>
          </cell>
        </row>
        <row r="2150">
          <cell r="A2150" t="str">
            <v>2002M10</v>
          </cell>
          <cell r="B2150">
            <v>0</v>
          </cell>
          <cell r="C2150">
            <v>100</v>
          </cell>
          <cell r="D2150" t="str">
            <v>Ebaymotors</v>
          </cell>
          <cell r="E2150">
            <v>113</v>
          </cell>
          <cell r="F2150">
            <v>77</v>
          </cell>
          <cell r="G2150" t="str">
            <v>Germany</v>
          </cell>
        </row>
        <row r="2151">
          <cell r="A2151" t="str">
            <v>2002M10</v>
          </cell>
          <cell r="B2151">
            <v>1</v>
          </cell>
          <cell r="C2151">
            <v>0</v>
          </cell>
          <cell r="D2151" t="str">
            <v>Ebay</v>
          </cell>
          <cell r="E2151">
            <v>49</v>
          </cell>
          <cell r="F2151">
            <v>93</v>
          </cell>
          <cell r="G2151" t="str">
            <v>Hungary</v>
          </cell>
        </row>
        <row r="2152">
          <cell r="A2152" t="str">
            <v>2002M10</v>
          </cell>
          <cell r="B2152">
            <v>2</v>
          </cell>
          <cell r="C2152">
            <v>0</v>
          </cell>
          <cell r="D2152" t="str">
            <v>Ebay</v>
          </cell>
          <cell r="E2152">
            <v>5206</v>
          </cell>
          <cell r="F2152">
            <v>53</v>
          </cell>
          <cell r="G2152" t="str">
            <v>Croatia, Democratic Republic of the</v>
          </cell>
        </row>
        <row r="2153">
          <cell r="A2153" t="str">
            <v>2002M10</v>
          </cell>
          <cell r="B2153">
            <v>2</v>
          </cell>
          <cell r="C2153">
            <v>146</v>
          </cell>
          <cell r="D2153" t="str">
            <v>Netherlands</v>
          </cell>
          <cell r="E2153">
            <v>44</v>
          </cell>
          <cell r="F2153">
            <v>15</v>
          </cell>
          <cell r="G2153" t="str">
            <v>Australia</v>
          </cell>
        </row>
        <row r="2154">
          <cell r="A2154" t="str">
            <v>2002M10</v>
          </cell>
          <cell r="B2154">
            <v>0</v>
          </cell>
          <cell r="C2154">
            <v>146</v>
          </cell>
          <cell r="D2154" t="str">
            <v>Netherlands</v>
          </cell>
          <cell r="E2154">
            <v>323</v>
          </cell>
          <cell r="F2154">
            <v>23</v>
          </cell>
          <cell r="G2154" t="str">
            <v>Belgium</v>
          </cell>
        </row>
        <row r="2155">
          <cell r="A2155" t="str">
            <v>2002M10</v>
          </cell>
          <cell r="B2155">
            <v>1</v>
          </cell>
          <cell r="C2155">
            <v>0</v>
          </cell>
          <cell r="D2155" t="str">
            <v>Ebay</v>
          </cell>
          <cell r="E2155">
            <v>2</v>
          </cell>
          <cell r="F2155">
            <v>158</v>
          </cell>
          <cell r="G2155" t="str">
            <v>Panama</v>
          </cell>
        </row>
        <row r="2156">
          <cell r="A2156" t="str">
            <v>2002M10</v>
          </cell>
          <cell r="B2156">
            <v>3</v>
          </cell>
          <cell r="C2156">
            <v>3</v>
          </cell>
          <cell r="D2156" t="str">
            <v>Uk</v>
          </cell>
          <cell r="E2156">
            <v>7152</v>
          </cell>
          <cell r="F2156">
            <v>3</v>
          </cell>
          <cell r="G2156" t="str">
            <v>United Kingdom</v>
          </cell>
        </row>
        <row r="2157">
          <cell r="A2157" t="str">
            <v>2002M10</v>
          </cell>
          <cell r="B2157">
            <v>0</v>
          </cell>
          <cell r="C2157">
            <v>23</v>
          </cell>
          <cell r="D2157" t="str">
            <v xml:space="preserve"> Belgium (French)</v>
          </cell>
          <cell r="E2157">
            <v>24782</v>
          </cell>
          <cell r="F2157">
            <v>23</v>
          </cell>
          <cell r="G2157" t="str">
            <v>Belgium</v>
          </cell>
        </row>
        <row r="2158">
          <cell r="A2158" t="str">
            <v>2002M10</v>
          </cell>
          <cell r="B2158">
            <v>0</v>
          </cell>
          <cell r="C2158">
            <v>100</v>
          </cell>
          <cell r="D2158" t="str">
            <v>Ebaymotors</v>
          </cell>
          <cell r="E2158">
            <v>12</v>
          </cell>
          <cell r="F2158">
            <v>92</v>
          </cell>
          <cell r="G2158" t="str">
            <v>Hong Kong</v>
          </cell>
        </row>
        <row r="2159">
          <cell r="A2159" t="str">
            <v>2002M10</v>
          </cell>
          <cell r="B2159">
            <v>2</v>
          </cell>
          <cell r="C2159">
            <v>3</v>
          </cell>
          <cell r="D2159" t="str">
            <v>Uk</v>
          </cell>
          <cell r="E2159">
            <v>497</v>
          </cell>
          <cell r="F2159">
            <v>16</v>
          </cell>
          <cell r="G2159" t="str">
            <v>Austria</v>
          </cell>
        </row>
        <row r="2160">
          <cell r="A2160" t="str">
            <v>2002M10</v>
          </cell>
          <cell r="B2160">
            <v>3</v>
          </cell>
          <cell r="C2160">
            <v>2</v>
          </cell>
          <cell r="D2160" t="str">
            <v>Canada</v>
          </cell>
          <cell r="E2160">
            <v>734</v>
          </cell>
          <cell r="F2160">
            <v>2</v>
          </cell>
          <cell r="G2160" t="str">
            <v>Canada</v>
          </cell>
        </row>
        <row r="2161">
          <cell r="A2161" t="str">
            <v>2002M10</v>
          </cell>
          <cell r="B2161">
            <v>0</v>
          </cell>
          <cell r="C2161">
            <v>0</v>
          </cell>
          <cell r="D2161" t="str">
            <v>Ebay</v>
          </cell>
          <cell r="E2161">
            <v>1</v>
          </cell>
          <cell r="F2161">
            <v>97</v>
          </cell>
          <cell r="G2161" t="str">
            <v>Iran</v>
          </cell>
        </row>
        <row r="2162">
          <cell r="A2162" t="str">
            <v>2002M10</v>
          </cell>
          <cell r="B2162">
            <v>1</v>
          </cell>
          <cell r="C2162">
            <v>100</v>
          </cell>
          <cell r="D2162" t="str">
            <v>Ebaymotors</v>
          </cell>
          <cell r="E2162">
            <v>24</v>
          </cell>
          <cell r="F2162">
            <v>92</v>
          </cell>
          <cell r="G2162" t="str">
            <v>Hong Kong</v>
          </cell>
        </row>
        <row r="2163">
          <cell r="A2163" t="str">
            <v>2002M10</v>
          </cell>
          <cell r="B2163">
            <v>1</v>
          </cell>
          <cell r="C2163">
            <v>77</v>
          </cell>
          <cell r="D2163" t="str">
            <v>Germany</v>
          </cell>
          <cell r="E2163">
            <v>3</v>
          </cell>
          <cell r="F2163">
            <v>209</v>
          </cell>
          <cell r="G2163" t="str">
            <v>Ukraine</v>
          </cell>
        </row>
        <row r="2164">
          <cell r="A2164" t="str">
            <v>2002M10</v>
          </cell>
          <cell r="B2164">
            <v>2</v>
          </cell>
          <cell r="C2164">
            <v>193</v>
          </cell>
          <cell r="D2164" t="str">
            <v>Switzerland</v>
          </cell>
          <cell r="E2164">
            <v>1</v>
          </cell>
          <cell r="F2164">
            <v>15</v>
          </cell>
          <cell r="G2164" t="str">
            <v>Australia</v>
          </cell>
        </row>
        <row r="2165">
          <cell r="A2165" t="str">
            <v>2002M10</v>
          </cell>
          <cell r="B2165">
            <v>1</v>
          </cell>
          <cell r="C2165">
            <v>77</v>
          </cell>
          <cell r="D2165" t="str">
            <v>Germany</v>
          </cell>
          <cell r="E2165">
            <v>36</v>
          </cell>
          <cell r="F2165">
            <v>8</v>
          </cell>
          <cell r="G2165" t="str">
            <v>Andorra</v>
          </cell>
        </row>
        <row r="2166">
          <cell r="A2166" t="str">
            <v>2002M10</v>
          </cell>
          <cell r="B2166">
            <v>3</v>
          </cell>
          <cell r="C2166">
            <v>15</v>
          </cell>
          <cell r="D2166" t="str">
            <v>Australia</v>
          </cell>
          <cell r="E2166">
            <v>10</v>
          </cell>
          <cell r="F2166">
            <v>1</v>
          </cell>
          <cell r="G2166" t="str">
            <v>United States</v>
          </cell>
        </row>
        <row r="2167">
          <cell r="A2167" t="str">
            <v>2002M10</v>
          </cell>
          <cell r="B2167">
            <v>2</v>
          </cell>
          <cell r="C2167">
            <v>15</v>
          </cell>
          <cell r="D2167" t="str">
            <v>Australia</v>
          </cell>
          <cell r="E2167">
            <v>1341</v>
          </cell>
          <cell r="F2167">
            <v>1</v>
          </cell>
          <cell r="G2167" t="str">
            <v>United States</v>
          </cell>
        </row>
        <row r="2168">
          <cell r="A2168" t="str">
            <v>2002M10</v>
          </cell>
          <cell r="B2168">
            <v>0</v>
          </cell>
          <cell r="C2168">
            <v>0</v>
          </cell>
          <cell r="D2168" t="str">
            <v>Ebay</v>
          </cell>
          <cell r="E2168">
            <v>6</v>
          </cell>
          <cell r="F2168">
            <v>44</v>
          </cell>
          <cell r="G2168" t="str">
            <v>Chile</v>
          </cell>
        </row>
        <row r="2169">
          <cell r="A2169" t="str">
            <v>2002M10</v>
          </cell>
          <cell r="B2169">
            <v>3</v>
          </cell>
          <cell r="C2169">
            <v>15</v>
          </cell>
          <cell r="D2169" t="str">
            <v>Australia</v>
          </cell>
          <cell r="E2169">
            <v>1</v>
          </cell>
          <cell r="F2169">
            <v>96</v>
          </cell>
          <cell r="G2169" t="str">
            <v>Indonesia</v>
          </cell>
        </row>
        <row r="2170">
          <cell r="A2170" t="str">
            <v>2002M10</v>
          </cell>
          <cell r="B2170">
            <v>0</v>
          </cell>
          <cell r="C2170">
            <v>77</v>
          </cell>
          <cell r="D2170" t="str">
            <v>Germany</v>
          </cell>
          <cell r="E2170">
            <v>2743</v>
          </cell>
          <cell r="F2170">
            <v>16</v>
          </cell>
          <cell r="G2170" t="str">
            <v>Austria</v>
          </cell>
        </row>
        <row r="2171">
          <cell r="A2171" t="str">
            <v>2002M10</v>
          </cell>
          <cell r="B2171">
            <v>2</v>
          </cell>
          <cell r="C2171">
            <v>15</v>
          </cell>
          <cell r="D2171" t="str">
            <v>Australia</v>
          </cell>
          <cell r="E2171">
            <v>15</v>
          </cell>
          <cell r="F2171">
            <v>123</v>
          </cell>
          <cell r="G2171" t="str">
            <v>Macau</v>
          </cell>
        </row>
        <row r="2172">
          <cell r="A2172" t="str">
            <v>2002M10</v>
          </cell>
          <cell r="B2172">
            <v>1</v>
          </cell>
          <cell r="C2172">
            <v>0</v>
          </cell>
          <cell r="D2172" t="str">
            <v>Ebay</v>
          </cell>
          <cell r="E2172">
            <v>243</v>
          </cell>
          <cell r="F2172">
            <v>163</v>
          </cell>
          <cell r="G2172" t="str">
            <v>Poland</v>
          </cell>
        </row>
        <row r="2173">
          <cell r="A2173" t="str">
            <v>2002M10</v>
          </cell>
          <cell r="B2173">
            <v>0</v>
          </cell>
          <cell r="C2173">
            <v>3</v>
          </cell>
          <cell r="D2173" t="str">
            <v>Uk</v>
          </cell>
          <cell r="E2173">
            <v>44</v>
          </cell>
          <cell r="F2173">
            <v>86</v>
          </cell>
          <cell r="G2173" t="str">
            <v>Guernsey</v>
          </cell>
        </row>
        <row r="2174">
          <cell r="A2174" t="str">
            <v>2002M10</v>
          </cell>
          <cell r="B2174">
            <v>1</v>
          </cell>
          <cell r="C2174">
            <v>193</v>
          </cell>
          <cell r="D2174" t="str">
            <v>Switzerland</v>
          </cell>
          <cell r="E2174">
            <v>6</v>
          </cell>
          <cell r="F2174">
            <v>93</v>
          </cell>
          <cell r="G2174" t="str">
            <v>Hungary</v>
          </cell>
        </row>
        <row r="2175">
          <cell r="A2175" t="str">
            <v>2002M10</v>
          </cell>
          <cell r="B2175">
            <v>0</v>
          </cell>
          <cell r="C2175">
            <v>100</v>
          </cell>
          <cell r="D2175" t="str">
            <v>Ebaymotors</v>
          </cell>
          <cell r="E2175">
            <v>2</v>
          </cell>
          <cell r="F2175">
            <v>146</v>
          </cell>
          <cell r="G2175" t="str">
            <v>Netherlands</v>
          </cell>
        </row>
        <row r="2176">
          <cell r="A2176" t="str">
            <v>2002M10</v>
          </cell>
          <cell r="B2176">
            <v>0</v>
          </cell>
          <cell r="C2176">
            <v>71</v>
          </cell>
          <cell r="D2176" t="str">
            <v>France</v>
          </cell>
          <cell r="E2176">
            <v>1</v>
          </cell>
          <cell r="F2176">
            <v>29</v>
          </cell>
          <cell r="G2176" t="str">
            <v>Bosnia and Herzegovina</v>
          </cell>
        </row>
        <row r="2177">
          <cell r="A2177" t="str">
            <v>2002M10</v>
          </cell>
          <cell r="B2177">
            <v>1</v>
          </cell>
          <cell r="C2177">
            <v>77</v>
          </cell>
          <cell r="D2177" t="str">
            <v>Germany</v>
          </cell>
          <cell r="E2177">
            <v>635</v>
          </cell>
          <cell r="F2177">
            <v>164</v>
          </cell>
          <cell r="G2177" t="str">
            <v>Portugal</v>
          </cell>
        </row>
        <row r="2178">
          <cell r="A2178" t="str">
            <v>2002M10</v>
          </cell>
          <cell r="B2178">
            <v>2</v>
          </cell>
          <cell r="C2178">
            <v>101</v>
          </cell>
          <cell r="D2178" t="str">
            <v>Italy</v>
          </cell>
          <cell r="E2178">
            <v>12</v>
          </cell>
          <cell r="F2178">
            <v>138</v>
          </cell>
          <cell r="G2178" t="str">
            <v>Monaco</v>
          </cell>
        </row>
        <row r="2179">
          <cell r="A2179" t="str">
            <v>2002M10</v>
          </cell>
          <cell r="B2179">
            <v>1</v>
          </cell>
          <cell r="C2179">
            <v>0</v>
          </cell>
          <cell r="D2179" t="str">
            <v>Ebay</v>
          </cell>
          <cell r="E2179">
            <v>1523</v>
          </cell>
          <cell r="F2179">
            <v>45</v>
          </cell>
          <cell r="G2179" t="str">
            <v>China</v>
          </cell>
        </row>
        <row r="2180">
          <cell r="A2180" t="str">
            <v>2002M10</v>
          </cell>
          <cell r="B2180">
            <v>2</v>
          </cell>
          <cell r="C2180">
            <v>23</v>
          </cell>
          <cell r="D2180" t="str">
            <v xml:space="preserve"> Belgium (French)</v>
          </cell>
          <cell r="E2180">
            <v>72</v>
          </cell>
          <cell r="F2180">
            <v>163</v>
          </cell>
          <cell r="G2180" t="str">
            <v>Poland</v>
          </cell>
        </row>
        <row r="2181">
          <cell r="A2181" t="str">
            <v>2002M10</v>
          </cell>
          <cell r="B2181">
            <v>2</v>
          </cell>
          <cell r="C2181">
            <v>15</v>
          </cell>
          <cell r="D2181" t="str">
            <v>Australia</v>
          </cell>
          <cell r="E2181">
            <v>7</v>
          </cell>
          <cell r="F2181">
            <v>31</v>
          </cell>
          <cell r="G2181" t="str">
            <v>Brazil</v>
          </cell>
        </row>
        <row r="2182">
          <cell r="A2182" t="str">
            <v>2002M10</v>
          </cell>
          <cell r="B2182">
            <v>1</v>
          </cell>
          <cell r="C2182">
            <v>0</v>
          </cell>
          <cell r="D2182" t="str">
            <v>Ebay</v>
          </cell>
          <cell r="E2182">
            <v>161</v>
          </cell>
          <cell r="F2182">
            <v>186</v>
          </cell>
          <cell r="G2182" t="str">
            <v>Spain</v>
          </cell>
        </row>
        <row r="2183">
          <cell r="A2183" t="str">
            <v>2002M10</v>
          </cell>
          <cell r="B2183">
            <v>2</v>
          </cell>
          <cell r="C2183">
            <v>193</v>
          </cell>
          <cell r="D2183" t="str">
            <v>Switzerland</v>
          </cell>
          <cell r="E2183">
            <v>7</v>
          </cell>
          <cell r="F2183">
            <v>101</v>
          </cell>
          <cell r="G2183" t="str">
            <v>Italy</v>
          </cell>
        </row>
        <row r="2184">
          <cell r="A2184" t="str">
            <v>2002M10</v>
          </cell>
          <cell r="B2184">
            <v>3</v>
          </cell>
          <cell r="C2184">
            <v>77</v>
          </cell>
          <cell r="D2184" t="str">
            <v>Germany</v>
          </cell>
          <cell r="E2184">
            <v>7</v>
          </cell>
          <cell r="F2184">
            <v>57</v>
          </cell>
          <cell r="G2184" t="str">
            <v>Denmark</v>
          </cell>
        </row>
        <row r="2185">
          <cell r="A2185" t="str">
            <v>2002M10</v>
          </cell>
          <cell r="B2185">
            <v>2</v>
          </cell>
          <cell r="C2185">
            <v>0</v>
          </cell>
          <cell r="D2185" t="str">
            <v>Ebay</v>
          </cell>
          <cell r="E2185">
            <v>3368</v>
          </cell>
          <cell r="F2185">
            <v>165</v>
          </cell>
          <cell r="G2185" t="str">
            <v>Puerto Rico</v>
          </cell>
        </row>
        <row r="2186">
          <cell r="A2186" t="str">
            <v>2002M10</v>
          </cell>
          <cell r="B2186">
            <v>0</v>
          </cell>
          <cell r="C2186">
            <v>146</v>
          </cell>
          <cell r="D2186" t="str">
            <v>Netherlands</v>
          </cell>
          <cell r="E2186">
            <v>169</v>
          </cell>
          <cell r="F2186">
            <v>186</v>
          </cell>
          <cell r="G2186" t="str">
            <v>Spain</v>
          </cell>
        </row>
        <row r="2187">
          <cell r="A2187" t="str">
            <v>2002M10</v>
          </cell>
          <cell r="B2187">
            <v>0</v>
          </cell>
          <cell r="C2187">
            <v>16</v>
          </cell>
          <cell r="D2187" t="str">
            <v>Austria</v>
          </cell>
          <cell r="E2187">
            <v>26</v>
          </cell>
          <cell r="F2187">
            <v>146</v>
          </cell>
          <cell r="G2187" t="str">
            <v>Netherlands</v>
          </cell>
        </row>
        <row r="2188">
          <cell r="A2188" t="str">
            <v>2002M10</v>
          </cell>
          <cell r="B2188">
            <v>2</v>
          </cell>
          <cell r="C2188">
            <v>100</v>
          </cell>
          <cell r="D2188" t="str">
            <v>Ebaymotors</v>
          </cell>
          <cell r="E2188">
            <v>16</v>
          </cell>
          <cell r="F2188">
            <v>199</v>
          </cell>
          <cell r="G2188" t="str">
            <v>Thailand</v>
          </cell>
        </row>
        <row r="2189">
          <cell r="A2189" t="str">
            <v>2002M10</v>
          </cell>
          <cell r="B2189">
            <v>2</v>
          </cell>
          <cell r="C2189">
            <v>186</v>
          </cell>
          <cell r="D2189" t="str">
            <v>Spain</v>
          </cell>
          <cell r="E2189">
            <v>30</v>
          </cell>
          <cell r="F2189">
            <v>193</v>
          </cell>
          <cell r="G2189" t="str">
            <v>Switzerland</v>
          </cell>
        </row>
        <row r="2190">
          <cell r="A2190" t="str">
            <v>2002M10</v>
          </cell>
          <cell r="B2190">
            <v>2</v>
          </cell>
          <cell r="C2190">
            <v>77</v>
          </cell>
          <cell r="D2190" t="str">
            <v>Germany</v>
          </cell>
          <cell r="E2190">
            <v>2262</v>
          </cell>
          <cell r="F2190">
            <v>2</v>
          </cell>
          <cell r="G2190" t="str">
            <v>Canada</v>
          </cell>
        </row>
        <row r="2191">
          <cell r="A2191" t="str">
            <v>2002M10</v>
          </cell>
          <cell r="B2191">
            <v>2</v>
          </cell>
          <cell r="C2191">
            <v>23</v>
          </cell>
          <cell r="D2191" t="str">
            <v xml:space="preserve"> Belgium (French)</v>
          </cell>
          <cell r="E2191">
            <v>1</v>
          </cell>
          <cell r="F2191">
            <v>12</v>
          </cell>
          <cell r="G2191" t="str">
            <v>Argentina</v>
          </cell>
        </row>
        <row r="2192">
          <cell r="A2192" t="str">
            <v>2002M10</v>
          </cell>
          <cell r="B2192">
            <v>1</v>
          </cell>
          <cell r="C2192">
            <v>186</v>
          </cell>
          <cell r="D2192" t="str">
            <v>Spain</v>
          </cell>
          <cell r="E2192">
            <v>2</v>
          </cell>
          <cell r="F2192">
            <v>165</v>
          </cell>
          <cell r="G2192" t="str">
            <v>Puerto Rico</v>
          </cell>
        </row>
        <row r="2193">
          <cell r="A2193" t="str">
            <v>2002M10</v>
          </cell>
          <cell r="B2193">
            <v>3</v>
          </cell>
          <cell r="C2193">
            <v>15</v>
          </cell>
          <cell r="D2193" t="str">
            <v>Australia</v>
          </cell>
          <cell r="E2193">
            <v>2</v>
          </cell>
          <cell r="F2193">
            <v>180</v>
          </cell>
          <cell r="G2193" t="str">
            <v>Singapore</v>
          </cell>
        </row>
        <row r="2194">
          <cell r="A2194" t="str">
            <v>2002M10</v>
          </cell>
          <cell r="B2194">
            <v>0</v>
          </cell>
          <cell r="C2194">
            <v>0</v>
          </cell>
          <cell r="D2194" t="str">
            <v>Ebay</v>
          </cell>
          <cell r="E2194">
            <v>15</v>
          </cell>
          <cell r="F2194">
            <v>85</v>
          </cell>
          <cell r="G2194" t="str">
            <v>Guatemala</v>
          </cell>
        </row>
        <row r="2195">
          <cell r="A2195" t="str">
            <v>2002M10</v>
          </cell>
          <cell r="B2195">
            <v>1</v>
          </cell>
          <cell r="C2195">
            <v>186</v>
          </cell>
          <cell r="D2195" t="str">
            <v>Spain</v>
          </cell>
          <cell r="E2195">
            <v>58</v>
          </cell>
          <cell r="F2195">
            <v>12</v>
          </cell>
          <cell r="G2195" t="str">
            <v>Argentina</v>
          </cell>
        </row>
        <row r="2196">
          <cell r="A2196" t="str">
            <v>2002M10</v>
          </cell>
          <cell r="B2196">
            <v>2</v>
          </cell>
          <cell r="C2196">
            <v>100</v>
          </cell>
          <cell r="D2196" t="str">
            <v>Ebaymotors</v>
          </cell>
          <cell r="E2196">
            <v>10</v>
          </cell>
          <cell r="F2196">
            <v>4</v>
          </cell>
          <cell r="G2196" t="str">
            <v>Afghanistan</v>
          </cell>
        </row>
        <row r="2197">
          <cell r="A2197" t="str">
            <v>2002M10</v>
          </cell>
          <cell r="B2197">
            <v>1</v>
          </cell>
          <cell r="C2197">
            <v>186</v>
          </cell>
          <cell r="D2197" t="str">
            <v>Spain</v>
          </cell>
          <cell r="E2197">
            <v>44</v>
          </cell>
          <cell r="F2197">
            <v>164</v>
          </cell>
          <cell r="G2197" t="str">
            <v>Portugal</v>
          </cell>
        </row>
        <row r="2198">
          <cell r="A2198" t="str">
            <v>2002M10</v>
          </cell>
          <cell r="B2198">
            <v>2</v>
          </cell>
          <cell r="C2198">
            <v>100</v>
          </cell>
          <cell r="D2198" t="str">
            <v>Ebaymotors</v>
          </cell>
          <cell r="E2198">
            <v>1</v>
          </cell>
          <cell r="F2198">
            <v>211</v>
          </cell>
          <cell r="G2198" t="str">
            <v>Uruguay</v>
          </cell>
        </row>
        <row r="2199">
          <cell r="A2199" t="str">
            <v>2002M10</v>
          </cell>
          <cell r="B2199">
            <v>2</v>
          </cell>
          <cell r="C2199">
            <v>100</v>
          </cell>
          <cell r="D2199" t="str">
            <v>Ebaymotors</v>
          </cell>
          <cell r="E2199">
            <v>9</v>
          </cell>
          <cell r="F2199">
            <v>96</v>
          </cell>
          <cell r="G2199" t="str">
            <v>Indonesia</v>
          </cell>
        </row>
        <row r="2200">
          <cell r="A2200" t="str">
            <v>2002M10</v>
          </cell>
          <cell r="B2200">
            <v>0</v>
          </cell>
          <cell r="C2200">
            <v>0</v>
          </cell>
          <cell r="D2200" t="str">
            <v>Ebay</v>
          </cell>
          <cell r="E2200">
            <v>850</v>
          </cell>
          <cell r="F2200">
            <v>101</v>
          </cell>
          <cell r="G2200" t="str">
            <v>Italy</v>
          </cell>
        </row>
        <row r="2201">
          <cell r="A2201" t="str">
            <v>2002M10</v>
          </cell>
          <cell r="B2201">
            <v>2</v>
          </cell>
          <cell r="C2201">
            <v>196</v>
          </cell>
          <cell r="D2201" t="str">
            <v>Taiwan</v>
          </cell>
          <cell r="E2201">
            <v>31288</v>
          </cell>
          <cell r="F2201">
            <v>196</v>
          </cell>
          <cell r="G2201" t="str">
            <v>Taiwan</v>
          </cell>
        </row>
        <row r="2202">
          <cell r="A2202" t="str">
            <v>2002M10</v>
          </cell>
          <cell r="B2202">
            <v>2</v>
          </cell>
          <cell r="C2202">
            <v>23</v>
          </cell>
          <cell r="D2202" t="str">
            <v xml:space="preserve"> Belgium (French)</v>
          </cell>
          <cell r="E2202">
            <v>80</v>
          </cell>
          <cell r="F2202">
            <v>1</v>
          </cell>
          <cell r="G2202" t="str">
            <v>United States</v>
          </cell>
        </row>
        <row r="2203">
          <cell r="A2203" t="str">
            <v>2002M10</v>
          </cell>
          <cell r="B2203">
            <v>3</v>
          </cell>
          <cell r="C2203">
            <v>146</v>
          </cell>
          <cell r="D2203" t="str">
            <v>Netherlands</v>
          </cell>
          <cell r="E2203">
            <v>4</v>
          </cell>
          <cell r="F2203">
            <v>1</v>
          </cell>
          <cell r="G2203" t="str">
            <v>United States</v>
          </cell>
        </row>
        <row r="2204">
          <cell r="A2204" t="str">
            <v>2002M10</v>
          </cell>
          <cell r="B2204">
            <v>1</v>
          </cell>
          <cell r="C2204">
            <v>2</v>
          </cell>
          <cell r="D2204" t="str">
            <v>Canada</v>
          </cell>
          <cell r="E2204">
            <v>72643</v>
          </cell>
          <cell r="F2204">
            <v>2</v>
          </cell>
          <cell r="G2204" t="str">
            <v>Canada</v>
          </cell>
        </row>
        <row r="2205">
          <cell r="A2205" t="str">
            <v>2002M10</v>
          </cell>
          <cell r="B2205">
            <v>1</v>
          </cell>
          <cell r="C2205">
            <v>16</v>
          </cell>
          <cell r="D2205" t="str">
            <v>Austria</v>
          </cell>
          <cell r="E2205">
            <v>3</v>
          </cell>
          <cell r="F2205">
            <v>8</v>
          </cell>
          <cell r="G2205" t="str">
            <v>Andorra</v>
          </cell>
        </row>
        <row r="2206">
          <cell r="A2206" t="str">
            <v>2002M10</v>
          </cell>
          <cell r="B2206">
            <v>0</v>
          </cell>
          <cell r="C2206">
            <v>100</v>
          </cell>
          <cell r="D2206" t="str">
            <v>Ebaymotors</v>
          </cell>
          <cell r="E2206">
            <v>3</v>
          </cell>
          <cell r="F2206">
            <v>32</v>
          </cell>
          <cell r="G2206" t="str">
            <v>British Virgin Islands</v>
          </cell>
        </row>
        <row r="2207">
          <cell r="A2207" t="str">
            <v>2002M10</v>
          </cell>
          <cell r="B2207">
            <v>3</v>
          </cell>
          <cell r="C2207">
            <v>100</v>
          </cell>
          <cell r="D2207" t="str">
            <v>Ebaymotors</v>
          </cell>
          <cell r="E2207">
            <v>2</v>
          </cell>
          <cell r="F2207">
            <v>41</v>
          </cell>
          <cell r="G2207" t="str">
            <v>Cayman Islands</v>
          </cell>
        </row>
        <row r="2208">
          <cell r="A2208" t="str">
            <v>2002M10</v>
          </cell>
          <cell r="B2208">
            <v>2</v>
          </cell>
          <cell r="C2208">
            <v>2</v>
          </cell>
          <cell r="D2208" t="str">
            <v>Canada</v>
          </cell>
          <cell r="E2208">
            <v>57</v>
          </cell>
          <cell r="F2208">
            <v>92</v>
          </cell>
          <cell r="G2208" t="str">
            <v>Hong Kong</v>
          </cell>
        </row>
        <row r="2209">
          <cell r="A2209" t="str">
            <v>2002M10</v>
          </cell>
          <cell r="B2209">
            <v>0</v>
          </cell>
          <cell r="C2209">
            <v>23</v>
          </cell>
          <cell r="D2209" t="str">
            <v xml:space="preserve"> Belgium (French)</v>
          </cell>
          <cell r="E2209">
            <v>3</v>
          </cell>
          <cell r="F2209">
            <v>122</v>
          </cell>
          <cell r="G2209" t="str">
            <v>Luxembourg</v>
          </cell>
        </row>
        <row r="2210">
          <cell r="A2210" t="str">
            <v>2002M10</v>
          </cell>
          <cell r="B2210">
            <v>2</v>
          </cell>
          <cell r="C2210">
            <v>0</v>
          </cell>
          <cell r="D2210" t="str">
            <v>Ebay</v>
          </cell>
          <cell r="E2210">
            <v>23961</v>
          </cell>
          <cell r="F2210">
            <v>186</v>
          </cell>
          <cell r="G2210" t="str">
            <v>Spain</v>
          </cell>
        </row>
        <row r="2211">
          <cell r="A2211" t="str">
            <v>2002M10</v>
          </cell>
          <cell r="B2211">
            <v>2</v>
          </cell>
          <cell r="C2211">
            <v>100</v>
          </cell>
          <cell r="D2211" t="str">
            <v>Ebaymotors</v>
          </cell>
          <cell r="E2211">
            <v>3</v>
          </cell>
          <cell r="F2211">
            <v>7</v>
          </cell>
          <cell r="G2211" t="str">
            <v>American Samoa</v>
          </cell>
        </row>
        <row r="2212">
          <cell r="A2212" t="str">
            <v>2002M10</v>
          </cell>
          <cell r="B2212">
            <v>1</v>
          </cell>
          <cell r="C2212">
            <v>16</v>
          </cell>
          <cell r="D2212" t="str">
            <v>Austria</v>
          </cell>
          <cell r="E2212">
            <v>1</v>
          </cell>
          <cell r="F2212">
            <v>53</v>
          </cell>
          <cell r="G2212" t="str">
            <v>Croatia, Democratic Republic of the</v>
          </cell>
        </row>
        <row r="2213">
          <cell r="A2213" t="str">
            <v>2002M10</v>
          </cell>
          <cell r="B2213">
            <v>2</v>
          </cell>
          <cell r="C2213">
            <v>2</v>
          </cell>
          <cell r="D2213" t="str">
            <v>Canada</v>
          </cell>
          <cell r="E2213">
            <v>2123</v>
          </cell>
          <cell r="F2213">
            <v>1</v>
          </cell>
          <cell r="G2213" t="str">
            <v>United States</v>
          </cell>
        </row>
        <row r="2214">
          <cell r="A2214" t="str">
            <v>2002M10</v>
          </cell>
          <cell r="B2214">
            <v>0</v>
          </cell>
          <cell r="C2214">
            <v>0</v>
          </cell>
          <cell r="D2214" t="str">
            <v>Ebay</v>
          </cell>
          <cell r="E2214">
            <v>8</v>
          </cell>
          <cell r="F2214">
            <v>32</v>
          </cell>
          <cell r="G2214" t="str">
            <v>British Virgin Islands</v>
          </cell>
        </row>
        <row r="2215">
          <cell r="A2215" t="str">
            <v>2002M10</v>
          </cell>
          <cell r="B2215">
            <v>1</v>
          </cell>
          <cell r="C2215">
            <v>77</v>
          </cell>
          <cell r="D2215" t="str">
            <v>Germany</v>
          </cell>
          <cell r="E2215">
            <v>487</v>
          </cell>
          <cell r="F2215">
            <v>199</v>
          </cell>
          <cell r="G2215" t="str">
            <v>Thailand</v>
          </cell>
        </row>
        <row r="2216">
          <cell r="A2216" t="str">
            <v>2002M10</v>
          </cell>
          <cell r="B2216">
            <v>0</v>
          </cell>
          <cell r="C2216">
            <v>100</v>
          </cell>
          <cell r="D2216" t="str">
            <v>Ebaymotors</v>
          </cell>
          <cell r="E2216">
            <v>12</v>
          </cell>
          <cell r="F2216">
            <v>12</v>
          </cell>
          <cell r="G2216" t="str">
            <v>Argentina</v>
          </cell>
        </row>
        <row r="2217">
          <cell r="A2217" t="str">
            <v>2002M10</v>
          </cell>
          <cell r="B2217">
            <v>2</v>
          </cell>
          <cell r="C2217">
            <v>123</v>
          </cell>
          <cell r="D2217" t="str">
            <v xml:space="preserve"> Belgium (Dutch)</v>
          </cell>
          <cell r="E2217">
            <v>69887</v>
          </cell>
          <cell r="F2217">
            <v>23</v>
          </cell>
          <cell r="G2217" t="str">
            <v>Belgium</v>
          </cell>
        </row>
        <row r="2218">
          <cell r="A2218" t="str">
            <v>2002M10</v>
          </cell>
          <cell r="B2218">
            <v>3</v>
          </cell>
          <cell r="C2218">
            <v>16</v>
          </cell>
          <cell r="D2218" t="str">
            <v>Austria</v>
          </cell>
          <cell r="E2218">
            <v>3</v>
          </cell>
          <cell r="F2218">
            <v>101</v>
          </cell>
          <cell r="G2218" t="str">
            <v>Italy</v>
          </cell>
        </row>
        <row r="2219">
          <cell r="A2219" t="str">
            <v>2002M10</v>
          </cell>
          <cell r="B2219">
            <v>3</v>
          </cell>
          <cell r="C2219">
            <v>77</v>
          </cell>
          <cell r="D2219" t="str">
            <v>Germany</v>
          </cell>
          <cell r="E2219">
            <v>1</v>
          </cell>
          <cell r="F2219">
            <v>163</v>
          </cell>
          <cell r="G2219" t="str">
            <v>Poland</v>
          </cell>
        </row>
        <row r="2220">
          <cell r="A2220" t="str">
            <v>2002M10</v>
          </cell>
          <cell r="B2220">
            <v>0</v>
          </cell>
          <cell r="C2220">
            <v>0</v>
          </cell>
          <cell r="D2220" t="str">
            <v>Ebay</v>
          </cell>
          <cell r="E2220">
            <v>4</v>
          </cell>
          <cell r="F2220">
            <v>89</v>
          </cell>
          <cell r="G2220" t="str">
            <v>Guyana</v>
          </cell>
        </row>
        <row r="2221">
          <cell r="A2221" t="str">
            <v>2002M10</v>
          </cell>
          <cell r="B2221">
            <v>2</v>
          </cell>
          <cell r="C2221">
            <v>77</v>
          </cell>
          <cell r="D2221" t="str">
            <v>Germany</v>
          </cell>
          <cell r="E2221">
            <v>203</v>
          </cell>
          <cell r="F2221">
            <v>168</v>
          </cell>
          <cell r="G2221" t="str">
            <v>Russian Federation</v>
          </cell>
        </row>
        <row r="2222">
          <cell r="A2222" t="str">
            <v>2002M10</v>
          </cell>
          <cell r="B2222">
            <v>1</v>
          </cell>
          <cell r="C2222">
            <v>77</v>
          </cell>
          <cell r="D2222" t="str">
            <v>Germany</v>
          </cell>
          <cell r="E2222">
            <v>1381</v>
          </cell>
          <cell r="F2222">
            <v>122</v>
          </cell>
          <cell r="G2222" t="str">
            <v>Luxembourg</v>
          </cell>
        </row>
        <row r="2223">
          <cell r="A2223" t="str">
            <v>2002M10</v>
          </cell>
          <cell r="B2223">
            <v>2</v>
          </cell>
          <cell r="C2223">
            <v>15</v>
          </cell>
          <cell r="D2223" t="str">
            <v>Australia</v>
          </cell>
          <cell r="E2223">
            <v>22</v>
          </cell>
          <cell r="F2223">
            <v>70</v>
          </cell>
          <cell r="G2223" t="str">
            <v>Finland</v>
          </cell>
        </row>
        <row r="2224">
          <cell r="A2224" t="str">
            <v>2002M10</v>
          </cell>
          <cell r="B2224">
            <v>3</v>
          </cell>
          <cell r="C2224">
            <v>0</v>
          </cell>
          <cell r="D2224" t="str">
            <v>Ebay</v>
          </cell>
          <cell r="E2224">
            <v>22</v>
          </cell>
          <cell r="F2224">
            <v>45</v>
          </cell>
          <cell r="G2224" t="str">
            <v>China</v>
          </cell>
        </row>
        <row r="2225">
          <cell r="A2225" t="str">
            <v>2002M10</v>
          </cell>
          <cell r="B2225">
            <v>0</v>
          </cell>
          <cell r="C2225">
            <v>3</v>
          </cell>
          <cell r="D2225" t="str">
            <v>Uk</v>
          </cell>
          <cell r="E2225">
            <v>4</v>
          </cell>
          <cell r="F2225">
            <v>121</v>
          </cell>
          <cell r="G2225" t="str">
            <v>Lithuania</v>
          </cell>
        </row>
        <row r="2226">
          <cell r="A2226" t="str">
            <v>2002M10</v>
          </cell>
          <cell r="B2226">
            <v>0</v>
          </cell>
          <cell r="C2226">
            <v>0</v>
          </cell>
          <cell r="D2226" t="str">
            <v>Ebay</v>
          </cell>
          <cell r="E2226">
            <v>3973</v>
          </cell>
          <cell r="F2226">
            <v>77</v>
          </cell>
          <cell r="G2226" t="str">
            <v>Germany</v>
          </cell>
        </row>
        <row r="2227">
          <cell r="A2227" t="str">
            <v>2002M10</v>
          </cell>
          <cell r="B2227">
            <v>2</v>
          </cell>
          <cell r="C2227">
            <v>71</v>
          </cell>
          <cell r="D2227" t="str">
            <v>France</v>
          </cell>
          <cell r="E2227">
            <v>43</v>
          </cell>
          <cell r="F2227">
            <v>72</v>
          </cell>
          <cell r="G2227" t="str">
            <v>French Guiana</v>
          </cell>
        </row>
        <row r="2228">
          <cell r="A2228" t="str">
            <v>2002M10</v>
          </cell>
          <cell r="B2228">
            <v>1</v>
          </cell>
          <cell r="C2228">
            <v>101</v>
          </cell>
          <cell r="D2228" t="str">
            <v>Italy</v>
          </cell>
          <cell r="E2228">
            <v>59</v>
          </cell>
          <cell r="F2228">
            <v>175</v>
          </cell>
          <cell r="G2228" t="str">
            <v>San Marino</v>
          </cell>
        </row>
        <row r="2229">
          <cell r="A2229" t="str">
            <v>2002M10</v>
          </cell>
          <cell r="B2229">
            <v>2</v>
          </cell>
          <cell r="C2229">
            <v>100</v>
          </cell>
          <cell r="D2229" t="str">
            <v>Ebaymotors</v>
          </cell>
          <cell r="E2229">
            <v>1096</v>
          </cell>
          <cell r="F2229">
            <v>77</v>
          </cell>
          <cell r="G2229" t="str">
            <v>Germany</v>
          </cell>
        </row>
        <row r="2230">
          <cell r="A2230" t="str">
            <v>2002M10</v>
          </cell>
          <cell r="B2230">
            <v>0</v>
          </cell>
          <cell r="C2230">
            <v>0</v>
          </cell>
          <cell r="D2230" t="str">
            <v>Ebay</v>
          </cell>
          <cell r="E2230">
            <v>2</v>
          </cell>
          <cell r="F2230">
            <v>34</v>
          </cell>
          <cell r="G2230" t="str">
            <v>Bulgaria</v>
          </cell>
        </row>
        <row r="2231">
          <cell r="A2231" t="str">
            <v>2002M10</v>
          </cell>
          <cell r="B2231">
            <v>0</v>
          </cell>
          <cell r="C2231">
            <v>0</v>
          </cell>
          <cell r="D2231" t="str">
            <v>Ebay</v>
          </cell>
          <cell r="E2231">
            <v>32</v>
          </cell>
          <cell r="F2231">
            <v>202</v>
          </cell>
          <cell r="G2231" t="str">
            <v>Trinidad and Tobago</v>
          </cell>
        </row>
        <row r="2232">
          <cell r="A2232" t="str">
            <v>2002M10</v>
          </cell>
          <cell r="B2232">
            <v>2</v>
          </cell>
          <cell r="C2232">
            <v>100</v>
          </cell>
          <cell r="D2232" t="str">
            <v>Ebaymotors</v>
          </cell>
          <cell r="E2232">
            <v>12</v>
          </cell>
          <cell r="F2232">
            <v>121</v>
          </cell>
          <cell r="G2232" t="str">
            <v>Lithuania</v>
          </cell>
        </row>
        <row r="2233">
          <cell r="A2233" t="str">
            <v>2002M10</v>
          </cell>
          <cell r="B2233">
            <v>2</v>
          </cell>
          <cell r="C2233">
            <v>0</v>
          </cell>
          <cell r="D2233" t="str">
            <v>Ebay</v>
          </cell>
          <cell r="E2233">
            <v>162</v>
          </cell>
          <cell r="F2233">
            <v>32</v>
          </cell>
          <cell r="G2233" t="str">
            <v>British Virgin Islands</v>
          </cell>
        </row>
        <row r="2234">
          <cell r="A2234" t="str">
            <v>2002M10</v>
          </cell>
          <cell r="B2234">
            <v>2</v>
          </cell>
          <cell r="C2234">
            <v>71</v>
          </cell>
          <cell r="D2234" t="str">
            <v>France</v>
          </cell>
          <cell r="E2234">
            <v>1</v>
          </cell>
          <cell r="F2234">
            <v>127</v>
          </cell>
          <cell r="G2234" t="str">
            <v>Malaysia</v>
          </cell>
        </row>
        <row r="2235">
          <cell r="A2235" t="str">
            <v>2002M10</v>
          </cell>
          <cell r="B2235">
            <v>2</v>
          </cell>
          <cell r="C2235">
            <v>15</v>
          </cell>
          <cell r="D2235" t="str">
            <v>Australia</v>
          </cell>
          <cell r="E2235">
            <v>29</v>
          </cell>
          <cell r="F2235">
            <v>209</v>
          </cell>
          <cell r="G2235" t="str">
            <v>Ukraine</v>
          </cell>
        </row>
        <row r="2236">
          <cell r="A2236" t="str">
            <v>2002M10</v>
          </cell>
          <cell r="B2236">
            <v>1</v>
          </cell>
          <cell r="C2236">
            <v>77</v>
          </cell>
          <cell r="D2236" t="str">
            <v>Germany</v>
          </cell>
          <cell r="E2236">
            <v>260</v>
          </cell>
          <cell r="F2236">
            <v>80</v>
          </cell>
          <cell r="G2236" t="str">
            <v>Greece</v>
          </cell>
        </row>
        <row r="2237">
          <cell r="A2237" t="str">
            <v>2002M10</v>
          </cell>
          <cell r="B2237">
            <v>1</v>
          </cell>
          <cell r="C2237">
            <v>71</v>
          </cell>
          <cell r="D2237" t="str">
            <v>France</v>
          </cell>
          <cell r="E2237">
            <v>18</v>
          </cell>
          <cell r="F2237">
            <v>164</v>
          </cell>
          <cell r="G2237" t="str">
            <v>Portugal</v>
          </cell>
        </row>
        <row r="2238">
          <cell r="A2238" t="str">
            <v>2002M10</v>
          </cell>
          <cell r="B2238">
            <v>2</v>
          </cell>
          <cell r="C2238">
            <v>71</v>
          </cell>
          <cell r="D2238" t="str">
            <v>France</v>
          </cell>
          <cell r="E2238">
            <v>1</v>
          </cell>
          <cell r="F2238">
            <v>45</v>
          </cell>
          <cell r="G2238" t="str">
            <v>China</v>
          </cell>
        </row>
        <row r="2239">
          <cell r="A2239" t="str">
            <v>2002M10</v>
          </cell>
          <cell r="B2239">
            <v>2</v>
          </cell>
          <cell r="C2239">
            <v>100</v>
          </cell>
          <cell r="D2239" t="str">
            <v>Ebaymotors</v>
          </cell>
          <cell r="E2239">
            <v>28</v>
          </cell>
          <cell r="F2239">
            <v>70</v>
          </cell>
          <cell r="G2239" t="str">
            <v>Finland</v>
          </cell>
        </row>
        <row r="2240">
          <cell r="A2240" t="str">
            <v>2002M10</v>
          </cell>
          <cell r="B2240">
            <v>1</v>
          </cell>
          <cell r="C2240">
            <v>0</v>
          </cell>
          <cell r="D2240" t="str">
            <v>Ebay</v>
          </cell>
          <cell r="E2240">
            <v>1005</v>
          </cell>
          <cell r="F2240">
            <v>136</v>
          </cell>
          <cell r="G2240" t="str">
            <v>Mexico</v>
          </cell>
        </row>
        <row r="2241">
          <cell r="A2241" t="str">
            <v>2002M10</v>
          </cell>
          <cell r="B2241">
            <v>2</v>
          </cell>
          <cell r="C2241">
            <v>71</v>
          </cell>
          <cell r="D2241" t="str">
            <v>France</v>
          </cell>
          <cell r="E2241">
            <v>71</v>
          </cell>
          <cell r="F2241">
            <v>227</v>
          </cell>
          <cell r="G2241" t="str">
            <v>Réunion</v>
          </cell>
        </row>
        <row r="2242">
          <cell r="A2242" t="str">
            <v>2002M10</v>
          </cell>
          <cell r="B2242">
            <v>1</v>
          </cell>
          <cell r="C2242">
            <v>3</v>
          </cell>
          <cell r="D2242" t="str">
            <v>Uk</v>
          </cell>
          <cell r="E2242">
            <v>1274</v>
          </cell>
          <cell r="F2242">
            <v>127</v>
          </cell>
          <cell r="G2242" t="str">
            <v>Malaysia</v>
          </cell>
        </row>
        <row r="2243">
          <cell r="A2243" t="str">
            <v>2002M10</v>
          </cell>
          <cell r="B2243">
            <v>0</v>
          </cell>
          <cell r="C2243">
            <v>146</v>
          </cell>
          <cell r="D2243" t="str">
            <v>Netherlands</v>
          </cell>
          <cell r="E2243">
            <v>3</v>
          </cell>
          <cell r="F2243">
            <v>101</v>
          </cell>
          <cell r="G2243" t="str">
            <v>Italy</v>
          </cell>
        </row>
        <row r="2244">
          <cell r="A2244" t="str">
            <v>2002M10</v>
          </cell>
          <cell r="B2244">
            <v>1</v>
          </cell>
          <cell r="C2244">
            <v>193</v>
          </cell>
          <cell r="D2244" t="str">
            <v>Switzerland</v>
          </cell>
          <cell r="E2244">
            <v>11</v>
          </cell>
          <cell r="F2244">
            <v>115</v>
          </cell>
          <cell r="G2244" t="str">
            <v>Latvia</v>
          </cell>
        </row>
        <row r="2245">
          <cell r="A2245" t="str">
            <v>2002M10</v>
          </cell>
          <cell r="B2245">
            <v>3</v>
          </cell>
          <cell r="C2245">
            <v>100</v>
          </cell>
          <cell r="D2245" t="str">
            <v>Ebaymotors</v>
          </cell>
          <cell r="E2245">
            <v>1</v>
          </cell>
          <cell r="F2245">
            <v>13</v>
          </cell>
          <cell r="G2245" t="str">
            <v>Armenia</v>
          </cell>
        </row>
        <row r="2246">
          <cell r="A2246" t="str">
            <v>2002M10</v>
          </cell>
          <cell r="B2246">
            <v>0</v>
          </cell>
          <cell r="C2246">
            <v>186</v>
          </cell>
          <cell r="D2246" t="str">
            <v>Spain</v>
          </cell>
          <cell r="E2246">
            <v>8</v>
          </cell>
          <cell r="F2246">
            <v>23</v>
          </cell>
          <cell r="G2246" t="str">
            <v>Belgium</v>
          </cell>
        </row>
        <row r="2247">
          <cell r="A2247" t="str">
            <v>2002M10</v>
          </cell>
          <cell r="B2247">
            <v>2</v>
          </cell>
          <cell r="C2247">
            <v>3</v>
          </cell>
          <cell r="D2247" t="str">
            <v>Uk</v>
          </cell>
          <cell r="E2247">
            <v>21</v>
          </cell>
          <cell r="F2247">
            <v>109</v>
          </cell>
          <cell r="G2247" t="str">
            <v>Kiribati</v>
          </cell>
        </row>
        <row r="2248">
          <cell r="A2248" t="str">
            <v>2002M10</v>
          </cell>
          <cell r="B2248">
            <v>2</v>
          </cell>
          <cell r="C2248">
            <v>0</v>
          </cell>
          <cell r="D2248" t="str">
            <v>Ebay</v>
          </cell>
          <cell r="E2248">
            <v>26</v>
          </cell>
          <cell r="F2248">
            <v>148</v>
          </cell>
          <cell r="G2248" t="str">
            <v>New Caledonia</v>
          </cell>
        </row>
        <row r="2249">
          <cell r="A2249" t="str">
            <v>2002M10</v>
          </cell>
          <cell r="B2249">
            <v>1</v>
          </cell>
          <cell r="C2249">
            <v>146</v>
          </cell>
          <cell r="D2249" t="str">
            <v>Netherlands</v>
          </cell>
          <cell r="E2249">
            <v>19</v>
          </cell>
          <cell r="F2249">
            <v>1</v>
          </cell>
          <cell r="G2249" t="str">
            <v>United States</v>
          </cell>
        </row>
        <row r="2250">
          <cell r="A2250" t="str">
            <v>2002M10</v>
          </cell>
          <cell r="B2250">
            <v>2</v>
          </cell>
          <cell r="C2250">
            <v>186</v>
          </cell>
          <cell r="D2250" t="str">
            <v>Spain</v>
          </cell>
          <cell r="E2250">
            <v>1</v>
          </cell>
          <cell r="F2250">
            <v>53</v>
          </cell>
          <cell r="G2250" t="str">
            <v>Croatia, Democratic Republic of the</v>
          </cell>
        </row>
        <row r="2251">
          <cell r="A2251" t="str">
            <v>2002M10</v>
          </cell>
          <cell r="B2251">
            <v>2</v>
          </cell>
          <cell r="C2251">
            <v>101</v>
          </cell>
          <cell r="D2251" t="str">
            <v>Italy</v>
          </cell>
          <cell r="E2251">
            <v>28</v>
          </cell>
          <cell r="F2251">
            <v>199</v>
          </cell>
          <cell r="G2251" t="str">
            <v>Thailand</v>
          </cell>
        </row>
        <row r="2252">
          <cell r="A2252" t="str">
            <v>2002M10</v>
          </cell>
          <cell r="B2252">
            <v>1</v>
          </cell>
          <cell r="C2252">
            <v>101</v>
          </cell>
          <cell r="D2252" t="str">
            <v>Italy</v>
          </cell>
          <cell r="E2252">
            <v>6</v>
          </cell>
          <cell r="F2252">
            <v>70</v>
          </cell>
          <cell r="G2252" t="str">
            <v>Finland</v>
          </cell>
        </row>
        <row r="2253">
          <cell r="A2253" t="str">
            <v>2002M10</v>
          </cell>
          <cell r="B2253">
            <v>2</v>
          </cell>
          <cell r="C2253">
            <v>146</v>
          </cell>
          <cell r="D2253" t="str">
            <v>Netherlands</v>
          </cell>
          <cell r="E2253">
            <v>255</v>
          </cell>
          <cell r="F2253">
            <v>71</v>
          </cell>
          <cell r="G2253" t="str">
            <v>France</v>
          </cell>
        </row>
        <row r="2254">
          <cell r="A2254" t="str">
            <v>2002M10</v>
          </cell>
          <cell r="B2254">
            <v>0</v>
          </cell>
          <cell r="C2254">
            <v>123</v>
          </cell>
          <cell r="D2254" t="str">
            <v xml:space="preserve"> Belgium (Dutch)</v>
          </cell>
          <cell r="E2254">
            <v>256</v>
          </cell>
          <cell r="F2254">
            <v>77</v>
          </cell>
          <cell r="G2254" t="str">
            <v>Germany</v>
          </cell>
        </row>
        <row r="2255">
          <cell r="A2255" t="str">
            <v>2002M10</v>
          </cell>
          <cell r="B2255">
            <v>0</v>
          </cell>
          <cell r="C2255">
            <v>100</v>
          </cell>
          <cell r="D2255" t="str">
            <v>Ebaymotors</v>
          </cell>
          <cell r="E2255">
            <v>1</v>
          </cell>
          <cell r="F2255">
            <v>161</v>
          </cell>
          <cell r="G2255" t="str">
            <v>Peru</v>
          </cell>
        </row>
        <row r="2256">
          <cell r="A2256" t="str">
            <v>2002M10</v>
          </cell>
          <cell r="B2256">
            <v>2</v>
          </cell>
          <cell r="C2256">
            <v>23</v>
          </cell>
          <cell r="D2256" t="str">
            <v xml:space="preserve"> Belgium (French)</v>
          </cell>
          <cell r="E2256">
            <v>66</v>
          </cell>
          <cell r="F2256">
            <v>3</v>
          </cell>
          <cell r="G2256" t="str">
            <v>United Kingdom</v>
          </cell>
        </row>
        <row r="2257">
          <cell r="A2257" t="str">
            <v>2002M10</v>
          </cell>
          <cell r="B2257">
            <v>2</v>
          </cell>
          <cell r="C2257">
            <v>77</v>
          </cell>
          <cell r="D2257" t="str">
            <v>Germany</v>
          </cell>
          <cell r="E2257">
            <v>1690</v>
          </cell>
          <cell r="F2257">
            <v>57</v>
          </cell>
          <cell r="G2257" t="str">
            <v>Denmark</v>
          </cell>
        </row>
        <row r="2258">
          <cell r="A2258" t="str">
            <v>2002M10</v>
          </cell>
          <cell r="B2258">
            <v>3</v>
          </cell>
          <cell r="C2258">
            <v>77</v>
          </cell>
          <cell r="D2258" t="str">
            <v>Germany</v>
          </cell>
          <cell r="E2258">
            <v>2</v>
          </cell>
          <cell r="F2258">
            <v>192</v>
          </cell>
          <cell r="G2258" t="str">
            <v>Sweden</v>
          </cell>
        </row>
        <row r="2259">
          <cell r="A2259" t="str">
            <v>2002M10</v>
          </cell>
          <cell r="B2259">
            <v>2</v>
          </cell>
          <cell r="C2259">
            <v>186</v>
          </cell>
          <cell r="D2259" t="str">
            <v>Spain</v>
          </cell>
          <cell r="E2259">
            <v>1</v>
          </cell>
          <cell r="F2259">
            <v>168</v>
          </cell>
          <cell r="G2259" t="str">
            <v>Russian Federation</v>
          </cell>
        </row>
        <row r="2260">
          <cell r="A2260" t="str">
            <v>2002M10</v>
          </cell>
          <cell r="B2260">
            <v>2</v>
          </cell>
          <cell r="C2260">
            <v>77</v>
          </cell>
          <cell r="D2260" t="str">
            <v>Germany</v>
          </cell>
          <cell r="E2260">
            <v>18</v>
          </cell>
          <cell r="F2260">
            <v>181</v>
          </cell>
          <cell r="G2260" t="str">
            <v>Slovakia</v>
          </cell>
        </row>
        <row r="2261">
          <cell r="A2261" t="str">
            <v>2002M10</v>
          </cell>
          <cell r="B2261">
            <v>2</v>
          </cell>
          <cell r="C2261">
            <v>71</v>
          </cell>
          <cell r="D2261" t="str">
            <v>France</v>
          </cell>
          <cell r="E2261">
            <v>22</v>
          </cell>
          <cell r="F2261">
            <v>168</v>
          </cell>
          <cell r="G2261" t="str">
            <v>Russian Federation</v>
          </cell>
        </row>
        <row r="2262">
          <cell r="A2262" t="str">
            <v>2002M10</v>
          </cell>
          <cell r="B2262">
            <v>2</v>
          </cell>
          <cell r="C2262">
            <v>101</v>
          </cell>
          <cell r="D2262" t="str">
            <v>Italy</v>
          </cell>
          <cell r="E2262">
            <v>12</v>
          </cell>
          <cell r="F2262">
            <v>122</v>
          </cell>
          <cell r="G2262" t="str">
            <v>Luxembourg</v>
          </cell>
        </row>
        <row r="2263">
          <cell r="A2263" t="str">
            <v>2002M10</v>
          </cell>
          <cell r="B2263">
            <v>0</v>
          </cell>
          <cell r="C2263">
            <v>3</v>
          </cell>
          <cell r="D2263" t="str">
            <v>Uk</v>
          </cell>
          <cell r="E2263">
            <v>668</v>
          </cell>
          <cell r="F2263">
            <v>92</v>
          </cell>
          <cell r="G2263" t="str">
            <v>Hong Kong</v>
          </cell>
        </row>
        <row r="2264">
          <cell r="A2264" t="str">
            <v>2002M10</v>
          </cell>
          <cell r="B2264">
            <v>3</v>
          </cell>
          <cell r="C2264">
            <v>3</v>
          </cell>
          <cell r="D2264" t="str">
            <v>Uk</v>
          </cell>
          <cell r="E2264">
            <v>27</v>
          </cell>
          <cell r="F2264">
            <v>1</v>
          </cell>
          <cell r="G2264" t="str">
            <v>United States</v>
          </cell>
        </row>
        <row r="2265">
          <cell r="A2265" t="str">
            <v>2002M10</v>
          </cell>
          <cell r="B2265">
            <v>3</v>
          </cell>
          <cell r="C2265">
            <v>146</v>
          </cell>
          <cell r="D2265" t="str">
            <v>Netherlands</v>
          </cell>
          <cell r="E2265">
            <v>206</v>
          </cell>
          <cell r="F2265">
            <v>23</v>
          </cell>
          <cell r="G2265" t="str">
            <v>Belgium</v>
          </cell>
        </row>
        <row r="2266">
          <cell r="A2266" t="str">
            <v>2002M10</v>
          </cell>
          <cell r="B2266">
            <v>0</v>
          </cell>
          <cell r="C2266">
            <v>77</v>
          </cell>
          <cell r="D2266" t="str">
            <v>Germany</v>
          </cell>
          <cell r="E2266">
            <v>2</v>
          </cell>
          <cell r="F2266">
            <v>20</v>
          </cell>
          <cell r="G2266" t="str">
            <v>Bangladesh</v>
          </cell>
        </row>
        <row r="2267">
          <cell r="A2267" t="str">
            <v>2002M10</v>
          </cell>
          <cell r="B2267">
            <v>1</v>
          </cell>
          <cell r="C2267">
            <v>23</v>
          </cell>
          <cell r="D2267" t="str">
            <v xml:space="preserve"> Belgium (French)</v>
          </cell>
          <cell r="E2267">
            <v>17915</v>
          </cell>
          <cell r="F2267">
            <v>23</v>
          </cell>
          <cell r="G2267" t="str">
            <v>Belgium</v>
          </cell>
        </row>
        <row r="2268">
          <cell r="A2268" t="str">
            <v>2002M10</v>
          </cell>
          <cell r="B2268">
            <v>1</v>
          </cell>
          <cell r="C2268">
            <v>23</v>
          </cell>
          <cell r="D2268" t="str">
            <v xml:space="preserve"> Belgium (French)</v>
          </cell>
          <cell r="E2268">
            <v>2</v>
          </cell>
          <cell r="F2268">
            <v>80</v>
          </cell>
          <cell r="G2268" t="str">
            <v>Greece</v>
          </cell>
        </row>
        <row r="2269">
          <cell r="A2269" t="str">
            <v>2002M10</v>
          </cell>
          <cell r="B2269">
            <v>2</v>
          </cell>
          <cell r="C2269">
            <v>3</v>
          </cell>
          <cell r="D2269" t="str">
            <v>Uk</v>
          </cell>
          <cell r="E2269">
            <v>813</v>
          </cell>
          <cell r="F2269">
            <v>199</v>
          </cell>
          <cell r="G2269" t="str">
            <v>Thailand</v>
          </cell>
        </row>
        <row r="2270">
          <cell r="A2270" t="str">
            <v>2002M10</v>
          </cell>
          <cell r="B2270">
            <v>0</v>
          </cell>
          <cell r="C2270">
            <v>77</v>
          </cell>
          <cell r="D2270" t="str">
            <v>Germany</v>
          </cell>
          <cell r="E2270">
            <v>12</v>
          </cell>
          <cell r="F2270">
            <v>168</v>
          </cell>
          <cell r="G2270" t="str">
            <v>Russian Federation</v>
          </cell>
        </row>
        <row r="2271">
          <cell r="A2271" t="str">
            <v>2002M10</v>
          </cell>
          <cell r="B2271">
            <v>2</v>
          </cell>
          <cell r="C2271">
            <v>77</v>
          </cell>
          <cell r="D2271" t="str">
            <v>Germany</v>
          </cell>
          <cell r="E2271">
            <v>4</v>
          </cell>
          <cell r="F2271">
            <v>121</v>
          </cell>
          <cell r="G2271" t="str">
            <v>Lithuania</v>
          </cell>
        </row>
        <row r="2272">
          <cell r="A2272" t="str">
            <v>2002M10</v>
          </cell>
          <cell r="B2272">
            <v>1</v>
          </cell>
          <cell r="C2272">
            <v>0</v>
          </cell>
          <cell r="D2272" t="str">
            <v>Ebay</v>
          </cell>
          <cell r="E2272">
            <v>2</v>
          </cell>
          <cell r="F2272">
            <v>5</v>
          </cell>
          <cell r="G2272" t="str">
            <v>Albania</v>
          </cell>
        </row>
        <row r="2273">
          <cell r="A2273" t="str">
            <v>2002M10</v>
          </cell>
          <cell r="B2273">
            <v>2</v>
          </cell>
          <cell r="C2273">
            <v>3</v>
          </cell>
          <cell r="D2273" t="str">
            <v>Uk</v>
          </cell>
          <cell r="E2273">
            <v>31</v>
          </cell>
          <cell r="F2273">
            <v>167</v>
          </cell>
          <cell r="G2273" t="str">
            <v>Romania</v>
          </cell>
        </row>
        <row r="2274">
          <cell r="A2274" t="str">
            <v>2002M10</v>
          </cell>
          <cell r="B2274">
            <v>0</v>
          </cell>
          <cell r="C2274">
            <v>0</v>
          </cell>
          <cell r="D2274" t="str">
            <v>Ebay</v>
          </cell>
          <cell r="E2274">
            <v>366</v>
          </cell>
          <cell r="F2274">
            <v>162</v>
          </cell>
          <cell r="G2274" t="str">
            <v>Philippines</v>
          </cell>
        </row>
        <row r="2275">
          <cell r="A2275" t="str">
            <v>2002M10</v>
          </cell>
          <cell r="B2275">
            <v>1</v>
          </cell>
          <cell r="C2275">
            <v>0</v>
          </cell>
          <cell r="D2275" t="str">
            <v>Ebay</v>
          </cell>
          <cell r="E2275">
            <v>39</v>
          </cell>
          <cell r="F2275">
            <v>62</v>
          </cell>
          <cell r="G2275" t="str">
            <v>Egypt</v>
          </cell>
        </row>
        <row r="2276">
          <cell r="A2276" t="str">
            <v>2002M10</v>
          </cell>
          <cell r="B2276">
            <v>1</v>
          </cell>
          <cell r="C2276">
            <v>2</v>
          </cell>
          <cell r="D2276" t="str">
            <v>Canada</v>
          </cell>
          <cell r="E2276">
            <v>1</v>
          </cell>
          <cell r="F2276">
            <v>102</v>
          </cell>
          <cell r="G2276" t="str">
            <v>Jamaica</v>
          </cell>
        </row>
        <row r="2277">
          <cell r="A2277" t="str">
            <v>2002M10</v>
          </cell>
          <cell r="B2277">
            <v>2</v>
          </cell>
          <cell r="C2277">
            <v>146</v>
          </cell>
          <cell r="D2277" t="str">
            <v>Netherlands</v>
          </cell>
          <cell r="E2277">
            <v>1</v>
          </cell>
          <cell r="F2277">
            <v>196</v>
          </cell>
          <cell r="G2277" t="str">
            <v>Taiwan</v>
          </cell>
        </row>
        <row r="2278">
          <cell r="A2278" t="str">
            <v>2002M10</v>
          </cell>
          <cell r="B2278">
            <v>1</v>
          </cell>
          <cell r="C2278">
            <v>71</v>
          </cell>
          <cell r="D2278" t="str">
            <v>France</v>
          </cell>
          <cell r="E2278">
            <v>2</v>
          </cell>
          <cell r="F2278">
            <v>62</v>
          </cell>
          <cell r="G2278" t="str">
            <v>Egypt</v>
          </cell>
        </row>
        <row r="2279">
          <cell r="A2279" t="str">
            <v>2002M10</v>
          </cell>
          <cell r="B2279">
            <v>1</v>
          </cell>
          <cell r="C2279">
            <v>0</v>
          </cell>
          <cell r="D2279" t="str">
            <v>Ebay</v>
          </cell>
          <cell r="E2279">
            <v>7</v>
          </cell>
          <cell r="F2279">
            <v>94</v>
          </cell>
          <cell r="G2279" t="str">
            <v>Iceland</v>
          </cell>
        </row>
        <row r="2280">
          <cell r="A2280" t="str">
            <v>2002M10</v>
          </cell>
          <cell r="B2280">
            <v>1</v>
          </cell>
          <cell r="C2280">
            <v>0</v>
          </cell>
          <cell r="D2280" t="str">
            <v>Ebay</v>
          </cell>
          <cell r="E2280">
            <v>1</v>
          </cell>
          <cell r="F2280">
            <v>153</v>
          </cell>
          <cell r="G2280" t="str">
            <v>Niue</v>
          </cell>
        </row>
        <row r="2281">
          <cell r="A2281" t="str">
            <v>2002M10</v>
          </cell>
          <cell r="B2281">
            <v>2</v>
          </cell>
          <cell r="C2281">
            <v>2</v>
          </cell>
          <cell r="D2281" t="str">
            <v>Canada</v>
          </cell>
          <cell r="E2281">
            <v>2</v>
          </cell>
          <cell r="F2281">
            <v>111</v>
          </cell>
          <cell r="G2281" t="str">
            <v>Korea, South</v>
          </cell>
        </row>
        <row r="2282">
          <cell r="A2282" t="str">
            <v>2002M10</v>
          </cell>
          <cell r="B2282">
            <v>2</v>
          </cell>
          <cell r="C2282">
            <v>71</v>
          </cell>
          <cell r="D2282" t="str">
            <v>France</v>
          </cell>
          <cell r="E2282">
            <v>1584</v>
          </cell>
          <cell r="F2282">
            <v>122</v>
          </cell>
          <cell r="G2282" t="str">
            <v>Luxembourg</v>
          </cell>
        </row>
        <row r="2283">
          <cell r="A2283" t="str">
            <v>2002M10</v>
          </cell>
          <cell r="B2283">
            <v>0</v>
          </cell>
          <cell r="C2283">
            <v>186</v>
          </cell>
          <cell r="D2283" t="str">
            <v>Spain</v>
          </cell>
          <cell r="E2283">
            <v>12</v>
          </cell>
          <cell r="F2283">
            <v>1</v>
          </cell>
          <cell r="G2283" t="str">
            <v>United States</v>
          </cell>
        </row>
        <row r="2284">
          <cell r="A2284" t="str">
            <v>2002M10</v>
          </cell>
          <cell r="B2284">
            <v>0</v>
          </cell>
          <cell r="C2284">
            <v>193</v>
          </cell>
          <cell r="D2284" t="str">
            <v>Switzerland</v>
          </cell>
          <cell r="E2284">
            <v>340</v>
          </cell>
          <cell r="F2284">
            <v>77</v>
          </cell>
          <cell r="G2284" t="str">
            <v>Germany</v>
          </cell>
        </row>
        <row r="2285">
          <cell r="A2285" t="str">
            <v>2002M10</v>
          </cell>
          <cell r="B2285">
            <v>2</v>
          </cell>
          <cell r="C2285">
            <v>71</v>
          </cell>
          <cell r="D2285" t="str">
            <v>France</v>
          </cell>
          <cell r="E2285">
            <v>72</v>
          </cell>
          <cell r="F2285">
            <v>167</v>
          </cell>
          <cell r="G2285" t="str">
            <v>Romania</v>
          </cell>
        </row>
        <row r="2286">
          <cell r="A2286" t="str">
            <v>2002M10</v>
          </cell>
          <cell r="B2286">
            <v>1</v>
          </cell>
          <cell r="C2286">
            <v>0</v>
          </cell>
          <cell r="D2286" t="str">
            <v>Ebay</v>
          </cell>
          <cell r="E2286">
            <v>4684</v>
          </cell>
          <cell r="F2286">
            <v>3</v>
          </cell>
          <cell r="G2286" t="str">
            <v>United Kingdom</v>
          </cell>
        </row>
        <row r="2287">
          <cell r="A2287" t="str">
            <v>2002M10</v>
          </cell>
          <cell r="B2287">
            <v>2</v>
          </cell>
          <cell r="C2287">
            <v>186</v>
          </cell>
          <cell r="D2287" t="str">
            <v>Spain</v>
          </cell>
          <cell r="E2287">
            <v>1</v>
          </cell>
          <cell r="F2287">
            <v>128</v>
          </cell>
          <cell r="G2287" t="str">
            <v>Maldives</v>
          </cell>
        </row>
        <row r="2288">
          <cell r="A2288" t="str">
            <v>2002M10</v>
          </cell>
          <cell r="B2288">
            <v>3</v>
          </cell>
          <cell r="C2288">
            <v>0</v>
          </cell>
          <cell r="D2288" t="str">
            <v>Ebay</v>
          </cell>
          <cell r="E2288">
            <v>3</v>
          </cell>
          <cell r="F2288">
            <v>99</v>
          </cell>
          <cell r="G2288" t="str">
            <v>Ireland</v>
          </cell>
        </row>
        <row r="2289">
          <cell r="A2289" t="str">
            <v>2002M10</v>
          </cell>
          <cell r="B2289">
            <v>0</v>
          </cell>
          <cell r="C2289">
            <v>71</v>
          </cell>
          <cell r="D2289" t="str">
            <v>France</v>
          </cell>
          <cell r="E2289">
            <v>105</v>
          </cell>
          <cell r="F2289">
            <v>3</v>
          </cell>
          <cell r="G2289" t="str">
            <v>United Kingdom</v>
          </cell>
        </row>
        <row r="2290">
          <cell r="A2290" t="str">
            <v>2002M10</v>
          </cell>
          <cell r="B2290">
            <v>0</v>
          </cell>
          <cell r="C2290">
            <v>15</v>
          </cell>
          <cell r="D2290" t="str">
            <v>Australia</v>
          </cell>
          <cell r="E2290">
            <v>4</v>
          </cell>
          <cell r="F2290">
            <v>96</v>
          </cell>
          <cell r="G2290" t="str">
            <v>Indonesia</v>
          </cell>
        </row>
        <row r="2291">
          <cell r="A2291" t="str">
            <v>2002M10</v>
          </cell>
          <cell r="B2291">
            <v>0</v>
          </cell>
          <cell r="C2291">
            <v>0</v>
          </cell>
          <cell r="D2291" t="str">
            <v>Ebay</v>
          </cell>
          <cell r="E2291">
            <v>4957</v>
          </cell>
          <cell r="F2291">
            <v>127</v>
          </cell>
          <cell r="G2291" t="str">
            <v>Malaysia</v>
          </cell>
        </row>
        <row r="2292">
          <cell r="A2292" t="str">
            <v>2002M10</v>
          </cell>
          <cell r="B2292">
            <v>1</v>
          </cell>
          <cell r="C2292">
            <v>193</v>
          </cell>
          <cell r="D2292" t="str">
            <v>Switzerland</v>
          </cell>
          <cell r="E2292">
            <v>11</v>
          </cell>
          <cell r="F2292">
            <v>71</v>
          </cell>
          <cell r="G2292" t="str">
            <v>France</v>
          </cell>
        </row>
        <row r="2293">
          <cell r="A2293" t="str">
            <v>2002M10</v>
          </cell>
          <cell r="B2293">
            <v>0</v>
          </cell>
          <cell r="C2293">
            <v>100</v>
          </cell>
          <cell r="D2293" t="str">
            <v>Ebaymotors</v>
          </cell>
          <cell r="E2293">
            <v>1</v>
          </cell>
          <cell r="F2293">
            <v>5</v>
          </cell>
          <cell r="G2293" t="str">
            <v>Albania</v>
          </cell>
        </row>
        <row r="2294">
          <cell r="A2294" t="str">
            <v>2002M10</v>
          </cell>
          <cell r="B2294">
            <v>2</v>
          </cell>
          <cell r="C2294">
            <v>15</v>
          </cell>
          <cell r="D2294" t="str">
            <v>Australia</v>
          </cell>
          <cell r="E2294">
            <v>1</v>
          </cell>
          <cell r="F2294">
            <v>213</v>
          </cell>
          <cell r="G2294" t="str">
            <v>Vanuatu</v>
          </cell>
        </row>
        <row r="2295">
          <cell r="A2295" t="str">
            <v>2002M10</v>
          </cell>
          <cell r="B2295">
            <v>2</v>
          </cell>
          <cell r="C2295">
            <v>15</v>
          </cell>
          <cell r="D2295" t="str">
            <v>Australia</v>
          </cell>
          <cell r="E2295">
            <v>1636</v>
          </cell>
          <cell r="F2295">
            <v>77</v>
          </cell>
          <cell r="G2295" t="str">
            <v>Germany</v>
          </cell>
        </row>
        <row r="2296">
          <cell r="A2296" t="str">
            <v>2002M10</v>
          </cell>
          <cell r="B2296">
            <v>3</v>
          </cell>
          <cell r="C2296">
            <v>0</v>
          </cell>
          <cell r="D2296" t="str">
            <v>Ebay</v>
          </cell>
          <cell r="E2296">
            <v>32</v>
          </cell>
          <cell r="F2296">
            <v>146</v>
          </cell>
          <cell r="G2296" t="str">
            <v>Netherlands</v>
          </cell>
        </row>
        <row r="2297">
          <cell r="A2297" t="str">
            <v>2002M10</v>
          </cell>
          <cell r="B2297">
            <v>0</v>
          </cell>
          <cell r="C2297">
            <v>186</v>
          </cell>
          <cell r="D2297" t="str">
            <v>Spain</v>
          </cell>
          <cell r="E2297">
            <v>2</v>
          </cell>
          <cell r="F2297">
            <v>16</v>
          </cell>
          <cell r="G2297" t="str">
            <v>Austria</v>
          </cell>
        </row>
        <row r="2298">
          <cell r="A2298" t="str">
            <v>2002M10</v>
          </cell>
          <cell r="B2298">
            <v>2</v>
          </cell>
          <cell r="C2298">
            <v>0</v>
          </cell>
          <cell r="D2298" t="str">
            <v>Ebay</v>
          </cell>
          <cell r="E2298">
            <v>191</v>
          </cell>
          <cell r="F2298">
            <v>107</v>
          </cell>
          <cell r="G2298" t="str">
            <v>Kazakhstan</v>
          </cell>
        </row>
        <row r="2299">
          <cell r="A2299" t="str">
            <v>2002M10</v>
          </cell>
          <cell r="B2299">
            <v>2</v>
          </cell>
          <cell r="C2299">
            <v>23</v>
          </cell>
          <cell r="D2299" t="str">
            <v xml:space="preserve"> Belgium (French)</v>
          </cell>
          <cell r="E2299">
            <v>88</v>
          </cell>
          <cell r="F2299">
            <v>204</v>
          </cell>
          <cell r="G2299" t="str">
            <v>Turkey</v>
          </cell>
        </row>
        <row r="2300">
          <cell r="A2300" t="str">
            <v>2002M10</v>
          </cell>
          <cell r="B2300">
            <v>2</v>
          </cell>
          <cell r="C2300">
            <v>0</v>
          </cell>
          <cell r="D2300" t="str">
            <v>Ebay</v>
          </cell>
          <cell r="E2300">
            <v>4885</v>
          </cell>
          <cell r="F2300">
            <v>121</v>
          </cell>
          <cell r="G2300" t="str">
            <v>Lithuania</v>
          </cell>
        </row>
        <row r="2301">
          <cell r="A2301" t="str">
            <v>2002M10</v>
          </cell>
          <cell r="B2301">
            <v>1</v>
          </cell>
          <cell r="C2301">
            <v>15</v>
          </cell>
          <cell r="D2301" t="str">
            <v>Australia</v>
          </cell>
          <cell r="E2301">
            <v>2</v>
          </cell>
          <cell r="F2301">
            <v>71</v>
          </cell>
          <cell r="G2301" t="str">
            <v>France</v>
          </cell>
        </row>
        <row r="2302">
          <cell r="A2302" t="str">
            <v>2002M10</v>
          </cell>
          <cell r="B2302">
            <v>0</v>
          </cell>
          <cell r="C2302">
            <v>2</v>
          </cell>
          <cell r="D2302" t="str">
            <v>Canada</v>
          </cell>
          <cell r="E2302">
            <v>351</v>
          </cell>
          <cell r="F2302">
            <v>1</v>
          </cell>
          <cell r="G2302" t="str">
            <v>United States</v>
          </cell>
        </row>
        <row r="2303">
          <cell r="A2303" t="str">
            <v>2002M10</v>
          </cell>
          <cell r="B2303">
            <v>2</v>
          </cell>
          <cell r="C2303">
            <v>146</v>
          </cell>
          <cell r="D2303" t="str">
            <v>Netherlands</v>
          </cell>
          <cell r="E2303">
            <v>1</v>
          </cell>
          <cell r="F2303">
            <v>127</v>
          </cell>
          <cell r="G2303" t="str">
            <v>Malaysia</v>
          </cell>
        </row>
        <row r="2304">
          <cell r="A2304" t="str">
            <v>2002M10</v>
          </cell>
          <cell r="B2304">
            <v>0</v>
          </cell>
          <cell r="C2304">
            <v>0</v>
          </cell>
          <cell r="D2304" t="str">
            <v>Ebay</v>
          </cell>
          <cell r="E2304">
            <v>35</v>
          </cell>
          <cell r="F2304">
            <v>161</v>
          </cell>
          <cell r="G2304" t="str">
            <v>Peru</v>
          </cell>
        </row>
        <row r="2305">
          <cell r="A2305" t="str">
            <v>2002M10</v>
          </cell>
          <cell r="B2305">
            <v>2</v>
          </cell>
          <cell r="C2305">
            <v>100</v>
          </cell>
          <cell r="D2305" t="str">
            <v>Ebaymotors</v>
          </cell>
          <cell r="E2305">
            <v>4</v>
          </cell>
          <cell r="F2305">
            <v>129</v>
          </cell>
          <cell r="G2305" t="str">
            <v>Mali</v>
          </cell>
        </row>
        <row r="2306">
          <cell r="A2306" t="str">
            <v>2002M10</v>
          </cell>
          <cell r="B2306">
            <v>2</v>
          </cell>
          <cell r="C2306">
            <v>2</v>
          </cell>
          <cell r="D2306" t="str">
            <v>Canada</v>
          </cell>
          <cell r="E2306">
            <v>3</v>
          </cell>
          <cell r="F2306">
            <v>127</v>
          </cell>
          <cell r="G2306" t="str">
            <v>Malaysia</v>
          </cell>
        </row>
        <row r="2307">
          <cell r="A2307" t="str">
            <v>2002M10</v>
          </cell>
          <cell r="B2307">
            <v>2</v>
          </cell>
          <cell r="C2307">
            <v>77</v>
          </cell>
          <cell r="D2307" t="str">
            <v>Germany</v>
          </cell>
          <cell r="E2307">
            <v>174</v>
          </cell>
          <cell r="F2307">
            <v>130</v>
          </cell>
          <cell r="G2307" t="str">
            <v>Malta</v>
          </cell>
        </row>
        <row r="2308">
          <cell r="A2308" t="str">
            <v>2002M10</v>
          </cell>
          <cell r="B2308">
            <v>0</v>
          </cell>
          <cell r="C2308">
            <v>0</v>
          </cell>
          <cell r="D2308" t="str">
            <v>Ebay</v>
          </cell>
          <cell r="E2308">
            <v>882</v>
          </cell>
          <cell r="F2308">
            <v>104</v>
          </cell>
          <cell r="G2308" t="str">
            <v>Japan</v>
          </cell>
        </row>
        <row r="2309">
          <cell r="A2309" t="str">
            <v>2002M10</v>
          </cell>
          <cell r="B2309">
            <v>1</v>
          </cell>
          <cell r="C2309">
            <v>0</v>
          </cell>
          <cell r="D2309" t="str">
            <v>Ebay</v>
          </cell>
          <cell r="E2309">
            <v>547</v>
          </cell>
          <cell r="F2309">
            <v>100</v>
          </cell>
          <cell r="G2309" t="str">
            <v>Israel</v>
          </cell>
        </row>
        <row r="2310">
          <cell r="A2310" t="str">
            <v>2002M10</v>
          </cell>
          <cell r="B2310">
            <v>2</v>
          </cell>
          <cell r="C2310">
            <v>3</v>
          </cell>
          <cell r="D2310" t="str">
            <v>Uk</v>
          </cell>
          <cell r="E2310">
            <v>1064</v>
          </cell>
          <cell r="F2310">
            <v>186</v>
          </cell>
          <cell r="G2310" t="str">
            <v>Spain</v>
          </cell>
        </row>
        <row r="2311">
          <cell r="A2311" t="str">
            <v>2002M10</v>
          </cell>
          <cell r="B2311">
            <v>2</v>
          </cell>
          <cell r="C2311">
            <v>3</v>
          </cell>
          <cell r="D2311" t="str">
            <v>Uk</v>
          </cell>
          <cell r="E2311">
            <v>1</v>
          </cell>
          <cell r="F2311">
            <v>108</v>
          </cell>
          <cell r="G2311" t="str">
            <v>Kenya Coast Republic</v>
          </cell>
        </row>
        <row r="2312">
          <cell r="A2312" t="str">
            <v>2002M10</v>
          </cell>
          <cell r="B2312">
            <v>2</v>
          </cell>
          <cell r="C2312">
            <v>15</v>
          </cell>
          <cell r="D2312" t="str">
            <v>Australia</v>
          </cell>
          <cell r="E2312">
            <v>2</v>
          </cell>
          <cell r="F2312">
            <v>193</v>
          </cell>
          <cell r="G2312" t="str">
            <v>Switzerland</v>
          </cell>
        </row>
        <row r="2313">
          <cell r="A2313" t="str">
            <v>2002M10</v>
          </cell>
          <cell r="B2313">
            <v>0</v>
          </cell>
          <cell r="C2313">
            <v>186</v>
          </cell>
          <cell r="D2313" t="str">
            <v>Spain</v>
          </cell>
          <cell r="E2313">
            <v>9</v>
          </cell>
          <cell r="F2313">
            <v>12</v>
          </cell>
          <cell r="G2313" t="str">
            <v>Argentina</v>
          </cell>
        </row>
        <row r="2314">
          <cell r="A2314" t="str">
            <v>2002M10</v>
          </cell>
          <cell r="B2314">
            <v>2</v>
          </cell>
          <cell r="C2314">
            <v>0</v>
          </cell>
          <cell r="D2314" t="str">
            <v>Ebay</v>
          </cell>
          <cell r="E2314">
            <v>836</v>
          </cell>
          <cell r="F2314">
            <v>46</v>
          </cell>
          <cell r="G2314" t="str">
            <v>Colombia</v>
          </cell>
        </row>
        <row r="2315">
          <cell r="A2315" t="str">
            <v>2002M10</v>
          </cell>
          <cell r="B2315">
            <v>0</v>
          </cell>
          <cell r="C2315">
            <v>100</v>
          </cell>
          <cell r="D2315" t="str">
            <v>Ebaymotors</v>
          </cell>
          <cell r="E2315">
            <v>4</v>
          </cell>
          <cell r="F2315">
            <v>211</v>
          </cell>
          <cell r="G2315" t="str">
            <v>Uruguay</v>
          </cell>
        </row>
        <row r="2316">
          <cell r="A2316" t="str">
            <v>2002M10</v>
          </cell>
          <cell r="B2316">
            <v>0</v>
          </cell>
          <cell r="C2316">
            <v>3</v>
          </cell>
          <cell r="D2316" t="str">
            <v>Uk</v>
          </cell>
          <cell r="E2316">
            <v>2</v>
          </cell>
          <cell r="F2316">
            <v>53</v>
          </cell>
          <cell r="G2316" t="str">
            <v>Croatia, Democratic Republic of the</v>
          </cell>
        </row>
        <row r="2317">
          <cell r="A2317" t="str">
            <v>2002M10</v>
          </cell>
          <cell r="B2317">
            <v>0</v>
          </cell>
          <cell r="C2317">
            <v>3</v>
          </cell>
          <cell r="D2317" t="str">
            <v>Uk</v>
          </cell>
          <cell r="E2317">
            <v>7</v>
          </cell>
          <cell r="F2317">
            <v>100</v>
          </cell>
          <cell r="G2317" t="str">
            <v>Israel</v>
          </cell>
        </row>
        <row r="2318">
          <cell r="A2318" t="str">
            <v>2002M10</v>
          </cell>
          <cell r="B2318">
            <v>0</v>
          </cell>
          <cell r="C2318">
            <v>0</v>
          </cell>
          <cell r="D2318" t="str">
            <v>Ebay</v>
          </cell>
          <cell r="E2318">
            <v>29</v>
          </cell>
          <cell r="F2318">
            <v>99</v>
          </cell>
          <cell r="G2318" t="str">
            <v>Ireland</v>
          </cell>
        </row>
        <row r="2319">
          <cell r="A2319" t="str">
            <v>2002M10</v>
          </cell>
          <cell r="B2319">
            <v>2</v>
          </cell>
          <cell r="C2319">
            <v>0</v>
          </cell>
          <cell r="D2319" t="str">
            <v>Ebay</v>
          </cell>
          <cell r="E2319">
            <v>38</v>
          </cell>
          <cell r="F2319">
            <v>14</v>
          </cell>
          <cell r="G2319" t="str">
            <v>Aruba</v>
          </cell>
        </row>
        <row r="2320">
          <cell r="A2320" t="str">
            <v>2002M10</v>
          </cell>
          <cell r="B2320">
            <v>1</v>
          </cell>
          <cell r="C2320">
            <v>16</v>
          </cell>
          <cell r="D2320" t="str">
            <v>Austria</v>
          </cell>
          <cell r="E2320">
            <v>10</v>
          </cell>
          <cell r="F2320">
            <v>71</v>
          </cell>
          <cell r="G2320" t="str">
            <v>France</v>
          </cell>
        </row>
        <row r="2321">
          <cell r="A2321" t="str">
            <v>2002M10</v>
          </cell>
          <cell r="B2321">
            <v>2</v>
          </cell>
          <cell r="C2321">
            <v>0</v>
          </cell>
          <cell r="D2321" t="str">
            <v>Ebay</v>
          </cell>
          <cell r="E2321">
            <v>95</v>
          </cell>
          <cell r="F2321">
            <v>125</v>
          </cell>
          <cell r="G2321" t="str">
            <v>Madagascar</v>
          </cell>
        </row>
        <row r="2322">
          <cell r="A2322" t="str">
            <v>2002M10</v>
          </cell>
          <cell r="B2322">
            <v>0</v>
          </cell>
          <cell r="C2322">
            <v>100</v>
          </cell>
          <cell r="D2322" t="str">
            <v>Ebaymotors</v>
          </cell>
          <cell r="E2322">
            <v>52</v>
          </cell>
          <cell r="F2322">
            <v>104</v>
          </cell>
          <cell r="G2322" t="str">
            <v>Japan</v>
          </cell>
        </row>
        <row r="2323">
          <cell r="A2323" t="str">
            <v>2002M10</v>
          </cell>
          <cell r="B2323">
            <v>2</v>
          </cell>
          <cell r="C2323">
            <v>77</v>
          </cell>
          <cell r="D2323" t="str">
            <v>Germany</v>
          </cell>
          <cell r="E2323">
            <v>218</v>
          </cell>
          <cell r="F2323">
            <v>100</v>
          </cell>
          <cell r="G2323" t="str">
            <v>Israel</v>
          </cell>
        </row>
        <row r="2324">
          <cell r="A2324" t="str">
            <v>2002M10</v>
          </cell>
          <cell r="B2324">
            <v>2</v>
          </cell>
          <cell r="C2324">
            <v>0</v>
          </cell>
          <cell r="D2324" t="str">
            <v>Ebay</v>
          </cell>
          <cell r="E2324">
            <v>1249239</v>
          </cell>
          <cell r="F2324">
            <v>2</v>
          </cell>
          <cell r="G2324" t="str">
            <v>Canada</v>
          </cell>
        </row>
        <row r="2325">
          <cell r="A2325" t="str">
            <v>2002M10</v>
          </cell>
          <cell r="B2325">
            <v>2</v>
          </cell>
          <cell r="C2325">
            <v>100</v>
          </cell>
          <cell r="D2325" t="str">
            <v>Ebaymotors</v>
          </cell>
          <cell r="E2325">
            <v>496</v>
          </cell>
          <cell r="F2325">
            <v>130</v>
          </cell>
          <cell r="G2325" t="str">
            <v>Malta</v>
          </cell>
        </row>
        <row r="2326">
          <cell r="A2326" t="str">
            <v>2002M10</v>
          </cell>
          <cell r="B2326">
            <v>3</v>
          </cell>
          <cell r="C2326">
            <v>0</v>
          </cell>
          <cell r="D2326" t="str">
            <v>Ebay</v>
          </cell>
          <cell r="E2326">
            <v>1</v>
          </cell>
          <cell r="F2326">
            <v>91</v>
          </cell>
          <cell r="G2326" t="str">
            <v>Honduras</v>
          </cell>
        </row>
        <row r="2327">
          <cell r="A2327" t="str">
            <v>2002M10</v>
          </cell>
          <cell r="B2327">
            <v>3</v>
          </cell>
          <cell r="C2327">
            <v>0</v>
          </cell>
          <cell r="D2327" t="str">
            <v>Ebay</v>
          </cell>
          <cell r="E2327">
            <v>70</v>
          </cell>
          <cell r="F2327">
            <v>77</v>
          </cell>
          <cell r="G2327" t="str">
            <v>Germany</v>
          </cell>
        </row>
        <row r="2328">
          <cell r="A2328" t="str">
            <v>2002M10</v>
          </cell>
          <cell r="B2328">
            <v>2</v>
          </cell>
          <cell r="C2328">
            <v>123</v>
          </cell>
          <cell r="D2328" t="str">
            <v xml:space="preserve"> Belgium (Dutch)</v>
          </cell>
          <cell r="E2328">
            <v>214</v>
          </cell>
          <cell r="F2328">
            <v>80</v>
          </cell>
          <cell r="G2328" t="str">
            <v>Greece</v>
          </cell>
        </row>
        <row r="2329">
          <cell r="A2329" t="str">
            <v>2002M10</v>
          </cell>
          <cell r="B2329">
            <v>0</v>
          </cell>
          <cell r="C2329">
            <v>100</v>
          </cell>
          <cell r="D2329" t="str">
            <v>Ebaymotors</v>
          </cell>
          <cell r="E2329">
            <v>1</v>
          </cell>
          <cell r="F2329">
            <v>199</v>
          </cell>
          <cell r="G2329" t="str">
            <v>Thailand</v>
          </cell>
        </row>
        <row r="2330">
          <cell r="A2330" t="str">
            <v>2002M10</v>
          </cell>
          <cell r="B2330">
            <v>0</v>
          </cell>
          <cell r="C2330">
            <v>71</v>
          </cell>
          <cell r="D2330" t="str">
            <v>France</v>
          </cell>
          <cell r="E2330">
            <v>2</v>
          </cell>
          <cell r="F2330">
            <v>31</v>
          </cell>
          <cell r="G2330" t="str">
            <v>Brazil</v>
          </cell>
        </row>
        <row r="2331">
          <cell r="A2331" t="str">
            <v>2002M10</v>
          </cell>
          <cell r="B2331">
            <v>0</v>
          </cell>
          <cell r="C2331">
            <v>123</v>
          </cell>
          <cell r="D2331" t="str">
            <v xml:space="preserve"> Belgium (Dutch)</v>
          </cell>
          <cell r="E2331">
            <v>8</v>
          </cell>
          <cell r="F2331">
            <v>70</v>
          </cell>
          <cell r="G2331" t="str">
            <v>Finland</v>
          </cell>
        </row>
        <row r="2332">
          <cell r="A2332" t="str">
            <v>2002M10</v>
          </cell>
          <cell r="B2332">
            <v>1</v>
          </cell>
          <cell r="C2332">
            <v>123</v>
          </cell>
          <cell r="D2332" t="str">
            <v xml:space="preserve"> Belgium (Dutch)</v>
          </cell>
          <cell r="E2332">
            <v>8</v>
          </cell>
          <cell r="F2332">
            <v>70</v>
          </cell>
          <cell r="G2332" t="str">
            <v>Finland</v>
          </cell>
        </row>
        <row r="2333">
          <cell r="A2333" t="str">
            <v>2002M10</v>
          </cell>
          <cell r="B2333">
            <v>0</v>
          </cell>
          <cell r="C2333">
            <v>77</v>
          </cell>
          <cell r="D2333" t="str">
            <v>Germany</v>
          </cell>
          <cell r="E2333">
            <v>6</v>
          </cell>
          <cell r="F2333">
            <v>95</v>
          </cell>
          <cell r="G2333" t="str">
            <v>India</v>
          </cell>
        </row>
        <row r="2334">
          <cell r="A2334" t="str">
            <v>2002M10</v>
          </cell>
          <cell r="B2334">
            <v>3</v>
          </cell>
          <cell r="C2334">
            <v>0</v>
          </cell>
          <cell r="D2334" t="str">
            <v>Ebay</v>
          </cell>
          <cell r="E2334">
            <v>41684</v>
          </cell>
          <cell r="F2334">
            <v>1</v>
          </cell>
          <cell r="G2334" t="str">
            <v>United States</v>
          </cell>
        </row>
        <row r="2335">
          <cell r="A2335" t="str">
            <v>2002M10</v>
          </cell>
          <cell r="B2335">
            <v>2</v>
          </cell>
          <cell r="C2335">
            <v>186</v>
          </cell>
          <cell r="D2335" t="str">
            <v>Spain</v>
          </cell>
          <cell r="E2335">
            <v>3911</v>
          </cell>
          <cell r="F2335">
            <v>101</v>
          </cell>
          <cell r="G2335" t="str">
            <v>Italy</v>
          </cell>
        </row>
        <row r="2336">
          <cell r="A2336" t="str">
            <v>2002M10</v>
          </cell>
          <cell r="B2336">
            <v>2</v>
          </cell>
          <cell r="C2336">
            <v>123</v>
          </cell>
          <cell r="D2336" t="str">
            <v xml:space="preserve"> Belgium (Dutch)</v>
          </cell>
          <cell r="E2336">
            <v>2</v>
          </cell>
          <cell r="F2336">
            <v>163</v>
          </cell>
          <cell r="G2336" t="str">
            <v>Poland</v>
          </cell>
        </row>
        <row r="2337">
          <cell r="A2337" t="str">
            <v>2002M10</v>
          </cell>
          <cell r="B2337">
            <v>1</v>
          </cell>
          <cell r="C2337">
            <v>0</v>
          </cell>
          <cell r="D2337" t="str">
            <v>Ebay</v>
          </cell>
          <cell r="E2337">
            <v>2</v>
          </cell>
          <cell r="F2337">
            <v>139</v>
          </cell>
          <cell r="G2337" t="str">
            <v>Mongolia</v>
          </cell>
        </row>
        <row r="2338">
          <cell r="A2338" t="str">
            <v>2002M10</v>
          </cell>
          <cell r="B2338">
            <v>0</v>
          </cell>
          <cell r="C2338">
            <v>196</v>
          </cell>
          <cell r="D2338" t="str">
            <v>Taiwan</v>
          </cell>
          <cell r="E2338">
            <v>142</v>
          </cell>
          <cell r="F2338">
            <v>92</v>
          </cell>
          <cell r="G2338" t="str">
            <v>Hong Kong</v>
          </cell>
        </row>
        <row r="2339">
          <cell r="A2339" t="str">
            <v>2002M10</v>
          </cell>
          <cell r="B2339">
            <v>2</v>
          </cell>
          <cell r="C2339">
            <v>71</v>
          </cell>
          <cell r="D2339" t="str">
            <v>France</v>
          </cell>
          <cell r="E2339">
            <v>14633</v>
          </cell>
          <cell r="F2339">
            <v>23</v>
          </cell>
          <cell r="G2339" t="str">
            <v>Belgium</v>
          </cell>
        </row>
        <row r="2340">
          <cell r="A2340" t="str">
            <v>2002M10</v>
          </cell>
          <cell r="B2340">
            <v>3</v>
          </cell>
          <cell r="C2340">
            <v>0</v>
          </cell>
          <cell r="D2340" t="str">
            <v>Ebay</v>
          </cell>
          <cell r="E2340">
            <v>3</v>
          </cell>
          <cell r="F2340">
            <v>76</v>
          </cell>
          <cell r="G2340" t="str">
            <v>Georgia</v>
          </cell>
        </row>
        <row r="2341">
          <cell r="A2341" t="str">
            <v>2002M10</v>
          </cell>
          <cell r="B2341">
            <v>2</v>
          </cell>
          <cell r="C2341">
            <v>186</v>
          </cell>
          <cell r="D2341" t="str">
            <v>Spain</v>
          </cell>
          <cell r="E2341">
            <v>10</v>
          </cell>
          <cell r="F2341">
            <v>122</v>
          </cell>
          <cell r="G2341" t="str">
            <v>Luxembourg</v>
          </cell>
        </row>
        <row r="2342">
          <cell r="A2342" t="str">
            <v>2002M10</v>
          </cell>
          <cell r="B2342">
            <v>2</v>
          </cell>
          <cell r="C2342">
            <v>77</v>
          </cell>
          <cell r="D2342" t="str">
            <v>Germany</v>
          </cell>
          <cell r="E2342">
            <v>34</v>
          </cell>
          <cell r="F2342">
            <v>53</v>
          </cell>
          <cell r="G2342" t="str">
            <v>Croatia, Democratic Republic of the</v>
          </cell>
        </row>
        <row r="2343">
          <cell r="A2343" t="str">
            <v>2002M10</v>
          </cell>
          <cell r="B2343">
            <v>2</v>
          </cell>
          <cell r="C2343">
            <v>15</v>
          </cell>
          <cell r="D2343" t="str">
            <v>Australia</v>
          </cell>
          <cell r="E2343">
            <v>3</v>
          </cell>
          <cell r="F2343">
            <v>94</v>
          </cell>
          <cell r="G2343" t="str">
            <v>Iceland</v>
          </cell>
        </row>
        <row r="2344">
          <cell r="A2344" t="str">
            <v>2002M10</v>
          </cell>
          <cell r="B2344">
            <v>2</v>
          </cell>
          <cell r="C2344">
            <v>0</v>
          </cell>
          <cell r="D2344" t="str">
            <v>Ebay</v>
          </cell>
          <cell r="E2344">
            <v>1</v>
          </cell>
          <cell r="F2344">
            <v>171</v>
          </cell>
          <cell r="G2344" t="str">
            <v>Saint Kitts-Nevis</v>
          </cell>
        </row>
        <row r="2345">
          <cell r="A2345" t="str">
            <v>2002M10</v>
          </cell>
          <cell r="B2345">
            <v>1</v>
          </cell>
          <cell r="C2345">
            <v>3</v>
          </cell>
          <cell r="D2345" t="str">
            <v>Uk</v>
          </cell>
          <cell r="E2345">
            <v>1</v>
          </cell>
          <cell r="F2345">
            <v>210</v>
          </cell>
          <cell r="G2345" t="str">
            <v>United Arab Emirates</v>
          </cell>
        </row>
        <row r="2346">
          <cell r="A2346" t="str">
            <v>2002M10</v>
          </cell>
          <cell r="B2346">
            <v>2</v>
          </cell>
          <cell r="C2346">
            <v>100</v>
          </cell>
          <cell r="D2346" t="str">
            <v>Ebaymotors</v>
          </cell>
          <cell r="E2346">
            <v>35448</v>
          </cell>
          <cell r="F2346">
            <v>2</v>
          </cell>
          <cell r="G2346" t="str">
            <v>Canada</v>
          </cell>
        </row>
        <row r="2347">
          <cell r="A2347" t="str">
            <v>2002M10</v>
          </cell>
          <cell r="B2347">
            <v>2</v>
          </cell>
          <cell r="C2347">
            <v>101</v>
          </cell>
          <cell r="D2347" t="str">
            <v>Italy</v>
          </cell>
          <cell r="E2347">
            <v>229</v>
          </cell>
          <cell r="F2347">
            <v>186</v>
          </cell>
          <cell r="G2347" t="str">
            <v>Spain</v>
          </cell>
        </row>
        <row r="2348">
          <cell r="A2348" t="str">
            <v>2002M10</v>
          </cell>
          <cell r="B2348">
            <v>1</v>
          </cell>
          <cell r="C2348">
            <v>0</v>
          </cell>
          <cell r="D2348" t="str">
            <v>Ebay</v>
          </cell>
          <cell r="E2348">
            <v>3</v>
          </cell>
          <cell r="F2348">
            <v>116</v>
          </cell>
          <cell r="G2348" t="str">
            <v>Lebanon, South</v>
          </cell>
        </row>
        <row r="2349">
          <cell r="A2349" t="str">
            <v>2002M10</v>
          </cell>
          <cell r="B2349">
            <v>0</v>
          </cell>
          <cell r="C2349">
            <v>71</v>
          </cell>
          <cell r="D2349" t="str">
            <v>France</v>
          </cell>
          <cell r="E2349">
            <v>1</v>
          </cell>
          <cell r="F2349">
            <v>177</v>
          </cell>
          <cell r="G2349" t="str">
            <v>Senegal</v>
          </cell>
        </row>
        <row r="2350">
          <cell r="A2350" t="str">
            <v>2002M10</v>
          </cell>
          <cell r="B2350">
            <v>2</v>
          </cell>
          <cell r="C2350">
            <v>77</v>
          </cell>
          <cell r="D2350" t="str">
            <v>Germany</v>
          </cell>
          <cell r="E2350">
            <v>82</v>
          </cell>
          <cell r="F2350">
            <v>104</v>
          </cell>
          <cell r="G2350" t="str">
            <v>Japan</v>
          </cell>
        </row>
        <row r="2351">
          <cell r="A2351" t="str">
            <v>2002M10</v>
          </cell>
          <cell r="B2351">
            <v>2</v>
          </cell>
          <cell r="C2351">
            <v>0</v>
          </cell>
          <cell r="D2351" t="str">
            <v>Ebay</v>
          </cell>
          <cell r="E2351">
            <v>1170</v>
          </cell>
          <cell r="F2351">
            <v>130</v>
          </cell>
          <cell r="G2351" t="str">
            <v>Malta</v>
          </cell>
        </row>
        <row r="2352">
          <cell r="A2352" t="str">
            <v>2002M10</v>
          </cell>
          <cell r="B2352">
            <v>1</v>
          </cell>
          <cell r="C2352">
            <v>71</v>
          </cell>
          <cell r="D2352" t="str">
            <v>France</v>
          </cell>
          <cell r="E2352">
            <v>206</v>
          </cell>
          <cell r="F2352">
            <v>138</v>
          </cell>
          <cell r="G2352" t="str">
            <v>Monaco</v>
          </cell>
        </row>
        <row r="2353">
          <cell r="A2353" t="str">
            <v>2002M10</v>
          </cell>
          <cell r="B2353">
            <v>2</v>
          </cell>
          <cell r="C2353">
            <v>15</v>
          </cell>
          <cell r="D2353" t="str">
            <v>Australia</v>
          </cell>
          <cell r="E2353">
            <v>12</v>
          </cell>
          <cell r="F2353">
            <v>115</v>
          </cell>
          <cell r="G2353" t="str">
            <v>Latvia</v>
          </cell>
        </row>
        <row r="2354">
          <cell r="A2354" t="str">
            <v>2002M10</v>
          </cell>
          <cell r="B2354">
            <v>2</v>
          </cell>
          <cell r="C2354">
            <v>3</v>
          </cell>
          <cell r="D2354" t="str">
            <v>Uk</v>
          </cell>
          <cell r="E2354">
            <v>33</v>
          </cell>
          <cell r="F2354">
            <v>14</v>
          </cell>
          <cell r="G2354" t="str">
            <v>Aruba</v>
          </cell>
        </row>
        <row r="2355">
          <cell r="A2355" t="str">
            <v>2002M10</v>
          </cell>
          <cell r="B2355">
            <v>2</v>
          </cell>
          <cell r="C2355">
            <v>3</v>
          </cell>
          <cell r="D2355" t="str">
            <v>Uk</v>
          </cell>
          <cell r="E2355">
            <v>133</v>
          </cell>
          <cell r="F2355">
            <v>164</v>
          </cell>
          <cell r="G2355" t="str">
            <v>Portugal</v>
          </cell>
        </row>
        <row r="2356">
          <cell r="A2356" t="str">
            <v>2002M10</v>
          </cell>
          <cell r="B2356">
            <v>3</v>
          </cell>
          <cell r="C2356">
            <v>15</v>
          </cell>
          <cell r="D2356" t="str">
            <v>Australia</v>
          </cell>
          <cell r="E2356">
            <v>1</v>
          </cell>
          <cell r="F2356">
            <v>3</v>
          </cell>
          <cell r="G2356" t="str">
            <v>United Kingdom</v>
          </cell>
        </row>
        <row r="2357">
          <cell r="A2357" t="str">
            <v>2002M10</v>
          </cell>
          <cell r="B2357">
            <v>2</v>
          </cell>
          <cell r="C2357">
            <v>186</v>
          </cell>
          <cell r="D2357" t="str">
            <v>Spain</v>
          </cell>
          <cell r="E2357">
            <v>168</v>
          </cell>
          <cell r="F2357">
            <v>23</v>
          </cell>
          <cell r="G2357" t="str">
            <v>Belgium</v>
          </cell>
        </row>
        <row r="2358">
          <cell r="A2358" t="str">
            <v>2002M10</v>
          </cell>
          <cell r="B2358">
            <v>0</v>
          </cell>
          <cell r="C2358">
            <v>15</v>
          </cell>
          <cell r="D2358" t="str">
            <v>Australia</v>
          </cell>
          <cell r="E2358">
            <v>2</v>
          </cell>
          <cell r="F2358">
            <v>193</v>
          </cell>
          <cell r="G2358" t="str">
            <v>Switzerland</v>
          </cell>
        </row>
        <row r="2359">
          <cell r="A2359" t="str">
            <v>2002M10</v>
          </cell>
          <cell r="B2359">
            <v>2</v>
          </cell>
          <cell r="C2359">
            <v>100</v>
          </cell>
          <cell r="D2359" t="str">
            <v>Ebaymotors</v>
          </cell>
          <cell r="E2359">
            <v>19</v>
          </cell>
          <cell r="F2359">
            <v>105</v>
          </cell>
          <cell r="G2359" t="str">
            <v>Jersey</v>
          </cell>
        </row>
        <row r="2360">
          <cell r="A2360" t="str">
            <v>2002M10</v>
          </cell>
          <cell r="B2360">
            <v>2</v>
          </cell>
          <cell r="C2360">
            <v>15</v>
          </cell>
          <cell r="D2360" t="str">
            <v>Australia</v>
          </cell>
          <cell r="E2360">
            <v>18</v>
          </cell>
          <cell r="F2360">
            <v>11</v>
          </cell>
          <cell r="G2360" t="str">
            <v>Antigua and Barbuda</v>
          </cell>
        </row>
        <row r="2361">
          <cell r="A2361" t="str">
            <v>2002M10</v>
          </cell>
          <cell r="B2361">
            <v>0</v>
          </cell>
          <cell r="C2361">
            <v>0</v>
          </cell>
          <cell r="D2361" t="str">
            <v>Ebay</v>
          </cell>
          <cell r="E2361">
            <v>6</v>
          </cell>
          <cell r="F2361">
            <v>121</v>
          </cell>
          <cell r="G2361" t="str">
            <v>Lithuania</v>
          </cell>
        </row>
        <row r="2362">
          <cell r="A2362" t="str">
            <v>2002M10</v>
          </cell>
          <cell r="B2362">
            <v>2</v>
          </cell>
          <cell r="C2362">
            <v>0</v>
          </cell>
          <cell r="D2362" t="str">
            <v>Ebay</v>
          </cell>
          <cell r="E2362">
            <v>11</v>
          </cell>
          <cell r="F2362">
            <v>54</v>
          </cell>
          <cell r="G2362" t="str">
            <v>Cuba</v>
          </cell>
        </row>
        <row r="2363">
          <cell r="A2363" t="str">
            <v>2002M10</v>
          </cell>
          <cell r="B2363">
            <v>0</v>
          </cell>
          <cell r="C2363">
            <v>0</v>
          </cell>
          <cell r="D2363" t="str">
            <v>Ebay</v>
          </cell>
          <cell r="E2363">
            <v>536</v>
          </cell>
          <cell r="F2363">
            <v>146</v>
          </cell>
          <cell r="G2363" t="str">
            <v>Netherlands</v>
          </cell>
        </row>
        <row r="2364">
          <cell r="A2364" t="str">
            <v>2002M10</v>
          </cell>
          <cell r="B2364">
            <v>2</v>
          </cell>
          <cell r="C2364">
            <v>0</v>
          </cell>
          <cell r="D2364" t="str">
            <v>Ebay</v>
          </cell>
          <cell r="E2364">
            <v>2441</v>
          </cell>
          <cell r="F2364">
            <v>217</v>
          </cell>
          <cell r="G2364" t="str">
            <v>Virgin Islands (U.S.)</v>
          </cell>
        </row>
        <row r="2365">
          <cell r="A2365" t="str">
            <v>2002M10</v>
          </cell>
          <cell r="B2365">
            <v>2</v>
          </cell>
          <cell r="C2365">
            <v>3</v>
          </cell>
          <cell r="D2365" t="str">
            <v>Uk</v>
          </cell>
          <cell r="E2365">
            <v>4</v>
          </cell>
          <cell r="F2365">
            <v>94</v>
          </cell>
          <cell r="G2365" t="str">
            <v>Iceland</v>
          </cell>
        </row>
        <row r="2366">
          <cell r="A2366" t="str">
            <v>2002M10</v>
          </cell>
          <cell r="B2366">
            <v>3</v>
          </cell>
          <cell r="C2366">
            <v>0</v>
          </cell>
          <cell r="D2366" t="str">
            <v>Ebay</v>
          </cell>
          <cell r="E2366">
            <v>254</v>
          </cell>
          <cell r="F2366">
            <v>92</v>
          </cell>
          <cell r="G2366" t="str">
            <v>Hong Kong</v>
          </cell>
        </row>
        <row r="2367">
          <cell r="A2367" t="str">
            <v>2002M10</v>
          </cell>
          <cell r="B2367">
            <v>0</v>
          </cell>
          <cell r="C2367">
            <v>0</v>
          </cell>
          <cell r="D2367" t="str">
            <v>Ebay</v>
          </cell>
          <cell r="E2367">
            <v>41</v>
          </cell>
          <cell r="F2367">
            <v>51</v>
          </cell>
          <cell r="G2367" t="str">
            <v>Costa Rica</v>
          </cell>
        </row>
        <row r="2368">
          <cell r="A2368" t="str">
            <v>2002M10</v>
          </cell>
          <cell r="B2368">
            <v>3</v>
          </cell>
          <cell r="C2368">
            <v>0</v>
          </cell>
          <cell r="D2368" t="str">
            <v>Ebay</v>
          </cell>
          <cell r="E2368">
            <v>2</v>
          </cell>
          <cell r="F2368">
            <v>56</v>
          </cell>
          <cell r="G2368" t="str">
            <v>Czech Republic</v>
          </cell>
        </row>
        <row r="2369">
          <cell r="A2369" t="str">
            <v>2002M10</v>
          </cell>
          <cell r="B2369">
            <v>2</v>
          </cell>
          <cell r="C2369">
            <v>100</v>
          </cell>
          <cell r="D2369" t="str">
            <v>Ebaymotors</v>
          </cell>
          <cell r="E2369">
            <v>3</v>
          </cell>
          <cell r="F2369">
            <v>34</v>
          </cell>
          <cell r="G2369" t="str">
            <v>Bulgaria</v>
          </cell>
        </row>
        <row r="2370">
          <cell r="A2370" t="str">
            <v>2002M10</v>
          </cell>
          <cell r="B2370">
            <v>2</v>
          </cell>
          <cell r="C2370">
            <v>100</v>
          </cell>
          <cell r="D2370" t="str">
            <v>Ebaymotors</v>
          </cell>
          <cell r="E2370">
            <v>543</v>
          </cell>
          <cell r="F2370">
            <v>146</v>
          </cell>
          <cell r="G2370" t="str">
            <v>Netherlands</v>
          </cell>
        </row>
        <row r="2371">
          <cell r="A2371" t="str">
            <v>2002M10</v>
          </cell>
          <cell r="B2371">
            <v>3</v>
          </cell>
          <cell r="C2371">
            <v>23</v>
          </cell>
          <cell r="D2371" t="str">
            <v xml:space="preserve"> Belgium (French)</v>
          </cell>
          <cell r="E2371">
            <v>4</v>
          </cell>
          <cell r="F2371">
            <v>77</v>
          </cell>
          <cell r="G2371" t="str">
            <v>Germany</v>
          </cell>
        </row>
        <row r="2372">
          <cell r="A2372" t="str">
            <v>2002M10</v>
          </cell>
          <cell r="B2372">
            <v>2</v>
          </cell>
          <cell r="C2372">
            <v>0</v>
          </cell>
          <cell r="D2372" t="str">
            <v>Ebay</v>
          </cell>
          <cell r="E2372">
            <v>71279</v>
          </cell>
          <cell r="F2372">
            <v>146</v>
          </cell>
          <cell r="G2372" t="str">
            <v>Netherlands</v>
          </cell>
        </row>
        <row r="2373">
          <cell r="A2373" t="str">
            <v>2002M10</v>
          </cell>
          <cell r="B2373">
            <v>0</v>
          </cell>
          <cell r="C2373">
            <v>3</v>
          </cell>
          <cell r="D2373" t="str">
            <v>Uk</v>
          </cell>
          <cell r="E2373">
            <v>1</v>
          </cell>
          <cell r="F2373">
            <v>32</v>
          </cell>
          <cell r="G2373" t="str">
            <v>British Virgin Islands</v>
          </cell>
        </row>
        <row r="2374">
          <cell r="A2374" t="str">
            <v>2002M10</v>
          </cell>
          <cell r="B2374">
            <v>2</v>
          </cell>
          <cell r="C2374">
            <v>186</v>
          </cell>
          <cell r="D2374" t="str">
            <v>Spain</v>
          </cell>
          <cell r="E2374">
            <v>36</v>
          </cell>
          <cell r="F2374">
            <v>199</v>
          </cell>
          <cell r="G2374" t="str">
            <v>Thailand</v>
          </cell>
        </row>
        <row r="2375">
          <cell r="A2375" t="str">
            <v>2002M10</v>
          </cell>
          <cell r="B2375">
            <v>0</v>
          </cell>
          <cell r="C2375">
            <v>186</v>
          </cell>
          <cell r="D2375" t="str">
            <v>Spain</v>
          </cell>
          <cell r="E2375">
            <v>8</v>
          </cell>
          <cell r="F2375">
            <v>44</v>
          </cell>
          <cell r="G2375" t="str">
            <v>Chile</v>
          </cell>
        </row>
        <row r="2376">
          <cell r="A2376" t="str">
            <v>2002M10</v>
          </cell>
          <cell r="B2376">
            <v>0</v>
          </cell>
          <cell r="C2376">
            <v>100</v>
          </cell>
          <cell r="D2376" t="str">
            <v>Ebaymotors</v>
          </cell>
          <cell r="E2376">
            <v>1</v>
          </cell>
          <cell r="F2376">
            <v>23</v>
          </cell>
          <cell r="G2376" t="str">
            <v>Belgium</v>
          </cell>
        </row>
        <row r="2377">
          <cell r="A2377" t="str">
            <v>2002M10</v>
          </cell>
          <cell r="B2377">
            <v>1</v>
          </cell>
          <cell r="C2377">
            <v>3</v>
          </cell>
          <cell r="D2377" t="str">
            <v>Uk</v>
          </cell>
          <cell r="E2377">
            <v>337</v>
          </cell>
          <cell r="F2377">
            <v>15</v>
          </cell>
          <cell r="G2377" t="str">
            <v>Australia</v>
          </cell>
        </row>
        <row r="2378">
          <cell r="A2378" t="str">
            <v>2002M10</v>
          </cell>
          <cell r="B2378">
            <v>3</v>
          </cell>
          <cell r="C2378">
            <v>77</v>
          </cell>
          <cell r="D2378" t="str">
            <v>Germany</v>
          </cell>
          <cell r="E2378">
            <v>142</v>
          </cell>
          <cell r="F2378">
            <v>193</v>
          </cell>
          <cell r="G2378" t="str">
            <v>Switzerland</v>
          </cell>
        </row>
        <row r="2379">
          <cell r="A2379" t="str">
            <v>2002M10</v>
          </cell>
          <cell r="B2379">
            <v>3</v>
          </cell>
          <cell r="C2379">
            <v>0</v>
          </cell>
          <cell r="D2379" t="str">
            <v>Ebay</v>
          </cell>
          <cell r="E2379">
            <v>36</v>
          </cell>
          <cell r="F2379">
            <v>192</v>
          </cell>
          <cell r="G2379" t="str">
            <v>Sweden</v>
          </cell>
        </row>
        <row r="2380">
          <cell r="A2380" t="str">
            <v>2002M10</v>
          </cell>
          <cell r="B2380">
            <v>0</v>
          </cell>
          <cell r="C2380">
            <v>101</v>
          </cell>
          <cell r="D2380" t="str">
            <v>Italy</v>
          </cell>
          <cell r="E2380">
            <v>2</v>
          </cell>
          <cell r="F2380">
            <v>6</v>
          </cell>
          <cell r="G2380" t="str">
            <v>Algeria</v>
          </cell>
        </row>
        <row r="2381">
          <cell r="A2381" t="str">
            <v>2002M10</v>
          </cell>
          <cell r="B2381">
            <v>1</v>
          </cell>
          <cell r="C2381">
            <v>0</v>
          </cell>
          <cell r="D2381" t="str">
            <v>Ebay</v>
          </cell>
          <cell r="E2381">
            <v>1</v>
          </cell>
          <cell r="F2381">
            <v>25</v>
          </cell>
          <cell r="G2381" t="str">
            <v>Benin</v>
          </cell>
        </row>
        <row r="2382">
          <cell r="A2382" t="str">
            <v>2002M10</v>
          </cell>
          <cell r="B2382">
            <v>1</v>
          </cell>
          <cell r="C2382">
            <v>2</v>
          </cell>
          <cell r="D2382" t="str">
            <v>Canada</v>
          </cell>
          <cell r="E2382">
            <v>5</v>
          </cell>
          <cell r="F2382">
            <v>71</v>
          </cell>
          <cell r="G2382" t="str">
            <v>France</v>
          </cell>
        </row>
        <row r="2383">
          <cell r="A2383" t="str">
            <v>2002M10</v>
          </cell>
          <cell r="B2383">
            <v>0</v>
          </cell>
          <cell r="C2383">
            <v>71</v>
          </cell>
          <cell r="D2383" t="str">
            <v>France</v>
          </cell>
          <cell r="E2383">
            <v>4</v>
          </cell>
          <cell r="F2383">
            <v>173</v>
          </cell>
          <cell r="G2383" t="str">
            <v>Saint Pierre and Miquelon</v>
          </cell>
        </row>
        <row r="2384">
          <cell r="A2384" t="str">
            <v>2002M10</v>
          </cell>
          <cell r="B2384">
            <v>0</v>
          </cell>
          <cell r="C2384">
            <v>3</v>
          </cell>
          <cell r="D2384" t="str">
            <v>Uk</v>
          </cell>
          <cell r="E2384">
            <v>3</v>
          </cell>
          <cell r="F2384">
            <v>31</v>
          </cell>
          <cell r="G2384" t="str">
            <v>Brazil</v>
          </cell>
        </row>
        <row r="2385">
          <cell r="A2385" t="str">
            <v>2002M10</v>
          </cell>
          <cell r="B2385">
            <v>1</v>
          </cell>
          <cell r="C2385">
            <v>0</v>
          </cell>
          <cell r="D2385" t="str">
            <v>Ebay</v>
          </cell>
          <cell r="E2385">
            <v>3</v>
          </cell>
          <cell r="F2385">
            <v>51</v>
          </cell>
          <cell r="G2385" t="str">
            <v>Costa Rica</v>
          </cell>
        </row>
        <row r="2386">
          <cell r="A2386" t="str">
            <v>2002M10</v>
          </cell>
          <cell r="B2386">
            <v>1</v>
          </cell>
          <cell r="C2386">
            <v>0</v>
          </cell>
          <cell r="D2386" t="str">
            <v>Ebay</v>
          </cell>
          <cell r="E2386">
            <v>178</v>
          </cell>
          <cell r="F2386">
            <v>124</v>
          </cell>
          <cell r="G2386" t="str">
            <v>Macedonia</v>
          </cell>
        </row>
        <row r="2387">
          <cell r="A2387" t="str">
            <v>2002M10</v>
          </cell>
          <cell r="B2387">
            <v>0</v>
          </cell>
          <cell r="C2387">
            <v>3</v>
          </cell>
          <cell r="D2387" t="str">
            <v>Uk</v>
          </cell>
          <cell r="E2387">
            <v>45</v>
          </cell>
          <cell r="F2387">
            <v>101</v>
          </cell>
          <cell r="G2387" t="str">
            <v>Italy</v>
          </cell>
        </row>
        <row r="2388">
          <cell r="A2388" t="str">
            <v>2002M10</v>
          </cell>
          <cell r="B2388">
            <v>1</v>
          </cell>
          <cell r="C2388">
            <v>23</v>
          </cell>
          <cell r="D2388" t="str">
            <v xml:space="preserve"> Belgium (French)</v>
          </cell>
          <cell r="E2388">
            <v>466</v>
          </cell>
          <cell r="F2388">
            <v>2</v>
          </cell>
          <cell r="G2388" t="str">
            <v>Canada</v>
          </cell>
        </row>
        <row r="2389">
          <cell r="A2389" t="str">
            <v>2002M10</v>
          </cell>
          <cell r="B2389">
            <v>0</v>
          </cell>
          <cell r="C2389">
            <v>0</v>
          </cell>
          <cell r="D2389" t="str">
            <v>Ebay</v>
          </cell>
          <cell r="E2389">
            <v>77</v>
          </cell>
          <cell r="F2389">
            <v>193</v>
          </cell>
          <cell r="G2389" t="str">
            <v>Switzerland</v>
          </cell>
        </row>
        <row r="2390">
          <cell r="A2390" t="str">
            <v>2002M10</v>
          </cell>
          <cell r="B2390">
            <v>1</v>
          </cell>
          <cell r="C2390">
            <v>77</v>
          </cell>
          <cell r="D2390" t="str">
            <v>Germany</v>
          </cell>
          <cell r="E2390">
            <v>59</v>
          </cell>
          <cell r="F2390">
            <v>138</v>
          </cell>
          <cell r="G2390" t="str">
            <v>Monaco</v>
          </cell>
        </row>
        <row r="2391">
          <cell r="A2391" t="str">
            <v>2002M10</v>
          </cell>
          <cell r="B2391">
            <v>1</v>
          </cell>
          <cell r="C2391">
            <v>0</v>
          </cell>
          <cell r="D2391" t="str">
            <v>Ebay</v>
          </cell>
          <cell r="E2391">
            <v>2826</v>
          </cell>
          <cell r="F2391">
            <v>127</v>
          </cell>
          <cell r="G2391" t="str">
            <v>Malaysia</v>
          </cell>
        </row>
        <row r="2392">
          <cell r="A2392" t="str">
            <v>2002M10</v>
          </cell>
          <cell r="B2392">
            <v>1</v>
          </cell>
          <cell r="C2392">
            <v>77</v>
          </cell>
          <cell r="D2392" t="str">
            <v>Germany</v>
          </cell>
          <cell r="E2392">
            <v>1420</v>
          </cell>
          <cell r="F2392">
            <v>186</v>
          </cell>
          <cell r="G2392" t="str">
            <v>Spain</v>
          </cell>
        </row>
        <row r="2393">
          <cell r="A2393" t="str">
            <v>2002M10</v>
          </cell>
          <cell r="B2393">
            <v>1</v>
          </cell>
          <cell r="C2393">
            <v>0</v>
          </cell>
          <cell r="D2393" t="str">
            <v>Ebay</v>
          </cell>
          <cell r="E2393">
            <v>1004</v>
          </cell>
          <cell r="F2393">
            <v>12</v>
          </cell>
          <cell r="G2393" t="str">
            <v>Argentina</v>
          </cell>
        </row>
        <row r="2394">
          <cell r="A2394" t="str">
            <v>2002M10</v>
          </cell>
          <cell r="B2394">
            <v>2</v>
          </cell>
          <cell r="C2394">
            <v>71</v>
          </cell>
          <cell r="D2394" t="str">
            <v>France</v>
          </cell>
          <cell r="E2394">
            <v>76</v>
          </cell>
          <cell r="F2394">
            <v>92</v>
          </cell>
          <cell r="G2394" t="str">
            <v>Hong Kong</v>
          </cell>
        </row>
        <row r="2395">
          <cell r="A2395" t="str">
            <v>2002M10</v>
          </cell>
          <cell r="B2395">
            <v>1</v>
          </cell>
          <cell r="C2395">
            <v>2</v>
          </cell>
          <cell r="D2395" t="str">
            <v>Canada</v>
          </cell>
          <cell r="E2395">
            <v>5</v>
          </cell>
          <cell r="F2395">
            <v>225</v>
          </cell>
          <cell r="G2395" t="str">
            <v>APO/FPO</v>
          </cell>
        </row>
        <row r="2396">
          <cell r="A2396" t="str">
            <v>2002M10</v>
          </cell>
          <cell r="B2396">
            <v>1</v>
          </cell>
          <cell r="C2396">
            <v>193</v>
          </cell>
          <cell r="D2396" t="str">
            <v>Switzerland</v>
          </cell>
          <cell r="E2396">
            <v>8</v>
          </cell>
          <cell r="F2396">
            <v>101</v>
          </cell>
          <cell r="G2396" t="str">
            <v>Italy</v>
          </cell>
        </row>
        <row r="2397">
          <cell r="A2397" t="str">
            <v>2002M10</v>
          </cell>
          <cell r="B2397">
            <v>0</v>
          </cell>
          <cell r="C2397">
            <v>3</v>
          </cell>
          <cell r="D2397" t="str">
            <v>Uk</v>
          </cell>
          <cell r="E2397">
            <v>15</v>
          </cell>
          <cell r="F2397">
            <v>104</v>
          </cell>
          <cell r="G2397" t="str">
            <v>Japan</v>
          </cell>
        </row>
        <row r="2398">
          <cell r="A2398" t="str">
            <v>2002M10</v>
          </cell>
          <cell r="B2398">
            <v>1</v>
          </cell>
          <cell r="C2398">
            <v>100</v>
          </cell>
          <cell r="D2398" t="str">
            <v>Ebaymotors</v>
          </cell>
          <cell r="E2398">
            <v>2</v>
          </cell>
          <cell r="F2398">
            <v>163</v>
          </cell>
          <cell r="G2398" t="str">
            <v>Poland</v>
          </cell>
        </row>
        <row r="2399">
          <cell r="A2399" t="str">
            <v>2002M10</v>
          </cell>
          <cell r="B2399">
            <v>2</v>
          </cell>
          <cell r="C2399">
            <v>71</v>
          </cell>
          <cell r="D2399" t="str">
            <v>France</v>
          </cell>
          <cell r="E2399">
            <v>680</v>
          </cell>
          <cell r="F2399">
            <v>186</v>
          </cell>
          <cell r="G2399" t="str">
            <v>Spain</v>
          </cell>
        </row>
        <row r="2400">
          <cell r="A2400" t="str">
            <v>2002M10</v>
          </cell>
          <cell r="B2400">
            <v>3</v>
          </cell>
          <cell r="C2400">
            <v>23</v>
          </cell>
          <cell r="D2400" t="str">
            <v xml:space="preserve"> Belgium (French)</v>
          </cell>
          <cell r="E2400">
            <v>1</v>
          </cell>
          <cell r="F2400">
            <v>225</v>
          </cell>
          <cell r="G2400" t="str">
            <v>APO/FPO</v>
          </cell>
        </row>
        <row r="2401">
          <cell r="A2401" t="str">
            <v>2002M10</v>
          </cell>
          <cell r="B2401">
            <v>0</v>
          </cell>
          <cell r="C2401">
            <v>3</v>
          </cell>
          <cell r="D2401" t="str">
            <v>Uk</v>
          </cell>
          <cell r="E2401">
            <v>8</v>
          </cell>
          <cell r="F2401">
            <v>95</v>
          </cell>
          <cell r="G2401" t="str">
            <v>India</v>
          </cell>
        </row>
        <row r="2402">
          <cell r="A2402" t="str">
            <v>2002M10</v>
          </cell>
          <cell r="B2402">
            <v>2</v>
          </cell>
          <cell r="C2402">
            <v>2</v>
          </cell>
          <cell r="D2402" t="str">
            <v>Canada</v>
          </cell>
          <cell r="E2402">
            <v>3</v>
          </cell>
          <cell r="F2402">
            <v>193</v>
          </cell>
          <cell r="G2402" t="str">
            <v>Switzerland</v>
          </cell>
        </row>
        <row r="2403">
          <cell r="A2403" t="str">
            <v>2002M10</v>
          </cell>
          <cell r="B2403">
            <v>2</v>
          </cell>
          <cell r="C2403">
            <v>0</v>
          </cell>
          <cell r="D2403" t="str">
            <v>Ebay</v>
          </cell>
          <cell r="E2403">
            <v>60</v>
          </cell>
          <cell r="F2403">
            <v>177</v>
          </cell>
          <cell r="G2403" t="str">
            <v>Senegal</v>
          </cell>
        </row>
        <row r="2404">
          <cell r="A2404" t="str">
            <v>2002M10</v>
          </cell>
          <cell r="B2404">
            <v>0</v>
          </cell>
          <cell r="C2404">
            <v>0</v>
          </cell>
          <cell r="D2404" t="str">
            <v>Ebay</v>
          </cell>
          <cell r="E2404">
            <v>2</v>
          </cell>
          <cell r="F2404">
            <v>122</v>
          </cell>
          <cell r="G2404" t="str">
            <v>Luxembourg</v>
          </cell>
        </row>
        <row r="2405">
          <cell r="A2405" t="str">
            <v>2002M10</v>
          </cell>
          <cell r="B2405">
            <v>1</v>
          </cell>
          <cell r="C2405">
            <v>0</v>
          </cell>
          <cell r="D2405" t="str">
            <v>Ebay</v>
          </cell>
          <cell r="E2405">
            <v>1748</v>
          </cell>
          <cell r="F2405">
            <v>165</v>
          </cell>
          <cell r="G2405" t="str">
            <v>Puerto Rico</v>
          </cell>
        </row>
        <row r="2406">
          <cell r="A2406" t="str">
            <v>2002M10</v>
          </cell>
          <cell r="B2406">
            <v>1</v>
          </cell>
          <cell r="C2406">
            <v>3</v>
          </cell>
          <cell r="D2406" t="str">
            <v>Uk</v>
          </cell>
          <cell r="E2406">
            <v>3596</v>
          </cell>
          <cell r="F2406">
            <v>1</v>
          </cell>
          <cell r="G2406" t="str">
            <v>United States</v>
          </cell>
        </row>
        <row r="2407">
          <cell r="A2407" t="str">
            <v>2002M10</v>
          </cell>
          <cell r="B2407">
            <v>1</v>
          </cell>
          <cell r="C2407">
            <v>3</v>
          </cell>
          <cell r="D2407" t="str">
            <v>Uk</v>
          </cell>
          <cell r="E2407">
            <v>1</v>
          </cell>
          <cell r="F2407">
            <v>55</v>
          </cell>
          <cell r="G2407" t="str">
            <v>Cyprus</v>
          </cell>
        </row>
        <row r="2408">
          <cell r="A2408" t="str">
            <v>2002M10</v>
          </cell>
          <cell r="B2408">
            <v>0</v>
          </cell>
          <cell r="C2408">
            <v>0</v>
          </cell>
          <cell r="D2408" t="str">
            <v>Ebay</v>
          </cell>
          <cell r="E2408">
            <v>119</v>
          </cell>
          <cell r="F2408">
            <v>16</v>
          </cell>
          <cell r="G2408" t="str">
            <v>Austria</v>
          </cell>
        </row>
        <row r="2409">
          <cell r="A2409" t="str">
            <v>2002M10</v>
          </cell>
          <cell r="B2409">
            <v>1</v>
          </cell>
          <cell r="C2409">
            <v>71</v>
          </cell>
          <cell r="D2409" t="str">
            <v>France</v>
          </cell>
          <cell r="E2409">
            <v>2</v>
          </cell>
          <cell r="F2409">
            <v>13</v>
          </cell>
          <cell r="G2409" t="str">
            <v>Armenia</v>
          </cell>
        </row>
        <row r="2410">
          <cell r="A2410" t="str">
            <v>2002M10</v>
          </cell>
          <cell r="B2410">
            <v>1</v>
          </cell>
          <cell r="C2410">
            <v>0</v>
          </cell>
          <cell r="D2410" t="str">
            <v>Ebay</v>
          </cell>
          <cell r="E2410">
            <v>198</v>
          </cell>
          <cell r="F2410">
            <v>161</v>
          </cell>
          <cell r="G2410" t="str">
            <v>Peru</v>
          </cell>
        </row>
        <row r="2411">
          <cell r="A2411" t="str">
            <v>2002M10</v>
          </cell>
          <cell r="B2411">
            <v>0</v>
          </cell>
          <cell r="C2411">
            <v>71</v>
          </cell>
          <cell r="D2411" t="str">
            <v>France</v>
          </cell>
          <cell r="E2411">
            <v>307</v>
          </cell>
          <cell r="F2411">
            <v>77</v>
          </cell>
          <cell r="G2411" t="str">
            <v>Germany</v>
          </cell>
        </row>
        <row r="2412">
          <cell r="A2412" t="str">
            <v>2002M10</v>
          </cell>
          <cell r="B2412">
            <v>2</v>
          </cell>
          <cell r="C2412">
            <v>100</v>
          </cell>
          <cell r="D2412" t="str">
            <v>Ebaymotors</v>
          </cell>
          <cell r="E2412">
            <v>1</v>
          </cell>
          <cell r="F2412">
            <v>59</v>
          </cell>
          <cell r="G2412" t="str">
            <v>Dominica</v>
          </cell>
        </row>
        <row r="2413">
          <cell r="A2413" t="str">
            <v>2002M10</v>
          </cell>
          <cell r="B2413">
            <v>2</v>
          </cell>
          <cell r="C2413">
            <v>100</v>
          </cell>
          <cell r="D2413" t="str">
            <v>Ebaymotors</v>
          </cell>
          <cell r="E2413">
            <v>173</v>
          </cell>
          <cell r="F2413">
            <v>192</v>
          </cell>
          <cell r="G2413" t="str">
            <v>Sweden</v>
          </cell>
        </row>
        <row r="2414">
          <cell r="A2414" t="str">
            <v>2002M10</v>
          </cell>
          <cell r="B2414">
            <v>0</v>
          </cell>
          <cell r="C2414">
            <v>16</v>
          </cell>
          <cell r="D2414" t="str">
            <v>Austria</v>
          </cell>
          <cell r="E2414">
            <v>7</v>
          </cell>
          <cell r="F2414">
            <v>1</v>
          </cell>
          <cell r="G2414" t="str">
            <v>United States</v>
          </cell>
        </row>
        <row r="2415">
          <cell r="A2415" t="str">
            <v>2002M10</v>
          </cell>
          <cell r="B2415">
            <v>1</v>
          </cell>
          <cell r="C2415">
            <v>71</v>
          </cell>
          <cell r="D2415" t="str">
            <v>France</v>
          </cell>
          <cell r="E2415">
            <v>278</v>
          </cell>
          <cell r="F2415">
            <v>2</v>
          </cell>
          <cell r="G2415" t="str">
            <v>Canada</v>
          </cell>
        </row>
        <row r="2416">
          <cell r="A2416" t="str">
            <v>2002M10</v>
          </cell>
          <cell r="B2416">
            <v>2</v>
          </cell>
          <cell r="C2416">
            <v>101</v>
          </cell>
          <cell r="D2416" t="str">
            <v>Italy</v>
          </cell>
          <cell r="E2416">
            <v>79</v>
          </cell>
          <cell r="F2416">
            <v>16</v>
          </cell>
          <cell r="G2416" t="str">
            <v>Austria</v>
          </cell>
        </row>
        <row r="2417">
          <cell r="A2417" t="str">
            <v>2002M10</v>
          </cell>
          <cell r="B2417">
            <v>0</v>
          </cell>
          <cell r="C2417">
            <v>0</v>
          </cell>
          <cell r="D2417" t="str">
            <v>Ebay</v>
          </cell>
          <cell r="E2417">
            <v>256</v>
          </cell>
          <cell r="F2417">
            <v>215</v>
          </cell>
          <cell r="G2417" t="str">
            <v>Venezuela</v>
          </cell>
        </row>
        <row r="2418">
          <cell r="A2418" t="str">
            <v>2002M10</v>
          </cell>
          <cell r="B2418">
            <v>1</v>
          </cell>
          <cell r="C2418">
            <v>23</v>
          </cell>
          <cell r="D2418" t="str">
            <v xml:space="preserve"> Belgium (French)</v>
          </cell>
          <cell r="E2418">
            <v>5</v>
          </cell>
          <cell r="F2418">
            <v>163</v>
          </cell>
          <cell r="G2418" t="str">
            <v>Poland</v>
          </cell>
        </row>
        <row r="2419">
          <cell r="A2419" t="str">
            <v>2002M10</v>
          </cell>
          <cell r="B2419">
            <v>0</v>
          </cell>
          <cell r="C2419">
            <v>3</v>
          </cell>
          <cell r="D2419" t="str">
            <v>Uk</v>
          </cell>
          <cell r="E2419">
            <v>75</v>
          </cell>
          <cell r="F2419">
            <v>105</v>
          </cell>
          <cell r="G2419" t="str">
            <v>Jersey</v>
          </cell>
        </row>
        <row r="2420">
          <cell r="A2420" t="str">
            <v>2002M10</v>
          </cell>
          <cell r="B2420">
            <v>2</v>
          </cell>
          <cell r="C2420">
            <v>0</v>
          </cell>
          <cell r="D2420" t="str">
            <v>Ebay</v>
          </cell>
          <cell r="E2420">
            <v>166</v>
          </cell>
          <cell r="F2420">
            <v>108</v>
          </cell>
          <cell r="G2420" t="str">
            <v>Kenya Coast Republic</v>
          </cell>
        </row>
        <row r="2421">
          <cell r="A2421" t="str">
            <v>2002M10</v>
          </cell>
          <cell r="B2421">
            <v>0</v>
          </cell>
          <cell r="C2421">
            <v>0</v>
          </cell>
          <cell r="D2421" t="str">
            <v>Ebay</v>
          </cell>
          <cell r="E2421">
            <v>13</v>
          </cell>
          <cell r="F2421">
            <v>5</v>
          </cell>
          <cell r="G2421" t="str">
            <v>Albania</v>
          </cell>
        </row>
        <row r="2422">
          <cell r="A2422" t="str">
            <v>2002M10</v>
          </cell>
          <cell r="B2422">
            <v>3</v>
          </cell>
          <cell r="C2422">
            <v>3</v>
          </cell>
          <cell r="D2422" t="str">
            <v>Uk</v>
          </cell>
          <cell r="E2422">
            <v>2</v>
          </cell>
          <cell r="F2422">
            <v>99</v>
          </cell>
          <cell r="G2422" t="str">
            <v>Ireland</v>
          </cell>
        </row>
        <row r="2423">
          <cell r="A2423" t="str">
            <v>2002M10</v>
          </cell>
          <cell r="B2423">
            <v>2</v>
          </cell>
          <cell r="C2423">
            <v>71</v>
          </cell>
          <cell r="D2423" t="str">
            <v>France</v>
          </cell>
          <cell r="E2423">
            <v>2</v>
          </cell>
          <cell r="F2423">
            <v>177</v>
          </cell>
          <cell r="G2423" t="str">
            <v>Senegal</v>
          </cell>
        </row>
        <row r="2424">
          <cell r="A2424" t="str">
            <v>2002M10</v>
          </cell>
          <cell r="B2424">
            <v>2</v>
          </cell>
          <cell r="C2424">
            <v>100</v>
          </cell>
          <cell r="D2424" t="str">
            <v>Ebaymotors</v>
          </cell>
          <cell r="E2424">
            <v>218</v>
          </cell>
          <cell r="F2424">
            <v>12</v>
          </cell>
          <cell r="G2424" t="str">
            <v>Argentina</v>
          </cell>
        </row>
        <row r="2425">
          <cell r="A2425" t="str">
            <v>2002M10</v>
          </cell>
          <cell r="B2425">
            <v>1</v>
          </cell>
          <cell r="C2425">
            <v>77</v>
          </cell>
          <cell r="D2425" t="str">
            <v>Germany</v>
          </cell>
          <cell r="E2425">
            <v>26</v>
          </cell>
          <cell r="F2425">
            <v>204</v>
          </cell>
          <cell r="G2425" t="str">
            <v>Turkey</v>
          </cell>
        </row>
        <row r="2426">
          <cell r="A2426" t="str">
            <v>2002M10</v>
          </cell>
          <cell r="B2426">
            <v>2</v>
          </cell>
          <cell r="C2426">
            <v>15</v>
          </cell>
          <cell r="D2426" t="str">
            <v>Australia</v>
          </cell>
          <cell r="E2426">
            <v>1</v>
          </cell>
          <cell r="F2426">
            <v>121</v>
          </cell>
          <cell r="G2426" t="str">
            <v>Lithuania</v>
          </cell>
        </row>
        <row r="2427">
          <cell r="A2427" t="str">
            <v>2002M10</v>
          </cell>
          <cell r="B2427">
            <v>0</v>
          </cell>
          <cell r="C2427">
            <v>15</v>
          </cell>
          <cell r="D2427" t="str">
            <v>Australia</v>
          </cell>
          <cell r="E2427">
            <v>1</v>
          </cell>
          <cell r="F2427">
            <v>168</v>
          </cell>
          <cell r="G2427" t="str">
            <v>Russian Federation</v>
          </cell>
        </row>
        <row r="2428">
          <cell r="A2428" t="str">
            <v>2002M10</v>
          </cell>
          <cell r="B2428">
            <v>0</v>
          </cell>
          <cell r="C2428">
            <v>0</v>
          </cell>
          <cell r="D2428" t="str">
            <v>Ebay</v>
          </cell>
          <cell r="E2428">
            <v>188</v>
          </cell>
          <cell r="F2428">
            <v>224</v>
          </cell>
          <cell r="G2428" t="str">
            <v>Zimbabwe</v>
          </cell>
        </row>
        <row r="2429">
          <cell r="A2429" t="str">
            <v>2002M10</v>
          </cell>
          <cell r="B2429">
            <v>0</v>
          </cell>
          <cell r="C2429">
            <v>71</v>
          </cell>
          <cell r="D2429" t="str">
            <v>France</v>
          </cell>
          <cell r="E2429">
            <v>4</v>
          </cell>
          <cell r="F2429">
            <v>130</v>
          </cell>
          <cell r="G2429" t="str">
            <v>Malta</v>
          </cell>
        </row>
        <row r="2430">
          <cell r="A2430" t="str">
            <v>2002M10</v>
          </cell>
          <cell r="B2430">
            <v>3</v>
          </cell>
          <cell r="C2430">
            <v>100</v>
          </cell>
          <cell r="D2430" t="str">
            <v>Ebaymotors</v>
          </cell>
          <cell r="E2430">
            <v>1</v>
          </cell>
          <cell r="F2430">
            <v>16</v>
          </cell>
          <cell r="G2430" t="str">
            <v>Austria</v>
          </cell>
        </row>
        <row r="2431">
          <cell r="A2431" t="str">
            <v>2002M10</v>
          </cell>
          <cell r="B2431">
            <v>2</v>
          </cell>
          <cell r="C2431">
            <v>0</v>
          </cell>
          <cell r="D2431" t="str">
            <v>Ebay</v>
          </cell>
          <cell r="E2431">
            <v>1734</v>
          </cell>
          <cell r="F2431">
            <v>123</v>
          </cell>
          <cell r="G2431" t="str">
            <v>Macau</v>
          </cell>
        </row>
        <row r="2432">
          <cell r="A2432" t="str">
            <v>2002M10</v>
          </cell>
          <cell r="B2432">
            <v>1</v>
          </cell>
          <cell r="C2432">
            <v>77</v>
          </cell>
          <cell r="D2432" t="str">
            <v>Germany</v>
          </cell>
          <cell r="E2432">
            <v>1</v>
          </cell>
          <cell r="F2432">
            <v>85</v>
          </cell>
          <cell r="G2432" t="str">
            <v>Guatemala</v>
          </cell>
        </row>
        <row r="2433">
          <cell r="A2433" t="str">
            <v>2002M10</v>
          </cell>
          <cell r="B2433">
            <v>2</v>
          </cell>
          <cell r="C2433">
            <v>15</v>
          </cell>
          <cell r="D2433" t="str">
            <v>Australia</v>
          </cell>
          <cell r="E2433">
            <v>5</v>
          </cell>
          <cell r="F2433">
            <v>186</v>
          </cell>
          <cell r="G2433" t="str">
            <v>Spain</v>
          </cell>
        </row>
        <row r="2434">
          <cell r="A2434" t="str">
            <v>2002M10</v>
          </cell>
          <cell r="B2434">
            <v>0</v>
          </cell>
          <cell r="C2434">
            <v>101</v>
          </cell>
          <cell r="D2434" t="str">
            <v>Italy</v>
          </cell>
          <cell r="E2434">
            <v>23</v>
          </cell>
          <cell r="F2434">
            <v>193</v>
          </cell>
          <cell r="G2434" t="str">
            <v>Switzerland</v>
          </cell>
        </row>
        <row r="2435">
          <cell r="A2435" t="str">
            <v>2002M10</v>
          </cell>
          <cell r="B2435">
            <v>1</v>
          </cell>
          <cell r="C2435">
            <v>23</v>
          </cell>
          <cell r="D2435" t="str">
            <v xml:space="preserve"> Belgium (French)</v>
          </cell>
          <cell r="E2435">
            <v>3418</v>
          </cell>
          <cell r="F2435">
            <v>71</v>
          </cell>
          <cell r="G2435" t="str">
            <v>France</v>
          </cell>
        </row>
        <row r="2436">
          <cell r="A2436" t="str">
            <v>2002M10</v>
          </cell>
          <cell r="B2436">
            <v>0</v>
          </cell>
          <cell r="C2436">
            <v>0</v>
          </cell>
          <cell r="D2436" t="str">
            <v>Ebay</v>
          </cell>
          <cell r="E2436">
            <v>14</v>
          </cell>
          <cell r="F2436">
            <v>102</v>
          </cell>
          <cell r="G2436" t="str">
            <v>Jamaica</v>
          </cell>
        </row>
        <row r="2437">
          <cell r="A2437" t="str">
            <v>2002M10</v>
          </cell>
          <cell r="B2437">
            <v>1</v>
          </cell>
          <cell r="C2437">
            <v>77</v>
          </cell>
          <cell r="D2437" t="str">
            <v>Germany</v>
          </cell>
          <cell r="E2437">
            <v>182</v>
          </cell>
          <cell r="F2437">
            <v>92</v>
          </cell>
          <cell r="G2437" t="str">
            <v>Hong Kong</v>
          </cell>
        </row>
        <row r="2438">
          <cell r="A2438" t="str">
            <v>2002M10</v>
          </cell>
          <cell r="B2438">
            <v>0</v>
          </cell>
          <cell r="C2438">
            <v>0</v>
          </cell>
          <cell r="D2438" t="str">
            <v>Ebay</v>
          </cell>
          <cell r="E2438">
            <v>1</v>
          </cell>
          <cell r="F2438">
            <v>206</v>
          </cell>
          <cell r="G2438" t="str">
            <v>Turks and Caicos Islands</v>
          </cell>
        </row>
        <row r="2439">
          <cell r="A2439" t="str">
            <v>2002M10</v>
          </cell>
          <cell r="B2439">
            <v>0</v>
          </cell>
          <cell r="C2439">
            <v>100</v>
          </cell>
          <cell r="D2439" t="str">
            <v>Ebaymotors</v>
          </cell>
          <cell r="E2439">
            <v>18</v>
          </cell>
          <cell r="F2439">
            <v>99</v>
          </cell>
          <cell r="G2439" t="str">
            <v>Ireland</v>
          </cell>
        </row>
        <row r="2440">
          <cell r="A2440" t="str">
            <v>2002M10</v>
          </cell>
          <cell r="B2440">
            <v>1</v>
          </cell>
          <cell r="C2440">
            <v>0</v>
          </cell>
          <cell r="D2440" t="str">
            <v>Ebay</v>
          </cell>
          <cell r="E2440">
            <v>98</v>
          </cell>
          <cell r="F2440">
            <v>196</v>
          </cell>
          <cell r="G2440" t="str">
            <v>Taiwan</v>
          </cell>
        </row>
        <row r="2441">
          <cell r="A2441" t="str">
            <v>2002M10</v>
          </cell>
          <cell r="B2441">
            <v>3</v>
          </cell>
          <cell r="C2441">
            <v>0</v>
          </cell>
          <cell r="D2441" t="str">
            <v>Ebay</v>
          </cell>
          <cell r="E2441">
            <v>1</v>
          </cell>
          <cell r="F2441">
            <v>59</v>
          </cell>
          <cell r="G2441" t="str">
            <v>Dominica</v>
          </cell>
        </row>
        <row r="2442">
          <cell r="A2442" t="str">
            <v>2002M10</v>
          </cell>
          <cell r="B2442">
            <v>0</v>
          </cell>
          <cell r="C2442">
            <v>0</v>
          </cell>
          <cell r="D2442" t="str">
            <v>Ebay</v>
          </cell>
          <cell r="E2442">
            <v>1599</v>
          </cell>
          <cell r="F2442">
            <v>15</v>
          </cell>
          <cell r="G2442" t="str">
            <v>Australia</v>
          </cell>
        </row>
        <row r="2443">
          <cell r="A2443" t="str">
            <v>2002M10</v>
          </cell>
          <cell r="B2443">
            <v>2</v>
          </cell>
          <cell r="C2443">
            <v>16</v>
          </cell>
          <cell r="D2443" t="str">
            <v>Austria</v>
          </cell>
          <cell r="E2443">
            <v>39</v>
          </cell>
          <cell r="F2443">
            <v>71</v>
          </cell>
          <cell r="G2443" t="str">
            <v>France</v>
          </cell>
        </row>
        <row r="2444">
          <cell r="A2444" t="str">
            <v>2002M10</v>
          </cell>
          <cell r="B2444">
            <v>0</v>
          </cell>
          <cell r="C2444">
            <v>3</v>
          </cell>
          <cell r="D2444" t="str">
            <v>Uk</v>
          </cell>
          <cell r="E2444">
            <v>1</v>
          </cell>
          <cell r="F2444">
            <v>4</v>
          </cell>
          <cell r="G2444" t="str">
            <v>Afghanistan</v>
          </cell>
        </row>
        <row r="2445">
          <cell r="A2445" t="str">
            <v>2002M10</v>
          </cell>
          <cell r="B2445">
            <v>2</v>
          </cell>
          <cell r="C2445">
            <v>77</v>
          </cell>
          <cell r="D2445" t="str">
            <v>Germany</v>
          </cell>
          <cell r="E2445">
            <v>632</v>
          </cell>
          <cell r="F2445">
            <v>8</v>
          </cell>
          <cell r="G2445" t="str">
            <v>Andorra</v>
          </cell>
        </row>
        <row r="2446">
          <cell r="A2446" t="str">
            <v>2002M10</v>
          </cell>
          <cell r="B2446">
            <v>3</v>
          </cell>
          <cell r="C2446">
            <v>77</v>
          </cell>
          <cell r="D2446" t="str">
            <v>Germany</v>
          </cell>
          <cell r="E2446">
            <v>1</v>
          </cell>
          <cell r="F2446">
            <v>4</v>
          </cell>
          <cell r="G2446" t="str">
            <v>Afghanistan</v>
          </cell>
        </row>
        <row r="2447">
          <cell r="A2447" t="str">
            <v>2002M10</v>
          </cell>
          <cell r="B2447">
            <v>1</v>
          </cell>
          <cell r="C2447">
            <v>193</v>
          </cell>
          <cell r="D2447" t="str">
            <v>Switzerland</v>
          </cell>
          <cell r="E2447">
            <v>2</v>
          </cell>
          <cell r="F2447">
            <v>146</v>
          </cell>
          <cell r="G2447" t="str">
            <v>Netherlands</v>
          </cell>
        </row>
        <row r="2448">
          <cell r="A2448" t="str">
            <v>2002M10</v>
          </cell>
          <cell r="B2448">
            <v>0</v>
          </cell>
          <cell r="C2448">
            <v>2</v>
          </cell>
          <cell r="D2448" t="str">
            <v>Canada</v>
          </cell>
          <cell r="E2448">
            <v>2</v>
          </cell>
          <cell r="F2448">
            <v>3</v>
          </cell>
          <cell r="G2448" t="str">
            <v>United Kingdom</v>
          </cell>
        </row>
        <row r="2449">
          <cell r="A2449" t="str">
            <v>2002M10</v>
          </cell>
          <cell r="B2449">
            <v>1</v>
          </cell>
          <cell r="C2449">
            <v>146</v>
          </cell>
          <cell r="D2449" t="str">
            <v>Netherlands</v>
          </cell>
          <cell r="E2449">
            <v>75398</v>
          </cell>
          <cell r="F2449">
            <v>146</v>
          </cell>
          <cell r="G2449" t="str">
            <v>Netherlands</v>
          </cell>
        </row>
        <row r="2450">
          <cell r="A2450" t="str">
            <v>2002M10</v>
          </cell>
          <cell r="B2450">
            <v>2</v>
          </cell>
          <cell r="C2450">
            <v>146</v>
          </cell>
          <cell r="D2450" t="str">
            <v>Netherlands</v>
          </cell>
          <cell r="E2450">
            <v>9795</v>
          </cell>
          <cell r="F2450">
            <v>3</v>
          </cell>
          <cell r="G2450" t="str">
            <v>United Kingdom</v>
          </cell>
        </row>
        <row r="2451">
          <cell r="A2451" t="str">
            <v>2002M10</v>
          </cell>
          <cell r="B2451">
            <v>0</v>
          </cell>
          <cell r="C2451">
            <v>3</v>
          </cell>
          <cell r="D2451" t="str">
            <v>Uk</v>
          </cell>
          <cell r="E2451">
            <v>1</v>
          </cell>
          <cell r="F2451">
            <v>93</v>
          </cell>
          <cell r="G2451" t="str">
            <v>Hungary</v>
          </cell>
        </row>
        <row r="2452">
          <cell r="A2452" t="str">
            <v>2002M10</v>
          </cell>
          <cell r="B2452">
            <v>0</v>
          </cell>
          <cell r="C2452">
            <v>0</v>
          </cell>
          <cell r="D2452" t="str">
            <v>Ebay</v>
          </cell>
          <cell r="E2452">
            <v>94</v>
          </cell>
          <cell r="F2452">
            <v>217</v>
          </cell>
          <cell r="G2452" t="str">
            <v>Virgin Islands (U.S.)</v>
          </cell>
        </row>
        <row r="2453">
          <cell r="A2453" t="str">
            <v>2002M10</v>
          </cell>
          <cell r="B2453">
            <v>3</v>
          </cell>
          <cell r="C2453">
            <v>186</v>
          </cell>
          <cell r="D2453" t="str">
            <v>Spain</v>
          </cell>
          <cell r="E2453">
            <v>1</v>
          </cell>
          <cell r="F2453">
            <v>77</v>
          </cell>
          <cell r="G2453" t="str">
            <v>Germany</v>
          </cell>
        </row>
        <row r="2454">
          <cell r="A2454" t="str">
            <v>2002M10</v>
          </cell>
          <cell r="B2454">
            <v>0</v>
          </cell>
          <cell r="C2454">
            <v>23</v>
          </cell>
          <cell r="D2454" t="str">
            <v xml:space="preserve"> Belgium (French)</v>
          </cell>
          <cell r="E2454">
            <v>2208</v>
          </cell>
          <cell r="F2454">
            <v>71</v>
          </cell>
          <cell r="G2454" t="str">
            <v>France</v>
          </cell>
        </row>
        <row r="2455">
          <cell r="A2455" t="str">
            <v>2002M10</v>
          </cell>
          <cell r="B2455">
            <v>2</v>
          </cell>
          <cell r="C2455">
            <v>3</v>
          </cell>
          <cell r="D2455" t="str">
            <v>Uk</v>
          </cell>
          <cell r="E2455">
            <v>12</v>
          </cell>
          <cell r="F2455">
            <v>79</v>
          </cell>
          <cell r="G2455" t="str">
            <v>Gibraltar</v>
          </cell>
        </row>
        <row r="2456">
          <cell r="A2456" t="str">
            <v>2002M10</v>
          </cell>
          <cell r="B2456">
            <v>1</v>
          </cell>
          <cell r="C2456">
            <v>3</v>
          </cell>
          <cell r="D2456" t="str">
            <v>Uk</v>
          </cell>
          <cell r="E2456">
            <v>135</v>
          </cell>
          <cell r="F2456">
            <v>26</v>
          </cell>
          <cell r="G2456" t="str">
            <v>Bermuda</v>
          </cell>
        </row>
        <row r="2457">
          <cell r="A2457" t="str">
            <v>2002M10</v>
          </cell>
          <cell r="B2457">
            <v>2</v>
          </cell>
          <cell r="C2457">
            <v>0</v>
          </cell>
          <cell r="D2457" t="str">
            <v>Ebay</v>
          </cell>
          <cell r="E2457">
            <v>10231</v>
          </cell>
          <cell r="F2457">
            <v>209</v>
          </cell>
          <cell r="G2457" t="str">
            <v>Ukraine</v>
          </cell>
        </row>
        <row r="2458">
          <cell r="A2458" t="str">
            <v>2002M10</v>
          </cell>
          <cell r="B2458">
            <v>2</v>
          </cell>
          <cell r="C2458">
            <v>0</v>
          </cell>
          <cell r="D2458" t="str">
            <v>Ebay</v>
          </cell>
          <cell r="E2458">
            <v>32318</v>
          </cell>
          <cell r="F2458">
            <v>45</v>
          </cell>
          <cell r="G2458" t="str">
            <v>China</v>
          </cell>
        </row>
        <row r="2459">
          <cell r="A2459" t="str">
            <v>2002M10</v>
          </cell>
          <cell r="B2459">
            <v>1</v>
          </cell>
          <cell r="C2459">
            <v>101</v>
          </cell>
          <cell r="D2459" t="str">
            <v>Italy</v>
          </cell>
          <cell r="E2459">
            <v>5</v>
          </cell>
          <cell r="F2459">
            <v>12</v>
          </cell>
          <cell r="G2459" t="str">
            <v>Argentina</v>
          </cell>
        </row>
        <row r="2460">
          <cell r="A2460" t="str">
            <v>2002M10</v>
          </cell>
          <cell r="B2460">
            <v>2</v>
          </cell>
          <cell r="C2460">
            <v>77</v>
          </cell>
          <cell r="D2460" t="str">
            <v>Germany</v>
          </cell>
          <cell r="E2460">
            <v>11705</v>
          </cell>
          <cell r="F2460">
            <v>146</v>
          </cell>
          <cell r="G2460" t="str">
            <v>Netherlands</v>
          </cell>
        </row>
        <row r="2461">
          <cell r="A2461" t="str">
            <v>2002M10</v>
          </cell>
          <cell r="B2461">
            <v>2</v>
          </cell>
          <cell r="C2461">
            <v>3</v>
          </cell>
          <cell r="D2461" t="str">
            <v>Uk</v>
          </cell>
          <cell r="E2461">
            <v>100</v>
          </cell>
          <cell r="F2461">
            <v>193</v>
          </cell>
          <cell r="G2461" t="str">
            <v>Switzerland</v>
          </cell>
        </row>
        <row r="2462">
          <cell r="A2462" t="str">
            <v>2002M10</v>
          </cell>
          <cell r="B2462">
            <v>2</v>
          </cell>
          <cell r="C2462">
            <v>186</v>
          </cell>
          <cell r="D2462" t="str">
            <v>Spain</v>
          </cell>
          <cell r="E2462">
            <v>14</v>
          </cell>
          <cell r="F2462">
            <v>15</v>
          </cell>
          <cell r="G2462" t="str">
            <v>Australia</v>
          </cell>
        </row>
        <row r="2463">
          <cell r="A2463" t="str">
            <v>2002M10</v>
          </cell>
          <cell r="B2463">
            <v>2</v>
          </cell>
          <cell r="C2463">
            <v>0</v>
          </cell>
          <cell r="D2463" t="str">
            <v>Ebay</v>
          </cell>
          <cell r="E2463">
            <v>7736</v>
          </cell>
          <cell r="F2463">
            <v>193</v>
          </cell>
          <cell r="G2463" t="str">
            <v>Switzerland</v>
          </cell>
        </row>
        <row r="2464">
          <cell r="A2464" t="str">
            <v>2002M10</v>
          </cell>
          <cell r="B2464">
            <v>2</v>
          </cell>
          <cell r="C2464">
            <v>100</v>
          </cell>
          <cell r="D2464" t="str">
            <v>Ebaymotors</v>
          </cell>
          <cell r="E2464">
            <v>1508</v>
          </cell>
          <cell r="F2464">
            <v>15</v>
          </cell>
          <cell r="G2464" t="str">
            <v>Australia</v>
          </cell>
        </row>
        <row r="2465">
          <cell r="A2465" t="str">
            <v>2002M10</v>
          </cell>
          <cell r="B2465">
            <v>2</v>
          </cell>
          <cell r="C2465">
            <v>196</v>
          </cell>
          <cell r="D2465" t="str">
            <v>Taiwan</v>
          </cell>
          <cell r="E2465">
            <v>3</v>
          </cell>
          <cell r="F2465">
            <v>223</v>
          </cell>
          <cell r="G2465" t="str">
            <v>Zambia</v>
          </cell>
        </row>
        <row r="2466">
          <cell r="A2466" t="str">
            <v>2002M10</v>
          </cell>
          <cell r="B2466">
            <v>2</v>
          </cell>
          <cell r="C2466">
            <v>77</v>
          </cell>
          <cell r="D2466" t="str">
            <v>Germany</v>
          </cell>
          <cell r="E2466">
            <v>478</v>
          </cell>
          <cell r="F2466">
            <v>209</v>
          </cell>
          <cell r="G2466" t="str">
            <v>Ukraine</v>
          </cell>
        </row>
        <row r="2467">
          <cell r="A2467" t="str">
            <v>2002M10</v>
          </cell>
          <cell r="B2467">
            <v>2</v>
          </cell>
          <cell r="C2467">
            <v>77</v>
          </cell>
          <cell r="D2467" t="str">
            <v>Germany</v>
          </cell>
          <cell r="E2467">
            <v>6</v>
          </cell>
          <cell r="F2467">
            <v>214</v>
          </cell>
          <cell r="G2467" t="str">
            <v>Vatican City State</v>
          </cell>
        </row>
        <row r="2468">
          <cell r="A2468" t="str">
            <v>2002M10</v>
          </cell>
          <cell r="B2468">
            <v>1</v>
          </cell>
          <cell r="C2468">
            <v>2</v>
          </cell>
          <cell r="D2468" t="str">
            <v>Canada</v>
          </cell>
          <cell r="E2468">
            <v>1</v>
          </cell>
          <cell r="F2468">
            <v>186</v>
          </cell>
          <cell r="G2468" t="str">
            <v>Spain</v>
          </cell>
        </row>
        <row r="2469">
          <cell r="A2469" t="str">
            <v>2002M10</v>
          </cell>
          <cell r="B2469">
            <v>3</v>
          </cell>
          <cell r="C2469">
            <v>71</v>
          </cell>
          <cell r="D2469" t="str">
            <v>France</v>
          </cell>
          <cell r="E2469">
            <v>1</v>
          </cell>
          <cell r="F2469">
            <v>31</v>
          </cell>
          <cell r="G2469" t="str">
            <v>Brazil</v>
          </cell>
        </row>
        <row r="2470">
          <cell r="A2470" t="str">
            <v>2002M10</v>
          </cell>
          <cell r="B2470">
            <v>3</v>
          </cell>
          <cell r="C2470">
            <v>23</v>
          </cell>
          <cell r="D2470" t="str">
            <v xml:space="preserve"> Belgium (French)</v>
          </cell>
          <cell r="E2470">
            <v>87</v>
          </cell>
          <cell r="F2470">
            <v>71</v>
          </cell>
          <cell r="G2470" t="str">
            <v>France</v>
          </cell>
        </row>
        <row r="2471">
          <cell r="A2471" t="str">
            <v>2002M10</v>
          </cell>
          <cell r="B2471">
            <v>2</v>
          </cell>
          <cell r="C2471">
            <v>0</v>
          </cell>
          <cell r="D2471" t="str">
            <v>Ebay</v>
          </cell>
          <cell r="E2471">
            <v>4699</v>
          </cell>
          <cell r="F2471">
            <v>99</v>
          </cell>
          <cell r="G2471" t="str">
            <v>Ireland</v>
          </cell>
        </row>
        <row r="2472">
          <cell r="A2472" t="str">
            <v>2002M10</v>
          </cell>
          <cell r="B2472">
            <v>0</v>
          </cell>
          <cell r="C2472">
            <v>2</v>
          </cell>
          <cell r="D2472" t="str">
            <v>Canada</v>
          </cell>
          <cell r="E2472">
            <v>1</v>
          </cell>
          <cell r="F2472">
            <v>196</v>
          </cell>
          <cell r="G2472" t="str">
            <v>Taiwan</v>
          </cell>
        </row>
        <row r="2473">
          <cell r="A2473" t="str">
            <v>2002M10</v>
          </cell>
          <cell r="B2473">
            <v>2</v>
          </cell>
          <cell r="C2473">
            <v>146</v>
          </cell>
          <cell r="D2473" t="str">
            <v>Netherlands</v>
          </cell>
          <cell r="E2473">
            <v>2</v>
          </cell>
          <cell r="F2473">
            <v>192</v>
          </cell>
          <cell r="G2473" t="str">
            <v>Sweden</v>
          </cell>
        </row>
        <row r="2474">
          <cell r="A2474" t="str">
            <v>2002M10</v>
          </cell>
          <cell r="B2474">
            <v>0</v>
          </cell>
          <cell r="C2474">
            <v>100</v>
          </cell>
          <cell r="D2474" t="str">
            <v>Ebaymotors</v>
          </cell>
          <cell r="E2474">
            <v>6</v>
          </cell>
          <cell r="F2474">
            <v>15</v>
          </cell>
          <cell r="G2474" t="str">
            <v>Australia</v>
          </cell>
        </row>
        <row r="2475">
          <cell r="A2475" t="str">
            <v>2002M10</v>
          </cell>
          <cell r="B2475">
            <v>0</v>
          </cell>
          <cell r="C2475">
            <v>196</v>
          </cell>
          <cell r="D2475" t="str">
            <v>Taiwan</v>
          </cell>
          <cell r="E2475">
            <v>1</v>
          </cell>
          <cell r="F2475">
            <v>180</v>
          </cell>
          <cell r="G2475" t="str">
            <v>Singapore</v>
          </cell>
        </row>
        <row r="2476">
          <cell r="A2476" t="str">
            <v>2002M10</v>
          </cell>
          <cell r="B2476">
            <v>2</v>
          </cell>
          <cell r="C2476">
            <v>0</v>
          </cell>
          <cell r="D2476" t="str">
            <v>Ebay</v>
          </cell>
          <cell r="E2476">
            <v>180</v>
          </cell>
          <cell r="F2476">
            <v>106</v>
          </cell>
          <cell r="G2476" t="str">
            <v>Jordan</v>
          </cell>
        </row>
        <row r="2477">
          <cell r="A2477" t="str">
            <v>2002M10</v>
          </cell>
          <cell r="B2477">
            <v>0</v>
          </cell>
          <cell r="C2477">
            <v>0</v>
          </cell>
          <cell r="D2477" t="str">
            <v>Ebay</v>
          </cell>
          <cell r="E2477">
            <v>3</v>
          </cell>
          <cell r="F2477">
            <v>21</v>
          </cell>
          <cell r="G2477" t="str">
            <v>Barbados</v>
          </cell>
        </row>
        <row r="2478">
          <cell r="A2478" t="str">
            <v>2002M10</v>
          </cell>
          <cell r="B2478">
            <v>0</v>
          </cell>
          <cell r="C2478">
            <v>100</v>
          </cell>
          <cell r="D2478" t="str">
            <v>Ebaymotors</v>
          </cell>
          <cell r="E2478">
            <v>1</v>
          </cell>
          <cell r="F2478">
            <v>101</v>
          </cell>
          <cell r="G2478" t="str">
            <v>Italy</v>
          </cell>
        </row>
        <row r="2479">
          <cell r="A2479" t="str">
            <v>2002M10</v>
          </cell>
          <cell r="B2479">
            <v>2</v>
          </cell>
          <cell r="C2479">
            <v>77</v>
          </cell>
          <cell r="D2479" t="str">
            <v>Germany</v>
          </cell>
          <cell r="E2479">
            <v>27</v>
          </cell>
          <cell r="F2479">
            <v>95</v>
          </cell>
          <cell r="G2479" t="str">
            <v>India</v>
          </cell>
        </row>
        <row r="2480">
          <cell r="A2480" t="str">
            <v>2002M10</v>
          </cell>
          <cell r="B2480">
            <v>1</v>
          </cell>
          <cell r="C2480">
            <v>3</v>
          </cell>
          <cell r="D2480" t="str">
            <v>Uk</v>
          </cell>
          <cell r="E2480">
            <v>49</v>
          </cell>
          <cell r="F2480">
            <v>57</v>
          </cell>
          <cell r="G2480" t="str">
            <v>Denmark</v>
          </cell>
        </row>
        <row r="2481">
          <cell r="A2481" t="str">
            <v>2002M10</v>
          </cell>
          <cell r="B2481">
            <v>2</v>
          </cell>
          <cell r="C2481">
            <v>186</v>
          </cell>
          <cell r="D2481" t="str">
            <v>Spain</v>
          </cell>
          <cell r="E2481">
            <v>426</v>
          </cell>
          <cell r="F2481">
            <v>31</v>
          </cell>
          <cell r="G2481" t="str">
            <v>Brazil</v>
          </cell>
        </row>
        <row r="2482">
          <cell r="A2482" t="str">
            <v>2002M10</v>
          </cell>
          <cell r="B2482">
            <v>3</v>
          </cell>
          <cell r="C2482">
            <v>15</v>
          </cell>
          <cell r="D2482" t="str">
            <v>Australia</v>
          </cell>
          <cell r="E2482">
            <v>2</v>
          </cell>
          <cell r="F2482">
            <v>77</v>
          </cell>
          <cell r="G2482" t="str">
            <v>Germany</v>
          </cell>
        </row>
        <row r="2483">
          <cell r="A2483" t="str">
            <v>2002M10</v>
          </cell>
          <cell r="B2483">
            <v>2</v>
          </cell>
          <cell r="C2483">
            <v>0</v>
          </cell>
          <cell r="D2483" t="str">
            <v>Ebay</v>
          </cell>
          <cell r="E2483">
            <v>7788</v>
          </cell>
          <cell r="F2483">
            <v>164</v>
          </cell>
          <cell r="G2483" t="str">
            <v>Portugal</v>
          </cell>
        </row>
        <row r="2484">
          <cell r="A2484" t="str">
            <v>2002M10</v>
          </cell>
          <cell r="B2484">
            <v>0</v>
          </cell>
          <cell r="C2484">
            <v>0</v>
          </cell>
          <cell r="D2484" t="str">
            <v>Ebay</v>
          </cell>
          <cell r="E2484">
            <v>50</v>
          </cell>
          <cell r="F2484">
            <v>84</v>
          </cell>
          <cell r="G2484" t="str">
            <v>Guam</v>
          </cell>
        </row>
        <row r="2485">
          <cell r="A2485" t="str">
            <v>2002M10</v>
          </cell>
          <cell r="B2485">
            <v>0</v>
          </cell>
          <cell r="C2485">
            <v>3</v>
          </cell>
          <cell r="D2485" t="str">
            <v>Uk</v>
          </cell>
          <cell r="E2485">
            <v>7</v>
          </cell>
          <cell r="F2485">
            <v>154</v>
          </cell>
          <cell r="G2485" t="str">
            <v>Norway</v>
          </cell>
        </row>
        <row r="2486">
          <cell r="A2486" t="str">
            <v>2002M10</v>
          </cell>
          <cell r="B2486">
            <v>2</v>
          </cell>
          <cell r="C2486">
            <v>0</v>
          </cell>
          <cell r="D2486" t="str">
            <v>Ebay</v>
          </cell>
          <cell r="E2486">
            <v>2</v>
          </cell>
          <cell r="F2486">
            <v>207</v>
          </cell>
          <cell r="G2486" t="str">
            <v>Tuvalu</v>
          </cell>
        </row>
        <row r="2487">
          <cell r="A2487" t="str">
            <v>2002M10</v>
          </cell>
          <cell r="B2487">
            <v>2</v>
          </cell>
          <cell r="C2487">
            <v>100</v>
          </cell>
          <cell r="D2487" t="str">
            <v>Ebaymotors</v>
          </cell>
          <cell r="E2487">
            <v>1</v>
          </cell>
          <cell r="F2487">
            <v>116</v>
          </cell>
          <cell r="G2487" t="str">
            <v>Lebanon, South</v>
          </cell>
        </row>
        <row r="2488">
          <cell r="A2488" t="str">
            <v>2002M10</v>
          </cell>
          <cell r="B2488">
            <v>0</v>
          </cell>
          <cell r="C2488">
            <v>3</v>
          </cell>
          <cell r="D2488" t="str">
            <v>Uk</v>
          </cell>
          <cell r="E2488">
            <v>163</v>
          </cell>
          <cell r="F2488">
            <v>180</v>
          </cell>
          <cell r="G2488" t="str">
            <v>Singapore</v>
          </cell>
        </row>
        <row r="2489">
          <cell r="A2489" t="str">
            <v>2002M10</v>
          </cell>
          <cell r="B2489">
            <v>2</v>
          </cell>
          <cell r="C2489">
            <v>3</v>
          </cell>
          <cell r="D2489" t="str">
            <v>Uk</v>
          </cell>
          <cell r="E2489">
            <v>350</v>
          </cell>
          <cell r="F2489">
            <v>225</v>
          </cell>
          <cell r="G2489" t="str">
            <v>APO/FPO</v>
          </cell>
        </row>
        <row r="2490">
          <cell r="A2490" t="str">
            <v>2002M10</v>
          </cell>
          <cell r="B2490">
            <v>1</v>
          </cell>
          <cell r="C2490">
            <v>3</v>
          </cell>
          <cell r="D2490" t="str">
            <v>Uk</v>
          </cell>
          <cell r="E2490">
            <v>247</v>
          </cell>
          <cell r="F2490">
            <v>99</v>
          </cell>
          <cell r="G2490" t="str">
            <v>Ireland</v>
          </cell>
        </row>
        <row r="2491">
          <cell r="A2491" t="str">
            <v>2002M10</v>
          </cell>
          <cell r="B2491">
            <v>0</v>
          </cell>
          <cell r="C2491">
            <v>77</v>
          </cell>
          <cell r="D2491" t="str">
            <v>Germany</v>
          </cell>
          <cell r="E2491">
            <v>83</v>
          </cell>
          <cell r="F2491">
            <v>185</v>
          </cell>
          <cell r="G2491" t="str">
            <v>South Africa</v>
          </cell>
        </row>
        <row r="2492">
          <cell r="A2492" t="str">
            <v>2002M10</v>
          </cell>
          <cell r="B2492">
            <v>1</v>
          </cell>
          <cell r="C2492">
            <v>123</v>
          </cell>
          <cell r="D2492" t="str">
            <v xml:space="preserve"> Belgium (Dutch)</v>
          </cell>
          <cell r="E2492">
            <v>5</v>
          </cell>
          <cell r="F2492">
            <v>16</v>
          </cell>
          <cell r="G2492" t="str">
            <v>Austria</v>
          </cell>
        </row>
        <row r="2493">
          <cell r="A2493" t="str">
            <v>2002M10</v>
          </cell>
          <cell r="B2493">
            <v>1</v>
          </cell>
          <cell r="C2493">
            <v>71</v>
          </cell>
          <cell r="D2493" t="str">
            <v>France</v>
          </cell>
          <cell r="E2493">
            <v>3</v>
          </cell>
          <cell r="F2493">
            <v>57</v>
          </cell>
          <cell r="G2493" t="str">
            <v>Denmark</v>
          </cell>
        </row>
        <row r="2494">
          <cell r="A2494" t="str">
            <v>2002M10</v>
          </cell>
          <cell r="B2494">
            <v>3</v>
          </cell>
          <cell r="C2494">
            <v>100</v>
          </cell>
          <cell r="D2494" t="str">
            <v>Ebaymotors</v>
          </cell>
          <cell r="E2494">
            <v>2</v>
          </cell>
          <cell r="F2494">
            <v>121</v>
          </cell>
          <cell r="G2494" t="str">
            <v>Lithuania</v>
          </cell>
        </row>
        <row r="2495">
          <cell r="A2495" t="str">
            <v>2002M10</v>
          </cell>
          <cell r="B2495">
            <v>2</v>
          </cell>
          <cell r="C2495">
            <v>15</v>
          </cell>
          <cell r="D2495" t="str">
            <v>Australia</v>
          </cell>
          <cell r="E2495">
            <v>30</v>
          </cell>
          <cell r="F2495">
            <v>79</v>
          </cell>
          <cell r="G2495" t="str">
            <v>Gibraltar</v>
          </cell>
        </row>
        <row r="2496">
          <cell r="A2496" t="str">
            <v>2002M10</v>
          </cell>
          <cell r="B2496">
            <v>0</v>
          </cell>
          <cell r="C2496">
            <v>71</v>
          </cell>
          <cell r="D2496" t="str">
            <v>France</v>
          </cell>
          <cell r="E2496">
            <v>1</v>
          </cell>
          <cell r="F2496">
            <v>195</v>
          </cell>
          <cell r="G2496" t="str">
            <v>Tahiti</v>
          </cell>
        </row>
        <row r="2497">
          <cell r="A2497" t="str">
            <v>2002M10</v>
          </cell>
          <cell r="B2497">
            <v>1</v>
          </cell>
          <cell r="C2497">
            <v>71</v>
          </cell>
          <cell r="D2497" t="str">
            <v>France</v>
          </cell>
          <cell r="E2497">
            <v>294</v>
          </cell>
          <cell r="F2497">
            <v>101</v>
          </cell>
          <cell r="G2497" t="str">
            <v>Italy</v>
          </cell>
        </row>
        <row r="2498">
          <cell r="A2498" t="str">
            <v>2002M10</v>
          </cell>
          <cell r="B2498">
            <v>1</v>
          </cell>
          <cell r="C2498">
            <v>146</v>
          </cell>
          <cell r="D2498" t="str">
            <v>Netherlands</v>
          </cell>
          <cell r="E2498">
            <v>21</v>
          </cell>
          <cell r="F2498">
            <v>122</v>
          </cell>
          <cell r="G2498" t="str">
            <v>Luxembourg</v>
          </cell>
        </row>
        <row r="2499">
          <cell r="A2499" t="str">
            <v>2002M10</v>
          </cell>
          <cell r="B2499">
            <v>1</v>
          </cell>
          <cell r="C2499">
            <v>77</v>
          </cell>
          <cell r="D2499" t="str">
            <v>Germany</v>
          </cell>
          <cell r="E2499">
            <v>1459</v>
          </cell>
          <cell r="F2499">
            <v>23</v>
          </cell>
          <cell r="G2499" t="str">
            <v>Belgium</v>
          </cell>
        </row>
        <row r="2500">
          <cell r="A2500" t="str">
            <v>2002M10</v>
          </cell>
          <cell r="B2500">
            <v>0</v>
          </cell>
          <cell r="C2500">
            <v>77</v>
          </cell>
          <cell r="D2500" t="str">
            <v>Germany</v>
          </cell>
          <cell r="E2500">
            <v>563</v>
          </cell>
          <cell r="F2500">
            <v>122</v>
          </cell>
          <cell r="G2500" t="str">
            <v>Luxembourg</v>
          </cell>
        </row>
        <row r="2501">
          <cell r="A2501" t="str">
            <v>2002M10</v>
          </cell>
          <cell r="B2501">
            <v>3</v>
          </cell>
          <cell r="C2501">
            <v>0</v>
          </cell>
          <cell r="D2501" t="str">
            <v>Ebay</v>
          </cell>
          <cell r="E2501">
            <v>1</v>
          </cell>
          <cell r="F2501">
            <v>209</v>
          </cell>
          <cell r="G2501" t="str">
            <v>Ukraine</v>
          </cell>
        </row>
        <row r="2502">
          <cell r="A2502" t="str">
            <v>2002M10</v>
          </cell>
          <cell r="B2502">
            <v>1</v>
          </cell>
          <cell r="C2502">
            <v>146</v>
          </cell>
          <cell r="D2502" t="str">
            <v>Netherlands</v>
          </cell>
          <cell r="E2502">
            <v>4119</v>
          </cell>
          <cell r="F2502">
            <v>77</v>
          </cell>
          <cell r="G2502" t="str">
            <v>Germany</v>
          </cell>
        </row>
        <row r="2503">
          <cell r="A2503" t="str">
            <v>2002M10</v>
          </cell>
          <cell r="B2503">
            <v>1</v>
          </cell>
          <cell r="C2503">
            <v>100</v>
          </cell>
          <cell r="D2503" t="str">
            <v>Ebaymotors</v>
          </cell>
          <cell r="E2503">
            <v>1</v>
          </cell>
          <cell r="F2503">
            <v>127</v>
          </cell>
          <cell r="G2503" t="str">
            <v>Malaysia</v>
          </cell>
        </row>
        <row r="2504">
          <cell r="A2504" t="str">
            <v>2002M10</v>
          </cell>
          <cell r="B2504">
            <v>3</v>
          </cell>
          <cell r="C2504">
            <v>0</v>
          </cell>
          <cell r="D2504" t="str">
            <v>Ebay</v>
          </cell>
          <cell r="E2504">
            <v>41</v>
          </cell>
          <cell r="F2504">
            <v>149</v>
          </cell>
          <cell r="G2504" t="str">
            <v>New Zealand</v>
          </cell>
        </row>
        <row r="2505">
          <cell r="A2505" t="str">
            <v>2002M10</v>
          </cell>
          <cell r="B2505">
            <v>2</v>
          </cell>
          <cell r="C2505">
            <v>77</v>
          </cell>
          <cell r="D2505" t="str">
            <v>Germany</v>
          </cell>
          <cell r="E2505">
            <v>2715763</v>
          </cell>
          <cell r="F2505">
            <v>77</v>
          </cell>
          <cell r="G2505" t="str">
            <v>Germany</v>
          </cell>
        </row>
        <row r="2506">
          <cell r="A2506" t="str">
            <v>2002M10</v>
          </cell>
          <cell r="B2506">
            <v>0</v>
          </cell>
          <cell r="C2506">
            <v>196</v>
          </cell>
          <cell r="D2506" t="str">
            <v>Taiwan</v>
          </cell>
          <cell r="E2506">
            <v>72</v>
          </cell>
          <cell r="F2506">
            <v>3</v>
          </cell>
          <cell r="G2506" t="str">
            <v>United Kingdom</v>
          </cell>
        </row>
        <row r="2507">
          <cell r="A2507" t="str">
            <v>2002M10</v>
          </cell>
          <cell r="B2507">
            <v>1</v>
          </cell>
          <cell r="C2507">
            <v>0</v>
          </cell>
          <cell r="D2507" t="str">
            <v>Ebay</v>
          </cell>
          <cell r="E2507">
            <v>45</v>
          </cell>
          <cell r="F2507">
            <v>80</v>
          </cell>
          <cell r="G2507" t="str">
            <v>Greece</v>
          </cell>
        </row>
        <row r="2508">
          <cell r="A2508" t="str">
            <v>2002M10</v>
          </cell>
          <cell r="B2508">
            <v>1</v>
          </cell>
          <cell r="C2508">
            <v>3</v>
          </cell>
          <cell r="D2508" t="str">
            <v>Uk</v>
          </cell>
          <cell r="E2508">
            <v>5</v>
          </cell>
          <cell r="F2508">
            <v>182</v>
          </cell>
          <cell r="G2508" t="str">
            <v>Slovenia</v>
          </cell>
        </row>
        <row r="2509">
          <cell r="A2509" t="str">
            <v>2002M10</v>
          </cell>
          <cell r="B2509">
            <v>0</v>
          </cell>
          <cell r="C2509">
            <v>0</v>
          </cell>
          <cell r="D2509" t="str">
            <v>Ebay</v>
          </cell>
          <cell r="E2509">
            <v>4</v>
          </cell>
          <cell r="F2509">
            <v>208</v>
          </cell>
          <cell r="G2509" t="str">
            <v>Uganda</v>
          </cell>
        </row>
        <row r="2510">
          <cell r="A2510" t="str">
            <v>2002M10</v>
          </cell>
          <cell r="B2510">
            <v>2</v>
          </cell>
          <cell r="C2510">
            <v>15</v>
          </cell>
          <cell r="D2510" t="str">
            <v>Australia</v>
          </cell>
          <cell r="E2510">
            <v>536</v>
          </cell>
          <cell r="F2510">
            <v>180</v>
          </cell>
          <cell r="G2510" t="str">
            <v>Singapore</v>
          </cell>
        </row>
        <row r="2511">
          <cell r="A2511" t="str">
            <v>2002M10</v>
          </cell>
          <cell r="B2511">
            <v>0</v>
          </cell>
          <cell r="C2511">
            <v>3</v>
          </cell>
          <cell r="D2511" t="str">
            <v>Uk</v>
          </cell>
          <cell r="E2511">
            <v>387</v>
          </cell>
          <cell r="F2511">
            <v>77</v>
          </cell>
          <cell r="G2511" t="str">
            <v>Germany</v>
          </cell>
        </row>
        <row r="2512">
          <cell r="A2512" t="str">
            <v>2002M10</v>
          </cell>
          <cell r="B2512">
            <v>2</v>
          </cell>
          <cell r="C2512">
            <v>15</v>
          </cell>
          <cell r="D2512" t="str">
            <v>Australia</v>
          </cell>
          <cell r="E2512">
            <v>8</v>
          </cell>
          <cell r="F2512">
            <v>12</v>
          </cell>
          <cell r="G2512" t="str">
            <v>Argentina</v>
          </cell>
        </row>
        <row r="2513">
          <cell r="A2513" t="str">
            <v>2002M10</v>
          </cell>
          <cell r="B2513">
            <v>0</v>
          </cell>
          <cell r="C2513">
            <v>71</v>
          </cell>
          <cell r="D2513" t="str">
            <v>France</v>
          </cell>
          <cell r="E2513">
            <v>463</v>
          </cell>
          <cell r="F2513">
            <v>23</v>
          </cell>
          <cell r="G2513" t="str">
            <v>Belgium</v>
          </cell>
        </row>
        <row r="2514">
          <cell r="A2514" t="str">
            <v>2002M10</v>
          </cell>
          <cell r="B2514">
            <v>2</v>
          </cell>
          <cell r="C2514">
            <v>0</v>
          </cell>
          <cell r="D2514" t="str">
            <v>Ebay</v>
          </cell>
          <cell r="E2514">
            <v>59822</v>
          </cell>
          <cell r="F2514">
            <v>180</v>
          </cell>
          <cell r="G2514" t="str">
            <v>Singapore</v>
          </cell>
        </row>
        <row r="2515">
          <cell r="A2515" t="str">
            <v>2002M10</v>
          </cell>
          <cell r="B2515">
            <v>0</v>
          </cell>
          <cell r="C2515">
            <v>2</v>
          </cell>
          <cell r="D2515" t="str">
            <v>Canada</v>
          </cell>
          <cell r="E2515">
            <v>1</v>
          </cell>
          <cell r="F2515">
            <v>168</v>
          </cell>
          <cell r="G2515" t="str">
            <v>Russian Federation</v>
          </cell>
        </row>
        <row r="2516">
          <cell r="A2516" t="str">
            <v>2002M10</v>
          </cell>
          <cell r="B2516">
            <v>3</v>
          </cell>
          <cell r="C2516">
            <v>101</v>
          </cell>
          <cell r="D2516" t="str">
            <v>Italy</v>
          </cell>
          <cell r="E2516">
            <v>2329</v>
          </cell>
          <cell r="F2516">
            <v>101</v>
          </cell>
          <cell r="G2516" t="str">
            <v>Italy</v>
          </cell>
        </row>
        <row r="2517">
          <cell r="A2517" t="str">
            <v>2002M10</v>
          </cell>
          <cell r="B2517">
            <v>0</v>
          </cell>
          <cell r="C2517">
            <v>146</v>
          </cell>
          <cell r="D2517" t="str">
            <v>Netherlands</v>
          </cell>
          <cell r="E2517">
            <v>1</v>
          </cell>
          <cell r="F2517">
            <v>6</v>
          </cell>
          <cell r="G2517" t="str">
            <v>Algeria</v>
          </cell>
        </row>
        <row r="2518">
          <cell r="A2518" t="str">
            <v>2002M10</v>
          </cell>
          <cell r="B2518">
            <v>2</v>
          </cell>
          <cell r="C2518">
            <v>77</v>
          </cell>
          <cell r="D2518" t="str">
            <v>Germany</v>
          </cell>
          <cell r="E2518">
            <v>21560</v>
          </cell>
          <cell r="F2518">
            <v>193</v>
          </cell>
          <cell r="G2518" t="str">
            <v>Switzerland</v>
          </cell>
        </row>
        <row r="2519">
          <cell r="A2519" t="str">
            <v>2002M10</v>
          </cell>
          <cell r="B2519">
            <v>0</v>
          </cell>
          <cell r="C2519">
            <v>0</v>
          </cell>
          <cell r="D2519" t="str">
            <v>Ebay</v>
          </cell>
          <cell r="E2519">
            <v>1</v>
          </cell>
          <cell r="F2519">
            <v>152</v>
          </cell>
          <cell r="G2519" t="str">
            <v>Nigeria</v>
          </cell>
        </row>
        <row r="2520">
          <cell r="A2520" t="str">
            <v>2002M10</v>
          </cell>
          <cell r="B2520">
            <v>2</v>
          </cell>
          <cell r="C2520">
            <v>2</v>
          </cell>
          <cell r="D2520" t="str">
            <v>Canada</v>
          </cell>
          <cell r="E2520">
            <v>183</v>
          </cell>
          <cell r="F2520">
            <v>146</v>
          </cell>
          <cell r="G2520" t="str">
            <v>Netherlands</v>
          </cell>
        </row>
        <row r="2521">
          <cell r="A2521" t="str">
            <v>2002M10</v>
          </cell>
          <cell r="B2521">
            <v>2</v>
          </cell>
          <cell r="C2521">
            <v>77</v>
          </cell>
          <cell r="D2521" t="str">
            <v>Germany</v>
          </cell>
          <cell r="E2521">
            <v>71</v>
          </cell>
          <cell r="F2521">
            <v>99</v>
          </cell>
          <cell r="G2521" t="str">
            <v>Ireland</v>
          </cell>
        </row>
        <row r="2522">
          <cell r="A2522" t="str">
            <v>2002M10</v>
          </cell>
          <cell r="B2522">
            <v>2</v>
          </cell>
          <cell r="C2522">
            <v>71</v>
          </cell>
          <cell r="D2522" t="str">
            <v>France</v>
          </cell>
          <cell r="E2522">
            <v>582</v>
          </cell>
          <cell r="F2522">
            <v>146</v>
          </cell>
          <cell r="G2522" t="str">
            <v>Netherlands</v>
          </cell>
        </row>
        <row r="2523">
          <cell r="A2523" t="str">
            <v>2002M10</v>
          </cell>
          <cell r="B2523">
            <v>3</v>
          </cell>
          <cell r="C2523">
            <v>186</v>
          </cell>
          <cell r="D2523" t="str">
            <v>Spain</v>
          </cell>
          <cell r="E2523">
            <v>2752</v>
          </cell>
          <cell r="F2523">
            <v>186</v>
          </cell>
          <cell r="G2523" t="str">
            <v>Spain</v>
          </cell>
        </row>
        <row r="2524">
          <cell r="A2524" t="str">
            <v>2002M10</v>
          </cell>
          <cell r="B2524">
            <v>1</v>
          </cell>
          <cell r="C2524">
            <v>0</v>
          </cell>
          <cell r="D2524" t="str">
            <v>Ebay</v>
          </cell>
          <cell r="E2524">
            <v>39</v>
          </cell>
          <cell r="F2524">
            <v>56</v>
          </cell>
          <cell r="G2524" t="str">
            <v>Czech Republic</v>
          </cell>
        </row>
        <row r="2525">
          <cell r="A2525" t="str">
            <v>2002M10</v>
          </cell>
          <cell r="B2525">
            <v>3</v>
          </cell>
          <cell r="C2525">
            <v>0</v>
          </cell>
          <cell r="D2525" t="str">
            <v>Ebay</v>
          </cell>
          <cell r="E2525">
            <v>1</v>
          </cell>
          <cell r="F2525">
            <v>167</v>
          </cell>
          <cell r="G2525" t="str">
            <v>Romania</v>
          </cell>
        </row>
        <row r="2526">
          <cell r="A2526" t="str">
            <v>2002M10</v>
          </cell>
          <cell r="B2526">
            <v>1</v>
          </cell>
          <cell r="C2526">
            <v>16</v>
          </cell>
          <cell r="D2526" t="str">
            <v>Austria</v>
          </cell>
          <cell r="E2526">
            <v>10</v>
          </cell>
          <cell r="F2526">
            <v>146</v>
          </cell>
          <cell r="G2526" t="str">
            <v>Netherlands</v>
          </cell>
        </row>
        <row r="2527">
          <cell r="A2527" t="str">
            <v>2002M10</v>
          </cell>
          <cell r="B2527">
            <v>1</v>
          </cell>
          <cell r="C2527">
            <v>3</v>
          </cell>
          <cell r="D2527" t="str">
            <v>Uk</v>
          </cell>
          <cell r="E2527">
            <v>62</v>
          </cell>
          <cell r="F2527">
            <v>192</v>
          </cell>
          <cell r="G2527" t="str">
            <v>Sweden</v>
          </cell>
        </row>
        <row r="2528">
          <cell r="A2528" t="str">
            <v>2002M10</v>
          </cell>
          <cell r="B2528">
            <v>1</v>
          </cell>
          <cell r="C2528">
            <v>16</v>
          </cell>
          <cell r="D2528" t="str">
            <v>Austria</v>
          </cell>
          <cell r="E2528">
            <v>6</v>
          </cell>
          <cell r="F2528">
            <v>1</v>
          </cell>
          <cell r="G2528" t="str">
            <v>United States</v>
          </cell>
        </row>
        <row r="2529">
          <cell r="A2529" t="str">
            <v>2002M10</v>
          </cell>
          <cell r="B2529">
            <v>3</v>
          </cell>
          <cell r="C2529">
            <v>71</v>
          </cell>
          <cell r="D2529" t="str">
            <v>France</v>
          </cell>
          <cell r="E2529">
            <v>4</v>
          </cell>
          <cell r="F2529">
            <v>83</v>
          </cell>
          <cell r="G2529" t="str">
            <v>Guadeloupe</v>
          </cell>
        </row>
        <row r="2530">
          <cell r="A2530" t="str">
            <v>2002M10</v>
          </cell>
          <cell r="B2530">
            <v>2</v>
          </cell>
          <cell r="C2530">
            <v>3</v>
          </cell>
          <cell r="D2530" t="str">
            <v>Uk</v>
          </cell>
          <cell r="E2530">
            <v>43</v>
          </cell>
          <cell r="F2530">
            <v>209</v>
          </cell>
          <cell r="G2530" t="str">
            <v>Ukraine</v>
          </cell>
        </row>
        <row r="2531">
          <cell r="A2531" t="str">
            <v>2002M10</v>
          </cell>
          <cell r="B2531">
            <v>2</v>
          </cell>
          <cell r="C2531">
            <v>101</v>
          </cell>
          <cell r="D2531" t="str">
            <v>Italy</v>
          </cell>
          <cell r="E2531">
            <v>260</v>
          </cell>
          <cell r="F2531">
            <v>164</v>
          </cell>
          <cell r="G2531" t="str">
            <v>Portugal</v>
          </cell>
        </row>
        <row r="2532">
          <cell r="A2532" t="str">
            <v>2002M10</v>
          </cell>
          <cell r="B2532">
            <v>2</v>
          </cell>
          <cell r="C2532">
            <v>186</v>
          </cell>
          <cell r="D2532" t="str">
            <v>Spain</v>
          </cell>
          <cell r="E2532">
            <v>1212</v>
          </cell>
          <cell r="F2532">
            <v>167</v>
          </cell>
          <cell r="G2532" t="str">
            <v>Romania</v>
          </cell>
        </row>
        <row r="2533">
          <cell r="A2533" t="str">
            <v>2002M10</v>
          </cell>
          <cell r="B2533">
            <v>3</v>
          </cell>
          <cell r="C2533">
            <v>23</v>
          </cell>
          <cell r="D2533" t="str">
            <v xml:space="preserve"> Belgium (French)</v>
          </cell>
          <cell r="E2533">
            <v>1</v>
          </cell>
          <cell r="F2533">
            <v>2</v>
          </cell>
          <cell r="G2533" t="str">
            <v>Canada</v>
          </cell>
        </row>
        <row r="2534">
          <cell r="A2534" t="str">
            <v>2002M10</v>
          </cell>
          <cell r="B2534">
            <v>0</v>
          </cell>
          <cell r="C2534">
            <v>15</v>
          </cell>
          <cell r="D2534" t="str">
            <v>Australia</v>
          </cell>
          <cell r="E2534">
            <v>4</v>
          </cell>
          <cell r="F2534">
            <v>31</v>
          </cell>
          <cell r="G2534" t="str">
            <v>Brazil</v>
          </cell>
        </row>
        <row r="2535">
          <cell r="A2535" t="str">
            <v>2002M10</v>
          </cell>
          <cell r="B2535">
            <v>2</v>
          </cell>
          <cell r="C2535">
            <v>71</v>
          </cell>
          <cell r="D2535" t="str">
            <v>France</v>
          </cell>
          <cell r="E2535">
            <v>8</v>
          </cell>
          <cell r="F2535">
            <v>83</v>
          </cell>
          <cell r="G2535" t="str">
            <v>Guadeloupe</v>
          </cell>
        </row>
        <row r="2536">
          <cell r="A2536" t="str">
            <v>2002M10</v>
          </cell>
          <cell r="B2536">
            <v>1</v>
          </cell>
          <cell r="C2536">
            <v>3</v>
          </cell>
          <cell r="D2536" t="str">
            <v>Uk</v>
          </cell>
          <cell r="E2536">
            <v>3</v>
          </cell>
          <cell r="F2536">
            <v>12</v>
          </cell>
          <cell r="G2536" t="str">
            <v>Argentina</v>
          </cell>
        </row>
        <row r="2537">
          <cell r="A2537" t="str">
            <v>2002M10</v>
          </cell>
          <cell r="B2537">
            <v>2</v>
          </cell>
          <cell r="C2537">
            <v>15</v>
          </cell>
          <cell r="D2537" t="str">
            <v>Australia</v>
          </cell>
          <cell r="E2537">
            <v>94</v>
          </cell>
          <cell r="F2537">
            <v>92</v>
          </cell>
          <cell r="G2537" t="str">
            <v>Hong Kong</v>
          </cell>
        </row>
        <row r="2538">
          <cell r="A2538" t="str">
            <v>2002M10</v>
          </cell>
          <cell r="B2538">
            <v>1</v>
          </cell>
          <cell r="C2538">
            <v>77</v>
          </cell>
          <cell r="D2538" t="str">
            <v>Germany</v>
          </cell>
          <cell r="E2538">
            <v>94</v>
          </cell>
          <cell r="F2538">
            <v>180</v>
          </cell>
          <cell r="G2538" t="str">
            <v>Singapore</v>
          </cell>
        </row>
        <row r="2539">
          <cell r="A2539" t="str">
            <v>2002M10</v>
          </cell>
          <cell r="B2539">
            <v>2</v>
          </cell>
          <cell r="C2539">
            <v>3</v>
          </cell>
          <cell r="D2539" t="str">
            <v>Uk</v>
          </cell>
          <cell r="E2539">
            <v>129</v>
          </cell>
          <cell r="F2539">
            <v>163</v>
          </cell>
          <cell r="G2539" t="str">
            <v>Poland</v>
          </cell>
        </row>
        <row r="2540">
          <cell r="A2540" t="str">
            <v>2002M10</v>
          </cell>
          <cell r="B2540">
            <v>1</v>
          </cell>
          <cell r="C2540">
            <v>123</v>
          </cell>
          <cell r="D2540" t="str">
            <v xml:space="preserve"> Belgium (Dutch)</v>
          </cell>
          <cell r="E2540">
            <v>17</v>
          </cell>
          <cell r="F2540">
            <v>123</v>
          </cell>
          <cell r="G2540" t="str">
            <v>Macau</v>
          </cell>
        </row>
        <row r="2541">
          <cell r="A2541" t="str">
            <v>2002M10</v>
          </cell>
          <cell r="B2541">
            <v>2</v>
          </cell>
          <cell r="C2541">
            <v>0</v>
          </cell>
          <cell r="D2541" t="str">
            <v>Ebay</v>
          </cell>
          <cell r="E2541">
            <v>242</v>
          </cell>
          <cell r="F2541">
            <v>102</v>
          </cell>
          <cell r="G2541" t="str">
            <v>Jamaica</v>
          </cell>
        </row>
        <row r="2542">
          <cell r="A2542" t="str">
            <v>2002M10</v>
          </cell>
          <cell r="B2542">
            <v>2</v>
          </cell>
          <cell r="C2542">
            <v>0</v>
          </cell>
          <cell r="D2542" t="str">
            <v>Ebay</v>
          </cell>
          <cell r="E2542">
            <v>3</v>
          </cell>
          <cell r="F2542">
            <v>40</v>
          </cell>
          <cell r="G2542" t="str">
            <v>Cape Verde Islands</v>
          </cell>
        </row>
        <row r="2543">
          <cell r="A2543" t="str">
            <v>2002M10</v>
          </cell>
          <cell r="B2543">
            <v>2</v>
          </cell>
          <cell r="C2543">
            <v>77</v>
          </cell>
          <cell r="D2543" t="str">
            <v>Germany</v>
          </cell>
          <cell r="E2543">
            <v>779</v>
          </cell>
          <cell r="F2543">
            <v>192</v>
          </cell>
          <cell r="G2543" t="str">
            <v>Sweden</v>
          </cell>
        </row>
        <row r="2544">
          <cell r="A2544" t="str">
            <v>2002M10</v>
          </cell>
          <cell r="B2544">
            <v>1</v>
          </cell>
          <cell r="C2544">
            <v>0</v>
          </cell>
          <cell r="D2544" t="str">
            <v>Ebay</v>
          </cell>
          <cell r="E2544">
            <v>40</v>
          </cell>
          <cell r="F2544">
            <v>16</v>
          </cell>
          <cell r="G2544" t="str">
            <v>Austria</v>
          </cell>
        </row>
        <row r="2545">
          <cell r="A2545" t="str">
            <v>2002M10</v>
          </cell>
          <cell r="B2545">
            <v>0</v>
          </cell>
          <cell r="C2545">
            <v>77</v>
          </cell>
          <cell r="D2545" t="str">
            <v>Germany</v>
          </cell>
          <cell r="E2545">
            <v>379</v>
          </cell>
          <cell r="F2545">
            <v>101</v>
          </cell>
          <cell r="G2545" t="str">
            <v>Italy</v>
          </cell>
        </row>
        <row r="2546">
          <cell r="A2546" t="str">
            <v>2002M10</v>
          </cell>
          <cell r="B2546">
            <v>1</v>
          </cell>
          <cell r="C2546">
            <v>0</v>
          </cell>
          <cell r="D2546" t="str">
            <v>Ebay</v>
          </cell>
          <cell r="E2546">
            <v>4438</v>
          </cell>
          <cell r="F2546">
            <v>92</v>
          </cell>
          <cell r="G2546" t="str">
            <v>Hong Kong</v>
          </cell>
        </row>
        <row r="2547">
          <cell r="A2547" t="str">
            <v>2002M10</v>
          </cell>
          <cell r="B2547">
            <v>2</v>
          </cell>
          <cell r="C2547">
            <v>0</v>
          </cell>
          <cell r="D2547" t="str">
            <v>Ebay</v>
          </cell>
          <cell r="E2547">
            <v>7624</v>
          </cell>
          <cell r="F2547">
            <v>225</v>
          </cell>
          <cell r="G2547" t="str">
            <v>APO/FPO</v>
          </cell>
        </row>
        <row r="2548">
          <cell r="A2548" t="str">
            <v>2002M10</v>
          </cell>
          <cell r="B2548">
            <v>1</v>
          </cell>
          <cell r="C2548">
            <v>77</v>
          </cell>
          <cell r="D2548" t="str">
            <v>Germany</v>
          </cell>
          <cell r="E2548">
            <v>61</v>
          </cell>
          <cell r="F2548">
            <v>163</v>
          </cell>
          <cell r="G2548" t="str">
            <v>Poland</v>
          </cell>
        </row>
        <row r="2549">
          <cell r="A2549" t="str">
            <v>2002M10</v>
          </cell>
          <cell r="B2549">
            <v>1</v>
          </cell>
          <cell r="C2549">
            <v>0</v>
          </cell>
          <cell r="D2549" t="str">
            <v>Ebay</v>
          </cell>
          <cell r="E2549">
            <v>73</v>
          </cell>
          <cell r="F2549">
            <v>211</v>
          </cell>
          <cell r="G2549" t="str">
            <v>Uruguay</v>
          </cell>
        </row>
        <row r="2550">
          <cell r="A2550" t="str">
            <v>2002M10</v>
          </cell>
          <cell r="B2550">
            <v>2</v>
          </cell>
          <cell r="C2550">
            <v>0</v>
          </cell>
          <cell r="D2550" t="str">
            <v>Ebay</v>
          </cell>
          <cell r="E2550">
            <v>328</v>
          </cell>
          <cell r="F2550">
            <v>137</v>
          </cell>
          <cell r="G2550" t="str">
            <v>Moldova</v>
          </cell>
        </row>
        <row r="2551">
          <cell r="A2551" t="str">
            <v>2002M10</v>
          </cell>
          <cell r="B2551">
            <v>2</v>
          </cell>
          <cell r="C2551">
            <v>0</v>
          </cell>
          <cell r="D2551" t="str">
            <v>Ebay</v>
          </cell>
          <cell r="E2551">
            <v>5870</v>
          </cell>
          <cell r="F2551">
            <v>111</v>
          </cell>
          <cell r="G2551" t="str">
            <v>Korea, South</v>
          </cell>
        </row>
        <row r="2552">
          <cell r="A2552" t="str">
            <v>2002M10</v>
          </cell>
          <cell r="B2552">
            <v>2</v>
          </cell>
          <cell r="C2552">
            <v>71</v>
          </cell>
          <cell r="D2552" t="str">
            <v>France</v>
          </cell>
          <cell r="E2552">
            <v>1828</v>
          </cell>
          <cell r="F2552">
            <v>77</v>
          </cell>
          <cell r="G2552" t="str">
            <v>Germany</v>
          </cell>
        </row>
        <row r="2553">
          <cell r="A2553" t="str">
            <v>2002M10</v>
          </cell>
          <cell r="B2553">
            <v>2</v>
          </cell>
          <cell r="C2553">
            <v>193</v>
          </cell>
          <cell r="D2553" t="str">
            <v>Switzerland</v>
          </cell>
          <cell r="E2553">
            <v>41</v>
          </cell>
          <cell r="F2553">
            <v>71</v>
          </cell>
          <cell r="G2553" t="str">
            <v>France</v>
          </cell>
        </row>
        <row r="2554">
          <cell r="A2554" t="str">
            <v>2002M10</v>
          </cell>
          <cell r="B2554">
            <v>1</v>
          </cell>
          <cell r="C2554">
            <v>0</v>
          </cell>
          <cell r="D2554" t="str">
            <v>Ebay</v>
          </cell>
          <cell r="E2554">
            <v>13</v>
          </cell>
          <cell r="F2554">
            <v>156</v>
          </cell>
          <cell r="G2554" t="str">
            <v>Pakistan</v>
          </cell>
        </row>
        <row r="2555">
          <cell r="A2555" t="str">
            <v>2002M10</v>
          </cell>
          <cell r="B2555">
            <v>1</v>
          </cell>
          <cell r="C2555">
            <v>0</v>
          </cell>
          <cell r="D2555" t="str">
            <v>Ebay</v>
          </cell>
          <cell r="E2555">
            <v>1</v>
          </cell>
          <cell r="F2555">
            <v>89</v>
          </cell>
          <cell r="G2555" t="str">
            <v>Guyana</v>
          </cell>
        </row>
        <row r="2556">
          <cell r="A2556" t="str">
            <v>2002M10</v>
          </cell>
          <cell r="B2556">
            <v>2</v>
          </cell>
          <cell r="C2556">
            <v>77</v>
          </cell>
          <cell r="D2556" t="str">
            <v>Germany</v>
          </cell>
          <cell r="E2556">
            <v>71</v>
          </cell>
          <cell r="F2556">
            <v>62</v>
          </cell>
          <cell r="G2556" t="str">
            <v>Egypt</v>
          </cell>
        </row>
        <row r="2557">
          <cell r="A2557" t="str">
            <v>2002M10</v>
          </cell>
          <cell r="B2557">
            <v>2</v>
          </cell>
          <cell r="C2557">
            <v>3</v>
          </cell>
          <cell r="D2557" t="str">
            <v>Uk</v>
          </cell>
          <cell r="E2557">
            <v>320</v>
          </cell>
          <cell r="F2557">
            <v>45</v>
          </cell>
          <cell r="G2557" t="str">
            <v>China</v>
          </cell>
        </row>
        <row r="2558">
          <cell r="A2558" t="str">
            <v>2002M10</v>
          </cell>
          <cell r="B2558">
            <v>0</v>
          </cell>
          <cell r="C2558">
            <v>101</v>
          </cell>
          <cell r="D2558" t="str">
            <v>Italy</v>
          </cell>
          <cell r="E2558">
            <v>131</v>
          </cell>
          <cell r="F2558">
            <v>77</v>
          </cell>
          <cell r="G2558" t="str">
            <v>Germany</v>
          </cell>
        </row>
        <row r="2559">
          <cell r="A2559" t="str">
            <v>2002M10</v>
          </cell>
          <cell r="B2559">
            <v>0</v>
          </cell>
          <cell r="C2559">
            <v>23</v>
          </cell>
          <cell r="D2559" t="str">
            <v xml:space="preserve"> Belgium (French)</v>
          </cell>
          <cell r="E2559">
            <v>4</v>
          </cell>
          <cell r="F2559">
            <v>163</v>
          </cell>
          <cell r="G2559" t="str">
            <v>Poland</v>
          </cell>
        </row>
        <row r="2560">
          <cell r="A2560" t="str">
            <v>2002M10</v>
          </cell>
          <cell r="B2560">
            <v>2</v>
          </cell>
          <cell r="C2560">
            <v>196</v>
          </cell>
          <cell r="D2560" t="str">
            <v>Taiwan</v>
          </cell>
          <cell r="E2560">
            <v>83</v>
          </cell>
          <cell r="F2560">
            <v>123</v>
          </cell>
          <cell r="G2560" t="str">
            <v>Macau</v>
          </cell>
        </row>
        <row r="2561">
          <cell r="A2561" t="str">
            <v>2002M10</v>
          </cell>
          <cell r="B2561">
            <v>2</v>
          </cell>
          <cell r="C2561">
            <v>3</v>
          </cell>
          <cell r="D2561" t="str">
            <v>Uk</v>
          </cell>
          <cell r="E2561">
            <v>1482</v>
          </cell>
          <cell r="F2561">
            <v>101</v>
          </cell>
          <cell r="G2561" t="str">
            <v>Italy</v>
          </cell>
        </row>
        <row r="2562">
          <cell r="A2562" t="str">
            <v>2002M10</v>
          </cell>
          <cell r="B2562">
            <v>2</v>
          </cell>
          <cell r="C2562">
            <v>77</v>
          </cell>
          <cell r="D2562" t="str">
            <v>Germany</v>
          </cell>
          <cell r="E2562">
            <v>2</v>
          </cell>
          <cell r="F2562">
            <v>207</v>
          </cell>
          <cell r="G2562" t="str">
            <v>Tuvalu</v>
          </cell>
        </row>
        <row r="2563">
          <cell r="A2563" t="str">
            <v>2002M10</v>
          </cell>
          <cell r="B2563">
            <v>3</v>
          </cell>
          <cell r="C2563">
            <v>193</v>
          </cell>
          <cell r="D2563" t="str">
            <v>Switzerland</v>
          </cell>
          <cell r="E2563">
            <v>1</v>
          </cell>
          <cell r="F2563">
            <v>16</v>
          </cell>
          <cell r="G2563" t="str">
            <v>Austria</v>
          </cell>
        </row>
        <row r="2564">
          <cell r="A2564" t="str">
            <v>2002M10</v>
          </cell>
          <cell r="B2564">
            <v>1</v>
          </cell>
          <cell r="C2564">
            <v>71</v>
          </cell>
          <cell r="D2564" t="str">
            <v>France</v>
          </cell>
          <cell r="E2564">
            <v>56580</v>
          </cell>
          <cell r="F2564">
            <v>71</v>
          </cell>
          <cell r="G2564" t="str">
            <v>France</v>
          </cell>
        </row>
        <row r="2565">
          <cell r="A2565" t="str">
            <v>2002M10</v>
          </cell>
          <cell r="B2565">
            <v>0</v>
          </cell>
          <cell r="C2565">
            <v>0</v>
          </cell>
          <cell r="D2565" t="str">
            <v>Ebay</v>
          </cell>
          <cell r="E2565">
            <v>7</v>
          </cell>
          <cell r="F2565">
            <v>130</v>
          </cell>
          <cell r="G2565" t="str">
            <v>Malta</v>
          </cell>
        </row>
        <row r="2566">
          <cell r="A2566" t="str">
            <v>2002M10</v>
          </cell>
          <cell r="B2566">
            <v>0</v>
          </cell>
          <cell r="C2566">
            <v>0</v>
          </cell>
          <cell r="D2566" t="str">
            <v>Ebay</v>
          </cell>
          <cell r="E2566">
            <v>404</v>
          </cell>
          <cell r="F2566">
            <v>12</v>
          </cell>
          <cell r="G2566" t="str">
            <v>Argentina</v>
          </cell>
        </row>
        <row r="2567">
          <cell r="A2567" t="str">
            <v>2002M10</v>
          </cell>
          <cell r="B2567">
            <v>2</v>
          </cell>
          <cell r="C2567">
            <v>0</v>
          </cell>
          <cell r="D2567" t="str">
            <v>Ebay</v>
          </cell>
          <cell r="E2567">
            <v>63762</v>
          </cell>
          <cell r="F2567">
            <v>104</v>
          </cell>
          <cell r="G2567" t="str">
            <v>Japan</v>
          </cell>
        </row>
        <row r="2568">
          <cell r="A2568" t="str">
            <v>2002M10</v>
          </cell>
          <cell r="B2568">
            <v>2</v>
          </cell>
          <cell r="C2568">
            <v>0</v>
          </cell>
          <cell r="D2568" t="str">
            <v>Ebay</v>
          </cell>
          <cell r="E2568">
            <v>8</v>
          </cell>
          <cell r="F2568">
            <v>176</v>
          </cell>
          <cell r="G2568" t="str">
            <v>Saudi Arabia</v>
          </cell>
        </row>
        <row r="2569">
          <cell r="A2569" t="str">
            <v>2002M10</v>
          </cell>
          <cell r="B2569">
            <v>2</v>
          </cell>
          <cell r="C2569">
            <v>0</v>
          </cell>
          <cell r="D2569" t="str">
            <v>Ebay</v>
          </cell>
          <cell r="E2569">
            <v>245</v>
          </cell>
          <cell r="F2569">
            <v>7</v>
          </cell>
          <cell r="G2569" t="str">
            <v>American Samoa</v>
          </cell>
        </row>
        <row r="2570">
          <cell r="A2570" t="str">
            <v>2002M10</v>
          </cell>
          <cell r="B2570">
            <v>1</v>
          </cell>
          <cell r="C2570">
            <v>77</v>
          </cell>
          <cell r="D2570" t="str">
            <v>Germany</v>
          </cell>
          <cell r="E2570">
            <v>117</v>
          </cell>
          <cell r="F2570">
            <v>93</v>
          </cell>
          <cell r="G2570" t="str">
            <v>Hungary</v>
          </cell>
        </row>
        <row r="2571">
          <cell r="A2571" t="str">
            <v>2002M10</v>
          </cell>
          <cell r="B2571">
            <v>1</v>
          </cell>
          <cell r="C2571">
            <v>193</v>
          </cell>
          <cell r="D2571" t="str">
            <v>Switzerland</v>
          </cell>
          <cell r="E2571">
            <v>404</v>
          </cell>
          <cell r="F2571">
            <v>77</v>
          </cell>
          <cell r="G2571" t="str">
            <v>Germany</v>
          </cell>
        </row>
        <row r="2572">
          <cell r="A2572" t="str">
            <v>2002M10</v>
          </cell>
          <cell r="B2572">
            <v>3</v>
          </cell>
          <cell r="C2572">
            <v>123</v>
          </cell>
          <cell r="D2572" t="str">
            <v xml:space="preserve"> Belgium (Dutch)</v>
          </cell>
          <cell r="E2572">
            <v>2</v>
          </cell>
          <cell r="F2572">
            <v>101</v>
          </cell>
          <cell r="G2572" t="str">
            <v>Italy</v>
          </cell>
        </row>
        <row r="2573">
          <cell r="A2573" t="str">
            <v>2002M10</v>
          </cell>
          <cell r="B2573">
            <v>3</v>
          </cell>
          <cell r="C2573">
            <v>146</v>
          </cell>
          <cell r="D2573" t="str">
            <v>Netherlands</v>
          </cell>
          <cell r="E2573">
            <v>2</v>
          </cell>
          <cell r="F2573">
            <v>193</v>
          </cell>
          <cell r="G2573" t="str">
            <v>Switzerland</v>
          </cell>
        </row>
        <row r="2574">
          <cell r="A2574" t="str">
            <v>2002M10</v>
          </cell>
          <cell r="B2574">
            <v>0</v>
          </cell>
          <cell r="C2574">
            <v>3</v>
          </cell>
          <cell r="D2574" t="str">
            <v>Uk</v>
          </cell>
          <cell r="E2574">
            <v>1</v>
          </cell>
          <cell r="F2574">
            <v>134</v>
          </cell>
          <cell r="G2574" t="str">
            <v>Mauritius</v>
          </cell>
        </row>
        <row r="2575">
          <cell r="A2575" t="str">
            <v>2002M10</v>
          </cell>
          <cell r="B2575">
            <v>2</v>
          </cell>
          <cell r="C2575">
            <v>77</v>
          </cell>
          <cell r="D2575" t="str">
            <v>Germany</v>
          </cell>
          <cell r="E2575">
            <v>16</v>
          </cell>
          <cell r="F2575">
            <v>167</v>
          </cell>
          <cell r="G2575" t="str">
            <v>Romania</v>
          </cell>
        </row>
        <row r="2576">
          <cell r="A2576" t="str">
            <v>2002M10</v>
          </cell>
          <cell r="B2576">
            <v>3</v>
          </cell>
          <cell r="C2576">
            <v>0</v>
          </cell>
          <cell r="D2576" t="str">
            <v>Ebay</v>
          </cell>
          <cell r="E2576">
            <v>4</v>
          </cell>
          <cell r="F2576">
            <v>225</v>
          </cell>
          <cell r="G2576" t="str">
            <v>APO/FPO</v>
          </cell>
        </row>
        <row r="2577">
          <cell r="A2577" t="str">
            <v>2002M10</v>
          </cell>
          <cell r="B2577">
            <v>2</v>
          </cell>
          <cell r="C2577">
            <v>0</v>
          </cell>
          <cell r="D2577" t="str">
            <v>Ebay</v>
          </cell>
          <cell r="E2577">
            <v>216</v>
          </cell>
          <cell r="F2577">
            <v>78</v>
          </cell>
          <cell r="G2577" t="str">
            <v>Ghana</v>
          </cell>
        </row>
        <row r="2578">
          <cell r="A2578" t="str">
            <v>2002M10</v>
          </cell>
          <cell r="B2578">
            <v>2</v>
          </cell>
          <cell r="C2578">
            <v>0</v>
          </cell>
          <cell r="D2578" t="str">
            <v>Ebay</v>
          </cell>
          <cell r="E2578">
            <v>176</v>
          </cell>
          <cell r="F2578">
            <v>105</v>
          </cell>
          <cell r="G2578" t="str">
            <v>Jersey</v>
          </cell>
        </row>
        <row r="2579">
          <cell r="A2579" t="str">
            <v>2002M10</v>
          </cell>
          <cell r="B2579">
            <v>2</v>
          </cell>
          <cell r="C2579">
            <v>77</v>
          </cell>
          <cell r="D2579" t="str">
            <v>Germany</v>
          </cell>
          <cell r="E2579">
            <v>4908</v>
          </cell>
          <cell r="F2579">
            <v>23</v>
          </cell>
          <cell r="G2579" t="str">
            <v>Belgium</v>
          </cell>
        </row>
        <row r="2580">
          <cell r="A2580" t="str">
            <v>2002M10</v>
          </cell>
          <cell r="B2580">
            <v>1</v>
          </cell>
          <cell r="C2580">
            <v>0</v>
          </cell>
          <cell r="D2580" t="str">
            <v>Ebay</v>
          </cell>
          <cell r="E2580">
            <v>96</v>
          </cell>
          <cell r="F2580">
            <v>95</v>
          </cell>
          <cell r="G2580" t="str">
            <v>India</v>
          </cell>
        </row>
        <row r="2581">
          <cell r="A2581" t="str">
            <v>2002M10</v>
          </cell>
          <cell r="B2581">
            <v>2</v>
          </cell>
          <cell r="C2581">
            <v>16</v>
          </cell>
          <cell r="D2581" t="str">
            <v>Austria</v>
          </cell>
          <cell r="E2581">
            <v>3</v>
          </cell>
          <cell r="F2581">
            <v>15</v>
          </cell>
          <cell r="G2581" t="str">
            <v>Australia</v>
          </cell>
        </row>
        <row r="2582">
          <cell r="A2582" t="str">
            <v>2002M10</v>
          </cell>
          <cell r="B2582">
            <v>1</v>
          </cell>
          <cell r="C2582">
            <v>100</v>
          </cell>
          <cell r="D2582" t="str">
            <v>Ebaymotors</v>
          </cell>
          <cell r="E2582">
            <v>2</v>
          </cell>
          <cell r="F2582">
            <v>41</v>
          </cell>
          <cell r="G2582" t="str">
            <v>Cayman Islands</v>
          </cell>
        </row>
        <row r="2583">
          <cell r="A2583" t="str">
            <v>2002M10</v>
          </cell>
          <cell r="B2583">
            <v>1</v>
          </cell>
          <cell r="C2583">
            <v>71</v>
          </cell>
          <cell r="D2583" t="str">
            <v>France</v>
          </cell>
          <cell r="E2583">
            <v>6</v>
          </cell>
          <cell r="F2583">
            <v>180</v>
          </cell>
          <cell r="G2583" t="str">
            <v>Singapore</v>
          </cell>
        </row>
        <row r="2584">
          <cell r="A2584" t="str">
            <v>2002M10</v>
          </cell>
          <cell r="B2584">
            <v>3</v>
          </cell>
          <cell r="C2584">
            <v>16</v>
          </cell>
          <cell r="D2584" t="str">
            <v>Austria</v>
          </cell>
          <cell r="E2584">
            <v>15</v>
          </cell>
          <cell r="F2584">
            <v>77</v>
          </cell>
          <cell r="G2584" t="str">
            <v>Germany</v>
          </cell>
        </row>
        <row r="2585">
          <cell r="A2585" t="str">
            <v>2002M10</v>
          </cell>
          <cell r="B2585">
            <v>0</v>
          </cell>
          <cell r="C2585">
            <v>71</v>
          </cell>
          <cell r="D2585" t="str">
            <v>France</v>
          </cell>
          <cell r="E2585">
            <v>12</v>
          </cell>
          <cell r="F2585">
            <v>146</v>
          </cell>
          <cell r="G2585" t="str">
            <v>Netherlands</v>
          </cell>
        </row>
        <row r="2586">
          <cell r="A2586" t="str">
            <v>2002M10</v>
          </cell>
          <cell r="B2586">
            <v>2</v>
          </cell>
          <cell r="C2586">
            <v>23</v>
          </cell>
          <cell r="D2586" t="str">
            <v xml:space="preserve"> Belgium (French)</v>
          </cell>
          <cell r="E2586">
            <v>193</v>
          </cell>
          <cell r="F2586">
            <v>31</v>
          </cell>
          <cell r="G2586" t="str">
            <v>Brazil</v>
          </cell>
        </row>
        <row r="2587">
          <cell r="A2587" t="str">
            <v>2002M10</v>
          </cell>
          <cell r="B2587">
            <v>2</v>
          </cell>
          <cell r="C2587">
            <v>23</v>
          </cell>
          <cell r="D2587" t="str">
            <v xml:space="preserve"> Belgium (French)</v>
          </cell>
          <cell r="E2587">
            <v>147</v>
          </cell>
          <cell r="F2587">
            <v>80</v>
          </cell>
          <cell r="G2587" t="str">
            <v>Greece</v>
          </cell>
        </row>
        <row r="2588">
          <cell r="A2588" t="str">
            <v>2002M10</v>
          </cell>
          <cell r="B2588">
            <v>1</v>
          </cell>
          <cell r="C2588">
            <v>71</v>
          </cell>
          <cell r="D2588" t="str">
            <v>France</v>
          </cell>
          <cell r="E2588">
            <v>4</v>
          </cell>
          <cell r="F2588">
            <v>192</v>
          </cell>
          <cell r="G2588" t="str">
            <v>Sweden</v>
          </cell>
        </row>
        <row r="2589">
          <cell r="A2589" t="str">
            <v>2002M10</v>
          </cell>
          <cell r="B2589">
            <v>0</v>
          </cell>
          <cell r="C2589">
            <v>0</v>
          </cell>
          <cell r="D2589" t="str">
            <v>Ebay</v>
          </cell>
          <cell r="E2589">
            <v>276</v>
          </cell>
          <cell r="F2589">
            <v>199</v>
          </cell>
          <cell r="G2589" t="str">
            <v>Thailand</v>
          </cell>
        </row>
        <row r="2590">
          <cell r="A2590" t="str">
            <v>2002M10</v>
          </cell>
          <cell r="B2590">
            <v>2</v>
          </cell>
          <cell r="C2590">
            <v>3</v>
          </cell>
          <cell r="D2590" t="str">
            <v>Uk</v>
          </cell>
          <cell r="E2590">
            <v>3</v>
          </cell>
          <cell r="F2590">
            <v>123</v>
          </cell>
          <cell r="G2590" t="str">
            <v>Macau</v>
          </cell>
        </row>
        <row r="2591">
          <cell r="A2591" t="str">
            <v>2002M10</v>
          </cell>
          <cell r="B2591">
            <v>2</v>
          </cell>
          <cell r="C2591">
            <v>3</v>
          </cell>
          <cell r="D2591" t="str">
            <v>Uk</v>
          </cell>
          <cell r="E2591">
            <v>347</v>
          </cell>
          <cell r="F2591">
            <v>154</v>
          </cell>
          <cell r="G2591" t="str">
            <v>Norway</v>
          </cell>
        </row>
        <row r="2592">
          <cell r="A2592" t="str">
            <v>2002M10</v>
          </cell>
          <cell r="B2592">
            <v>3</v>
          </cell>
          <cell r="C2592">
            <v>193</v>
          </cell>
          <cell r="D2592" t="str">
            <v>Switzerland</v>
          </cell>
          <cell r="E2592">
            <v>1</v>
          </cell>
          <cell r="F2592">
            <v>23</v>
          </cell>
          <cell r="G2592" t="str">
            <v>Belgium</v>
          </cell>
        </row>
        <row r="2593">
          <cell r="A2593" t="str">
            <v>2002M10</v>
          </cell>
          <cell r="B2593">
            <v>2</v>
          </cell>
          <cell r="C2593">
            <v>100</v>
          </cell>
          <cell r="D2593" t="str">
            <v>Ebaymotors</v>
          </cell>
          <cell r="E2593">
            <v>949</v>
          </cell>
          <cell r="F2593">
            <v>149</v>
          </cell>
          <cell r="G2593" t="str">
            <v>New Zealand</v>
          </cell>
        </row>
        <row r="2594">
          <cell r="A2594" t="str">
            <v>2002M10</v>
          </cell>
          <cell r="B2594">
            <v>3</v>
          </cell>
          <cell r="C2594">
            <v>0</v>
          </cell>
          <cell r="D2594" t="str">
            <v>Ebay</v>
          </cell>
          <cell r="E2594">
            <v>2</v>
          </cell>
          <cell r="F2594">
            <v>53</v>
          </cell>
          <cell r="G2594" t="str">
            <v>Croatia, Democratic Republic of the</v>
          </cell>
        </row>
        <row r="2595">
          <cell r="A2595" t="str">
            <v>2002M10</v>
          </cell>
          <cell r="B2595">
            <v>2</v>
          </cell>
          <cell r="C2595">
            <v>100</v>
          </cell>
          <cell r="D2595" t="str">
            <v>Ebaymotors</v>
          </cell>
          <cell r="E2595">
            <v>20</v>
          </cell>
          <cell r="F2595">
            <v>41</v>
          </cell>
          <cell r="G2595" t="str">
            <v>Cayman Islands</v>
          </cell>
        </row>
        <row r="2596">
          <cell r="A2596" t="str">
            <v>2002M10</v>
          </cell>
          <cell r="B2596">
            <v>0</v>
          </cell>
          <cell r="C2596">
            <v>0</v>
          </cell>
          <cell r="D2596" t="str">
            <v>Ebay</v>
          </cell>
          <cell r="E2596">
            <v>14</v>
          </cell>
          <cell r="F2596">
            <v>8</v>
          </cell>
          <cell r="G2596" t="str">
            <v>Andorra</v>
          </cell>
        </row>
        <row r="2597">
          <cell r="A2597" t="str">
            <v>2002M10</v>
          </cell>
          <cell r="B2597">
            <v>2</v>
          </cell>
          <cell r="C2597">
            <v>0</v>
          </cell>
          <cell r="D2597" t="str">
            <v>Ebay</v>
          </cell>
          <cell r="E2597">
            <v>145</v>
          </cell>
          <cell r="F2597">
            <v>120</v>
          </cell>
          <cell r="G2597" t="str">
            <v>Liechtenstein</v>
          </cell>
        </row>
        <row r="2598">
          <cell r="A2598" t="str">
            <v>2002M10</v>
          </cell>
          <cell r="B2598">
            <v>0</v>
          </cell>
          <cell r="C2598">
            <v>100</v>
          </cell>
          <cell r="D2598" t="str">
            <v>Ebaymotors</v>
          </cell>
          <cell r="E2598">
            <v>3</v>
          </cell>
          <cell r="F2598">
            <v>24</v>
          </cell>
          <cell r="G2598" t="str">
            <v>Belize</v>
          </cell>
        </row>
        <row r="2599">
          <cell r="A2599" t="str">
            <v>2002M10</v>
          </cell>
          <cell r="B2599">
            <v>1</v>
          </cell>
          <cell r="C2599">
            <v>15</v>
          </cell>
          <cell r="D2599" t="str">
            <v>Australia</v>
          </cell>
          <cell r="E2599">
            <v>3</v>
          </cell>
          <cell r="F2599">
            <v>226</v>
          </cell>
          <cell r="G2599" t="str">
            <v>Micronesia</v>
          </cell>
        </row>
        <row r="2600">
          <cell r="A2600" t="str">
            <v>2002M10</v>
          </cell>
          <cell r="B2600">
            <v>2</v>
          </cell>
          <cell r="C2600">
            <v>3</v>
          </cell>
          <cell r="D2600" t="str">
            <v>Uk</v>
          </cell>
          <cell r="E2600">
            <v>3</v>
          </cell>
          <cell r="F2600">
            <v>162</v>
          </cell>
          <cell r="G2600" t="str">
            <v>Philippines</v>
          </cell>
        </row>
        <row r="2601">
          <cell r="A2601" t="str">
            <v>2002M10</v>
          </cell>
          <cell r="B2601">
            <v>2</v>
          </cell>
          <cell r="C2601">
            <v>3</v>
          </cell>
          <cell r="D2601" t="str">
            <v>Uk</v>
          </cell>
          <cell r="E2601">
            <v>1</v>
          </cell>
          <cell r="F2601">
            <v>120</v>
          </cell>
          <cell r="G2601" t="str">
            <v>Liechtenstein</v>
          </cell>
        </row>
        <row r="2602">
          <cell r="A2602" t="str">
            <v>2002M10</v>
          </cell>
          <cell r="B2602">
            <v>2</v>
          </cell>
          <cell r="C2602">
            <v>100</v>
          </cell>
          <cell r="D2602" t="str">
            <v>Ebaymotors</v>
          </cell>
          <cell r="E2602">
            <v>1</v>
          </cell>
          <cell r="F2602">
            <v>122</v>
          </cell>
          <cell r="G2602" t="str">
            <v>Luxembourg</v>
          </cell>
        </row>
        <row r="2603">
          <cell r="A2603" t="str">
            <v>2002M10</v>
          </cell>
          <cell r="B2603">
            <v>2</v>
          </cell>
          <cell r="C2603">
            <v>71</v>
          </cell>
          <cell r="D2603" t="str">
            <v>France</v>
          </cell>
          <cell r="E2603">
            <v>18</v>
          </cell>
          <cell r="F2603">
            <v>60</v>
          </cell>
          <cell r="G2603" t="str">
            <v>Dominican Republic</v>
          </cell>
        </row>
        <row r="2604">
          <cell r="A2604" t="str">
            <v>2002M10</v>
          </cell>
          <cell r="B2604">
            <v>1</v>
          </cell>
          <cell r="C2604">
            <v>15</v>
          </cell>
          <cell r="D2604" t="str">
            <v>Australia</v>
          </cell>
          <cell r="E2604">
            <v>2</v>
          </cell>
          <cell r="F2604">
            <v>136</v>
          </cell>
          <cell r="G2604" t="str">
            <v>Mexico</v>
          </cell>
        </row>
        <row r="2605">
          <cell r="A2605" t="str">
            <v>2002M10</v>
          </cell>
          <cell r="B2605">
            <v>1</v>
          </cell>
          <cell r="C2605">
            <v>71</v>
          </cell>
          <cell r="D2605" t="str">
            <v>France</v>
          </cell>
          <cell r="E2605">
            <v>12</v>
          </cell>
          <cell r="F2605">
            <v>115</v>
          </cell>
          <cell r="G2605" t="str">
            <v>Latvia</v>
          </cell>
        </row>
        <row r="2606">
          <cell r="A2606" t="str">
            <v>2002M10</v>
          </cell>
          <cell r="B2606">
            <v>1</v>
          </cell>
          <cell r="C2606">
            <v>193</v>
          </cell>
          <cell r="D2606" t="str">
            <v>Switzerland</v>
          </cell>
          <cell r="E2606">
            <v>1</v>
          </cell>
          <cell r="F2606">
            <v>8</v>
          </cell>
          <cell r="G2606" t="str">
            <v>Andorra</v>
          </cell>
        </row>
        <row r="2607">
          <cell r="A2607" t="str">
            <v>2002M10</v>
          </cell>
          <cell r="B2607">
            <v>2</v>
          </cell>
          <cell r="C2607">
            <v>123</v>
          </cell>
          <cell r="D2607" t="str">
            <v xml:space="preserve"> Belgium (Dutch)</v>
          </cell>
          <cell r="E2607">
            <v>41</v>
          </cell>
          <cell r="F2607">
            <v>101</v>
          </cell>
          <cell r="G2607" t="str">
            <v>Italy</v>
          </cell>
        </row>
        <row r="2608">
          <cell r="A2608" t="str">
            <v>2002M10</v>
          </cell>
          <cell r="B2608">
            <v>2</v>
          </cell>
          <cell r="C2608">
            <v>15</v>
          </cell>
          <cell r="D2608" t="str">
            <v>Australia</v>
          </cell>
          <cell r="E2608">
            <v>22</v>
          </cell>
          <cell r="F2608">
            <v>225</v>
          </cell>
          <cell r="G2608" t="str">
            <v>APO/FPO</v>
          </cell>
        </row>
        <row r="2609">
          <cell r="A2609" t="str">
            <v>2002M10</v>
          </cell>
          <cell r="B2609">
            <v>1</v>
          </cell>
          <cell r="C2609">
            <v>146</v>
          </cell>
          <cell r="D2609" t="str">
            <v>Netherlands</v>
          </cell>
          <cell r="E2609">
            <v>17</v>
          </cell>
          <cell r="F2609">
            <v>100</v>
          </cell>
          <cell r="G2609" t="str">
            <v>Israel</v>
          </cell>
        </row>
        <row r="2610">
          <cell r="A2610" t="str">
            <v>2002M10</v>
          </cell>
          <cell r="B2610">
            <v>2</v>
          </cell>
          <cell r="C2610">
            <v>77</v>
          </cell>
          <cell r="D2610" t="str">
            <v>Germany</v>
          </cell>
          <cell r="E2610">
            <v>901</v>
          </cell>
          <cell r="F2610">
            <v>199</v>
          </cell>
          <cell r="G2610" t="str">
            <v>Thailand</v>
          </cell>
        </row>
        <row r="2611">
          <cell r="A2611" t="str">
            <v>2002M10</v>
          </cell>
          <cell r="B2611">
            <v>1</v>
          </cell>
          <cell r="C2611">
            <v>100</v>
          </cell>
          <cell r="D2611" t="str">
            <v>Ebaymotors</v>
          </cell>
          <cell r="E2611">
            <v>2</v>
          </cell>
          <cell r="F2611">
            <v>51</v>
          </cell>
          <cell r="G2611" t="str">
            <v>Costa Rica</v>
          </cell>
        </row>
        <row r="2612">
          <cell r="A2612" t="str">
            <v>2002M10</v>
          </cell>
          <cell r="B2612">
            <v>2</v>
          </cell>
          <cell r="C2612">
            <v>0</v>
          </cell>
          <cell r="D2612" t="str">
            <v>Ebay</v>
          </cell>
          <cell r="E2612">
            <v>310</v>
          </cell>
          <cell r="F2612">
            <v>41</v>
          </cell>
          <cell r="G2612" t="str">
            <v>Cayman Islands</v>
          </cell>
        </row>
        <row r="2613">
          <cell r="A2613" t="str">
            <v>2002M10</v>
          </cell>
          <cell r="B2613">
            <v>2</v>
          </cell>
          <cell r="C2613">
            <v>146</v>
          </cell>
          <cell r="D2613" t="str">
            <v>Netherlands</v>
          </cell>
          <cell r="E2613">
            <v>2</v>
          </cell>
          <cell r="F2613">
            <v>57</v>
          </cell>
          <cell r="G2613" t="str">
            <v>Denmark</v>
          </cell>
        </row>
        <row r="2614">
          <cell r="A2614" t="str">
            <v>2002M10</v>
          </cell>
          <cell r="B2614">
            <v>3</v>
          </cell>
          <cell r="C2614">
            <v>146</v>
          </cell>
          <cell r="D2614" t="str">
            <v>Netherlands</v>
          </cell>
          <cell r="E2614">
            <v>2</v>
          </cell>
          <cell r="F2614">
            <v>71</v>
          </cell>
          <cell r="G2614" t="str">
            <v>France</v>
          </cell>
        </row>
        <row r="2615">
          <cell r="A2615" t="str">
            <v>2002M10</v>
          </cell>
          <cell r="B2615">
            <v>2</v>
          </cell>
          <cell r="C2615">
            <v>71</v>
          </cell>
          <cell r="D2615" t="str">
            <v>France</v>
          </cell>
          <cell r="E2615">
            <v>9</v>
          </cell>
          <cell r="F2615">
            <v>70</v>
          </cell>
          <cell r="G2615" t="str">
            <v>Finland</v>
          </cell>
        </row>
        <row r="2616">
          <cell r="A2616" t="str">
            <v>2002M10</v>
          </cell>
          <cell r="B2616">
            <v>2</v>
          </cell>
          <cell r="C2616">
            <v>71</v>
          </cell>
          <cell r="D2616" t="str">
            <v>France</v>
          </cell>
          <cell r="E2616">
            <v>101</v>
          </cell>
          <cell r="F2616">
            <v>199</v>
          </cell>
          <cell r="G2616" t="str">
            <v>Thailand</v>
          </cell>
        </row>
        <row r="2617">
          <cell r="A2617" t="str">
            <v>2002M10</v>
          </cell>
          <cell r="B2617">
            <v>0</v>
          </cell>
          <cell r="C2617">
            <v>0</v>
          </cell>
          <cell r="D2617" t="str">
            <v>Ebay</v>
          </cell>
          <cell r="E2617">
            <v>275</v>
          </cell>
          <cell r="F2617">
            <v>13</v>
          </cell>
          <cell r="G2617" t="str">
            <v>Armenia</v>
          </cell>
        </row>
        <row r="2618">
          <cell r="A2618" t="str">
            <v>2002M10</v>
          </cell>
          <cell r="B2618">
            <v>1</v>
          </cell>
          <cell r="C2618">
            <v>71</v>
          </cell>
          <cell r="D2618" t="str">
            <v>France</v>
          </cell>
          <cell r="E2618">
            <v>9</v>
          </cell>
          <cell r="F2618">
            <v>100</v>
          </cell>
          <cell r="G2618" t="str">
            <v>Israel</v>
          </cell>
        </row>
        <row r="2619">
          <cell r="A2619" t="str">
            <v>2002M10</v>
          </cell>
          <cell r="B2619">
            <v>0</v>
          </cell>
          <cell r="C2619">
            <v>16</v>
          </cell>
          <cell r="D2619" t="str">
            <v>Austria</v>
          </cell>
          <cell r="E2619">
            <v>534</v>
          </cell>
          <cell r="F2619">
            <v>77</v>
          </cell>
          <cell r="G2619" t="str">
            <v>Germany</v>
          </cell>
        </row>
        <row r="2620">
          <cell r="A2620" t="str">
            <v>2002M10</v>
          </cell>
          <cell r="B2620">
            <v>1</v>
          </cell>
          <cell r="C2620">
            <v>23</v>
          </cell>
          <cell r="D2620" t="str">
            <v xml:space="preserve"> Belgium (French)</v>
          </cell>
          <cell r="E2620">
            <v>1</v>
          </cell>
          <cell r="F2620">
            <v>3</v>
          </cell>
          <cell r="G2620" t="str">
            <v>United Kingdom</v>
          </cell>
        </row>
        <row r="2621">
          <cell r="A2621" t="str">
            <v>2002M10</v>
          </cell>
          <cell r="B2621">
            <v>2</v>
          </cell>
          <cell r="C2621">
            <v>0</v>
          </cell>
          <cell r="D2621" t="str">
            <v>Ebay</v>
          </cell>
          <cell r="E2621">
            <v>338</v>
          </cell>
          <cell r="F2621">
            <v>28</v>
          </cell>
          <cell r="G2621" t="str">
            <v>Bolivia</v>
          </cell>
        </row>
        <row r="2622">
          <cell r="A2622" t="str">
            <v>2002M10</v>
          </cell>
          <cell r="B2622">
            <v>2</v>
          </cell>
          <cell r="C2622">
            <v>186</v>
          </cell>
          <cell r="D2622" t="str">
            <v>Spain</v>
          </cell>
          <cell r="E2622">
            <v>1</v>
          </cell>
          <cell r="F2622">
            <v>59</v>
          </cell>
          <cell r="G2622" t="str">
            <v>Dominica</v>
          </cell>
        </row>
        <row r="2623">
          <cell r="A2623" t="str">
            <v>2002M10</v>
          </cell>
          <cell r="B2623">
            <v>1</v>
          </cell>
          <cell r="C2623">
            <v>0</v>
          </cell>
          <cell r="D2623" t="str">
            <v>Ebay</v>
          </cell>
          <cell r="E2623">
            <v>1</v>
          </cell>
          <cell r="F2623">
            <v>223</v>
          </cell>
          <cell r="G2623" t="str">
            <v>Zambia</v>
          </cell>
        </row>
        <row r="2624">
          <cell r="A2624" t="str">
            <v>2002M10</v>
          </cell>
          <cell r="B2624">
            <v>1</v>
          </cell>
          <cell r="C2624">
            <v>186</v>
          </cell>
          <cell r="D2624" t="str">
            <v>Spain</v>
          </cell>
          <cell r="E2624">
            <v>18</v>
          </cell>
          <cell r="F2624">
            <v>8</v>
          </cell>
          <cell r="G2624" t="str">
            <v>Andorra</v>
          </cell>
        </row>
        <row r="2625">
          <cell r="A2625" t="str">
            <v>2002M10</v>
          </cell>
          <cell r="B2625">
            <v>3</v>
          </cell>
          <cell r="C2625">
            <v>77</v>
          </cell>
          <cell r="D2625" t="str">
            <v>Germany</v>
          </cell>
          <cell r="E2625">
            <v>101</v>
          </cell>
          <cell r="F2625">
            <v>146</v>
          </cell>
          <cell r="G2625" t="str">
            <v>Netherlands</v>
          </cell>
        </row>
        <row r="2626">
          <cell r="A2626" t="str">
            <v>2002M10</v>
          </cell>
          <cell r="B2626">
            <v>0</v>
          </cell>
          <cell r="C2626">
            <v>77</v>
          </cell>
          <cell r="D2626" t="str">
            <v>Germany</v>
          </cell>
          <cell r="E2626">
            <v>6668550</v>
          </cell>
          <cell r="F2626">
            <v>77</v>
          </cell>
          <cell r="G2626" t="str">
            <v>Germany</v>
          </cell>
        </row>
        <row r="2627">
          <cell r="A2627" t="str">
            <v>2002M10</v>
          </cell>
          <cell r="B2627">
            <v>0</v>
          </cell>
          <cell r="C2627">
            <v>100</v>
          </cell>
          <cell r="D2627" t="str">
            <v>Ebaymotors</v>
          </cell>
          <cell r="E2627">
            <v>1</v>
          </cell>
          <cell r="F2627">
            <v>56</v>
          </cell>
          <cell r="G2627" t="str">
            <v>Czech Republic</v>
          </cell>
        </row>
        <row r="2628">
          <cell r="A2628" t="str">
            <v>2002M10</v>
          </cell>
          <cell r="B2628">
            <v>1</v>
          </cell>
          <cell r="C2628">
            <v>16</v>
          </cell>
          <cell r="D2628" t="str">
            <v>Austria</v>
          </cell>
          <cell r="E2628">
            <v>7</v>
          </cell>
          <cell r="F2628">
            <v>193</v>
          </cell>
          <cell r="G2628" t="str">
            <v>Switzerland</v>
          </cell>
        </row>
        <row r="2629">
          <cell r="A2629" t="str">
            <v>2002M10</v>
          </cell>
          <cell r="B2629">
            <v>0</v>
          </cell>
          <cell r="C2629">
            <v>0</v>
          </cell>
          <cell r="D2629" t="str">
            <v>Ebay</v>
          </cell>
          <cell r="E2629">
            <v>7</v>
          </cell>
          <cell r="F2629">
            <v>154</v>
          </cell>
          <cell r="G2629" t="str">
            <v>Norway</v>
          </cell>
        </row>
        <row r="2630">
          <cell r="A2630" t="str">
            <v>2002M10</v>
          </cell>
          <cell r="B2630">
            <v>1</v>
          </cell>
          <cell r="C2630">
            <v>146</v>
          </cell>
          <cell r="D2630" t="str">
            <v>Netherlands</v>
          </cell>
          <cell r="E2630">
            <v>13</v>
          </cell>
          <cell r="F2630">
            <v>16</v>
          </cell>
          <cell r="G2630" t="str">
            <v>Austria</v>
          </cell>
        </row>
        <row r="2631">
          <cell r="A2631" t="str">
            <v>2002M10</v>
          </cell>
          <cell r="B2631">
            <v>2</v>
          </cell>
          <cell r="C2631">
            <v>196</v>
          </cell>
          <cell r="D2631" t="str">
            <v>Taiwan</v>
          </cell>
          <cell r="E2631">
            <v>686</v>
          </cell>
          <cell r="F2631">
            <v>15</v>
          </cell>
          <cell r="G2631" t="str">
            <v>Australia</v>
          </cell>
        </row>
        <row r="2632">
          <cell r="A2632" t="str">
            <v>2002M10</v>
          </cell>
          <cell r="B2632">
            <v>3</v>
          </cell>
          <cell r="C2632">
            <v>100</v>
          </cell>
          <cell r="D2632" t="str">
            <v>Ebaymotors</v>
          </cell>
          <cell r="E2632">
            <v>33363</v>
          </cell>
          <cell r="F2632">
            <v>1</v>
          </cell>
          <cell r="G2632" t="str">
            <v>United States</v>
          </cell>
        </row>
        <row r="2633">
          <cell r="A2633" t="str">
            <v>2002M10</v>
          </cell>
          <cell r="B2633">
            <v>1</v>
          </cell>
          <cell r="C2633">
            <v>193</v>
          </cell>
          <cell r="D2633" t="str">
            <v>Switzerland</v>
          </cell>
          <cell r="E2633">
            <v>5</v>
          </cell>
          <cell r="F2633">
            <v>1</v>
          </cell>
          <cell r="G2633" t="str">
            <v>United States</v>
          </cell>
        </row>
        <row r="2634">
          <cell r="A2634" t="str">
            <v>2002M10</v>
          </cell>
          <cell r="B2634">
            <v>0</v>
          </cell>
          <cell r="C2634">
            <v>0</v>
          </cell>
          <cell r="D2634" t="str">
            <v>Ebay</v>
          </cell>
          <cell r="E2634">
            <v>111</v>
          </cell>
          <cell r="F2634">
            <v>96</v>
          </cell>
          <cell r="G2634" t="str">
            <v>Indonesia</v>
          </cell>
        </row>
        <row r="2635">
          <cell r="A2635" t="str">
            <v>2002M10</v>
          </cell>
          <cell r="B2635">
            <v>0</v>
          </cell>
          <cell r="C2635">
            <v>77</v>
          </cell>
          <cell r="D2635" t="str">
            <v>Germany</v>
          </cell>
          <cell r="E2635">
            <v>3</v>
          </cell>
          <cell r="F2635">
            <v>18</v>
          </cell>
          <cell r="G2635" t="str">
            <v>Bahamas</v>
          </cell>
        </row>
        <row r="2636">
          <cell r="A2636" t="str">
            <v>2002M10</v>
          </cell>
          <cell r="B2636">
            <v>1</v>
          </cell>
          <cell r="C2636">
            <v>71</v>
          </cell>
          <cell r="D2636" t="str">
            <v>France</v>
          </cell>
          <cell r="E2636">
            <v>24</v>
          </cell>
          <cell r="F2636">
            <v>148</v>
          </cell>
          <cell r="G2636" t="str">
            <v>New Caledonia</v>
          </cell>
        </row>
        <row r="2637">
          <cell r="A2637" t="str">
            <v>2002M10</v>
          </cell>
          <cell r="B2637">
            <v>2</v>
          </cell>
          <cell r="C2637">
            <v>15</v>
          </cell>
          <cell r="D2637" t="str">
            <v>Australia</v>
          </cell>
          <cell r="E2637">
            <v>1110</v>
          </cell>
          <cell r="F2637">
            <v>104</v>
          </cell>
          <cell r="G2637" t="str">
            <v>Japan</v>
          </cell>
        </row>
        <row r="2638">
          <cell r="A2638" t="str">
            <v>2002M10</v>
          </cell>
          <cell r="B2638">
            <v>2</v>
          </cell>
          <cell r="C2638">
            <v>101</v>
          </cell>
          <cell r="D2638" t="str">
            <v>Italy</v>
          </cell>
          <cell r="E2638">
            <v>7</v>
          </cell>
          <cell r="F2638">
            <v>70</v>
          </cell>
          <cell r="G2638" t="str">
            <v>Finland</v>
          </cell>
        </row>
        <row r="2639">
          <cell r="A2639" t="str">
            <v>2002M10</v>
          </cell>
          <cell r="B2639">
            <v>1</v>
          </cell>
          <cell r="C2639">
            <v>0</v>
          </cell>
          <cell r="D2639" t="str">
            <v>Ebay</v>
          </cell>
          <cell r="E2639">
            <v>40</v>
          </cell>
          <cell r="F2639">
            <v>61</v>
          </cell>
          <cell r="G2639" t="str">
            <v>Ecuador</v>
          </cell>
        </row>
        <row r="2640">
          <cell r="A2640" t="str">
            <v>2002M10</v>
          </cell>
          <cell r="B2640">
            <v>0</v>
          </cell>
          <cell r="C2640">
            <v>146</v>
          </cell>
          <cell r="D2640" t="str">
            <v>Netherlands</v>
          </cell>
          <cell r="E2640">
            <v>8</v>
          </cell>
          <cell r="F2640">
            <v>71</v>
          </cell>
          <cell r="G2640" t="str">
            <v>France</v>
          </cell>
        </row>
        <row r="2641">
          <cell r="A2641" t="str">
            <v>2002M10</v>
          </cell>
          <cell r="B2641">
            <v>0</v>
          </cell>
          <cell r="C2641">
            <v>0</v>
          </cell>
          <cell r="D2641" t="str">
            <v>Ebay</v>
          </cell>
          <cell r="E2641">
            <v>125</v>
          </cell>
          <cell r="F2641">
            <v>186</v>
          </cell>
          <cell r="G2641" t="str">
            <v>Spain</v>
          </cell>
        </row>
        <row r="2642">
          <cell r="A2642" t="str">
            <v>2002M10</v>
          </cell>
          <cell r="B2642">
            <v>3</v>
          </cell>
          <cell r="C2642">
            <v>15</v>
          </cell>
          <cell r="D2642" t="str">
            <v>Australia</v>
          </cell>
          <cell r="E2642">
            <v>2408</v>
          </cell>
          <cell r="F2642">
            <v>15</v>
          </cell>
          <cell r="G2642" t="str">
            <v>Australia</v>
          </cell>
        </row>
        <row r="2643">
          <cell r="A2643" t="str">
            <v>2002M10</v>
          </cell>
          <cell r="B2643">
            <v>0</v>
          </cell>
          <cell r="C2643">
            <v>0</v>
          </cell>
          <cell r="D2643" t="str">
            <v>Ebay</v>
          </cell>
          <cell r="E2643">
            <v>2</v>
          </cell>
          <cell r="F2643">
            <v>194</v>
          </cell>
          <cell r="G2643" t="str">
            <v>Syria</v>
          </cell>
        </row>
        <row r="2644">
          <cell r="A2644" t="str">
            <v>2002M10</v>
          </cell>
          <cell r="B2644">
            <v>0</v>
          </cell>
          <cell r="C2644">
            <v>0</v>
          </cell>
          <cell r="D2644" t="str">
            <v>Ebay</v>
          </cell>
          <cell r="E2644">
            <v>452</v>
          </cell>
          <cell r="F2644">
            <v>136</v>
          </cell>
          <cell r="G2644" t="str">
            <v>Mexico</v>
          </cell>
        </row>
        <row r="2645">
          <cell r="A2645" t="str">
            <v>2002M10</v>
          </cell>
          <cell r="B2645">
            <v>1</v>
          </cell>
          <cell r="C2645">
            <v>16</v>
          </cell>
          <cell r="D2645" t="str">
            <v>Austria</v>
          </cell>
          <cell r="E2645">
            <v>9529</v>
          </cell>
          <cell r="F2645">
            <v>16</v>
          </cell>
          <cell r="G2645" t="str">
            <v>Austria</v>
          </cell>
        </row>
        <row r="2646">
          <cell r="A2646" t="str">
            <v>2002M10</v>
          </cell>
          <cell r="B2646">
            <v>0</v>
          </cell>
          <cell r="C2646">
            <v>77</v>
          </cell>
          <cell r="D2646" t="str">
            <v>Germany</v>
          </cell>
          <cell r="E2646">
            <v>12</v>
          </cell>
          <cell r="F2646">
            <v>8</v>
          </cell>
          <cell r="G2646" t="str">
            <v>Andorra</v>
          </cell>
        </row>
        <row r="2647">
          <cell r="A2647" t="str">
            <v>2002M10</v>
          </cell>
          <cell r="B2647">
            <v>2</v>
          </cell>
          <cell r="C2647">
            <v>100</v>
          </cell>
          <cell r="D2647" t="str">
            <v>Ebaymotors</v>
          </cell>
          <cell r="E2647">
            <v>84</v>
          </cell>
          <cell r="F2647">
            <v>71</v>
          </cell>
          <cell r="G2647" t="str">
            <v>France</v>
          </cell>
        </row>
        <row r="2648">
          <cell r="A2648" t="str">
            <v>2002M10</v>
          </cell>
          <cell r="B2648">
            <v>2</v>
          </cell>
          <cell r="C2648">
            <v>71</v>
          </cell>
          <cell r="D2648" t="str">
            <v>France</v>
          </cell>
          <cell r="E2648">
            <v>13</v>
          </cell>
          <cell r="F2648">
            <v>132</v>
          </cell>
          <cell r="G2648" t="str">
            <v>Martinique</v>
          </cell>
        </row>
        <row r="2649">
          <cell r="A2649" t="str">
            <v>2002M10</v>
          </cell>
          <cell r="B2649">
            <v>2</v>
          </cell>
          <cell r="C2649">
            <v>0</v>
          </cell>
          <cell r="D2649" t="str">
            <v>Ebay</v>
          </cell>
          <cell r="E2649">
            <v>1</v>
          </cell>
          <cell r="F2649">
            <v>166</v>
          </cell>
          <cell r="G2649" t="str">
            <v>Qatar</v>
          </cell>
        </row>
        <row r="2650">
          <cell r="A2650" t="str">
            <v>2002M10</v>
          </cell>
          <cell r="B2650">
            <v>1</v>
          </cell>
          <cell r="C2650">
            <v>0</v>
          </cell>
          <cell r="D2650" t="str">
            <v>Ebay</v>
          </cell>
          <cell r="E2650">
            <v>1</v>
          </cell>
          <cell r="F2650">
            <v>85</v>
          </cell>
          <cell r="G2650" t="str">
            <v>Guatemala</v>
          </cell>
        </row>
        <row r="2651">
          <cell r="A2651" t="str">
            <v>2002M10</v>
          </cell>
          <cell r="B2651">
            <v>2</v>
          </cell>
          <cell r="C2651">
            <v>0</v>
          </cell>
          <cell r="D2651" t="str">
            <v>Ebay</v>
          </cell>
          <cell r="E2651">
            <v>4954</v>
          </cell>
          <cell r="F2651">
            <v>185</v>
          </cell>
          <cell r="G2651" t="str">
            <v>South Africa</v>
          </cell>
        </row>
        <row r="2652">
          <cell r="A2652" t="str">
            <v>2002M10</v>
          </cell>
          <cell r="B2652">
            <v>1</v>
          </cell>
          <cell r="C2652">
            <v>100</v>
          </cell>
          <cell r="D2652" t="str">
            <v>Ebaymotors</v>
          </cell>
          <cell r="E2652">
            <v>1</v>
          </cell>
          <cell r="F2652">
            <v>12</v>
          </cell>
          <cell r="G2652" t="str">
            <v>Argentina</v>
          </cell>
        </row>
        <row r="2653">
          <cell r="A2653" t="str">
            <v>2002M10</v>
          </cell>
          <cell r="B2653">
            <v>2</v>
          </cell>
          <cell r="C2653">
            <v>101</v>
          </cell>
          <cell r="D2653" t="str">
            <v>Italy</v>
          </cell>
          <cell r="E2653">
            <v>16</v>
          </cell>
          <cell r="F2653">
            <v>127</v>
          </cell>
          <cell r="G2653" t="str">
            <v>Malaysia</v>
          </cell>
        </row>
        <row r="2654">
          <cell r="A2654" t="str">
            <v>2002M10</v>
          </cell>
          <cell r="B2654">
            <v>2</v>
          </cell>
          <cell r="C2654">
            <v>3</v>
          </cell>
          <cell r="D2654" t="str">
            <v>Uk</v>
          </cell>
          <cell r="E2654">
            <v>6</v>
          </cell>
          <cell r="F2654">
            <v>78</v>
          </cell>
          <cell r="G2654" t="str">
            <v>Ghana</v>
          </cell>
        </row>
        <row r="2655">
          <cell r="A2655" t="str">
            <v>2002M10</v>
          </cell>
          <cell r="B2655">
            <v>0</v>
          </cell>
          <cell r="C2655">
            <v>193</v>
          </cell>
          <cell r="D2655" t="str">
            <v>Switzerland</v>
          </cell>
          <cell r="E2655">
            <v>1005</v>
          </cell>
          <cell r="F2655">
            <v>193</v>
          </cell>
          <cell r="G2655" t="str">
            <v>Switzerland</v>
          </cell>
        </row>
        <row r="2656">
          <cell r="A2656" t="str">
            <v>2002M10</v>
          </cell>
          <cell r="B2656">
            <v>2</v>
          </cell>
          <cell r="C2656">
            <v>77</v>
          </cell>
          <cell r="D2656" t="str">
            <v>Germany</v>
          </cell>
          <cell r="E2656">
            <v>284</v>
          </cell>
          <cell r="F2656">
            <v>162</v>
          </cell>
          <cell r="G2656" t="str">
            <v>Philippines</v>
          </cell>
        </row>
        <row r="2657">
          <cell r="A2657" t="str">
            <v>2002M10</v>
          </cell>
          <cell r="B2657">
            <v>2</v>
          </cell>
          <cell r="C2657">
            <v>16</v>
          </cell>
          <cell r="D2657" t="str">
            <v>Austria</v>
          </cell>
          <cell r="E2657">
            <v>1</v>
          </cell>
          <cell r="F2657">
            <v>122</v>
          </cell>
          <cell r="G2657" t="str">
            <v>Luxembourg</v>
          </cell>
        </row>
        <row r="2658">
          <cell r="A2658" t="str">
            <v>2002M10</v>
          </cell>
          <cell r="B2658">
            <v>1</v>
          </cell>
          <cell r="C2658">
            <v>123</v>
          </cell>
          <cell r="D2658" t="str">
            <v xml:space="preserve"> Belgium (Dutch)</v>
          </cell>
          <cell r="E2658">
            <v>21</v>
          </cell>
          <cell r="F2658">
            <v>3</v>
          </cell>
          <cell r="G2658" t="str">
            <v>United Kingdom</v>
          </cell>
        </row>
        <row r="2659">
          <cell r="A2659" t="str">
            <v>2002M10</v>
          </cell>
          <cell r="B2659">
            <v>2</v>
          </cell>
          <cell r="C2659">
            <v>77</v>
          </cell>
          <cell r="D2659" t="str">
            <v>Germany</v>
          </cell>
          <cell r="E2659">
            <v>4</v>
          </cell>
          <cell r="F2659">
            <v>210</v>
          </cell>
          <cell r="G2659" t="str">
            <v>United Arab Emirates</v>
          </cell>
        </row>
        <row r="2660">
          <cell r="A2660" t="str">
            <v>2002M10</v>
          </cell>
          <cell r="B2660">
            <v>1</v>
          </cell>
          <cell r="C2660">
            <v>0</v>
          </cell>
          <cell r="D2660" t="str">
            <v>Ebay</v>
          </cell>
          <cell r="E2660">
            <v>7</v>
          </cell>
          <cell r="F2660">
            <v>154</v>
          </cell>
          <cell r="G2660" t="str">
            <v>Norway</v>
          </cell>
        </row>
        <row r="2661">
          <cell r="A2661" t="str">
            <v>2002M10</v>
          </cell>
          <cell r="B2661">
            <v>2</v>
          </cell>
          <cell r="C2661">
            <v>71</v>
          </cell>
          <cell r="D2661" t="str">
            <v>France</v>
          </cell>
          <cell r="E2661">
            <v>57</v>
          </cell>
          <cell r="F2661">
            <v>209</v>
          </cell>
          <cell r="G2661" t="str">
            <v>Ukraine</v>
          </cell>
        </row>
        <row r="2662">
          <cell r="A2662" t="str">
            <v>2002M10</v>
          </cell>
          <cell r="B2662">
            <v>3</v>
          </cell>
          <cell r="C2662">
            <v>71</v>
          </cell>
          <cell r="D2662" t="str">
            <v>France</v>
          </cell>
          <cell r="E2662">
            <v>6</v>
          </cell>
          <cell r="F2662">
            <v>146</v>
          </cell>
          <cell r="G2662" t="str">
            <v>Netherlands</v>
          </cell>
        </row>
        <row r="2663">
          <cell r="A2663" t="str">
            <v>2002M10</v>
          </cell>
          <cell r="B2663">
            <v>3</v>
          </cell>
          <cell r="C2663">
            <v>77</v>
          </cell>
          <cell r="D2663" t="str">
            <v>Germany</v>
          </cell>
          <cell r="E2663">
            <v>291</v>
          </cell>
          <cell r="F2663">
            <v>16</v>
          </cell>
          <cell r="G2663" t="str">
            <v>Austria</v>
          </cell>
        </row>
        <row r="2664">
          <cell r="A2664" t="str">
            <v>2002M10</v>
          </cell>
          <cell r="B2664">
            <v>0</v>
          </cell>
          <cell r="C2664">
            <v>0</v>
          </cell>
          <cell r="D2664" t="str">
            <v>Ebay</v>
          </cell>
          <cell r="E2664">
            <v>20</v>
          </cell>
          <cell r="F2664">
            <v>46</v>
          </cell>
          <cell r="G2664" t="str">
            <v>Colombia</v>
          </cell>
        </row>
        <row r="2665">
          <cell r="A2665" t="str">
            <v>2002M10</v>
          </cell>
          <cell r="B2665">
            <v>1</v>
          </cell>
          <cell r="C2665">
            <v>146</v>
          </cell>
          <cell r="D2665" t="str">
            <v>Netherlands</v>
          </cell>
          <cell r="E2665">
            <v>6</v>
          </cell>
          <cell r="F2665">
            <v>164</v>
          </cell>
          <cell r="G2665" t="str">
            <v>Portugal</v>
          </cell>
        </row>
        <row r="2666">
          <cell r="A2666" t="str">
            <v>2002M10</v>
          </cell>
          <cell r="B2666">
            <v>1</v>
          </cell>
          <cell r="C2666">
            <v>3</v>
          </cell>
          <cell r="D2666" t="str">
            <v>Uk</v>
          </cell>
          <cell r="E2666">
            <v>5156</v>
          </cell>
          <cell r="F2666">
            <v>77</v>
          </cell>
          <cell r="G2666" t="str">
            <v>Germany</v>
          </cell>
        </row>
        <row r="2667">
          <cell r="A2667" t="str">
            <v>2002M10</v>
          </cell>
          <cell r="B2667">
            <v>1</v>
          </cell>
          <cell r="C2667">
            <v>2</v>
          </cell>
          <cell r="D2667" t="str">
            <v>Canada</v>
          </cell>
          <cell r="E2667">
            <v>1</v>
          </cell>
          <cell r="F2667">
            <v>23</v>
          </cell>
          <cell r="G2667" t="str">
            <v>Belgium</v>
          </cell>
        </row>
        <row r="2668">
          <cell r="A2668" t="str">
            <v>2002M10</v>
          </cell>
          <cell r="B2668">
            <v>2</v>
          </cell>
          <cell r="C2668">
            <v>193</v>
          </cell>
          <cell r="D2668" t="str">
            <v>Switzerland</v>
          </cell>
          <cell r="E2668">
            <v>5</v>
          </cell>
          <cell r="F2668">
            <v>2</v>
          </cell>
          <cell r="G2668" t="str">
            <v>Canada</v>
          </cell>
        </row>
        <row r="2669">
          <cell r="A2669" t="str">
            <v>2002M10</v>
          </cell>
          <cell r="B2669">
            <v>0</v>
          </cell>
          <cell r="C2669">
            <v>101</v>
          </cell>
          <cell r="D2669" t="str">
            <v>Italy</v>
          </cell>
          <cell r="E2669">
            <v>3</v>
          </cell>
          <cell r="F2669">
            <v>2</v>
          </cell>
          <cell r="G2669" t="str">
            <v>Canada</v>
          </cell>
        </row>
        <row r="2670">
          <cell r="A2670" t="str">
            <v>2002M10</v>
          </cell>
          <cell r="B2670">
            <v>2</v>
          </cell>
          <cell r="C2670">
            <v>77</v>
          </cell>
          <cell r="D2670" t="str">
            <v>Germany</v>
          </cell>
          <cell r="E2670">
            <v>946</v>
          </cell>
          <cell r="F2670">
            <v>56</v>
          </cell>
          <cell r="G2670" t="str">
            <v>Czech Republic</v>
          </cell>
        </row>
        <row r="2671">
          <cell r="A2671" t="str">
            <v>2002M10</v>
          </cell>
          <cell r="B2671">
            <v>2</v>
          </cell>
          <cell r="C2671">
            <v>3</v>
          </cell>
          <cell r="D2671" t="str">
            <v>Uk</v>
          </cell>
          <cell r="E2671">
            <v>912</v>
          </cell>
          <cell r="F2671">
            <v>149</v>
          </cell>
          <cell r="G2671" t="str">
            <v>New Zealand</v>
          </cell>
        </row>
        <row r="2672">
          <cell r="A2672" t="str">
            <v>2002M10</v>
          </cell>
          <cell r="B2672">
            <v>2</v>
          </cell>
          <cell r="C2672">
            <v>16</v>
          </cell>
          <cell r="D2672" t="str">
            <v>Austria</v>
          </cell>
          <cell r="E2672">
            <v>5</v>
          </cell>
          <cell r="F2672">
            <v>166</v>
          </cell>
          <cell r="G2672" t="str">
            <v>Qatar</v>
          </cell>
        </row>
        <row r="2673">
          <cell r="A2673" t="str">
            <v>2002M10</v>
          </cell>
          <cell r="B2673">
            <v>2</v>
          </cell>
          <cell r="C2673">
            <v>3</v>
          </cell>
          <cell r="D2673" t="str">
            <v>Uk</v>
          </cell>
          <cell r="E2673">
            <v>171</v>
          </cell>
          <cell r="F2673">
            <v>121</v>
          </cell>
          <cell r="G2673" t="str">
            <v>Lithuania</v>
          </cell>
        </row>
        <row r="2674">
          <cell r="A2674" t="str">
            <v>2002M10</v>
          </cell>
          <cell r="B2674">
            <v>2</v>
          </cell>
          <cell r="C2674">
            <v>77</v>
          </cell>
          <cell r="D2674" t="str">
            <v>Germany</v>
          </cell>
          <cell r="E2674">
            <v>95</v>
          </cell>
          <cell r="F2674">
            <v>12</v>
          </cell>
          <cell r="G2674" t="str">
            <v>Argentina</v>
          </cell>
        </row>
        <row r="2675">
          <cell r="A2675" t="str">
            <v>2002M10</v>
          </cell>
          <cell r="B2675">
            <v>2</v>
          </cell>
          <cell r="C2675">
            <v>3</v>
          </cell>
          <cell r="D2675" t="str">
            <v>Uk</v>
          </cell>
          <cell r="E2675">
            <v>1227</v>
          </cell>
          <cell r="F2675">
            <v>71</v>
          </cell>
          <cell r="G2675" t="str">
            <v>France</v>
          </cell>
        </row>
        <row r="2676">
          <cell r="A2676" t="str">
            <v>2002M10</v>
          </cell>
          <cell r="B2676">
            <v>3</v>
          </cell>
          <cell r="C2676">
            <v>100</v>
          </cell>
          <cell r="D2676" t="str">
            <v>Ebaymotors</v>
          </cell>
          <cell r="E2676">
            <v>1</v>
          </cell>
          <cell r="F2676">
            <v>193</v>
          </cell>
          <cell r="G2676" t="str">
            <v>Switzerland</v>
          </cell>
        </row>
        <row r="2677">
          <cell r="A2677" t="str">
            <v>2002M10</v>
          </cell>
          <cell r="B2677">
            <v>3</v>
          </cell>
          <cell r="C2677">
            <v>16</v>
          </cell>
          <cell r="D2677" t="str">
            <v>Austria</v>
          </cell>
          <cell r="E2677">
            <v>4</v>
          </cell>
          <cell r="F2677">
            <v>193</v>
          </cell>
          <cell r="G2677" t="str">
            <v>Switzerland</v>
          </cell>
        </row>
        <row r="2678">
          <cell r="A2678" t="str">
            <v>2002M10</v>
          </cell>
          <cell r="B2678">
            <v>2</v>
          </cell>
          <cell r="C2678">
            <v>77</v>
          </cell>
          <cell r="D2678" t="str">
            <v>Germany</v>
          </cell>
          <cell r="E2678">
            <v>132</v>
          </cell>
          <cell r="F2678">
            <v>154</v>
          </cell>
          <cell r="G2678" t="str">
            <v>Norway</v>
          </cell>
        </row>
        <row r="2679">
          <cell r="A2679" t="str">
            <v>2002M10</v>
          </cell>
          <cell r="B2679">
            <v>0</v>
          </cell>
          <cell r="C2679">
            <v>77</v>
          </cell>
          <cell r="D2679" t="str">
            <v>Germany</v>
          </cell>
          <cell r="E2679">
            <v>3781</v>
          </cell>
          <cell r="F2679">
            <v>1</v>
          </cell>
          <cell r="G2679" t="str">
            <v>United States</v>
          </cell>
        </row>
        <row r="2680">
          <cell r="A2680" t="str">
            <v>2002M10</v>
          </cell>
          <cell r="B2680">
            <v>2</v>
          </cell>
          <cell r="C2680">
            <v>2</v>
          </cell>
          <cell r="D2680" t="str">
            <v>Canada</v>
          </cell>
          <cell r="E2680">
            <v>4</v>
          </cell>
          <cell r="F2680">
            <v>199</v>
          </cell>
          <cell r="G2680" t="str">
            <v>Thailand</v>
          </cell>
        </row>
        <row r="2681">
          <cell r="A2681" t="str">
            <v>2002M10</v>
          </cell>
          <cell r="B2681">
            <v>0</v>
          </cell>
          <cell r="C2681">
            <v>3</v>
          </cell>
          <cell r="D2681" t="str">
            <v>Uk</v>
          </cell>
          <cell r="E2681">
            <v>325</v>
          </cell>
          <cell r="F2681">
            <v>99</v>
          </cell>
          <cell r="G2681" t="str">
            <v>Ireland</v>
          </cell>
        </row>
        <row r="2682">
          <cell r="A2682" t="str">
            <v>2002M10</v>
          </cell>
          <cell r="B2682">
            <v>2</v>
          </cell>
          <cell r="C2682">
            <v>100</v>
          </cell>
          <cell r="D2682" t="str">
            <v>Ebaymotors</v>
          </cell>
          <cell r="E2682">
            <v>3</v>
          </cell>
          <cell r="F2682">
            <v>99</v>
          </cell>
          <cell r="G2682" t="str">
            <v>Ireland</v>
          </cell>
        </row>
        <row r="2683">
          <cell r="A2683" t="str">
            <v>2002M10</v>
          </cell>
          <cell r="B2683">
            <v>2</v>
          </cell>
          <cell r="C2683">
            <v>0</v>
          </cell>
          <cell r="D2683" t="str">
            <v>Ebay</v>
          </cell>
          <cell r="E2683">
            <v>214</v>
          </cell>
          <cell r="F2683">
            <v>8</v>
          </cell>
          <cell r="G2683" t="str">
            <v>Andorra</v>
          </cell>
        </row>
        <row r="2684">
          <cell r="A2684" t="str">
            <v>2002M10</v>
          </cell>
          <cell r="B2684">
            <v>2</v>
          </cell>
          <cell r="C2684">
            <v>0</v>
          </cell>
          <cell r="D2684" t="str">
            <v>Ebay</v>
          </cell>
          <cell r="E2684">
            <v>98</v>
          </cell>
          <cell r="F2684">
            <v>215</v>
          </cell>
          <cell r="G2684" t="str">
            <v>Venezuela</v>
          </cell>
        </row>
        <row r="2685">
          <cell r="A2685" t="str">
            <v>2002M10</v>
          </cell>
          <cell r="B2685">
            <v>2</v>
          </cell>
          <cell r="C2685">
            <v>101</v>
          </cell>
          <cell r="D2685" t="str">
            <v>Italy</v>
          </cell>
          <cell r="E2685">
            <v>14</v>
          </cell>
          <cell r="F2685">
            <v>222</v>
          </cell>
          <cell r="G2685" t="str">
            <v>Yugoslavia</v>
          </cell>
        </row>
        <row r="2686">
          <cell r="A2686" t="str">
            <v>2002M10</v>
          </cell>
          <cell r="B2686">
            <v>0</v>
          </cell>
          <cell r="C2686">
            <v>0</v>
          </cell>
          <cell r="D2686" t="str">
            <v>Ebay</v>
          </cell>
          <cell r="E2686">
            <v>3362</v>
          </cell>
          <cell r="F2686">
            <v>45</v>
          </cell>
          <cell r="G2686" t="str">
            <v>China</v>
          </cell>
        </row>
        <row r="2687">
          <cell r="A2687" t="str">
            <v>2002M10</v>
          </cell>
          <cell r="B2687">
            <v>1</v>
          </cell>
          <cell r="C2687">
            <v>186</v>
          </cell>
          <cell r="D2687" t="str">
            <v>Spain</v>
          </cell>
          <cell r="E2687">
            <v>7</v>
          </cell>
          <cell r="F2687">
            <v>146</v>
          </cell>
          <cell r="G2687" t="str">
            <v>Netherlands</v>
          </cell>
        </row>
        <row r="2688">
          <cell r="A2688" t="str">
            <v>2002M10</v>
          </cell>
          <cell r="B2688">
            <v>1</v>
          </cell>
          <cell r="C2688">
            <v>3</v>
          </cell>
          <cell r="D2688" t="str">
            <v>Uk</v>
          </cell>
          <cell r="E2688">
            <v>12</v>
          </cell>
          <cell r="F2688">
            <v>53</v>
          </cell>
          <cell r="G2688" t="str">
            <v>Croatia, Democratic Republic of the</v>
          </cell>
        </row>
        <row r="2689">
          <cell r="A2689" t="str">
            <v>2002M10</v>
          </cell>
          <cell r="B2689">
            <v>1</v>
          </cell>
          <cell r="C2689">
            <v>123</v>
          </cell>
          <cell r="D2689" t="str">
            <v xml:space="preserve"> Belgium (Dutch)</v>
          </cell>
          <cell r="E2689">
            <v>779</v>
          </cell>
          <cell r="F2689">
            <v>77</v>
          </cell>
          <cell r="G2689" t="str">
            <v>Germany</v>
          </cell>
        </row>
        <row r="2690">
          <cell r="A2690" t="str">
            <v>2002M10</v>
          </cell>
          <cell r="B2690">
            <v>1</v>
          </cell>
          <cell r="C2690">
            <v>15</v>
          </cell>
          <cell r="D2690" t="str">
            <v>Australia</v>
          </cell>
          <cell r="E2690">
            <v>2</v>
          </cell>
          <cell r="F2690">
            <v>192</v>
          </cell>
          <cell r="G2690" t="str">
            <v>Sweden</v>
          </cell>
        </row>
        <row r="2691">
          <cell r="A2691" t="str">
            <v>2002M10</v>
          </cell>
          <cell r="B2691">
            <v>2</v>
          </cell>
          <cell r="C2691">
            <v>100</v>
          </cell>
          <cell r="D2691" t="str">
            <v>Ebaymotors</v>
          </cell>
          <cell r="E2691">
            <v>358</v>
          </cell>
          <cell r="F2691">
            <v>101</v>
          </cell>
          <cell r="G2691" t="str">
            <v>Italy</v>
          </cell>
        </row>
        <row r="2692">
          <cell r="A2692" t="str">
            <v>2002M10</v>
          </cell>
          <cell r="B2692">
            <v>2</v>
          </cell>
          <cell r="C2692">
            <v>15</v>
          </cell>
          <cell r="D2692" t="str">
            <v>Australia</v>
          </cell>
          <cell r="E2692">
            <v>3</v>
          </cell>
          <cell r="F2692">
            <v>22</v>
          </cell>
          <cell r="G2692" t="str">
            <v>Belarus</v>
          </cell>
        </row>
        <row r="2693">
          <cell r="A2693" t="str">
            <v>2002M10</v>
          </cell>
          <cell r="B2693">
            <v>0</v>
          </cell>
          <cell r="C2693">
            <v>0</v>
          </cell>
          <cell r="D2693" t="str">
            <v>Ebay</v>
          </cell>
          <cell r="E2693">
            <v>1</v>
          </cell>
          <cell r="F2693">
            <v>112</v>
          </cell>
          <cell r="G2693" t="str">
            <v>Kuwait</v>
          </cell>
        </row>
        <row r="2694">
          <cell r="A2694" t="str">
            <v>2002M10</v>
          </cell>
          <cell r="B2694">
            <v>1</v>
          </cell>
          <cell r="C2694">
            <v>16</v>
          </cell>
          <cell r="D2694" t="str">
            <v>Austria</v>
          </cell>
          <cell r="E2694">
            <v>2</v>
          </cell>
          <cell r="F2694">
            <v>3</v>
          </cell>
          <cell r="G2694" t="str">
            <v>United Kingdom</v>
          </cell>
        </row>
        <row r="2695">
          <cell r="A2695" t="str">
            <v>2002M10</v>
          </cell>
          <cell r="B2695">
            <v>0</v>
          </cell>
          <cell r="C2695">
            <v>146</v>
          </cell>
          <cell r="D2695" t="str">
            <v>Netherlands</v>
          </cell>
          <cell r="E2695">
            <v>3</v>
          </cell>
          <cell r="F2695">
            <v>3</v>
          </cell>
          <cell r="G2695" t="str">
            <v>United Kingdom</v>
          </cell>
        </row>
        <row r="2696">
          <cell r="A2696" t="str">
            <v>2002M10</v>
          </cell>
          <cell r="B2696">
            <v>2</v>
          </cell>
          <cell r="C2696">
            <v>71</v>
          </cell>
          <cell r="D2696" t="str">
            <v>France</v>
          </cell>
          <cell r="E2696">
            <v>8</v>
          </cell>
          <cell r="F2696">
            <v>218</v>
          </cell>
          <cell r="G2696" t="str">
            <v>Wallis and Futuna</v>
          </cell>
        </row>
        <row r="2697">
          <cell r="A2697" t="str">
            <v>2002M10</v>
          </cell>
          <cell r="B2697">
            <v>2</v>
          </cell>
          <cell r="C2697">
            <v>186</v>
          </cell>
          <cell r="D2697" t="str">
            <v>Spain</v>
          </cell>
          <cell r="E2697">
            <v>9</v>
          </cell>
          <cell r="F2697">
            <v>163</v>
          </cell>
          <cell r="G2697" t="str">
            <v>Poland</v>
          </cell>
        </row>
        <row r="2698">
          <cell r="A2698" t="str">
            <v>2002M10</v>
          </cell>
          <cell r="B2698">
            <v>1</v>
          </cell>
          <cell r="C2698">
            <v>77</v>
          </cell>
          <cell r="D2698" t="str">
            <v>Germany</v>
          </cell>
          <cell r="E2698">
            <v>14</v>
          </cell>
          <cell r="F2698">
            <v>115</v>
          </cell>
          <cell r="G2698" t="str">
            <v>Latvia</v>
          </cell>
        </row>
        <row r="2699">
          <cell r="A2699" t="str">
            <v>2002M10</v>
          </cell>
          <cell r="B2699">
            <v>2</v>
          </cell>
          <cell r="C2699">
            <v>186</v>
          </cell>
          <cell r="D2699" t="str">
            <v>Spain</v>
          </cell>
          <cell r="E2699">
            <v>3</v>
          </cell>
          <cell r="F2699">
            <v>104</v>
          </cell>
          <cell r="G2699" t="str">
            <v>Japan</v>
          </cell>
        </row>
        <row r="2700">
          <cell r="A2700" t="str">
            <v>2002M10</v>
          </cell>
          <cell r="B2700">
            <v>0</v>
          </cell>
          <cell r="C2700">
            <v>123</v>
          </cell>
          <cell r="D2700" t="str">
            <v xml:space="preserve"> Belgium (Dutch)</v>
          </cell>
          <cell r="E2700">
            <v>1</v>
          </cell>
          <cell r="F2700">
            <v>13</v>
          </cell>
          <cell r="G2700" t="str">
            <v>Armenia</v>
          </cell>
        </row>
        <row r="2701">
          <cell r="A2701" t="str">
            <v>2002M10</v>
          </cell>
          <cell r="B2701">
            <v>1</v>
          </cell>
          <cell r="C2701">
            <v>0</v>
          </cell>
          <cell r="D2701" t="str">
            <v>Ebay</v>
          </cell>
          <cell r="E2701">
            <v>408</v>
          </cell>
          <cell r="F2701">
            <v>60</v>
          </cell>
          <cell r="G2701" t="str">
            <v>Dominican Republic</v>
          </cell>
        </row>
        <row r="2702">
          <cell r="A2702" t="str">
            <v>2002M10</v>
          </cell>
          <cell r="B2702">
            <v>1</v>
          </cell>
          <cell r="C2702">
            <v>123</v>
          </cell>
          <cell r="D2702" t="str">
            <v xml:space="preserve"> Belgium (Dutch)</v>
          </cell>
          <cell r="E2702">
            <v>1368</v>
          </cell>
          <cell r="F2702">
            <v>146</v>
          </cell>
          <cell r="G2702" t="str">
            <v>Netherlands</v>
          </cell>
        </row>
        <row r="2703">
          <cell r="A2703" t="str">
            <v>2002M10</v>
          </cell>
          <cell r="B2703">
            <v>0</v>
          </cell>
          <cell r="C2703">
            <v>15</v>
          </cell>
          <cell r="D2703" t="str">
            <v>Australia</v>
          </cell>
          <cell r="E2703">
            <v>325</v>
          </cell>
          <cell r="F2703">
            <v>1</v>
          </cell>
          <cell r="G2703" t="str">
            <v>United States</v>
          </cell>
        </row>
        <row r="2704">
          <cell r="A2704" t="str">
            <v>2002M10</v>
          </cell>
          <cell r="B2704">
            <v>1</v>
          </cell>
          <cell r="C2704">
            <v>15</v>
          </cell>
          <cell r="D2704" t="str">
            <v>Australia</v>
          </cell>
          <cell r="E2704">
            <v>36</v>
          </cell>
          <cell r="F2704">
            <v>3</v>
          </cell>
          <cell r="G2704" t="str">
            <v>United Kingdom</v>
          </cell>
        </row>
        <row r="2705">
          <cell r="A2705" t="str">
            <v>2002M10</v>
          </cell>
          <cell r="B2705">
            <v>1</v>
          </cell>
          <cell r="C2705">
            <v>16</v>
          </cell>
          <cell r="D2705" t="str">
            <v>Austria</v>
          </cell>
          <cell r="E2705">
            <v>2895</v>
          </cell>
          <cell r="F2705">
            <v>77</v>
          </cell>
          <cell r="G2705" t="str">
            <v>Germany</v>
          </cell>
        </row>
        <row r="2706">
          <cell r="A2706" t="str">
            <v>2002M10</v>
          </cell>
          <cell r="B2706">
            <v>2</v>
          </cell>
          <cell r="C2706">
            <v>77</v>
          </cell>
          <cell r="D2706" t="str">
            <v>Germany</v>
          </cell>
          <cell r="E2706">
            <v>409</v>
          </cell>
          <cell r="F2706">
            <v>204</v>
          </cell>
          <cell r="G2706" t="str">
            <v>Turkey</v>
          </cell>
        </row>
        <row r="2707">
          <cell r="A2707" t="str">
            <v>2002M10</v>
          </cell>
          <cell r="B2707">
            <v>0</v>
          </cell>
          <cell r="C2707">
            <v>71</v>
          </cell>
          <cell r="D2707" t="str">
            <v>France</v>
          </cell>
          <cell r="E2707">
            <v>17</v>
          </cell>
          <cell r="F2707">
            <v>132</v>
          </cell>
          <cell r="G2707" t="str">
            <v>Martinique</v>
          </cell>
        </row>
        <row r="2708">
          <cell r="A2708" t="str">
            <v>2002M10</v>
          </cell>
          <cell r="B2708">
            <v>2</v>
          </cell>
          <cell r="C2708">
            <v>23</v>
          </cell>
          <cell r="D2708" t="str">
            <v xml:space="preserve"> Belgium (French)</v>
          </cell>
          <cell r="E2708">
            <v>5567</v>
          </cell>
          <cell r="F2708">
            <v>2</v>
          </cell>
          <cell r="G2708" t="str">
            <v>Canada</v>
          </cell>
        </row>
        <row r="2709">
          <cell r="A2709" t="str">
            <v>2002M10</v>
          </cell>
          <cell r="B2709">
            <v>2</v>
          </cell>
          <cell r="C2709">
            <v>71</v>
          </cell>
          <cell r="D2709" t="str">
            <v>France</v>
          </cell>
          <cell r="E2709">
            <v>2</v>
          </cell>
          <cell r="F2709">
            <v>18</v>
          </cell>
          <cell r="G2709" t="str">
            <v>Bahamas</v>
          </cell>
        </row>
        <row r="2710">
          <cell r="A2710" t="str">
            <v>2002M10</v>
          </cell>
          <cell r="B2710">
            <v>2</v>
          </cell>
          <cell r="C2710">
            <v>71</v>
          </cell>
          <cell r="D2710" t="str">
            <v>France</v>
          </cell>
          <cell r="E2710">
            <v>4</v>
          </cell>
          <cell r="F2710">
            <v>31</v>
          </cell>
          <cell r="G2710" t="str">
            <v>Brazil</v>
          </cell>
        </row>
        <row r="2711">
          <cell r="A2711" t="str">
            <v>2002M10</v>
          </cell>
          <cell r="B2711">
            <v>2</v>
          </cell>
          <cell r="C2711">
            <v>71</v>
          </cell>
          <cell r="D2711" t="str">
            <v>France</v>
          </cell>
          <cell r="E2711">
            <v>290</v>
          </cell>
          <cell r="F2711">
            <v>164</v>
          </cell>
          <cell r="G2711" t="str">
            <v>Portugal</v>
          </cell>
        </row>
        <row r="2712">
          <cell r="A2712" t="str">
            <v>2002M10</v>
          </cell>
          <cell r="B2712">
            <v>3</v>
          </cell>
          <cell r="C2712">
            <v>77</v>
          </cell>
          <cell r="D2712" t="str">
            <v>Germany</v>
          </cell>
          <cell r="E2712">
            <v>3</v>
          </cell>
          <cell r="F2712">
            <v>3</v>
          </cell>
          <cell r="G2712" t="str">
            <v>United Kingdom</v>
          </cell>
        </row>
        <row r="2713">
          <cell r="A2713" t="str">
            <v>2002M10</v>
          </cell>
          <cell r="B2713">
            <v>2</v>
          </cell>
          <cell r="C2713">
            <v>193</v>
          </cell>
          <cell r="D2713" t="str">
            <v>Switzerland</v>
          </cell>
          <cell r="E2713">
            <v>19</v>
          </cell>
          <cell r="F2713">
            <v>66</v>
          </cell>
          <cell r="G2713" t="str">
            <v>Estonia</v>
          </cell>
        </row>
        <row r="2714">
          <cell r="A2714" t="str">
            <v>2002M10</v>
          </cell>
          <cell r="B2714">
            <v>0</v>
          </cell>
          <cell r="C2714">
            <v>15</v>
          </cell>
          <cell r="D2714" t="str">
            <v>Australia</v>
          </cell>
          <cell r="E2714">
            <v>5</v>
          </cell>
          <cell r="F2714">
            <v>71</v>
          </cell>
          <cell r="G2714" t="str">
            <v>France</v>
          </cell>
        </row>
        <row r="2715">
          <cell r="A2715" t="str">
            <v>2002M10</v>
          </cell>
          <cell r="B2715">
            <v>2</v>
          </cell>
          <cell r="C2715">
            <v>0</v>
          </cell>
          <cell r="D2715" t="str">
            <v>Ebay</v>
          </cell>
          <cell r="E2715">
            <v>6007</v>
          </cell>
          <cell r="F2715">
            <v>56</v>
          </cell>
          <cell r="G2715" t="str">
            <v>Czech Republic</v>
          </cell>
        </row>
        <row r="2716">
          <cell r="A2716" t="str">
            <v>2002M10</v>
          </cell>
          <cell r="B2716">
            <v>2</v>
          </cell>
          <cell r="C2716">
            <v>100</v>
          </cell>
          <cell r="D2716" t="str">
            <v>Ebaymotors</v>
          </cell>
          <cell r="E2716">
            <v>30</v>
          </cell>
          <cell r="F2716">
            <v>185</v>
          </cell>
          <cell r="G2716" t="str">
            <v>South Africa</v>
          </cell>
        </row>
        <row r="2717">
          <cell r="A2717" t="str">
            <v>2002M10</v>
          </cell>
          <cell r="B2717">
            <v>0</v>
          </cell>
          <cell r="C2717">
            <v>0</v>
          </cell>
          <cell r="D2717" t="str">
            <v>Ebay</v>
          </cell>
          <cell r="E2717">
            <v>747</v>
          </cell>
          <cell r="F2717">
            <v>76</v>
          </cell>
          <cell r="G2717" t="str">
            <v>Georgia</v>
          </cell>
        </row>
        <row r="2718">
          <cell r="A2718" t="str">
            <v>2002M10</v>
          </cell>
          <cell r="B2718">
            <v>2</v>
          </cell>
          <cell r="C2718">
            <v>16</v>
          </cell>
          <cell r="D2718" t="str">
            <v>Austria</v>
          </cell>
          <cell r="E2718">
            <v>26</v>
          </cell>
          <cell r="F2718">
            <v>101</v>
          </cell>
          <cell r="G2718" t="str">
            <v>Italy</v>
          </cell>
        </row>
        <row r="2719">
          <cell r="A2719" t="str">
            <v>2002M10</v>
          </cell>
          <cell r="B2719">
            <v>0</v>
          </cell>
          <cell r="C2719">
            <v>3</v>
          </cell>
          <cell r="D2719" t="str">
            <v>Uk</v>
          </cell>
          <cell r="E2719">
            <v>2</v>
          </cell>
          <cell r="F2719">
            <v>41</v>
          </cell>
          <cell r="G2719" t="str">
            <v>Cayman Islands</v>
          </cell>
        </row>
        <row r="2720">
          <cell r="A2720" t="str">
            <v>2002M10</v>
          </cell>
          <cell r="B2720">
            <v>2</v>
          </cell>
          <cell r="C2720">
            <v>0</v>
          </cell>
          <cell r="D2720" t="str">
            <v>Ebay</v>
          </cell>
          <cell r="E2720">
            <v>6043</v>
          </cell>
          <cell r="F2720">
            <v>167</v>
          </cell>
          <cell r="G2720" t="str">
            <v>Romania</v>
          </cell>
        </row>
        <row r="2721">
          <cell r="A2721" t="str">
            <v>2002M10</v>
          </cell>
          <cell r="B2721">
            <v>0</v>
          </cell>
          <cell r="C2721">
            <v>101</v>
          </cell>
          <cell r="D2721" t="str">
            <v>Italy</v>
          </cell>
          <cell r="E2721">
            <v>19</v>
          </cell>
          <cell r="F2721">
            <v>186</v>
          </cell>
          <cell r="G2721" t="str">
            <v>Spain</v>
          </cell>
        </row>
        <row r="2722">
          <cell r="A2722" t="str">
            <v>2002M10</v>
          </cell>
          <cell r="B2722">
            <v>0</v>
          </cell>
          <cell r="C2722">
            <v>77</v>
          </cell>
          <cell r="D2722" t="str">
            <v>Germany</v>
          </cell>
          <cell r="E2722">
            <v>12</v>
          </cell>
          <cell r="F2722">
            <v>92</v>
          </cell>
          <cell r="G2722" t="str">
            <v>Hong Kong</v>
          </cell>
        </row>
        <row r="2723">
          <cell r="A2723" t="str">
            <v>2002M10</v>
          </cell>
          <cell r="B2723">
            <v>1</v>
          </cell>
          <cell r="C2723">
            <v>186</v>
          </cell>
          <cell r="D2723" t="str">
            <v>Spain</v>
          </cell>
          <cell r="E2723">
            <v>390</v>
          </cell>
          <cell r="F2723">
            <v>77</v>
          </cell>
          <cell r="G2723" t="str">
            <v>Germany</v>
          </cell>
        </row>
        <row r="2724">
          <cell r="A2724" t="str">
            <v>2002M10</v>
          </cell>
          <cell r="B2724">
            <v>1</v>
          </cell>
          <cell r="C2724">
            <v>0</v>
          </cell>
          <cell r="D2724" t="str">
            <v>Ebay</v>
          </cell>
          <cell r="E2724">
            <v>4156163</v>
          </cell>
          <cell r="F2724">
            <v>1</v>
          </cell>
          <cell r="G2724" t="str">
            <v>United States</v>
          </cell>
        </row>
        <row r="2725">
          <cell r="A2725" t="str">
            <v>2002M10</v>
          </cell>
          <cell r="B2725">
            <v>3</v>
          </cell>
          <cell r="C2725">
            <v>0</v>
          </cell>
          <cell r="D2725" t="str">
            <v>Ebay</v>
          </cell>
          <cell r="E2725">
            <v>205</v>
          </cell>
          <cell r="F2725">
            <v>3</v>
          </cell>
          <cell r="G2725" t="str">
            <v>United Kingdom</v>
          </cell>
        </row>
        <row r="2726">
          <cell r="A2726" t="str">
            <v>2002M10</v>
          </cell>
          <cell r="B2726">
            <v>2</v>
          </cell>
          <cell r="C2726">
            <v>193</v>
          </cell>
          <cell r="D2726" t="str">
            <v>Switzerland</v>
          </cell>
          <cell r="E2726">
            <v>1</v>
          </cell>
          <cell r="F2726">
            <v>192</v>
          </cell>
          <cell r="G2726" t="str">
            <v>Sweden</v>
          </cell>
        </row>
        <row r="2727">
          <cell r="A2727" t="str">
            <v>2002M10</v>
          </cell>
          <cell r="B2727">
            <v>2</v>
          </cell>
          <cell r="C2727">
            <v>146</v>
          </cell>
          <cell r="D2727" t="str">
            <v>Netherlands</v>
          </cell>
          <cell r="E2727">
            <v>90</v>
          </cell>
          <cell r="F2727">
            <v>163</v>
          </cell>
          <cell r="G2727" t="str">
            <v>Poland</v>
          </cell>
        </row>
        <row r="2728">
          <cell r="A2728" t="str">
            <v>2002M10</v>
          </cell>
          <cell r="B2728">
            <v>2</v>
          </cell>
          <cell r="C2728">
            <v>146</v>
          </cell>
          <cell r="D2728" t="str">
            <v>Netherlands</v>
          </cell>
          <cell r="E2728">
            <v>497</v>
          </cell>
          <cell r="F2728">
            <v>1</v>
          </cell>
          <cell r="G2728" t="str">
            <v>United States</v>
          </cell>
        </row>
        <row r="2729">
          <cell r="A2729" t="str">
            <v>2002M10</v>
          </cell>
          <cell r="B2729">
            <v>3</v>
          </cell>
          <cell r="C2729">
            <v>100</v>
          </cell>
          <cell r="D2729" t="str">
            <v>Ebaymotors</v>
          </cell>
          <cell r="E2729">
            <v>1</v>
          </cell>
          <cell r="F2729">
            <v>101</v>
          </cell>
          <cell r="G2729" t="str">
            <v>Italy</v>
          </cell>
        </row>
        <row r="2730">
          <cell r="A2730" t="str">
            <v>2002M10</v>
          </cell>
          <cell r="B2730">
            <v>0</v>
          </cell>
          <cell r="C2730">
            <v>0</v>
          </cell>
          <cell r="D2730" t="str">
            <v>Ebay</v>
          </cell>
          <cell r="E2730">
            <v>36</v>
          </cell>
          <cell r="F2730">
            <v>66</v>
          </cell>
          <cell r="G2730" t="str">
            <v>Estonia</v>
          </cell>
        </row>
        <row r="2731">
          <cell r="A2731" t="str">
            <v>2002M10</v>
          </cell>
          <cell r="B2731">
            <v>2</v>
          </cell>
          <cell r="C2731">
            <v>3</v>
          </cell>
          <cell r="D2731" t="str">
            <v>Uk</v>
          </cell>
          <cell r="E2731">
            <v>107</v>
          </cell>
          <cell r="F2731">
            <v>185</v>
          </cell>
          <cell r="G2731" t="str">
            <v>South Africa</v>
          </cell>
        </row>
        <row r="2732">
          <cell r="A2732" t="str">
            <v>2002M10</v>
          </cell>
          <cell r="B2732">
            <v>0</v>
          </cell>
          <cell r="C2732">
            <v>71</v>
          </cell>
          <cell r="D2732" t="str">
            <v>France</v>
          </cell>
          <cell r="E2732">
            <v>15</v>
          </cell>
          <cell r="F2732">
            <v>193</v>
          </cell>
          <cell r="G2732" t="str">
            <v>Switzerland</v>
          </cell>
        </row>
        <row r="2733">
          <cell r="A2733" t="str">
            <v>2002M10</v>
          </cell>
          <cell r="B2733">
            <v>1</v>
          </cell>
          <cell r="C2733">
            <v>77</v>
          </cell>
          <cell r="D2733" t="str">
            <v>Germany</v>
          </cell>
          <cell r="E2733">
            <v>410</v>
          </cell>
          <cell r="F2733">
            <v>3</v>
          </cell>
          <cell r="G2733" t="str">
            <v>United Kingdom</v>
          </cell>
        </row>
        <row r="2734">
          <cell r="A2734" t="str">
            <v>2002M10</v>
          </cell>
          <cell r="B2734">
            <v>0</v>
          </cell>
          <cell r="C2734">
            <v>0</v>
          </cell>
          <cell r="D2734" t="str">
            <v>Ebay</v>
          </cell>
          <cell r="E2734">
            <v>6</v>
          </cell>
          <cell r="F2734">
            <v>7</v>
          </cell>
          <cell r="G2734" t="str">
            <v>American Samoa</v>
          </cell>
        </row>
        <row r="2735">
          <cell r="A2735" t="str">
            <v>2002M10</v>
          </cell>
          <cell r="B2735">
            <v>2</v>
          </cell>
          <cell r="C2735">
            <v>186</v>
          </cell>
          <cell r="D2735" t="str">
            <v>Spain</v>
          </cell>
          <cell r="E2735">
            <v>124</v>
          </cell>
          <cell r="F2735">
            <v>80</v>
          </cell>
          <cell r="G2735" t="str">
            <v>Greece</v>
          </cell>
        </row>
        <row r="2736">
          <cell r="A2736" t="str">
            <v>2002M10</v>
          </cell>
          <cell r="B2736">
            <v>2</v>
          </cell>
          <cell r="C2736">
            <v>123</v>
          </cell>
          <cell r="D2736" t="str">
            <v xml:space="preserve"> Belgium (Dutch)</v>
          </cell>
          <cell r="E2736">
            <v>21</v>
          </cell>
          <cell r="F2736">
            <v>186</v>
          </cell>
          <cell r="G2736" t="str">
            <v>Spain</v>
          </cell>
        </row>
        <row r="2737">
          <cell r="A2737" t="str">
            <v>2002M10</v>
          </cell>
          <cell r="B2737">
            <v>1</v>
          </cell>
          <cell r="C2737">
            <v>100</v>
          </cell>
          <cell r="D2737" t="str">
            <v>Ebaymotors</v>
          </cell>
          <cell r="E2737">
            <v>1</v>
          </cell>
          <cell r="F2737">
            <v>70</v>
          </cell>
          <cell r="G2737" t="str">
            <v>Finland</v>
          </cell>
        </row>
        <row r="2738">
          <cell r="A2738" t="str">
            <v>2002M10</v>
          </cell>
          <cell r="B2738">
            <v>2</v>
          </cell>
          <cell r="C2738">
            <v>0</v>
          </cell>
          <cell r="D2738" t="str">
            <v>Ebay</v>
          </cell>
          <cell r="E2738">
            <v>37</v>
          </cell>
          <cell r="F2738">
            <v>86</v>
          </cell>
          <cell r="G2738" t="str">
            <v>Guernsey</v>
          </cell>
        </row>
        <row r="2739">
          <cell r="A2739" t="str">
            <v>2002M10</v>
          </cell>
          <cell r="B2739">
            <v>0</v>
          </cell>
          <cell r="C2739">
            <v>77</v>
          </cell>
          <cell r="D2739" t="str">
            <v>Germany</v>
          </cell>
          <cell r="E2739">
            <v>1</v>
          </cell>
          <cell r="F2739">
            <v>123</v>
          </cell>
          <cell r="G2739" t="str">
            <v>Macau</v>
          </cell>
        </row>
        <row r="2740">
          <cell r="A2740" t="str">
            <v>2002M10</v>
          </cell>
          <cell r="B2740">
            <v>2</v>
          </cell>
          <cell r="C2740">
            <v>77</v>
          </cell>
          <cell r="D2740" t="str">
            <v>Germany</v>
          </cell>
          <cell r="E2740">
            <v>1</v>
          </cell>
          <cell r="F2740">
            <v>191</v>
          </cell>
          <cell r="G2740" t="str">
            <v>Swaziland</v>
          </cell>
        </row>
        <row r="2741">
          <cell r="A2741" t="str">
            <v>2002M10</v>
          </cell>
          <cell r="B2741">
            <v>0</v>
          </cell>
          <cell r="C2741">
            <v>196</v>
          </cell>
          <cell r="D2741" t="str">
            <v>Taiwan</v>
          </cell>
          <cell r="E2741">
            <v>756</v>
          </cell>
          <cell r="F2741">
            <v>1</v>
          </cell>
          <cell r="G2741" t="str">
            <v>United States</v>
          </cell>
        </row>
        <row r="2742">
          <cell r="A2742" t="str">
            <v>2002M10</v>
          </cell>
          <cell r="B2742">
            <v>2</v>
          </cell>
          <cell r="C2742">
            <v>77</v>
          </cell>
          <cell r="D2742" t="str">
            <v>Germany</v>
          </cell>
          <cell r="E2742">
            <v>2</v>
          </cell>
          <cell r="F2742">
            <v>105</v>
          </cell>
          <cell r="G2742" t="str">
            <v>Jersey</v>
          </cell>
        </row>
        <row r="2743">
          <cell r="A2743" t="str">
            <v>2002M10</v>
          </cell>
          <cell r="B2743">
            <v>3</v>
          </cell>
          <cell r="C2743">
            <v>193</v>
          </cell>
          <cell r="D2743" t="str">
            <v>Switzerland</v>
          </cell>
          <cell r="E2743">
            <v>2</v>
          </cell>
          <cell r="F2743">
            <v>77</v>
          </cell>
          <cell r="G2743" t="str">
            <v>Germany</v>
          </cell>
        </row>
        <row r="2744">
          <cell r="A2744" t="str">
            <v>2002M10</v>
          </cell>
          <cell r="B2744">
            <v>2</v>
          </cell>
          <cell r="C2744">
            <v>77</v>
          </cell>
          <cell r="D2744" t="str">
            <v>Germany</v>
          </cell>
          <cell r="E2744">
            <v>1418</v>
          </cell>
          <cell r="F2744">
            <v>66</v>
          </cell>
          <cell r="G2744" t="str">
            <v>Estonia</v>
          </cell>
        </row>
        <row r="2745">
          <cell r="A2745" t="str">
            <v>2002M10</v>
          </cell>
          <cell r="B2745">
            <v>1</v>
          </cell>
          <cell r="C2745">
            <v>3</v>
          </cell>
          <cell r="D2745" t="str">
            <v>Uk</v>
          </cell>
          <cell r="E2745">
            <v>9</v>
          </cell>
          <cell r="F2745">
            <v>122</v>
          </cell>
          <cell r="G2745" t="str">
            <v>Luxembourg</v>
          </cell>
        </row>
        <row r="2746">
          <cell r="A2746" t="str">
            <v>2002M10</v>
          </cell>
          <cell r="B2746">
            <v>2</v>
          </cell>
          <cell r="C2746">
            <v>100</v>
          </cell>
          <cell r="D2746" t="str">
            <v>Ebaymotors</v>
          </cell>
          <cell r="E2746">
            <v>24</v>
          </cell>
          <cell r="F2746">
            <v>80</v>
          </cell>
          <cell r="G2746" t="str">
            <v>Greece</v>
          </cell>
        </row>
        <row r="2747">
          <cell r="A2747" t="str">
            <v>2002M10</v>
          </cell>
          <cell r="B2747">
            <v>0</v>
          </cell>
          <cell r="C2747">
            <v>71</v>
          </cell>
          <cell r="D2747" t="str">
            <v>France</v>
          </cell>
          <cell r="E2747">
            <v>116</v>
          </cell>
          <cell r="F2747">
            <v>1</v>
          </cell>
          <cell r="G2747" t="str">
            <v>United States</v>
          </cell>
        </row>
        <row r="2748">
          <cell r="A2748" t="str">
            <v>2002M10</v>
          </cell>
          <cell r="B2748">
            <v>2</v>
          </cell>
          <cell r="C2748">
            <v>0</v>
          </cell>
          <cell r="D2748" t="str">
            <v>Ebay</v>
          </cell>
          <cell r="E2748">
            <v>2120</v>
          </cell>
          <cell r="F2748">
            <v>44</v>
          </cell>
          <cell r="G2748" t="str">
            <v>Chile</v>
          </cell>
        </row>
        <row r="2749">
          <cell r="A2749" t="str">
            <v>2002M10</v>
          </cell>
          <cell r="B2749">
            <v>2</v>
          </cell>
          <cell r="C2749">
            <v>0</v>
          </cell>
          <cell r="D2749" t="str">
            <v>Ebay</v>
          </cell>
          <cell r="E2749">
            <v>1</v>
          </cell>
          <cell r="F2749">
            <v>124</v>
          </cell>
          <cell r="G2749" t="str">
            <v>Macedonia</v>
          </cell>
        </row>
        <row r="2750">
          <cell r="A2750" t="str">
            <v>2002M10</v>
          </cell>
          <cell r="B2750">
            <v>1</v>
          </cell>
          <cell r="C2750">
            <v>15</v>
          </cell>
          <cell r="D2750" t="str">
            <v>Australia</v>
          </cell>
          <cell r="E2750">
            <v>118</v>
          </cell>
          <cell r="F2750">
            <v>77</v>
          </cell>
          <cell r="G2750" t="str">
            <v>Germany</v>
          </cell>
        </row>
        <row r="2751">
          <cell r="A2751" t="str">
            <v>2002M10</v>
          </cell>
          <cell r="B2751">
            <v>0</v>
          </cell>
          <cell r="C2751">
            <v>0</v>
          </cell>
          <cell r="D2751" t="str">
            <v>Ebay</v>
          </cell>
          <cell r="E2751">
            <v>72</v>
          </cell>
          <cell r="F2751">
            <v>105</v>
          </cell>
          <cell r="G2751" t="str">
            <v>Jersey</v>
          </cell>
        </row>
        <row r="2752">
          <cell r="A2752" t="str">
            <v>2002M10</v>
          </cell>
          <cell r="B2752">
            <v>2</v>
          </cell>
          <cell r="C2752">
            <v>3</v>
          </cell>
          <cell r="D2752" t="str">
            <v>Uk</v>
          </cell>
          <cell r="E2752">
            <v>4</v>
          </cell>
          <cell r="F2752">
            <v>22</v>
          </cell>
          <cell r="G2752" t="str">
            <v>Belarus</v>
          </cell>
        </row>
        <row r="2753">
          <cell r="A2753" t="str">
            <v>2002M10</v>
          </cell>
          <cell r="B2753">
            <v>0</v>
          </cell>
          <cell r="C2753">
            <v>77</v>
          </cell>
          <cell r="D2753" t="str">
            <v>Germany</v>
          </cell>
          <cell r="E2753">
            <v>1</v>
          </cell>
          <cell r="F2753">
            <v>31</v>
          </cell>
          <cell r="G2753" t="str">
            <v>Brazil</v>
          </cell>
        </row>
        <row r="2754">
          <cell r="A2754" t="str">
            <v>2002M10</v>
          </cell>
          <cell r="B2754">
            <v>1</v>
          </cell>
          <cell r="C2754">
            <v>77</v>
          </cell>
          <cell r="D2754" t="str">
            <v>Germany</v>
          </cell>
          <cell r="E2754">
            <v>205</v>
          </cell>
          <cell r="F2754">
            <v>57</v>
          </cell>
          <cell r="G2754" t="str">
            <v>Denmark</v>
          </cell>
        </row>
        <row r="2755">
          <cell r="A2755" t="str">
            <v>2002M10</v>
          </cell>
          <cell r="B2755">
            <v>2</v>
          </cell>
          <cell r="C2755">
            <v>123</v>
          </cell>
          <cell r="D2755" t="str">
            <v xml:space="preserve"> Belgium (Dutch)</v>
          </cell>
          <cell r="E2755">
            <v>30</v>
          </cell>
          <cell r="F2755">
            <v>71</v>
          </cell>
          <cell r="G2755" t="str">
            <v>France</v>
          </cell>
        </row>
        <row r="2756">
          <cell r="A2756" t="str">
            <v>2002M10</v>
          </cell>
          <cell r="B2756">
            <v>2</v>
          </cell>
          <cell r="C2756">
            <v>101</v>
          </cell>
          <cell r="D2756" t="str">
            <v>Italy</v>
          </cell>
          <cell r="E2756">
            <v>1</v>
          </cell>
          <cell r="F2756">
            <v>191</v>
          </cell>
          <cell r="G2756" t="str">
            <v>Swaziland</v>
          </cell>
        </row>
        <row r="2757">
          <cell r="A2757" t="str">
            <v>2002M10</v>
          </cell>
          <cell r="B2757">
            <v>1</v>
          </cell>
          <cell r="C2757">
            <v>0</v>
          </cell>
          <cell r="D2757" t="str">
            <v>Ebay</v>
          </cell>
          <cell r="E2757">
            <v>3</v>
          </cell>
          <cell r="F2757">
            <v>13</v>
          </cell>
          <cell r="G2757" t="str">
            <v>Armenia</v>
          </cell>
        </row>
        <row r="2758">
          <cell r="A2758" t="str">
            <v>2002M10</v>
          </cell>
          <cell r="B2758">
            <v>0</v>
          </cell>
          <cell r="C2758">
            <v>186</v>
          </cell>
          <cell r="D2758" t="str">
            <v>Spain</v>
          </cell>
          <cell r="E2758">
            <v>2</v>
          </cell>
          <cell r="F2758">
            <v>199</v>
          </cell>
          <cell r="G2758" t="str">
            <v>Thailand</v>
          </cell>
        </row>
        <row r="2759">
          <cell r="A2759" t="str">
            <v>2002M10</v>
          </cell>
          <cell r="B2759">
            <v>1</v>
          </cell>
          <cell r="C2759">
            <v>100</v>
          </cell>
          <cell r="D2759" t="str">
            <v>Ebaymotors</v>
          </cell>
          <cell r="E2759">
            <v>12</v>
          </cell>
          <cell r="F2759">
            <v>165</v>
          </cell>
          <cell r="G2759" t="str">
            <v>Puerto Rico</v>
          </cell>
        </row>
        <row r="2760">
          <cell r="A2760" t="str">
            <v>2002M10</v>
          </cell>
          <cell r="B2760">
            <v>2</v>
          </cell>
          <cell r="C2760">
            <v>101</v>
          </cell>
          <cell r="D2760" t="str">
            <v>Italy</v>
          </cell>
          <cell r="E2760">
            <v>3</v>
          </cell>
          <cell r="F2760">
            <v>196</v>
          </cell>
          <cell r="G2760" t="str">
            <v>Taiwan</v>
          </cell>
        </row>
        <row r="2761">
          <cell r="A2761" t="str">
            <v>2002M10</v>
          </cell>
          <cell r="B2761">
            <v>0</v>
          </cell>
          <cell r="C2761">
            <v>15</v>
          </cell>
          <cell r="D2761" t="str">
            <v>Australia</v>
          </cell>
          <cell r="E2761">
            <v>1</v>
          </cell>
          <cell r="F2761">
            <v>199</v>
          </cell>
          <cell r="G2761" t="str">
            <v>Thailand</v>
          </cell>
        </row>
        <row r="2762">
          <cell r="A2762" t="str">
            <v>2002M10</v>
          </cell>
          <cell r="B2762">
            <v>2</v>
          </cell>
          <cell r="C2762">
            <v>77</v>
          </cell>
          <cell r="D2762" t="str">
            <v>Germany</v>
          </cell>
          <cell r="E2762">
            <v>8</v>
          </cell>
          <cell r="F2762">
            <v>14</v>
          </cell>
          <cell r="G2762" t="str">
            <v>Aruba</v>
          </cell>
        </row>
        <row r="2763">
          <cell r="A2763" t="str">
            <v>2002M10</v>
          </cell>
          <cell r="B2763">
            <v>2</v>
          </cell>
          <cell r="C2763">
            <v>100</v>
          </cell>
          <cell r="D2763" t="str">
            <v>Ebaymotors</v>
          </cell>
          <cell r="E2763">
            <v>1</v>
          </cell>
          <cell r="F2763">
            <v>204</v>
          </cell>
          <cell r="G2763" t="str">
            <v>Turkey</v>
          </cell>
        </row>
        <row r="2764">
          <cell r="A2764" t="str">
            <v>2002M10</v>
          </cell>
          <cell r="B2764">
            <v>2</v>
          </cell>
          <cell r="C2764">
            <v>101</v>
          </cell>
          <cell r="D2764" t="str">
            <v>Italy</v>
          </cell>
          <cell r="E2764">
            <v>1</v>
          </cell>
          <cell r="F2764">
            <v>214</v>
          </cell>
          <cell r="G2764" t="str">
            <v>Vatican City State</v>
          </cell>
        </row>
        <row r="2765">
          <cell r="A2765" t="str">
            <v>2002M10</v>
          </cell>
          <cell r="B2765">
            <v>2</v>
          </cell>
          <cell r="C2765">
            <v>186</v>
          </cell>
          <cell r="D2765" t="str">
            <v>Spain</v>
          </cell>
          <cell r="E2765">
            <v>49</v>
          </cell>
          <cell r="F2765">
            <v>2</v>
          </cell>
          <cell r="G2765" t="str">
            <v>Canada</v>
          </cell>
        </row>
        <row r="2766">
          <cell r="A2766" t="str">
            <v>2002M10</v>
          </cell>
          <cell r="B2766">
            <v>2</v>
          </cell>
          <cell r="C2766">
            <v>196</v>
          </cell>
          <cell r="D2766" t="str">
            <v>Taiwan</v>
          </cell>
          <cell r="E2766">
            <v>34</v>
          </cell>
          <cell r="F2766">
            <v>77</v>
          </cell>
          <cell r="G2766" t="str">
            <v>Germany</v>
          </cell>
        </row>
        <row r="2767">
          <cell r="A2767" t="str">
            <v>2002M10</v>
          </cell>
          <cell r="B2767">
            <v>2</v>
          </cell>
          <cell r="C2767">
            <v>3</v>
          </cell>
          <cell r="D2767" t="str">
            <v>Uk</v>
          </cell>
          <cell r="E2767">
            <v>1848</v>
          </cell>
          <cell r="F2767">
            <v>168</v>
          </cell>
          <cell r="G2767" t="str">
            <v>Russian Federation</v>
          </cell>
        </row>
        <row r="2768">
          <cell r="A2768" t="str">
            <v>2002M10</v>
          </cell>
          <cell r="B2768">
            <v>2</v>
          </cell>
          <cell r="C2768">
            <v>15</v>
          </cell>
          <cell r="D2768" t="str">
            <v>Australia</v>
          </cell>
          <cell r="E2768">
            <v>6</v>
          </cell>
          <cell r="F2768">
            <v>100</v>
          </cell>
          <cell r="G2768" t="str">
            <v>Israel</v>
          </cell>
        </row>
        <row r="2769">
          <cell r="A2769" t="str">
            <v>2002M10</v>
          </cell>
          <cell r="B2769">
            <v>0</v>
          </cell>
          <cell r="C2769">
            <v>0</v>
          </cell>
          <cell r="D2769" t="str">
            <v>Ebay</v>
          </cell>
          <cell r="E2769">
            <v>45</v>
          </cell>
          <cell r="F2769">
            <v>167</v>
          </cell>
          <cell r="G2769" t="str">
            <v>Romania</v>
          </cell>
        </row>
        <row r="2770">
          <cell r="A2770" t="str">
            <v>2002M10</v>
          </cell>
          <cell r="B2770">
            <v>2</v>
          </cell>
          <cell r="C2770">
            <v>23</v>
          </cell>
          <cell r="D2770" t="str">
            <v xml:space="preserve"> Belgium (French)</v>
          </cell>
          <cell r="E2770">
            <v>1452</v>
          </cell>
          <cell r="F2770">
            <v>101</v>
          </cell>
          <cell r="G2770" t="str">
            <v>Italy</v>
          </cell>
        </row>
        <row r="2771">
          <cell r="A2771" t="str">
            <v>2002M10</v>
          </cell>
          <cell r="B2771">
            <v>2</v>
          </cell>
          <cell r="C2771">
            <v>0</v>
          </cell>
          <cell r="D2771" t="str">
            <v>Ebay</v>
          </cell>
          <cell r="E2771">
            <v>9</v>
          </cell>
          <cell r="F2771">
            <v>172</v>
          </cell>
          <cell r="G2771" t="str">
            <v>Saint Lucia</v>
          </cell>
        </row>
        <row r="2772">
          <cell r="A2772" t="str">
            <v>2002M10</v>
          </cell>
          <cell r="B2772">
            <v>1</v>
          </cell>
          <cell r="C2772">
            <v>77</v>
          </cell>
          <cell r="D2772" t="str">
            <v>Germany</v>
          </cell>
          <cell r="E2772">
            <v>26906</v>
          </cell>
          <cell r="F2772">
            <v>16</v>
          </cell>
          <cell r="G2772" t="str">
            <v>Austria</v>
          </cell>
        </row>
        <row r="2773">
          <cell r="A2773" t="str">
            <v>2002M10</v>
          </cell>
          <cell r="B2773">
            <v>3</v>
          </cell>
          <cell r="C2773">
            <v>16</v>
          </cell>
          <cell r="D2773" t="str">
            <v>Austria</v>
          </cell>
          <cell r="E2773">
            <v>526</v>
          </cell>
          <cell r="F2773">
            <v>16</v>
          </cell>
          <cell r="G2773" t="str">
            <v>Austria</v>
          </cell>
        </row>
        <row r="2774">
          <cell r="A2774" t="str">
            <v>2002M10</v>
          </cell>
          <cell r="B2774">
            <v>2</v>
          </cell>
          <cell r="C2774">
            <v>3</v>
          </cell>
          <cell r="D2774" t="str">
            <v>Uk</v>
          </cell>
          <cell r="E2774">
            <v>10</v>
          </cell>
          <cell r="F2774">
            <v>107</v>
          </cell>
          <cell r="G2774" t="str">
            <v>Kazakhstan</v>
          </cell>
        </row>
        <row r="2775">
          <cell r="A2775" t="str">
            <v>2002M10</v>
          </cell>
          <cell r="B2775">
            <v>2</v>
          </cell>
          <cell r="C2775">
            <v>2</v>
          </cell>
          <cell r="D2775" t="str">
            <v>Canada</v>
          </cell>
          <cell r="E2775">
            <v>18</v>
          </cell>
          <cell r="F2775">
            <v>168</v>
          </cell>
          <cell r="G2775" t="str">
            <v>Russian Federation</v>
          </cell>
        </row>
        <row r="2776">
          <cell r="A2776" t="str">
            <v>2002M10</v>
          </cell>
          <cell r="B2776">
            <v>1</v>
          </cell>
          <cell r="C2776">
            <v>71</v>
          </cell>
          <cell r="D2776" t="str">
            <v>France</v>
          </cell>
          <cell r="E2776">
            <v>25</v>
          </cell>
          <cell r="F2776">
            <v>16</v>
          </cell>
          <cell r="G2776" t="str">
            <v>Austria</v>
          </cell>
        </row>
        <row r="2777">
          <cell r="A2777" t="str">
            <v>2002M10</v>
          </cell>
          <cell r="B2777">
            <v>0</v>
          </cell>
          <cell r="C2777">
            <v>3</v>
          </cell>
          <cell r="D2777" t="str">
            <v>Uk</v>
          </cell>
          <cell r="E2777">
            <v>27</v>
          </cell>
          <cell r="F2777">
            <v>23</v>
          </cell>
          <cell r="G2777" t="str">
            <v>Belgium</v>
          </cell>
        </row>
        <row r="2778">
          <cell r="A2778" t="str">
            <v>2002M10</v>
          </cell>
          <cell r="B2778">
            <v>2</v>
          </cell>
          <cell r="C2778">
            <v>0</v>
          </cell>
          <cell r="D2778" t="str">
            <v>Ebay</v>
          </cell>
          <cell r="E2778">
            <v>15</v>
          </cell>
          <cell r="F2778">
            <v>9</v>
          </cell>
          <cell r="G2778" t="str">
            <v>Angola</v>
          </cell>
        </row>
        <row r="2779">
          <cell r="A2779" t="str">
            <v>2002M10</v>
          </cell>
          <cell r="B2779">
            <v>1</v>
          </cell>
          <cell r="C2779">
            <v>146</v>
          </cell>
          <cell r="D2779" t="str">
            <v>Netherlands</v>
          </cell>
          <cell r="E2779">
            <v>572</v>
          </cell>
          <cell r="F2779">
            <v>101</v>
          </cell>
          <cell r="G2779" t="str">
            <v>Italy</v>
          </cell>
        </row>
        <row r="2780">
          <cell r="A2780" t="str">
            <v>2002M10</v>
          </cell>
          <cell r="B2780">
            <v>0</v>
          </cell>
          <cell r="C2780">
            <v>71</v>
          </cell>
          <cell r="D2780" t="str">
            <v>France</v>
          </cell>
          <cell r="E2780">
            <v>2</v>
          </cell>
          <cell r="F2780">
            <v>6</v>
          </cell>
          <cell r="G2780" t="str">
            <v>Algeria</v>
          </cell>
        </row>
        <row r="2781">
          <cell r="A2781" t="str">
            <v>2002M10</v>
          </cell>
          <cell r="B2781">
            <v>0</v>
          </cell>
          <cell r="C2781">
            <v>3</v>
          </cell>
          <cell r="D2781" t="str">
            <v>Uk</v>
          </cell>
          <cell r="E2781">
            <v>1278</v>
          </cell>
          <cell r="F2781">
            <v>2</v>
          </cell>
          <cell r="G2781" t="str">
            <v>Canada</v>
          </cell>
        </row>
        <row r="2782">
          <cell r="A2782" t="str">
            <v>2002M10</v>
          </cell>
          <cell r="B2782">
            <v>0</v>
          </cell>
          <cell r="C2782">
            <v>0</v>
          </cell>
          <cell r="D2782" t="str">
            <v>Ebay</v>
          </cell>
          <cell r="E2782">
            <v>30</v>
          </cell>
          <cell r="F2782">
            <v>94</v>
          </cell>
          <cell r="G2782" t="str">
            <v>Iceland</v>
          </cell>
        </row>
        <row r="2783">
          <cell r="A2783" t="str">
            <v>2002M10</v>
          </cell>
          <cell r="B2783">
            <v>2</v>
          </cell>
          <cell r="C2783">
            <v>0</v>
          </cell>
          <cell r="D2783" t="str">
            <v>Ebay</v>
          </cell>
          <cell r="E2783">
            <v>849</v>
          </cell>
          <cell r="F2783">
            <v>175</v>
          </cell>
          <cell r="G2783" t="str">
            <v>San Marino</v>
          </cell>
        </row>
        <row r="2784">
          <cell r="A2784" t="str">
            <v>2002M10</v>
          </cell>
          <cell r="B2784">
            <v>1</v>
          </cell>
          <cell r="C2784">
            <v>193</v>
          </cell>
          <cell r="D2784" t="str">
            <v>Switzerland</v>
          </cell>
          <cell r="E2784">
            <v>1</v>
          </cell>
          <cell r="F2784">
            <v>3</v>
          </cell>
          <cell r="G2784" t="str">
            <v>United Kingdom</v>
          </cell>
        </row>
        <row r="2785">
          <cell r="A2785" t="str">
            <v>2002M10</v>
          </cell>
          <cell r="B2785">
            <v>0</v>
          </cell>
          <cell r="C2785">
            <v>15</v>
          </cell>
          <cell r="D2785" t="str">
            <v>Australia</v>
          </cell>
          <cell r="E2785">
            <v>20</v>
          </cell>
          <cell r="F2785">
            <v>45</v>
          </cell>
          <cell r="G2785" t="str">
            <v>China</v>
          </cell>
        </row>
        <row r="2786">
          <cell r="A2786" t="str">
            <v>2002M10</v>
          </cell>
          <cell r="B2786">
            <v>2</v>
          </cell>
          <cell r="C2786">
            <v>71</v>
          </cell>
          <cell r="D2786" t="str">
            <v>France</v>
          </cell>
          <cell r="E2786">
            <v>158</v>
          </cell>
          <cell r="F2786">
            <v>80</v>
          </cell>
          <cell r="G2786" t="str">
            <v>Greece</v>
          </cell>
        </row>
        <row r="2787">
          <cell r="A2787" t="str">
            <v>2002M10</v>
          </cell>
          <cell r="B2787">
            <v>2</v>
          </cell>
          <cell r="C2787">
            <v>3</v>
          </cell>
          <cell r="D2787" t="str">
            <v>Uk</v>
          </cell>
          <cell r="E2787">
            <v>80</v>
          </cell>
          <cell r="F2787">
            <v>70</v>
          </cell>
          <cell r="G2787" t="str">
            <v>Finland</v>
          </cell>
        </row>
        <row r="2788">
          <cell r="A2788" t="str">
            <v>2002M10</v>
          </cell>
          <cell r="B2788">
            <v>0</v>
          </cell>
          <cell r="C2788">
            <v>77</v>
          </cell>
          <cell r="D2788" t="str">
            <v>Germany</v>
          </cell>
          <cell r="E2788">
            <v>6</v>
          </cell>
          <cell r="F2788">
            <v>53</v>
          </cell>
          <cell r="G2788" t="str">
            <v>Croatia, Democratic Republic of the</v>
          </cell>
        </row>
        <row r="2789">
          <cell r="A2789" t="str">
            <v>2002M10</v>
          </cell>
          <cell r="B2789">
            <v>2</v>
          </cell>
          <cell r="C2789">
            <v>0</v>
          </cell>
          <cell r="D2789" t="str">
            <v>Ebay</v>
          </cell>
          <cell r="E2789">
            <v>294</v>
          </cell>
          <cell r="F2789">
            <v>216</v>
          </cell>
          <cell r="G2789" t="str">
            <v>Vietnam</v>
          </cell>
        </row>
        <row r="2790">
          <cell r="A2790" t="str">
            <v>2002M10</v>
          </cell>
          <cell r="B2790">
            <v>2</v>
          </cell>
          <cell r="C2790">
            <v>3</v>
          </cell>
          <cell r="D2790" t="str">
            <v>Uk</v>
          </cell>
          <cell r="E2790">
            <v>746</v>
          </cell>
          <cell r="F2790">
            <v>127</v>
          </cell>
          <cell r="G2790" t="str">
            <v>Malaysia</v>
          </cell>
        </row>
        <row r="2791">
          <cell r="A2791" t="str">
            <v>2002M10</v>
          </cell>
          <cell r="B2791">
            <v>1</v>
          </cell>
          <cell r="C2791">
            <v>101</v>
          </cell>
          <cell r="D2791" t="str">
            <v>Italy</v>
          </cell>
          <cell r="E2791">
            <v>3</v>
          </cell>
          <cell r="F2791">
            <v>122</v>
          </cell>
          <cell r="G2791" t="str">
            <v>Luxembourg</v>
          </cell>
        </row>
        <row r="2792">
          <cell r="A2792" t="str">
            <v>2002M10</v>
          </cell>
          <cell r="B2792">
            <v>3</v>
          </cell>
          <cell r="C2792">
            <v>123</v>
          </cell>
          <cell r="D2792" t="str">
            <v xml:space="preserve"> Belgium (Dutch)</v>
          </cell>
          <cell r="E2792">
            <v>2</v>
          </cell>
          <cell r="F2792">
            <v>77</v>
          </cell>
          <cell r="G2792" t="str">
            <v>Germany</v>
          </cell>
        </row>
        <row r="2793">
          <cell r="A2793" t="str">
            <v>2002M10</v>
          </cell>
          <cell r="B2793">
            <v>0</v>
          </cell>
          <cell r="C2793">
            <v>123</v>
          </cell>
          <cell r="D2793" t="str">
            <v xml:space="preserve"> Belgium (Dutch)</v>
          </cell>
          <cell r="E2793">
            <v>905</v>
          </cell>
          <cell r="F2793">
            <v>146</v>
          </cell>
          <cell r="G2793" t="str">
            <v>Netherlands</v>
          </cell>
        </row>
        <row r="2794">
          <cell r="A2794" t="str">
            <v>2002M10</v>
          </cell>
          <cell r="B2794">
            <v>3</v>
          </cell>
          <cell r="C2794">
            <v>77</v>
          </cell>
          <cell r="D2794" t="str">
            <v>Germany</v>
          </cell>
          <cell r="E2794">
            <v>18</v>
          </cell>
          <cell r="F2794">
            <v>1</v>
          </cell>
          <cell r="G2794" t="str">
            <v>United States</v>
          </cell>
        </row>
        <row r="2795">
          <cell r="A2795" t="str">
            <v>2002M10</v>
          </cell>
          <cell r="B2795">
            <v>0</v>
          </cell>
          <cell r="C2795">
            <v>101</v>
          </cell>
          <cell r="D2795" t="str">
            <v>Italy</v>
          </cell>
          <cell r="E2795">
            <v>1</v>
          </cell>
          <cell r="F2795">
            <v>102</v>
          </cell>
          <cell r="G2795" t="str">
            <v>Jamaica</v>
          </cell>
        </row>
        <row r="2796">
          <cell r="A2796" t="str">
            <v>2002M10</v>
          </cell>
          <cell r="B2796">
            <v>2</v>
          </cell>
          <cell r="C2796">
            <v>15</v>
          </cell>
          <cell r="D2796" t="str">
            <v>Australia</v>
          </cell>
          <cell r="E2796">
            <v>3</v>
          </cell>
          <cell r="F2796">
            <v>130</v>
          </cell>
          <cell r="G2796" t="str">
            <v>Malta</v>
          </cell>
        </row>
        <row r="2797">
          <cell r="A2797" t="str">
            <v>2002M10</v>
          </cell>
          <cell r="B2797">
            <v>0</v>
          </cell>
          <cell r="C2797">
            <v>100</v>
          </cell>
          <cell r="D2797" t="str">
            <v>Ebaymotors</v>
          </cell>
          <cell r="E2797">
            <v>18</v>
          </cell>
          <cell r="F2797">
            <v>127</v>
          </cell>
          <cell r="G2797" t="str">
            <v>Malaysia</v>
          </cell>
        </row>
        <row r="2798">
          <cell r="A2798" t="str">
            <v>2002M10</v>
          </cell>
          <cell r="B2798">
            <v>2</v>
          </cell>
          <cell r="C2798">
            <v>146</v>
          </cell>
          <cell r="D2798" t="str">
            <v>Netherlands</v>
          </cell>
          <cell r="E2798">
            <v>1</v>
          </cell>
          <cell r="F2798">
            <v>96</v>
          </cell>
          <cell r="G2798" t="str">
            <v>Indonesia</v>
          </cell>
        </row>
        <row r="2799">
          <cell r="A2799" t="str">
            <v>2002M10</v>
          </cell>
          <cell r="B2799">
            <v>2</v>
          </cell>
          <cell r="C2799">
            <v>100</v>
          </cell>
          <cell r="D2799" t="str">
            <v>Ebaymotors</v>
          </cell>
          <cell r="E2799">
            <v>5</v>
          </cell>
          <cell r="F2799">
            <v>216</v>
          </cell>
          <cell r="G2799" t="str">
            <v>Vietnam</v>
          </cell>
        </row>
        <row r="2800">
          <cell r="A2800" t="str">
            <v>2002M10</v>
          </cell>
          <cell r="B2800">
            <v>1</v>
          </cell>
          <cell r="C2800">
            <v>0</v>
          </cell>
          <cell r="D2800" t="str">
            <v>Ebay</v>
          </cell>
          <cell r="E2800">
            <v>2</v>
          </cell>
          <cell r="F2800">
            <v>194</v>
          </cell>
          <cell r="G2800" t="str">
            <v>Syria</v>
          </cell>
        </row>
        <row r="2801">
          <cell r="A2801" t="str">
            <v>2002M10</v>
          </cell>
          <cell r="B2801">
            <v>1</v>
          </cell>
          <cell r="C2801">
            <v>101</v>
          </cell>
          <cell r="D2801" t="str">
            <v>Italy</v>
          </cell>
          <cell r="E2801">
            <v>8</v>
          </cell>
          <cell r="F2801">
            <v>92</v>
          </cell>
          <cell r="G2801" t="str">
            <v>Hong Kong</v>
          </cell>
        </row>
        <row r="2802">
          <cell r="A2802" t="str">
            <v>2002M10</v>
          </cell>
          <cell r="B2802">
            <v>0</v>
          </cell>
          <cell r="C2802">
            <v>0</v>
          </cell>
          <cell r="D2802" t="str">
            <v>Ebay</v>
          </cell>
          <cell r="E2802">
            <v>66</v>
          </cell>
          <cell r="F2802">
            <v>56</v>
          </cell>
          <cell r="G2802" t="str">
            <v>Czech Republic</v>
          </cell>
        </row>
        <row r="2803">
          <cell r="A2803" t="str">
            <v>2002M10</v>
          </cell>
          <cell r="B2803">
            <v>1</v>
          </cell>
          <cell r="C2803">
            <v>3</v>
          </cell>
          <cell r="D2803" t="str">
            <v>Uk</v>
          </cell>
          <cell r="E2803">
            <v>13</v>
          </cell>
          <cell r="F2803">
            <v>86</v>
          </cell>
          <cell r="G2803" t="str">
            <v>Guernsey</v>
          </cell>
        </row>
        <row r="2804">
          <cell r="A2804" t="str">
            <v>2002M10</v>
          </cell>
          <cell r="B2804">
            <v>2</v>
          </cell>
          <cell r="C2804">
            <v>16</v>
          </cell>
          <cell r="D2804" t="str">
            <v>Austria</v>
          </cell>
          <cell r="E2804">
            <v>11</v>
          </cell>
          <cell r="F2804">
            <v>2</v>
          </cell>
          <cell r="G2804" t="str">
            <v>Canada</v>
          </cell>
        </row>
        <row r="2805">
          <cell r="A2805" t="str">
            <v>2002M10</v>
          </cell>
          <cell r="B2805">
            <v>2</v>
          </cell>
          <cell r="C2805">
            <v>100</v>
          </cell>
          <cell r="D2805" t="str">
            <v>Ebaymotors</v>
          </cell>
          <cell r="E2805">
            <v>30</v>
          </cell>
          <cell r="F2805">
            <v>210</v>
          </cell>
          <cell r="G2805" t="str">
            <v>United Arab Emirates</v>
          </cell>
        </row>
        <row r="2806">
          <cell r="A2806" t="str">
            <v>2002M10</v>
          </cell>
          <cell r="B2806">
            <v>2</v>
          </cell>
          <cell r="C2806">
            <v>77</v>
          </cell>
          <cell r="D2806" t="str">
            <v>Germany</v>
          </cell>
          <cell r="E2806">
            <v>54</v>
          </cell>
          <cell r="F2806">
            <v>45</v>
          </cell>
          <cell r="G2806" t="str">
            <v>China</v>
          </cell>
        </row>
        <row r="2807">
          <cell r="A2807" t="str">
            <v>2002M10</v>
          </cell>
          <cell r="B2807">
            <v>2</v>
          </cell>
          <cell r="C2807">
            <v>101</v>
          </cell>
          <cell r="D2807" t="str">
            <v>Italy</v>
          </cell>
          <cell r="E2807">
            <v>306</v>
          </cell>
          <cell r="F2807">
            <v>23</v>
          </cell>
          <cell r="G2807" t="str">
            <v>Belgium</v>
          </cell>
        </row>
        <row r="2808">
          <cell r="A2808" t="str">
            <v>2002M10</v>
          </cell>
          <cell r="B2808">
            <v>3</v>
          </cell>
          <cell r="C2808">
            <v>77</v>
          </cell>
          <cell r="D2808" t="str">
            <v>Germany</v>
          </cell>
          <cell r="E2808">
            <v>1</v>
          </cell>
          <cell r="F2808">
            <v>176</v>
          </cell>
          <cell r="G2808" t="str">
            <v>Saudi Arabia</v>
          </cell>
        </row>
        <row r="2809">
          <cell r="A2809" t="str">
            <v>2002M10</v>
          </cell>
          <cell r="B2809">
            <v>0</v>
          </cell>
          <cell r="C2809">
            <v>77</v>
          </cell>
          <cell r="D2809" t="str">
            <v>Germany</v>
          </cell>
          <cell r="E2809">
            <v>31</v>
          </cell>
          <cell r="F2809">
            <v>163</v>
          </cell>
          <cell r="G2809" t="str">
            <v>Poland</v>
          </cell>
        </row>
        <row r="2810">
          <cell r="A2810" t="str">
            <v>2002M10</v>
          </cell>
          <cell r="B2810">
            <v>0</v>
          </cell>
          <cell r="C2810">
            <v>3</v>
          </cell>
          <cell r="D2810" t="str">
            <v>Uk</v>
          </cell>
          <cell r="E2810">
            <v>182</v>
          </cell>
          <cell r="F2810">
            <v>15</v>
          </cell>
          <cell r="G2810" t="str">
            <v>Australia</v>
          </cell>
        </row>
        <row r="2811">
          <cell r="A2811" t="str">
            <v>2002M10</v>
          </cell>
          <cell r="B2811">
            <v>3</v>
          </cell>
          <cell r="C2811">
            <v>3</v>
          </cell>
          <cell r="D2811" t="str">
            <v>Uk</v>
          </cell>
          <cell r="E2811">
            <v>1</v>
          </cell>
          <cell r="F2811">
            <v>225</v>
          </cell>
          <cell r="G2811" t="str">
            <v>APO/FPO</v>
          </cell>
        </row>
        <row r="2812">
          <cell r="A2812" t="str">
            <v>2002M10</v>
          </cell>
          <cell r="B2812">
            <v>2</v>
          </cell>
          <cell r="C2812">
            <v>186</v>
          </cell>
          <cell r="D2812" t="str">
            <v>Spain</v>
          </cell>
          <cell r="E2812">
            <v>6</v>
          </cell>
          <cell r="F2812">
            <v>127</v>
          </cell>
          <cell r="G2812" t="str">
            <v>Malaysia</v>
          </cell>
        </row>
        <row r="2813">
          <cell r="A2813" t="str">
            <v>2002M10</v>
          </cell>
          <cell r="B2813">
            <v>0</v>
          </cell>
          <cell r="C2813">
            <v>186</v>
          </cell>
          <cell r="D2813" t="str">
            <v>Spain</v>
          </cell>
          <cell r="E2813">
            <v>366</v>
          </cell>
          <cell r="F2813">
            <v>77</v>
          </cell>
          <cell r="G2813" t="str">
            <v>Germany</v>
          </cell>
        </row>
        <row r="2814">
          <cell r="A2814" t="str">
            <v>2002M10</v>
          </cell>
          <cell r="B2814">
            <v>1</v>
          </cell>
          <cell r="C2814">
            <v>15</v>
          </cell>
          <cell r="D2814" t="str">
            <v>Australia</v>
          </cell>
          <cell r="E2814">
            <v>20355</v>
          </cell>
          <cell r="F2814">
            <v>15</v>
          </cell>
          <cell r="G2814" t="str">
            <v>Australia</v>
          </cell>
        </row>
        <row r="2815">
          <cell r="A2815" t="str">
            <v>2002M10</v>
          </cell>
          <cell r="B2815">
            <v>2</v>
          </cell>
          <cell r="C2815">
            <v>77</v>
          </cell>
          <cell r="D2815" t="str">
            <v>Germany</v>
          </cell>
          <cell r="E2815">
            <v>150</v>
          </cell>
          <cell r="F2815">
            <v>34</v>
          </cell>
          <cell r="G2815" t="str">
            <v>Bulgaria</v>
          </cell>
        </row>
        <row r="2816">
          <cell r="A2816" t="str">
            <v>2002M10</v>
          </cell>
          <cell r="B2816">
            <v>3</v>
          </cell>
          <cell r="C2816">
            <v>3</v>
          </cell>
          <cell r="D2816" t="str">
            <v>Uk</v>
          </cell>
          <cell r="E2816">
            <v>1</v>
          </cell>
          <cell r="F2816">
            <v>186</v>
          </cell>
          <cell r="G2816" t="str">
            <v>Spain</v>
          </cell>
        </row>
        <row r="2817">
          <cell r="A2817" t="str">
            <v>2002M10</v>
          </cell>
          <cell r="B2817">
            <v>2</v>
          </cell>
          <cell r="C2817">
            <v>146</v>
          </cell>
          <cell r="D2817" t="str">
            <v>Netherlands</v>
          </cell>
          <cell r="E2817">
            <v>26</v>
          </cell>
          <cell r="F2817">
            <v>92</v>
          </cell>
          <cell r="G2817" t="str">
            <v>Hong Kong</v>
          </cell>
        </row>
        <row r="2818">
          <cell r="A2818" t="str">
            <v>2002M10</v>
          </cell>
          <cell r="B2818">
            <v>1</v>
          </cell>
          <cell r="C2818">
            <v>2</v>
          </cell>
          <cell r="D2818" t="str">
            <v>Canada</v>
          </cell>
          <cell r="E2818">
            <v>2</v>
          </cell>
          <cell r="F2818">
            <v>104</v>
          </cell>
          <cell r="G2818" t="str">
            <v>Japan</v>
          </cell>
        </row>
        <row r="2819">
          <cell r="A2819" t="str">
            <v>2002M10</v>
          </cell>
          <cell r="B2819">
            <v>0</v>
          </cell>
          <cell r="C2819">
            <v>3</v>
          </cell>
          <cell r="D2819" t="str">
            <v>Uk</v>
          </cell>
          <cell r="E2819">
            <v>19</v>
          </cell>
          <cell r="F2819">
            <v>185</v>
          </cell>
          <cell r="G2819" t="str">
            <v>South Africa</v>
          </cell>
        </row>
        <row r="2820">
          <cell r="A2820" t="str">
            <v>2002M10</v>
          </cell>
          <cell r="B2820">
            <v>2</v>
          </cell>
          <cell r="C2820">
            <v>0</v>
          </cell>
          <cell r="D2820" t="str">
            <v>Ebay</v>
          </cell>
          <cell r="E2820">
            <v>32796</v>
          </cell>
          <cell r="F2820">
            <v>101</v>
          </cell>
          <cell r="G2820" t="str">
            <v>Italy</v>
          </cell>
        </row>
        <row r="2821">
          <cell r="A2821" t="str">
            <v>2002M10</v>
          </cell>
          <cell r="B2821">
            <v>0</v>
          </cell>
          <cell r="C2821">
            <v>0</v>
          </cell>
          <cell r="D2821" t="str">
            <v>Ebay</v>
          </cell>
          <cell r="E2821">
            <v>1392</v>
          </cell>
          <cell r="F2821">
            <v>31</v>
          </cell>
          <cell r="G2821" t="str">
            <v>Brazil</v>
          </cell>
        </row>
        <row r="2822">
          <cell r="A2822" t="str">
            <v>2002M10</v>
          </cell>
          <cell r="B2822">
            <v>0</v>
          </cell>
          <cell r="C2822">
            <v>101</v>
          </cell>
          <cell r="D2822" t="str">
            <v>Italy</v>
          </cell>
          <cell r="E2822">
            <v>3</v>
          </cell>
          <cell r="F2822">
            <v>163</v>
          </cell>
          <cell r="G2822" t="str">
            <v>Poland</v>
          </cell>
        </row>
        <row r="2823">
          <cell r="A2823" t="str">
            <v>2002M10</v>
          </cell>
          <cell r="B2823">
            <v>2</v>
          </cell>
          <cell r="C2823">
            <v>186</v>
          </cell>
          <cell r="D2823" t="str">
            <v>Spain</v>
          </cell>
          <cell r="E2823">
            <v>171249</v>
          </cell>
          <cell r="F2823">
            <v>186</v>
          </cell>
          <cell r="G2823" t="str">
            <v>Spain</v>
          </cell>
        </row>
        <row r="2824">
          <cell r="A2824" t="str">
            <v>2002M10</v>
          </cell>
          <cell r="B2824">
            <v>0</v>
          </cell>
          <cell r="C2824">
            <v>0</v>
          </cell>
          <cell r="D2824" t="str">
            <v>Ebay</v>
          </cell>
          <cell r="E2824">
            <v>41</v>
          </cell>
          <cell r="F2824">
            <v>163</v>
          </cell>
          <cell r="G2824" t="str">
            <v>Poland</v>
          </cell>
        </row>
        <row r="2825">
          <cell r="A2825" t="str">
            <v>2002M10</v>
          </cell>
          <cell r="B2825">
            <v>2</v>
          </cell>
          <cell r="C2825">
            <v>193</v>
          </cell>
          <cell r="D2825" t="str">
            <v>Switzerland</v>
          </cell>
          <cell r="E2825">
            <v>12</v>
          </cell>
          <cell r="F2825">
            <v>120</v>
          </cell>
          <cell r="G2825" t="str">
            <v>Liechtenstein</v>
          </cell>
        </row>
        <row r="2826">
          <cell r="A2826" t="str">
            <v>2002M10</v>
          </cell>
          <cell r="B2826">
            <v>3</v>
          </cell>
          <cell r="C2826">
            <v>186</v>
          </cell>
          <cell r="D2826" t="str">
            <v>Spain</v>
          </cell>
          <cell r="E2826">
            <v>2</v>
          </cell>
          <cell r="F2826">
            <v>101</v>
          </cell>
          <cell r="G2826" t="str">
            <v>Italy</v>
          </cell>
        </row>
        <row r="2827">
          <cell r="A2827" t="str">
            <v>2002M10</v>
          </cell>
          <cell r="B2827">
            <v>2</v>
          </cell>
          <cell r="C2827">
            <v>123</v>
          </cell>
          <cell r="D2827" t="str">
            <v xml:space="preserve"> Belgium (Dutch)</v>
          </cell>
          <cell r="E2827">
            <v>1</v>
          </cell>
          <cell r="F2827">
            <v>92</v>
          </cell>
          <cell r="G2827" t="str">
            <v>Hong Kong</v>
          </cell>
        </row>
        <row r="2828">
          <cell r="A2828" t="str">
            <v>2002M10</v>
          </cell>
          <cell r="B2828">
            <v>2</v>
          </cell>
          <cell r="C2828">
            <v>186</v>
          </cell>
          <cell r="D2828" t="str">
            <v>Spain</v>
          </cell>
          <cell r="E2828">
            <v>1</v>
          </cell>
          <cell r="F2828">
            <v>63</v>
          </cell>
          <cell r="G2828" t="str">
            <v>El Salvador</v>
          </cell>
        </row>
        <row r="2829">
          <cell r="A2829" t="str">
            <v>2002M10</v>
          </cell>
          <cell r="B2829">
            <v>2</v>
          </cell>
          <cell r="C2829">
            <v>71</v>
          </cell>
          <cell r="D2829" t="str">
            <v>France</v>
          </cell>
          <cell r="E2829">
            <v>11</v>
          </cell>
          <cell r="F2829">
            <v>74</v>
          </cell>
          <cell r="G2829" t="str">
            <v>Gabon Republic</v>
          </cell>
        </row>
        <row r="2830">
          <cell r="A2830" t="str">
            <v>2002M10</v>
          </cell>
          <cell r="B2830">
            <v>2</v>
          </cell>
          <cell r="C2830">
            <v>2</v>
          </cell>
          <cell r="D2830" t="str">
            <v>Canada</v>
          </cell>
          <cell r="E2830">
            <v>24</v>
          </cell>
          <cell r="F2830">
            <v>186</v>
          </cell>
          <cell r="G2830" t="str">
            <v>Spain</v>
          </cell>
        </row>
        <row r="2831">
          <cell r="A2831" t="str">
            <v>2002M10</v>
          </cell>
          <cell r="B2831">
            <v>0</v>
          </cell>
          <cell r="C2831">
            <v>0</v>
          </cell>
          <cell r="D2831" t="str">
            <v>Ebay</v>
          </cell>
          <cell r="E2831">
            <v>24</v>
          </cell>
          <cell r="F2831">
            <v>211</v>
          </cell>
          <cell r="G2831" t="str">
            <v>Uruguay</v>
          </cell>
        </row>
        <row r="2832">
          <cell r="A2832" t="str">
            <v>2002M10</v>
          </cell>
          <cell r="B2832">
            <v>2</v>
          </cell>
          <cell r="C2832">
            <v>101</v>
          </cell>
          <cell r="D2832" t="str">
            <v>Italy</v>
          </cell>
          <cell r="E2832">
            <v>2</v>
          </cell>
          <cell r="F2832">
            <v>116</v>
          </cell>
          <cell r="G2832" t="str">
            <v>Lebanon, South</v>
          </cell>
        </row>
        <row r="2833">
          <cell r="A2833" t="str">
            <v>2002M10</v>
          </cell>
          <cell r="B2833">
            <v>0</v>
          </cell>
          <cell r="C2833">
            <v>100</v>
          </cell>
          <cell r="D2833" t="str">
            <v>Ebaymotors</v>
          </cell>
          <cell r="E2833">
            <v>1</v>
          </cell>
          <cell r="F2833">
            <v>217</v>
          </cell>
          <cell r="G2833" t="str">
            <v>Virgin Islands (U.S.)</v>
          </cell>
        </row>
        <row r="2834">
          <cell r="A2834" t="str">
            <v>2002M10</v>
          </cell>
          <cell r="B2834">
            <v>1</v>
          </cell>
          <cell r="C2834">
            <v>71</v>
          </cell>
          <cell r="D2834" t="str">
            <v>France</v>
          </cell>
          <cell r="E2834">
            <v>12</v>
          </cell>
          <cell r="F2834">
            <v>12</v>
          </cell>
          <cell r="G2834" t="str">
            <v>Argentina</v>
          </cell>
        </row>
        <row r="2835">
          <cell r="A2835" t="str">
            <v>2002M10</v>
          </cell>
          <cell r="B2835">
            <v>2</v>
          </cell>
          <cell r="C2835">
            <v>2</v>
          </cell>
          <cell r="D2835" t="str">
            <v>Canada</v>
          </cell>
          <cell r="E2835">
            <v>34</v>
          </cell>
          <cell r="F2835">
            <v>164</v>
          </cell>
          <cell r="G2835" t="str">
            <v>Portugal</v>
          </cell>
        </row>
        <row r="2836">
          <cell r="A2836" t="str">
            <v>2002M10</v>
          </cell>
          <cell r="B2836">
            <v>1</v>
          </cell>
          <cell r="C2836">
            <v>146</v>
          </cell>
          <cell r="D2836" t="str">
            <v>Netherlands</v>
          </cell>
          <cell r="E2836">
            <v>2</v>
          </cell>
          <cell r="F2836">
            <v>99</v>
          </cell>
          <cell r="G2836" t="str">
            <v>Ireland</v>
          </cell>
        </row>
        <row r="2837">
          <cell r="A2837" t="str">
            <v>2002M10</v>
          </cell>
          <cell r="B2837">
            <v>2</v>
          </cell>
          <cell r="C2837">
            <v>2</v>
          </cell>
          <cell r="D2837" t="str">
            <v>Canada</v>
          </cell>
          <cell r="E2837">
            <v>173</v>
          </cell>
          <cell r="F2837">
            <v>77</v>
          </cell>
          <cell r="G2837" t="str">
            <v>Germany</v>
          </cell>
        </row>
        <row r="2838">
          <cell r="A2838" t="str">
            <v>2002M10</v>
          </cell>
          <cell r="B2838">
            <v>2</v>
          </cell>
          <cell r="C2838">
            <v>186</v>
          </cell>
          <cell r="D2838" t="str">
            <v>Spain</v>
          </cell>
          <cell r="E2838">
            <v>15</v>
          </cell>
          <cell r="F2838">
            <v>192</v>
          </cell>
          <cell r="G2838" t="str">
            <v>Sweden</v>
          </cell>
        </row>
        <row r="2839">
          <cell r="A2839" t="str">
            <v>2002M10</v>
          </cell>
          <cell r="B2839">
            <v>2</v>
          </cell>
          <cell r="C2839">
            <v>15</v>
          </cell>
          <cell r="D2839" t="str">
            <v>Australia</v>
          </cell>
          <cell r="E2839">
            <v>6</v>
          </cell>
          <cell r="F2839">
            <v>80</v>
          </cell>
          <cell r="G2839" t="str">
            <v>Greece</v>
          </cell>
        </row>
        <row r="2840">
          <cell r="A2840" t="str">
            <v>2002M10</v>
          </cell>
          <cell r="B2840">
            <v>0</v>
          </cell>
          <cell r="C2840">
            <v>2</v>
          </cell>
          <cell r="D2840" t="str">
            <v>Canada</v>
          </cell>
          <cell r="E2840">
            <v>20</v>
          </cell>
          <cell r="F2840">
            <v>92</v>
          </cell>
          <cell r="G2840" t="str">
            <v>Hong Kong</v>
          </cell>
        </row>
        <row r="2841">
          <cell r="A2841" t="str">
            <v>2002M10</v>
          </cell>
          <cell r="B2841">
            <v>2</v>
          </cell>
          <cell r="C2841">
            <v>0</v>
          </cell>
          <cell r="D2841" t="str">
            <v>Ebay</v>
          </cell>
          <cell r="E2841">
            <v>49</v>
          </cell>
          <cell r="F2841">
            <v>83</v>
          </cell>
          <cell r="G2841" t="str">
            <v>Guadeloupe</v>
          </cell>
        </row>
        <row r="2842">
          <cell r="A2842" t="str">
            <v>2002M10</v>
          </cell>
          <cell r="B2842">
            <v>1</v>
          </cell>
          <cell r="C2842">
            <v>100</v>
          </cell>
          <cell r="D2842" t="str">
            <v>Ebaymotors</v>
          </cell>
          <cell r="E2842">
            <v>3</v>
          </cell>
          <cell r="F2842">
            <v>76</v>
          </cell>
          <cell r="G2842" t="str">
            <v>Georgia</v>
          </cell>
        </row>
        <row r="2843">
          <cell r="A2843" t="str">
            <v>2002M10</v>
          </cell>
          <cell r="B2843">
            <v>3</v>
          </cell>
          <cell r="C2843">
            <v>100</v>
          </cell>
          <cell r="D2843" t="str">
            <v>Ebaymotors</v>
          </cell>
          <cell r="E2843">
            <v>1</v>
          </cell>
          <cell r="F2843">
            <v>76</v>
          </cell>
          <cell r="G2843" t="str">
            <v>Georgia</v>
          </cell>
        </row>
        <row r="2844">
          <cell r="A2844" t="str">
            <v>2002M10</v>
          </cell>
          <cell r="B2844">
            <v>3</v>
          </cell>
          <cell r="C2844">
            <v>100</v>
          </cell>
          <cell r="D2844" t="str">
            <v>Ebaymotors</v>
          </cell>
          <cell r="E2844">
            <v>191</v>
          </cell>
          <cell r="F2844">
            <v>2</v>
          </cell>
          <cell r="G2844" t="str">
            <v>Canada</v>
          </cell>
        </row>
        <row r="2845">
          <cell r="A2845" t="str">
            <v>2002M10</v>
          </cell>
          <cell r="B2845">
            <v>1</v>
          </cell>
          <cell r="C2845">
            <v>146</v>
          </cell>
          <cell r="D2845" t="str">
            <v>Netherlands</v>
          </cell>
          <cell r="E2845">
            <v>32</v>
          </cell>
          <cell r="F2845">
            <v>186</v>
          </cell>
          <cell r="G2845" t="str">
            <v>Spain</v>
          </cell>
        </row>
        <row r="2846">
          <cell r="A2846" t="str">
            <v>2002M10</v>
          </cell>
          <cell r="B2846">
            <v>2</v>
          </cell>
          <cell r="C2846">
            <v>3</v>
          </cell>
          <cell r="D2846" t="str">
            <v>Uk</v>
          </cell>
          <cell r="E2846">
            <v>102</v>
          </cell>
          <cell r="F2846">
            <v>80</v>
          </cell>
          <cell r="G2846" t="str">
            <v>Greece</v>
          </cell>
        </row>
        <row r="2847">
          <cell r="A2847" t="str">
            <v>2002M10</v>
          </cell>
          <cell r="B2847">
            <v>3</v>
          </cell>
          <cell r="C2847">
            <v>100</v>
          </cell>
          <cell r="D2847" t="str">
            <v>Ebaymotors</v>
          </cell>
          <cell r="E2847">
            <v>6</v>
          </cell>
          <cell r="F2847">
            <v>225</v>
          </cell>
          <cell r="G2847" t="str">
            <v>APO/FPO</v>
          </cell>
        </row>
        <row r="2848">
          <cell r="A2848" t="str">
            <v>2002M10</v>
          </cell>
          <cell r="B2848">
            <v>3</v>
          </cell>
          <cell r="C2848">
            <v>146</v>
          </cell>
          <cell r="D2848" t="str">
            <v>Netherlands</v>
          </cell>
          <cell r="E2848">
            <v>5152</v>
          </cell>
          <cell r="F2848">
            <v>146</v>
          </cell>
          <cell r="G2848" t="str">
            <v>Netherlands</v>
          </cell>
        </row>
        <row r="2849">
          <cell r="A2849" t="str">
            <v>2002M10</v>
          </cell>
          <cell r="B2849">
            <v>0</v>
          </cell>
          <cell r="C2849">
            <v>0</v>
          </cell>
          <cell r="D2849" t="str">
            <v>Ebay</v>
          </cell>
          <cell r="E2849">
            <v>2977</v>
          </cell>
          <cell r="F2849">
            <v>3</v>
          </cell>
          <cell r="G2849" t="str">
            <v>United Kingdom</v>
          </cell>
        </row>
        <row r="2850">
          <cell r="A2850" t="str">
            <v>2002M10</v>
          </cell>
          <cell r="B2850">
            <v>3</v>
          </cell>
          <cell r="C2850">
            <v>0</v>
          </cell>
          <cell r="D2850" t="str">
            <v>Ebay</v>
          </cell>
          <cell r="E2850">
            <v>1</v>
          </cell>
          <cell r="F2850">
            <v>100</v>
          </cell>
          <cell r="G2850" t="str">
            <v>Israel</v>
          </cell>
        </row>
        <row r="2851">
          <cell r="A2851" t="str">
            <v>2002M10</v>
          </cell>
          <cell r="B2851">
            <v>2</v>
          </cell>
          <cell r="C2851">
            <v>3</v>
          </cell>
          <cell r="D2851" t="str">
            <v>Uk</v>
          </cell>
          <cell r="E2851">
            <v>16</v>
          </cell>
          <cell r="F2851">
            <v>117</v>
          </cell>
          <cell r="G2851" t="str">
            <v>Lesotho</v>
          </cell>
        </row>
        <row r="2852">
          <cell r="A2852" t="str">
            <v>2002M10</v>
          </cell>
          <cell r="B2852">
            <v>2</v>
          </cell>
          <cell r="C2852">
            <v>0</v>
          </cell>
          <cell r="D2852" t="str">
            <v>Ebay</v>
          </cell>
          <cell r="E2852">
            <v>130</v>
          </cell>
          <cell r="F2852">
            <v>160</v>
          </cell>
          <cell r="G2852" t="str">
            <v>Paraguay</v>
          </cell>
        </row>
        <row r="2853">
          <cell r="A2853" t="str">
            <v>2002M10</v>
          </cell>
          <cell r="B2853">
            <v>0</v>
          </cell>
          <cell r="C2853">
            <v>77</v>
          </cell>
          <cell r="D2853" t="str">
            <v>Germany</v>
          </cell>
          <cell r="E2853">
            <v>457</v>
          </cell>
          <cell r="F2853">
            <v>23</v>
          </cell>
          <cell r="G2853" t="str">
            <v>Belgium</v>
          </cell>
        </row>
        <row r="2854">
          <cell r="A2854" t="str">
            <v>2002M10</v>
          </cell>
          <cell r="B2854">
            <v>2</v>
          </cell>
          <cell r="C2854">
            <v>16</v>
          </cell>
          <cell r="D2854" t="str">
            <v>Austria</v>
          </cell>
          <cell r="E2854">
            <v>6</v>
          </cell>
          <cell r="F2854">
            <v>57</v>
          </cell>
          <cell r="G2854" t="str">
            <v>Denmark</v>
          </cell>
        </row>
        <row r="2855">
          <cell r="A2855" t="str">
            <v>2002M10</v>
          </cell>
          <cell r="B2855">
            <v>0</v>
          </cell>
          <cell r="C2855">
            <v>100</v>
          </cell>
          <cell r="D2855" t="str">
            <v>Ebaymotors</v>
          </cell>
          <cell r="E2855">
            <v>1</v>
          </cell>
          <cell r="F2855">
            <v>192</v>
          </cell>
          <cell r="G2855" t="str">
            <v>Sweden</v>
          </cell>
        </row>
        <row r="2856">
          <cell r="A2856" t="str">
            <v>2002M10</v>
          </cell>
          <cell r="B2856">
            <v>0</v>
          </cell>
          <cell r="C2856">
            <v>101</v>
          </cell>
          <cell r="D2856" t="str">
            <v>Italy</v>
          </cell>
          <cell r="E2856">
            <v>3</v>
          </cell>
          <cell r="F2856">
            <v>204</v>
          </cell>
          <cell r="G2856" t="str">
            <v>Turkey</v>
          </cell>
        </row>
        <row r="2857">
          <cell r="A2857" t="str">
            <v>2002M10</v>
          </cell>
          <cell r="B2857">
            <v>2</v>
          </cell>
          <cell r="C2857">
            <v>3</v>
          </cell>
          <cell r="D2857" t="str">
            <v>Uk</v>
          </cell>
          <cell r="E2857">
            <v>1761</v>
          </cell>
          <cell r="F2857">
            <v>2</v>
          </cell>
          <cell r="G2857" t="str">
            <v>Canada</v>
          </cell>
        </row>
        <row r="2858">
          <cell r="A2858" t="str">
            <v>2002M10</v>
          </cell>
          <cell r="B2858">
            <v>1</v>
          </cell>
          <cell r="C2858">
            <v>77</v>
          </cell>
          <cell r="D2858" t="str">
            <v>Germany</v>
          </cell>
          <cell r="E2858">
            <v>1523</v>
          </cell>
          <cell r="F2858">
            <v>1</v>
          </cell>
          <cell r="G2858" t="str">
            <v>United States</v>
          </cell>
        </row>
        <row r="2859">
          <cell r="A2859" t="str">
            <v>2002M10</v>
          </cell>
          <cell r="B2859">
            <v>2</v>
          </cell>
          <cell r="C2859">
            <v>3</v>
          </cell>
          <cell r="D2859" t="str">
            <v>Uk</v>
          </cell>
          <cell r="E2859">
            <v>5</v>
          </cell>
          <cell r="F2859">
            <v>136</v>
          </cell>
          <cell r="G2859" t="str">
            <v>Mexico</v>
          </cell>
        </row>
        <row r="2860">
          <cell r="A2860" t="str">
            <v>2002M10</v>
          </cell>
          <cell r="B2860">
            <v>0</v>
          </cell>
          <cell r="C2860">
            <v>100</v>
          </cell>
          <cell r="D2860" t="str">
            <v>Ebaymotors</v>
          </cell>
          <cell r="E2860">
            <v>21</v>
          </cell>
          <cell r="F2860">
            <v>121</v>
          </cell>
          <cell r="G2860" t="str">
            <v>Lithuania</v>
          </cell>
        </row>
        <row r="2861">
          <cell r="A2861" t="str">
            <v>2002M10</v>
          </cell>
          <cell r="B2861">
            <v>2</v>
          </cell>
          <cell r="C2861">
            <v>186</v>
          </cell>
          <cell r="D2861" t="str">
            <v>Spain</v>
          </cell>
          <cell r="E2861">
            <v>1253</v>
          </cell>
          <cell r="F2861">
            <v>71</v>
          </cell>
          <cell r="G2861" t="str">
            <v>France</v>
          </cell>
        </row>
        <row r="2862">
          <cell r="A2862" t="str">
            <v>2002M10</v>
          </cell>
          <cell r="B2862">
            <v>0</v>
          </cell>
          <cell r="C2862">
            <v>101</v>
          </cell>
          <cell r="D2862" t="str">
            <v>Italy</v>
          </cell>
          <cell r="E2862">
            <v>30</v>
          </cell>
          <cell r="F2862">
            <v>175</v>
          </cell>
          <cell r="G2862" t="str">
            <v>San Marino</v>
          </cell>
        </row>
        <row r="2863">
          <cell r="A2863" t="str">
            <v>2002M10</v>
          </cell>
          <cell r="B2863">
            <v>2</v>
          </cell>
          <cell r="C2863">
            <v>3</v>
          </cell>
          <cell r="D2863" t="str">
            <v>Uk</v>
          </cell>
          <cell r="E2863">
            <v>409</v>
          </cell>
          <cell r="F2863">
            <v>105</v>
          </cell>
          <cell r="G2863" t="str">
            <v>Jersey</v>
          </cell>
        </row>
        <row r="2864">
          <cell r="A2864" t="str">
            <v>2002M10</v>
          </cell>
          <cell r="B2864">
            <v>1</v>
          </cell>
          <cell r="C2864">
            <v>23</v>
          </cell>
          <cell r="D2864" t="str">
            <v xml:space="preserve"> Belgium (French)</v>
          </cell>
          <cell r="E2864">
            <v>1</v>
          </cell>
          <cell r="F2864">
            <v>12</v>
          </cell>
          <cell r="G2864" t="str">
            <v>Argentina</v>
          </cell>
        </row>
        <row r="2865">
          <cell r="A2865" t="str">
            <v>2002M10</v>
          </cell>
          <cell r="B2865">
            <v>0</v>
          </cell>
          <cell r="C2865">
            <v>0</v>
          </cell>
          <cell r="D2865" t="str">
            <v>Ebay</v>
          </cell>
          <cell r="E2865">
            <v>111</v>
          </cell>
          <cell r="F2865">
            <v>158</v>
          </cell>
          <cell r="G2865" t="str">
            <v>Panama</v>
          </cell>
        </row>
        <row r="2866">
          <cell r="A2866" t="str">
            <v>2002M10</v>
          </cell>
          <cell r="B2866">
            <v>1</v>
          </cell>
          <cell r="C2866">
            <v>15</v>
          </cell>
          <cell r="D2866" t="str">
            <v>Australia</v>
          </cell>
          <cell r="E2866">
            <v>2</v>
          </cell>
          <cell r="F2866">
            <v>196</v>
          </cell>
          <cell r="G2866" t="str">
            <v>Taiwan</v>
          </cell>
        </row>
        <row r="2867">
          <cell r="A2867" t="str">
            <v>2002M10</v>
          </cell>
          <cell r="B2867">
            <v>2</v>
          </cell>
          <cell r="C2867">
            <v>196</v>
          </cell>
          <cell r="D2867" t="str">
            <v>Taiwan</v>
          </cell>
          <cell r="E2867">
            <v>14</v>
          </cell>
          <cell r="F2867">
            <v>219</v>
          </cell>
          <cell r="G2867" t="str">
            <v>Western Sahara</v>
          </cell>
        </row>
        <row r="2868">
          <cell r="A2868" t="str">
            <v>2002M10</v>
          </cell>
          <cell r="B2868">
            <v>2</v>
          </cell>
          <cell r="C2868">
            <v>186</v>
          </cell>
          <cell r="D2868" t="str">
            <v>Spain</v>
          </cell>
          <cell r="E2868">
            <v>6</v>
          </cell>
          <cell r="F2868">
            <v>44</v>
          </cell>
          <cell r="G2868" t="str">
            <v>Chile</v>
          </cell>
        </row>
        <row r="2869">
          <cell r="A2869" t="str">
            <v>2002M10</v>
          </cell>
          <cell r="B2869">
            <v>1</v>
          </cell>
          <cell r="C2869">
            <v>0</v>
          </cell>
          <cell r="D2869" t="str">
            <v>Ebay</v>
          </cell>
          <cell r="E2869">
            <v>111</v>
          </cell>
          <cell r="F2869">
            <v>7</v>
          </cell>
          <cell r="G2869" t="str">
            <v>American Samoa</v>
          </cell>
        </row>
        <row r="2870">
          <cell r="A2870" t="str">
            <v>2002M10</v>
          </cell>
          <cell r="B2870">
            <v>3</v>
          </cell>
          <cell r="C2870">
            <v>3</v>
          </cell>
          <cell r="D2870" t="str">
            <v>Uk</v>
          </cell>
          <cell r="E2870">
            <v>5</v>
          </cell>
          <cell r="F2870">
            <v>23</v>
          </cell>
          <cell r="G2870" t="str">
            <v>Belgium</v>
          </cell>
        </row>
        <row r="2871">
          <cell r="A2871" t="str">
            <v>2002M10</v>
          </cell>
          <cell r="B2871">
            <v>0</v>
          </cell>
          <cell r="C2871">
            <v>15</v>
          </cell>
          <cell r="D2871" t="str">
            <v>Australia</v>
          </cell>
          <cell r="E2871">
            <v>20</v>
          </cell>
          <cell r="F2871">
            <v>77</v>
          </cell>
          <cell r="G2871" t="str">
            <v>Germany</v>
          </cell>
        </row>
        <row r="2872">
          <cell r="A2872" t="str">
            <v>2002M10</v>
          </cell>
          <cell r="B2872">
            <v>2</v>
          </cell>
          <cell r="C2872">
            <v>0</v>
          </cell>
          <cell r="D2872" t="str">
            <v>Ebay</v>
          </cell>
          <cell r="E2872">
            <v>3</v>
          </cell>
          <cell r="F2872">
            <v>82</v>
          </cell>
          <cell r="G2872" t="str">
            <v>Grenada</v>
          </cell>
        </row>
        <row r="2873">
          <cell r="A2873" t="str">
            <v>2002M10</v>
          </cell>
          <cell r="B2873">
            <v>0</v>
          </cell>
          <cell r="C2873">
            <v>71</v>
          </cell>
          <cell r="D2873" t="str">
            <v>France</v>
          </cell>
          <cell r="E2873">
            <v>1</v>
          </cell>
          <cell r="F2873">
            <v>154</v>
          </cell>
          <cell r="G2873" t="str">
            <v>Norway</v>
          </cell>
        </row>
        <row r="2874">
          <cell r="A2874" t="str">
            <v>2002M10</v>
          </cell>
          <cell r="B2874">
            <v>2</v>
          </cell>
          <cell r="C2874">
            <v>71</v>
          </cell>
          <cell r="D2874" t="str">
            <v>France</v>
          </cell>
          <cell r="E2874">
            <v>4</v>
          </cell>
          <cell r="F2874">
            <v>225</v>
          </cell>
          <cell r="G2874" t="str">
            <v>APO/FPO</v>
          </cell>
        </row>
        <row r="2875">
          <cell r="A2875" t="str">
            <v>2002M10</v>
          </cell>
          <cell r="B2875">
            <v>2</v>
          </cell>
          <cell r="C2875">
            <v>77</v>
          </cell>
          <cell r="D2875" t="str">
            <v>Germany</v>
          </cell>
          <cell r="E2875">
            <v>4</v>
          </cell>
          <cell r="F2875">
            <v>123</v>
          </cell>
          <cell r="G2875" t="str">
            <v>Macau</v>
          </cell>
        </row>
        <row r="2876">
          <cell r="A2876" t="str">
            <v>2002M10</v>
          </cell>
          <cell r="B2876">
            <v>2</v>
          </cell>
          <cell r="C2876">
            <v>23</v>
          </cell>
          <cell r="D2876" t="str">
            <v xml:space="preserve"> Belgium (French)</v>
          </cell>
          <cell r="E2876">
            <v>108</v>
          </cell>
          <cell r="F2876">
            <v>122</v>
          </cell>
          <cell r="G2876" t="str">
            <v>Luxembourg</v>
          </cell>
        </row>
        <row r="2877">
          <cell r="A2877" t="str">
            <v>2002M10</v>
          </cell>
          <cell r="B2877">
            <v>3</v>
          </cell>
          <cell r="C2877">
            <v>186</v>
          </cell>
          <cell r="D2877" t="str">
            <v>Spain</v>
          </cell>
          <cell r="E2877">
            <v>3</v>
          </cell>
          <cell r="F2877">
            <v>23</v>
          </cell>
          <cell r="G2877" t="str">
            <v>Belgium</v>
          </cell>
        </row>
        <row r="2878">
          <cell r="A2878" t="str">
            <v>2002M10</v>
          </cell>
          <cell r="B2878">
            <v>2</v>
          </cell>
          <cell r="C2878">
            <v>100</v>
          </cell>
          <cell r="D2878" t="str">
            <v>Ebaymotors</v>
          </cell>
          <cell r="E2878">
            <v>49</v>
          </cell>
          <cell r="F2878">
            <v>193</v>
          </cell>
          <cell r="G2878" t="str">
            <v>Switzerland</v>
          </cell>
        </row>
        <row r="2879">
          <cell r="A2879" t="str">
            <v>2002M10</v>
          </cell>
          <cell r="B2879">
            <v>3</v>
          </cell>
          <cell r="C2879">
            <v>101</v>
          </cell>
          <cell r="D2879" t="str">
            <v>Italy</v>
          </cell>
          <cell r="E2879">
            <v>1</v>
          </cell>
          <cell r="F2879">
            <v>175</v>
          </cell>
          <cell r="G2879" t="str">
            <v>San Marino</v>
          </cell>
        </row>
        <row r="2880">
          <cell r="A2880" t="str">
            <v>2002M10</v>
          </cell>
          <cell r="B2880">
            <v>1</v>
          </cell>
          <cell r="C2880">
            <v>77</v>
          </cell>
          <cell r="D2880" t="str">
            <v>Germany</v>
          </cell>
          <cell r="E2880">
            <v>22</v>
          </cell>
          <cell r="F2880">
            <v>182</v>
          </cell>
          <cell r="G2880" t="str">
            <v>Slovenia</v>
          </cell>
        </row>
        <row r="2881">
          <cell r="A2881" t="str">
            <v>2002M10</v>
          </cell>
          <cell r="B2881">
            <v>2</v>
          </cell>
          <cell r="C2881">
            <v>16</v>
          </cell>
          <cell r="D2881" t="str">
            <v>Austria</v>
          </cell>
          <cell r="E2881">
            <v>1</v>
          </cell>
          <cell r="F2881">
            <v>45</v>
          </cell>
          <cell r="G2881" t="str">
            <v>China</v>
          </cell>
        </row>
        <row r="2882">
          <cell r="A2882" t="str">
            <v>2002M10</v>
          </cell>
          <cell r="B2882">
            <v>1</v>
          </cell>
          <cell r="C2882">
            <v>3</v>
          </cell>
          <cell r="D2882" t="str">
            <v>Uk</v>
          </cell>
          <cell r="E2882">
            <v>1</v>
          </cell>
          <cell r="F2882">
            <v>34</v>
          </cell>
          <cell r="G2882" t="str">
            <v>Bulgaria</v>
          </cell>
        </row>
        <row r="2883">
          <cell r="A2883" t="str">
            <v>2002M10</v>
          </cell>
          <cell r="B2883">
            <v>2</v>
          </cell>
          <cell r="C2883">
            <v>71</v>
          </cell>
          <cell r="D2883" t="str">
            <v>France</v>
          </cell>
          <cell r="E2883">
            <v>6</v>
          </cell>
          <cell r="F2883">
            <v>4</v>
          </cell>
          <cell r="G2883" t="str">
            <v>Afghanistan</v>
          </cell>
        </row>
        <row r="2884">
          <cell r="A2884" t="str">
            <v>2002M10</v>
          </cell>
          <cell r="B2884">
            <v>2</v>
          </cell>
          <cell r="C2884">
            <v>15</v>
          </cell>
          <cell r="D2884" t="str">
            <v>Australia</v>
          </cell>
          <cell r="E2884">
            <v>2</v>
          </cell>
          <cell r="F2884">
            <v>21</v>
          </cell>
          <cell r="G2884" t="str">
            <v>Barbados</v>
          </cell>
        </row>
        <row r="2885">
          <cell r="A2885" t="str">
            <v>2002M10</v>
          </cell>
          <cell r="B2885">
            <v>2</v>
          </cell>
          <cell r="C2885">
            <v>15</v>
          </cell>
          <cell r="D2885" t="str">
            <v>Australia</v>
          </cell>
          <cell r="E2885">
            <v>5</v>
          </cell>
          <cell r="F2885">
            <v>34</v>
          </cell>
          <cell r="G2885" t="str">
            <v>Bulgaria</v>
          </cell>
        </row>
        <row r="2886">
          <cell r="A2886" t="str">
            <v>2002M10</v>
          </cell>
          <cell r="B2886">
            <v>2</v>
          </cell>
          <cell r="C2886">
            <v>101</v>
          </cell>
          <cell r="D2886" t="str">
            <v>Italy</v>
          </cell>
          <cell r="E2886">
            <v>40</v>
          </cell>
          <cell r="F2886">
            <v>3</v>
          </cell>
          <cell r="G2886" t="str">
            <v>United Kingdom</v>
          </cell>
        </row>
        <row r="2887">
          <cell r="A2887" t="str">
            <v>2002M10</v>
          </cell>
          <cell r="B2887">
            <v>2</v>
          </cell>
          <cell r="C2887">
            <v>0</v>
          </cell>
          <cell r="D2887" t="str">
            <v>Ebay</v>
          </cell>
          <cell r="E2887">
            <v>9371</v>
          </cell>
          <cell r="F2887">
            <v>204</v>
          </cell>
          <cell r="G2887" t="str">
            <v>Turkey</v>
          </cell>
        </row>
        <row r="2888">
          <cell r="A2888" t="str">
            <v>2002M10</v>
          </cell>
          <cell r="B2888">
            <v>0</v>
          </cell>
          <cell r="C2888">
            <v>2</v>
          </cell>
          <cell r="D2888" t="str">
            <v>Canada</v>
          </cell>
          <cell r="E2888">
            <v>2</v>
          </cell>
          <cell r="F2888">
            <v>101</v>
          </cell>
          <cell r="G2888" t="str">
            <v>Italy</v>
          </cell>
        </row>
        <row r="2889">
          <cell r="A2889" t="str">
            <v>2002M10</v>
          </cell>
          <cell r="B2889">
            <v>1</v>
          </cell>
          <cell r="C2889">
            <v>3</v>
          </cell>
          <cell r="D2889" t="str">
            <v>Uk</v>
          </cell>
          <cell r="E2889">
            <v>4</v>
          </cell>
          <cell r="F2889">
            <v>16</v>
          </cell>
          <cell r="G2889" t="str">
            <v>Austria</v>
          </cell>
        </row>
        <row r="2890">
          <cell r="A2890" t="str">
            <v>2002M10</v>
          </cell>
          <cell r="B2890">
            <v>1</v>
          </cell>
          <cell r="C2890">
            <v>3</v>
          </cell>
          <cell r="D2890" t="str">
            <v>Uk</v>
          </cell>
          <cell r="E2890">
            <v>393</v>
          </cell>
          <cell r="F2890">
            <v>146</v>
          </cell>
          <cell r="G2890" t="str">
            <v>Netherlands</v>
          </cell>
        </row>
        <row r="2891">
          <cell r="A2891" t="str">
            <v>2002M10</v>
          </cell>
          <cell r="B2891">
            <v>2</v>
          </cell>
          <cell r="C2891">
            <v>15</v>
          </cell>
          <cell r="D2891" t="str">
            <v>Australia</v>
          </cell>
          <cell r="E2891">
            <v>3</v>
          </cell>
          <cell r="F2891">
            <v>162</v>
          </cell>
          <cell r="G2891" t="str">
            <v>Philippines</v>
          </cell>
        </row>
        <row r="2892">
          <cell r="A2892" t="str">
            <v>2002M10</v>
          </cell>
          <cell r="B2892">
            <v>1</v>
          </cell>
          <cell r="C2892">
            <v>3</v>
          </cell>
          <cell r="D2892" t="str">
            <v>Uk</v>
          </cell>
          <cell r="E2892">
            <v>175</v>
          </cell>
          <cell r="F2892">
            <v>164</v>
          </cell>
          <cell r="G2892" t="str">
            <v>Portugal</v>
          </cell>
        </row>
        <row r="2893">
          <cell r="A2893" t="str">
            <v>2002M10</v>
          </cell>
          <cell r="B2893">
            <v>2</v>
          </cell>
          <cell r="C2893">
            <v>0</v>
          </cell>
          <cell r="D2893" t="str">
            <v>Ebay</v>
          </cell>
          <cell r="E2893">
            <v>533</v>
          </cell>
          <cell r="F2893">
            <v>116</v>
          </cell>
          <cell r="G2893" t="str">
            <v>Lebanon, South</v>
          </cell>
        </row>
        <row r="2894">
          <cell r="A2894" t="str">
            <v>2002M10</v>
          </cell>
          <cell r="B2894">
            <v>2</v>
          </cell>
          <cell r="C2894">
            <v>0</v>
          </cell>
          <cell r="D2894" t="str">
            <v>Ebay</v>
          </cell>
          <cell r="E2894">
            <v>40</v>
          </cell>
          <cell r="F2894">
            <v>143</v>
          </cell>
          <cell r="G2894" t="str">
            <v>Namibia</v>
          </cell>
        </row>
        <row r="2895">
          <cell r="A2895" t="str">
            <v>2002M10</v>
          </cell>
          <cell r="B2895">
            <v>2</v>
          </cell>
          <cell r="C2895">
            <v>0</v>
          </cell>
          <cell r="D2895" t="str">
            <v>Ebay</v>
          </cell>
          <cell r="E2895">
            <v>145</v>
          </cell>
          <cell r="F2895">
            <v>134</v>
          </cell>
          <cell r="G2895" t="str">
            <v>Mauritius</v>
          </cell>
        </row>
        <row r="2896">
          <cell r="A2896" t="str">
            <v>2002M10</v>
          </cell>
          <cell r="B2896">
            <v>2</v>
          </cell>
          <cell r="C2896">
            <v>101</v>
          </cell>
          <cell r="D2896" t="str">
            <v>Italy</v>
          </cell>
          <cell r="E2896">
            <v>276</v>
          </cell>
          <cell r="F2896">
            <v>71</v>
          </cell>
          <cell r="G2896" t="str">
            <v>France</v>
          </cell>
        </row>
        <row r="2897">
          <cell r="A2897" t="str">
            <v>2002M10</v>
          </cell>
          <cell r="B2897">
            <v>0</v>
          </cell>
          <cell r="C2897">
            <v>71</v>
          </cell>
          <cell r="D2897" t="str">
            <v>France</v>
          </cell>
          <cell r="E2897">
            <v>4</v>
          </cell>
          <cell r="F2897">
            <v>80</v>
          </cell>
          <cell r="G2897" t="str">
            <v>Greece</v>
          </cell>
        </row>
        <row r="2898">
          <cell r="A2898" t="str">
            <v>2002M10</v>
          </cell>
          <cell r="B2898">
            <v>2</v>
          </cell>
          <cell r="C2898">
            <v>100</v>
          </cell>
          <cell r="D2898" t="str">
            <v>Ebaymotors</v>
          </cell>
          <cell r="E2898">
            <v>432</v>
          </cell>
          <cell r="F2898">
            <v>180</v>
          </cell>
          <cell r="G2898" t="str">
            <v>Singapore</v>
          </cell>
        </row>
        <row r="2899">
          <cell r="A2899" t="str">
            <v>2002M10</v>
          </cell>
          <cell r="B2899">
            <v>2</v>
          </cell>
          <cell r="C2899">
            <v>0</v>
          </cell>
          <cell r="D2899" t="str">
            <v>Ebay</v>
          </cell>
          <cell r="E2899">
            <v>17598</v>
          </cell>
          <cell r="F2899">
            <v>127</v>
          </cell>
          <cell r="G2899" t="str">
            <v>Malaysia</v>
          </cell>
        </row>
        <row r="2900">
          <cell r="A2900" t="str">
            <v>2002M10</v>
          </cell>
          <cell r="B2900">
            <v>1</v>
          </cell>
          <cell r="C2900">
            <v>0</v>
          </cell>
          <cell r="D2900" t="str">
            <v>Ebay</v>
          </cell>
          <cell r="E2900">
            <v>798</v>
          </cell>
          <cell r="F2900">
            <v>31</v>
          </cell>
          <cell r="G2900" t="str">
            <v>Brazil</v>
          </cell>
        </row>
        <row r="2901">
          <cell r="A2901" t="str">
            <v>2002M10</v>
          </cell>
          <cell r="B2901">
            <v>0</v>
          </cell>
          <cell r="C2901">
            <v>3</v>
          </cell>
          <cell r="D2901" t="str">
            <v>Uk</v>
          </cell>
          <cell r="E2901">
            <v>26</v>
          </cell>
          <cell r="F2901">
            <v>186</v>
          </cell>
          <cell r="G2901" t="str">
            <v>Spain</v>
          </cell>
        </row>
        <row r="2902">
          <cell r="A2902" t="str">
            <v>2002M10</v>
          </cell>
          <cell r="B2902">
            <v>0</v>
          </cell>
          <cell r="C2902">
            <v>71</v>
          </cell>
          <cell r="D2902" t="str">
            <v>France</v>
          </cell>
          <cell r="E2902">
            <v>184</v>
          </cell>
          <cell r="F2902">
            <v>2</v>
          </cell>
          <cell r="G2902" t="str">
            <v>Canada</v>
          </cell>
        </row>
        <row r="2903">
          <cell r="A2903" t="str">
            <v>2002M10</v>
          </cell>
          <cell r="B2903">
            <v>0</v>
          </cell>
          <cell r="C2903">
            <v>15</v>
          </cell>
          <cell r="D2903" t="str">
            <v>Australia</v>
          </cell>
          <cell r="E2903">
            <v>196</v>
          </cell>
          <cell r="F2903">
            <v>92</v>
          </cell>
          <cell r="G2903" t="str">
            <v>Hong Kong</v>
          </cell>
        </row>
        <row r="2904">
          <cell r="A2904" t="str">
            <v>2002M10</v>
          </cell>
          <cell r="B2904">
            <v>0</v>
          </cell>
          <cell r="C2904">
            <v>3</v>
          </cell>
          <cell r="D2904" t="str">
            <v>Uk</v>
          </cell>
          <cell r="E2904">
            <v>4</v>
          </cell>
          <cell r="F2904">
            <v>210</v>
          </cell>
          <cell r="G2904" t="str">
            <v>United Arab Emirates</v>
          </cell>
        </row>
        <row r="2905">
          <cell r="A2905" t="str">
            <v>2002M10</v>
          </cell>
          <cell r="B2905">
            <v>1</v>
          </cell>
          <cell r="C2905">
            <v>3</v>
          </cell>
          <cell r="D2905" t="str">
            <v>Uk</v>
          </cell>
          <cell r="E2905">
            <v>145</v>
          </cell>
          <cell r="F2905">
            <v>23</v>
          </cell>
          <cell r="G2905" t="str">
            <v>Belgium</v>
          </cell>
        </row>
        <row r="2906">
          <cell r="A2906" t="str">
            <v>2002M10</v>
          </cell>
          <cell r="B2906">
            <v>0</v>
          </cell>
          <cell r="C2906">
            <v>0</v>
          </cell>
          <cell r="D2906" t="str">
            <v>Ebay</v>
          </cell>
          <cell r="E2906">
            <v>70</v>
          </cell>
          <cell r="F2906">
            <v>164</v>
          </cell>
          <cell r="G2906" t="str">
            <v>Portugal</v>
          </cell>
        </row>
        <row r="2907">
          <cell r="A2907" t="str">
            <v>2002M10</v>
          </cell>
          <cell r="B2907">
            <v>2</v>
          </cell>
          <cell r="C2907">
            <v>0</v>
          </cell>
          <cell r="D2907" t="str">
            <v>Ebay</v>
          </cell>
          <cell r="E2907">
            <v>6</v>
          </cell>
          <cell r="F2907">
            <v>147</v>
          </cell>
          <cell r="G2907" t="str">
            <v>Netherlands Antilles</v>
          </cell>
        </row>
        <row r="2908">
          <cell r="A2908" t="str">
            <v>2002M10</v>
          </cell>
          <cell r="B2908">
            <v>1</v>
          </cell>
          <cell r="C2908">
            <v>101</v>
          </cell>
          <cell r="D2908" t="str">
            <v>Italy</v>
          </cell>
          <cell r="E2908">
            <v>27486</v>
          </cell>
          <cell r="F2908">
            <v>101</v>
          </cell>
          <cell r="G2908" t="str">
            <v>Italy</v>
          </cell>
        </row>
        <row r="2909">
          <cell r="A2909" t="str">
            <v>2002M10</v>
          </cell>
          <cell r="B2909">
            <v>2</v>
          </cell>
          <cell r="C2909">
            <v>71</v>
          </cell>
          <cell r="D2909" t="str">
            <v>France</v>
          </cell>
          <cell r="E2909">
            <v>188</v>
          </cell>
          <cell r="F2909">
            <v>104</v>
          </cell>
          <cell r="G2909" t="str">
            <v>Japan</v>
          </cell>
        </row>
        <row r="2910">
          <cell r="A2910" t="str">
            <v>2002M10</v>
          </cell>
          <cell r="B2910">
            <v>1</v>
          </cell>
          <cell r="C2910">
            <v>146</v>
          </cell>
          <cell r="D2910" t="str">
            <v>Netherlands</v>
          </cell>
          <cell r="E2910">
            <v>138</v>
          </cell>
          <cell r="F2910">
            <v>71</v>
          </cell>
          <cell r="G2910" t="str">
            <v>France</v>
          </cell>
        </row>
        <row r="2911">
          <cell r="A2911" t="str">
            <v>2002M10</v>
          </cell>
          <cell r="B2911">
            <v>2</v>
          </cell>
          <cell r="C2911">
            <v>0</v>
          </cell>
          <cell r="D2911" t="str">
            <v>Ebay</v>
          </cell>
          <cell r="E2911">
            <v>3614</v>
          </cell>
          <cell r="F2911">
            <v>211</v>
          </cell>
          <cell r="G2911" t="str">
            <v>Uruguay</v>
          </cell>
        </row>
        <row r="2912">
          <cell r="A2912" t="str">
            <v>2002M10</v>
          </cell>
          <cell r="B2912">
            <v>2</v>
          </cell>
          <cell r="C2912">
            <v>0</v>
          </cell>
          <cell r="D2912" t="str">
            <v>Ebay</v>
          </cell>
          <cell r="E2912">
            <v>194</v>
          </cell>
          <cell r="F2912">
            <v>79</v>
          </cell>
          <cell r="G2912" t="str">
            <v>Gibraltar</v>
          </cell>
        </row>
        <row r="2913">
          <cell r="A2913" t="str">
            <v>2002M10</v>
          </cell>
          <cell r="B2913">
            <v>1</v>
          </cell>
          <cell r="C2913">
            <v>101</v>
          </cell>
          <cell r="D2913" t="str">
            <v>Italy</v>
          </cell>
          <cell r="E2913">
            <v>114</v>
          </cell>
          <cell r="F2913">
            <v>1</v>
          </cell>
          <cell r="G2913" t="str">
            <v>United States</v>
          </cell>
        </row>
        <row r="2914">
          <cell r="A2914" t="str">
            <v>2002M10</v>
          </cell>
          <cell r="B2914">
            <v>2</v>
          </cell>
          <cell r="C2914">
            <v>193</v>
          </cell>
          <cell r="D2914" t="str">
            <v>Switzerland</v>
          </cell>
          <cell r="E2914">
            <v>3</v>
          </cell>
          <cell r="F2914">
            <v>122</v>
          </cell>
          <cell r="G2914" t="str">
            <v>Luxembourg</v>
          </cell>
        </row>
        <row r="2915">
          <cell r="A2915" t="str">
            <v>2002M10</v>
          </cell>
          <cell r="B2915">
            <v>1</v>
          </cell>
          <cell r="C2915">
            <v>71</v>
          </cell>
          <cell r="D2915" t="str">
            <v>France</v>
          </cell>
          <cell r="E2915">
            <v>4</v>
          </cell>
          <cell r="F2915">
            <v>83</v>
          </cell>
          <cell r="G2915" t="str">
            <v>Guadeloupe</v>
          </cell>
        </row>
        <row r="2916">
          <cell r="A2916" t="str">
            <v>2002M10</v>
          </cell>
          <cell r="B2916">
            <v>2</v>
          </cell>
          <cell r="C2916">
            <v>101</v>
          </cell>
          <cell r="D2916" t="str">
            <v>Italy</v>
          </cell>
          <cell r="E2916">
            <v>288</v>
          </cell>
          <cell r="F2916">
            <v>2</v>
          </cell>
          <cell r="G2916" t="str">
            <v>Canada</v>
          </cell>
        </row>
        <row r="2917">
          <cell r="A2917" t="str">
            <v>2002M10</v>
          </cell>
          <cell r="B2917">
            <v>2</v>
          </cell>
          <cell r="C2917">
            <v>23</v>
          </cell>
          <cell r="D2917" t="str">
            <v xml:space="preserve"> Belgium (French)</v>
          </cell>
          <cell r="E2917">
            <v>42</v>
          </cell>
          <cell r="F2917">
            <v>138</v>
          </cell>
          <cell r="G2917" t="str">
            <v>Monaco</v>
          </cell>
        </row>
        <row r="2918">
          <cell r="A2918" t="str">
            <v>2002M10</v>
          </cell>
          <cell r="B2918">
            <v>0</v>
          </cell>
          <cell r="C2918">
            <v>0</v>
          </cell>
          <cell r="D2918" t="str">
            <v>Ebay</v>
          </cell>
          <cell r="E2918">
            <v>210</v>
          </cell>
          <cell r="F2918">
            <v>62</v>
          </cell>
          <cell r="G2918" t="str">
            <v>Egypt</v>
          </cell>
        </row>
        <row r="2919">
          <cell r="A2919" t="str">
            <v>2002M10</v>
          </cell>
          <cell r="B2919">
            <v>3</v>
          </cell>
          <cell r="C2919">
            <v>100</v>
          </cell>
          <cell r="D2919" t="str">
            <v>Ebaymotors</v>
          </cell>
          <cell r="E2919">
            <v>4</v>
          </cell>
          <cell r="F2919">
            <v>15</v>
          </cell>
          <cell r="G2919" t="str">
            <v>Australia</v>
          </cell>
        </row>
        <row r="2920">
          <cell r="A2920" t="str">
            <v>2002M10</v>
          </cell>
          <cell r="B2920">
            <v>2</v>
          </cell>
          <cell r="C2920">
            <v>0</v>
          </cell>
          <cell r="D2920" t="str">
            <v>Ebay</v>
          </cell>
          <cell r="E2920">
            <v>294</v>
          </cell>
          <cell r="F2920">
            <v>210</v>
          </cell>
          <cell r="G2920" t="str">
            <v>United Arab Emirates</v>
          </cell>
        </row>
        <row r="2921">
          <cell r="A2921" t="str">
            <v>2002M10</v>
          </cell>
          <cell r="B2921">
            <v>0</v>
          </cell>
          <cell r="C2921">
            <v>71</v>
          </cell>
          <cell r="D2921" t="str">
            <v>France</v>
          </cell>
          <cell r="E2921">
            <v>3</v>
          </cell>
          <cell r="F2921">
            <v>199</v>
          </cell>
          <cell r="G2921" t="str">
            <v>Thailand</v>
          </cell>
        </row>
        <row r="2922">
          <cell r="A2922" t="str">
            <v>2002M10</v>
          </cell>
          <cell r="B2922">
            <v>0</v>
          </cell>
          <cell r="C2922">
            <v>100</v>
          </cell>
          <cell r="D2922" t="str">
            <v>Ebaymotors</v>
          </cell>
          <cell r="E2922">
            <v>1</v>
          </cell>
          <cell r="F2922">
            <v>62</v>
          </cell>
          <cell r="G2922" t="str">
            <v>Egypt</v>
          </cell>
        </row>
        <row r="2923">
          <cell r="A2923" t="str">
            <v>2002M10</v>
          </cell>
          <cell r="B2923">
            <v>0</v>
          </cell>
          <cell r="C2923">
            <v>0</v>
          </cell>
          <cell r="D2923" t="str">
            <v>Ebay</v>
          </cell>
          <cell r="E2923">
            <v>95</v>
          </cell>
          <cell r="F2923">
            <v>103</v>
          </cell>
          <cell r="G2923" t="str">
            <v>Jan Mayen</v>
          </cell>
        </row>
        <row r="2924">
          <cell r="A2924" t="str">
            <v>2002M10</v>
          </cell>
          <cell r="B2924">
            <v>0</v>
          </cell>
          <cell r="C2924">
            <v>100</v>
          </cell>
          <cell r="D2924" t="str">
            <v>Ebaymotors</v>
          </cell>
          <cell r="E2924">
            <v>112</v>
          </cell>
          <cell r="F2924">
            <v>111</v>
          </cell>
          <cell r="G2924" t="str">
            <v>Korea, South</v>
          </cell>
        </row>
        <row r="2925">
          <cell r="A2925" t="str">
            <v>2002M10</v>
          </cell>
          <cell r="B2925">
            <v>2</v>
          </cell>
          <cell r="C2925">
            <v>0</v>
          </cell>
          <cell r="D2925" t="str">
            <v>Ebay</v>
          </cell>
          <cell r="E2925">
            <v>109864</v>
          </cell>
          <cell r="F2925">
            <v>77</v>
          </cell>
          <cell r="G2925" t="str">
            <v>Germany</v>
          </cell>
        </row>
        <row r="2926">
          <cell r="A2926" t="str">
            <v>2002M10</v>
          </cell>
          <cell r="B2926">
            <v>2</v>
          </cell>
          <cell r="C2926">
            <v>2</v>
          </cell>
          <cell r="D2926" t="str">
            <v>Canada</v>
          </cell>
          <cell r="E2926">
            <v>2</v>
          </cell>
          <cell r="F2926">
            <v>31</v>
          </cell>
          <cell r="G2926" t="str">
            <v>Brazil</v>
          </cell>
        </row>
        <row r="2927">
          <cell r="A2927" t="str">
            <v>2002M10</v>
          </cell>
          <cell r="B2927">
            <v>0</v>
          </cell>
          <cell r="C2927">
            <v>0</v>
          </cell>
          <cell r="D2927" t="str">
            <v>Ebay</v>
          </cell>
          <cell r="E2927">
            <v>289</v>
          </cell>
          <cell r="F2927">
            <v>204</v>
          </cell>
          <cell r="G2927" t="str">
            <v>Turkey</v>
          </cell>
        </row>
        <row r="2928">
          <cell r="A2928" t="str">
            <v>2002M10</v>
          </cell>
          <cell r="B2928">
            <v>1</v>
          </cell>
          <cell r="C2928">
            <v>101</v>
          </cell>
          <cell r="D2928" t="str">
            <v>Italy</v>
          </cell>
          <cell r="E2928">
            <v>122</v>
          </cell>
          <cell r="F2928">
            <v>186</v>
          </cell>
          <cell r="G2928" t="str">
            <v>Spain</v>
          </cell>
        </row>
        <row r="2929">
          <cell r="A2929" t="str">
            <v>2002M10</v>
          </cell>
          <cell r="B2929">
            <v>2</v>
          </cell>
          <cell r="C2929">
            <v>0</v>
          </cell>
          <cell r="D2929" t="str">
            <v>Ebay</v>
          </cell>
          <cell r="E2929">
            <v>43158</v>
          </cell>
          <cell r="F2929">
            <v>149</v>
          </cell>
          <cell r="G2929" t="str">
            <v>New Zealand</v>
          </cell>
        </row>
        <row r="2930">
          <cell r="A2930" t="str">
            <v>2002M10</v>
          </cell>
          <cell r="B2930">
            <v>0</v>
          </cell>
          <cell r="C2930">
            <v>0</v>
          </cell>
          <cell r="D2930" t="str">
            <v>Ebay</v>
          </cell>
          <cell r="E2930">
            <v>5</v>
          </cell>
          <cell r="F2930">
            <v>137</v>
          </cell>
          <cell r="G2930" t="str">
            <v>Moldova</v>
          </cell>
        </row>
        <row r="2931">
          <cell r="A2931" t="str">
            <v>2002M10</v>
          </cell>
          <cell r="B2931">
            <v>3</v>
          </cell>
          <cell r="C2931">
            <v>77</v>
          </cell>
          <cell r="D2931" t="str">
            <v>Germany</v>
          </cell>
          <cell r="E2931">
            <v>2</v>
          </cell>
          <cell r="F2931">
            <v>80</v>
          </cell>
          <cell r="G2931" t="str">
            <v>Greece</v>
          </cell>
        </row>
        <row r="2932">
          <cell r="A2932" t="str">
            <v>2002M10</v>
          </cell>
          <cell r="B2932">
            <v>2</v>
          </cell>
          <cell r="C2932">
            <v>0</v>
          </cell>
          <cell r="D2932" t="str">
            <v>Ebay</v>
          </cell>
          <cell r="E2932">
            <v>331</v>
          </cell>
          <cell r="F2932">
            <v>181</v>
          </cell>
          <cell r="G2932" t="str">
            <v>Slovakia</v>
          </cell>
        </row>
        <row r="2933">
          <cell r="A2933" t="str">
            <v>2002M10</v>
          </cell>
          <cell r="B2933">
            <v>2</v>
          </cell>
          <cell r="C2933">
            <v>0</v>
          </cell>
          <cell r="D2933" t="str">
            <v>Ebay</v>
          </cell>
          <cell r="E2933">
            <v>27517</v>
          </cell>
          <cell r="F2933">
            <v>192</v>
          </cell>
          <cell r="G2933" t="str">
            <v>Sweden</v>
          </cell>
        </row>
        <row r="2934">
          <cell r="A2934" t="str">
            <v>2002M10</v>
          </cell>
          <cell r="B2934">
            <v>0</v>
          </cell>
          <cell r="C2934">
            <v>0</v>
          </cell>
          <cell r="D2934" t="str">
            <v>Ebay</v>
          </cell>
          <cell r="E2934">
            <v>25</v>
          </cell>
          <cell r="F2934">
            <v>185</v>
          </cell>
          <cell r="G2934" t="str">
            <v>South Africa</v>
          </cell>
        </row>
        <row r="2935">
          <cell r="A2935" t="str">
            <v>2002M10</v>
          </cell>
          <cell r="B2935">
            <v>0</v>
          </cell>
          <cell r="C2935">
            <v>0</v>
          </cell>
          <cell r="D2935" t="str">
            <v>Ebay</v>
          </cell>
          <cell r="E2935">
            <v>2</v>
          </cell>
          <cell r="F2935">
            <v>139</v>
          </cell>
          <cell r="G2935" t="str">
            <v>Mongolia</v>
          </cell>
        </row>
        <row r="2936">
          <cell r="A2936" t="str">
            <v>2002M10</v>
          </cell>
          <cell r="B2936">
            <v>1</v>
          </cell>
          <cell r="C2936">
            <v>100</v>
          </cell>
          <cell r="D2936" t="str">
            <v>Ebaymotors</v>
          </cell>
          <cell r="E2936">
            <v>31</v>
          </cell>
          <cell r="F2936">
            <v>57</v>
          </cell>
          <cell r="G2936" t="str">
            <v>Denmark</v>
          </cell>
        </row>
        <row r="2937">
          <cell r="A2937" t="str">
            <v>2002M10</v>
          </cell>
          <cell r="B2937">
            <v>3</v>
          </cell>
          <cell r="C2937">
            <v>77</v>
          </cell>
          <cell r="D2937" t="str">
            <v>Germany</v>
          </cell>
          <cell r="E2937">
            <v>121622</v>
          </cell>
          <cell r="F2937">
            <v>77</v>
          </cell>
          <cell r="G2937" t="str">
            <v>Germany</v>
          </cell>
        </row>
        <row r="2938">
          <cell r="A2938" t="str">
            <v>2002M10</v>
          </cell>
          <cell r="B2938">
            <v>2</v>
          </cell>
          <cell r="C2938">
            <v>77</v>
          </cell>
          <cell r="D2938" t="str">
            <v>Germany</v>
          </cell>
          <cell r="E2938">
            <v>197</v>
          </cell>
          <cell r="F2938">
            <v>149</v>
          </cell>
          <cell r="G2938" t="str">
            <v>New Zealand</v>
          </cell>
        </row>
        <row r="2939">
          <cell r="A2939" t="str">
            <v>2002M10</v>
          </cell>
          <cell r="B2939">
            <v>2</v>
          </cell>
          <cell r="C2939">
            <v>71</v>
          </cell>
          <cell r="D2939" t="str">
            <v>France</v>
          </cell>
          <cell r="E2939">
            <v>968</v>
          </cell>
          <cell r="F2939">
            <v>193</v>
          </cell>
          <cell r="G2939" t="str">
            <v>Switzerland</v>
          </cell>
        </row>
        <row r="2940">
          <cell r="A2940" t="str">
            <v>2002M10</v>
          </cell>
          <cell r="B2940">
            <v>1</v>
          </cell>
          <cell r="C2940">
            <v>16</v>
          </cell>
          <cell r="D2940" t="str">
            <v>Austria</v>
          </cell>
          <cell r="E2940">
            <v>3</v>
          </cell>
          <cell r="F2940">
            <v>115</v>
          </cell>
          <cell r="G2940" t="str">
            <v>Latvia</v>
          </cell>
        </row>
        <row r="2941">
          <cell r="A2941" t="str">
            <v>2002M10</v>
          </cell>
          <cell r="B2941">
            <v>1</v>
          </cell>
          <cell r="C2941">
            <v>15</v>
          </cell>
          <cell r="D2941" t="str">
            <v>Australia</v>
          </cell>
          <cell r="E2941">
            <v>356</v>
          </cell>
          <cell r="F2941">
            <v>1</v>
          </cell>
          <cell r="G2941" t="str">
            <v>United States</v>
          </cell>
        </row>
        <row r="2942">
          <cell r="A2942" t="str">
            <v>2002M10</v>
          </cell>
          <cell r="B2942">
            <v>2</v>
          </cell>
          <cell r="C2942">
            <v>100</v>
          </cell>
          <cell r="D2942" t="str">
            <v>Ebaymotors</v>
          </cell>
          <cell r="E2942">
            <v>115</v>
          </cell>
          <cell r="F2942">
            <v>136</v>
          </cell>
          <cell r="G2942" t="str">
            <v>Mexico</v>
          </cell>
        </row>
        <row r="2943">
          <cell r="A2943" t="str">
            <v>2002M10</v>
          </cell>
          <cell r="B2943">
            <v>1</v>
          </cell>
          <cell r="C2943">
            <v>0</v>
          </cell>
          <cell r="D2943" t="str">
            <v>Ebay</v>
          </cell>
          <cell r="E2943">
            <v>7</v>
          </cell>
          <cell r="F2943">
            <v>202</v>
          </cell>
          <cell r="G2943" t="str">
            <v>Trinidad and Tobago</v>
          </cell>
        </row>
        <row r="2944">
          <cell r="A2944" t="str">
            <v>2002M10</v>
          </cell>
          <cell r="B2944">
            <v>0</v>
          </cell>
          <cell r="C2944">
            <v>3</v>
          </cell>
          <cell r="D2944" t="str">
            <v>Uk</v>
          </cell>
          <cell r="E2944">
            <v>3</v>
          </cell>
          <cell r="F2944">
            <v>79</v>
          </cell>
          <cell r="G2944" t="str">
            <v>Gibraltar</v>
          </cell>
        </row>
        <row r="2945">
          <cell r="A2945" t="str">
            <v>2002M10</v>
          </cell>
          <cell r="B2945">
            <v>1</v>
          </cell>
          <cell r="C2945">
            <v>101</v>
          </cell>
          <cell r="D2945" t="str">
            <v>Italy</v>
          </cell>
          <cell r="E2945">
            <v>8</v>
          </cell>
          <cell r="F2945">
            <v>146</v>
          </cell>
          <cell r="G2945" t="str">
            <v>Netherlands</v>
          </cell>
        </row>
        <row r="2946">
          <cell r="A2946" t="str">
            <v>2002M10</v>
          </cell>
          <cell r="B2946">
            <v>2</v>
          </cell>
          <cell r="C2946">
            <v>100</v>
          </cell>
          <cell r="D2946" t="str">
            <v>Ebaymotors</v>
          </cell>
          <cell r="E2946">
            <v>1</v>
          </cell>
          <cell r="F2946">
            <v>147</v>
          </cell>
          <cell r="G2946" t="str">
            <v>Netherlands Antilles</v>
          </cell>
        </row>
        <row r="2947">
          <cell r="A2947" t="str">
            <v>2002M10</v>
          </cell>
          <cell r="B2947">
            <v>1</v>
          </cell>
          <cell r="C2947">
            <v>100</v>
          </cell>
          <cell r="D2947" t="str">
            <v>Ebaymotors</v>
          </cell>
          <cell r="E2947">
            <v>69</v>
          </cell>
          <cell r="F2947">
            <v>104</v>
          </cell>
          <cell r="G2947" t="str">
            <v>Japan</v>
          </cell>
        </row>
        <row r="2948">
          <cell r="A2948" t="str">
            <v>2002M10</v>
          </cell>
          <cell r="B2948">
            <v>2</v>
          </cell>
          <cell r="C2948">
            <v>77</v>
          </cell>
          <cell r="D2948" t="str">
            <v>Germany</v>
          </cell>
          <cell r="E2948">
            <v>415</v>
          </cell>
          <cell r="F2948">
            <v>80</v>
          </cell>
          <cell r="G2948" t="str">
            <v>Greece</v>
          </cell>
        </row>
        <row r="2949">
          <cell r="A2949" t="str">
            <v>2002M10</v>
          </cell>
          <cell r="B2949">
            <v>2</v>
          </cell>
          <cell r="C2949">
            <v>2</v>
          </cell>
          <cell r="D2949" t="str">
            <v>Canada</v>
          </cell>
          <cell r="E2949">
            <v>189</v>
          </cell>
          <cell r="F2949">
            <v>3</v>
          </cell>
          <cell r="G2949" t="str">
            <v>United Kingdom</v>
          </cell>
        </row>
        <row r="2950">
          <cell r="A2950" t="str">
            <v>2002M10</v>
          </cell>
          <cell r="B2950">
            <v>1</v>
          </cell>
          <cell r="C2950">
            <v>101</v>
          </cell>
          <cell r="D2950" t="str">
            <v>Italy</v>
          </cell>
          <cell r="E2950">
            <v>26</v>
          </cell>
          <cell r="F2950">
            <v>16</v>
          </cell>
          <cell r="G2950" t="str">
            <v>Austria</v>
          </cell>
        </row>
        <row r="2951">
          <cell r="A2951" t="str">
            <v>2002M10</v>
          </cell>
          <cell r="B2951">
            <v>2</v>
          </cell>
          <cell r="C2951">
            <v>0</v>
          </cell>
          <cell r="D2951" t="str">
            <v>Ebay</v>
          </cell>
          <cell r="E2951">
            <v>87</v>
          </cell>
          <cell r="F2951">
            <v>26</v>
          </cell>
          <cell r="G2951" t="str">
            <v>Bermuda</v>
          </cell>
        </row>
        <row r="2952">
          <cell r="A2952" t="str">
            <v>2002M10</v>
          </cell>
          <cell r="B2952">
            <v>2</v>
          </cell>
          <cell r="C2952">
            <v>193</v>
          </cell>
          <cell r="D2952" t="str">
            <v>Switzerland</v>
          </cell>
          <cell r="E2952">
            <v>4180</v>
          </cell>
          <cell r="F2952">
            <v>193</v>
          </cell>
          <cell r="G2952" t="str">
            <v>Switzerland</v>
          </cell>
        </row>
        <row r="2953">
          <cell r="A2953" t="str">
            <v>2002M10</v>
          </cell>
          <cell r="B2953">
            <v>2</v>
          </cell>
          <cell r="C2953">
            <v>3</v>
          </cell>
          <cell r="D2953" t="str">
            <v>Uk</v>
          </cell>
          <cell r="E2953">
            <v>1510884</v>
          </cell>
          <cell r="F2953">
            <v>3</v>
          </cell>
          <cell r="G2953" t="str">
            <v>United Kingdom</v>
          </cell>
        </row>
        <row r="2954">
          <cell r="A2954" t="str">
            <v>2002M10</v>
          </cell>
          <cell r="B2954">
            <v>1</v>
          </cell>
          <cell r="C2954">
            <v>0</v>
          </cell>
          <cell r="D2954" t="str">
            <v>Ebay</v>
          </cell>
          <cell r="E2954">
            <v>730</v>
          </cell>
          <cell r="F2954">
            <v>199</v>
          </cell>
          <cell r="G2954" t="str">
            <v>Thailand</v>
          </cell>
        </row>
        <row r="2955">
          <cell r="A2955" t="str">
            <v>2002M10</v>
          </cell>
          <cell r="B2955">
            <v>3</v>
          </cell>
          <cell r="C2955">
            <v>100</v>
          </cell>
          <cell r="D2955" t="str">
            <v>Ebaymotors</v>
          </cell>
          <cell r="E2955">
            <v>1</v>
          </cell>
          <cell r="F2955">
            <v>83</v>
          </cell>
          <cell r="G2955" t="str">
            <v>Guadeloupe</v>
          </cell>
        </row>
        <row r="2956">
          <cell r="A2956" t="str">
            <v>2002M10</v>
          </cell>
          <cell r="B2956">
            <v>0</v>
          </cell>
          <cell r="C2956">
            <v>71</v>
          </cell>
          <cell r="D2956" t="str">
            <v>France</v>
          </cell>
          <cell r="E2956">
            <v>7</v>
          </cell>
          <cell r="F2956">
            <v>15</v>
          </cell>
          <cell r="G2956" t="str">
            <v>Australia</v>
          </cell>
        </row>
        <row r="2957">
          <cell r="A2957" t="str">
            <v>2002M10</v>
          </cell>
          <cell r="B2957">
            <v>1</v>
          </cell>
          <cell r="C2957">
            <v>0</v>
          </cell>
          <cell r="D2957" t="str">
            <v>Ebay</v>
          </cell>
          <cell r="E2957">
            <v>5</v>
          </cell>
          <cell r="F2957">
            <v>115</v>
          </cell>
          <cell r="G2957" t="str">
            <v>Latvia</v>
          </cell>
        </row>
        <row r="2958">
          <cell r="A2958" t="str">
            <v>2002M10</v>
          </cell>
          <cell r="B2958">
            <v>2</v>
          </cell>
          <cell r="C2958">
            <v>0</v>
          </cell>
          <cell r="D2958" t="str">
            <v>Ebay</v>
          </cell>
          <cell r="E2958">
            <v>173</v>
          </cell>
          <cell r="F2958">
            <v>13</v>
          </cell>
          <cell r="G2958" t="str">
            <v>Armenia</v>
          </cell>
        </row>
        <row r="2959">
          <cell r="A2959" t="str">
            <v>2002M10</v>
          </cell>
          <cell r="B2959">
            <v>1</v>
          </cell>
          <cell r="C2959">
            <v>0</v>
          </cell>
          <cell r="D2959" t="str">
            <v>Ebay</v>
          </cell>
          <cell r="E2959">
            <v>108</v>
          </cell>
          <cell r="F2959">
            <v>185</v>
          </cell>
          <cell r="G2959" t="str">
            <v>South Africa</v>
          </cell>
        </row>
        <row r="2960">
          <cell r="A2960" t="str">
            <v>2002M10</v>
          </cell>
          <cell r="B2960">
            <v>2</v>
          </cell>
          <cell r="C2960">
            <v>16</v>
          </cell>
          <cell r="D2960" t="str">
            <v>Austria</v>
          </cell>
          <cell r="E2960">
            <v>35</v>
          </cell>
          <cell r="F2960">
            <v>186</v>
          </cell>
          <cell r="G2960" t="str">
            <v>Spain</v>
          </cell>
        </row>
        <row r="2961">
          <cell r="A2961" t="str">
            <v>2002M10</v>
          </cell>
          <cell r="B2961">
            <v>0</v>
          </cell>
          <cell r="C2961">
            <v>77</v>
          </cell>
          <cell r="D2961" t="str">
            <v>Germany</v>
          </cell>
          <cell r="E2961">
            <v>134</v>
          </cell>
          <cell r="F2961">
            <v>225</v>
          </cell>
          <cell r="G2961" t="str">
            <v>APO/FPO</v>
          </cell>
        </row>
        <row r="2962">
          <cell r="A2962" t="str">
            <v>2002M10</v>
          </cell>
          <cell r="B2962">
            <v>1</v>
          </cell>
          <cell r="C2962">
            <v>0</v>
          </cell>
          <cell r="D2962" t="str">
            <v>Ebay</v>
          </cell>
          <cell r="E2962">
            <v>83</v>
          </cell>
          <cell r="F2962">
            <v>53</v>
          </cell>
          <cell r="G2962" t="str">
            <v>Croatia, Democratic Republic of the</v>
          </cell>
        </row>
        <row r="2963">
          <cell r="A2963" t="str">
            <v>2002M10</v>
          </cell>
          <cell r="B2963">
            <v>1</v>
          </cell>
          <cell r="C2963">
            <v>101</v>
          </cell>
          <cell r="D2963" t="str">
            <v>Italy</v>
          </cell>
          <cell r="E2963">
            <v>153</v>
          </cell>
          <cell r="F2963">
            <v>2</v>
          </cell>
          <cell r="G2963" t="str">
            <v>Canada</v>
          </cell>
        </row>
        <row r="2964">
          <cell r="A2964" t="str">
            <v>2002M10</v>
          </cell>
          <cell r="B2964">
            <v>0</v>
          </cell>
          <cell r="C2964">
            <v>100</v>
          </cell>
          <cell r="D2964" t="str">
            <v>Ebaymotors</v>
          </cell>
          <cell r="E2964">
            <v>28</v>
          </cell>
          <cell r="F2964">
            <v>31</v>
          </cell>
          <cell r="G2964" t="str">
            <v>Brazil</v>
          </cell>
        </row>
        <row r="2965">
          <cell r="A2965" t="str">
            <v>2002M10</v>
          </cell>
          <cell r="B2965">
            <v>2</v>
          </cell>
          <cell r="C2965">
            <v>71</v>
          </cell>
          <cell r="D2965" t="str">
            <v>France</v>
          </cell>
          <cell r="E2965">
            <v>1</v>
          </cell>
          <cell r="F2965">
            <v>125</v>
          </cell>
          <cell r="G2965" t="str">
            <v>Madagascar</v>
          </cell>
        </row>
        <row r="2966">
          <cell r="A2966" t="str">
            <v>2002M10</v>
          </cell>
          <cell r="B2966">
            <v>2</v>
          </cell>
          <cell r="C2966">
            <v>0</v>
          </cell>
          <cell r="D2966" t="str">
            <v>Ebay</v>
          </cell>
          <cell r="E2966">
            <v>300</v>
          </cell>
          <cell r="F2966">
            <v>30</v>
          </cell>
          <cell r="G2966" t="str">
            <v>Botswana</v>
          </cell>
        </row>
        <row r="2967">
          <cell r="A2967" t="str">
            <v>2002M10</v>
          </cell>
          <cell r="B2967">
            <v>2</v>
          </cell>
          <cell r="C2967">
            <v>146</v>
          </cell>
          <cell r="D2967" t="str">
            <v>Netherlands</v>
          </cell>
          <cell r="E2967">
            <v>39</v>
          </cell>
          <cell r="F2967">
            <v>167</v>
          </cell>
          <cell r="G2967" t="str">
            <v>Romania</v>
          </cell>
        </row>
        <row r="2968">
          <cell r="A2968" t="str">
            <v>2002M10</v>
          </cell>
          <cell r="B2968">
            <v>1</v>
          </cell>
          <cell r="C2968">
            <v>101</v>
          </cell>
          <cell r="D2968" t="str">
            <v>Italy</v>
          </cell>
          <cell r="E2968">
            <v>694</v>
          </cell>
          <cell r="F2968">
            <v>77</v>
          </cell>
          <cell r="G2968" t="str">
            <v>Germany</v>
          </cell>
        </row>
        <row r="2969">
          <cell r="A2969" t="str">
            <v>2002M10</v>
          </cell>
          <cell r="B2969">
            <v>2</v>
          </cell>
          <cell r="C2969">
            <v>77</v>
          </cell>
          <cell r="D2969" t="str">
            <v>Germany</v>
          </cell>
          <cell r="E2969">
            <v>926</v>
          </cell>
          <cell r="F2969">
            <v>70</v>
          </cell>
          <cell r="G2969" t="str">
            <v>Finland</v>
          </cell>
        </row>
        <row r="2970">
          <cell r="A2970" t="str">
            <v>2002M10</v>
          </cell>
          <cell r="B2970">
            <v>0</v>
          </cell>
          <cell r="C2970">
            <v>0</v>
          </cell>
          <cell r="D2970" t="str">
            <v>Ebay</v>
          </cell>
          <cell r="E2970">
            <v>8</v>
          </cell>
          <cell r="F2970">
            <v>173</v>
          </cell>
          <cell r="G2970" t="str">
            <v>Saint Pierre and Miquelon</v>
          </cell>
        </row>
        <row r="2971">
          <cell r="A2971" t="str">
            <v>2002M10</v>
          </cell>
          <cell r="B2971">
            <v>1</v>
          </cell>
          <cell r="C2971">
            <v>0</v>
          </cell>
          <cell r="D2971" t="str">
            <v>Ebay</v>
          </cell>
          <cell r="E2971">
            <v>104</v>
          </cell>
          <cell r="F2971">
            <v>162</v>
          </cell>
          <cell r="G2971" t="str">
            <v>Philippines</v>
          </cell>
        </row>
        <row r="2972">
          <cell r="A2972" t="str">
            <v>2002M10</v>
          </cell>
          <cell r="B2972">
            <v>1</v>
          </cell>
          <cell r="C2972">
            <v>3</v>
          </cell>
          <cell r="D2972" t="str">
            <v>Uk</v>
          </cell>
          <cell r="E2972">
            <v>6</v>
          </cell>
          <cell r="F2972">
            <v>100</v>
          </cell>
          <cell r="G2972" t="str">
            <v>Israel</v>
          </cell>
        </row>
        <row r="2973">
          <cell r="A2973" t="str">
            <v>2002M10</v>
          </cell>
          <cell r="B2973">
            <v>0</v>
          </cell>
          <cell r="C2973">
            <v>100</v>
          </cell>
          <cell r="D2973" t="str">
            <v>Ebaymotors</v>
          </cell>
          <cell r="E2973">
            <v>1</v>
          </cell>
          <cell r="F2973">
            <v>94</v>
          </cell>
          <cell r="G2973" t="str">
            <v>Iceland</v>
          </cell>
        </row>
        <row r="2974">
          <cell r="A2974" t="str">
            <v>2002M10</v>
          </cell>
          <cell r="B2974">
            <v>0</v>
          </cell>
          <cell r="C2974">
            <v>0</v>
          </cell>
          <cell r="D2974" t="str">
            <v>Ebay</v>
          </cell>
          <cell r="E2974">
            <v>23</v>
          </cell>
          <cell r="F2974">
            <v>209</v>
          </cell>
          <cell r="G2974" t="str">
            <v>Ukraine</v>
          </cell>
        </row>
        <row r="2975">
          <cell r="A2975" t="str">
            <v>2002M10</v>
          </cell>
          <cell r="B2975">
            <v>2</v>
          </cell>
          <cell r="C2975">
            <v>186</v>
          </cell>
          <cell r="D2975" t="str">
            <v>Spain</v>
          </cell>
          <cell r="E2975">
            <v>445</v>
          </cell>
          <cell r="F2975">
            <v>146</v>
          </cell>
          <cell r="G2975" t="str">
            <v>Netherlands</v>
          </cell>
        </row>
        <row r="2976">
          <cell r="A2976" t="str">
            <v>2002M10</v>
          </cell>
          <cell r="B2976">
            <v>1</v>
          </cell>
          <cell r="C2976">
            <v>186</v>
          </cell>
          <cell r="D2976" t="str">
            <v>Spain</v>
          </cell>
          <cell r="E2976">
            <v>80</v>
          </cell>
          <cell r="F2976">
            <v>1</v>
          </cell>
          <cell r="G2976" t="str">
            <v>United States</v>
          </cell>
        </row>
        <row r="2977">
          <cell r="A2977" t="str">
            <v>2002M10</v>
          </cell>
          <cell r="B2977">
            <v>0</v>
          </cell>
          <cell r="C2977">
            <v>15</v>
          </cell>
          <cell r="D2977" t="str">
            <v>Australia</v>
          </cell>
          <cell r="E2977">
            <v>1</v>
          </cell>
          <cell r="F2977">
            <v>16</v>
          </cell>
          <cell r="G2977" t="str">
            <v>Austria</v>
          </cell>
        </row>
        <row r="2978">
          <cell r="A2978" t="str">
            <v>2002M10</v>
          </cell>
          <cell r="B2978">
            <v>0</v>
          </cell>
          <cell r="C2978">
            <v>100</v>
          </cell>
          <cell r="D2978" t="str">
            <v>Ebaymotors</v>
          </cell>
          <cell r="E2978">
            <v>264</v>
          </cell>
          <cell r="F2978">
            <v>225</v>
          </cell>
          <cell r="G2978" t="str">
            <v>APO/FPO</v>
          </cell>
        </row>
        <row r="2979">
          <cell r="A2979" t="str">
            <v>2002M10</v>
          </cell>
          <cell r="B2979">
            <v>2</v>
          </cell>
          <cell r="C2979">
            <v>15</v>
          </cell>
          <cell r="D2979" t="str">
            <v>Australia</v>
          </cell>
          <cell r="E2979">
            <v>54</v>
          </cell>
          <cell r="F2979">
            <v>168</v>
          </cell>
          <cell r="G2979" t="str">
            <v>Russian Federation</v>
          </cell>
        </row>
        <row r="2980">
          <cell r="A2980" t="str">
            <v>2002M10</v>
          </cell>
          <cell r="B2980">
            <v>2</v>
          </cell>
          <cell r="C2980">
            <v>0</v>
          </cell>
          <cell r="D2980" t="str">
            <v>Ebay</v>
          </cell>
          <cell r="E2980">
            <v>61</v>
          </cell>
          <cell r="F2980">
            <v>33</v>
          </cell>
          <cell r="G2980" t="str">
            <v>Brunei Darussalam</v>
          </cell>
        </row>
        <row r="2981">
          <cell r="A2981" t="str">
            <v>2002M10</v>
          </cell>
          <cell r="B2981">
            <v>1</v>
          </cell>
          <cell r="C2981">
            <v>0</v>
          </cell>
          <cell r="D2981" t="str">
            <v>Ebay</v>
          </cell>
          <cell r="E2981">
            <v>30</v>
          </cell>
          <cell r="F2981">
            <v>217</v>
          </cell>
          <cell r="G2981" t="str">
            <v>Virgin Islands (U.S.)</v>
          </cell>
        </row>
        <row r="2982">
          <cell r="A2982" t="str">
            <v>2002M10</v>
          </cell>
          <cell r="B2982">
            <v>2</v>
          </cell>
          <cell r="C2982">
            <v>71</v>
          </cell>
          <cell r="D2982" t="str">
            <v>France</v>
          </cell>
          <cell r="E2982">
            <v>195457</v>
          </cell>
          <cell r="F2982">
            <v>71</v>
          </cell>
          <cell r="G2982" t="str">
            <v>France</v>
          </cell>
        </row>
        <row r="2983">
          <cell r="A2983" t="str">
            <v>2002M10</v>
          </cell>
          <cell r="B2983">
            <v>2</v>
          </cell>
          <cell r="C2983">
            <v>196</v>
          </cell>
          <cell r="D2983" t="str">
            <v>Taiwan</v>
          </cell>
          <cell r="E2983">
            <v>293</v>
          </cell>
          <cell r="F2983">
            <v>2</v>
          </cell>
          <cell r="G2983" t="str">
            <v>Canada</v>
          </cell>
        </row>
        <row r="2984">
          <cell r="A2984" t="str">
            <v>2002M10</v>
          </cell>
          <cell r="B2984">
            <v>2</v>
          </cell>
          <cell r="C2984">
            <v>15</v>
          </cell>
          <cell r="D2984" t="str">
            <v>Australia</v>
          </cell>
          <cell r="E2984">
            <v>4</v>
          </cell>
          <cell r="F2984">
            <v>167</v>
          </cell>
          <cell r="G2984" t="str">
            <v>Romania</v>
          </cell>
        </row>
        <row r="2985">
          <cell r="A2985" t="str">
            <v>2002M10</v>
          </cell>
          <cell r="B2985">
            <v>2</v>
          </cell>
          <cell r="C2985">
            <v>196</v>
          </cell>
          <cell r="D2985" t="str">
            <v>Taiwan</v>
          </cell>
          <cell r="E2985">
            <v>66</v>
          </cell>
          <cell r="F2985">
            <v>104</v>
          </cell>
          <cell r="G2985" t="str">
            <v>Japan</v>
          </cell>
        </row>
        <row r="2986">
          <cell r="A2986" t="str">
            <v>2002M10</v>
          </cell>
          <cell r="B2986">
            <v>2</v>
          </cell>
          <cell r="C2986">
            <v>77</v>
          </cell>
          <cell r="D2986" t="str">
            <v>Germany</v>
          </cell>
          <cell r="E2986">
            <v>1038</v>
          </cell>
          <cell r="F2986">
            <v>120</v>
          </cell>
          <cell r="G2986" t="str">
            <v>Liechtenstein</v>
          </cell>
        </row>
        <row r="2987">
          <cell r="A2987" t="str">
            <v>2002M10</v>
          </cell>
          <cell r="B2987">
            <v>2</v>
          </cell>
          <cell r="C2987">
            <v>0</v>
          </cell>
          <cell r="D2987" t="str">
            <v>Ebay</v>
          </cell>
          <cell r="E2987">
            <v>3</v>
          </cell>
          <cell r="F2987">
            <v>173</v>
          </cell>
          <cell r="G2987" t="str">
            <v>Saint Pierre and Miquelon</v>
          </cell>
        </row>
        <row r="2988">
          <cell r="A2988" t="str">
            <v>2002M10</v>
          </cell>
          <cell r="B2988">
            <v>2</v>
          </cell>
          <cell r="C2988">
            <v>3</v>
          </cell>
          <cell r="D2988" t="str">
            <v>Uk</v>
          </cell>
          <cell r="E2988">
            <v>216</v>
          </cell>
          <cell r="F2988">
            <v>57</v>
          </cell>
          <cell r="G2988" t="str">
            <v>Denmark</v>
          </cell>
        </row>
        <row r="2989">
          <cell r="A2989" t="str">
            <v>2002M10</v>
          </cell>
          <cell r="B2989">
            <v>2</v>
          </cell>
          <cell r="C2989">
            <v>3</v>
          </cell>
          <cell r="D2989" t="str">
            <v>Uk</v>
          </cell>
          <cell r="E2989">
            <v>138</v>
          </cell>
          <cell r="F2989">
            <v>130</v>
          </cell>
          <cell r="G2989" t="str">
            <v>Malta</v>
          </cell>
        </row>
        <row r="2990">
          <cell r="A2990" t="str">
            <v>2002M10</v>
          </cell>
          <cell r="B2990">
            <v>2</v>
          </cell>
          <cell r="C2990">
            <v>186</v>
          </cell>
          <cell r="D2990" t="str">
            <v>Spain</v>
          </cell>
          <cell r="E2990">
            <v>4050</v>
          </cell>
          <cell r="F2990">
            <v>3</v>
          </cell>
          <cell r="G2990" t="str">
            <v>United Kingdom</v>
          </cell>
        </row>
        <row r="2991">
          <cell r="A2991" t="str">
            <v>2002M10</v>
          </cell>
          <cell r="B2991">
            <v>2</v>
          </cell>
          <cell r="C2991">
            <v>100</v>
          </cell>
          <cell r="D2991" t="str">
            <v>Ebaymotors</v>
          </cell>
          <cell r="E2991">
            <v>6</v>
          </cell>
          <cell r="F2991">
            <v>163</v>
          </cell>
          <cell r="G2991" t="str">
            <v>Poland</v>
          </cell>
        </row>
        <row r="2992">
          <cell r="A2992" t="str">
            <v>2002M10</v>
          </cell>
          <cell r="B2992">
            <v>0</v>
          </cell>
          <cell r="C2992">
            <v>77</v>
          </cell>
          <cell r="D2992" t="str">
            <v>Germany</v>
          </cell>
          <cell r="E2992">
            <v>2</v>
          </cell>
          <cell r="F2992">
            <v>227</v>
          </cell>
          <cell r="G2992" t="str">
            <v>Réunion</v>
          </cell>
        </row>
        <row r="2993">
          <cell r="A2993" t="str">
            <v>2002M10</v>
          </cell>
          <cell r="B2993">
            <v>0</v>
          </cell>
          <cell r="C2993">
            <v>101</v>
          </cell>
          <cell r="D2993" t="str">
            <v>Italy</v>
          </cell>
          <cell r="E2993">
            <v>4</v>
          </cell>
          <cell r="F2993">
            <v>130</v>
          </cell>
          <cell r="G2993" t="str">
            <v>Malta</v>
          </cell>
        </row>
        <row r="2994">
          <cell r="A2994" t="str">
            <v>2002M10</v>
          </cell>
          <cell r="B2994">
            <v>0</v>
          </cell>
          <cell r="C2994">
            <v>196</v>
          </cell>
          <cell r="D2994" t="str">
            <v>Taiwan</v>
          </cell>
          <cell r="E2994">
            <v>226143</v>
          </cell>
          <cell r="F2994">
            <v>196</v>
          </cell>
          <cell r="G2994" t="str">
            <v>Taiwan</v>
          </cell>
        </row>
        <row r="2995">
          <cell r="A2995" t="str">
            <v>2002M10</v>
          </cell>
          <cell r="B2995">
            <v>3</v>
          </cell>
          <cell r="C2995">
            <v>0</v>
          </cell>
          <cell r="D2995" t="str">
            <v>Ebay</v>
          </cell>
          <cell r="E2995">
            <v>46</v>
          </cell>
          <cell r="F2995">
            <v>71</v>
          </cell>
          <cell r="G2995" t="str">
            <v>France</v>
          </cell>
        </row>
        <row r="2996">
          <cell r="A2996" t="str">
            <v>2002M10</v>
          </cell>
          <cell r="B2996">
            <v>0</v>
          </cell>
          <cell r="C2996">
            <v>196</v>
          </cell>
          <cell r="D2996" t="str">
            <v>Taiwan</v>
          </cell>
          <cell r="E2996">
            <v>188</v>
          </cell>
          <cell r="F2996">
            <v>45</v>
          </cell>
          <cell r="G2996" t="str">
            <v>China</v>
          </cell>
        </row>
        <row r="2997">
          <cell r="A2997" t="str">
            <v>2002M10</v>
          </cell>
          <cell r="B2997">
            <v>3</v>
          </cell>
          <cell r="C2997">
            <v>101</v>
          </cell>
          <cell r="D2997" t="str">
            <v>Italy</v>
          </cell>
          <cell r="E2997">
            <v>1</v>
          </cell>
          <cell r="F2997">
            <v>1</v>
          </cell>
          <cell r="G2997" t="str">
            <v>United States</v>
          </cell>
        </row>
        <row r="2998">
          <cell r="A2998" t="str">
            <v>2002M10</v>
          </cell>
          <cell r="B2998">
            <v>0</v>
          </cell>
          <cell r="C2998">
            <v>23</v>
          </cell>
          <cell r="D2998" t="str">
            <v xml:space="preserve"> Belgium (French)</v>
          </cell>
          <cell r="E2998">
            <v>2</v>
          </cell>
          <cell r="F2998">
            <v>3</v>
          </cell>
          <cell r="G2998" t="str">
            <v>United Kingdom</v>
          </cell>
        </row>
        <row r="2999">
          <cell r="A2999" t="str">
            <v>2002M10</v>
          </cell>
          <cell r="B2999">
            <v>2</v>
          </cell>
          <cell r="C2999">
            <v>77</v>
          </cell>
          <cell r="D2999" t="str">
            <v>Germany</v>
          </cell>
          <cell r="E2999">
            <v>3321</v>
          </cell>
          <cell r="F2999">
            <v>101</v>
          </cell>
          <cell r="G2999" t="str">
            <v>Italy</v>
          </cell>
        </row>
        <row r="3000">
          <cell r="A3000" t="str">
            <v>2002M10</v>
          </cell>
          <cell r="B3000">
            <v>2</v>
          </cell>
          <cell r="C3000">
            <v>15</v>
          </cell>
          <cell r="D3000" t="str">
            <v>Australia</v>
          </cell>
          <cell r="E3000">
            <v>1</v>
          </cell>
          <cell r="F3000">
            <v>156</v>
          </cell>
          <cell r="G3000" t="str">
            <v>Pakistan</v>
          </cell>
        </row>
        <row r="3001">
          <cell r="A3001" t="str">
            <v>2002M10</v>
          </cell>
          <cell r="B3001">
            <v>2</v>
          </cell>
          <cell r="C3001">
            <v>101</v>
          </cell>
          <cell r="D3001" t="str">
            <v>Italy</v>
          </cell>
          <cell r="E3001">
            <v>66</v>
          </cell>
          <cell r="F3001">
            <v>104</v>
          </cell>
          <cell r="G3001" t="str">
            <v>Japan</v>
          </cell>
        </row>
        <row r="3002">
          <cell r="A3002" t="str">
            <v>2002M10</v>
          </cell>
          <cell r="B3002">
            <v>1</v>
          </cell>
          <cell r="C3002">
            <v>15</v>
          </cell>
          <cell r="D3002" t="str">
            <v>Australia</v>
          </cell>
          <cell r="E3002">
            <v>97</v>
          </cell>
          <cell r="F3002">
            <v>92</v>
          </cell>
          <cell r="G3002" t="str">
            <v>Hong Kong</v>
          </cell>
        </row>
        <row r="3003">
          <cell r="A3003" t="str">
            <v>2002M10</v>
          </cell>
          <cell r="B3003">
            <v>2</v>
          </cell>
          <cell r="C3003">
            <v>3</v>
          </cell>
          <cell r="D3003" t="str">
            <v>Uk</v>
          </cell>
          <cell r="E3003">
            <v>2784</v>
          </cell>
          <cell r="F3003">
            <v>180</v>
          </cell>
          <cell r="G3003" t="str">
            <v>Singapore</v>
          </cell>
        </row>
        <row r="3004">
          <cell r="A3004" t="str">
            <v>2002M10</v>
          </cell>
          <cell r="B3004">
            <v>0</v>
          </cell>
          <cell r="C3004">
            <v>15</v>
          </cell>
          <cell r="D3004" t="str">
            <v>Australia</v>
          </cell>
          <cell r="E3004">
            <v>1</v>
          </cell>
          <cell r="F3004">
            <v>209</v>
          </cell>
          <cell r="G3004" t="str">
            <v>Ukraine</v>
          </cell>
        </row>
        <row r="3005">
          <cell r="A3005" t="str">
            <v>2002M10</v>
          </cell>
          <cell r="B3005">
            <v>2</v>
          </cell>
          <cell r="C3005">
            <v>123</v>
          </cell>
          <cell r="D3005" t="str">
            <v xml:space="preserve"> Belgium (Dutch)</v>
          </cell>
          <cell r="E3005">
            <v>1</v>
          </cell>
          <cell r="F3005">
            <v>168</v>
          </cell>
          <cell r="G3005" t="str">
            <v>Russian Federation</v>
          </cell>
        </row>
        <row r="3006">
          <cell r="A3006" t="str">
            <v>2002M10</v>
          </cell>
          <cell r="B3006">
            <v>0</v>
          </cell>
          <cell r="C3006">
            <v>3</v>
          </cell>
          <cell r="D3006" t="str">
            <v>Uk</v>
          </cell>
          <cell r="E3006">
            <v>1</v>
          </cell>
          <cell r="F3006">
            <v>163</v>
          </cell>
          <cell r="G3006" t="str">
            <v>Poland</v>
          </cell>
        </row>
        <row r="3007">
          <cell r="A3007" t="str">
            <v>2002M10</v>
          </cell>
          <cell r="B3007">
            <v>3</v>
          </cell>
          <cell r="C3007">
            <v>71</v>
          </cell>
          <cell r="D3007" t="str">
            <v>France</v>
          </cell>
          <cell r="E3007">
            <v>4</v>
          </cell>
          <cell r="F3007">
            <v>101</v>
          </cell>
          <cell r="G3007" t="str">
            <v>Italy</v>
          </cell>
        </row>
        <row r="3008">
          <cell r="A3008" t="str">
            <v>2002M10</v>
          </cell>
          <cell r="B3008">
            <v>1</v>
          </cell>
          <cell r="C3008">
            <v>2</v>
          </cell>
          <cell r="D3008" t="str">
            <v>Canada</v>
          </cell>
          <cell r="E3008">
            <v>8</v>
          </cell>
          <cell r="F3008">
            <v>3</v>
          </cell>
          <cell r="G3008" t="str">
            <v>United Kingdom</v>
          </cell>
        </row>
        <row r="3009">
          <cell r="A3009" t="str">
            <v>2002M10</v>
          </cell>
          <cell r="B3009">
            <v>2</v>
          </cell>
          <cell r="C3009">
            <v>193</v>
          </cell>
          <cell r="D3009" t="str">
            <v>Switzerland</v>
          </cell>
          <cell r="E3009">
            <v>7</v>
          </cell>
          <cell r="F3009">
            <v>23</v>
          </cell>
          <cell r="G3009" t="str">
            <v>Belgium</v>
          </cell>
        </row>
        <row r="3010">
          <cell r="A3010" t="str">
            <v>2002M10</v>
          </cell>
          <cell r="B3010">
            <v>1</v>
          </cell>
          <cell r="C3010">
            <v>3</v>
          </cell>
          <cell r="D3010" t="str">
            <v>Uk</v>
          </cell>
          <cell r="E3010">
            <v>434</v>
          </cell>
          <cell r="F3010">
            <v>92</v>
          </cell>
          <cell r="G3010" t="str">
            <v>Hong Kong</v>
          </cell>
        </row>
        <row r="3011">
          <cell r="A3011" t="str">
            <v>2002M10</v>
          </cell>
          <cell r="B3011">
            <v>1</v>
          </cell>
          <cell r="C3011">
            <v>0</v>
          </cell>
          <cell r="D3011" t="str">
            <v>Ebay</v>
          </cell>
          <cell r="E3011">
            <v>79</v>
          </cell>
          <cell r="F3011">
            <v>105</v>
          </cell>
          <cell r="G3011" t="str">
            <v>Jersey</v>
          </cell>
        </row>
        <row r="3012">
          <cell r="A3012" t="str">
            <v>2002M10</v>
          </cell>
          <cell r="B3012">
            <v>0</v>
          </cell>
          <cell r="C3012">
            <v>71</v>
          </cell>
          <cell r="D3012" t="str">
            <v>France</v>
          </cell>
          <cell r="E3012">
            <v>15</v>
          </cell>
          <cell r="F3012">
            <v>73</v>
          </cell>
          <cell r="G3012" t="str">
            <v>French Polynesia</v>
          </cell>
        </row>
        <row r="3013">
          <cell r="A3013" t="str">
            <v>2002M10</v>
          </cell>
          <cell r="B3013">
            <v>2</v>
          </cell>
          <cell r="C3013">
            <v>196</v>
          </cell>
          <cell r="D3013" t="str">
            <v>Taiwan</v>
          </cell>
          <cell r="E3013">
            <v>48</v>
          </cell>
          <cell r="F3013">
            <v>180</v>
          </cell>
          <cell r="G3013" t="str">
            <v>Singapore</v>
          </cell>
        </row>
        <row r="3014">
          <cell r="A3014" t="str">
            <v>2002M10</v>
          </cell>
          <cell r="B3014">
            <v>3</v>
          </cell>
          <cell r="C3014">
            <v>2</v>
          </cell>
          <cell r="D3014" t="str">
            <v>Canada</v>
          </cell>
          <cell r="E3014">
            <v>6</v>
          </cell>
          <cell r="F3014">
            <v>1</v>
          </cell>
          <cell r="G3014" t="str">
            <v>United States</v>
          </cell>
        </row>
        <row r="3015">
          <cell r="A3015" t="str">
            <v>2002M10</v>
          </cell>
          <cell r="B3015">
            <v>1</v>
          </cell>
          <cell r="C3015">
            <v>0</v>
          </cell>
          <cell r="D3015" t="str">
            <v>Ebay</v>
          </cell>
          <cell r="E3015">
            <v>93</v>
          </cell>
          <cell r="F3015">
            <v>76</v>
          </cell>
          <cell r="G3015" t="str">
            <v>Georgia</v>
          </cell>
        </row>
        <row r="3016">
          <cell r="A3016" t="str">
            <v>2002M10</v>
          </cell>
          <cell r="B3016">
            <v>1</v>
          </cell>
          <cell r="C3016">
            <v>15</v>
          </cell>
          <cell r="D3016" t="str">
            <v>Australia</v>
          </cell>
          <cell r="E3016">
            <v>1</v>
          </cell>
          <cell r="F3016">
            <v>146</v>
          </cell>
          <cell r="G3016" t="str">
            <v>Netherlands</v>
          </cell>
        </row>
        <row r="3017">
          <cell r="A3017" t="str">
            <v>2002M10</v>
          </cell>
          <cell r="B3017">
            <v>2</v>
          </cell>
          <cell r="C3017">
            <v>3</v>
          </cell>
          <cell r="D3017" t="str">
            <v>Uk</v>
          </cell>
          <cell r="E3017">
            <v>13</v>
          </cell>
          <cell r="F3017">
            <v>211</v>
          </cell>
          <cell r="G3017" t="str">
            <v>Uruguay</v>
          </cell>
        </row>
        <row r="3018">
          <cell r="A3018" t="str">
            <v>2002M10</v>
          </cell>
          <cell r="B3018">
            <v>1</v>
          </cell>
          <cell r="C3018">
            <v>71</v>
          </cell>
          <cell r="D3018" t="str">
            <v>France</v>
          </cell>
          <cell r="E3018">
            <v>4</v>
          </cell>
          <cell r="F3018">
            <v>173</v>
          </cell>
          <cell r="G3018" t="str">
            <v>Saint Pierre and Miquelon</v>
          </cell>
        </row>
        <row r="3019">
          <cell r="A3019" t="str">
            <v>2002M10</v>
          </cell>
          <cell r="B3019">
            <v>2</v>
          </cell>
          <cell r="C3019">
            <v>2</v>
          </cell>
          <cell r="D3019" t="str">
            <v>Canada</v>
          </cell>
          <cell r="E3019">
            <v>1</v>
          </cell>
          <cell r="F3019">
            <v>40</v>
          </cell>
          <cell r="G3019" t="str">
            <v>Cape Verde Islands</v>
          </cell>
        </row>
        <row r="3020">
          <cell r="A3020" t="str">
            <v>2002M10</v>
          </cell>
          <cell r="B3020">
            <v>3</v>
          </cell>
          <cell r="C3020">
            <v>77</v>
          </cell>
          <cell r="D3020" t="str">
            <v>Germany</v>
          </cell>
          <cell r="E3020">
            <v>3</v>
          </cell>
          <cell r="F3020">
            <v>164</v>
          </cell>
          <cell r="G3020" t="str">
            <v>Portugal</v>
          </cell>
        </row>
        <row r="3021">
          <cell r="A3021" t="str">
            <v>2002M10</v>
          </cell>
          <cell r="B3021">
            <v>0</v>
          </cell>
          <cell r="C3021">
            <v>101</v>
          </cell>
          <cell r="D3021" t="str">
            <v>Italy</v>
          </cell>
          <cell r="E3021">
            <v>60799</v>
          </cell>
          <cell r="F3021">
            <v>101</v>
          </cell>
          <cell r="G3021" t="str">
            <v>Italy</v>
          </cell>
        </row>
        <row r="3022">
          <cell r="A3022" t="str">
            <v>2002M10</v>
          </cell>
          <cell r="B3022">
            <v>3</v>
          </cell>
          <cell r="C3022">
            <v>77</v>
          </cell>
          <cell r="D3022" t="str">
            <v>Germany</v>
          </cell>
          <cell r="E3022">
            <v>9</v>
          </cell>
          <cell r="F3022">
            <v>225</v>
          </cell>
          <cell r="G3022" t="str">
            <v>APO/FPO</v>
          </cell>
        </row>
        <row r="3023">
          <cell r="A3023" t="str">
            <v>2002M10</v>
          </cell>
          <cell r="B3023">
            <v>0</v>
          </cell>
          <cell r="C3023">
            <v>15</v>
          </cell>
          <cell r="D3023" t="str">
            <v>Australia</v>
          </cell>
          <cell r="E3023">
            <v>2</v>
          </cell>
          <cell r="F3023">
            <v>136</v>
          </cell>
          <cell r="G3023" t="str">
            <v>Mexico</v>
          </cell>
        </row>
        <row r="3024">
          <cell r="A3024" t="str">
            <v>2002M10</v>
          </cell>
          <cell r="B3024">
            <v>1</v>
          </cell>
          <cell r="C3024">
            <v>100</v>
          </cell>
          <cell r="D3024" t="str">
            <v>Ebaymotors</v>
          </cell>
          <cell r="E3024">
            <v>11</v>
          </cell>
          <cell r="F3024">
            <v>146</v>
          </cell>
          <cell r="G3024" t="str">
            <v>Netherlands</v>
          </cell>
        </row>
        <row r="3025">
          <cell r="A3025" t="str">
            <v>2002M10</v>
          </cell>
          <cell r="B3025">
            <v>0</v>
          </cell>
          <cell r="C3025">
            <v>0</v>
          </cell>
          <cell r="D3025" t="str">
            <v>Ebay</v>
          </cell>
          <cell r="E3025">
            <v>38</v>
          </cell>
          <cell r="F3025">
            <v>41</v>
          </cell>
          <cell r="G3025" t="str">
            <v>Cayman Islands</v>
          </cell>
        </row>
        <row r="3026">
          <cell r="A3026" t="str">
            <v>2002M10</v>
          </cell>
          <cell r="B3026">
            <v>3</v>
          </cell>
          <cell r="C3026">
            <v>0</v>
          </cell>
          <cell r="D3026" t="str">
            <v>Ebay</v>
          </cell>
          <cell r="E3026">
            <v>549</v>
          </cell>
          <cell r="F3026">
            <v>2</v>
          </cell>
          <cell r="G3026" t="str">
            <v>Canada</v>
          </cell>
        </row>
        <row r="3027">
          <cell r="A3027" t="str">
            <v>2002M10</v>
          </cell>
          <cell r="B3027">
            <v>2</v>
          </cell>
          <cell r="C3027">
            <v>3</v>
          </cell>
          <cell r="D3027" t="str">
            <v>Uk</v>
          </cell>
          <cell r="E3027">
            <v>205</v>
          </cell>
          <cell r="F3027">
            <v>55</v>
          </cell>
          <cell r="G3027" t="str">
            <v>Cyprus</v>
          </cell>
        </row>
        <row r="3028">
          <cell r="A3028" t="str">
            <v>2002M10</v>
          </cell>
          <cell r="B3028">
            <v>2</v>
          </cell>
          <cell r="C3028">
            <v>100</v>
          </cell>
          <cell r="D3028" t="str">
            <v>Ebaymotors</v>
          </cell>
          <cell r="E3028">
            <v>235</v>
          </cell>
          <cell r="F3028">
            <v>55</v>
          </cell>
          <cell r="G3028" t="str">
            <v>Cyprus</v>
          </cell>
        </row>
        <row r="3029">
          <cell r="A3029" t="str">
            <v>2002M10</v>
          </cell>
          <cell r="B3029">
            <v>2</v>
          </cell>
          <cell r="C3029">
            <v>0</v>
          </cell>
          <cell r="D3029" t="str">
            <v>Ebay</v>
          </cell>
          <cell r="E3029">
            <v>6477</v>
          </cell>
          <cell r="F3029">
            <v>66</v>
          </cell>
          <cell r="G3029" t="str">
            <v>Estonia</v>
          </cell>
        </row>
        <row r="3030">
          <cell r="A3030" t="str">
            <v>2002M10</v>
          </cell>
          <cell r="B3030">
            <v>1</v>
          </cell>
          <cell r="C3030">
            <v>3</v>
          </cell>
          <cell r="D3030" t="str">
            <v>Uk</v>
          </cell>
          <cell r="E3030">
            <v>1</v>
          </cell>
          <cell r="F3030">
            <v>32</v>
          </cell>
          <cell r="G3030" t="str">
            <v>British Virgin Islands</v>
          </cell>
        </row>
        <row r="3031">
          <cell r="A3031" t="str">
            <v>2002M10</v>
          </cell>
          <cell r="B3031">
            <v>0</v>
          </cell>
          <cell r="C3031">
            <v>15</v>
          </cell>
          <cell r="D3031" t="str">
            <v>Australia</v>
          </cell>
          <cell r="E3031">
            <v>55</v>
          </cell>
          <cell r="F3031">
            <v>104</v>
          </cell>
          <cell r="G3031" t="str">
            <v>Japan</v>
          </cell>
        </row>
        <row r="3032">
          <cell r="A3032" t="str">
            <v>2002M10</v>
          </cell>
          <cell r="B3032">
            <v>2</v>
          </cell>
          <cell r="C3032">
            <v>71</v>
          </cell>
          <cell r="D3032" t="str">
            <v>France</v>
          </cell>
          <cell r="E3032">
            <v>3373</v>
          </cell>
          <cell r="F3032">
            <v>101</v>
          </cell>
          <cell r="G3032" t="str">
            <v>Italy</v>
          </cell>
        </row>
        <row r="3033">
          <cell r="A3033" t="str">
            <v>2002M10</v>
          </cell>
          <cell r="B3033">
            <v>1</v>
          </cell>
          <cell r="C3033">
            <v>193</v>
          </cell>
          <cell r="D3033" t="str">
            <v>Switzerland</v>
          </cell>
          <cell r="E3033">
            <v>17</v>
          </cell>
          <cell r="F3033">
            <v>16</v>
          </cell>
          <cell r="G3033" t="str">
            <v>Austria</v>
          </cell>
        </row>
        <row r="3034">
          <cell r="A3034" t="str">
            <v>2002M10</v>
          </cell>
          <cell r="B3034">
            <v>0</v>
          </cell>
          <cell r="C3034">
            <v>101</v>
          </cell>
          <cell r="D3034" t="str">
            <v>Italy</v>
          </cell>
          <cell r="E3034">
            <v>1</v>
          </cell>
          <cell r="F3034">
            <v>138</v>
          </cell>
          <cell r="G3034" t="str">
            <v>Monaco</v>
          </cell>
        </row>
        <row r="3035">
          <cell r="A3035" t="str">
            <v>2002M10</v>
          </cell>
          <cell r="B3035">
            <v>0</v>
          </cell>
          <cell r="C3035">
            <v>0</v>
          </cell>
          <cell r="D3035" t="str">
            <v>Ebay</v>
          </cell>
          <cell r="E3035">
            <v>201</v>
          </cell>
          <cell r="F3035">
            <v>23</v>
          </cell>
          <cell r="G3035" t="str">
            <v>Belgium</v>
          </cell>
        </row>
        <row r="3036">
          <cell r="A3036" t="str">
            <v>2002M10</v>
          </cell>
          <cell r="B3036">
            <v>2</v>
          </cell>
          <cell r="C3036">
            <v>3</v>
          </cell>
          <cell r="D3036" t="str">
            <v>Uk</v>
          </cell>
          <cell r="E3036">
            <v>39</v>
          </cell>
          <cell r="F3036">
            <v>210</v>
          </cell>
          <cell r="G3036" t="str">
            <v>United Arab Emirates</v>
          </cell>
        </row>
        <row r="3037">
          <cell r="A3037" t="str">
            <v>2002M10</v>
          </cell>
          <cell r="B3037">
            <v>2</v>
          </cell>
          <cell r="C3037">
            <v>0</v>
          </cell>
          <cell r="D3037" t="str">
            <v>Ebay</v>
          </cell>
          <cell r="E3037">
            <v>160403</v>
          </cell>
          <cell r="F3037">
            <v>92</v>
          </cell>
          <cell r="G3037" t="str">
            <v>Hong Kong</v>
          </cell>
        </row>
        <row r="3038">
          <cell r="A3038" t="str">
            <v>2002M10</v>
          </cell>
          <cell r="B3038">
            <v>2</v>
          </cell>
          <cell r="C3038">
            <v>23</v>
          </cell>
          <cell r="D3038" t="str">
            <v xml:space="preserve"> Belgium (French)</v>
          </cell>
          <cell r="E3038">
            <v>70983</v>
          </cell>
          <cell r="F3038">
            <v>71</v>
          </cell>
          <cell r="G3038" t="str">
            <v>France</v>
          </cell>
        </row>
        <row r="3039">
          <cell r="A3039" t="str">
            <v>2002M10</v>
          </cell>
          <cell r="B3039">
            <v>2</v>
          </cell>
          <cell r="C3039">
            <v>0</v>
          </cell>
          <cell r="D3039" t="str">
            <v>Ebay</v>
          </cell>
          <cell r="E3039">
            <v>2</v>
          </cell>
          <cell r="F3039">
            <v>24</v>
          </cell>
          <cell r="G3039" t="str">
            <v>Belize</v>
          </cell>
        </row>
        <row r="3040">
          <cell r="A3040" t="str">
            <v>2002M10</v>
          </cell>
          <cell r="B3040">
            <v>2</v>
          </cell>
          <cell r="C3040">
            <v>15</v>
          </cell>
          <cell r="D3040" t="str">
            <v>Australia</v>
          </cell>
          <cell r="E3040">
            <v>20</v>
          </cell>
          <cell r="F3040">
            <v>96</v>
          </cell>
          <cell r="G3040" t="str">
            <v>Indonesia</v>
          </cell>
        </row>
        <row r="3041">
          <cell r="A3041" t="str">
            <v>2002M10</v>
          </cell>
          <cell r="B3041">
            <v>0</v>
          </cell>
          <cell r="C3041">
            <v>3</v>
          </cell>
          <cell r="D3041" t="str">
            <v>Uk</v>
          </cell>
          <cell r="E3041">
            <v>3</v>
          </cell>
          <cell r="F3041">
            <v>7</v>
          </cell>
          <cell r="G3041" t="str">
            <v>American Samoa</v>
          </cell>
        </row>
        <row r="3042">
          <cell r="A3042" t="str">
            <v>2002M10</v>
          </cell>
          <cell r="B3042">
            <v>3</v>
          </cell>
          <cell r="C3042">
            <v>71</v>
          </cell>
          <cell r="D3042" t="str">
            <v>France</v>
          </cell>
          <cell r="E3042">
            <v>10</v>
          </cell>
          <cell r="F3042">
            <v>77</v>
          </cell>
          <cell r="G3042" t="str">
            <v>Germany</v>
          </cell>
        </row>
        <row r="3043">
          <cell r="A3043" t="str">
            <v>2002M10</v>
          </cell>
          <cell r="B3043">
            <v>2</v>
          </cell>
          <cell r="C3043">
            <v>0</v>
          </cell>
          <cell r="D3043" t="str">
            <v>Ebay</v>
          </cell>
          <cell r="E3043">
            <v>2118</v>
          </cell>
          <cell r="F3043">
            <v>96</v>
          </cell>
          <cell r="G3043" t="str">
            <v>Indonesia</v>
          </cell>
        </row>
        <row r="3044">
          <cell r="A3044" t="str">
            <v>2002M10</v>
          </cell>
          <cell r="B3044">
            <v>2</v>
          </cell>
          <cell r="C3044">
            <v>100</v>
          </cell>
          <cell r="D3044" t="str">
            <v>Ebaymotors</v>
          </cell>
          <cell r="E3044">
            <v>86</v>
          </cell>
          <cell r="F3044">
            <v>182</v>
          </cell>
          <cell r="G3044" t="str">
            <v>Slovenia</v>
          </cell>
        </row>
        <row r="3045">
          <cell r="A3045" t="str">
            <v>2002M10</v>
          </cell>
          <cell r="B3045">
            <v>2</v>
          </cell>
          <cell r="C3045">
            <v>186</v>
          </cell>
          <cell r="D3045" t="str">
            <v>Spain</v>
          </cell>
          <cell r="E3045">
            <v>10</v>
          </cell>
          <cell r="F3045">
            <v>136</v>
          </cell>
          <cell r="G3045" t="str">
            <v>Mexico</v>
          </cell>
        </row>
        <row r="3046">
          <cell r="A3046" t="str">
            <v>2002M10</v>
          </cell>
          <cell r="B3046">
            <v>2</v>
          </cell>
          <cell r="C3046">
            <v>100</v>
          </cell>
          <cell r="D3046" t="str">
            <v>Ebaymotors</v>
          </cell>
          <cell r="E3046">
            <v>4</v>
          </cell>
          <cell r="F3046">
            <v>45</v>
          </cell>
          <cell r="G3046" t="str">
            <v>China</v>
          </cell>
        </row>
        <row r="3047">
          <cell r="A3047" t="str">
            <v>2002M10</v>
          </cell>
          <cell r="B3047">
            <v>2</v>
          </cell>
          <cell r="C3047">
            <v>0</v>
          </cell>
          <cell r="D3047" t="str">
            <v>Ebay</v>
          </cell>
          <cell r="E3047">
            <v>6</v>
          </cell>
          <cell r="F3047">
            <v>36</v>
          </cell>
          <cell r="G3047" t="str">
            <v>Burma</v>
          </cell>
        </row>
        <row r="3048">
          <cell r="A3048" t="str">
            <v>2002M10</v>
          </cell>
          <cell r="B3048">
            <v>0</v>
          </cell>
          <cell r="C3048">
            <v>0</v>
          </cell>
          <cell r="D3048" t="str">
            <v>Ebay</v>
          </cell>
          <cell r="E3048">
            <v>607</v>
          </cell>
          <cell r="F3048">
            <v>180</v>
          </cell>
          <cell r="G3048" t="str">
            <v>Singapore</v>
          </cell>
        </row>
        <row r="3049">
          <cell r="A3049" t="str">
            <v>2002M10</v>
          </cell>
          <cell r="B3049">
            <v>2</v>
          </cell>
          <cell r="C3049">
            <v>3</v>
          </cell>
          <cell r="D3049" t="str">
            <v>Uk</v>
          </cell>
          <cell r="E3049">
            <v>1</v>
          </cell>
          <cell r="F3049">
            <v>176</v>
          </cell>
          <cell r="G3049" t="str">
            <v>Saudi Arabia</v>
          </cell>
        </row>
        <row r="3050">
          <cell r="A3050" t="str">
            <v>2002M10</v>
          </cell>
          <cell r="B3050">
            <v>3</v>
          </cell>
          <cell r="C3050">
            <v>0</v>
          </cell>
          <cell r="D3050" t="str">
            <v>Ebay</v>
          </cell>
          <cell r="E3050">
            <v>8</v>
          </cell>
          <cell r="F3050">
            <v>104</v>
          </cell>
          <cell r="G3050" t="str">
            <v>Japan</v>
          </cell>
        </row>
        <row r="3051">
          <cell r="A3051" t="str">
            <v>2002M10</v>
          </cell>
          <cell r="B3051">
            <v>1</v>
          </cell>
          <cell r="C3051">
            <v>77</v>
          </cell>
          <cell r="D3051" t="str">
            <v>Germany</v>
          </cell>
          <cell r="E3051">
            <v>15</v>
          </cell>
          <cell r="F3051">
            <v>64</v>
          </cell>
          <cell r="G3051" t="str">
            <v>Equatorial Guinea</v>
          </cell>
        </row>
        <row r="3052">
          <cell r="A3052" t="str">
            <v>2002M10</v>
          </cell>
          <cell r="B3052">
            <v>2</v>
          </cell>
          <cell r="C3052">
            <v>0</v>
          </cell>
          <cell r="D3052" t="str">
            <v>Ebay</v>
          </cell>
          <cell r="E3052">
            <v>40</v>
          </cell>
          <cell r="F3052">
            <v>19</v>
          </cell>
          <cell r="G3052" t="str">
            <v>Bahrain</v>
          </cell>
        </row>
        <row r="3053">
          <cell r="A3053" t="str">
            <v>2002M10</v>
          </cell>
          <cell r="B3053">
            <v>2</v>
          </cell>
          <cell r="C3053">
            <v>101</v>
          </cell>
          <cell r="D3053" t="str">
            <v>Italy</v>
          </cell>
          <cell r="E3053">
            <v>3</v>
          </cell>
          <cell r="F3053">
            <v>168</v>
          </cell>
          <cell r="G3053" t="str">
            <v>Russian Federation</v>
          </cell>
        </row>
        <row r="3054">
          <cell r="A3054" t="str">
            <v>2002M10</v>
          </cell>
          <cell r="B3054">
            <v>0</v>
          </cell>
          <cell r="C3054">
            <v>123</v>
          </cell>
          <cell r="D3054" t="str">
            <v xml:space="preserve"> Belgium (Dutch)</v>
          </cell>
          <cell r="E3054">
            <v>2</v>
          </cell>
          <cell r="F3054">
            <v>71</v>
          </cell>
          <cell r="G3054" t="str">
            <v>France</v>
          </cell>
        </row>
        <row r="3055">
          <cell r="A3055" t="str">
            <v>2002M10</v>
          </cell>
          <cell r="B3055">
            <v>3</v>
          </cell>
          <cell r="C3055">
            <v>0</v>
          </cell>
          <cell r="D3055" t="str">
            <v>Ebay</v>
          </cell>
          <cell r="E3055">
            <v>76</v>
          </cell>
          <cell r="F3055">
            <v>180</v>
          </cell>
          <cell r="G3055" t="str">
            <v>Singapore</v>
          </cell>
        </row>
        <row r="3056">
          <cell r="A3056" t="str">
            <v>2002M10</v>
          </cell>
          <cell r="B3056">
            <v>1</v>
          </cell>
          <cell r="C3056">
            <v>100</v>
          </cell>
          <cell r="D3056" t="str">
            <v>Ebaymotors</v>
          </cell>
          <cell r="E3056">
            <v>572</v>
          </cell>
          <cell r="F3056">
            <v>77</v>
          </cell>
          <cell r="G3056" t="str">
            <v>Germany</v>
          </cell>
        </row>
        <row r="3057">
          <cell r="A3057" t="str">
            <v>2002M10</v>
          </cell>
          <cell r="B3057">
            <v>2</v>
          </cell>
          <cell r="C3057">
            <v>0</v>
          </cell>
          <cell r="D3057" t="str">
            <v>Ebay</v>
          </cell>
          <cell r="E3057">
            <v>1</v>
          </cell>
          <cell r="F3057">
            <v>38</v>
          </cell>
          <cell r="G3057" t="str">
            <v>Cambodia</v>
          </cell>
        </row>
        <row r="3058">
          <cell r="A3058" t="str">
            <v>2002M10</v>
          </cell>
          <cell r="B3058">
            <v>1</v>
          </cell>
          <cell r="C3058">
            <v>71</v>
          </cell>
          <cell r="D3058" t="str">
            <v>France</v>
          </cell>
          <cell r="E3058">
            <v>78</v>
          </cell>
          <cell r="F3058">
            <v>154</v>
          </cell>
          <cell r="G3058" t="str">
            <v>Norway</v>
          </cell>
        </row>
        <row r="3059">
          <cell r="A3059" t="str">
            <v>2002M10</v>
          </cell>
          <cell r="B3059">
            <v>0</v>
          </cell>
          <cell r="C3059">
            <v>186</v>
          </cell>
          <cell r="D3059" t="str">
            <v>Spain</v>
          </cell>
          <cell r="E3059">
            <v>11</v>
          </cell>
          <cell r="F3059">
            <v>136</v>
          </cell>
          <cell r="G3059" t="str">
            <v>Mexico</v>
          </cell>
        </row>
        <row r="3060">
          <cell r="A3060" t="str">
            <v>2002M10</v>
          </cell>
          <cell r="B3060">
            <v>2</v>
          </cell>
          <cell r="C3060">
            <v>3</v>
          </cell>
          <cell r="D3060" t="str">
            <v>Uk</v>
          </cell>
          <cell r="E3060">
            <v>12</v>
          </cell>
          <cell r="F3060">
            <v>115</v>
          </cell>
          <cell r="G3060" t="str">
            <v>Latvia</v>
          </cell>
        </row>
        <row r="3061">
          <cell r="A3061" t="str">
            <v>2002M10</v>
          </cell>
          <cell r="B3061">
            <v>1</v>
          </cell>
          <cell r="C3061">
            <v>2</v>
          </cell>
          <cell r="D3061" t="str">
            <v>Canada</v>
          </cell>
          <cell r="E3061">
            <v>8</v>
          </cell>
          <cell r="F3061">
            <v>92</v>
          </cell>
          <cell r="G3061" t="str">
            <v>Hong Kong</v>
          </cell>
        </row>
        <row r="3062">
          <cell r="A3062" t="str">
            <v>2002M10</v>
          </cell>
          <cell r="B3062">
            <v>2</v>
          </cell>
          <cell r="C3062">
            <v>100</v>
          </cell>
          <cell r="D3062" t="str">
            <v>Ebaymotors</v>
          </cell>
          <cell r="E3062">
            <v>43</v>
          </cell>
          <cell r="F3062">
            <v>186</v>
          </cell>
          <cell r="G3062" t="str">
            <v>Spain</v>
          </cell>
        </row>
        <row r="3063">
          <cell r="A3063" t="str">
            <v>2002M10</v>
          </cell>
          <cell r="B3063">
            <v>2</v>
          </cell>
          <cell r="C3063">
            <v>186</v>
          </cell>
          <cell r="D3063" t="str">
            <v>Spain</v>
          </cell>
          <cell r="E3063">
            <v>2</v>
          </cell>
          <cell r="F3063">
            <v>115</v>
          </cell>
          <cell r="G3063" t="str">
            <v>Latvia</v>
          </cell>
        </row>
        <row r="3064">
          <cell r="A3064" t="str">
            <v>2002M10</v>
          </cell>
          <cell r="B3064">
            <v>2</v>
          </cell>
          <cell r="C3064">
            <v>100</v>
          </cell>
          <cell r="D3064" t="str">
            <v>Ebaymotors</v>
          </cell>
          <cell r="E3064">
            <v>1880</v>
          </cell>
          <cell r="F3064">
            <v>3</v>
          </cell>
          <cell r="G3064" t="str">
            <v>United Kingdom</v>
          </cell>
        </row>
        <row r="3065">
          <cell r="A3065" t="str">
            <v>2002M10</v>
          </cell>
          <cell r="B3065">
            <v>0</v>
          </cell>
          <cell r="C3065">
            <v>101</v>
          </cell>
          <cell r="D3065" t="str">
            <v>Italy</v>
          </cell>
          <cell r="E3065">
            <v>7</v>
          </cell>
          <cell r="F3065">
            <v>23</v>
          </cell>
          <cell r="G3065" t="str">
            <v>Belgium</v>
          </cell>
        </row>
        <row r="3066">
          <cell r="A3066" t="str">
            <v>2002M10</v>
          </cell>
          <cell r="B3066">
            <v>1</v>
          </cell>
          <cell r="C3066">
            <v>2</v>
          </cell>
          <cell r="D3066" t="str">
            <v>Canada</v>
          </cell>
          <cell r="E3066">
            <v>1306</v>
          </cell>
          <cell r="F3066">
            <v>1</v>
          </cell>
          <cell r="G3066" t="str">
            <v>United States</v>
          </cell>
        </row>
        <row r="3067">
          <cell r="A3067" t="str">
            <v>2002M10</v>
          </cell>
          <cell r="B3067">
            <v>1</v>
          </cell>
          <cell r="C3067">
            <v>0</v>
          </cell>
          <cell r="D3067" t="str">
            <v>Ebay</v>
          </cell>
          <cell r="E3067">
            <v>159</v>
          </cell>
          <cell r="F3067">
            <v>57</v>
          </cell>
          <cell r="G3067" t="str">
            <v>Denmark</v>
          </cell>
        </row>
        <row r="3068">
          <cell r="A3068" t="str">
            <v>2002M10</v>
          </cell>
          <cell r="B3068">
            <v>1</v>
          </cell>
          <cell r="C3068">
            <v>0</v>
          </cell>
          <cell r="D3068" t="str">
            <v>Ebay</v>
          </cell>
          <cell r="E3068">
            <v>16</v>
          </cell>
          <cell r="F3068">
            <v>122</v>
          </cell>
          <cell r="G3068" t="str">
            <v>Luxembourg</v>
          </cell>
        </row>
        <row r="3069">
          <cell r="A3069" t="str">
            <v>2002M10</v>
          </cell>
          <cell r="B3069">
            <v>0</v>
          </cell>
          <cell r="C3069">
            <v>71</v>
          </cell>
          <cell r="D3069" t="str">
            <v>France</v>
          </cell>
          <cell r="E3069">
            <v>5</v>
          </cell>
          <cell r="F3069">
            <v>34</v>
          </cell>
          <cell r="G3069" t="str">
            <v>Bulgaria</v>
          </cell>
        </row>
        <row r="3070">
          <cell r="A3070" t="str">
            <v>2002M10</v>
          </cell>
          <cell r="B3070">
            <v>2</v>
          </cell>
          <cell r="C3070">
            <v>193</v>
          </cell>
          <cell r="D3070" t="str">
            <v>Switzerland</v>
          </cell>
          <cell r="E3070">
            <v>33</v>
          </cell>
          <cell r="F3070">
            <v>186</v>
          </cell>
          <cell r="G3070" t="str">
            <v>Spain</v>
          </cell>
        </row>
        <row r="3071">
          <cell r="A3071" t="str">
            <v>2002M10</v>
          </cell>
          <cell r="B3071">
            <v>2</v>
          </cell>
          <cell r="C3071">
            <v>101</v>
          </cell>
          <cell r="D3071" t="str">
            <v>Italy</v>
          </cell>
          <cell r="E3071">
            <v>140</v>
          </cell>
          <cell r="F3071">
            <v>175</v>
          </cell>
          <cell r="G3071" t="str">
            <v>San Marino</v>
          </cell>
        </row>
        <row r="3072">
          <cell r="A3072" t="str">
            <v>2002M10</v>
          </cell>
          <cell r="B3072">
            <v>4</v>
          </cell>
          <cell r="C3072">
            <v>0</v>
          </cell>
          <cell r="D3072" t="str">
            <v>Ebay</v>
          </cell>
          <cell r="E3072">
            <v>42</v>
          </cell>
          <cell r="F3072">
            <v>1</v>
          </cell>
          <cell r="G3072" t="str">
            <v>United States</v>
          </cell>
        </row>
        <row r="3073">
          <cell r="A3073" t="str">
            <v>2002M10</v>
          </cell>
          <cell r="B3073">
            <v>3</v>
          </cell>
          <cell r="C3073">
            <v>100</v>
          </cell>
          <cell r="D3073" t="str">
            <v>Ebaymotors</v>
          </cell>
          <cell r="E3073">
            <v>1</v>
          </cell>
          <cell r="F3073">
            <v>7</v>
          </cell>
          <cell r="G3073" t="str">
            <v>American Samoa</v>
          </cell>
        </row>
        <row r="3074">
          <cell r="A3074" t="str">
            <v>2002M10</v>
          </cell>
          <cell r="B3074">
            <v>0</v>
          </cell>
          <cell r="C3074">
            <v>23</v>
          </cell>
          <cell r="D3074" t="str">
            <v xml:space="preserve"> Belgium (French)</v>
          </cell>
          <cell r="E3074">
            <v>1</v>
          </cell>
          <cell r="F3074">
            <v>146</v>
          </cell>
          <cell r="G3074" t="str">
            <v>Netherlands</v>
          </cell>
        </row>
        <row r="3075">
          <cell r="A3075" t="str">
            <v>2002M10</v>
          </cell>
          <cell r="B3075">
            <v>2</v>
          </cell>
          <cell r="C3075">
            <v>186</v>
          </cell>
          <cell r="D3075" t="str">
            <v>Spain</v>
          </cell>
          <cell r="E3075">
            <v>5</v>
          </cell>
          <cell r="F3075">
            <v>70</v>
          </cell>
          <cell r="G3075" t="str">
            <v>Finland</v>
          </cell>
        </row>
        <row r="3076">
          <cell r="A3076" t="str">
            <v>2002M10</v>
          </cell>
          <cell r="B3076">
            <v>2</v>
          </cell>
          <cell r="C3076">
            <v>0</v>
          </cell>
          <cell r="D3076" t="str">
            <v>Ebay</v>
          </cell>
          <cell r="E3076">
            <v>17</v>
          </cell>
          <cell r="F3076">
            <v>112</v>
          </cell>
          <cell r="G3076" t="str">
            <v>Kuwait</v>
          </cell>
        </row>
        <row r="3077">
          <cell r="A3077" t="str">
            <v>2002M10</v>
          </cell>
          <cell r="B3077">
            <v>2</v>
          </cell>
          <cell r="C3077">
            <v>71</v>
          </cell>
          <cell r="D3077" t="str">
            <v>France</v>
          </cell>
          <cell r="E3077">
            <v>1</v>
          </cell>
          <cell r="F3077">
            <v>99</v>
          </cell>
          <cell r="G3077" t="str">
            <v>Ireland</v>
          </cell>
        </row>
        <row r="3078">
          <cell r="A3078" t="str">
            <v>2002M10</v>
          </cell>
          <cell r="B3078">
            <v>0</v>
          </cell>
          <cell r="C3078">
            <v>100</v>
          </cell>
          <cell r="D3078" t="str">
            <v>Ebaymotors</v>
          </cell>
          <cell r="E3078">
            <v>784326</v>
          </cell>
          <cell r="F3078">
            <v>1</v>
          </cell>
          <cell r="G3078" t="str">
            <v>United States</v>
          </cell>
        </row>
        <row r="3079">
          <cell r="A3079" t="str">
            <v>2002M10</v>
          </cell>
          <cell r="B3079">
            <v>2</v>
          </cell>
          <cell r="C3079">
            <v>15</v>
          </cell>
          <cell r="D3079" t="str">
            <v>Australia</v>
          </cell>
          <cell r="E3079">
            <v>12</v>
          </cell>
          <cell r="F3079">
            <v>178</v>
          </cell>
          <cell r="G3079" t="str">
            <v>Seychelles</v>
          </cell>
        </row>
        <row r="3080">
          <cell r="A3080" t="str">
            <v>2002M10</v>
          </cell>
          <cell r="B3080">
            <v>2</v>
          </cell>
          <cell r="C3080">
            <v>193</v>
          </cell>
          <cell r="D3080" t="str">
            <v>Switzerland</v>
          </cell>
          <cell r="E3080">
            <v>12</v>
          </cell>
          <cell r="F3080">
            <v>57</v>
          </cell>
          <cell r="G3080" t="str">
            <v>Denmark</v>
          </cell>
        </row>
        <row r="3081">
          <cell r="A3081" t="str">
            <v>2002M10</v>
          </cell>
          <cell r="B3081">
            <v>2</v>
          </cell>
          <cell r="C3081">
            <v>77</v>
          </cell>
          <cell r="D3081" t="str">
            <v>Germany</v>
          </cell>
          <cell r="E3081">
            <v>1020</v>
          </cell>
          <cell r="F3081">
            <v>180</v>
          </cell>
          <cell r="G3081" t="str">
            <v>Singapore</v>
          </cell>
        </row>
        <row r="3082">
          <cell r="A3082" t="str">
            <v>2002M10</v>
          </cell>
          <cell r="B3082">
            <v>3</v>
          </cell>
          <cell r="C3082">
            <v>196</v>
          </cell>
          <cell r="D3082" t="str">
            <v>Taiwan</v>
          </cell>
          <cell r="E3082">
            <v>1</v>
          </cell>
          <cell r="F3082">
            <v>1</v>
          </cell>
          <cell r="G3082" t="str">
            <v>United States</v>
          </cell>
        </row>
        <row r="3083">
          <cell r="A3083" t="str">
            <v>2002M10</v>
          </cell>
          <cell r="B3083">
            <v>1</v>
          </cell>
          <cell r="C3083">
            <v>3</v>
          </cell>
          <cell r="D3083" t="str">
            <v>Uk</v>
          </cell>
          <cell r="E3083">
            <v>45</v>
          </cell>
          <cell r="F3083">
            <v>80</v>
          </cell>
          <cell r="G3083" t="str">
            <v>Greece</v>
          </cell>
        </row>
        <row r="3084">
          <cell r="A3084" t="str">
            <v>2002M10</v>
          </cell>
          <cell r="B3084">
            <v>0</v>
          </cell>
          <cell r="C3084">
            <v>186</v>
          </cell>
          <cell r="D3084" t="str">
            <v>Spain</v>
          </cell>
          <cell r="E3084">
            <v>9</v>
          </cell>
          <cell r="F3084">
            <v>8</v>
          </cell>
          <cell r="G3084" t="str">
            <v>Andorra</v>
          </cell>
        </row>
        <row r="3085">
          <cell r="A3085" t="str">
            <v>2002M10</v>
          </cell>
          <cell r="B3085">
            <v>1</v>
          </cell>
          <cell r="C3085">
            <v>100</v>
          </cell>
          <cell r="D3085" t="str">
            <v>Ebaymotors</v>
          </cell>
          <cell r="E3085">
            <v>1</v>
          </cell>
          <cell r="F3085">
            <v>217</v>
          </cell>
          <cell r="G3085" t="str">
            <v>Virgin Islands (U.S.)</v>
          </cell>
        </row>
        <row r="3086">
          <cell r="A3086" t="str">
            <v>2002M10</v>
          </cell>
          <cell r="B3086">
            <v>0</v>
          </cell>
          <cell r="C3086">
            <v>77</v>
          </cell>
          <cell r="D3086" t="str">
            <v>Germany</v>
          </cell>
          <cell r="E3086">
            <v>3</v>
          </cell>
          <cell r="F3086">
            <v>154</v>
          </cell>
          <cell r="G3086" t="str">
            <v>Norway</v>
          </cell>
        </row>
        <row r="3087">
          <cell r="A3087" t="str">
            <v>2002M10</v>
          </cell>
          <cell r="B3087">
            <v>2</v>
          </cell>
          <cell r="C3087">
            <v>0</v>
          </cell>
          <cell r="D3087" t="str">
            <v>Ebay</v>
          </cell>
          <cell r="E3087">
            <v>2748</v>
          </cell>
          <cell r="F3087">
            <v>22</v>
          </cell>
          <cell r="G3087" t="str">
            <v>Belarus</v>
          </cell>
        </row>
        <row r="3088">
          <cell r="A3088" t="str">
            <v>2002M10</v>
          </cell>
          <cell r="B3088">
            <v>0</v>
          </cell>
          <cell r="C3088">
            <v>101</v>
          </cell>
          <cell r="D3088" t="str">
            <v>Italy</v>
          </cell>
          <cell r="E3088">
            <v>2</v>
          </cell>
          <cell r="F3088">
            <v>147</v>
          </cell>
          <cell r="G3088" t="str">
            <v>Netherlands Antilles</v>
          </cell>
        </row>
        <row r="3089">
          <cell r="A3089" t="str">
            <v>2002M10</v>
          </cell>
          <cell r="B3089">
            <v>2</v>
          </cell>
          <cell r="C3089">
            <v>23</v>
          </cell>
          <cell r="D3089" t="str">
            <v xml:space="preserve"> Belgium (French)</v>
          </cell>
          <cell r="E3089">
            <v>89</v>
          </cell>
          <cell r="F3089">
            <v>199</v>
          </cell>
          <cell r="G3089" t="str">
            <v>Thailand</v>
          </cell>
        </row>
        <row r="3090">
          <cell r="A3090" t="str">
            <v>2002M10</v>
          </cell>
          <cell r="B3090">
            <v>0</v>
          </cell>
          <cell r="C3090">
            <v>0</v>
          </cell>
          <cell r="D3090" t="str">
            <v>Ebay</v>
          </cell>
          <cell r="E3090">
            <v>6</v>
          </cell>
          <cell r="F3090">
            <v>123</v>
          </cell>
          <cell r="G3090" t="str">
            <v>Macau</v>
          </cell>
        </row>
        <row r="3091">
          <cell r="A3091" t="str">
            <v>2002M10</v>
          </cell>
          <cell r="B3091">
            <v>3</v>
          </cell>
          <cell r="C3091">
            <v>2</v>
          </cell>
          <cell r="D3091" t="str">
            <v>Canada</v>
          </cell>
          <cell r="E3091">
            <v>2</v>
          </cell>
          <cell r="F3091">
            <v>21</v>
          </cell>
          <cell r="G3091" t="str">
            <v>Barbados</v>
          </cell>
        </row>
        <row r="3092">
          <cell r="A3092" t="str">
            <v>2002M10</v>
          </cell>
          <cell r="B3092">
            <v>2</v>
          </cell>
          <cell r="C3092">
            <v>123</v>
          </cell>
          <cell r="D3092" t="str">
            <v xml:space="preserve"> Belgium (Dutch)</v>
          </cell>
          <cell r="E3092">
            <v>40</v>
          </cell>
          <cell r="F3092">
            <v>16</v>
          </cell>
          <cell r="G3092" t="str">
            <v>Austria</v>
          </cell>
        </row>
        <row r="3093">
          <cell r="A3093" t="str">
            <v>2002M10</v>
          </cell>
          <cell r="B3093">
            <v>2</v>
          </cell>
          <cell r="C3093">
            <v>146</v>
          </cell>
          <cell r="D3093" t="str">
            <v>Netherlands</v>
          </cell>
          <cell r="E3093">
            <v>951</v>
          </cell>
          <cell r="F3093">
            <v>31</v>
          </cell>
          <cell r="G3093" t="str">
            <v>Brazil</v>
          </cell>
        </row>
        <row r="3094">
          <cell r="A3094" t="str">
            <v>2002M10</v>
          </cell>
          <cell r="B3094">
            <v>2</v>
          </cell>
          <cell r="C3094">
            <v>123</v>
          </cell>
          <cell r="D3094" t="str">
            <v xml:space="preserve"> Belgium (Dutch)</v>
          </cell>
          <cell r="E3094">
            <v>18</v>
          </cell>
          <cell r="F3094">
            <v>1</v>
          </cell>
          <cell r="G3094" t="str">
            <v>United States</v>
          </cell>
        </row>
        <row r="3095">
          <cell r="A3095" t="str">
            <v>2002M10</v>
          </cell>
          <cell r="B3095">
            <v>2</v>
          </cell>
          <cell r="C3095">
            <v>2</v>
          </cell>
          <cell r="D3095" t="str">
            <v>Canada</v>
          </cell>
          <cell r="E3095">
            <v>86</v>
          </cell>
          <cell r="F3095">
            <v>71</v>
          </cell>
          <cell r="G3095" t="str">
            <v>France</v>
          </cell>
        </row>
        <row r="3096">
          <cell r="A3096" t="str">
            <v>2002M10</v>
          </cell>
          <cell r="B3096">
            <v>0</v>
          </cell>
          <cell r="C3096">
            <v>3</v>
          </cell>
          <cell r="D3096" t="str">
            <v>Uk</v>
          </cell>
          <cell r="E3096">
            <v>34</v>
          </cell>
          <cell r="F3096">
            <v>71</v>
          </cell>
          <cell r="G3096" t="str">
            <v>France</v>
          </cell>
        </row>
        <row r="3097">
          <cell r="A3097" t="str">
            <v>2002M10</v>
          </cell>
          <cell r="B3097">
            <v>1</v>
          </cell>
          <cell r="C3097">
            <v>3</v>
          </cell>
          <cell r="D3097" t="str">
            <v>Uk</v>
          </cell>
          <cell r="E3097">
            <v>2</v>
          </cell>
          <cell r="F3097">
            <v>94</v>
          </cell>
          <cell r="G3097" t="str">
            <v>Iceland</v>
          </cell>
        </row>
        <row r="3098">
          <cell r="A3098" t="str">
            <v>2002M10</v>
          </cell>
          <cell r="B3098">
            <v>2</v>
          </cell>
          <cell r="C3098">
            <v>71</v>
          </cell>
          <cell r="D3098" t="str">
            <v>France</v>
          </cell>
          <cell r="E3098">
            <v>9</v>
          </cell>
          <cell r="F3098">
            <v>134</v>
          </cell>
          <cell r="G3098" t="str">
            <v>Mauritius</v>
          </cell>
        </row>
        <row r="3099">
          <cell r="A3099" t="str">
            <v>2002M10</v>
          </cell>
          <cell r="B3099">
            <v>2</v>
          </cell>
          <cell r="C3099">
            <v>3</v>
          </cell>
          <cell r="D3099" t="str">
            <v>Uk</v>
          </cell>
          <cell r="E3099">
            <v>63</v>
          </cell>
          <cell r="F3099">
            <v>196</v>
          </cell>
          <cell r="G3099" t="str">
            <v>Taiwan</v>
          </cell>
        </row>
        <row r="3100">
          <cell r="A3100" t="str">
            <v>2002M10</v>
          </cell>
          <cell r="B3100">
            <v>0</v>
          </cell>
          <cell r="C3100">
            <v>71</v>
          </cell>
          <cell r="D3100" t="str">
            <v>France</v>
          </cell>
          <cell r="E3100">
            <v>2</v>
          </cell>
          <cell r="F3100">
            <v>122</v>
          </cell>
          <cell r="G3100" t="str">
            <v>Luxembourg</v>
          </cell>
        </row>
        <row r="3101">
          <cell r="A3101" t="str">
            <v>2002M10</v>
          </cell>
          <cell r="B3101">
            <v>2</v>
          </cell>
          <cell r="C3101">
            <v>0</v>
          </cell>
          <cell r="D3101" t="str">
            <v>Ebay</v>
          </cell>
          <cell r="E3101">
            <v>22682</v>
          </cell>
          <cell r="F3101">
            <v>100</v>
          </cell>
          <cell r="G3101" t="str">
            <v>Israel</v>
          </cell>
        </row>
        <row r="3102">
          <cell r="A3102" t="str">
            <v>2002M10</v>
          </cell>
          <cell r="B3102">
            <v>0</v>
          </cell>
          <cell r="C3102">
            <v>15</v>
          </cell>
          <cell r="D3102" t="str">
            <v>Australia</v>
          </cell>
          <cell r="E3102">
            <v>14</v>
          </cell>
          <cell r="F3102">
            <v>225</v>
          </cell>
          <cell r="G3102" t="str">
            <v>APO/FPO</v>
          </cell>
        </row>
        <row r="3103">
          <cell r="A3103" t="str">
            <v>2002M10</v>
          </cell>
          <cell r="B3103">
            <v>2</v>
          </cell>
          <cell r="C3103">
            <v>146</v>
          </cell>
          <cell r="D3103" t="str">
            <v>Netherlands</v>
          </cell>
          <cell r="E3103">
            <v>95392</v>
          </cell>
          <cell r="F3103">
            <v>77</v>
          </cell>
          <cell r="G3103" t="str">
            <v>Germany</v>
          </cell>
        </row>
        <row r="3104">
          <cell r="A3104" t="str">
            <v>2002M10</v>
          </cell>
          <cell r="B3104">
            <v>1</v>
          </cell>
          <cell r="C3104">
            <v>77</v>
          </cell>
          <cell r="D3104" t="str">
            <v>Germany</v>
          </cell>
          <cell r="E3104">
            <v>6</v>
          </cell>
          <cell r="F3104">
            <v>168</v>
          </cell>
          <cell r="G3104" t="str">
            <v>Russian Federation</v>
          </cell>
        </row>
        <row r="3105">
          <cell r="A3105" t="str">
            <v>2002M10</v>
          </cell>
          <cell r="B3105">
            <v>2</v>
          </cell>
          <cell r="C3105">
            <v>186</v>
          </cell>
          <cell r="D3105" t="str">
            <v>Spain</v>
          </cell>
          <cell r="E3105">
            <v>496</v>
          </cell>
          <cell r="F3105">
            <v>164</v>
          </cell>
          <cell r="G3105" t="str">
            <v>Portugal</v>
          </cell>
        </row>
        <row r="3106">
          <cell r="A3106" t="str">
            <v>2002M10</v>
          </cell>
          <cell r="B3106">
            <v>1</v>
          </cell>
          <cell r="C3106">
            <v>0</v>
          </cell>
          <cell r="D3106" t="str">
            <v>Ebay</v>
          </cell>
          <cell r="E3106">
            <v>32</v>
          </cell>
          <cell r="F3106">
            <v>84</v>
          </cell>
          <cell r="G3106" t="str">
            <v>Guam</v>
          </cell>
        </row>
        <row r="3107">
          <cell r="A3107" t="str">
            <v>2002M10</v>
          </cell>
          <cell r="B3107">
            <v>2</v>
          </cell>
          <cell r="C3107">
            <v>2</v>
          </cell>
          <cell r="D3107" t="str">
            <v>Canada</v>
          </cell>
          <cell r="E3107">
            <v>89</v>
          </cell>
          <cell r="F3107">
            <v>104</v>
          </cell>
          <cell r="G3107" t="str">
            <v>Japan</v>
          </cell>
        </row>
        <row r="3108">
          <cell r="A3108" t="str">
            <v>2002M10</v>
          </cell>
          <cell r="B3108">
            <v>3</v>
          </cell>
          <cell r="C3108">
            <v>3</v>
          </cell>
          <cell r="D3108" t="str">
            <v>Uk</v>
          </cell>
          <cell r="E3108">
            <v>1</v>
          </cell>
          <cell r="F3108">
            <v>80</v>
          </cell>
          <cell r="G3108" t="str">
            <v>Greece</v>
          </cell>
        </row>
        <row r="3109">
          <cell r="A3109" t="str">
            <v>2002M10</v>
          </cell>
          <cell r="B3109">
            <v>2</v>
          </cell>
          <cell r="C3109">
            <v>77</v>
          </cell>
          <cell r="D3109" t="str">
            <v>Germany</v>
          </cell>
          <cell r="E3109">
            <v>1</v>
          </cell>
          <cell r="F3109">
            <v>96</v>
          </cell>
          <cell r="G3109" t="str">
            <v>Indonesia</v>
          </cell>
        </row>
        <row r="3110">
          <cell r="A3110" t="str">
            <v>2002M10</v>
          </cell>
          <cell r="B3110">
            <v>2</v>
          </cell>
          <cell r="C3110">
            <v>15</v>
          </cell>
          <cell r="D3110" t="str">
            <v>Australia</v>
          </cell>
          <cell r="E3110">
            <v>1</v>
          </cell>
          <cell r="F3110">
            <v>166</v>
          </cell>
          <cell r="G3110" t="str">
            <v>Qatar</v>
          </cell>
        </row>
        <row r="3111">
          <cell r="A3111" t="str">
            <v>2002M10</v>
          </cell>
          <cell r="B3111">
            <v>2</v>
          </cell>
          <cell r="C3111">
            <v>0</v>
          </cell>
          <cell r="D3111" t="str">
            <v>Ebay</v>
          </cell>
          <cell r="E3111">
            <v>242</v>
          </cell>
          <cell r="F3111">
            <v>138</v>
          </cell>
          <cell r="G3111" t="str">
            <v>Monaco</v>
          </cell>
        </row>
        <row r="3112">
          <cell r="A3112" t="str">
            <v>2002M10</v>
          </cell>
          <cell r="B3112">
            <v>0</v>
          </cell>
          <cell r="C3112">
            <v>196</v>
          </cell>
          <cell r="D3112" t="str">
            <v>Taiwan</v>
          </cell>
          <cell r="E3112">
            <v>355</v>
          </cell>
          <cell r="F3112">
            <v>2</v>
          </cell>
          <cell r="G3112" t="str">
            <v>Canada</v>
          </cell>
        </row>
        <row r="3113">
          <cell r="A3113" t="str">
            <v>2002M10</v>
          </cell>
          <cell r="B3113">
            <v>3</v>
          </cell>
          <cell r="C3113">
            <v>0</v>
          </cell>
          <cell r="D3113" t="str">
            <v>Ebay</v>
          </cell>
          <cell r="E3113">
            <v>1</v>
          </cell>
          <cell r="F3113">
            <v>34</v>
          </cell>
          <cell r="G3113" t="str">
            <v>Bulgaria</v>
          </cell>
        </row>
        <row r="3114">
          <cell r="A3114" t="str">
            <v>2002M10</v>
          </cell>
          <cell r="B3114">
            <v>3</v>
          </cell>
          <cell r="C3114">
            <v>77</v>
          </cell>
          <cell r="D3114" t="str">
            <v>Germany</v>
          </cell>
          <cell r="E3114">
            <v>2</v>
          </cell>
          <cell r="F3114">
            <v>180</v>
          </cell>
          <cell r="G3114" t="str">
            <v>Singapore</v>
          </cell>
        </row>
        <row r="3115">
          <cell r="A3115" t="str">
            <v>2002M10</v>
          </cell>
          <cell r="B3115">
            <v>2</v>
          </cell>
          <cell r="C3115">
            <v>71</v>
          </cell>
          <cell r="D3115" t="str">
            <v>France</v>
          </cell>
          <cell r="E3115">
            <v>89</v>
          </cell>
          <cell r="F3115">
            <v>180</v>
          </cell>
          <cell r="G3115" t="str">
            <v>Singapore</v>
          </cell>
        </row>
        <row r="3116">
          <cell r="A3116" t="str">
            <v>2002M10</v>
          </cell>
          <cell r="B3116">
            <v>2</v>
          </cell>
          <cell r="C3116">
            <v>101</v>
          </cell>
          <cell r="D3116" t="str">
            <v>Italy</v>
          </cell>
          <cell r="E3116">
            <v>8</v>
          </cell>
          <cell r="F3116">
            <v>163</v>
          </cell>
          <cell r="G3116" t="str">
            <v>Poland</v>
          </cell>
        </row>
        <row r="3117">
          <cell r="A3117" t="str">
            <v>2002M10</v>
          </cell>
          <cell r="B3117">
            <v>2</v>
          </cell>
          <cell r="C3117">
            <v>146</v>
          </cell>
          <cell r="D3117" t="str">
            <v>Netherlands</v>
          </cell>
          <cell r="E3117">
            <v>21</v>
          </cell>
          <cell r="F3117">
            <v>100</v>
          </cell>
          <cell r="G3117" t="str">
            <v>Israel</v>
          </cell>
        </row>
        <row r="3118">
          <cell r="A3118" t="str">
            <v>2002M10</v>
          </cell>
          <cell r="B3118">
            <v>0</v>
          </cell>
          <cell r="C3118">
            <v>0</v>
          </cell>
          <cell r="D3118" t="str">
            <v>Ebay</v>
          </cell>
          <cell r="E3118">
            <v>9</v>
          </cell>
          <cell r="F3118">
            <v>60</v>
          </cell>
          <cell r="G3118" t="str">
            <v>Dominican Republic</v>
          </cell>
        </row>
        <row r="3119">
          <cell r="A3119" t="str">
            <v>2002M10</v>
          </cell>
          <cell r="B3119">
            <v>2</v>
          </cell>
          <cell r="C3119">
            <v>2</v>
          </cell>
          <cell r="D3119" t="str">
            <v>Canada</v>
          </cell>
          <cell r="E3119">
            <v>132</v>
          </cell>
          <cell r="F3119">
            <v>101</v>
          </cell>
          <cell r="G3119" t="str">
            <v>Italy</v>
          </cell>
        </row>
        <row r="3120">
          <cell r="A3120" t="str">
            <v>2002M10</v>
          </cell>
          <cell r="B3120">
            <v>2</v>
          </cell>
          <cell r="C3120">
            <v>77</v>
          </cell>
          <cell r="D3120" t="str">
            <v>Germany</v>
          </cell>
          <cell r="E3120">
            <v>247</v>
          </cell>
          <cell r="F3120">
            <v>15</v>
          </cell>
          <cell r="G3120" t="str">
            <v>Australia</v>
          </cell>
        </row>
        <row r="3121">
          <cell r="A3121" t="str">
            <v>2002M10</v>
          </cell>
          <cell r="B3121">
            <v>0</v>
          </cell>
          <cell r="C3121">
            <v>0</v>
          </cell>
          <cell r="D3121" t="str">
            <v>Ebay</v>
          </cell>
          <cell r="E3121">
            <v>1033</v>
          </cell>
          <cell r="F3121">
            <v>111</v>
          </cell>
          <cell r="G3121" t="str">
            <v>Korea, South</v>
          </cell>
        </row>
        <row r="3122">
          <cell r="A3122" t="str">
            <v>2002M10</v>
          </cell>
          <cell r="B3122">
            <v>2</v>
          </cell>
          <cell r="C3122">
            <v>0</v>
          </cell>
          <cell r="D3122" t="str">
            <v>Ebay</v>
          </cell>
          <cell r="E3122">
            <v>15</v>
          </cell>
          <cell r="F3122">
            <v>6</v>
          </cell>
          <cell r="G3122" t="str">
            <v>Algeria</v>
          </cell>
        </row>
        <row r="3123">
          <cell r="A3123" t="str">
            <v>2002M10</v>
          </cell>
          <cell r="B3123">
            <v>2</v>
          </cell>
          <cell r="C3123">
            <v>23</v>
          </cell>
          <cell r="D3123" t="str">
            <v xml:space="preserve"> Belgium (French)</v>
          </cell>
          <cell r="E3123">
            <v>3236</v>
          </cell>
          <cell r="F3123">
            <v>77</v>
          </cell>
          <cell r="G3123" t="str">
            <v>Germany</v>
          </cell>
        </row>
        <row r="3124">
          <cell r="A3124" t="str">
            <v>2002M10</v>
          </cell>
          <cell r="B3124">
            <v>2</v>
          </cell>
          <cell r="C3124">
            <v>100</v>
          </cell>
          <cell r="D3124" t="str">
            <v>Ebaymotors</v>
          </cell>
          <cell r="E3124">
            <v>1398</v>
          </cell>
          <cell r="F3124">
            <v>92</v>
          </cell>
          <cell r="G3124" t="str">
            <v>Hong Kong</v>
          </cell>
        </row>
        <row r="3125">
          <cell r="A3125" t="str">
            <v>2002M10</v>
          </cell>
          <cell r="B3125">
            <v>2</v>
          </cell>
          <cell r="C3125">
            <v>15</v>
          </cell>
          <cell r="D3125" t="str">
            <v>Australia</v>
          </cell>
          <cell r="E3125">
            <v>43</v>
          </cell>
          <cell r="F3125">
            <v>71</v>
          </cell>
          <cell r="G3125" t="str">
            <v>France</v>
          </cell>
        </row>
        <row r="3126">
          <cell r="A3126" t="str">
            <v>2002M10</v>
          </cell>
          <cell r="B3126">
            <v>2</v>
          </cell>
          <cell r="C3126">
            <v>23</v>
          </cell>
          <cell r="D3126" t="str">
            <v xml:space="preserve"> Belgium (French)</v>
          </cell>
          <cell r="E3126">
            <v>95</v>
          </cell>
          <cell r="F3126">
            <v>146</v>
          </cell>
          <cell r="G3126" t="str">
            <v>Netherlands</v>
          </cell>
        </row>
        <row r="3127">
          <cell r="A3127" t="str">
            <v>2002M10</v>
          </cell>
          <cell r="B3127">
            <v>2</v>
          </cell>
          <cell r="C3127">
            <v>15</v>
          </cell>
          <cell r="D3127" t="str">
            <v>Australia</v>
          </cell>
          <cell r="E3127">
            <v>10</v>
          </cell>
          <cell r="F3127">
            <v>36</v>
          </cell>
          <cell r="G3127" t="str">
            <v>Burma</v>
          </cell>
        </row>
        <row r="3128">
          <cell r="A3128" t="str">
            <v>2002M10</v>
          </cell>
          <cell r="B3128">
            <v>3</v>
          </cell>
          <cell r="C3128">
            <v>123</v>
          </cell>
          <cell r="D3128" t="str">
            <v xml:space="preserve"> Belgium (Dutch)</v>
          </cell>
          <cell r="E3128">
            <v>4730</v>
          </cell>
          <cell r="F3128">
            <v>23</v>
          </cell>
          <cell r="G3128" t="str">
            <v>Belgium</v>
          </cell>
        </row>
        <row r="3129">
          <cell r="A3129" t="str">
            <v>2002M10</v>
          </cell>
          <cell r="B3129">
            <v>2</v>
          </cell>
          <cell r="C3129">
            <v>3</v>
          </cell>
          <cell r="D3129" t="str">
            <v>Uk</v>
          </cell>
          <cell r="E3129">
            <v>349</v>
          </cell>
          <cell r="F3129">
            <v>104</v>
          </cell>
          <cell r="G3129" t="str">
            <v>Japan</v>
          </cell>
        </row>
        <row r="3130">
          <cell r="A3130" t="str">
            <v>2002M10</v>
          </cell>
          <cell r="B3130">
            <v>2</v>
          </cell>
          <cell r="C3130">
            <v>77</v>
          </cell>
          <cell r="D3130" t="str">
            <v>Germany</v>
          </cell>
          <cell r="E3130">
            <v>1</v>
          </cell>
          <cell r="F3130">
            <v>41</v>
          </cell>
          <cell r="G3130" t="str">
            <v>Cayman Islands</v>
          </cell>
        </row>
        <row r="3131">
          <cell r="A3131" t="str">
            <v>2002M10</v>
          </cell>
          <cell r="B3131">
            <v>2</v>
          </cell>
          <cell r="C3131">
            <v>0</v>
          </cell>
          <cell r="D3131" t="str">
            <v>Ebay</v>
          </cell>
          <cell r="E3131">
            <v>3904</v>
          </cell>
          <cell r="F3131">
            <v>93</v>
          </cell>
          <cell r="G3131" t="str">
            <v>Hungary</v>
          </cell>
        </row>
        <row r="3132">
          <cell r="A3132" t="str">
            <v>2002M10</v>
          </cell>
          <cell r="B3132">
            <v>2</v>
          </cell>
          <cell r="C3132">
            <v>15</v>
          </cell>
          <cell r="D3132" t="str">
            <v>Australia</v>
          </cell>
          <cell r="E3132">
            <v>231</v>
          </cell>
          <cell r="F3132">
            <v>2</v>
          </cell>
          <cell r="G3132" t="str">
            <v>Canada</v>
          </cell>
        </row>
        <row r="3133">
          <cell r="A3133" t="str">
            <v>2002M10</v>
          </cell>
          <cell r="B3133">
            <v>2</v>
          </cell>
          <cell r="C3133">
            <v>15</v>
          </cell>
          <cell r="D3133" t="str">
            <v>Australia</v>
          </cell>
          <cell r="E3133">
            <v>54</v>
          </cell>
          <cell r="F3133">
            <v>23</v>
          </cell>
          <cell r="G3133" t="str">
            <v>Belgium</v>
          </cell>
        </row>
        <row r="3134">
          <cell r="A3134" t="str">
            <v>2002M10</v>
          </cell>
          <cell r="B3134">
            <v>2</v>
          </cell>
          <cell r="C3134">
            <v>0</v>
          </cell>
          <cell r="D3134" t="str">
            <v>Ebay</v>
          </cell>
          <cell r="E3134">
            <v>24636</v>
          </cell>
          <cell r="F3134">
            <v>23</v>
          </cell>
          <cell r="G3134" t="str">
            <v>Belgium</v>
          </cell>
        </row>
        <row r="3135">
          <cell r="A3135" t="str">
            <v>2002M10</v>
          </cell>
          <cell r="B3135">
            <v>0</v>
          </cell>
          <cell r="C3135">
            <v>3</v>
          </cell>
          <cell r="D3135" t="str">
            <v>Uk</v>
          </cell>
          <cell r="E3135">
            <v>2</v>
          </cell>
          <cell r="F3135">
            <v>55</v>
          </cell>
          <cell r="G3135" t="str">
            <v>Cyprus</v>
          </cell>
        </row>
        <row r="3136">
          <cell r="A3136" t="str">
            <v>2002M10</v>
          </cell>
          <cell r="B3136">
            <v>1</v>
          </cell>
          <cell r="C3136">
            <v>0</v>
          </cell>
          <cell r="D3136" t="str">
            <v>Ebay</v>
          </cell>
          <cell r="E3136">
            <v>2</v>
          </cell>
          <cell r="F3136">
            <v>14</v>
          </cell>
          <cell r="G3136" t="str">
            <v>Aruba</v>
          </cell>
        </row>
        <row r="3137">
          <cell r="A3137" t="str">
            <v>2002M10</v>
          </cell>
          <cell r="B3137">
            <v>2</v>
          </cell>
          <cell r="C3137">
            <v>77</v>
          </cell>
          <cell r="D3137" t="str">
            <v>Germany</v>
          </cell>
          <cell r="E3137">
            <v>3093</v>
          </cell>
          <cell r="F3137">
            <v>71</v>
          </cell>
          <cell r="G3137" t="str">
            <v>France</v>
          </cell>
        </row>
        <row r="3138">
          <cell r="A3138" t="str">
            <v>2002M10</v>
          </cell>
          <cell r="B3138">
            <v>0</v>
          </cell>
          <cell r="C3138">
            <v>3</v>
          </cell>
          <cell r="D3138" t="str">
            <v>Uk</v>
          </cell>
          <cell r="E3138">
            <v>247</v>
          </cell>
          <cell r="F3138">
            <v>225</v>
          </cell>
          <cell r="G3138" t="str">
            <v>APO/FPO</v>
          </cell>
        </row>
        <row r="3139">
          <cell r="A3139" t="str">
            <v>2002M10</v>
          </cell>
          <cell r="B3139">
            <v>0</v>
          </cell>
          <cell r="C3139">
            <v>77</v>
          </cell>
          <cell r="D3139" t="str">
            <v>Germany</v>
          </cell>
          <cell r="E3139">
            <v>1</v>
          </cell>
          <cell r="F3139">
            <v>45</v>
          </cell>
          <cell r="G3139" t="str">
            <v>China</v>
          </cell>
        </row>
        <row r="3140">
          <cell r="A3140" t="str">
            <v>2002M10</v>
          </cell>
          <cell r="B3140">
            <v>3</v>
          </cell>
          <cell r="C3140">
            <v>3</v>
          </cell>
          <cell r="D3140" t="str">
            <v>Uk</v>
          </cell>
          <cell r="E3140">
            <v>1</v>
          </cell>
          <cell r="F3140">
            <v>15</v>
          </cell>
          <cell r="G3140" t="str">
            <v>Australia</v>
          </cell>
        </row>
        <row r="3141">
          <cell r="A3141" t="str">
            <v>2002M10</v>
          </cell>
          <cell r="B3141">
            <v>2</v>
          </cell>
          <cell r="C3141">
            <v>101</v>
          </cell>
          <cell r="D3141" t="str">
            <v>Italy</v>
          </cell>
          <cell r="E3141">
            <v>1</v>
          </cell>
          <cell r="F3141">
            <v>55</v>
          </cell>
          <cell r="G3141" t="str">
            <v>Cyprus</v>
          </cell>
        </row>
        <row r="3142">
          <cell r="A3142" t="str">
            <v>2002M10</v>
          </cell>
          <cell r="B3142">
            <v>2</v>
          </cell>
          <cell r="C3142">
            <v>100</v>
          </cell>
          <cell r="D3142" t="str">
            <v>Ebaymotors</v>
          </cell>
          <cell r="E3142">
            <v>3</v>
          </cell>
          <cell r="F3142">
            <v>66</v>
          </cell>
          <cell r="G3142" t="str">
            <v>Estonia</v>
          </cell>
        </row>
        <row r="3143">
          <cell r="A3143" t="str">
            <v>2002M10</v>
          </cell>
          <cell r="B3143">
            <v>2</v>
          </cell>
          <cell r="C3143">
            <v>77</v>
          </cell>
          <cell r="D3143" t="str">
            <v>Germany</v>
          </cell>
          <cell r="E3143">
            <v>79</v>
          </cell>
          <cell r="F3143">
            <v>74</v>
          </cell>
          <cell r="G3143" t="str">
            <v>Gabon Republic</v>
          </cell>
        </row>
        <row r="3144">
          <cell r="A3144" t="str">
            <v>2002M10</v>
          </cell>
          <cell r="B3144">
            <v>2</v>
          </cell>
          <cell r="C3144">
            <v>0</v>
          </cell>
          <cell r="D3144" t="str">
            <v>Ebay</v>
          </cell>
          <cell r="E3144">
            <v>354</v>
          </cell>
          <cell r="F3144">
            <v>84</v>
          </cell>
          <cell r="G3144" t="str">
            <v>Guam</v>
          </cell>
        </row>
        <row r="3145">
          <cell r="A3145" t="str">
            <v>2002M10</v>
          </cell>
          <cell r="B3145">
            <v>0</v>
          </cell>
          <cell r="C3145">
            <v>3</v>
          </cell>
          <cell r="D3145" t="str">
            <v>Uk</v>
          </cell>
          <cell r="E3145">
            <v>2</v>
          </cell>
          <cell r="F3145">
            <v>193</v>
          </cell>
          <cell r="G3145" t="str">
            <v>Switzerland</v>
          </cell>
        </row>
        <row r="3146">
          <cell r="A3146" t="str">
            <v>2002M10</v>
          </cell>
          <cell r="B3146">
            <v>2</v>
          </cell>
          <cell r="C3146">
            <v>100</v>
          </cell>
          <cell r="D3146" t="str">
            <v>Ebaymotors</v>
          </cell>
          <cell r="E3146">
            <v>2</v>
          </cell>
          <cell r="F3146">
            <v>60</v>
          </cell>
          <cell r="G3146" t="str">
            <v>Dominican Republic</v>
          </cell>
        </row>
        <row r="3147">
          <cell r="A3147" t="str">
            <v>2002M10</v>
          </cell>
          <cell r="B3147">
            <v>2</v>
          </cell>
          <cell r="C3147">
            <v>15</v>
          </cell>
          <cell r="D3147" t="str">
            <v>Australia</v>
          </cell>
          <cell r="E3147">
            <v>360</v>
          </cell>
          <cell r="F3147">
            <v>149</v>
          </cell>
          <cell r="G3147" t="str">
            <v>New Zealand</v>
          </cell>
        </row>
        <row r="3148">
          <cell r="A3148" t="str">
            <v>2002M10</v>
          </cell>
          <cell r="B3148">
            <v>1</v>
          </cell>
          <cell r="C3148">
            <v>100</v>
          </cell>
          <cell r="D3148" t="str">
            <v>Ebaymotors</v>
          </cell>
          <cell r="E3148">
            <v>232553</v>
          </cell>
          <cell r="F3148">
            <v>1</v>
          </cell>
          <cell r="G3148" t="str">
            <v>United States</v>
          </cell>
        </row>
        <row r="3149">
          <cell r="A3149" t="str">
            <v>2002M10</v>
          </cell>
          <cell r="B3149">
            <v>0</v>
          </cell>
          <cell r="C3149">
            <v>15</v>
          </cell>
          <cell r="D3149" t="str">
            <v>Australia</v>
          </cell>
          <cell r="E3149">
            <v>8</v>
          </cell>
          <cell r="F3149">
            <v>196</v>
          </cell>
          <cell r="G3149" t="str">
            <v>Taiwan</v>
          </cell>
        </row>
        <row r="3150">
          <cell r="A3150" t="str">
            <v>2002M10</v>
          </cell>
          <cell r="B3150">
            <v>1</v>
          </cell>
          <cell r="C3150">
            <v>16</v>
          </cell>
          <cell r="D3150" t="str">
            <v>Austria</v>
          </cell>
          <cell r="E3150">
            <v>8</v>
          </cell>
          <cell r="F3150">
            <v>122</v>
          </cell>
          <cell r="G3150" t="str">
            <v>Luxembourg</v>
          </cell>
        </row>
        <row r="3151">
          <cell r="A3151" t="str">
            <v>2002M10</v>
          </cell>
          <cell r="B3151">
            <v>0</v>
          </cell>
          <cell r="C3151">
            <v>23</v>
          </cell>
          <cell r="D3151" t="str">
            <v xml:space="preserve"> Belgium (French)</v>
          </cell>
          <cell r="E3151">
            <v>7</v>
          </cell>
          <cell r="F3151">
            <v>1</v>
          </cell>
          <cell r="G3151" t="str">
            <v>United States</v>
          </cell>
        </row>
        <row r="3152">
          <cell r="A3152" t="str">
            <v>2002M10</v>
          </cell>
          <cell r="B3152">
            <v>0</v>
          </cell>
          <cell r="C3152">
            <v>186</v>
          </cell>
          <cell r="D3152" t="str">
            <v>Spain</v>
          </cell>
          <cell r="E3152">
            <v>60</v>
          </cell>
          <cell r="F3152">
            <v>71</v>
          </cell>
          <cell r="G3152" t="str">
            <v>France</v>
          </cell>
        </row>
        <row r="3153">
          <cell r="A3153" t="str">
            <v>2002M10</v>
          </cell>
          <cell r="B3153">
            <v>0</v>
          </cell>
          <cell r="C3153">
            <v>100</v>
          </cell>
          <cell r="D3153" t="str">
            <v>Ebaymotors</v>
          </cell>
          <cell r="E3153">
            <v>81</v>
          </cell>
          <cell r="F3153">
            <v>165</v>
          </cell>
          <cell r="G3153" t="str">
            <v>Puerto Rico</v>
          </cell>
        </row>
        <row r="3154">
          <cell r="A3154" t="str">
            <v>2002M10</v>
          </cell>
          <cell r="B3154">
            <v>2</v>
          </cell>
          <cell r="C3154">
            <v>15</v>
          </cell>
          <cell r="D3154" t="str">
            <v>Australia</v>
          </cell>
          <cell r="E3154">
            <v>10</v>
          </cell>
          <cell r="F3154">
            <v>122</v>
          </cell>
          <cell r="G3154" t="str">
            <v>Luxembourg</v>
          </cell>
        </row>
        <row r="3155">
          <cell r="A3155" t="str">
            <v>2002M10</v>
          </cell>
          <cell r="B3155">
            <v>2</v>
          </cell>
          <cell r="C3155">
            <v>100</v>
          </cell>
          <cell r="D3155" t="str">
            <v>Ebaymotors</v>
          </cell>
          <cell r="E3155">
            <v>162</v>
          </cell>
          <cell r="F3155">
            <v>127</v>
          </cell>
          <cell r="G3155" t="str">
            <v>Malaysia</v>
          </cell>
        </row>
        <row r="3156">
          <cell r="A3156" t="str">
            <v>2002M10</v>
          </cell>
          <cell r="B3156">
            <v>2</v>
          </cell>
          <cell r="C3156">
            <v>101</v>
          </cell>
          <cell r="D3156" t="str">
            <v>Italy</v>
          </cell>
          <cell r="E3156">
            <v>3</v>
          </cell>
          <cell r="F3156">
            <v>53</v>
          </cell>
          <cell r="G3156" t="str">
            <v>Croatia, Democratic Republic of the</v>
          </cell>
        </row>
        <row r="3157">
          <cell r="A3157" t="str">
            <v>2002M10</v>
          </cell>
          <cell r="B3157">
            <v>2</v>
          </cell>
          <cell r="C3157">
            <v>0</v>
          </cell>
          <cell r="D3157" t="str">
            <v>Ebay</v>
          </cell>
          <cell r="E3157">
            <v>234</v>
          </cell>
          <cell r="F3157">
            <v>29</v>
          </cell>
          <cell r="G3157" t="str">
            <v>Bosnia and Herzegovina</v>
          </cell>
        </row>
        <row r="3158">
          <cell r="A3158" t="str">
            <v>2002M10</v>
          </cell>
          <cell r="B3158">
            <v>3</v>
          </cell>
          <cell r="C3158">
            <v>100</v>
          </cell>
          <cell r="D3158" t="str">
            <v>Ebaymotors</v>
          </cell>
          <cell r="E3158">
            <v>1</v>
          </cell>
          <cell r="F3158">
            <v>60</v>
          </cell>
          <cell r="G3158" t="str">
            <v>Dominican Republic</v>
          </cell>
        </row>
        <row r="3159">
          <cell r="A3159" t="str">
            <v>2002M10</v>
          </cell>
          <cell r="B3159">
            <v>3</v>
          </cell>
          <cell r="C3159">
            <v>71</v>
          </cell>
          <cell r="D3159" t="str">
            <v>France</v>
          </cell>
          <cell r="E3159">
            <v>9347</v>
          </cell>
          <cell r="F3159">
            <v>71</v>
          </cell>
          <cell r="G3159" t="str">
            <v>France</v>
          </cell>
        </row>
        <row r="3160">
          <cell r="A3160" t="str">
            <v>2002M10</v>
          </cell>
          <cell r="B3160">
            <v>1</v>
          </cell>
          <cell r="C3160">
            <v>71</v>
          </cell>
          <cell r="D3160" t="str">
            <v>France</v>
          </cell>
          <cell r="E3160">
            <v>94</v>
          </cell>
          <cell r="F3160">
            <v>227</v>
          </cell>
          <cell r="G3160" t="str">
            <v>Réunion</v>
          </cell>
        </row>
        <row r="3161">
          <cell r="A3161" t="str">
            <v>2002M10</v>
          </cell>
          <cell r="B3161">
            <v>1</v>
          </cell>
          <cell r="C3161">
            <v>77</v>
          </cell>
          <cell r="D3161" t="str">
            <v>Germany</v>
          </cell>
          <cell r="E3161">
            <v>9</v>
          </cell>
          <cell r="F3161">
            <v>18</v>
          </cell>
          <cell r="G3161" t="str">
            <v>Bahamas</v>
          </cell>
        </row>
        <row r="3162">
          <cell r="A3162" t="str">
            <v>2002M10</v>
          </cell>
          <cell r="B3162">
            <v>3</v>
          </cell>
          <cell r="C3162">
            <v>101</v>
          </cell>
          <cell r="D3162" t="str">
            <v>Italy</v>
          </cell>
          <cell r="E3162">
            <v>4</v>
          </cell>
          <cell r="F3162">
            <v>71</v>
          </cell>
          <cell r="G3162" t="str">
            <v>France</v>
          </cell>
        </row>
        <row r="3163">
          <cell r="A3163" t="str">
            <v>2002M10</v>
          </cell>
          <cell r="B3163">
            <v>0</v>
          </cell>
          <cell r="C3163">
            <v>3</v>
          </cell>
          <cell r="D3163" t="str">
            <v>Uk</v>
          </cell>
          <cell r="E3163">
            <v>5</v>
          </cell>
          <cell r="F3163">
            <v>138</v>
          </cell>
          <cell r="G3163" t="str">
            <v>Monaco</v>
          </cell>
        </row>
        <row r="3164">
          <cell r="A3164" t="str">
            <v>2002M10</v>
          </cell>
          <cell r="B3164">
            <v>2</v>
          </cell>
          <cell r="C3164">
            <v>23</v>
          </cell>
          <cell r="D3164" t="str">
            <v xml:space="preserve"> Belgium (French)</v>
          </cell>
          <cell r="E3164">
            <v>12</v>
          </cell>
          <cell r="F3164">
            <v>8</v>
          </cell>
          <cell r="G3164" t="str">
            <v>Andorra</v>
          </cell>
        </row>
        <row r="3165">
          <cell r="A3165" t="str">
            <v>2002M10</v>
          </cell>
          <cell r="B3165">
            <v>2</v>
          </cell>
          <cell r="C3165">
            <v>0</v>
          </cell>
          <cell r="D3165" t="str">
            <v>Ebay</v>
          </cell>
          <cell r="E3165">
            <v>10</v>
          </cell>
          <cell r="F3165">
            <v>5</v>
          </cell>
          <cell r="G3165" t="str">
            <v>Albania</v>
          </cell>
        </row>
        <row r="3166">
          <cell r="A3166" t="str">
            <v>2002M10</v>
          </cell>
          <cell r="B3166">
            <v>2</v>
          </cell>
          <cell r="C3166">
            <v>3</v>
          </cell>
          <cell r="D3166" t="str">
            <v>Uk</v>
          </cell>
          <cell r="E3166">
            <v>13</v>
          </cell>
          <cell r="F3166">
            <v>191</v>
          </cell>
          <cell r="G3166" t="str">
            <v>Swaziland</v>
          </cell>
        </row>
        <row r="3167">
          <cell r="A3167" t="str">
            <v>2002M10</v>
          </cell>
          <cell r="B3167">
            <v>1</v>
          </cell>
          <cell r="C3167">
            <v>0</v>
          </cell>
          <cell r="D3167" t="str">
            <v>Ebay</v>
          </cell>
          <cell r="E3167">
            <v>1</v>
          </cell>
          <cell r="F3167">
            <v>34</v>
          </cell>
          <cell r="G3167" t="str">
            <v>Bulgaria</v>
          </cell>
        </row>
        <row r="3168">
          <cell r="A3168" t="str">
            <v>2002M10</v>
          </cell>
          <cell r="B3168">
            <v>2</v>
          </cell>
          <cell r="C3168">
            <v>23</v>
          </cell>
          <cell r="D3168" t="str">
            <v xml:space="preserve"> Belgium (French)</v>
          </cell>
          <cell r="E3168">
            <v>9</v>
          </cell>
          <cell r="F3168">
            <v>167</v>
          </cell>
          <cell r="G3168" t="str">
            <v>Romania</v>
          </cell>
        </row>
        <row r="3169">
          <cell r="A3169" t="str">
            <v>2002M10</v>
          </cell>
          <cell r="B3169">
            <v>2</v>
          </cell>
          <cell r="C3169">
            <v>77</v>
          </cell>
          <cell r="D3169" t="str">
            <v>Germany</v>
          </cell>
          <cell r="E3169">
            <v>376</v>
          </cell>
          <cell r="F3169">
            <v>93</v>
          </cell>
          <cell r="G3169" t="str">
            <v>Hungary</v>
          </cell>
        </row>
        <row r="3170">
          <cell r="A3170" t="str">
            <v>2002M10</v>
          </cell>
          <cell r="B3170">
            <v>1</v>
          </cell>
          <cell r="C3170">
            <v>3</v>
          </cell>
          <cell r="D3170" t="str">
            <v>Uk</v>
          </cell>
          <cell r="E3170">
            <v>124</v>
          </cell>
          <cell r="F3170">
            <v>71</v>
          </cell>
          <cell r="G3170" t="str">
            <v>France</v>
          </cell>
        </row>
        <row r="3171">
          <cell r="A3171" t="str">
            <v>2002M10</v>
          </cell>
          <cell r="B3171">
            <v>2</v>
          </cell>
          <cell r="C3171">
            <v>186</v>
          </cell>
          <cell r="D3171" t="str">
            <v>Spain</v>
          </cell>
          <cell r="E3171">
            <v>6</v>
          </cell>
          <cell r="F3171">
            <v>204</v>
          </cell>
          <cell r="G3171" t="str">
            <v>Turkey</v>
          </cell>
        </row>
        <row r="3172">
          <cell r="A3172" t="str">
            <v>2002M10</v>
          </cell>
          <cell r="B3172">
            <v>1</v>
          </cell>
          <cell r="C3172">
            <v>100</v>
          </cell>
          <cell r="D3172" t="str">
            <v>Ebaymotors</v>
          </cell>
          <cell r="E3172">
            <v>15050</v>
          </cell>
          <cell r="F3172">
            <v>2</v>
          </cell>
          <cell r="G3172" t="str">
            <v>Canada</v>
          </cell>
        </row>
        <row r="3173">
          <cell r="A3173" t="str">
            <v>2002M10</v>
          </cell>
          <cell r="B3173">
            <v>1</v>
          </cell>
          <cell r="C3173">
            <v>0</v>
          </cell>
          <cell r="D3173" t="str">
            <v>Ebay</v>
          </cell>
          <cell r="E3173">
            <v>136</v>
          </cell>
          <cell r="F3173">
            <v>164</v>
          </cell>
          <cell r="G3173" t="str">
            <v>Portugal</v>
          </cell>
        </row>
        <row r="3174">
          <cell r="A3174" t="str">
            <v>2002M10</v>
          </cell>
          <cell r="B3174">
            <v>1</v>
          </cell>
          <cell r="C3174">
            <v>2</v>
          </cell>
          <cell r="D3174" t="str">
            <v>Canada</v>
          </cell>
          <cell r="E3174">
            <v>10</v>
          </cell>
          <cell r="F3174">
            <v>115</v>
          </cell>
          <cell r="G3174" t="str">
            <v>Latvia</v>
          </cell>
        </row>
        <row r="3175">
          <cell r="A3175" t="str">
            <v>2002M10</v>
          </cell>
          <cell r="B3175">
            <v>3</v>
          </cell>
          <cell r="C3175">
            <v>71</v>
          </cell>
          <cell r="D3175" t="str">
            <v>France</v>
          </cell>
          <cell r="E3175">
            <v>1</v>
          </cell>
          <cell r="F3175">
            <v>173</v>
          </cell>
          <cell r="G3175" t="str">
            <v>Saint Pierre and Miquelon</v>
          </cell>
        </row>
        <row r="3176">
          <cell r="A3176" t="str">
            <v>2002M10</v>
          </cell>
          <cell r="B3176">
            <v>0</v>
          </cell>
          <cell r="C3176">
            <v>123</v>
          </cell>
          <cell r="D3176" t="str">
            <v xml:space="preserve"> Belgium (Dutch)</v>
          </cell>
          <cell r="E3176">
            <v>2</v>
          </cell>
          <cell r="F3176">
            <v>27</v>
          </cell>
          <cell r="G3176" t="str">
            <v>Bhutan</v>
          </cell>
        </row>
        <row r="3177">
          <cell r="A3177" t="str">
            <v>2002M10</v>
          </cell>
          <cell r="B3177">
            <v>2</v>
          </cell>
          <cell r="C3177">
            <v>71</v>
          </cell>
          <cell r="D3177" t="str">
            <v>France</v>
          </cell>
          <cell r="E3177">
            <v>14</v>
          </cell>
          <cell r="F3177">
            <v>196</v>
          </cell>
          <cell r="G3177" t="str">
            <v>Taiwan</v>
          </cell>
        </row>
        <row r="3178">
          <cell r="A3178" t="str">
            <v>2002M10</v>
          </cell>
          <cell r="B3178">
            <v>1</v>
          </cell>
          <cell r="C3178">
            <v>2</v>
          </cell>
          <cell r="D3178" t="str">
            <v>Canada</v>
          </cell>
          <cell r="E3178">
            <v>5</v>
          </cell>
          <cell r="F3178">
            <v>57</v>
          </cell>
          <cell r="G3178" t="str">
            <v>Denmark</v>
          </cell>
        </row>
        <row r="3179">
          <cell r="A3179" t="str">
            <v>2002M10</v>
          </cell>
          <cell r="B3179">
            <v>2</v>
          </cell>
          <cell r="C3179">
            <v>0</v>
          </cell>
          <cell r="D3179" t="str">
            <v>Ebay</v>
          </cell>
          <cell r="E3179">
            <v>4</v>
          </cell>
          <cell r="F3179">
            <v>141</v>
          </cell>
          <cell r="G3179" t="str">
            <v>Morocco</v>
          </cell>
        </row>
        <row r="3180">
          <cell r="A3180" t="str">
            <v>2002M10</v>
          </cell>
          <cell r="B3180">
            <v>2</v>
          </cell>
          <cell r="C3180">
            <v>3</v>
          </cell>
          <cell r="D3180" t="str">
            <v>Uk</v>
          </cell>
          <cell r="E3180">
            <v>8</v>
          </cell>
          <cell r="F3180">
            <v>33</v>
          </cell>
          <cell r="G3180" t="str">
            <v>Brunei Darussalam</v>
          </cell>
        </row>
        <row r="3181">
          <cell r="A3181" t="str">
            <v>2002M10</v>
          </cell>
          <cell r="B3181">
            <v>2</v>
          </cell>
          <cell r="C3181">
            <v>77</v>
          </cell>
          <cell r="D3181" t="str">
            <v>Germany</v>
          </cell>
          <cell r="E3181">
            <v>841</v>
          </cell>
          <cell r="F3181">
            <v>163</v>
          </cell>
          <cell r="G3181" t="str">
            <v>Poland</v>
          </cell>
        </row>
        <row r="3182">
          <cell r="A3182" t="str">
            <v>2002M10</v>
          </cell>
          <cell r="B3182">
            <v>2</v>
          </cell>
          <cell r="C3182">
            <v>101</v>
          </cell>
          <cell r="D3182" t="str">
            <v>Italy</v>
          </cell>
          <cell r="E3182">
            <v>41</v>
          </cell>
          <cell r="F3182">
            <v>167</v>
          </cell>
          <cell r="G3182" t="str">
            <v>Romania</v>
          </cell>
        </row>
        <row r="3183">
          <cell r="A3183" t="str">
            <v>2002M10</v>
          </cell>
          <cell r="B3183">
            <v>0</v>
          </cell>
          <cell r="C3183">
            <v>77</v>
          </cell>
          <cell r="D3183" t="str">
            <v>Germany</v>
          </cell>
          <cell r="E3183">
            <v>24</v>
          </cell>
          <cell r="F3183">
            <v>199</v>
          </cell>
          <cell r="G3183" t="str">
            <v>Thailand</v>
          </cell>
        </row>
        <row r="3184">
          <cell r="A3184" t="str">
            <v>2002M10</v>
          </cell>
          <cell r="B3184">
            <v>2</v>
          </cell>
          <cell r="C3184">
            <v>77</v>
          </cell>
          <cell r="D3184" t="str">
            <v>Germany</v>
          </cell>
          <cell r="E3184">
            <v>265</v>
          </cell>
          <cell r="F3184">
            <v>225</v>
          </cell>
          <cell r="G3184" t="str">
            <v>APO/FPO</v>
          </cell>
        </row>
        <row r="3185">
          <cell r="A3185" t="str">
            <v>2002M10</v>
          </cell>
          <cell r="B3185">
            <v>0</v>
          </cell>
          <cell r="C3185">
            <v>146</v>
          </cell>
          <cell r="D3185" t="str">
            <v>Netherlands</v>
          </cell>
          <cell r="E3185">
            <v>4</v>
          </cell>
          <cell r="F3185">
            <v>12</v>
          </cell>
          <cell r="G3185" t="str">
            <v>Argentina</v>
          </cell>
        </row>
        <row r="3186">
          <cell r="A3186" t="str">
            <v>2002M10</v>
          </cell>
          <cell r="B3186">
            <v>2</v>
          </cell>
          <cell r="C3186">
            <v>0</v>
          </cell>
          <cell r="D3186" t="str">
            <v>Ebay</v>
          </cell>
          <cell r="E3186">
            <v>3</v>
          </cell>
          <cell r="F3186">
            <v>220</v>
          </cell>
          <cell r="G3186" t="str">
            <v>Western Samoa</v>
          </cell>
        </row>
        <row r="3187">
          <cell r="A3187" t="str">
            <v>2002M10</v>
          </cell>
          <cell r="B3187">
            <v>2</v>
          </cell>
          <cell r="C3187">
            <v>16</v>
          </cell>
          <cell r="D3187" t="str">
            <v>Austria</v>
          </cell>
          <cell r="E3187">
            <v>589</v>
          </cell>
          <cell r="F3187">
            <v>164</v>
          </cell>
          <cell r="G3187" t="str">
            <v>Portugal</v>
          </cell>
        </row>
        <row r="3188">
          <cell r="A3188" t="str">
            <v>2002M10</v>
          </cell>
          <cell r="B3188">
            <v>1</v>
          </cell>
          <cell r="C3188">
            <v>77</v>
          </cell>
          <cell r="D3188" t="str">
            <v>Germany</v>
          </cell>
          <cell r="E3188">
            <v>15</v>
          </cell>
          <cell r="F3188">
            <v>53</v>
          </cell>
          <cell r="G3188" t="str">
            <v>Croatia, Democratic Republic of the</v>
          </cell>
        </row>
        <row r="3189">
          <cell r="A3189" t="str">
            <v>2002M10</v>
          </cell>
          <cell r="B3189">
            <v>0</v>
          </cell>
          <cell r="C3189">
            <v>100</v>
          </cell>
          <cell r="D3189" t="str">
            <v>Ebaymotors</v>
          </cell>
          <cell r="E3189">
            <v>1</v>
          </cell>
          <cell r="F3189">
            <v>96</v>
          </cell>
          <cell r="G3189" t="str">
            <v>Indonesia</v>
          </cell>
        </row>
        <row r="3190">
          <cell r="A3190" t="str">
            <v>2002M10</v>
          </cell>
          <cell r="B3190">
            <v>2</v>
          </cell>
          <cell r="C3190">
            <v>71</v>
          </cell>
          <cell r="D3190" t="str">
            <v>France</v>
          </cell>
          <cell r="E3190">
            <v>1130</v>
          </cell>
          <cell r="F3190">
            <v>2</v>
          </cell>
          <cell r="G3190" t="str">
            <v>Canada</v>
          </cell>
        </row>
        <row r="3191">
          <cell r="A3191" t="str">
            <v>2002M10</v>
          </cell>
          <cell r="B3191">
            <v>2</v>
          </cell>
          <cell r="C3191">
            <v>3</v>
          </cell>
          <cell r="D3191" t="str">
            <v>Uk</v>
          </cell>
          <cell r="E3191">
            <v>12</v>
          </cell>
          <cell r="F3191">
            <v>204</v>
          </cell>
          <cell r="G3191" t="str">
            <v>Turkey</v>
          </cell>
        </row>
        <row r="3192">
          <cell r="A3192" t="str">
            <v>2002M10</v>
          </cell>
          <cell r="B3192">
            <v>0</v>
          </cell>
          <cell r="C3192">
            <v>0</v>
          </cell>
          <cell r="D3192" t="str">
            <v>Ebay</v>
          </cell>
          <cell r="E3192">
            <v>6337</v>
          </cell>
          <cell r="F3192">
            <v>225</v>
          </cell>
          <cell r="G3192" t="str">
            <v>APO/FPO</v>
          </cell>
        </row>
        <row r="3193">
          <cell r="A3193" t="str">
            <v>2002M10</v>
          </cell>
          <cell r="B3193">
            <v>0</v>
          </cell>
          <cell r="C3193">
            <v>101</v>
          </cell>
          <cell r="D3193" t="str">
            <v>Italy</v>
          </cell>
          <cell r="E3193">
            <v>203</v>
          </cell>
          <cell r="F3193">
            <v>71</v>
          </cell>
          <cell r="G3193" t="str">
            <v>France</v>
          </cell>
        </row>
        <row r="3194">
          <cell r="A3194" t="str">
            <v>2002M10</v>
          </cell>
          <cell r="B3194">
            <v>2</v>
          </cell>
          <cell r="C3194">
            <v>23</v>
          </cell>
          <cell r="D3194" t="str">
            <v xml:space="preserve"> Belgium (French)</v>
          </cell>
          <cell r="E3194">
            <v>42</v>
          </cell>
          <cell r="F3194">
            <v>180</v>
          </cell>
          <cell r="G3194" t="str">
            <v>Singapore</v>
          </cell>
        </row>
        <row r="3195">
          <cell r="A3195" t="str">
            <v>2002M10</v>
          </cell>
          <cell r="B3195">
            <v>2</v>
          </cell>
          <cell r="C3195">
            <v>77</v>
          </cell>
          <cell r="D3195" t="str">
            <v>Germany</v>
          </cell>
          <cell r="E3195">
            <v>4</v>
          </cell>
          <cell r="F3195">
            <v>55</v>
          </cell>
          <cell r="G3195" t="str">
            <v>Cyprus</v>
          </cell>
        </row>
        <row r="3196">
          <cell r="A3196" t="str">
            <v>2002M10</v>
          </cell>
          <cell r="B3196">
            <v>1</v>
          </cell>
          <cell r="C3196">
            <v>71</v>
          </cell>
          <cell r="D3196" t="str">
            <v>France</v>
          </cell>
          <cell r="E3196">
            <v>670</v>
          </cell>
          <cell r="F3196">
            <v>146</v>
          </cell>
          <cell r="G3196" t="str">
            <v>Netherlands</v>
          </cell>
        </row>
        <row r="3197">
          <cell r="A3197" t="str">
            <v>2002M10</v>
          </cell>
          <cell r="B3197">
            <v>0</v>
          </cell>
          <cell r="C3197">
            <v>77</v>
          </cell>
          <cell r="D3197" t="str">
            <v>Germany</v>
          </cell>
          <cell r="E3197">
            <v>22</v>
          </cell>
          <cell r="F3197">
            <v>2</v>
          </cell>
          <cell r="G3197" t="str">
            <v>Canada</v>
          </cell>
        </row>
        <row r="3198">
          <cell r="A3198" t="str">
            <v>2002M10</v>
          </cell>
          <cell r="B3198">
            <v>0</v>
          </cell>
          <cell r="C3198">
            <v>77</v>
          </cell>
          <cell r="D3198" t="str">
            <v>Germany</v>
          </cell>
          <cell r="E3198">
            <v>15</v>
          </cell>
          <cell r="F3198">
            <v>70</v>
          </cell>
          <cell r="G3198" t="str">
            <v>Finland</v>
          </cell>
        </row>
        <row r="3199">
          <cell r="A3199" t="str">
            <v>2002M10</v>
          </cell>
          <cell r="B3199">
            <v>2</v>
          </cell>
          <cell r="C3199">
            <v>77</v>
          </cell>
          <cell r="D3199" t="str">
            <v>Germany</v>
          </cell>
          <cell r="E3199">
            <v>1</v>
          </cell>
          <cell r="F3199">
            <v>60</v>
          </cell>
          <cell r="G3199" t="str">
            <v>Dominican Republic</v>
          </cell>
        </row>
        <row r="3200">
          <cell r="A3200" t="str">
            <v>2002M10</v>
          </cell>
          <cell r="B3200">
            <v>2</v>
          </cell>
          <cell r="C3200">
            <v>3</v>
          </cell>
          <cell r="D3200" t="str">
            <v>Uk</v>
          </cell>
          <cell r="E3200">
            <v>2</v>
          </cell>
          <cell r="F3200">
            <v>134</v>
          </cell>
          <cell r="G3200" t="str">
            <v>Mauritius</v>
          </cell>
        </row>
        <row r="3201">
          <cell r="A3201" t="str">
            <v>2002M10</v>
          </cell>
          <cell r="B3201">
            <v>2</v>
          </cell>
          <cell r="C3201">
            <v>0</v>
          </cell>
          <cell r="D3201" t="str">
            <v>Ebay</v>
          </cell>
          <cell r="E3201">
            <v>1</v>
          </cell>
          <cell r="F3201">
            <v>59</v>
          </cell>
          <cell r="G3201" t="str">
            <v>Dominica</v>
          </cell>
        </row>
        <row r="3202">
          <cell r="A3202" t="str">
            <v>2002M10</v>
          </cell>
          <cell r="B3202">
            <v>1</v>
          </cell>
          <cell r="C3202">
            <v>3</v>
          </cell>
          <cell r="D3202" t="str">
            <v>Uk</v>
          </cell>
          <cell r="E3202">
            <v>5</v>
          </cell>
          <cell r="F3202">
            <v>31</v>
          </cell>
          <cell r="G3202" t="str">
            <v>Brazil</v>
          </cell>
        </row>
        <row r="3203">
          <cell r="A3203" t="str">
            <v>2002M10</v>
          </cell>
          <cell r="B3203">
            <v>1</v>
          </cell>
          <cell r="C3203">
            <v>0</v>
          </cell>
          <cell r="D3203" t="str">
            <v>Ebay</v>
          </cell>
          <cell r="E3203">
            <v>274</v>
          </cell>
          <cell r="F3203">
            <v>168</v>
          </cell>
          <cell r="G3203" t="str">
            <v>Russian Federation</v>
          </cell>
        </row>
        <row r="3204">
          <cell r="A3204" t="str">
            <v>2002M10</v>
          </cell>
          <cell r="B3204">
            <v>2</v>
          </cell>
          <cell r="C3204">
            <v>2</v>
          </cell>
          <cell r="D3204" t="str">
            <v>Canada</v>
          </cell>
          <cell r="E3204">
            <v>27</v>
          </cell>
          <cell r="F3204">
            <v>209</v>
          </cell>
          <cell r="G3204" t="str">
            <v>Ukraine</v>
          </cell>
        </row>
        <row r="3205">
          <cell r="A3205" t="str">
            <v>2002M10</v>
          </cell>
          <cell r="B3205">
            <v>1</v>
          </cell>
          <cell r="C3205">
            <v>71</v>
          </cell>
          <cell r="D3205" t="str">
            <v>France</v>
          </cell>
          <cell r="E3205">
            <v>56</v>
          </cell>
          <cell r="F3205">
            <v>3</v>
          </cell>
          <cell r="G3205" t="str">
            <v>United Kingdom</v>
          </cell>
        </row>
        <row r="3206">
          <cell r="A3206" t="str">
            <v>2002M10</v>
          </cell>
          <cell r="B3206">
            <v>2</v>
          </cell>
          <cell r="C3206">
            <v>0</v>
          </cell>
          <cell r="D3206" t="str">
            <v>Ebay</v>
          </cell>
          <cell r="E3206">
            <v>1840</v>
          </cell>
          <cell r="F3206">
            <v>62</v>
          </cell>
          <cell r="G3206" t="str">
            <v>Egypt</v>
          </cell>
        </row>
        <row r="3207">
          <cell r="A3207" t="str">
            <v>2002M10</v>
          </cell>
          <cell r="B3207">
            <v>2</v>
          </cell>
          <cell r="C3207">
            <v>146</v>
          </cell>
          <cell r="D3207" t="str">
            <v>Netherlands</v>
          </cell>
          <cell r="E3207">
            <v>85</v>
          </cell>
          <cell r="F3207">
            <v>199</v>
          </cell>
          <cell r="G3207" t="str">
            <v>Thailand</v>
          </cell>
        </row>
        <row r="3208">
          <cell r="A3208" t="str">
            <v>2002M10</v>
          </cell>
          <cell r="B3208">
            <v>2</v>
          </cell>
          <cell r="C3208">
            <v>196</v>
          </cell>
          <cell r="D3208" t="str">
            <v>Taiwan</v>
          </cell>
          <cell r="E3208">
            <v>31</v>
          </cell>
          <cell r="F3208">
            <v>71</v>
          </cell>
          <cell r="G3208" t="str">
            <v>France</v>
          </cell>
        </row>
        <row r="3209">
          <cell r="A3209" t="str">
            <v>2002M10</v>
          </cell>
          <cell r="B3209">
            <v>3</v>
          </cell>
          <cell r="C3209">
            <v>77</v>
          </cell>
          <cell r="D3209" t="str">
            <v>Germany</v>
          </cell>
          <cell r="E3209">
            <v>40</v>
          </cell>
          <cell r="F3209">
            <v>122</v>
          </cell>
          <cell r="G3209" t="str">
            <v>Luxembourg</v>
          </cell>
        </row>
        <row r="3210">
          <cell r="A3210" t="str">
            <v>2002M10</v>
          </cell>
          <cell r="B3210">
            <v>1</v>
          </cell>
          <cell r="C3210">
            <v>101</v>
          </cell>
          <cell r="D3210" t="str">
            <v>Italy</v>
          </cell>
          <cell r="E3210">
            <v>15</v>
          </cell>
          <cell r="F3210">
            <v>178</v>
          </cell>
          <cell r="G3210" t="str">
            <v>Seychelles</v>
          </cell>
        </row>
        <row r="3211">
          <cell r="A3211" t="str">
            <v>2002M10</v>
          </cell>
          <cell r="B3211">
            <v>0</v>
          </cell>
          <cell r="C3211">
            <v>186</v>
          </cell>
          <cell r="D3211" t="str">
            <v>Spain</v>
          </cell>
          <cell r="E3211">
            <v>19</v>
          </cell>
          <cell r="F3211">
            <v>101</v>
          </cell>
          <cell r="G3211" t="str">
            <v>Italy</v>
          </cell>
        </row>
        <row r="3212">
          <cell r="A3212" t="str">
            <v>2002M10</v>
          </cell>
          <cell r="B3212">
            <v>2</v>
          </cell>
          <cell r="C3212">
            <v>16</v>
          </cell>
          <cell r="D3212" t="str">
            <v>Austria</v>
          </cell>
          <cell r="E3212">
            <v>16</v>
          </cell>
          <cell r="F3212">
            <v>66</v>
          </cell>
          <cell r="G3212" t="str">
            <v>Estonia</v>
          </cell>
        </row>
        <row r="3213">
          <cell r="A3213" t="str">
            <v>2002M10</v>
          </cell>
          <cell r="B3213">
            <v>0</v>
          </cell>
          <cell r="C3213">
            <v>3</v>
          </cell>
          <cell r="D3213" t="str">
            <v>Uk</v>
          </cell>
          <cell r="E3213">
            <v>2</v>
          </cell>
          <cell r="F3213">
            <v>187</v>
          </cell>
          <cell r="G3213" t="str">
            <v>Sri Lanka</v>
          </cell>
        </row>
        <row r="3214">
          <cell r="A3214" t="str">
            <v>2002M10</v>
          </cell>
          <cell r="B3214">
            <v>0</v>
          </cell>
          <cell r="C3214">
            <v>15</v>
          </cell>
          <cell r="D3214" t="str">
            <v>Australia</v>
          </cell>
          <cell r="E3214">
            <v>1</v>
          </cell>
          <cell r="F3214">
            <v>101</v>
          </cell>
          <cell r="G3214" t="str">
            <v>Italy</v>
          </cell>
        </row>
        <row r="3215">
          <cell r="A3215" t="str">
            <v>2002M10</v>
          </cell>
          <cell r="B3215">
            <v>2</v>
          </cell>
          <cell r="C3215">
            <v>77</v>
          </cell>
          <cell r="D3215" t="str">
            <v>Germany</v>
          </cell>
          <cell r="E3215">
            <v>72</v>
          </cell>
          <cell r="F3215">
            <v>143</v>
          </cell>
          <cell r="G3215" t="str">
            <v>Namibia</v>
          </cell>
        </row>
        <row r="3216">
          <cell r="A3216" t="str">
            <v>2002M10</v>
          </cell>
          <cell r="B3216">
            <v>2</v>
          </cell>
          <cell r="C3216">
            <v>100</v>
          </cell>
          <cell r="D3216" t="str">
            <v>Ebaymotors</v>
          </cell>
          <cell r="E3216">
            <v>7</v>
          </cell>
          <cell r="F3216">
            <v>44</v>
          </cell>
          <cell r="G3216" t="str">
            <v>Chile</v>
          </cell>
        </row>
        <row r="3217">
          <cell r="A3217" t="str">
            <v>2002M10</v>
          </cell>
          <cell r="B3217">
            <v>2</v>
          </cell>
          <cell r="C3217">
            <v>100</v>
          </cell>
          <cell r="D3217" t="str">
            <v>Ebaymotors</v>
          </cell>
          <cell r="E3217">
            <v>25</v>
          </cell>
          <cell r="F3217">
            <v>100</v>
          </cell>
          <cell r="G3217" t="str">
            <v>Israel</v>
          </cell>
        </row>
        <row r="3218">
          <cell r="A3218" t="str">
            <v>2002M10</v>
          </cell>
          <cell r="B3218">
            <v>2</v>
          </cell>
          <cell r="C3218">
            <v>101</v>
          </cell>
          <cell r="D3218" t="str">
            <v>Italy</v>
          </cell>
          <cell r="E3218">
            <v>849</v>
          </cell>
          <cell r="F3218">
            <v>1</v>
          </cell>
          <cell r="G3218" t="str">
            <v>United States</v>
          </cell>
        </row>
        <row r="3219">
          <cell r="A3219" t="str">
            <v>2002M10</v>
          </cell>
          <cell r="B3219">
            <v>1</v>
          </cell>
          <cell r="C3219">
            <v>146</v>
          </cell>
          <cell r="D3219" t="str">
            <v>Netherlands</v>
          </cell>
          <cell r="E3219">
            <v>1134</v>
          </cell>
          <cell r="F3219">
            <v>23</v>
          </cell>
          <cell r="G3219" t="str">
            <v>Belgium</v>
          </cell>
        </row>
        <row r="3220">
          <cell r="A3220" t="str">
            <v>2002M10</v>
          </cell>
          <cell r="B3220">
            <v>2</v>
          </cell>
          <cell r="C3220">
            <v>3</v>
          </cell>
          <cell r="D3220" t="str">
            <v>Uk</v>
          </cell>
          <cell r="E3220">
            <v>11</v>
          </cell>
          <cell r="F3220">
            <v>181</v>
          </cell>
          <cell r="G3220" t="str">
            <v>Slovakia</v>
          </cell>
        </row>
        <row r="3221">
          <cell r="A3221" t="str">
            <v>2002M10</v>
          </cell>
          <cell r="B3221">
            <v>1</v>
          </cell>
          <cell r="C3221">
            <v>71</v>
          </cell>
          <cell r="D3221" t="str">
            <v>France</v>
          </cell>
          <cell r="E3221">
            <v>3</v>
          </cell>
          <cell r="F3221">
            <v>92</v>
          </cell>
          <cell r="G3221" t="str">
            <v>Hong Kong</v>
          </cell>
        </row>
        <row r="3222">
          <cell r="A3222" t="str">
            <v>2002M10</v>
          </cell>
          <cell r="B3222">
            <v>1</v>
          </cell>
          <cell r="C3222">
            <v>3</v>
          </cell>
          <cell r="D3222" t="str">
            <v>Uk</v>
          </cell>
          <cell r="E3222">
            <v>9</v>
          </cell>
          <cell r="F3222">
            <v>79</v>
          </cell>
          <cell r="G3222" t="str">
            <v>Gibraltar</v>
          </cell>
        </row>
        <row r="3223">
          <cell r="A3223" t="str">
            <v>2002M10</v>
          </cell>
          <cell r="B3223">
            <v>2</v>
          </cell>
          <cell r="C3223">
            <v>23</v>
          </cell>
          <cell r="D3223" t="str">
            <v xml:space="preserve"> Belgium (French)</v>
          </cell>
          <cell r="E3223">
            <v>2</v>
          </cell>
          <cell r="F3223">
            <v>15</v>
          </cell>
          <cell r="G3223" t="str">
            <v>Australia</v>
          </cell>
        </row>
        <row r="3224">
          <cell r="A3224" t="str">
            <v>2002M10</v>
          </cell>
          <cell r="B3224">
            <v>2</v>
          </cell>
          <cell r="C3224">
            <v>16</v>
          </cell>
          <cell r="D3224" t="str">
            <v>Austria</v>
          </cell>
          <cell r="E3224">
            <v>16</v>
          </cell>
          <cell r="F3224">
            <v>3</v>
          </cell>
          <cell r="G3224" t="str">
            <v>United Kingdom</v>
          </cell>
        </row>
        <row r="3225">
          <cell r="A3225" t="str">
            <v>2002M10</v>
          </cell>
          <cell r="B3225">
            <v>2</v>
          </cell>
          <cell r="C3225">
            <v>77</v>
          </cell>
          <cell r="D3225" t="str">
            <v>Germany</v>
          </cell>
          <cell r="E3225">
            <v>1682</v>
          </cell>
          <cell r="F3225">
            <v>122</v>
          </cell>
          <cell r="G3225" t="str">
            <v>Luxembourg</v>
          </cell>
        </row>
        <row r="3226">
          <cell r="A3226" t="str">
            <v>2002M10</v>
          </cell>
          <cell r="B3226">
            <v>2</v>
          </cell>
          <cell r="C3226">
            <v>77</v>
          </cell>
          <cell r="D3226" t="str">
            <v>Germany</v>
          </cell>
          <cell r="E3226">
            <v>85</v>
          </cell>
          <cell r="F3226">
            <v>138</v>
          </cell>
          <cell r="G3226" t="str">
            <v>Monaco</v>
          </cell>
        </row>
        <row r="3227">
          <cell r="A3227" t="str">
            <v>2002M10</v>
          </cell>
          <cell r="B3227">
            <v>0</v>
          </cell>
          <cell r="C3227">
            <v>0</v>
          </cell>
          <cell r="D3227" t="str">
            <v>Ebay</v>
          </cell>
          <cell r="E3227">
            <v>312</v>
          </cell>
          <cell r="F3227">
            <v>149</v>
          </cell>
          <cell r="G3227" t="str">
            <v>New Zealand</v>
          </cell>
        </row>
        <row r="3228">
          <cell r="A3228" t="str">
            <v>2002M10</v>
          </cell>
          <cell r="B3228">
            <v>2</v>
          </cell>
          <cell r="C3228">
            <v>71</v>
          </cell>
          <cell r="D3228" t="str">
            <v>France</v>
          </cell>
          <cell r="E3228">
            <v>14</v>
          </cell>
          <cell r="F3228">
            <v>163</v>
          </cell>
          <cell r="G3228" t="str">
            <v>Poland</v>
          </cell>
        </row>
        <row r="3229">
          <cell r="A3229" t="str">
            <v>2002M10</v>
          </cell>
          <cell r="B3229">
            <v>0</v>
          </cell>
          <cell r="C3229">
            <v>71</v>
          </cell>
          <cell r="D3229" t="str">
            <v>France</v>
          </cell>
          <cell r="E3229">
            <v>1</v>
          </cell>
          <cell r="F3229">
            <v>180</v>
          </cell>
          <cell r="G3229" t="str">
            <v>Singapore</v>
          </cell>
        </row>
        <row r="3230">
          <cell r="A3230" t="str">
            <v>2002M10</v>
          </cell>
          <cell r="B3230">
            <v>2</v>
          </cell>
          <cell r="C3230">
            <v>2</v>
          </cell>
          <cell r="D3230" t="str">
            <v>Canada</v>
          </cell>
          <cell r="E3230">
            <v>37</v>
          </cell>
          <cell r="F3230">
            <v>15</v>
          </cell>
          <cell r="G3230" t="str">
            <v>Australia</v>
          </cell>
        </row>
        <row r="3231">
          <cell r="A3231" t="str">
            <v>2002M10</v>
          </cell>
          <cell r="B3231">
            <v>1</v>
          </cell>
          <cell r="C3231">
            <v>0</v>
          </cell>
          <cell r="D3231" t="str">
            <v>Ebay</v>
          </cell>
          <cell r="E3231">
            <v>1215</v>
          </cell>
          <cell r="F3231">
            <v>146</v>
          </cell>
          <cell r="G3231" t="str">
            <v>Netherlands</v>
          </cell>
        </row>
        <row r="3232">
          <cell r="A3232" t="str">
            <v>2002M10</v>
          </cell>
          <cell r="B3232">
            <v>2</v>
          </cell>
          <cell r="C3232">
            <v>3</v>
          </cell>
          <cell r="D3232" t="str">
            <v>Uk</v>
          </cell>
          <cell r="E3232">
            <v>118</v>
          </cell>
          <cell r="F3232">
            <v>93</v>
          </cell>
          <cell r="G3232" t="str">
            <v>Hungary</v>
          </cell>
        </row>
        <row r="3233">
          <cell r="A3233" t="str">
            <v>2002M10</v>
          </cell>
          <cell r="B3233">
            <v>1</v>
          </cell>
          <cell r="C3233">
            <v>15</v>
          </cell>
          <cell r="D3233" t="str">
            <v>Australia</v>
          </cell>
          <cell r="E3233">
            <v>1</v>
          </cell>
          <cell r="F3233">
            <v>163</v>
          </cell>
          <cell r="G3233" t="str">
            <v>Poland</v>
          </cell>
        </row>
        <row r="3234">
          <cell r="A3234" t="str">
            <v>2002M10</v>
          </cell>
          <cell r="B3234">
            <v>2</v>
          </cell>
          <cell r="C3234">
            <v>3</v>
          </cell>
          <cell r="D3234" t="str">
            <v>Uk</v>
          </cell>
          <cell r="E3234">
            <v>154</v>
          </cell>
          <cell r="F3234">
            <v>100</v>
          </cell>
          <cell r="G3234" t="str">
            <v>Israel</v>
          </cell>
        </row>
        <row r="3235">
          <cell r="A3235" t="str">
            <v>2002M10</v>
          </cell>
          <cell r="B3235">
            <v>2</v>
          </cell>
          <cell r="C3235">
            <v>0</v>
          </cell>
          <cell r="D3235" t="str">
            <v>Ebay</v>
          </cell>
          <cell r="E3235">
            <v>1</v>
          </cell>
          <cell r="F3235">
            <v>10</v>
          </cell>
          <cell r="G3235" t="str">
            <v>Anguilla</v>
          </cell>
        </row>
        <row r="3236">
          <cell r="A3236" t="str">
            <v>2002M10</v>
          </cell>
          <cell r="B3236">
            <v>2</v>
          </cell>
          <cell r="C3236">
            <v>0</v>
          </cell>
          <cell r="D3236" t="str">
            <v>Ebay</v>
          </cell>
          <cell r="E3236">
            <v>3715</v>
          </cell>
          <cell r="F3236">
            <v>163</v>
          </cell>
          <cell r="G3236" t="str">
            <v>Poland</v>
          </cell>
        </row>
        <row r="3237">
          <cell r="A3237" t="str">
            <v>2002M10</v>
          </cell>
          <cell r="B3237">
            <v>0</v>
          </cell>
          <cell r="C3237">
            <v>2</v>
          </cell>
          <cell r="D3237" t="str">
            <v>Canada</v>
          </cell>
          <cell r="E3237">
            <v>5</v>
          </cell>
          <cell r="F3237">
            <v>18</v>
          </cell>
          <cell r="G3237" t="str">
            <v>Bahamas</v>
          </cell>
        </row>
        <row r="3238">
          <cell r="A3238" t="str">
            <v>2002M10</v>
          </cell>
          <cell r="B3238">
            <v>2</v>
          </cell>
          <cell r="C3238">
            <v>0</v>
          </cell>
          <cell r="D3238" t="str">
            <v>Ebay</v>
          </cell>
          <cell r="E3238">
            <v>3</v>
          </cell>
          <cell r="F3238">
            <v>132</v>
          </cell>
          <cell r="G3238" t="str">
            <v>Martinique</v>
          </cell>
        </row>
        <row r="3239">
          <cell r="A3239" t="str">
            <v>2002M10</v>
          </cell>
          <cell r="B3239">
            <v>2</v>
          </cell>
          <cell r="C3239">
            <v>15</v>
          </cell>
          <cell r="D3239" t="str">
            <v>Australia</v>
          </cell>
          <cell r="E3239">
            <v>51</v>
          </cell>
          <cell r="F3239">
            <v>45</v>
          </cell>
          <cell r="G3239" t="str">
            <v>China</v>
          </cell>
        </row>
        <row r="3240">
          <cell r="A3240" t="str">
            <v>2002M10</v>
          </cell>
          <cell r="B3240">
            <v>0</v>
          </cell>
          <cell r="C3240">
            <v>101</v>
          </cell>
          <cell r="D3240" t="str">
            <v>Italy</v>
          </cell>
          <cell r="E3240">
            <v>3</v>
          </cell>
          <cell r="F3240">
            <v>8</v>
          </cell>
          <cell r="G3240" t="str">
            <v>Andorra</v>
          </cell>
        </row>
        <row r="3241">
          <cell r="A3241" t="str">
            <v>2002M10</v>
          </cell>
          <cell r="B3241">
            <v>0</v>
          </cell>
          <cell r="C3241">
            <v>186</v>
          </cell>
          <cell r="D3241" t="str">
            <v>Spain</v>
          </cell>
          <cell r="E3241">
            <v>3</v>
          </cell>
          <cell r="F3241">
            <v>160</v>
          </cell>
          <cell r="G3241" t="str">
            <v>Paraguay</v>
          </cell>
        </row>
        <row r="3242">
          <cell r="A3242" t="str">
            <v>2002M10</v>
          </cell>
          <cell r="B3242">
            <v>1</v>
          </cell>
          <cell r="C3242">
            <v>0</v>
          </cell>
          <cell r="D3242" t="str">
            <v>Ebay</v>
          </cell>
          <cell r="E3242">
            <v>2471</v>
          </cell>
          <cell r="F3242">
            <v>77</v>
          </cell>
          <cell r="G3242" t="str">
            <v>Germany</v>
          </cell>
        </row>
        <row r="3243">
          <cell r="A3243" t="str">
            <v>2002M10</v>
          </cell>
          <cell r="B3243">
            <v>1</v>
          </cell>
          <cell r="C3243">
            <v>146</v>
          </cell>
          <cell r="D3243" t="str">
            <v>Netherlands</v>
          </cell>
          <cell r="E3243">
            <v>1</v>
          </cell>
          <cell r="F3243">
            <v>2</v>
          </cell>
          <cell r="G3243" t="str">
            <v>Canada</v>
          </cell>
        </row>
        <row r="3244">
          <cell r="A3244" t="str">
            <v>2002M10</v>
          </cell>
          <cell r="B3244">
            <v>2</v>
          </cell>
          <cell r="C3244">
            <v>3</v>
          </cell>
          <cell r="D3244" t="str">
            <v>Uk</v>
          </cell>
          <cell r="E3244">
            <v>9</v>
          </cell>
          <cell r="F3244">
            <v>96</v>
          </cell>
          <cell r="G3244" t="str">
            <v>Indonesia</v>
          </cell>
        </row>
        <row r="3245">
          <cell r="A3245" t="str">
            <v>2002M10</v>
          </cell>
          <cell r="B3245">
            <v>0</v>
          </cell>
          <cell r="C3245">
            <v>196</v>
          </cell>
          <cell r="D3245" t="str">
            <v>Taiwan</v>
          </cell>
          <cell r="E3245">
            <v>159</v>
          </cell>
          <cell r="F3245">
            <v>104</v>
          </cell>
          <cell r="G3245" t="str">
            <v>Japan</v>
          </cell>
        </row>
        <row r="3246">
          <cell r="A3246" t="str">
            <v>2002M10</v>
          </cell>
          <cell r="B3246">
            <v>1</v>
          </cell>
          <cell r="C3246">
            <v>15</v>
          </cell>
          <cell r="D3246" t="str">
            <v>Australia</v>
          </cell>
          <cell r="E3246">
            <v>2</v>
          </cell>
          <cell r="F3246">
            <v>104</v>
          </cell>
          <cell r="G3246" t="str">
            <v>Japan</v>
          </cell>
        </row>
        <row r="3247">
          <cell r="A3247" t="str">
            <v>2002M10</v>
          </cell>
          <cell r="B3247">
            <v>0</v>
          </cell>
          <cell r="C3247">
            <v>15</v>
          </cell>
          <cell r="D3247" t="str">
            <v>Australia</v>
          </cell>
          <cell r="E3247">
            <v>144584</v>
          </cell>
          <cell r="F3247">
            <v>15</v>
          </cell>
          <cell r="G3247" t="str">
            <v>Australia</v>
          </cell>
        </row>
        <row r="3248">
          <cell r="A3248" t="str">
            <v>2002M10</v>
          </cell>
          <cell r="B3248">
            <v>2</v>
          </cell>
          <cell r="C3248">
            <v>100</v>
          </cell>
          <cell r="D3248" t="str">
            <v>Ebaymotors</v>
          </cell>
          <cell r="E3248">
            <v>1</v>
          </cell>
          <cell r="F3248">
            <v>224</v>
          </cell>
          <cell r="G3248" t="str">
            <v>Zimbabwe</v>
          </cell>
        </row>
        <row r="3249">
          <cell r="A3249" t="str">
            <v>2002M10</v>
          </cell>
          <cell r="B3249">
            <v>2</v>
          </cell>
          <cell r="C3249">
            <v>0</v>
          </cell>
          <cell r="D3249" t="str">
            <v>Ebay</v>
          </cell>
          <cell r="E3249">
            <v>266488</v>
          </cell>
          <cell r="F3249">
            <v>3</v>
          </cell>
          <cell r="G3249" t="str">
            <v>United Kingdom</v>
          </cell>
        </row>
        <row r="3250">
          <cell r="A3250" t="str">
            <v>2002M10</v>
          </cell>
          <cell r="B3250">
            <v>2</v>
          </cell>
          <cell r="C3250">
            <v>2</v>
          </cell>
          <cell r="D3250" t="str">
            <v>Canada</v>
          </cell>
          <cell r="E3250">
            <v>7</v>
          </cell>
          <cell r="F3250">
            <v>204</v>
          </cell>
          <cell r="G3250" t="str">
            <v>Turkey</v>
          </cell>
        </row>
        <row r="3251">
          <cell r="A3251" t="str">
            <v>2002M10</v>
          </cell>
          <cell r="B3251">
            <v>3</v>
          </cell>
          <cell r="C3251">
            <v>100</v>
          </cell>
          <cell r="D3251" t="str">
            <v>Ebaymotors</v>
          </cell>
          <cell r="E3251">
            <v>6</v>
          </cell>
          <cell r="F3251">
            <v>77</v>
          </cell>
          <cell r="G3251" t="str">
            <v>Germany</v>
          </cell>
        </row>
        <row r="3252">
          <cell r="A3252" t="str">
            <v>2002M10</v>
          </cell>
          <cell r="B3252">
            <v>1</v>
          </cell>
          <cell r="C3252">
            <v>15</v>
          </cell>
          <cell r="D3252" t="str">
            <v>Australia</v>
          </cell>
          <cell r="E3252">
            <v>4</v>
          </cell>
          <cell r="F3252">
            <v>127</v>
          </cell>
          <cell r="G3252" t="str">
            <v>Malaysia</v>
          </cell>
        </row>
        <row r="3253">
          <cell r="A3253" t="str">
            <v>2002M10</v>
          </cell>
          <cell r="B3253">
            <v>2</v>
          </cell>
          <cell r="C3253">
            <v>0</v>
          </cell>
          <cell r="D3253" t="str">
            <v>Ebay</v>
          </cell>
          <cell r="E3253">
            <v>20</v>
          </cell>
          <cell r="F3253">
            <v>191</v>
          </cell>
          <cell r="G3253" t="str">
            <v>Swaziland</v>
          </cell>
        </row>
        <row r="3254">
          <cell r="A3254" t="str">
            <v>2002M10</v>
          </cell>
          <cell r="B3254">
            <v>0</v>
          </cell>
          <cell r="C3254">
            <v>100</v>
          </cell>
          <cell r="D3254" t="str">
            <v>Ebaymotors</v>
          </cell>
          <cell r="E3254">
            <v>12</v>
          </cell>
          <cell r="F3254">
            <v>167</v>
          </cell>
          <cell r="G3254" t="str">
            <v>Romania</v>
          </cell>
        </row>
        <row r="3255">
          <cell r="A3255" t="str">
            <v>2002M10</v>
          </cell>
          <cell r="B3255">
            <v>2</v>
          </cell>
          <cell r="C3255">
            <v>2</v>
          </cell>
          <cell r="D3255" t="str">
            <v>Canada</v>
          </cell>
          <cell r="E3255">
            <v>3</v>
          </cell>
          <cell r="F3255">
            <v>95</v>
          </cell>
          <cell r="G3255" t="str">
            <v>India</v>
          </cell>
        </row>
        <row r="3256">
          <cell r="A3256" t="str">
            <v>2002M10</v>
          </cell>
          <cell r="B3256">
            <v>0</v>
          </cell>
          <cell r="C3256">
            <v>77</v>
          </cell>
          <cell r="D3256" t="str">
            <v>Germany</v>
          </cell>
          <cell r="E3256">
            <v>1563</v>
          </cell>
          <cell r="F3256">
            <v>193</v>
          </cell>
          <cell r="G3256" t="str">
            <v>Switzerland</v>
          </cell>
        </row>
        <row r="3257">
          <cell r="A3257" t="str">
            <v>2002M10</v>
          </cell>
          <cell r="B3257">
            <v>2</v>
          </cell>
          <cell r="C3257">
            <v>3</v>
          </cell>
          <cell r="D3257" t="str">
            <v>Uk</v>
          </cell>
          <cell r="E3257">
            <v>115</v>
          </cell>
          <cell r="F3257">
            <v>182</v>
          </cell>
          <cell r="G3257" t="str">
            <v>Slovenia</v>
          </cell>
        </row>
        <row r="3258">
          <cell r="A3258" t="str">
            <v>2002M10</v>
          </cell>
          <cell r="B3258">
            <v>2</v>
          </cell>
          <cell r="C3258">
            <v>23</v>
          </cell>
          <cell r="D3258" t="str">
            <v xml:space="preserve"> Belgium (French)</v>
          </cell>
          <cell r="E3258">
            <v>663</v>
          </cell>
          <cell r="F3258">
            <v>186</v>
          </cell>
          <cell r="G3258" t="str">
            <v>Spain</v>
          </cell>
        </row>
        <row r="3259">
          <cell r="A3259" t="str">
            <v>2002M10</v>
          </cell>
          <cell r="B3259">
            <v>0</v>
          </cell>
          <cell r="C3259">
            <v>0</v>
          </cell>
          <cell r="D3259" t="str">
            <v>Ebay</v>
          </cell>
          <cell r="E3259">
            <v>1</v>
          </cell>
          <cell r="F3259">
            <v>106</v>
          </cell>
          <cell r="G3259" t="str">
            <v>Jordan</v>
          </cell>
        </row>
        <row r="3260">
          <cell r="A3260" t="str">
            <v>2002M10</v>
          </cell>
          <cell r="B3260">
            <v>0</v>
          </cell>
          <cell r="C3260">
            <v>3</v>
          </cell>
          <cell r="D3260" t="str">
            <v>Uk</v>
          </cell>
          <cell r="E3260">
            <v>5</v>
          </cell>
          <cell r="F3260">
            <v>164</v>
          </cell>
          <cell r="G3260" t="str">
            <v>Portugal</v>
          </cell>
        </row>
        <row r="3261">
          <cell r="A3261" t="str">
            <v>2002M10</v>
          </cell>
          <cell r="B3261">
            <v>2</v>
          </cell>
          <cell r="C3261">
            <v>0</v>
          </cell>
          <cell r="D3261" t="str">
            <v>Ebay</v>
          </cell>
          <cell r="E3261">
            <v>4</v>
          </cell>
          <cell r="F3261">
            <v>131</v>
          </cell>
          <cell r="G3261" t="str">
            <v>Marshall Islands</v>
          </cell>
        </row>
        <row r="3262">
          <cell r="A3262" t="str">
            <v>2002M10</v>
          </cell>
          <cell r="B3262">
            <v>0</v>
          </cell>
          <cell r="C3262">
            <v>3</v>
          </cell>
          <cell r="D3262" t="str">
            <v>Uk</v>
          </cell>
          <cell r="E3262">
            <v>6</v>
          </cell>
          <cell r="F3262">
            <v>192</v>
          </cell>
          <cell r="G3262" t="str">
            <v>Sweden</v>
          </cell>
        </row>
        <row r="3263">
          <cell r="A3263" t="str">
            <v>2002M10</v>
          </cell>
          <cell r="B3263">
            <v>1</v>
          </cell>
          <cell r="C3263">
            <v>23</v>
          </cell>
          <cell r="D3263" t="str">
            <v xml:space="preserve"> Belgium (French)</v>
          </cell>
          <cell r="E3263">
            <v>7</v>
          </cell>
          <cell r="F3263">
            <v>115</v>
          </cell>
          <cell r="G3263" t="str">
            <v>Latvia</v>
          </cell>
        </row>
        <row r="3264">
          <cell r="A3264" t="str">
            <v>2002M10</v>
          </cell>
          <cell r="B3264">
            <v>3</v>
          </cell>
          <cell r="C3264">
            <v>71</v>
          </cell>
          <cell r="D3264" t="str">
            <v>France</v>
          </cell>
          <cell r="E3264">
            <v>240</v>
          </cell>
          <cell r="F3264">
            <v>23</v>
          </cell>
          <cell r="G3264" t="str">
            <v>Belgium</v>
          </cell>
        </row>
        <row r="3265">
          <cell r="A3265" t="str">
            <v>2002M10</v>
          </cell>
          <cell r="B3265">
            <v>0</v>
          </cell>
          <cell r="C3265">
            <v>0</v>
          </cell>
          <cell r="D3265" t="str">
            <v>Ebay</v>
          </cell>
          <cell r="E3265">
            <v>2</v>
          </cell>
          <cell r="F3265">
            <v>176</v>
          </cell>
          <cell r="G3265" t="str">
            <v>Saudi Arabia</v>
          </cell>
        </row>
        <row r="3266">
          <cell r="A3266" t="str">
            <v>2002M10</v>
          </cell>
          <cell r="B3266">
            <v>1</v>
          </cell>
          <cell r="C3266">
            <v>100</v>
          </cell>
          <cell r="D3266" t="str">
            <v>Ebaymotors</v>
          </cell>
          <cell r="E3266">
            <v>1</v>
          </cell>
          <cell r="F3266">
            <v>147</v>
          </cell>
          <cell r="G3266" t="str">
            <v>Netherlands Antilles</v>
          </cell>
        </row>
        <row r="3267">
          <cell r="A3267" t="str">
            <v>2002M10</v>
          </cell>
          <cell r="B3267">
            <v>2</v>
          </cell>
          <cell r="C3267">
            <v>3</v>
          </cell>
          <cell r="D3267" t="str">
            <v>Uk</v>
          </cell>
          <cell r="E3267">
            <v>2</v>
          </cell>
          <cell r="F3267">
            <v>41</v>
          </cell>
          <cell r="G3267" t="str">
            <v>Cayman Islands</v>
          </cell>
        </row>
        <row r="3268">
          <cell r="A3268" t="str">
            <v>2002M10</v>
          </cell>
          <cell r="B3268">
            <v>2</v>
          </cell>
          <cell r="C3268">
            <v>0</v>
          </cell>
          <cell r="D3268" t="str">
            <v>Ebay</v>
          </cell>
          <cell r="E3268">
            <v>46</v>
          </cell>
          <cell r="F3268">
            <v>63</v>
          </cell>
          <cell r="G3268" t="str">
            <v>El Salvador</v>
          </cell>
        </row>
        <row r="3269">
          <cell r="A3269" t="str">
            <v>2002M10</v>
          </cell>
          <cell r="B3269">
            <v>2</v>
          </cell>
          <cell r="C3269">
            <v>0</v>
          </cell>
          <cell r="D3269" t="str">
            <v>Ebay</v>
          </cell>
          <cell r="E3269">
            <v>53</v>
          </cell>
          <cell r="F3269">
            <v>202</v>
          </cell>
          <cell r="G3269" t="str">
            <v>Trinidad and Tobago</v>
          </cell>
        </row>
        <row r="3270">
          <cell r="A3270" t="str">
            <v>2002M10</v>
          </cell>
          <cell r="B3270">
            <v>0</v>
          </cell>
          <cell r="C3270">
            <v>0</v>
          </cell>
          <cell r="D3270" t="str">
            <v>Ebay</v>
          </cell>
          <cell r="E3270">
            <v>7</v>
          </cell>
          <cell r="F3270">
            <v>80</v>
          </cell>
          <cell r="G3270" t="str">
            <v>Greece</v>
          </cell>
        </row>
        <row r="3271">
          <cell r="A3271" t="str">
            <v>2002M10</v>
          </cell>
          <cell r="B3271">
            <v>1</v>
          </cell>
          <cell r="C3271">
            <v>0</v>
          </cell>
          <cell r="D3271" t="str">
            <v>Ebay</v>
          </cell>
          <cell r="E3271">
            <v>39</v>
          </cell>
          <cell r="F3271">
            <v>9</v>
          </cell>
          <cell r="G3271" t="str">
            <v>Angola</v>
          </cell>
        </row>
        <row r="3272">
          <cell r="A3272" t="str">
            <v>2002M10</v>
          </cell>
          <cell r="B3272">
            <v>2</v>
          </cell>
          <cell r="C3272">
            <v>123</v>
          </cell>
          <cell r="D3272" t="str">
            <v xml:space="preserve"> Belgium (Dutch)</v>
          </cell>
          <cell r="E3272">
            <v>2</v>
          </cell>
          <cell r="F3272">
            <v>127</v>
          </cell>
          <cell r="G3272" t="str">
            <v>Malaysia</v>
          </cell>
        </row>
        <row r="3273">
          <cell r="A3273" t="str">
            <v>2002M10</v>
          </cell>
          <cell r="B3273">
            <v>2</v>
          </cell>
          <cell r="C3273">
            <v>71</v>
          </cell>
          <cell r="D3273" t="str">
            <v>France</v>
          </cell>
          <cell r="E3273">
            <v>1</v>
          </cell>
          <cell r="F3273">
            <v>191</v>
          </cell>
          <cell r="G3273" t="str">
            <v>Swaziland</v>
          </cell>
        </row>
        <row r="3274">
          <cell r="A3274" t="str">
            <v>2002M10</v>
          </cell>
          <cell r="B3274">
            <v>0</v>
          </cell>
          <cell r="C3274">
            <v>196</v>
          </cell>
          <cell r="D3274" t="str">
            <v>Taiwan</v>
          </cell>
          <cell r="E3274">
            <v>4</v>
          </cell>
          <cell r="F3274">
            <v>77</v>
          </cell>
          <cell r="G3274" t="str">
            <v>Germany</v>
          </cell>
        </row>
        <row r="3275">
          <cell r="A3275" t="str">
            <v>2002M10</v>
          </cell>
          <cell r="B3275">
            <v>2</v>
          </cell>
          <cell r="C3275">
            <v>0</v>
          </cell>
          <cell r="D3275" t="str">
            <v>Ebay</v>
          </cell>
          <cell r="E3275">
            <v>288</v>
          </cell>
          <cell r="F3275">
            <v>156</v>
          </cell>
          <cell r="G3275" t="str">
            <v>Pakistan</v>
          </cell>
        </row>
        <row r="3276">
          <cell r="A3276" t="str">
            <v>2002M10</v>
          </cell>
          <cell r="B3276">
            <v>0</v>
          </cell>
          <cell r="C3276">
            <v>71</v>
          </cell>
          <cell r="D3276" t="str">
            <v>France</v>
          </cell>
          <cell r="E3276">
            <v>91</v>
          </cell>
          <cell r="F3276">
            <v>138</v>
          </cell>
          <cell r="G3276" t="str">
            <v>Monaco</v>
          </cell>
        </row>
        <row r="3277">
          <cell r="A3277" t="str">
            <v>2002M10</v>
          </cell>
          <cell r="B3277">
            <v>2</v>
          </cell>
          <cell r="C3277">
            <v>146</v>
          </cell>
          <cell r="D3277" t="str">
            <v>Netherlands</v>
          </cell>
          <cell r="E3277">
            <v>343390</v>
          </cell>
          <cell r="F3277">
            <v>146</v>
          </cell>
          <cell r="G3277" t="str">
            <v>Netherlands</v>
          </cell>
        </row>
        <row r="3278">
          <cell r="A3278" t="str">
            <v>2002M10</v>
          </cell>
          <cell r="B3278">
            <v>0</v>
          </cell>
          <cell r="C3278">
            <v>100</v>
          </cell>
          <cell r="D3278" t="str">
            <v>Ebaymotors</v>
          </cell>
          <cell r="E3278">
            <v>472</v>
          </cell>
          <cell r="F3278">
            <v>136</v>
          </cell>
          <cell r="G3278" t="str">
            <v>Mexico</v>
          </cell>
        </row>
        <row r="3279">
          <cell r="A3279" t="str">
            <v>2002M10</v>
          </cell>
          <cell r="B3279">
            <v>1</v>
          </cell>
          <cell r="C3279">
            <v>77</v>
          </cell>
          <cell r="D3279" t="str">
            <v>Germany</v>
          </cell>
          <cell r="E3279">
            <v>128</v>
          </cell>
          <cell r="F3279">
            <v>56</v>
          </cell>
          <cell r="G3279" t="str">
            <v>Czech Republic</v>
          </cell>
        </row>
        <row r="3280">
          <cell r="A3280" t="str">
            <v>2002M10</v>
          </cell>
          <cell r="B3280">
            <v>0</v>
          </cell>
          <cell r="C3280">
            <v>100</v>
          </cell>
          <cell r="D3280" t="str">
            <v>Ebaymotors</v>
          </cell>
          <cell r="E3280">
            <v>6</v>
          </cell>
          <cell r="F3280">
            <v>149</v>
          </cell>
          <cell r="G3280" t="str">
            <v>New Zealand</v>
          </cell>
        </row>
        <row r="3281">
          <cell r="A3281" t="str">
            <v>2002M10</v>
          </cell>
          <cell r="B3281">
            <v>2</v>
          </cell>
          <cell r="C3281">
            <v>3</v>
          </cell>
          <cell r="D3281" t="str">
            <v>Uk</v>
          </cell>
          <cell r="E3281">
            <v>22</v>
          </cell>
          <cell r="F3281">
            <v>29</v>
          </cell>
          <cell r="G3281" t="str">
            <v>Bosnia and Herzegovina</v>
          </cell>
        </row>
        <row r="3282">
          <cell r="A3282" t="str">
            <v>2002M10</v>
          </cell>
          <cell r="B3282">
            <v>1</v>
          </cell>
          <cell r="C3282">
            <v>101</v>
          </cell>
          <cell r="D3282" t="str">
            <v>Italy</v>
          </cell>
          <cell r="E3282">
            <v>437</v>
          </cell>
          <cell r="F3282">
            <v>193</v>
          </cell>
          <cell r="G3282" t="str">
            <v>Switzerland</v>
          </cell>
        </row>
        <row r="3283">
          <cell r="A3283" t="str">
            <v>2002M10</v>
          </cell>
          <cell r="B3283">
            <v>3</v>
          </cell>
          <cell r="C3283">
            <v>0</v>
          </cell>
          <cell r="D3283" t="str">
            <v>Ebay</v>
          </cell>
          <cell r="E3283">
            <v>28</v>
          </cell>
          <cell r="F3283">
            <v>101</v>
          </cell>
          <cell r="G3283" t="str">
            <v>Italy</v>
          </cell>
        </row>
        <row r="3284">
          <cell r="A3284" t="str">
            <v>2002M10</v>
          </cell>
          <cell r="B3284">
            <v>2</v>
          </cell>
          <cell r="C3284">
            <v>0</v>
          </cell>
          <cell r="D3284" t="str">
            <v>Ebay</v>
          </cell>
          <cell r="E3284">
            <v>11055</v>
          </cell>
          <cell r="F3284">
            <v>136</v>
          </cell>
          <cell r="G3284" t="str">
            <v>Mexico</v>
          </cell>
        </row>
        <row r="3285">
          <cell r="A3285" t="str">
            <v>2002M10</v>
          </cell>
          <cell r="B3285">
            <v>3</v>
          </cell>
          <cell r="C3285">
            <v>0</v>
          </cell>
          <cell r="D3285" t="str">
            <v>Ebay</v>
          </cell>
          <cell r="E3285">
            <v>1</v>
          </cell>
          <cell r="F3285">
            <v>136</v>
          </cell>
          <cell r="G3285" t="str">
            <v>Mexico</v>
          </cell>
        </row>
        <row r="3286">
          <cell r="A3286" t="str">
            <v>2002M10</v>
          </cell>
          <cell r="B3286">
            <v>2</v>
          </cell>
          <cell r="C3286">
            <v>3</v>
          </cell>
          <cell r="D3286" t="str">
            <v>Uk</v>
          </cell>
          <cell r="E3286">
            <v>6138</v>
          </cell>
          <cell r="F3286">
            <v>1</v>
          </cell>
          <cell r="G3286" t="str">
            <v>United States</v>
          </cell>
        </row>
        <row r="3287">
          <cell r="A3287" t="str">
            <v>2002M10</v>
          </cell>
          <cell r="B3287">
            <v>1</v>
          </cell>
          <cell r="C3287">
            <v>0</v>
          </cell>
          <cell r="D3287" t="str">
            <v>Ebay</v>
          </cell>
          <cell r="E3287">
            <v>2</v>
          </cell>
          <cell r="F3287">
            <v>121</v>
          </cell>
          <cell r="G3287" t="str">
            <v>Lithuania</v>
          </cell>
        </row>
        <row r="3288">
          <cell r="A3288" t="str">
            <v>2002M10</v>
          </cell>
          <cell r="B3288">
            <v>1</v>
          </cell>
          <cell r="C3288">
            <v>23</v>
          </cell>
          <cell r="D3288" t="str">
            <v xml:space="preserve"> Belgium (French)</v>
          </cell>
          <cell r="E3288">
            <v>5</v>
          </cell>
          <cell r="F3288">
            <v>1</v>
          </cell>
          <cell r="G3288" t="str">
            <v>United States</v>
          </cell>
        </row>
        <row r="3289">
          <cell r="A3289" t="str">
            <v>2002M10</v>
          </cell>
          <cell r="B3289">
            <v>2</v>
          </cell>
          <cell r="C3289">
            <v>123</v>
          </cell>
          <cell r="D3289" t="str">
            <v xml:space="preserve"> Belgium (Dutch)</v>
          </cell>
          <cell r="E3289">
            <v>274</v>
          </cell>
          <cell r="F3289">
            <v>3</v>
          </cell>
          <cell r="G3289" t="str">
            <v>United Kingdom</v>
          </cell>
        </row>
        <row r="3290">
          <cell r="A3290" t="str">
            <v>2002M10</v>
          </cell>
          <cell r="B3290">
            <v>2</v>
          </cell>
          <cell r="C3290">
            <v>77</v>
          </cell>
          <cell r="D3290" t="str">
            <v>Germany</v>
          </cell>
          <cell r="E3290">
            <v>200</v>
          </cell>
          <cell r="F3290">
            <v>31</v>
          </cell>
          <cell r="G3290" t="str">
            <v>Brazil</v>
          </cell>
        </row>
        <row r="3291">
          <cell r="A3291" t="str">
            <v>2002M10</v>
          </cell>
          <cell r="B3291">
            <v>0</v>
          </cell>
          <cell r="C3291">
            <v>3</v>
          </cell>
          <cell r="D3291" t="str">
            <v>Uk</v>
          </cell>
          <cell r="E3291">
            <v>4</v>
          </cell>
          <cell r="F3291">
            <v>45</v>
          </cell>
          <cell r="G3291" t="str">
            <v>China</v>
          </cell>
        </row>
        <row r="3292">
          <cell r="A3292" t="str">
            <v>2002M10</v>
          </cell>
          <cell r="B3292">
            <v>2</v>
          </cell>
          <cell r="C3292">
            <v>101</v>
          </cell>
          <cell r="D3292" t="str">
            <v>Italy</v>
          </cell>
          <cell r="E3292">
            <v>34</v>
          </cell>
          <cell r="F3292">
            <v>12</v>
          </cell>
          <cell r="G3292" t="str">
            <v>Argentina</v>
          </cell>
        </row>
        <row r="3293">
          <cell r="A3293" t="str">
            <v>2002M10</v>
          </cell>
          <cell r="B3293">
            <v>1</v>
          </cell>
          <cell r="C3293">
            <v>3</v>
          </cell>
          <cell r="D3293" t="str">
            <v>Uk</v>
          </cell>
          <cell r="E3293">
            <v>78</v>
          </cell>
          <cell r="F3293">
            <v>101</v>
          </cell>
          <cell r="G3293" t="str">
            <v>Italy</v>
          </cell>
        </row>
        <row r="3294">
          <cell r="A3294" t="str">
            <v>2002M10</v>
          </cell>
          <cell r="B3294">
            <v>0</v>
          </cell>
          <cell r="C3294">
            <v>3</v>
          </cell>
          <cell r="D3294" t="str">
            <v>Uk</v>
          </cell>
          <cell r="E3294">
            <v>4</v>
          </cell>
          <cell r="F3294">
            <v>80</v>
          </cell>
          <cell r="G3294" t="str">
            <v>Greece</v>
          </cell>
        </row>
        <row r="3295">
          <cell r="A3295" t="str">
            <v>2002M10</v>
          </cell>
          <cell r="B3295">
            <v>1</v>
          </cell>
          <cell r="C3295">
            <v>100</v>
          </cell>
          <cell r="D3295" t="str">
            <v>Ebaymotors</v>
          </cell>
          <cell r="E3295">
            <v>21</v>
          </cell>
          <cell r="F3295">
            <v>101</v>
          </cell>
          <cell r="G3295" t="str">
            <v>Italy</v>
          </cell>
        </row>
        <row r="3296">
          <cell r="A3296" t="str">
            <v>2002M10</v>
          </cell>
          <cell r="B3296">
            <v>0</v>
          </cell>
          <cell r="C3296">
            <v>186</v>
          </cell>
          <cell r="D3296" t="str">
            <v>Spain</v>
          </cell>
          <cell r="E3296">
            <v>80163</v>
          </cell>
          <cell r="F3296">
            <v>186</v>
          </cell>
          <cell r="G3296" t="str">
            <v>Spain</v>
          </cell>
        </row>
        <row r="3297">
          <cell r="A3297" t="str">
            <v>2002M10</v>
          </cell>
          <cell r="B3297">
            <v>2</v>
          </cell>
          <cell r="C3297">
            <v>77</v>
          </cell>
          <cell r="D3297" t="str">
            <v>Germany</v>
          </cell>
          <cell r="E3297">
            <v>11</v>
          </cell>
          <cell r="F3297">
            <v>185</v>
          </cell>
          <cell r="G3297" t="str">
            <v>South Africa</v>
          </cell>
        </row>
        <row r="3298">
          <cell r="A3298" t="str">
            <v>2002M10</v>
          </cell>
          <cell r="B3298">
            <v>3</v>
          </cell>
          <cell r="C3298">
            <v>71</v>
          </cell>
          <cell r="D3298" t="str">
            <v>France</v>
          </cell>
          <cell r="E3298">
            <v>1</v>
          </cell>
          <cell r="F3298">
            <v>186</v>
          </cell>
          <cell r="G3298" t="str">
            <v>Spain</v>
          </cell>
        </row>
        <row r="3299">
          <cell r="A3299" t="str">
            <v>2002M10</v>
          </cell>
          <cell r="B3299">
            <v>0</v>
          </cell>
          <cell r="C3299">
            <v>186</v>
          </cell>
          <cell r="D3299" t="str">
            <v>Spain</v>
          </cell>
          <cell r="E3299">
            <v>4</v>
          </cell>
          <cell r="F3299">
            <v>70</v>
          </cell>
          <cell r="G3299" t="str">
            <v>Finland</v>
          </cell>
        </row>
        <row r="3300">
          <cell r="A3300" t="str">
            <v>2002M10</v>
          </cell>
          <cell r="B3300">
            <v>0</v>
          </cell>
          <cell r="C3300">
            <v>0</v>
          </cell>
          <cell r="D3300" t="str">
            <v>Ebay</v>
          </cell>
          <cell r="E3300">
            <v>53</v>
          </cell>
          <cell r="F3300">
            <v>222</v>
          </cell>
          <cell r="G3300" t="str">
            <v>Yugoslavia</v>
          </cell>
        </row>
        <row r="3301">
          <cell r="A3301" t="str">
            <v>2002M10</v>
          </cell>
          <cell r="B3301">
            <v>1</v>
          </cell>
          <cell r="C3301">
            <v>3</v>
          </cell>
          <cell r="D3301" t="str">
            <v>Uk</v>
          </cell>
          <cell r="E3301">
            <v>8</v>
          </cell>
          <cell r="F3301">
            <v>154</v>
          </cell>
          <cell r="G3301" t="str">
            <v>Norway</v>
          </cell>
        </row>
        <row r="3302">
          <cell r="A3302" t="str">
            <v>2002M10</v>
          </cell>
          <cell r="B3302">
            <v>0</v>
          </cell>
          <cell r="C3302">
            <v>77</v>
          </cell>
          <cell r="D3302" t="str">
            <v>Germany</v>
          </cell>
          <cell r="E3302">
            <v>9</v>
          </cell>
          <cell r="F3302">
            <v>130</v>
          </cell>
          <cell r="G3302" t="str">
            <v>Malta</v>
          </cell>
        </row>
        <row r="3303">
          <cell r="A3303" t="str">
            <v>2002M10</v>
          </cell>
          <cell r="B3303">
            <v>3</v>
          </cell>
          <cell r="C3303">
            <v>0</v>
          </cell>
          <cell r="D3303" t="str">
            <v>Ebay</v>
          </cell>
          <cell r="E3303">
            <v>2</v>
          </cell>
          <cell r="F3303">
            <v>147</v>
          </cell>
          <cell r="G3303" t="str">
            <v>Netherlands Antilles</v>
          </cell>
        </row>
        <row r="3304">
          <cell r="A3304" t="str">
            <v>2002M10</v>
          </cell>
          <cell r="B3304">
            <v>2</v>
          </cell>
          <cell r="C3304">
            <v>2</v>
          </cell>
          <cell r="D3304" t="str">
            <v>Canada</v>
          </cell>
          <cell r="E3304">
            <v>3</v>
          </cell>
          <cell r="F3304">
            <v>149</v>
          </cell>
          <cell r="G3304" t="str">
            <v>New Zealand</v>
          </cell>
        </row>
        <row r="3305">
          <cell r="A3305" t="str">
            <v>2002M10</v>
          </cell>
          <cell r="B3305">
            <v>2</v>
          </cell>
          <cell r="C3305">
            <v>16</v>
          </cell>
          <cell r="D3305" t="str">
            <v>Austria</v>
          </cell>
          <cell r="E3305">
            <v>6</v>
          </cell>
          <cell r="F3305">
            <v>53</v>
          </cell>
          <cell r="G3305" t="str">
            <v>Croatia, Democratic Republic of the</v>
          </cell>
        </row>
        <row r="3306">
          <cell r="A3306" t="str">
            <v>2002M10</v>
          </cell>
          <cell r="B3306">
            <v>3</v>
          </cell>
          <cell r="C3306">
            <v>15</v>
          </cell>
          <cell r="D3306" t="str">
            <v>Australia</v>
          </cell>
          <cell r="E3306">
            <v>1</v>
          </cell>
          <cell r="F3306">
            <v>149</v>
          </cell>
          <cell r="G3306" t="str">
            <v>New Zealand</v>
          </cell>
        </row>
        <row r="3307">
          <cell r="A3307" t="str">
            <v>2002M10</v>
          </cell>
          <cell r="B3307">
            <v>2</v>
          </cell>
          <cell r="C3307">
            <v>77</v>
          </cell>
          <cell r="D3307" t="str">
            <v>Germany</v>
          </cell>
          <cell r="E3307">
            <v>177</v>
          </cell>
          <cell r="F3307">
            <v>182</v>
          </cell>
          <cell r="G3307" t="str">
            <v>Slovenia</v>
          </cell>
        </row>
        <row r="3308">
          <cell r="A3308" t="str">
            <v>2002M10</v>
          </cell>
          <cell r="B3308">
            <v>2</v>
          </cell>
          <cell r="C3308">
            <v>101</v>
          </cell>
          <cell r="D3308" t="str">
            <v>Italy</v>
          </cell>
          <cell r="E3308">
            <v>1169</v>
          </cell>
          <cell r="F3308">
            <v>193</v>
          </cell>
          <cell r="G3308" t="str">
            <v>Switzerland</v>
          </cell>
        </row>
        <row r="3309">
          <cell r="A3309" t="str">
            <v>2002M10</v>
          </cell>
          <cell r="B3309">
            <v>1</v>
          </cell>
          <cell r="C3309">
            <v>186</v>
          </cell>
          <cell r="D3309" t="str">
            <v>Spain</v>
          </cell>
          <cell r="E3309">
            <v>9</v>
          </cell>
          <cell r="F3309">
            <v>23</v>
          </cell>
          <cell r="G3309" t="str">
            <v>Belgium</v>
          </cell>
        </row>
        <row r="3310">
          <cell r="A3310" t="str">
            <v>2002M10</v>
          </cell>
          <cell r="B3310">
            <v>0</v>
          </cell>
          <cell r="C3310">
            <v>100</v>
          </cell>
          <cell r="D3310" t="str">
            <v>Ebaymotors</v>
          </cell>
          <cell r="E3310">
            <v>1</v>
          </cell>
          <cell r="F3310">
            <v>11</v>
          </cell>
          <cell r="G3310" t="str">
            <v>Antigua and Barbuda</v>
          </cell>
        </row>
        <row r="3311">
          <cell r="A3311" t="str">
            <v>2002M10</v>
          </cell>
          <cell r="B3311">
            <v>0</v>
          </cell>
          <cell r="C3311">
            <v>0</v>
          </cell>
          <cell r="D3311" t="str">
            <v>Ebay</v>
          </cell>
          <cell r="E3311">
            <v>2</v>
          </cell>
          <cell r="F3311">
            <v>210</v>
          </cell>
          <cell r="G3311" t="str">
            <v>United Arab Emirates</v>
          </cell>
        </row>
        <row r="3312">
          <cell r="A3312" t="str">
            <v>2002M10</v>
          </cell>
          <cell r="B3312">
            <v>2</v>
          </cell>
          <cell r="C3312">
            <v>186</v>
          </cell>
          <cell r="D3312" t="str">
            <v>Spain</v>
          </cell>
          <cell r="E3312">
            <v>343</v>
          </cell>
          <cell r="F3312">
            <v>77</v>
          </cell>
          <cell r="G3312" t="str">
            <v>Germany</v>
          </cell>
        </row>
        <row r="3313">
          <cell r="A3313" t="str">
            <v>2002M10</v>
          </cell>
          <cell r="B3313">
            <v>2</v>
          </cell>
          <cell r="C3313">
            <v>3</v>
          </cell>
          <cell r="D3313" t="str">
            <v>Uk</v>
          </cell>
          <cell r="E3313">
            <v>863</v>
          </cell>
          <cell r="F3313">
            <v>192</v>
          </cell>
          <cell r="G3313" t="str">
            <v>Sweden</v>
          </cell>
        </row>
        <row r="3314">
          <cell r="A3314" t="str">
            <v>2002M10</v>
          </cell>
          <cell r="B3314">
            <v>0</v>
          </cell>
          <cell r="C3314">
            <v>77</v>
          </cell>
          <cell r="D3314" t="str">
            <v>Germany</v>
          </cell>
          <cell r="E3314">
            <v>4</v>
          </cell>
          <cell r="F3314">
            <v>209</v>
          </cell>
          <cell r="G3314" t="str">
            <v>Ukraine</v>
          </cell>
        </row>
        <row r="3315">
          <cell r="A3315" t="str">
            <v>2002M10</v>
          </cell>
          <cell r="B3315">
            <v>0</v>
          </cell>
          <cell r="C3315">
            <v>16</v>
          </cell>
          <cell r="D3315" t="str">
            <v>Austria</v>
          </cell>
          <cell r="E3315">
            <v>1</v>
          </cell>
          <cell r="F3315">
            <v>101</v>
          </cell>
          <cell r="G3315" t="str">
            <v>Italy</v>
          </cell>
        </row>
        <row r="3316">
          <cell r="A3316" t="str">
            <v>2002M10</v>
          </cell>
          <cell r="B3316">
            <v>2</v>
          </cell>
          <cell r="C3316">
            <v>0</v>
          </cell>
          <cell r="D3316" t="str">
            <v>Ebay</v>
          </cell>
          <cell r="E3316">
            <v>939</v>
          </cell>
          <cell r="F3316">
            <v>55</v>
          </cell>
          <cell r="G3316" t="str">
            <v>Cyprus</v>
          </cell>
        </row>
        <row r="3317">
          <cell r="A3317" t="str">
            <v>2002M10</v>
          </cell>
          <cell r="B3317">
            <v>0</v>
          </cell>
          <cell r="C3317">
            <v>77</v>
          </cell>
          <cell r="D3317" t="str">
            <v>Germany</v>
          </cell>
          <cell r="E3317">
            <v>1</v>
          </cell>
          <cell r="F3317">
            <v>104</v>
          </cell>
          <cell r="G3317" t="str">
            <v>Japan</v>
          </cell>
        </row>
        <row r="3318">
          <cell r="A3318" t="str">
            <v>2002M10</v>
          </cell>
          <cell r="B3318">
            <v>0</v>
          </cell>
          <cell r="C3318">
            <v>196</v>
          </cell>
          <cell r="D3318" t="str">
            <v>Taiwan</v>
          </cell>
          <cell r="E3318">
            <v>2</v>
          </cell>
          <cell r="F3318">
            <v>4</v>
          </cell>
          <cell r="G3318" t="str">
            <v>Afghanistan</v>
          </cell>
        </row>
        <row r="3319">
          <cell r="A3319" t="str">
            <v>2002M10</v>
          </cell>
          <cell r="B3319">
            <v>2</v>
          </cell>
          <cell r="C3319">
            <v>2</v>
          </cell>
          <cell r="D3319" t="str">
            <v>Canada</v>
          </cell>
          <cell r="E3319">
            <v>8</v>
          </cell>
          <cell r="F3319">
            <v>70</v>
          </cell>
          <cell r="G3319" t="str">
            <v>Finland</v>
          </cell>
        </row>
        <row r="3320">
          <cell r="A3320" t="str">
            <v>2002M10</v>
          </cell>
          <cell r="B3320">
            <v>0</v>
          </cell>
          <cell r="C3320">
            <v>71</v>
          </cell>
          <cell r="D3320" t="str">
            <v>France</v>
          </cell>
          <cell r="E3320">
            <v>14</v>
          </cell>
          <cell r="F3320">
            <v>83</v>
          </cell>
          <cell r="G3320" t="str">
            <v>Guadeloupe</v>
          </cell>
        </row>
        <row r="3321">
          <cell r="A3321" t="str">
            <v>2002M10</v>
          </cell>
          <cell r="B3321">
            <v>2</v>
          </cell>
          <cell r="C3321">
            <v>0</v>
          </cell>
          <cell r="D3321" t="str">
            <v>Ebay</v>
          </cell>
          <cell r="E3321">
            <v>5003</v>
          </cell>
          <cell r="F3321">
            <v>95</v>
          </cell>
          <cell r="G3321" t="str">
            <v>India</v>
          </cell>
        </row>
        <row r="3322">
          <cell r="A3322" t="str">
            <v>2002M10</v>
          </cell>
          <cell r="B3322">
            <v>3</v>
          </cell>
          <cell r="C3322">
            <v>0</v>
          </cell>
          <cell r="D3322" t="str">
            <v>Ebay</v>
          </cell>
          <cell r="E3322">
            <v>84</v>
          </cell>
          <cell r="F3322">
            <v>15</v>
          </cell>
          <cell r="G3322" t="str">
            <v>Australia</v>
          </cell>
        </row>
        <row r="3323">
          <cell r="A3323" t="str">
            <v>2002M10</v>
          </cell>
          <cell r="B3323">
            <v>2</v>
          </cell>
          <cell r="C3323">
            <v>100</v>
          </cell>
          <cell r="D3323" t="str">
            <v>Ebaymotors</v>
          </cell>
          <cell r="E3323">
            <v>2</v>
          </cell>
          <cell r="F3323">
            <v>107</v>
          </cell>
          <cell r="G3323" t="str">
            <v>Kazakhstan</v>
          </cell>
        </row>
        <row r="3324">
          <cell r="A3324" t="str">
            <v>2002M10</v>
          </cell>
          <cell r="B3324">
            <v>1</v>
          </cell>
          <cell r="C3324">
            <v>0</v>
          </cell>
          <cell r="D3324" t="str">
            <v>Ebay</v>
          </cell>
          <cell r="E3324">
            <v>146</v>
          </cell>
          <cell r="F3324">
            <v>209</v>
          </cell>
          <cell r="G3324" t="str">
            <v>Ukraine</v>
          </cell>
        </row>
        <row r="3325">
          <cell r="A3325" t="str">
            <v>2002M10</v>
          </cell>
          <cell r="B3325">
            <v>1</v>
          </cell>
          <cell r="C3325">
            <v>77</v>
          </cell>
          <cell r="D3325" t="str">
            <v>Germany</v>
          </cell>
          <cell r="E3325">
            <v>3</v>
          </cell>
          <cell r="F3325">
            <v>94</v>
          </cell>
          <cell r="G3325" t="str">
            <v>Iceland</v>
          </cell>
        </row>
        <row r="3326">
          <cell r="A3326" t="str">
            <v>2002M10</v>
          </cell>
          <cell r="B3326">
            <v>0</v>
          </cell>
          <cell r="C3326">
            <v>3</v>
          </cell>
          <cell r="D3326" t="str">
            <v>Uk</v>
          </cell>
          <cell r="E3326">
            <v>866093</v>
          </cell>
          <cell r="F3326">
            <v>3</v>
          </cell>
          <cell r="G3326" t="str">
            <v>United Kingdom</v>
          </cell>
        </row>
        <row r="3327">
          <cell r="A3327" t="str">
            <v>2002M10</v>
          </cell>
          <cell r="B3327">
            <v>0</v>
          </cell>
          <cell r="C3327">
            <v>77</v>
          </cell>
          <cell r="D3327" t="str">
            <v>Germany</v>
          </cell>
          <cell r="E3327">
            <v>1</v>
          </cell>
          <cell r="F3327">
            <v>162</v>
          </cell>
          <cell r="G3327" t="str">
            <v>Philippines</v>
          </cell>
        </row>
        <row r="3328">
          <cell r="A3328" t="str">
            <v>2002M10</v>
          </cell>
          <cell r="B3328">
            <v>2</v>
          </cell>
          <cell r="C3328">
            <v>15</v>
          </cell>
          <cell r="D3328" t="str">
            <v>Australia</v>
          </cell>
          <cell r="E3328">
            <v>219825</v>
          </cell>
          <cell r="F3328">
            <v>15</v>
          </cell>
          <cell r="G3328" t="str">
            <v>Australia</v>
          </cell>
        </row>
        <row r="3329">
          <cell r="A3329" t="str">
            <v>2002M10</v>
          </cell>
          <cell r="B3329">
            <v>1</v>
          </cell>
          <cell r="C3329">
            <v>16</v>
          </cell>
          <cell r="D3329" t="str">
            <v>Austria</v>
          </cell>
          <cell r="E3329">
            <v>1</v>
          </cell>
          <cell r="F3329">
            <v>23</v>
          </cell>
          <cell r="G3329" t="str">
            <v>Belgium</v>
          </cell>
        </row>
        <row r="3330">
          <cell r="A3330" t="str">
            <v>2002M10</v>
          </cell>
          <cell r="B3330">
            <v>1</v>
          </cell>
          <cell r="C3330">
            <v>77</v>
          </cell>
          <cell r="D3330" t="str">
            <v>Germany</v>
          </cell>
          <cell r="E3330">
            <v>3634</v>
          </cell>
          <cell r="F3330">
            <v>146</v>
          </cell>
          <cell r="G3330" t="str">
            <v>Netherlands</v>
          </cell>
        </row>
        <row r="3331">
          <cell r="A3331" t="str">
            <v>2002M10</v>
          </cell>
          <cell r="B3331">
            <v>2</v>
          </cell>
          <cell r="C3331">
            <v>0</v>
          </cell>
          <cell r="D3331" t="str">
            <v>Ebay</v>
          </cell>
          <cell r="E3331">
            <v>744</v>
          </cell>
          <cell r="F3331">
            <v>182</v>
          </cell>
          <cell r="G3331" t="str">
            <v>Slovenia</v>
          </cell>
        </row>
        <row r="3332">
          <cell r="A3332" t="str">
            <v>2002M10</v>
          </cell>
          <cell r="B3332">
            <v>3</v>
          </cell>
          <cell r="C3332">
            <v>71</v>
          </cell>
          <cell r="D3332" t="str">
            <v>France</v>
          </cell>
          <cell r="E3332">
            <v>1</v>
          </cell>
          <cell r="F3332">
            <v>60</v>
          </cell>
          <cell r="G3332" t="str">
            <v>Dominican Republic</v>
          </cell>
        </row>
        <row r="3333">
          <cell r="A3333" t="str">
            <v>2002M10</v>
          </cell>
          <cell r="B3333">
            <v>1</v>
          </cell>
          <cell r="C3333">
            <v>16</v>
          </cell>
          <cell r="D3333" t="str">
            <v>Austria</v>
          </cell>
          <cell r="E3333">
            <v>1</v>
          </cell>
          <cell r="F3333">
            <v>92</v>
          </cell>
          <cell r="G3333" t="str">
            <v>Hong Kong</v>
          </cell>
        </row>
        <row r="3334">
          <cell r="A3334" t="str">
            <v>2002M10</v>
          </cell>
          <cell r="B3334">
            <v>1</v>
          </cell>
          <cell r="C3334">
            <v>123</v>
          </cell>
          <cell r="D3334" t="str">
            <v xml:space="preserve"> Belgium (Dutch)</v>
          </cell>
          <cell r="E3334">
            <v>19414</v>
          </cell>
          <cell r="F3334">
            <v>23</v>
          </cell>
          <cell r="G3334" t="str">
            <v>Belgium</v>
          </cell>
        </row>
        <row r="3335">
          <cell r="A3335" t="str">
            <v>2002M10</v>
          </cell>
          <cell r="B3335">
            <v>1</v>
          </cell>
          <cell r="C3335">
            <v>0</v>
          </cell>
          <cell r="D3335" t="str">
            <v>Ebay</v>
          </cell>
          <cell r="E3335">
            <v>954</v>
          </cell>
          <cell r="F3335">
            <v>180</v>
          </cell>
          <cell r="G3335" t="str">
            <v>Singapore</v>
          </cell>
        </row>
        <row r="3336">
          <cell r="A3336" t="str">
            <v>2002M10</v>
          </cell>
          <cell r="B3336">
            <v>0</v>
          </cell>
          <cell r="C3336">
            <v>0</v>
          </cell>
          <cell r="D3336" t="str">
            <v>Ebay</v>
          </cell>
          <cell r="E3336">
            <v>5</v>
          </cell>
          <cell r="F3336">
            <v>70</v>
          </cell>
          <cell r="G3336" t="str">
            <v>Finland</v>
          </cell>
        </row>
        <row r="3337">
          <cell r="A3337" t="str">
            <v>2002M10</v>
          </cell>
          <cell r="B3337">
            <v>0</v>
          </cell>
          <cell r="C3337">
            <v>100</v>
          </cell>
          <cell r="D3337" t="str">
            <v>Ebaymotors</v>
          </cell>
          <cell r="E3337">
            <v>2268</v>
          </cell>
          <cell r="F3337">
            <v>2</v>
          </cell>
          <cell r="G3337" t="str">
            <v>Canada</v>
          </cell>
        </row>
        <row r="3338">
          <cell r="A3338" t="str">
            <v>2002M10</v>
          </cell>
          <cell r="B3338">
            <v>1</v>
          </cell>
          <cell r="C3338">
            <v>0</v>
          </cell>
          <cell r="D3338" t="str">
            <v>Ebay</v>
          </cell>
          <cell r="E3338">
            <v>209062</v>
          </cell>
          <cell r="F3338">
            <v>2</v>
          </cell>
          <cell r="G3338" t="str">
            <v>Canada</v>
          </cell>
        </row>
        <row r="3339">
          <cell r="A3339" t="str">
            <v>2002M10</v>
          </cell>
          <cell r="B3339">
            <v>0</v>
          </cell>
          <cell r="C3339">
            <v>123</v>
          </cell>
          <cell r="D3339" t="str">
            <v xml:space="preserve"> Belgium (Dutch)</v>
          </cell>
          <cell r="E3339">
            <v>32</v>
          </cell>
          <cell r="F3339">
            <v>3</v>
          </cell>
          <cell r="G3339" t="str">
            <v>United Kingdom</v>
          </cell>
        </row>
        <row r="3340">
          <cell r="A3340" t="str">
            <v>2002M10</v>
          </cell>
          <cell r="B3340">
            <v>2</v>
          </cell>
          <cell r="C3340">
            <v>71</v>
          </cell>
          <cell r="D3340" t="str">
            <v>France</v>
          </cell>
          <cell r="E3340">
            <v>150</v>
          </cell>
          <cell r="F3340">
            <v>138</v>
          </cell>
          <cell r="G3340" t="str">
            <v>Monaco</v>
          </cell>
        </row>
        <row r="3341">
          <cell r="A3341" t="str">
            <v>2002M10</v>
          </cell>
          <cell r="B3341">
            <v>2</v>
          </cell>
          <cell r="C3341">
            <v>15</v>
          </cell>
          <cell r="D3341" t="str">
            <v>Australia</v>
          </cell>
          <cell r="E3341">
            <v>1</v>
          </cell>
          <cell r="F3341">
            <v>99</v>
          </cell>
          <cell r="G3341" t="str">
            <v>Ireland</v>
          </cell>
        </row>
        <row r="3342">
          <cell r="A3342" t="str">
            <v>2002M10</v>
          </cell>
          <cell r="B3342">
            <v>0</v>
          </cell>
          <cell r="C3342">
            <v>71</v>
          </cell>
          <cell r="D3342" t="str">
            <v>France</v>
          </cell>
          <cell r="E3342">
            <v>307</v>
          </cell>
          <cell r="F3342">
            <v>101</v>
          </cell>
          <cell r="G3342" t="str">
            <v>Italy</v>
          </cell>
        </row>
        <row r="3343">
          <cell r="A3343" t="str">
            <v>2002M10</v>
          </cell>
          <cell r="B3343">
            <v>2</v>
          </cell>
          <cell r="C3343">
            <v>2</v>
          </cell>
          <cell r="D3343" t="str">
            <v>Canada</v>
          </cell>
          <cell r="E3343">
            <v>119</v>
          </cell>
          <cell r="F3343">
            <v>66</v>
          </cell>
          <cell r="G3343" t="str">
            <v>Estonia</v>
          </cell>
        </row>
        <row r="3344">
          <cell r="A3344" t="str">
            <v>2002M10</v>
          </cell>
          <cell r="B3344">
            <v>2</v>
          </cell>
          <cell r="C3344">
            <v>15</v>
          </cell>
          <cell r="D3344" t="str">
            <v>Australia</v>
          </cell>
          <cell r="E3344">
            <v>10</v>
          </cell>
          <cell r="F3344">
            <v>95</v>
          </cell>
          <cell r="G3344" t="str">
            <v>India</v>
          </cell>
        </row>
        <row r="3345">
          <cell r="A3345" t="str">
            <v>2002M10</v>
          </cell>
          <cell r="B3345">
            <v>2</v>
          </cell>
          <cell r="C3345">
            <v>193</v>
          </cell>
          <cell r="D3345" t="str">
            <v>Switzerland</v>
          </cell>
          <cell r="E3345">
            <v>1</v>
          </cell>
          <cell r="F3345">
            <v>182</v>
          </cell>
          <cell r="G3345" t="str">
            <v>Slovenia</v>
          </cell>
        </row>
        <row r="3346">
          <cell r="A3346" t="str">
            <v>2002M10</v>
          </cell>
          <cell r="B3346">
            <v>1</v>
          </cell>
          <cell r="C3346">
            <v>3</v>
          </cell>
          <cell r="D3346" t="str">
            <v>Uk</v>
          </cell>
          <cell r="E3346">
            <v>139</v>
          </cell>
          <cell r="F3346">
            <v>186</v>
          </cell>
          <cell r="G3346" t="str">
            <v>Spain</v>
          </cell>
        </row>
        <row r="3347">
          <cell r="A3347" t="str">
            <v>2002M10</v>
          </cell>
          <cell r="B3347">
            <v>2</v>
          </cell>
          <cell r="C3347">
            <v>2</v>
          </cell>
          <cell r="D3347" t="str">
            <v>Canada</v>
          </cell>
          <cell r="E3347">
            <v>197696</v>
          </cell>
          <cell r="F3347">
            <v>2</v>
          </cell>
          <cell r="G3347" t="str">
            <v>Canada</v>
          </cell>
        </row>
        <row r="3348">
          <cell r="A3348" t="str">
            <v>2002M10</v>
          </cell>
          <cell r="B3348">
            <v>2</v>
          </cell>
          <cell r="C3348">
            <v>196</v>
          </cell>
          <cell r="D3348" t="str">
            <v>Taiwan</v>
          </cell>
          <cell r="E3348">
            <v>57</v>
          </cell>
          <cell r="F3348">
            <v>111</v>
          </cell>
          <cell r="G3348" t="str">
            <v>Korea, South</v>
          </cell>
        </row>
        <row r="3349">
          <cell r="A3349" t="str">
            <v>2002M10</v>
          </cell>
          <cell r="B3349">
            <v>2</v>
          </cell>
          <cell r="C3349">
            <v>2</v>
          </cell>
          <cell r="D3349" t="str">
            <v>Canada</v>
          </cell>
          <cell r="E3349">
            <v>24</v>
          </cell>
          <cell r="F3349">
            <v>80</v>
          </cell>
          <cell r="G3349" t="str">
            <v>Greece</v>
          </cell>
        </row>
        <row r="3350">
          <cell r="A3350" t="str">
            <v>2002M10</v>
          </cell>
          <cell r="B3350">
            <v>2</v>
          </cell>
          <cell r="C3350">
            <v>15</v>
          </cell>
          <cell r="D3350" t="str">
            <v>Australia</v>
          </cell>
          <cell r="E3350">
            <v>63</v>
          </cell>
          <cell r="F3350">
            <v>101</v>
          </cell>
          <cell r="G3350" t="str">
            <v>Italy</v>
          </cell>
        </row>
        <row r="3351">
          <cell r="A3351" t="str">
            <v>2002M10</v>
          </cell>
          <cell r="B3351">
            <v>0</v>
          </cell>
          <cell r="C3351">
            <v>196</v>
          </cell>
          <cell r="D3351" t="str">
            <v>Taiwan</v>
          </cell>
          <cell r="E3351">
            <v>1</v>
          </cell>
          <cell r="F3351">
            <v>101</v>
          </cell>
          <cell r="G3351" t="str">
            <v>Italy</v>
          </cell>
        </row>
        <row r="3352">
          <cell r="A3352" t="str">
            <v>2002M10</v>
          </cell>
          <cell r="B3352">
            <v>2</v>
          </cell>
          <cell r="C3352">
            <v>16</v>
          </cell>
          <cell r="D3352" t="str">
            <v>Austria</v>
          </cell>
          <cell r="E3352">
            <v>2</v>
          </cell>
          <cell r="F3352">
            <v>182</v>
          </cell>
          <cell r="G3352" t="str">
            <v>Slovenia</v>
          </cell>
        </row>
        <row r="3353">
          <cell r="A3353" t="str">
            <v>2002M10</v>
          </cell>
          <cell r="B3353">
            <v>2</v>
          </cell>
          <cell r="C3353">
            <v>71</v>
          </cell>
          <cell r="D3353" t="str">
            <v>France</v>
          </cell>
          <cell r="E3353">
            <v>43</v>
          </cell>
          <cell r="F3353">
            <v>57</v>
          </cell>
          <cell r="G3353" t="str">
            <v>Denmark</v>
          </cell>
        </row>
        <row r="3354">
          <cell r="A3354" t="str">
            <v>2002M10</v>
          </cell>
          <cell r="B3354">
            <v>2</v>
          </cell>
          <cell r="C3354">
            <v>186</v>
          </cell>
          <cell r="D3354" t="str">
            <v>Spain</v>
          </cell>
          <cell r="E3354">
            <v>14</v>
          </cell>
          <cell r="F3354">
            <v>211</v>
          </cell>
          <cell r="G3354" t="str">
            <v>Uruguay</v>
          </cell>
        </row>
        <row r="3355">
          <cell r="A3355" t="str">
            <v>2002M10</v>
          </cell>
          <cell r="B3355">
            <v>0</v>
          </cell>
          <cell r="C3355">
            <v>100</v>
          </cell>
          <cell r="D3355" t="str">
            <v>Ebaymotors</v>
          </cell>
          <cell r="E3355">
            <v>41</v>
          </cell>
          <cell r="F3355">
            <v>196</v>
          </cell>
          <cell r="G3355" t="str">
            <v>Taiwan</v>
          </cell>
        </row>
        <row r="3356">
          <cell r="A3356" t="str">
            <v>2002M11</v>
          </cell>
          <cell r="B3356">
            <v>2</v>
          </cell>
          <cell r="C3356">
            <v>186</v>
          </cell>
          <cell r="D3356" t="str">
            <v>Spain</v>
          </cell>
          <cell r="E3356">
            <v>2</v>
          </cell>
          <cell r="F3356">
            <v>104</v>
          </cell>
          <cell r="G3356" t="str">
            <v>Japan</v>
          </cell>
        </row>
        <row r="3357">
          <cell r="A3357" t="str">
            <v>2002M11</v>
          </cell>
          <cell r="B3357">
            <v>0</v>
          </cell>
          <cell r="C3357">
            <v>16</v>
          </cell>
          <cell r="D3357" t="str">
            <v>Austria</v>
          </cell>
          <cell r="E3357">
            <v>2</v>
          </cell>
          <cell r="F3357">
            <v>101</v>
          </cell>
          <cell r="G3357" t="str">
            <v>Italy</v>
          </cell>
        </row>
        <row r="3358">
          <cell r="A3358" t="str">
            <v>2002M11</v>
          </cell>
          <cell r="B3358">
            <v>3</v>
          </cell>
          <cell r="C3358">
            <v>3</v>
          </cell>
          <cell r="D3358" t="str">
            <v>Uk</v>
          </cell>
          <cell r="E3358">
            <v>3</v>
          </cell>
          <cell r="F3358">
            <v>104</v>
          </cell>
          <cell r="G3358" t="str">
            <v>Japan</v>
          </cell>
        </row>
        <row r="3359">
          <cell r="A3359" t="str">
            <v>2002M11</v>
          </cell>
          <cell r="B3359">
            <v>1</v>
          </cell>
          <cell r="C3359">
            <v>101</v>
          </cell>
          <cell r="D3359" t="str">
            <v>Italy</v>
          </cell>
          <cell r="E3359">
            <v>6</v>
          </cell>
          <cell r="F3359">
            <v>178</v>
          </cell>
          <cell r="G3359" t="str">
            <v>Seychelles</v>
          </cell>
        </row>
        <row r="3360">
          <cell r="A3360" t="str">
            <v>2002M11</v>
          </cell>
          <cell r="B3360">
            <v>0</v>
          </cell>
          <cell r="C3360">
            <v>3</v>
          </cell>
          <cell r="D3360" t="str">
            <v>Uk</v>
          </cell>
          <cell r="E3360">
            <v>16</v>
          </cell>
          <cell r="F3360">
            <v>101</v>
          </cell>
          <cell r="G3360" t="str">
            <v>Italy</v>
          </cell>
        </row>
        <row r="3361">
          <cell r="A3361" t="str">
            <v>2002M11</v>
          </cell>
          <cell r="B3361">
            <v>2</v>
          </cell>
          <cell r="C3361">
            <v>101</v>
          </cell>
          <cell r="D3361" t="str">
            <v>Italy</v>
          </cell>
          <cell r="E3361">
            <v>343</v>
          </cell>
          <cell r="F3361">
            <v>71</v>
          </cell>
          <cell r="G3361" t="str">
            <v>France</v>
          </cell>
        </row>
        <row r="3362">
          <cell r="A3362" t="str">
            <v>2002M11</v>
          </cell>
          <cell r="B3362">
            <v>0</v>
          </cell>
          <cell r="C3362">
            <v>100</v>
          </cell>
          <cell r="D3362" t="str">
            <v>Ebaymotors</v>
          </cell>
          <cell r="E3362">
            <v>1</v>
          </cell>
          <cell r="F3362">
            <v>56</v>
          </cell>
          <cell r="G3362" t="str">
            <v>Czech Republic</v>
          </cell>
        </row>
        <row r="3363">
          <cell r="A3363" t="str">
            <v>2002M11</v>
          </cell>
          <cell r="B3363">
            <v>1</v>
          </cell>
          <cell r="C3363">
            <v>77</v>
          </cell>
          <cell r="D3363" t="str">
            <v>Germany</v>
          </cell>
          <cell r="E3363">
            <v>109</v>
          </cell>
          <cell r="F3363">
            <v>2</v>
          </cell>
          <cell r="G3363" t="str">
            <v>Canada</v>
          </cell>
        </row>
        <row r="3364">
          <cell r="A3364" t="str">
            <v>2002M11</v>
          </cell>
          <cell r="B3364">
            <v>0</v>
          </cell>
          <cell r="C3364">
            <v>101</v>
          </cell>
          <cell r="D3364" t="str">
            <v>Italy</v>
          </cell>
          <cell r="E3364">
            <v>66</v>
          </cell>
          <cell r="F3364">
            <v>23</v>
          </cell>
          <cell r="G3364" t="str">
            <v>Belgium</v>
          </cell>
        </row>
        <row r="3365">
          <cell r="A3365" t="str">
            <v>2002M11</v>
          </cell>
          <cell r="B3365">
            <v>1</v>
          </cell>
          <cell r="C3365">
            <v>3</v>
          </cell>
          <cell r="D3365" t="str">
            <v>Uk</v>
          </cell>
          <cell r="E3365">
            <v>376</v>
          </cell>
          <cell r="F3365">
            <v>92</v>
          </cell>
          <cell r="G3365" t="str">
            <v>Hong Kong</v>
          </cell>
        </row>
        <row r="3366">
          <cell r="A3366" t="str">
            <v>2002M11</v>
          </cell>
          <cell r="B3366">
            <v>2</v>
          </cell>
          <cell r="C3366">
            <v>16</v>
          </cell>
          <cell r="D3366" t="str">
            <v>Austria</v>
          </cell>
          <cell r="E3366">
            <v>9</v>
          </cell>
          <cell r="F3366">
            <v>122</v>
          </cell>
          <cell r="G3366" t="str">
            <v>Luxembourg</v>
          </cell>
        </row>
        <row r="3367">
          <cell r="A3367" t="str">
            <v>2002M11</v>
          </cell>
          <cell r="B3367">
            <v>2</v>
          </cell>
          <cell r="C3367">
            <v>0</v>
          </cell>
          <cell r="D3367" t="str">
            <v>Ebay</v>
          </cell>
          <cell r="E3367">
            <v>3512</v>
          </cell>
          <cell r="F3367">
            <v>70</v>
          </cell>
          <cell r="G3367" t="str">
            <v>Finland</v>
          </cell>
        </row>
        <row r="3368">
          <cell r="A3368" t="str">
            <v>2002M11</v>
          </cell>
          <cell r="B3368">
            <v>2</v>
          </cell>
          <cell r="C3368">
            <v>77</v>
          </cell>
          <cell r="D3368" t="str">
            <v>Germany</v>
          </cell>
          <cell r="E3368">
            <v>4</v>
          </cell>
          <cell r="F3368">
            <v>4</v>
          </cell>
          <cell r="G3368" t="str">
            <v>Afghanistan</v>
          </cell>
        </row>
        <row r="3369">
          <cell r="A3369" t="str">
            <v>2002M11</v>
          </cell>
          <cell r="B3369">
            <v>0</v>
          </cell>
          <cell r="C3369">
            <v>0</v>
          </cell>
          <cell r="D3369" t="str">
            <v>Ebay</v>
          </cell>
          <cell r="E3369">
            <v>2</v>
          </cell>
          <cell r="F3369">
            <v>174</v>
          </cell>
          <cell r="G3369" t="str">
            <v>Saint Vincent and the Grenadines</v>
          </cell>
        </row>
        <row r="3370">
          <cell r="A3370" t="str">
            <v>2002M11</v>
          </cell>
          <cell r="B3370">
            <v>3</v>
          </cell>
          <cell r="C3370">
            <v>71</v>
          </cell>
          <cell r="D3370" t="str">
            <v>France</v>
          </cell>
          <cell r="E3370">
            <v>1</v>
          </cell>
          <cell r="F3370">
            <v>3</v>
          </cell>
          <cell r="G3370" t="str">
            <v>United Kingdom</v>
          </cell>
        </row>
        <row r="3371">
          <cell r="A3371" t="str">
            <v>2002M11</v>
          </cell>
          <cell r="B3371">
            <v>0</v>
          </cell>
          <cell r="C3371">
            <v>3</v>
          </cell>
          <cell r="D3371" t="str">
            <v>Uk</v>
          </cell>
          <cell r="E3371">
            <v>12</v>
          </cell>
          <cell r="F3371">
            <v>45</v>
          </cell>
          <cell r="G3371" t="str">
            <v>China</v>
          </cell>
        </row>
        <row r="3372">
          <cell r="A3372" t="str">
            <v>2002M11</v>
          </cell>
          <cell r="B3372">
            <v>2</v>
          </cell>
          <cell r="C3372">
            <v>3</v>
          </cell>
          <cell r="D3372" t="str">
            <v>Uk</v>
          </cell>
          <cell r="E3372">
            <v>12966</v>
          </cell>
          <cell r="F3372">
            <v>77</v>
          </cell>
          <cell r="G3372" t="str">
            <v>Germany</v>
          </cell>
        </row>
        <row r="3373">
          <cell r="A3373" t="str">
            <v>2002M11</v>
          </cell>
          <cell r="B3373">
            <v>3</v>
          </cell>
          <cell r="C3373">
            <v>71</v>
          </cell>
          <cell r="D3373" t="str">
            <v>France</v>
          </cell>
          <cell r="E3373">
            <v>2</v>
          </cell>
          <cell r="F3373">
            <v>132</v>
          </cell>
          <cell r="G3373" t="str">
            <v>Martinique</v>
          </cell>
        </row>
        <row r="3374">
          <cell r="A3374" t="str">
            <v>2002M11</v>
          </cell>
          <cell r="B3374">
            <v>0</v>
          </cell>
          <cell r="C3374">
            <v>23</v>
          </cell>
          <cell r="D3374" t="str">
            <v xml:space="preserve"> Belgium (French)</v>
          </cell>
          <cell r="E3374">
            <v>4</v>
          </cell>
          <cell r="F3374">
            <v>163</v>
          </cell>
          <cell r="G3374" t="str">
            <v>Poland</v>
          </cell>
        </row>
        <row r="3375">
          <cell r="A3375" t="str">
            <v>2002M11</v>
          </cell>
          <cell r="B3375">
            <v>3</v>
          </cell>
          <cell r="C3375">
            <v>0</v>
          </cell>
          <cell r="D3375" t="str">
            <v>Ebay</v>
          </cell>
          <cell r="E3375">
            <v>686</v>
          </cell>
          <cell r="F3375">
            <v>2</v>
          </cell>
          <cell r="G3375" t="str">
            <v>Canada</v>
          </cell>
        </row>
        <row r="3376">
          <cell r="A3376" t="str">
            <v>2002M11</v>
          </cell>
          <cell r="B3376">
            <v>1</v>
          </cell>
          <cell r="C3376">
            <v>71</v>
          </cell>
          <cell r="D3376" t="str">
            <v>France</v>
          </cell>
          <cell r="E3376">
            <v>51</v>
          </cell>
          <cell r="F3376">
            <v>3</v>
          </cell>
          <cell r="G3376" t="str">
            <v>United Kingdom</v>
          </cell>
        </row>
        <row r="3377">
          <cell r="A3377" t="str">
            <v>2002M11</v>
          </cell>
          <cell r="B3377">
            <v>3</v>
          </cell>
          <cell r="C3377">
            <v>0</v>
          </cell>
          <cell r="D3377" t="str">
            <v>Ebay</v>
          </cell>
          <cell r="E3377">
            <v>1</v>
          </cell>
          <cell r="F3377">
            <v>12</v>
          </cell>
          <cell r="G3377" t="str">
            <v>Argentina</v>
          </cell>
        </row>
        <row r="3378">
          <cell r="A3378" t="str">
            <v>2002M11</v>
          </cell>
          <cell r="B3378">
            <v>2</v>
          </cell>
          <cell r="C3378">
            <v>0</v>
          </cell>
          <cell r="D3378" t="str">
            <v>Ebay</v>
          </cell>
          <cell r="E3378">
            <v>263</v>
          </cell>
          <cell r="F3378">
            <v>78</v>
          </cell>
          <cell r="G3378" t="str">
            <v>Ghana</v>
          </cell>
        </row>
        <row r="3379">
          <cell r="A3379" t="str">
            <v>2002M11</v>
          </cell>
          <cell r="B3379">
            <v>1</v>
          </cell>
          <cell r="C3379">
            <v>100</v>
          </cell>
          <cell r="D3379" t="str">
            <v>Ebaymotors</v>
          </cell>
          <cell r="E3379">
            <v>2</v>
          </cell>
          <cell r="F3379">
            <v>29</v>
          </cell>
          <cell r="G3379" t="str">
            <v>Bosnia and Herzegovina</v>
          </cell>
        </row>
        <row r="3380">
          <cell r="A3380" t="str">
            <v>2002M11</v>
          </cell>
          <cell r="B3380">
            <v>2</v>
          </cell>
          <cell r="C3380">
            <v>146</v>
          </cell>
          <cell r="D3380" t="str">
            <v>Netherlands</v>
          </cell>
          <cell r="E3380">
            <v>6</v>
          </cell>
          <cell r="F3380">
            <v>12</v>
          </cell>
          <cell r="G3380" t="str">
            <v>Argentina</v>
          </cell>
        </row>
        <row r="3381">
          <cell r="A3381" t="str">
            <v>2002M11</v>
          </cell>
          <cell r="B3381">
            <v>2</v>
          </cell>
          <cell r="C3381">
            <v>0</v>
          </cell>
          <cell r="D3381" t="str">
            <v>Ebay</v>
          </cell>
          <cell r="E3381">
            <v>31</v>
          </cell>
          <cell r="F3381">
            <v>114</v>
          </cell>
          <cell r="G3381" t="str">
            <v>Laos</v>
          </cell>
        </row>
        <row r="3382">
          <cell r="A3382" t="str">
            <v>2002M11</v>
          </cell>
          <cell r="B3382">
            <v>3</v>
          </cell>
          <cell r="C3382">
            <v>100</v>
          </cell>
          <cell r="D3382" t="str">
            <v>Ebaymotors</v>
          </cell>
          <cell r="E3382">
            <v>34321</v>
          </cell>
          <cell r="F3382">
            <v>1</v>
          </cell>
          <cell r="G3382" t="str">
            <v>United States</v>
          </cell>
        </row>
        <row r="3383">
          <cell r="A3383" t="str">
            <v>2002M11</v>
          </cell>
          <cell r="B3383">
            <v>2</v>
          </cell>
          <cell r="C3383">
            <v>146</v>
          </cell>
          <cell r="D3383" t="str">
            <v>Netherlands</v>
          </cell>
          <cell r="E3383">
            <v>1128</v>
          </cell>
          <cell r="F3383">
            <v>100</v>
          </cell>
          <cell r="G3383" t="str">
            <v>Israel</v>
          </cell>
        </row>
        <row r="3384">
          <cell r="A3384" t="str">
            <v>2002M11</v>
          </cell>
          <cell r="B3384">
            <v>2</v>
          </cell>
          <cell r="C3384">
            <v>16</v>
          </cell>
          <cell r="D3384" t="str">
            <v>Austria</v>
          </cell>
          <cell r="E3384">
            <v>1</v>
          </cell>
          <cell r="F3384">
            <v>163</v>
          </cell>
          <cell r="G3384" t="str">
            <v>Poland</v>
          </cell>
        </row>
        <row r="3385">
          <cell r="A3385" t="str">
            <v>2002M11</v>
          </cell>
          <cell r="B3385">
            <v>3</v>
          </cell>
          <cell r="C3385">
            <v>100</v>
          </cell>
          <cell r="D3385" t="str">
            <v>Ebaymotors</v>
          </cell>
          <cell r="E3385">
            <v>1</v>
          </cell>
          <cell r="F3385">
            <v>193</v>
          </cell>
          <cell r="G3385" t="str">
            <v>Switzerland</v>
          </cell>
        </row>
        <row r="3386">
          <cell r="A3386" t="str">
            <v>2002M11</v>
          </cell>
          <cell r="B3386">
            <v>2</v>
          </cell>
          <cell r="C3386">
            <v>15</v>
          </cell>
          <cell r="D3386" t="str">
            <v>Australia</v>
          </cell>
          <cell r="E3386">
            <v>17</v>
          </cell>
          <cell r="F3386">
            <v>193</v>
          </cell>
          <cell r="G3386" t="str">
            <v>Switzerland</v>
          </cell>
        </row>
        <row r="3387">
          <cell r="A3387" t="str">
            <v>2002M11</v>
          </cell>
          <cell r="B3387">
            <v>2</v>
          </cell>
          <cell r="C3387">
            <v>77</v>
          </cell>
          <cell r="D3387" t="str">
            <v>Germany</v>
          </cell>
          <cell r="E3387">
            <v>35</v>
          </cell>
          <cell r="F3387">
            <v>95</v>
          </cell>
          <cell r="G3387" t="str">
            <v>India</v>
          </cell>
        </row>
        <row r="3388">
          <cell r="A3388" t="str">
            <v>2002M11</v>
          </cell>
          <cell r="B3388">
            <v>2</v>
          </cell>
          <cell r="C3388">
            <v>0</v>
          </cell>
          <cell r="D3388" t="str">
            <v>Ebay</v>
          </cell>
          <cell r="E3388">
            <v>19</v>
          </cell>
          <cell r="F3388">
            <v>191</v>
          </cell>
          <cell r="G3388" t="str">
            <v>Swaziland</v>
          </cell>
        </row>
        <row r="3389">
          <cell r="A3389" t="str">
            <v>2002M11</v>
          </cell>
          <cell r="B3389">
            <v>1</v>
          </cell>
          <cell r="C3389">
            <v>0</v>
          </cell>
          <cell r="D3389" t="str">
            <v>Ebay</v>
          </cell>
          <cell r="E3389">
            <v>180</v>
          </cell>
          <cell r="F3389">
            <v>162</v>
          </cell>
          <cell r="G3389" t="str">
            <v>Philippines</v>
          </cell>
        </row>
        <row r="3390">
          <cell r="A3390" t="str">
            <v>2002M11</v>
          </cell>
          <cell r="B3390">
            <v>0</v>
          </cell>
          <cell r="C3390">
            <v>0</v>
          </cell>
          <cell r="D3390" t="str">
            <v>Ebay</v>
          </cell>
          <cell r="E3390">
            <v>19</v>
          </cell>
          <cell r="F3390">
            <v>11</v>
          </cell>
          <cell r="G3390" t="str">
            <v>Antigua and Barbuda</v>
          </cell>
        </row>
        <row r="3391">
          <cell r="A3391" t="str">
            <v>2002M11</v>
          </cell>
          <cell r="B3391">
            <v>0</v>
          </cell>
          <cell r="C3391">
            <v>100</v>
          </cell>
          <cell r="D3391" t="str">
            <v>Ebaymotors</v>
          </cell>
          <cell r="E3391">
            <v>1</v>
          </cell>
          <cell r="F3391">
            <v>84</v>
          </cell>
          <cell r="G3391" t="str">
            <v>Guam</v>
          </cell>
        </row>
        <row r="3392">
          <cell r="A3392" t="str">
            <v>2002M11</v>
          </cell>
          <cell r="B3392">
            <v>0</v>
          </cell>
          <cell r="C3392">
            <v>100</v>
          </cell>
          <cell r="D3392" t="str">
            <v>Ebaymotors</v>
          </cell>
          <cell r="E3392">
            <v>1</v>
          </cell>
          <cell r="F3392">
            <v>146</v>
          </cell>
          <cell r="G3392" t="str">
            <v>Netherlands</v>
          </cell>
        </row>
        <row r="3393">
          <cell r="A3393" t="str">
            <v>2002M11</v>
          </cell>
          <cell r="B3393">
            <v>2</v>
          </cell>
          <cell r="C3393">
            <v>71</v>
          </cell>
          <cell r="D3393" t="str">
            <v>France</v>
          </cell>
          <cell r="E3393">
            <v>3686</v>
          </cell>
          <cell r="F3393">
            <v>77</v>
          </cell>
          <cell r="G3393" t="str">
            <v>Germany</v>
          </cell>
        </row>
        <row r="3394">
          <cell r="A3394" t="str">
            <v>2002M11</v>
          </cell>
          <cell r="B3394">
            <v>2</v>
          </cell>
          <cell r="C3394">
            <v>15</v>
          </cell>
          <cell r="D3394" t="str">
            <v>Australia</v>
          </cell>
          <cell r="E3394">
            <v>234413</v>
          </cell>
          <cell r="F3394">
            <v>15</v>
          </cell>
          <cell r="G3394" t="str">
            <v>Australia</v>
          </cell>
        </row>
        <row r="3395">
          <cell r="A3395" t="str">
            <v>2002M11</v>
          </cell>
          <cell r="B3395">
            <v>2</v>
          </cell>
          <cell r="C3395">
            <v>100</v>
          </cell>
          <cell r="D3395" t="str">
            <v>Ebaymotors</v>
          </cell>
          <cell r="E3395">
            <v>1315</v>
          </cell>
          <cell r="F3395">
            <v>15</v>
          </cell>
          <cell r="G3395" t="str">
            <v>Australia</v>
          </cell>
        </row>
        <row r="3396">
          <cell r="A3396" t="str">
            <v>2002M11</v>
          </cell>
          <cell r="B3396">
            <v>3</v>
          </cell>
          <cell r="C3396">
            <v>77</v>
          </cell>
          <cell r="D3396" t="str">
            <v>Germany</v>
          </cell>
          <cell r="E3396">
            <v>171</v>
          </cell>
          <cell r="F3396">
            <v>146</v>
          </cell>
          <cell r="G3396" t="str">
            <v>Netherlands</v>
          </cell>
        </row>
        <row r="3397">
          <cell r="A3397" t="str">
            <v>2002M11</v>
          </cell>
          <cell r="B3397">
            <v>1</v>
          </cell>
          <cell r="C3397">
            <v>0</v>
          </cell>
          <cell r="D3397" t="str">
            <v>Ebay</v>
          </cell>
          <cell r="E3397">
            <v>9</v>
          </cell>
          <cell r="F3397">
            <v>44</v>
          </cell>
          <cell r="G3397" t="str">
            <v>Chile</v>
          </cell>
        </row>
        <row r="3398">
          <cell r="A3398" t="str">
            <v>2002M11</v>
          </cell>
          <cell r="B3398">
            <v>3</v>
          </cell>
          <cell r="C3398">
            <v>3</v>
          </cell>
          <cell r="D3398" t="str">
            <v>Uk</v>
          </cell>
          <cell r="E3398">
            <v>5</v>
          </cell>
          <cell r="F3398">
            <v>77</v>
          </cell>
          <cell r="G3398" t="str">
            <v>Germany</v>
          </cell>
        </row>
        <row r="3399">
          <cell r="A3399" t="str">
            <v>2002M11</v>
          </cell>
          <cell r="B3399">
            <v>0</v>
          </cell>
          <cell r="C3399">
            <v>16</v>
          </cell>
          <cell r="D3399" t="str">
            <v>Austria</v>
          </cell>
          <cell r="E3399">
            <v>2</v>
          </cell>
          <cell r="F3399">
            <v>193</v>
          </cell>
          <cell r="G3399" t="str">
            <v>Switzerland</v>
          </cell>
        </row>
        <row r="3400">
          <cell r="A3400" t="str">
            <v>2002M11</v>
          </cell>
          <cell r="B3400">
            <v>1</v>
          </cell>
          <cell r="C3400">
            <v>71</v>
          </cell>
          <cell r="D3400" t="str">
            <v>France</v>
          </cell>
          <cell r="E3400">
            <v>98</v>
          </cell>
          <cell r="F3400">
            <v>227</v>
          </cell>
          <cell r="G3400" t="str">
            <v>Réunion</v>
          </cell>
        </row>
        <row r="3401">
          <cell r="A3401" t="str">
            <v>2002M11</v>
          </cell>
          <cell r="B3401">
            <v>3</v>
          </cell>
          <cell r="C3401">
            <v>71</v>
          </cell>
          <cell r="D3401" t="str">
            <v>France</v>
          </cell>
          <cell r="E3401">
            <v>4</v>
          </cell>
          <cell r="F3401">
            <v>146</v>
          </cell>
          <cell r="G3401" t="str">
            <v>Netherlands</v>
          </cell>
        </row>
        <row r="3402">
          <cell r="A3402" t="str">
            <v>2002M11</v>
          </cell>
          <cell r="B3402">
            <v>1</v>
          </cell>
          <cell r="C3402">
            <v>71</v>
          </cell>
          <cell r="D3402" t="str">
            <v>France</v>
          </cell>
          <cell r="E3402">
            <v>36</v>
          </cell>
          <cell r="F3402">
            <v>70</v>
          </cell>
          <cell r="G3402" t="str">
            <v>Finland</v>
          </cell>
        </row>
        <row r="3403">
          <cell r="A3403" t="str">
            <v>2002M11</v>
          </cell>
          <cell r="B3403">
            <v>3</v>
          </cell>
          <cell r="C3403">
            <v>77</v>
          </cell>
          <cell r="D3403" t="str">
            <v>Germany</v>
          </cell>
          <cell r="E3403">
            <v>140</v>
          </cell>
          <cell r="F3403">
            <v>193</v>
          </cell>
          <cell r="G3403" t="str">
            <v>Switzerland</v>
          </cell>
        </row>
        <row r="3404">
          <cell r="A3404" t="str">
            <v>2002M11</v>
          </cell>
          <cell r="B3404">
            <v>1</v>
          </cell>
          <cell r="C3404">
            <v>71</v>
          </cell>
          <cell r="D3404" t="str">
            <v>France</v>
          </cell>
          <cell r="E3404">
            <v>204</v>
          </cell>
          <cell r="F3404">
            <v>138</v>
          </cell>
          <cell r="G3404" t="str">
            <v>Monaco</v>
          </cell>
        </row>
        <row r="3405">
          <cell r="A3405" t="str">
            <v>2002M11</v>
          </cell>
          <cell r="B3405">
            <v>1</v>
          </cell>
          <cell r="C3405">
            <v>0</v>
          </cell>
          <cell r="D3405" t="str">
            <v>Ebay</v>
          </cell>
          <cell r="E3405">
            <v>74</v>
          </cell>
          <cell r="F3405">
            <v>106</v>
          </cell>
          <cell r="G3405" t="str">
            <v>Jordan</v>
          </cell>
        </row>
        <row r="3406">
          <cell r="A3406" t="str">
            <v>2002M11</v>
          </cell>
          <cell r="B3406">
            <v>1</v>
          </cell>
          <cell r="C3406">
            <v>23</v>
          </cell>
          <cell r="D3406" t="str">
            <v xml:space="preserve"> Belgium (French)</v>
          </cell>
          <cell r="E3406">
            <v>3</v>
          </cell>
          <cell r="F3406">
            <v>80</v>
          </cell>
          <cell r="G3406" t="str">
            <v>Greece</v>
          </cell>
        </row>
        <row r="3407">
          <cell r="A3407" t="str">
            <v>2002M11</v>
          </cell>
          <cell r="B3407">
            <v>2</v>
          </cell>
          <cell r="C3407">
            <v>196</v>
          </cell>
          <cell r="D3407" t="str">
            <v>Taiwan</v>
          </cell>
          <cell r="E3407">
            <v>44</v>
          </cell>
          <cell r="F3407">
            <v>111</v>
          </cell>
          <cell r="G3407" t="str">
            <v>Korea, South</v>
          </cell>
        </row>
        <row r="3408">
          <cell r="A3408" t="str">
            <v>2002M11</v>
          </cell>
          <cell r="B3408">
            <v>2</v>
          </cell>
          <cell r="C3408">
            <v>186</v>
          </cell>
          <cell r="D3408" t="str">
            <v>Spain</v>
          </cell>
          <cell r="E3408">
            <v>15</v>
          </cell>
          <cell r="F3408">
            <v>70</v>
          </cell>
          <cell r="G3408" t="str">
            <v>Finland</v>
          </cell>
        </row>
        <row r="3409">
          <cell r="A3409" t="str">
            <v>2002M11</v>
          </cell>
          <cell r="B3409">
            <v>2</v>
          </cell>
          <cell r="C3409">
            <v>71</v>
          </cell>
          <cell r="D3409" t="str">
            <v>France</v>
          </cell>
          <cell r="E3409">
            <v>12</v>
          </cell>
          <cell r="F3409">
            <v>83</v>
          </cell>
          <cell r="G3409" t="str">
            <v>Guadeloupe</v>
          </cell>
        </row>
        <row r="3410">
          <cell r="A3410" t="str">
            <v>2002M11</v>
          </cell>
          <cell r="B3410">
            <v>0</v>
          </cell>
          <cell r="C3410">
            <v>0</v>
          </cell>
          <cell r="D3410" t="str">
            <v>Ebay</v>
          </cell>
          <cell r="E3410">
            <v>5898</v>
          </cell>
          <cell r="F3410">
            <v>225</v>
          </cell>
          <cell r="G3410" t="str">
            <v>APO/FPO</v>
          </cell>
        </row>
        <row r="3411">
          <cell r="A3411" t="str">
            <v>2002M11</v>
          </cell>
          <cell r="B3411">
            <v>2</v>
          </cell>
          <cell r="C3411">
            <v>123</v>
          </cell>
          <cell r="D3411" t="str">
            <v xml:space="preserve"> Belgium (Dutch)</v>
          </cell>
          <cell r="E3411">
            <v>4</v>
          </cell>
          <cell r="F3411">
            <v>127</v>
          </cell>
          <cell r="G3411" t="str">
            <v>Malaysia</v>
          </cell>
        </row>
        <row r="3412">
          <cell r="A3412" t="str">
            <v>2002M11</v>
          </cell>
          <cell r="B3412">
            <v>2</v>
          </cell>
          <cell r="C3412">
            <v>3</v>
          </cell>
          <cell r="D3412" t="str">
            <v>Uk</v>
          </cell>
          <cell r="E3412">
            <v>2645</v>
          </cell>
          <cell r="F3412">
            <v>2</v>
          </cell>
          <cell r="G3412" t="str">
            <v>Canada</v>
          </cell>
        </row>
        <row r="3413">
          <cell r="A3413" t="str">
            <v>2002M11</v>
          </cell>
          <cell r="B3413">
            <v>1</v>
          </cell>
          <cell r="C3413">
            <v>146</v>
          </cell>
          <cell r="D3413" t="str">
            <v>Netherlands</v>
          </cell>
          <cell r="E3413">
            <v>5180</v>
          </cell>
          <cell r="F3413">
            <v>77</v>
          </cell>
          <cell r="G3413" t="str">
            <v>Germany</v>
          </cell>
        </row>
        <row r="3414">
          <cell r="A3414" t="str">
            <v>2002M11</v>
          </cell>
          <cell r="B3414">
            <v>0</v>
          </cell>
          <cell r="C3414">
            <v>193</v>
          </cell>
          <cell r="D3414" t="str">
            <v>Switzerland</v>
          </cell>
          <cell r="E3414">
            <v>1</v>
          </cell>
          <cell r="F3414">
            <v>15</v>
          </cell>
          <cell r="G3414" t="str">
            <v>Australia</v>
          </cell>
        </row>
        <row r="3415">
          <cell r="A3415" t="str">
            <v>2002M11</v>
          </cell>
          <cell r="B3415">
            <v>2</v>
          </cell>
          <cell r="C3415">
            <v>16</v>
          </cell>
          <cell r="D3415" t="str">
            <v>Austria</v>
          </cell>
          <cell r="E3415">
            <v>19</v>
          </cell>
          <cell r="F3415">
            <v>193</v>
          </cell>
          <cell r="G3415" t="str">
            <v>Switzerland</v>
          </cell>
        </row>
        <row r="3416">
          <cell r="A3416" t="str">
            <v>2002M11</v>
          </cell>
          <cell r="B3416">
            <v>0</v>
          </cell>
          <cell r="C3416">
            <v>146</v>
          </cell>
          <cell r="D3416" t="str">
            <v>Netherlands</v>
          </cell>
          <cell r="E3416">
            <v>176</v>
          </cell>
          <cell r="F3416">
            <v>186</v>
          </cell>
          <cell r="G3416" t="str">
            <v>Spain</v>
          </cell>
        </row>
        <row r="3417">
          <cell r="A3417" t="str">
            <v>2002M11</v>
          </cell>
          <cell r="B3417">
            <v>2</v>
          </cell>
          <cell r="C3417">
            <v>3</v>
          </cell>
          <cell r="D3417" t="str">
            <v>Uk</v>
          </cell>
          <cell r="E3417">
            <v>27</v>
          </cell>
          <cell r="F3417">
            <v>14</v>
          </cell>
          <cell r="G3417" t="str">
            <v>Aruba</v>
          </cell>
        </row>
        <row r="3418">
          <cell r="A3418" t="str">
            <v>2002M11</v>
          </cell>
          <cell r="B3418">
            <v>1</v>
          </cell>
          <cell r="C3418">
            <v>16</v>
          </cell>
          <cell r="D3418" t="str">
            <v>Austria</v>
          </cell>
          <cell r="E3418">
            <v>2</v>
          </cell>
          <cell r="F3418">
            <v>3</v>
          </cell>
          <cell r="G3418" t="str">
            <v>United Kingdom</v>
          </cell>
        </row>
        <row r="3419">
          <cell r="A3419" t="str">
            <v>2002M11</v>
          </cell>
          <cell r="B3419">
            <v>1</v>
          </cell>
          <cell r="C3419">
            <v>15</v>
          </cell>
          <cell r="D3419" t="str">
            <v>Australia</v>
          </cell>
          <cell r="E3419">
            <v>19</v>
          </cell>
          <cell r="F3419">
            <v>149</v>
          </cell>
          <cell r="G3419" t="str">
            <v>New Zealand</v>
          </cell>
        </row>
        <row r="3420">
          <cell r="A3420" t="str">
            <v>2002M11</v>
          </cell>
          <cell r="B3420">
            <v>3</v>
          </cell>
          <cell r="C3420">
            <v>146</v>
          </cell>
          <cell r="D3420" t="str">
            <v>Netherlands</v>
          </cell>
          <cell r="E3420">
            <v>1</v>
          </cell>
          <cell r="F3420">
            <v>193</v>
          </cell>
          <cell r="G3420" t="str">
            <v>Switzerland</v>
          </cell>
        </row>
        <row r="3421">
          <cell r="A3421" t="str">
            <v>2002M11</v>
          </cell>
          <cell r="B3421">
            <v>0</v>
          </cell>
          <cell r="C3421">
            <v>196</v>
          </cell>
          <cell r="D3421" t="str">
            <v>Taiwan</v>
          </cell>
          <cell r="E3421">
            <v>10</v>
          </cell>
          <cell r="F3421">
            <v>221</v>
          </cell>
          <cell r="G3421" t="str">
            <v>Yemen</v>
          </cell>
        </row>
        <row r="3422">
          <cell r="A3422" t="str">
            <v>2002M11</v>
          </cell>
          <cell r="B3422">
            <v>2</v>
          </cell>
          <cell r="C3422">
            <v>186</v>
          </cell>
          <cell r="D3422" t="str">
            <v>Spain</v>
          </cell>
          <cell r="E3422">
            <v>5119</v>
          </cell>
          <cell r="F3422">
            <v>101</v>
          </cell>
          <cell r="G3422" t="str">
            <v>Italy</v>
          </cell>
        </row>
        <row r="3423">
          <cell r="A3423" t="str">
            <v>2002M11</v>
          </cell>
          <cell r="B3423">
            <v>3</v>
          </cell>
          <cell r="C3423">
            <v>16</v>
          </cell>
          <cell r="D3423" t="str">
            <v>Austria</v>
          </cell>
          <cell r="E3423">
            <v>17</v>
          </cell>
          <cell r="F3423">
            <v>77</v>
          </cell>
          <cell r="G3423" t="str">
            <v>Germany</v>
          </cell>
        </row>
        <row r="3424">
          <cell r="A3424" t="str">
            <v>2002M11</v>
          </cell>
          <cell r="B3424">
            <v>0</v>
          </cell>
          <cell r="C3424">
            <v>3</v>
          </cell>
          <cell r="D3424" t="str">
            <v>Uk</v>
          </cell>
          <cell r="E3424">
            <v>1</v>
          </cell>
          <cell r="F3424">
            <v>66</v>
          </cell>
          <cell r="G3424" t="str">
            <v>Estonia</v>
          </cell>
        </row>
        <row r="3425">
          <cell r="A3425" t="str">
            <v>2002M11</v>
          </cell>
          <cell r="B3425">
            <v>2</v>
          </cell>
          <cell r="C3425">
            <v>77</v>
          </cell>
          <cell r="D3425" t="str">
            <v>Germany</v>
          </cell>
          <cell r="E3425">
            <v>281</v>
          </cell>
          <cell r="F3425">
            <v>45</v>
          </cell>
          <cell r="G3425" t="str">
            <v>China</v>
          </cell>
        </row>
        <row r="3426">
          <cell r="A3426" t="str">
            <v>2002M11</v>
          </cell>
          <cell r="B3426">
            <v>2</v>
          </cell>
          <cell r="C3426">
            <v>15</v>
          </cell>
          <cell r="D3426" t="str">
            <v>Australia</v>
          </cell>
          <cell r="E3426">
            <v>4</v>
          </cell>
          <cell r="F3426">
            <v>80</v>
          </cell>
          <cell r="G3426" t="str">
            <v>Greece</v>
          </cell>
        </row>
        <row r="3427">
          <cell r="A3427" t="str">
            <v>2002M11</v>
          </cell>
          <cell r="B3427">
            <v>2</v>
          </cell>
          <cell r="C3427">
            <v>3</v>
          </cell>
          <cell r="D3427" t="str">
            <v>Uk</v>
          </cell>
          <cell r="E3427">
            <v>3</v>
          </cell>
          <cell r="F3427">
            <v>111</v>
          </cell>
          <cell r="G3427" t="str">
            <v>Korea, South</v>
          </cell>
        </row>
        <row r="3428">
          <cell r="A3428" t="str">
            <v>2002M11</v>
          </cell>
          <cell r="B3428">
            <v>2</v>
          </cell>
          <cell r="C3428">
            <v>100</v>
          </cell>
          <cell r="D3428" t="str">
            <v>Ebaymotors</v>
          </cell>
          <cell r="E3428">
            <v>4</v>
          </cell>
          <cell r="F3428">
            <v>102</v>
          </cell>
          <cell r="G3428" t="str">
            <v>Jamaica</v>
          </cell>
        </row>
        <row r="3429">
          <cell r="A3429" t="str">
            <v>2002M11</v>
          </cell>
          <cell r="B3429">
            <v>0</v>
          </cell>
          <cell r="C3429">
            <v>0</v>
          </cell>
          <cell r="D3429" t="str">
            <v>Ebay</v>
          </cell>
          <cell r="E3429">
            <v>25</v>
          </cell>
          <cell r="F3429">
            <v>215</v>
          </cell>
          <cell r="G3429" t="str">
            <v>Venezuela</v>
          </cell>
        </row>
        <row r="3430">
          <cell r="A3430" t="str">
            <v>2002M11</v>
          </cell>
          <cell r="B3430">
            <v>2</v>
          </cell>
          <cell r="C3430">
            <v>186</v>
          </cell>
          <cell r="D3430" t="str">
            <v>Spain</v>
          </cell>
          <cell r="E3430">
            <v>34</v>
          </cell>
          <cell r="F3430">
            <v>2</v>
          </cell>
          <cell r="G3430" t="str">
            <v>Canada</v>
          </cell>
        </row>
        <row r="3431">
          <cell r="A3431" t="str">
            <v>2002M11</v>
          </cell>
          <cell r="B3431">
            <v>2</v>
          </cell>
          <cell r="C3431">
            <v>0</v>
          </cell>
          <cell r="D3431" t="str">
            <v>Ebay</v>
          </cell>
          <cell r="E3431">
            <v>10566</v>
          </cell>
          <cell r="F3431">
            <v>136</v>
          </cell>
          <cell r="G3431" t="str">
            <v>Mexico</v>
          </cell>
        </row>
        <row r="3432">
          <cell r="A3432" t="str">
            <v>2002M11</v>
          </cell>
          <cell r="B3432">
            <v>2</v>
          </cell>
          <cell r="C3432">
            <v>77</v>
          </cell>
          <cell r="D3432" t="str">
            <v>Germany</v>
          </cell>
          <cell r="E3432">
            <v>1908</v>
          </cell>
          <cell r="F3432">
            <v>122</v>
          </cell>
          <cell r="G3432" t="str">
            <v>Luxembourg</v>
          </cell>
        </row>
        <row r="3433">
          <cell r="A3433" t="str">
            <v>2002M11</v>
          </cell>
          <cell r="B3433">
            <v>0</v>
          </cell>
          <cell r="C3433">
            <v>3</v>
          </cell>
          <cell r="D3433" t="str">
            <v>Uk</v>
          </cell>
          <cell r="E3433">
            <v>9</v>
          </cell>
          <cell r="F3433">
            <v>16</v>
          </cell>
          <cell r="G3433" t="str">
            <v>Austria</v>
          </cell>
        </row>
        <row r="3434">
          <cell r="A3434" t="str">
            <v>2002M11</v>
          </cell>
          <cell r="B3434">
            <v>1</v>
          </cell>
          <cell r="C3434">
            <v>0</v>
          </cell>
          <cell r="D3434" t="str">
            <v>Ebay</v>
          </cell>
          <cell r="E3434">
            <v>2</v>
          </cell>
          <cell r="F3434">
            <v>19</v>
          </cell>
          <cell r="G3434" t="str">
            <v>Bahrain</v>
          </cell>
        </row>
        <row r="3435">
          <cell r="A3435" t="str">
            <v>2002M11</v>
          </cell>
          <cell r="B3435">
            <v>2</v>
          </cell>
          <cell r="C3435">
            <v>0</v>
          </cell>
          <cell r="D3435" t="str">
            <v>Ebay</v>
          </cell>
          <cell r="E3435">
            <v>1</v>
          </cell>
          <cell r="F3435">
            <v>5</v>
          </cell>
          <cell r="G3435" t="str">
            <v>Albania</v>
          </cell>
        </row>
        <row r="3436">
          <cell r="A3436" t="str">
            <v>2002M11</v>
          </cell>
          <cell r="B3436">
            <v>2</v>
          </cell>
          <cell r="C3436">
            <v>100</v>
          </cell>
          <cell r="D3436" t="str">
            <v>Ebaymotors</v>
          </cell>
          <cell r="E3436">
            <v>46</v>
          </cell>
          <cell r="F3436">
            <v>186</v>
          </cell>
          <cell r="G3436" t="str">
            <v>Spain</v>
          </cell>
        </row>
        <row r="3437">
          <cell r="A3437" t="str">
            <v>2002M11</v>
          </cell>
          <cell r="B3437">
            <v>0</v>
          </cell>
          <cell r="C3437">
            <v>146</v>
          </cell>
          <cell r="D3437" t="str">
            <v>Netherlands</v>
          </cell>
          <cell r="E3437">
            <v>1</v>
          </cell>
          <cell r="F3437">
            <v>15</v>
          </cell>
          <cell r="G3437" t="str">
            <v>Australia</v>
          </cell>
        </row>
        <row r="3438">
          <cell r="A3438" t="str">
            <v>2002M11</v>
          </cell>
          <cell r="B3438">
            <v>2</v>
          </cell>
          <cell r="C3438">
            <v>71</v>
          </cell>
          <cell r="D3438" t="str">
            <v>France</v>
          </cell>
          <cell r="E3438">
            <v>2</v>
          </cell>
          <cell r="F3438">
            <v>177</v>
          </cell>
          <cell r="G3438" t="str">
            <v>Senegal</v>
          </cell>
        </row>
        <row r="3439">
          <cell r="A3439" t="str">
            <v>2002M11</v>
          </cell>
          <cell r="B3439">
            <v>2</v>
          </cell>
          <cell r="C3439">
            <v>100</v>
          </cell>
          <cell r="D3439" t="str">
            <v>Ebaymotors</v>
          </cell>
          <cell r="E3439">
            <v>27</v>
          </cell>
          <cell r="F3439">
            <v>96</v>
          </cell>
          <cell r="G3439" t="str">
            <v>Indonesia</v>
          </cell>
        </row>
        <row r="3440">
          <cell r="A3440" t="str">
            <v>2002M11</v>
          </cell>
          <cell r="B3440">
            <v>3</v>
          </cell>
          <cell r="C3440">
            <v>193</v>
          </cell>
          <cell r="D3440" t="str">
            <v>Switzerland</v>
          </cell>
          <cell r="E3440">
            <v>7</v>
          </cell>
          <cell r="F3440">
            <v>77</v>
          </cell>
          <cell r="G3440" t="str">
            <v>Germany</v>
          </cell>
        </row>
        <row r="3441">
          <cell r="A3441" t="str">
            <v>2002M11</v>
          </cell>
          <cell r="B3441">
            <v>2</v>
          </cell>
          <cell r="C3441">
            <v>77</v>
          </cell>
          <cell r="D3441" t="str">
            <v>Germany</v>
          </cell>
          <cell r="E3441">
            <v>24144</v>
          </cell>
          <cell r="F3441">
            <v>193</v>
          </cell>
          <cell r="G3441" t="str">
            <v>Switzerland</v>
          </cell>
        </row>
        <row r="3442">
          <cell r="A3442" t="str">
            <v>2002M11</v>
          </cell>
          <cell r="B3442">
            <v>0</v>
          </cell>
          <cell r="C3442">
            <v>100</v>
          </cell>
          <cell r="D3442" t="str">
            <v>Ebaymotors</v>
          </cell>
          <cell r="E3442">
            <v>1</v>
          </cell>
          <cell r="F3442">
            <v>80</v>
          </cell>
          <cell r="G3442" t="str">
            <v>Greece</v>
          </cell>
        </row>
        <row r="3443">
          <cell r="A3443" t="str">
            <v>2002M11</v>
          </cell>
          <cell r="B3443">
            <v>1</v>
          </cell>
          <cell r="C3443">
            <v>77</v>
          </cell>
          <cell r="D3443" t="str">
            <v>Germany</v>
          </cell>
          <cell r="E3443">
            <v>31</v>
          </cell>
          <cell r="F3443">
            <v>70</v>
          </cell>
          <cell r="G3443" t="str">
            <v>Finland</v>
          </cell>
        </row>
        <row r="3444">
          <cell r="A3444" t="str">
            <v>2002M11</v>
          </cell>
          <cell r="B3444">
            <v>2</v>
          </cell>
          <cell r="C3444">
            <v>15</v>
          </cell>
          <cell r="D3444" t="str">
            <v>Australia</v>
          </cell>
          <cell r="E3444">
            <v>60</v>
          </cell>
          <cell r="F3444">
            <v>101</v>
          </cell>
          <cell r="G3444" t="str">
            <v>Italy</v>
          </cell>
        </row>
        <row r="3445">
          <cell r="A3445" t="str">
            <v>2002M11</v>
          </cell>
          <cell r="B3445">
            <v>1</v>
          </cell>
          <cell r="C3445">
            <v>3</v>
          </cell>
          <cell r="D3445" t="str">
            <v>Uk</v>
          </cell>
          <cell r="E3445">
            <v>1011</v>
          </cell>
          <cell r="F3445">
            <v>127</v>
          </cell>
          <cell r="G3445" t="str">
            <v>Malaysia</v>
          </cell>
        </row>
        <row r="3446">
          <cell r="A3446" t="str">
            <v>2002M11</v>
          </cell>
          <cell r="B3446">
            <v>2</v>
          </cell>
          <cell r="C3446">
            <v>0</v>
          </cell>
          <cell r="D3446" t="str">
            <v>Ebay</v>
          </cell>
          <cell r="E3446">
            <v>1404216</v>
          </cell>
          <cell r="F3446">
            <v>2</v>
          </cell>
          <cell r="G3446" t="str">
            <v>Canada</v>
          </cell>
        </row>
        <row r="3447">
          <cell r="A3447" t="str">
            <v>2002M11</v>
          </cell>
          <cell r="B3447">
            <v>2</v>
          </cell>
          <cell r="C3447">
            <v>15</v>
          </cell>
          <cell r="D3447" t="str">
            <v>Australia</v>
          </cell>
          <cell r="E3447">
            <v>31</v>
          </cell>
          <cell r="F3447">
            <v>186</v>
          </cell>
          <cell r="G3447" t="str">
            <v>Spain</v>
          </cell>
        </row>
        <row r="3448">
          <cell r="A3448" t="str">
            <v>2002M11</v>
          </cell>
          <cell r="B3448">
            <v>3</v>
          </cell>
          <cell r="C3448">
            <v>15</v>
          </cell>
          <cell r="D3448" t="str">
            <v>Australia</v>
          </cell>
          <cell r="E3448">
            <v>10</v>
          </cell>
          <cell r="F3448">
            <v>1</v>
          </cell>
          <cell r="G3448" t="str">
            <v>United States</v>
          </cell>
        </row>
        <row r="3449">
          <cell r="A3449" t="str">
            <v>2002M11</v>
          </cell>
          <cell r="B3449">
            <v>2</v>
          </cell>
          <cell r="C3449">
            <v>186</v>
          </cell>
          <cell r="D3449" t="str">
            <v>Spain</v>
          </cell>
          <cell r="E3449">
            <v>190287</v>
          </cell>
          <cell r="F3449">
            <v>186</v>
          </cell>
          <cell r="G3449" t="str">
            <v>Spain</v>
          </cell>
        </row>
        <row r="3450">
          <cell r="A3450" t="str">
            <v>2002M11</v>
          </cell>
          <cell r="B3450">
            <v>1</v>
          </cell>
          <cell r="C3450">
            <v>77</v>
          </cell>
          <cell r="D3450" t="str">
            <v>Germany</v>
          </cell>
          <cell r="E3450">
            <v>3340</v>
          </cell>
          <cell r="F3450">
            <v>146</v>
          </cell>
          <cell r="G3450" t="str">
            <v>Netherlands</v>
          </cell>
        </row>
        <row r="3451">
          <cell r="A3451" t="str">
            <v>2002M11</v>
          </cell>
          <cell r="B3451">
            <v>2</v>
          </cell>
          <cell r="C3451">
            <v>3</v>
          </cell>
          <cell r="D3451" t="str">
            <v>Uk</v>
          </cell>
          <cell r="E3451">
            <v>2989</v>
          </cell>
          <cell r="F3451">
            <v>180</v>
          </cell>
          <cell r="G3451" t="str">
            <v>Singapore</v>
          </cell>
        </row>
        <row r="3452">
          <cell r="A3452" t="str">
            <v>2002M11</v>
          </cell>
          <cell r="B3452">
            <v>2</v>
          </cell>
          <cell r="C3452">
            <v>0</v>
          </cell>
          <cell r="D3452" t="str">
            <v>Ebay</v>
          </cell>
          <cell r="E3452">
            <v>24141</v>
          </cell>
          <cell r="F3452">
            <v>186</v>
          </cell>
          <cell r="G3452" t="str">
            <v>Spain</v>
          </cell>
        </row>
        <row r="3453">
          <cell r="A3453" t="str">
            <v>2002M11</v>
          </cell>
          <cell r="B3453">
            <v>0</v>
          </cell>
          <cell r="C3453">
            <v>146</v>
          </cell>
          <cell r="D3453" t="str">
            <v>Netherlands</v>
          </cell>
          <cell r="E3453">
            <v>28</v>
          </cell>
          <cell r="F3453">
            <v>8</v>
          </cell>
          <cell r="G3453" t="str">
            <v>Andorra</v>
          </cell>
        </row>
        <row r="3454">
          <cell r="A3454" t="str">
            <v>2002M11</v>
          </cell>
          <cell r="B3454">
            <v>1</v>
          </cell>
          <cell r="C3454">
            <v>0</v>
          </cell>
          <cell r="D3454" t="str">
            <v>Ebay</v>
          </cell>
          <cell r="E3454">
            <v>130</v>
          </cell>
          <cell r="F3454">
            <v>211</v>
          </cell>
          <cell r="G3454" t="str">
            <v>Uruguay</v>
          </cell>
        </row>
        <row r="3455">
          <cell r="A3455" t="str">
            <v>2002M11</v>
          </cell>
          <cell r="B3455">
            <v>2</v>
          </cell>
          <cell r="C3455">
            <v>16</v>
          </cell>
          <cell r="D3455" t="str">
            <v>Austria</v>
          </cell>
          <cell r="E3455">
            <v>11</v>
          </cell>
          <cell r="F3455">
            <v>2</v>
          </cell>
          <cell r="G3455" t="str">
            <v>Canada</v>
          </cell>
        </row>
        <row r="3456">
          <cell r="A3456" t="str">
            <v>2002M11</v>
          </cell>
          <cell r="B3456">
            <v>1</v>
          </cell>
          <cell r="C3456">
            <v>0</v>
          </cell>
          <cell r="D3456" t="str">
            <v>Ebay</v>
          </cell>
          <cell r="E3456">
            <v>1142</v>
          </cell>
          <cell r="F3456">
            <v>146</v>
          </cell>
          <cell r="G3456" t="str">
            <v>Netherlands</v>
          </cell>
        </row>
        <row r="3457">
          <cell r="A3457" t="str">
            <v>2002M11</v>
          </cell>
          <cell r="B3457">
            <v>1</v>
          </cell>
          <cell r="C3457">
            <v>77</v>
          </cell>
          <cell r="D3457" t="str">
            <v>Germany</v>
          </cell>
          <cell r="E3457">
            <v>65</v>
          </cell>
          <cell r="F3457">
            <v>163</v>
          </cell>
          <cell r="G3457" t="str">
            <v>Poland</v>
          </cell>
        </row>
        <row r="3458">
          <cell r="A3458" t="str">
            <v>2002M11</v>
          </cell>
          <cell r="B3458">
            <v>0</v>
          </cell>
          <cell r="C3458">
            <v>71</v>
          </cell>
          <cell r="D3458" t="str">
            <v>France</v>
          </cell>
          <cell r="E3458">
            <v>6</v>
          </cell>
          <cell r="F3458">
            <v>218</v>
          </cell>
          <cell r="G3458" t="str">
            <v>Wallis and Futuna</v>
          </cell>
        </row>
        <row r="3459">
          <cell r="A3459" t="str">
            <v>2002M11</v>
          </cell>
          <cell r="B3459">
            <v>2</v>
          </cell>
          <cell r="C3459">
            <v>77</v>
          </cell>
          <cell r="D3459" t="str">
            <v>Germany</v>
          </cell>
          <cell r="E3459">
            <v>3035719</v>
          </cell>
          <cell r="F3459">
            <v>77</v>
          </cell>
          <cell r="G3459" t="str">
            <v>Germany</v>
          </cell>
        </row>
        <row r="3460">
          <cell r="A3460" t="str">
            <v>2002M11</v>
          </cell>
          <cell r="B3460">
            <v>1</v>
          </cell>
          <cell r="C3460">
            <v>77</v>
          </cell>
          <cell r="D3460" t="str">
            <v>Germany</v>
          </cell>
          <cell r="E3460">
            <v>2</v>
          </cell>
          <cell r="F3460">
            <v>6</v>
          </cell>
          <cell r="G3460" t="str">
            <v>Algeria</v>
          </cell>
        </row>
        <row r="3461">
          <cell r="A3461" t="str">
            <v>2002M11</v>
          </cell>
          <cell r="B3461">
            <v>1</v>
          </cell>
          <cell r="C3461">
            <v>123</v>
          </cell>
          <cell r="D3461" t="str">
            <v xml:space="preserve"> Belgium (Dutch)</v>
          </cell>
          <cell r="E3461">
            <v>1204</v>
          </cell>
          <cell r="F3461">
            <v>77</v>
          </cell>
          <cell r="G3461" t="str">
            <v>Germany</v>
          </cell>
        </row>
        <row r="3462">
          <cell r="A3462" t="str">
            <v>2002M11</v>
          </cell>
          <cell r="B3462">
            <v>0</v>
          </cell>
          <cell r="C3462">
            <v>77</v>
          </cell>
          <cell r="D3462" t="str">
            <v>Germany</v>
          </cell>
          <cell r="E3462">
            <v>4856</v>
          </cell>
          <cell r="F3462">
            <v>1</v>
          </cell>
          <cell r="G3462" t="str">
            <v>United States</v>
          </cell>
        </row>
        <row r="3463">
          <cell r="A3463" t="str">
            <v>2002M11</v>
          </cell>
          <cell r="B3463">
            <v>3</v>
          </cell>
          <cell r="C3463">
            <v>15</v>
          </cell>
          <cell r="D3463" t="str">
            <v>Australia</v>
          </cell>
          <cell r="E3463">
            <v>1</v>
          </cell>
          <cell r="F3463">
            <v>104</v>
          </cell>
          <cell r="G3463" t="str">
            <v>Japan</v>
          </cell>
        </row>
        <row r="3464">
          <cell r="A3464" t="str">
            <v>2002M11</v>
          </cell>
          <cell r="B3464">
            <v>2</v>
          </cell>
          <cell r="C3464">
            <v>3</v>
          </cell>
          <cell r="D3464" t="str">
            <v>Uk</v>
          </cell>
          <cell r="E3464">
            <v>123</v>
          </cell>
          <cell r="F3464">
            <v>122</v>
          </cell>
          <cell r="G3464" t="str">
            <v>Luxembourg</v>
          </cell>
        </row>
        <row r="3465">
          <cell r="A3465" t="str">
            <v>2002M11</v>
          </cell>
          <cell r="B3465">
            <v>2</v>
          </cell>
          <cell r="C3465">
            <v>77</v>
          </cell>
          <cell r="D3465" t="str">
            <v>Germany</v>
          </cell>
          <cell r="E3465">
            <v>122</v>
          </cell>
          <cell r="F3465">
            <v>104</v>
          </cell>
          <cell r="G3465" t="str">
            <v>Japan</v>
          </cell>
        </row>
        <row r="3466">
          <cell r="A3466" t="str">
            <v>2002M11</v>
          </cell>
          <cell r="B3466">
            <v>3</v>
          </cell>
          <cell r="C3466">
            <v>3</v>
          </cell>
          <cell r="D3466" t="str">
            <v>Uk</v>
          </cell>
          <cell r="E3466">
            <v>3</v>
          </cell>
          <cell r="F3466">
            <v>146</v>
          </cell>
          <cell r="G3466" t="str">
            <v>Netherlands</v>
          </cell>
        </row>
        <row r="3467">
          <cell r="A3467" t="str">
            <v>2002M11</v>
          </cell>
          <cell r="B3467">
            <v>0</v>
          </cell>
          <cell r="C3467">
            <v>193</v>
          </cell>
          <cell r="D3467" t="str">
            <v>Switzerland</v>
          </cell>
          <cell r="E3467">
            <v>1</v>
          </cell>
          <cell r="F3467">
            <v>154</v>
          </cell>
          <cell r="G3467" t="str">
            <v>Norway</v>
          </cell>
        </row>
        <row r="3468">
          <cell r="A3468" t="str">
            <v>2002M11</v>
          </cell>
          <cell r="B3468">
            <v>3</v>
          </cell>
          <cell r="C3468">
            <v>16</v>
          </cell>
          <cell r="D3468" t="str">
            <v>Austria</v>
          </cell>
          <cell r="E3468">
            <v>577</v>
          </cell>
          <cell r="F3468">
            <v>16</v>
          </cell>
          <cell r="G3468" t="str">
            <v>Austria</v>
          </cell>
        </row>
        <row r="3469">
          <cell r="A3469" t="str">
            <v>2002M11</v>
          </cell>
          <cell r="B3469">
            <v>0</v>
          </cell>
          <cell r="C3469">
            <v>15</v>
          </cell>
          <cell r="D3469" t="str">
            <v>Australia</v>
          </cell>
          <cell r="E3469">
            <v>2</v>
          </cell>
          <cell r="F3469">
            <v>217</v>
          </cell>
          <cell r="G3469" t="str">
            <v>Virgin Islands (U.S.)</v>
          </cell>
        </row>
        <row r="3470">
          <cell r="A3470" t="str">
            <v>2002M11</v>
          </cell>
          <cell r="B3470">
            <v>2</v>
          </cell>
          <cell r="C3470">
            <v>100</v>
          </cell>
          <cell r="D3470" t="str">
            <v>Ebaymotors</v>
          </cell>
          <cell r="E3470">
            <v>260</v>
          </cell>
          <cell r="F3470">
            <v>154</v>
          </cell>
          <cell r="G3470" t="str">
            <v>Norway</v>
          </cell>
        </row>
        <row r="3471">
          <cell r="A3471" t="str">
            <v>2002M11</v>
          </cell>
          <cell r="B3471">
            <v>2</v>
          </cell>
          <cell r="C3471">
            <v>15</v>
          </cell>
          <cell r="D3471" t="str">
            <v>Australia</v>
          </cell>
          <cell r="E3471">
            <v>29</v>
          </cell>
          <cell r="F3471">
            <v>209</v>
          </cell>
          <cell r="G3471" t="str">
            <v>Ukraine</v>
          </cell>
        </row>
        <row r="3472">
          <cell r="A3472" t="str">
            <v>2002M11</v>
          </cell>
          <cell r="B3472">
            <v>2</v>
          </cell>
          <cell r="C3472">
            <v>71</v>
          </cell>
          <cell r="D3472" t="str">
            <v>France</v>
          </cell>
          <cell r="E3472">
            <v>20</v>
          </cell>
          <cell r="F3472">
            <v>12</v>
          </cell>
          <cell r="G3472" t="str">
            <v>Argentina</v>
          </cell>
        </row>
        <row r="3473">
          <cell r="A3473" t="str">
            <v>2002M11</v>
          </cell>
          <cell r="B3473">
            <v>2</v>
          </cell>
          <cell r="C3473">
            <v>3</v>
          </cell>
          <cell r="D3473" t="str">
            <v>Uk</v>
          </cell>
          <cell r="E3473">
            <v>3</v>
          </cell>
          <cell r="F3473">
            <v>34</v>
          </cell>
          <cell r="G3473" t="str">
            <v>Bulgaria</v>
          </cell>
        </row>
        <row r="3474">
          <cell r="A3474" t="str">
            <v>2002M11</v>
          </cell>
          <cell r="B3474">
            <v>2</v>
          </cell>
          <cell r="C3474">
            <v>71</v>
          </cell>
          <cell r="D3474" t="str">
            <v>France</v>
          </cell>
          <cell r="E3474">
            <v>1518</v>
          </cell>
          <cell r="F3474">
            <v>193</v>
          </cell>
          <cell r="G3474" t="str">
            <v>Switzerland</v>
          </cell>
        </row>
        <row r="3475">
          <cell r="A3475" t="str">
            <v>2002M11</v>
          </cell>
          <cell r="B3475">
            <v>2</v>
          </cell>
          <cell r="C3475">
            <v>71</v>
          </cell>
          <cell r="D3475" t="str">
            <v>France</v>
          </cell>
          <cell r="E3475">
            <v>20</v>
          </cell>
          <cell r="F3475">
            <v>70</v>
          </cell>
          <cell r="G3475" t="str">
            <v>Finland</v>
          </cell>
        </row>
        <row r="3476">
          <cell r="A3476" t="str">
            <v>2002M11</v>
          </cell>
          <cell r="B3476">
            <v>1</v>
          </cell>
          <cell r="C3476">
            <v>123</v>
          </cell>
          <cell r="D3476" t="str">
            <v xml:space="preserve"> Belgium (Dutch)</v>
          </cell>
          <cell r="E3476">
            <v>1738</v>
          </cell>
          <cell r="F3476">
            <v>146</v>
          </cell>
          <cell r="G3476" t="str">
            <v>Netherlands</v>
          </cell>
        </row>
        <row r="3477">
          <cell r="A3477" t="str">
            <v>2002M11</v>
          </cell>
          <cell r="B3477">
            <v>0</v>
          </cell>
          <cell r="C3477">
            <v>100</v>
          </cell>
          <cell r="D3477" t="str">
            <v>Ebaymotors</v>
          </cell>
          <cell r="E3477">
            <v>101</v>
          </cell>
          <cell r="F3477">
            <v>77</v>
          </cell>
          <cell r="G3477" t="str">
            <v>Germany</v>
          </cell>
        </row>
        <row r="3478">
          <cell r="A3478" t="str">
            <v>2002M11</v>
          </cell>
          <cell r="B3478">
            <v>2</v>
          </cell>
          <cell r="C3478">
            <v>71</v>
          </cell>
          <cell r="D3478" t="str">
            <v>France</v>
          </cell>
          <cell r="E3478">
            <v>1</v>
          </cell>
          <cell r="F3478">
            <v>203</v>
          </cell>
          <cell r="G3478" t="str">
            <v>Tunisia</v>
          </cell>
        </row>
        <row r="3479">
          <cell r="A3479" t="str">
            <v>2002M11</v>
          </cell>
          <cell r="B3479">
            <v>2</v>
          </cell>
          <cell r="C3479">
            <v>146</v>
          </cell>
          <cell r="D3479" t="str">
            <v>Netherlands</v>
          </cell>
          <cell r="E3479">
            <v>1540</v>
          </cell>
          <cell r="F3479">
            <v>101</v>
          </cell>
          <cell r="G3479" t="str">
            <v>Italy</v>
          </cell>
        </row>
        <row r="3480">
          <cell r="A3480" t="str">
            <v>2002M11</v>
          </cell>
          <cell r="B3480">
            <v>2</v>
          </cell>
          <cell r="C3480">
            <v>196</v>
          </cell>
          <cell r="D3480" t="str">
            <v>Taiwan</v>
          </cell>
          <cell r="E3480">
            <v>56</v>
          </cell>
          <cell r="F3480">
            <v>77</v>
          </cell>
          <cell r="G3480" t="str">
            <v>Germany</v>
          </cell>
        </row>
        <row r="3481">
          <cell r="A3481" t="str">
            <v>2002M11</v>
          </cell>
          <cell r="B3481">
            <v>3</v>
          </cell>
          <cell r="C3481">
            <v>0</v>
          </cell>
          <cell r="D3481" t="str">
            <v>Ebay</v>
          </cell>
          <cell r="E3481">
            <v>20</v>
          </cell>
          <cell r="F3481">
            <v>101</v>
          </cell>
          <cell r="G3481" t="str">
            <v>Italy</v>
          </cell>
        </row>
        <row r="3482">
          <cell r="A3482" t="str">
            <v>2002M11</v>
          </cell>
          <cell r="B3482">
            <v>2</v>
          </cell>
          <cell r="C3482">
            <v>77</v>
          </cell>
          <cell r="D3482" t="str">
            <v>Germany</v>
          </cell>
          <cell r="E3482">
            <v>752</v>
          </cell>
          <cell r="F3482">
            <v>199</v>
          </cell>
          <cell r="G3482" t="str">
            <v>Thailand</v>
          </cell>
        </row>
        <row r="3483">
          <cell r="A3483" t="str">
            <v>2002M11</v>
          </cell>
          <cell r="B3483">
            <v>0</v>
          </cell>
          <cell r="C3483">
            <v>2</v>
          </cell>
          <cell r="D3483" t="str">
            <v>Canada</v>
          </cell>
          <cell r="E3483">
            <v>37</v>
          </cell>
          <cell r="F3483">
            <v>92</v>
          </cell>
          <cell r="G3483" t="str">
            <v>Hong Kong</v>
          </cell>
        </row>
        <row r="3484">
          <cell r="A3484" t="str">
            <v>2002M11</v>
          </cell>
          <cell r="B3484">
            <v>1</v>
          </cell>
          <cell r="C3484">
            <v>71</v>
          </cell>
          <cell r="D3484" t="str">
            <v>France</v>
          </cell>
          <cell r="E3484">
            <v>1</v>
          </cell>
          <cell r="F3484">
            <v>132</v>
          </cell>
          <cell r="G3484" t="str">
            <v>Martinique</v>
          </cell>
        </row>
        <row r="3485">
          <cell r="A3485" t="str">
            <v>2002M11</v>
          </cell>
          <cell r="B3485">
            <v>3</v>
          </cell>
          <cell r="C3485">
            <v>101</v>
          </cell>
          <cell r="D3485" t="str">
            <v>Italy</v>
          </cell>
          <cell r="E3485">
            <v>4</v>
          </cell>
          <cell r="F3485">
            <v>77</v>
          </cell>
          <cell r="G3485" t="str">
            <v>Germany</v>
          </cell>
        </row>
        <row r="3486">
          <cell r="A3486" t="str">
            <v>2002M11</v>
          </cell>
          <cell r="B3486">
            <v>0</v>
          </cell>
          <cell r="C3486">
            <v>146</v>
          </cell>
          <cell r="D3486" t="str">
            <v>Netherlands</v>
          </cell>
          <cell r="E3486">
            <v>19</v>
          </cell>
          <cell r="F3486">
            <v>71</v>
          </cell>
          <cell r="G3486" t="str">
            <v>France</v>
          </cell>
        </row>
        <row r="3487">
          <cell r="A3487" t="str">
            <v>2002M11</v>
          </cell>
          <cell r="B3487">
            <v>3</v>
          </cell>
          <cell r="C3487">
            <v>101</v>
          </cell>
          <cell r="D3487" t="str">
            <v>Italy</v>
          </cell>
          <cell r="E3487">
            <v>3</v>
          </cell>
          <cell r="F3487">
            <v>71</v>
          </cell>
          <cell r="G3487" t="str">
            <v>France</v>
          </cell>
        </row>
        <row r="3488">
          <cell r="A3488" t="str">
            <v>2002M11</v>
          </cell>
          <cell r="B3488">
            <v>1</v>
          </cell>
          <cell r="C3488">
            <v>0</v>
          </cell>
          <cell r="D3488" t="str">
            <v>Ebay</v>
          </cell>
          <cell r="E3488">
            <v>119</v>
          </cell>
          <cell r="F3488">
            <v>161</v>
          </cell>
          <cell r="G3488" t="str">
            <v>Peru</v>
          </cell>
        </row>
        <row r="3489">
          <cell r="A3489" t="str">
            <v>2002M11</v>
          </cell>
          <cell r="B3489">
            <v>2</v>
          </cell>
          <cell r="C3489">
            <v>146</v>
          </cell>
          <cell r="D3489" t="str">
            <v>Netherlands</v>
          </cell>
          <cell r="E3489">
            <v>21</v>
          </cell>
          <cell r="F3489">
            <v>147</v>
          </cell>
          <cell r="G3489" t="str">
            <v>Netherlands Antilles</v>
          </cell>
        </row>
        <row r="3490">
          <cell r="A3490" t="str">
            <v>2002M11</v>
          </cell>
          <cell r="B3490">
            <v>2</v>
          </cell>
          <cell r="C3490">
            <v>15</v>
          </cell>
          <cell r="D3490" t="str">
            <v>Australia</v>
          </cell>
          <cell r="E3490">
            <v>5</v>
          </cell>
          <cell r="F3490">
            <v>94</v>
          </cell>
          <cell r="G3490" t="str">
            <v>Iceland</v>
          </cell>
        </row>
        <row r="3491">
          <cell r="A3491" t="str">
            <v>2002M11</v>
          </cell>
          <cell r="B3491">
            <v>2</v>
          </cell>
          <cell r="C3491">
            <v>3</v>
          </cell>
          <cell r="D3491" t="str">
            <v>Uk</v>
          </cell>
          <cell r="E3491">
            <v>14</v>
          </cell>
          <cell r="F3491">
            <v>167</v>
          </cell>
          <cell r="G3491" t="str">
            <v>Romania</v>
          </cell>
        </row>
        <row r="3492">
          <cell r="A3492" t="str">
            <v>2002M11</v>
          </cell>
          <cell r="B3492">
            <v>2</v>
          </cell>
          <cell r="C3492">
            <v>2</v>
          </cell>
          <cell r="D3492" t="str">
            <v>Canada</v>
          </cell>
          <cell r="E3492">
            <v>8</v>
          </cell>
          <cell r="F3492">
            <v>199</v>
          </cell>
          <cell r="G3492" t="str">
            <v>Thailand</v>
          </cell>
        </row>
        <row r="3493">
          <cell r="A3493" t="str">
            <v>2002M11</v>
          </cell>
          <cell r="B3493">
            <v>4</v>
          </cell>
          <cell r="C3493">
            <v>0</v>
          </cell>
          <cell r="D3493" t="str">
            <v>Ebay</v>
          </cell>
          <cell r="E3493">
            <v>7</v>
          </cell>
          <cell r="F3493">
            <v>1</v>
          </cell>
          <cell r="G3493" t="str">
            <v>United States</v>
          </cell>
        </row>
        <row r="3494">
          <cell r="A3494" t="str">
            <v>2002M11</v>
          </cell>
          <cell r="B3494">
            <v>2</v>
          </cell>
          <cell r="C3494">
            <v>101</v>
          </cell>
          <cell r="D3494" t="str">
            <v>Italy</v>
          </cell>
          <cell r="E3494">
            <v>2</v>
          </cell>
          <cell r="F3494">
            <v>196</v>
          </cell>
          <cell r="G3494" t="str">
            <v>Taiwan</v>
          </cell>
        </row>
        <row r="3495">
          <cell r="A3495" t="str">
            <v>2002M11</v>
          </cell>
          <cell r="B3495">
            <v>0</v>
          </cell>
          <cell r="C3495">
            <v>2</v>
          </cell>
          <cell r="D3495" t="str">
            <v>Canada</v>
          </cell>
          <cell r="E3495">
            <v>1</v>
          </cell>
          <cell r="F3495">
            <v>3</v>
          </cell>
          <cell r="G3495" t="str">
            <v>United Kingdom</v>
          </cell>
        </row>
        <row r="3496">
          <cell r="A3496" t="str">
            <v>2002M11</v>
          </cell>
          <cell r="B3496">
            <v>0</v>
          </cell>
          <cell r="C3496">
            <v>15</v>
          </cell>
          <cell r="D3496" t="str">
            <v>Australia</v>
          </cell>
          <cell r="E3496">
            <v>1</v>
          </cell>
          <cell r="F3496">
            <v>20</v>
          </cell>
          <cell r="G3496" t="str">
            <v>Bangladesh</v>
          </cell>
        </row>
        <row r="3497">
          <cell r="A3497" t="str">
            <v>2002M11</v>
          </cell>
          <cell r="B3497">
            <v>0</v>
          </cell>
          <cell r="C3497">
            <v>193</v>
          </cell>
          <cell r="D3497" t="str">
            <v>Switzerland</v>
          </cell>
          <cell r="E3497">
            <v>1</v>
          </cell>
          <cell r="F3497">
            <v>16</v>
          </cell>
          <cell r="G3497" t="str">
            <v>Austria</v>
          </cell>
        </row>
        <row r="3498">
          <cell r="A3498" t="str">
            <v>2002M11</v>
          </cell>
          <cell r="B3498">
            <v>1</v>
          </cell>
          <cell r="C3498">
            <v>100</v>
          </cell>
          <cell r="D3498" t="str">
            <v>Ebaymotors</v>
          </cell>
          <cell r="E3498">
            <v>267604</v>
          </cell>
          <cell r="F3498">
            <v>1</v>
          </cell>
          <cell r="G3498" t="str">
            <v>United States</v>
          </cell>
        </row>
        <row r="3499">
          <cell r="A3499" t="str">
            <v>2002M11</v>
          </cell>
          <cell r="B3499">
            <v>1</v>
          </cell>
          <cell r="C3499">
            <v>0</v>
          </cell>
          <cell r="D3499" t="str">
            <v>Ebay</v>
          </cell>
          <cell r="E3499">
            <v>1113</v>
          </cell>
          <cell r="F3499">
            <v>149</v>
          </cell>
          <cell r="G3499" t="str">
            <v>New Zealand</v>
          </cell>
        </row>
        <row r="3500">
          <cell r="A3500" t="str">
            <v>2002M11</v>
          </cell>
          <cell r="B3500">
            <v>0</v>
          </cell>
          <cell r="C3500">
            <v>101</v>
          </cell>
          <cell r="D3500" t="str">
            <v>Italy</v>
          </cell>
          <cell r="E3500">
            <v>1</v>
          </cell>
          <cell r="F3500">
            <v>199</v>
          </cell>
          <cell r="G3500" t="str">
            <v>Thailand</v>
          </cell>
        </row>
        <row r="3501">
          <cell r="A3501" t="str">
            <v>2002M11</v>
          </cell>
          <cell r="B3501">
            <v>0</v>
          </cell>
          <cell r="C3501">
            <v>71</v>
          </cell>
          <cell r="D3501" t="str">
            <v>France</v>
          </cell>
          <cell r="E3501">
            <v>12</v>
          </cell>
          <cell r="F3501">
            <v>83</v>
          </cell>
          <cell r="G3501" t="str">
            <v>Guadeloupe</v>
          </cell>
        </row>
        <row r="3502">
          <cell r="A3502" t="str">
            <v>2002M11</v>
          </cell>
          <cell r="B3502">
            <v>2</v>
          </cell>
          <cell r="C3502">
            <v>77</v>
          </cell>
          <cell r="D3502" t="str">
            <v>Germany</v>
          </cell>
          <cell r="E3502">
            <v>31</v>
          </cell>
          <cell r="F3502">
            <v>51</v>
          </cell>
          <cell r="G3502" t="str">
            <v>Costa Rica</v>
          </cell>
        </row>
        <row r="3503">
          <cell r="A3503" t="str">
            <v>2002M11</v>
          </cell>
          <cell r="B3503">
            <v>0</v>
          </cell>
          <cell r="C3503">
            <v>15</v>
          </cell>
          <cell r="D3503" t="str">
            <v>Australia</v>
          </cell>
          <cell r="E3503">
            <v>22</v>
          </cell>
          <cell r="F3503">
            <v>77</v>
          </cell>
          <cell r="G3503" t="str">
            <v>Germany</v>
          </cell>
        </row>
        <row r="3504">
          <cell r="A3504" t="str">
            <v>2002M11</v>
          </cell>
          <cell r="B3504">
            <v>2</v>
          </cell>
          <cell r="C3504">
            <v>3</v>
          </cell>
          <cell r="D3504" t="str">
            <v>Uk</v>
          </cell>
          <cell r="E3504">
            <v>12</v>
          </cell>
          <cell r="F3504">
            <v>191</v>
          </cell>
          <cell r="G3504" t="str">
            <v>Swaziland</v>
          </cell>
        </row>
        <row r="3505">
          <cell r="A3505" t="str">
            <v>2002M11</v>
          </cell>
          <cell r="B3505">
            <v>2</v>
          </cell>
          <cell r="C3505">
            <v>186</v>
          </cell>
          <cell r="D3505" t="str">
            <v>Spain</v>
          </cell>
          <cell r="E3505">
            <v>44</v>
          </cell>
          <cell r="F3505">
            <v>193</v>
          </cell>
          <cell r="G3505" t="str">
            <v>Switzerland</v>
          </cell>
        </row>
        <row r="3506">
          <cell r="A3506" t="str">
            <v>2002M11</v>
          </cell>
          <cell r="B3506">
            <v>1</v>
          </cell>
          <cell r="C3506">
            <v>100</v>
          </cell>
          <cell r="D3506" t="str">
            <v>Ebaymotors</v>
          </cell>
          <cell r="E3506">
            <v>1</v>
          </cell>
          <cell r="F3506">
            <v>161</v>
          </cell>
          <cell r="G3506" t="str">
            <v>Peru</v>
          </cell>
        </row>
        <row r="3507">
          <cell r="A3507" t="str">
            <v>2002M11</v>
          </cell>
          <cell r="B3507">
            <v>0</v>
          </cell>
          <cell r="C3507">
            <v>0</v>
          </cell>
          <cell r="D3507" t="str">
            <v>Ebay</v>
          </cell>
          <cell r="E3507">
            <v>4</v>
          </cell>
          <cell r="F3507">
            <v>189</v>
          </cell>
          <cell r="G3507" t="str">
            <v>Suriname</v>
          </cell>
        </row>
        <row r="3508">
          <cell r="A3508" t="str">
            <v>2002M11</v>
          </cell>
          <cell r="B3508">
            <v>0</v>
          </cell>
          <cell r="C3508">
            <v>71</v>
          </cell>
          <cell r="D3508" t="str">
            <v>France</v>
          </cell>
          <cell r="E3508">
            <v>4</v>
          </cell>
          <cell r="F3508">
            <v>18</v>
          </cell>
          <cell r="G3508" t="str">
            <v>Bahamas</v>
          </cell>
        </row>
        <row r="3509">
          <cell r="A3509" t="str">
            <v>2002M11</v>
          </cell>
          <cell r="B3509">
            <v>2</v>
          </cell>
          <cell r="C3509">
            <v>0</v>
          </cell>
          <cell r="D3509" t="str">
            <v>Ebay</v>
          </cell>
          <cell r="E3509">
            <v>182</v>
          </cell>
          <cell r="F3509">
            <v>108</v>
          </cell>
          <cell r="G3509" t="str">
            <v>Kenya Coast Republic</v>
          </cell>
        </row>
        <row r="3510">
          <cell r="A3510" t="str">
            <v>2002M11</v>
          </cell>
          <cell r="B3510">
            <v>0</v>
          </cell>
          <cell r="C3510">
            <v>3</v>
          </cell>
          <cell r="D3510" t="str">
            <v>Uk</v>
          </cell>
          <cell r="E3510">
            <v>29</v>
          </cell>
          <cell r="F3510">
            <v>186</v>
          </cell>
          <cell r="G3510" t="str">
            <v>Spain</v>
          </cell>
        </row>
        <row r="3511">
          <cell r="A3511" t="str">
            <v>2002M11</v>
          </cell>
          <cell r="B3511">
            <v>3</v>
          </cell>
          <cell r="C3511">
            <v>100</v>
          </cell>
          <cell r="D3511" t="str">
            <v>Ebaymotors</v>
          </cell>
          <cell r="E3511">
            <v>3</v>
          </cell>
          <cell r="F3511">
            <v>217</v>
          </cell>
          <cell r="G3511" t="str">
            <v>Virgin Islands (U.S.)</v>
          </cell>
        </row>
        <row r="3512">
          <cell r="A3512" t="str">
            <v>2002M11</v>
          </cell>
          <cell r="B3512">
            <v>1</v>
          </cell>
          <cell r="C3512">
            <v>0</v>
          </cell>
          <cell r="D3512" t="str">
            <v>Ebay</v>
          </cell>
          <cell r="E3512">
            <v>2660</v>
          </cell>
          <cell r="F3512">
            <v>77</v>
          </cell>
          <cell r="G3512" t="str">
            <v>Germany</v>
          </cell>
        </row>
        <row r="3513">
          <cell r="A3513" t="str">
            <v>2002M11</v>
          </cell>
          <cell r="B3513">
            <v>0</v>
          </cell>
          <cell r="C3513">
            <v>186</v>
          </cell>
          <cell r="D3513" t="str">
            <v>Spain</v>
          </cell>
          <cell r="E3513">
            <v>36</v>
          </cell>
          <cell r="F3513">
            <v>71</v>
          </cell>
          <cell r="G3513" t="str">
            <v>France</v>
          </cell>
        </row>
        <row r="3514">
          <cell r="A3514" t="str">
            <v>2002M11</v>
          </cell>
          <cell r="B3514">
            <v>3</v>
          </cell>
          <cell r="C3514">
            <v>71</v>
          </cell>
          <cell r="D3514" t="str">
            <v>France</v>
          </cell>
          <cell r="E3514">
            <v>11</v>
          </cell>
          <cell r="F3514">
            <v>1</v>
          </cell>
          <cell r="G3514" t="str">
            <v>United States</v>
          </cell>
        </row>
        <row r="3515">
          <cell r="A3515" t="str">
            <v>2002M11</v>
          </cell>
          <cell r="B3515">
            <v>0</v>
          </cell>
          <cell r="C3515">
            <v>77</v>
          </cell>
          <cell r="D3515" t="str">
            <v>Germany</v>
          </cell>
          <cell r="E3515">
            <v>344</v>
          </cell>
          <cell r="F3515">
            <v>180</v>
          </cell>
          <cell r="G3515" t="str">
            <v>Singapore</v>
          </cell>
        </row>
        <row r="3516">
          <cell r="A3516" t="str">
            <v>2002M11</v>
          </cell>
          <cell r="B3516">
            <v>1</v>
          </cell>
          <cell r="C3516">
            <v>77</v>
          </cell>
          <cell r="D3516" t="str">
            <v>Germany</v>
          </cell>
          <cell r="E3516">
            <v>37</v>
          </cell>
          <cell r="F3516">
            <v>167</v>
          </cell>
          <cell r="G3516" t="str">
            <v>Romania</v>
          </cell>
        </row>
        <row r="3517">
          <cell r="A3517" t="str">
            <v>2002M11</v>
          </cell>
          <cell r="B3517">
            <v>3</v>
          </cell>
          <cell r="C3517">
            <v>77</v>
          </cell>
          <cell r="D3517" t="str">
            <v>Germany</v>
          </cell>
          <cell r="E3517">
            <v>134813</v>
          </cell>
          <cell r="F3517">
            <v>77</v>
          </cell>
          <cell r="G3517" t="str">
            <v>Germany</v>
          </cell>
        </row>
        <row r="3518">
          <cell r="A3518" t="str">
            <v>2002M11</v>
          </cell>
          <cell r="B3518">
            <v>2</v>
          </cell>
          <cell r="C3518">
            <v>100</v>
          </cell>
          <cell r="D3518" t="str">
            <v>Ebaymotors</v>
          </cell>
          <cell r="E3518">
            <v>284</v>
          </cell>
          <cell r="F3518">
            <v>136</v>
          </cell>
          <cell r="G3518" t="str">
            <v>Mexico</v>
          </cell>
        </row>
        <row r="3519">
          <cell r="A3519" t="str">
            <v>2002M11</v>
          </cell>
          <cell r="B3519">
            <v>2</v>
          </cell>
          <cell r="C3519">
            <v>77</v>
          </cell>
          <cell r="D3519" t="str">
            <v>Germany</v>
          </cell>
          <cell r="E3519">
            <v>4</v>
          </cell>
          <cell r="F3519">
            <v>207</v>
          </cell>
          <cell r="G3519" t="str">
            <v>Tuvalu</v>
          </cell>
        </row>
        <row r="3520">
          <cell r="A3520" t="str">
            <v>2002M11</v>
          </cell>
          <cell r="B3520">
            <v>2</v>
          </cell>
          <cell r="C3520">
            <v>196</v>
          </cell>
          <cell r="D3520" t="str">
            <v>Taiwan</v>
          </cell>
          <cell r="E3520">
            <v>4897</v>
          </cell>
          <cell r="F3520">
            <v>92</v>
          </cell>
          <cell r="G3520" t="str">
            <v>Hong Kong</v>
          </cell>
        </row>
        <row r="3521">
          <cell r="A3521" t="str">
            <v>2002M11</v>
          </cell>
          <cell r="B3521">
            <v>2</v>
          </cell>
          <cell r="C3521">
            <v>3</v>
          </cell>
          <cell r="D3521" t="str">
            <v>Uk</v>
          </cell>
          <cell r="E3521">
            <v>171</v>
          </cell>
          <cell r="F3521">
            <v>185</v>
          </cell>
          <cell r="G3521" t="str">
            <v>South Africa</v>
          </cell>
        </row>
        <row r="3522">
          <cell r="A3522" t="str">
            <v>2002M11</v>
          </cell>
          <cell r="B3522">
            <v>3</v>
          </cell>
          <cell r="C3522">
            <v>0</v>
          </cell>
          <cell r="D3522" t="str">
            <v>Ebay</v>
          </cell>
          <cell r="E3522">
            <v>100</v>
          </cell>
          <cell r="F3522">
            <v>104</v>
          </cell>
          <cell r="G3522" t="str">
            <v>Japan</v>
          </cell>
        </row>
        <row r="3523">
          <cell r="A3523" t="str">
            <v>2002M11</v>
          </cell>
          <cell r="B3523">
            <v>2</v>
          </cell>
          <cell r="C3523">
            <v>123</v>
          </cell>
          <cell r="D3523" t="str">
            <v xml:space="preserve"> Belgium (Dutch)</v>
          </cell>
          <cell r="E3523">
            <v>2</v>
          </cell>
          <cell r="F3523">
            <v>70</v>
          </cell>
          <cell r="G3523" t="str">
            <v>Finland</v>
          </cell>
        </row>
        <row r="3524">
          <cell r="A3524" t="str">
            <v>2002M11</v>
          </cell>
          <cell r="B3524">
            <v>2</v>
          </cell>
          <cell r="C3524">
            <v>0</v>
          </cell>
          <cell r="D3524" t="str">
            <v>Ebay</v>
          </cell>
          <cell r="E3524">
            <v>16</v>
          </cell>
          <cell r="F3524">
            <v>38</v>
          </cell>
          <cell r="G3524" t="str">
            <v>Cambodia</v>
          </cell>
        </row>
        <row r="3525">
          <cell r="A3525" t="str">
            <v>2002M11</v>
          </cell>
          <cell r="B3525">
            <v>0</v>
          </cell>
          <cell r="C3525">
            <v>0</v>
          </cell>
          <cell r="D3525" t="str">
            <v>Ebay</v>
          </cell>
          <cell r="E3525">
            <v>2</v>
          </cell>
          <cell r="F3525">
            <v>80</v>
          </cell>
          <cell r="G3525" t="str">
            <v>Greece</v>
          </cell>
        </row>
        <row r="3526">
          <cell r="A3526" t="str">
            <v>2002M11</v>
          </cell>
          <cell r="B3526">
            <v>1</v>
          </cell>
          <cell r="C3526">
            <v>3</v>
          </cell>
          <cell r="D3526" t="str">
            <v>Uk</v>
          </cell>
          <cell r="E3526">
            <v>2</v>
          </cell>
          <cell r="F3526">
            <v>154</v>
          </cell>
          <cell r="G3526" t="str">
            <v>Norway</v>
          </cell>
        </row>
        <row r="3527">
          <cell r="A3527" t="str">
            <v>2002M11</v>
          </cell>
          <cell r="B3527">
            <v>2</v>
          </cell>
          <cell r="C3527">
            <v>193</v>
          </cell>
          <cell r="D3527" t="str">
            <v>Switzerland</v>
          </cell>
          <cell r="E3527">
            <v>3</v>
          </cell>
          <cell r="F3527">
            <v>15</v>
          </cell>
          <cell r="G3527" t="str">
            <v>Australia</v>
          </cell>
        </row>
        <row r="3528">
          <cell r="A3528" t="str">
            <v>2002M11</v>
          </cell>
          <cell r="B3528">
            <v>1</v>
          </cell>
          <cell r="C3528">
            <v>0</v>
          </cell>
          <cell r="D3528" t="str">
            <v>Ebay</v>
          </cell>
          <cell r="E3528">
            <v>152</v>
          </cell>
          <cell r="F3528">
            <v>204</v>
          </cell>
          <cell r="G3528" t="str">
            <v>Turkey</v>
          </cell>
        </row>
        <row r="3529">
          <cell r="A3529" t="str">
            <v>2002M11</v>
          </cell>
          <cell r="B3529">
            <v>1</v>
          </cell>
          <cell r="C3529">
            <v>77</v>
          </cell>
          <cell r="D3529" t="str">
            <v>Germany</v>
          </cell>
          <cell r="E3529">
            <v>15</v>
          </cell>
          <cell r="F3529">
            <v>182</v>
          </cell>
          <cell r="G3529" t="str">
            <v>Slovenia</v>
          </cell>
        </row>
        <row r="3530">
          <cell r="A3530" t="str">
            <v>2002M11</v>
          </cell>
          <cell r="B3530">
            <v>2</v>
          </cell>
          <cell r="C3530">
            <v>196</v>
          </cell>
          <cell r="D3530" t="str">
            <v>Taiwan</v>
          </cell>
          <cell r="E3530">
            <v>2</v>
          </cell>
          <cell r="F3530">
            <v>209</v>
          </cell>
          <cell r="G3530" t="str">
            <v>Ukraine</v>
          </cell>
        </row>
        <row r="3531">
          <cell r="A3531" t="str">
            <v>2002M11</v>
          </cell>
          <cell r="B3531">
            <v>2</v>
          </cell>
          <cell r="C3531">
            <v>100</v>
          </cell>
          <cell r="D3531" t="str">
            <v>Ebaymotors</v>
          </cell>
          <cell r="E3531">
            <v>3</v>
          </cell>
          <cell r="F3531">
            <v>216</v>
          </cell>
          <cell r="G3531" t="str">
            <v>Vietnam</v>
          </cell>
        </row>
        <row r="3532">
          <cell r="A3532" t="str">
            <v>2002M11</v>
          </cell>
          <cell r="B3532">
            <v>2</v>
          </cell>
          <cell r="C3532">
            <v>23</v>
          </cell>
          <cell r="D3532" t="str">
            <v xml:space="preserve"> Belgium (French)</v>
          </cell>
          <cell r="E3532">
            <v>11</v>
          </cell>
          <cell r="F3532">
            <v>127</v>
          </cell>
          <cell r="G3532" t="str">
            <v>Malaysia</v>
          </cell>
        </row>
        <row r="3533">
          <cell r="A3533" t="str">
            <v>2002M11</v>
          </cell>
          <cell r="B3533">
            <v>3</v>
          </cell>
          <cell r="C3533">
            <v>100</v>
          </cell>
          <cell r="D3533" t="str">
            <v>Ebaymotors</v>
          </cell>
          <cell r="E3533">
            <v>3</v>
          </cell>
          <cell r="F3533">
            <v>76</v>
          </cell>
          <cell r="G3533" t="str">
            <v>Georgia</v>
          </cell>
        </row>
        <row r="3534">
          <cell r="A3534" t="str">
            <v>2002M11</v>
          </cell>
          <cell r="B3534">
            <v>1</v>
          </cell>
          <cell r="C3534">
            <v>0</v>
          </cell>
          <cell r="D3534" t="str">
            <v>Ebay</v>
          </cell>
          <cell r="E3534">
            <v>639</v>
          </cell>
          <cell r="F3534">
            <v>124</v>
          </cell>
          <cell r="G3534" t="str">
            <v>Macedonia</v>
          </cell>
        </row>
        <row r="3535">
          <cell r="A3535" t="str">
            <v>2002M11</v>
          </cell>
          <cell r="B3535">
            <v>2</v>
          </cell>
          <cell r="C3535">
            <v>0</v>
          </cell>
          <cell r="D3535" t="str">
            <v>Ebay</v>
          </cell>
          <cell r="E3535">
            <v>2</v>
          </cell>
          <cell r="F3535">
            <v>147</v>
          </cell>
          <cell r="G3535" t="str">
            <v>Netherlands Antilles</v>
          </cell>
        </row>
        <row r="3536">
          <cell r="A3536" t="str">
            <v>2002M11</v>
          </cell>
          <cell r="B3536">
            <v>2</v>
          </cell>
          <cell r="C3536">
            <v>2</v>
          </cell>
          <cell r="D3536" t="str">
            <v>Canada</v>
          </cell>
          <cell r="E3536">
            <v>4</v>
          </cell>
          <cell r="F3536">
            <v>16</v>
          </cell>
          <cell r="G3536" t="str">
            <v>Austria</v>
          </cell>
        </row>
        <row r="3537">
          <cell r="A3537" t="str">
            <v>2002M11</v>
          </cell>
          <cell r="B3537">
            <v>2</v>
          </cell>
          <cell r="C3537">
            <v>3</v>
          </cell>
          <cell r="D3537" t="str">
            <v>Uk</v>
          </cell>
          <cell r="E3537">
            <v>239</v>
          </cell>
          <cell r="F3537">
            <v>100</v>
          </cell>
          <cell r="G3537" t="str">
            <v>Israel</v>
          </cell>
        </row>
        <row r="3538">
          <cell r="A3538" t="str">
            <v>2002M11</v>
          </cell>
          <cell r="B3538">
            <v>2</v>
          </cell>
          <cell r="C3538">
            <v>0</v>
          </cell>
          <cell r="D3538" t="str">
            <v>Ebay</v>
          </cell>
          <cell r="E3538">
            <v>2</v>
          </cell>
          <cell r="F3538">
            <v>89</v>
          </cell>
          <cell r="G3538" t="str">
            <v>Guyana</v>
          </cell>
        </row>
        <row r="3539">
          <cell r="A3539" t="str">
            <v>2002M11</v>
          </cell>
          <cell r="B3539">
            <v>3</v>
          </cell>
          <cell r="C3539">
            <v>186</v>
          </cell>
          <cell r="D3539" t="str">
            <v>Spain</v>
          </cell>
          <cell r="E3539">
            <v>2</v>
          </cell>
          <cell r="F3539">
            <v>1</v>
          </cell>
          <cell r="G3539" t="str">
            <v>United States</v>
          </cell>
        </row>
        <row r="3540">
          <cell r="A3540" t="str">
            <v>2002M11</v>
          </cell>
          <cell r="B3540">
            <v>2</v>
          </cell>
          <cell r="C3540">
            <v>16</v>
          </cell>
          <cell r="D3540" t="str">
            <v>Austria</v>
          </cell>
          <cell r="E3540">
            <v>1</v>
          </cell>
          <cell r="F3540">
            <v>104</v>
          </cell>
          <cell r="G3540" t="str">
            <v>Japan</v>
          </cell>
        </row>
        <row r="3541">
          <cell r="A3541" t="str">
            <v>2002M11</v>
          </cell>
          <cell r="B3541">
            <v>1</v>
          </cell>
          <cell r="C3541">
            <v>0</v>
          </cell>
          <cell r="D3541" t="str">
            <v>Ebay</v>
          </cell>
          <cell r="E3541">
            <v>231</v>
          </cell>
          <cell r="F3541">
            <v>193</v>
          </cell>
          <cell r="G3541" t="str">
            <v>Switzerland</v>
          </cell>
        </row>
        <row r="3542">
          <cell r="A3542" t="str">
            <v>2002M11</v>
          </cell>
          <cell r="B3542">
            <v>0</v>
          </cell>
          <cell r="C3542">
            <v>123</v>
          </cell>
          <cell r="D3542" t="str">
            <v xml:space="preserve"> Belgium (Dutch)</v>
          </cell>
          <cell r="E3542">
            <v>16</v>
          </cell>
          <cell r="F3542">
            <v>70</v>
          </cell>
          <cell r="G3542" t="str">
            <v>Finland</v>
          </cell>
        </row>
        <row r="3543">
          <cell r="A3543" t="str">
            <v>2002M11</v>
          </cell>
          <cell r="B3543">
            <v>1</v>
          </cell>
          <cell r="C3543">
            <v>71</v>
          </cell>
          <cell r="D3543" t="str">
            <v>France</v>
          </cell>
          <cell r="E3543">
            <v>8</v>
          </cell>
          <cell r="F3543">
            <v>115</v>
          </cell>
          <cell r="G3543" t="str">
            <v>Latvia</v>
          </cell>
        </row>
        <row r="3544">
          <cell r="A3544" t="str">
            <v>2002M11</v>
          </cell>
          <cell r="B3544">
            <v>2</v>
          </cell>
          <cell r="C3544">
            <v>100</v>
          </cell>
          <cell r="D3544" t="str">
            <v>Ebaymotors</v>
          </cell>
          <cell r="E3544">
            <v>2</v>
          </cell>
          <cell r="F3544">
            <v>217</v>
          </cell>
          <cell r="G3544" t="str">
            <v>Virgin Islands (U.S.)</v>
          </cell>
        </row>
        <row r="3545">
          <cell r="A3545" t="str">
            <v>2002M11</v>
          </cell>
          <cell r="B3545">
            <v>2</v>
          </cell>
          <cell r="C3545">
            <v>23</v>
          </cell>
          <cell r="D3545" t="str">
            <v xml:space="preserve"> Belgium (French)</v>
          </cell>
          <cell r="E3545">
            <v>277</v>
          </cell>
          <cell r="F3545">
            <v>31</v>
          </cell>
          <cell r="G3545" t="str">
            <v>Brazil</v>
          </cell>
        </row>
        <row r="3546">
          <cell r="A3546" t="str">
            <v>2002M11</v>
          </cell>
          <cell r="B3546">
            <v>0</v>
          </cell>
          <cell r="C3546">
            <v>186</v>
          </cell>
          <cell r="D3546" t="str">
            <v>Spain</v>
          </cell>
          <cell r="E3546">
            <v>13</v>
          </cell>
          <cell r="F3546">
            <v>23</v>
          </cell>
          <cell r="G3546" t="str">
            <v>Belgium</v>
          </cell>
        </row>
        <row r="3547">
          <cell r="A3547" t="str">
            <v>2002M11</v>
          </cell>
          <cell r="B3547">
            <v>0</v>
          </cell>
          <cell r="C3547">
            <v>100</v>
          </cell>
          <cell r="D3547" t="str">
            <v>Ebaymotors</v>
          </cell>
          <cell r="E3547">
            <v>1939</v>
          </cell>
          <cell r="F3547">
            <v>2</v>
          </cell>
          <cell r="G3547" t="str">
            <v>Canada</v>
          </cell>
        </row>
        <row r="3548">
          <cell r="A3548" t="str">
            <v>2002M11</v>
          </cell>
          <cell r="B3548">
            <v>0</v>
          </cell>
          <cell r="C3548">
            <v>196</v>
          </cell>
          <cell r="D3548" t="str">
            <v>Taiwan</v>
          </cell>
          <cell r="E3548">
            <v>53</v>
          </cell>
          <cell r="F3548">
            <v>104</v>
          </cell>
          <cell r="G3548" t="str">
            <v>Japan</v>
          </cell>
        </row>
        <row r="3549">
          <cell r="A3549" t="str">
            <v>2002M11</v>
          </cell>
          <cell r="B3549">
            <v>3</v>
          </cell>
          <cell r="C3549">
            <v>123</v>
          </cell>
          <cell r="D3549" t="str">
            <v xml:space="preserve"> Belgium (Dutch)</v>
          </cell>
          <cell r="E3549">
            <v>5384</v>
          </cell>
          <cell r="F3549">
            <v>23</v>
          </cell>
          <cell r="G3549" t="str">
            <v>Belgium</v>
          </cell>
        </row>
        <row r="3550">
          <cell r="A3550" t="str">
            <v>2002M11</v>
          </cell>
          <cell r="B3550">
            <v>2</v>
          </cell>
          <cell r="C3550">
            <v>0</v>
          </cell>
          <cell r="D3550" t="str">
            <v>Ebay</v>
          </cell>
          <cell r="E3550">
            <v>1</v>
          </cell>
          <cell r="F3550">
            <v>207</v>
          </cell>
          <cell r="G3550" t="str">
            <v>Tuvalu</v>
          </cell>
        </row>
        <row r="3551">
          <cell r="A3551" t="str">
            <v>2002M11</v>
          </cell>
          <cell r="B3551">
            <v>2</v>
          </cell>
          <cell r="C3551">
            <v>71</v>
          </cell>
          <cell r="D3551" t="str">
            <v>France</v>
          </cell>
          <cell r="E3551">
            <v>1325</v>
          </cell>
          <cell r="F3551">
            <v>2</v>
          </cell>
          <cell r="G3551" t="str">
            <v>Canada</v>
          </cell>
        </row>
        <row r="3552">
          <cell r="A3552" t="str">
            <v>2002M11</v>
          </cell>
          <cell r="B3552">
            <v>2</v>
          </cell>
          <cell r="C3552">
            <v>15</v>
          </cell>
          <cell r="D3552" t="str">
            <v>Australia</v>
          </cell>
          <cell r="E3552">
            <v>2</v>
          </cell>
          <cell r="F3552">
            <v>134</v>
          </cell>
          <cell r="G3552" t="str">
            <v>Mauritius</v>
          </cell>
        </row>
        <row r="3553">
          <cell r="A3553" t="str">
            <v>2002M11</v>
          </cell>
          <cell r="B3553">
            <v>0</v>
          </cell>
          <cell r="C3553">
            <v>0</v>
          </cell>
          <cell r="D3553" t="str">
            <v>Ebay</v>
          </cell>
          <cell r="E3553">
            <v>294</v>
          </cell>
          <cell r="F3553">
            <v>164</v>
          </cell>
          <cell r="G3553" t="str">
            <v>Portugal</v>
          </cell>
        </row>
        <row r="3554">
          <cell r="A3554" t="str">
            <v>2002M11</v>
          </cell>
          <cell r="B3554">
            <v>0</v>
          </cell>
          <cell r="C3554">
            <v>186</v>
          </cell>
          <cell r="D3554" t="str">
            <v>Spain</v>
          </cell>
          <cell r="E3554">
            <v>1</v>
          </cell>
          <cell r="F3554">
            <v>164</v>
          </cell>
          <cell r="G3554" t="str">
            <v>Portugal</v>
          </cell>
        </row>
        <row r="3555">
          <cell r="A3555" t="str">
            <v>2002M11</v>
          </cell>
          <cell r="B3555">
            <v>2</v>
          </cell>
          <cell r="C3555">
            <v>196</v>
          </cell>
          <cell r="D3555" t="str">
            <v>Taiwan</v>
          </cell>
          <cell r="E3555">
            <v>72</v>
          </cell>
          <cell r="F3555">
            <v>123</v>
          </cell>
          <cell r="G3555" t="str">
            <v>Macau</v>
          </cell>
        </row>
        <row r="3556">
          <cell r="A3556" t="str">
            <v>2002M11</v>
          </cell>
          <cell r="B3556">
            <v>2</v>
          </cell>
          <cell r="C3556">
            <v>100</v>
          </cell>
          <cell r="D3556" t="str">
            <v>Ebaymotors</v>
          </cell>
          <cell r="E3556">
            <v>143</v>
          </cell>
          <cell r="F3556">
            <v>71</v>
          </cell>
          <cell r="G3556" t="str">
            <v>France</v>
          </cell>
        </row>
        <row r="3557">
          <cell r="A3557" t="str">
            <v>2002M11</v>
          </cell>
          <cell r="B3557">
            <v>2</v>
          </cell>
          <cell r="C3557">
            <v>0</v>
          </cell>
          <cell r="D3557" t="str">
            <v>Ebay</v>
          </cell>
          <cell r="E3557">
            <v>3</v>
          </cell>
          <cell r="F3557">
            <v>11</v>
          </cell>
          <cell r="G3557" t="str">
            <v>Antigua and Barbuda</v>
          </cell>
        </row>
        <row r="3558">
          <cell r="A3558" t="str">
            <v>2002M11</v>
          </cell>
          <cell r="B3558">
            <v>0</v>
          </cell>
          <cell r="C3558">
            <v>15</v>
          </cell>
          <cell r="D3558" t="str">
            <v>Australia</v>
          </cell>
          <cell r="E3558">
            <v>911</v>
          </cell>
          <cell r="F3558">
            <v>127</v>
          </cell>
          <cell r="G3558" t="str">
            <v>Malaysia</v>
          </cell>
        </row>
        <row r="3559">
          <cell r="A3559" t="str">
            <v>2002M11</v>
          </cell>
          <cell r="B3559">
            <v>2</v>
          </cell>
          <cell r="C3559">
            <v>3</v>
          </cell>
          <cell r="D3559" t="str">
            <v>Uk</v>
          </cell>
          <cell r="E3559">
            <v>747</v>
          </cell>
          <cell r="F3559">
            <v>186</v>
          </cell>
          <cell r="G3559" t="str">
            <v>Spain</v>
          </cell>
        </row>
        <row r="3560">
          <cell r="A3560" t="str">
            <v>2002M11</v>
          </cell>
          <cell r="B3560">
            <v>2</v>
          </cell>
          <cell r="C3560">
            <v>77</v>
          </cell>
          <cell r="D3560" t="str">
            <v>Germany</v>
          </cell>
          <cell r="E3560">
            <v>2747</v>
          </cell>
          <cell r="F3560">
            <v>2</v>
          </cell>
          <cell r="G3560" t="str">
            <v>Canada</v>
          </cell>
        </row>
        <row r="3561">
          <cell r="A3561" t="str">
            <v>2002M11</v>
          </cell>
          <cell r="B3561">
            <v>1</v>
          </cell>
          <cell r="C3561">
            <v>3</v>
          </cell>
          <cell r="D3561" t="str">
            <v>Uk</v>
          </cell>
          <cell r="E3561">
            <v>28</v>
          </cell>
          <cell r="F3561">
            <v>130</v>
          </cell>
          <cell r="G3561" t="str">
            <v>Malta</v>
          </cell>
        </row>
        <row r="3562">
          <cell r="A3562" t="str">
            <v>2002M11</v>
          </cell>
          <cell r="B3562">
            <v>1</v>
          </cell>
          <cell r="C3562">
            <v>2</v>
          </cell>
          <cell r="D3562" t="str">
            <v>Canada</v>
          </cell>
          <cell r="E3562">
            <v>2</v>
          </cell>
          <cell r="F3562">
            <v>3</v>
          </cell>
          <cell r="G3562" t="str">
            <v>United Kingdom</v>
          </cell>
        </row>
        <row r="3563">
          <cell r="A3563" t="str">
            <v>2002M11</v>
          </cell>
          <cell r="B3563">
            <v>1</v>
          </cell>
          <cell r="C3563">
            <v>3</v>
          </cell>
          <cell r="D3563" t="str">
            <v>Uk</v>
          </cell>
          <cell r="E3563">
            <v>271</v>
          </cell>
          <cell r="F3563">
            <v>146</v>
          </cell>
          <cell r="G3563" t="str">
            <v>Netherlands</v>
          </cell>
        </row>
        <row r="3564">
          <cell r="A3564" t="str">
            <v>2002M11</v>
          </cell>
          <cell r="B3564">
            <v>2</v>
          </cell>
          <cell r="C3564">
            <v>23</v>
          </cell>
          <cell r="D3564" t="str">
            <v xml:space="preserve"> Belgium (French)</v>
          </cell>
          <cell r="E3564">
            <v>3879</v>
          </cell>
          <cell r="F3564">
            <v>77</v>
          </cell>
          <cell r="G3564" t="str">
            <v>Germany</v>
          </cell>
        </row>
        <row r="3565">
          <cell r="A3565" t="str">
            <v>2002M11</v>
          </cell>
          <cell r="B3565">
            <v>2</v>
          </cell>
          <cell r="C3565">
            <v>77</v>
          </cell>
          <cell r="D3565" t="str">
            <v>Germany</v>
          </cell>
          <cell r="E3565">
            <v>59812</v>
          </cell>
          <cell r="F3565">
            <v>16</v>
          </cell>
          <cell r="G3565" t="str">
            <v>Austria</v>
          </cell>
        </row>
        <row r="3566">
          <cell r="A3566" t="str">
            <v>2002M11</v>
          </cell>
          <cell r="B3566">
            <v>1</v>
          </cell>
          <cell r="C3566">
            <v>100</v>
          </cell>
          <cell r="D3566" t="str">
            <v>Ebaymotors</v>
          </cell>
          <cell r="E3566">
            <v>61</v>
          </cell>
          <cell r="F3566">
            <v>104</v>
          </cell>
          <cell r="G3566" t="str">
            <v>Japan</v>
          </cell>
        </row>
        <row r="3567">
          <cell r="A3567" t="str">
            <v>2002M11</v>
          </cell>
          <cell r="B3567">
            <v>2</v>
          </cell>
          <cell r="C3567">
            <v>2</v>
          </cell>
          <cell r="D3567" t="str">
            <v>Canada</v>
          </cell>
          <cell r="E3567">
            <v>37</v>
          </cell>
          <cell r="F3567">
            <v>92</v>
          </cell>
          <cell r="G3567" t="str">
            <v>Hong Kong</v>
          </cell>
        </row>
        <row r="3568">
          <cell r="A3568" t="str">
            <v>2002M11</v>
          </cell>
          <cell r="B3568">
            <v>1</v>
          </cell>
          <cell r="C3568">
            <v>0</v>
          </cell>
          <cell r="D3568" t="str">
            <v>Ebay</v>
          </cell>
          <cell r="E3568">
            <v>35</v>
          </cell>
          <cell r="F3568">
            <v>95</v>
          </cell>
          <cell r="G3568" t="str">
            <v>India</v>
          </cell>
        </row>
        <row r="3569">
          <cell r="A3569" t="str">
            <v>2002M11</v>
          </cell>
          <cell r="B3569">
            <v>3</v>
          </cell>
          <cell r="C3569">
            <v>100</v>
          </cell>
          <cell r="D3569" t="str">
            <v>Ebaymotors</v>
          </cell>
          <cell r="E3569">
            <v>1</v>
          </cell>
          <cell r="F3569">
            <v>17</v>
          </cell>
          <cell r="G3569" t="str">
            <v>Azerbaijan Republic</v>
          </cell>
        </row>
        <row r="3570">
          <cell r="A3570" t="str">
            <v>2002M11</v>
          </cell>
          <cell r="B3570">
            <v>3</v>
          </cell>
          <cell r="C3570">
            <v>71</v>
          </cell>
          <cell r="D3570" t="str">
            <v>France</v>
          </cell>
          <cell r="E3570">
            <v>15</v>
          </cell>
          <cell r="F3570">
            <v>77</v>
          </cell>
          <cell r="G3570" t="str">
            <v>Germany</v>
          </cell>
        </row>
        <row r="3571">
          <cell r="A3571" t="str">
            <v>2002M11</v>
          </cell>
          <cell r="B3571">
            <v>1</v>
          </cell>
          <cell r="C3571">
            <v>77</v>
          </cell>
          <cell r="D3571" t="str">
            <v>Germany</v>
          </cell>
          <cell r="E3571">
            <v>14</v>
          </cell>
          <cell r="F3571">
            <v>104</v>
          </cell>
          <cell r="G3571" t="str">
            <v>Japan</v>
          </cell>
        </row>
        <row r="3572">
          <cell r="A3572" t="str">
            <v>2002M11</v>
          </cell>
          <cell r="B3572">
            <v>2</v>
          </cell>
          <cell r="C3572">
            <v>15</v>
          </cell>
          <cell r="D3572" t="str">
            <v>Australia</v>
          </cell>
          <cell r="E3572">
            <v>1</v>
          </cell>
          <cell r="F3572">
            <v>31</v>
          </cell>
          <cell r="G3572" t="str">
            <v>Brazil</v>
          </cell>
        </row>
        <row r="3573">
          <cell r="A3573" t="str">
            <v>2002M11</v>
          </cell>
          <cell r="B3573">
            <v>0</v>
          </cell>
          <cell r="C3573">
            <v>71</v>
          </cell>
          <cell r="D3573" t="str">
            <v>France</v>
          </cell>
          <cell r="E3573">
            <v>1</v>
          </cell>
          <cell r="F3573">
            <v>73</v>
          </cell>
          <cell r="G3573" t="str">
            <v>French Polynesia</v>
          </cell>
        </row>
        <row r="3574">
          <cell r="A3574" t="str">
            <v>2002M11</v>
          </cell>
          <cell r="B3574">
            <v>2</v>
          </cell>
          <cell r="C3574">
            <v>3</v>
          </cell>
          <cell r="D3574" t="str">
            <v>Uk</v>
          </cell>
          <cell r="E3574">
            <v>1</v>
          </cell>
          <cell r="F3574">
            <v>62</v>
          </cell>
          <cell r="G3574" t="str">
            <v>Egypt</v>
          </cell>
        </row>
        <row r="3575">
          <cell r="A3575" t="str">
            <v>2002M11</v>
          </cell>
          <cell r="B3575">
            <v>1</v>
          </cell>
          <cell r="C3575">
            <v>0</v>
          </cell>
          <cell r="D3575" t="str">
            <v>Ebay</v>
          </cell>
          <cell r="E3575">
            <v>1</v>
          </cell>
          <cell r="F3575">
            <v>176</v>
          </cell>
          <cell r="G3575" t="str">
            <v>Saudi Arabia</v>
          </cell>
        </row>
        <row r="3576">
          <cell r="A3576" t="str">
            <v>2002M11</v>
          </cell>
          <cell r="B3576">
            <v>1</v>
          </cell>
          <cell r="C3576">
            <v>0</v>
          </cell>
          <cell r="D3576" t="str">
            <v>Ebay</v>
          </cell>
          <cell r="E3576">
            <v>19</v>
          </cell>
          <cell r="F3576">
            <v>210</v>
          </cell>
          <cell r="G3576" t="str">
            <v>United Arab Emirates</v>
          </cell>
        </row>
        <row r="3577">
          <cell r="A3577" t="str">
            <v>2002M11</v>
          </cell>
          <cell r="B3577">
            <v>2</v>
          </cell>
          <cell r="C3577">
            <v>15</v>
          </cell>
          <cell r="D3577" t="str">
            <v>Australia</v>
          </cell>
          <cell r="E3577">
            <v>1</v>
          </cell>
          <cell r="F3577">
            <v>205</v>
          </cell>
          <cell r="G3577" t="str">
            <v>Turkmenistan</v>
          </cell>
        </row>
        <row r="3578">
          <cell r="A3578" t="str">
            <v>2002M11</v>
          </cell>
          <cell r="B3578">
            <v>2</v>
          </cell>
          <cell r="C3578">
            <v>71</v>
          </cell>
          <cell r="D3578" t="str">
            <v>France</v>
          </cell>
          <cell r="E3578">
            <v>3</v>
          </cell>
          <cell r="F3578">
            <v>123</v>
          </cell>
          <cell r="G3578" t="str">
            <v>Macau</v>
          </cell>
        </row>
        <row r="3579">
          <cell r="A3579" t="str">
            <v>2002M11</v>
          </cell>
          <cell r="B3579">
            <v>2</v>
          </cell>
          <cell r="C3579">
            <v>0</v>
          </cell>
          <cell r="D3579" t="str">
            <v>Ebay</v>
          </cell>
          <cell r="E3579">
            <v>24</v>
          </cell>
          <cell r="F3579">
            <v>143</v>
          </cell>
          <cell r="G3579" t="str">
            <v>Namibia</v>
          </cell>
        </row>
        <row r="3580">
          <cell r="A3580" t="str">
            <v>2002M11</v>
          </cell>
          <cell r="B3580">
            <v>2</v>
          </cell>
          <cell r="C3580">
            <v>0</v>
          </cell>
          <cell r="D3580" t="str">
            <v>Ebay</v>
          </cell>
          <cell r="E3580">
            <v>3068</v>
          </cell>
          <cell r="F3580">
            <v>217</v>
          </cell>
          <cell r="G3580" t="str">
            <v>Virgin Islands (U.S.)</v>
          </cell>
        </row>
        <row r="3581">
          <cell r="A3581" t="str">
            <v>2002M11</v>
          </cell>
          <cell r="B3581">
            <v>2</v>
          </cell>
          <cell r="C3581">
            <v>2</v>
          </cell>
          <cell r="D3581" t="str">
            <v>Canada</v>
          </cell>
          <cell r="E3581">
            <v>1</v>
          </cell>
          <cell r="F3581">
            <v>111</v>
          </cell>
          <cell r="G3581" t="str">
            <v>Korea, South</v>
          </cell>
        </row>
        <row r="3582">
          <cell r="A3582" t="str">
            <v>2002M11</v>
          </cell>
          <cell r="B3582">
            <v>0</v>
          </cell>
          <cell r="C3582">
            <v>15</v>
          </cell>
          <cell r="D3582" t="str">
            <v>Australia</v>
          </cell>
          <cell r="E3582">
            <v>5</v>
          </cell>
          <cell r="F3582">
            <v>12</v>
          </cell>
          <cell r="G3582" t="str">
            <v>Argentina</v>
          </cell>
        </row>
        <row r="3583">
          <cell r="A3583" t="str">
            <v>2002M11</v>
          </cell>
          <cell r="B3583">
            <v>2</v>
          </cell>
          <cell r="C3583">
            <v>71</v>
          </cell>
          <cell r="D3583" t="str">
            <v>France</v>
          </cell>
          <cell r="E3583">
            <v>144</v>
          </cell>
          <cell r="F3583">
            <v>199</v>
          </cell>
          <cell r="G3583" t="str">
            <v>Thailand</v>
          </cell>
        </row>
        <row r="3584">
          <cell r="A3584" t="str">
            <v>2002M11</v>
          </cell>
          <cell r="B3584">
            <v>0</v>
          </cell>
          <cell r="C3584">
            <v>101</v>
          </cell>
          <cell r="D3584" t="str">
            <v>Italy</v>
          </cell>
          <cell r="E3584">
            <v>45</v>
          </cell>
          <cell r="F3584">
            <v>175</v>
          </cell>
          <cell r="G3584" t="str">
            <v>San Marino</v>
          </cell>
        </row>
        <row r="3585">
          <cell r="A3585" t="str">
            <v>2002M11</v>
          </cell>
          <cell r="B3585">
            <v>1</v>
          </cell>
          <cell r="C3585">
            <v>0</v>
          </cell>
          <cell r="D3585" t="str">
            <v>Ebay</v>
          </cell>
          <cell r="E3585">
            <v>27</v>
          </cell>
          <cell r="F3585">
            <v>156</v>
          </cell>
          <cell r="G3585" t="str">
            <v>Pakistan</v>
          </cell>
        </row>
        <row r="3586">
          <cell r="A3586" t="str">
            <v>2002M11</v>
          </cell>
          <cell r="B3586">
            <v>2</v>
          </cell>
          <cell r="C3586">
            <v>196</v>
          </cell>
          <cell r="D3586" t="str">
            <v>Taiwan</v>
          </cell>
          <cell r="E3586">
            <v>33</v>
          </cell>
          <cell r="F3586">
            <v>104</v>
          </cell>
          <cell r="G3586" t="str">
            <v>Japan</v>
          </cell>
        </row>
        <row r="3587">
          <cell r="A3587" t="str">
            <v>2002M11</v>
          </cell>
          <cell r="B3587">
            <v>0</v>
          </cell>
          <cell r="C3587">
            <v>77</v>
          </cell>
          <cell r="D3587" t="str">
            <v>Germany</v>
          </cell>
          <cell r="E3587">
            <v>177</v>
          </cell>
          <cell r="F3587">
            <v>225</v>
          </cell>
          <cell r="G3587" t="str">
            <v>APO/FPO</v>
          </cell>
        </row>
        <row r="3588">
          <cell r="A3588" t="str">
            <v>2002M11</v>
          </cell>
          <cell r="B3588">
            <v>1</v>
          </cell>
          <cell r="C3588">
            <v>77</v>
          </cell>
          <cell r="D3588" t="str">
            <v>Germany</v>
          </cell>
          <cell r="E3588">
            <v>19</v>
          </cell>
          <cell r="F3588">
            <v>204</v>
          </cell>
          <cell r="G3588" t="str">
            <v>Turkey</v>
          </cell>
        </row>
        <row r="3589">
          <cell r="A3589" t="str">
            <v>2002M11</v>
          </cell>
          <cell r="B3589">
            <v>1</v>
          </cell>
          <cell r="C3589">
            <v>77</v>
          </cell>
          <cell r="D3589" t="str">
            <v>Germany</v>
          </cell>
          <cell r="E3589">
            <v>12</v>
          </cell>
          <cell r="F3589">
            <v>181</v>
          </cell>
          <cell r="G3589" t="str">
            <v>Slovakia</v>
          </cell>
        </row>
        <row r="3590">
          <cell r="A3590" t="str">
            <v>2002M11</v>
          </cell>
          <cell r="B3590">
            <v>1</v>
          </cell>
          <cell r="C3590">
            <v>123</v>
          </cell>
          <cell r="D3590" t="str">
            <v xml:space="preserve"> Belgium (Dutch)</v>
          </cell>
          <cell r="E3590">
            <v>1</v>
          </cell>
          <cell r="F3590">
            <v>2</v>
          </cell>
          <cell r="G3590" t="str">
            <v>Canada</v>
          </cell>
        </row>
        <row r="3591">
          <cell r="A3591" t="str">
            <v>2002M11</v>
          </cell>
          <cell r="B3591">
            <v>0</v>
          </cell>
          <cell r="C3591">
            <v>196</v>
          </cell>
          <cell r="D3591" t="str">
            <v>Taiwan</v>
          </cell>
          <cell r="E3591">
            <v>3</v>
          </cell>
          <cell r="F3591">
            <v>115</v>
          </cell>
          <cell r="G3591" t="str">
            <v>Latvia</v>
          </cell>
        </row>
        <row r="3592">
          <cell r="A3592" t="str">
            <v>2002M11</v>
          </cell>
          <cell r="B3592">
            <v>1</v>
          </cell>
          <cell r="C3592">
            <v>0</v>
          </cell>
          <cell r="D3592" t="str">
            <v>Ebay</v>
          </cell>
          <cell r="E3592">
            <v>5</v>
          </cell>
          <cell r="F3592">
            <v>115</v>
          </cell>
          <cell r="G3592" t="str">
            <v>Latvia</v>
          </cell>
        </row>
        <row r="3593">
          <cell r="A3593" t="str">
            <v>2002M11</v>
          </cell>
          <cell r="B3593">
            <v>0</v>
          </cell>
          <cell r="C3593">
            <v>193</v>
          </cell>
          <cell r="D3593" t="str">
            <v>Switzerland</v>
          </cell>
          <cell r="E3593">
            <v>5</v>
          </cell>
          <cell r="F3593">
            <v>71</v>
          </cell>
          <cell r="G3593" t="str">
            <v>France</v>
          </cell>
        </row>
        <row r="3594">
          <cell r="A3594" t="str">
            <v>2002M11</v>
          </cell>
          <cell r="B3594">
            <v>0</v>
          </cell>
          <cell r="C3594">
            <v>71</v>
          </cell>
          <cell r="D3594" t="str">
            <v>France</v>
          </cell>
          <cell r="E3594">
            <v>180</v>
          </cell>
          <cell r="F3594">
            <v>101</v>
          </cell>
          <cell r="G3594" t="str">
            <v>Italy</v>
          </cell>
        </row>
        <row r="3595">
          <cell r="A3595" t="str">
            <v>2002M11</v>
          </cell>
          <cell r="B3595">
            <v>2</v>
          </cell>
          <cell r="C3595">
            <v>3</v>
          </cell>
          <cell r="D3595" t="str">
            <v>Uk</v>
          </cell>
          <cell r="E3595">
            <v>1</v>
          </cell>
          <cell r="F3595">
            <v>78</v>
          </cell>
          <cell r="G3595" t="str">
            <v>Ghana</v>
          </cell>
        </row>
        <row r="3596">
          <cell r="A3596" t="str">
            <v>2002M11</v>
          </cell>
          <cell r="B3596">
            <v>2</v>
          </cell>
          <cell r="C3596">
            <v>3</v>
          </cell>
          <cell r="D3596" t="str">
            <v>Uk</v>
          </cell>
          <cell r="E3596">
            <v>1427</v>
          </cell>
          <cell r="F3596">
            <v>101</v>
          </cell>
          <cell r="G3596" t="str">
            <v>Italy</v>
          </cell>
        </row>
        <row r="3597">
          <cell r="A3597" t="str">
            <v>2002M11</v>
          </cell>
          <cell r="B3597">
            <v>0</v>
          </cell>
          <cell r="C3597">
            <v>23</v>
          </cell>
          <cell r="D3597" t="str">
            <v xml:space="preserve"> Belgium (French)</v>
          </cell>
          <cell r="E3597">
            <v>10</v>
          </cell>
          <cell r="F3597">
            <v>77</v>
          </cell>
          <cell r="G3597" t="str">
            <v>Germany</v>
          </cell>
        </row>
        <row r="3598">
          <cell r="A3598" t="str">
            <v>2002M11</v>
          </cell>
          <cell r="B3598">
            <v>2</v>
          </cell>
          <cell r="C3598">
            <v>186</v>
          </cell>
          <cell r="D3598" t="str">
            <v>Spain</v>
          </cell>
          <cell r="E3598">
            <v>38</v>
          </cell>
          <cell r="F3598">
            <v>15</v>
          </cell>
          <cell r="G3598" t="str">
            <v>Australia</v>
          </cell>
        </row>
        <row r="3599">
          <cell r="A3599" t="str">
            <v>2002M11</v>
          </cell>
          <cell r="B3599">
            <v>3</v>
          </cell>
          <cell r="C3599">
            <v>100</v>
          </cell>
          <cell r="D3599" t="str">
            <v>Ebaymotors</v>
          </cell>
          <cell r="E3599">
            <v>12</v>
          </cell>
          <cell r="F3599">
            <v>15</v>
          </cell>
          <cell r="G3599" t="str">
            <v>Australia</v>
          </cell>
        </row>
        <row r="3600">
          <cell r="A3600" t="str">
            <v>2002M11</v>
          </cell>
          <cell r="B3600">
            <v>0</v>
          </cell>
          <cell r="C3600">
            <v>3</v>
          </cell>
          <cell r="D3600" t="str">
            <v>Uk</v>
          </cell>
          <cell r="E3600">
            <v>3</v>
          </cell>
          <cell r="F3600">
            <v>80</v>
          </cell>
          <cell r="G3600" t="str">
            <v>Greece</v>
          </cell>
        </row>
        <row r="3601">
          <cell r="A3601" t="str">
            <v>2002M11</v>
          </cell>
          <cell r="B3601">
            <v>1</v>
          </cell>
          <cell r="C3601">
            <v>23</v>
          </cell>
          <cell r="D3601" t="str">
            <v xml:space="preserve"> Belgium (French)</v>
          </cell>
          <cell r="E3601">
            <v>3285</v>
          </cell>
          <cell r="F3601">
            <v>71</v>
          </cell>
          <cell r="G3601" t="str">
            <v>France</v>
          </cell>
        </row>
        <row r="3602">
          <cell r="A3602" t="str">
            <v>2002M11</v>
          </cell>
          <cell r="B3602">
            <v>2</v>
          </cell>
          <cell r="C3602">
            <v>3</v>
          </cell>
          <cell r="D3602" t="str">
            <v>Uk</v>
          </cell>
          <cell r="E3602">
            <v>41</v>
          </cell>
          <cell r="F3602">
            <v>156</v>
          </cell>
          <cell r="G3602" t="str">
            <v>Pakistan</v>
          </cell>
        </row>
        <row r="3603">
          <cell r="A3603" t="str">
            <v>2002M11</v>
          </cell>
          <cell r="B3603">
            <v>0</v>
          </cell>
          <cell r="C3603">
            <v>0</v>
          </cell>
          <cell r="D3603" t="str">
            <v>Ebay</v>
          </cell>
          <cell r="E3603">
            <v>2</v>
          </cell>
          <cell r="F3603">
            <v>34</v>
          </cell>
          <cell r="G3603" t="str">
            <v>Bulgaria</v>
          </cell>
        </row>
        <row r="3604">
          <cell r="A3604" t="str">
            <v>2002M11</v>
          </cell>
          <cell r="B3604">
            <v>0</v>
          </cell>
          <cell r="C3604">
            <v>0</v>
          </cell>
          <cell r="D3604" t="str">
            <v>Ebay</v>
          </cell>
          <cell r="E3604">
            <v>1</v>
          </cell>
          <cell r="F3604">
            <v>63</v>
          </cell>
          <cell r="G3604" t="str">
            <v>El Salvador</v>
          </cell>
        </row>
        <row r="3605">
          <cell r="A3605" t="str">
            <v>2002M11</v>
          </cell>
          <cell r="B3605">
            <v>2</v>
          </cell>
          <cell r="C3605">
            <v>3</v>
          </cell>
          <cell r="D3605" t="str">
            <v>Uk</v>
          </cell>
          <cell r="E3605">
            <v>67</v>
          </cell>
          <cell r="F3605">
            <v>182</v>
          </cell>
          <cell r="G3605" t="str">
            <v>Slovenia</v>
          </cell>
        </row>
        <row r="3606">
          <cell r="A3606" t="str">
            <v>2002M11</v>
          </cell>
          <cell r="B3606">
            <v>1</v>
          </cell>
          <cell r="C3606">
            <v>0</v>
          </cell>
          <cell r="D3606" t="str">
            <v>Ebay</v>
          </cell>
          <cell r="E3606">
            <v>1</v>
          </cell>
          <cell r="F3606">
            <v>224</v>
          </cell>
          <cell r="G3606" t="str">
            <v>Zimbabwe</v>
          </cell>
        </row>
        <row r="3607">
          <cell r="A3607" t="str">
            <v>2002M11</v>
          </cell>
          <cell r="B3607">
            <v>1</v>
          </cell>
          <cell r="C3607">
            <v>3</v>
          </cell>
          <cell r="D3607" t="str">
            <v>Uk</v>
          </cell>
          <cell r="E3607">
            <v>2</v>
          </cell>
          <cell r="F3607">
            <v>139</v>
          </cell>
          <cell r="G3607" t="str">
            <v>Mongolia</v>
          </cell>
        </row>
        <row r="3608">
          <cell r="A3608" t="str">
            <v>2002M11</v>
          </cell>
          <cell r="B3608">
            <v>2</v>
          </cell>
          <cell r="C3608">
            <v>0</v>
          </cell>
          <cell r="D3608" t="str">
            <v>Ebay</v>
          </cell>
          <cell r="E3608">
            <v>99</v>
          </cell>
          <cell r="F3608">
            <v>120</v>
          </cell>
          <cell r="G3608" t="str">
            <v>Liechtenstein</v>
          </cell>
        </row>
        <row r="3609">
          <cell r="A3609" t="str">
            <v>2002M11</v>
          </cell>
          <cell r="B3609">
            <v>1</v>
          </cell>
          <cell r="C3609">
            <v>77</v>
          </cell>
          <cell r="D3609" t="str">
            <v>Germany</v>
          </cell>
          <cell r="E3609">
            <v>9</v>
          </cell>
          <cell r="F3609">
            <v>53</v>
          </cell>
          <cell r="G3609" t="str">
            <v>Croatia, Democratic Republic of the</v>
          </cell>
        </row>
        <row r="3610">
          <cell r="A3610" t="str">
            <v>2002M11</v>
          </cell>
          <cell r="B3610">
            <v>1</v>
          </cell>
          <cell r="C3610">
            <v>15</v>
          </cell>
          <cell r="D3610" t="str">
            <v>Australia</v>
          </cell>
          <cell r="E3610">
            <v>1</v>
          </cell>
          <cell r="F3610">
            <v>196</v>
          </cell>
          <cell r="G3610" t="str">
            <v>Taiwan</v>
          </cell>
        </row>
        <row r="3611">
          <cell r="A3611" t="str">
            <v>2002M11</v>
          </cell>
          <cell r="B3611">
            <v>2</v>
          </cell>
          <cell r="C3611">
            <v>71</v>
          </cell>
          <cell r="D3611" t="str">
            <v>France</v>
          </cell>
          <cell r="E3611">
            <v>55</v>
          </cell>
          <cell r="F3611">
            <v>209</v>
          </cell>
          <cell r="G3611" t="str">
            <v>Ukraine</v>
          </cell>
        </row>
        <row r="3612">
          <cell r="A3612" t="str">
            <v>2002M11</v>
          </cell>
          <cell r="B3612">
            <v>2</v>
          </cell>
          <cell r="C3612">
            <v>0</v>
          </cell>
          <cell r="D3612" t="str">
            <v>Ebay</v>
          </cell>
          <cell r="E3612">
            <v>37369</v>
          </cell>
          <cell r="F3612">
            <v>101</v>
          </cell>
          <cell r="G3612" t="str">
            <v>Italy</v>
          </cell>
        </row>
        <row r="3613">
          <cell r="A3613" t="str">
            <v>2002M11</v>
          </cell>
          <cell r="B3613">
            <v>0</v>
          </cell>
          <cell r="C3613">
            <v>3</v>
          </cell>
          <cell r="D3613" t="str">
            <v>Uk</v>
          </cell>
          <cell r="E3613">
            <v>8</v>
          </cell>
          <cell r="F3613">
            <v>154</v>
          </cell>
          <cell r="G3613" t="str">
            <v>Norway</v>
          </cell>
        </row>
        <row r="3614">
          <cell r="A3614" t="str">
            <v>2002M11</v>
          </cell>
          <cell r="B3614">
            <v>2</v>
          </cell>
          <cell r="C3614">
            <v>101</v>
          </cell>
          <cell r="D3614" t="str">
            <v>Italy</v>
          </cell>
          <cell r="E3614">
            <v>12</v>
          </cell>
          <cell r="F3614">
            <v>138</v>
          </cell>
          <cell r="G3614" t="str">
            <v>Monaco</v>
          </cell>
        </row>
        <row r="3615">
          <cell r="A3615" t="str">
            <v>2002M11</v>
          </cell>
          <cell r="B3615">
            <v>1</v>
          </cell>
          <cell r="C3615">
            <v>0</v>
          </cell>
          <cell r="D3615" t="str">
            <v>Ebay</v>
          </cell>
          <cell r="E3615">
            <v>63</v>
          </cell>
          <cell r="F3615">
            <v>167</v>
          </cell>
          <cell r="G3615" t="str">
            <v>Romania</v>
          </cell>
        </row>
        <row r="3616">
          <cell r="A3616" t="str">
            <v>2002M11</v>
          </cell>
          <cell r="B3616">
            <v>2</v>
          </cell>
          <cell r="C3616">
            <v>23</v>
          </cell>
          <cell r="D3616" t="str">
            <v xml:space="preserve"> Belgium (French)</v>
          </cell>
          <cell r="E3616">
            <v>36</v>
          </cell>
          <cell r="F3616">
            <v>163</v>
          </cell>
          <cell r="G3616" t="str">
            <v>Poland</v>
          </cell>
        </row>
        <row r="3617">
          <cell r="A3617" t="str">
            <v>2002M11</v>
          </cell>
          <cell r="B3617">
            <v>2</v>
          </cell>
          <cell r="C3617">
            <v>0</v>
          </cell>
          <cell r="D3617" t="str">
            <v>Ebay</v>
          </cell>
          <cell r="E3617">
            <v>185</v>
          </cell>
          <cell r="F3617">
            <v>112</v>
          </cell>
          <cell r="G3617" t="str">
            <v>Kuwait</v>
          </cell>
        </row>
        <row r="3618">
          <cell r="A3618" t="str">
            <v>2002M11</v>
          </cell>
          <cell r="B3618">
            <v>2</v>
          </cell>
          <cell r="C3618">
            <v>77</v>
          </cell>
          <cell r="D3618" t="str">
            <v>Germany</v>
          </cell>
          <cell r="E3618">
            <v>3433</v>
          </cell>
          <cell r="F3618">
            <v>101</v>
          </cell>
          <cell r="G3618" t="str">
            <v>Italy</v>
          </cell>
        </row>
        <row r="3619">
          <cell r="A3619" t="str">
            <v>2002M11</v>
          </cell>
          <cell r="B3619">
            <v>2</v>
          </cell>
          <cell r="C3619">
            <v>196</v>
          </cell>
          <cell r="D3619" t="str">
            <v>Taiwan</v>
          </cell>
          <cell r="E3619">
            <v>1</v>
          </cell>
          <cell r="F3619">
            <v>16</v>
          </cell>
          <cell r="G3619" t="str">
            <v>Austria</v>
          </cell>
        </row>
        <row r="3620">
          <cell r="A3620" t="str">
            <v>2002M11</v>
          </cell>
          <cell r="B3620">
            <v>2</v>
          </cell>
          <cell r="C3620">
            <v>77</v>
          </cell>
          <cell r="D3620" t="str">
            <v>Germany</v>
          </cell>
          <cell r="E3620">
            <v>161</v>
          </cell>
          <cell r="F3620">
            <v>130</v>
          </cell>
          <cell r="G3620" t="str">
            <v>Malta</v>
          </cell>
        </row>
        <row r="3621">
          <cell r="A3621" t="str">
            <v>2002M11</v>
          </cell>
          <cell r="B3621">
            <v>2</v>
          </cell>
          <cell r="C3621">
            <v>186</v>
          </cell>
          <cell r="D3621" t="str">
            <v>Spain</v>
          </cell>
          <cell r="E3621">
            <v>727</v>
          </cell>
          <cell r="F3621">
            <v>167</v>
          </cell>
          <cell r="G3621" t="str">
            <v>Romania</v>
          </cell>
        </row>
        <row r="3622">
          <cell r="A3622" t="str">
            <v>2002M11</v>
          </cell>
          <cell r="B3622">
            <v>3</v>
          </cell>
          <cell r="C3622">
            <v>71</v>
          </cell>
          <cell r="D3622" t="str">
            <v>France</v>
          </cell>
          <cell r="E3622">
            <v>8</v>
          </cell>
          <cell r="F3622">
            <v>193</v>
          </cell>
          <cell r="G3622" t="str">
            <v>Switzerland</v>
          </cell>
        </row>
        <row r="3623">
          <cell r="A3623" t="str">
            <v>2002M11</v>
          </cell>
          <cell r="B3623">
            <v>2</v>
          </cell>
          <cell r="C3623">
            <v>0</v>
          </cell>
          <cell r="D3623" t="str">
            <v>Ebay</v>
          </cell>
          <cell r="E3623">
            <v>2124</v>
          </cell>
          <cell r="F3623">
            <v>96</v>
          </cell>
          <cell r="G3623" t="str">
            <v>Indonesia</v>
          </cell>
        </row>
        <row r="3624">
          <cell r="A3624" t="str">
            <v>2002M11</v>
          </cell>
          <cell r="B3624">
            <v>2</v>
          </cell>
          <cell r="C3624">
            <v>146</v>
          </cell>
          <cell r="D3624" t="str">
            <v>Netherlands</v>
          </cell>
          <cell r="E3624">
            <v>100</v>
          </cell>
          <cell r="F3624">
            <v>15</v>
          </cell>
          <cell r="G3624" t="str">
            <v>Australia</v>
          </cell>
        </row>
        <row r="3625">
          <cell r="A3625" t="str">
            <v>2002M11</v>
          </cell>
          <cell r="B3625">
            <v>0</v>
          </cell>
          <cell r="C3625">
            <v>0</v>
          </cell>
          <cell r="D3625" t="str">
            <v>Ebay</v>
          </cell>
          <cell r="E3625">
            <v>449</v>
          </cell>
          <cell r="F3625">
            <v>71</v>
          </cell>
          <cell r="G3625" t="str">
            <v>France</v>
          </cell>
        </row>
        <row r="3626">
          <cell r="A3626" t="str">
            <v>2002M11</v>
          </cell>
          <cell r="B3626">
            <v>1</v>
          </cell>
          <cell r="C3626">
            <v>77</v>
          </cell>
          <cell r="D3626" t="str">
            <v>Germany</v>
          </cell>
          <cell r="E3626">
            <v>5</v>
          </cell>
          <cell r="F3626">
            <v>115</v>
          </cell>
          <cell r="G3626" t="str">
            <v>Latvia</v>
          </cell>
        </row>
        <row r="3627">
          <cell r="A3627" t="str">
            <v>2002M11</v>
          </cell>
          <cell r="B3627">
            <v>0</v>
          </cell>
          <cell r="C3627">
            <v>100</v>
          </cell>
          <cell r="D3627" t="str">
            <v>Ebaymotors</v>
          </cell>
          <cell r="E3627">
            <v>2</v>
          </cell>
          <cell r="F3627">
            <v>96</v>
          </cell>
          <cell r="G3627" t="str">
            <v>Indonesia</v>
          </cell>
        </row>
        <row r="3628">
          <cell r="A3628" t="str">
            <v>2002M11</v>
          </cell>
          <cell r="B3628">
            <v>1</v>
          </cell>
          <cell r="C3628">
            <v>3</v>
          </cell>
          <cell r="D3628" t="str">
            <v>Uk</v>
          </cell>
          <cell r="E3628">
            <v>1</v>
          </cell>
          <cell r="F3628">
            <v>121</v>
          </cell>
          <cell r="G3628" t="str">
            <v>Lithuania</v>
          </cell>
        </row>
        <row r="3629">
          <cell r="A3629" t="str">
            <v>2002M11</v>
          </cell>
          <cell r="B3629">
            <v>1</v>
          </cell>
          <cell r="C3629">
            <v>15</v>
          </cell>
          <cell r="D3629" t="str">
            <v>Australia</v>
          </cell>
          <cell r="E3629">
            <v>258</v>
          </cell>
          <cell r="F3629">
            <v>1</v>
          </cell>
          <cell r="G3629" t="str">
            <v>United States</v>
          </cell>
        </row>
        <row r="3630">
          <cell r="A3630" t="str">
            <v>2002M11</v>
          </cell>
          <cell r="B3630">
            <v>0</v>
          </cell>
          <cell r="C3630">
            <v>77</v>
          </cell>
          <cell r="D3630" t="str">
            <v>Germany</v>
          </cell>
          <cell r="E3630">
            <v>1215</v>
          </cell>
          <cell r="F3630">
            <v>193</v>
          </cell>
          <cell r="G3630" t="str">
            <v>Switzerland</v>
          </cell>
        </row>
        <row r="3631">
          <cell r="A3631" t="str">
            <v>2002M11</v>
          </cell>
          <cell r="B3631">
            <v>0</v>
          </cell>
          <cell r="C3631">
            <v>23</v>
          </cell>
          <cell r="D3631" t="str">
            <v xml:space="preserve"> Belgium (French)</v>
          </cell>
          <cell r="E3631">
            <v>5</v>
          </cell>
          <cell r="F3631">
            <v>1</v>
          </cell>
          <cell r="G3631" t="str">
            <v>United States</v>
          </cell>
        </row>
        <row r="3632">
          <cell r="A3632" t="str">
            <v>2002M11</v>
          </cell>
          <cell r="B3632">
            <v>1</v>
          </cell>
          <cell r="C3632">
            <v>146</v>
          </cell>
          <cell r="D3632" t="str">
            <v>Netherlands</v>
          </cell>
          <cell r="E3632">
            <v>3</v>
          </cell>
          <cell r="F3632">
            <v>12</v>
          </cell>
          <cell r="G3632" t="str">
            <v>Argentina</v>
          </cell>
        </row>
        <row r="3633">
          <cell r="A3633" t="str">
            <v>2002M11</v>
          </cell>
          <cell r="B3633">
            <v>1</v>
          </cell>
          <cell r="C3633">
            <v>0</v>
          </cell>
          <cell r="D3633" t="str">
            <v>Ebay</v>
          </cell>
          <cell r="E3633">
            <v>47</v>
          </cell>
          <cell r="F3633">
            <v>185</v>
          </cell>
          <cell r="G3633" t="str">
            <v>South Africa</v>
          </cell>
        </row>
        <row r="3634">
          <cell r="A3634" t="str">
            <v>2002M11</v>
          </cell>
          <cell r="B3634">
            <v>1</v>
          </cell>
          <cell r="C3634">
            <v>3</v>
          </cell>
          <cell r="D3634" t="str">
            <v>Uk</v>
          </cell>
          <cell r="E3634">
            <v>224961</v>
          </cell>
          <cell r="F3634">
            <v>3</v>
          </cell>
          <cell r="G3634" t="str">
            <v>United Kingdom</v>
          </cell>
        </row>
        <row r="3635">
          <cell r="A3635" t="str">
            <v>2002M11</v>
          </cell>
          <cell r="B3635">
            <v>3</v>
          </cell>
          <cell r="C3635">
            <v>16</v>
          </cell>
          <cell r="D3635" t="str">
            <v>Austria</v>
          </cell>
          <cell r="E3635">
            <v>4</v>
          </cell>
          <cell r="F3635">
            <v>101</v>
          </cell>
          <cell r="G3635" t="str">
            <v>Italy</v>
          </cell>
        </row>
        <row r="3636">
          <cell r="A3636" t="str">
            <v>2002M11</v>
          </cell>
          <cell r="B3636">
            <v>0</v>
          </cell>
          <cell r="C3636">
            <v>0</v>
          </cell>
          <cell r="D3636" t="str">
            <v>Ebay</v>
          </cell>
          <cell r="E3636">
            <v>156</v>
          </cell>
          <cell r="F3636">
            <v>23</v>
          </cell>
          <cell r="G3636" t="str">
            <v>Belgium</v>
          </cell>
        </row>
        <row r="3637">
          <cell r="A3637" t="str">
            <v>2002M11</v>
          </cell>
          <cell r="B3637">
            <v>1</v>
          </cell>
          <cell r="C3637">
            <v>77</v>
          </cell>
          <cell r="D3637" t="str">
            <v>Germany</v>
          </cell>
          <cell r="E3637">
            <v>6</v>
          </cell>
          <cell r="F3637">
            <v>211</v>
          </cell>
          <cell r="G3637" t="str">
            <v>Uruguay</v>
          </cell>
        </row>
        <row r="3638">
          <cell r="A3638" t="str">
            <v>2002M11</v>
          </cell>
          <cell r="B3638">
            <v>2</v>
          </cell>
          <cell r="C3638">
            <v>77</v>
          </cell>
          <cell r="D3638" t="str">
            <v>Germany</v>
          </cell>
          <cell r="E3638">
            <v>1081</v>
          </cell>
          <cell r="F3638">
            <v>8</v>
          </cell>
          <cell r="G3638" t="str">
            <v>Andorra</v>
          </cell>
        </row>
        <row r="3639">
          <cell r="A3639" t="str">
            <v>2002M11</v>
          </cell>
          <cell r="B3639">
            <v>2</v>
          </cell>
          <cell r="C3639">
            <v>0</v>
          </cell>
          <cell r="D3639" t="str">
            <v>Ebay</v>
          </cell>
          <cell r="E3639">
            <v>168</v>
          </cell>
          <cell r="F3639">
            <v>125</v>
          </cell>
          <cell r="G3639" t="str">
            <v>Madagascar</v>
          </cell>
        </row>
        <row r="3640">
          <cell r="A3640" t="str">
            <v>2002M11</v>
          </cell>
          <cell r="B3640">
            <v>0</v>
          </cell>
          <cell r="C3640">
            <v>77</v>
          </cell>
          <cell r="D3640" t="str">
            <v>Germany</v>
          </cell>
          <cell r="E3640">
            <v>2761</v>
          </cell>
          <cell r="F3640">
            <v>16</v>
          </cell>
          <cell r="G3640" t="str">
            <v>Austria</v>
          </cell>
        </row>
        <row r="3641">
          <cell r="A3641" t="str">
            <v>2002M11</v>
          </cell>
          <cell r="B3641">
            <v>2</v>
          </cell>
          <cell r="C3641">
            <v>0</v>
          </cell>
          <cell r="D3641" t="str">
            <v>Ebay</v>
          </cell>
          <cell r="E3641">
            <v>187</v>
          </cell>
          <cell r="F3641">
            <v>21</v>
          </cell>
          <cell r="G3641" t="str">
            <v>Barbados</v>
          </cell>
        </row>
        <row r="3642">
          <cell r="A3642" t="str">
            <v>2002M11</v>
          </cell>
          <cell r="B3642">
            <v>1</v>
          </cell>
          <cell r="C3642">
            <v>16</v>
          </cell>
          <cell r="D3642" t="str">
            <v>Austria</v>
          </cell>
          <cell r="E3642">
            <v>1</v>
          </cell>
          <cell r="F3642">
            <v>1</v>
          </cell>
          <cell r="G3642" t="str">
            <v>United States</v>
          </cell>
        </row>
        <row r="3643">
          <cell r="A3643" t="str">
            <v>2002M11</v>
          </cell>
          <cell r="B3643">
            <v>2</v>
          </cell>
          <cell r="C3643">
            <v>100</v>
          </cell>
          <cell r="D3643" t="str">
            <v>Ebaymotors</v>
          </cell>
          <cell r="E3643">
            <v>199</v>
          </cell>
          <cell r="F3643">
            <v>165</v>
          </cell>
          <cell r="G3643" t="str">
            <v>Puerto Rico</v>
          </cell>
        </row>
        <row r="3644">
          <cell r="A3644" t="str">
            <v>2002M11</v>
          </cell>
          <cell r="B3644">
            <v>2</v>
          </cell>
          <cell r="C3644">
            <v>15</v>
          </cell>
          <cell r="D3644" t="str">
            <v>Australia</v>
          </cell>
          <cell r="E3644">
            <v>38</v>
          </cell>
          <cell r="F3644">
            <v>96</v>
          </cell>
          <cell r="G3644" t="str">
            <v>Indonesia</v>
          </cell>
        </row>
        <row r="3645">
          <cell r="A3645" t="str">
            <v>2002M11</v>
          </cell>
          <cell r="B3645">
            <v>1</v>
          </cell>
          <cell r="C3645">
            <v>0</v>
          </cell>
          <cell r="D3645" t="str">
            <v>Ebay</v>
          </cell>
          <cell r="E3645">
            <v>186</v>
          </cell>
          <cell r="F3645">
            <v>76</v>
          </cell>
          <cell r="G3645" t="str">
            <v>Georgia</v>
          </cell>
        </row>
        <row r="3646">
          <cell r="A3646" t="str">
            <v>2002M11</v>
          </cell>
          <cell r="B3646">
            <v>3</v>
          </cell>
          <cell r="C3646">
            <v>0</v>
          </cell>
          <cell r="D3646" t="str">
            <v>Ebay</v>
          </cell>
          <cell r="E3646">
            <v>1</v>
          </cell>
          <cell r="F3646">
            <v>76</v>
          </cell>
          <cell r="G3646" t="str">
            <v>Georgia</v>
          </cell>
        </row>
        <row r="3647">
          <cell r="A3647" t="str">
            <v>2002M11</v>
          </cell>
          <cell r="B3647">
            <v>2</v>
          </cell>
          <cell r="C3647">
            <v>0</v>
          </cell>
          <cell r="D3647" t="str">
            <v>Ebay</v>
          </cell>
          <cell r="E3647">
            <v>548</v>
          </cell>
          <cell r="F3647">
            <v>8</v>
          </cell>
          <cell r="G3647" t="str">
            <v>Andorra</v>
          </cell>
        </row>
        <row r="3648">
          <cell r="A3648" t="str">
            <v>2002M11</v>
          </cell>
          <cell r="B3648">
            <v>0</v>
          </cell>
          <cell r="C3648">
            <v>15</v>
          </cell>
          <cell r="D3648" t="str">
            <v>Australia</v>
          </cell>
          <cell r="E3648">
            <v>160103</v>
          </cell>
          <cell r="F3648">
            <v>15</v>
          </cell>
          <cell r="G3648" t="str">
            <v>Australia</v>
          </cell>
        </row>
        <row r="3649">
          <cell r="A3649" t="str">
            <v>2002M11</v>
          </cell>
          <cell r="B3649">
            <v>1</v>
          </cell>
          <cell r="C3649">
            <v>186</v>
          </cell>
          <cell r="D3649" t="str">
            <v>Spain</v>
          </cell>
          <cell r="E3649">
            <v>1</v>
          </cell>
          <cell r="F3649">
            <v>16</v>
          </cell>
          <cell r="G3649" t="str">
            <v>Austria</v>
          </cell>
        </row>
        <row r="3650">
          <cell r="A3650" t="str">
            <v>2002M11</v>
          </cell>
          <cell r="B3650">
            <v>1</v>
          </cell>
          <cell r="C3650">
            <v>101</v>
          </cell>
          <cell r="D3650" t="str">
            <v>Italy</v>
          </cell>
          <cell r="E3650">
            <v>7</v>
          </cell>
          <cell r="F3650">
            <v>92</v>
          </cell>
          <cell r="G3650" t="str">
            <v>Hong Kong</v>
          </cell>
        </row>
        <row r="3651">
          <cell r="A3651" t="str">
            <v>2002M11</v>
          </cell>
          <cell r="B3651">
            <v>3</v>
          </cell>
          <cell r="C3651">
            <v>16</v>
          </cell>
          <cell r="D3651" t="str">
            <v>Austria</v>
          </cell>
          <cell r="E3651">
            <v>1</v>
          </cell>
          <cell r="F3651">
            <v>193</v>
          </cell>
          <cell r="G3651" t="str">
            <v>Switzerland</v>
          </cell>
        </row>
        <row r="3652">
          <cell r="A3652" t="str">
            <v>2002M11</v>
          </cell>
          <cell r="B3652">
            <v>2</v>
          </cell>
          <cell r="C3652">
            <v>193</v>
          </cell>
          <cell r="D3652" t="str">
            <v>Switzerland</v>
          </cell>
          <cell r="E3652">
            <v>24</v>
          </cell>
          <cell r="F3652">
            <v>101</v>
          </cell>
          <cell r="G3652" t="str">
            <v>Italy</v>
          </cell>
        </row>
        <row r="3653">
          <cell r="A3653" t="str">
            <v>2002M11</v>
          </cell>
          <cell r="B3653">
            <v>0</v>
          </cell>
          <cell r="C3653">
            <v>77</v>
          </cell>
          <cell r="D3653" t="str">
            <v>Germany</v>
          </cell>
          <cell r="E3653">
            <v>33</v>
          </cell>
          <cell r="F3653">
            <v>154</v>
          </cell>
          <cell r="G3653" t="str">
            <v>Norway</v>
          </cell>
        </row>
        <row r="3654">
          <cell r="A3654" t="str">
            <v>2002M11</v>
          </cell>
          <cell r="B3654">
            <v>0</v>
          </cell>
          <cell r="C3654">
            <v>186</v>
          </cell>
          <cell r="D3654" t="str">
            <v>Spain</v>
          </cell>
          <cell r="E3654">
            <v>80989</v>
          </cell>
          <cell r="F3654">
            <v>186</v>
          </cell>
          <cell r="G3654" t="str">
            <v>Spain</v>
          </cell>
        </row>
        <row r="3655">
          <cell r="A3655" t="str">
            <v>2002M11</v>
          </cell>
          <cell r="B3655">
            <v>3</v>
          </cell>
          <cell r="C3655">
            <v>3</v>
          </cell>
          <cell r="D3655" t="str">
            <v>Uk</v>
          </cell>
          <cell r="E3655">
            <v>2</v>
          </cell>
          <cell r="F3655">
            <v>71</v>
          </cell>
          <cell r="G3655" t="str">
            <v>France</v>
          </cell>
        </row>
        <row r="3656">
          <cell r="A3656" t="str">
            <v>2002M11</v>
          </cell>
          <cell r="B3656">
            <v>2</v>
          </cell>
          <cell r="C3656">
            <v>100</v>
          </cell>
          <cell r="D3656" t="str">
            <v>Ebaymotors</v>
          </cell>
          <cell r="E3656">
            <v>2</v>
          </cell>
          <cell r="F3656">
            <v>59</v>
          </cell>
          <cell r="G3656" t="str">
            <v>Dominica</v>
          </cell>
        </row>
        <row r="3657">
          <cell r="A3657" t="str">
            <v>2002M11</v>
          </cell>
          <cell r="B3657">
            <v>2</v>
          </cell>
          <cell r="C3657">
            <v>101</v>
          </cell>
          <cell r="D3657" t="str">
            <v>Italy</v>
          </cell>
          <cell r="E3657">
            <v>1</v>
          </cell>
          <cell r="F3657">
            <v>180</v>
          </cell>
          <cell r="G3657" t="str">
            <v>Singapore</v>
          </cell>
        </row>
        <row r="3658">
          <cell r="A3658" t="str">
            <v>2002M11</v>
          </cell>
          <cell r="B3658">
            <v>1</v>
          </cell>
          <cell r="C3658">
            <v>0</v>
          </cell>
          <cell r="D3658" t="str">
            <v>Ebay</v>
          </cell>
          <cell r="E3658">
            <v>429</v>
          </cell>
          <cell r="F3658">
            <v>168</v>
          </cell>
          <cell r="G3658" t="str">
            <v>Russian Federation</v>
          </cell>
        </row>
        <row r="3659">
          <cell r="A3659" t="str">
            <v>2002M11</v>
          </cell>
          <cell r="B3659">
            <v>1</v>
          </cell>
          <cell r="C3659">
            <v>77</v>
          </cell>
          <cell r="D3659" t="str">
            <v>Germany</v>
          </cell>
          <cell r="E3659">
            <v>219</v>
          </cell>
          <cell r="F3659">
            <v>92</v>
          </cell>
          <cell r="G3659" t="str">
            <v>Hong Kong</v>
          </cell>
        </row>
        <row r="3660">
          <cell r="A3660" t="str">
            <v>2002M11</v>
          </cell>
          <cell r="B3660">
            <v>3</v>
          </cell>
          <cell r="C3660">
            <v>77</v>
          </cell>
          <cell r="D3660" t="str">
            <v>Germany</v>
          </cell>
          <cell r="E3660">
            <v>36</v>
          </cell>
          <cell r="F3660">
            <v>101</v>
          </cell>
          <cell r="G3660" t="str">
            <v>Italy</v>
          </cell>
        </row>
        <row r="3661">
          <cell r="A3661" t="str">
            <v>2002M11</v>
          </cell>
          <cell r="B3661">
            <v>2</v>
          </cell>
          <cell r="C3661">
            <v>101</v>
          </cell>
          <cell r="D3661" t="str">
            <v>Italy</v>
          </cell>
          <cell r="E3661">
            <v>9</v>
          </cell>
          <cell r="F3661">
            <v>192</v>
          </cell>
          <cell r="G3661" t="str">
            <v>Sweden</v>
          </cell>
        </row>
        <row r="3662">
          <cell r="A3662" t="str">
            <v>2002M11</v>
          </cell>
          <cell r="B3662">
            <v>2</v>
          </cell>
          <cell r="C3662">
            <v>0</v>
          </cell>
          <cell r="D3662" t="str">
            <v>Ebay</v>
          </cell>
          <cell r="E3662">
            <v>176911</v>
          </cell>
          <cell r="F3662">
            <v>15</v>
          </cell>
          <cell r="G3662" t="str">
            <v>Australia</v>
          </cell>
        </row>
        <row r="3663">
          <cell r="A3663" t="str">
            <v>2002M11</v>
          </cell>
          <cell r="B3663">
            <v>2</v>
          </cell>
          <cell r="C3663">
            <v>123</v>
          </cell>
          <cell r="D3663" t="str">
            <v xml:space="preserve"> Belgium (Dutch)</v>
          </cell>
          <cell r="E3663">
            <v>324</v>
          </cell>
          <cell r="F3663">
            <v>3</v>
          </cell>
          <cell r="G3663" t="str">
            <v>United Kingdom</v>
          </cell>
        </row>
        <row r="3664">
          <cell r="A3664" t="str">
            <v>2002M11</v>
          </cell>
          <cell r="B3664">
            <v>2</v>
          </cell>
          <cell r="C3664">
            <v>146</v>
          </cell>
          <cell r="D3664" t="str">
            <v>Netherlands</v>
          </cell>
          <cell r="E3664">
            <v>158</v>
          </cell>
          <cell r="F3664">
            <v>8</v>
          </cell>
          <cell r="G3664" t="str">
            <v>Andorra</v>
          </cell>
        </row>
        <row r="3665">
          <cell r="A3665" t="str">
            <v>2002M11</v>
          </cell>
          <cell r="B3665">
            <v>2</v>
          </cell>
          <cell r="C3665">
            <v>0</v>
          </cell>
          <cell r="D3665" t="str">
            <v>Ebay</v>
          </cell>
          <cell r="E3665">
            <v>6660</v>
          </cell>
          <cell r="F3665">
            <v>66</v>
          </cell>
          <cell r="G3665" t="str">
            <v>Estonia</v>
          </cell>
        </row>
        <row r="3666">
          <cell r="A3666" t="str">
            <v>2002M11</v>
          </cell>
          <cell r="B3666">
            <v>0</v>
          </cell>
          <cell r="C3666">
            <v>77</v>
          </cell>
          <cell r="D3666" t="str">
            <v>Germany</v>
          </cell>
          <cell r="E3666">
            <v>2</v>
          </cell>
          <cell r="F3666">
            <v>80</v>
          </cell>
          <cell r="G3666" t="str">
            <v>Greece</v>
          </cell>
        </row>
        <row r="3667">
          <cell r="A3667" t="str">
            <v>2002M11</v>
          </cell>
          <cell r="B3667">
            <v>0</v>
          </cell>
          <cell r="C3667">
            <v>0</v>
          </cell>
          <cell r="D3667" t="str">
            <v>Ebay</v>
          </cell>
          <cell r="E3667">
            <v>41</v>
          </cell>
          <cell r="F3667">
            <v>217</v>
          </cell>
          <cell r="G3667" t="str">
            <v>Virgin Islands (U.S.)</v>
          </cell>
        </row>
        <row r="3668">
          <cell r="A3668" t="str">
            <v>2002M11</v>
          </cell>
          <cell r="B3668">
            <v>1</v>
          </cell>
          <cell r="C3668">
            <v>3</v>
          </cell>
          <cell r="D3668" t="str">
            <v>Uk</v>
          </cell>
          <cell r="E3668">
            <v>5616</v>
          </cell>
          <cell r="F3668">
            <v>77</v>
          </cell>
          <cell r="G3668" t="str">
            <v>Germany</v>
          </cell>
        </row>
        <row r="3669">
          <cell r="A3669" t="str">
            <v>2002M11</v>
          </cell>
          <cell r="B3669">
            <v>0</v>
          </cell>
          <cell r="C3669">
            <v>0</v>
          </cell>
          <cell r="D3669" t="str">
            <v>Ebay</v>
          </cell>
          <cell r="E3669">
            <v>286</v>
          </cell>
          <cell r="F3669">
            <v>224</v>
          </cell>
          <cell r="G3669" t="str">
            <v>Zimbabwe</v>
          </cell>
        </row>
        <row r="3670">
          <cell r="A3670" t="str">
            <v>2002M11</v>
          </cell>
          <cell r="B3670">
            <v>1</v>
          </cell>
          <cell r="C3670">
            <v>100</v>
          </cell>
          <cell r="D3670" t="str">
            <v>Ebaymotors</v>
          </cell>
          <cell r="E3670">
            <v>2</v>
          </cell>
          <cell r="F3670">
            <v>96</v>
          </cell>
          <cell r="G3670" t="str">
            <v>Indonesia</v>
          </cell>
        </row>
        <row r="3671">
          <cell r="A3671" t="str">
            <v>2002M11</v>
          </cell>
          <cell r="B3671">
            <v>3</v>
          </cell>
          <cell r="C3671">
            <v>0</v>
          </cell>
          <cell r="D3671" t="str">
            <v>Ebay</v>
          </cell>
          <cell r="E3671">
            <v>25</v>
          </cell>
          <cell r="F3671">
            <v>23</v>
          </cell>
          <cell r="G3671" t="str">
            <v>Belgium</v>
          </cell>
        </row>
        <row r="3672">
          <cell r="A3672" t="str">
            <v>2002M11</v>
          </cell>
          <cell r="B3672">
            <v>2</v>
          </cell>
          <cell r="C3672">
            <v>71</v>
          </cell>
          <cell r="D3672" t="str">
            <v>France</v>
          </cell>
          <cell r="E3672">
            <v>135</v>
          </cell>
          <cell r="F3672">
            <v>167</v>
          </cell>
          <cell r="G3672" t="str">
            <v>Romania</v>
          </cell>
        </row>
        <row r="3673">
          <cell r="A3673" t="str">
            <v>2002M11</v>
          </cell>
          <cell r="B3673">
            <v>0</v>
          </cell>
          <cell r="C3673">
            <v>100</v>
          </cell>
          <cell r="D3673" t="str">
            <v>Ebaymotors</v>
          </cell>
          <cell r="E3673">
            <v>31</v>
          </cell>
          <cell r="F3673">
            <v>99</v>
          </cell>
          <cell r="G3673" t="str">
            <v>Ireland</v>
          </cell>
        </row>
        <row r="3674">
          <cell r="A3674" t="str">
            <v>2002M11</v>
          </cell>
          <cell r="B3674">
            <v>0</v>
          </cell>
          <cell r="C3674">
            <v>100</v>
          </cell>
          <cell r="D3674" t="str">
            <v>Ebaymotors</v>
          </cell>
          <cell r="E3674">
            <v>2</v>
          </cell>
          <cell r="F3674">
            <v>149</v>
          </cell>
          <cell r="G3674" t="str">
            <v>New Zealand</v>
          </cell>
        </row>
        <row r="3675">
          <cell r="A3675" t="str">
            <v>2002M11</v>
          </cell>
          <cell r="B3675">
            <v>2</v>
          </cell>
          <cell r="C3675">
            <v>0</v>
          </cell>
          <cell r="D3675" t="str">
            <v>Ebay</v>
          </cell>
          <cell r="E3675">
            <v>53</v>
          </cell>
          <cell r="F3675">
            <v>221</v>
          </cell>
          <cell r="G3675" t="str">
            <v>Yemen</v>
          </cell>
        </row>
        <row r="3676">
          <cell r="A3676" t="str">
            <v>2002M11</v>
          </cell>
          <cell r="B3676">
            <v>0</v>
          </cell>
          <cell r="C3676">
            <v>3</v>
          </cell>
          <cell r="D3676" t="str">
            <v>Uk</v>
          </cell>
          <cell r="E3676">
            <v>3</v>
          </cell>
          <cell r="F3676">
            <v>79</v>
          </cell>
          <cell r="G3676" t="str">
            <v>Gibraltar</v>
          </cell>
        </row>
        <row r="3677">
          <cell r="A3677" t="str">
            <v>2002M11</v>
          </cell>
          <cell r="B3677">
            <v>1</v>
          </cell>
          <cell r="C3677">
            <v>3</v>
          </cell>
          <cell r="D3677" t="str">
            <v>Uk</v>
          </cell>
          <cell r="E3677">
            <v>30</v>
          </cell>
          <cell r="F3677">
            <v>225</v>
          </cell>
          <cell r="G3677" t="str">
            <v>APO/FPO</v>
          </cell>
        </row>
        <row r="3678">
          <cell r="A3678" t="str">
            <v>2002M11</v>
          </cell>
          <cell r="B3678">
            <v>2</v>
          </cell>
          <cell r="C3678">
            <v>193</v>
          </cell>
          <cell r="D3678" t="str">
            <v>Switzerland</v>
          </cell>
          <cell r="E3678">
            <v>2117</v>
          </cell>
          <cell r="F3678">
            <v>193</v>
          </cell>
          <cell r="G3678" t="str">
            <v>Switzerland</v>
          </cell>
        </row>
        <row r="3679">
          <cell r="A3679" t="str">
            <v>2002M11</v>
          </cell>
          <cell r="B3679">
            <v>1</v>
          </cell>
          <cell r="C3679">
            <v>0</v>
          </cell>
          <cell r="D3679" t="str">
            <v>Ebay</v>
          </cell>
          <cell r="E3679">
            <v>61</v>
          </cell>
          <cell r="F3679">
            <v>16</v>
          </cell>
          <cell r="G3679" t="str">
            <v>Austria</v>
          </cell>
        </row>
        <row r="3680">
          <cell r="A3680" t="str">
            <v>2002M11</v>
          </cell>
          <cell r="B3680">
            <v>2</v>
          </cell>
          <cell r="C3680">
            <v>77</v>
          </cell>
          <cell r="D3680" t="str">
            <v>Germany</v>
          </cell>
          <cell r="E3680">
            <v>1831</v>
          </cell>
          <cell r="F3680">
            <v>180</v>
          </cell>
          <cell r="G3680" t="str">
            <v>Singapore</v>
          </cell>
        </row>
        <row r="3681">
          <cell r="A3681" t="str">
            <v>2002M11</v>
          </cell>
          <cell r="B3681">
            <v>3</v>
          </cell>
          <cell r="C3681">
            <v>0</v>
          </cell>
          <cell r="D3681" t="str">
            <v>Ebay</v>
          </cell>
          <cell r="E3681">
            <v>26</v>
          </cell>
          <cell r="F3681">
            <v>193</v>
          </cell>
          <cell r="G3681" t="str">
            <v>Switzerland</v>
          </cell>
        </row>
        <row r="3682">
          <cell r="A3682" t="str">
            <v>2002M11</v>
          </cell>
          <cell r="B3682">
            <v>0</v>
          </cell>
          <cell r="C3682">
            <v>146</v>
          </cell>
          <cell r="D3682" t="str">
            <v>Netherlands</v>
          </cell>
          <cell r="E3682">
            <v>2</v>
          </cell>
          <cell r="F3682">
            <v>96</v>
          </cell>
          <cell r="G3682" t="str">
            <v>Indonesia</v>
          </cell>
        </row>
        <row r="3683">
          <cell r="A3683" t="str">
            <v>2002M11</v>
          </cell>
          <cell r="B3683">
            <v>2</v>
          </cell>
          <cell r="C3683">
            <v>2</v>
          </cell>
          <cell r="D3683" t="str">
            <v>Canada</v>
          </cell>
          <cell r="E3683">
            <v>95</v>
          </cell>
          <cell r="F3683">
            <v>180</v>
          </cell>
          <cell r="G3683" t="str">
            <v>Singapore</v>
          </cell>
        </row>
        <row r="3684">
          <cell r="A3684" t="str">
            <v>2002M11</v>
          </cell>
          <cell r="B3684">
            <v>0</v>
          </cell>
          <cell r="C3684">
            <v>0</v>
          </cell>
          <cell r="D3684" t="str">
            <v>Ebay</v>
          </cell>
          <cell r="E3684">
            <v>2</v>
          </cell>
          <cell r="F3684">
            <v>131</v>
          </cell>
          <cell r="G3684" t="str">
            <v>Marshall Islands</v>
          </cell>
        </row>
        <row r="3685">
          <cell r="A3685" t="str">
            <v>2002M11</v>
          </cell>
          <cell r="B3685">
            <v>2</v>
          </cell>
          <cell r="C3685">
            <v>71</v>
          </cell>
          <cell r="D3685" t="str">
            <v>France</v>
          </cell>
          <cell r="E3685">
            <v>52</v>
          </cell>
          <cell r="F3685">
            <v>15</v>
          </cell>
          <cell r="G3685" t="str">
            <v>Australia</v>
          </cell>
        </row>
        <row r="3686">
          <cell r="A3686" t="str">
            <v>2002M11</v>
          </cell>
          <cell r="B3686">
            <v>0</v>
          </cell>
          <cell r="C3686">
            <v>0</v>
          </cell>
          <cell r="D3686" t="str">
            <v>Ebay</v>
          </cell>
          <cell r="E3686">
            <v>20</v>
          </cell>
          <cell r="F3686">
            <v>7</v>
          </cell>
          <cell r="G3686" t="str">
            <v>American Samoa</v>
          </cell>
        </row>
        <row r="3687">
          <cell r="A3687" t="str">
            <v>2002M11</v>
          </cell>
          <cell r="B3687">
            <v>2</v>
          </cell>
          <cell r="C3687">
            <v>71</v>
          </cell>
          <cell r="D3687" t="str">
            <v>France</v>
          </cell>
          <cell r="E3687">
            <v>2244</v>
          </cell>
          <cell r="F3687">
            <v>122</v>
          </cell>
          <cell r="G3687" t="str">
            <v>Luxembourg</v>
          </cell>
        </row>
        <row r="3688">
          <cell r="A3688" t="str">
            <v>2002M11</v>
          </cell>
          <cell r="B3688">
            <v>2</v>
          </cell>
          <cell r="C3688">
            <v>15</v>
          </cell>
          <cell r="D3688" t="str">
            <v>Australia</v>
          </cell>
          <cell r="E3688">
            <v>2</v>
          </cell>
          <cell r="F3688">
            <v>32</v>
          </cell>
          <cell r="G3688" t="str">
            <v>British Virgin Islands</v>
          </cell>
        </row>
        <row r="3689">
          <cell r="A3689" t="str">
            <v>2002M11</v>
          </cell>
          <cell r="B3689">
            <v>1</v>
          </cell>
          <cell r="C3689">
            <v>77</v>
          </cell>
          <cell r="D3689" t="str">
            <v>Germany</v>
          </cell>
          <cell r="E3689">
            <v>54</v>
          </cell>
          <cell r="F3689">
            <v>192</v>
          </cell>
          <cell r="G3689" t="str">
            <v>Sweden</v>
          </cell>
        </row>
        <row r="3690">
          <cell r="A3690" t="str">
            <v>2002M11</v>
          </cell>
          <cell r="B3690">
            <v>2</v>
          </cell>
          <cell r="C3690">
            <v>77</v>
          </cell>
          <cell r="D3690" t="str">
            <v>Germany</v>
          </cell>
          <cell r="E3690">
            <v>233</v>
          </cell>
          <cell r="F3690">
            <v>34</v>
          </cell>
          <cell r="G3690" t="str">
            <v>Bulgaria</v>
          </cell>
        </row>
        <row r="3691">
          <cell r="A3691" t="str">
            <v>2002M11</v>
          </cell>
          <cell r="B3691">
            <v>1</v>
          </cell>
          <cell r="C3691">
            <v>100</v>
          </cell>
          <cell r="D3691" t="str">
            <v>Ebaymotors</v>
          </cell>
          <cell r="E3691">
            <v>6</v>
          </cell>
          <cell r="F3691">
            <v>154</v>
          </cell>
          <cell r="G3691" t="str">
            <v>Norway</v>
          </cell>
        </row>
        <row r="3692">
          <cell r="A3692" t="str">
            <v>2002M11</v>
          </cell>
          <cell r="B3692">
            <v>0</v>
          </cell>
          <cell r="C3692">
            <v>71</v>
          </cell>
          <cell r="D3692" t="str">
            <v>France</v>
          </cell>
          <cell r="E3692">
            <v>2</v>
          </cell>
          <cell r="F3692">
            <v>74</v>
          </cell>
          <cell r="G3692" t="str">
            <v>Gabon Republic</v>
          </cell>
        </row>
        <row r="3693">
          <cell r="A3693" t="str">
            <v>2002M11</v>
          </cell>
          <cell r="B3693">
            <v>0</v>
          </cell>
          <cell r="C3693">
            <v>193</v>
          </cell>
          <cell r="D3693" t="str">
            <v>Switzerland</v>
          </cell>
          <cell r="E3693">
            <v>2</v>
          </cell>
          <cell r="F3693">
            <v>23</v>
          </cell>
          <cell r="G3693" t="str">
            <v>Belgium</v>
          </cell>
        </row>
        <row r="3694">
          <cell r="A3694" t="str">
            <v>2002M11</v>
          </cell>
          <cell r="B3694">
            <v>1</v>
          </cell>
          <cell r="C3694">
            <v>71</v>
          </cell>
          <cell r="D3694" t="str">
            <v>France</v>
          </cell>
          <cell r="E3694">
            <v>270</v>
          </cell>
          <cell r="F3694">
            <v>1</v>
          </cell>
          <cell r="G3694" t="str">
            <v>United States</v>
          </cell>
        </row>
        <row r="3695">
          <cell r="A3695" t="str">
            <v>2002M11</v>
          </cell>
          <cell r="B3695">
            <v>2</v>
          </cell>
          <cell r="C3695">
            <v>0</v>
          </cell>
          <cell r="D3695" t="str">
            <v>Ebay</v>
          </cell>
          <cell r="E3695">
            <v>39</v>
          </cell>
          <cell r="F3695">
            <v>52</v>
          </cell>
          <cell r="G3695" t="str">
            <v>Cote d Ivoire (Ivory Coast)</v>
          </cell>
        </row>
        <row r="3696">
          <cell r="A3696" t="str">
            <v>2002M11</v>
          </cell>
          <cell r="B3696">
            <v>3</v>
          </cell>
          <cell r="C3696">
            <v>193</v>
          </cell>
          <cell r="D3696" t="str">
            <v>Switzerland</v>
          </cell>
          <cell r="E3696">
            <v>1</v>
          </cell>
          <cell r="F3696">
            <v>1</v>
          </cell>
          <cell r="G3696" t="str">
            <v>United States</v>
          </cell>
        </row>
        <row r="3697">
          <cell r="A3697" t="str">
            <v>2002M11</v>
          </cell>
          <cell r="B3697">
            <v>0</v>
          </cell>
          <cell r="C3697">
            <v>3</v>
          </cell>
          <cell r="D3697" t="str">
            <v>Uk</v>
          </cell>
          <cell r="E3697">
            <v>91</v>
          </cell>
          <cell r="F3697">
            <v>86</v>
          </cell>
          <cell r="G3697" t="str">
            <v>Guernsey</v>
          </cell>
        </row>
        <row r="3698">
          <cell r="A3698" t="str">
            <v>2002M11</v>
          </cell>
          <cell r="B3698">
            <v>1</v>
          </cell>
          <cell r="C3698">
            <v>123</v>
          </cell>
          <cell r="D3698" t="str">
            <v xml:space="preserve"> Belgium (Dutch)</v>
          </cell>
          <cell r="E3698">
            <v>24598</v>
          </cell>
          <cell r="F3698">
            <v>23</v>
          </cell>
          <cell r="G3698" t="str">
            <v>Belgium</v>
          </cell>
        </row>
        <row r="3699">
          <cell r="A3699" t="str">
            <v>2002M11</v>
          </cell>
          <cell r="B3699">
            <v>1</v>
          </cell>
          <cell r="C3699">
            <v>77</v>
          </cell>
          <cell r="D3699" t="str">
            <v>Germany</v>
          </cell>
          <cell r="E3699">
            <v>46</v>
          </cell>
          <cell r="F3699">
            <v>8</v>
          </cell>
          <cell r="G3699" t="str">
            <v>Andorra</v>
          </cell>
        </row>
        <row r="3700">
          <cell r="A3700" t="str">
            <v>2002M11</v>
          </cell>
          <cell r="B3700">
            <v>2</v>
          </cell>
          <cell r="C3700">
            <v>71</v>
          </cell>
          <cell r="D3700" t="str">
            <v>France</v>
          </cell>
          <cell r="E3700">
            <v>1954</v>
          </cell>
          <cell r="F3700">
            <v>101</v>
          </cell>
          <cell r="G3700" t="str">
            <v>Italy</v>
          </cell>
        </row>
        <row r="3701">
          <cell r="A3701" t="str">
            <v>2002M11</v>
          </cell>
          <cell r="B3701">
            <v>2</v>
          </cell>
          <cell r="C3701">
            <v>196</v>
          </cell>
          <cell r="D3701" t="str">
            <v>Taiwan</v>
          </cell>
          <cell r="E3701">
            <v>19</v>
          </cell>
          <cell r="F3701">
            <v>71</v>
          </cell>
          <cell r="G3701" t="str">
            <v>France</v>
          </cell>
        </row>
        <row r="3702">
          <cell r="A3702" t="str">
            <v>2002M11</v>
          </cell>
          <cell r="B3702">
            <v>2</v>
          </cell>
          <cell r="C3702">
            <v>101</v>
          </cell>
          <cell r="D3702" t="str">
            <v>Italy</v>
          </cell>
          <cell r="E3702">
            <v>113</v>
          </cell>
          <cell r="F3702">
            <v>15</v>
          </cell>
          <cell r="G3702" t="str">
            <v>Australia</v>
          </cell>
        </row>
        <row r="3703">
          <cell r="A3703" t="str">
            <v>2002M11</v>
          </cell>
          <cell r="B3703">
            <v>2</v>
          </cell>
          <cell r="C3703">
            <v>100</v>
          </cell>
          <cell r="D3703" t="str">
            <v>Ebaymotors</v>
          </cell>
          <cell r="E3703">
            <v>59</v>
          </cell>
          <cell r="F3703">
            <v>80</v>
          </cell>
          <cell r="G3703" t="str">
            <v>Greece</v>
          </cell>
        </row>
        <row r="3704">
          <cell r="A3704" t="str">
            <v>2002M11</v>
          </cell>
          <cell r="B3704">
            <v>0</v>
          </cell>
          <cell r="C3704">
            <v>101</v>
          </cell>
          <cell r="D3704" t="str">
            <v>Italy</v>
          </cell>
          <cell r="E3704">
            <v>55473</v>
          </cell>
          <cell r="F3704">
            <v>101</v>
          </cell>
          <cell r="G3704" t="str">
            <v>Italy</v>
          </cell>
        </row>
        <row r="3705">
          <cell r="A3705" t="str">
            <v>2002M11</v>
          </cell>
          <cell r="B3705">
            <v>2</v>
          </cell>
          <cell r="C3705">
            <v>186</v>
          </cell>
          <cell r="D3705" t="str">
            <v>Spain</v>
          </cell>
          <cell r="E3705">
            <v>383</v>
          </cell>
          <cell r="F3705">
            <v>23</v>
          </cell>
          <cell r="G3705" t="str">
            <v>Belgium</v>
          </cell>
        </row>
        <row r="3706">
          <cell r="A3706" t="str">
            <v>2002M11</v>
          </cell>
          <cell r="B3706">
            <v>2</v>
          </cell>
          <cell r="C3706">
            <v>0</v>
          </cell>
          <cell r="D3706" t="str">
            <v>Ebay</v>
          </cell>
          <cell r="E3706">
            <v>329</v>
          </cell>
          <cell r="F3706">
            <v>210</v>
          </cell>
          <cell r="G3706" t="str">
            <v>United Arab Emirates</v>
          </cell>
        </row>
        <row r="3707">
          <cell r="A3707" t="str">
            <v>2002M11</v>
          </cell>
          <cell r="B3707">
            <v>2</v>
          </cell>
          <cell r="C3707">
            <v>0</v>
          </cell>
          <cell r="D3707" t="str">
            <v>Ebay</v>
          </cell>
          <cell r="E3707">
            <v>137</v>
          </cell>
          <cell r="F3707">
            <v>216</v>
          </cell>
          <cell r="G3707" t="str">
            <v>Vietnam</v>
          </cell>
        </row>
        <row r="3708">
          <cell r="A3708" t="str">
            <v>2002M11</v>
          </cell>
          <cell r="B3708">
            <v>2</v>
          </cell>
          <cell r="C3708">
            <v>3</v>
          </cell>
          <cell r="D3708" t="str">
            <v>Uk</v>
          </cell>
          <cell r="E3708">
            <v>11</v>
          </cell>
          <cell r="F3708">
            <v>204</v>
          </cell>
          <cell r="G3708" t="str">
            <v>Turkey</v>
          </cell>
        </row>
        <row r="3709">
          <cell r="A3709" t="str">
            <v>2002M11</v>
          </cell>
          <cell r="B3709">
            <v>0</v>
          </cell>
          <cell r="C3709">
            <v>77</v>
          </cell>
          <cell r="D3709" t="str">
            <v>Germany</v>
          </cell>
          <cell r="E3709">
            <v>1</v>
          </cell>
          <cell r="F3709">
            <v>56</v>
          </cell>
          <cell r="G3709" t="str">
            <v>Czech Republic</v>
          </cell>
        </row>
        <row r="3710">
          <cell r="A3710" t="str">
            <v>2002M11</v>
          </cell>
          <cell r="B3710">
            <v>2</v>
          </cell>
          <cell r="C3710">
            <v>0</v>
          </cell>
          <cell r="D3710" t="str">
            <v>Ebay</v>
          </cell>
          <cell r="E3710">
            <v>8457</v>
          </cell>
          <cell r="F3710">
            <v>225</v>
          </cell>
          <cell r="G3710" t="str">
            <v>APO/FPO</v>
          </cell>
        </row>
        <row r="3711">
          <cell r="A3711" t="str">
            <v>2002M11</v>
          </cell>
          <cell r="B3711">
            <v>2</v>
          </cell>
          <cell r="C3711">
            <v>100</v>
          </cell>
          <cell r="D3711" t="str">
            <v>Ebaymotors</v>
          </cell>
          <cell r="E3711">
            <v>198</v>
          </cell>
          <cell r="F3711">
            <v>23</v>
          </cell>
          <cell r="G3711" t="str">
            <v>Belgium</v>
          </cell>
        </row>
        <row r="3712">
          <cell r="A3712" t="str">
            <v>2002M11</v>
          </cell>
          <cell r="B3712">
            <v>0</v>
          </cell>
          <cell r="C3712">
            <v>100</v>
          </cell>
          <cell r="D3712" t="str">
            <v>Ebaymotors</v>
          </cell>
          <cell r="E3712">
            <v>3</v>
          </cell>
          <cell r="F3712">
            <v>7</v>
          </cell>
          <cell r="G3712" t="str">
            <v>American Samoa</v>
          </cell>
        </row>
        <row r="3713">
          <cell r="A3713" t="str">
            <v>2002M11</v>
          </cell>
          <cell r="B3713">
            <v>2</v>
          </cell>
          <cell r="C3713">
            <v>101</v>
          </cell>
          <cell r="D3713" t="str">
            <v>Italy</v>
          </cell>
          <cell r="E3713">
            <v>282</v>
          </cell>
          <cell r="F3713">
            <v>164</v>
          </cell>
          <cell r="G3713" t="str">
            <v>Portugal</v>
          </cell>
        </row>
        <row r="3714">
          <cell r="A3714" t="str">
            <v>2002M11</v>
          </cell>
          <cell r="B3714">
            <v>0</v>
          </cell>
          <cell r="C3714">
            <v>0</v>
          </cell>
          <cell r="D3714" t="str">
            <v>Ebay</v>
          </cell>
          <cell r="E3714">
            <v>1</v>
          </cell>
          <cell r="F3714">
            <v>10</v>
          </cell>
          <cell r="G3714" t="str">
            <v>Anguilla</v>
          </cell>
        </row>
        <row r="3715">
          <cell r="A3715" t="str">
            <v>2002M11</v>
          </cell>
          <cell r="B3715">
            <v>0</v>
          </cell>
          <cell r="C3715">
            <v>0</v>
          </cell>
          <cell r="D3715" t="str">
            <v>Ebay</v>
          </cell>
          <cell r="E3715">
            <v>2041</v>
          </cell>
          <cell r="F3715">
            <v>180</v>
          </cell>
          <cell r="G3715" t="str">
            <v>Singapore</v>
          </cell>
        </row>
        <row r="3716">
          <cell r="A3716" t="str">
            <v>2002M11</v>
          </cell>
          <cell r="B3716">
            <v>2</v>
          </cell>
          <cell r="C3716">
            <v>15</v>
          </cell>
          <cell r="D3716" t="str">
            <v>Australia</v>
          </cell>
          <cell r="E3716">
            <v>450</v>
          </cell>
          <cell r="F3716">
            <v>180</v>
          </cell>
          <cell r="G3716" t="str">
            <v>Singapore</v>
          </cell>
        </row>
        <row r="3717">
          <cell r="A3717" t="str">
            <v>2002M11</v>
          </cell>
          <cell r="B3717">
            <v>1</v>
          </cell>
          <cell r="C3717">
            <v>3</v>
          </cell>
          <cell r="D3717" t="str">
            <v>Uk</v>
          </cell>
          <cell r="E3717">
            <v>10</v>
          </cell>
          <cell r="F3717">
            <v>105</v>
          </cell>
          <cell r="G3717" t="str">
            <v>Jersey</v>
          </cell>
        </row>
        <row r="3718">
          <cell r="A3718" t="str">
            <v>2002M11</v>
          </cell>
          <cell r="B3718">
            <v>2</v>
          </cell>
          <cell r="C3718">
            <v>196</v>
          </cell>
          <cell r="D3718" t="str">
            <v>Taiwan</v>
          </cell>
          <cell r="E3718">
            <v>2</v>
          </cell>
          <cell r="F3718">
            <v>101</v>
          </cell>
          <cell r="G3718" t="str">
            <v>Italy</v>
          </cell>
        </row>
        <row r="3719">
          <cell r="A3719" t="str">
            <v>2002M11</v>
          </cell>
          <cell r="B3719">
            <v>2</v>
          </cell>
          <cell r="C3719">
            <v>15</v>
          </cell>
          <cell r="D3719" t="str">
            <v>Australia</v>
          </cell>
          <cell r="E3719">
            <v>29</v>
          </cell>
          <cell r="F3719">
            <v>99</v>
          </cell>
          <cell r="G3719" t="str">
            <v>Ireland</v>
          </cell>
        </row>
        <row r="3720">
          <cell r="A3720" t="str">
            <v>2002M11</v>
          </cell>
          <cell r="B3720">
            <v>2</v>
          </cell>
          <cell r="C3720">
            <v>3</v>
          </cell>
          <cell r="D3720" t="str">
            <v>Uk</v>
          </cell>
          <cell r="E3720">
            <v>16</v>
          </cell>
          <cell r="F3720">
            <v>210</v>
          </cell>
          <cell r="G3720" t="str">
            <v>United Arab Emirates</v>
          </cell>
        </row>
        <row r="3721">
          <cell r="A3721" t="str">
            <v>2002M11</v>
          </cell>
          <cell r="B3721">
            <v>1</v>
          </cell>
          <cell r="C3721">
            <v>0</v>
          </cell>
          <cell r="D3721" t="str">
            <v>Ebay</v>
          </cell>
          <cell r="E3721">
            <v>1571</v>
          </cell>
          <cell r="F3721">
            <v>12</v>
          </cell>
          <cell r="G3721" t="str">
            <v>Argentina</v>
          </cell>
        </row>
        <row r="3722">
          <cell r="A3722" t="str">
            <v>2002M11</v>
          </cell>
          <cell r="B3722">
            <v>2</v>
          </cell>
          <cell r="C3722">
            <v>3</v>
          </cell>
          <cell r="D3722" t="str">
            <v>Uk</v>
          </cell>
          <cell r="E3722">
            <v>2281</v>
          </cell>
          <cell r="F3722">
            <v>15</v>
          </cell>
          <cell r="G3722" t="str">
            <v>Australia</v>
          </cell>
        </row>
        <row r="3723">
          <cell r="A3723" t="str">
            <v>2002M11</v>
          </cell>
          <cell r="B3723">
            <v>0</v>
          </cell>
          <cell r="C3723">
            <v>0</v>
          </cell>
          <cell r="D3723" t="str">
            <v>Ebay</v>
          </cell>
          <cell r="E3723">
            <v>4655</v>
          </cell>
          <cell r="F3723">
            <v>77</v>
          </cell>
          <cell r="G3723" t="str">
            <v>Germany</v>
          </cell>
        </row>
        <row r="3724">
          <cell r="A3724" t="str">
            <v>2002M11</v>
          </cell>
          <cell r="B3724">
            <v>2</v>
          </cell>
          <cell r="C3724">
            <v>23</v>
          </cell>
          <cell r="D3724" t="str">
            <v xml:space="preserve"> Belgium (French)</v>
          </cell>
          <cell r="E3724">
            <v>3</v>
          </cell>
          <cell r="F3724">
            <v>55</v>
          </cell>
          <cell r="G3724" t="str">
            <v>Cyprus</v>
          </cell>
        </row>
        <row r="3725">
          <cell r="A3725" t="str">
            <v>2002M11</v>
          </cell>
          <cell r="B3725">
            <v>3</v>
          </cell>
          <cell r="C3725">
            <v>3</v>
          </cell>
          <cell r="D3725" t="str">
            <v>Uk</v>
          </cell>
          <cell r="E3725">
            <v>3</v>
          </cell>
          <cell r="F3725">
            <v>149</v>
          </cell>
          <cell r="G3725" t="str">
            <v>New Zealand</v>
          </cell>
        </row>
        <row r="3726">
          <cell r="A3726" t="str">
            <v>2002M11</v>
          </cell>
          <cell r="B3726">
            <v>0</v>
          </cell>
          <cell r="C3726">
            <v>15</v>
          </cell>
          <cell r="D3726" t="str">
            <v>Australia</v>
          </cell>
          <cell r="E3726">
            <v>1</v>
          </cell>
          <cell r="F3726">
            <v>101</v>
          </cell>
          <cell r="G3726" t="str">
            <v>Italy</v>
          </cell>
        </row>
        <row r="3727">
          <cell r="A3727" t="str">
            <v>2002M11</v>
          </cell>
          <cell r="B3727">
            <v>2</v>
          </cell>
          <cell r="C3727">
            <v>15</v>
          </cell>
          <cell r="D3727" t="str">
            <v>Australia</v>
          </cell>
          <cell r="E3727">
            <v>95</v>
          </cell>
          <cell r="F3727">
            <v>199</v>
          </cell>
          <cell r="G3727" t="str">
            <v>Thailand</v>
          </cell>
        </row>
        <row r="3728">
          <cell r="A3728" t="str">
            <v>2002M11</v>
          </cell>
          <cell r="B3728">
            <v>2</v>
          </cell>
          <cell r="C3728">
            <v>0</v>
          </cell>
          <cell r="D3728" t="str">
            <v>Ebay</v>
          </cell>
          <cell r="E3728">
            <v>307</v>
          </cell>
          <cell r="F3728">
            <v>7</v>
          </cell>
          <cell r="G3728" t="str">
            <v>American Samoa</v>
          </cell>
        </row>
        <row r="3729">
          <cell r="A3729" t="str">
            <v>2002M11</v>
          </cell>
          <cell r="B3729">
            <v>1</v>
          </cell>
          <cell r="C3729">
            <v>23</v>
          </cell>
          <cell r="D3729" t="str">
            <v xml:space="preserve"> Belgium (French)</v>
          </cell>
          <cell r="E3729">
            <v>21</v>
          </cell>
          <cell r="F3729">
            <v>164</v>
          </cell>
          <cell r="G3729" t="str">
            <v>Portugal</v>
          </cell>
        </row>
        <row r="3730">
          <cell r="A3730" t="str">
            <v>2002M11</v>
          </cell>
          <cell r="B3730">
            <v>1</v>
          </cell>
          <cell r="C3730">
            <v>3</v>
          </cell>
          <cell r="D3730" t="str">
            <v>Uk</v>
          </cell>
          <cell r="E3730">
            <v>4676</v>
          </cell>
          <cell r="F3730">
            <v>1</v>
          </cell>
          <cell r="G3730" t="str">
            <v>United States</v>
          </cell>
        </row>
        <row r="3731">
          <cell r="A3731" t="str">
            <v>2002M11</v>
          </cell>
          <cell r="B3731">
            <v>0</v>
          </cell>
          <cell r="C3731">
            <v>71</v>
          </cell>
          <cell r="D3731" t="str">
            <v>France</v>
          </cell>
          <cell r="E3731">
            <v>1</v>
          </cell>
          <cell r="F3731">
            <v>154</v>
          </cell>
          <cell r="G3731" t="str">
            <v>Norway</v>
          </cell>
        </row>
        <row r="3732">
          <cell r="A3732" t="str">
            <v>2002M11</v>
          </cell>
          <cell r="B3732">
            <v>2</v>
          </cell>
          <cell r="C3732">
            <v>193</v>
          </cell>
          <cell r="D3732" t="str">
            <v>Switzerland</v>
          </cell>
          <cell r="E3732">
            <v>20</v>
          </cell>
          <cell r="F3732">
            <v>186</v>
          </cell>
          <cell r="G3732" t="str">
            <v>Spain</v>
          </cell>
        </row>
        <row r="3733">
          <cell r="A3733" t="str">
            <v>2002M11</v>
          </cell>
          <cell r="B3733">
            <v>2</v>
          </cell>
          <cell r="C3733">
            <v>100</v>
          </cell>
          <cell r="D3733" t="str">
            <v>Ebaymotors</v>
          </cell>
          <cell r="E3733">
            <v>2</v>
          </cell>
          <cell r="F3733">
            <v>62</v>
          </cell>
          <cell r="G3733" t="str">
            <v>Egypt</v>
          </cell>
        </row>
        <row r="3734">
          <cell r="A3734" t="str">
            <v>2002M11</v>
          </cell>
          <cell r="B3734">
            <v>2</v>
          </cell>
          <cell r="C3734">
            <v>101</v>
          </cell>
          <cell r="D3734" t="str">
            <v>Italy</v>
          </cell>
          <cell r="E3734">
            <v>118826</v>
          </cell>
          <cell r="F3734">
            <v>101</v>
          </cell>
          <cell r="G3734" t="str">
            <v>Italy</v>
          </cell>
        </row>
        <row r="3735">
          <cell r="A3735" t="str">
            <v>2002M11</v>
          </cell>
          <cell r="B3735">
            <v>1</v>
          </cell>
          <cell r="C3735">
            <v>123</v>
          </cell>
          <cell r="D3735" t="str">
            <v xml:space="preserve"> Belgium (Dutch)</v>
          </cell>
          <cell r="E3735">
            <v>137</v>
          </cell>
          <cell r="F3735">
            <v>101</v>
          </cell>
          <cell r="G3735" t="str">
            <v>Italy</v>
          </cell>
        </row>
        <row r="3736">
          <cell r="A3736" t="str">
            <v>2002M11</v>
          </cell>
          <cell r="B3736">
            <v>1</v>
          </cell>
          <cell r="C3736">
            <v>16</v>
          </cell>
          <cell r="D3736" t="str">
            <v>Austria</v>
          </cell>
          <cell r="E3736">
            <v>5</v>
          </cell>
          <cell r="F3736">
            <v>122</v>
          </cell>
          <cell r="G3736" t="str">
            <v>Luxembourg</v>
          </cell>
        </row>
        <row r="3737">
          <cell r="A3737" t="str">
            <v>2002M11</v>
          </cell>
          <cell r="B3737">
            <v>0</v>
          </cell>
          <cell r="C3737">
            <v>15</v>
          </cell>
          <cell r="D3737" t="str">
            <v>Australia</v>
          </cell>
          <cell r="E3737">
            <v>47</v>
          </cell>
          <cell r="F3737">
            <v>3</v>
          </cell>
          <cell r="G3737" t="str">
            <v>United Kingdom</v>
          </cell>
        </row>
        <row r="3738">
          <cell r="A3738" t="str">
            <v>2002M11</v>
          </cell>
          <cell r="B3738">
            <v>3</v>
          </cell>
          <cell r="C3738">
            <v>2</v>
          </cell>
          <cell r="D3738" t="str">
            <v>Canada</v>
          </cell>
          <cell r="E3738">
            <v>6</v>
          </cell>
          <cell r="F3738">
            <v>1</v>
          </cell>
          <cell r="G3738" t="str">
            <v>United States</v>
          </cell>
        </row>
        <row r="3739">
          <cell r="A3739" t="str">
            <v>2002M11</v>
          </cell>
          <cell r="B3739">
            <v>1</v>
          </cell>
          <cell r="C3739">
            <v>2</v>
          </cell>
          <cell r="D3739" t="str">
            <v>Canada</v>
          </cell>
          <cell r="E3739">
            <v>4</v>
          </cell>
          <cell r="F3739">
            <v>168</v>
          </cell>
          <cell r="G3739" t="str">
            <v>Russian Federation</v>
          </cell>
        </row>
        <row r="3740">
          <cell r="A3740" t="str">
            <v>2002M11</v>
          </cell>
          <cell r="B3740">
            <v>0</v>
          </cell>
          <cell r="C3740">
            <v>100</v>
          </cell>
          <cell r="D3740" t="str">
            <v>Ebaymotors</v>
          </cell>
          <cell r="E3740">
            <v>2</v>
          </cell>
          <cell r="F3740">
            <v>95</v>
          </cell>
          <cell r="G3740" t="str">
            <v>India</v>
          </cell>
        </row>
        <row r="3741">
          <cell r="A3741" t="str">
            <v>2002M11</v>
          </cell>
          <cell r="B3741">
            <v>0</v>
          </cell>
          <cell r="C3741">
            <v>15</v>
          </cell>
          <cell r="D3741" t="str">
            <v>Australia</v>
          </cell>
          <cell r="E3741">
            <v>25</v>
          </cell>
          <cell r="F3741">
            <v>104</v>
          </cell>
          <cell r="G3741" t="str">
            <v>Japan</v>
          </cell>
        </row>
        <row r="3742">
          <cell r="A3742" t="str">
            <v>2002M11</v>
          </cell>
          <cell r="B3742">
            <v>2</v>
          </cell>
          <cell r="C3742">
            <v>193</v>
          </cell>
          <cell r="D3742" t="str">
            <v>Switzerland</v>
          </cell>
          <cell r="E3742">
            <v>5</v>
          </cell>
          <cell r="F3742">
            <v>2</v>
          </cell>
          <cell r="G3742" t="str">
            <v>Canada</v>
          </cell>
        </row>
        <row r="3743">
          <cell r="A3743" t="str">
            <v>2002M11</v>
          </cell>
          <cell r="B3743">
            <v>2</v>
          </cell>
          <cell r="C3743">
            <v>0</v>
          </cell>
          <cell r="D3743" t="str">
            <v>Ebay</v>
          </cell>
          <cell r="E3743">
            <v>142</v>
          </cell>
          <cell r="F3743">
            <v>212</v>
          </cell>
          <cell r="G3743" t="str">
            <v>Uzbekistan</v>
          </cell>
        </row>
        <row r="3744">
          <cell r="A3744" t="str">
            <v>2002M11</v>
          </cell>
          <cell r="B3744">
            <v>3</v>
          </cell>
          <cell r="C3744">
            <v>0</v>
          </cell>
          <cell r="D3744" t="str">
            <v>Ebay</v>
          </cell>
          <cell r="E3744">
            <v>3</v>
          </cell>
          <cell r="F3744">
            <v>31</v>
          </cell>
          <cell r="G3744" t="str">
            <v>Brazil</v>
          </cell>
        </row>
        <row r="3745">
          <cell r="A3745" t="str">
            <v>2002M11</v>
          </cell>
          <cell r="B3745">
            <v>2</v>
          </cell>
          <cell r="C3745">
            <v>123</v>
          </cell>
          <cell r="D3745" t="str">
            <v xml:space="preserve"> Belgium (Dutch)</v>
          </cell>
          <cell r="E3745">
            <v>10</v>
          </cell>
          <cell r="F3745">
            <v>122</v>
          </cell>
          <cell r="G3745" t="str">
            <v>Luxembourg</v>
          </cell>
        </row>
        <row r="3746">
          <cell r="A3746" t="str">
            <v>2002M11</v>
          </cell>
          <cell r="B3746">
            <v>1</v>
          </cell>
          <cell r="C3746">
            <v>77</v>
          </cell>
          <cell r="D3746" t="str">
            <v>Germany</v>
          </cell>
          <cell r="E3746">
            <v>345</v>
          </cell>
          <cell r="F3746">
            <v>3</v>
          </cell>
          <cell r="G3746" t="str">
            <v>United Kingdom</v>
          </cell>
        </row>
        <row r="3747">
          <cell r="A3747" t="str">
            <v>2002M11</v>
          </cell>
          <cell r="B3747">
            <v>0</v>
          </cell>
          <cell r="C3747">
            <v>100</v>
          </cell>
          <cell r="D3747" t="str">
            <v>Ebaymotors</v>
          </cell>
          <cell r="E3747">
            <v>14</v>
          </cell>
          <cell r="F3747">
            <v>111</v>
          </cell>
          <cell r="G3747" t="str">
            <v>Korea, South</v>
          </cell>
        </row>
        <row r="3748">
          <cell r="A3748" t="str">
            <v>2002M11</v>
          </cell>
          <cell r="B3748">
            <v>1</v>
          </cell>
          <cell r="C3748">
            <v>3</v>
          </cell>
          <cell r="D3748" t="str">
            <v>Uk</v>
          </cell>
          <cell r="E3748">
            <v>1</v>
          </cell>
          <cell r="F3748">
            <v>104</v>
          </cell>
          <cell r="G3748" t="str">
            <v>Japan</v>
          </cell>
        </row>
        <row r="3749">
          <cell r="A3749" t="str">
            <v>2002M11</v>
          </cell>
          <cell r="B3749">
            <v>3</v>
          </cell>
          <cell r="C3749">
            <v>193</v>
          </cell>
          <cell r="D3749" t="str">
            <v>Switzerland</v>
          </cell>
          <cell r="E3749">
            <v>400</v>
          </cell>
          <cell r="F3749">
            <v>193</v>
          </cell>
          <cell r="G3749" t="str">
            <v>Switzerland</v>
          </cell>
        </row>
        <row r="3750">
          <cell r="A3750" t="str">
            <v>2002M11</v>
          </cell>
          <cell r="B3750">
            <v>2</v>
          </cell>
          <cell r="C3750">
            <v>0</v>
          </cell>
          <cell r="D3750" t="str">
            <v>Ebay</v>
          </cell>
          <cell r="E3750">
            <v>102</v>
          </cell>
          <cell r="F3750">
            <v>30</v>
          </cell>
          <cell r="G3750" t="str">
            <v>Botswana</v>
          </cell>
        </row>
        <row r="3751">
          <cell r="A3751" t="str">
            <v>2002M11</v>
          </cell>
          <cell r="B3751">
            <v>0</v>
          </cell>
          <cell r="C3751">
            <v>186</v>
          </cell>
          <cell r="D3751" t="str">
            <v>Spain</v>
          </cell>
          <cell r="E3751">
            <v>13</v>
          </cell>
          <cell r="F3751">
            <v>167</v>
          </cell>
          <cell r="G3751" t="str">
            <v>Romania</v>
          </cell>
        </row>
        <row r="3752">
          <cell r="A3752" t="str">
            <v>2002M11</v>
          </cell>
          <cell r="B3752">
            <v>2</v>
          </cell>
          <cell r="C3752">
            <v>186</v>
          </cell>
          <cell r="D3752" t="str">
            <v>Spain</v>
          </cell>
          <cell r="E3752">
            <v>61</v>
          </cell>
          <cell r="F3752">
            <v>8</v>
          </cell>
          <cell r="G3752" t="str">
            <v>Andorra</v>
          </cell>
        </row>
        <row r="3753">
          <cell r="A3753" t="str">
            <v>2002M11</v>
          </cell>
          <cell r="B3753">
            <v>2</v>
          </cell>
          <cell r="C3753">
            <v>15</v>
          </cell>
          <cell r="D3753" t="str">
            <v>Australia</v>
          </cell>
          <cell r="E3753">
            <v>1</v>
          </cell>
          <cell r="F3753">
            <v>216</v>
          </cell>
          <cell r="G3753" t="str">
            <v>Vietnam</v>
          </cell>
        </row>
        <row r="3754">
          <cell r="A3754" t="str">
            <v>2002M11</v>
          </cell>
          <cell r="B3754">
            <v>2</v>
          </cell>
          <cell r="C3754">
            <v>100</v>
          </cell>
          <cell r="D3754" t="str">
            <v>Ebaymotors</v>
          </cell>
          <cell r="E3754">
            <v>56</v>
          </cell>
          <cell r="F3754">
            <v>57</v>
          </cell>
          <cell r="G3754" t="str">
            <v>Denmark</v>
          </cell>
        </row>
        <row r="3755">
          <cell r="A3755" t="str">
            <v>2002M11</v>
          </cell>
          <cell r="B3755">
            <v>0</v>
          </cell>
          <cell r="C3755">
            <v>186</v>
          </cell>
          <cell r="D3755" t="str">
            <v>Spain</v>
          </cell>
          <cell r="E3755">
            <v>3</v>
          </cell>
          <cell r="F3755">
            <v>199</v>
          </cell>
          <cell r="G3755" t="str">
            <v>Thailand</v>
          </cell>
        </row>
        <row r="3756">
          <cell r="A3756" t="str">
            <v>2002M11</v>
          </cell>
          <cell r="B3756">
            <v>1</v>
          </cell>
          <cell r="C3756">
            <v>15</v>
          </cell>
          <cell r="D3756" t="str">
            <v>Australia</v>
          </cell>
          <cell r="E3756">
            <v>7</v>
          </cell>
          <cell r="F3756">
            <v>168</v>
          </cell>
          <cell r="G3756" t="str">
            <v>Russian Federation</v>
          </cell>
        </row>
        <row r="3757">
          <cell r="A3757" t="str">
            <v>2002M11</v>
          </cell>
          <cell r="B3757">
            <v>0</v>
          </cell>
          <cell r="C3757">
            <v>101</v>
          </cell>
          <cell r="D3757" t="str">
            <v>Italy</v>
          </cell>
          <cell r="E3757">
            <v>1</v>
          </cell>
          <cell r="F3757">
            <v>15</v>
          </cell>
          <cell r="G3757" t="str">
            <v>Australia</v>
          </cell>
        </row>
        <row r="3758">
          <cell r="A3758" t="str">
            <v>2002M11</v>
          </cell>
          <cell r="B3758">
            <v>2</v>
          </cell>
          <cell r="C3758">
            <v>100</v>
          </cell>
          <cell r="D3758" t="str">
            <v>Ebaymotors</v>
          </cell>
          <cell r="E3758">
            <v>2</v>
          </cell>
          <cell r="F3758">
            <v>116</v>
          </cell>
          <cell r="G3758" t="str">
            <v>Lebanon, South</v>
          </cell>
        </row>
        <row r="3759">
          <cell r="A3759" t="str">
            <v>2002M11</v>
          </cell>
          <cell r="B3759">
            <v>2</v>
          </cell>
          <cell r="C3759">
            <v>2</v>
          </cell>
          <cell r="D3759" t="str">
            <v>Canada</v>
          </cell>
          <cell r="E3759">
            <v>193</v>
          </cell>
          <cell r="F3759">
            <v>77</v>
          </cell>
          <cell r="G3759" t="str">
            <v>Germany</v>
          </cell>
        </row>
        <row r="3760">
          <cell r="A3760" t="str">
            <v>2002M11</v>
          </cell>
          <cell r="B3760">
            <v>1</v>
          </cell>
          <cell r="C3760">
            <v>3</v>
          </cell>
          <cell r="D3760" t="str">
            <v>Uk</v>
          </cell>
          <cell r="E3760">
            <v>1</v>
          </cell>
          <cell r="F3760">
            <v>31</v>
          </cell>
          <cell r="G3760" t="str">
            <v>Brazil</v>
          </cell>
        </row>
        <row r="3761">
          <cell r="A3761" t="str">
            <v>2002M11</v>
          </cell>
          <cell r="B3761">
            <v>2</v>
          </cell>
          <cell r="C3761">
            <v>196</v>
          </cell>
          <cell r="D3761" t="str">
            <v>Taiwan</v>
          </cell>
          <cell r="E3761">
            <v>957</v>
          </cell>
          <cell r="F3761">
            <v>45</v>
          </cell>
          <cell r="G3761" t="str">
            <v>China</v>
          </cell>
        </row>
        <row r="3762">
          <cell r="A3762" t="str">
            <v>2002M11</v>
          </cell>
          <cell r="B3762">
            <v>2</v>
          </cell>
          <cell r="C3762">
            <v>2</v>
          </cell>
          <cell r="D3762" t="str">
            <v>Canada</v>
          </cell>
          <cell r="E3762">
            <v>8</v>
          </cell>
          <cell r="F3762">
            <v>164</v>
          </cell>
          <cell r="G3762" t="str">
            <v>Portugal</v>
          </cell>
        </row>
        <row r="3763">
          <cell r="A3763" t="str">
            <v>2002M11</v>
          </cell>
          <cell r="B3763">
            <v>2</v>
          </cell>
          <cell r="C3763">
            <v>0</v>
          </cell>
          <cell r="D3763" t="str">
            <v>Ebay</v>
          </cell>
          <cell r="E3763">
            <v>282</v>
          </cell>
          <cell r="F3763">
            <v>160</v>
          </cell>
          <cell r="G3763" t="str">
            <v>Paraguay</v>
          </cell>
        </row>
        <row r="3764">
          <cell r="A3764" t="str">
            <v>2002M11</v>
          </cell>
          <cell r="B3764">
            <v>2</v>
          </cell>
          <cell r="C3764">
            <v>16</v>
          </cell>
          <cell r="D3764" t="str">
            <v>Austria</v>
          </cell>
          <cell r="E3764">
            <v>4</v>
          </cell>
          <cell r="F3764">
            <v>80</v>
          </cell>
          <cell r="G3764" t="str">
            <v>Greece</v>
          </cell>
        </row>
        <row r="3765">
          <cell r="A3765" t="str">
            <v>2002M11</v>
          </cell>
          <cell r="B3765">
            <v>2</v>
          </cell>
          <cell r="C3765">
            <v>100</v>
          </cell>
          <cell r="D3765" t="str">
            <v>Ebaymotors</v>
          </cell>
          <cell r="E3765">
            <v>122</v>
          </cell>
          <cell r="F3765">
            <v>127</v>
          </cell>
          <cell r="G3765" t="str">
            <v>Malaysia</v>
          </cell>
        </row>
        <row r="3766">
          <cell r="A3766" t="str">
            <v>2002M11</v>
          </cell>
          <cell r="B3766">
            <v>1</v>
          </cell>
          <cell r="C3766">
            <v>0</v>
          </cell>
          <cell r="D3766" t="str">
            <v>Ebay</v>
          </cell>
          <cell r="E3766">
            <v>44</v>
          </cell>
          <cell r="F3766">
            <v>84</v>
          </cell>
          <cell r="G3766" t="str">
            <v>Guam</v>
          </cell>
        </row>
        <row r="3767">
          <cell r="A3767" t="str">
            <v>2002M11</v>
          </cell>
          <cell r="B3767">
            <v>3</v>
          </cell>
          <cell r="C3767">
            <v>3</v>
          </cell>
          <cell r="D3767" t="str">
            <v>Uk</v>
          </cell>
          <cell r="E3767">
            <v>1</v>
          </cell>
          <cell r="F3767">
            <v>192</v>
          </cell>
          <cell r="G3767" t="str">
            <v>Sweden</v>
          </cell>
        </row>
        <row r="3768">
          <cell r="A3768" t="str">
            <v>2002M11</v>
          </cell>
          <cell r="B3768">
            <v>2</v>
          </cell>
          <cell r="C3768">
            <v>0</v>
          </cell>
          <cell r="D3768" t="str">
            <v>Ebay</v>
          </cell>
          <cell r="E3768">
            <v>12</v>
          </cell>
          <cell r="F3768">
            <v>172</v>
          </cell>
          <cell r="G3768" t="str">
            <v>Saint Lucia</v>
          </cell>
        </row>
        <row r="3769">
          <cell r="A3769" t="str">
            <v>2002M11</v>
          </cell>
          <cell r="B3769">
            <v>2</v>
          </cell>
          <cell r="C3769">
            <v>77</v>
          </cell>
          <cell r="D3769" t="str">
            <v>Germany</v>
          </cell>
          <cell r="E3769">
            <v>349</v>
          </cell>
          <cell r="F3769">
            <v>15</v>
          </cell>
          <cell r="G3769" t="str">
            <v>Australia</v>
          </cell>
        </row>
        <row r="3770">
          <cell r="A3770" t="str">
            <v>2002M11</v>
          </cell>
          <cell r="B3770">
            <v>2</v>
          </cell>
          <cell r="C3770">
            <v>0</v>
          </cell>
          <cell r="D3770" t="str">
            <v>Ebay</v>
          </cell>
          <cell r="E3770">
            <v>10324</v>
          </cell>
          <cell r="F3770">
            <v>196</v>
          </cell>
          <cell r="G3770" t="str">
            <v>Taiwan</v>
          </cell>
        </row>
        <row r="3771">
          <cell r="A3771" t="str">
            <v>2002M11</v>
          </cell>
          <cell r="B3771">
            <v>1</v>
          </cell>
          <cell r="C3771">
            <v>23</v>
          </cell>
          <cell r="D3771" t="str">
            <v xml:space="preserve"> Belgium (French)</v>
          </cell>
          <cell r="E3771">
            <v>24</v>
          </cell>
          <cell r="F3771">
            <v>1</v>
          </cell>
          <cell r="G3771" t="str">
            <v>United States</v>
          </cell>
        </row>
        <row r="3772">
          <cell r="A3772" t="str">
            <v>2002M11</v>
          </cell>
          <cell r="B3772">
            <v>2</v>
          </cell>
          <cell r="C3772">
            <v>0</v>
          </cell>
          <cell r="D3772" t="str">
            <v>Ebay</v>
          </cell>
          <cell r="E3772">
            <v>66</v>
          </cell>
          <cell r="F3772">
            <v>26</v>
          </cell>
          <cell r="G3772" t="str">
            <v>Bermuda</v>
          </cell>
        </row>
        <row r="3773">
          <cell r="A3773" t="str">
            <v>2002M11</v>
          </cell>
          <cell r="B3773">
            <v>2</v>
          </cell>
          <cell r="C3773">
            <v>77</v>
          </cell>
          <cell r="D3773" t="str">
            <v>Germany</v>
          </cell>
          <cell r="E3773">
            <v>111</v>
          </cell>
          <cell r="F3773">
            <v>162</v>
          </cell>
          <cell r="G3773" t="str">
            <v>Philippines</v>
          </cell>
        </row>
        <row r="3774">
          <cell r="A3774" t="str">
            <v>2002M11</v>
          </cell>
          <cell r="B3774">
            <v>2</v>
          </cell>
          <cell r="C3774">
            <v>16</v>
          </cell>
          <cell r="D3774" t="str">
            <v>Austria</v>
          </cell>
          <cell r="E3774">
            <v>24</v>
          </cell>
          <cell r="F3774">
            <v>3</v>
          </cell>
          <cell r="G3774" t="str">
            <v>United Kingdom</v>
          </cell>
        </row>
        <row r="3775">
          <cell r="A3775" t="str">
            <v>2002M11</v>
          </cell>
          <cell r="B3775">
            <v>0</v>
          </cell>
          <cell r="C3775">
            <v>2</v>
          </cell>
          <cell r="D3775" t="str">
            <v>Canada</v>
          </cell>
          <cell r="E3775">
            <v>2</v>
          </cell>
          <cell r="F3775">
            <v>168</v>
          </cell>
          <cell r="G3775" t="str">
            <v>Russian Federation</v>
          </cell>
        </row>
        <row r="3776">
          <cell r="A3776" t="str">
            <v>2002M11</v>
          </cell>
          <cell r="B3776">
            <v>2</v>
          </cell>
          <cell r="C3776">
            <v>186</v>
          </cell>
          <cell r="D3776" t="str">
            <v>Spain</v>
          </cell>
          <cell r="E3776">
            <v>464</v>
          </cell>
          <cell r="F3776">
            <v>71</v>
          </cell>
          <cell r="G3776" t="str">
            <v>France</v>
          </cell>
        </row>
        <row r="3777">
          <cell r="A3777" t="str">
            <v>2002M11</v>
          </cell>
          <cell r="B3777">
            <v>1</v>
          </cell>
          <cell r="C3777">
            <v>101</v>
          </cell>
          <cell r="D3777" t="str">
            <v>Italy</v>
          </cell>
          <cell r="E3777">
            <v>13</v>
          </cell>
          <cell r="F3777">
            <v>146</v>
          </cell>
          <cell r="G3777" t="str">
            <v>Netherlands</v>
          </cell>
        </row>
        <row r="3778">
          <cell r="A3778" t="str">
            <v>2002M11</v>
          </cell>
          <cell r="B3778">
            <v>2</v>
          </cell>
          <cell r="C3778">
            <v>101</v>
          </cell>
          <cell r="D3778" t="str">
            <v>Italy</v>
          </cell>
          <cell r="E3778">
            <v>9</v>
          </cell>
          <cell r="F3778">
            <v>191</v>
          </cell>
          <cell r="G3778" t="str">
            <v>Swaziland</v>
          </cell>
        </row>
        <row r="3779">
          <cell r="A3779" t="str">
            <v>2002M11</v>
          </cell>
          <cell r="B3779">
            <v>3</v>
          </cell>
          <cell r="C3779">
            <v>3</v>
          </cell>
          <cell r="D3779" t="str">
            <v>Uk</v>
          </cell>
          <cell r="E3779">
            <v>5</v>
          </cell>
          <cell r="F3779">
            <v>193</v>
          </cell>
          <cell r="G3779" t="str">
            <v>Switzerland</v>
          </cell>
        </row>
        <row r="3780">
          <cell r="A3780" t="str">
            <v>2002M11</v>
          </cell>
          <cell r="B3780">
            <v>0</v>
          </cell>
          <cell r="C3780">
            <v>0</v>
          </cell>
          <cell r="D3780" t="str">
            <v>Ebay</v>
          </cell>
          <cell r="E3780">
            <v>1154</v>
          </cell>
          <cell r="F3780">
            <v>101</v>
          </cell>
          <cell r="G3780" t="str">
            <v>Italy</v>
          </cell>
        </row>
        <row r="3781">
          <cell r="A3781" t="str">
            <v>2002M11</v>
          </cell>
          <cell r="B3781">
            <v>0</v>
          </cell>
          <cell r="C3781">
            <v>71</v>
          </cell>
          <cell r="D3781" t="str">
            <v>France</v>
          </cell>
          <cell r="E3781">
            <v>2</v>
          </cell>
          <cell r="F3781">
            <v>99</v>
          </cell>
          <cell r="G3781" t="str">
            <v>Ireland</v>
          </cell>
        </row>
        <row r="3782">
          <cell r="A3782" t="str">
            <v>2002M11</v>
          </cell>
          <cell r="B3782">
            <v>2</v>
          </cell>
          <cell r="C3782">
            <v>100</v>
          </cell>
          <cell r="D3782" t="str">
            <v>Ebaymotors</v>
          </cell>
          <cell r="E3782">
            <v>149</v>
          </cell>
          <cell r="F3782">
            <v>225</v>
          </cell>
          <cell r="G3782" t="str">
            <v>APO/FPO</v>
          </cell>
        </row>
        <row r="3783">
          <cell r="A3783" t="str">
            <v>2002M11</v>
          </cell>
          <cell r="B3783">
            <v>2</v>
          </cell>
          <cell r="C3783">
            <v>77</v>
          </cell>
          <cell r="D3783" t="str">
            <v>Germany</v>
          </cell>
          <cell r="E3783">
            <v>28</v>
          </cell>
          <cell r="F3783">
            <v>55</v>
          </cell>
          <cell r="G3783" t="str">
            <v>Cyprus</v>
          </cell>
        </row>
        <row r="3784">
          <cell r="A3784" t="str">
            <v>2002M11</v>
          </cell>
          <cell r="B3784">
            <v>1</v>
          </cell>
          <cell r="C3784">
            <v>0</v>
          </cell>
          <cell r="D3784" t="str">
            <v>Ebay</v>
          </cell>
          <cell r="E3784">
            <v>4</v>
          </cell>
          <cell r="F3784">
            <v>96</v>
          </cell>
          <cell r="G3784" t="str">
            <v>Indonesia</v>
          </cell>
        </row>
        <row r="3785">
          <cell r="A3785" t="str">
            <v>2002M11</v>
          </cell>
          <cell r="B3785">
            <v>2</v>
          </cell>
          <cell r="C3785">
            <v>0</v>
          </cell>
          <cell r="D3785" t="str">
            <v>Ebay</v>
          </cell>
          <cell r="E3785">
            <v>280660</v>
          </cell>
          <cell r="F3785">
            <v>3</v>
          </cell>
          <cell r="G3785" t="str">
            <v>United Kingdom</v>
          </cell>
        </row>
        <row r="3786">
          <cell r="A3786" t="str">
            <v>2002M11</v>
          </cell>
          <cell r="B3786">
            <v>1</v>
          </cell>
          <cell r="C3786">
            <v>123</v>
          </cell>
          <cell r="D3786" t="str">
            <v xml:space="preserve"> Belgium (Dutch)</v>
          </cell>
          <cell r="E3786">
            <v>1</v>
          </cell>
          <cell r="F3786">
            <v>71</v>
          </cell>
          <cell r="G3786" t="str">
            <v>France</v>
          </cell>
        </row>
        <row r="3787">
          <cell r="A3787" t="str">
            <v>2002M11</v>
          </cell>
          <cell r="B3787">
            <v>0</v>
          </cell>
          <cell r="C3787">
            <v>146</v>
          </cell>
          <cell r="D3787" t="str">
            <v>Netherlands</v>
          </cell>
          <cell r="E3787">
            <v>125805</v>
          </cell>
          <cell r="F3787">
            <v>146</v>
          </cell>
          <cell r="G3787" t="str">
            <v>Netherlands</v>
          </cell>
        </row>
        <row r="3788">
          <cell r="A3788" t="str">
            <v>2002M11</v>
          </cell>
          <cell r="B3788">
            <v>2</v>
          </cell>
          <cell r="C3788">
            <v>193</v>
          </cell>
          <cell r="D3788" t="str">
            <v>Switzerland</v>
          </cell>
          <cell r="E3788">
            <v>22</v>
          </cell>
          <cell r="F3788">
            <v>120</v>
          </cell>
          <cell r="G3788" t="str">
            <v>Liechtenstein</v>
          </cell>
        </row>
        <row r="3789">
          <cell r="A3789" t="str">
            <v>2002M11</v>
          </cell>
          <cell r="B3789">
            <v>2</v>
          </cell>
          <cell r="C3789">
            <v>101</v>
          </cell>
          <cell r="D3789" t="str">
            <v>Italy</v>
          </cell>
          <cell r="E3789">
            <v>2</v>
          </cell>
          <cell r="F3789">
            <v>109</v>
          </cell>
          <cell r="G3789" t="str">
            <v>Kiribati</v>
          </cell>
        </row>
        <row r="3790">
          <cell r="A3790" t="str">
            <v>2002M11</v>
          </cell>
          <cell r="B3790">
            <v>2</v>
          </cell>
          <cell r="C3790">
            <v>3</v>
          </cell>
          <cell r="D3790" t="str">
            <v>Uk</v>
          </cell>
          <cell r="E3790">
            <v>296</v>
          </cell>
          <cell r="F3790">
            <v>86</v>
          </cell>
          <cell r="G3790" t="str">
            <v>Guernsey</v>
          </cell>
        </row>
        <row r="3791">
          <cell r="A3791" t="str">
            <v>2002M11</v>
          </cell>
          <cell r="B3791">
            <v>2</v>
          </cell>
          <cell r="C3791">
            <v>71</v>
          </cell>
          <cell r="D3791" t="str">
            <v>France</v>
          </cell>
          <cell r="E3791">
            <v>1</v>
          </cell>
          <cell r="F3791">
            <v>6</v>
          </cell>
          <cell r="G3791" t="str">
            <v>Algeria</v>
          </cell>
        </row>
        <row r="3792">
          <cell r="A3792" t="str">
            <v>2002M11</v>
          </cell>
          <cell r="B3792">
            <v>0</v>
          </cell>
          <cell r="C3792">
            <v>100</v>
          </cell>
          <cell r="D3792" t="str">
            <v>Ebaymotors</v>
          </cell>
          <cell r="E3792">
            <v>2</v>
          </cell>
          <cell r="F3792">
            <v>24</v>
          </cell>
          <cell r="G3792" t="str">
            <v>Belize</v>
          </cell>
        </row>
        <row r="3793">
          <cell r="A3793" t="str">
            <v>2002M11</v>
          </cell>
          <cell r="B3793">
            <v>2</v>
          </cell>
          <cell r="C3793">
            <v>0</v>
          </cell>
          <cell r="D3793" t="str">
            <v>Ebay</v>
          </cell>
          <cell r="E3793">
            <v>78</v>
          </cell>
          <cell r="F3793">
            <v>86</v>
          </cell>
          <cell r="G3793" t="str">
            <v>Guernsey</v>
          </cell>
        </row>
        <row r="3794">
          <cell r="A3794" t="str">
            <v>2002M11</v>
          </cell>
          <cell r="B3794">
            <v>2</v>
          </cell>
          <cell r="C3794">
            <v>196</v>
          </cell>
          <cell r="D3794" t="str">
            <v>Taiwan</v>
          </cell>
          <cell r="E3794">
            <v>1</v>
          </cell>
          <cell r="F3794">
            <v>199</v>
          </cell>
          <cell r="G3794" t="str">
            <v>Thailand</v>
          </cell>
        </row>
        <row r="3795">
          <cell r="A3795" t="str">
            <v>2002M11</v>
          </cell>
          <cell r="B3795">
            <v>3</v>
          </cell>
          <cell r="C3795">
            <v>0</v>
          </cell>
          <cell r="D3795" t="str">
            <v>Ebay</v>
          </cell>
          <cell r="E3795">
            <v>1</v>
          </cell>
          <cell r="F3795">
            <v>24</v>
          </cell>
          <cell r="G3795" t="str">
            <v>Belize</v>
          </cell>
        </row>
        <row r="3796">
          <cell r="A3796" t="str">
            <v>2002M11</v>
          </cell>
          <cell r="B3796">
            <v>0</v>
          </cell>
          <cell r="C3796">
            <v>3</v>
          </cell>
          <cell r="D3796" t="str">
            <v>Uk</v>
          </cell>
          <cell r="E3796">
            <v>9</v>
          </cell>
          <cell r="F3796">
            <v>23</v>
          </cell>
          <cell r="G3796" t="str">
            <v>Belgium</v>
          </cell>
        </row>
        <row r="3797">
          <cell r="A3797" t="str">
            <v>2002M11</v>
          </cell>
          <cell r="B3797">
            <v>2</v>
          </cell>
          <cell r="C3797">
            <v>77</v>
          </cell>
          <cell r="D3797" t="str">
            <v>Germany</v>
          </cell>
          <cell r="E3797">
            <v>454</v>
          </cell>
          <cell r="F3797">
            <v>225</v>
          </cell>
          <cell r="G3797" t="str">
            <v>APO/FPO</v>
          </cell>
        </row>
        <row r="3798">
          <cell r="A3798" t="str">
            <v>2002M11</v>
          </cell>
          <cell r="B3798">
            <v>2</v>
          </cell>
          <cell r="C3798">
            <v>2</v>
          </cell>
          <cell r="D3798" t="str">
            <v>Canada</v>
          </cell>
          <cell r="E3798">
            <v>95</v>
          </cell>
          <cell r="F3798">
            <v>101</v>
          </cell>
          <cell r="G3798" t="str">
            <v>Italy</v>
          </cell>
        </row>
        <row r="3799">
          <cell r="A3799" t="str">
            <v>2002M11</v>
          </cell>
          <cell r="B3799">
            <v>2</v>
          </cell>
          <cell r="C3799">
            <v>3</v>
          </cell>
          <cell r="D3799" t="str">
            <v>Uk</v>
          </cell>
          <cell r="E3799">
            <v>273</v>
          </cell>
          <cell r="F3799">
            <v>45</v>
          </cell>
          <cell r="G3799" t="str">
            <v>China</v>
          </cell>
        </row>
        <row r="3800">
          <cell r="A3800" t="str">
            <v>2002M11</v>
          </cell>
          <cell r="B3800">
            <v>2</v>
          </cell>
          <cell r="C3800">
            <v>0</v>
          </cell>
          <cell r="D3800" t="str">
            <v>Ebay</v>
          </cell>
          <cell r="E3800">
            <v>5</v>
          </cell>
          <cell r="F3800">
            <v>36</v>
          </cell>
          <cell r="G3800" t="str">
            <v>Burma</v>
          </cell>
        </row>
        <row r="3801">
          <cell r="A3801" t="str">
            <v>2002M11</v>
          </cell>
          <cell r="B3801">
            <v>2</v>
          </cell>
          <cell r="C3801">
            <v>193</v>
          </cell>
          <cell r="D3801" t="str">
            <v>Switzerland</v>
          </cell>
          <cell r="E3801">
            <v>4</v>
          </cell>
          <cell r="F3801">
            <v>163</v>
          </cell>
          <cell r="G3801" t="str">
            <v>Poland</v>
          </cell>
        </row>
        <row r="3802">
          <cell r="A3802" t="str">
            <v>2002M11</v>
          </cell>
          <cell r="B3802">
            <v>0</v>
          </cell>
          <cell r="C3802">
            <v>123</v>
          </cell>
          <cell r="D3802" t="str">
            <v xml:space="preserve"> Belgium (Dutch)</v>
          </cell>
          <cell r="E3802">
            <v>4</v>
          </cell>
          <cell r="F3802">
            <v>71</v>
          </cell>
          <cell r="G3802" t="str">
            <v>France</v>
          </cell>
        </row>
        <row r="3803">
          <cell r="A3803" t="str">
            <v>2002M11</v>
          </cell>
          <cell r="B3803">
            <v>1</v>
          </cell>
          <cell r="C3803">
            <v>100</v>
          </cell>
          <cell r="D3803" t="str">
            <v>Ebaymotors</v>
          </cell>
          <cell r="E3803">
            <v>20</v>
          </cell>
          <cell r="F3803">
            <v>92</v>
          </cell>
          <cell r="G3803" t="str">
            <v>Hong Kong</v>
          </cell>
        </row>
        <row r="3804">
          <cell r="A3804" t="str">
            <v>2002M11</v>
          </cell>
          <cell r="B3804">
            <v>0</v>
          </cell>
          <cell r="C3804">
            <v>3</v>
          </cell>
          <cell r="D3804" t="str">
            <v>Uk</v>
          </cell>
          <cell r="E3804">
            <v>15</v>
          </cell>
          <cell r="F3804">
            <v>7</v>
          </cell>
          <cell r="G3804" t="str">
            <v>American Samoa</v>
          </cell>
        </row>
        <row r="3805">
          <cell r="A3805" t="str">
            <v>2002M11</v>
          </cell>
          <cell r="B3805">
            <v>2</v>
          </cell>
          <cell r="C3805">
            <v>16</v>
          </cell>
          <cell r="D3805" t="str">
            <v>Austria</v>
          </cell>
          <cell r="E3805">
            <v>1</v>
          </cell>
          <cell r="F3805">
            <v>57</v>
          </cell>
          <cell r="G3805" t="str">
            <v>Denmark</v>
          </cell>
        </row>
        <row r="3806">
          <cell r="A3806" t="str">
            <v>2002M11</v>
          </cell>
          <cell r="B3806">
            <v>2</v>
          </cell>
          <cell r="C3806">
            <v>71</v>
          </cell>
          <cell r="D3806" t="str">
            <v>France</v>
          </cell>
          <cell r="E3806">
            <v>221042</v>
          </cell>
          <cell r="F3806">
            <v>71</v>
          </cell>
          <cell r="G3806" t="str">
            <v>France</v>
          </cell>
        </row>
        <row r="3807">
          <cell r="A3807" t="str">
            <v>2002M11</v>
          </cell>
          <cell r="B3807">
            <v>1</v>
          </cell>
          <cell r="C3807">
            <v>3</v>
          </cell>
          <cell r="D3807" t="str">
            <v>Uk</v>
          </cell>
          <cell r="E3807">
            <v>42</v>
          </cell>
          <cell r="F3807">
            <v>182</v>
          </cell>
          <cell r="G3807" t="str">
            <v>Slovenia</v>
          </cell>
        </row>
        <row r="3808">
          <cell r="A3808" t="str">
            <v>2002M11</v>
          </cell>
          <cell r="B3808">
            <v>1</v>
          </cell>
          <cell r="C3808">
            <v>0</v>
          </cell>
          <cell r="D3808" t="str">
            <v>Ebay</v>
          </cell>
          <cell r="E3808">
            <v>3218</v>
          </cell>
          <cell r="F3808">
            <v>104</v>
          </cell>
          <cell r="G3808" t="str">
            <v>Japan</v>
          </cell>
        </row>
        <row r="3809">
          <cell r="A3809" t="str">
            <v>2002M11</v>
          </cell>
          <cell r="B3809">
            <v>2</v>
          </cell>
          <cell r="C3809">
            <v>186</v>
          </cell>
          <cell r="D3809" t="str">
            <v>Spain</v>
          </cell>
          <cell r="E3809">
            <v>1</v>
          </cell>
          <cell r="F3809">
            <v>204</v>
          </cell>
          <cell r="G3809" t="str">
            <v>Turkey</v>
          </cell>
        </row>
        <row r="3810">
          <cell r="A3810" t="str">
            <v>2002M11</v>
          </cell>
          <cell r="B3810">
            <v>2</v>
          </cell>
          <cell r="C3810">
            <v>146</v>
          </cell>
          <cell r="D3810" t="str">
            <v>Netherlands</v>
          </cell>
          <cell r="E3810">
            <v>67</v>
          </cell>
          <cell r="F3810">
            <v>199</v>
          </cell>
          <cell r="G3810" t="str">
            <v>Thailand</v>
          </cell>
        </row>
        <row r="3811">
          <cell r="A3811" t="str">
            <v>2002M11</v>
          </cell>
          <cell r="B3811">
            <v>2</v>
          </cell>
          <cell r="C3811">
            <v>77</v>
          </cell>
          <cell r="D3811" t="str">
            <v>Germany</v>
          </cell>
          <cell r="E3811">
            <v>2053</v>
          </cell>
          <cell r="F3811">
            <v>186</v>
          </cell>
          <cell r="G3811" t="str">
            <v>Spain</v>
          </cell>
        </row>
        <row r="3812">
          <cell r="A3812" t="str">
            <v>2002M11</v>
          </cell>
          <cell r="B3812">
            <v>2</v>
          </cell>
          <cell r="C3812">
            <v>16</v>
          </cell>
          <cell r="D3812" t="str">
            <v>Austria</v>
          </cell>
          <cell r="E3812">
            <v>24</v>
          </cell>
          <cell r="F3812">
            <v>66</v>
          </cell>
          <cell r="G3812" t="str">
            <v>Estonia</v>
          </cell>
        </row>
        <row r="3813">
          <cell r="A3813" t="str">
            <v>2002M11</v>
          </cell>
          <cell r="B3813">
            <v>3</v>
          </cell>
          <cell r="C3813">
            <v>23</v>
          </cell>
          <cell r="D3813" t="str">
            <v xml:space="preserve"> Belgium (French)</v>
          </cell>
          <cell r="E3813">
            <v>2</v>
          </cell>
          <cell r="F3813">
            <v>101</v>
          </cell>
          <cell r="G3813" t="str">
            <v>Italy</v>
          </cell>
        </row>
        <row r="3814">
          <cell r="A3814" t="str">
            <v>2002M11</v>
          </cell>
          <cell r="B3814">
            <v>2</v>
          </cell>
          <cell r="C3814">
            <v>77</v>
          </cell>
          <cell r="D3814" t="str">
            <v>Germany</v>
          </cell>
          <cell r="E3814">
            <v>1526</v>
          </cell>
          <cell r="F3814">
            <v>3</v>
          </cell>
          <cell r="G3814" t="str">
            <v>United Kingdom</v>
          </cell>
        </row>
        <row r="3815">
          <cell r="A3815" t="str">
            <v>2002M11</v>
          </cell>
          <cell r="B3815">
            <v>0</v>
          </cell>
          <cell r="C3815">
            <v>77</v>
          </cell>
          <cell r="D3815" t="str">
            <v>Germany</v>
          </cell>
          <cell r="E3815">
            <v>2</v>
          </cell>
          <cell r="F3815">
            <v>168</v>
          </cell>
          <cell r="G3815" t="str">
            <v>Russian Federation</v>
          </cell>
        </row>
        <row r="3816">
          <cell r="A3816" t="str">
            <v>2002M11</v>
          </cell>
          <cell r="B3816">
            <v>2</v>
          </cell>
          <cell r="C3816">
            <v>15</v>
          </cell>
          <cell r="D3816" t="str">
            <v>Australia</v>
          </cell>
          <cell r="E3816">
            <v>128</v>
          </cell>
          <cell r="F3816">
            <v>23</v>
          </cell>
          <cell r="G3816" t="str">
            <v>Belgium</v>
          </cell>
        </row>
        <row r="3817">
          <cell r="A3817" t="str">
            <v>2002M11</v>
          </cell>
          <cell r="B3817">
            <v>2</v>
          </cell>
          <cell r="C3817">
            <v>3</v>
          </cell>
          <cell r="D3817" t="str">
            <v>Uk</v>
          </cell>
          <cell r="E3817">
            <v>980</v>
          </cell>
          <cell r="F3817">
            <v>192</v>
          </cell>
          <cell r="G3817" t="str">
            <v>Sweden</v>
          </cell>
        </row>
        <row r="3818">
          <cell r="A3818" t="str">
            <v>2002M11</v>
          </cell>
          <cell r="B3818">
            <v>2</v>
          </cell>
          <cell r="C3818">
            <v>16</v>
          </cell>
          <cell r="D3818" t="str">
            <v>Austria</v>
          </cell>
          <cell r="E3818">
            <v>2</v>
          </cell>
          <cell r="F3818">
            <v>62</v>
          </cell>
          <cell r="G3818" t="str">
            <v>Egypt</v>
          </cell>
        </row>
        <row r="3819">
          <cell r="A3819" t="str">
            <v>2002M11</v>
          </cell>
          <cell r="B3819">
            <v>1</v>
          </cell>
          <cell r="C3819">
            <v>3</v>
          </cell>
          <cell r="D3819" t="str">
            <v>Uk</v>
          </cell>
          <cell r="E3819">
            <v>8</v>
          </cell>
          <cell r="F3819">
            <v>193</v>
          </cell>
          <cell r="G3819" t="str">
            <v>Switzerland</v>
          </cell>
        </row>
        <row r="3820">
          <cell r="A3820" t="str">
            <v>2002M11</v>
          </cell>
          <cell r="B3820">
            <v>2</v>
          </cell>
          <cell r="C3820">
            <v>15</v>
          </cell>
          <cell r="D3820" t="str">
            <v>Australia</v>
          </cell>
          <cell r="E3820">
            <v>1</v>
          </cell>
          <cell r="F3820">
            <v>122</v>
          </cell>
          <cell r="G3820" t="str">
            <v>Luxembourg</v>
          </cell>
        </row>
        <row r="3821">
          <cell r="A3821" t="str">
            <v>2002M11</v>
          </cell>
          <cell r="B3821">
            <v>0</v>
          </cell>
          <cell r="C3821">
            <v>0</v>
          </cell>
          <cell r="D3821" t="str">
            <v>Ebay</v>
          </cell>
          <cell r="E3821">
            <v>4</v>
          </cell>
          <cell r="F3821">
            <v>210</v>
          </cell>
          <cell r="G3821" t="str">
            <v>United Arab Emirates</v>
          </cell>
        </row>
        <row r="3822">
          <cell r="A3822" t="str">
            <v>2002M11</v>
          </cell>
          <cell r="B3822">
            <v>2</v>
          </cell>
          <cell r="C3822">
            <v>100</v>
          </cell>
          <cell r="D3822" t="str">
            <v>Ebaymotors</v>
          </cell>
          <cell r="E3822">
            <v>25</v>
          </cell>
          <cell r="F3822">
            <v>164</v>
          </cell>
          <cell r="G3822" t="str">
            <v>Portugal</v>
          </cell>
        </row>
        <row r="3823">
          <cell r="A3823" t="str">
            <v>2002M11</v>
          </cell>
          <cell r="B3823">
            <v>2</v>
          </cell>
          <cell r="C3823">
            <v>71</v>
          </cell>
          <cell r="D3823" t="str">
            <v>France</v>
          </cell>
          <cell r="E3823">
            <v>168</v>
          </cell>
          <cell r="F3823">
            <v>80</v>
          </cell>
          <cell r="G3823" t="str">
            <v>Greece</v>
          </cell>
        </row>
        <row r="3824">
          <cell r="A3824" t="str">
            <v>2002M11</v>
          </cell>
          <cell r="B3824">
            <v>0</v>
          </cell>
          <cell r="C3824">
            <v>0</v>
          </cell>
          <cell r="D3824" t="str">
            <v>Ebay</v>
          </cell>
          <cell r="E3824">
            <v>35736</v>
          </cell>
          <cell r="F3824">
            <v>2</v>
          </cell>
          <cell r="G3824" t="str">
            <v>Canada</v>
          </cell>
        </row>
        <row r="3825">
          <cell r="A3825" t="str">
            <v>2002M11</v>
          </cell>
          <cell r="B3825">
            <v>2</v>
          </cell>
          <cell r="C3825">
            <v>0</v>
          </cell>
          <cell r="D3825" t="str">
            <v>Ebay</v>
          </cell>
          <cell r="E3825">
            <v>5455</v>
          </cell>
          <cell r="F3825">
            <v>99</v>
          </cell>
          <cell r="G3825" t="str">
            <v>Ireland</v>
          </cell>
        </row>
        <row r="3826">
          <cell r="A3826" t="str">
            <v>2002M11</v>
          </cell>
          <cell r="B3826">
            <v>0</v>
          </cell>
          <cell r="C3826">
            <v>77</v>
          </cell>
          <cell r="D3826" t="str">
            <v>Germany</v>
          </cell>
          <cell r="E3826">
            <v>628</v>
          </cell>
          <cell r="F3826">
            <v>122</v>
          </cell>
          <cell r="G3826" t="str">
            <v>Luxembourg</v>
          </cell>
        </row>
        <row r="3827">
          <cell r="A3827" t="str">
            <v>2002M11</v>
          </cell>
          <cell r="B3827">
            <v>2</v>
          </cell>
          <cell r="C3827">
            <v>3</v>
          </cell>
          <cell r="D3827" t="str">
            <v>Uk</v>
          </cell>
          <cell r="E3827">
            <v>2</v>
          </cell>
          <cell r="F3827">
            <v>137</v>
          </cell>
          <cell r="G3827" t="str">
            <v>Moldova</v>
          </cell>
        </row>
        <row r="3828">
          <cell r="A3828" t="str">
            <v>2002M11</v>
          </cell>
          <cell r="B3828">
            <v>0</v>
          </cell>
          <cell r="C3828">
            <v>3</v>
          </cell>
          <cell r="D3828" t="str">
            <v>Uk</v>
          </cell>
          <cell r="E3828">
            <v>3</v>
          </cell>
          <cell r="F3828">
            <v>104</v>
          </cell>
          <cell r="G3828" t="str">
            <v>Japan</v>
          </cell>
        </row>
        <row r="3829">
          <cell r="A3829" t="str">
            <v>2002M11</v>
          </cell>
          <cell r="B3829">
            <v>0</v>
          </cell>
          <cell r="C3829">
            <v>0</v>
          </cell>
          <cell r="D3829" t="str">
            <v>Ebay</v>
          </cell>
          <cell r="E3829">
            <v>1027</v>
          </cell>
          <cell r="F3829">
            <v>111</v>
          </cell>
          <cell r="G3829" t="str">
            <v>Korea, South</v>
          </cell>
        </row>
        <row r="3830">
          <cell r="A3830" t="str">
            <v>2002M11</v>
          </cell>
          <cell r="B3830">
            <v>2</v>
          </cell>
          <cell r="C3830">
            <v>16</v>
          </cell>
          <cell r="D3830" t="str">
            <v>Austria</v>
          </cell>
          <cell r="E3830">
            <v>4</v>
          </cell>
          <cell r="F3830">
            <v>192</v>
          </cell>
          <cell r="G3830" t="str">
            <v>Sweden</v>
          </cell>
        </row>
        <row r="3831">
          <cell r="A3831" t="str">
            <v>2002M11</v>
          </cell>
          <cell r="B3831">
            <v>2</v>
          </cell>
          <cell r="C3831">
            <v>71</v>
          </cell>
          <cell r="D3831" t="str">
            <v>France</v>
          </cell>
          <cell r="E3831">
            <v>157</v>
          </cell>
          <cell r="F3831">
            <v>104</v>
          </cell>
          <cell r="G3831" t="str">
            <v>Japan</v>
          </cell>
        </row>
        <row r="3832">
          <cell r="A3832" t="str">
            <v>2002M11</v>
          </cell>
          <cell r="B3832">
            <v>2</v>
          </cell>
          <cell r="C3832">
            <v>0</v>
          </cell>
          <cell r="D3832" t="str">
            <v>Ebay</v>
          </cell>
          <cell r="E3832">
            <v>25356</v>
          </cell>
          <cell r="F3832">
            <v>23</v>
          </cell>
          <cell r="G3832" t="str">
            <v>Belgium</v>
          </cell>
        </row>
        <row r="3833">
          <cell r="A3833" t="str">
            <v>2002M11</v>
          </cell>
          <cell r="B3833">
            <v>2</v>
          </cell>
          <cell r="C3833">
            <v>0</v>
          </cell>
          <cell r="D3833" t="str">
            <v>Ebay</v>
          </cell>
          <cell r="E3833">
            <v>1852</v>
          </cell>
          <cell r="F3833">
            <v>62</v>
          </cell>
          <cell r="G3833" t="str">
            <v>Egypt</v>
          </cell>
        </row>
        <row r="3834">
          <cell r="A3834" t="str">
            <v>2002M11</v>
          </cell>
          <cell r="B3834">
            <v>2</v>
          </cell>
          <cell r="C3834">
            <v>0</v>
          </cell>
          <cell r="D3834" t="str">
            <v>Ebay</v>
          </cell>
          <cell r="E3834">
            <v>61</v>
          </cell>
          <cell r="F3834">
            <v>32</v>
          </cell>
          <cell r="G3834" t="str">
            <v>British Virgin Islands</v>
          </cell>
        </row>
        <row r="3835">
          <cell r="A3835" t="str">
            <v>2002M11</v>
          </cell>
          <cell r="B3835">
            <v>1</v>
          </cell>
          <cell r="C3835">
            <v>193</v>
          </cell>
          <cell r="D3835" t="str">
            <v>Switzerland</v>
          </cell>
          <cell r="E3835">
            <v>4</v>
          </cell>
          <cell r="F3835">
            <v>115</v>
          </cell>
          <cell r="G3835" t="str">
            <v>Latvia</v>
          </cell>
        </row>
        <row r="3836">
          <cell r="A3836" t="str">
            <v>2002M11</v>
          </cell>
          <cell r="B3836">
            <v>1</v>
          </cell>
          <cell r="C3836">
            <v>77</v>
          </cell>
          <cell r="D3836" t="str">
            <v>Germany</v>
          </cell>
          <cell r="E3836">
            <v>1</v>
          </cell>
          <cell r="F3836">
            <v>121</v>
          </cell>
          <cell r="G3836" t="str">
            <v>Lithuania</v>
          </cell>
        </row>
        <row r="3837">
          <cell r="A3837" t="str">
            <v>2002M11</v>
          </cell>
          <cell r="B3837">
            <v>2</v>
          </cell>
          <cell r="C3837">
            <v>146</v>
          </cell>
          <cell r="D3837" t="str">
            <v>Netherlands</v>
          </cell>
          <cell r="E3837">
            <v>24</v>
          </cell>
          <cell r="F3837">
            <v>57</v>
          </cell>
          <cell r="G3837" t="str">
            <v>Denmark</v>
          </cell>
        </row>
        <row r="3838">
          <cell r="A3838" t="str">
            <v>2002M11</v>
          </cell>
          <cell r="B3838">
            <v>2</v>
          </cell>
          <cell r="C3838">
            <v>15</v>
          </cell>
          <cell r="D3838" t="str">
            <v>Australia</v>
          </cell>
          <cell r="E3838">
            <v>2</v>
          </cell>
          <cell r="F3838">
            <v>55</v>
          </cell>
          <cell r="G3838" t="str">
            <v>Cyprus</v>
          </cell>
        </row>
        <row r="3839">
          <cell r="A3839" t="str">
            <v>2002M11</v>
          </cell>
          <cell r="B3839">
            <v>0</v>
          </cell>
          <cell r="C3839">
            <v>2</v>
          </cell>
          <cell r="D3839" t="str">
            <v>Canada</v>
          </cell>
          <cell r="E3839">
            <v>1</v>
          </cell>
          <cell r="F3839">
            <v>225</v>
          </cell>
          <cell r="G3839" t="str">
            <v>APO/FPO</v>
          </cell>
        </row>
        <row r="3840">
          <cell r="A3840" t="str">
            <v>2002M11</v>
          </cell>
          <cell r="B3840">
            <v>3</v>
          </cell>
          <cell r="C3840">
            <v>0</v>
          </cell>
          <cell r="D3840" t="str">
            <v>Ebay</v>
          </cell>
          <cell r="E3840">
            <v>36</v>
          </cell>
          <cell r="F3840">
            <v>136</v>
          </cell>
          <cell r="G3840" t="str">
            <v>Mexico</v>
          </cell>
        </row>
        <row r="3841">
          <cell r="A3841" t="str">
            <v>2002M11</v>
          </cell>
          <cell r="B3841">
            <v>2</v>
          </cell>
          <cell r="C3841">
            <v>15</v>
          </cell>
          <cell r="D3841" t="str">
            <v>Australia</v>
          </cell>
          <cell r="E3841">
            <v>102</v>
          </cell>
          <cell r="F3841">
            <v>71</v>
          </cell>
          <cell r="G3841" t="str">
            <v>France</v>
          </cell>
        </row>
        <row r="3842">
          <cell r="A3842" t="str">
            <v>2002M11</v>
          </cell>
          <cell r="B3842">
            <v>1</v>
          </cell>
          <cell r="C3842">
            <v>2</v>
          </cell>
          <cell r="D3842" t="str">
            <v>Canada</v>
          </cell>
          <cell r="E3842">
            <v>21</v>
          </cell>
          <cell r="F3842">
            <v>146</v>
          </cell>
          <cell r="G3842" t="str">
            <v>Netherlands</v>
          </cell>
        </row>
        <row r="3843">
          <cell r="A3843" t="str">
            <v>2002M11</v>
          </cell>
          <cell r="B3843">
            <v>1</v>
          </cell>
          <cell r="C3843">
            <v>15</v>
          </cell>
          <cell r="D3843" t="str">
            <v>Australia</v>
          </cell>
          <cell r="E3843">
            <v>7</v>
          </cell>
          <cell r="F3843">
            <v>146</v>
          </cell>
          <cell r="G3843" t="str">
            <v>Netherlands</v>
          </cell>
        </row>
        <row r="3844">
          <cell r="A3844" t="str">
            <v>2002M11</v>
          </cell>
          <cell r="B3844">
            <v>0</v>
          </cell>
          <cell r="C3844">
            <v>15</v>
          </cell>
          <cell r="D3844" t="str">
            <v>Australia</v>
          </cell>
          <cell r="E3844">
            <v>311</v>
          </cell>
          <cell r="F3844">
            <v>2</v>
          </cell>
          <cell r="G3844" t="str">
            <v>Canada</v>
          </cell>
        </row>
        <row r="3845">
          <cell r="A3845" t="str">
            <v>2002M11</v>
          </cell>
          <cell r="B3845">
            <v>0</v>
          </cell>
          <cell r="C3845">
            <v>3</v>
          </cell>
          <cell r="D3845" t="str">
            <v>Uk</v>
          </cell>
          <cell r="E3845">
            <v>143</v>
          </cell>
          <cell r="F3845">
            <v>15</v>
          </cell>
          <cell r="G3845" t="str">
            <v>Australia</v>
          </cell>
        </row>
        <row r="3846">
          <cell r="A3846" t="str">
            <v>2002M11</v>
          </cell>
          <cell r="B3846">
            <v>3</v>
          </cell>
          <cell r="C3846">
            <v>3</v>
          </cell>
          <cell r="D3846" t="str">
            <v>Uk</v>
          </cell>
          <cell r="E3846">
            <v>4</v>
          </cell>
          <cell r="F3846">
            <v>99</v>
          </cell>
          <cell r="G3846" t="str">
            <v>Ireland</v>
          </cell>
        </row>
        <row r="3847">
          <cell r="A3847" t="str">
            <v>2002M11</v>
          </cell>
          <cell r="B3847">
            <v>0</v>
          </cell>
          <cell r="C3847">
            <v>0</v>
          </cell>
          <cell r="D3847" t="str">
            <v>Ebay</v>
          </cell>
          <cell r="E3847">
            <v>36</v>
          </cell>
          <cell r="F3847">
            <v>9</v>
          </cell>
          <cell r="G3847" t="str">
            <v>Angola</v>
          </cell>
        </row>
        <row r="3848">
          <cell r="A3848" t="str">
            <v>2002M11</v>
          </cell>
          <cell r="B3848">
            <v>2</v>
          </cell>
          <cell r="C3848">
            <v>186</v>
          </cell>
          <cell r="D3848" t="str">
            <v>Spain</v>
          </cell>
          <cell r="E3848">
            <v>1</v>
          </cell>
          <cell r="F3848">
            <v>66</v>
          </cell>
          <cell r="G3848" t="str">
            <v>Estonia</v>
          </cell>
        </row>
        <row r="3849">
          <cell r="A3849" t="str">
            <v>2002M11</v>
          </cell>
          <cell r="B3849">
            <v>0</v>
          </cell>
          <cell r="C3849">
            <v>77</v>
          </cell>
          <cell r="D3849" t="str">
            <v>Germany</v>
          </cell>
          <cell r="E3849">
            <v>2</v>
          </cell>
          <cell r="F3849">
            <v>121</v>
          </cell>
          <cell r="G3849" t="str">
            <v>Lithuania</v>
          </cell>
        </row>
        <row r="3850">
          <cell r="A3850" t="str">
            <v>2002M11</v>
          </cell>
          <cell r="B3850">
            <v>2</v>
          </cell>
          <cell r="C3850">
            <v>146</v>
          </cell>
          <cell r="D3850" t="str">
            <v>Netherlands</v>
          </cell>
          <cell r="E3850">
            <v>10</v>
          </cell>
          <cell r="F3850">
            <v>53</v>
          </cell>
          <cell r="G3850" t="str">
            <v>Croatia, Democratic Republic of the</v>
          </cell>
        </row>
        <row r="3851">
          <cell r="A3851" t="str">
            <v>2002M11</v>
          </cell>
          <cell r="B3851">
            <v>2</v>
          </cell>
          <cell r="C3851">
            <v>77</v>
          </cell>
          <cell r="D3851" t="str">
            <v>Germany</v>
          </cell>
          <cell r="E3851">
            <v>17</v>
          </cell>
          <cell r="F3851">
            <v>176</v>
          </cell>
          <cell r="G3851" t="str">
            <v>Saudi Arabia</v>
          </cell>
        </row>
        <row r="3852">
          <cell r="A3852" t="str">
            <v>2002M11</v>
          </cell>
          <cell r="B3852">
            <v>2</v>
          </cell>
          <cell r="C3852">
            <v>0</v>
          </cell>
          <cell r="D3852" t="str">
            <v>Ebay</v>
          </cell>
          <cell r="E3852">
            <v>7</v>
          </cell>
          <cell r="F3852">
            <v>54</v>
          </cell>
          <cell r="G3852" t="str">
            <v>Cuba</v>
          </cell>
        </row>
        <row r="3853">
          <cell r="A3853" t="str">
            <v>2002M11</v>
          </cell>
          <cell r="B3853">
            <v>2</v>
          </cell>
          <cell r="C3853">
            <v>3</v>
          </cell>
          <cell r="D3853" t="str">
            <v>Uk</v>
          </cell>
          <cell r="E3853">
            <v>156</v>
          </cell>
          <cell r="F3853">
            <v>224</v>
          </cell>
          <cell r="G3853" t="str">
            <v>Zimbabwe</v>
          </cell>
        </row>
        <row r="3854">
          <cell r="A3854" t="str">
            <v>2002M11</v>
          </cell>
          <cell r="B3854">
            <v>1</v>
          </cell>
          <cell r="C3854">
            <v>146</v>
          </cell>
          <cell r="D3854" t="str">
            <v>Netherlands</v>
          </cell>
          <cell r="E3854">
            <v>48</v>
          </cell>
          <cell r="F3854">
            <v>1</v>
          </cell>
          <cell r="G3854" t="str">
            <v>United States</v>
          </cell>
        </row>
        <row r="3855">
          <cell r="A3855" t="str">
            <v>2002M11</v>
          </cell>
          <cell r="B3855">
            <v>0</v>
          </cell>
          <cell r="C3855">
            <v>77</v>
          </cell>
          <cell r="D3855" t="str">
            <v>Germany</v>
          </cell>
          <cell r="E3855">
            <v>1</v>
          </cell>
          <cell r="F3855">
            <v>34</v>
          </cell>
          <cell r="G3855" t="str">
            <v>Bulgaria</v>
          </cell>
        </row>
        <row r="3856">
          <cell r="A3856" t="str">
            <v>2002M11</v>
          </cell>
          <cell r="B3856">
            <v>1</v>
          </cell>
          <cell r="C3856">
            <v>0</v>
          </cell>
          <cell r="D3856" t="str">
            <v>Ebay</v>
          </cell>
          <cell r="E3856">
            <v>53</v>
          </cell>
          <cell r="F3856">
            <v>80</v>
          </cell>
          <cell r="G3856" t="str">
            <v>Greece</v>
          </cell>
        </row>
        <row r="3857">
          <cell r="A3857" t="str">
            <v>2002M11</v>
          </cell>
          <cell r="B3857">
            <v>1</v>
          </cell>
          <cell r="C3857">
            <v>3</v>
          </cell>
          <cell r="D3857" t="str">
            <v>Uk</v>
          </cell>
          <cell r="E3857">
            <v>1</v>
          </cell>
          <cell r="F3857">
            <v>210</v>
          </cell>
          <cell r="G3857" t="str">
            <v>United Arab Emirates</v>
          </cell>
        </row>
        <row r="3858">
          <cell r="A3858" t="str">
            <v>2002M11</v>
          </cell>
          <cell r="B3858">
            <v>0</v>
          </cell>
          <cell r="C3858">
            <v>196</v>
          </cell>
          <cell r="D3858" t="str">
            <v>Taiwan</v>
          </cell>
          <cell r="E3858">
            <v>757</v>
          </cell>
          <cell r="F3858">
            <v>1</v>
          </cell>
          <cell r="G3858" t="str">
            <v>United States</v>
          </cell>
        </row>
        <row r="3859">
          <cell r="A3859" t="str">
            <v>2002M11</v>
          </cell>
          <cell r="B3859">
            <v>1</v>
          </cell>
          <cell r="C3859">
            <v>101</v>
          </cell>
          <cell r="D3859" t="str">
            <v>Italy</v>
          </cell>
          <cell r="E3859">
            <v>1</v>
          </cell>
          <cell r="F3859">
            <v>3</v>
          </cell>
          <cell r="G3859" t="str">
            <v>United Kingdom</v>
          </cell>
        </row>
        <row r="3860">
          <cell r="A3860" t="str">
            <v>2002M11</v>
          </cell>
          <cell r="B3860">
            <v>2</v>
          </cell>
          <cell r="C3860">
            <v>15</v>
          </cell>
          <cell r="D3860" t="str">
            <v>Australia</v>
          </cell>
          <cell r="E3860">
            <v>1</v>
          </cell>
          <cell r="F3860">
            <v>192</v>
          </cell>
          <cell r="G3860" t="str">
            <v>Sweden</v>
          </cell>
        </row>
        <row r="3861">
          <cell r="A3861" t="str">
            <v>2002M11</v>
          </cell>
          <cell r="B3861">
            <v>0</v>
          </cell>
          <cell r="C3861">
            <v>2</v>
          </cell>
          <cell r="D3861" t="str">
            <v>Canada</v>
          </cell>
          <cell r="E3861">
            <v>409</v>
          </cell>
          <cell r="F3861">
            <v>1</v>
          </cell>
          <cell r="G3861" t="str">
            <v>United States</v>
          </cell>
        </row>
        <row r="3862">
          <cell r="A3862" t="str">
            <v>2002M11</v>
          </cell>
          <cell r="B3862">
            <v>2</v>
          </cell>
          <cell r="C3862">
            <v>0</v>
          </cell>
          <cell r="D3862" t="str">
            <v>Ebay</v>
          </cell>
          <cell r="E3862">
            <v>595</v>
          </cell>
          <cell r="F3862">
            <v>107</v>
          </cell>
          <cell r="G3862" t="str">
            <v>Kazakhstan</v>
          </cell>
        </row>
        <row r="3863">
          <cell r="A3863" t="str">
            <v>2002M11</v>
          </cell>
          <cell r="B3863">
            <v>2</v>
          </cell>
          <cell r="C3863">
            <v>3</v>
          </cell>
          <cell r="D3863" t="str">
            <v>Uk</v>
          </cell>
          <cell r="E3863">
            <v>539</v>
          </cell>
          <cell r="F3863">
            <v>105</v>
          </cell>
          <cell r="G3863" t="str">
            <v>Jersey</v>
          </cell>
        </row>
        <row r="3864">
          <cell r="A3864" t="str">
            <v>2002M11</v>
          </cell>
          <cell r="B3864">
            <v>0</v>
          </cell>
          <cell r="C3864">
            <v>71</v>
          </cell>
          <cell r="D3864" t="str">
            <v>France</v>
          </cell>
          <cell r="E3864">
            <v>709</v>
          </cell>
          <cell r="F3864">
            <v>77</v>
          </cell>
          <cell r="G3864" t="str">
            <v>Germany</v>
          </cell>
        </row>
        <row r="3865">
          <cell r="A3865" t="str">
            <v>2002M11</v>
          </cell>
          <cell r="B3865">
            <v>1</v>
          </cell>
          <cell r="C3865">
            <v>100</v>
          </cell>
          <cell r="D3865" t="str">
            <v>Ebaymotors</v>
          </cell>
          <cell r="E3865">
            <v>1</v>
          </cell>
          <cell r="F3865">
            <v>168</v>
          </cell>
          <cell r="G3865" t="str">
            <v>Russian Federation</v>
          </cell>
        </row>
        <row r="3866">
          <cell r="A3866" t="str">
            <v>2002M11</v>
          </cell>
          <cell r="B3866">
            <v>2</v>
          </cell>
          <cell r="C3866">
            <v>15</v>
          </cell>
          <cell r="D3866" t="str">
            <v>Australia</v>
          </cell>
          <cell r="E3866">
            <v>35</v>
          </cell>
          <cell r="F3866">
            <v>45</v>
          </cell>
          <cell r="G3866" t="str">
            <v>China</v>
          </cell>
        </row>
        <row r="3867">
          <cell r="A3867" t="str">
            <v>2002M11</v>
          </cell>
          <cell r="B3867">
            <v>1</v>
          </cell>
          <cell r="C3867">
            <v>16</v>
          </cell>
          <cell r="D3867" t="str">
            <v>Austria</v>
          </cell>
          <cell r="E3867">
            <v>19</v>
          </cell>
          <cell r="F3867">
            <v>101</v>
          </cell>
          <cell r="G3867" t="str">
            <v>Italy</v>
          </cell>
        </row>
        <row r="3868">
          <cell r="A3868" t="str">
            <v>2002M11</v>
          </cell>
          <cell r="B3868">
            <v>2</v>
          </cell>
          <cell r="C3868">
            <v>0</v>
          </cell>
          <cell r="D3868" t="str">
            <v>Ebay</v>
          </cell>
          <cell r="E3868">
            <v>2</v>
          </cell>
          <cell r="F3868">
            <v>220</v>
          </cell>
          <cell r="G3868" t="str">
            <v>Western Samoa</v>
          </cell>
        </row>
        <row r="3869">
          <cell r="A3869" t="str">
            <v>2002M11</v>
          </cell>
          <cell r="B3869">
            <v>1</v>
          </cell>
          <cell r="C3869">
            <v>3</v>
          </cell>
          <cell r="D3869" t="str">
            <v>Uk</v>
          </cell>
          <cell r="E3869">
            <v>25</v>
          </cell>
          <cell r="F3869">
            <v>115</v>
          </cell>
          <cell r="G3869" t="str">
            <v>Latvia</v>
          </cell>
        </row>
        <row r="3870">
          <cell r="A3870" t="str">
            <v>2002M11</v>
          </cell>
          <cell r="B3870">
            <v>1</v>
          </cell>
          <cell r="C3870">
            <v>0</v>
          </cell>
          <cell r="D3870" t="str">
            <v>Ebay</v>
          </cell>
          <cell r="E3870">
            <v>4</v>
          </cell>
          <cell r="F3870">
            <v>154</v>
          </cell>
          <cell r="G3870" t="str">
            <v>Norway</v>
          </cell>
        </row>
        <row r="3871">
          <cell r="A3871" t="str">
            <v>2002M11</v>
          </cell>
          <cell r="B3871">
            <v>2</v>
          </cell>
          <cell r="C3871">
            <v>146</v>
          </cell>
          <cell r="D3871" t="str">
            <v>Netherlands</v>
          </cell>
          <cell r="E3871">
            <v>77</v>
          </cell>
          <cell r="F3871">
            <v>16</v>
          </cell>
          <cell r="G3871" t="str">
            <v>Austria</v>
          </cell>
        </row>
        <row r="3872">
          <cell r="A3872" t="str">
            <v>2002M11</v>
          </cell>
          <cell r="B3872">
            <v>2</v>
          </cell>
          <cell r="C3872">
            <v>0</v>
          </cell>
          <cell r="D3872" t="str">
            <v>Ebay</v>
          </cell>
          <cell r="E3872">
            <v>53</v>
          </cell>
          <cell r="F3872">
            <v>113</v>
          </cell>
          <cell r="G3872" t="str">
            <v>Kyrgyzstan</v>
          </cell>
        </row>
        <row r="3873">
          <cell r="A3873" t="str">
            <v>2002M11</v>
          </cell>
          <cell r="B3873">
            <v>2</v>
          </cell>
          <cell r="C3873">
            <v>3</v>
          </cell>
          <cell r="D3873" t="str">
            <v>Uk</v>
          </cell>
          <cell r="E3873">
            <v>9</v>
          </cell>
          <cell r="F3873">
            <v>136</v>
          </cell>
          <cell r="G3873" t="str">
            <v>Mexico</v>
          </cell>
        </row>
        <row r="3874">
          <cell r="A3874" t="str">
            <v>2002M11</v>
          </cell>
          <cell r="B3874">
            <v>1</v>
          </cell>
          <cell r="C3874">
            <v>101</v>
          </cell>
          <cell r="D3874" t="str">
            <v>Italy</v>
          </cell>
          <cell r="E3874">
            <v>53</v>
          </cell>
          <cell r="F3874">
            <v>23</v>
          </cell>
          <cell r="G3874" t="str">
            <v>Belgium</v>
          </cell>
        </row>
        <row r="3875">
          <cell r="A3875" t="str">
            <v>2002M11</v>
          </cell>
          <cell r="B3875">
            <v>2</v>
          </cell>
          <cell r="C3875">
            <v>71</v>
          </cell>
          <cell r="D3875" t="str">
            <v>France</v>
          </cell>
          <cell r="E3875">
            <v>3</v>
          </cell>
          <cell r="F3875">
            <v>8</v>
          </cell>
          <cell r="G3875" t="str">
            <v>Andorra</v>
          </cell>
        </row>
        <row r="3876">
          <cell r="A3876" t="str">
            <v>2002M11</v>
          </cell>
          <cell r="B3876">
            <v>2</v>
          </cell>
          <cell r="C3876">
            <v>71</v>
          </cell>
          <cell r="D3876" t="str">
            <v>France</v>
          </cell>
          <cell r="E3876">
            <v>27</v>
          </cell>
          <cell r="F3876">
            <v>225</v>
          </cell>
          <cell r="G3876" t="str">
            <v>APO/FPO</v>
          </cell>
        </row>
        <row r="3877">
          <cell r="A3877" t="str">
            <v>2002M11</v>
          </cell>
          <cell r="B3877">
            <v>2</v>
          </cell>
          <cell r="C3877">
            <v>2</v>
          </cell>
          <cell r="D3877" t="str">
            <v>Canada</v>
          </cell>
          <cell r="E3877">
            <v>7</v>
          </cell>
          <cell r="F3877">
            <v>192</v>
          </cell>
          <cell r="G3877" t="str">
            <v>Sweden</v>
          </cell>
        </row>
        <row r="3878">
          <cell r="A3878" t="str">
            <v>2002M11</v>
          </cell>
          <cell r="B3878">
            <v>2</v>
          </cell>
          <cell r="C3878">
            <v>23</v>
          </cell>
          <cell r="D3878" t="str">
            <v xml:space="preserve"> Belgium (French)</v>
          </cell>
          <cell r="E3878">
            <v>80714</v>
          </cell>
          <cell r="F3878">
            <v>23</v>
          </cell>
          <cell r="G3878" t="str">
            <v>Belgium</v>
          </cell>
        </row>
        <row r="3879">
          <cell r="A3879" t="str">
            <v>2002M11</v>
          </cell>
          <cell r="B3879">
            <v>1</v>
          </cell>
          <cell r="C3879">
            <v>100</v>
          </cell>
          <cell r="D3879" t="str">
            <v>Ebaymotors</v>
          </cell>
          <cell r="E3879">
            <v>16126</v>
          </cell>
          <cell r="F3879">
            <v>2</v>
          </cell>
          <cell r="G3879" t="str">
            <v>Canada</v>
          </cell>
        </row>
        <row r="3880">
          <cell r="A3880" t="str">
            <v>2002M11</v>
          </cell>
          <cell r="B3880">
            <v>2</v>
          </cell>
          <cell r="C3880">
            <v>0</v>
          </cell>
          <cell r="D3880" t="str">
            <v>Ebay</v>
          </cell>
          <cell r="E3880">
            <v>49367</v>
          </cell>
          <cell r="F3880">
            <v>71</v>
          </cell>
          <cell r="G3880" t="str">
            <v>France</v>
          </cell>
        </row>
        <row r="3881">
          <cell r="A3881" t="str">
            <v>2002M11</v>
          </cell>
          <cell r="B3881">
            <v>0</v>
          </cell>
          <cell r="C3881">
            <v>0</v>
          </cell>
          <cell r="D3881" t="str">
            <v>Ebay</v>
          </cell>
          <cell r="E3881">
            <v>1</v>
          </cell>
          <cell r="F3881">
            <v>107</v>
          </cell>
          <cell r="G3881" t="str">
            <v>Kazakhstan</v>
          </cell>
        </row>
        <row r="3882">
          <cell r="A3882" t="str">
            <v>2002M11</v>
          </cell>
          <cell r="B3882">
            <v>3</v>
          </cell>
          <cell r="C3882">
            <v>3</v>
          </cell>
          <cell r="D3882" t="str">
            <v>Uk</v>
          </cell>
          <cell r="E3882">
            <v>1</v>
          </cell>
          <cell r="F3882">
            <v>210</v>
          </cell>
          <cell r="G3882" t="str">
            <v>United Arab Emirates</v>
          </cell>
        </row>
        <row r="3883">
          <cell r="A3883" t="str">
            <v>2002M11</v>
          </cell>
          <cell r="B3883">
            <v>3</v>
          </cell>
          <cell r="C3883">
            <v>3</v>
          </cell>
          <cell r="D3883" t="str">
            <v>Uk</v>
          </cell>
          <cell r="E3883">
            <v>1</v>
          </cell>
          <cell r="F3883">
            <v>117</v>
          </cell>
          <cell r="G3883" t="str">
            <v>Lesotho</v>
          </cell>
        </row>
        <row r="3884">
          <cell r="A3884" t="str">
            <v>2002M11</v>
          </cell>
          <cell r="B3884">
            <v>1</v>
          </cell>
          <cell r="C3884">
            <v>0</v>
          </cell>
          <cell r="D3884" t="str">
            <v>Ebay</v>
          </cell>
          <cell r="E3884">
            <v>760</v>
          </cell>
          <cell r="F3884">
            <v>23</v>
          </cell>
          <cell r="G3884" t="str">
            <v>Belgium</v>
          </cell>
        </row>
        <row r="3885">
          <cell r="A3885" t="str">
            <v>2002M11</v>
          </cell>
          <cell r="B3885">
            <v>0</v>
          </cell>
          <cell r="C3885">
            <v>101</v>
          </cell>
          <cell r="D3885" t="str">
            <v>Italy</v>
          </cell>
          <cell r="E3885">
            <v>303</v>
          </cell>
          <cell r="F3885">
            <v>71</v>
          </cell>
          <cell r="G3885" t="str">
            <v>France</v>
          </cell>
        </row>
        <row r="3886">
          <cell r="A3886" t="str">
            <v>2002M11</v>
          </cell>
          <cell r="B3886">
            <v>2</v>
          </cell>
          <cell r="C3886">
            <v>0</v>
          </cell>
          <cell r="D3886" t="str">
            <v>Ebay</v>
          </cell>
          <cell r="E3886">
            <v>87</v>
          </cell>
          <cell r="F3886">
            <v>137</v>
          </cell>
          <cell r="G3886" t="str">
            <v>Moldova</v>
          </cell>
        </row>
        <row r="3887">
          <cell r="A3887" t="str">
            <v>2002M11</v>
          </cell>
          <cell r="B3887">
            <v>3</v>
          </cell>
          <cell r="C3887">
            <v>23</v>
          </cell>
          <cell r="D3887" t="str">
            <v xml:space="preserve"> Belgium (French)</v>
          </cell>
          <cell r="E3887">
            <v>2</v>
          </cell>
          <cell r="F3887">
            <v>77</v>
          </cell>
          <cell r="G3887" t="str">
            <v>Germany</v>
          </cell>
        </row>
        <row r="3888">
          <cell r="A3888" t="str">
            <v>2002M11</v>
          </cell>
          <cell r="B3888">
            <v>2</v>
          </cell>
          <cell r="C3888">
            <v>15</v>
          </cell>
          <cell r="D3888" t="str">
            <v>Australia</v>
          </cell>
          <cell r="E3888">
            <v>7</v>
          </cell>
          <cell r="F3888">
            <v>178</v>
          </cell>
          <cell r="G3888" t="str">
            <v>Seychelles</v>
          </cell>
        </row>
        <row r="3889">
          <cell r="A3889" t="str">
            <v>2002M11</v>
          </cell>
          <cell r="B3889">
            <v>2</v>
          </cell>
          <cell r="C3889">
            <v>3</v>
          </cell>
          <cell r="D3889" t="str">
            <v>Uk</v>
          </cell>
          <cell r="E3889">
            <v>11</v>
          </cell>
          <cell r="F3889">
            <v>96</v>
          </cell>
          <cell r="G3889" t="str">
            <v>Indonesia</v>
          </cell>
        </row>
        <row r="3890">
          <cell r="A3890" t="str">
            <v>2002M11</v>
          </cell>
          <cell r="B3890">
            <v>2</v>
          </cell>
          <cell r="C3890">
            <v>3</v>
          </cell>
          <cell r="D3890" t="str">
            <v>Uk</v>
          </cell>
          <cell r="E3890">
            <v>104</v>
          </cell>
          <cell r="F3890">
            <v>26</v>
          </cell>
          <cell r="G3890" t="str">
            <v>Bermuda</v>
          </cell>
        </row>
        <row r="3891">
          <cell r="A3891" t="str">
            <v>2002M11</v>
          </cell>
          <cell r="B3891">
            <v>2</v>
          </cell>
          <cell r="C3891">
            <v>101</v>
          </cell>
          <cell r="D3891" t="str">
            <v>Italy</v>
          </cell>
          <cell r="E3891">
            <v>1</v>
          </cell>
          <cell r="F3891">
            <v>93</v>
          </cell>
          <cell r="G3891" t="str">
            <v>Hungary</v>
          </cell>
        </row>
        <row r="3892">
          <cell r="A3892" t="str">
            <v>2002M11</v>
          </cell>
          <cell r="B3892">
            <v>1</v>
          </cell>
          <cell r="C3892">
            <v>100</v>
          </cell>
          <cell r="D3892" t="str">
            <v>Ebaymotors</v>
          </cell>
          <cell r="E3892">
            <v>576</v>
          </cell>
          <cell r="F3892">
            <v>77</v>
          </cell>
          <cell r="G3892" t="str">
            <v>Germany</v>
          </cell>
        </row>
        <row r="3893">
          <cell r="A3893" t="str">
            <v>2002M11</v>
          </cell>
          <cell r="B3893">
            <v>2</v>
          </cell>
          <cell r="C3893">
            <v>77</v>
          </cell>
          <cell r="D3893" t="str">
            <v>Germany</v>
          </cell>
          <cell r="E3893">
            <v>167</v>
          </cell>
          <cell r="F3893">
            <v>204</v>
          </cell>
          <cell r="G3893" t="str">
            <v>Turkey</v>
          </cell>
        </row>
        <row r="3894">
          <cell r="A3894" t="str">
            <v>2002M11</v>
          </cell>
          <cell r="B3894">
            <v>0</v>
          </cell>
          <cell r="C3894">
            <v>100</v>
          </cell>
          <cell r="D3894" t="str">
            <v>Ebaymotors</v>
          </cell>
          <cell r="E3894">
            <v>3</v>
          </cell>
          <cell r="F3894">
            <v>154</v>
          </cell>
          <cell r="G3894" t="str">
            <v>Norway</v>
          </cell>
        </row>
        <row r="3895">
          <cell r="A3895" t="str">
            <v>2002M11</v>
          </cell>
          <cell r="B3895">
            <v>2</v>
          </cell>
          <cell r="C3895">
            <v>77</v>
          </cell>
          <cell r="D3895" t="str">
            <v>Germany</v>
          </cell>
          <cell r="E3895">
            <v>396</v>
          </cell>
          <cell r="F3895">
            <v>70</v>
          </cell>
          <cell r="G3895" t="str">
            <v>Finland</v>
          </cell>
        </row>
        <row r="3896">
          <cell r="A3896" t="str">
            <v>2002M11</v>
          </cell>
          <cell r="B3896">
            <v>2</v>
          </cell>
          <cell r="C3896">
            <v>100</v>
          </cell>
          <cell r="D3896" t="str">
            <v>Ebaymotors</v>
          </cell>
          <cell r="E3896">
            <v>45</v>
          </cell>
          <cell r="F3896">
            <v>100</v>
          </cell>
          <cell r="G3896" t="str">
            <v>Israel</v>
          </cell>
        </row>
        <row r="3897">
          <cell r="A3897" t="str">
            <v>2002M11</v>
          </cell>
          <cell r="B3897">
            <v>3</v>
          </cell>
          <cell r="C3897">
            <v>0</v>
          </cell>
          <cell r="D3897" t="str">
            <v>Ebay</v>
          </cell>
          <cell r="E3897">
            <v>5</v>
          </cell>
          <cell r="F3897">
            <v>225</v>
          </cell>
          <cell r="G3897" t="str">
            <v>APO/FPO</v>
          </cell>
        </row>
        <row r="3898">
          <cell r="A3898" t="str">
            <v>2002M11</v>
          </cell>
          <cell r="B3898">
            <v>2</v>
          </cell>
          <cell r="C3898">
            <v>71</v>
          </cell>
          <cell r="D3898" t="str">
            <v>France</v>
          </cell>
          <cell r="E3898">
            <v>4</v>
          </cell>
          <cell r="F3898">
            <v>74</v>
          </cell>
          <cell r="G3898" t="str">
            <v>Gabon Republic</v>
          </cell>
        </row>
        <row r="3899">
          <cell r="A3899" t="str">
            <v>2002M11</v>
          </cell>
          <cell r="B3899">
            <v>3</v>
          </cell>
          <cell r="C3899">
            <v>0</v>
          </cell>
          <cell r="D3899" t="str">
            <v>Ebay</v>
          </cell>
          <cell r="E3899">
            <v>3</v>
          </cell>
          <cell r="F3899">
            <v>127</v>
          </cell>
          <cell r="G3899" t="str">
            <v>Malaysia</v>
          </cell>
        </row>
        <row r="3900">
          <cell r="A3900" t="str">
            <v>2002M11</v>
          </cell>
          <cell r="B3900">
            <v>2</v>
          </cell>
          <cell r="C3900">
            <v>101</v>
          </cell>
          <cell r="D3900" t="str">
            <v>Italy</v>
          </cell>
          <cell r="E3900">
            <v>1</v>
          </cell>
          <cell r="F3900">
            <v>8</v>
          </cell>
          <cell r="G3900" t="str">
            <v>Andorra</v>
          </cell>
        </row>
        <row r="3901">
          <cell r="A3901" t="str">
            <v>2002M11</v>
          </cell>
          <cell r="B3901">
            <v>1</v>
          </cell>
          <cell r="C3901">
            <v>186</v>
          </cell>
          <cell r="D3901" t="str">
            <v>Spain</v>
          </cell>
          <cell r="E3901">
            <v>883</v>
          </cell>
          <cell r="F3901">
            <v>77</v>
          </cell>
          <cell r="G3901" t="str">
            <v>Germany</v>
          </cell>
        </row>
        <row r="3902">
          <cell r="A3902" t="str">
            <v>2002M11</v>
          </cell>
          <cell r="B3902">
            <v>0</v>
          </cell>
          <cell r="C3902">
            <v>77</v>
          </cell>
          <cell r="D3902" t="str">
            <v>Germany</v>
          </cell>
          <cell r="E3902">
            <v>14</v>
          </cell>
          <cell r="F3902">
            <v>72</v>
          </cell>
          <cell r="G3902" t="str">
            <v>French Guiana</v>
          </cell>
        </row>
        <row r="3903">
          <cell r="A3903" t="str">
            <v>2002M11</v>
          </cell>
          <cell r="B3903">
            <v>0</v>
          </cell>
          <cell r="C3903">
            <v>71</v>
          </cell>
          <cell r="D3903" t="str">
            <v>France</v>
          </cell>
          <cell r="E3903">
            <v>32</v>
          </cell>
          <cell r="F3903">
            <v>14</v>
          </cell>
          <cell r="G3903" t="str">
            <v>Aruba</v>
          </cell>
        </row>
        <row r="3904">
          <cell r="A3904" t="str">
            <v>2002M11</v>
          </cell>
          <cell r="B3904">
            <v>3</v>
          </cell>
          <cell r="C3904">
            <v>77</v>
          </cell>
          <cell r="D3904" t="str">
            <v>Germany</v>
          </cell>
          <cell r="E3904">
            <v>286</v>
          </cell>
          <cell r="F3904">
            <v>16</v>
          </cell>
          <cell r="G3904" t="str">
            <v>Austria</v>
          </cell>
        </row>
        <row r="3905">
          <cell r="A3905" t="str">
            <v>2002M11</v>
          </cell>
          <cell r="B3905">
            <v>1</v>
          </cell>
          <cell r="C3905">
            <v>0</v>
          </cell>
          <cell r="D3905" t="str">
            <v>Ebay</v>
          </cell>
          <cell r="E3905">
            <v>60</v>
          </cell>
          <cell r="F3905">
            <v>105</v>
          </cell>
          <cell r="G3905" t="str">
            <v>Jersey</v>
          </cell>
        </row>
        <row r="3906">
          <cell r="A3906" t="str">
            <v>2002M11</v>
          </cell>
          <cell r="B3906">
            <v>0</v>
          </cell>
          <cell r="C3906">
            <v>146</v>
          </cell>
          <cell r="D3906" t="str">
            <v>Netherlands</v>
          </cell>
          <cell r="E3906">
            <v>1</v>
          </cell>
          <cell r="F3906">
            <v>164</v>
          </cell>
          <cell r="G3906" t="str">
            <v>Portugal</v>
          </cell>
        </row>
        <row r="3907">
          <cell r="A3907" t="str">
            <v>2002M11</v>
          </cell>
          <cell r="B3907">
            <v>0</v>
          </cell>
          <cell r="C3907">
            <v>77</v>
          </cell>
          <cell r="D3907" t="str">
            <v>Germany</v>
          </cell>
          <cell r="E3907">
            <v>2</v>
          </cell>
          <cell r="F3907">
            <v>14</v>
          </cell>
          <cell r="G3907" t="str">
            <v>Aruba</v>
          </cell>
        </row>
        <row r="3908">
          <cell r="A3908" t="str">
            <v>2002M11</v>
          </cell>
          <cell r="B3908">
            <v>2</v>
          </cell>
          <cell r="C3908">
            <v>77</v>
          </cell>
          <cell r="D3908" t="str">
            <v>Germany</v>
          </cell>
          <cell r="E3908">
            <v>18</v>
          </cell>
          <cell r="F3908">
            <v>185</v>
          </cell>
          <cell r="G3908" t="str">
            <v>South Africa</v>
          </cell>
        </row>
        <row r="3909">
          <cell r="A3909" t="str">
            <v>2002M11</v>
          </cell>
          <cell r="B3909">
            <v>3</v>
          </cell>
          <cell r="C3909">
            <v>100</v>
          </cell>
          <cell r="D3909" t="str">
            <v>Ebaymotors</v>
          </cell>
          <cell r="E3909">
            <v>1</v>
          </cell>
          <cell r="F3909">
            <v>23</v>
          </cell>
          <cell r="G3909" t="str">
            <v>Belgium</v>
          </cell>
        </row>
        <row r="3910">
          <cell r="A3910" t="str">
            <v>2002M11</v>
          </cell>
          <cell r="B3910">
            <v>1</v>
          </cell>
          <cell r="C3910">
            <v>186</v>
          </cell>
          <cell r="D3910" t="str">
            <v>Spain</v>
          </cell>
          <cell r="E3910">
            <v>43</v>
          </cell>
          <cell r="F3910">
            <v>164</v>
          </cell>
          <cell r="G3910" t="str">
            <v>Portugal</v>
          </cell>
        </row>
        <row r="3911">
          <cell r="A3911" t="str">
            <v>2002M11</v>
          </cell>
          <cell r="B3911">
            <v>0</v>
          </cell>
          <cell r="C3911">
            <v>3</v>
          </cell>
          <cell r="D3911" t="str">
            <v>Uk</v>
          </cell>
          <cell r="E3911">
            <v>1965</v>
          </cell>
          <cell r="F3911">
            <v>225</v>
          </cell>
          <cell r="G3911" t="str">
            <v>APO/FPO</v>
          </cell>
        </row>
        <row r="3912">
          <cell r="A3912" t="str">
            <v>2002M11</v>
          </cell>
          <cell r="B3912">
            <v>1</v>
          </cell>
          <cell r="C3912">
            <v>100</v>
          </cell>
          <cell r="D3912" t="str">
            <v>Ebaymotors</v>
          </cell>
          <cell r="E3912">
            <v>3</v>
          </cell>
          <cell r="F3912">
            <v>130</v>
          </cell>
          <cell r="G3912" t="str">
            <v>Malta</v>
          </cell>
        </row>
        <row r="3913">
          <cell r="A3913" t="str">
            <v>2002M11</v>
          </cell>
          <cell r="B3913">
            <v>2</v>
          </cell>
          <cell r="C3913">
            <v>101</v>
          </cell>
          <cell r="D3913" t="str">
            <v>Italy</v>
          </cell>
          <cell r="E3913">
            <v>108</v>
          </cell>
          <cell r="F3913">
            <v>16</v>
          </cell>
          <cell r="G3913" t="str">
            <v>Austria</v>
          </cell>
        </row>
        <row r="3914">
          <cell r="A3914" t="str">
            <v>2002M11</v>
          </cell>
          <cell r="B3914">
            <v>2</v>
          </cell>
          <cell r="C3914">
            <v>123</v>
          </cell>
          <cell r="D3914" t="str">
            <v xml:space="preserve"> Belgium (Dutch)</v>
          </cell>
          <cell r="E3914">
            <v>11</v>
          </cell>
          <cell r="F3914">
            <v>123</v>
          </cell>
          <cell r="G3914" t="str">
            <v>Macau</v>
          </cell>
        </row>
        <row r="3915">
          <cell r="A3915" t="str">
            <v>2002M11</v>
          </cell>
          <cell r="B3915">
            <v>1</v>
          </cell>
          <cell r="C3915">
            <v>101</v>
          </cell>
          <cell r="D3915" t="str">
            <v>Italy</v>
          </cell>
          <cell r="E3915">
            <v>42</v>
          </cell>
          <cell r="F3915">
            <v>175</v>
          </cell>
          <cell r="G3915" t="str">
            <v>San Marino</v>
          </cell>
        </row>
        <row r="3916">
          <cell r="A3916" t="str">
            <v>2002M11</v>
          </cell>
          <cell r="B3916">
            <v>2</v>
          </cell>
          <cell r="C3916">
            <v>0</v>
          </cell>
          <cell r="D3916" t="str">
            <v>Ebay</v>
          </cell>
          <cell r="E3916">
            <v>22412</v>
          </cell>
          <cell r="F3916">
            <v>100</v>
          </cell>
          <cell r="G3916" t="str">
            <v>Israel</v>
          </cell>
        </row>
        <row r="3917">
          <cell r="A3917" t="str">
            <v>2002M11</v>
          </cell>
          <cell r="B3917">
            <v>1</v>
          </cell>
          <cell r="C3917">
            <v>71</v>
          </cell>
          <cell r="D3917" t="str">
            <v>France</v>
          </cell>
          <cell r="E3917">
            <v>1268</v>
          </cell>
          <cell r="F3917">
            <v>146</v>
          </cell>
          <cell r="G3917" t="str">
            <v>Netherlands</v>
          </cell>
        </row>
        <row r="3918">
          <cell r="A3918" t="str">
            <v>2002M11</v>
          </cell>
          <cell r="B3918">
            <v>0</v>
          </cell>
          <cell r="C3918">
            <v>3</v>
          </cell>
          <cell r="D3918" t="str">
            <v>Uk</v>
          </cell>
          <cell r="E3918">
            <v>1343</v>
          </cell>
          <cell r="F3918">
            <v>2</v>
          </cell>
          <cell r="G3918" t="str">
            <v>Canada</v>
          </cell>
        </row>
        <row r="3919">
          <cell r="A3919" t="str">
            <v>2002M11</v>
          </cell>
          <cell r="B3919">
            <v>1</v>
          </cell>
          <cell r="C3919">
            <v>23</v>
          </cell>
          <cell r="D3919" t="str">
            <v xml:space="preserve"> Belgium (French)</v>
          </cell>
          <cell r="E3919">
            <v>1</v>
          </cell>
          <cell r="F3919">
            <v>83</v>
          </cell>
          <cell r="G3919" t="str">
            <v>Guadeloupe</v>
          </cell>
        </row>
        <row r="3920">
          <cell r="A3920" t="str">
            <v>2002M11</v>
          </cell>
          <cell r="B3920">
            <v>1</v>
          </cell>
          <cell r="C3920">
            <v>0</v>
          </cell>
          <cell r="D3920" t="str">
            <v>Ebay</v>
          </cell>
          <cell r="E3920">
            <v>4709247</v>
          </cell>
          <cell r="F3920">
            <v>1</v>
          </cell>
          <cell r="G3920" t="str">
            <v>United States</v>
          </cell>
        </row>
        <row r="3921">
          <cell r="A3921" t="str">
            <v>2002M11</v>
          </cell>
          <cell r="B3921">
            <v>2</v>
          </cell>
          <cell r="C3921">
            <v>0</v>
          </cell>
          <cell r="D3921" t="str">
            <v>Ebay</v>
          </cell>
          <cell r="E3921">
            <v>465</v>
          </cell>
          <cell r="F3921">
            <v>181</v>
          </cell>
          <cell r="G3921" t="str">
            <v>Slovakia</v>
          </cell>
        </row>
        <row r="3922">
          <cell r="A3922" t="str">
            <v>2002M11</v>
          </cell>
          <cell r="B3922">
            <v>2</v>
          </cell>
          <cell r="C3922">
            <v>0</v>
          </cell>
          <cell r="D3922" t="str">
            <v>Ebay</v>
          </cell>
          <cell r="E3922">
            <v>802</v>
          </cell>
          <cell r="F3922">
            <v>222</v>
          </cell>
          <cell r="G3922" t="str">
            <v>Yugoslavia</v>
          </cell>
        </row>
        <row r="3923">
          <cell r="A3923" t="str">
            <v>2002M11</v>
          </cell>
          <cell r="B3923">
            <v>2</v>
          </cell>
          <cell r="C3923">
            <v>3</v>
          </cell>
          <cell r="D3923" t="str">
            <v>Uk</v>
          </cell>
          <cell r="E3923">
            <v>1518</v>
          </cell>
          <cell r="F3923">
            <v>71</v>
          </cell>
          <cell r="G3923" t="str">
            <v>France</v>
          </cell>
        </row>
        <row r="3924">
          <cell r="A3924" t="str">
            <v>2002M11</v>
          </cell>
          <cell r="B3924">
            <v>1</v>
          </cell>
          <cell r="C3924">
            <v>101</v>
          </cell>
          <cell r="D3924" t="str">
            <v>Italy</v>
          </cell>
          <cell r="E3924">
            <v>1198</v>
          </cell>
          <cell r="F3924">
            <v>77</v>
          </cell>
          <cell r="G3924" t="str">
            <v>Germany</v>
          </cell>
        </row>
        <row r="3925">
          <cell r="A3925" t="str">
            <v>2002M11</v>
          </cell>
          <cell r="B3925">
            <v>0</v>
          </cell>
          <cell r="C3925">
            <v>77</v>
          </cell>
          <cell r="D3925" t="str">
            <v>Germany</v>
          </cell>
          <cell r="E3925">
            <v>1</v>
          </cell>
          <cell r="F3925">
            <v>167</v>
          </cell>
          <cell r="G3925" t="str">
            <v>Romania</v>
          </cell>
        </row>
        <row r="3926">
          <cell r="A3926" t="str">
            <v>2002M11</v>
          </cell>
          <cell r="B3926">
            <v>2</v>
          </cell>
          <cell r="C3926">
            <v>100</v>
          </cell>
          <cell r="D3926" t="str">
            <v>Ebaymotors</v>
          </cell>
          <cell r="E3926">
            <v>23</v>
          </cell>
          <cell r="F3926">
            <v>168</v>
          </cell>
          <cell r="G3926" t="str">
            <v>Russian Federation</v>
          </cell>
        </row>
        <row r="3927">
          <cell r="A3927" t="str">
            <v>2002M11</v>
          </cell>
          <cell r="B3927">
            <v>3</v>
          </cell>
          <cell r="C3927">
            <v>0</v>
          </cell>
          <cell r="D3927" t="str">
            <v>Ebay</v>
          </cell>
          <cell r="E3927">
            <v>106</v>
          </cell>
          <cell r="F3927">
            <v>15</v>
          </cell>
          <cell r="G3927" t="str">
            <v>Australia</v>
          </cell>
        </row>
        <row r="3928">
          <cell r="A3928" t="str">
            <v>2002M11</v>
          </cell>
          <cell r="B3928">
            <v>2</v>
          </cell>
          <cell r="C3928">
            <v>2</v>
          </cell>
          <cell r="D3928" t="str">
            <v>Canada</v>
          </cell>
          <cell r="E3928">
            <v>17</v>
          </cell>
          <cell r="F3928">
            <v>104</v>
          </cell>
          <cell r="G3928" t="str">
            <v>Japan</v>
          </cell>
        </row>
        <row r="3929">
          <cell r="A3929" t="str">
            <v>2002M11</v>
          </cell>
          <cell r="B3929">
            <v>2</v>
          </cell>
          <cell r="C3929">
            <v>0</v>
          </cell>
          <cell r="D3929" t="str">
            <v>Ebay</v>
          </cell>
          <cell r="E3929">
            <v>43288</v>
          </cell>
          <cell r="F3929">
            <v>149</v>
          </cell>
          <cell r="G3929" t="str">
            <v>New Zealand</v>
          </cell>
        </row>
        <row r="3930">
          <cell r="A3930" t="str">
            <v>2002M11</v>
          </cell>
          <cell r="B3930">
            <v>0</v>
          </cell>
          <cell r="C3930">
            <v>71</v>
          </cell>
          <cell r="D3930" t="str">
            <v>France</v>
          </cell>
          <cell r="E3930">
            <v>31</v>
          </cell>
          <cell r="F3930">
            <v>146</v>
          </cell>
          <cell r="G3930" t="str">
            <v>Netherlands</v>
          </cell>
        </row>
        <row r="3931">
          <cell r="A3931" t="str">
            <v>2002M11</v>
          </cell>
          <cell r="B3931">
            <v>1</v>
          </cell>
          <cell r="C3931">
            <v>0</v>
          </cell>
          <cell r="D3931" t="str">
            <v>Ebay</v>
          </cell>
          <cell r="E3931">
            <v>1787</v>
          </cell>
          <cell r="F3931">
            <v>45</v>
          </cell>
          <cell r="G3931" t="str">
            <v>China</v>
          </cell>
        </row>
        <row r="3932">
          <cell r="A3932" t="str">
            <v>2002M11</v>
          </cell>
          <cell r="B3932">
            <v>0</v>
          </cell>
          <cell r="C3932">
            <v>0</v>
          </cell>
          <cell r="D3932" t="str">
            <v>Ebay</v>
          </cell>
          <cell r="E3932">
            <v>1459</v>
          </cell>
          <cell r="F3932">
            <v>100</v>
          </cell>
          <cell r="G3932" t="str">
            <v>Israel</v>
          </cell>
        </row>
        <row r="3933">
          <cell r="A3933" t="str">
            <v>2002M11</v>
          </cell>
          <cell r="B3933">
            <v>2</v>
          </cell>
          <cell r="C3933">
            <v>146</v>
          </cell>
          <cell r="D3933" t="str">
            <v>Netherlands</v>
          </cell>
          <cell r="E3933">
            <v>369163</v>
          </cell>
          <cell r="F3933">
            <v>146</v>
          </cell>
          <cell r="G3933" t="str">
            <v>Netherlands</v>
          </cell>
        </row>
        <row r="3934">
          <cell r="A3934" t="str">
            <v>2002M11</v>
          </cell>
          <cell r="B3934">
            <v>2</v>
          </cell>
          <cell r="C3934">
            <v>71</v>
          </cell>
          <cell r="D3934" t="str">
            <v>France</v>
          </cell>
          <cell r="E3934">
            <v>713</v>
          </cell>
          <cell r="F3934">
            <v>186</v>
          </cell>
          <cell r="G3934" t="str">
            <v>Spain</v>
          </cell>
        </row>
        <row r="3935">
          <cell r="A3935" t="str">
            <v>2002M11</v>
          </cell>
          <cell r="B3935">
            <v>2</v>
          </cell>
          <cell r="C3935">
            <v>0</v>
          </cell>
          <cell r="D3935" t="str">
            <v>Ebay</v>
          </cell>
          <cell r="E3935">
            <v>83</v>
          </cell>
          <cell r="F3935">
            <v>155</v>
          </cell>
          <cell r="G3935" t="str">
            <v>Oman</v>
          </cell>
        </row>
        <row r="3936">
          <cell r="A3936" t="str">
            <v>2002M11</v>
          </cell>
          <cell r="B3936">
            <v>0</v>
          </cell>
          <cell r="C3936">
            <v>15</v>
          </cell>
          <cell r="D3936" t="str">
            <v>Australia</v>
          </cell>
          <cell r="E3936">
            <v>7</v>
          </cell>
          <cell r="F3936">
            <v>148</v>
          </cell>
          <cell r="G3936" t="str">
            <v>New Caledonia</v>
          </cell>
        </row>
        <row r="3937">
          <cell r="A3937" t="str">
            <v>2002M11</v>
          </cell>
          <cell r="B3937">
            <v>0</v>
          </cell>
          <cell r="C3937">
            <v>77</v>
          </cell>
          <cell r="D3937" t="str">
            <v>Germany</v>
          </cell>
          <cell r="E3937">
            <v>15</v>
          </cell>
          <cell r="F3937">
            <v>199</v>
          </cell>
          <cell r="G3937" t="str">
            <v>Thailand</v>
          </cell>
        </row>
        <row r="3938">
          <cell r="A3938" t="str">
            <v>2002M11</v>
          </cell>
          <cell r="B3938">
            <v>0</v>
          </cell>
          <cell r="C3938">
            <v>100</v>
          </cell>
          <cell r="D3938" t="str">
            <v>Ebaymotors</v>
          </cell>
          <cell r="E3938">
            <v>27</v>
          </cell>
          <cell r="F3938">
            <v>71</v>
          </cell>
          <cell r="G3938" t="str">
            <v>France</v>
          </cell>
        </row>
        <row r="3939">
          <cell r="A3939" t="str">
            <v>2002M11</v>
          </cell>
          <cell r="B3939">
            <v>1</v>
          </cell>
          <cell r="C3939">
            <v>77</v>
          </cell>
          <cell r="D3939" t="str">
            <v>Germany</v>
          </cell>
          <cell r="E3939">
            <v>32</v>
          </cell>
          <cell r="F3939">
            <v>93</v>
          </cell>
          <cell r="G3939" t="str">
            <v>Hungary</v>
          </cell>
        </row>
        <row r="3940">
          <cell r="A3940" t="str">
            <v>2002M11</v>
          </cell>
          <cell r="B3940">
            <v>1</v>
          </cell>
          <cell r="C3940">
            <v>3</v>
          </cell>
          <cell r="D3940" t="str">
            <v>Uk</v>
          </cell>
          <cell r="E3940">
            <v>15</v>
          </cell>
          <cell r="F3940">
            <v>79</v>
          </cell>
          <cell r="G3940" t="str">
            <v>Gibraltar</v>
          </cell>
        </row>
        <row r="3941">
          <cell r="A3941" t="str">
            <v>2002M11</v>
          </cell>
          <cell r="B3941">
            <v>1</v>
          </cell>
          <cell r="C3941">
            <v>77</v>
          </cell>
          <cell r="D3941" t="str">
            <v>Germany</v>
          </cell>
          <cell r="E3941">
            <v>6</v>
          </cell>
          <cell r="F3941">
            <v>168</v>
          </cell>
          <cell r="G3941" t="str">
            <v>Russian Federation</v>
          </cell>
        </row>
        <row r="3942">
          <cell r="A3942" t="str">
            <v>2002M11</v>
          </cell>
          <cell r="B3942">
            <v>1</v>
          </cell>
          <cell r="C3942">
            <v>15</v>
          </cell>
          <cell r="D3942" t="str">
            <v>Australia</v>
          </cell>
          <cell r="E3942">
            <v>89</v>
          </cell>
          <cell r="F3942">
            <v>92</v>
          </cell>
          <cell r="G3942" t="str">
            <v>Hong Kong</v>
          </cell>
        </row>
        <row r="3943">
          <cell r="A3943" t="str">
            <v>2002M11</v>
          </cell>
          <cell r="B3943">
            <v>1</v>
          </cell>
          <cell r="C3943">
            <v>0</v>
          </cell>
          <cell r="D3943" t="str">
            <v>Ebay</v>
          </cell>
          <cell r="E3943">
            <v>323</v>
          </cell>
          <cell r="F3943">
            <v>22</v>
          </cell>
          <cell r="G3943" t="str">
            <v>Belarus</v>
          </cell>
        </row>
        <row r="3944">
          <cell r="A3944" t="str">
            <v>2002M11</v>
          </cell>
          <cell r="B3944">
            <v>2</v>
          </cell>
          <cell r="C3944">
            <v>15</v>
          </cell>
          <cell r="D3944" t="str">
            <v>Australia</v>
          </cell>
          <cell r="E3944">
            <v>4</v>
          </cell>
          <cell r="F3944">
            <v>111</v>
          </cell>
          <cell r="G3944" t="str">
            <v>Korea, South</v>
          </cell>
        </row>
        <row r="3945">
          <cell r="A3945" t="str">
            <v>2002M11</v>
          </cell>
          <cell r="B3945">
            <v>3</v>
          </cell>
          <cell r="C3945">
            <v>101</v>
          </cell>
          <cell r="D3945" t="str">
            <v>Italy</v>
          </cell>
          <cell r="E3945">
            <v>1</v>
          </cell>
          <cell r="F3945">
            <v>23</v>
          </cell>
          <cell r="G3945" t="str">
            <v>Belgium</v>
          </cell>
        </row>
        <row r="3946">
          <cell r="A3946" t="str">
            <v>2002M11</v>
          </cell>
          <cell r="B3946">
            <v>0</v>
          </cell>
          <cell r="C3946">
            <v>193</v>
          </cell>
          <cell r="D3946" t="str">
            <v>Switzerland</v>
          </cell>
          <cell r="E3946">
            <v>1078</v>
          </cell>
          <cell r="F3946">
            <v>193</v>
          </cell>
          <cell r="G3946" t="str">
            <v>Switzerland</v>
          </cell>
        </row>
        <row r="3947">
          <cell r="A3947" t="str">
            <v>2002M11</v>
          </cell>
          <cell r="B3947">
            <v>1</v>
          </cell>
          <cell r="C3947">
            <v>3</v>
          </cell>
          <cell r="D3947" t="str">
            <v>Uk</v>
          </cell>
          <cell r="E3947">
            <v>25</v>
          </cell>
          <cell r="F3947">
            <v>16</v>
          </cell>
          <cell r="G3947" t="str">
            <v>Austria</v>
          </cell>
        </row>
        <row r="3948">
          <cell r="A3948" t="str">
            <v>2002M11</v>
          </cell>
          <cell r="B3948">
            <v>2</v>
          </cell>
          <cell r="C3948">
            <v>23</v>
          </cell>
          <cell r="D3948" t="str">
            <v xml:space="preserve"> Belgium (French)</v>
          </cell>
          <cell r="E3948">
            <v>132</v>
          </cell>
          <cell r="F3948">
            <v>146</v>
          </cell>
          <cell r="G3948" t="str">
            <v>Netherlands</v>
          </cell>
        </row>
        <row r="3949">
          <cell r="A3949" t="str">
            <v>2002M11</v>
          </cell>
          <cell r="B3949">
            <v>3</v>
          </cell>
          <cell r="C3949">
            <v>2</v>
          </cell>
          <cell r="D3949" t="str">
            <v>Canada</v>
          </cell>
          <cell r="E3949">
            <v>796</v>
          </cell>
          <cell r="F3949">
            <v>2</v>
          </cell>
          <cell r="G3949" t="str">
            <v>Canada</v>
          </cell>
        </row>
        <row r="3950">
          <cell r="A3950" t="str">
            <v>2002M11</v>
          </cell>
          <cell r="B3950">
            <v>2</v>
          </cell>
          <cell r="C3950">
            <v>146</v>
          </cell>
          <cell r="D3950" t="str">
            <v>Netherlands</v>
          </cell>
          <cell r="E3950">
            <v>8141</v>
          </cell>
          <cell r="F3950">
            <v>3</v>
          </cell>
          <cell r="G3950" t="str">
            <v>United Kingdom</v>
          </cell>
        </row>
        <row r="3951">
          <cell r="A3951" t="str">
            <v>2002M11</v>
          </cell>
          <cell r="B3951">
            <v>1</v>
          </cell>
          <cell r="C3951">
            <v>146</v>
          </cell>
          <cell r="D3951" t="str">
            <v>Netherlands</v>
          </cell>
          <cell r="E3951">
            <v>1482</v>
          </cell>
          <cell r="F3951">
            <v>23</v>
          </cell>
          <cell r="G3951" t="str">
            <v>Belgium</v>
          </cell>
        </row>
        <row r="3952">
          <cell r="A3952" t="str">
            <v>2002M11</v>
          </cell>
          <cell r="B3952">
            <v>0</v>
          </cell>
          <cell r="C3952">
            <v>23</v>
          </cell>
          <cell r="D3952" t="str">
            <v xml:space="preserve"> Belgium (French)</v>
          </cell>
          <cell r="E3952">
            <v>9</v>
          </cell>
          <cell r="F3952">
            <v>122</v>
          </cell>
          <cell r="G3952" t="str">
            <v>Luxembourg</v>
          </cell>
        </row>
        <row r="3953">
          <cell r="A3953" t="str">
            <v>2002M11</v>
          </cell>
          <cell r="B3953">
            <v>2</v>
          </cell>
          <cell r="C3953">
            <v>2</v>
          </cell>
          <cell r="D3953" t="str">
            <v>Canada</v>
          </cell>
          <cell r="E3953">
            <v>3</v>
          </cell>
          <cell r="F3953">
            <v>40</v>
          </cell>
          <cell r="G3953" t="str">
            <v>Cape Verde Islands</v>
          </cell>
        </row>
        <row r="3954">
          <cell r="A3954" t="str">
            <v>2002M11</v>
          </cell>
          <cell r="B3954">
            <v>3</v>
          </cell>
          <cell r="C3954">
            <v>101</v>
          </cell>
          <cell r="D3954" t="str">
            <v>Italy</v>
          </cell>
          <cell r="E3954">
            <v>3</v>
          </cell>
          <cell r="F3954">
            <v>193</v>
          </cell>
          <cell r="G3954" t="str">
            <v>Switzerland</v>
          </cell>
        </row>
        <row r="3955">
          <cell r="A3955" t="str">
            <v>2002M11</v>
          </cell>
          <cell r="B3955">
            <v>2</v>
          </cell>
          <cell r="C3955">
            <v>0</v>
          </cell>
          <cell r="D3955" t="str">
            <v>Ebay</v>
          </cell>
          <cell r="E3955">
            <v>75</v>
          </cell>
          <cell r="F3955">
            <v>158</v>
          </cell>
          <cell r="G3955" t="str">
            <v>Panama</v>
          </cell>
        </row>
        <row r="3956">
          <cell r="A3956" t="str">
            <v>2002M11</v>
          </cell>
          <cell r="B3956">
            <v>2</v>
          </cell>
          <cell r="C3956">
            <v>196</v>
          </cell>
          <cell r="D3956" t="str">
            <v>Taiwan</v>
          </cell>
          <cell r="E3956">
            <v>2074</v>
          </cell>
          <cell r="F3956">
            <v>15</v>
          </cell>
          <cell r="G3956" t="str">
            <v>Australia</v>
          </cell>
        </row>
        <row r="3957">
          <cell r="A3957" t="str">
            <v>2002M11</v>
          </cell>
          <cell r="B3957">
            <v>1</v>
          </cell>
          <cell r="C3957">
            <v>77</v>
          </cell>
          <cell r="D3957" t="str">
            <v>Germany</v>
          </cell>
          <cell r="E3957">
            <v>2</v>
          </cell>
          <cell r="F3957">
            <v>12</v>
          </cell>
          <cell r="G3957" t="str">
            <v>Argentina</v>
          </cell>
        </row>
        <row r="3958">
          <cell r="A3958" t="str">
            <v>2002M11</v>
          </cell>
          <cell r="B3958">
            <v>0</v>
          </cell>
          <cell r="C3958">
            <v>3</v>
          </cell>
          <cell r="D3958" t="str">
            <v>Uk</v>
          </cell>
          <cell r="E3958">
            <v>6</v>
          </cell>
          <cell r="F3958">
            <v>185</v>
          </cell>
          <cell r="G3958" t="str">
            <v>South Africa</v>
          </cell>
        </row>
        <row r="3959">
          <cell r="A3959" t="str">
            <v>2002M11</v>
          </cell>
          <cell r="B3959">
            <v>3</v>
          </cell>
          <cell r="C3959">
            <v>23</v>
          </cell>
          <cell r="D3959" t="str">
            <v xml:space="preserve"> Belgium (French)</v>
          </cell>
          <cell r="E3959">
            <v>4</v>
          </cell>
          <cell r="F3959">
            <v>122</v>
          </cell>
          <cell r="G3959" t="str">
            <v>Luxembourg</v>
          </cell>
        </row>
        <row r="3960">
          <cell r="A3960" t="str">
            <v>2002M11</v>
          </cell>
          <cell r="B3960">
            <v>1</v>
          </cell>
          <cell r="C3960">
            <v>2</v>
          </cell>
          <cell r="D3960" t="str">
            <v>Canada</v>
          </cell>
          <cell r="E3960">
            <v>1</v>
          </cell>
          <cell r="F3960">
            <v>100</v>
          </cell>
          <cell r="G3960" t="str">
            <v>Israel</v>
          </cell>
        </row>
        <row r="3961">
          <cell r="A3961" t="str">
            <v>2002M11</v>
          </cell>
          <cell r="B3961">
            <v>2</v>
          </cell>
          <cell r="C3961">
            <v>3</v>
          </cell>
          <cell r="D3961" t="str">
            <v>Uk</v>
          </cell>
          <cell r="E3961">
            <v>1487</v>
          </cell>
          <cell r="F3961">
            <v>23</v>
          </cell>
          <cell r="G3961" t="str">
            <v>Belgium</v>
          </cell>
        </row>
        <row r="3962">
          <cell r="A3962" t="str">
            <v>2002M11</v>
          </cell>
          <cell r="B3962">
            <v>0</v>
          </cell>
          <cell r="C3962">
            <v>71</v>
          </cell>
          <cell r="D3962" t="str">
            <v>France</v>
          </cell>
          <cell r="E3962">
            <v>2</v>
          </cell>
          <cell r="F3962">
            <v>163</v>
          </cell>
          <cell r="G3962" t="str">
            <v>Poland</v>
          </cell>
        </row>
        <row r="3963">
          <cell r="A3963" t="str">
            <v>2002M11</v>
          </cell>
          <cell r="B3963">
            <v>1</v>
          </cell>
          <cell r="C3963">
            <v>123</v>
          </cell>
          <cell r="D3963" t="str">
            <v xml:space="preserve"> Belgium (Dutch)</v>
          </cell>
          <cell r="E3963">
            <v>42</v>
          </cell>
          <cell r="F3963">
            <v>3</v>
          </cell>
          <cell r="G3963" t="str">
            <v>United Kingdom</v>
          </cell>
        </row>
        <row r="3964">
          <cell r="A3964" t="str">
            <v>2002M11</v>
          </cell>
          <cell r="B3964">
            <v>2</v>
          </cell>
          <cell r="C3964">
            <v>0</v>
          </cell>
          <cell r="D3964" t="str">
            <v>Ebay</v>
          </cell>
          <cell r="E3964">
            <v>5</v>
          </cell>
          <cell r="F3964">
            <v>171</v>
          </cell>
          <cell r="G3964" t="str">
            <v>Saint Kitts-Nevis</v>
          </cell>
        </row>
        <row r="3965">
          <cell r="A3965" t="str">
            <v>2002M11</v>
          </cell>
          <cell r="B3965">
            <v>0</v>
          </cell>
          <cell r="C3965">
            <v>15</v>
          </cell>
          <cell r="D3965" t="str">
            <v>Australia</v>
          </cell>
          <cell r="E3965">
            <v>3</v>
          </cell>
          <cell r="F3965">
            <v>6</v>
          </cell>
          <cell r="G3965" t="str">
            <v>Algeria</v>
          </cell>
        </row>
        <row r="3966">
          <cell r="A3966" t="str">
            <v>2002M11</v>
          </cell>
          <cell r="B3966">
            <v>2</v>
          </cell>
          <cell r="C3966">
            <v>123</v>
          </cell>
          <cell r="D3966" t="str">
            <v xml:space="preserve"> Belgium (Dutch)</v>
          </cell>
          <cell r="E3966">
            <v>1</v>
          </cell>
          <cell r="F3966">
            <v>149</v>
          </cell>
          <cell r="G3966" t="str">
            <v>New Zealand</v>
          </cell>
        </row>
        <row r="3967">
          <cell r="A3967" t="str">
            <v>2002M11</v>
          </cell>
          <cell r="B3967">
            <v>3</v>
          </cell>
          <cell r="C3967">
            <v>0</v>
          </cell>
          <cell r="D3967" t="str">
            <v>Ebay</v>
          </cell>
          <cell r="E3967">
            <v>1</v>
          </cell>
          <cell r="F3967">
            <v>111</v>
          </cell>
          <cell r="G3967" t="str">
            <v>Korea, South</v>
          </cell>
        </row>
        <row r="3968">
          <cell r="A3968" t="str">
            <v>2002M11</v>
          </cell>
          <cell r="B3968">
            <v>2</v>
          </cell>
          <cell r="C3968">
            <v>100</v>
          </cell>
          <cell r="D3968" t="str">
            <v>Ebaymotors</v>
          </cell>
          <cell r="E3968">
            <v>106</v>
          </cell>
          <cell r="F3968">
            <v>193</v>
          </cell>
          <cell r="G3968" t="str">
            <v>Switzerland</v>
          </cell>
        </row>
        <row r="3969">
          <cell r="A3969" t="str">
            <v>2002M11</v>
          </cell>
          <cell r="B3969">
            <v>2</v>
          </cell>
          <cell r="C3969">
            <v>100</v>
          </cell>
          <cell r="D3969" t="str">
            <v>Ebaymotors</v>
          </cell>
          <cell r="E3969">
            <v>1</v>
          </cell>
          <cell r="F3969">
            <v>60</v>
          </cell>
          <cell r="G3969" t="str">
            <v>Dominican Republic</v>
          </cell>
        </row>
        <row r="3970">
          <cell r="A3970" t="str">
            <v>2002M11</v>
          </cell>
          <cell r="B3970">
            <v>2</v>
          </cell>
          <cell r="C3970">
            <v>77</v>
          </cell>
          <cell r="D3970" t="str">
            <v>Germany</v>
          </cell>
          <cell r="E3970">
            <v>91</v>
          </cell>
          <cell r="F3970">
            <v>99</v>
          </cell>
          <cell r="G3970" t="str">
            <v>Ireland</v>
          </cell>
        </row>
        <row r="3971">
          <cell r="A3971" t="str">
            <v>2002M11</v>
          </cell>
          <cell r="B3971">
            <v>2</v>
          </cell>
          <cell r="C3971">
            <v>77</v>
          </cell>
          <cell r="D3971" t="str">
            <v>Germany</v>
          </cell>
          <cell r="E3971">
            <v>1</v>
          </cell>
          <cell r="F3971">
            <v>21</v>
          </cell>
          <cell r="G3971" t="str">
            <v>Barbados</v>
          </cell>
        </row>
        <row r="3972">
          <cell r="A3972" t="str">
            <v>2002M11</v>
          </cell>
          <cell r="B3972">
            <v>0</v>
          </cell>
          <cell r="C3972">
            <v>100</v>
          </cell>
          <cell r="D3972" t="str">
            <v>Ebaymotors</v>
          </cell>
          <cell r="E3972">
            <v>1</v>
          </cell>
          <cell r="F3972">
            <v>102</v>
          </cell>
          <cell r="G3972" t="str">
            <v>Jamaica</v>
          </cell>
        </row>
        <row r="3973">
          <cell r="A3973" t="str">
            <v>2002M11</v>
          </cell>
          <cell r="B3973">
            <v>2</v>
          </cell>
          <cell r="C3973">
            <v>0</v>
          </cell>
          <cell r="D3973" t="str">
            <v>Ebay</v>
          </cell>
          <cell r="E3973">
            <v>4</v>
          </cell>
          <cell r="F3973">
            <v>50</v>
          </cell>
          <cell r="G3973" t="str">
            <v>Cook Islands</v>
          </cell>
        </row>
        <row r="3974">
          <cell r="A3974" t="str">
            <v>2002M11</v>
          </cell>
          <cell r="B3974">
            <v>0</v>
          </cell>
          <cell r="C3974">
            <v>0</v>
          </cell>
          <cell r="D3974" t="str">
            <v>Ebay</v>
          </cell>
          <cell r="E3974">
            <v>138</v>
          </cell>
          <cell r="F3974">
            <v>156</v>
          </cell>
          <cell r="G3974" t="str">
            <v>Pakistan</v>
          </cell>
        </row>
        <row r="3975">
          <cell r="A3975" t="str">
            <v>2002M11</v>
          </cell>
          <cell r="B3975">
            <v>2</v>
          </cell>
          <cell r="C3975">
            <v>3</v>
          </cell>
          <cell r="D3975" t="str">
            <v>Uk</v>
          </cell>
          <cell r="E3975">
            <v>8</v>
          </cell>
          <cell r="F3975">
            <v>162</v>
          </cell>
          <cell r="G3975" t="str">
            <v>Philippines</v>
          </cell>
        </row>
        <row r="3976">
          <cell r="A3976" t="str">
            <v>2002M11</v>
          </cell>
          <cell r="B3976">
            <v>2</v>
          </cell>
          <cell r="C3976">
            <v>71</v>
          </cell>
          <cell r="D3976" t="str">
            <v>France</v>
          </cell>
          <cell r="E3976">
            <v>375</v>
          </cell>
          <cell r="F3976">
            <v>164</v>
          </cell>
          <cell r="G3976" t="str">
            <v>Portugal</v>
          </cell>
        </row>
        <row r="3977">
          <cell r="A3977" t="str">
            <v>2002M11</v>
          </cell>
          <cell r="B3977">
            <v>0</v>
          </cell>
          <cell r="C3977">
            <v>3</v>
          </cell>
          <cell r="D3977" t="str">
            <v>Uk</v>
          </cell>
          <cell r="E3977">
            <v>256</v>
          </cell>
          <cell r="F3977">
            <v>164</v>
          </cell>
          <cell r="G3977" t="str">
            <v>Portugal</v>
          </cell>
        </row>
        <row r="3978">
          <cell r="A3978" t="str">
            <v>2002M11</v>
          </cell>
          <cell r="B3978">
            <v>2</v>
          </cell>
          <cell r="C3978">
            <v>186</v>
          </cell>
          <cell r="D3978" t="str">
            <v>Spain</v>
          </cell>
          <cell r="E3978">
            <v>4</v>
          </cell>
          <cell r="F3978">
            <v>100</v>
          </cell>
          <cell r="G3978" t="str">
            <v>Israel</v>
          </cell>
        </row>
        <row r="3979">
          <cell r="A3979" t="str">
            <v>2002M11</v>
          </cell>
          <cell r="B3979">
            <v>2</v>
          </cell>
          <cell r="C3979">
            <v>0</v>
          </cell>
          <cell r="D3979" t="str">
            <v>Ebay</v>
          </cell>
          <cell r="E3979">
            <v>2861</v>
          </cell>
          <cell r="F3979">
            <v>165</v>
          </cell>
          <cell r="G3979" t="str">
            <v>Puerto Rico</v>
          </cell>
        </row>
        <row r="3980">
          <cell r="A3980" t="str">
            <v>2002M11</v>
          </cell>
          <cell r="B3980">
            <v>1</v>
          </cell>
          <cell r="C3980">
            <v>71</v>
          </cell>
          <cell r="D3980" t="str">
            <v>France</v>
          </cell>
          <cell r="E3980">
            <v>4</v>
          </cell>
          <cell r="F3980">
            <v>18</v>
          </cell>
          <cell r="G3980" t="str">
            <v>Bahamas</v>
          </cell>
        </row>
        <row r="3981">
          <cell r="A3981" t="str">
            <v>2002M11</v>
          </cell>
          <cell r="B3981">
            <v>2</v>
          </cell>
          <cell r="C3981">
            <v>100</v>
          </cell>
          <cell r="D3981" t="str">
            <v>Ebaymotors</v>
          </cell>
          <cell r="E3981">
            <v>6</v>
          </cell>
          <cell r="F3981">
            <v>163</v>
          </cell>
          <cell r="G3981" t="str">
            <v>Poland</v>
          </cell>
        </row>
        <row r="3982">
          <cell r="A3982" t="str">
            <v>2002M11</v>
          </cell>
          <cell r="B3982">
            <v>2</v>
          </cell>
          <cell r="C3982">
            <v>100</v>
          </cell>
          <cell r="D3982" t="str">
            <v>Ebaymotors</v>
          </cell>
          <cell r="E3982">
            <v>3</v>
          </cell>
          <cell r="F3982">
            <v>121</v>
          </cell>
          <cell r="G3982" t="str">
            <v>Lithuania</v>
          </cell>
        </row>
        <row r="3983">
          <cell r="A3983" t="str">
            <v>2002M11</v>
          </cell>
          <cell r="B3983">
            <v>0</v>
          </cell>
          <cell r="C3983">
            <v>71</v>
          </cell>
          <cell r="D3983" t="str">
            <v>France</v>
          </cell>
          <cell r="E3983">
            <v>187</v>
          </cell>
          <cell r="F3983">
            <v>2</v>
          </cell>
          <cell r="G3983" t="str">
            <v>Canada</v>
          </cell>
        </row>
        <row r="3984">
          <cell r="A3984" t="str">
            <v>2002M11</v>
          </cell>
          <cell r="B3984">
            <v>1</v>
          </cell>
          <cell r="C3984">
            <v>193</v>
          </cell>
          <cell r="D3984" t="str">
            <v>Switzerland</v>
          </cell>
          <cell r="E3984">
            <v>1</v>
          </cell>
          <cell r="F3984">
            <v>122</v>
          </cell>
          <cell r="G3984" t="str">
            <v>Luxembourg</v>
          </cell>
        </row>
        <row r="3985">
          <cell r="A3985" t="str">
            <v>2002M11</v>
          </cell>
          <cell r="B3985">
            <v>2</v>
          </cell>
          <cell r="C3985">
            <v>23</v>
          </cell>
          <cell r="D3985" t="str">
            <v xml:space="preserve"> Belgium (French)</v>
          </cell>
          <cell r="E3985">
            <v>1262</v>
          </cell>
          <cell r="F3985">
            <v>193</v>
          </cell>
          <cell r="G3985" t="str">
            <v>Switzerland</v>
          </cell>
        </row>
        <row r="3986">
          <cell r="A3986" t="str">
            <v>2002M11</v>
          </cell>
          <cell r="B3986">
            <v>1</v>
          </cell>
          <cell r="C3986">
            <v>71</v>
          </cell>
          <cell r="D3986" t="str">
            <v>France</v>
          </cell>
          <cell r="E3986">
            <v>48</v>
          </cell>
          <cell r="F3986">
            <v>16</v>
          </cell>
          <cell r="G3986" t="str">
            <v>Austria</v>
          </cell>
        </row>
        <row r="3987">
          <cell r="A3987" t="str">
            <v>2002M11</v>
          </cell>
          <cell r="B3987">
            <v>0</v>
          </cell>
          <cell r="C3987">
            <v>71</v>
          </cell>
          <cell r="D3987" t="str">
            <v>France</v>
          </cell>
          <cell r="E3987">
            <v>30</v>
          </cell>
          <cell r="F3987">
            <v>123</v>
          </cell>
          <cell r="G3987" t="str">
            <v>Macau</v>
          </cell>
        </row>
        <row r="3988">
          <cell r="A3988" t="str">
            <v>2002M11</v>
          </cell>
          <cell r="B3988">
            <v>2</v>
          </cell>
          <cell r="C3988">
            <v>0</v>
          </cell>
          <cell r="D3988" t="str">
            <v>Ebay</v>
          </cell>
          <cell r="E3988">
            <v>650</v>
          </cell>
          <cell r="F3988">
            <v>116</v>
          </cell>
          <cell r="G3988" t="str">
            <v>Lebanon, South</v>
          </cell>
        </row>
        <row r="3989">
          <cell r="A3989" t="str">
            <v>2002M11</v>
          </cell>
          <cell r="B3989">
            <v>2</v>
          </cell>
          <cell r="C3989">
            <v>100</v>
          </cell>
          <cell r="D3989" t="str">
            <v>Ebaymotors</v>
          </cell>
          <cell r="E3989">
            <v>1</v>
          </cell>
          <cell r="F3989">
            <v>22</v>
          </cell>
          <cell r="G3989" t="str">
            <v>Belarus</v>
          </cell>
        </row>
        <row r="3990">
          <cell r="A3990" t="str">
            <v>2002M11</v>
          </cell>
          <cell r="B3990">
            <v>2</v>
          </cell>
          <cell r="C3990">
            <v>100</v>
          </cell>
          <cell r="D3990" t="str">
            <v>Ebaymotors</v>
          </cell>
          <cell r="E3990">
            <v>2</v>
          </cell>
          <cell r="F3990">
            <v>107</v>
          </cell>
          <cell r="G3990" t="str">
            <v>Kazakhstan</v>
          </cell>
        </row>
        <row r="3991">
          <cell r="A3991" t="str">
            <v>2002M11</v>
          </cell>
          <cell r="B3991">
            <v>2</v>
          </cell>
          <cell r="C3991">
            <v>101</v>
          </cell>
          <cell r="D3991" t="str">
            <v>Italy</v>
          </cell>
          <cell r="E3991">
            <v>37</v>
          </cell>
          <cell r="F3991">
            <v>53</v>
          </cell>
          <cell r="G3991" t="str">
            <v>Croatia, Democratic Republic of the</v>
          </cell>
        </row>
        <row r="3992">
          <cell r="A3992" t="str">
            <v>2002M11</v>
          </cell>
          <cell r="B3992">
            <v>3</v>
          </cell>
          <cell r="C3992">
            <v>3</v>
          </cell>
          <cell r="D3992" t="str">
            <v>Uk</v>
          </cell>
          <cell r="E3992">
            <v>3</v>
          </cell>
          <cell r="F3992">
            <v>15</v>
          </cell>
          <cell r="G3992" t="str">
            <v>Australia</v>
          </cell>
        </row>
        <row r="3993">
          <cell r="A3993" t="str">
            <v>2002M11</v>
          </cell>
          <cell r="B3993">
            <v>0</v>
          </cell>
          <cell r="C3993">
            <v>196</v>
          </cell>
          <cell r="D3993" t="str">
            <v>Taiwan</v>
          </cell>
          <cell r="E3993">
            <v>212</v>
          </cell>
          <cell r="F3993">
            <v>92</v>
          </cell>
          <cell r="G3993" t="str">
            <v>Hong Kong</v>
          </cell>
        </row>
        <row r="3994">
          <cell r="A3994" t="str">
            <v>2002M11</v>
          </cell>
          <cell r="B3994">
            <v>0</v>
          </cell>
          <cell r="C3994">
            <v>71</v>
          </cell>
          <cell r="D3994" t="str">
            <v>France</v>
          </cell>
          <cell r="E3994">
            <v>4</v>
          </cell>
          <cell r="F3994">
            <v>199</v>
          </cell>
          <cell r="G3994" t="str">
            <v>Thailand</v>
          </cell>
        </row>
        <row r="3995">
          <cell r="A3995" t="str">
            <v>2002M11</v>
          </cell>
          <cell r="B3995">
            <v>2</v>
          </cell>
          <cell r="C3995">
            <v>0</v>
          </cell>
          <cell r="D3995" t="str">
            <v>Ebay</v>
          </cell>
          <cell r="E3995">
            <v>109297</v>
          </cell>
          <cell r="F3995">
            <v>77</v>
          </cell>
          <cell r="G3995" t="str">
            <v>Germany</v>
          </cell>
        </row>
        <row r="3996">
          <cell r="A3996" t="str">
            <v>2002M11</v>
          </cell>
          <cell r="B3996">
            <v>1</v>
          </cell>
          <cell r="C3996">
            <v>71</v>
          </cell>
          <cell r="D3996" t="str">
            <v>France</v>
          </cell>
          <cell r="E3996">
            <v>1981</v>
          </cell>
          <cell r="F3996">
            <v>77</v>
          </cell>
          <cell r="G3996" t="str">
            <v>Germany</v>
          </cell>
        </row>
        <row r="3997">
          <cell r="A3997" t="str">
            <v>2002M11</v>
          </cell>
          <cell r="B3997">
            <v>2</v>
          </cell>
          <cell r="C3997">
            <v>77</v>
          </cell>
          <cell r="D3997" t="str">
            <v>Germany</v>
          </cell>
          <cell r="E3997">
            <v>10</v>
          </cell>
          <cell r="F3997">
            <v>79</v>
          </cell>
          <cell r="G3997" t="str">
            <v>Gibraltar</v>
          </cell>
        </row>
        <row r="3998">
          <cell r="A3998" t="str">
            <v>2002M11</v>
          </cell>
          <cell r="B3998">
            <v>0</v>
          </cell>
          <cell r="C3998">
            <v>71</v>
          </cell>
          <cell r="D3998" t="str">
            <v>France</v>
          </cell>
          <cell r="E3998">
            <v>142664</v>
          </cell>
          <cell r="F3998">
            <v>71</v>
          </cell>
          <cell r="G3998" t="str">
            <v>France</v>
          </cell>
        </row>
        <row r="3999">
          <cell r="A3999" t="str">
            <v>2002M11</v>
          </cell>
          <cell r="B3999">
            <v>2</v>
          </cell>
          <cell r="C3999">
            <v>101</v>
          </cell>
          <cell r="D3999" t="str">
            <v>Italy</v>
          </cell>
          <cell r="E3999">
            <v>6</v>
          </cell>
          <cell r="F3999">
            <v>136</v>
          </cell>
          <cell r="G3999" t="str">
            <v>Mexico</v>
          </cell>
        </row>
        <row r="4000">
          <cell r="A4000" t="str">
            <v>2002M11</v>
          </cell>
          <cell r="B4000">
            <v>0</v>
          </cell>
          <cell r="C4000">
            <v>100</v>
          </cell>
          <cell r="D4000" t="str">
            <v>Ebaymotors</v>
          </cell>
          <cell r="E4000">
            <v>1</v>
          </cell>
          <cell r="F4000">
            <v>204</v>
          </cell>
          <cell r="G4000" t="str">
            <v>Turkey</v>
          </cell>
        </row>
        <row r="4001">
          <cell r="A4001" t="str">
            <v>2002M11</v>
          </cell>
          <cell r="B4001">
            <v>2</v>
          </cell>
          <cell r="C4001">
            <v>2</v>
          </cell>
          <cell r="D4001" t="str">
            <v>Canada</v>
          </cell>
          <cell r="E4001">
            <v>3</v>
          </cell>
          <cell r="F4001">
            <v>225</v>
          </cell>
          <cell r="G4001" t="str">
            <v>APO/FPO</v>
          </cell>
        </row>
        <row r="4002">
          <cell r="A4002" t="str">
            <v>2002M11</v>
          </cell>
          <cell r="B4002">
            <v>0</v>
          </cell>
          <cell r="C4002">
            <v>15</v>
          </cell>
          <cell r="D4002" t="str">
            <v>Australia</v>
          </cell>
          <cell r="E4002">
            <v>2</v>
          </cell>
          <cell r="F4002">
            <v>23</v>
          </cell>
          <cell r="G4002" t="str">
            <v>Belgium</v>
          </cell>
        </row>
        <row r="4003">
          <cell r="A4003" t="str">
            <v>2002M11</v>
          </cell>
          <cell r="B4003">
            <v>2</v>
          </cell>
          <cell r="C4003">
            <v>100</v>
          </cell>
          <cell r="D4003" t="str">
            <v>Ebaymotors</v>
          </cell>
          <cell r="E4003">
            <v>122</v>
          </cell>
          <cell r="F4003">
            <v>192</v>
          </cell>
          <cell r="G4003" t="str">
            <v>Sweden</v>
          </cell>
        </row>
        <row r="4004">
          <cell r="A4004" t="str">
            <v>2002M11</v>
          </cell>
          <cell r="B4004">
            <v>0</v>
          </cell>
          <cell r="C4004">
            <v>2</v>
          </cell>
          <cell r="D4004" t="str">
            <v>Canada</v>
          </cell>
          <cell r="E4004">
            <v>1</v>
          </cell>
          <cell r="F4004">
            <v>146</v>
          </cell>
          <cell r="G4004" t="str">
            <v>Netherlands</v>
          </cell>
        </row>
        <row r="4005">
          <cell r="A4005" t="str">
            <v>2002M11</v>
          </cell>
          <cell r="B4005">
            <v>1</v>
          </cell>
          <cell r="C4005">
            <v>100</v>
          </cell>
          <cell r="D4005" t="str">
            <v>Ebaymotors</v>
          </cell>
          <cell r="E4005">
            <v>4</v>
          </cell>
          <cell r="F4005">
            <v>163</v>
          </cell>
          <cell r="G4005" t="str">
            <v>Poland</v>
          </cell>
        </row>
        <row r="4006">
          <cell r="A4006" t="str">
            <v>2002M11</v>
          </cell>
          <cell r="B4006">
            <v>1</v>
          </cell>
          <cell r="C4006">
            <v>0</v>
          </cell>
          <cell r="D4006" t="str">
            <v>Ebay</v>
          </cell>
          <cell r="E4006">
            <v>2</v>
          </cell>
          <cell r="F4006">
            <v>158</v>
          </cell>
          <cell r="G4006" t="str">
            <v>Panama</v>
          </cell>
        </row>
        <row r="4007">
          <cell r="A4007" t="str">
            <v>2002M11</v>
          </cell>
          <cell r="B4007">
            <v>3</v>
          </cell>
          <cell r="C4007">
            <v>100</v>
          </cell>
          <cell r="D4007" t="str">
            <v>Ebaymotors</v>
          </cell>
          <cell r="E4007">
            <v>2</v>
          </cell>
          <cell r="F4007">
            <v>168</v>
          </cell>
          <cell r="G4007" t="str">
            <v>Russian Federation</v>
          </cell>
        </row>
        <row r="4008">
          <cell r="A4008" t="str">
            <v>2002M11</v>
          </cell>
          <cell r="B4008">
            <v>1</v>
          </cell>
          <cell r="C4008">
            <v>2</v>
          </cell>
          <cell r="D4008" t="str">
            <v>Canada</v>
          </cell>
          <cell r="E4008">
            <v>2</v>
          </cell>
          <cell r="F4008">
            <v>115</v>
          </cell>
          <cell r="G4008" t="str">
            <v>Latvia</v>
          </cell>
        </row>
        <row r="4009">
          <cell r="A4009" t="str">
            <v>2002M11</v>
          </cell>
          <cell r="B4009">
            <v>1</v>
          </cell>
          <cell r="C4009">
            <v>100</v>
          </cell>
          <cell r="D4009" t="str">
            <v>Ebaymotors</v>
          </cell>
          <cell r="E4009">
            <v>65</v>
          </cell>
          <cell r="F4009">
            <v>225</v>
          </cell>
          <cell r="G4009" t="str">
            <v>APO/FPO</v>
          </cell>
        </row>
        <row r="4010">
          <cell r="A4010" t="str">
            <v>2002M11</v>
          </cell>
          <cell r="B4010">
            <v>2</v>
          </cell>
          <cell r="C4010">
            <v>100</v>
          </cell>
          <cell r="D4010" t="str">
            <v>Ebaymotors</v>
          </cell>
          <cell r="E4010">
            <v>17</v>
          </cell>
          <cell r="F4010">
            <v>210</v>
          </cell>
          <cell r="G4010" t="str">
            <v>United Arab Emirates</v>
          </cell>
        </row>
        <row r="4011">
          <cell r="A4011" t="str">
            <v>2002M11</v>
          </cell>
          <cell r="B4011">
            <v>2</v>
          </cell>
          <cell r="C4011">
            <v>0</v>
          </cell>
          <cell r="D4011" t="str">
            <v>Ebay</v>
          </cell>
          <cell r="E4011">
            <v>39</v>
          </cell>
          <cell r="F4011">
            <v>33</v>
          </cell>
          <cell r="G4011" t="str">
            <v>Brunei Darussalam</v>
          </cell>
        </row>
        <row r="4012">
          <cell r="A4012" t="str">
            <v>2002M11</v>
          </cell>
          <cell r="B4012">
            <v>2</v>
          </cell>
          <cell r="C4012">
            <v>0</v>
          </cell>
          <cell r="D4012" t="str">
            <v>Ebay</v>
          </cell>
          <cell r="E4012">
            <v>221</v>
          </cell>
          <cell r="F4012">
            <v>84</v>
          </cell>
          <cell r="G4012" t="str">
            <v>Guam</v>
          </cell>
        </row>
        <row r="4013">
          <cell r="A4013" t="str">
            <v>2002M11</v>
          </cell>
          <cell r="B4013">
            <v>1</v>
          </cell>
          <cell r="C4013">
            <v>71</v>
          </cell>
          <cell r="D4013" t="str">
            <v>France</v>
          </cell>
          <cell r="E4013">
            <v>14</v>
          </cell>
          <cell r="F4013">
            <v>92</v>
          </cell>
          <cell r="G4013" t="str">
            <v>Hong Kong</v>
          </cell>
        </row>
        <row r="4014">
          <cell r="A4014" t="str">
            <v>2002M11</v>
          </cell>
          <cell r="B4014">
            <v>1</v>
          </cell>
          <cell r="C4014">
            <v>23</v>
          </cell>
          <cell r="D4014" t="str">
            <v xml:space="preserve"> Belgium (French)</v>
          </cell>
          <cell r="E4014">
            <v>2</v>
          </cell>
          <cell r="F4014">
            <v>100</v>
          </cell>
          <cell r="G4014" t="str">
            <v>Israel</v>
          </cell>
        </row>
        <row r="4015">
          <cell r="A4015" t="str">
            <v>2002M11</v>
          </cell>
          <cell r="B4015">
            <v>2</v>
          </cell>
          <cell r="C4015">
            <v>0</v>
          </cell>
          <cell r="D4015" t="str">
            <v>Ebay</v>
          </cell>
          <cell r="E4015">
            <v>489</v>
          </cell>
          <cell r="F4015">
            <v>46</v>
          </cell>
          <cell r="G4015" t="str">
            <v>Colombia</v>
          </cell>
        </row>
        <row r="4016">
          <cell r="A4016" t="str">
            <v>2002M11</v>
          </cell>
          <cell r="B4016">
            <v>2</v>
          </cell>
          <cell r="C4016">
            <v>101</v>
          </cell>
          <cell r="D4016" t="str">
            <v>Italy</v>
          </cell>
          <cell r="E4016">
            <v>1</v>
          </cell>
          <cell r="F4016">
            <v>182</v>
          </cell>
          <cell r="G4016" t="str">
            <v>Slovenia</v>
          </cell>
        </row>
        <row r="4017">
          <cell r="A4017" t="str">
            <v>2002M11</v>
          </cell>
          <cell r="B4017">
            <v>0</v>
          </cell>
          <cell r="C4017">
            <v>3</v>
          </cell>
          <cell r="D4017" t="str">
            <v>Uk</v>
          </cell>
          <cell r="E4017">
            <v>397</v>
          </cell>
          <cell r="F4017">
            <v>99</v>
          </cell>
          <cell r="G4017" t="str">
            <v>Ireland</v>
          </cell>
        </row>
        <row r="4018">
          <cell r="A4018" t="str">
            <v>2002M11</v>
          </cell>
          <cell r="B4018">
            <v>2</v>
          </cell>
          <cell r="C4018">
            <v>100</v>
          </cell>
          <cell r="D4018" t="str">
            <v>Ebaymotors</v>
          </cell>
          <cell r="E4018">
            <v>424</v>
          </cell>
          <cell r="F4018">
            <v>146</v>
          </cell>
          <cell r="G4018" t="str">
            <v>Netherlands</v>
          </cell>
        </row>
        <row r="4019">
          <cell r="A4019" t="str">
            <v>2002M11</v>
          </cell>
          <cell r="B4019">
            <v>2</v>
          </cell>
          <cell r="C4019">
            <v>101</v>
          </cell>
          <cell r="D4019" t="str">
            <v>Italy</v>
          </cell>
          <cell r="E4019">
            <v>2</v>
          </cell>
          <cell r="F4019">
            <v>66</v>
          </cell>
          <cell r="G4019" t="str">
            <v>Estonia</v>
          </cell>
        </row>
        <row r="4020">
          <cell r="A4020" t="str">
            <v>2002M11</v>
          </cell>
          <cell r="B4020">
            <v>2</v>
          </cell>
          <cell r="C4020">
            <v>3</v>
          </cell>
          <cell r="D4020" t="str">
            <v>Uk</v>
          </cell>
          <cell r="E4020">
            <v>81</v>
          </cell>
          <cell r="F4020">
            <v>163</v>
          </cell>
          <cell r="G4020" t="str">
            <v>Poland</v>
          </cell>
        </row>
        <row r="4021">
          <cell r="A4021" t="str">
            <v>2002M11</v>
          </cell>
          <cell r="B4021">
            <v>0</v>
          </cell>
          <cell r="C4021">
            <v>123</v>
          </cell>
          <cell r="D4021" t="str">
            <v xml:space="preserve"> Belgium (Dutch)</v>
          </cell>
          <cell r="E4021">
            <v>24843</v>
          </cell>
          <cell r="F4021">
            <v>23</v>
          </cell>
          <cell r="G4021" t="str">
            <v>Belgium</v>
          </cell>
        </row>
        <row r="4022">
          <cell r="A4022" t="str">
            <v>2002M11</v>
          </cell>
          <cell r="B4022">
            <v>2</v>
          </cell>
          <cell r="C4022">
            <v>146</v>
          </cell>
          <cell r="D4022" t="str">
            <v>Netherlands</v>
          </cell>
          <cell r="E4022">
            <v>1</v>
          </cell>
          <cell r="F4022">
            <v>214</v>
          </cell>
          <cell r="G4022" t="str">
            <v>Vatican City State</v>
          </cell>
        </row>
        <row r="4023">
          <cell r="A4023" t="str">
            <v>2002M11</v>
          </cell>
          <cell r="B4023">
            <v>1</v>
          </cell>
          <cell r="C4023">
            <v>186</v>
          </cell>
          <cell r="D4023" t="str">
            <v>Spain</v>
          </cell>
          <cell r="E4023">
            <v>67</v>
          </cell>
          <cell r="F4023">
            <v>1</v>
          </cell>
          <cell r="G4023" t="str">
            <v>United States</v>
          </cell>
        </row>
        <row r="4024">
          <cell r="A4024" t="str">
            <v>2002M11</v>
          </cell>
          <cell r="B4024">
            <v>2</v>
          </cell>
          <cell r="C4024">
            <v>0</v>
          </cell>
          <cell r="D4024" t="str">
            <v>Ebay</v>
          </cell>
          <cell r="E4024">
            <v>473</v>
          </cell>
          <cell r="F4024">
            <v>97</v>
          </cell>
          <cell r="G4024" t="str">
            <v>Iran</v>
          </cell>
        </row>
        <row r="4025">
          <cell r="A4025" t="str">
            <v>2002M11</v>
          </cell>
          <cell r="B4025">
            <v>2</v>
          </cell>
          <cell r="C4025">
            <v>3</v>
          </cell>
          <cell r="D4025" t="str">
            <v>Uk</v>
          </cell>
          <cell r="E4025">
            <v>606</v>
          </cell>
          <cell r="F4025">
            <v>16</v>
          </cell>
          <cell r="G4025" t="str">
            <v>Austria</v>
          </cell>
        </row>
        <row r="4026">
          <cell r="A4026" t="str">
            <v>2002M11</v>
          </cell>
          <cell r="B4026">
            <v>2</v>
          </cell>
          <cell r="C4026">
            <v>3</v>
          </cell>
          <cell r="D4026" t="str">
            <v>Uk</v>
          </cell>
          <cell r="E4026">
            <v>788</v>
          </cell>
          <cell r="F4026">
            <v>149</v>
          </cell>
          <cell r="G4026" t="str">
            <v>New Zealand</v>
          </cell>
        </row>
        <row r="4027">
          <cell r="A4027" t="str">
            <v>2002M11</v>
          </cell>
          <cell r="B4027">
            <v>2</v>
          </cell>
          <cell r="C4027">
            <v>23</v>
          </cell>
          <cell r="D4027" t="str">
            <v xml:space="preserve"> Belgium (French)</v>
          </cell>
          <cell r="E4027">
            <v>36</v>
          </cell>
          <cell r="F4027">
            <v>167</v>
          </cell>
          <cell r="G4027" t="str">
            <v>Romania</v>
          </cell>
        </row>
        <row r="4028">
          <cell r="A4028" t="str">
            <v>2002M11</v>
          </cell>
          <cell r="B4028">
            <v>2</v>
          </cell>
          <cell r="C4028">
            <v>71</v>
          </cell>
          <cell r="D4028" t="str">
            <v>France</v>
          </cell>
          <cell r="E4028">
            <v>4</v>
          </cell>
          <cell r="F4028">
            <v>141</v>
          </cell>
          <cell r="G4028" t="str">
            <v>Morocco</v>
          </cell>
        </row>
        <row r="4029">
          <cell r="A4029" t="str">
            <v>2002M11</v>
          </cell>
          <cell r="B4029">
            <v>1</v>
          </cell>
          <cell r="C4029">
            <v>100</v>
          </cell>
          <cell r="D4029" t="str">
            <v>Ebaymotors</v>
          </cell>
          <cell r="E4029">
            <v>6</v>
          </cell>
          <cell r="F4029">
            <v>136</v>
          </cell>
          <cell r="G4029" t="str">
            <v>Mexico</v>
          </cell>
        </row>
        <row r="4030">
          <cell r="A4030" t="str">
            <v>2002M11</v>
          </cell>
          <cell r="B4030">
            <v>1</v>
          </cell>
          <cell r="C4030">
            <v>3</v>
          </cell>
          <cell r="D4030" t="str">
            <v>Uk</v>
          </cell>
          <cell r="E4030">
            <v>41</v>
          </cell>
          <cell r="F4030">
            <v>80</v>
          </cell>
          <cell r="G4030" t="str">
            <v>Greece</v>
          </cell>
        </row>
        <row r="4031">
          <cell r="A4031" t="str">
            <v>2002M11</v>
          </cell>
          <cell r="B4031">
            <v>2</v>
          </cell>
          <cell r="C4031">
            <v>16</v>
          </cell>
          <cell r="D4031" t="str">
            <v>Austria</v>
          </cell>
          <cell r="E4031">
            <v>7638</v>
          </cell>
          <cell r="F4031">
            <v>16</v>
          </cell>
          <cell r="G4031" t="str">
            <v>Austria</v>
          </cell>
        </row>
        <row r="4032">
          <cell r="A4032" t="str">
            <v>2002M11</v>
          </cell>
          <cell r="B4032">
            <v>3</v>
          </cell>
          <cell r="C4032">
            <v>77</v>
          </cell>
          <cell r="D4032" t="str">
            <v>Germany</v>
          </cell>
          <cell r="E4032">
            <v>45</v>
          </cell>
          <cell r="F4032">
            <v>1</v>
          </cell>
          <cell r="G4032" t="str">
            <v>United States</v>
          </cell>
        </row>
        <row r="4033">
          <cell r="A4033" t="str">
            <v>2002M11</v>
          </cell>
          <cell r="B4033">
            <v>2</v>
          </cell>
          <cell r="C4033">
            <v>146</v>
          </cell>
          <cell r="D4033" t="str">
            <v>Netherlands</v>
          </cell>
          <cell r="E4033">
            <v>378</v>
          </cell>
          <cell r="F4033">
            <v>66</v>
          </cell>
          <cell r="G4033" t="str">
            <v>Estonia</v>
          </cell>
        </row>
        <row r="4034">
          <cell r="A4034" t="str">
            <v>2002M11</v>
          </cell>
          <cell r="B4034">
            <v>0</v>
          </cell>
          <cell r="C4034">
            <v>77</v>
          </cell>
          <cell r="D4034" t="str">
            <v>Germany</v>
          </cell>
          <cell r="E4034">
            <v>4</v>
          </cell>
          <cell r="F4034">
            <v>120</v>
          </cell>
          <cell r="G4034" t="str">
            <v>Liechtenstein</v>
          </cell>
        </row>
        <row r="4035">
          <cell r="A4035" t="str">
            <v>2002M11</v>
          </cell>
          <cell r="B4035">
            <v>2</v>
          </cell>
          <cell r="C4035">
            <v>146</v>
          </cell>
          <cell r="D4035" t="str">
            <v>Netherlands</v>
          </cell>
          <cell r="E4035">
            <v>1</v>
          </cell>
          <cell r="F4035">
            <v>168</v>
          </cell>
          <cell r="G4035" t="str">
            <v>Russian Federation</v>
          </cell>
        </row>
        <row r="4036">
          <cell r="A4036" t="str">
            <v>2002M11</v>
          </cell>
          <cell r="B4036">
            <v>0</v>
          </cell>
          <cell r="C4036">
            <v>23</v>
          </cell>
          <cell r="D4036" t="str">
            <v xml:space="preserve"> Belgium (French)</v>
          </cell>
          <cell r="E4036">
            <v>1</v>
          </cell>
          <cell r="F4036">
            <v>104</v>
          </cell>
          <cell r="G4036" t="str">
            <v>Japan</v>
          </cell>
        </row>
        <row r="4037">
          <cell r="A4037" t="str">
            <v>2002M11</v>
          </cell>
          <cell r="B4037">
            <v>1</v>
          </cell>
          <cell r="C4037">
            <v>0</v>
          </cell>
          <cell r="D4037" t="str">
            <v>Ebay</v>
          </cell>
          <cell r="E4037">
            <v>18</v>
          </cell>
          <cell r="F4037">
            <v>122</v>
          </cell>
          <cell r="G4037" t="str">
            <v>Luxembourg</v>
          </cell>
        </row>
        <row r="4038">
          <cell r="A4038" t="str">
            <v>2002M11</v>
          </cell>
          <cell r="B4038">
            <v>2</v>
          </cell>
          <cell r="C4038">
            <v>0</v>
          </cell>
          <cell r="D4038" t="str">
            <v>Ebay</v>
          </cell>
          <cell r="E4038">
            <v>2444</v>
          </cell>
          <cell r="F4038">
            <v>22</v>
          </cell>
          <cell r="G4038" t="str">
            <v>Belarus</v>
          </cell>
        </row>
        <row r="4039">
          <cell r="A4039" t="str">
            <v>2002M11</v>
          </cell>
          <cell r="B4039">
            <v>2</v>
          </cell>
          <cell r="C4039">
            <v>101</v>
          </cell>
          <cell r="D4039" t="str">
            <v>Italy</v>
          </cell>
          <cell r="E4039">
            <v>3</v>
          </cell>
          <cell r="F4039">
            <v>57</v>
          </cell>
          <cell r="G4039" t="str">
            <v>Denmark</v>
          </cell>
        </row>
        <row r="4040">
          <cell r="A4040" t="str">
            <v>2002M11</v>
          </cell>
          <cell r="B4040">
            <v>2</v>
          </cell>
          <cell r="C4040">
            <v>23</v>
          </cell>
          <cell r="D4040" t="str">
            <v xml:space="preserve"> Belgium (French)</v>
          </cell>
          <cell r="E4040">
            <v>218</v>
          </cell>
          <cell r="F4040">
            <v>122</v>
          </cell>
          <cell r="G4040" t="str">
            <v>Luxembourg</v>
          </cell>
        </row>
        <row r="4041">
          <cell r="A4041" t="str">
            <v>2002M11</v>
          </cell>
          <cell r="B4041">
            <v>2</v>
          </cell>
          <cell r="C4041">
            <v>196</v>
          </cell>
          <cell r="D4041" t="str">
            <v>Taiwan</v>
          </cell>
          <cell r="E4041">
            <v>564</v>
          </cell>
          <cell r="F4041">
            <v>2</v>
          </cell>
          <cell r="G4041" t="str">
            <v>Canada</v>
          </cell>
        </row>
        <row r="4042">
          <cell r="A4042" t="str">
            <v>2002M11</v>
          </cell>
          <cell r="B4042">
            <v>3</v>
          </cell>
          <cell r="C4042">
            <v>15</v>
          </cell>
          <cell r="D4042" t="str">
            <v>Australia</v>
          </cell>
          <cell r="E4042">
            <v>1</v>
          </cell>
          <cell r="F4042">
            <v>199</v>
          </cell>
          <cell r="G4042" t="str">
            <v>Thailand</v>
          </cell>
        </row>
        <row r="4043">
          <cell r="A4043" t="str">
            <v>2002M11</v>
          </cell>
          <cell r="B4043">
            <v>2</v>
          </cell>
          <cell r="C4043">
            <v>146</v>
          </cell>
          <cell r="D4043" t="str">
            <v>Netherlands</v>
          </cell>
          <cell r="E4043">
            <v>3</v>
          </cell>
          <cell r="F4043">
            <v>167</v>
          </cell>
          <cell r="G4043" t="str">
            <v>Romania</v>
          </cell>
        </row>
        <row r="4044">
          <cell r="A4044" t="str">
            <v>2002M11</v>
          </cell>
          <cell r="B4044">
            <v>2</v>
          </cell>
          <cell r="C4044">
            <v>77</v>
          </cell>
          <cell r="D4044" t="str">
            <v>Germany</v>
          </cell>
          <cell r="E4044">
            <v>286</v>
          </cell>
          <cell r="F4044">
            <v>154</v>
          </cell>
          <cell r="G4044" t="str">
            <v>Norway</v>
          </cell>
        </row>
        <row r="4045">
          <cell r="A4045" t="str">
            <v>2002M11</v>
          </cell>
          <cell r="B4045">
            <v>0</v>
          </cell>
          <cell r="C4045">
            <v>23</v>
          </cell>
          <cell r="D4045" t="str">
            <v xml:space="preserve"> Belgium (French)</v>
          </cell>
          <cell r="E4045">
            <v>26850</v>
          </cell>
          <cell r="F4045">
            <v>23</v>
          </cell>
          <cell r="G4045" t="str">
            <v>Belgium</v>
          </cell>
        </row>
        <row r="4046">
          <cell r="A4046" t="str">
            <v>2002M11</v>
          </cell>
          <cell r="B4046">
            <v>2</v>
          </cell>
          <cell r="C4046">
            <v>15</v>
          </cell>
          <cell r="D4046" t="str">
            <v>Australia</v>
          </cell>
          <cell r="E4046">
            <v>7</v>
          </cell>
          <cell r="F4046">
            <v>185</v>
          </cell>
          <cell r="G4046" t="str">
            <v>South Africa</v>
          </cell>
        </row>
        <row r="4047">
          <cell r="A4047" t="str">
            <v>2002M11</v>
          </cell>
          <cell r="B4047">
            <v>1</v>
          </cell>
          <cell r="C4047">
            <v>101</v>
          </cell>
          <cell r="D4047" t="str">
            <v>Italy</v>
          </cell>
          <cell r="E4047">
            <v>3</v>
          </cell>
          <cell r="F4047">
            <v>122</v>
          </cell>
          <cell r="G4047" t="str">
            <v>Luxembourg</v>
          </cell>
        </row>
        <row r="4048">
          <cell r="A4048" t="str">
            <v>2002M11</v>
          </cell>
          <cell r="B4048">
            <v>2</v>
          </cell>
          <cell r="C4048">
            <v>0</v>
          </cell>
          <cell r="D4048" t="str">
            <v>Ebay</v>
          </cell>
          <cell r="E4048">
            <v>3667</v>
          </cell>
          <cell r="F4048">
            <v>163</v>
          </cell>
          <cell r="G4048" t="str">
            <v>Poland</v>
          </cell>
        </row>
        <row r="4049">
          <cell r="A4049" t="str">
            <v>2002M11</v>
          </cell>
          <cell r="B4049">
            <v>1</v>
          </cell>
          <cell r="C4049">
            <v>23</v>
          </cell>
          <cell r="D4049" t="str">
            <v xml:space="preserve"> Belgium (French)</v>
          </cell>
          <cell r="E4049">
            <v>1</v>
          </cell>
          <cell r="F4049">
            <v>3</v>
          </cell>
          <cell r="G4049" t="str">
            <v>United Kingdom</v>
          </cell>
        </row>
        <row r="4050">
          <cell r="A4050" t="str">
            <v>2002M11</v>
          </cell>
          <cell r="B4050">
            <v>2</v>
          </cell>
          <cell r="C4050">
            <v>186</v>
          </cell>
          <cell r="D4050" t="str">
            <v>Spain</v>
          </cell>
          <cell r="E4050">
            <v>10</v>
          </cell>
          <cell r="F4050">
            <v>44</v>
          </cell>
          <cell r="G4050" t="str">
            <v>Chile</v>
          </cell>
        </row>
        <row r="4051">
          <cell r="A4051" t="str">
            <v>2002M11</v>
          </cell>
          <cell r="B4051">
            <v>0</v>
          </cell>
          <cell r="C4051">
            <v>3</v>
          </cell>
          <cell r="D4051" t="str">
            <v>Uk</v>
          </cell>
          <cell r="E4051">
            <v>8</v>
          </cell>
          <cell r="F4051">
            <v>163</v>
          </cell>
          <cell r="G4051" t="str">
            <v>Poland</v>
          </cell>
        </row>
        <row r="4052">
          <cell r="A4052" t="str">
            <v>2002M11</v>
          </cell>
          <cell r="B4052">
            <v>0</v>
          </cell>
          <cell r="C4052">
            <v>77</v>
          </cell>
          <cell r="D4052" t="str">
            <v>Germany</v>
          </cell>
          <cell r="E4052">
            <v>1</v>
          </cell>
          <cell r="F4052">
            <v>6</v>
          </cell>
          <cell r="G4052" t="str">
            <v>Algeria</v>
          </cell>
        </row>
        <row r="4053">
          <cell r="A4053" t="str">
            <v>2002M11</v>
          </cell>
          <cell r="B4053">
            <v>2</v>
          </cell>
          <cell r="C4053">
            <v>2</v>
          </cell>
          <cell r="D4053" t="str">
            <v>Canada</v>
          </cell>
          <cell r="E4053">
            <v>71</v>
          </cell>
          <cell r="F4053">
            <v>15</v>
          </cell>
          <cell r="G4053" t="str">
            <v>Australia</v>
          </cell>
        </row>
        <row r="4054">
          <cell r="A4054" t="str">
            <v>2002M11</v>
          </cell>
          <cell r="B4054">
            <v>3</v>
          </cell>
          <cell r="C4054">
            <v>2</v>
          </cell>
          <cell r="D4054" t="str">
            <v>Canada</v>
          </cell>
          <cell r="E4054">
            <v>1</v>
          </cell>
          <cell r="F4054">
            <v>21</v>
          </cell>
          <cell r="G4054" t="str">
            <v>Barbados</v>
          </cell>
        </row>
        <row r="4055">
          <cell r="A4055" t="str">
            <v>2002M11</v>
          </cell>
          <cell r="B4055">
            <v>2</v>
          </cell>
          <cell r="C4055">
            <v>23</v>
          </cell>
          <cell r="D4055" t="str">
            <v xml:space="preserve"> Belgium (French)</v>
          </cell>
          <cell r="E4055">
            <v>235</v>
          </cell>
          <cell r="F4055">
            <v>199</v>
          </cell>
          <cell r="G4055" t="str">
            <v>Thailand</v>
          </cell>
        </row>
        <row r="4056">
          <cell r="A4056" t="str">
            <v>2002M11</v>
          </cell>
          <cell r="B4056">
            <v>2</v>
          </cell>
          <cell r="C4056">
            <v>16</v>
          </cell>
          <cell r="D4056" t="str">
            <v>Austria</v>
          </cell>
          <cell r="E4056">
            <v>138</v>
          </cell>
          <cell r="F4056">
            <v>1</v>
          </cell>
          <cell r="G4056" t="str">
            <v>United States</v>
          </cell>
        </row>
        <row r="4057">
          <cell r="A4057" t="str">
            <v>2002M11</v>
          </cell>
          <cell r="B4057">
            <v>2</v>
          </cell>
          <cell r="C4057">
            <v>146</v>
          </cell>
          <cell r="D4057" t="str">
            <v>Netherlands</v>
          </cell>
          <cell r="E4057">
            <v>104</v>
          </cell>
          <cell r="F4057">
            <v>185</v>
          </cell>
          <cell r="G4057" t="str">
            <v>South Africa</v>
          </cell>
        </row>
        <row r="4058">
          <cell r="A4058" t="str">
            <v>2002M11</v>
          </cell>
          <cell r="B4058">
            <v>2</v>
          </cell>
          <cell r="C4058">
            <v>186</v>
          </cell>
          <cell r="D4058" t="str">
            <v>Spain</v>
          </cell>
          <cell r="E4058">
            <v>2</v>
          </cell>
          <cell r="F4058">
            <v>168</v>
          </cell>
          <cell r="G4058" t="str">
            <v>Russian Federation</v>
          </cell>
        </row>
        <row r="4059">
          <cell r="A4059" t="str">
            <v>2002M11</v>
          </cell>
          <cell r="B4059">
            <v>0</v>
          </cell>
          <cell r="C4059">
            <v>2</v>
          </cell>
          <cell r="D4059" t="str">
            <v>Canada</v>
          </cell>
          <cell r="E4059">
            <v>11</v>
          </cell>
          <cell r="F4059">
            <v>18</v>
          </cell>
          <cell r="G4059" t="str">
            <v>Bahamas</v>
          </cell>
        </row>
        <row r="4060">
          <cell r="A4060" t="str">
            <v>2002M11</v>
          </cell>
          <cell r="B4060">
            <v>2</v>
          </cell>
          <cell r="C4060">
            <v>100</v>
          </cell>
          <cell r="D4060" t="str">
            <v>Ebaymotors</v>
          </cell>
          <cell r="E4060">
            <v>32</v>
          </cell>
          <cell r="F4060">
            <v>185</v>
          </cell>
          <cell r="G4060" t="str">
            <v>South Africa</v>
          </cell>
        </row>
        <row r="4061">
          <cell r="A4061" t="str">
            <v>2002M11</v>
          </cell>
          <cell r="B4061">
            <v>2</v>
          </cell>
          <cell r="C4061">
            <v>71</v>
          </cell>
          <cell r="D4061" t="str">
            <v>France</v>
          </cell>
          <cell r="E4061">
            <v>15</v>
          </cell>
          <cell r="F4061">
            <v>154</v>
          </cell>
          <cell r="G4061" t="str">
            <v>Norway</v>
          </cell>
        </row>
        <row r="4062">
          <cell r="A4062" t="str">
            <v>2002M11</v>
          </cell>
          <cell r="B4062">
            <v>0</v>
          </cell>
          <cell r="C4062">
            <v>0</v>
          </cell>
          <cell r="D4062" t="str">
            <v>Ebay</v>
          </cell>
          <cell r="E4062">
            <v>21</v>
          </cell>
          <cell r="F4062">
            <v>137</v>
          </cell>
          <cell r="G4062" t="str">
            <v>Moldova</v>
          </cell>
        </row>
        <row r="4063">
          <cell r="A4063" t="str">
            <v>2002M11</v>
          </cell>
          <cell r="B4063">
            <v>3</v>
          </cell>
          <cell r="C4063">
            <v>0</v>
          </cell>
          <cell r="D4063" t="str">
            <v>Ebay</v>
          </cell>
          <cell r="E4063">
            <v>70</v>
          </cell>
          <cell r="F4063">
            <v>45</v>
          </cell>
          <cell r="G4063" t="str">
            <v>China</v>
          </cell>
        </row>
        <row r="4064">
          <cell r="A4064" t="str">
            <v>2002M11</v>
          </cell>
          <cell r="B4064">
            <v>2</v>
          </cell>
          <cell r="C4064">
            <v>77</v>
          </cell>
          <cell r="D4064" t="str">
            <v>Germany</v>
          </cell>
          <cell r="E4064">
            <v>1</v>
          </cell>
          <cell r="F4064">
            <v>134</v>
          </cell>
          <cell r="G4064" t="str">
            <v>Mauritius</v>
          </cell>
        </row>
        <row r="4065">
          <cell r="A4065" t="str">
            <v>2002M11</v>
          </cell>
          <cell r="B4065">
            <v>0</v>
          </cell>
          <cell r="C4065">
            <v>71</v>
          </cell>
          <cell r="D4065" t="str">
            <v>France</v>
          </cell>
          <cell r="E4065">
            <v>1</v>
          </cell>
          <cell r="F4065">
            <v>173</v>
          </cell>
          <cell r="G4065" t="str">
            <v>Saint Pierre and Miquelon</v>
          </cell>
        </row>
        <row r="4066">
          <cell r="A4066" t="str">
            <v>2002M11</v>
          </cell>
          <cell r="B4066">
            <v>2</v>
          </cell>
          <cell r="C4066">
            <v>0</v>
          </cell>
          <cell r="D4066" t="str">
            <v>Ebay</v>
          </cell>
          <cell r="E4066">
            <v>19199</v>
          </cell>
          <cell r="F4066">
            <v>57</v>
          </cell>
          <cell r="G4066" t="str">
            <v>Denmark</v>
          </cell>
        </row>
        <row r="4067">
          <cell r="A4067" t="str">
            <v>2002M11</v>
          </cell>
          <cell r="B4067">
            <v>1</v>
          </cell>
          <cell r="C4067">
            <v>77</v>
          </cell>
          <cell r="D4067" t="str">
            <v>Germany</v>
          </cell>
          <cell r="E4067">
            <v>1697</v>
          </cell>
          <cell r="F4067">
            <v>122</v>
          </cell>
          <cell r="G4067" t="str">
            <v>Luxembourg</v>
          </cell>
        </row>
        <row r="4068">
          <cell r="A4068" t="str">
            <v>2002M11</v>
          </cell>
          <cell r="B4068">
            <v>2</v>
          </cell>
          <cell r="C4068">
            <v>186</v>
          </cell>
          <cell r="D4068" t="str">
            <v>Spain</v>
          </cell>
          <cell r="E4068">
            <v>27</v>
          </cell>
          <cell r="F4068">
            <v>192</v>
          </cell>
          <cell r="G4068" t="str">
            <v>Sweden</v>
          </cell>
        </row>
        <row r="4069">
          <cell r="A4069" t="str">
            <v>2002M11</v>
          </cell>
          <cell r="B4069">
            <v>0</v>
          </cell>
          <cell r="C4069">
            <v>100</v>
          </cell>
          <cell r="D4069" t="str">
            <v>Ebaymotors</v>
          </cell>
          <cell r="E4069">
            <v>41</v>
          </cell>
          <cell r="F4069">
            <v>104</v>
          </cell>
          <cell r="G4069" t="str">
            <v>Japan</v>
          </cell>
        </row>
        <row r="4070">
          <cell r="A4070" t="str">
            <v>2002M11</v>
          </cell>
          <cell r="B4070">
            <v>1</v>
          </cell>
          <cell r="C4070">
            <v>101</v>
          </cell>
          <cell r="D4070" t="str">
            <v>Italy</v>
          </cell>
          <cell r="E4070">
            <v>225</v>
          </cell>
          <cell r="F4070">
            <v>2</v>
          </cell>
          <cell r="G4070" t="str">
            <v>Canada</v>
          </cell>
        </row>
        <row r="4071">
          <cell r="A4071" t="str">
            <v>2002M11</v>
          </cell>
          <cell r="B4071">
            <v>2</v>
          </cell>
          <cell r="C4071">
            <v>0</v>
          </cell>
          <cell r="D4071" t="str">
            <v>Ebay</v>
          </cell>
          <cell r="E4071">
            <v>240</v>
          </cell>
          <cell r="F4071">
            <v>41</v>
          </cell>
          <cell r="G4071" t="str">
            <v>Cayman Islands</v>
          </cell>
        </row>
        <row r="4072">
          <cell r="A4072" t="str">
            <v>2002M11</v>
          </cell>
          <cell r="B4072">
            <v>2</v>
          </cell>
          <cell r="C4072">
            <v>0</v>
          </cell>
          <cell r="D4072" t="str">
            <v>Ebay</v>
          </cell>
          <cell r="E4072">
            <v>719</v>
          </cell>
          <cell r="F4072">
            <v>61</v>
          </cell>
          <cell r="G4072" t="str">
            <v>Ecuador</v>
          </cell>
        </row>
        <row r="4073">
          <cell r="A4073" t="str">
            <v>2002M11</v>
          </cell>
          <cell r="B4073">
            <v>1</v>
          </cell>
          <cell r="C4073">
            <v>101</v>
          </cell>
          <cell r="D4073" t="str">
            <v>Italy</v>
          </cell>
          <cell r="E4073">
            <v>68</v>
          </cell>
          <cell r="F4073">
            <v>1</v>
          </cell>
          <cell r="G4073" t="str">
            <v>United States</v>
          </cell>
        </row>
        <row r="4074">
          <cell r="A4074" t="str">
            <v>2002M11</v>
          </cell>
          <cell r="B4074">
            <v>2</v>
          </cell>
          <cell r="C4074">
            <v>15</v>
          </cell>
          <cell r="D4074" t="str">
            <v>Australia</v>
          </cell>
          <cell r="E4074">
            <v>7</v>
          </cell>
          <cell r="F4074">
            <v>11</v>
          </cell>
          <cell r="G4074" t="str">
            <v>Antigua and Barbuda</v>
          </cell>
        </row>
        <row r="4075">
          <cell r="A4075" t="str">
            <v>2002M11</v>
          </cell>
          <cell r="B4075">
            <v>2</v>
          </cell>
          <cell r="C4075">
            <v>2</v>
          </cell>
          <cell r="D4075" t="str">
            <v>Canada</v>
          </cell>
          <cell r="E4075">
            <v>257</v>
          </cell>
          <cell r="F4075">
            <v>3</v>
          </cell>
          <cell r="G4075" t="str">
            <v>United Kingdom</v>
          </cell>
        </row>
        <row r="4076">
          <cell r="A4076" t="str">
            <v>2002M11</v>
          </cell>
          <cell r="B4076">
            <v>3</v>
          </cell>
          <cell r="C4076">
            <v>77</v>
          </cell>
          <cell r="D4076" t="str">
            <v>Germany</v>
          </cell>
          <cell r="E4076">
            <v>1</v>
          </cell>
          <cell r="F4076">
            <v>99</v>
          </cell>
          <cell r="G4076" t="str">
            <v>Ireland</v>
          </cell>
        </row>
        <row r="4077">
          <cell r="A4077" t="str">
            <v>2002M11</v>
          </cell>
          <cell r="B4077">
            <v>1</v>
          </cell>
          <cell r="C4077">
            <v>0</v>
          </cell>
          <cell r="D4077" t="str">
            <v>Ebay</v>
          </cell>
          <cell r="E4077">
            <v>6014</v>
          </cell>
          <cell r="F4077">
            <v>92</v>
          </cell>
          <cell r="G4077" t="str">
            <v>Hong Kong</v>
          </cell>
        </row>
        <row r="4078">
          <cell r="A4078" t="str">
            <v>2002M11</v>
          </cell>
          <cell r="B4078">
            <v>1</v>
          </cell>
          <cell r="C4078">
            <v>77</v>
          </cell>
          <cell r="D4078" t="str">
            <v>Germany</v>
          </cell>
          <cell r="E4078">
            <v>9</v>
          </cell>
          <cell r="F4078">
            <v>120</v>
          </cell>
          <cell r="G4078" t="str">
            <v>Liechtenstein</v>
          </cell>
        </row>
        <row r="4079">
          <cell r="A4079" t="str">
            <v>2002M11</v>
          </cell>
          <cell r="B4079">
            <v>0</v>
          </cell>
          <cell r="C4079">
            <v>71</v>
          </cell>
          <cell r="D4079" t="str">
            <v>France</v>
          </cell>
          <cell r="E4079">
            <v>5</v>
          </cell>
          <cell r="F4079">
            <v>45</v>
          </cell>
          <cell r="G4079" t="str">
            <v>China</v>
          </cell>
        </row>
        <row r="4080">
          <cell r="A4080" t="str">
            <v>2002M11</v>
          </cell>
          <cell r="B4080">
            <v>2</v>
          </cell>
          <cell r="C4080">
            <v>15</v>
          </cell>
          <cell r="D4080" t="str">
            <v>Australia</v>
          </cell>
          <cell r="E4080">
            <v>11</v>
          </cell>
          <cell r="F4080">
            <v>18</v>
          </cell>
          <cell r="G4080" t="str">
            <v>Bahamas</v>
          </cell>
        </row>
        <row r="4081">
          <cell r="A4081" t="str">
            <v>2002M11</v>
          </cell>
          <cell r="B4081">
            <v>0</v>
          </cell>
          <cell r="C4081">
            <v>0</v>
          </cell>
          <cell r="D4081" t="str">
            <v>Ebay</v>
          </cell>
          <cell r="E4081">
            <v>38</v>
          </cell>
          <cell r="F4081">
            <v>222</v>
          </cell>
          <cell r="G4081" t="str">
            <v>Yugoslavia</v>
          </cell>
        </row>
        <row r="4082">
          <cell r="A4082" t="str">
            <v>2002M11</v>
          </cell>
          <cell r="B4082">
            <v>0</v>
          </cell>
          <cell r="C4082">
            <v>100</v>
          </cell>
          <cell r="D4082" t="str">
            <v>Ebaymotors</v>
          </cell>
          <cell r="E4082">
            <v>2</v>
          </cell>
          <cell r="F4082">
            <v>101</v>
          </cell>
          <cell r="G4082" t="str">
            <v>Italy</v>
          </cell>
        </row>
        <row r="4083">
          <cell r="A4083" t="str">
            <v>2002M11</v>
          </cell>
          <cell r="B4083">
            <v>2</v>
          </cell>
          <cell r="C4083">
            <v>2</v>
          </cell>
          <cell r="D4083" t="str">
            <v>Canada</v>
          </cell>
          <cell r="E4083">
            <v>413</v>
          </cell>
          <cell r="F4083">
            <v>45</v>
          </cell>
          <cell r="G4083" t="str">
            <v>China</v>
          </cell>
        </row>
        <row r="4084">
          <cell r="A4084" t="str">
            <v>2002M11</v>
          </cell>
          <cell r="B4084">
            <v>0</v>
          </cell>
          <cell r="C4084">
            <v>77</v>
          </cell>
          <cell r="D4084" t="str">
            <v>Germany</v>
          </cell>
          <cell r="E4084">
            <v>272</v>
          </cell>
          <cell r="F4084">
            <v>15</v>
          </cell>
          <cell r="G4084" t="str">
            <v>Australia</v>
          </cell>
        </row>
        <row r="4085">
          <cell r="A4085" t="str">
            <v>2002M11</v>
          </cell>
          <cell r="B4085">
            <v>1</v>
          </cell>
          <cell r="C4085">
            <v>71</v>
          </cell>
          <cell r="D4085" t="str">
            <v>France</v>
          </cell>
          <cell r="E4085">
            <v>7</v>
          </cell>
          <cell r="F4085">
            <v>100</v>
          </cell>
          <cell r="G4085" t="str">
            <v>Israel</v>
          </cell>
        </row>
        <row r="4086">
          <cell r="A4086" t="str">
            <v>2002M11</v>
          </cell>
          <cell r="B4086">
            <v>2</v>
          </cell>
          <cell r="C4086">
            <v>3</v>
          </cell>
          <cell r="D4086" t="str">
            <v>Uk</v>
          </cell>
          <cell r="E4086">
            <v>100</v>
          </cell>
          <cell r="F4086">
            <v>31</v>
          </cell>
          <cell r="G4086" t="str">
            <v>Brazil</v>
          </cell>
        </row>
        <row r="4087">
          <cell r="A4087" t="str">
            <v>2002M11</v>
          </cell>
          <cell r="B4087">
            <v>2</v>
          </cell>
          <cell r="C4087">
            <v>15</v>
          </cell>
          <cell r="D4087" t="str">
            <v>Australia</v>
          </cell>
          <cell r="E4087">
            <v>104</v>
          </cell>
          <cell r="F4087">
            <v>92</v>
          </cell>
          <cell r="G4087" t="str">
            <v>Hong Kong</v>
          </cell>
        </row>
        <row r="4088">
          <cell r="A4088" t="str">
            <v>2002M11</v>
          </cell>
          <cell r="B4088">
            <v>3</v>
          </cell>
          <cell r="C4088">
            <v>77</v>
          </cell>
          <cell r="D4088" t="str">
            <v>Germany</v>
          </cell>
          <cell r="E4088">
            <v>34</v>
          </cell>
          <cell r="F4088">
            <v>122</v>
          </cell>
          <cell r="G4088" t="str">
            <v>Luxembourg</v>
          </cell>
        </row>
        <row r="4089">
          <cell r="A4089" t="str">
            <v>2002M11</v>
          </cell>
          <cell r="B4089">
            <v>0</v>
          </cell>
          <cell r="C4089">
            <v>101</v>
          </cell>
          <cell r="D4089" t="str">
            <v>Italy</v>
          </cell>
          <cell r="E4089">
            <v>10</v>
          </cell>
          <cell r="F4089">
            <v>186</v>
          </cell>
          <cell r="G4089" t="str">
            <v>Spain</v>
          </cell>
        </row>
        <row r="4090">
          <cell r="A4090" t="str">
            <v>2002M11</v>
          </cell>
          <cell r="B4090">
            <v>1</v>
          </cell>
          <cell r="C4090">
            <v>16</v>
          </cell>
          <cell r="D4090" t="str">
            <v>Austria</v>
          </cell>
          <cell r="E4090">
            <v>2</v>
          </cell>
          <cell r="F4090">
            <v>146</v>
          </cell>
          <cell r="G4090" t="str">
            <v>Netherlands</v>
          </cell>
        </row>
        <row r="4091">
          <cell r="A4091" t="str">
            <v>2002M11</v>
          </cell>
          <cell r="B4091">
            <v>2</v>
          </cell>
          <cell r="C4091">
            <v>186</v>
          </cell>
          <cell r="D4091" t="str">
            <v>Spain</v>
          </cell>
          <cell r="E4091">
            <v>92</v>
          </cell>
          <cell r="F4091">
            <v>211</v>
          </cell>
          <cell r="G4091" t="str">
            <v>Uruguay</v>
          </cell>
        </row>
        <row r="4092">
          <cell r="A4092" t="str">
            <v>2002M11</v>
          </cell>
          <cell r="B4092">
            <v>0</v>
          </cell>
          <cell r="C4092">
            <v>0</v>
          </cell>
          <cell r="D4092" t="str">
            <v>Ebay</v>
          </cell>
          <cell r="E4092">
            <v>358</v>
          </cell>
          <cell r="F4092">
            <v>204</v>
          </cell>
          <cell r="G4092" t="str">
            <v>Turkey</v>
          </cell>
        </row>
        <row r="4093">
          <cell r="A4093" t="str">
            <v>2002M11</v>
          </cell>
          <cell r="B4093">
            <v>2</v>
          </cell>
          <cell r="C4093">
            <v>0</v>
          </cell>
          <cell r="D4093" t="str">
            <v>Ebay</v>
          </cell>
          <cell r="E4093">
            <v>166</v>
          </cell>
          <cell r="F4093">
            <v>18</v>
          </cell>
          <cell r="G4093" t="str">
            <v>Bahamas</v>
          </cell>
        </row>
        <row r="4094">
          <cell r="A4094" t="str">
            <v>2002M11</v>
          </cell>
          <cell r="B4094">
            <v>0</v>
          </cell>
          <cell r="C4094">
            <v>0</v>
          </cell>
          <cell r="D4094" t="str">
            <v>Ebay</v>
          </cell>
          <cell r="E4094">
            <v>232</v>
          </cell>
          <cell r="F4094">
            <v>149</v>
          </cell>
          <cell r="G4094" t="str">
            <v>New Zealand</v>
          </cell>
        </row>
        <row r="4095">
          <cell r="A4095" t="str">
            <v>2002M11</v>
          </cell>
          <cell r="B4095">
            <v>2</v>
          </cell>
          <cell r="C4095">
            <v>77</v>
          </cell>
          <cell r="D4095" t="str">
            <v>Germany</v>
          </cell>
          <cell r="E4095">
            <v>1157</v>
          </cell>
          <cell r="F4095">
            <v>209</v>
          </cell>
          <cell r="G4095" t="str">
            <v>Ukraine</v>
          </cell>
        </row>
        <row r="4096">
          <cell r="A4096" t="str">
            <v>2002M11</v>
          </cell>
          <cell r="B4096">
            <v>0</v>
          </cell>
          <cell r="C4096">
            <v>2</v>
          </cell>
          <cell r="D4096" t="str">
            <v>Canada</v>
          </cell>
          <cell r="E4096">
            <v>5677</v>
          </cell>
          <cell r="F4096">
            <v>2</v>
          </cell>
          <cell r="G4096" t="str">
            <v>Canada</v>
          </cell>
        </row>
        <row r="4097">
          <cell r="A4097" t="str">
            <v>2002M11</v>
          </cell>
          <cell r="B4097">
            <v>1</v>
          </cell>
          <cell r="C4097">
            <v>16</v>
          </cell>
          <cell r="D4097" t="str">
            <v>Austria</v>
          </cell>
          <cell r="E4097">
            <v>3270</v>
          </cell>
          <cell r="F4097">
            <v>77</v>
          </cell>
          <cell r="G4097" t="str">
            <v>Germany</v>
          </cell>
        </row>
        <row r="4098">
          <cell r="A4098" t="str">
            <v>2002M11</v>
          </cell>
          <cell r="B4098">
            <v>2</v>
          </cell>
          <cell r="C4098">
            <v>0</v>
          </cell>
          <cell r="D4098" t="str">
            <v>Ebay</v>
          </cell>
          <cell r="E4098">
            <v>6454</v>
          </cell>
          <cell r="F4098">
            <v>167</v>
          </cell>
          <cell r="G4098" t="str">
            <v>Romania</v>
          </cell>
        </row>
        <row r="4099">
          <cell r="A4099" t="str">
            <v>2002M11</v>
          </cell>
          <cell r="B4099">
            <v>2</v>
          </cell>
          <cell r="C4099">
            <v>3</v>
          </cell>
          <cell r="D4099" t="str">
            <v>Uk</v>
          </cell>
          <cell r="E4099">
            <v>62</v>
          </cell>
          <cell r="F4099">
            <v>196</v>
          </cell>
          <cell r="G4099" t="str">
            <v>Taiwan</v>
          </cell>
        </row>
        <row r="4100">
          <cell r="A4100" t="str">
            <v>2002M11</v>
          </cell>
          <cell r="B4100">
            <v>1</v>
          </cell>
          <cell r="C4100">
            <v>77</v>
          </cell>
          <cell r="D4100" t="str">
            <v>Germany</v>
          </cell>
          <cell r="E4100">
            <v>1843</v>
          </cell>
          <cell r="F4100">
            <v>1</v>
          </cell>
          <cell r="G4100" t="str">
            <v>United States</v>
          </cell>
        </row>
        <row r="4101">
          <cell r="A4101" t="str">
            <v>2002M11</v>
          </cell>
          <cell r="B4101">
            <v>2</v>
          </cell>
          <cell r="C4101">
            <v>71</v>
          </cell>
          <cell r="D4101" t="str">
            <v>France</v>
          </cell>
          <cell r="E4101">
            <v>12</v>
          </cell>
          <cell r="F4101">
            <v>218</v>
          </cell>
          <cell r="G4101" t="str">
            <v>Wallis and Futuna</v>
          </cell>
        </row>
        <row r="4102">
          <cell r="A4102" t="str">
            <v>2002M11</v>
          </cell>
          <cell r="B4102">
            <v>2</v>
          </cell>
          <cell r="C4102">
            <v>2</v>
          </cell>
          <cell r="D4102" t="str">
            <v>Canada</v>
          </cell>
          <cell r="E4102">
            <v>49</v>
          </cell>
          <cell r="F4102">
            <v>186</v>
          </cell>
          <cell r="G4102" t="str">
            <v>Spain</v>
          </cell>
        </row>
        <row r="4103">
          <cell r="A4103" t="str">
            <v>2002M11</v>
          </cell>
          <cell r="B4103">
            <v>0</v>
          </cell>
          <cell r="C4103">
            <v>0</v>
          </cell>
          <cell r="D4103" t="str">
            <v>Ebay</v>
          </cell>
          <cell r="E4103">
            <v>232</v>
          </cell>
          <cell r="F4103">
            <v>16</v>
          </cell>
          <cell r="G4103" t="str">
            <v>Austria</v>
          </cell>
        </row>
        <row r="4104">
          <cell r="A4104" t="str">
            <v>2002M11</v>
          </cell>
          <cell r="B4104">
            <v>1</v>
          </cell>
          <cell r="C4104">
            <v>101</v>
          </cell>
          <cell r="D4104" t="str">
            <v>Italy</v>
          </cell>
          <cell r="E4104">
            <v>518</v>
          </cell>
          <cell r="F4104">
            <v>193</v>
          </cell>
          <cell r="G4104" t="str">
            <v>Switzerland</v>
          </cell>
        </row>
        <row r="4105">
          <cell r="A4105" t="str">
            <v>2002M11</v>
          </cell>
          <cell r="B4105">
            <v>0</v>
          </cell>
          <cell r="C4105">
            <v>146</v>
          </cell>
          <cell r="D4105" t="str">
            <v>Netherlands</v>
          </cell>
          <cell r="E4105">
            <v>19</v>
          </cell>
          <cell r="F4105">
            <v>3</v>
          </cell>
          <cell r="G4105" t="str">
            <v>United Kingdom</v>
          </cell>
        </row>
        <row r="4106">
          <cell r="A4106" t="str">
            <v>2002M11</v>
          </cell>
          <cell r="B4106">
            <v>1</v>
          </cell>
          <cell r="C4106">
            <v>16</v>
          </cell>
          <cell r="D4106" t="str">
            <v>Austria</v>
          </cell>
          <cell r="E4106">
            <v>8</v>
          </cell>
          <cell r="F4106">
            <v>71</v>
          </cell>
          <cell r="G4106" t="str">
            <v>France</v>
          </cell>
        </row>
        <row r="4107">
          <cell r="A4107" t="str">
            <v>2002M11</v>
          </cell>
          <cell r="B4107">
            <v>3</v>
          </cell>
          <cell r="C4107">
            <v>196</v>
          </cell>
          <cell r="D4107" t="str">
            <v>Taiwan</v>
          </cell>
          <cell r="E4107">
            <v>1</v>
          </cell>
          <cell r="F4107">
            <v>2</v>
          </cell>
          <cell r="G4107" t="str">
            <v>Canada</v>
          </cell>
        </row>
        <row r="4108">
          <cell r="A4108" t="str">
            <v>2002M11</v>
          </cell>
          <cell r="B4108">
            <v>2</v>
          </cell>
          <cell r="C4108">
            <v>3</v>
          </cell>
          <cell r="D4108" t="str">
            <v>Uk</v>
          </cell>
          <cell r="E4108">
            <v>1667362</v>
          </cell>
          <cell r="F4108">
            <v>3</v>
          </cell>
          <cell r="G4108" t="str">
            <v>United Kingdom</v>
          </cell>
        </row>
        <row r="4109">
          <cell r="A4109" t="str">
            <v>2002M11</v>
          </cell>
          <cell r="B4109">
            <v>1</v>
          </cell>
          <cell r="C4109">
            <v>71</v>
          </cell>
          <cell r="D4109" t="str">
            <v>France</v>
          </cell>
          <cell r="E4109">
            <v>6</v>
          </cell>
          <cell r="F4109">
            <v>80</v>
          </cell>
          <cell r="G4109" t="str">
            <v>Greece</v>
          </cell>
        </row>
        <row r="4110">
          <cell r="A4110" t="str">
            <v>2002M11</v>
          </cell>
          <cell r="B4110">
            <v>2</v>
          </cell>
          <cell r="C4110">
            <v>71</v>
          </cell>
          <cell r="D4110" t="str">
            <v>France</v>
          </cell>
          <cell r="E4110">
            <v>1</v>
          </cell>
          <cell r="F4110">
            <v>216</v>
          </cell>
          <cell r="G4110" t="str">
            <v>Vietnam</v>
          </cell>
        </row>
        <row r="4111">
          <cell r="A4111" t="str">
            <v>2002M11</v>
          </cell>
          <cell r="B4111">
            <v>3</v>
          </cell>
          <cell r="C4111">
            <v>0</v>
          </cell>
          <cell r="D4111" t="str">
            <v>Ebay</v>
          </cell>
          <cell r="E4111">
            <v>2</v>
          </cell>
          <cell r="F4111">
            <v>192</v>
          </cell>
          <cell r="G4111" t="str">
            <v>Sweden</v>
          </cell>
        </row>
        <row r="4112">
          <cell r="A4112" t="str">
            <v>2002M11</v>
          </cell>
          <cell r="B4112">
            <v>0</v>
          </cell>
          <cell r="C4112">
            <v>100</v>
          </cell>
          <cell r="D4112" t="str">
            <v>Ebaymotors</v>
          </cell>
          <cell r="E4112">
            <v>48</v>
          </cell>
          <cell r="F4112">
            <v>165</v>
          </cell>
          <cell r="G4112" t="str">
            <v>Puerto Rico</v>
          </cell>
        </row>
        <row r="4113">
          <cell r="A4113" t="str">
            <v>2002M11</v>
          </cell>
          <cell r="B4113">
            <v>1</v>
          </cell>
          <cell r="C4113">
            <v>101</v>
          </cell>
          <cell r="D4113" t="str">
            <v>Italy</v>
          </cell>
          <cell r="E4113">
            <v>27615</v>
          </cell>
          <cell r="F4113">
            <v>101</v>
          </cell>
          <cell r="G4113" t="str">
            <v>Italy</v>
          </cell>
        </row>
        <row r="4114">
          <cell r="A4114" t="str">
            <v>2002M11</v>
          </cell>
          <cell r="B4114">
            <v>0</v>
          </cell>
          <cell r="C4114">
            <v>77</v>
          </cell>
          <cell r="D4114" t="str">
            <v>Germany</v>
          </cell>
          <cell r="E4114">
            <v>835</v>
          </cell>
          <cell r="F4114">
            <v>71</v>
          </cell>
          <cell r="G4114" t="str">
            <v>France</v>
          </cell>
        </row>
        <row r="4115">
          <cell r="A4115" t="str">
            <v>2002M11</v>
          </cell>
          <cell r="B4115">
            <v>2</v>
          </cell>
          <cell r="C4115">
            <v>0</v>
          </cell>
          <cell r="D4115" t="str">
            <v>Ebay</v>
          </cell>
          <cell r="E4115">
            <v>9560</v>
          </cell>
          <cell r="F4115">
            <v>164</v>
          </cell>
          <cell r="G4115" t="str">
            <v>Portugal</v>
          </cell>
        </row>
        <row r="4116">
          <cell r="A4116" t="str">
            <v>2002M11</v>
          </cell>
          <cell r="B4116">
            <v>2</v>
          </cell>
          <cell r="C4116">
            <v>77</v>
          </cell>
          <cell r="D4116" t="str">
            <v>Germany</v>
          </cell>
          <cell r="E4116">
            <v>410</v>
          </cell>
          <cell r="F4116">
            <v>100</v>
          </cell>
          <cell r="G4116" t="str">
            <v>Israel</v>
          </cell>
        </row>
        <row r="4117">
          <cell r="A4117" t="str">
            <v>2002M11</v>
          </cell>
          <cell r="B4117">
            <v>3</v>
          </cell>
          <cell r="C4117">
            <v>0</v>
          </cell>
          <cell r="D4117" t="str">
            <v>Ebay</v>
          </cell>
          <cell r="E4117">
            <v>33</v>
          </cell>
          <cell r="F4117">
            <v>71</v>
          </cell>
          <cell r="G4117" t="str">
            <v>France</v>
          </cell>
        </row>
        <row r="4118">
          <cell r="A4118" t="str">
            <v>2002M11</v>
          </cell>
          <cell r="B4118">
            <v>2</v>
          </cell>
          <cell r="C4118">
            <v>0</v>
          </cell>
          <cell r="D4118" t="str">
            <v>Ebay</v>
          </cell>
          <cell r="E4118">
            <v>7237</v>
          </cell>
          <cell r="F4118">
            <v>162</v>
          </cell>
          <cell r="G4118" t="str">
            <v>Philippines</v>
          </cell>
        </row>
        <row r="4119">
          <cell r="A4119" t="str">
            <v>2002M11</v>
          </cell>
          <cell r="B4119">
            <v>0</v>
          </cell>
          <cell r="C4119">
            <v>196</v>
          </cell>
          <cell r="D4119" t="str">
            <v>Taiwan</v>
          </cell>
          <cell r="E4119">
            <v>218</v>
          </cell>
          <cell r="F4119">
            <v>45</v>
          </cell>
          <cell r="G4119" t="str">
            <v>China</v>
          </cell>
        </row>
        <row r="4120">
          <cell r="A4120" t="str">
            <v>2002M11</v>
          </cell>
          <cell r="B4120">
            <v>2</v>
          </cell>
          <cell r="C4120">
            <v>0</v>
          </cell>
          <cell r="D4120" t="str">
            <v>Ebay</v>
          </cell>
          <cell r="E4120">
            <v>107</v>
          </cell>
          <cell r="F4120">
            <v>105</v>
          </cell>
          <cell r="G4120" t="str">
            <v>Jersey</v>
          </cell>
        </row>
        <row r="4121">
          <cell r="A4121" t="str">
            <v>2002M11</v>
          </cell>
          <cell r="B4121">
            <v>3</v>
          </cell>
          <cell r="C4121">
            <v>146</v>
          </cell>
          <cell r="D4121" t="str">
            <v>Netherlands</v>
          </cell>
          <cell r="E4121">
            <v>1</v>
          </cell>
          <cell r="F4121">
            <v>3</v>
          </cell>
          <cell r="G4121" t="str">
            <v>United Kingdom</v>
          </cell>
        </row>
        <row r="4122">
          <cell r="A4122" t="str">
            <v>2002M11</v>
          </cell>
          <cell r="B4122">
            <v>0</v>
          </cell>
          <cell r="C4122">
            <v>77</v>
          </cell>
          <cell r="D4122" t="str">
            <v>Germany</v>
          </cell>
          <cell r="E4122">
            <v>1</v>
          </cell>
          <cell r="F4122">
            <v>149</v>
          </cell>
          <cell r="G4122" t="str">
            <v>New Zealand</v>
          </cell>
        </row>
        <row r="4123">
          <cell r="A4123" t="str">
            <v>2002M11</v>
          </cell>
          <cell r="B4123">
            <v>0</v>
          </cell>
          <cell r="C4123">
            <v>3</v>
          </cell>
          <cell r="D4123" t="str">
            <v>Uk</v>
          </cell>
          <cell r="E4123">
            <v>9</v>
          </cell>
          <cell r="F4123">
            <v>95</v>
          </cell>
          <cell r="G4123" t="str">
            <v>India</v>
          </cell>
        </row>
        <row r="4124">
          <cell r="A4124" t="str">
            <v>2002M11</v>
          </cell>
          <cell r="B4124">
            <v>0</v>
          </cell>
          <cell r="C4124">
            <v>77</v>
          </cell>
          <cell r="D4124" t="str">
            <v>Germany</v>
          </cell>
          <cell r="E4124">
            <v>1</v>
          </cell>
          <cell r="F4124">
            <v>106</v>
          </cell>
          <cell r="G4124" t="str">
            <v>Jordan</v>
          </cell>
        </row>
        <row r="4125">
          <cell r="A4125" t="str">
            <v>2002M11</v>
          </cell>
          <cell r="B4125">
            <v>2</v>
          </cell>
          <cell r="C4125">
            <v>77</v>
          </cell>
          <cell r="D4125" t="str">
            <v>Germany</v>
          </cell>
          <cell r="E4125">
            <v>4021</v>
          </cell>
          <cell r="F4125">
            <v>71</v>
          </cell>
          <cell r="G4125" t="str">
            <v>France</v>
          </cell>
        </row>
        <row r="4126">
          <cell r="A4126" t="str">
            <v>2002M11</v>
          </cell>
          <cell r="B4126">
            <v>2</v>
          </cell>
          <cell r="C4126">
            <v>3</v>
          </cell>
          <cell r="D4126" t="str">
            <v>Uk</v>
          </cell>
          <cell r="E4126">
            <v>14</v>
          </cell>
          <cell r="F4126">
            <v>117</v>
          </cell>
          <cell r="G4126" t="str">
            <v>Lesotho</v>
          </cell>
        </row>
        <row r="4127">
          <cell r="A4127" t="str">
            <v>2002M11</v>
          </cell>
          <cell r="B4127">
            <v>0</v>
          </cell>
          <cell r="C4127">
            <v>3</v>
          </cell>
          <cell r="D4127" t="str">
            <v>Uk</v>
          </cell>
          <cell r="E4127">
            <v>12</v>
          </cell>
          <cell r="F4127">
            <v>196</v>
          </cell>
          <cell r="G4127" t="str">
            <v>Taiwan</v>
          </cell>
        </row>
        <row r="4128">
          <cell r="A4128" t="str">
            <v>2002M11</v>
          </cell>
          <cell r="B4128">
            <v>0</v>
          </cell>
          <cell r="C4128">
            <v>0</v>
          </cell>
          <cell r="D4128" t="str">
            <v>Ebay</v>
          </cell>
          <cell r="E4128">
            <v>2833</v>
          </cell>
          <cell r="F4128">
            <v>165</v>
          </cell>
          <cell r="G4128" t="str">
            <v>Puerto Rico</v>
          </cell>
        </row>
        <row r="4129">
          <cell r="A4129" t="str">
            <v>2002M11</v>
          </cell>
          <cell r="B4129">
            <v>0</v>
          </cell>
          <cell r="C4129">
            <v>0</v>
          </cell>
          <cell r="D4129" t="str">
            <v>Ebay</v>
          </cell>
          <cell r="E4129">
            <v>142</v>
          </cell>
          <cell r="F4129">
            <v>62</v>
          </cell>
          <cell r="G4129" t="str">
            <v>Egypt</v>
          </cell>
        </row>
        <row r="4130">
          <cell r="A4130" t="str">
            <v>2002M11</v>
          </cell>
          <cell r="B4130">
            <v>0</v>
          </cell>
          <cell r="C4130">
            <v>0</v>
          </cell>
          <cell r="D4130" t="str">
            <v>Ebay</v>
          </cell>
          <cell r="E4130">
            <v>12</v>
          </cell>
          <cell r="F4130">
            <v>36</v>
          </cell>
          <cell r="G4130" t="str">
            <v>Burma</v>
          </cell>
        </row>
        <row r="4131">
          <cell r="A4131" t="str">
            <v>2002M11</v>
          </cell>
          <cell r="B4131">
            <v>0</v>
          </cell>
          <cell r="C4131">
            <v>0</v>
          </cell>
          <cell r="D4131" t="str">
            <v>Ebay</v>
          </cell>
          <cell r="E4131">
            <v>601</v>
          </cell>
          <cell r="F4131">
            <v>12</v>
          </cell>
          <cell r="G4131" t="str">
            <v>Argentina</v>
          </cell>
        </row>
        <row r="4132">
          <cell r="A4132" t="str">
            <v>2002M11</v>
          </cell>
          <cell r="B4132">
            <v>3</v>
          </cell>
          <cell r="C4132">
            <v>0</v>
          </cell>
          <cell r="D4132" t="str">
            <v>Ebay</v>
          </cell>
          <cell r="E4132">
            <v>2</v>
          </cell>
          <cell r="F4132">
            <v>154</v>
          </cell>
          <cell r="G4132" t="str">
            <v>Norway</v>
          </cell>
        </row>
        <row r="4133">
          <cell r="A4133" t="str">
            <v>2002M11</v>
          </cell>
          <cell r="B4133">
            <v>2</v>
          </cell>
          <cell r="C4133">
            <v>0</v>
          </cell>
          <cell r="D4133" t="str">
            <v>Ebay</v>
          </cell>
          <cell r="E4133">
            <v>49</v>
          </cell>
          <cell r="F4133">
            <v>202</v>
          </cell>
          <cell r="G4133" t="str">
            <v>Trinidad and Tobago</v>
          </cell>
        </row>
        <row r="4134">
          <cell r="A4134" t="str">
            <v>2002M11</v>
          </cell>
          <cell r="B4134">
            <v>2</v>
          </cell>
          <cell r="C4134">
            <v>100</v>
          </cell>
          <cell r="D4134" t="str">
            <v>Ebaymotors</v>
          </cell>
          <cell r="E4134">
            <v>1055</v>
          </cell>
          <cell r="F4134">
            <v>196</v>
          </cell>
          <cell r="G4134" t="str">
            <v>Taiwan</v>
          </cell>
        </row>
        <row r="4135">
          <cell r="A4135" t="str">
            <v>2002M11</v>
          </cell>
          <cell r="B4135">
            <v>0</v>
          </cell>
          <cell r="C4135">
            <v>0</v>
          </cell>
          <cell r="D4135" t="str">
            <v>Ebay</v>
          </cell>
          <cell r="E4135">
            <v>441</v>
          </cell>
          <cell r="F4135">
            <v>136</v>
          </cell>
          <cell r="G4135" t="str">
            <v>Mexico</v>
          </cell>
        </row>
        <row r="4136">
          <cell r="A4136" t="str">
            <v>2002M11</v>
          </cell>
          <cell r="B4136">
            <v>1</v>
          </cell>
          <cell r="C4136">
            <v>3</v>
          </cell>
          <cell r="D4136" t="str">
            <v>Uk</v>
          </cell>
          <cell r="E4136">
            <v>150</v>
          </cell>
          <cell r="F4136">
            <v>186</v>
          </cell>
          <cell r="G4136" t="str">
            <v>Spain</v>
          </cell>
        </row>
        <row r="4137">
          <cell r="A4137" t="str">
            <v>2002M11</v>
          </cell>
          <cell r="B4137">
            <v>1</v>
          </cell>
          <cell r="C4137">
            <v>146</v>
          </cell>
          <cell r="D4137" t="str">
            <v>Netherlands</v>
          </cell>
          <cell r="E4137">
            <v>8</v>
          </cell>
          <cell r="F4137">
            <v>164</v>
          </cell>
          <cell r="G4137" t="str">
            <v>Portugal</v>
          </cell>
        </row>
        <row r="4138">
          <cell r="A4138" t="str">
            <v>2002M11</v>
          </cell>
          <cell r="B4138">
            <v>2</v>
          </cell>
          <cell r="C4138">
            <v>0</v>
          </cell>
          <cell r="D4138" t="str">
            <v>Ebay</v>
          </cell>
          <cell r="E4138">
            <v>4113</v>
          </cell>
          <cell r="F4138">
            <v>211</v>
          </cell>
          <cell r="G4138" t="str">
            <v>Uruguay</v>
          </cell>
        </row>
        <row r="4139">
          <cell r="A4139" t="str">
            <v>2002M11</v>
          </cell>
          <cell r="B4139">
            <v>2</v>
          </cell>
          <cell r="C4139">
            <v>3</v>
          </cell>
          <cell r="D4139" t="str">
            <v>Uk</v>
          </cell>
          <cell r="E4139">
            <v>704</v>
          </cell>
          <cell r="F4139">
            <v>127</v>
          </cell>
          <cell r="G4139" t="str">
            <v>Malaysia</v>
          </cell>
        </row>
        <row r="4140">
          <cell r="A4140" t="str">
            <v>2002M11</v>
          </cell>
          <cell r="B4140">
            <v>3</v>
          </cell>
          <cell r="C4140">
            <v>0</v>
          </cell>
          <cell r="D4140" t="str">
            <v>Ebay</v>
          </cell>
          <cell r="E4140">
            <v>27</v>
          </cell>
          <cell r="F4140">
            <v>204</v>
          </cell>
          <cell r="G4140" t="str">
            <v>Turkey</v>
          </cell>
        </row>
        <row r="4141">
          <cell r="A4141" t="str">
            <v>2002M11</v>
          </cell>
          <cell r="B4141">
            <v>1</v>
          </cell>
          <cell r="C4141">
            <v>0</v>
          </cell>
          <cell r="D4141" t="str">
            <v>Ebay</v>
          </cell>
          <cell r="E4141">
            <v>1</v>
          </cell>
          <cell r="F4141">
            <v>24</v>
          </cell>
          <cell r="G4141" t="str">
            <v>Belize</v>
          </cell>
        </row>
        <row r="4142">
          <cell r="A4142" t="str">
            <v>2002M11</v>
          </cell>
          <cell r="B4142">
            <v>2</v>
          </cell>
          <cell r="C4142">
            <v>3</v>
          </cell>
          <cell r="D4142" t="str">
            <v>Uk</v>
          </cell>
          <cell r="E4142">
            <v>1</v>
          </cell>
          <cell r="F4142">
            <v>22</v>
          </cell>
          <cell r="G4142" t="str">
            <v>Belarus</v>
          </cell>
        </row>
        <row r="4143">
          <cell r="A4143" t="str">
            <v>2002M11</v>
          </cell>
          <cell r="B4143">
            <v>1</v>
          </cell>
          <cell r="C4143">
            <v>3</v>
          </cell>
          <cell r="D4143" t="str">
            <v>Uk</v>
          </cell>
          <cell r="E4143">
            <v>2</v>
          </cell>
          <cell r="F4143">
            <v>12</v>
          </cell>
          <cell r="G4143" t="str">
            <v>Argentina</v>
          </cell>
        </row>
        <row r="4144">
          <cell r="A4144" t="str">
            <v>2002M11</v>
          </cell>
          <cell r="B4144">
            <v>0</v>
          </cell>
          <cell r="C4144">
            <v>71</v>
          </cell>
          <cell r="D4144" t="str">
            <v>France</v>
          </cell>
          <cell r="E4144">
            <v>28</v>
          </cell>
          <cell r="F4144">
            <v>227</v>
          </cell>
          <cell r="G4144" t="str">
            <v>Réunion</v>
          </cell>
        </row>
        <row r="4145">
          <cell r="A4145" t="str">
            <v>2002M11</v>
          </cell>
          <cell r="B4145">
            <v>1</v>
          </cell>
          <cell r="C4145">
            <v>77</v>
          </cell>
          <cell r="D4145" t="str">
            <v>Germany</v>
          </cell>
          <cell r="E4145">
            <v>898</v>
          </cell>
          <cell r="F4145">
            <v>101</v>
          </cell>
          <cell r="G4145" t="str">
            <v>Italy</v>
          </cell>
        </row>
        <row r="4146">
          <cell r="A4146" t="str">
            <v>2002M11</v>
          </cell>
          <cell r="B4146">
            <v>0</v>
          </cell>
          <cell r="C4146">
            <v>0</v>
          </cell>
          <cell r="D4146" t="str">
            <v>Ebay</v>
          </cell>
          <cell r="E4146">
            <v>1</v>
          </cell>
          <cell r="F4146">
            <v>182</v>
          </cell>
          <cell r="G4146" t="str">
            <v>Slovenia</v>
          </cell>
        </row>
        <row r="4147">
          <cell r="A4147" t="str">
            <v>2002M11</v>
          </cell>
          <cell r="B4147">
            <v>0</v>
          </cell>
          <cell r="C4147">
            <v>123</v>
          </cell>
          <cell r="D4147" t="str">
            <v xml:space="preserve"> Belgium (Dutch)</v>
          </cell>
          <cell r="E4147">
            <v>1</v>
          </cell>
          <cell r="F4147">
            <v>27</v>
          </cell>
          <cell r="G4147" t="str">
            <v>Bhutan</v>
          </cell>
        </row>
        <row r="4148">
          <cell r="A4148" t="str">
            <v>2002M11</v>
          </cell>
          <cell r="B4148">
            <v>0</v>
          </cell>
          <cell r="C4148">
            <v>71</v>
          </cell>
          <cell r="D4148" t="str">
            <v>France</v>
          </cell>
          <cell r="E4148">
            <v>1</v>
          </cell>
          <cell r="F4148">
            <v>6</v>
          </cell>
          <cell r="G4148" t="str">
            <v>Algeria</v>
          </cell>
        </row>
        <row r="4149">
          <cell r="A4149" t="str">
            <v>2002M11</v>
          </cell>
          <cell r="B4149">
            <v>1</v>
          </cell>
          <cell r="C4149">
            <v>3</v>
          </cell>
          <cell r="D4149" t="str">
            <v>Uk</v>
          </cell>
          <cell r="E4149">
            <v>85</v>
          </cell>
          <cell r="F4149">
            <v>101</v>
          </cell>
          <cell r="G4149" t="str">
            <v>Italy</v>
          </cell>
        </row>
        <row r="4150">
          <cell r="A4150" t="str">
            <v>2002M11</v>
          </cell>
          <cell r="B4150">
            <v>2</v>
          </cell>
          <cell r="C4150">
            <v>3</v>
          </cell>
          <cell r="D4150" t="str">
            <v>Uk</v>
          </cell>
          <cell r="E4150">
            <v>3048</v>
          </cell>
          <cell r="F4150">
            <v>99</v>
          </cell>
          <cell r="G4150" t="str">
            <v>Ireland</v>
          </cell>
        </row>
        <row r="4151">
          <cell r="A4151" t="str">
            <v>2002M11</v>
          </cell>
          <cell r="B4151">
            <v>2</v>
          </cell>
          <cell r="C4151">
            <v>100</v>
          </cell>
          <cell r="D4151" t="str">
            <v>Ebaymotors</v>
          </cell>
          <cell r="E4151">
            <v>3</v>
          </cell>
          <cell r="F4151">
            <v>209</v>
          </cell>
          <cell r="G4151" t="str">
            <v>Ukraine</v>
          </cell>
        </row>
        <row r="4152">
          <cell r="A4152" t="str">
            <v>2002M11</v>
          </cell>
          <cell r="B4152">
            <v>2</v>
          </cell>
          <cell r="C4152">
            <v>146</v>
          </cell>
          <cell r="D4152" t="str">
            <v>Netherlands</v>
          </cell>
          <cell r="E4152">
            <v>582</v>
          </cell>
          <cell r="F4152">
            <v>1</v>
          </cell>
          <cell r="G4152" t="str">
            <v>United States</v>
          </cell>
        </row>
        <row r="4153">
          <cell r="A4153" t="str">
            <v>2002M11</v>
          </cell>
          <cell r="B4153">
            <v>0</v>
          </cell>
          <cell r="C4153">
            <v>0</v>
          </cell>
          <cell r="D4153" t="str">
            <v>Ebay</v>
          </cell>
          <cell r="E4153">
            <v>37</v>
          </cell>
          <cell r="F4153">
            <v>46</v>
          </cell>
          <cell r="G4153" t="str">
            <v>Colombia</v>
          </cell>
        </row>
        <row r="4154">
          <cell r="A4154" t="str">
            <v>2002M11</v>
          </cell>
          <cell r="B4154">
            <v>2</v>
          </cell>
          <cell r="C4154">
            <v>100</v>
          </cell>
          <cell r="D4154" t="str">
            <v>Ebaymotors</v>
          </cell>
          <cell r="E4154">
            <v>1</v>
          </cell>
          <cell r="F4154">
            <v>114</v>
          </cell>
          <cell r="G4154" t="str">
            <v>Laos</v>
          </cell>
        </row>
        <row r="4155">
          <cell r="A4155" t="str">
            <v>2002M11</v>
          </cell>
          <cell r="B4155">
            <v>2</v>
          </cell>
          <cell r="C4155">
            <v>77</v>
          </cell>
          <cell r="D4155" t="str">
            <v>Germany</v>
          </cell>
          <cell r="E4155">
            <v>144</v>
          </cell>
          <cell r="F4155">
            <v>74</v>
          </cell>
          <cell r="G4155" t="str">
            <v>Gabon Republic</v>
          </cell>
        </row>
        <row r="4156">
          <cell r="A4156" t="str">
            <v>2002M11</v>
          </cell>
          <cell r="B4156">
            <v>2</v>
          </cell>
          <cell r="C4156">
            <v>2</v>
          </cell>
          <cell r="D4156" t="str">
            <v>Canada</v>
          </cell>
          <cell r="E4156">
            <v>3</v>
          </cell>
          <cell r="F4156">
            <v>57</v>
          </cell>
          <cell r="G4156" t="str">
            <v>Denmark</v>
          </cell>
        </row>
        <row r="4157">
          <cell r="A4157" t="str">
            <v>2002M11</v>
          </cell>
          <cell r="B4157">
            <v>2</v>
          </cell>
          <cell r="C4157">
            <v>2</v>
          </cell>
          <cell r="D4157" t="str">
            <v>Canada</v>
          </cell>
          <cell r="E4157">
            <v>1</v>
          </cell>
          <cell r="F4157">
            <v>196</v>
          </cell>
          <cell r="G4157" t="str">
            <v>Taiwan</v>
          </cell>
        </row>
        <row r="4158">
          <cell r="A4158" t="str">
            <v>2002M11</v>
          </cell>
          <cell r="B4158">
            <v>2</v>
          </cell>
          <cell r="C4158">
            <v>100</v>
          </cell>
          <cell r="D4158" t="str">
            <v>Ebaymotors</v>
          </cell>
          <cell r="E4158">
            <v>120</v>
          </cell>
          <cell r="F4158">
            <v>182</v>
          </cell>
          <cell r="G4158" t="str">
            <v>Slovenia</v>
          </cell>
        </row>
        <row r="4159">
          <cell r="A4159" t="str">
            <v>2002M11</v>
          </cell>
          <cell r="B4159">
            <v>2</v>
          </cell>
          <cell r="C4159">
            <v>123</v>
          </cell>
          <cell r="D4159" t="str">
            <v xml:space="preserve"> Belgium (Dutch)</v>
          </cell>
          <cell r="E4159">
            <v>599</v>
          </cell>
          <cell r="F4159">
            <v>80</v>
          </cell>
          <cell r="G4159" t="str">
            <v>Greece</v>
          </cell>
        </row>
        <row r="4160">
          <cell r="A4160" t="str">
            <v>2002M11</v>
          </cell>
          <cell r="B4160">
            <v>2</v>
          </cell>
          <cell r="C4160">
            <v>77</v>
          </cell>
          <cell r="D4160" t="str">
            <v>Germany</v>
          </cell>
          <cell r="E4160">
            <v>4635</v>
          </cell>
          <cell r="F4160">
            <v>23</v>
          </cell>
          <cell r="G4160" t="str">
            <v>Belgium</v>
          </cell>
        </row>
        <row r="4161">
          <cell r="A4161" t="str">
            <v>2002M11</v>
          </cell>
          <cell r="B4161">
            <v>1</v>
          </cell>
          <cell r="C4161">
            <v>101</v>
          </cell>
          <cell r="D4161" t="str">
            <v>Italy</v>
          </cell>
          <cell r="E4161">
            <v>9</v>
          </cell>
          <cell r="F4161">
            <v>80</v>
          </cell>
          <cell r="G4161" t="str">
            <v>Greece</v>
          </cell>
        </row>
        <row r="4162">
          <cell r="A4162" t="str">
            <v>2002M11</v>
          </cell>
          <cell r="B4162">
            <v>2</v>
          </cell>
          <cell r="C4162">
            <v>23</v>
          </cell>
          <cell r="D4162" t="str">
            <v xml:space="preserve"> Belgium (French)</v>
          </cell>
          <cell r="E4162">
            <v>7</v>
          </cell>
          <cell r="F4162">
            <v>15</v>
          </cell>
          <cell r="G4162" t="str">
            <v>Australia</v>
          </cell>
        </row>
        <row r="4163">
          <cell r="A4163" t="str">
            <v>2002M11</v>
          </cell>
          <cell r="B4163">
            <v>2</v>
          </cell>
          <cell r="C4163">
            <v>101</v>
          </cell>
          <cell r="D4163" t="str">
            <v>Italy</v>
          </cell>
          <cell r="E4163">
            <v>2</v>
          </cell>
          <cell r="F4163">
            <v>168</v>
          </cell>
          <cell r="G4163" t="str">
            <v>Russian Federation</v>
          </cell>
        </row>
        <row r="4164">
          <cell r="A4164" t="str">
            <v>2002M11</v>
          </cell>
          <cell r="B4164">
            <v>2</v>
          </cell>
          <cell r="C4164">
            <v>100</v>
          </cell>
          <cell r="D4164" t="str">
            <v>Ebaymotors</v>
          </cell>
          <cell r="E4164">
            <v>1694</v>
          </cell>
          <cell r="F4164">
            <v>3</v>
          </cell>
          <cell r="G4164" t="str">
            <v>United Kingdom</v>
          </cell>
        </row>
        <row r="4165">
          <cell r="A4165" t="str">
            <v>2002M11</v>
          </cell>
          <cell r="B4165">
            <v>1</v>
          </cell>
          <cell r="C4165">
            <v>193</v>
          </cell>
          <cell r="D4165" t="str">
            <v>Switzerland</v>
          </cell>
          <cell r="E4165">
            <v>3</v>
          </cell>
          <cell r="F4165">
            <v>146</v>
          </cell>
          <cell r="G4165" t="str">
            <v>Netherlands</v>
          </cell>
        </row>
        <row r="4166">
          <cell r="A4166" t="str">
            <v>2002M11</v>
          </cell>
          <cell r="B4166">
            <v>2</v>
          </cell>
          <cell r="C4166">
            <v>100</v>
          </cell>
          <cell r="D4166" t="str">
            <v>Ebaymotors</v>
          </cell>
          <cell r="E4166">
            <v>26</v>
          </cell>
          <cell r="F4166">
            <v>41</v>
          </cell>
          <cell r="G4166" t="str">
            <v>Cayman Islands</v>
          </cell>
        </row>
        <row r="4167">
          <cell r="A4167" t="str">
            <v>2002M11</v>
          </cell>
          <cell r="B4167">
            <v>0</v>
          </cell>
          <cell r="C4167">
            <v>71</v>
          </cell>
          <cell r="D4167" t="str">
            <v>France</v>
          </cell>
          <cell r="E4167">
            <v>6</v>
          </cell>
          <cell r="F4167">
            <v>122</v>
          </cell>
          <cell r="G4167" t="str">
            <v>Luxembourg</v>
          </cell>
        </row>
        <row r="4168">
          <cell r="A4168" t="str">
            <v>2002M11</v>
          </cell>
          <cell r="B4168">
            <v>0</v>
          </cell>
          <cell r="C4168">
            <v>196</v>
          </cell>
          <cell r="D4168" t="str">
            <v>Taiwan</v>
          </cell>
          <cell r="E4168">
            <v>5</v>
          </cell>
          <cell r="F4168">
            <v>15</v>
          </cell>
          <cell r="G4168" t="str">
            <v>Australia</v>
          </cell>
        </row>
        <row r="4169">
          <cell r="A4169" t="str">
            <v>2002M11</v>
          </cell>
          <cell r="B4169">
            <v>0</v>
          </cell>
          <cell r="C4169">
            <v>15</v>
          </cell>
          <cell r="D4169" t="str">
            <v>Australia</v>
          </cell>
          <cell r="E4169">
            <v>2</v>
          </cell>
          <cell r="F4169">
            <v>95</v>
          </cell>
          <cell r="G4169" t="str">
            <v>India</v>
          </cell>
        </row>
        <row r="4170">
          <cell r="A4170" t="str">
            <v>2002M11</v>
          </cell>
          <cell r="B4170">
            <v>2</v>
          </cell>
          <cell r="C4170">
            <v>100</v>
          </cell>
          <cell r="D4170" t="str">
            <v>Ebaymotors</v>
          </cell>
          <cell r="E4170">
            <v>18</v>
          </cell>
          <cell r="F4170">
            <v>70</v>
          </cell>
          <cell r="G4170" t="str">
            <v>Finland</v>
          </cell>
        </row>
        <row r="4171">
          <cell r="A4171" t="str">
            <v>2002M11</v>
          </cell>
          <cell r="B4171">
            <v>2</v>
          </cell>
          <cell r="C4171">
            <v>193</v>
          </cell>
          <cell r="D4171" t="str">
            <v>Switzerland</v>
          </cell>
          <cell r="E4171">
            <v>36</v>
          </cell>
          <cell r="F4171">
            <v>71</v>
          </cell>
          <cell r="G4171" t="str">
            <v>France</v>
          </cell>
        </row>
        <row r="4172">
          <cell r="A4172" t="str">
            <v>2002M11</v>
          </cell>
          <cell r="B4172">
            <v>2</v>
          </cell>
          <cell r="C4172">
            <v>0</v>
          </cell>
          <cell r="D4172" t="str">
            <v>Ebay</v>
          </cell>
          <cell r="E4172">
            <v>18614</v>
          </cell>
          <cell r="F4172">
            <v>127</v>
          </cell>
          <cell r="G4172" t="str">
            <v>Malaysia</v>
          </cell>
        </row>
        <row r="4173">
          <cell r="A4173" t="str">
            <v>2002M11</v>
          </cell>
          <cell r="B4173">
            <v>3</v>
          </cell>
          <cell r="C4173">
            <v>0</v>
          </cell>
          <cell r="D4173" t="str">
            <v>Ebay</v>
          </cell>
          <cell r="E4173">
            <v>25</v>
          </cell>
          <cell r="F4173">
            <v>147</v>
          </cell>
          <cell r="G4173" t="str">
            <v>Netherlands Antilles</v>
          </cell>
        </row>
        <row r="4174">
          <cell r="A4174" t="str">
            <v>2002M11</v>
          </cell>
          <cell r="B4174">
            <v>0</v>
          </cell>
          <cell r="C4174">
            <v>3</v>
          </cell>
          <cell r="D4174" t="str">
            <v>Uk</v>
          </cell>
          <cell r="E4174">
            <v>2</v>
          </cell>
          <cell r="F4174">
            <v>70</v>
          </cell>
          <cell r="G4174" t="str">
            <v>Finland</v>
          </cell>
        </row>
        <row r="4175">
          <cell r="A4175" t="str">
            <v>2002M11</v>
          </cell>
          <cell r="B4175">
            <v>0</v>
          </cell>
          <cell r="C4175">
            <v>101</v>
          </cell>
          <cell r="D4175" t="str">
            <v>Italy</v>
          </cell>
          <cell r="E4175">
            <v>4</v>
          </cell>
          <cell r="F4175">
            <v>12</v>
          </cell>
          <cell r="G4175" t="str">
            <v>Argentina</v>
          </cell>
        </row>
        <row r="4176">
          <cell r="A4176" t="str">
            <v>2002M11</v>
          </cell>
          <cell r="B4176">
            <v>2</v>
          </cell>
          <cell r="C4176">
            <v>77</v>
          </cell>
          <cell r="D4176" t="str">
            <v>Germany</v>
          </cell>
          <cell r="E4176">
            <v>667</v>
          </cell>
          <cell r="F4176">
            <v>80</v>
          </cell>
          <cell r="G4176" t="str">
            <v>Greece</v>
          </cell>
        </row>
        <row r="4177">
          <cell r="A4177" t="str">
            <v>2002M11</v>
          </cell>
          <cell r="B4177">
            <v>3</v>
          </cell>
          <cell r="C4177">
            <v>0</v>
          </cell>
          <cell r="D4177" t="str">
            <v>Ebay</v>
          </cell>
          <cell r="E4177">
            <v>1</v>
          </cell>
          <cell r="F4177">
            <v>185</v>
          </cell>
          <cell r="G4177" t="str">
            <v>South Africa</v>
          </cell>
        </row>
        <row r="4178">
          <cell r="A4178" t="str">
            <v>2002M11</v>
          </cell>
          <cell r="B4178">
            <v>0</v>
          </cell>
          <cell r="C4178">
            <v>0</v>
          </cell>
          <cell r="D4178" t="str">
            <v>Ebay</v>
          </cell>
          <cell r="E4178">
            <v>86</v>
          </cell>
          <cell r="F4178">
            <v>31</v>
          </cell>
          <cell r="G4178" t="str">
            <v>Brazil</v>
          </cell>
        </row>
        <row r="4179">
          <cell r="A4179" t="str">
            <v>2002M11</v>
          </cell>
          <cell r="B4179">
            <v>0</v>
          </cell>
          <cell r="C4179">
            <v>77</v>
          </cell>
          <cell r="D4179" t="str">
            <v>Germany</v>
          </cell>
          <cell r="E4179">
            <v>7755296</v>
          </cell>
          <cell r="F4179">
            <v>77</v>
          </cell>
          <cell r="G4179" t="str">
            <v>Germany</v>
          </cell>
        </row>
        <row r="4180">
          <cell r="A4180" t="str">
            <v>2002M11</v>
          </cell>
          <cell r="B4180">
            <v>1</v>
          </cell>
          <cell r="C4180">
            <v>193</v>
          </cell>
          <cell r="D4180" t="str">
            <v>Switzerland</v>
          </cell>
          <cell r="E4180">
            <v>5</v>
          </cell>
          <cell r="F4180">
            <v>1</v>
          </cell>
          <cell r="G4180" t="str">
            <v>United States</v>
          </cell>
        </row>
        <row r="4181">
          <cell r="A4181" t="str">
            <v>2002M11</v>
          </cell>
          <cell r="B4181">
            <v>2</v>
          </cell>
          <cell r="C4181">
            <v>77</v>
          </cell>
          <cell r="D4181" t="str">
            <v>Germany</v>
          </cell>
          <cell r="E4181">
            <v>2</v>
          </cell>
          <cell r="F4181">
            <v>116</v>
          </cell>
          <cell r="G4181" t="str">
            <v>Lebanon, South</v>
          </cell>
        </row>
        <row r="4182">
          <cell r="A4182" t="str">
            <v>2002M11</v>
          </cell>
          <cell r="B4182">
            <v>3</v>
          </cell>
          <cell r="C4182">
            <v>0</v>
          </cell>
          <cell r="D4182" t="str">
            <v>Ebay</v>
          </cell>
          <cell r="E4182">
            <v>238</v>
          </cell>
          <cell r="F4182">
            <v>180</v>
          </cell>
          <cell r="G4182" t="str">
            <v>Singapore</v>
          </cell>
        </row>
        <row r="4183">
          <cell r="A4183" t="str">
            <v>2002M11</v>
          </cell>
          <cell r="B4183">
            <v>2</v>
          </cell>
          <cell r="C4183">
            <v>101</v>
          </cell>
          <cell r="D4183" t="str">
            <v>Italy</v>
          </cell>
          <cell r="E4183">
            <v>4</v>
          </cell>
          <cell r="F4183">
            <v>100</v>
          </cell>
          <cell r="G4183" t="str">
            <v>Israel</v>
          </cell>
        </row>
        <row r="4184">
          <cell r="A4184" t="str">
            <v>2002M11</v>
          </cell>
          <cell r="B4184">
            <v>2</v>
          </cell>
          <cell r="C4184">
            <v>77</v>
          </cell>
          <cell r="D4184" t="str">
            <v>Germany</v>
          </cell>
          <cell r="E4184">
            <v>92</v>
          </cell>
          <cell r="F4184">
            <v>143</v>
          </cell>
          <cell r="G4184" t="str">
            <v>Namibia</v>
          </cell>
        </row>
        <row r="4185">
          <cell r="A4185" t="str">
            <v>2002M11</v>
          </cell>
          <cell r="B4185">
            <v>2</v>
          </cell>
          <cell r="C4185">
            <v>0</v>
          </cell>
          <cell r="D4185" t="str">
            <v>Ebay</v>
          </cell>
          <cell r="E4185">
            <v>33</v>
          </cell>
          <cell r="F4185">
            <v>6</v>
          </cell>
          <cell r="G4185" t="str">
            <v>Algeria</v>
          </cell>
        </row>
        <row r="4186">
          <cell r="A4186" t="str">
            <v>2002M11</v>
          </cell>
          <cell r="B4186">
            <v>2</v>
          </cell>
          <cell r="C4186">
            <v>71</v>
          </cell>
          <cell r="D4186" t="str">
            <v>France</v>
          </cell>
          <cell r="E4186">
            <v>324</v>
          </cell>
          <cell r="F4186">
            <v>16</v>
          </cell>
          <cell r="G4186" t="str">
            <v>Austria</v>
          </cell>
        </row>
        <row r="4187">
          <cell r="A4187" t="str">
            <v>2002M11</v>
          </cell>
          <cell r="B4187">
            <v>0</v>
          </cell>
          <cell r="C4187">
            <v>0</v>
          </cell>
          <cell r="D4187" t="str">
            <v>Ebay</v>
          </cell>
          <cell r="E4187">
            <v>49</v>
          </cell>
          <cell r="F4187">
            <v>102</v>
          </cell>
          <cell r="G4187" t="str">
            <v>Jamaica</v>
          </cell>
        </row>
        <row r="4188">
          <cell r="A4188" t="str">
            <v>2002M11</v>
          </cell>
          <cell r="B4188">
            <v>2</v>
          </cell>
          <cell r="C4188">
            <v>15</v>
          </cell>
          <cell r="D4188" t="str">
            <v>Australia</v>
          </cell>
          <cell r="E4188">
            <v>1</v>
          </cell>
          <cell r="F4188">
            <v>162</v>
          </cell>
          <cell r="G4188" t="str">
            <v>Philippines</v>
          </cell>
        </row>
        <row r="4189">
          <cell r="A4189" t="str">
            <v>2002M11</v>
          </cell>
          <cell r="B4189">
            <v>2</v>
          </cell>
          <cell r="C4189">
            <v>15</v>
          </cell>
          <cell r="D4189" t="str">
            <v>Australia</v>
          </cell>
          <cell r="E4189">
            <v>5</v>
          </cell>
          <cell r="F4189">
            <v>163</v>
          </cell>
          <cell r="G4189" t="str">
            <v>Poland</v>
          </cell>
        </row>
        <row r="4190">
          <cell r="A4190" t="str">
            <v>2002M11</v>
          </cell>
          <cell r="B4190">
            <v>2</v>
          </cell>
          <cell r="C4190">
            <v>100</v>
          </cell>
          <cell r="D4190" t="str">
            <v>Ebaymotors</v>
          </cell>
          <cell r="E4190">
            <v>900</v>
          </cell>
          <cell r="F4190">
            <v>149</v>
          </cell>
          <cell r="G4190" t="str">
            <v>New Zealand</v>
          </cell>
        </row>
        <row r="4191">
          <cell r="A4191" t="str">
            <v>2002M11</v>
          </cell>
          <cell r="B4191">
            <v>2</v>
          </cell>
          <cell r="C4191">
            <v>0</v>
          </cell>
          <cell r="D4191" t="str">
            <v>Ebay</v>
          </cell>
          <cell r="E4191">
            <v>681</v>
          </cell>
          <cell r="F4191">
            <v>187</v>
          </cell>
          <cell r="G4191" t="str">
            <v>Sri Lanka</v>
          </cell>
        </row>
        <row r="4192">
          <cell r="A4192" t="str">
            <v>2002M11</v>
          </cell>
          <cell r="B4192">
            <v>2</v>
          </cell>
          <cell r="C4192">
            <v>123</v>
          </cell>
          <cell r="D4192" t="str">
            <v xml:space="preserve"> Belgium (Dutch)</v>
          </cell>
          <cell r="E4192">
            <v>13</v>
          </cell>
          <cell r="F4192">
            <v>71</v>
          </cell>
          <cell r="G4192" t="str">
            <v>France</v>
          </cell>
        </row>
        <row r="4193">
          <cell r="A4193" t="str">
            <v>2002M11</v>
          </cell>
          <cell r="B4193">
            <v>0</v>
          </cell>
          <cell r="C4193">
            <v>3</v>
          </cell>
          <cell r="D4193" t="str">
            <v>Uk</v>
          </cell>
          <cell r="E4193">
            <v>2</v>
          </cell>
          <cell r="F4193">
            <v>57</v>
          </cell>
          <cell r="G4193" t="str">
            <v>Denmark</v>
          </cell>
        </row>
        <row r="4194">
          <cell r="A4194" t="str">
            <v>2002M11</v>
          </cell>
          <cell r="B4194">
            <v>2</v>
          </cell>
          <cell r="C4194">
            <v>0</v>
          </cell>
          <cell r="D4194" t="str">
            <v>Ebay</v>
          </cell>
          <cell r="E4194">
            <v>26442</v>
          </cell>
          <cell r="F4194">
            <v>192</v>
          </cell>
          <cell r="G4194" t="str">
            <v>Sweden</v>
          </cell>
        </row>
        <row r="4195">
          <cell r="A4195" t="str">
            <v>2002M11</v>
          </cell>
          <cell r="B4195">
            <v>3</v>
          </cell>
          <cell r="C4195">
            <v>23</v>
          </cell>
          <cell r="D4195" t="str">
            <v xml:space="preserve"> Belgium (French)</v>
          </cell>
          <cell r="E4195">
            <v>105</v>
          </cell>
          <cell r="F4195">
            <v>71</v>
          </cell>
          <cell r="G4195" t="str">
            <v>France</v>
          </cell>
        </row>
        <row r="4196">
          <cell r="A4196" t="str">
            <v>2002M11</v>
          </cell>
          <cell r="B4196">
            <v>0</v>
          </cell>
          <cell r="C4196">
            <v>2</v>
          </cell>
          <cell r="D4196" t="str">
            <v>Canada</v>
          </cell>
          <cell r="E4196">
            <v>6</v>
          </cell>
          <cell r="F4196">
            <v>77</v>
          </cell>
          <cell r="G4196" t="str">
            <v>Germany</v>
          </cell>
        </row>
        <row r="4197">
          <cell r="A4197" t="str">
            <v>2002M11</v>
          </cell>
          <cell r="B4197">
            <v>2</v>
          </cell>
          <cell r="C4197">
            <v>100</v>
          </cell>
          <cell r="D4197" t="str">
            <v>Ebaymotors</v>
          </cell>
          <cell r="E4197">
            <v>523032</v>
          </cell>
          <cell r="F4197">
            <v>1</v>
          </cell>
          <cell r="G4197" t="str">
            <v>United States</v>
          </cell>
        </row>
        <row r="4198">
          <cell r="A4198" t="str">
            <v>2002M11</v>
          </cell>
          <cell r="B4198">
            <v>2</v>
          </cell>
          <cell r="C4198">
            <v>101</v>
          </cell>
          <cell r="D4198" t="str">
            <v>Italy</v>
          </cell>
          <cell r="E4198">
            <v>209</v>
          </cell>
          <cell r="F4198">
            <v>2</v>
          </cell>
          <cell r="G4198" t="str">
            <v>Canada</v>
          </cell>
        </row>
        <row r="4199">
          <cell r="A4199" t="str">
            <v>2002M11</v>
          </cell>
          <cell r="B4199">
            <v>2</v>
          </cell>
          <cell r="C4199">
            <v>71</v>
          </cell>
          <cell r="D4199" t="str">
            <v>France</v>
          </cell>
          <cell r="E4199">
            <v>11</v>
          </cell>
          <cell r="F4199">
            <v>163</v>
          </cell>
          <cell r="G4199" t="str">
            <v>Poland</v>
          </cell>
        </row>
        <row r="4200">
          <cell r="A4200" t="str">
            <v>2002M11</v>
          </cell>
          <cell r="B4200">
            <v>1</v>
          </cell>
          <cell r="C4200">
            <v>3</v>
          </cell>
          <cell r="D4200" t="str">
            <v>Uk</v>
          </cell>
          <cell r="E4200">
            <v>2</v>
          </cell>
          <cell r="F4200">
            <v>70</v>
          </cell>
          <cell r="G4200" t="str">
            <v>Finland</v>
          </cell>
        </row>
        <row r="4201">
          <cell r="A4201" t="str">
            <v>2002M11</v>
          </cell>
          <cell r="B4201">
            <v>1</v>
          </cell>
          <cell r="C4201">
            <v>16</v>
          </cell>
          <cell r="D4201" t="str">
            <v>Austria</v>
          </cell>
          <cell r="E4201">
            <v>14</v>
          </cell>
          <cell r="F4201">
            <v>164</v>
          </cell>
          <cell r="G4201" t="str">
            <v>Portugal</v>
          </cell>
        </row>
        <row r="4202">
          <cell r="A4202" t="str">
            <v>2002M11</v>
          </cell>
          <cell r="B4202">
            <v>2</v>
          </cell>
          <cell r="C4202">
            <v>71</v>
          </cell>
          <cell r="D4202" t="str">
            <v>France</v>
          </cell>
          <cell r="E4202">
            <v>134</v>
          </cell>
          <cell r="F4202">
            <v>227</v>
          </cell>
          <cell r="G4202" t="str">
            <v>Réunion</v>
          </cell>
        </row>
        <row r="4203">
          <cell r="A4203" t="str">
            <v>2002M11</v>
          </cell>
          <cell r="B4203">
            <v>2</v>
          </cell>
          <cell r="C4203">
            <v>186</v>
          </cell>
          <cell r="D4203" t="str">
            <v>Spain</v>
          </cell>
          <cell r="E4203">
            <v>5463</v>
          </cell>
          <cell r="F4203">
            <v>3</v>
          </cell>
          <cell r="G4203" t="str">
            <v>United Kingdom</v>
          </cell>
        </row>
        <row r="4204">
          <cell r="A4204" t="str">
            <v>2002M11</v>
          </cell>
          <cell r="B4204">
            <v>2</v>
          </cell>
          <cell r="C4204">
            <v>100</v>
          </cell>
          <cell r="D4204" t="str">
            <v>Ebaymotors</v>
          </cell>
          <cell r="E4204">
            <v>2</v>
          </cell>
          <cell r="F4204">
            <v>56</v>
          </cell>
          <cell r="G4204" t="str">
            <v>Czech Republic</v>
          </cell>
        </row>
        <row r="4205">
          <cell r="A4205" t="str">
            <v>2002M11</v>
          </cell>
          <cell r="B4205">
            <v>2</v>
          </cell>
          <cell r="C4205">
            <v>2</v>
          </cell>
          <cell r="D4205" t="str">
            <v>Canada</v>
          </cell>
          <cell r="E4205">
            <v>25</v>
          </cell>
          <cell r="F4205">
            <v>80</v>
          </cell>
          <cell r="G4205" t="str">
            <v>Greece</v>
          </cell>
        </row>
        <row r="4206">
          <cell r="A4206" t="str">
            <v>2002M11</v>
          </cell>
          <cell r="B4206">
            <v>0</v>
          </cell>
          <cell r="C4206">
            <v>0</v>
          </cell>
          <cell r="D4206" t="str">
            <v>Ebay</v>
          </cell>
          <cell r="E4206">
            <v>1</v>
          </cell>
          <cell r="F4206">
            <v>8</v>
          </cell>
          <cell r="G4206" t="str">
            <v>Andorra</v>
          </cell>
        </row>
        <row r="4207">
          <cell r="A4207" t="str">
            <v>2002M11</v>
          </cell>
          <cell r="B4207">
            <v>2</v>
          </cell>
          <cell r="C4207">
            <v>77</v>
          </cell>
          <cell r="D4207" t="str">
            <v>Germany</v>
          </cell>
          <cell r="E4207">
            <v>37</v>
          </cell>
          <cell r="F4207">
            <v>121</v>
          </cell>
          <cell r="G4207" t="str">
            <v>Lithuania</v>
          </cell>
        </row>
        <row r="4208">
          <cell r="A4208" t="str">
            <v>2002M11</v>
          </cell>
          <cell r="B4208">
            <v>0</v>
          </cell>
          <cell r="C4208">
            <v>196</v>
          </cell>
          <cell r="D4208" t="str">
            <v>Taiwan</v>
          </cell>
          <cell r="E4208">
            <v>243</v>
          </cell>
          <cell r="F4208">
            <v>2</v>
          </cell>
          <cell r="G4208" t="str">
            <v>Canada</v>
          </cell>
        </row>
        <row r="4209">
          <cell r="A4209" t="str">
            <v>2002M11</v>
          </cell>
          <cell r="B4209">
            <v>0</v>
          </cell>
          <cell r="C4209">
            <v>71</v>
          </cell>
          <cell r="D4209" t="str">
            <v>France</v>
          </cell>
          <cell r="E4209">
            <v>160</v>
          </cell>
          <cell r="F4209">
            <v>1</v>
          </cell>
          <cell r="G4209" t="str">
            <v>United States</v>
          </cell>
        </row>
        <row r="4210">
          <cell r="A4210" t="str">
            <v>2002M11</v>
          </cell>
          <cell r="B4210">
            <v>2</v>
          </cell>
          <cell r="C4210">
            <v>77</v>
          </cell>
          <cell r="D4210" t="str">
            <v>Germany</v>
          </cell>
          <cell r="E4210">
            <v>1126</v>
          </cell>
          <cell r="F4210">
            <v>164</v>
          </cell>
          <cell r="G4210" t="str">
            <v>Portugal</v>
          </cell>
        </row>
        <row r="4211">
          <cell r="A4211" t="str">
            <v>2002M11</v>
          </cell>
          <cell r="B4211">
            <v>2</v>
          </cell>
          <cell r="C4211">
            <v>71</v>
          </cell>
          <cell r="D4211" t="str">
            <v>France</v>
          </cell>
          <cell r="E4211">
            <v>36</v>
          </cell>
          <cell r="F4211">
            <v>31</v>
          </cell>
          <cell r="G4211" t="str">
            <v>Brazil</v>
          </cell>
        </row>
        <row r="4212">
          <cell r="A4212" t="str">
            <v>2002M11</v>
          </cell>
          <cell r="B4212">
            <v>2</v>
          </cell>
          <cell r="C4212">
            <v>15</v>
          </cell>
          <cell r="D4212" t="str">
            <v>Australia</v>
          </cell>
          <cell r="E4212">
            <v>10</v>
          </cell>
          <cell r="F4212">
            <v>95</v>
          </cell>
          <cell r="G4212" t="str">
            <v>India</v>
          </cell>
        </row>
        <row r="4213">
          <cell r="A4213" t="str">
            <v>2002M11</v>
          </cell>
          <cell r="B4213">
            <v>1</v>
          </cell>
          <cell r="C4213">
            <v>2</v>
          </cell>
          <cell r="D4213" t="str">
            <v>Canada</v>
          </cell>
          <cell r="E4213">
            <v>3</v>
          </cell>
          <cell r="F4213">
            <v>104</v>
          </cell>
          <cell r="G4213" t="str">
            <v>Japan</v>
          </cell>
        </row>
        <row r="4214">
          <cell r="A4214" t="str">
            <v>2002M11</v>
          </cell>
          <cell r="B4214">
            <v>3</v>
          </cell>
          <cell r="C4214">
            <v>0</v>
          </cell>
          <cell r="D4214" t="str">
            <v>Ebay</v>
          </cell>
          <cell r="E4214">
            <v>98</v>
          </cell>
          <cell r="F4214">
            <v>77</v>
          </cell>
          <cell r="G4214" t="str">
            <v>Germany</v>
          </cell>
        </row>
        <row r="4215">
          <cell r="A4215" t="str">
            <v>2002M11</v>
          </cell>
          <cell r="B4215">
            <v>1</v>
          </cell>
          <cell r="C4215">
            <v>0</v>
          </cell>
          <cell r="D4215" t="str">
            <v>Ebay</v>
          </cell>
          <cell r="E4215">
            <v>128</v>
          </cell>
          <cell r="F4215">
            <v>7</v>
          </cell>
          <cell r="G4215" t="str">
            <v>American Samoa</v>
          </cell>
        </row>
        <row r="4216">
          <cell r="A4216" t="str">
            <v>2002M11</v>
          </cell>
          <cell r="B4216">
            <v>2</v>
          </cell>
          <cell r="C4216">
            <v>0</v>
          </cell>
          <cell r="D4216" t="str">
            <v>Ebay</v>
          </cell>
          <cell r="E4216">
            <v>3</v>
          </cell>
          <cell r="F4216">
            <v>10</v>
          </cell>
          <cell r="G4216" t="str">
            <v>Anguilla</v>
          </cell>
        </row>
        <row r="4217">
          <cell r="A4217" t="str">
            <v>2002M11</v>
          </cell>
          <cell r="B4217">
            <v>0</v>
          </cell>
          <cell r="C4217">
            <v>3</v>
          </cell>
          <cell r="D4217" t="str">
            <v>Uk</v>
          </cell>
          <cell r="E4217">
            <v>1</v>
          </cell>
          <cell r="F4217">
            <v>100</v>
          </cell>
          <cell r="G4217" t="str">
            <v>Israel</v>
          </cell>
        </row>
        <row r="4218">
          <cell r="A4218" t="str">
            <v>2002M11</v>
          </cell>
          <cell r="B4218">
            <v>1</v>
          </cell>
          <cell r="C4218">
            <v>77</v>
          </cell>
          <cell r="D4218" t="str">
            <v>Germany</v>
          </cell>
          <cell r="E4218">
            <v>2</v>
          </cell>
          <cell r="F4218">
            <v>175</v>
          </cell>
          <cell r="G4218" t="str">
            <v>San Marino</v>
          </cell>
        </row>
        <row r="4219">
          <cell r="A4219" t="str">
            <v>2002M11</v>
          </cell>
          <cell r="B4219">
            <v>2</v>
          </cell>
          <cell r="C4219">
            <v>77</v>
          </cell>
          <cell r="D4219" t="str">
            <v>Germany</v>
          </cell>
          <cell r="E4219">
            <v>9</v>
          </cell>
          <cell r="F4219">
            <v>106</v>
          </cell>
          <cell r="G4219" t="str">
            <v>Jordan</v>
          </cell>
        </row>
        <row r="4220">
          <cell r="A4220" t="str">
            <v>2002M11</v>
          </cell>
          <cell r="B4220">
            <v>1</v>
          </cell>
          <cell r="C4220">
            <v>0</v>
          </cell>
          <cell r="D4220" t="str">
            <v>Ebay</v>
          </cell>
          <cell r="E4220">
            <v>29</v>
          </cell>
          <cell r="F4220">
            <v>9</v>
          </cell>
          <cell r="G4220" t="str">
            <v>Angola</v>
          </cell>
        </row>
        <row r="4221">
          <cell r="A4221" t="str">
            <v>2002M11</v>
          </cell>
          <cell r="B4221">
            <v>0</v>
          </cell>
          <cell r="C4221">
            <v>77</v>
          </cell>
          <cell r="D4221" t="str">
            <v>Germany</v>
          </cell>
          <cell r="E4221">
            <v>1</v>
          </cell>
          <cell r="F4221">
            <v>70</v>
          </cell>
          <cell r="G4221" t="str">
            <v>Finland</v>
          </cell>
        </row>
        <row r="4222">
          <cell r="A4222" t="str">
            <v>2002M11</v>
          </cell>
          <cell r="B4222">
            <v>2</v>
          </cell>
          <cell r="C4222">
            <v>77</v>
          </cell>
          <cell r="D4222" t="str">
            <v>Germany</v>
          </cell>
          <cell r="E4222">
            <v>1136</v>
          </cell>
          <cell r="F4222">
            <v>192</v>
          </cell>
          <cell r="G4222" t="str">
            <v>Sweden</v>
          </cell>
        </row>
        <row r="4223">
          <cell r="A4223" t="str">
            <v>2002M11</v>
          </cell>
          <cell r="B4223">
            <v>1</v>
          </cell>
          <cell r="C4223">
            <v>71</v>
          </cell>
          <cell r="D4223" t="str">
            <v>France</v>
          </cell>
          <cell r="E4223">
            <v>11</v>
          </cell>
          <cell r="F4223">
            <v>123</v>
          </cell>
          <cell r="G4223" t="str">
            <v>Macau</v>
          </cell>
        </row>
        <row r="4224">
          <cell r="A4224" t="str">
            <v>2002M11</v>
          </cell>
          <cell r="B4224">
            <v>0</v>
          </cell>
          <cell r="C4224">
            <v>77</v>
          </cell>
          <cell r="D4224" t="str">
            <v>Germany</v>
          </cell>
          <cell r="E4224">
            <v>5</v>
          </cell>
          <cell r="F4224">
            <v>104</v>
          </cell>
          <cell r="G4224" t="str">
            <v>Japan</v>
          </cell>
        </row>
        <row r="4225">
          <cell r="A4225" t="str">
            <v>2002M11</v>
          </cell>
          <cell r="B4225">
            <v>1</v>
          </cell>
          <cell r="C4225">
            <v>71</v>
          </cell>
          <cell r="D4225" t="str">
            <v>France</v>
          </cell>
          <cell r="E4225">
            <v>2</v>
          </cell>
          <cell r="F4225">
            <v>99</v>
          </cell>
          <cell r="G4225" t="str">
            <v>Ireland</v>
          </cell>
        </row>
        <row r="4226">
          <cell r="A4226" t="str">
            <v>2002M11</v>
          </cell>
          <cell r="B4226">
            <v>0</v>
          </cell>
          <cell r="C4226">
            <v>100</v>
          </cell>
          <cell r="D4226" t="str">
            <v>Ebaymotors</v>
          </cell>
          <cell r="E4226">
            <v>1</v>
          </cell>
          <cell r="F4226">
            <v>100</v>
          </cell>
          <cell r="G4226" t="str">
            <v>Israel</v>
          </cell>
        </row>
        <row r="4227">
          <cell r="A4227" t="str">
            <v>2002M11</v>
          </cell>
          <cell r="B4227">
            <v>0</v>
          </cell>
          <cell r="C4227">
            <v>15</v>
          </cell>
          <cell r="D4227" t="str">
            <v>Australia</v>
          </cell>
          <cell r="E4227">
            <v>50</v>
          </cell>
          <cell r="F4227">
            <v>180</v>
          </cell>
          <cell r="G4227" t="str">
            <v>Singapore</v>
          </cell>
        </row>
        <row r="4228">
          <cell r="A4228" t="str">
            <v>2002M11</v>
          </cell>
          <cell r="B4228">
            <v>1</v>
          </cell>
          <cell r="C4228">
            <v>23</v>
          </cell>
          <cell r="D4228" t="str">
            <v xml:space="preserve"> Belgium (French)</v>
          </cell>
          <cell r="E4228">
            <v>18</v>
          </cell>
          <cell r="F4228">
            <v>16</v>
          </cell>
          <cell r="G4228" t="str">
            <v>Austria</v>
          </cell>
        </row>
        <row r="4229">
          <cell r="A4229" t="str">
            <v>2002M11</v>
          </cell>
          <cell r="B4229">
            <v>2</v>
          </cell>
          <cell r="C4229">
            <v>101</v>
          </cell>
          <cell r="D4229" t="str">
            <v>Italy</v>
          </cell>
          <cell r="E4229">
            <v>209</v>
          </cell>
          <cell r="F4229">
            <v>23</v>
          </cell>
          <cell r="G4229" t="str">
            <v>Belgium</v>
          </cell>
        </row>
        <row r="4230">
          <cell r="A4230" t="str">
            <v>2002M11</v>
          </cell>
          <cell r="B4230">
            <v>2</v>
          </cell>
          <cell r="C4230">
            <v>71</v>
          </cell>
          <cell r="D4230" t="str">
            <v>France</v>
          </cell>
          <cell r="E4230">
            <v>76</v>
          </cell>
          <cell r="F4230">
            <v>138</v>
          </cell>
          <cell r="G4230" t="str">
            <v>Monaco</v>
          </cell>
        </row>
        <row r="4231">
          <cell r="A4231" t="str">
            <v>2002M11</v>
          </cell>
          <cell r="B4231">
            <v>0</v>
          </cell>
          <cell r="C4231">
            <v>0</v>
          </cell>
          <cell r="D4231" t="str">
            <v>Ebay</v>
          </cell>
          <cell r="E4231">
            <v>7</v>
          </cell>
          <cell r="F4231">
            <v>154</v>
          </cell>
          <cell r="G4231" t="str">
            <v>Norway</v>
          </cell>
        </row>
        <row r="4232">
          <cell r="A4232" t="str">
            <v>2002M11</v>
          </cell>
          <cell r="B4232">
            <v>2</v>
          </cell>
          <cell r="C4232">
            <v>146</v>
          </cell>
          <cell r="D4232" t="str">
            <v>Netherlands</v>
          </cell>
          <cell r="E4232">
            <v>84772</v>
          </cell>
          <cell r="F4232">
            <v>77</v>
          </cell>
          <cell r="G4232" t="str">
            <v>Germany</v>
          </cell>
        </row>
        <row r="4233">
          <cell r="A4233" t="str">
            <v>2002M11</v>
          </cell>
          <cell r="B4233">
            <v>1</v>
          </cell>
          <cell r="C4233">
            <v>0</v>
          </cell>
          <cell r="D4233" t="str">
            <v>Ebay</v>
          </cell>
          <cell r="E4233">
            <v>3</v>
          </cell>
          <cell r="F4233">
            <v>112</v>
          </cell>
          <cell r="G4233" t="str">
            <v>Kuwait</v>
          </cell>
        </row>
        <row r="4234">
          <cell r="A4234" t="str">
            <v>2002M11</v>
          </cell>
          <cell r="B4234">
            <v>3</v>
          </cell>
          <cell r="C4234">
            <v>100</v>
          </cell>
          <cell r="D4234" t="str">
            <v>Ebaymotors</v>
          </cell>
          <cell r="E4234">
            <v>5</v>
          </cell>
          <cell r="F4234">
            <v>165</v>
          </cell>
          <cell r="G4234" t="str">
            <v>Puerto Rico</v>
          </cell>
        </row>
        <row r="4235">
          <cell r="A4235" t="str">
            <v>2002M11</v>
          </cell>
          <cell r="B4235">
            <v>1</v>
          </cell>
          <cell r="C4235">
            <v>3</v>
          </cell>
          <cell r="D4235" t="str">
            <v>Uk</v>
          </cell>
          <cell r="E4235">
            <v>1056</v>
          </cell>
          <cell r="F4235">
            <v>180</v>
          </cell>
          <cell r="G4235" t="str">
            <v>Singapore</v>
          </cell>
        </row>
        <row r="4236">
          <cell r="A4236" t="str">
            <v>2002M11</v>
          </cell>
          <cell r="B4236">
            <v>2</v>
          </cell>
          <cell r="C4236">
            <v>23</v>
          </cell>
          <cell r="D4236" t="str">
            <v xml:space="preserve"> Belgium (French)</v>
          </cell>
          <cell r="E4236">
            <v>6327</v>
          </cell>
          <cell r="F4236">
            <v>2</v>
          </cell>
          <cell r="G4236" t="str">
            <v>Canada</v>
          </cell>
        </row>
        <row r="4237">
          <cell r="A4237" t="str">
            <v>2002M11</v>
          </cell>
          <cell r="B4237">
            <v>0</v>
          </cell>
          <cell r="C4237">
            <v>0</v>
          </cell>
          <cell r="D4237" t="str">
            <v>Ebay</v>
          </cell>
          <cell r="E4237">
            <v>2</v>
          </cell>
          <cell r="F4237">
            <v>5</v>
          </cell>
          <cell r="G4237" t="str">
            <v>Albania</v>
          </cell>
        </row>
        <row r="4238">
          <cell r="A4238" t="str">
            <v>2002M11</v>
          </cell>
          <cell r="B4238">
            <v>2</v>
          </cell>
          <cell r="C4238">
            <v>3</v>
          </cell>
          <cell r="D4238" t="str">
            <v>Uk</v>
          </cell>
          <cell r="E4238">
            <v>20</v>
          </cell>
          <cell r="F4238">
            <v>66</v>
          </cell>
          <cell r="G4238" t="str">
            <v>Estonia</v>
          </cell>
        </row>
        <row r="4239">
          <cell r="A4239" t="str">
            <v>2002M11</v>
          </cell>
          <cell r="B4239">
            <v>0</v>
          </cell>
          <cell r="C4239">
            <v>100</v>
          </cell>
          <cell r="D4239" t="str">
            <v>Ebaymotors</v>
          </cell>
          <cell r="E4239">
            <v>4</v>
          </cell>
          <cell r="F4239">
            <v>180</v>
          </cell>
          <cell r="G4239" t="str">
            <v>Singapore</v>
          </cell>
        </row>
        <row r="4240">
          <cell r="A4240" t="str">
            <v>2002M11</v>
          </cell>
          <cell r="B4240">
            <v>0</v>
          </cell>
          <cell r="C4240">
            <v>123</v>
          </cell>
          <cell r="D4240" t="str">
            <v xml:space="preserve"> Belgium (Dutch)</v>
          </cell>
          <cell r="E4240">
            <v>3</v>
          </cell>
          <cell r="F4240">
            <v>13</v>
          </cell>
          <cell r="G4240" t="str">
            <v>Armenia</v>
          </cell>
        </row>
        <row r="4241">
          <cell r="A4241" t="str">
            <v>2002M11</v>
          </cell>
          <cell r="B4241">
            <v>0</v>
          </cell>
          <cell r="C4241">
            <v>100</v>
          </cell>
          <cell r="D4241" t="str">
            <v>Ebaymotors</v>
          </cell>
          <cell r="E4241">
            <v>39</v>
          </cell>
          <cell r="F4241">
            <v>196</v>
          </cell>
          <cell r="G4241" t="str">
            <v>Taiwan</v>
          </cell>
        </row>
        <row r="4242">
          <cell r="A4242" t="str">
            <v>2002M11</v>
          </cell>
          <cell r="B4242">
            <v>1</v>
          </cell>
          <cell r="C4242">
            <v>71</v>
          </cell>
          <cell r="D4242" t="str">
            <v>France</v>
          </cell>
          <cell r="E4242">
            <v>22</v>
          </cell>
          <cell r="F4242">
            <v>72</v>
          </cell>
          <cell r="G4242" t="str">
            <v>French Guiana</v>
          </cell>
        </row>
        <row r="4243">
          <cell r="A4243" t="str">
            <v>2002M11</v>
          </cell>
          <cell r="B4243">
            <v>2</v>
          </cell>
          <cell r="C4243">
            <v>71</v>
          </cell>
          <cell r="D4243" t="str">
            <v>France</v>
          </cell>
          <cell r="E4243">
            <v>24</v>
          </cell>
          <cell r="F4243">
            <v>66</v>
          </cell>
          <cell r="G4243" t="str">
            <v>Estonia</v>
          </cell>
        </row>
        <row r="4244">
          <cell r="A4244" t="str">
            <v>2002M11</v>
          </cell>
          <cell r="B4244">
            <v>2</v>
          </cell>
          <cell r="C4244">
            <v>0</v>
          </cell>
          <cell r="D4244" t="str">
            <v>Ebay</v>
          </cell>
          <cell r="E4244">
            <v>2725</v>
          </cell>
          <cell r="F4244">
            <v>115</v>
          </cell>
          <cell r="G4244" t="str">
            <v>Latvia</v>
          </cell>
        </row>
        <row r="4245">
          <cell r="A4245" t="str">
            <v>2002M11</v>
          </cell>
          <cell r="B4245">
            <v>1</v>
          </cell>
          <cell r="C4245">
            <v>193</v>
          </cell>
          <cell r="D4245" t="str">
            <v>Switzerland</v>
          </cell>
          <cell r="E4245">
            <v>10</v>
          </cell>
          <cell r="F4245">
            <v>16</v>
          </cell>
          <cell r="G4245" t="str">
            <v>Austria</v>
          </cell>
        </row>
        <row r="4246">
          <cell r="A4246" t="str">
            <v>2002M11</v>
          </cell>
          <cell r="B4246">
            <v>1</v>
          </cell>
          <cell r="C4246">
            <v>0</v>
          </cell>
          <cell r="D4246" t="str">
            <v>Ebay</v>
          </cell>
          <cell r="E4246">
            <v>922</v>
          </cell>
          <cell r="F4246">
            <v>199</v>
          </cell>
          <cell r="G4246" t="str">
            <v>Thailand</v>
          </cell>
        </row>
        <row r="4247">
          <cell r="A4247" t="str">
            <v>2002M11</v>
          </cell>
          <cell r="B4247">
            <v>2</v>
          </cell>
          <cell r="C4247">
            <v>2</v>
          </cell>
          <cell r="D4247" t="str">
            <v>Canada</v>
          </cell>
          <cell r="E4247">
            <v>1</v>
          </cell>
          <cell r="F4247">
            <v>193</v>
          </cell>
          <cell r="G4247" t="str">
            <v>Switzerland</v>
          </cell>
        </row>
        <row r="4248">
          <cell r="A4248" t="str">
            <v>2002M11</v>
          </cell>
          <cell r="B4248">
            <v>2</v>
          </cell>
          <cell r="C4248">
            <v>3</v>
          </cell>
          <cell r="D4248" t="str">
            <v>Uk</v>
          </cell>
          <cell r="E4248">
            <v>314</v>
          </cell>
          <cell r="F4248">
            <v>57</v>
          </cell>
          <cell r="G4248" t="str">
            <v>Denmark</v>
          </cell>
        </row>
        <row r="4249">
          <cell r="A4249" t="str">
            <v>2002M11</v>
          </cell>
          <cell r="B4249">
            <v>2</v>
          </cell>
          <cell r="C4249">
            <v>100</v>
          </cell>
          <cell r="D4249" t="str">
            <v>Ebaymotors</v>
          </cell>
          <cell r="E4249">
            <v>930</v>
          </cell>
          <cell r="F4249">
            <v>104</v>
          </cell>
          <cell r="G4249" t="str">
            <v>Japan</v>
          </cell>
        </row>
        <row r="4250">
          <cell r="A4250" t="str">
            <v>2002M11</v>
          </cell>
          <cell r="B4250">
            <v>2</v>
          </cell>
          <cell r="C4250">
            <v>3</v>
          </cell>
          <cell r="D4250" t="str">
            <v>Uk</v>
          </cell>
          <cell r="E4250">
            <v>2289</v>
          </cell>
          <cell r="F4250">
            <v>146</v>
          </cell>
          <cell r="G4250" t="str">
            <v>Netherlands</v>
          </cell>
        </row>
        <row r="4251">
          <cell r="A4251" t="str">
            <v>2002M11</v>
          </cell>
          <cell r="B4251">
            <v>2</v>
          </cell>
          <cell r="C4251">
            <v>101</v>
          </cell>
          <cell r="D4251" t="str">
            <v>Italy</v>
          </cell>
          <cell r="E4251">
            <v>2</v>
          </cell>
          <cell r="F4251">
            <v>55</v>
          </cell>
          <cell r="G4251" t="str">
            <v>Cyprus</v>
          </cell>
        </row>
        <row r="4252">
          <cell r="A4252" t="str">
            <v>2002M11</v>
          </cell>
          <cell r="B4252">
            <v>1</v>
          </cell>
          <cell r="C4252">
            <v>186</v>
          </cell>
          <cell r="D4252" t="str">
            <v>Spain</v>
          </cell>
          <cell r="E4252">
            <v>103</v>
          </cell>
          <cell r="F4252">
            <v>12</v>
          </cell>
          <cell r="G4252" t="str">
            <v>Argentina</v>
          </cell>
        </row>
        <row r="4253">
          <cell r="A4253" t="str">
            <v>2002M11</v>
          </cell>
          <cell r="B4253">
            <v>2</v>
          </cell>
          <cell r="C4253">
            <v>77</v>
          </cell>
          <cell r="D4253" t="str">
            <v>Germany</v>
          </cell>
          <cell r="E4253">
            <v>9680</v>
          </cell>
          <cell r="F4253">
            <v>1</v>
          </cell>
          <cell r="G4253" t="str">
            <v>United States</v>
          </cell>
        </row>
        <row r="4254">
          <cell r="A4254" t="str">
            <v>2002M11</v>
          </cell>
          <cell r="B4254">
            <v>1</v>
          </cell>
          <cell r="C4254">
            <v>0</v>
          </cell>
          <cell r="D4254" t="str">
            <v>Ebay</v>
          </cell>
          <cell r="E4254">
            <v>43</v>
          </cell>
          <cell r="F4254">
            <v>130</v>
          </cell>
          <cell r="G4254" t="str">
            <v>Malta</v>
          </cell>
        </row>
        <row r="4255">
          <cell r="A4255" t="str">
            <v>2002M11</v>
          </cell>
          <cell r="B4255">
            <v>0</v>
          </cell>
          <cell r="C4255">
            <v>3</v>
          </cell>
          <cell r="D4255" t="str">
            <v>Uk</v>
          </cell>
          <cell r="E4255">
            <v>84</v>
          </cell>
          <cell r="F4255">
            <v>71</v>
          </cell>
          <cell r="G4255" t="str">
            <v>France</v>
          </cell>
        </row>
        <row r="4256">
          <cell r="A4256" t="str">
            <v>2002M11</v>
          </cell>
          <cell r="B4256">
            <v>0</v>
          </cell>
          <cell r="C4256">
            <v>196</v>
          </cell>
          <cell r="D4256" t="str">
            <v>Taiwan</v>
          </cell>
          <cell r="E4256">
            <v>2</v>
          </cell>
          <cell r="F4256">
            <v>164</v>
          </cell>
          <cell r="G4256" t="str">
            <v>Portugal</v>
          </cell>
        </row>
        <row r="4257">
          <cell r="A4257" t="str">
            <v>2002M11</v>
          </cell>
          <cell r="B4257">
            <v>2</v>
          </cell>
          <cell r="C4257">
            <v>186</v>
          </cell>
          <cell r="D4257" t="str">
            <v>Spain</v>
          </cell>
          <cell r="E4257">
            <v>1</v>
          </cell>
          <cell r="F4257">
            <v>163</v>
          </cell>
          <cell r="G4257" t="str">
            <v>Poland</v>
          </cell>
        </row>
        <row r="4258">
          <cell r="A4258" t="str">
            <v>2002M11</v>
          </cell>
          <cell r="B4258">
            <v>2</v>
          </cell>
          <cell r="C4258">
            <v>0</v>
          </cell>
          <cell r="D4258" t="str">
            <v>Ebay</v>
          </cell>
          <cell r="E4258">
            <v>806</v>
          </cell>
          <cell r="F4258">
            <v>55</v>
          </cell>
          <cell r="G4258" t="str">
            <v>Cyprus</v>
          </cell>
        </row>
        <row r="4259">
          <cell r="A4259" t="str">
            <v>2002M11</v>
          </cell>
          <cell r="B4259">
            <v>2</v>
          </cell>
          <cell r="C4259">
            <v>3</v>
          </cell>
          <cell r="D4259" t="str">
            <v>Uk</v>
          </cell>
          <cell r="E4259">
            <v>826</v>
          </cell>
          <cell r="F4259">
            <v>199</v>
          </cell>
          <cell r="G4259" t="str">
            <v>Thailand</v>
          </cell>
        </row>
        <row r="4260">
          <cell r="A4260" t="str">
            <v>2002M11</v>
          </cell>
          <cell r="B4260">
            <v>1</v>
          </cell>
          <cell r="C4260">
            <v>186</v>
          </cell>
          <cell r="D4260" t="str">
            <v>Spain</v>
          </cell>
          <cell r="E4260">
            <v>70</v>
          </cell>
          <cell r="F4260">
            <v>71</v>
          </cell>
          <cell r="G4260" t="str">
            <v>France</v>
          </cell>
        </row>
        <row r="4261">
          <cell r="A4261" t="str">
            <v>2002M11</v>
          </cell>
          <cell r="B4261">
            <v>3</v>
          </cell>
          <cell r="C4261">
            <v>15</v>
          </cell>
          <cell r="D4261" t="str">
            <v>Australia</v>
          </cell>
          <cell r="E4261">
            <v>1</v>
          </cell>
          <cell r="F4261">
            <v>69</v>
          </cell>
          <cell r="G4261" t="str">
            <v>Fiji</v>
          </cell>
        </row>
        <row r="4262">
          <cell r="A4262" t="str">
            <v>2002M11</v>
          </cell>
          <cell r="B4262">
            <v>0</v>
          </cell>
          <cell r="C4262">
            <v>3</v>
          </cell>
          <cell r="D4262" t="str">
            <v>Uk</v>
          </cell>
          <cell r="E4262">
            <v>1</v>
          </cell>
          <cell r="F4262">
            <v>46</v>
          </cell>
          <cell r="G4262" t="str">
            <v>Colombia</v>
          </cell>
        </row>
        <row r="4263">
          <cell r="A4263" t="str">
            <v>2002M11</v>
          </cell>
          <cell r="B4263">
            <v>0</v>
          </cell>
          <cell r="C4263">
            <v>100</v>
          </cell>
          <cell r="D4263" t="str">
            <v>Ebaymotors</v>
          </cell>
          <cell r="E4263">
            <v>32</v>
          </cell>
          <cell r="F4263">
            <v>31</v>
          </cell>
          <cell r="G4263" t="str">
            <v>Brazil</v>
          </cell>
        </row>
        <row r="4264">
          <cell r="A4264" t="str">
            <v>2002M11</v>
          </cell>
          <cell r="B4264">
            <v>2</v>
          </cell>
          <cell r="C4264">
            <v>0</v>
          </cell>
          <cell r="D4264" t="str">
            <v>Ebay</v>
          </cell>
          <cell r="E4264">
            <v>6236</v>
          </cell>
          <cell r="F4264">
            <v>56</v>
          </cell>
          <cell r="G4264" t="str">
            <v>Czech Republic</v>
          </cell>
        </row>
        <row r="4265">
          <cell r="A4265" t="str">
            <v>2002M11</v>
          </cell>
          <cell r="B4265">
            <v>2</v>
          </cell>
          <cell r="C4265">
            <v>0</v>
          </cell>
          <cell r="D4265" t="str">
            <v>Ebay</v>
          </cell>
          <cell r="E4265">
            <v>527</v>
          </cell>
          <cell r="F4265">
            <v>122</v>
          </cell>
          <cell r="G4265" t="str">
            <v>Luxembourg</v>
          </cell>
        </row>
        <row r="4266">
          <cell r="A4266" t="str">
            <v>2002M11</v>
          </cell>
          <cell r="B4266">
            <v>2</v>
          </cell>
          <cell r="C4266">
            <v>15</v>
          </cell>
          <cell r="D4266" t="str">
            <v>Australia</v>
          </cell>
          <cell r="E4266">
            <v>25</v>
          </cell>
          <cell r="F4266">
            <v>222</v>
          </cell>
          <cell r="G4266" t="str">
            <v>Yugoslavia</v>
          </cell>
        </row>
        <row r="4267">
          <cell r="A4267" t="str">
            <v>2002M11</v>
          </cell>
          <cell r="B4267">
            <v>1</v>
          </cell>
          <cell r="C4267">
            <v>3</v>
          </cell>
          <cell r="D4267" t="str">
            <v>Uk</v>
          </cell>
          <cell r="E4267">
            <v>77</v>
          </cell>
          <cell r="F4267">
            <v>45</v>
          </cell>
          <cell r="G4267" t="str">
            <v>China</v>
          </cell>
        </row>
        <row r="4268">
          <cell r="A4268" t="str">
            <v>2002M11</v>
          </cell>
          <cell r="B4268">
            <v>2</v>
          </cell>
          <cell r="C4268">
            <v>3</v>
          </cell>
          <cell r="D4268" t="str">
            <v>Uk</v>
          </cell>
          <cell r="E4268">
            <v>531</v>
          </cell>
          <cell r="F4268">
            <v>56</v>
          </cell>
          <cell r="G4268" t="str">
            <v>Czech Republic</v>
          </cell>
        </row>
        <row r="4269">
          <cell r="A4269" t="str">
            <v>2002M11</v>
          </cell>
          <cell r="B4269">
            <v>1</v>
          </cell>
          <cell r="C4269">
            <v>2</v>
          </cell>
          <cell r="D4269" t="str">
            <v>Canada</v>
          </cell>
          <cell r="E4269">
            <v>1967</v>
          </cell>
          <cell r="F4269">
            <v>1</v>
          </cell>
          <cell r="G4269" t="str">
            <v>United States</v>
          </cell>
        </row>
        <row r="4270">
          <cell r="A4270" t="str">
            <v>2002M11</v>
          </cell>
          <cell r="B4270">
            <v>3</v>
          </cell>
          <cell r="C4270">
            <v>100</v>
          </cell>
          <cell r="D4270" t="str">
            <v>Ebaymotors</v>
          </cell>
          <cell r="E4270">
            <v>8</v>
          </cell>
          <cell r="F4270">
            <v>225</v>
          </cell>
          <cell r="G4270" t="str">
            <v>APO/FPO</v>
          </cell>
        </row>
        <row r="4271">
          <cell r="A4271" t="str">
            <v>2002M11</v>
          </cell>
          <cell r="B4271">
            <v>2</v>
          </cell>
          <cell r="C4271">
            <v>23</v>
          </cell>
          <cell r="D4271" t="str">
            <v xml:space="preserve"> Belgium (French)</v>
          </cell>
          <cell r="E4271">
            <v>225</v>
          </cell>
          <cell r="F4271">
            <v>80</v>
          </cell>
          <cell r="G4271" t="str">
            <v>Greece</v>
          </cell>
        </row>
        <row r="4272">
          <cell r="A4272" t="str">
            <v>2002M11</v>
          </cell>
          <cell r="B4272">
            <v>0</v>
          </cell>
          <cell r="C4272">
            <v>0</v>
          </cell>
          <cell r="D4272" t="str">
            <v>Ebay</v>
          </cell>
          <cell r="E4272">
            <v>61</v>
          </cell>
          <cell r="F4272">
            <v>163</v>
          </cell>
          <cell r="G4272" t="str">
            <v>Poland</v>
          </cell>
        </row>
        <row r="4273">
          <cell r="A4273" t="str">
            <v>2002M11</v>
          </cell>
          <cell r="B4273">
            <v>0</v>
          </cell>
          <cell r="C4273">
            <v>15</v>
          </cell>
          <cell r="D4273" t="str">
            <v>Australia</v>
          </cell>
          <cell r="E4273">
            <v>7</v>
          </cell>
          <cell r="F4273">
            <v>79</v>
          </cell>
          <cell r="G4273" t="str">
            <v>Gibraltar</v>
          </cell>
        </row>
        <row r="4274">
          <cell r="A4274" t="str">
            <v>2002M11</v>
          </cell>
          <cell r="B4274">
            <v>3</v>
          </cell>
          <cell r="C4274">
            <v>193</v>
          </cell>
          <cell r="D4274" t="str">
            <v>Switzerland</v>
          </cell>
          <cell r="E4274">
            <v>2</v>
          </cell>
          <cell r="F4274">
            <v>191</v>
          </cell>
          <cell r="G4274" t="str">
            <v>Swaziland</v>
          </cell>
        </row>
        <row r="4275">
          <cell r="A4275" t="str">
            <v>2002M11</v>
          </cell>
          <cell r="B4275">
            <v>0</v>
          </cell>
          <cell r="C4275">
            <v>71</v>
          </cell>
          <cell r="D4275" t="str">
            <v>France</v>
          </cell>
          <cell r="E4275">
            <v>16</v>
          </cell>
          <cell r="F4275">
            <v>193</v>
          </cell>
          <cell r="G4275" t="str">
            <v>Switzerland</v>
          </cell>
        </row>
        <row r="4276">
          <cell r="A4276" t="str">
            <v>2002M11</v>
          </cell>
          <cell r="B4276">
            <v>2</v>
          </cell>
          <cell r="C4276">
            <v>2</v>
          </cell>
          <cell r="D4276" t="str">
            <v>Canada</v>
          </cell>
          <cell r="E4276">
            <v>3</v>
          </cell>
          <cell r="F4276">
            <v>70</v>
          </cell>
          <cell r="G4276" t="str">
            <v>Finland</v>
          </cell>
        </row>
        <row r="4277">
          <cell r="A4277" t="str">
            <v>2002M11</v>
          </cell>
          <cell r="B4277">
            <v>1</v>
          </cell>
          <cell r="C4277">
            <v>0</v>
          </cell>
          <cell r="D4277" t="str">
            <v>Ebay</v>
          </cell>
          <cell r="E4277">
            <v>31</v>
          </cell>
          <cell r="F4277">
            <v>215</v>
          </cell>
          <cell r="G4277" t="str">
            <v>Venezuela</v>
          </cell>
        </row>
        <row r="4278">
          <cell r="A4278" t="str">
            <v>2002M11</v>
          </cell>
          <cell r="B4278">
            <v>0</v>
          </cell>
          <cell r="C4278">
            <v>15</v>
          </cell>
          <cell r="D4278" t="str">
            <v>Australia</v>
          </cell>
          <cell r="E4278">
            <v>26</v>
          </cell>
          <cell r="F4278">
            <v>149</v>
          </cell>
          <cell r="G4278" t="str">
            <v>New Zealand</v>
          </cell>
        </row>
        <row r="4279">
          <cell r="A4279" t="str">
            <v>2002M11</v>
          </cell>
          <cell r="B4279">
            <v>0</v>
          </cell>
          <cell r="C4279">
            <v>15</v>
          </cell>
          <cell r="D4279" t="str">
            <v>Australia</v>
          </cell>
          <cell r="E4279">
            <v>20</v>
          </cell>
          <cell r="F4279">
            <v>45</v>
          </cell>
          <cell r="G4279" t="str">
            <v>China</v>
          </cell>
        </row>
        <row r="4280">
          <cell r="A4280" t="str">
            <v>2002M11</v>
          </cell>
          <cell r="B4280">
            <v>1</v>
          </cell>
          <cell r="C4280">
            <v>193</v>
          </cell>
          <cell r="D4280" t="str">
            <v>Switzerland</v>
          </cell>
          <cell r="E4280">
            <v>41</v>
          </cell>
          <cell r="F4280">
            <v>71</v>
          </cell>
          <cell r="G4280" t="str">
            <v>France</v>
          </cell>
        </row>
        <row r="4281">
          <cell r="A4281" t="str">
            <v>2002M11</v>
          </cell>
          <cell r="B4281">
            <v>2</v>
          </cell>
          <cell r="C4281">
            <v>146</v>
          </cell>
          <cell r="D4281" t="str">
            <v>Netherlands</v>
          </cell>
          <cell r="E4281">
            <v>2</v>
          </cell>
          <cell r="F4281">
            <v>127</v>
          </cell>
          <cell r="G4281" t="str">
            <v>Malaysia</v>
          </cell>
        </row>
        <row r="4282">
          <cell r="A4282" t="str">
            <v>2002M11</v>
          </cell>
          <cell r="B4282">
            <v>1</v>
          </cell>
          <cell r="C4282">
            <v>0</v>
          </cell>
          <cell r="D4282" t="str">
            <v>Ebay</v>
          </cell>
          <cell r="E4282">
            <v>472</v>
          </cell>
          <cell r="F4282">
            <v>31</v>
          </cell>
          <cell r="G4282" t="str">
            <v>Brazil</v>
          </cell>
        </row>
        <row r="4283">
          <cell r="A4283" t="str">
            <v>2002M11</v>
          </cell>
          <cell r="B4283">
            <v>1</v>
          </cell>
          <cell r="C4283">
            <v>186</v>
          </cell>
          <cell r="D4283" t="str">
            <v>Spain</v>
          </cell>
          <cell r="E4283">
            <v>15</v>
          </cell>
          <cell r="F4283">
            <v>146</v>
          </cell>
          <cell r="G4283" t="str">
            <v>Netherlands</v>
          </cell>
        </row>
        <row r="4284">
          <cell r="A4284" t="str">
            <v>2002M11</v>
          </cell>
          <cell r="B4284">
            <v>2</v>
          </cell>
          <cell r="C4284">
            <v>3</v>
          </cell>
          <cell r="D4284" t="str">
            <v>Uk</v>
          </cell>
          <cell r="E4284">
            <v>3</v>
          </cell>
          <cell r="F4284">
            <v>53</v>
          </cell>
          <cell r="G4284" t="str">
            <v>Croatia, Democratic Republic of the</v>
          </cell>
        </row>
        <row r="4285">
          <cell r="A4285" t="str">
            <v>2002M11</v>
          </cell>
          <cell r="B4285">
            <v>0</v>
          </cell>
          <cell r="C4285">
            <v>77</v>
          </cell>
          <cell r="D4285" t="str">
            <v>Germany</v>
          </cell>
          <cell r="E4285">
            <v>8</v>
          </cell>
          <cell r="F4285">
            <v>130</v>
          </cell>
          <cell r="G4285" t="str">
            <v>Malta</v>
          </cell>
        </row>
        <row r="4286">
          <cell r="A4286" t="str">
            <v>2002M11</v>
          </cell>
          <cell r="B4286">
            <v>3</v>
          </cell>
          <cell r="C4286">
            <v>77</v>
          </cell>
          <cell r="D4286" t="str">
            <v>Germany</v>
          </cell>
          <cell r="E4286">
            <v>45</v>
          </cell>
          <cell r="F4286">
            <v>71</v>
          </cell>
          <cell r="G4286" t="str">
            <v>France</v>
          </cell>
        </row>
        <row r="4287">
          <cell r="A4287" t="str">
            <v>2002M11</v>
          </cell>
          <cell r="B4287">
            <v>2</v>
          </cell>
          <cell r="C4287">
            <v>2</v>
          </cell>
          <cell r="D4287" t="str">
            <v>Canada</v>
          </cell>
          <cell r="E4287">
            <v>12</v>
          </cell>
          <cell r="F4287">
            <v>136</v>
          </cell>
          <cell r="G4287" t="str">
            <v>Mexico</v>
          </cell>
        </row>
        <row r="4288">
          <cell r="A4288" t="str">
            <v>2002M11</v>
          </cell>
          <cell r="B4288">
            <v>0</v>
          </cell>
          <cell r="C4288">
            <v>3</v>
          </cell>
          <cell r="D4288" t="str">
            <v>Uk</v>
          </cell>
          <cell r="E4288">
            <v>18</v>
          </cell>
          <cell r="F4288">
            <v>10</v>
          </cell>
          <cell r="G4288" t="str">
            <v>Anguilla</v>
          </cell>
        </row>
        <row r="4289">
          <cell r="A4289" t="str">
            <v>2002M11</v>
          </cell>
          <cell r="B4289">
            <v>2</v>
          </cell>
          <cell r="C4289">
            <v>71</v>
          </cell>
          <cell r="D4289" t="str">
            <v>France</v>
          </cell>
          <cell r="E4289">
            <v>8</v>
          </cell>
          <cell r="F4289">
            <v>196</v>
          </cell>
          <cell r="G4289" t="str">
            <v>Taiwan</v>
          </cell>
        </row>
        <row r="4290">
          <cell r="A4290" t="str">
            <v>2002M11</v>
          </cell>
          <cell r="B4290">
            <v>0</v>
          </cell>
          <cell r="C4290">
            <v>100</v>
          </cell>
          <cell r="D4290" t="str">
            <v>Ebaymotors</v>
          </cell>
          <cell r="E4290">
            <v>374</v>
          </cell>
          <cell r="F4290">
            <v>136</v>
          </cell>
          <cell r="G4290" t="str">
            <v>Mexico</v>
          </cell>
        </row>
        <row r="4291">
          <cell r="A4291" t="str">
            <v>2002M11</v>
          </cell>
          <cell r="B4291">
            <v>1</v>
          </cell>
          <cell r="C4291">
            <v>0</v>
          </cell>
          <cell r="D4291" t="str">
            <v>Ebay</v>
          </cell>
          <cell r="E4291">
            <v>93</v>
          </cell>
          <cell r="F4291">
            <v>93</v>
          </cell>
          <cell r="G4291" t="str">
            <v>Hungary</v>
          </cell>
        </row>
        <row r="4292">
          <cell r="A4292" t="str">
            <v>2002M11</v>
          </cell>
          <cell r="B4292">
            <v>3</v>
          </cell>
          <cell r="C4292">
            <v>77</v>
          </cell>
          <cell r="D4292" t="str">
            <v>Germany</v>
          </cell>
          <cell r="E4292">
            <v>49</v>
          </cell>
          <cell r="F4292">
            <v>23</v>
          </cell>
          <cell r="G4292" t="str">
            <v>Belgium</v>
          </cell>
        </row>
        <row r="4293">
          <cell r="A4293" t="str">
            <v>2002M11</v>
          </cell>
          <cell r="B4293">
            <v>2</v>
          </cell>
          <cell r="C4293">
            <v>0</v>
          </cell>
          <cell r="D4293" t="str">
            <v>Ebay</v>
          </cell>
          <cell r="E4293">
            <v>6</v>
          </cell>
          <cell r="F4293">
            <v>173</v>
          </cell>
          <cell r="G4293" t="str">
            <v>Saint Pierre and Miquelon</v>
          </cell>
        </row>
        <row r="4294">
          <cell r="A4294" t="str">
            <v>2002M11</v>
          </cell>
          <cell r="B4294">
            <v>2</v>
          </cell>
          <cell r="C4294">
            <v>77</v>
          </cell>
          <cell r="D4294" t="str">
            <v>Germany</v>
          </cell>
          <cell r="E4294">
            <v>1070</v>
          </cell>
          <cell r="F4294">
            <v>66</v>
          </cell>
          <cell r="G4294" t="str">
            <v>Estonia</v>
          </cell>
        </row>
        <row r="4295">
          <cell r="A4295" t="str">
            <v>2002M11</v>
          </cell>
          <cell r="B4295">
            <v>3</v>
          </cell>
          <cell r="C4295">
            <v>71</v>
          </cell>
          <cell r="D4295" t="str">
            <v>France</v>
          </cell>
          <cell r="E4295">
            <v>3</v>
          </cell>
          <cell r="F4295">
            <v>122</v>
          </cell>
          <cell r="G4295" t="str">
            <v>Luxembourg</v>
          </cell>
        </row>
        <row r="4296">
          <cell r="A4296" t="str">
            <v>2002M11</v>
          </cell>
          <cell r="B4296">
            <v>2</v>
          </cell>
          <cell r="C4296">
            <v>23</v>
          </cell>
          <cell r="D4296" t="str">
            <v xml:space="preserve"> Belgium (French)</v>
          </cell>
          <cell r="E4296">
            <v>113</v>
          </cell>
          <cell r="F4296">
            <v>3</v>
          </cell>
          <cell r="G4296" t="str">
            <v>United Kingdom</v>
          </cell>
        </row>
        <row r="4297">
          <cell r="A4297" t="str">
            <v>2002M11</v>
          </cell>
          <cell r="B4297">
            <v>0</v>
          </cell>
          <cell r="C4297">
            <v>0</v>
          </cell>
          <cell r="D4297" t="str">
            <v>Ebay</v>
          </cell>
          <cell r="E4297">
            <v>2</v>
          </cell>
          <cell r="F4297">
            <v>4</v>
          </cell>
          <cell r="G4297" t="str">
            <v>Afghanistan</v>
          </cell>
        </row>
        <row r="4298">
          <cell r="A4298" t="str">
            <v>2002M11</v>
          </cell>
          <cell r="B4298">
            <v>2</v>
          </cell>
          <cell r="C4298">
            <v>15</v>
          </cell>
          <cell r="D4298" t="str">
            <v>Australia</v>
          </cell>
          <cell r="E4298">
            <v>41</v>
          </cell>
          <cell r="F4298">
            <v>225</v>
          </cell>
          <cell r="G4298" t="str">
            <v>APO/FPO</v>
          </cell>
        </row>
        <row r="4299">
          <cell r="A4299" t="str">
            <v>2002M11</v>
          </cell>
          <cell r="B4299">
            <v>2</v>
          </cell>
          <cell r="C4299">
            <v>77</v>
          </cell>
          <cell r="D4299" t="str">
            <v>Germany</v>
          </cell>
          <cell r="E4299">
            <v>4</v>
          </cell>
          <cell r="F4299">
            <v>175</v>
          </cell>
          <cell r="G4299" t="str">
            <v>San Marino</v>
          </cell>
        </row>
        <row r="4300">
          <cell r="A4300" t="str">
            <v>2002M11</v>
          </cell>
          <cell r="B4300">
            <v>2</v>
          </cell>
          <cell r="C4300">
            <v>77</v>
          </cell>
          <cell r="D4300" t="str">
            <v>Germany</v>
          </cell>
          <cell r="E4300">
            <v>1</v>
          </cell>
          <cell r="F4300">
            <v>20</v>
          </cell>
          <cell r="G4300" t="str">
            <v>Bangladesh</v>
          </cell>
        </row>
        <row r="4301">
          <cell r="A4301" t="str">
            <v>2002M11</v>
          </cell>
          <cell r="B4301">
            <v>0</v>
          </cell>
          <cell r="C4301">
            <v>100</v>
          </cell>
          <cell r="D4301" t="str">
            <v>Ebaymotors</v>
          </cell>
          <cell r="E4301">
            <v>24</v>
          </cell>
          <cell r="F4301">
            <v>3</v>
          </cell>
          <cell r="G4301" t="str">
            <v>United Kingdom</v>
          </cell>
        </row>
        <row r="4302">
          <cell r="A4302" t="str">
            <v>2002M11</v>
          </cell>
          <cell r="B4302">
            <v>2</v>
          </cell>
          <cell r="C4302">
            <v>3</v>
          </cell>
          <cell r="D4302" t="str">
            <v>Uk</v>
          </cell>
          <cell r="E4302">
            <v>141</v>
          </cell>
          <cell r="F4302">
            <v>164</v>
          </cell>
          <cell r="G4302" t="str">
            <v>Portugal</v>
          </cell>
        </row>
        <row r="4303">
          <cell r="A4303" t="str">
            <v>2002M11</v>
          </cell>
          <cell r="B4303">
            <v>2</v>
          </cell>
          <cell r="C4303">
            <v>0</v>
          </cell>
          <cell r="D4303" t="str">
            <v>Ebay</v>
          </cell>
          <cell r="E4303">
            <v>86328</v>
          </cell>
          <cell r="F4303">
            <v>180</v>
          </cell>
          <cell r="G4303" t="str">
            <v>Singapore</v>
          </cell>
        </row>
        <row r="4304">
          <cell r="A4304" t="str">
            <v>2002M11</v>
          </cell>
          <cell r="B4304">
            <v>2</v>
          </cell>
          <cell r="C4304">
            <v>15</v>
          </cell>
          <cell r="D4304" t="str">
            <v>Australia</v>
          </cell>
          <cell r="E4304">
            <v>7</v>
          </cell>
          <cell r="F4304">
            <v>70</v>
          </cell>
          <cell r="G4304" t="str">
            <v>Finland</v>
          </cell>
        </row>
        <row r="4305">
          <cell r="A4305" t="str">
            <v>2002M11</v>
          </cell>
          <cell r="B4305">
            <v>0</v>
          </cell>
          <cell r="C4305">
            <v>0</v>
          </cell>
          <cell r="D4305" t="str">
            <v>Ebay</v>
          </cell>
          <cell r="E4305">
            <v>187</v>
          </cell>
          <cell r="F4305">
            <v>84</v>
          </cell>
          <cell r="G4305" t="str">
            <v>Guam</v>
          </cell>
        </row>
        <row r="4306">
          <cell r="A4306" t="str">
            <v>2002M11</v>
          </cell>
          <cell r="B4306">
            <v>0</v>
          </cell>
          <cell r="C4306">
            <v>101</v>
          </cell>
          <cell r="D4306" t="str">
            <v>Italy</v>
          </cell>
          <cell r="E4306">
            <v>4</v>
          </cell>
          <cell r="F4306">
            <v>146</v>
          </cell>
          <cell r="G4306" t="str">
            <v>Netherlands</v>
          </cell>
        </row>
        <row r="4307">
          <cell r="A4307" t="str">
            <v>2002M11</v>
          </cell>
          <cell r="B4307">
            <v>0</v>
          </cell>
          <cell r="C4307">
            <v>2</v>
          </cell>
          <cell r="D4307" t="str">
            <v>Canada</v>
          </cell>
          <cell r="E4307">
            <v>2</v>
          </cell>
          <cell r="F4307">
            <v>15</v>
          </cell>
          <cell r="G4307" t="str">
            <v>Australia</v>
          </cell>
        </row>
        <row r="4308">
          <cell r="A4308" t="str">
            <v>2002M11</v>
          </cell>
          <cell r="B4308">
            <v>0</v>
          </cell>
          <cell r="C4308">
            <v>0</v>
          </cell>
          <cell r="D4308" t="str">
            <v>Ebay</v>
          </cell>
          <cell r="E4308">
            <v>2</v>
          </cell>
          <cell r="F4308">
            <v>55</v>
          </cell>
          <cell r="G4308" t="str">
            <v>Cyprus</v>
          </cell>
        </row>
        <row r="4309">
          <cell r="A4309" t="str">
            <v>2002M11</v>
          </cell>
          <cell r="B4309">
            <v>2</v>
          </cell>
          <cell r="C4309">
            <v>2</v>
          </cell>
          <cell r="D4309" t="str">
            <v>Canada</v>
          </cell>
          <cell r="E4309">
            <v>57</v>
          </cell>
          <cell r="F4309">
            <v>23</v>
          </cell>
          <cell r="G4309" t="str">
            <v>Belgium</v>
          </cell>
        </row>
        <row r="4310">
          <cell r="A4310" t="str">
            <v>2002M11</v>
          </cell>
          <cell r="B4310">
            <v>2</v>
          </cell>
          <cell r="C4310">
            <v>2</v>
          </cell>
          <cell r="D4310" t="str">
            <v>Canada</v>
          </cell>
          <cell r="E4310">
            <v>212695</v>
          </cell>
          <cell r="F4310">
            <v>2</v>
          </cell>
          <cell r="G4310" t="str">
            <v>Canada</v>
          </cell>
        </row>
        <row r="4311">
          <cell r="A4311" t="str">
            <v>2002M11</v>
          </cell>
          <cell r="B4311">
            <v>0</v>
          </cell>
          <cell r="C4311">
            <v>3</v>
          </cell>
          <cell r="D4311" t="str">
            <v>Uk</v>
          </cell>
          <cell r="E4311">
            <v>10</v>
          </cell>
          <cell r="F4311">
            <v>149</v>
          </cell>
          <cell r="G4311" t="str">
            <v>New Zealand</v>
          </cell>
        </row>
        <row r="4312">
          <cell r="A4312" t="str">
            <v>2002M11</v>
          </cell>
          <cell r="B4312">
            <v>3</v>
          </cell>
          <cell r="C4312">
            <v>23</v>
          </cell>
          <cell r="D4312" t="str">
            <v xml:space="preserve"> Belgium (French)</v>
          </cell>
          <cell r="E4312">
            <v>6055</v>
          </cell>
          <cell r="F4312">
            <v>23</v>
          </cell>
          <cell r="G4312" t="str">
            <v>Belgium</v>
          </cell>
        </row>
        <row r="4313">
          <cell r="A4313" t="str">
            <v>2002M11</v>
          </cell>
          <cell r="B4313">
            <v>2</v>
          </cell>
          <cell r="C4313">
            <v>3</v>
          </cell>
          <cell r="D4313" t="str">
            <v>Uk</v>
          </cell>
          <cell r="E4313">
            <v>13</v>
          </cell>
          <cell r="F4313">
            <v>107</v>
          </cell>
          <cell r="G4313" t="str">
            <v>Kazakhstan</v>
          </cell>
        </row>
        <row r="4314">
          <cell r="A4314" t="str">
            <v>2002M11</v>
          </cell>
          <cell r="B4314">
            <v>2</v>
          </cell>
          <cell r="C4314">
            <v>146</v>
          </cell>
          <cell r="D4314" t="str">
            <v>Netherlands</v>
          </cell>
          <cell r="E4314">
            <v>29</v>
          </cell>
          <cell r="F4314">
            <v>31</v>
          </cell>
          <cell r="G4314" t="str">
            <v>Brazil</v>
          </cell>
        </row>
        <row r="4315">
          <cell r="A4315" t="str">
            <v>2002M11</v>
          </cell>
          <cell r="B4315">
            <v>2</v>
          </cell>
          <cell r="C4315">
            <v>77</v>
          </cell>
          <cell r="D4315" t="str">
            <v>Germany</v>
          </cell>
          <cell r="E4315">
            <v>1955</v>
          </cell>
          <cell r="F4315">
            <v>57</v>
          </cell>
          <cell r="G4315" t="str">
            <v>Denmark</v>
          </cell>
        </row>
        <row r="4316">
          <cell r="A4316" t="str">
            <v>2002M11</v>
          </cell>
          <cell r="B4316">
            <v>2</v>
          </cell>
          <cell r="C4316">
            <v>0</v>
          </cell>
          <cell r="D4316" t="str">
            <v>Ebay</v>
          </cell>
          <cell r="E4316">
            <v>5305</v>
          </cell>
          <cell r="F4316">
            <v>121</v>
          </cell>
          <cell r="G4316" t="str">
            <v>Lithuania</v>
          </cell>
        </row>
        <row r="4317">
          <cell r="A4317" t="str">
            <v>2002M11</v>
          </cell>
          <cell r="B4317">
            <v>1</v>
          </cell>
          <cell r="C4317">
            <v>71</v>
          </cell>
          <cell r="D4317" t="str">
            <v>France</v>
          </cell>
          <cell r="E4317">
            <v>18</v>
          </cell>
          <cell r="F4317">
            <v>12</v>
          </cell>
          <cell r="G4317" t="str">
            <v>Argentina</v>
          </cell>
        </row>
        <row r="4318">
          <cell r="A4318" t="str">
            <v>2002M11</v>
          </cell>
          <cell r="B4318">
            <v>1</v>
          </cell>
          <cell r="C4318">
            <v>71</v>
          </cell>
          <cell r="D4318" t="str">
            <v>France</v>
          </cell>
          <cell r="E4318">
            <v>3</v>
          </cell>
          <cell r="F4318">
            <v>104</v>
          </cell>
          <cell r="G4318" t="str">
            <v>Japan</v>
          </cell>
        </row>
        <row r="4319">
          <cell r="A4319" t="str">
            <v>2002M11</v>
          </cell>
          <cell r="B4319">
            <v>0</v>
          </cell>
          <cell r="C4319">
            <v>77</v>
          </cell>
          <cell r="D4319" t="str">
            <v>Germany</v>
          </cell>
          <cell r="E4319">
            <v>10</v>
          </cell>
          <cell r="F4319">
            <v>123</v>
          </cell>
          <cell r="G4319" t="str">
            <v>Macau</v>
          </cell>
        </row>
        <row r="4320">
          <cell r="A4320" t="str">
            <v>2002M11</v>
          </cell>
          <cell r="B4320">
            <v>0</v>
          </cell>
          <cell r="C4320">
            <v>186</v>
          </cell>
          <cell r="D4320" t="str">
            <v>Spain</v>
          </cell>
          <cell r="E4320">
            <v>25</v>
          </cell>
          <cell r="F4320">
            <v>8</v>
          </cell>
          <cell r="G4320" t="str">
            <v>Andorra</v>
          </cell>
        </row>
        <row r="4321">
          <cell r="A4321" t="str">
            <v>2002M11</v>
          </cell>
          <cell r="B4321">
            <v>0</v>
          </cell>
          <cell r="C4321">
            <v>100</v>
          </cell>
          <cell r="D4321" t="str">
            <v>Ebaymotors</v>
          </cell>
          <cell r="E4321">
            <v>15</v>
          </cell>
          <cell r="F4321">
            <v>15</v>
          </cell>
          <cell r="G4321" t="str">
            <v>Australia</v>
          </cell>
        </row>
        <row r="4322">
          <cell r="A4322" t="str">
            <v>2002M11</v>
          </cell>
          <cell r="B4322">
            <v>1</v>
          </cell>
          <cell r="C4322">
            <v>0</v>
          </cell>
          <cell r="D4322" t="str">
            <v>Ebay</v>
          </cell>
          <cell r="E4322">
            <v>10</v>
          </cell>
          <cell r="F4322">
            <v>4</v>
          </cell>
          <cell r="G4322" t="str">
            <v>Afghanistan</v>
          </cell>
        </row>
        <row r="4323">
          <cell r="A4323" t="str">
            <v>2002M11</v>
          </cell>
          <cell r="B4323">
            <v>1</v>
          </cell>
          <cell r="C4323">
            <v>0</v>
          </cell>
          <cell r="D4323" t="str">
            <v>Ebay</v>
          </cell>
          <cell r="E4323">
            <v>248115</v>
          </cell>
          <cell r="F4323">
            <v>2</v>
          </cell>
          <cell r="G4323" t="str">
            <v>Canada</v>
          </cell>
        </row>
        <row r="4324">
          <cell r="A4324" t="str">
            <v>2002M11</v>
          </cell>
          <cell r="B4324">
            <v>2</v>
          </cell>
          <cell r="C4324">
            <v>196</v>
          </cell>
          <cell r="D4324" t="str">
            <v>Taiwan</v>
          </cell>
          <cell r="E4324">
            <v>33373</v>
          </cell>
          <cell r="F4324">
            <v>196</v>
          </cell>
          <cell r="G4324" t="str">
            <v>Taiwan</v>
          </cell>
        </row>
        <row r="4325">
          <cell r="A4325" t="str">
            <v>2002M11</v>
          </cell>
          <cell r="B4325">
            <v>0</v>
          </cell>
          <cell r="C4325">
            <v>3</v>
          </cell>
          <cell r="D4325" t="str">
            <v>Uk</v>
          </cell>
          <cell r="E4325">
            <v>109</v>
          </cell>
          <cell r="F4325">
            <v>146</v>
          </cell>
          <cell r="G4325" t="str">
            <v>Netherlands</v>
          </cell>
        </row>
        <row r="4326">
          <cell r="A4326" t="str">
            <v>2002M11</v>
          </cell>
          <cell r="B4326">
            <v>2</v>
          </cell>
          <cell r="C4326">
            <v>0</v>
          </cell>
          <cell r="D4326" t="str">
            <v>Ebay</v>
          </cell>
          <cell r="E4326">
            <v>1964</v>
          </cell>
          <cell r="F4326">
            <v>130</v>
          </cell>
          <cell r="G4326" t="str">
            <v>Malta</v>
          </cell>
        </row>
        <row r="4327">
          <cell r="A4327" t="str">
            <v>2002M11</v>
          </cell>
          <cell r="B4327">
            <v>1</v>
          </cell>
          <cell r="C4327">
            <v>71</v>
          </cell>
          <cell r="D4327" t="str">
            <v>France</v>
          </cell>
          <cell r="E4327">
            <v>307</v>
          </cell>
          <cell r="F4327">
            <v>2</v>
          </cell>
          <cell r="G4327" t="str">
            <v>Canada</v>
          </cell>
        </row>
        <row r="4328">
          <cell r="A4328" t="str">
            <v>2002M11</v>
          </cell>
          <cell r="B4328">
            <v>0</v>
          </cell>
          <cell r="C4328">
            <v>0</v>
          </cell>
          <cell r="D4328" t="str">
            <v>Ebay</v>
          </cell>
          <cell r="E4328">
            <v>41</v>
          </cell>
          <cell r="F4328">
            <v>93</v>
          </cell>
          <cell r="G4328" t="str">
            <v>Hungary</v>
          </cell>
        </row>
        <row r="4329">
          <cell r="A4329" t="str">
            <v>2002M11</v>
          </cell>
          <cell r="B4329">
            <v>1</v>
          </cell>
          <cell r="C4329">
            <v>0</v>
          </cell>
          <cell r="D4329" t="str">
            <v>Ebay</v>
          </cell>
          <cell r="E4329">
            <v>243</v>
          </cell>
          <cell r="F4329">
            <v>209</v>
          </cell>
          <cell r="G4329" t="str">
            <v>Ukraine</v>
          </cell>
        </row>
        <row r="4330">
          <cell r="A4330" t="str">
            <v>2002M11</v>
          </cell>
          <cell r="B4330">
            <v>2</v>
          </cell>
          <cell r="C4330">
            <v>100</v>
          </cell>
          <cell r="D4330" t="str">
            <v>Ebaymotors</v>
          </cell>
          <cell r="E4330">
            <v>22</v>
          </cell>
          <cell r="F4330">
            <v>84</v>
          </cell>
          <cell r="G4330" t="str">
            <v>Guam</v>
          </cell>
        </row>
        <row r="4331">
          <cell r="A4331" t="str">
            <v>2002M11</v>
          </cell>
          <cell r="B4331">
            <v>1</v>
          </cell>
          <cell r="C4331">
            <v>0</v>
          </cell>
          <cell r="D4331" t="str">
            <v>Ebay</v>
          </cell>
          <cell r="E4331">
            <v>4603</v>
          </cell>
          <cell r="F4331">
            <v>15</v>
          </cell>
          <cell r="G4331" t="str">
            <v>Australia</v>
          </cell>
        </row>
        <row r="4332">
          <cell r="A4332" t="str">
            <v>2002M11</v>
          </cell>
          <cell r="B4332">
            <v>3</v>
          </cell>
          <cell r="C4332">
            <v>0</v>
          </cell>
          <cell r="D4332" t="str">
            <v>Ebay</v>
          </cell>
          <cell r="E4332">
            <v>279</v>
          </cell>
          <cell r="F4332">
            <v>3</v>
          </cell>
          <cell r="G4332" t="str">
            <v>United Kingdom</v>
          </cell>
        </row>
        <row r="4333">
          <cell r="A4333" t="str">
            <v>2002M11</v>
          </cell>
          <cell r="B4333">
            <v>0</v>
          </cell>
          <cell r="C4333">
            <v>196</v>
          </cell>
          <cell r="D4333" t="str">
            <v>Taiwan</v>
          </cell>
          <cell r="E4333">
            <v>1</v>
          </cell>
          <cell r="F4333">
            <v>185</v>
          </cell>
          <cell r="G4333" t="str">
            <v>South Africa</v>
          </cell>
        </row>
        <row r="4334">
          <cell r="A4334" t="str">
            <v>2002M11</v>
          </cell>
          <cell r="B4334">
            <v>2</v>
          </cell>
          <cell r="C4334">
            <v>100</v>
          </cell>
          <cell r="D4334" t="str">
            <v>Ebaymotors</v>
          </cell>
          <cell r="E4334">
            <v>205</v>
          </cell>
          <cell r="F4334">
            <v>55</v>
          </cell>
          <cell r="G4334" t="str">
            <v>Cyprus</v>
          </cell>
        </row>
        <row r="4335">
          <cell r="A4335" t="str">
            <v>2002M11</v>
          </cell>
          <cell r="B4335">
            <v>2</v>
          </cell>
          <cell r="C4335">
            <v>0</v>
          </cell>
          <cell r="D4335" t="str">
            <v>Ebay</v>
          </cell>
          <cell r="E4335">
            <v>6</v>
          </cell>
          <cell r="F4335">
            <v>159</v>
          </cell>
          <cell r="G4335" t="str">
            <v>Papua New Guinea</v>
          </cell>
        </row>
        <row r="4336">
          <cell r="A4336" t="str">
            <v>2002M11</v>
          </cell>
          <cell r="B4336">
            <v>0</v>
          </cell>
          <cell r="C4336">
            <v>0</v>
          </cell>
          <cell r="D4336" t="str">
            <v>Ebay</v>
          </cell>
          <cell r="E4336">
            <v>14</v>
          </cell>
          <cell r="F4336">
            <v>116</v>
          </cell>
          <cell r="G4336" t="str">
            <v>Lebanon, South</v>
          </cell>
        </row>
        <row r="4337">
          <cell r="A4337" t="str">
            <v>2002M11</v>
          </cell>
          <cell r="B4337">
            <v>1</v>
          </cell>
          <cell r="C4337">
            <v>3</v>
          </cell>
          <cell r="D4337" t="str">
            <v>Uk</v>
          </cell>
          <cell r="E4337">
            <v>311</v>
          </cell>
          <cell r="F4337">
            <v>99</v>
          </cell>
          <cell r="G4337" t="str">
            <v>Ireland</v>
          </cell>
        </row>
        <row r="4338">
          <cell r="A4338" t="str">
            <v>2002M11</v>
          </cell>
          <cell r="B4338">
            <v>3</v>
          </cell>
          <cell r="C4338">
            <v>15</v>
          </cell>
          <cell r="D4338" t="str">
            <v>Australia</v>
          </cell>
          <cell r="E4338">
            <v>2706</v>
          </cell>
          <cell r="F4338">
            <v>15</v>
          </cell>
          <cell r="G4338" t="str">
            <v>Australia</v>
          </cell>
        </row>
        <row r="4339">
          <cell r="A4339" t="str">
            <v>2002M11</v>
          </cell>
          <cell r="B4339">
            <v>2</v>
          </cell>
          <cell r="C4339">
            <v>186</v>
          </cell>
          <cell r="D4339" t="str">
            <v>Spain</v>
          </cell>
          <cell r="E4339">
            <v>340</v>
          </cell>
          <cell r="F4339">
            <v>77</v>
          </cell>
          <cell r="G4339" t="str">
            <v>Germany</v>
          </cell>
        </row>
        <row r="4340">
          <cell r="A4340" t="str">
            <v>2002M11</v>
          </cell>
          <cell r="B4340">
            <v>2</v>
          </cell>
          <cell r="C4340">
            <v>3</v>
          </cell>
          <cell r="D4340" t="str">
            <v>Uk</v>
          </cell>
          <cell r="E4340">
            <v>276</v>
          </cell>
          <cell r="F4340">
            <v>154</v>
          </cell>
          <cell r="G4340" t="str">
            <v>Norway</v>
          </cell>
        </row>
        <row r="4341">
          <cell r="A4341" t="str">
            <v>2002M11</v>
          </cell>
          <cell r="B4341">
            <v>2</v>
          </cell>
          <cell r="C4341">
            <v>77</v>
          </cell>
          <cell r="D4341" t="str">
            <v>Germany</v>
          </cell>
          <cell r="E4341">
            <v>123</v>
          </cell>
          <cell r="F4341">
            <v>12</v>
          </cell>
          <cell r="G4341" t="str">
            <v>Argentina</v>
          </cell>
        </row>
        <row r="4342">
          <cell r="A4342" t="str">
            <v>2002M11</v>
          </cell>
          <cell r="B4342">
            <v>1</v>
          </cell>
          <cell r="C4342">
            <v>77</v>
          </cell>
          <cell r="D4342" t="str">
            <v>Germany</v>
          </cell>
          <cell r="E4342">
            <v>8435</v>
          </cell>
          <cell r="F4342">
            <v>193</v>
          </cell>
          <cell r="G4342" t="str">
            <v>Switzerland</v>
          </cell>
        </row>
        <row r="4343">
          <cell r="A4343" t="str">
            <v>2002M11</v>
          </cell>
          <cell r="B4343">
            <v>2</v>
          </cell>
          <cell r="C4343">
            <v>100</v>
          </cell>
          <cell r="D4343" t="str">
            <v>Ebaymotors</v>
          </cell>
          <cell r="E4343">
            <v>342</v>
          </cell>
          <cell r="F4343">
            <v>130</v>
          </cell>
          <cell r="G4343" t="str">
            <v>Malta</v>
          </cell>
        </row>
        <row r="4344">
          <cell r="A4344" t="str">
            <v>2002M11</v>
          </cell>
          <cell r="B4344">
            <v>2</v>
          </cell>
          <cell r="C4344">
            <v>23</v>
          </cell>
          <cell r="D4344" t="str">
            <v xml:space="preserve"> Belgium (French)</v>
          </cell>
          <cell r="E4344">
            <v>21</v>
          </cell>
          <cell r="F4344">
            <v>104</v>
          </cell>
          <cell r="G4344" t="str">
            <v>Japan</v>
          </cell>
        </row>
        <row r="4345">
          <cell r="A4345" t="str">
            <v>2002M11</v>
          </cell>
          <cell r="B4345">
            <v>0</v>
          </cell>
          <cell r="C4345">
            <v>0</v>
          </cell>
          <cell r="D4345" t="str">
            <v>Ebay</v>
          </cell>
          <cell r="E4345">
            <v>2</v>
          </cell>
          <cell r="F4345">
            <v>155</v>
          </cell>
          <cell r="G4345" t="str">
            <v>Oman</v>
          </cell>
        </row>
        <row r="4346">
          <cell r="A4346" t="str">
            <v>2002M11</v>
          </cell>
          <cell r="B4346">
            <v>2</v>
          </cell>
          <cell r="C4346">
            <v>101</v>
          </cell>
          <cell r="D4346" t="str">
            <v>Italy</v>
          </cell>
          <cell r="E4346">
            <v>109</v>
          </cell>
          <cell r="F4346">
            <v>12</v>
          </cell>
          <cell r="G4346" t="str">
            <v>Argentina</v>
          </cell>
        </row>
        <row r="4347">
          <cell r="A4347" t="str">
            <v>2002M11</v>
          </cell>
          <cell r="B4347">
            <v>1</v>
          </cell>
          <cell r="C4347">
            <v>16</v>
          </cell>
          <cell r="D4347" t="str">
            <v>Austria</v>
          </cell>
          <cell r="E4347">
            <v>11635</v>
          </cell>
          <cell r="F4347">
            <v>16</v>
          </cell>
          <cell r="G4347" t="str">
            <v>Austria</v>
          </cell>
        </row>
        <row r="4348">
          <cell r="A4348" t="str">
            <v>2002M11</v>
          </cell>
          <cell r="B4348">
            <v>1</v>
          </cell>
          <cell r="C4348">
            <v>193</v>
          </cell>
          <cell r="D4348" t="str">
            <v>Switzerland</v>
          </cell>
          <cell r="E4348">
            <v>488</v>
          </cell>
          <cell r="F4348">
            <v>77</v>
          </cell>
          <cell r="G4348" t="str">
            <v>Germany</v>
          </cell>
        </row>
        <row r="4349">
          <cell r="A4349" t="str">
            <v>2002M11</v>
          </cell>
          <cell r="B4349">
            <v>3</v>
          </cell>
          <cell r="C4349">
            <v>100</v>
          </cell>
          <cell r="D4349" t="str">
            <v>Ebaymotors</v>
          </cell>
          <cell r="E4349">
            <v>1</v>
          </cell>
          <cell r="F4349">
            <v>149</v>
          </cell>
          <cell r="G4349" t="str">
            <v>New Zealand</v>
          </cell>
        </row>
        <row r="4350">
          <cell r="A4350" t="str">
            <v>2002M11</v>
          </cell>
          <cell r="B4350">
            <v>2</v>
          </cell>
          <cell r="C4350">
            <v>77</v>
          </cell>
          <cell r="D4350" t="str">
            <v>Germany</v>
          </cell>
          <cell r="E4350">
            <v>397</v>
          </cell>
          <cell r="F4350">
            <v>182</v>
          </cell>
          <cell r="G4350" t="str">
            <v>Slovenia</v>
          </cell>
        </row>
        <row r="4351">
          <cell r="A4351" t="str">
            <v>2002M11</v>
          </cell>
          <cell r="B4351">
            <v>3</v>
          </cell>
          <cell r="C4351">
            <v>0</v>
          </cell>
          <cell r="D4351" t="str">
            <v>Ebay</v>
          </cell>
          <cell r="E4351">
            <v>1</v>
          </cell>
          <cell r="F4351">
            <v>116</v>
          </cell>
          <cell r="G4351" t="str">
            <v>Lebanon, South</v>
          </cell>
        </row>
        <row r="4352">
          <cell r="A4352" t="str">
            <v>2002M11</v>
          </cell>
          <cell r="B4352">
            <v>1</v>
          </cell>
          <cell r="C4352">
            <v>123</v>
          </cell>
          <cell r="D4352" t="str">
            <v xml:space="preserve"> Belgium (Dutch)</v>
          </cell>
          <cell r="E4352">
            <v>1</v>
          </cell>
          <cell r="F4352">
            <v>167</v>
          </cell>
          <cell r="G4352" t="str">
            <v>Romania</v>
          </cell>
        </row>
        <row r="4353">
          <cell r="A4353" t="str">
            <v>2002M11</v>
          </cell>
          <cell r="B4353">
            <v>0</v>
          </cell>
          <cell r="C4353">
            <v>77</v>
          </cell>
          <cell r="D4353" t="str">
            <v>Germany</v>
          </cell>
          <cell r="E4353">
            <v>1080</v>
          </cell>
          <cell r="F4353">
            <v>146</v>
          </cell>
          <cell r="G4353" t="str">
            <v>Netherlands</v>
          </cell>
        </row>
        <row r="4354">
          <cell r="A4354" t="str">
            <v>2002M11</v>
          </cell>
          <cell r="B4354">
            <v>1</v>
          </cell>
          <cell r="C4354">
            <v>3</v>
          </cell>
          <cell r="D4354" t="str">
            <v>Uk</v>
          </cell>
          <cell r="E4354">
            <v>13</v>
          </cell>
          <cell r="F4354">
            <v>122</v>
          </cell>
          <cell r="G4354" t="str">
            <v>Luxembourg</v>
          </cell>
        </row>
        <row r="4355">
          <cell r="A4355" t="str">
            <v>2002M11</v>
          </cell>
          <cell r="B4355">
            <v>2</v>
          </cell>
          <cell r="C4355">
            <v>100</v>
          </cell>
          <cell r="D4355" t="str">
            <v>Ebaymotors</v>
          </cell>
          <cell r="E4355">
            <v>8</v>
          </cell>
          <cell r="F4355">
            <v>211</v>
          </cell>
          <cell r="G4355" t="str">
            <v>Uruguay</v>
          </cell>
        </row>
        <row r="4356">
          <cell r="A4356" t="str">
            <v>2002M11</v>
          </cell>
          <cell r="B4356">
            <v>0</v>
          </cell>
          <cell r="C4356">
            <v>196</v>
          </cell>
          <cell r="D4356" t="str">
            <v>Taiwan</v>
          </cell>
          <cell r="E4356">
            <v>34</v>
          </cell>
          <cell r="F4356">
            <v>71</v>
          </cell>
          <cell r="G4356" t="str">
            <v>France</v>
          </cell>
        </row>
        <row r="4357">
          <cell r="A4357" t="str">
            <v>2002M11</v>
          </cell>
          <cell r="B4357">
            <v>1</v>
          </cell>
          <cell r="C4357">
            <v>15</v>
          </cell>
          <cell r="D4357" t="str">
            <v>Australia</v>
          </cell>
          <cell r="E4357">
            <v>23587</v>
          </cell>
          <cell r="F4357">
            <v>15</v>
          </cell>
          <cell r="G4357" t="str">
            <v>Australia</v>
          </cell>
        </row>
        <row r="4358">
          <cell r="A4358" t="str">
            <v>2002M11</v>
          </cell>
          <cell r="B4358">
            <v>0</v>
          </cell>
          <cell r="C4358">
            <v>193</v>
          </cell>
          <cell r="D4358" t="str">
            <v>Switzerland</v>
          </cell>
          <cell r="E4358">
            <v>11</v>
          </cell>
          <cell r="F4358">
            <v>1</v>
          </cell>
          <cell r="G4358" t="str">
            <v>United States</v>
          </cell>
        </row>
        <row r="4359">
          <cell r="A4359" t="str">
            <v>2002M11</v>
          </cell>
          <cell r="B4359">
            <v>0</v>
          </cell>
          <cell r="C4359">
            <v>100</v>
          </cell>
          <cell r="D4359" t="str">
            <v>Ebaymotors</v>
          </cell>
          <cell r="E4359">
            <v>31</v>
          </cell>
          <cell r="F4359">
            <v>92</v>
          </cell>
          <cell r="G4359" t="str">
            <v>Hong Kong</v>
          </cell>
        </row>
        <row r="4360">
          <cell r="A4360" t="str">
            <v>2002M11</v>
          </cell>
          <cell r="B4360">
            <v>0</v>
          </cell>
          <cell r="C4360">
            <v>77</v>
          </cell>
          <cell r="D4360" t="str">
            <v>Germany</v>
          </cell>
          <cell r="E4360">
            <v>95</v>
          </cell>
          <cell r="F4360">
            <v>163</v>
          </cell>
          <cell r="G4360" t="str">
            <v>Poland</v>
          </cell>
        </row>
        <row r="4361">
          <cell r="A4361" t="str">
            <v>2002M11</v>
          </cell>
          <cell r="B4361">
            <v>0</v>
          </cell>
          <cell r="C4361">
            <v>0</v>
          </cell>
          <cell r="D4361" t="str">
            <v>Ebay</v>
          </cell>
          <cell r="E4361">
            <v>47</v>
          </cell>
          <cell r="F4361">
            <v>185</v>
          </cell>
          <cell r="G4361" t="str">
            <v>South Africa</v>
          </cell>
        </row>
        <row r="4362">
          <cell r="A4362" t="str">
            <v>2002M11</v>
          </cell>
          <cell r="B4362">
            <v>3</v>
          </cell>
          <cell r="C4362">
            <v>2</v>
          </cell>
          <cell r="D4362" t="str">
            <v>Canada</v>
          </cell>
          <cell r="E4362">
            <v>2</v>
          </cell>
          <cell r="F4362">
            <v>77</v>
          </cell>
          <cell r="G4362" t="str">
            <v>Germany</v>
          </cell>
        </row>
        <row r="4363">
          <cell r="A4363" t="str">
            <v>2002M11</v>
          </cell>
          <cell r="B4363">
            <v>2</v>
          </cell>
          <cell r="C4363">
            <v>146</v>
          </cell>
          <cell r="D4363" t="str">
            <v>Netherlands</v>
          </cell>
          <cell r="E4363">
            <v>678</v>
          </cell>
          <cell r="F4363">
            <v>71</v>
          </cell>
          <cell r="G4363" t="str">
            <v>France</v>
          </cell>
        </row>
        <row r="4364">
          <cell r="A4364" t="str">
            <v>2002M11</v>
          </cell>
          <cell r="B4364">
            <v>2</v>
          </cell>
          <cell r="C4364">
            <v>71</v>
          </cell>
          <cell r="D4364" t="str">
            <v>France</v>
          </cell>
          <cell r="E4364">
            <v>2</v>
          </cell>
          <cell r="F4364">
            <v>60</v>
          </cell>
          <cell r="G4364" t="str">
            <v>Dominican Republic</v>
          </cell>
        </row>
        <row r="4365">
          <cell r="A4365" t="str">
            <v>2002M11</v>
          </cell>
          <cell r="B4365">
            <v>2</v>
          </cell>
          <cell r="C4365">
            <v>2</v>
          </cell>
          <cell r="D4365" t="str">
            <v>Canada</v>
          </cell>
          <cell r="E4365">
            <v>63</v>
          </cell>
          <cell r="F4365">
            <v>71</v>
          </cell>
          <cell r="G4365" t="str">
            <v>France</v>
          </cell>
        </row>
        <row r="4366">
          <cell r="A4366" t="str">
            <v>2002M11</v>
          </cell>
          <cell r="B4366">
            <v>0</v>
          </cell>
          <cell r="C4366">
            <v>3</v>
          </cell>
          <cell r="D4366" t="str">
            <v>Uk</v>
          </cell>
          <cell r="E4366">
            <v>1</v>
          </cell>
          <cell r="F4366">
            <v>29</v>
          </cell>
          <cell r="G4366" t="str">
            <v>Bosnia and Herzegovina</v>
          </cell>
        </row>
        <row r="4367">
          <cell r="A4367" t="str">
            <v>2002M11</v>
          </cell>
          <cell r="B4367">
            <v>2</v>
          </cell>
          <cell r="C4367">
            <v>100</v>
          </cell>
          <cell r="D4367" t="str">
            <v>Ebaymotors</v>
          </cell>
          <cell r="E4367">
            <v>17</v>
          </cell>
          <cell r="F4367">
            <v>122</v>
          </cell>
          <cell r="G4367" t="str">
            <v>Luxembourg</v>
          </cell>
        </row>
        <row r="4368">
          <cell r="A4368" t="str">
            <v>2002M11</v>
          </cell>
          <cell r="B4368">
            <v>2</v>
          </cell>
          <cell r="C4368">
            <v>0</v>
          </cell>
          <cell r="D4368" t="str">
            <v>Ebay</v>
          </cell>
          <cell r="E4368">
            <v>18</v>
          </cell>
          <cell r="F4368">
            <v>148</v>
          </cell>
          <cell r="G4368" t="str">
            <v>New Caledonia</v>
          </cell>
        </row>
        <row r="4369">
          <cell r="A4369" t="str">
            <v>2002M11</v>
          </cell>
          <cell r="B4369">
            <v>1</v>
          </cell>
          <cell r="C4369">
            <v>0</v>
          </cell>
          <cell r="D4369" t="str">
            <v>Ebay</v>
          </cell>
          <cell r="E4369">
            <v>3</v>
          </cell>
          <cell r="F4369">
            <v>89</v>
          </cell>
          <cell r="G4369" t="str">
            <v>Guyana</v>
          </cell>
        </row>
        <row r="4370">
          <cell r="A4370" t="str">
            <v>2002M11</v>
          </cell>
          <cell r="B4370">
            <v>3</v>
          </cell>
          <cell r="C4370">
            <v>100</v>
          </cell>
          <cell r="D4370" t="str">
            <v>Ebaymotors</v>
          </cell>
          <cell r="E4370">
            <v>17</v>
          </cell>
          <cell r="F4370">
            <v>3</v>
          </cell>
          <cell r="G4370" t="str">
            <v>United Kingdom</v>
          </cell>
        </row>
        <row r="4371">
          <cell r="A4371" t="str">
            <v>2002M11</v>
          </cell>
          <cell r="B4371">
            <v>2</v>
          </cell>
          <cell r="C4371">
            <v>3</v>
          </cell>
          <cell r="D4371" t="str">
            <v>Uk</v>
          </cell>
          <cell r="E4371">
            <v>51</v>
          </cell>
          <cell r="F4371">
            <v>93</v>
          </cell>
          <cell r="G4371" t="str">
            <v>Hungary</v>
          </cell>
        </row>
        <row r="4372">
          <cell r="A4372" t="str">
            <v>2002M11</v>
          </cell>
          <cell r="B4372">
            <v>1</v>
          </cell>
          <cell r="C4372">
            <v>3</v>
          </cell>
          <cell r="D4372" t="str">
            <v>Uk</v>
          </cell>
          <cell r="E4372">
            <v>175</v>
          </cell>
          <cell r="F4372">
            <v>199</v>
          </cell>
          <cell r="G4372" t="str">
            <v>Thailand</v>
          </cell>
        </row>
        <row r="4373">
          <cell r="A4373" t="str">
            <v>2002M11</v>
          </cell>
          <cell r="B4373">
            <v>2</v>
          </cell>
          <cell r="C4373">
            <v>2</v>
          </cell>
          <cell r="D4373" t="str">
            <v>Canada</v>
          </cell>
          <cell r="E4373">
            <v>8</v>
          </cell>
          <cell r="F4373">
            <v>209</v>
          </cell>
          <cell r="G4373" t="str">
            <v>Ukraine</v>
          </cell>
        </row>
        <row r="4374">
          <cell r="A4374" t="str">
            <v>2002M11</v>
          </cell>
          <cell r="B4374">
            <v>0</v>
          </cell>
          <cell r="C4374">
            <v>3</v>
          </cell>
          <cell r="D4374" t="str">
            <v>Uk</v>
          </cell>
          <cell r="E4374">
            <v>2</v>
          </cell>
          <cell r="F4374">
            <v>33</v>
          </cell>
          <cell r="G4374" t="str">
            <v>Brunei Darussalam</v>
          </cell>
        </row>
        <row r="4375">
          <cell r="A4375" t="str">
            <v>2002M11</v>
          </cell>
          <cell r="B4375">
            <v>2</v>
          </cell>
          <cell r="C4375">
            <v>3</v>
          </cell>
          <cell r="D4375" t="str">
            <v>Uk</v>
          </cell>
          <cell r="E4375">
            <v>1</v>
          </cell>
          <cell r="F4375">
            <v>68</v>
          </cell>
          <cell r="G4375" t="str">
            <v>Falkland Islands (Islas Makvinas)</v>
          </cell>
        </row>
        <row r="4376">
          <cell r="A4376" t="str">
            <v>2002M11</v>
          </cell>
          <cell r="B4376">
            <v>2</v>
          </cell>
          <cell r="C4376">
            <v>77</v>
          </cell>
          <cell r="D4376" t="str">
            <v>Germany</v>
          </cell>
          <cell r="E4376">
            <v>181</v>
          </cell>
          <cell r="F4376">
            <v>149</v>
          </cell>
          <cell r="G4376" t="str">
            <v>New Zealand</v>
          </cell>
        </row>
        <row r="4377">
          <cell r="A4377" t="str">
            <v>2002M11</v>
          </cell>
          <cell r="B4377">
            <v>3</v>
          </cell>
          <cell r="C4377">
            <v>77</v>
          </cell>
          <cell r="D4377" t="str">
            <v>Germany</v>
          </cell>
          <cell r="E4377">
            <v>5</v>
          </cell>
          <cell r="F4377">
            <v>186</v>
          </cell>
          <cell r="G4377" t="str">
            <v>Spain</v>
          </cell>
        </row>
        <row r="4378">
          <cell r="A4378" t="str">
            <v>2002M11</v>
          </cell>
          <cell r="B4378">
            <v>1</v>
          </cell>
          <cell r="C4378">
            <v>100</v>
          </cell>
          <cell r="D4378" t="str">
            <v>Ebaymotors</v>
          </cell>
          <cell r="E4378">
            <v>38</v>
          </cell>
          <cell r="F4378">
            <v>165</v>
          </cell>
          <cell r="G4378" t="str">
            <v>Puerto Rico</v>
          </cell>
        </row>
        <row r="4379">
          <cell r="A4379" t="str">
            <v>2002M11</v>
          </cell>
          <cell r="B4379">
            <v>2</v>
          </cell>
          <cell r="C4379">
            <v>193</v>
          </cell>
          <cell r="D4379" t="str">
            <v>Switzerland</v>
          </cell>
          <cell r="E4379">
            <v>2</v>
          </cell>
          <cell r="F4379">
            <v>3</v>
          </cell>
          <cell r="G4379" t="str">
            <v>United Kingdom</v>
          </cell>
        </row>
        <row r="4380">
          <cell r="A4380" t="str">
            <v>2002M11</v>
          </cell>
          <cell r="B4380">
            <v>2</v>
          </cell>
          <cell r="C4380">
            <v>101</v>
          </cell>
          <cell r="D4380" t="str">
            <v>Italy</v>
          </cell>
          <cell r="E4380">
            <v>21</v>
          </cell>
          <cell r="F4380">
            <v>127</v>
          </cell>
          <cell r="G4380" t="str">
            <v>Malaysia</v>
          </cell>
        </row>
        <row r="4381">
          <cell r="A4381" t="str">
            <v>2002M11</v>
          </cell>
          <cell r="B4381">
            <v>2</v>
          </cell>
          <cell r="C4381">
            <v>196</v>
          </cell>
          <cell r="D4381" t="str">
            <v>Taiwan</v>
          </cell>
          <cell r="E4381">
            <v>44</v>
          </cell>
          <cell r="F4381">
            <v>180</v>
          </cell>
          <cell r="G4381" t="str">
            <v>Singapore</v>
          </cell>
        </row>
        <row r="4382">
          <cell r="A4382" t="str">
            <v>2002M11</v>
          </cell>
          <cell r="B4382">
            <v>1</v>
          </cell>
          <cell r="C4382">
            <v>0</v>
          </cell>
          <cell r="D4382" t="str">
            <v>Ebay</v>
          </cell>
          <cell r="E4382">
            <v>1315</v>
          </cell>
          <cell r="F4382">
            <v>71</v>
          </cell>
          <cell r="G4382" t="str">
            <v>France</v>
          </cell>
        </row>
        <row r="4383">
          <cell r="A4383" t="str">
            <v>2002M11</v>
          </cell>
          <cell r="B4383">
            <v>0</v>
          </cell>
          <cell r="C4383">
            <v>3</v>
          </cell>
          <cell r="D4383" t="str">
            <v>Uk</v>
          </cell>
          <cell r="E4383">
            <v>223</v>
          </cell>
          <cell r="F4383">
            <v>180</v>
          </cell>
          <cell r="G4383" t="str">
            <v>Singapore</v>
          </cell>
        </row>
        <row r="4384">
          <cell r="A4384" t="str">
            <v>2002M11</v>
          </cell>
          <cell r="B4384">
            <v>0</v>
          </cell>
          <cell r="C4384">
            <v>0</v>
          </cell>
          <cell r="D4384" t="str">
            <v>Ebay</v>
          </cell>
          <cell r="E4384">
            <v>268</v>
          </cell>
          <cell r="F4384">
            <v>95</v>
          </cell>
          <cell r="G4384" t="str">
            <v>India</v>
          </cell>
        </row>
        <row r="4385">
          <cell r="A4385" t="str">
            <v>2002M11</v>
          </cell>
          <cell r="B4385">
            <v>1</v>
          </cell>
          <cell r="C4385">
            <v>0</v>
          </cell>
          <cell r="D4385" t="str">
            <v>Ebay</v>
          </cell>
          <cell r="E4385">
            <v>2</v>
          </cell>
          <cell r="F4385">
            <v>26</v>
          </cell>
          <cell r="G4385" t="str">
            <v>Bermuda</v>
          </cell>
        </row>
        <row r="4386">
          <cell r="A4386" t="str">
            <v>2002M11</v>
          </cell>
          <cell r="B4386">
            <v>0</v>
          </cell>
          <cell r="C4386">
            <v>0</v>
          </cell>
          <cell r="D4386" t="str">
            <v>Ebay</v>
          </cell>
          <cell r="E4386">
            <v>321</v>
          </cell>
          <cell r="F4386">
            <v>199</v>
          </cell>
          <cell r="G4386" t="str">
            <v>Thailand</v>
          </cell>
        </row>
        <row r="4387">
          <cell r="A4387" t="str">
            <v>2002M11</v>
          </cell>
          <cell r="B4387">
            <v>2</v>
          </cell>
          <cell r="C4387">
            <v>71</v>
          </cell>
          <cell r="D4387" t="str">
            <v>France</v>
          </cell>
          <cell r="E4387">
            <v>14644</v>
          </cell>
          <cell r="F4387">
            <v>23</v>
          </cell>
          <cell r="G4387" t="str">
            <v>Belgium</v>
          </cell>
        </row>
        <row r="4388">
          <cell r="A4388" t="str">
            <v>2002M11</v>
          </cell>
          <cell r="B4388">
            <v>2</v>
          </cell>
          <cell r="C4388">
            <v>3</v>
          </cell>
          <cell r="D4388" t="str">
            <v>Uk</v>
          </cell>
          <cell r="E4388">
            <v>1</v>
          </cell>
          <cell r="F4388">
            <v>155</v>
          </cell>
          <cell r="G4388" t="str">
            <v>Oman</v>
          </cell>
        </row>
        <row r="4389">
          <cell r="A4389" t="str">
            <v>2002M11</v>
          </cell>
          <cell r="B4389">
            <v>2</v>
          </cell>
          <cell r="C4389">
            <v>77</v>
          </cell>
          <cell r="D4389" t="str">
            <v>Germany</v>
          </cell>
          <cell r="E4389">
            <v>1</v>
          </cell>
          <cell r="F4389">
            <v>148</v>
          </cell>
          <cell r="G4389" t="str">
            <v>New Caledonia</v>
          </cell>
        </row>
        <row r="4390">
          <cell r="A4390" t="str">
            <v>2002M11</v>
          </cell>
          <cell r="B4390">
            <v>1</v>
          </cell>
          <cell r="C4390">
            <v>71</v>
          </cell>
          <cell r="D4390" t="str">
            <v>France</v>
          </cell>
          <cell r="E4390">
            <v>202</v>
          </cell>
          <cell r="F4390">
            <v>122</v>
          </cell>
          <cell r="G4390" t="str">
            <v>Luxembourg</v>
          </cell>
        </row>
        <row r="4391">
          <cell r="A4391" t="str">
            <v>2002M11</v>
          </cell>
          <cell r="B4391">
            <v>1</v>
          </cell>
          <cell r="C4391">
            <v>186</v>
          </cell>
          <cell r="D4391" t="str">
            <v>Spain</v>
          </cell>
          <cell r="E4391">
            <v>1229</v>
          </cell>
          <cell r="F4391">
            <v>101</v>
          </cell>
          <cell r="G4391" t="str">
            <v>Italy</v>
          </cell>
        </row>
        <row r="4392">
          <cell r="A4392" t="str">
            <v>2002M11</v>
          </cell>
          <cell r="B4392">
            <v>2</v>
          </cell>
          <cell r="C4392">
            <v>0</v>
          </cell>
          <cell r="D4392" t="str">
            <v>Ebay</v>
          </cell>
          <cell r="E4392">
            <v>53</v>
          </cell>
          <cell r="F4392">
            <v>134</v>
          </cell>
          <cell r="G4392" t="str">
            <v>Mauritius</v>
          </cell>
        </row>
        <row r="4393">
          <cell r="A4393" t="str">
            <v>2002M11</v>
          </cell>
          <cell r="B4393">
            <v>2</v>
          </cell>
          <cell r="C4393">
            <v>15</v>
          </cell>
          <cell r="D4393" t="str">
            <v>Australia</v>
          </cell>
          <cell r="E4393">
            <v>1</v>
          </cell>
          <cell r="F4393">
            <v>107</v>
          </cell>
          <cell r="G4393" t="str">
            <v>Kazakhstan</v>
          </cell>
        </row>
        <row r="4394">
          <cell r="A4394" t="str">
            <v>2002M11</v>
          </cell>
          <cell r="B4394">
            <v>0</v>
          </cell>
          <cell r="C4394">
            <v>77</v>
          </cell>
          <cell r="D4394" t="str">
            <v>Germany</v>
          </cell>
          <cell r="E4394">
            <v>158</v>
          </cell>
          <cell r="F4394">
            <v>2</v>
          </cell>
          <cell r="G4394" t="str">
            <v>Canada</v>
          </cell>
        </row>
        <row r="4395">
          <cell r="A4395" t="str">
            <v>2002M11</v>
          </cell>
          <cell r="B4395">
            <v>1</v>
          </cell>
          <cell r="C4395">
            <v>71</v>
          </cell>
          <cell r="D4395" t="str">
            <v>France</v>
          </cell>
          <cell r="E4395">
            <v>8</v>
          </cell>
          <cell r="F4395">
            <v>83</v>
          </cell>
          <cell r="G4395" t="str">
            <v>Guadeloupe</v>
          </cell>
        </row>
        <row r="4396">
          <cell r="A4396" t="str">
            <v>2002M11</v>
          </cell>
          <cell r="B4396">
            <v>0</v>
          </cell>
          <cell r="C4396">
            <v>196</v>
          </cell>
          <cell r="D4396" t="str">
            <v>Taiwan</v>
          </cell>
          <cell r="E4396">
            <v>6</v>
          </cell>
          <cell r="F4396">
            <v>77</v>
          </cell>
          <cell r="G4396" t="str">
            <v>Germany</v>
          </cell>
        </row>
        <row r="4397">
          <cell r="A4397" t="str">
            <v>2002M11</v>
          </cell>
          <cell r="B4397">
            <v>2</v>
          </cell>
          <cell r="C4397">
            <v>123</v>
          </cell>
          <cell r="D4397" t="str">
            <v xml:space="preserve"> Belgium (Dutch)</v>
          </cell>
          <cell r="E4397">
            <v>12</v>
          </cell>
          <cell r="F4397">
            <v>1</v>
          </cell>
          <cell r="G4397" t="str">
            <v>United States</v>
          </cell>
        </row>
        <row r="4398">
          <cell r="A4398" t="str">
            <v>2002M11</v>
          </cell>
          <cell r="B4398">
            <v>2</v>
          </cell>
          <cell r="C4398">
            <v>100</v>
          </cell>
          <cell r="D4398" t="str">
            <v>Ebaymotors</v>
          </cell>
          <cell r="E4398">
            <v>10</v>
          </cell>
          <cell r="F4398">
            <v>204</v>
          </cell>
          <cell r="G4398" t="str">
            <v>Turkey</v>
          </cell>
        </row>
        <row r="4399">
          <cell r="A4399" t="str">
            <v>2002M11</v>
          </cell>
          <cell r="B4399">
            <v>3</v>
          </cell>
          <cell r="C4399">
            <v>123</v>
          </cell>
          <cell r="D4399" t="str">
            <v xml:space="preserve"> Belgium (Dutch)</v>
          </cell>
          <cell r="E4399">
            <v>99</v>
          </cell>
          <cell r="F4399">
            <v>146</v>
          </cell>
          <cell r="G4399" t="str">
            <v>Netherlands</v>
          </cell>
        </row>
        <row r="4400">
          <cell r="A4400" t="str">
            <v>2002M11</v>
          </cell>
          <cell r="B4400">
            <v>1</v>
          </cell>
          <cell r="C4400">
            <v>16</v>
          </cell>
          <cell r="D4400" t="str">
            <v>Austria</v>
          </cell>
          <cell r="E4400">
            <v>112</v>
          </cell>
          <cell r="F4400">
            <v>186</v>
          </cell>
          <cell r="G4400" t="str">
            <v>Spain</v>
          </cell>
        </row>
        <row r="4401">
          <cell r="A4401" t="str">
            <v>2002M11</v>
          </cell>
          <cell r="B4401">
            <v>2</v>
          </cell>
          <cell r="C4401">
            <v>0</v>
          </cell>
          <cell r="D4401" t="str">
            <v>Ebay</v>
          </cell>
          <cell r="E4401">
            <v>40</v>
          </cell>
          <cell r="F4401">
            <v>19</v>
          </cell>
          <cell r="G4401" t="str">
            <v>Bahrain</v>
          </cell>
        </row>
        <row r="4402">
          <cell r="A4402" t="str">
            <v>2002M11</v>
          </cell>
          <cell r="B4402">
            <v>1</v>
          </cell>
          <cell r="C4402">
            <v>146</v>
          </cell>
          <cell r="D4402" t="str">
            <v>Netherlands</v>
          </cell>
          <cell r="E4402">
            <v>1</v>
          </cell>
          <cell r="F4402">
            <v>57</v>
          </cell>
          <cell r="G4402" t="str">
            <v>Denmark</v>
          </cell>
        </row>
        <row r="4403">
          <cell r="A4403" t="str">
            <v>2002M11</v>
          </cell>
          <cell r="B4403">
            <v>1</v>
          </cell>
          <cell r="C4403">
            <v>77</v>
          </cell>
          <cell r="D4403" t="str">
            <v>Germany</v>
          </cell>
          <cell r="E4403">
            <v>1245</v>
          </cell>
          <cell r="F4403">
            <v>23</v>
          </cell>
          <cell r="G4403" t="str">
            <v>Belgium</v>
          </cell>
        </row>
        <row r="4404">
          <cell r="A4404" t="str">
            <v>2002M11</v>
          </cell>
          <cell r="B4404">
            <v>1</v>
          </cell>
          <cell r="C4404">
            <v>77</v>
          </cell>
          <cell r="D4404" t="str">
            <v>Germany</v>
          </cell>
          <cell r="E4404">
            <v>206</v>
          </cell>
          <cell r="F4404">
            <v>199</v>
          </cell>
          <cell r="G4404" t="str">
            <v>Thailand</v>
          </cell>
        </row>
        <row r="4405">
          <cell r="A4405" t="str">
            <v>2002M11</v>
          </cell>
          <cell r="B4405">
            <v>2</v>
          </cell>
          <cell r="C4405">
            <v>15</v>
          </cell>
          <cell r="D4405" t="str">
            <v>Australia</v>
          </cell>
          <cell r="E4405">
            <v>8</v>
          </cell>
          <cell r="F4405">
            <v>79</v>
          </cell>
          <cell r="G4405" t="str">
            <v>Gibraltar</v>
          </cell>
        </row>
        <row r="4406">
          <cell r="A4406" t="str">
            <v>2002M11</v>
          </cell>
          <cell r="B4406">
            <v>1</v>
          </cell>
          <cell r="C4406">
            <v>100</v>
          </cell>
          <cell r="D4406" t="str">
            <v>Ebaymotors</v>
          </cell>
          <cell r="E4406">
            <v>2</v>
          </cell>
          <cell r="F4406">
            <v>111</v>
          </cell>
          <cell r="G4406" t="str">
            <v>Korea, South</v>
          </cell>
        </row>
        <row r="4407">
          <cell r="A4407" t="str">
            <v>2002M11</v>
          </cell>
          <cell r="B4407">
            <v>0</v>
          </cell>
          <cell r="C4407">
            <v>71</v>
          </cell>
          <cell r="D4407" t="str">
            <v>France</v>
          </cell>
          <cell r="E4407">
            <v>13</v>
          </cell>
          <cell r="F4407">
            <v>141</v>
          </cell>
          <cell r="G4407" t="str">
            <v>Morocco</v>
          </cell>
        </row>
        <row r="4408">
          <cell r="A4408" t="str">
            <v>2002M11</v>
          </cell>
          <cell r="B4408">
            <v>2</v>
          </cell>
          <cell r="C4408">
            <v>23</v>
          </cell>
          <cell r="D4408" t="str">
            <v xml:space="preserve"> Belgium (French)</v>
          </cell>
          <cell r="E4408">
            <v>428</v>
          </cell>
          <cell r="F4408">
            <v>186</v>
          </cell>
          <cell r="G4408" t="str">
            <v>Spain</v>
          </cell>
        </row>
        <row r="4409">
          <cell r="A4409" t="str">
            <v>2002M11</v>
          </cell>
          <cell r="B4409">
            <v>0</v>
          </cell>
          <cell r="C4409">
            <v>77</v>
          </cell>
          <cell r="D4409" t="str">
            <v>Germany</v>
          </cell>
          <cell r="E4409">
            <v>499</v>
          </cell>
          <cell r="F4409">
            <v>101</v>
          </cell>
          <cell r="G4409" t="str">
            <v>Italy</v>
          </cell>
        </row>
        <row r="4410">
          <cell r="A4410" t="str">
            <v>2002M11</v>
          </cell>
          <cell r="B4410">
            <v>3</v>
          </cell>
          <cell r="C4410">
            <v>146</v>
          </cell>
          <cell r="D4410" t="str">
            <v>Netherlands</v>
          </cell>
          <cell r="E4410">
            <v>3</v>
          </cell>
          <cell r="F4410">
            <v>1</v>
          </cell>
          <cell r="G4410" t="str">
            <v>United States</v>
          </cell>
        </row>
        <row r="4411">
          <cell r="A4411" t="str">
            <v>2002M11</v>
          </cell>
          <cell r="B4411">
            <v>2</v>
          </cell>
          <cell r="C4411">
            <v>186</v>
          </cell>
          <cell r="D4411" t="str">
            <v>Spain</v>
          </cell>
          <cell r="E4411">
            <v>79</v>
          </cell>
          <cell r="F4411">
            <v>31</v>
          </cell>
          <cell r="G4411" t="str">
            <v>Brazil</v>
          </cell>
        </row>
        <row r="4412">
          <cell r="A4412" t="str">
            <v>2002M11</v>
          </cell>
          <cell r="B4412">
            <v>3</v>
          </cell>
          <cell r="C4412">
            <v>16</v>
          </cell>
          <cell r="D4412" t="str">
            <v>Austria</v>
          </cell>
          <cell r="E4412">
            <v>1</v>
          </cell>
          <cell r="F4412">
            <v>1</v>
          </cell>
          <cell r="G4412" t="str">
            <v>United States</v>
          </cell>
        </row>
        <row r="4413">
          <cell r="A4413" t="str">
            <v>2002M11</v>
          </cell>
          <cell r="B4413">
            <v>0</v>
          </cell>
          <cell r="C4413">
            <v>101</v>
          </cell>
          <cell r="D4413" t="str">
            <v>Italy</v>
          </cell>
          <cell r="E4413">
            <v>117</v>
          </cell>
          <cell r="F4413">
            <v>77</v>
          </cell>
          <cell r="G4413" t="str">
            <v>Germany</v>
          </cell>
        </row>
        <row r="4414">
          <cell r="A4414" t="str">
            <v>2002M11</v>
          </cell>
          <cell r="B4414">
            <v>1</v>
          </cell>
          <cell r="C4414">
            <v>3</v>
          </cell>
          <cell r="D4414" t="str">
            <v>Uk</v>
          </cell>
          <cell r="E4414">
            <v>2</v>
          </cell>
          <cell r="F4414">
            <v>168</v>
          </cell>
          <cell r="G4414" t="str">
            <v>Russian Federation</v>
          </cell>
        </row>
        <row r="4415">
          <cell r="A4415" t="str">
            <v>2002M11</v>
          </cell>
          <cell r="B4415">
            <v>3</v>
          </cell>
          <cell r="C4415">
            <v>196</v>
          </cell>
          <cell r="D4415" t="str">
            <v>Taiwan</v>
          </cell>
          <cell r="E4415">
            <v>4</v>
          </cell>
          <cell r="F4415">
            <v>45</v>
          </cell>
          <cell r="G4415" t="str">
            <v>China</v>
          </cell>
        </row>
        <row r="4416">
          <cell r="A4416" t="str">
            <v>2002M11</v>
          </cell>
          <cell r="B4416">
            <v>3</v>
          </cell>
          <cell r="C4416">
            <v>71</v>
          </cell>
          <cell r="D4416" t="str">
            <v>France</v>
          </cell>
          <cell r="E4416">
            <v>1</v>
          </cell>
          <cell r="F4416">
            <v>164</v>
          </cell>
          <cell r="G4416" t="str">
            <v>Portugal</v>
          </cell>
        </row>
        <row r="4417">
          <cell r="A4417" t="str">
            <v>2002M11</v>
          </cell>
          <cell r="B4417">
            <v>0</v>
          </cell>
          <cell r="C4417">
            <v>0</v>
          </cell>
          <cell r="D4417" t="str">
            <v>Ebay</v>
          </cell>
          <cell r="E4417">
            <v>374</v>
          </cell>
          <cell r="F4417">
            <v>57</v>
          </cell>
          <cell r="G4417" t="str">
            <v>Denmark</v>
          </cell>
        </row>
        <row r="4418">
          <cell r="A4418" t="str">
            <v>2002M11</v>
          </cell>
          <cell r="B4418">
            <v>1</v>
          </cell>
          <cell r="C4418">
            <v>0</v>
          </cell>
          <cell r="D4418" t="str">
            <v>Ebay</v>
          </cell>
          <cell r="E4418">
            <v>251</v>
          </cell>
          <cell r="F4418">
            <v>60</v>
          </cell>
          <cell r="G4418" t="str">
            <v>Dominican Republic</v>
          </cell>
        </row>
        <row r="4419">
          <cell r="A4419" t="str">
            <v>2002M11</v>
          </cell>
          <cell r="B4419">
            <v>2</v>
          </cell>
          <cell r="C4419">
            <v>100</v>
          </cell>
          <cell r="D4419" t="str">
            <v>Ebaymotors</v>
          </cell>
          <cell r="E4419">
            <v>975</v>
          </cell>
          <cell r="F4419">
            <v>31</v>
          </cell>
          <cell r="G4419" t="str">
            <v>Brazil</v>
          </cell>
        </row>
        <row r="4420">
          <cell r="A4420" t="str">
            <v>2002M11</v>
          </cell>
          <cell r="B4420">
            <v>2</v>
          </cell>
          <cell r="C4420">
            <v>0</v>
          </cell>
          <cell r="D4420" t="str">
            <v>Ebay</v>
          </cell>
          <cell r="E4420">
            <v>68943</v>
          </cell>
          <cell r="F4420">
            <v>146</v>
          </cell>
          <cell r="G4420" t="str">
            <v>Netherlands</v>
          </cell>
        </row>
        <row r="4421">
          <cell r="A4421" t="str">
            <v>2002M11</v>
          </cell>
          <cell r="B4421">
            <v>1</v>
          </cell>
          <cell r="C4421">
            <v>77</v>
          </cell>
          <cell r="D4421" t="str">
            <v>Germany</v>
          </cell>
          <cell r="E4421">
            <v>463</v>
          </cell>
          <cell r="F4421">
            <v>164</v>
          </cell>
          <cell r="G4421" t="str">
            <v>Portugal</v>
          </cell>
        </row>
        <row r="4422">
          <cell r="A4422" t="str">
            <v>2002M11</v>
          </cell>
          <cell r="B4422">
            <v>2</v>
          </cell>
          <cell r="C4422">
            <v>3</v>
          </cell>
          <cell r="D4422" t="str">
            <v>Uk</v>
          </cell>
          <cell r="E4422">
            <v>438</v>
          </cell>
          <cell r="F4422">
            <v>104</v>
          </cell>
          <cell r="G4422" t="str">
            <v>Japan</v>
          </cell>
        </row>
        <row r="4423">
          <cell r="A4423" t="str">
            <v>2002M11</v>
          </cell>
          <cell r="B4423">
            <v>0</v>
          </cell>
          <cell r="C4423">
            <v>0</v>
          </cell>
          <cell r="D4423" t="str">
            <v>Ebay</v>
          </cell>
          <cell r="E4423">
            <v>29</v>
          </cell>
          <cell r="F4423">
            <v>85</v>
          </cell>
          <cell r="G4423" t="str">
            <v>Guatemala</v>
          </cell>
        </row>
        <row r="4424">
          <cell r="A4424" t="str">
            <v>2002M11</v>
          </cell>
          <cell r="B4424">
            <v>2</v>
          </cell>
          <cell r="C4424">
            <v>71</v>
          </cell>
          <cell r="D4424" t="str">
            <v>France</v>
          </cell>
          <cell r="E4424">
            <v>6</v>
          </cell>
          <cell r="F4424">
            <v>55</v>
          </cell>
          <cell r="G4424" t="str">
            <v>Cyprus</v>
          </cell>
        </row>
        <row r="4425">
          <cell r="A4425" t="str">
            <v>2002M11</v>
          </cell>
          <cell r="B4425">
            <v>2</v>
          </cell>
          <cell r="C4425">
            <v>0</v>
          </cell>
          <cell r="D4425" t="str">
            <v>Ebay</v>
          </cell>
          <cell r="E4425">
            <v>5044</v>
          </cell>
          <cell r="F4425">
            <v>53</v>
          </cell>
          <cell r="G4425" t="str">
            <v>Croatia, Democratic Republic of the</v>
          </cell>
        </row>
        <row r="4426">
          <cell r="A4426" t="str">
            <v>2002M11</v>
          </cell>
          <cell r="B4426">
            <v>2</v>
          </cell>
          <cell r="C4426">
            <v>123</v>
          </cell>
          <cell r="D4426" t="str">
            <v xml:space="preserve"> Belgium (Dutch)</v>
          </cell>
          <cell r="E4426">
            <v>5870</v>
          </cell>
          <cell r="F4426">
            <v>146</v>
          </cell>
          <cell r="G4426" t="str">
            <v>Netherlands</v>
          </cell>
        </row>
        <row r="4427">
          <cell r="A4427" t="str">
            <v>2002M11</v>
          </cell>
          <cell r="B4427">
            <v>1</v>
          </cell>
          <cell r="C4427">
            <v>123</v>
          </cell>
          <cell r="D4427" t="str">
            <v xml:space="preserve"> Belgium (Dutch)</v>
          </cell>
          <cell r="E4427">
            <v>5</v>
          </cell>
          <cell r="F4427">
            <v>123</v>
          </cell>
          <cell r="G4427" t="str">
            <v>Macau</v>
          </cell>
        </row>
        <row r="4428">
          <cell r="A4428" t="str">
            <v>2002M11</v>
          </cell>
          <cell r="B4428">
            <v>2</v>
          </cell>
          <cell r="C4428">
            <v>71</v>
          </cell>
          <cell r="D4428" t="str">
            <v>France</v>
          </cell>
          <cell r="E4428">
            <v>155</v>
          </cell>
          <cell r="F4428">
            <v>180</v>
          </cell>
          <cell r="G4428" t="str">
            <v>Singapore</v>
          </cell>
        </row>
        <row r="4429">
          <cell r="A4429" t="str">
            <v>2002M11</v>
          </cell>
          <cell r="B4429">
            <v>2</v>
          </cell>
          <cell r="C4429">
            <v>71</v>
          </cell>
          <cell r="D4429" t="str">
            <v>France</v>
          </cell>
          <cell r="E4429">
            <v>139</v>
          </cell>
          <cell r="F4429">
            <v>148</v>
          </cell>
          <cell r="G4429" t="str">
            <v>New Caledonia</v>
          </cell>
        </row>
        <row r="4430">
          <cell r="A4430" t="str">
            <v>2002M11</v>
          </cell>
          <cell r="B4430">
            <v>2</v>
          </cell>
          <cell r="C4430">
            <v>101</v>
          </cell>
          <cell r="D4430" t="str">
            <v>Italy</v>
          </cell>
          <cell r="E4430">
            <v>13</v>
          </cell>
          <cell r="F4430">
            <v>92</v>
          </cell>
          <cell r="G4430" t="str">
            <v>Hong Kong</v>
          </cell>
        </row>
        <row r="4431">
          <cell r="A4431" t="str">
            <v>2002M11</v>
          </cell>
          <cell r="B4431">
            <v>2</v>
          </cell>
          <cell r="C4431">
            <v>196</v>
          </cell>
          <cell r="D4431" t="str">
            <v>Taiwan</v>
          </cell>
          <cell r="E4431">
            <v>1008</v>
          </cell>
          <cell r="F4431">
            <v>3</v>
          </cell>
          <cell r="G4431" t="str">
            <v>United Kingdom</v>
          </cell>
        </row>
        <row r="4432">
          <cell r="A4432" t="str">
            <v>2002M11</v>
          </cell>
          <cell r="B4432">
            <v>1</v>
          </cell>
          <cell r="C4432">
            <v>3</v>
          </cell>
          <cell r="D4432" t="str">
            <v>Uk</v>
          </cell>
          <cell r="E4432">
            <v>312</v>
          </cell>
          <cell r="F4432">
            <v>71</v>
          </cell>
          <cell r="G4432" t="str">
            <v>France</v>
          </cell>
        </row>
        <row r="4433">
          <cell r="A4433" t="str">
            <v>2002M11</v>
          </cell>
          <cell r="B4433">
            <v>1</v>
          </cell>
          <cell r="C4433">
            <v>3</v>
          </cell>
          <cell r="D4433" t="str">
            <v>Uk</v>
          </cell>
          <cell r="E4433">
            <v>3</v>
          </cell>
          <cell r="F4433">
            <v>138</v>
          </cell>
          <cell r="G4433" t="str">
            <v>Monaco</v>
          </cell>
        </row>
        <row r="4434">
          <cell r="A4434" t="str">
            <v>2002M11</v>
          </cell>
          <cell r="B4434">
            <v>3</v>
          </cell>
          <cell r="C4434">
            <v>15</v>
          </cell>
          <cell r="D4434" t="str">
            <v>Australia</v>
          </cell>
          <cell r="E4434">
            <v>1</v>
          </cell>
          <cell r="F4434">
            <v>99</v>
          </cell>
          <cell r="G4434" t="str">
            <v>Ireland</v>
          </cell>
        </row>
        <row r="4435">
          <cell r="A4435" t="str">
            <v>2002M11</v>
          </cell>
          <cell r="B4435">
            <v>1</v>
          </cell>
          <cell r="C4435">
            <v>77</v>
          </cell>
          <cell r="D4435" t="str">
            <v>Germany</v>
          </cell>
          <cell r="E4435">
            <v>30297</v>
          </cell>
          <cell r="F4435">
            <v>16</v>
          </cell>
          <cell r="G4435" t="str">
            <v>Austria</v>
          </cell>
        </row>
        <row r="4436">
          <cell r="A4436" t="str">
            <v>2002M11</v>
          </cell>
          <cell r="B4436">
            <v>2</v>
          </cell>
          <cell r="C4436">
            <v>77</v>
          </cell>
          <cell r="D4436" t="str">
            <v>Germany</v>
          </cell>
          <cell r="E4436">
            <v>27</v>
          </cell>
          <cell r="F4436">
            <v>167</v>
          </cell>
          <cell r="G4436" t="str">
            <v>Romania</v>
          </cell>
        </row>
        <row r="4437">
          <cell r="A4437" t="str">
            <v>2002M11</v>
          </cell>
          <cell r="B4437">
            <v>3</v>
          </cell>
          <cell r="C4437">
            <v>15</v>
          </cell>
          <cell r="D4437" t="str">
            <v>Australia</v>
          </cell>
          <cell r="E4437">
            <v>1</v>
          </cell>
          <cell r="F4437">
            <v>3</v>
          </cell>
          <cell r="G4437" t="str">
            <v>United Kingdom</v>
          </cell>
        </row>
        <row r="4438">
          <cell r="A4438" t="str">
            <v>2002M11</v>
          </cell>
          <cell r="B4438">
            <v>2</v>
          </cell>
          <cell r="C4438">
            <v>146</v>
          </cell>
          <cell r="D4438" t="str">
            <v>Netherlands</v>
          </cell>
          <cell r="E4438">
            <v>13691</v>
          </cell>
          <cell r="F4438">
            <v>23</v>
          </cell>
          <cell r="G4438" t="str">
            <v>Belgium</v>
          </cell>
        </row>
        <row r="4439">
          <cell r="A4439" t="str">
            <v>2002M11</v>
          </cell>
          <cell r="B4439">
            <v>1</v>
          </cell>
          <cell r="C4439">
            <v>193</v>
          </cell>
          <cell r="D4439" t="str">
            <v>Switzerland</v>
          </cell>
          <cell r="E4439">
            <v>11</v>
          </cell>
          <cell r="F4439">
            <v>101</v>
          </cell>
          <cell r="G4439" t="str">
            <v>Italy</v>
          </cell>
        </row>
        <row r="4440">
          <cell r="A4440" t="str">
            <v>2002M11</v>
          </cell>
          <cell r="B4440">
            <v>1</v>
          </cell>
          <cell r="C4440">
            <v>101</v>
          </cell>
          <cell r="D4440" t="str">
            <v>Italy</v>
          </cell>
          <cell r="E4440">
            <v>20</v>
          </cell>
          <cell r="F4440">
            <v>164</v>
          </cell>
          <cell r="G4440" t="str">
            <v>Portugal</v>
          </cell>
        </row>
        <row r="4441">
          <cell r="A4441" t="str">
            <v>2002M11</v>
          </cell>
          <cell r="B4441">
            <v>2</v>
          </cell>
          <cell r="C4441">
            <v>2</v>
          </cell>
          <cell r="D4441" t="str">
            <v>Canada</v>
          </cell>
          <cell r="E4441">
            <v>5</v>
          </cell>
          <cell r="F4441">
            <v>95</v>
          </cell>
          <cell r="G4441" t="str">
            <v>India</v>
          </cell>
        </row>
        <row r="4442">
          <cell r="A4442" t="str">
            <v>2002M11</v>
          </cell>
          <cell r="B4442">
            <v>2</v>
          </cell>
          <cell r="C4442">
            <v>71</v>
          </cell>
          <cell r="D4442" t="str">
            <v>France</v>
          </cell>
          <cell r="E4442">
            <v>2</v>
          </cell>
          <cell r="F4442">
            <v>127</v>
          </cell>
          <cell r="G4442" t="str">
            <v>Malaysia</v>
          </cell>
        </row>
        <row r="4443">
          <cell r="A4443" t="str">
            <v>2002M11</v>
          </cell>
          <cell r="B4443">
            <v>0</v>
          </cell>
          <cell r="C4443">
            <v>100</v>
          </cell>
          <cell r="D4443" t="str">
            <v>Ebaymotors</v>
          </cell>
          <cell r="E4443">
            <v>7</v>
          </cell>
          <cell r="F4443">
            <v>168</v>
          </cell>
          <cell r="G4443" t="str">
            <v>Russian Federation</v>
          </cell>
        </row>
        <row r="4444">
          <cell r="A4444" t="str">
            <v>2002M11</v>
          </cell>
          <cell r="B4444">
            <v>1</v>
          </cell>
          <cell r="C4444">
            <v>101</v>
          </cell>
          <cell r="D4444" t="str">
            <v>Italy</v>
          </cell>
          <cell r="E4444">
            <v>4</v>
          </cell>
          <cell r="F4444">
            <v>34</v>
          </cell>
          <cell r="G4444" t="str">
            <v>Bulgaria</v>
          </cell>
        </row>
        <row r="4445">
          <cell r="A4445" t="str">
            <v>2002M11</v>
          </cell>
          <cell r="B4445">
            <v>3</v>
          </cell>
          <cell r="C4445">
            <v>0</v>
          </cell>
          <cell r="D4445" t="str">
            <v>Ebay</v>
          </cell>
          <cell r="E4445">
            <v>40823</v>
          </cell>
          <cell r="F4445">
            <v>1</v>
          </cell>
          <cell r="G4445" t="str">
            <v>United States</v>
          </cell>
        </row>
        <row r="4446">
          <cell r="A4446" t="str">
            <v>2002M11</v>
          </cell>
          <cell r="B4446">
            <v>0</v>
          </cell>
          <cell r="C4446">
            <v>100</v>
          </cell>
          <cell r="D4446" t="str">
            <v>Ebaymotors</v>
          </cell>
          <cell r="E4446">
            <v>21</v>
          </cell>
          <cell r="F4446">
            <v>121</v>
          </cell>
          <cell r="G4446" t="str">
            <v>Lithuania</v>
          </cell>
        </row>
        <row r="4447">
          <cell r="A4447" t="str">
            <v>2002M11</v>
          </cell>
          <cell r="B4447">
            <v>2</v>
          </cell>
          <cell r="C4447">
            <v>3</v>
          </cell>
          <cell r="D4447" t="str">
            <v>Uk</v>
          </cell>
          <cell r="E4447">
            <v>76</v>
          </cell>
          <cell r="F4447">
            <v>222</v>
          </cell>
          <cell r="G4447" t="str">
            <v>Yugoslavia</v>
          </cell>
        </row>
        <row r="4448">
          <cell r="A4448" t="str">
            <v>2002M11</v>
          </cell>
          <cell r="B4448">
            <v>1</v>
          </cell>
          <cell r="C4448">
            <v>0</v>
          </cell>
          <cell r="D4448" t="str">
            <v>Ebay</v>
          </cell>
          <cell r="E4448">
            <v>14</v>
          </cell>
          <cell r="F4448">
            <v>94</v>
          </cell>
          <cell r="G4448" t="str">
            <v>Iceland</v>
          </cell>
        </row>
        <row r="4449">
          <cell r="A4449" t="str">
            <v>2002M11</v>
          </cell>
          <cell r="B4449">
            <v>0</v>
          </cell>
          <cell r="C4449">
            <v>0</v>
          </cell>
          <cell r="D4449" t="str">
            <v>Ebay</v>
          </cell>
          <cell r="E4449">
            <v>1</v>
          </cell>
          <cell r="F4449">
            <v>141</v>
          </cell>
          <cell r="G4449" t="str">
            <v>Morocco</v>
          </cell>
        </row>
        <row r="4450">
          <cell r="A4450" t="str">
            <v>2002M11</v>
          </cell>
          <cell r="B4450">
            <v>0</v>
          </cell>
          <cell r="C4450">
            <v>0</v>
          </cell>
          <cell r="D4450" t="str">
            <v>Ebay</v>
          </cell>
          <cell r="E4450">
            <v>1</v>
          </cell>
          <cell r="F4450">
            <v>176</v>
          </cell>
          <cell r="G4450" t="str">
            <v>Saudi Arabia</v>
          </cell>
        </row>
        <row r="4451">
          <cell r="A4451" t="str">
            <v>2002M11</v>
          </cell>
          <cell r="B4451">
            <v>3</v>
          </cell>
          <cell r="C4451">
            <v>101</v>
          </cell>
          <cell r="D4451" t="str">
            <v>Italy</v>
          </cell>
          <cell r="E4451">
            <v>1</v>
          </cell>
          <cell r="F4451">
            <v>175</v>
          </cell>
          <cell r="G4451" t="str">
            <v>San Marino</v>
          </cell>
        </row>
        <row r="4452">
          <cell r="A4452" t="str">
            <v>2002M11</v>
          </cell>
          <cell r="B4452">
            <v>2</v>
          </cell>
          <cell r="C4452">
            <v>0</v>
          </cell>
          <cell r="D4452" t="str">
            <v>Ebay</v>
          </cell>
          <cell r="E4452">
            <v>5822</v>
          </cell>
          <cell r="F4452">
            <v>95</v>
          </cell>
          <cell r="G4452" t="str">
            <v>India</v>
          </cell>
        </row>
        <row r="4453">
          <cell r="A4453" t="str">
            <v>2002M11</v>
          </cell>
          <cell r="B4453">
            <v>2</v>
          </cell>
          <cell r="C4453">
            <v>186</v>
          </cell>
          <cell r="D4453" t="str">
            <v>Spain</v>
          </cell>
          <cell r="E4453">
            <v>1672</v>
          </cell>
          <cell r="F4453">
            <v>1</v>
          </cell>
          <cell r="G4453" t="str">
            <v>United States</v>
          </cell>
        </row>
        <row r="4454">
          <cell r="A4454" t="str">
            <v>2002M11</v>
          </cell>
          <cell r="B4454">
            <v>0</v>
          </cell>
          <cell r="C4454">
            <v>15</v>
          </cell>
          <cell r="D4454" t="str">
            <v>Australia</v>
          </cell>
          <cell r="E4454">
            <v>255</v>
          </cell>
          <cell r="F4454">
            <v>92</v>
          </cell>
          <cell r="G4454" t="str">
            <v>Hong Kong</v>
          </cell>
        </row>
        <row r="4455">
          <cell r="A4455" t="str">
            <v>2002M11</v>
          </cell>
          <cell r="B4455">
            <v>3</v>
          </cell>
          <cell r="C4455">
            <v>3</v>
          </cell>
          <cell r="D4455" t="str">
            <v>Uk</v>
          </cell>
          <cell r="E4455">
            <v>1</v>
          </cell>
          <cell r="F4455">
            <v>26</v>
          </cell>
          <cell r="G4455" t="str">
            <v>Bermuda</v>
          </cell>
        </row>
        <row r="4456">
          <cell r="A4456" t="str">
            <v>2002M11</v>
          </cell>
          <cell r="B4456">
            <v>2</v>
          </cell>
          <cell r="C4456">
            <v>0</v>
          </cell>
          <cell r="D4456" t="str">
            <v>Ebay</v>
          </cell>
          <cell r="E4456">
            <v>3</v>
          </cell>
          <cell r="F4456">
            <v>73</v>
          </cell>
          <cell r="G4456" t="str">
            <v>French Polynesia</v>
          </cell>
        </row>
        <row r="4457">
          <cell r="A4457" t="str">
            <v>2002M11</v>
          </cell>
          <cell r="B4457">
            <v>0</v>
          </cell>
          <cell r="C4457">
            <v>71</v>
          </cell>
          <cell r="D4457" t="str">
            <v>France</v>
          </cell>
          <cell r="E4457">
            <v>234</v>
          </cell>
          <cell r="F4457">
            <v>164</v>
          </cell>
          <cell r="G4457" t="str">
            <v>Portugal</v>
          </cell>
        </row>
        <row r="4458">
          <cell r="A4458" t="str">
            <v>2002M11</v>
          </cell>
          <cell r="B4458">
            <v>0</v>
          </cell>
          <cell r="C4458">
            <v>71</v>
          </cell>
          <cell r="D4458" t="str">
            <v>France</v>
          </cell>
          <cell r="E4458">
            <v>1</v>
          </cell>
          <cell r="F4458">
            <v>80</v>
          </cell>
          <cell r="G4458" t="str">
            <v>Greece</v>
          </cell>
        </row>
        <row r="4459">
          <cell r="A4459" t="str">
            <v>2002M11</v>
          </cell>
          <cell r="B4459">
            <v>1</v>
          </cell>
          <cell r="C4459">
            <v>100</v>
          </cell>
          <cell r="D4459" t="str">
            <v>Ebaymotors</v>
          </cell>
          <cell r="E4459">
            <v>7</v>
          </cell>
          <cell r="F4459">
            <v>193</v>
          </cell>
          <cell r="G4459" t="str">
            <v>Switzerland</v>
          </cell>
        </row>
        <row r="4460">
          <cell r="A4460" t="str">
            <v>2002M11</v>
          </cell>
          <cell r="B4460">
            <v>0</v>
          </cell>
          <cell r="C4460">
            <v>71</v>
          </cell>
          <cell r="D4460" t="str">
            <v>France</v>
          </cell>
          <cell r="E4460">
            <v>189</v>
          </cell>
          <cell r="F4460">
            <v>3</v>
          </cell>
          <cell r="G4460" t="str">
            <v>United Kingdom</v>
          </cell>
        </row>
        <row r="4461">
          <cell r="A4461" t="str">
            <v>2002M11</v>
          </cell>
          <cell r="B4461">
            <v>2</v>
          </cell>
          <cell r="C4461">
            <v>186</v>
          </cell>
          <cell r="D4461" t="str">
            <v>Spain</v>
          </cell>
          <cell r="E4461">
            <v>9</v>
          </cell>
          <cell r="F4461">
            <v>5</v>
          </cell>
          <cell r="G4461" t="str">
            <v>Albania</v>
          </cell>
        </row>
        <row r="4462">
          <cell r="A4462" t="str">
            <v>2002M11</v>
          </cell>
          <cell r="B4462">
            <v>2</v>
          </cell>
          <cell r="C4462">
            <v>23</v>
          </cell>
          <cell r="D4462" t="str">
            <v xml:space="preserve"> Belgium (French)</v>
          </cell>
          <cell r="E4462">
            <v>15</v>
          </cell>
          <cell r="F4462">
            <v>138</v>
          </cell>
          <cell r="G4462" t="str">
            <v>Monaco</v>
          </cell>
        </row>
        <row r="4463">
          <cell r="A4463" t="str">
            <v>2002M11</v>
          </cell>
          <cell r="B4463">
            <v>3</v>
          </cell>
          <cell r="C4463">
            <v>15</v>
          </cell>
          <cell r="D4463" t="str">
            <v>Australia</v>
          </cell>
          <cell r="E4463">
            <v>1</v>
          </cell>
          <cell r="F4463">
            <v>127</v>
          </cell>
          <cell r="G4463" t="str">
            <v>Malaysia</v>
          </cell>
        </row>
        <row r="4464">
          <cell r="A4464" t="str">
            <v>2002M11</v>
          </cell>
          <cell r="B4464">
            <v>2</v>
          </cell>
          <cell r="C4464">
            <v>15</v>
          </cell>
          <cell r="D4464" t="str">
            <v>Australia</v>
          </cell>
          <cell r="E4464">
            <v>123</v>
          </cell>
          <cell r="F4464">
            <v>146</v>
          </cell>
          <cell r="G4464" t="str">
            <v>Netherlands</v>
          </cell>
        </row>
        <row r="4465">
          <cell r="A4465" t="str">
            <v>2002M11</v>
          </cell>
          <cell r="B4465">
            <v>0</v>
          </cell>
          <cell r="C4465">
            <v>0</v>
          </cell>
          <cell r="D4465" t="str">
            <v>Ebay</v>
          </cell>
          <cell r="E4465">
            <v>1295</v>
          </cell>
          <cell r="F4465">
            <v>15</v>
          </cell>
          <cell r="G4465" t="str">
            <v>Australia</v>
          </cell>
        </row>
        <row r="4466">
          <cell r="A4466" t="str">
            <v>2002M11</v>
          </cell>
          <cell r="B4466">
            <v>1</v>
          </cell>
          <cell r="C4466">
            <v>23</v>
          </cell>
          <cell r="D4466" t="str">
            <v xml:space="preserve"> Belgium (French)</v>
          </cell>
          <cell r="E4466">
            <v>4</v>
          </cell>
          <cell r="F4466">
            <v>138</v>
          </cell>
          <cell r="G4466" t="str">
            <v>Monaco</v>
          </cell>
        </row>
        <row r="4467">
          <cell r="A4467" t="str">
            <v>2002M11</v>
          </cell>
          <cell r="B4467">
            <v>3</v>
          </cell>
          <cell r="C4467">
            <v>71</v>
          </cell>
          <cell r="D4467" t="str">
            <v>France</v>
          </cell>
          <cell r="E4467">
            <v>149</v>
          </cell>
          <cell r="F4467">
            <v>23</v>
          </cell>
          <cell r="G4467" t="str">
            <v>Belgium</v>
          </cell>
        </row>
        <row r="4468">
          <cell r="A4468" t="str">
            <v>2002M11</v>
          </cell>
          <cell r="B4468">
            <v>0</v>
          </cell>
          <cell r="C4468">
            <v>146</v>
          </cell>
          <cell r="D4468" t="str">
            <v>Netherlands</v>
          </cell>
          <cell r="E4468">
            <v>1494</v>
          </cell>
          <cell r="F4468">
            <v>77</v>
          </cell>
          <cell r="G4468" t="str">
            <v>Germany</v>
          </cell>
        </row>
        <row r="4469">
          <cell r="A4469" t="str">
            <v>2002M11</v>
          </cell>
          <cell r="B4469">
            <v>1</v>
          </cell>
          <cell r="C4469">
            <v>100</v>
          </cell>
          <cell r="D4469" t="str">
            <v>Ebaymotors</v>
          </cell>
          <cell r="E4469">
            <v>26</v>
          </cell>
          <cell r="F4469">
            <v>101</v>
          </cell>
          <cell r="G4469" t="str">
            <v>Italy</v>
          </cell>
        </row>
        <row r="4470">
          <cell r="A4470" t="str">
            <v>2002M11</v>
          </cell>
          <cell r="B4470">
            <v>0</v>
          </cell>
          <cell r="C4470">
            <v>0</v>
          </cell>
          <cell r="D4470" t="str">
            <v>Ebay</v>
          </cell>
          <cell r="E4470">
            <v>40</v>
          </cell>
          <cell r="F4470">
            <v>56</v>
          </cell>
          <cell r="G4470" t="str">
            <v>Czech Republic</v>
          </cell>
        </row>
        <row r="4471">
          <cell r="A4471" t="str">
            <v>2002M11</v>
          </cell>
          <cell r="B4471">
            <v>2</v>
          </cell>
          <cell r="C4471">
            <v>3</v>
          </cell>
          <cell r="D4471" t="str">
            <v>Uk</v>
          </cell>
          <cell r="E4471">
            <v>190</v>
          </cell>
          <cell r="F4471">
            <v>55</v>
          </cell>
          <cell r="G4471" t="str">
            <v>Cyprus</v>
          </cell>
        </row>
        <row r="4472">
          <cell r="A4472" t="str">
            <v>2002M11</v>
          </cell>
          <cell r="B4472">
            <v>0</v>
          </cell>
          <cell r="C4472">
            <v>0</v>
          </cell>
          <cell r="D4472" t="str">
            <v>Ebay</v>
          </cell>
          <cell r="E4472">
            <v>81</v>
          </cell>
          <cell r="F4472">
            <v>13</v>
          </cell>
          <cell r="G4472" t="str">
            <v>Armenia</v>
          </cell>
        </row>
        <row r="4473">
          <cell r="A4473" t="str">
            <v>2002M11</v>
          </cell>
          <cell r="B4473">
            <v>0</v>
          </cell>
          <cell r="C4473">
            <v>186</v>
          </cell>
          <cell r="D4473" t="str">
            <v>Spain</v>
          </cell>
          <cell r="E4473">
            <v>16</v>
          </cell>
          <cell r="F4473">
            <v>12</v>
          </cell>
          <cell r="G4473" t="str">
            <v>Argentina</v>
          </cell>
        </row>
        <row r="4474">
          <cell r="A4474" t="str">
            <v>2002M11</v>
          </cell>
          <cell r="B4474">
            <v>2</v>
          </cell>
          <cell r="C4474">
            <v>101</v>
          </cell>
          <cell r="D4474" t="str">
            <v>Italy</v>
          </cell>
          <cell r="E4474">
            <v>28</v>
          </cell>
          <cell r="F4474">
            <v>70</v>
          </cell>
          <cell r="G4474" t="str">
            <v>Finland</v>
          </cell>
        </row>
        <row r="4475">
          <cell r="A4475" t="str">
            <v>2002M11</v>
          </cell>
          <cell r="B4475">
            <v>2</v>
          </cell>
          <cell r="C4475">
            <v>146</v>
          </cell>
          <cell r="D4475" t="str">
            <v>Netherlands</v>
          </cell>
          <cell r="E4475">
            <v>8</v>
          </cell>
          <cell r="F4475">
            <v>122</v>
          </cell>
          <cell r="G4475" t="str">
            <v>Luxembourg</v>
          </cell>
        </row>
        <row r="4476">
          <cell r="A4476" t="str">
            <v>2002M11</v>
          </cell>
          <cell r="B4476">
            <v>0</v>
          </cell>
          <cell r="C4476">
            <v>15</v>
          </cell>
          <cell r="D4476" t="str">
            <v>Australia</v>
          </cell>
          <cell r="E4476">
            <v>16</v>
          </cell>
          <cell r="F4476">
            <v>196</v>
          </cell>
          <cell r="G4476" t="str">
            <v>Taiwan</v>
          </cell>
        </row>
        <row r="4477">
          <cell r="A4477" t="str">
            <v>2002M11</v>
          </cell>
          <cell r="B4477">
            <v>1</v>
          </cell>
          <cell r="C4477">
            <v>77</v>
          </cell>
          <cell r="D4477" t="str">
            <v>Germany</v>
          </cell>
          <cell r="E4477">
            <v>2217930</v>
          </cell>
          <cell r="F4477">
            <v>77</v>
          </cell>
          <cell r="G4477" t="str">
            <v>Germany</v>
          </cell>
        </row>
        <row r="4478">
          <cell r="A4478" t="str">
            <v>2002M11</v>
          </cell>
          <cell r="B4478">
            <v>0</v>
          </cell>
          <cell r="C4478">
            <v>71</v>
          </cell>
          <cell r="D4478" t="str">
            <v>France</v>
          </cell>
          <cell r="E4478">
            <v>2</v>
          </cell>
          <cell r="F4478">
            <v>102</v>
          </cell>
          <cell r="G4478" t="str">
            <v>Jamaica</v>
          </cell>
        </row>
        <row r="4479">
          <cell r="A4479" t="str">
            <v>2002M11</v>
          </cell>
          <cell r="B4479">
            <v>3</v>
          </cell>
          <cell r="C4479">
            <v>77</v>
          </cell>
          <cell r="D4479" t="str">
            <v>Germany</v>
          </cell>
          <cell r="E4479">
            <v>2</v>
          </cell>
          <cell r="F4479">
            <v>225</v>
          </cell>
          <cell r="G4479" t="str">
            <v>APO/FPO</v>
          </cell>
        </row>
        <row r="4480">
          <cell r="A4480" t="str">
            <v>2002M11</v>
          </cell>
          <cell r="B4480">
            <v>0</v>
          </cell>
          <cell r="C4480">
            <v>77</v>
          </cell>
          <cell r="D4480" t="str">
            <v>Germany</v>
          </cell>
          <cell r="E4480">
            <v>130</v>
          </cell>
          <cell r="F4480">
            <v>192</v>
          </cell>
          <cell r="G4480" t="str">
            <v>Sweden</v>
          </cell>
        </row>
        <row r="4481">
          <cell r="A4481" t="str">
            <v>2002M11</v>
          </cell>
          <cell r="B4481">
            <v>2</v>
          </cell>
          <cell r="C4481">
            <v>15</v>
          </cell>
          <cell r="D4481" t="str">
            <v>Australia</v>
          </cell>
          <cell r="E4481">
            <v>13</v>
          </cell>
          <cell r="F4481">
            <v>56</v>
          </cell>
          <cell r="G4481" t="str">
            <v>Czech Republic</v>
          </cell>
        </row>
        <row r="4482">
          <cell r="A4482" t="str">
            <v>2002M11</v>
          </cell>
          <cell r="B4482">
            <v>2</v>
          </cell>
          <cell r="C4482">
            <v>0</v>
          </cell>
          <cell r="D4482" t="str">
            <v>Ebay</v>
          </cell>
          <cell r="E4482">
            <v>238</v>
          </cell>
          <cell r="F4482">
            <v>91</v>
          </cell>
          <cell r="G4482" t="str">
            <v>Honduras</v>
          </cell>
        </row>
        <row r="4483">
          <cell r="A4483" t="str">
            <v>2002M11</v>
          </cell>
          <cell r="B4483">
            <v>0</v>
          </cell>
          <cell r="C4483">
            <v>3</v>
          </cell>
          <cell r="D4483" t="str">
            <v>Uk</v>
          </cell>
          <cell r="E4483">
            <v>6</v>
          </cell>
          <cell r="F4483">
            <v>26</v>
          </cell>
          <cell r="G4483" t="str">
            <v>Bermuda</v>
          </cell>
        </row>
        <row r="4484">
          <cell r="A4484" t="str">
            <v>2002M11</v>
          </cell>
          <cell r="B4484">
            <v>2</v>
          </cell>
          <cell r="C4484">
            <v>123</v>
          </cell>
          <cell r="D4484" t="str">
            <v xml:space="preserve"> Belgium (Dutch)</v>
          </cell>
          <cell r="E4484">
            <v>4389</v>
          </cell>
          <cell r="F4484">
            <v>77</v>
          </cell>
          <cell r="G4484" t="str">
            <v>Germany</v>
          </cell>
        </row>
        <row r="4485">
          <cell r="A4485" t="str">
            <v>2002M11</v>
          </cell>
          <cell r="B4485">
            <v>1</v>
          </cell>
          <cell r="C4485">
            <v>0</v>
          </cell>
          <cell r="D4485" t="str">
            <v>Ebay</v>
          </cell>
          <cell r="E4485">
            <v>199</v>
          </cell>
          <cell r="F4485">
            <v>66</v>
          </cell>
          <cell r="G4485" t="str">
            <v>Estonia</v>
          </cell>
        </row>
        <row r="4486">
          <cell r="A4486" t="str">
            <v>2002M11</v>
          </cell>
          <cell r="B4486">
            <v>2</v>
          </cell>
          <cell r="C4486">
            <v>23</v>
          </cell>
          <cell r="D4486" t="str">
            <v xml:space="preserve"> Belgium (French)</v>
          </cell>
          <cell r="E4486">
            <v>2071</v>
          </cell>
          <cell r="F4486">
            <v>101</v>
          </cell>
          <cell r="G4486" t="str">
            <v>Italy</v>
          </cell>
        </row>
        <row r="4487">
          <cell r="A4487" t="str">
            <v>2002M11</v>
          </cell>
          <cell r="B4487">
            <v>2</v>
          </cell>
          <cell r="C4487">
            <v>193</v>
          </cell>
          <cell r="D4487" t="str">
            <v>Switzerland</v>
          </cell>
          <cell r="E4487">
            <v>2</v>
          </cell>
          <cell r="F4487">
            <v>127</v>
          </cell>
          <cell r="G4487" t="str">
            <v>Malaysia</v>
          </cell>
        </row>
        <row r="4488">
          <cell r="A4488" t="str">
            <v>2002M11</v>
          </cell>
          <cell r="B4488">
            <v>1</v>
          </cell>
          <cell r="C4488">
            <v>101</v>
          </cell>
          <cell r="D4488" t="str">
            <v>Italy</v>
          </cell>
          <cell r="E4488">
            <v>43</v>
          </cell>
          <cell r="F4488">
            <v>186</v>
          </cell>
          <cell r="G4488" t="str">
            <v>Spain</v>
          </cell>
        </row>
        <row r="4489">
          <cell r="A4489" t="str">
            <v>2002M11</v>
          </cell>
          <cell r="B4489">
            <v>3</v>
          </cell>
          <cell r="C4489">
            <v>100</v>
          </cell>
          <cell r="D4489" t="str">
            <v>Ebaymotors</v>
          </cell>
          <cell r="E4489">
            <v>6</v>
          </cell>
          <cell r="F4489">
            <v>77</v>
          </cell>
          <cell r="G4489" t="str">
            <v>Germany</v>
          </cell>
        </row>
        <row r="4490">
          <cell r="A4490" t="str">
            <v>2002M11</v>
          </cell>
          <cell r="B4490">
            <v>2</v>
          </cell>
          <cell r="C4490">
            <v>0</v>
          </cell>
          <cell r="D4490" t="str">
            <v>Ebay</v>
          </cell>
          <cell r="E4490">
            <v>12</v>
          </cell>
          <cell r="F4490">
            <v>139</v>
          </cell>
          <cell r="G4490" t="str">
            <v>Mongolia</v>
          </cell>
        </row>
        <row r="4491">
          <cell r="A4491" t="str">
            <v>2002M11</v>
          </cell>
          <cell r="B4491">
            <v>1</v>
          </cell>
          <cell r="C4491">
            <v>0</v>
          </cell>
          <cell r="D4491" t="str">
            <v>Ebay</v>
          </cell>
          <cell r="E4491">
            <v>55</v>
          </cell>
          <cell r="F4491">
            <v>111</v>
          </cell>
          <cell r="G4491" t="str">
            <v>Korea, South</v>
          </cell>
        </row>
        <row r="4492">
          <cell r="A4492" t="str">
            <v>2002M11</v>
          </cell>
          <cell r="B4492">
            <v>2</v>
          </cell>
          <cell r="C4492">
            <v>3</v>
          </cell>
          <cell r="D4492" t="str">
            <v>Uk</v>
          </cell>
          <cell r="E4492">
            <v>3</v>
          </cell>
          <cell r="F4492">
            <v>33</v>
          </cell>
          <cell r="G4492" t="str">
            <v>Brunei Darussalam</v>
          </cell>
        </row>
        <row r="4493">
          <cell r="A4493" t="str">
            <v>2002M11</v>
          </cell>
          <cell r="B4493">
            <v>0</v>
          </cell>
          <cell r="C4493">
            <v>77</v>
          </cell>
          <cell r="D4493" t="str">
            <v>Germany</v>
          </cell>
          <cell r="E4493">
            <v>669</v>
          </cell>
          <cell r="F4493">
            <v>164</v>
          </cell>
          <cell r="G4493" t="str">
            <v>Portugal</v>
          </cell>
        </row>
        <row r="4494">
          <cell r="A4494" t="str">
            <v>2002M11</v>
          </cell>
          <cell r="B4494">
            <v>1</v>
          </cell>
          <cell r="C4494">
            <v>0</v>
          </cell>
          <cell r="D4494" t="str">
            <v>Ebay</v>
          </cell>
          <cell r="E4494">
            <v>106</v>
          </cell>
          <cell r="F4494">
            <v>99</v>
          </cell>
          <cell r="G4494" t="str">
            <v>Ireland</v>
          </cell>
        </row>
        <row r="4495">
          <cell r="A4495" t="str">
            <v>2002M11</v>
          </cell>
          <cell r="B4495">
            <v>1</v>
          </cell>
          <cell r="C4495">
            <v>0</v>
          </cell>
          <cell r="D4495" t="str">
            <v>Ebay</v>
          </cell>
          <cell r="E4495">
            <v>129</v>
          </cell>
          <cell r="F4495">
            <v>164</v>
          </cell>
          <cell r="G4495" t="str">
            <v>Portugal</v>
          </cell>
        </row>
        <row r="4496">
          <cell r="A4496" t="str">
            <v>2002M11</v>
          </cell>
          <cell r="B4496">
            <v>1</v>
          </cell>
          <cell r="C4496">
            <v>15</v>
          </cell>
          <cell r="D4496" t="str">
            <v>Australia</v>
          </cell>
          <cell r="E4496">
            <v>103</v>
          </cell>
          <cell r="F4496">
            <v>77</v>
          </cell>
          <cell r="G4496" t="str">
            <v>Germany</v>
          </cell>
        </row>
        <row r="4497">
          <cell r="A4497" t="str">
            <v>2002M11</v>
          </cell>
          <cell r="B4497">
            <v>2</v>
          </cell>
          <cell r="C4497">
            <v>15</v>
          </cell>
          <cell r="D4497" t="str">
            <v>Australia</v>
          </cell>
          <cell r="E4497">
            <v>2</v>
          </cell>
          <cell r="F4497">
            <v>124</v>
          </cell>
          <cell r="G4497" t="str">
            <v>Macedonia</v>
          </cell>
        </row>
        <row r="4498">
          <cell r="A4498" t="str">
            <v>2002M11</v>
          </cell>
          <cell r="B4498">
            <v>0</v>
          </cell>
          <cell r="C4498">
            <v>196</v>
          </cell>
          <cell r="D4498" t="str">
            <v>Taiwan</v>
          </cell>
          <cell r="E4498">
            <v>6</v>
          </cell>
          <cell r="F4498">
            <v>127</v>
          </cell>
          <cell r="G4498" t="str">
            <v>Malaysia</v>
          </cell>
        </row>
        <row r="4499">
          <cell r="A4499" t="str">
            <v>2002M11</v>
          </cell>
          <cell r="B4499">
            <v>2</v>
          </cell>
          <cell r="C4499">
            <v>71</v>
          </cell>
          <cell r="D4499" t="str">
            <v>France</v>
          </cell>
          <cell r="E4499">
            <v>22</v>
          </cell>
          <cell r="F4499">
            <v>192</v>
          </cell>
          <cell r="G4499" t="str">
            <v>Sweden</v>
          </cell>
        </row>
        <row r="4500">
          <cell r="A4500" t="str">
            <v>2002M11</v>
          </cell>
          <cell r="B4500">
            <v>0</v>
          </cell>
          <cell r="C4500">
            <v>0</v>
          </cell>
          <cell r="D4500" t="str">
            <v>Ebay</v>
          </cell>
          <cell r="E4500">
            <v>223</v>
          </cell>
          <cell r="F4500">
            <v>167</v>
          </cell>
          <cell r="G4500" t="str">
            <v>Romania</v>
          </cell>
        </row>
        <row r="4501">
          <cell r="A4501" t="str">
            <v>2002M11</v>
          </cell>
          <cell r="B4501">
            <v>2</v>
          </cell>
          <cell r="C4501">
            <v>15</v>
          </cell>
          <cell r="D4501" t="str">
            <v>Australia</v>
          </cell>
          <cell r="E4501">
            <v>217</v>
          </cell>
          <cell r="F4501">
            <v>149</v>
          </cell>
          <cell r="G4501" t="str">
            <v>New Zealand</v>
          </cell>
        </row>
        <row r="4502">
          <cell r="A4502" t="str">
            <v>2002M11</v>
          </cell>
          <cell r="B4502">
            <v>3</v>
          </cell>
          <cell r="C4502">
            <v>186</v>
          </cell>
          <cell r="D4502" t="str">
            <v>Spain</v>
          </cell>
          <cell r="E4502">
            <v>4</v>
          </cell>
          <cell r="F4502">
            <v>71</v>
          </cell>
          <cell r="G4502" t="str">
            <v>France</v>
          </cell>
        </row>
        <row r="4503">
          <cell r="A4503" t="str">
            <v>2002M11</v>
          </cell>
          <cell r="B4503">
            <v>3</v>
          </cell>
          <cell r="C4503">
            <v>15</v>
          </cell>
          <cell r="D4503" t="str">
            <v>Australia</v>
          </cell>
          <cell r="E4503">
            <v>4</v>
          </cell>
          <cell r="F4503">
            <v>180</v>
          </cell>
          <cell r="G4503" t="str">
            <v>Singapore</v>
          </cell>
        </row>
        <row r="4504">
          <cell r="A4504" t="str">
            <v>2002M11</v>
          </cell>
          <cell r="B4504">
            <v>2</v>
          </cell>
          <cell r="C4504">
            <v>71</v>
          </cell>
          <cell r="D4504" t="str">
            <v>France</v>
          </cell>
          <cell r="E4504">
            <v>630</v>
          </cell>
          <cell r="F4504">
            <v>1</v>
          </cell>
          <cell r="G4504" t="str">
            <v>United States</v>
          </cell>
        </row>
        <row r="4505">
          <cell r="A4505" t="str">
            <v>2002M11</v>
          </cell>
          <cell r="B4505">
            <v>1</v>
          </cell>
          <cell r="C4505">
            <v>23</v>
          </cell>
          <cell r="D4505" t="str">
            <v xml:space="preserve"> Belgium (French)</v>
          </cell>
          <cell r="E4505">
            <v>3</v>
          </cell>
          <cell r="F4505">
            <v>163</v>
          </cell>
          <cell r="G4505" t="str">
            <v>Poland</v>
          </cell>
        </row>
        <row r="4506">
          <cell r="A4506" t="str">
            <v>2002M11</v>
          </cell>
          <cell r="B4506">
            <v>1</v>
          </cell>
          <cell r="C4506">
            <v>0</v>
          </cell>
          <cell r="D4506" t="str">
            <v>Ebay</v>
          </cell>
          <cell r="E4506">
            <v>442</v>
          </cell>
          <cell r="F4506">
            <v>100</v>
          </cell>
          <cell r="G4506" t="str">
            <v>Israel</v>
          </cell>
        </row>
        <row r="4507">
          <cell r="A4507" t="str">
            <v>2002M11</v>
          </cell>
          <cell r="B4507">
            <v>2</v>
          </cell>
          <cell r="C4507">
            <v>15</v>
          </cell>
          <cell r="D4507" t="str">
            <v>Australia</v>
          </cell>
          <cell r="E4507">
            <v>3</v>
          </cell>
          <cell r="F4507">
            <v>19</v>
          </cell>
          <cell r="G4507" t="str">
            <v>Bahrain</v>
          </cell>
        </row>
        <row r="4508">
          <cell r="A4508" t="str">
            <v>2002M11</v>
          </cell>
          <cell r="B4508">
            <v>1</v>
          </cell>
          <cell r="C4508">
            <v>186</v>
          </cell>
          <cell r="D4508" t="str">
            <v>Spain</v>
          </cell>
          <cell r="E4508">
            <v>1</v>
          </cell>
          <cell r="F4508">
            <v>160</v>
          </cell>
          <cell r="G4508" t="str">
            <v>Paraguay</v>
          </cell>
        </row>
        <row r="4509">
          <cell r="A4509" t="str">
            <v>2002M11</v>
          </cell>
          <cell r="B4509">
            <v>0</v>
          </cell>
          <cell r="C4509">
            <v>71</v>
          </cell>
          <cell r="D4509" t="str">
            <v>France</v>
          </cell>
          <cell r="E4509">
            <v>4</v>
          </cell>
          <cell r="F4509">
            <v>130</v>
          </cell>
          <cell r="G4509" t="str">
            <v>Malta</v>
          </cell>
        </row>
        <row r="4510">
          <cell r="A4510" t="str">
            <v>2002M11</v>
          </cell>
          <cell r="B4510">
            <v>0</v>
          </cell>
          <cell r="C4510">
            <v>3</v>
          </cell>
          <cell r="D4510" t="str">
            <v>Uk</v>
          </cell>
          <cell r="E4510">
            <v>69</v>
          </cell>
          <cell r="F4510">
            <v>127</v>
          </cell>
          <cell r="G4510" t="str">
            <v>Malaysia</v>
          </cell>
        </row>
        <row r="4511">
          <cell r="A4511" t="str">
            <v>2002M11</v>
          </cell>
          <cell r="B4511">
            <v>1</v>
          </cell>
          <cell r="C4511">
            <v>100</v>
          </cell>
          <cell r="D4511" t="str">
            <v>Ebaymotors</v>
          </cell>
          <cell r="E4511">
            <v>6</v>
          </cell>
          <cell r="F4511">
            <v>16</v>
          </cell>
          <cell r="G4511" t="str">
            <v>Austria</v>
          </cell>
        </row>
        <row r="4512">
          <cell r="A4512" t="str">
            <v>2002M11</v>
          </cell>
          <cell r="B4512">
            <v>2</v>
          </cell>
          <cell r="C4512">
            <v>77</v>
          </cell>
          <cell r="D4512" t="str">
            <v>Germany</v>
          </cell>
          <cell r="E4512">
            <v>17</v>
          </cell>
          <cell r="F4512">
            <v>127</v>
          </cell>
          <cell r="G4512" t="str">
            <v>Malaysia</v>
          </cell>
        </row>
        <row r="4513">
          <cell r="A4513" t="str">
            <v>2002M11</v>
          </cell>
          <cell r="B4513">
            <v>0</v>
          </cell>
          <cell r="C4513">
            <v>196</v>
          </cell>
          <cell r="D4513" t="str">
            <v>Taiwan</v>
          </cell>
          <cell r="E4513">
            <v>1</v>
          </cell>
          <cell r="F4513">
            <v>216</v>
          </cell>
          <cell r="G4513" t="str">
            <v>Vietnam</v>
          </cell>
        </row>
        <row r="4514">
          <cell r="A4514" t="str">
            <v>2002M11</v>
          </cell>
          <cell r="B4514">
            <v>1</v>
          </cell>
          <cell r="C4514">
            <v>3</v>
          </cell>
          <cell r="D4514" t="str">
            <v>Uk</v>
          </cell>
          <cell r="E4514">
            <v>1</v>
          </cell>
          <cell r="F4514">
            <v>26</v>
          </cell>
          <cell r="G4514" t="str">
            <v>Bermuda</v>
          </cell>
        </row>
        <row r="4515">
          <cell r="A4515" t="str">
            <v>2002M11</v>
          </cell>
          <cell r="B4515">
            <v>1</v>
          </cell>
          <cell r="C4515">
            <v>77</v>
          </cell>
          <cell r="D4515" t="str">
            <v>Germany</v>
          </cell>
          <cell r="E4515">
            <v>1785</v>
          </cell>
          <cell r="F4515">
            <v>71</v>
          </cell>
          <cell r="G4515" t="str">
            <v>France</v>
          </cell>
        </row>
        <row r="4516">
          <cell r="A4516" t="str">
            <v>2002M11</v>
          </cell>
          <cell r="B4516">
            <v>1</v>
          </cell>
          <cell r="C4516">
            <v>3</v>
          </cell>
          <cell r="D4516" t="str">
            <v>Uk</v>
          </cell>
          <cell r="E4516">
            <v>262</v>
          </cell>
          <cell r="F4516">
            <v>46</v>
          </cell>
          <cell r="G4516" t="str">
            <v>Colombia</v>
          </cell>
        </row>
        <row r="4517">
          <cell r="A4517" t="str">
            <v>2002M11</v>
          </cell>
          <cell r="B4517">
            <v>0</v>
          </cell>
          <cell r="C4517">
            <v>186</v>
          </cell>
          <cell r="D4517" t="str">
            <v>Spain</v>
          </cell>
          <cell r="E4517">
            <v>1</v>
          </cell>
          <cell r="F4517">
            <v>160</v>
          </cell>
          <cell r="G4517" t="str">
            <v>Paraguay</v>
          </cell>
        </row>
        <row r="4518">
          <cell r="A4518" t="str">
            <v>2002M11</v>
          </cell>
          <cell r="B4518">
            <v>2</v>
          </cell>
          <cell r="C4518">
            <v>77</v>
          </cell>
          <cell r="D4518" t="str">
            <v>Germany</v>
          </cell>
          <cell r="E4518">
            <v>12</v>
          </cell>
          <cell r="F4518">
            <v>211</v>
          </cell>
          <cell r="G4518" t="str">
            <v>Uruguay</v>
          </cell>
        </row>
        <row r="4519">
          <cell r="A4519" t="str">
            <v>2002M11</v>
          </cell>
          <cell r="B4519">
            <v>1</v>
          </cell>
          <cell r="C4519">
            <v>100</v>
          </cell>
          <cell r="D4519" t="str">
            <v>Ebaymotors</v>
          </cell>
          <cell r="E4519">
            <v>2</v>
          </cell>
          <cell r="F4519">
            <v>41</v>
          </cell>
          <cell r="G4519" t="str">
            <v>Cayman Islands</v>
          </cell>
        </row>
        <row r="4520">
          <cell r="A4520" t="str">
            <v>2002M11</v>
          </cell>
          <cell r="B4520">
            <v>1</v>
          </cell>
          <cell r="C4520">
            <v>100</v>
          </cell>
          <cell r="D4520" t="str">
            <v>Ebaymotors</v>
          </cell>
          <cell r="E4520">
            <v>17</v>
          </cell>
          <cell r="F4520">
            <v>164</v>
          </cell>
          <cell r="G4520" t="str">
            <v>Portugal</v>
          </cell>
        </row>
        <row r="4521">
          <cell r="A4521" t="str">
            <v>2002M11</v>
          </cell>
          <cell r="B4521">
            <v>2</v>
          </cell>
          <cell r="C4521">
            <v>186</v>
          </cell>
          <cell r="D4521" t="str">
            <v>Spain</v>
          </cell>
          <cell r="E4521">
            <v>8</v>
          </cell>
          <cell r="F4521">
            <v>136</v>
          </cell>
          <cell r="G4521" t="str">
            <v>Mexico</v>
          </cell>
        </row>
        <row r="4522">
          <cell r="A4522" t="str">
            <v>2002M11</v>
          </cell>
          <cell r="B4522">
            <v>2</v>
          </cell>
          <cell r="C4522">
            <v>146</v>
          </cell>
          <cell r="D4522" t="str">
            <v>Netherlands</v>
          </cell>
          <cell r="E4522">
            <v>308</v>
          </cell>
          <cell r="F4522">
            <v>80</v>
          </cell>
          <cell r="G4522" t="str">
            <v>Greece</v>
          </cell>
        </row>
        <row r="4523">
          <cell r="A4523" t="str">
            <v>2002M11</v>
          </cell>
          <cell r="B4523">
            <v>3</v>
          </cell>
          <cell r="C4523">
            <v>101</v>
          </cell>
          <cell r="D4523" t="str">
            <v>Italy</v>
          </cell>
          <cell r="E4523">
            <v>6</v>
          </cell>
          <cell r="F4523">
            <v>1</v>
          </cell>
          <cell r="G4523" t="str">
            <v>United States</v>
          </cell>
        </row>
        <row r="4524">
          <cell r="A4524" t="str">
            <v>2002M11</v>
          </cell>
          <cell r="B4524">
            <v>0</v>
          </cell>
          <cell r="C4524">
            <v>77</v>
          </cell>
          <cell r="D4524" t="str">
            <v>Germany</v>
          </cell>
          <cell r="E4524">
            <v>5</v>
          </cell>
          <cell r="F4524">
            <v>51</v>
          </cell>
          <cell r="G4524" t="str">
            <v>Costa Rica</v>
          </cell>
        </row>
        <row r="4525">
          <cell r="A4525" t="str">
            <v>2002M11</v>
          </cell>
          <cell r="B4525">
            <v>2</v>
          </cell>
          <cell r="C4525">
            <v>77</v>
          </cell>
          <cell r="D4525" t="str">
            <v>Germany</v>
          </cell>
          <cell r="E4525">
            <v>9</v>
          </cell>
          <cell r="F4525">
            <v>27</v>
          </cell>
          <cell r="G4525" t="str">
            <v>Bhutan</v>
          </cell>
        </row>
        <row r="4526">
          <cell r="A4526" t="str">
            <v>2002M11</v>
          </cell>
          <cell r="B4526">
            <v>2</v>
          </cell>
          <cell r="C4526">
            <v>0</v>
          </cell>
          <cell r="D4526" t="str">
            <v>Ebay</v>
          </cell>
          <cell r="E4526">
            <v>1707</v>
          </cell>
          <cell r="F4526">
            <v>123</v>
          </cell>
          <cell r="G4526" t="str">
            <v>Macau</v>
          </cell>
        </row>
        <row r="4527">
          <cell r="A4527" t="str">
            <v>2002M11</v>
          </cell>
          <cell r="B4527">
            <v>2</v>
          </cell>
          <cell r="C4527">
            <v>0</v>
          </cell>
          <cell r="D4527" t="str">
            <v>Ebay</v>
          </cell>
          <cell r="E4527">
            <v>5</v>
          </cell>
          <cell r="F4527">
            <v>124</v>
          </cell>
          <cell r="G4527" t="str">
            <v>Macedonia</v>
          </cell>
        </row>
        <row r="4528">
          <cell r="A4528" t="str">
            <v>2002M11</v>
          </cell>
          <cell r="B4528">
            <v>0</v>
          </cell>
          <cell r="C4528">
            <v>3</v>
          </cell>
          <cell r="D4528" t="str">
            <v>Uk</v>
          </cell>
          <cell r="E4528">
            <v>2</v>
          </cell>
          <cell r="F4528">
            <v>192</v>
          </cell>
          <cell r="G4528" t="str">
            <v>Sweden</v>
          </cell>
        </row>
        <row r="4529">
          <cell r="A4529" t="str">
            <v>2002M11</v>
          </cell>
          <cell r="B4529">
            <v>3</v>
          </cell>
          <cell r="C4529">
            <v>123</v>
          </cell>
          <cell r="D4529" t="str">
            <v xml:space="preserve"> Belgium (Dutch)</v>
          </cell>
          <cell r="E4529">
            <v>6</v>
          </cell>
          <cell r="F4529">
            <v>1</v>
          </cell>
          <cell r="G4529" t="str">
            <v>United States</v>
          </cell>
        </row>
        <row r="4530">
          <cell r="A4530" t="str">
            <v>2002M11</v>
          </cell>
          <cell r="B4530">
            <v>2</v>
          </cell>
          <cell r="C4530">
            <v>0</v>
          </cell>
          <cell r="D4530" t="str">
            <v>Ebay</v>
          </cell>
          <cell r="E4530">
            <v>102</v>
          </cell>
          <cell r="F4530">
            <v>13</v>
          </cell>
          <cell r="G4530" t="str">
            <v>Armenia</v>
          </cell>
        </row>
        <row r="4531">
          <cell r="A4531" t="str">
            <v>2002M11</v>
          </cell>
          <cell r="B4531">
            <v>1</v>
          </cell>
          <cell r="C4531">
            <v>16</v>
          </cell>
          <cell r="D4531" t="str">
            <v>Austria</v>
          </cell>
          <cell r="E4531">
            <v>2</v>
          </cell>
          <cell r="F4531">
            <v>70</v>
          </cell>
          <cell r="G4531" t="str">
            <v>Finland</v>
          </cell>
        </row>
        <row r="4532">
          <cell r="A4532" t="str">
            <v>2002M11</v>
          </cell>
          <cell r="B4532">
            <v>1</v>
          </cell>
          <cell r="C4532">
            <v>3</v>
          </cell>
          <cell r="D4532" t="str">
            <v>Uk</v>
          </cell>
          <cell r="E4532">
            <v>13</v>
          </cell>
          <cell r="F4532">
            <v>86</v>
          </cell>
          <cell r="G4532" t="str">
            <v>Guernsey</v>
          </cell>
        </row>
        <row r="4533">
          <cell r="A4533" t="str">
            <v>2002M11</v>
          </cell>
          <cell r="B4533">
            <v>3</v>
          </cell>
          <cell r="C4533">
            <v>196</v>
          </cell>
          <cell r="D4533" t="str">
            <v>Taiwan</v>
          </cell>
          <cell r="E4533">
            <v>1</v>
          </cell>
          <cell r="F4533">
            <v>1</v>
          </cell>
          <cell r="G4533" t="str">
            <v>United States</v>
          </cell>
        </row>
        <row r="4534">
          <cell r="A4534" t="str">
            <v>2002M11</v>
          </cell>
          <cell r="B4534">
            <v>2</v>
          </cell>
          <cell r="C4534">
            <v>123</v>
          </cell>
          <cell r="D4534" t="str">
            <v xml:space="preserve"> Belgium (Dutch)</v>
          </cell>
          <cell r="E4534">
            <v>9</v>
          </cell>
          <cell r="F4534">
            <v>186</v>
          </cell>
          <cell r="G4534" t="str">
            <v>Spain</v>
          </cell>
        </row>
        <row r="4535">
          <cell r="A4535" t="str">
            <v>2002M11</v>
          </cell>
          <cell r="B4535">
            <v>3</v>
          </cell>
          <cell r="C4535">
            <v>71</v>
          </cell>
          <cell r="D4535" t="str">
            <v>France</v>
          </cell>
          <cell r="E4535">
            <v>1</v>
          </cell>
          <cell r="F4535">
            <v>186</v>
          </cell>
          <cell r="G4535" t="str">
            <v>Spain</v>
          </cell>
        </row>
        <row r="4536">
          <cell r="A4536" t="str">
            <v>2002M11</v>
          </cell>
          <cell r="B4536">
            <v>2</v>
          </cell>
          <cell r="C4536">
            <v>0</v>
          </cell>
          <cell r="D4536" t="str">
            <v>Ebay</v>
          </cell>
          <cell r="E4536">
            <v>11938</v>
          </cell>
          <cell r="F4536">
            <v>16</v>
          </cell>
          <cell r="G4536" t="str">
            <v>Austria</v>
          </cell>
        </row>
        <row r="4537">
          <cell r="A4537" t="str">
            <v>2002M11</v>
          </cell>
          <cell r="B4537">
            <v>1</v>
          </cell>
          <cell r="C4537">
            <v>15</v>
          </cell>
          <cell r="D4537" t="str">
            <v>Australia</v>
          </cell>
          <cell r="E4537">
            <v>49</v>
          </cell>
          <cell r="F4537">
            <v>3</v>
          </cell>
          <cell r="G4537" t="str">
            <v>United Kingdom</v>
          </cell>
        </row>
        <row r="4538">
          <cell r="A4538" t="str">
            <v>2002M11</v>
          </cell>
          <cell r="B4538">
            <v>2</v>
          </cell>
          <cell r="C4538">
            <v>77</v>
          </cell>
          <cell r="D4538" t="str">
            <v>Germany</v>
          </cell>
          <cell r="E4538">
            <v>3</v>
          </cell>
          <cell r="F4538">
            <v>107</v>
          </cell>
          <cell r="G4538" t="str">
            <v>Kazakhstan</v>
          </cell>
        </row>
        <row r="4539">
          <cell r="A4539" t="str">
            <v>2002M11</v>
          </cell>
          <cell r="B4539">
            <v>1</v>
          </cell>
          <cell r="C4539">
            <v>71</v>
          </cell>
          <cell r="D4539" t="str">
            <v>France</v>
          </cell>
          <cell r="E4539">
            <v>2</v>
          </cell>
          <cell r="F4539">
            <v>199</v>
          </cell>
          <cell r="G4539" t="str">
            <v>Thailand</v>
          </cell>
        </row>
        <row r="4540">
          <cell r="A4540" t="str">
            <v>2002M11</v>
          </cell>
          <cell r="B4540">
            <v>2</v>
          </cell>
          <cell r="C4540">
            <v>0</v>
          </cell>
          <cell r="D4540" t="str">
            <v>Ebay</v>
          </cell>
          <cell r="E4540">
            <v>3</v>
          </cell>
          <cell r="F4540">
            <v>140</v>
          </cell>
          <cell r="G4540" t="str">
            <v>Montserrat</v>
          </cell>
        </row>
        <row r="4541">
          <cell r="A4541" t="str">
            <v>2002M11</v>
          </cell>
          <cell r="B4541">
            <v>3</v>
          </cell>
          <cell r="C4541">
            <v>71</v>
          </cell>
          <cell r="D4541" t="str">
            <v>France</v>
          </cell>
          <cell r="E4541">
            <v>8387</v>
          </cell>
          <cell r="F4541">
            <v>71</v>
          </cell>
          <cell r="G4541" t="str">
            <v>France</v>
          </cell>
        </row>
        <row r="4542">
          <cell r="A4542" t="str">
            <v>2002M11</v>
          </cell>
          <cell r="B4542">
            <v>3</v>
          </cell>
          <cell r="C4542">
            <v>0</v>
          </cell>
          <cell r="D4542" t="str">
            <v>Ebay</v>
          </cell>
          <cell r="E4542">
            <v>3</v>
          </cell>
          <cell r="F4542">
            <v>57</v>
          </cell>
          <cell r="G4542" t="str">
            <v>Denmark</v>
          </cell>
        </row>
        <row r="4543">
          <cell r="A4543" t="str">
            <v>2002M11</v>
          </cell>
          <cell r="B4543">
            <v>0</v>
          </cell>
          <cell r="C4543">
            <v>0</v>
          </cell>
          <cell r="D4543" t="str">
            <v>Ebay</v>
          </cell>
          <cell r="E4543">
            <v>202</v>
          </cell>
          <cell r="F4543">
            <v>158</v>
          </cell>
          <cell r="G4543" t="str">
            <v>Panama</v>
          </cell>
        </row>
        <row r="4544">
          <cell r="A4544" t="str">
            <v>2002M11</v>
          </cell>
          <cell r="B4544">
            <v>2</v>
          </cell>
          <cell r="C4544">
            <v>0</v>
          </cell>
          <cell r="D4544" t="str">
            <v>Ebay</v>
          </cell>
          <cell r="E4544">
            <v>8956</v>
          </cell>
          <cell r="F4544">
            <v>204</v>
          </cell>
          <cell r="G4544" t="str">
            <v>Turkey</v>
          </cell>
        </row>
        <row r="4545">
          <cell r="A4545" t="str">
            <v>2002M11</v>
          </cell>
          <cell r="B4545">
            <v>0</v>
          </cell>
          <cell r="C4545">
            <v>77</v>
          </cell>
          <cell r="D4545" t="str">
            <v>Germany</v>
          </cell>
          <cell r="E4545">
            <v>578</v>
          </cell>
          <cell r="F4545">
            <v>23</v>
          </cell>
          <cell r="G4545" t="str">
            <v>Belgium</v>
          </cell>
        </row>
        <row r="4546">
          <cell r="A4546" t="str">
            <v>2002M11</v>
          </cell>
          <cell r="B4546">
            <v>0</v>
          </cell>
          <cell r="C4546">
            <v>196</v>
          </cell>
          <cell r="D4546" t="str">
            <v>Taiwan</v>
          </cell>
          <cell r="E4546">
            <v>2</v>
          </cell>
          <cell r="F4546">
            <v>5</v>
          </cell>
          <cell r="G4546" t="str">
            <v>Albania</v>
          </cell>
        </row>
        <row r="4547">
          <cell r="A4547" t="str">
            <v>2002M11</v>
          </cell>
          <cell r="B4547">
            <v>2</v>
          </cell>
          <cell r="C4547">
            <v>186</v>
          </cell>
          <cell r="D4547" t="str">
            <v>Spain</v>
          </cell>
          <cell r="E4547">
            <v>307</v>
          </cell>
          <cell r="F4547">
            <v>80</v>
          </cell>
          <cell r="G4547" t="str">
            <v>Greece</v>
          </cell>
        </row>
        <row r="4548">
          <cell r="A4548" t="str">
            <v>2002M11</v>
          </cell>
          <cell r="B4548">
            <v>2</v>
          </cell>
          <cell r="C4548">
            <v>15</v>
          </cell>
          <cell r="D4548" t="str">
            <v>Australia</v>
          </cell>
          <cell r="E4548">
            <v>2</v>
          </cell>
          <cell r="F4548">
            <v>93</v>
          </cell>
          <cell r="G4548" t="str">
            <v>Hungary</v>
          </cell>
        </row>
        <row r="4549">
          <cell r="A4549" t="str">
            <v>2002M11</v>
          </cell>
          <cell r="B4549">
            <v>1</v>
          </cell>
          <cell r="C4549">
            <v>101</v>
          </cell>
          <cell r="D4549" t="str">
            <v>Italy</v>
          </cell>
          <cell r="E4549">
            <v>13</v>
          </cell>
          <cell r="F4549">
            <v>70</v>
          </cell>
          <cell r="G4549" t="str">
            <v>Finland</v>
          </cell>
        </row>
        <row r="4550">
          <cell r="A4550" t="str">
            <v>2002M11</v>
          </cell>
          <cell r="B4550">
            <v>2</v>
          </cell>
          <cell r="C4550">
            <v>193</v>
          </cell>
          <cell r="D4550" t="str">
            <v>Switzerland</v>
          </cell>
          <cell r="E4550">
            <v>804</v>
          </cell>
          <cell r="F4550">
            <v>77</v>
          </cell>
          <cell r="G4550" t="str">
            <v>Germany</v>
          </cell>
        </row>
        <row r="4551">
          <cell r="A4551" t="str">
            <v>2002M11</v>
          </cell>
          <cell r="B4551">
            <v>3</v>
          </cell>
          <cell r="C4551">
            <v>186</v>
          </cell>
          <cell r="D4551" t="str">
            <v>Spain</v>
          </cell>
          <cell r="E4551">
            <v>3</v>
          </cell>
          <cell r="F4551">
            <v>101</v>
          </cell>
          <cell r="G4551" t="str">
            <v>Italy</v>
          </cell>
        </row>
        <row r="4552">
          <cell r="A4552" t="str">
            <v>2002M11</v>
          </cell>
          <cell r="B4552">
            <v>2</v>
          </cell>
          <cell r="C4552">
            <v>77</v>
          </cell>
          <cell r="D4552" t="str">
            <v>Germany</v>
          </cell>
          <cell r="E4552">
            <v>88</v>
          </cell>
          <cell r="F4552">
            <v>62</v>
          </cell>
          <cell r="G4552" t="str">
            <v>Egypt</v>
          </cell>
        </row>
        <row r="4553">
          <cell r="A4553" t="str">
            <v>2002M11</v>
          </cell>
          <cell r="B4553">
            <v>3</v>
          </cell>
          <cell r="C4553">
            <v>0</v>
          </cell>
          <cell r="D4553" t="str">
            <v>Ebay</v>
          </cell>
          <cell r="E4553">
            <v>9</v>
          </cell>
          <cell r="F4553">
            <v>149</v>
          </cell>
          <cell r="G4553" t="str">
            <v>New Zealand</v>
          </cell>
        </row>
        <row r="4554">
          <cell r="A4554" t="str">
            <v>2002M11</v>
          </cell>
          <cell r="B4554">
            <v>1</v>
          </cell>
          <cell r="C4554">
            <v>71</v>
          </cell>
          <cell r="D4554" t="str">
            <v>France</v>
          </cell>
          <cell r="E4554">
            <v>506</v>
          </cell>
          <cell r="F4554">
            <v>193</v>
          </cell>
          <cell r="G4554" t="str">
            <v>Switzerland</v>
          </cell>
        </row>
        <row r="4555">
          <cell r="A4555" t="str">
            <v>2002M11</v>
          </cell>
          <cell r="B4555">
            <v>0</v>
          </cell>
          <cell r="C4555">
            <v>100</v>
          </cell>
          <cell r="D4555" t="str">
            <v>Ebaymotors</v>
          </cell>
          <cell r="E4555">
            <v>18</v>
          </cell>
          <cell r="F4555">
            <v>76</v>
          </cell>
          <cell r="G4555" t="str">
            <v>Georgia</v>
          </cell>
        </row>
        <row r="4556">
          <cell r="A4556" t="str">
            <v>2002M11</v>
          </cell>
          <cell r="B4556">
            <v>2</v>
          </cell>
          <cell r="C4556">
            <v>0</v>
          </cell>
          <cell r="D4556" t="str">
            <v>Ebay</v>
          </cell>
          <cell r="E4556">
            <v>870</v>
          </cell>
          <cell r="F4556">
            <v>182</v>
          </cell>
          <cell r="G4556" t="str">
            <v>Slovenia</v>
          </cell>
        </row>
        <row r="4557">
          <cell r="A4557" t="str">
            <v>2002M11</v>
          </cell>
          <cell r="B4557">
            <v>2</v>
          </cell>
          <cell r="C4557">
            <v>146</v>
          </cell>
          <cell r="D4557" t="str">
            <v>Netherlands</v>
          </cell>
          <cell r="E4557">
            <v>501</v>
          </cell>
          <cell r="F4557">
            <v>164</v>
          </cell>
          <cell r="G4557" t="str">
            <v>Portugal</v>
          </cell>
        </row>
        <row r="4558">
          <cell r="A4558" t="str">
            <v>2002M11</v>
          </cell>
          <cell r="B4558">
            <v>2</v>
          </cell>
          <cell r="C4558">
            <v>77</v>
          </cell>
          <cell r="D4558" t="str">
            <v>Germany</v>
          </cell>
          <cell r="E4558">
            <v>71</v>
          </cell>
          <cell r="F4558">
            <v>196</v>
          </cell>
          <cell r="G4558" t="str">
            <v>Taiwan</v>
          </cell>
        </row>
        <row r="4559">
          <cell r="A4559" t="str">
            <v>2002M11</v>
          </cell>
          <cell r="B4559">
            <v>2</v>
          </cell>
          <cell r="C4559">
            <v>15</v>
          </cell>
          <cell r="D4559" t="str">
            <v>Australia</v>
          </cell>
          <cell r="E4559">
            <v>1</v>
          </cell>
          <cell r="F4559">
            <v>120</v>
          </cell>
          <cell r="G4559" t="str">
            <v>Liechtenstein</v>
          </cell>
        </row>
        <row r="4560">
          <cell r="A4560" t="str">
            <v>2002M11</v>
          </cell>
          <cell r="B4560">
            <v>1</v>
          </cell>
          <cell r="C4560">
            <v>0</v>
          </cell>
          <cell r="D4560" t="str">
            <v>Ebay</v>
          </cell>
          <cell r="E4560">
            <v>7</v>
          </cell>
          <cell r="F4560">
            <v>51</v>
          </cell>
          <cell r="G4560" t="str">
            <v>Costa Rica</v>
          </cell>
        </row>
        <row r="4561">
          <cell r="A4561" t="str">
            <v>2002M11</v>
          </cell>
          <cell r="B4561">
            <v>0</v>
          </cell>
          <cell r="C4561">
            <v>15</v>
          </cell>
          <cell r="D4561" t="str">
            <v>Australia</v>
          </cell>
          <cell r="E4561">
            <v>372</v>
          </cell>
          <cell r="F4561">
            <v>1</v>
          </cell>
          <cell r="G4561" t="str">
            <v>United States</v>
          </cell>
        </row>
        <row r="4562">
          <cell r="A4562" t="str">
            <v>2002M11</v>
          </cell>
          <cell r="B4562">
            <v>1</v>
          </cell>
          <cell r="C4562">
            <v>0</v>
          </cell>
          <cell r="D4562" t="str">
            <v>Ebay</v>
          </cell>
          <cell r="E4562">
            <v>171</v>
          </cell>
          <cell r="F4562">
            <v>186</v>
          </cell>
          <cell r="G4562" t="str">
            <v>Spain</v>
          </cell>
        </row>
        <row r="4563">
          <cell r="A4563" t="str">
            <v>2002M11</v>
          </cell>
          <cell r="B4563">
            <v>0</v>
          </cell>
          <cell r="C4563">
            <v>100</v>
          </cell>
          <cell r="D4563" t="str">
            <v>Ebaymotors</v>
          </cell>
          <cell r="E4563">
            <v>1</v>
          </cell>
          <cell r="F4563">
            <v>13</v>
          </cell>
          <cell r="G4563" t="str">
            <v>Armenia</v>
          </cell>
        </row>
        <row r="4564">
          <cell r="A4564" t="str">
            <v>2002M11</v>
          </cell>
          <cell r="B4564">
            <v>0</v>
          </cell>
          <cell r="C4564">
            <v>3</v>
          </cell>
          <cell r="D4564" t="str">
            <v>Uk</v>
          </cell>
          <cell r="E4564">
            <v>169</v>
          </cell>
          <cell r="F4564">
            <v>92</v>
          </cell>
          <cell r="G4564" t="str">
            <v>Hong Kong</v>
          </cell>
        </row>
        <row r="4565">
          <cell r="A4565" t="str">
            <v>2002M11</v>
          </cell>
          <cell r="B4565">
            <v>2</v>
          </cell>
          <cell r="C4565">
            <v>101</v>
          </cell>
          <cell r="D4565" t="str">
            <v>Italy</v>
          </cell>
          <cell r="E4565">
            <v>114</v>
          </cell>
          <cell r="F4565">
            <v>175</v>
          </cell>
          <cell r="G4565" t="str">
            <v>San Marino</v>
          </cell>
        </row>
        <row r="4566">
          <cell r="A4566" t="str">
            <v>2002M11</v>
          </cell>
          <cell r="B4566">
            <v>0</v>
          </cell>
          <cell r="C4566">
            <v>0</v>
          </cell>
          <cell r="D4566" t="str">
            <v>Ebay</v>
          </cell>
          <cell r="E4566">
            <v>20</v>
          </cell>
          <cell r="F4566">
            <v>44</v>
          </cell>
          <cell r="G4566" t="str">
            <v>Chile</v>
          </cell>
        </row>
        <row r="4567">
          <cell r="A4567" t="str">
            <v>2002M11</v>
          </cell>
          <cell r="B4567">
            <v>0</v>
          </cell>
          <cell r="C4567">
            <v>0</v>
          </cell>
          <cell r="D4567" t="str">
            <v>Ebay</v>
          </cell>
          <cell r="E4567">
            <v>2</v>
          </cell>
          <cell r="F4567">
            <v>138</v>
          </cell>
          <cell r="G4567" t="str">
            <v>Monaco</v>
          </cell>
        </row>
        <row r="4568">
          <cell r="A4568" t="str">
            <v>2002M11</v>
          </cell>
          <cell r="B4568">
            <v>2</v>
          </cell>
          <cell r="C4568">
            <v>0</v>
          </cell>
          <cell r="D4568" t="str">
            <v>Ebay</v>
          </cell>
          <cell r="E4568">
            <v>187923</v>
          </cell>
          <cell r="F4568">
            <v>92</v>
          </cell>
          <cell r="G4568" t="str">
            <v>Hong Kong</v>
          </cell>
        </row>
        <row r="4569">
          <cell r="A4569" t="str">
            <v>2002M11</v>
          </cell>
          <cell r="B4569">
            <v>2</v>
          </cell>
          <cell r="C4569">
            <v>77</v>
          </cell>
          <cell r="D4569" t="str">
            <v>Germany</v>
          </cell>
          <cell r="E4569">
            <v>162</v>
          </cell>
          <cell r="F4569">
            <v>138</v>
          </cell>
          <cell r="G4569" t="str">
            <v>Monaco</v>
          </cell>
        </row>
        <row r="4570">
          <cell r="A4570" t="str">
            <v>2002M11</v>
          </cell>
          <cell r="B4570">
            <v>0</v>
          </cell>
          <cell r="C4570">
            <v>0</v>
          </cell>
          <cell r="D4570" t="str">
            <v>Ebay</v>
          </cell>
          <cell r="E4570">
            <v>783</v>
          </cell>
          <cell r="F4570">
            <v>192</v>
          </cell>
          <cell r="G4570" t="str">
            <v>Sweden</v>
          </cell>
        </row>
        <row r="4571">
          <cell r="A4571" t="str">
            <v>2002M11</v>
          </cell>
          <cell r="B4571">
            <v>0</v>
          </cell>
          <cell r="C4571">
            <v>77</v>
          </cell>
          <cell r="D4571" t="str">
            <v>Germany</v>
          </cell>
          <cell r="E4571">
            <v>60</v>
          </cell>
          <cell r="F4571">
            <v>57</v>
          </cell>
          <cell r="G4571" t="str">
            <v>Denmark</v>
          </cell>
        </row>
        <row r="4572">
          <cell r="A4572" t="str">
            <v>2002M11</v>
          </cell>
          <cell r="B4572">
            <v>2</v>
          </cell>
          <cell r="C4572">
            <v>196</v>
          </cell>
          <cell r="D4572" t="str">
            <v>Taiwan</v>
          </cell>
          <cell r="E4572">
            <v>1</v>
          </cell>
          <cell r="F4572">
            <v>185</v>
          </cell>
          <cell r="G4572" t="str">
            <v>South Africa</v>
          </cell>
        </row>
        <row r="4573">
          <cell r="A4573" t="str">
            <v>2002M11</v>
          </cell>
          <cell r="B4573">
            <v>2</v>
          </cell>
          <cell r="C4573">
            <v>71</v>
          </cell>
          <cell r="D4573" t="str">
            <v>France</v>
          </cell>
          <cell r="E4573">
            <v>16</v>
          </cell>
          <cell r="F4573">
            <v>57</v>
          </cell>
          <cell r="G4573" t="str">
            <v>Denmark</v>
          </cell>
        </row>
        <row r="4574">
          <cell r="A4574" t="str">
            <v>2002M11</v>
          </cell>
          <cell r="B4574">
            <v>0</v>
          </cell>
          <cell r="C4574">
            <v>23</v>
          </cell>
          <cell r="D4574" t="str">
            <v xml:space="preserve"> Belgium (French)</v>
          </cell>
          <cell r="E4574">
            <v>5</v>
          </cell>
          <cell r="F4574">
            <v>164</v>
          </cell>
          <cell r="G4574" t="str">
            <v>Portugal</v>
          </cell>
        </row>
        <row r="4575">
          <cell r="A4575" t="str">
            <v>2002M11</v>
          </cell>
          <cell r="B4575">
            <v>0</v>
          </cell>
          <cell r="C4575">
            <v>100</v>
          </cell>
          <cell r="D4575" t="str">
            <v>Ebaymotors</v>
          </cell>
          <cell r="E4575">
            <v>819773</v>
          </cell>
          <cell r="F4575">
            <v>1</v>
          </cell>
          <cell r="G4575" t="str">
            <v>United States</v>
          </cell>
        </row>
        <row r="4576">
          <cell r="A4576" t="str">
            <v>2002M11</v>
          </cell>
          <cell r="B4576">
            <v>0</v>
          </cell>
          <cell r="C4576">
            <v>186</v>
          </cell>
          <cell r="D4576" t="str">
            <v>Spain</v>
          </cell>
          <cell r="E4576">
            <v>24</v>
          </cell>
          <cell r="F4576">
            <v>1</v>
          </cell>
          <cell r="G4576" t="str">
            <v>United States</v>
          </cell>
        </row>
        <row r="4577">
          <cell r="A4577" t="str">
            <v>2002M11</v>
          </cell>
          <cell r="B4577">
            <v>2</v>
          </cell>
          <cell r="C4577">
            <v>77</v>
          </cell>
          <cell r="D4577" t="str">
            <v>Germany</v>
          </cell>
          <cell r="E4577">
            <v>153</v>
          </cell>
          <cell r="F4577">
            <v>31</v>
          </cell>
          <cell r="G4577" t="str">
            <v>Brazil</v>
          </cell>
        </row>
        <row r="4578">
          <cell r="A4578" t="str">
            <v>2002M11</v>
          </cell>
          <cell r="B4578">
            <v>2</v>
          </cell>
          <cell r="C4578">
            <v>3</v>
          </cell>
          <cell r="D4578" t="str">
            <v>Uk</v>
          </cell>
          <cell r="E4578">
            <v>228</v>
          </cell>
          <cell r="F4578">
            <v>95</v>
          </cell>
          <cell r="G4578" t="str">
            <v>India</v>
          </cell>
        </row>
        <row r="4579">
          <cell r="A4579" t="str">
            <v>2002M11</v>
          </cell>
          <cell r="B4579">
            <v>2</v>
          </cell>
          <cell r="C4579">
            <v>77</v>
          </cell>
          <cell r="D4579" t="str">
            <v>Germany</v>
          </cell>
          <cell r="E4579">
            <v>82</v>
          </cell>
          <cell r="F4579">
            <v>53</v>
          </cell>
          <cell r="G4579" t="str">
            <v>Croatia, Democratic Republic of the</v>
          </cell>
        </row>
        <row r="4580">
          <cell r="A4580" t="str">
            <v>2002M11</v>
          </cell>
          <cell r="B4580">
            <v>2</v>
          </cell>
          <cell r="C4580">
            <v>15</v>
          </cell>
          <cell r="D4580" t="str">
            <v>Australia</v>
          </cell>
          <cell r="E4580">
            <v>55</v>
          </cell>
          <cell r="F4580">
            <v>168</v>
          </cell>
          <cell r="G4580" t="str">
            <v>Russian Federation</v>
          </cell>
        </row>
        <row r="4581">
          <cell r="A4581" t="str">
            <v>2002M11</v>
          </cell>
          <cell r="B4581">
            <v>2</v>
          </cell>
          <cell r="C4581">
            <v>0</v>
          </cell>
          <cell r="D4581" t="str">
            <v>Ebay</v>
          </cell>
          <cell r="E4581">
            <v>17663</v>
          </cell>
          <cell r="F4581">
            <v>31</v>
          </cell>
          <cell r="G4581" t="str">
            <v>Brazil</v>
          </cell>
        </row>
        <row r="4582">
          <cell r="A4582" t="str">
            <v>2002M11</v>
          </cell>
          <cell r="B4582">
            <v>0</v>
          </cell>
          <cell r="C4582">
            <v>0</v>
          </cell>
          <cell r="D4582" t="str">
            <v>Ebay</v>
          </cell>
          <cell r="E4582">
            <v>373</v>
          </cell>
          <cell r="F4582">
            <v>146</v>
          </cell>
          <cell r="G4582" t="str">
            <v>Netherlands</v>
          </cell>
        </row>
        <row r="4583">
          <cell r="A4583" t="str">
            <v>2002M11</v>
          </cell>
          <cell r="B4583">
            <v>2</v>
          </cell>
          <cell r="C4583">
            <v>2</v>
          </cell>
          <cell r="D4583" t="str">
            <v>Canada</v>
          </cell>
          <cell r="E4583">
            <v>1</v>
          </cell>
          <cell r="F4583">
            <v>100</v>
          </cell>
          <cell r="G4583" t="str">
            <v>Israel</v>
          </cell>
        </row>
        <row r="4584">
          <cell r="A4584" t="str">
            <v>2002M11</v>
          </cell>
          <cell r="B4584">
            <v>0</v>
          </cell>
          <cell r="C4584">
            <v>23</v>
          </cell>
          <cell r="D4584" t="str">
            <v xml:space="preserve"> Belgium (French)</v>
          </cell>
          <cell r="E4584">
            <v>150</v>
          </cell>
          <cell r="F4584">
            <v>2</v>
          </cell>
          <cell r="G4584" t="str">
            <v>Canada</v>
          </cell>
        </row>
        <row r="4585">
          <cell r="A4585" t="str">
            <v>2002M11</v>
          </cell>
          <cell r="B4585">
            <v>1</v>
          </cell>
          <cell r="C4585">
            <v>0</v>
          </cell>
          <cell r="D4585" t="str">
            <v>Ebay</v>
          </cell>
          <cell r="E4585">
            <v>3</v>
          </cell>
          <cell r="F4585">
            <v>18</v>
          </cell>
          <cell r="G4585" t="str">
            <v>Bahamas</v>
          </cell>
        </row>
        <row r="4586">
          <cell r="A4586" t="str">
            <v>2002M11</v>
          </cell>
          <cell r="B4586">
            <v>2</v>
          </cell>
          <cell r="C4586">
            <v>2</v>
          </cell>
          <cell r="D4586" t="str">
            <v>Canada</v>
          </cell>
          <cell r="E4586">
            <v>6</v>
          </cell>
          <cell r="F4586">
            <v>149</v>
          </cell>
          <cell r="G4586" t="str">
            <v>New Zealand</v>
          </cell>
        </row>
        <row r="4587">
          <cell r="A4587" t="str">
            <v>2002M11</v>
          </cell>
          <cell r="B4587">
            <v>0</v>
          </cell>
          <cell r="C4587">
            <v>0</v>
          </cell>
          <cell r="D4587" t="str">
            <v>Ebay</v>
          </cell>
          <cell r="E4587">
            <v>162</v>
          </cell>
          <cell r="F4587">
            <v>186</v>
          </cell>
          <cell r="G4587" t="str">
            <v>Spain</v>
          </cell>
        </row>
        <row r="4588">
          <cell r="A4588" t="str">
            <v>2002M11</v>
          </cell>
          <cell r="B4588">
            <v>1</v>
          </cell>
          <cell r="C4588">
            <v>0</v>
          </cell>
          <cell r="D4588" t="str">
            <v>Ebay</v>
          </cell>
          <cell r="E4588">
            <v>1033</v>
          </cell>
          <cell r="F4588">
            <v>101</v>
          </cell>
          <cell r="G4588" t="str">
            <v>Italy</v>
          </cell>
        </row>
        <row r="4589">
          <cell r="A4589" t="str">
            <v>2002M11</v>
          </cell>
          <cell r="B4589">
            <v>0</v>
          </cell>
          <cell r="C4589">
            <v>0</v>
          </cell>
          <cell r="D4589" t="str">
            <v>Ebay</v>
          </cell>
          <cell r="E4589">
            <v>3120</v>
          </cell>
          <cell r="F4589">
            <v>45</v>
          </cell>
          <cell r="G4589" t="str">
            <v>China</v>
          </cell>
        </row>
        <row r="4590">
          <cell r="A4590" t="str">
            <v>2002M11</v>
          </cell>
          <cell r="B4590">
            <v>1</v>
          </cell>
          <cell r="C4590">
            <v>146</v>
          </cell>
          <cell r="D4590" t="str">
            <v>Netherlands</v>
          </cell>
          <cell r="E4590">
            <v>882</v>
          </cell>
          <cell r="F4590">
            <v>101</v>
          </cell>
          <cell r="G4590" t="str">
            <v>Italy</v>
          </cell>
        </row>
        <row r="4591">
          <cell r="A4591" t="str">
            <v>2002M11</v>
          </cell>
          <cell r="B4591">
            <v>1</v>
          </cell>
          <cell r="C4591">
            <v>186</v>
          </cell>
          <cell r="D4591" t="str">
            <v>Spain</v>
          </cell>
          <cell r="E4591">
            <v>34090</v>
          </cell>
          <cell r="F4591">
            <v>186</v>
          </cell>
          <cell r="G4591" t="str">
            <v>Spain</v>
          </cell>
        </row>
        <row r="4592">
          <cell r="A4592" t="str">
            <v>2002M11</v>
          </cell>
          <cell r="B4592">
            <v>2</v>
          </cell>
          <cell r="C4592">
            <v>101</v>
          </cell>
          <cell r="D4592" t="str">
            <v>Italy</v>
          </cell>
          <cell r="E4592">
            <v>36</v>
          </cell>
          <cell r="F4592">
            <v>31</v>
          </cell>
          <cell r="G4592" t="str">
            <v>Brazil</v>
          </cell>
        </row>
        <row r="4593">
          <cell r="A4593" t="str">
            <v>2002M11</v>
          </cell>
          <cell r="B4593">
            <v>0</v>
          </cell>
          <cell r="C4593">
            <v>196</v>
          </cell>
          <cell r="D4593" t="str">
            <v>Taiwan</v>
          </cell>
          <cell r="E4593">
            <v>240499</v>
          </cell>
          <cell r="F4593">
            <v>196</v>
          </cell>
          <cell r="G4593" t="str">
            <v>Taiwan</v>
          </cell>
        </row>
        <row r="4594">
          <cell r="A4594" t="str">
            <v>2002M11</v>
          </cell>
          <cell r="B4594">
            <v>1</v>
          </cell>
          <cell r="C4594">
            <v>23</v>
          </cell>
          <cell r="D4594" t="str">
            <v xml:space="preserve"> Belgium (French)</v>
          </cell>
          <cell r="E4594">
            <v>1</v>
          </cell>
          <cell r="F4594">
            <v>146</v>
          </cell>
          <cell r="G4594" t="str">
            <v>Netherlands</v>
          </cell>
        </row>
        <row r="4595">
          <cell r="A4595" t="str">
            <v>2002M11</v>
          </cell>
          <cell r="B4595">
            <v>1</v>
          </cell>
          <cell r="C4595">
            <v>3</v>
          </cell>
          <cell r="D4595" t="str">
            <v>Uk</v>
          </cell>
          <cell r="E4595">
            <v>154</v>
          </cell>
          <cell r="F4595">
            <v>164</v>
          </cell>
          <cell r="G4595" t="str">
            <v>Portugal</v>
          </cell>
        </row>
        <row r="4596">
          <cell r="A4596" t="str">
            <v>2002M11</v>
          </cell>
          <cell r="B4596">
            <v>2</v>
          </cell>
          <cell r="C4596">
            <v>2</v>
          </cell>
          <cell r="D4596" t="str">
            <v>Canada</v>
          </cell>
          <cell r="E4596">
            <v>85</v>
          </cell>
          <cell r="F4596">
            <v>66</v>
          </cell>
          <cell r="G4596" t="str">
            <v>Estonia</v>
          </cell>
        </row>
        <row r="4597">
          <cell r="A4597" t="str">
            <v>2002M11</v>
          </cell>
          <cell r="B4597">
            <v>0</v>
          </cell>
          <cell r="C4597">
            <v>146</v>
          </cell>
          <cell r="D4597" t="str">
            <v>Netherlands</v>
          </cell>
          <cell r="E4597">
            <v>66</v>
          </cell>
          <cell r="F4597">
            <v>1</v>
          </cell>
          <cell r="G4597" t="str">
            <v>United States</v>
          </cell>
        </row>
        <row r="4598">
          <cell r="A4598" t="str">
            <v>2002M11</v>
          </cell>
          <cell r="B4598">
            <v>3</v>
          </cell>
          <cell r="C4598">
            <v>146</v>
          </cell>
          <cell r="D4598" t="str">
            <v>Netherlands</v>
          </cell>
          <cell r="E4598">
            <v>121</v>
          </cell>
          <cell r="F4598">
            <v>23</v>
          </cell>
          <cell r="G4598" t="str">
            <v>Belgium</v>
          </cell>
        </row>
        <row r="4599">
          <cell r="A4599" t="str">
            <v>2002M11</v>
          </cell>
          <cell r="B4599">
            <v>2</v>
          </cell>
          <cell r="C4599">
            <v>71</v>
          </cell>
          <cell r="D4599" t="str">
            <v>France</v>
          </cell>
          <cell r="E4599">
            <v>3</v>
          </cell>
          <cell r="F4599">
            <v>93</v>
          </cell>
          <cell r="G4599" t="str">
            <v>Hungary</v>
          </cell>
        </row>
        <row r="4600">
          <cell r="A4600" t="str">
            <v>2002M11</v>
          </cell>
          <cell r="B4600">
            <v>2</v>
          </cell>
          <cell r="C4600">
            <v>186</v>
          </cell>
          <cell r="D4600" t="str">
            <v>Spain</v>
          </cell>
          <cell r="E4600">
            <v>10</v>
          </cell>
          <cell r="F4600">
            <v>127</v>
          </cell>
          <cell r="G4600" t="str">
            <v>Malaysia</v>
          </cell>
        </row>
        <row r="4601">
          <cell r="A4601" t="str">
            <v>2002M11</v>
          </cell>
          <cell r="B4601">
            <v>0</v>
          </cell>
          <cell r="C4601">
            <v>77</v>
          </cell>
          <cell r="D4601" t="str">
            <v>Germany</v>
          </cell>
          <cell r="E4601">
            <v>778</v>
          </cell>
          <cell r="F4601">
            <v>186</v>
          </cell>
          <cell r="G4601" t="str">
            <v>Spain</v>
          </cell>
        </row>
        <row r="4602">
          <cell r="A4602" t="str">
            <v>2002M11</v>
          </cell>
          <cell r="B4602">
            <v>2</v>
          </cell>
          <cell r="C4602">
            <v>77</v>
          </cell>
          <cell r="D4602" t="str">
            <v>Germany</v>
          </cell>
          <cell r="E4602">
            <v>4</v>
          </cell>
          <cell r="F4602">
            <v>96</v>
          </cell>
          <cell r="G4602" t="str">
            <v>Indonesia</v>
          </cell>
        </row>
        <row r="4603">
          <cell r="A4603" t="str">
            <v>2002M11</v>
          </cell>
          <cell r="B4603">
            <v>2</v>
          </cell>
          <cell r="C4603">
            <v>71</v>
          </cell>
          <cell r="D4603" t="str">
            <v>France</v>
          </cell>
          <cell r="E4603">
            <v>4</v>
          </cell>
          <cell r="F4603">
            <v>120</v>
          </cell>
          <cell r="G4603" t="str">
            <v>Liechtenstein</v>
          </cell>
        </row>
        <row r="4604">
          <cell r="A4604" t="str">
            <v>2002M11</v>
          </cell>
          <cell r="B4604">
            <v>0</v>
          </cell>
          <cell r="C4604">
            <v>71</v>
          </cell>
          <cell r="D4604" t="str">
            <v>France</v>
          </cell>
          <cell r="E4604">
            <v>125</v>
          </cell>
          <cell r="F4604">
            <v>138</v>
          </cell>
          <cell r="G4604" t="str">
            <v>Monaco</v>
          </cell>
        </row>
        <row r="4605">
          <cell r="A4605" t="str">
            <v>2002M11</v>
          </cell>
          <cell r="B4605">
            <v>2</v>
          </cell>
          <cell r="C4605">
            <v>23</v>
          </cell>
          <cell r="D4605" t="str">
            <v xml:space="preserve"> Belgium (French)</v>
          </cell>
          <cell r="E4605">
            <v>6</v>
          </cell>
          <cell r="F4605">
            <v>12</v>
          </cell>
          <cell r="G4605" t="str">
            <v>Argentina</v>
          </cell>
        </row>
        <row r="4606">
          <cell r="A4606" t="str">
            <v>2002M11</v>
          </cell>
          <cell r="B4606">
            <v>0</v>
          </cell>
          <cell r="C4606">
            <v>186</v>
          </cell>
          <cell r="D4606" t="str">
            <v>Spain</v>
          </cell>
          <cell r="E4606">
            <v>39</v>
          </cell>
          <cell r="F4606">
            <v>101</v>
          </cell>
          <cell r="G4606" t="str">
            <v>Italy</v>
          </cell>
        </row>
        <row r="4607">
          <cell r="A4607" t="str">
            <v>2002M11</v>
          </cell>
          <cell r="B4607">
            <v>2</v>
          </cell>
          <cell r="C4607">
            <v>193</v>
          </cell>
          <cell r="D4607" t="str">
            <v>Switzerland</v>
          </cell>
          <cell r="E4607">
            <v>17</v>
          </cell>
          <cell r="F4607">
            <v>1</v>
          </cell>
          <cell r="G4607" t="str">
            <v>United States</v>
          </cell>
        </row>
        <row r="4608">
          <cell r="A4608" t="str">
            <v>2002M11</v>
          </cell>
          <cell r="B4608">
            <v>1</v>
          </cell>
          <cell r="C4608">
            <v>0</v>
          </cell>
          <cell r="D4608" t="str">
            <v>Ebay</v>
          </cell>
          <cell r="E4608">
            <v>10</v>
          </cell>
          <cell r="F4608">
            <v>8</v>
          </cell>
          <cell r="G4608" t="str">
            <v>Andorra</v>
          </cell>
        </row>
        <row r="4609">
          <cell r="A4609" t="str">
            <v>2002M11</v>
          </cell>
          <cell r="B4609">
            <v>2</v>
          </cell>
          <cell r="C4609">
            <v>71</v>
          </cell>
          <cell r="D4609" t="str">
            <v>France</v>
          </cell>
          <cell r="E4609">
            <v>54</v>
          </cell>
          <cell r="F4609">
            <v>92</v>
          </cell>
          <cell r="G4609" t="str">
            <v>Hong Kong</v>
          </cell>
        </row>
        <row r="4610">
          <cell r="A4610" t="str">
            <v>2002M11</v>
          </cell>
          <cell r="B4610">
            <v>0</v>
          </cell>
          <cell r="C4610">
            <v>0</v>
          </cell>
          <cell r="D4610" t="str">
            <v>Ebay</v>
          </cell>
          <cell r="E4610">
            <v>3</v>
          </cell>
          <cell r="F4610">
            <v>123</v>
          </cell>
          <cell r="G4610" t="str">
            <v>Macau</v>
          </cell>
        </row>
        <row r="4611">
          <cell r="A4611" t="str">
            <v>2002M11</v>
          </cell>
          <cell r="B4611">
            <v>0</v>
          </cell>
          <cell r="C4611">
            <v>15</v>
          </cell>
          <cell r="D4611" t="str">
            <v>Australia</v>
          </cell>
          <cell r="E4611">
            <v>4</v>
          </cell>
          <cell r="F4611">
            <v>166</v>
          </cell>
          <cell r="G4611" t="str">
            <v>Qatar</v>
          </cell>
        </row>
        <row r="4612">
          <cell r="A4612" t="str">
            <v>2002M11</v>
          </cell>
          <cell r="B4612">
            <v>1</v>
          </cell>
          <cell r="C4612">
            <v>101</v>
          </cell>
          <cell r="D4612" t="str">
            <v>Italy</v>
          </cell>
          <cell r="E4612">
            <v>136</v>
          </cell>
          <cell r="F4612">
            <v>71</v>
          </cell>
          <cell r="G4612" t="str">
            <v>France</v>
          </cell>
        </row>
        <row r="4613">
          <cell r="A4613" t="str">
            <v>2002M11</v>
          </cell>
          <cell r="B4613">
            <v>2</v>
          </cell>
          <cell r="C4613">
            <v>77</v>
          </cell>
          <cell r="D4613" t="str">
            <v>Germany</v>
          </cell>
          <cell r="E4613">
            <v>219</v>
          </cell>
          <cell r="F4613">
            <v>168</v>
          </cell>
          <cell r="G4613" t="str">
            <v>Russian Federation</v>
          </cell>
        </row>
        <row r="4614">
          <cell r="A4614" t="str">
            <v>2002M11</v>
          </cell>
          <cell r="B4614">
            <v>2</v>
          </cell>
          <cell r="C4614">
            <v>0</v>
          </cell>
          <cell r="D4614" t="str">
            <v>Ebay</v>
          </cell>
          <cell r="E4614">
            <v>139</v>
          </cell>
          <cell r="F4614">
            <v>79</v>
          </cell>
          <cell r="G4614" t="str">
            <v>Gibraltar</v>
          </cell>
        </row>
        <row r="4615">
          <cell r="A4615" t="str">
            <v>2002M11</v>
          </cell>
          <cell r="B4615">
            <v>2</v>
          </cell>
          <cell r="C4615">
            <v>101</v>
          </cell>
          <cell r="D4615" t="str">
            <v>Italy</v>
          </cell>
          <cell r="E4615">
            <v>769</v>
          </cell>
          <cell r="F4615">
            <v>1</v>
          </cell>
          <cell r="G4615" t="str">
            <v>United States</v>
          </cell>
        </row>
        <row r="4616">
          <cell r="A4616" t="str">
            <v>2002M11</v>
          </cell>
          <cell r="B4616">
            <v>1</v>
          </cell>
          <cell r="C4616">
            <v>186</v>
          </cell>
          <cell r="D4616" t="str">
            <v>Spain</v>
          </cell>
          <cell r="E4616">
            <v>70</v>
          </cell>
          <cell r="F4616">
            <v>8</v>
          </cell>
          <cell r="G4616" t="str">
            <v>Andorra</v>
          </cell>
        </row>
        <row r="4617">
          <cell r="A4617" t="str">
            <v>2002M11</v>
          </cell>
          <cell r="B4617">
            <v>2</v>
          </cell>
          <cell r="C4617">
            <v>146</v>
          </cell>
          <cell r="D4617" t="str">
            <v>Netherlands</v>
          </cell>
          <cell r="E4617">
            <v>2</v>
          </cell>
          <cell r="F4617">
            <v>104</v>
          </cell>
          <cell r="G4617" t="str">
            <v>Japan</v>
          </cell>
        </row>
        <row r="4618">
          <cell r="A4618" t="str">
            <v>2002M11</v>
          </cell>
          <cell r="B4618">
            <v>3</v>
          </cell>
          <cell r="C4618">
            <v>193</v>
          </cell>
          <cell r="D4618" t="str">
            <v>Switzerland</v>
          </cell>
          <cell r="E4618">
            <v>3</v>
          </cell>
          <cell r="F4618">
            <v>71</v>
          </cell>
          <cell r="G4618" t="str">
            <v>France</v>
          </cell>
        </row>
        <row r="4619">
          <cell r="A4619" t="str">
            <v>2002M11</v>
          </cell>
          <cell r="B4619">
            <v>0</v>
          </cell>
          <cell r="C4619">
            <v>186</v>
          </cell>
          <cell r="D4619" t="str">
            <v>Spain</v>
          </cell>
          <cell r="E4619">
            <v>430</v>
          </cell>
          <cell r="F4619">
            <v>77</v>
          </cell>
          <cell r="G4619" t="str">
            <v>Germany</v>
          </cell>
        </row>
        <row r="4620">
          <cell r="A4620" t="str">
            <v>2002M11</v>
          </cell>
          <cell r="B4620">
            <v>3</v>
          </cell>
          <cell r="C4620">
            <v>77</v>
          </cell>
          <cell r="D4620" t="str">
            <v>Germany</v>
          </cell>
          <cell r="E4620">
            <v>1</v>
          </cell>
          <cell r="F4620">
            <v>191</v>
          </cell>
          <cell r="G4620" t="str">
            <v>Swaziland</v>
          </cell>
        </row>
        <row r="4621">
          <cell r="A4621" t="str">
            <v>2002M11</v>
          </cell>
          <cell r="B4621">
            <v>0</v>
          </cell>
          <cell r="C4621">
            <v>0</v>
          </cell>
          <cell r="D4621" t="str">
            <v>Ebay</v>
          </cell>
          <cell r="E4621">
            <v>43</v>
          </cell>
          <cell r="F4621">
            <v>96</v>
          </cell>
          <cell r="G4621" t="str">
            <v>Indonesia</v>
          </cell>
        </row>
        <row r="4622">
          <cell r="A4622" t="str">
            <v>2002M11</v>
          </cell>
          <cell r="B4622">
            <v>0</v>
          </cell>
          <cell r="C4622">
            <v>0</v>
          </cell>
          <cell r="D4622" t="str">
            <v>Ebay</v>
          </cell>
          <cell r="E4622">
            <v>16</v>
          </cell>
          <cell r="F4622">
            <v>121</v>
          </cell>
          <cell r="G4622" t="str">
            <v>Lithuania</v>
          </cell>
        </row>
        <row r="4623">
          <cell r="A4623" t="str">
            <v>2002M11</v>
          </cell>
          <cell r="B4623">
            <v>0</v>
          </cell>
          <cell r="C4623">
            <v>77</v>
          </cell>
          <cell r="D4623" t="str">
            <v>Germany</v>
          </cell>
          <cell r="E4623">
            <v>169</v>
          </cell>
          <cell r="F4623">
            <v>99</v>
          </cell>
          <cell r="G4623" t="str">
            <v>Ireland</v>
          </cell>
        </row>
        <row r="4624">
          <cell r="A4624" t="str">
            <v>2002M11</v>
          </cell>
          <cell r="B4624">
            <v>2</v>
          </cell>
          <cell r="C4624">
            <v>16</v>
          </cell>
          <cell r="D4624" t="str">
            <v>Austria</v>
          </cell>
          <cell r="E4624">
            <v>6</v>
          </cell>
          <cell r="F4624">
            <v>23</v>
          </cell>
          <cell r="G4624" t="str">
            <v>Belgium</v>
          </cell>
        </row>
        <row r="4625">
          <cell r="A4625" t="str">
            <v>2002M11</v>
          </cell>
          <cell r="B4625">
            <v>2</v>
          </cell>
          <cell r="C4625">
            <v>0</v>
          </cell>
          <cell r="D4625" t="str">
            <v>Ebay</v>
          </cell>
          <cell r="E4625">
            <v>44</v>
          </cell>
          <cell r="F4625">
            <v>176</v>
          </cell>
          <cell r="G4625" t="str">
            <v>Saudi Arabia</v>
          </cell>
        </row>
        <row r="4626">
          <cell r="A4626" t="str">
            <v>2002M11</v>
          </cell>
          <cell r="B4626">
            <v>2</v>
          </cell>
          <cell r="C4626">
            <v>100</v>
          </cell>
          <cell r="D4626" t="str">
            <v>Ebaymotors</v>
          </cell>
          <cell r="E4626">
            <v>1</v>
          </cell>
          <cell r="F4626">
            <v>161</v>
          </cell>
          <cell r="G4626" t="str">
            <v>Peru</v>
          </cell>
        </row>
        <row r="4627">
          <cell r="A4627" t="str">
            <v>2002M11</v>
          </cell>
          <cell r="B4627">
            <v>2</v>
          </cell>
          <cell r="C4627">
            <v>15</v>
          </cell>
          <cell r="D4627" t="str">
            <v>Australia</v>
          </cell>
          <cell r="E4627">
            <v>2</v>
          </cell>
          <cell r="F4627">
            <v>68</v>
          </cell>
          <cell r="G4627" t="str">
            <v>Falkland Islands (Islas Makvinas)</v>
          </cell>
        </row>
        <row r="4628">
          <cell r="A4628" t="str">
            <v>2002M11</v>
          </cell>
          <cell r="B4628">
            <v>2</v>
          </cell>
          <cell r="C4628">
            <v>100</v>
          </cell>
          <cell r="D4628" t="str">
            <v>Ebaymotors</v>
          </cell>
          <cell r="E4628">
            <v>130</v>
          </cell>
          <cell r="F4628">
            <v>45</v>
          </cell>
          <cell r="G4628" t="str">
            <v>China</v>
          </cell>
        </row>
        <row r="4629">
          <cell r="A4629" t="str">
            <v>2002M11</v>
          </cell>
          <cell r="B4629">
            <v>0</v>
          </cell>
          <cell r="C4629">
            <v>0</v>
          </cell>
          <cell r="D4629" t="str">
            <v>Ebay</v>
          </cell>
          <cell r="E4629">
            <v>39</v>
          </cell>
          <cell r="F4629">
            <v>66</v>
          </cell>
          <cell r="G4629" t="str">
            <v>Estonia</v>
          </cell>
        </row>
        <row r="4630">
          <cell r="A4630" t="str">
            <v>2002M11</v>
          </cell>
          <cell r="B4630">
            <v>0</v>
          </cell>
          <cell r="C4630">
            <v>186</v>
          </cell>
          <cell r="D4630" t="str">
            <v>Spain</v>
          </cell>
          <cell r="E4630">
            <v>1</v>
          </cell>
          <cell r="F4630">
            <v>141</v>
          </cell>
          <cell r="G4630" t="str">
            <v>Morocco</v>
          </cell>
        </row>
        <row r="4631">
          <cell r="A4631" t="str">
            <v>2002M11</v>
          </cell>
          <cell r="B4631">
            <v>2</v>
          </cell>
          <cell r="C4631">
            <v>0</v>
          </cell>
          <cell r="D4631" t="str">
            <v>Ebay</v>
          </cell>
          <cell r="E4631">
            <v>5851</v>
          </cell>
          <cell r="F4631">
            <v>34</v>
          </cell>
          <cell r="G4631" t="str">
            <v>Bulgaria</v>
          </cell>
        </row>
        <row r="4632">
          <cell r="A4632" t="str">
            <v>2002M11</v>
          </cell>
          <cell r="B4632">
            <v>1</v>
          </cell>
          <cell r="C4632">
            <v>3</v>
          </cell>
          <cell r="D4632" t="str">
            <v>Uk</v>
          </cell>
          <cell r="E4632">
            <v>91</v>
          </cell>
          <cell r="F4632">
            <v>192</v>
          </cell>
          <cell r="G4632" t="str">
            <v>Sweden</v>
          </cell>
        </row>
        <row r="4633">
          <cell r="A4633" t="str">
            <v>2002M11</v>
          </cell>
          <cell r="B4633">
            <v>0</v>
          </cell>
          <cell r="C4633">
            <v>0</v>
          </cell>
          <cell r="D4633" t="str">
            <v>Ebay</v>
          </cell>
          <cell r="E4633">
            <v>2</v>
          </cell>
          <cell r="F4633">
            <v>53</v>
          </cell>
          <cell r="G4633" t="str">
            <v>Croatia, Democratic Republic of the</v>
          </cell>
        </row>
        <row r="4634">
          <cell r="A4634" t="str">
            <v>2002M11</v>
          </cell>
          <cell r="B4634">
            <v>1</v>
          </cell>
          <cell r="C4634">
            <v>0</v>
          </cell>
          <cell r="D4634" t="str">
            <v>Ebay</v>
          </cell>
          <cell r="E4634">
            <v>8</v>
          </cell>
          <cell r="F4634">
            <v>11</v>
          </cell>
          <cell r="G4634" t="str">
            <v>Antigua and Barbuda</v>
          </cell>
        </row>
        <row r="4635">
          <cell r="A4635" t="str">
            <v>2002M11</v>
          </cell>
          <cell r="B4635">
            <v>2</v>
          </cell>
          <cell r="C4635">
            <v>101</v>
          </cell>
          <cell r="D4635" t="str">
            <v>Italy</v>
          </cell>
          <cell r="E4635">
            <v>141</v>
          </cell>
          <cell r="F4635">
            <v>80</v>
          </cell>
          <cell r="G4635" t="str">
            <v>Greece</v>
          </cell>
        </row>
        <row r="4636">
          <cell r="A4636" t="str">
            <v>2002M11</v>
          </cell>
          <cell r="B4636">
            <v>1</v>
          </cell>
          <cell r="C4636">
            <v>77</v>
          </cell>
          <cell r="D4636" t="str">
            <v>Germany</v>
          </cell>
          <cell r="E4636">
            <v>119</v>
          </cell>
          <cell r="F4636">
            <v>225</v>
          </cell>
          <cell r="G4636" t="str">
            <v>APO/FPO</v>
          </cell>
        </row>
        <row r="4637">
          <cell r="A4637" t="str">
            <v>2002M11</v>
          </cell>
          <cell r="B4637">
            <v>0</v>
          </cell>
          <cell r="C4637">
            <v>3</v>
          </cell>
          <cell r="D4637" t="str">
            <v>Uk</v>
          </cell>
          <cell r="E4637">
            <v>2</v>
          </cell>
          <cell r="F4637">
            <v>34</v>
          </cell>
          <cell r="G4637" t="str">
            <v>Bulgaria</v>
          </cell>
        </row>
        <row r="4638">
          <cell r="A4638" t="str">
            <v>2002M11</v>
          </cell>
          <cell r="B4638">
            <v>1</v>
          </cell>
          <cell r="C4638">
            <v>0</v>
          </cell>
          <cell r="D4638" t="str">
            <v>Ebay</v>
          </cell>
          <cell r="E4638">
            <v>887</v>
          </cell>
          <cell r="F4638">
            <v>136</v>
          </cell>
          <cell r="G4638" t="str">
            <v>Mexico</v>
          </cell>
        </row>
        <row r="4639">
          <cell r="A4639" t="str">
            <v>2002M11</v>
          </cell>
          <cell r="B4639">
            <v>3</v>
          </cell>
          <cell r="C4639">
            <v>100</v>
          </cell>
          <cell r="D4639" t="str">
            <v>Ebaymotors</v>
          </cell>
          <cell r="E4639">
            <v>4</v>
          </cell>
          <cell r="F4639">
            <v>121</v>
          </cell>
          <cell r="G4639" t="str">
            <v>Lithuania</v>
          </cell>
        </row>
        <row r="4640">
          <cell r="A4640" t="str">
            <v>2002M11</v>
          </cell>
          <cell r="B4640">
            <v>2</v>
          </cell>
          <cell r="C4640">
            <v>0</v>
          </cell>
          <cell r="D4640" t="str">
            <v>Ebay</v>
          </cell>
          <cell r="E4640">
            <v>6254</v>
          </cell>
          <cell r="F4640">
            <v>111</v>
          </cell>
          <cell r="G4640" t="str">
            <v>Korea, South</v>
          </cell>
        </row>
        <row r="4641">
          <cell r="A4641" t="str">
            <v>2002M11</v>
          </cell>
          <cell r="B4641">
            <v>0</v>
          </cell>
          <cell r="C4641">
            <v>193</v>
          </cell>
          <cell r="D4641" t="str">
            <v>Switzerland</v>
          </cell>
          <cell r="E4641">
            <v>6</v>
          </cell>
          <cell r="F4641">
            <v>120</v>
          </cell>
          <cell r="G4641" t="str">
            <v>Liechtenstein</v>
          </cell>
        </row>
        <row r="4642">
          <cell r="A4642" t="str">
            <v>2002M11</v>
          </cell>
          <cell r="B4642">
            <v>2</v>
          </cell>
          <cell r="C4642">
            <v>71</v>
          </cell>
          <cell r="D4642" t="str">
            <v>France</v>
          </cell>
          <cell r="E4642">
            <v>68</v>
          </cell>
          <cell r="F4642">
            <v>168</v>
          </cell>
          <cell r="G4642" t="str">
            <v>Russian Federation</v>
          </cell>
        </row>
        <row r="4643">
          <cell r="A4643" t="str">
            <v>2002M11</v>
          </cell>
          <cell r="B4643">
            <v>2</v>
          </cell>
          <cell r="C4643">
            <v>2</v>
          </cell>
          <cell r="D4643" t="str">
            <v>Canada</v>
          </cell>
          <cell r="E4643">
            <v>230</v>
          </cell>
          <cell r="F4643">
            <v>146</v>
          </cell>
          <cell r="G4643" t="str">
            <v>Netherlands</v>
          </cell>
        </row>
        <row r="4644">
          <cell r="A4644" t="str">
            <v>2002M11</v>
          </cell>
          <cell r="B4644">
            <v>1</v>
          </cell>
          <cell r="C4644">
            <v>15</v>
          </cell>
          <cell r="D4644" t="str">
            <v>Australia</v>
          </cell>
          <cell r="E4644">
            <v>3</v>
          </cell>
          <cell r="F4644">
            <v>45</v>
          </cell>
          <cell r="G4644" t="str">
            <v>China</v>
          </cell>
        </row>
        <row r="4645">
          <cell r="A4645" t="str">
            <v>2002M11</v>
          </cell>
          <cell r="B4645">
            <v>0</v>
          </cell>
          <cell r="C4645">
            <v>77</v>
          </cell>
          <cell r="D4645" t="str">
            <v>Germany</v>
          </cell>
          <cell r="E4645">
            <v>18</v>
          </cell>
          <cell r="F4645">
            <v>12</v>
          </cell>
          <cell r="G4645" t="str">
            <v>Argentina</v>
          </cell>
        </row>
        <row r="4646">
          <cell r="A4646" t="str">
            <v>2002M11</v>
          </cell>
          <cell r="B4646">
            <v>0</v>
          </cell>
          <cell r="C4646">
            <v>186</v>
          </cell>
          <cell r="D4646" t="str">
            <v>Spain</v>
          </cell>
          <cell r="E4646">
            <v>35</v>
          </cell>
          <cell r="F4646">
            <v>3</v>
          </cell>
          <cell r="G4646" t="str">
            <v>United Kingdom</v>
          </cell>
        </row>
        <row r="4647">
          <cell r="A4647" t="str">
            <v>2002M11</v>
          </cell>
          <cell r="B4647">
            <v>2</v>
          </cell>
          <cell r="C4647">
            <v>3</v>
          </cell>
          <cell r="D4647" t="str">
            <v>Uk</v>
          </cell>
          <cell r="E4647">
            <v>40</v>
          </cell>
          <cell r="F4647">
            <v>123</v>
          </cell>
          <cell r="G4647" t="str">
            <v>Macau</v>
          </cell>
        </row>
        <row r="4648">
          <cell r="A4648" t="str">
            <v>2002M11</v>
          </cell>
          <cell r="B4648">
            <v>2</v>
          </cell>
          <cell r="C4648">
            <v>193</v>
          </cell>
          <cell r="D4648" t="str">
            <v>Switzerland</v>
          </cell>
          <cell r="E4648">
            <v>6</v>
          </cell>
          <cell r="F4648">
            <v>23</v>
          </cell>
          <cell r="G4648" t="str">
            <v>Belgium</v>
          </cell>
        </row>
        <row r="4649">
          <cell r="A4649" t="str">
            <v>2002M11</v>
          </cell>
          <cell r="B4649">
            <v>2</v>
          </cell>
          <cell r="C4649">
            <v>71</v>
          </cell>
          <cell r="D4649" t="str">
            <v>France</v>
          </cell>
          <cell r="E4649">
            <v>190</v>
          </cell>
          <cell r="F4649">
            <v>3</v>
          </cell>
          <cell r="G4649" t="str">
            <v>United Kingdom</v>
          </cell>
        </row>
        <row r="4650">
          <cell r="A4650" t="str">
            <v>2002M11</v>
          </cell>
          <cell r="B4650">
            <v>2</v>
          </cell>
          <cell r="C4650">
            <v>0</v>
          </cell>
          <cell r="D4650" t="str">
            <v>Ebay</v>
          </cell>
          <cell r="E4650">
            <v>96</v>
          </cell>
          <cell r="F4650">
            <v>76</v>
          </cell>
          <cell r="G4650" t="str">
            <v>Georgia</v>
          </cell>
        </row>
        <row r="4651">
          <cell r="A4651" t="str">
            <v>2002M11</v>
          </cell>
          <cell r="B4651">
            <v>0</v>
          </cell>
          <cell r="C4651">
            <v>100</v>
          </cell>
          <cell r="D4651" t="str">
            <v>Ebaymotors</v>
          </cell>
          <cell r="E4651">
            <v>1</v>
          </cell>
          <cell r="F4651">
            <v>11</v>
          </cell>
          <cell r="G4651" t="str">
            <v>Antigua and Barbuda</v>
          </cell>
        </row>
        <row r="4652">
          <cell r="A4652" t="str">
            <v>2002M11</v>
          </cell>
          <cell r="B4652">
            <v>2</v>
          </cell>
          <cell r="C4652">
            <v>196</v>
          </cell>
          <cell r="D4652" t="str">
            <v>Taiwan</v>
          </cell>
          <cell r="E4652">
            <v>1</v>
          </cell>
          <cell r="F4652">
            <v>164</v>
          </cell>
          <cell r="G4652" t="str">
            <v>Portugal</v>
          </cell>
        </row>
        <row r="4653">
          <cell r="A4653" t="str">
            <v>2002M11</v>
          </cell>
          <cell r="B4653">
            <v>3</v>
          </cell>
          <cell r="C4653">
            <v>0</v>
          </cell>
          <cell r="D4653" t="str">
            <v>Ebay</v>
          </cell>
          <cell r="E4653">
            <v>6</v>
          </cell>
          <cell r="F4653">
            <v>100</v>
          </cell>
          <cell r="G4653" t="str">
            <v>Israel</v>
          </cell>
        </row>
        <row r="4654">
          <cell r="A4654" t="str">
            <v>2002M11</v>
          </cell>
          <cell r="B4654">
            <v>2</v>
          </cell>
          <cell r="C4654">
            <v>71</v>
          </cell>
          <cell r="D4654" t="str">
            <v>France</v>
          </cell>
          <cell r="E4654">
            <v>3</v>
          </cell>
          <cell r="F4654">
            <v>116</v>
          </cell>
          <cell r="G4654" t="str">
            <v>Lebanon, South</v>
          </cell>
        </row>
        <row r="4655">
          <cell r="A4655" t="str">
            <v>2002M11</v>
          </cell>
          <cell r="B4655">
            <v>1</v>
          </cell>
          <cell r="C4655">
            <v>77</v>
          </cell>
          <cell r="D4655" t="str">
            <v>Germany</v>
          </cell>
          <cell r="E4655">
            <v>52</v>
          </cell>
          <cell r="F4655">
            <v>180</v>
          </cell>
          <cell r="G4655" t="str">
            <v>Singapore</v>
          </cell>
        </row>
        <row r="4656">
          <cell r="A4656" t="str">
            <v>2002M11</v>
          </cell>
          <cell r="B4656">
            <v>2</v>
          </cell>
          <cell r="C4656">
            <v>0</v>
          </cell>
          <cell r="D4656" t="str">
            <v>Ebay</v>
          </cell>
          <cell r="E4656">
            <v>2234</v>
          </cell>
          <cell r="F4656">
            <v>44</v>
          </cell>
          <cell r="G4656" t="str">
            <v>Chile</v>
          </cell>
        </row>
        <row r="4657">
          <cell r="A4657" t="str">
            <v>2002M11</v>
          </cell>
          <cell r="B4657">
            <v>0</v>
          </cell>
          <cell r="C4657">
            <v>0</v>
          </cell>
          <cell r="D4657" t="str">
            <v>Ebay</v>
          </cell>
          <cell r="E4657">
            <v>330</v>
          </cell>
          <cell r="F4657">
            <v>162</v>
          </cell>
          <cell r="G4657" t="str">
            <v>Philippines</v>
          </cell>
        </row>
        <row r="4658">
          <cell r="A4658" t="str">
            <v>2002M11</v>
          </cell>
          <cell r="B4658">
            <v>2</v>
          </cell>
          <cell r="C4658">
            <v>0</v>
          </cell>
          <cell r="D4658" t="str">
            <v>Ebay</v>
          </cell>
          <cell r="E4658">
            <v>17001</v>
          </cell>
          <cell r="F4658">
            <v>168</v>
          </cell>
          <cell r="G4658" t="str">
            <v>Russian Federation</v>
          </cell>
        </row>
        <row r="4659">
          <cell r="A4659" t="str">
            <v>2002M11</v>
          </cell>
          <cell r="B4659">
            <v>2</v>
          </cell>
          <cell r="C4659">
            <v>186</v>
          </cell>
          <cell r="D4659" t="str">
            <v>Spain</v>
          </cell>
          <cell r="E4659">
            <v>5</v>
          </cell>
          <cell r="F4659">
            <v>57</v>
          </cell>
          <cell r="G4659" t="str">
            <v>Denmark</v>
          </cell>
        </row>
        <row r="4660">
          <cell r="A4660" t="str">
            <v>2002M11</v>
          </cell>
          <cell r="B4660">
            <v>2</v>
          </cell>
          <cell r="C4660">
            <v>186</v>
          </cell>
          <cell r="D4660" t="str">
            <v>Spain</v>
          </cell>
          <cell r="E4660">
            <v>11</v>
          </cell>
          <cell r="F4660">
            <v>122</v>
          </cell>
          <cell r="G4660" t="str">
            <v>Luxembourg</v>
          </cell>
        </row>
        <row r="4661">
          <cell r="A4661" t="str">
            <v>2002M11</v>
          </cell>
          <cell r="B4661">
            <v>2</v>
          </cell>
          <cell r="C4661">
            <v>0</v>
          </cell>
          <cell r="D4661" t="str">
            <v>Ebay</v>
          </cell>
          <cell r="E4661">
            <v>93</v>
          </cell>
          <cell r="F4661">
            <v>226</v>
          </cell>
          <cell r="G4661" t="str">
            <v>Micronesia</v>
          </cell>
        </row>
        <row r="4662">
          <cell r="A4662" t="str">
            <v>2002M11</v>
          </cell>
          <cell r="B4662">
            <v>0</v>
          </cell>
          <cell r="C4662">
            <v>71</v>
          </cell>
          <cell r="D4662" t="str">
            <v>France</v>
          </cell>
          <cell r="E4662">
            <v>568</v>
          </cell>
          <cell r="F4662">
            <v>23</v>
          </cell>
          <cell r="G4662" t="str">
            <v>Belgium</v>
          </cell>
        </row>
        <row r="4663">
          <cell r="A4663" t="str">
            <v>2002M11</v>
          </cell>
          <cell r="B4663">
            <v>0</v>
          </cell>
          <cell r="C4663">
            <v>3</v>
          </cell>
          <cell r="D4663" t="str">
            <v>Uk</v>
          </cell>
          <cell r="E4663">
            <v>1006152</v>
          </cell>
          <cell r="F4663">
            <v>3</v>
          </cell>
          <cell r="G4663" t="str">
            <v>United Kingdom</v>
          </cell>
        </row>
        <row r="4664">
          <cell r="A4664" t="str">
            <v>2002M11</v>
          </cell>
          <cell r="B4664">
            <v>1</v>
          </cell>
          <cell r="C4664">
            <v>3</v>
          </cell>
          <cell r="D4664" t="str">
            <v>Uk</v>
          </cell>
          <cell r="E4664">
            <v>231</v>
          </cell>
          <cell r="F4664">
            <v>15</v>
          </cell>
          <cell r="G4664" t="str">
            <v>Australia</v>
          </cell>
        </row>
        <row r="4665">
          <cell r="A4665" t="str">
            <v>2002M11</v>
          </cell>
          <cell r="B4665">
            <v>2</v>
          </cell>
          <cell r="C4665">
            <v>3</v>
          </cell>
          <cell r="D4665" t="str">
            <v>Uk</v>
          </cell>
          <cell r="E4665">
            <v>165</v>
          </cell>
          <cell r="F4665">
            <v>193</v>
          </cell>
          <cell r="G4665" t="str">
            <v>Switzerland</v>
          </cell>
        </row>
        <row r="4666">
          <cell r="A4666" t="str">
            <v>2002M11</v>
          </cell>
          <cell r="B4666">
            <v>3</v>
          </cell>
          <cell r="C4666">
            <v>100</v>
          </cell>
          <cell r="D4666" t="str">
            <v>Ebaymotors</v>
          </cell>
          <cell r="E4666">
            <v>1</v>
          </cell>
          <cell r="F4666">
            <v>71</v>
          </cell>
          <cell r="G4666" t="str">
            <v>France</v>
          </cell>
        </row>
        <row r="4667">
          <cell r="A4667" t="str">
            <v>2002M11</v>
          </cell>
          <cell r="B4667">
            <v>2</v>
          </cell>
          <cell r="C4667">
            <v>71</v>
          </cell>
          <cell r="D4667" t="str">
            <v>France</v>
          </cell>
          <cell r="E4667">
            <v>2</v>
          </cell>
          <cell r="F4667">
            <v>173</v>
          </cell>
          <cell r="G4667" t="str">
            <v>Saint Pierre and Miquelon</v>
          </cell>
        </row>
        <row r="4668">
          <cell r="A4668" t="str">
            <v>2002M11</v>
          </cell>
          <cell r="B4668">
            <v>0</v>
          </cell>
          <cell r="C4668">
            <v>77</v>
          </cell>
          <cell r="D4668" t="str">
            <v>Germany</v>
          </cell>
          <cell r="E4668">
            <v>256</v>
          </cell>
          <cell r="F4668">
            <v>92</v>
          </cell>
          <cell r="G4668" t="str">
            <v>Hong Kong</v>
          </cell>
        </row>
        <row r="4669">
          <cell r="A4669" t="str">
            <v>2002M11</v>
          </cell>
          <cell r="B4669">
            <v>0</v>
          </cell>
          <cell r="C4669">
            <v>3</v>
          </cell>
          <cell r="D4669" t="str">
            <v>Uk</v>
          </cell>
          <cell r="E4669">
            <v>1</v>
          </cell>
          <cell r="F4669">
            <v>111</v>
          </cell>
          <cell r="G4669" t="str">
            <v>Korea, South</v>
          </cell>
        </row>
        <row r="4670">
          <cell r="A4670" t="str">
            <v>2002M11</v>
          </cell>
          <cell r="B4670">
            <v>0</v>
          </cell>
          <cell r="C4670">
            <v>15</v>
          </cell>
          <cell r="D4670" t="str">
            <v>Australia</v>
          </cell>
          <cell r="E4670">
            <v>12</v>
          </cell>
          <cell r="F4670">
            <v>71</v>
          </cell>
          <cell r="G4670" t="str">
            <v>France</v>
          </cell>
        </row>
        <row r="4671">
          <cell r="A4671" t="str">
            <v>2002M11</v>
          </cell>
          <cell r="B4671">
            <v>2</v>
          </cell>
          <cell r="C4671">
            <v>71</v>
          </cell>
          <cell r="D4671" t="str">
            <v>France</v>
          </cell>
          <cell r="E4671">
            <v>7</v>
          </cell>
          <cell r="F4671">
            <v>72</v>
          </cell>
          <cell r="G4671" t="str">
            <v>French Guiana</v>
          </cell>
        </row>
        <row r="4672">
          <cell r="A4672" t="str">
            <v>2002M11</v>
          </cell>
          <cell r="B4672">
            <v>0</v>
          </cell>
          <cell r="C4672">
            <v>101</v>
          </cell>
          <cell r="D4672" t="str">
            <v>Italy</v>
          </cell>
          <cell r="E4672">
            <v>1</v>
          </cell>
          <cell r="F4672">
            <v>16</v>
          </cell>
          <cell r="G4672" t="str">
            <v>Austria</v>
          </cell>
        </row>
        <row r="4673">
          <cell r="A4673" t="str">
            <v>2002M11</v>
          </cell>
          <cell r="B4673">
            <v>1</v>
          </cell>
          <cell r="C4673">
            <v>3</v>
          </cell>
          <cell r="D4673" t="str">
            <v>Uk</v>
          </cell>
          <cell r="E4673">
            <v>1</v>
          </cell>
          <cell r="F4673">
            <v>34</v>
          </cell>
          <cell r="G4673" t="str">
            <v>Bulgaria</v>
          </cell>
        </row>
        <row r="4674">
          <cell r="A4674" t="str">
            <v>2002M11</v>
          </cell>
          <cell r="B4674">
            <v>2</v>
          </cell>
          <cell r="C4674">
            <v>101</v>
          </cell>
          <cell r="D4674" t="str">
            <v>Italy</v>
          </cell>
          <cell r="E4674">
            <v>35</v>
          </cell>
          <cell r="F4674">
            <v>3</v>
          </cell>
          <cell r="G4674" t="str">
            <v>United Kingdom</v>
          </cell>
        </row>
        <row r="4675">
          <cell r="A4675" t="str">
            <v>2002M11</v>
          </cell>
          <cell r="B4675">
            <v>0</v>
          </cell>
          <cell r="C4675">
            <v>0</v>
          </cell>
          <cell r="D4675" t="str">
            <v>Ebay</v>
          </cell>
          <cell r="E4675">
            <v>2138</v>
          </cell>
          <cell r="F4675">
            <v>92</v>
          </cell>
          <cell r="G4675" t="str">
            <v>Hong Kong</v>
          </cell>
        </row>
        <row r="4676">
          <cell r="A4676" t="str">
            <v>2002M11</v>
          </cell>
          <cell r="B4676">
            <v>1</v>
          </cell>
          <cell r="C4676">
            <v>23</v>
          </cell>
          <cell r="D4676" t="str">
            <v xml:space="preserve"> Belgium (French)</v>
          </cell>
          <cell r="E4676">
            <v>20982</v>
          </cell>
          <cell r="F4676">
            <v>23</v>
          </cell>
          <cell r="G4676" t="str">
            <v>Belgium</v>
          </cell>
        </row>
        <row r="4677">
          <cell r="A4677" t="str">
            <v>2002M11</v>
          </cell>
          <cell r="B4677">
            <v>0</v>
          </cell>
          <cell r="C4677">
            <v>23</v>
          </cell>
          <cell r="D4677" t="str">
            <v xml:space="preserve"> Belgium (French)</v>
          </cell>
          <cell r="E4677">
            <v>35</v>
          </cell>
          <cell r="F4677">
            <v>101</v>
          </cell>
          <cell r="G4677" t="str">
            <v>Italy</v>
          </cell>
        </row>
        <row r="4678">
          <cell r="A4678" t="str">
            <v>2002M11</v>
          </cell>
          <cell r="B4678">
            <v>1</v>
          </cell>
          <cell r="C4678">
            <v>193</v>
          </cell>
          <cell r="D4678" t="str">
            <v>Switzerland</v>
          </cell>
          <cell r="E4678">
            <v>5</v>
          </cell>
          <cell r="F4678">
            <v>23</v>
          </cell>
          <cell r="G4678" t="str">
            <v>Belgium</v>
          </cell>
        </row>
        <row r="4679">
          <cell r="A4679" t="str">
            <v>2002M11</v>
          </cell>
          <cell r="B4679">
            <v>1</v>
          </cell>
          <cell r="C4679">
            <v>3</v>
          </cell>
          <cell r="D4679" t="str">
            <v>Uk</v>
          </cell>
          <cell r="E4679">
            <v>7</v>
          </cell>
          <cell r="F4679">
            <v>96</v>
          </cell>
          <cell r="G4679" t="str">
            <v>Indonesia</v>
          </cell>
        </row>
        <row r="4680">
          <cell r="A4680" t="str">
            <v>2002M11</v>
          </cell>
          <cell r="B4680">
            <v>1</v>
          </cell>
          <cell r="C4680">
            <v>0</v>
          </cell>
          <cell r="D4680" t="str">
            <v>Ebay</v>
          </cell>
          <cell r="E4680">
            <v>34</v>
          </cell>
          <cell r="F4680">
            <v>34</v>
          </cell>
          <cell r="G4680" t="str">
            <v>Bulgaria</v>
          </cell>
        </row>
        <row r="4681">
          <cell r="A4681" t="str">
            <v>2002M11</v>
          </cell>
          <cell r="B4681">
            <v>2</v>
          </cell>
          <cell r="C4681">
            <v>71</v>
          </cell>
          <cell r="D4681" t="str">
            <v>France</v>
          </cell>
          <cell r="E4681">
            <v>1</v>
          </cell>
          <cell r="F4681">
            <v>136</v>
          </cell>
          <cell r="G4681" t="str">
            <v>Mexico</v>
          </cell>
        </row>
        <row r="4682">
          <cell r="A4682" t="str">
            <v>2002M11</v>
          </cell>
          <cell r="B4682">
            <v>2</v>
          </cell>
          <cell r="C4682">
            <v>71</v>
          </cell>
          <cell r="D4682" t="str">
            <v>France</v>
          </cell>
          <cell r="E4682">
            <v>21</v>
          </cell>
          <cell r="F4682">
            <v>100</v>
          </cell>
          <cell r="G4682" t="str">
            <v>Israel</v>
          </cell>
        </row>
        <row r="4683">
          <cell r="A4683" t="str">
            <v>2002M11</v>
          </cell>
          <cell r="B4683">
            <v>2</v>
          </cell>
          <cell r="C4683">
            <v>0</v>
          </cell>
          <cell r="D4683" t="str">
            <v>Ebay</v>
          </cell>
          <cell r="E4683">
            <v>258</v>
          </cell>
          <cell r="F4683">
            <v>51</v>
          </cell>
          <cell r="G4683" t="str">
            <v>Costa Rica</v>
          </cell>
        </row>
        <row r="4684">
          <cell r="A4684" t="str">
            <v>2002M11</v>
          </cell>
          <cell r="B4684">
            <v>2</v>
          </cell>
          <cell r="C4684">
            <v>77</v>
          </cell>
          <cell r="D4684" t="str">
            <v>Germany</v>
          </cell>
          <cell r="E4684">
            <v>30</v>
          </cell>
          <cell r="F4684">
            <v>115</v>
          </cell>
          <cell r="G4684" t="str">
            <v>Latvia</v>
          </cell>
        </row>
        <row r="4685">
          <cell r="A4685" t="str">
            <v>2002M11</v>
          </cell>
          <cell r="B4685">
            <v>3</v>
          </cell>
          <cell r="C4685">
            <v>77</v>
          </cell>
          <cell r="D4685" t="str">
            <v>Germany</v>
          </cell>
          <cell r="E4685">
            <v>1</v>
          </cell>
          <cell r="F4685">
            <v>8</v>
          </cell>
          <cell r="G4685" t="str">
            <v>Andorra</v>
          </cell>
        </row>
        <row r="4686">
          <cell r="A4686" t="str">
            <v>2002M11</v>
          </cell>
          <cell r="B4686">
            <v>2</v>
          </cell>
          <cell r="C4686">
            <v>77</v>
          </cell>
          <cell r="D4686" t="str">
            <v>Germany</v>
          </cell>
          <cell r="E4686">
            <v>17</v>
          </cell>
          <cell r="F4686">
            <v>29</v>
          </cell>
          <cell r="G4686" t="str">
            <v>Bosnia and Herzegovina</v>
          </cell>
        </row>
        <row r="4687">
          <cell r="A4687" t="str">
            <v>2002M11</v>
          </cell>
          <cell r="B4687">
            <v>1</v>
          </cell>
          <cell r="C4687">
            <v>101</v>
          </cell>
          <cell r="D4687" t="str">
            <v>Italy</v>
          </cell>
          <cell r="E4687">
            <v>2</v>
          </cell>
          <cell r="F4687">
            <v>163</v>
          </cell>
          <cell r="G4687" t="str">
            <v>Poland</v>
          </cell>
        </row>
        <row r="4688">
          <cell r="A4688" t="str">
            <v>2002M11</v>
          </cell>
          <cell r="B4688">
            <v>2</v>
          </cell>
          <cell r="C4688">
            <v>100</v>
          </cell>
          <cell r="D4688" t="str">
            <v>Ebaymotors</v>
          </cell>
          <cell r="E4688">
            <v>514</v>
          </cell>
          <cell r="F4688">
            <v>180</v>
          </cell>
          <cell r="G4688" t="str">
            <v>Singapore</v>
          </cell>
        </row>
        <row r="4689">
          <cell r="A4689" t="str">
            <v>2002M11</v>
          </cell>
          <cell r="B4689">
            <v>2</v>
          </cell>
          <cell r="C4689">
            <v>77</v>
          </cell>
          <cell r="D4689" t="str">
            <v>Germany</v>
          </cell>
          <cell r="E4689">
            <v>1384</v>
          </cell>
          <cell r="F4689">
            <v>163</v>
          </cell>
          <cell r="G4689" t="str">
            <v>Poland</v>
          </cell>
        </row>
        <row r="4690">
          <cell r="A4690" t="str">
            <v>2002M11</v>
          </cell>
          <cell r="B4690">
            <v>1</v>
          </cell>
          <cell r="C4690">
            <v>77</v>
          </cell>
          <cell r="D4690" t="str">
            <v>Germany</v>
          </cell>
          <cell r="E4690">
            <v>16</v>
          </cell>
          <cell r="F4690">
            <v>4</v>
          </cell>
          <cell r="G4690" t="str">
            <v>Afghanistan</v>
          </cell>
        </row>
        <row r="4691">
          <cell r="A4691" t="str">
            <v>2002M11</v>
          </cell>
          <cell r="B4691">
            <v>2</v>
          </cell>
          <cell r="C4691">
            <v>100</v>
          </cell>
          <cell r="D4691" t="str">
            <v>Ebaymotors</v>
          </cell>
          <cell r="E4691">
            <v>1</v>
          </cell>
          <cell r="F4691">
            <v>162</v>
          </cell>
          <cell r="G4691" t="str">
            <v>Philippines</v>
          </cell>
        </row>
        <row r="4692">
          <cell r="A4692" t="str">
            <v>2002M11</v>
          </cell>
          <cell r="B4692">
            <v>1</v>
          </cell>
          <cell r="C4692">
            <v>16</v>
          </cell>
          <cell r="D4692" t="str">
            <v>Austria</v>
          </cell>
          <cell r="E4692">
            <v>1</v>
          </cell>
          <cell r="F4692">
            <v>23</v>
          </cell>
          <cell r="G4692" t="str">
            <v>Belgium</v>
          </cell>
        </row>
        <row r="4693">
          <cell r="A4693" t="str">
            <v>2002M11</v>
          </cell>
          <cell r="B4693">
            <v>0</v>
          </cell>
          <cell r="C4693">
            <v>15</v>
          </cell>
          <cell r="D4693" t="str">
            <v>Australia</v>
          </cell>
          <cell r="E4693">
            <v>2</v>
          </cell>
          <cell r="F4693">
            <v>38</v>
          </cell>
          <cell r="G4693" t="str">
            <v>Cambodia</v>
          </cell>
        </row>
        <row r="4694">
          <cell r="A4694" t="str">
            <v>2002M11</v>
          </cell>
          <cell r="B4694">
            <v>2</v>
          </cell>
          <cell r="C4694">
            <v>100</v>
          </cell>
          <cell r="D4694" t="str">
            <v>Ebaymotors</v>
          </cell>
          <cell r="E4694">
            <v>1</v>
          </cell>
          <cell r="F4694">
            <v>91</v>
          </cell>
          <cell r="G4694" t="str">
            <v>Honduras</v>
          </cell>
        </row>
        <row r="4695">
          <cell r="A4695" t="str">
            <v>2002M11</v>
          </cell>
          <cell r="B4695">
            <v>2</v>
          </cell>
          <cell r="C4695">
            <v>0</v>
          </cell>
          <cell r="D4695" t="str">
            <v>Ebay</v>
          </cell>
          <cell r="E4695">
            <v>38341</v>
          </cell>
          <cell r="F4695">
            <v>45</v>
          </cell>
          <cell r="G4695" t="str">
            <v>China</v>
          </cell>
        </row>
        <row r="4696">
          <cell r="A4696" t="str">
            <v>2002M11</v>
          </cell>
          <cell r="B4696">
            <v>1</v>
          </cell>
          <cell r="C4696">
            <v>23</v>
          </cell>
          <cell r="D4696" t="str">
            <v xml:space="preserve"> Belgium (French)</v>
          </cell>
          <cell r="E4696">
            <v>1490</v>
          </cell>
          <cell r="F4696">
            <v>77</v>
          </cell>
          <cell r="G4696" t="str">
            <v>Germany</v>
          </cell>
        </row>
        <row r="4697">
          <cell r="A4697" t="str">
            <v>2002M11</v>
          </cell>
          <cell r="B4697">
            <v>1</v>
          </cell>
          <cell r="C4697">
            <v>23</v>
          </cell>
          <cell r="D4697" t="str">
            <v xml:space="preserve"> Belgium (French)</v>
          </cell>
          <cell r="E4697">
            <v>3</v>
          </cell>
          <cell r="F4697">
            <v>70</v>
          </cell>
          <cell r="G4697" t="str">
            <v>Finland</v>
          </cell>
        </row>
        <row r="4698">
          <cell r="A4698" t="str">
            <v>2002M11</v>
          </cell>
          <cell r="B4698">
            <v>2</v>
          </cell>
          <cell r="C4698">
            <v>186</v>
          </cell>
          <cell r="D4698" t="str">
            <v>Spain</v>
          </cell>
          <cell r="E4698">
            <v>4</v>
          </cell>
          <cell r="F4698">
            <v>161</v>
          </cell>
          <cell r="G4698" t="str">
            <v>Peru</v>
          </cell>
        </row>
        <row r="4699">
          <cell r="A4699" t="str">
            <v>2002M11</v>
          </cell>
          <cell r="B4699">
            <v>1</v>
          </cell>
          <cell r="C4699">
            <v>77</v>
          </cell>
          <cell r="D4699" t="str">
            <v>Germany</v>
          </cell>
          <cell r="E4699">
            <v>192</v>
          </cell>
          <cell r="F4699">
            <v>99</v>
          </cell>
          <cell r="G4699" t="str">
            <v>Ireland</v>
          </cell>
        </row>
        <row r="4700">
          <cell r="A4700" t="str">
            <v>2002M11</v>
          </cell>
          <cell r="B4700">
            <v>2</v>
          </cell>
          <cell r="C4700">
            <v>101</v>
          </cell>
          <cell r="D4700" t="str">
            <v>Italy</v>
          </cell>
          <cell r="E4700">
            <v>26</v>
          </cell>
          <cell r="F4700">
            <v>122</v>
          </cell>
          <cell r="G4700" t="str">
            <v>Luxembourg</v>
          </cell>
        </row>
        <row r="4701">
          <cell r="A4701" t="str">
            <v>2002M11</v>
          </cell>
          <cell r="B4701">
            <v>2</v>
          </cell>
          <cell r="C4701">
            <v>0</v>
          </cell>
          <cell r="D4701" t="str">
            <v>Ebay</v>
          </cell>
          <cell r="E4701">
            <v>2971</v>
          </cell>
          <cell r="F4701">
            <v>161</v>
          </cell>
          <cell r="G4701" t="str">
            <v>Peru</v>
          </cell>
        </row>
        <row r="4702">
          <cell r="A4702" t="str">
            <v>2002M11</v>
          </cell>
          <cell r="B4702">
            <v>0</v>
          </cell>
          <cell r="C4702">
            <v>77</v>
          </cell>
          <cell r="D4702" t="str">
            <v>Germany</v>
          </cell>
          <cell r="E4702">
            <v>275</v>
          </cell>
          <cell r="F4702">
            <v>3</v>
          </cell>
          <cell r="G4702" t="str">
            <v>United Kingdom</v>
          </cell>
        </row>
        <row r="4703">
          <cell r="A4703" t="str">
            <v>2002M11</v>
          </cell>
          <cell r="B4703">
            <v>2</v>
          </cell>
          <cell r="C4703">
            <v>100</v>
          </cell>
          <cell r="D4703" t="str">
            <v>Ebaymotors</v>
          </cell>
          <cell r="E4703">
            <v>256</v>
          </cell>
          <cell r="F4703">
            <v>12</v>
          </cell>
          <cell r="G4703" t="str">
            <v>Argentina</v>
          </cell>
        </row>
        <row r="4704">
          <cell r="A4704" t="str">
            <v>2002M11</v>
          </cell>
          <cell r="B4704">
            <v>1</v>
          </cell>
          <cell r="C4704">
            <v>0</v>
          </cell>
          <cell r="D4704" t="str">
            <v>Ebay</v>
          </cell>
          <cell r="E4704">
            <v>27</v>
          </cell>
          <cell r="F4704">
            <v>70</v>
          </cell>
          <cell r="G4704" t="str">
            <v>Finland</v>
          </cell>
        </row>
        <row r="4705">
          <cell r="A4705" t="str">
            <v>2002M11</v>
          </cell>
          <cell r="B4705">
            <v>0</v>
          </cell>
          <cell r="C4705">
            <v>196</v>
          </cell>
          <cell r="D4705" t="str">
            <v>Taiwan</v>
          </cell>
          <cell r="E4705">
            <v>1</v>
          </cell>
          <cell r="F4705">
            <v>209</v>
          </cell>
          <cell r="G4705" t="str">
            <v>Ukraine</v>
          </cell>
        </row>
        <row r="4706">
          <cell r="A4706" t="str">
            <v>2002M11</v>
          </cell>
          <cell r="B4706">
            <v>2</v>
          </cell>
          <cell r="C4706">
            <v>71</v>
          </cell>
          <cell r="D4706" t="str">
            <v>France</v>
          </cell>
          <cell r="E4706">
            <v>2</v>
          </cell>
          <cell r="F4706">
            <v>73</v>
          </cell>
          <cell r="G4706" t="str">
            <v>French Polynesia</v>
          </cell>
        </row>
        <row r="4707">
          <cell r="A4707" t="str">
            <v>2002M11</v>
          </cell>
          <cell r="B4707">
            <v>2</v>
          </cell>
          <cell r="C4707">
            <v>100</v>
          </cell>
          <cell r="D4707" t="str">
            <v>Ebaymotors</v>
          </cell>
          <cell r="E4707">
            <v>21</v>
          </cell>
          <cell r="F4707">
            <v>16</v>
          </cell>
          <cell r="G4707" t="str">
            <v>Austria</v>
          </cell>
        </row>
        <row r="4708">
          <cell r="A4708" t="str">
            <v>2002M11</v>
          </cell>
          <cell r="B4708">
            <v>0</v>
          </cell>
          <cell r="C4708">
            <v>0</v>
          </cell>
          <cell r="D4708" t="str">
            <v>Ebay</v>
          </cell>
          <cell r="E4708">
            <v>9</v>
          </cell>
          <cell r="F4708">
            <v>139</v>
          </cell>
          <cell r="G4708" t="str">
            <v>Mongolia</v>
          </cell>
        </row>
        <row r="4709">
          <cell r="A4709" t="str">
            <v>2002M11</v>
          </cell>
          <cell r="B4709">
            <v>2</v>
          </cell>
          <cell r="C4709">
            <v>0</v>
          </cell>
          <cell r="D4709" t="str">
            <v>Ebay</v>
          </cell>
          <cell r="E4709">
            <v>61817</v>
          </cell>
          <cell r="F4709">
            <v>104</v>
          </cell>
          <cell r="G4709" t="str">
            <v>Japan</v>
          </cell>
        </row>
        <row r="4710">
          <cell r="A4710" t="str">
            <v>2002M11</v>
          </cell>
          <cell r="B4710">
            <v>0</v>
          </cell>
          <cell r="C4710">
            <v>0</v>
          </cell>
          <cell r="D4710" t="str">
            <v>Ebay</v>
          </cell>
          <cell r="E4710">
            <v>43</v>
          </cell>
          <cell r="F4710">
            <v>60</v>
          </cell>
          <cell r="G4710" t="str">
            <v>Dominican Republic</v>
          </cell>
        </row>
        <row r="4711">
          <cell r="A4711" t="str">
            <v>2002M11</v>
          </cell>
          <cell r="B4711">
            <v>2</v>
          </cell>
          <cell r="C4711">
            <v>100</v>
          </cell>
          <cell r="D4711" t="str">
            <v>Ebaymotors</v>
          </cell>
          <cell r="E4711">
            <v>1</v>
          </cell>
          <cell r="F4711">
            <v>199</v>
          </cell>
          <cell r="G4711" t="str">
            <v>Thailand</v>
          </cell>
        </row>
        <row r="4712">
          <cell r="A4712" t="str">
            <v>2002M11</v>
          </cell>
          <cell r="B4712">
            <v>0</v>
          </cell>
          <cell r="C4712">
            <v>77</v>
          </cell>
          <cell r="D4712" t="str">
            <v>Germany</v>
          </cell>
          <cell r="E4712">
            <v>2</v>
          </cell>
          <cell r="F4712">
            <v>4</v>
          </cell>
          <cell r="G4712" t="str">
            <v>Afghanistan</v>
          </cell>
        </row>
        <row r="4713">
          <cell r="A4713" t="str">
            <v>2002M11</v>
          </cell>
          <cell r="B4713">
            <v>2</v>
          </cell>
          <cell r="C4713">
            <v>146</v>
          </cell>
          <cell r="D4713" t="str">
            <v>Netherlands</v>
          </cell>
          <cell r="E4713">
            <v>3</v>
          </cell>
          <cell r="F4713">
            <v>123</v>
          </cell>
          <cell r="G4713" t="str">
            <v>Macau</v>
          </cell>
        </row>
        <row r="4714">
          <cell r="A4714" t="str">
            <v>2002M11</v>
          </cell>
          <cell r="B4714">
            <v>2</v>
          </cell>
          <cell r="C4714">
            <v>0</v>
          </cell>
          <cell r="D4714" t="str">
            <v>Ebay</v>
          </cell>
          <cell r="E4714">
            <v>1</v>
          </cell>
          <cell r="F4714">
            <v>152</v>
          </cell>
          <cell r="G4714" t="str">
            <v>Nigeria</v>
          </cell>
        </row>
        <row r="4715">
          <cell r="A4715" t="str">
            <v>2002M11</v>
          </cell>
          <cell r="B4715">
            <v>2</v>
          </cell>
          <cell r="C4715">
            <v>0</v>
          </cell>
          <cell r="D4715" t="str">
            <v>Ebay</v>
          </cell>
          <cell r="E4715">
            <v>34817</v>
          </cell>
          <cell r="F4715">
            <v>12</v>
          </cell>
          <cell r="G4715" t="str">
            <v>Argentina</v>
          </cell>
        </row>
        <row r="4716">
          <cell r="A4716" t="str">
            <v>2002M11</v>
          </cell>
          <cell r="B4716">
            <v>2</v>
          </cell>
          <cell r="C4716">
            <v>100</v>
          </cell>
          <cell r="D4716" t="str">
            <v>Ebaymotors</v>
          </cell>
          <cell r="E4716">
            <v>2</v>
          </cell>
          <cell r="F4716">
            <v>115</v>
          </cell>
          <cell r="G4716" t="str">
            <v>Latvia</v>
          </cell>
        </row>
        <row r="4717">
          <cell r="A4717" t="str">
            <v>2002M11</v>
          </cell>
          <cell r="B4717">
            <v>0</v>
          </cell>
          <cell r="C4717">
            <v>101</v>
          </cell>
          <cell r="D4717" t="str">
            <v>Italy</v>
          </cell>
          <cell r="E4717">
            <v>38</v>
          </cell>
          <cell r="F4717">
            <v>3</v>
          </cell>
          <cell r="G4717" t="str">
            <v>United Kingdom</v>
          </cell>
        </row>
        <row r="4718">
          <cell r="A4718" t="str">
            <v>2002M11</v>
          </cell>
          <cell r="B4718">
            <v>1</v>
          </cell>
          <cell r="C4718">
            <v>193</v>
          </cell>
          <cell r="D4718" t="str">
            <v>Switzerland</v>
          </cell>
          <cell r="E4718">
            <v>1</v>
          </cell>
          <cell r="F4718">
            <v>15</v>
          </cell>
          <cell r="G4718" t="str">
            <v>Australia</v>
          </cell>
        </row>
        <row r="4719">
          <cell r="A4719" t="str">
            <v>2002M11</v>
          </cell>
          <cell r="B4719">
            <v>1</v>
          </cell>
          <cell r="C4719">
            <v>100</v>
          </cell>
          <cell r="D4719" t="str">
            <v>Ebaymotors</v>
          </cell>
          <cell r="E4719">
            <v>24</v>
          </cell>
          <cell r="F4719">
            <v>146</v>
          </cell>
          <cell r="G4719" t="str">
            <v>Netherlands</v>
          </cell>
        </row>
        <row r="4720">
          <cell r="A4720" t="str">
            <v>2002M11</v>
          </cell>
          <cell r="B4720">
            <v>0</v>
          </cell>
          <cell r="C4720">
            <v>77</v>
          </cell>
          <cell r="D4720" t="str">
            <v>Germany</v>
          </cell>
          <cell r="E4720">
            <v>3</v>
          </cell>
          <cell r="F4720">
            <v>204</v>
          </cell>
          <cell r="G4720" t="str">
            <v>Turkey</v>
          </cell>
        </row>
        <row r="4721">
          <cell r="A4721" t="str">
            <v>2002M11</v>
          </cell>
          <cell r="B4721">
            <v>1</v>
          </cell>
          <cell r="C4721">
            <v>0</v>
          </cell>
          <cell r="D4721" t="str">
            <v>Ebay</v>
          </cell>
          <cell r="E4721">
            <v>1</v>
          </cell>
          <cell r="F4721">
            <v>181</v>
          </cell>
          <cell r="G4721" t="str">
            <v>Slovakia</v>
          </cell>
        </row>
        <row r="4722">
          <cell r="A4722" t="str">
            <v>2002M11</v>
          </cell>
          <cell r="B4722">
            <v>2</v>
          </cell>
          <cell r="C4722">
            <v>146</v>
          </cell>
          <cell r="D4722" t="str">
            <v>Netherlands</v>
          </cell>
          <cell r="E4722">
            <v>2</v>
          </cell>
          <cell r="F4722">
            <v>180</v>
          </cell>
          <cell r="G4722" t="str">
            <v>Singapore</v>
          </cell>
        </row>
        <row r="4723">
          <cell r="A4723" t="str">
            <v>2002M11</v>
          </cell>
          <cell r="B4723">
            <v>1</v>
          </cell>
          <cell r="C4723">
            <v>2</v>
          </cell>
          <cell r="D4723" t="str">
            <v>Canada</v>
          </cell>
          <cell r="E4723">
            <v>12</v>
          </cell>
          <cell r="F4723">
            <v>71</v>
          </cell>
          <cell r="G4723" t="str">
            <v>France</v>
          </cell>
        </row>
        <row r="4724">
          <cell r="A4724" t="str">
            <v>2002M11</v>
          </cell>
          <cell r="B4724">
            <v>0</v>
          </cell>
          <cell r="C4724">
            <v>71</v>
          </cell>
          <cell r="D4724" t="str">
            <v>France</v>
          </cell>
          <cell r="E4724">
            <v>6</v>
          </cell>
          <cell r="F4724">
            <v>37</v>
          </cell>
          <cell r="G4724" t="str">
            <v>Burundi</v>
          </cell>
        </row>
        <row r="4725">
          <cell r="A4725" t="str">
            <v>2002M11</v>
          </cell>
          <cell r="B4725">
            <v>0</v>
          </cell>
          <cell r="C4725">
            <v>3</v>
          </cell>
          <cell r="D4725" t="str">
            <v>Uk</v>
          </cell>
          <cell r="E4725">
            <v>4</v>
          </cell>
          <cell r="F4725">
            <v>32</v>
          </cell>
          <cell r="G4725" t="str">
            <v>British Virgin Islands</v>
          </cell>
        </row>
        <row r="4726">
          <cell r="A4726" t="str">
            <v>2002M11</v>
          </cell>
          <cell r="B4726">
            <v>1</v>
          </cell>
          <cell r="C4726">
            <v>16</v>
          </cell>
          <cell r="D4726" t="str">
            <v>Austria</v>
          </cell>
          <cell r="E4726">
            <v>8</v>
          </cell>
          <cell r="F4726">
            <v>115</v>
          </cell>
          <cell r="G4726" t="str">
            <v>Latvia</v>
          </cell>
        </row>
        <row r="4727">
          <cell r="A4727" t="str">
            <v>2002M11</v>
          </cell>
          <cell r="B4727">
            <v>0</v>
          </cell>
          <cell r="C4727">
            <v>0</v>
          </cell>
          <cell r="D4727" t="str">
            <v>Ebay</v>
          </cell>
          <cell r="E4727">
            <v>105</v>
          </cell>
          <cell r="F4727">
            <v>193</v>
          </cell>
          <cell r="G4727" t="str">
            <v>Switzerland</v>
          </cell>
        </row>
        <row r="4728">
          <cell r="A4728" t="str">
            <v>2002M11</v>
          </cell>
          <cell r="B4728">
            <v>0</v>
          </cell>
          <cell r="C4728">
            <v>123</v>
          </cell>
          <cell r="D4728" t="str">
            <v xml:space="preserve"> Belgium (Dutch)</v>
          </cell>
          <cell r="E4728">
            <v>34</v>
          </cell>
          <cell r="F4728">
            <v>1</v>
          </cell>
          <cell r="G4728" t="str">
            <v>United States</v>
          </cell>
        </row>
        <row r="4729">
          <cell r="A4729" t="str">
            <v>2002M11</v>
          </cell>
          <cell r="B4729">
            <v>2</v>
          </cell>
          <cell r="C4729">
            <v>15</v>
          </cell>
          <cell r="D4729" t="str">
            <v>Australia</v>
          </cell>
          <cell r="E4729">
            <v>3</v>
          </cell>
          <cell r="F4729">
            <v>29</v>
          </cell>
          <cell r="G4729" t="str">
            <v>Bosnia and Herzegovina</v>
          </cell>
        </row>
        <row r="4730">
          <cell r="A4730" t="str">
            <v>2002M11</v>
          </cell>
          <cell r="B4730">
            <v>0</v>
          </cell>
          <cell r="C4730">
            <v>0</v>
          </cell>
          <cell r="D4730" t="str">
            <v>Ebay</v>
          </cell>
          <cell r="E4730">
            <v>3</v>
          </cell>
          <cell r="F4730">
            <v>28</v>
          </cell>
          <cell r="G4730" t="str">
            <v>Bolivia</v>
          </cell>
        </row>
        <row r="4731">
          <cell r="A4731" t="str">
            <v>2002M11</v>
          </cell>
          <cell r="B4731">
            <v>2</v>
          </cell>
          <cell r="C4731">
            <v>0</v>
          </cell>
          <cell r="D4731" t="str">
            <v>Ebay</v>
          </cell>
          <cell r="E4731">
            <v>60397</v>
          </cell>
          <cell r="F4731">
            <v>199</v>
          </cell>
          <cell r="G4731" t="str">
            <v>Thailand</v>
          </cell>
        </row>
        <row r="4732">
          <cell r="A4732" t="str">
            <v>2002M11</v>
          </cell>
          <cell r="B4732">
            <v>2</v>
          </cell>
          <cell r="C4732">
            <v>16</v>
          </cell>
          <cell r="D4732" t="str">
            <v>Austria</v>
          </cell>
          <cell r="E4732">
            <v>472</v>
          </cell>
          <cell r="F4732">
            <v>164</v>
          </cell>
          <cell r="G4732" t="str">
            <v>Portugal</v>
          </cell>
        </row>
        <row r="4733">
          <cell r="A4733" t="str">
            <v>2002M11</v>
          </cell>
          <cell r="B4733">
            <v>0</v>
          </cell>
          <cell r="C4733">
            <v>15</v>
          </cell>
          <cell r="D4733" t="str">
            <v>Australia</v>
          </cell>
          <cell r="E4733">
            <v>1</v>
          </cell>
          <cell r="F4733">
            <v>99</v>
          </cell>
          <cell r="G4733" t="str">
            <v>Ireland</v>
          </cell>
        </row>
        <row r="4734">
          <cell r="A4734" t="str">
            <v>2002M11</v>
          </cell>
          <cell r="B4734">
            <v>1</v>
          </cell>
          <cell r="C4734">
            <v>23</v>
          </cell>
          <cell r="D4734" t="str">
            <v xml:space="preserve"> Belgium (French)</v>
          </cell>
          <cell r="E4734">
            <v>84</v>
          </cell>
          <cell r="F4734">
            <v>122</v>
          </cell>
          <cell r="G4734" t="str">
            <v>Luxembourg</v>
          </cell>
        </row>
        <row r="4735">
          <cell r="A4735" t="str">
            <v>2002M11</v>
          </cell>
          <cell r="B4735">
            <v>1</v>
          </cell>
          <cell r="C4735">
            <v>77</v>
          </cell>
          <cell r="D4735" t="str">
            <v>Germany</v>
          </cell>
          <cell r="E4735">
            <v>64</v>
          </cell>
          <cell r="F4735">
            <v>56</v>
          </cell>
          <cell r="G4735" t="str">
            <v>Czech Republic</v>
          </cell>
        </row>
        <row r="4736">
          <cell r="A4736" t="str">
            <v>2002M11</v>
          </cell>
          <cell r="B4736">
            <v>1</v>
          </cell>
          <cell r="C4736">
            <v>100</v>
          </cell>
          <cell r="D4736" t="str">
            <v>Ebaymotors</v>
          </cell>
          <cell r="E4736">
            <v>2</v>
          </cell>
          <cell r="F4736">
            <v>217</v>
          </cell>
          <cell r="G4736" t="str">
            <v>Virgin Islands (U.S.)</v>
          </cell>
        </row>
        <row r="4737">
          <cell r="A4737" t="str">
            <v>2002M11</v>
          </cell>
          <cell r="B4737">
            <v>2</v>
          </cell>
          <cell r="C4737">
            <v>123</v>
          </cell>
          <cell r="D4737" t="str">
            <v xml:space="preserve"> Belgium (Dutch)</v>
          </cell>
          <cell r="E4737">
            <v>2</v>
          </cell>
          <cell r="F4737">
            <v>2</v>
          </cell>
          <cell r="G4737" t="str">
            <v>Canada</v>
          </cell>
        </row>
        <row r="4738">
          <cell r="A4738" t="str">
            <v>2002M11</v>
          </cell>
          <cell r="B4738">
            <v>0</v>
          </cell>
          <cell r="C4738">
            <v>0</v>
          </cell>
          <cell r="D4738" t="str">
            <v>Ebay</v>
          </cell>
          <cell r="E4738">
            <v>50</v>
          </cell>
          <cell r="F4738">
            <v>99</v>
          </cell>
          <cell r="G4738" t="str">
            <v>Ireland</v>
          </cell>
        </row>
        <row r="4739">
          <cell r="A4739" t="str">
            <v>2002M11</v>
          </cell>
          <cell r="B4739">
            <v>0</v>
          </cell>
          <cell r="C4739">
            <v>3</v>
          </cell>
          <cell r="D4739" t="str">
            <v>Uk</v>
          </cell>
          <cell r="E4739">
            <v>94</v>
          </cell>
          <cell r="F4739">
            <v>105</v>
          </cell>
          <cell r="G4739" t="str">
            <v>Jersey</v>
          </cell>
        </row>
        <row r="4740">
          <cell r="A4740" t="str">
            <v>2002M11</v>
          </cell>
          <cell r="B4740">
            <v>2</v>
          </cell>
          <cell r="C4740">
            <v>15</v>
          </cell>
          <cell r="D4740" t="str">
            <v>Australia</v>
          </cell>
          <cell r="E4740">
            <v>8</v>
          </cell>
          <cell r="F4740">
            <v>204</v>
          </cell>
          <cell r="G4740" t="str">
            <v>Turkey</v>
          </cell>
        </row>
        <row r="4741">
          <cell r="A4741" t="str">
            <v>2002M11</v>
          </cell>
          <cell r="B4741">
            <v>1</v>
          </cell>
          <cell r="C4741">
            <v>100</v>
          </cell>
          <cell r="D4741" t="str">
            <v>Ebaymotors</v>
          </cell>
          <cell r="E4741">
            <v>7</v>
          </cell>
          <cell r="F4741">
            <v>71</v>
          </cell>
          <cell r="G4741" t="str">
            <v>France</v>
          </cell>
        </row>
        <row r="4742">
          <cell r="A4742" t="str">
            <v>2002M11</v>
          </cell>
          <cell r="B4742">
            <v>2</v>
          </cell>
          <cell r="C4742">
            <v>23</v>
          </cell>
          <cell r="D4742" t="str">
            <v xml:space="preserve"> Belgium (French)</v>
          </cell>
          <cell r="E4742">
            <v>83512</v>
          </cell>
          <cell r="F4742">
            <v>71</v>
          </cell>
          <cell r="G4742" t="str">
            <v>France</v>
          </cell>
        </row>
        <row r="4743">
          <cell r="A4743" t="str">
            <v>2002M11</v>
          </cell>
          <cell r="B4743">
            <v>1</v>
          </cell>
          <cell r="C4743">
            <v>0</v>
          </cell>
          <cell r="D4743" t="str">
            <v>Ebay</v>
          </cell>
          <cell r="E4743">
            <v>44</v>
          </cell>
          <cell r="F4743">
            <v>217</v>
          </cell>
          <cell r="G4743" t="str">
            <v>Virgin Islands (U.S.)</v>
          </cell>
        </row>
        <row r="4744">
          <cell r="A4744" t="str">
            <v>2002M11</v>
          </cell>
          <cell r="B4744">
            <v>0</v>
          </cell>
          <cell r="C4744">
            <v>123</v>
          </cell>
          <cell r="D4744" t="str">
            <v xml:space="preserve"> Belgium (Dutch)</v>
          </cell>
          <cell r="E4744">
            <v>672</v>
          </cell>
          <cell r="F4744">
            <v>146</v>
          </cell>
          <cell r="G4744" t="str">
            <v>Netherlands</v>
          </cell>
        </row>
        <row r="4745">
          <cell r="A4745" t="str">
            <v>2002M11</v>
          </cell>
          <cell r="B4745">
            <v>2</v>
          </cell>
          <cell r="C4745">
            <v>193</v>
          </cell>
          <cell r="D4745" t="str">
            <v>Switzerland</v>
          </cell>
          <cell r="E4745">
            <v>7</v>
          </cell>
          <cell r="F4745">
            <v>45</v>
          </cell>
          <cell r="G4745" t="str">
            <v>China</v>
          </cell>
        </row>
        <row r="4746">
          <cell r="A4746" t="str">
            <v>2002M11</v>
          </cell>
          <cell r="B4746">
            <v>1</v>
          </cell>
          <cell r="C4746">
            <v>146</v>
          </cell>
          <cell r="D4746" t="str">
            <v>Netherlands</v>
          </cell>
          <cell r="E4746">
            <v>1</v>
          </cell>
          <cell r="F4746">
            <v>96</v>
          </cell>
          <cell r="G4746" t="str">
            <v>Indonesia</v>
          </cell>
        </row>
        <row r="4747">
          <cell r="A4747" t="str">
            <v>2002M11</v>
          </cell>
          <cell r="B4747">
            <v>0</v>
          </cell>
          <cell r="C4747">
            <v>0</v>
          </cell>
          <cell r="D4747" t="str">
            <v>Ebay</v>
          </cell>
          <cell r="E4747">
            <v>729</v>
          </cell>
          <cell r="F4747">
            <v>196</v>
          </cell>
          <cell r="G4747" t="str">
            <v>Taiwan</v>
          </cell>
        </row>
        <row r="4748">
          <cell r="A4748" t="str">
            <v>2002M11</v>
          </cell>
          <cell r="B4748">
            <v>1</v>
          </cell>
          <cell r="C4748">
            <v>100</v>
          </cell>
          <cell r="D4748" t="str">
            <v>Ebaymotors</v>
          </cell>
          <cell r="E4748">
            <v>6</v>
          </cell>
          <cell r="F4748">
            <v>23</v>
          </cell>
          <cell r="G4748" t="str">
            <v>Belgium</v>
          </cell>
        </row>
        <row r="4749">
          <cell r="A4749" t="str">
            <v>2002M11</v>
          </cell>
          <cell r="B4749">
            <v>1</v>
          </cell>
          <cell r="C4749">
            <v>146</v>
          </cell>
          <cell r="D4749" t="str">
            <v>Netherlands</v>
          </cell>
          <cell r="E4749">
            <v>5</v>
          </cell>
          <cell r="F4749">
            <v>16</v>
          </cell>
          <cell r="G4749" t="str">
            <v>Austria</v>
          </cell>
        </row>
        <row r="4750">
          <cell r="A4750" t="str">
            <v>2002M11</v>
          </cell>
          <cell r="B4750">
            <v>0</v>
          </cell>
          <cell r="C4750">
            <v>71</v>
          </cell>
          <cell r="D4750" t="str">
            <v>France</v>
          </cell>
          <cell r="E4750">
            <v>59</v>
          </cell>
          <cell r="F4750">
            <v>186</v>
          </cell>
          <cell r="G4750" t="str">
            <v>Spain</v>
          </cell>
        </row>
        <row r="4751">
          <cell r="A4751" t="str">
            <v>2002M11</v>
          </cell>
          <cell r="B4751">
            <v>2</v>
          </cell>
          <cell r="C4751">
            <v>186</v>
          </cell>
          <cell r="D4751" t="str">
            <v>Spain</v>
          </cell>
          <cell r="E4751">
            <v>2430</v>
          </cell>
          <cell r="F4751">
            <v>12</v>
          </cell>
          <cell r="G4751" t="str">
            <v>Argentina</v>
          </cell>
        </row>
        <row r="4752">
          <cell r="A4752" t="str">
            <v>2002M11</v>
          </cell>
          <cell r="B4752">
            <v>0</v>
          </cell>
          <cell r="C4752">
            <v>123</v>
          </cell>
          <cell r="D4752" t="str">
            <v xml:space="preserve"> Belgium (Dutch)</v>
          </cell>
          <cell r="E4752">
            <v>158</v>
          </cell>
          <cell r="F4752">
            <v>77</v>
          </cell>
          <cell r="G4752" t="str">
            <v>Germany</v>
          </cell>
        </row>
        <row r="4753">
          <cell r="A4753" t="str">
            <v>2002M11</v>
          </cell>
          <cell r="B4753">
            <v>2</v>
          </cell>
          <cell r="C4753">
            <v>0</v>
          </cell>
          <cell r="D4753" t="str">
            <v>Ebay</v>
          </cell>
          <cell r="E4753">
            <v>1011</v>
          </cell>
          <cell r="F4753">
            <v>94</v>
          </cell>
          <cell r="G4753" t="str">
            <v>Iceland</v>
          </cell>
        </row>
        <row r="4754">
          <cell r="A4754" t="str">
            <v>2002M11</v>
          </cell>
          <cell r="B4754">
            <v>1</v>
          </cell>
          <cell r="C4754">
            <v>23</v>
          </cell>
          <cell r="D4754" t="str">
            <v xml:space="preserve"> Belgium (French)</v>
          </cell>
          <cell r="E4754">
            <v>19</v>
          </cell>
          <cell r="F4754">
            <v>193</v>
          </cell>
          <cell r="G4754" t="str">
            <v>Switzerland</v>
          </cell>
        </row>
        <row r="4755">
          <cell r="A4755" t="str">
            <v>2002M11</v>
          </cell>
          <cell r="B4755">
            <v>2</v>
          </cell>
          <cell r="C4755">
            <v>23</v>
          </cell>
          <cell r="D4755" t="str">
            <v xml:space="preserve"> Belgium (French)</v>
          </cell>
          <cell r="E4755">
            <v>456</v>
          </cell>
          <cell r="F4755">
            <v>164</v>
          </cell>
          <cell r="G4755" t="str">
            <v>Portugal</v>
          </cell>
        </row>
        <row r="4756">
          <cell r="A4756" t="str">
            <v>2002M11</v>
          </cell>
          <cell r="B4756">
            <v>2</v>
          </cell>
          <cell r="C4756">
            <v>3</v>
          </cell>
          <cell r="D4756" t="str">
            <v>Uk</v>
          </cell>
          <cell r="E4756">
            <v>45</v>
          </cell>
          <cell r="F4756">
            <v>12</v>
          </cell>
          <cell r="G4756" t="str">
            <v>Argentina</v>
          </cell>
        </row>
        <row r="4757">
          <cell r="A4757" t="str">
            <v>2002M11</v>
          </cell>
          <cell r="B4757">
            <v>0</v>
          </cell>
          <cell r="C4757">
            <v>77</v>
          </cell>
          <cell r="D4757" t="str">
            <v>Germany</v>
          </cell>
          <cell r="E4757">
            <v>2</v>
          </cell>
          <cell r="F4757">
            <v>227</v>
          </cell>
          <cell r="G4757" t="str">
            <v>Réunion</v>
          </cell>
        </row>
        <row r="4758">
          <cell r="A4758" t="str">
            <v>2002M11</v>
          </cell>
          <cell r="B4758">
            <v>0</v>
          </cell>
          <cell r="C4758">
            <v>0</v>
          </cell>
          <cell r="D4758" t="str">
            <v>Ebay</v>
          </cell>
          <cell r="E4758">
            <v>5</v>
          </cell>
          <cell r="F4758">
            <v>202</v>
          </cell>
          <cell r="G4758" t="str">
            <v>Trinidad and Tobago</v>
          </cell>
        </row>
        <row r="4759">
          <cell r="A4759" t="str">
            <v>2002M11</v>
          </cell>
          <cell r="B4759">
            <v>2</v>
          </cell>
          <cell r="C4759">
            <v>3</v>
          </cell>
          <cell r="D4759" t="str">
            <v>Uk</v>
          </cell>
          <cell r="E4759">
            <v>11</v>
          </cell>
          <cell r="F4759">
            <v>109</v>
          </cell>
          <cell r="G4759" t="str">
            <v>Kiribati</v>
          </cell>
        </row>
        <row r="4760">
          <cell r="A4760" t="str">
            <v>2002M11</v>
          </cell>
          <cell r="B4760">
            <v>0</v>
          </cell>
          <cell r="C4760">
            <v>100</v>
          </cell>
          <cell r="D4760" t="str">
            <v>Ebaymotors</v>
          </cell>
          <cell r="E4760">
            <v>1</v>
          </cell>
          <cell r="F4760">
            <v>193</v>
          </cell>
          <cell r="G4760" t="str">
            <v>Switzerland</v>
          </cell>
        </row>
        <row r="4761">
          <cell r="A4761" t="str">
            <v>2002M11</v>
          </cell>
          <cell r="B4761">
            <v>2</v>
          </cell>
          <cell r="C4761">
            <v>100</v>
          </cell>
          <cell r="D4761" t="str">
            <v>Ebaymotors</v>
          </cell>
          <cell r="E4761">
            <v>3</v>
          </cell>
          <cell r="F4761">
            <v>111</v>
          </cell>
          <cell r="G4761" t="str">
            <v>Korea, South</v>
          </cell>
        </row>
        <row r="4762">
          <cell r="A4762" t="str">
            <v>2002M11</v>
          </cell>
          <cell r="B4762">
            <v>0</v>
          </cell>
          <cell r="C4762">
            <v>77</v>
          </cell>
          <cell r="D4762" t="str">
            <v>Germany</v>
          </cell>
          <cell r="E4762">
            <v>2</v>
          </cell>
          <cell r="F4762">
            <v>147</v>
          </cell>
          <cell r="G4762" t="str">
            <v>Netherlands Antilles</v>
          </cell>
        </row>
        <row r="4763">
          <cell r="A4763" t="str">
            <v>2002M11</v>
          </cell>
          <cell r="B4763">
            <v>1</v>
          </cell>
          <cell r="C4763">
            <v>16</v>
          </cell>
          <cell r="D4763" t="str">
            <v>Austria</v>
          </cell>
          <cell r="E4763">
            <v>15</v>
          </cell>
          <cell r="F4763">
            <v>193</v>
          </cell>
          <cell r="G4763" t="str">
            <v>Switzerland</v>
          </cell>
        </row>
        <row r="4764">
          <cell r="A4764" t="str">
            <v>2002M11</v>
          </cell>
          <cell r="B4764">
            <v>0</v>
          </cell>
          <cell r="C4764">
            <v>100</v>
          </cell>
          <cell r="D4764" t="str">
            <v>Ebaymotors</v>
          </cell>
          <cell r="E4764">
            <v>7</v>
          </cell>
          <cell r="F4764">
            <v>127</v>
          </cell>
          <cell r="G4764" t="str">
            <v>Malaysia</v>
          </cell>
        </row>
        <row r="4765">
          <cell r="A4765" t="str">
            <v>2002M11</v>
          </cell>
          <cell r="B4765">
            <v>0</v>
          </cell>
          <cell r="C4765">
            <v>0</v>
          </cell>
          <cell r="D4765" t="str">
            <v>Ebay</v>
          </cell>
          <cell r="E4765">
            <v>4834</v>
          </cell>
          <cell r="F4765">
            <v>3</v>
          </cell>
          <cell r="G4765" t="str">
            <v>United Kingdom</v>
          </cell>
        </row>
        <row r="4766">
          <cell r="A4766" t="str">
            <v>2002M11</v>
          </cell>
          <cell r="B4766">
            <v>1</v>
          </cell>
          <cell r="C4766">
            <v>186</v>
          </cell>
          <cell r="D4766" t="str">
            <v>Spain</v>
          </cell>
          <cell r="E4766">
            <v>2</v>
          </cell>
          <cell r="F4766">
            <v>23</v>
          </cell>
          <cell r="G4766" t="str">
            <v>Belgium</v>
          </cell>
        </row>
        <row r="4767">
          <cell r="A4767" t="str">
            <v>2002M11</v>
          </cell>
          <cell r="B4767">
            <v>1</v>
          </cell>
          <cell r="C4767">
            <v>3</v>
          </cell>
          <cell r="D4767" t="str">
            <v>Uk</v>
          </cell>
          <cell r="E4767">
            <v>4</v>
          </cell>
          <cell r="F4767">
            <v>149</v>
          </cell>
          <cell r="G4767" t="str">
            <v>New Zealand</v>
          </cell>
        </row>
        <row r="4768">
          <cell r="A4768" t="str">
            <v>2002M11</v>
          </cell>
          <cell r="B4768">
            <v>2</v>
          </cell>
          <cell r="C4768">
            <v>3</v>
          </cell>
          <cell r="D4768" t="str">
            <v>Uk</v>
          </cell>
          <cell r="E4768">
            <v>6</v>
          </cell>
          <cell r="F4768">
            <v>29</v>
          </cell>
          <cell r="G4768" t="str">
            <v>Bosnia and Herzegovina</v>
          </cell>
        </row>
        <row r="4769">
          <cell r="A4769" t="str">
            <v>2002M11</v>
          </cell>
          <cell r="B4769">
            <v>2</v>
          </cell>
          <cell r="C4769">
            <v>101</v>
          </cell>
          <cell r="D4769" t="str">
            <v>Italy</v>
          </cell>
          <cell r="E4769">
            <v>2</v>
          </cell>
          <cell r="F4769">
            <v>130</v>
          </cell>
          <cell r="G4769" t="str">
            <v>Malta</v>
          </cell>
        </row>
        <row r="4770">
          <cell r="A4770" t="str">
            <v>2002M11</v>
          </cell>
          <cell r="B4770">
            <v>1</v>
          </cell>
          <cell r="C4770">
            <v>0</v>
          </cell>
          <cell r="D4770" t="str">
            <v>Ebay</v>
          </cell>
          <cell r="E4770">
            <v>1319</v>
          </cell>
          <cell r="F4770">
            <v>180</v>
          </cell>
          <cell r="G4770" t="str">
            <v>Singapore</v>
          </cell>
        </row>
        <row r="4771">
          <cell r="A4771" t="str">
            <v>2002M11</v>
          </cell>
          <cell r="B4771">
            <v>2</v>
          </cell>
          <cell r="C4771">
            <v>0</v>
          </cell>
          <cell r="D4771" t="str">
            <v>Ebay</v>
          </cell>
          <cell r="E4771">
            <v>305</v>
          </cell>
          <cell r="F4771">
            <v>28</v>
          </cell>
          <cell r="G4771" t="str">
            <v>Bolivia</v>
          </cell>
        </row>
        <row r="4772">
          <cell r="A4772" t="str">
            <v>2002M11</v>
          </cell>
          <cell r="B4772">
            <v>1</v>
          </cell>
          <cell r="C4772">
            <v>15</v>
          </cell>
          <cell r="D4772" t="str">
            <v>Australia</v>
          </cell>
          <cell r="E4772">
            <v>22</v>
          </cell>
          <cell r="F4772">
            <v>2</v>
          </cell>
          <cell r="G4772" t="str">
            <v>Canada</v>
          </cell>
        </row>
        <row r="4773">
          <cell r="A4773" t="str">
            <v>2002M11</v>
          </cell>
          <cell r="B4773">
            <v>1</v>
          </cell>
          <cell r="C4773">
            <v>100</v>
          </cell>
          <cell r="D4773" t="str">
            <v>Ebaymotors</v>
          </cell>
          <cell r="E4773">
            <v>16</v>
          </cell>
          <cell r="F4773">
            <v>180</v>
          </cell>
          <cell r="G4773" t="str">
            <v>Singapore</v>
          </cell>
        </row>
        <row r="4774">
          <cell r="A4774" t="str">
            <v>2002M11</v>
          </cell>
          <cell r="B4774">
            <v>1</v>
          </cell>
          <cell r="C4774">
            <v>71</v>
          </cell>
          <cell r="D4774" t="str">
            <v>France</v>
          </cell>
          <cell r="E4774">
            <v>332</v>
          </cell>
          <cell r="F4774">
            <v>101</v>
          </cell>
          <cell r="G4774" t="str">
            <v>Italy</v>
          </cell>
        </row>
        <row r="4775">
          <cell r="A4775" t="str">
            <v>2002M11</v>
          </cell>
          <cell r="B4775">
            <v>2</v>
          </cell>
          <cell r="C4775">
            <v>71</v>
          </cell>
          <cell r="D4775" t="str">
            <v>France</v>
          </cell>
          <cell r="E4775">
            <v>3</v>
          </cell>
          <cell r="F4775">
            <v>18</v>
          </cell>
          <cell r="G4775" t="str">
            <v>Bahamas</v>
          </cell>
        </row>
        <row r="4776">
          <cell r="A4776" t="str">
            <v>2002M11</v>
          </cell>
          <cell r="B4776">
            <v>0</v>
          </cell>
          <cell r="C4776">
            <v>3</v>
          </cell>
          <cell r="D4776" t="str">
            <v>Uk</v>
          </cell>
          <cell r="E4776">
            <v>4</v>
          </cell>
          <cell r="F4776">
            <v>199</v>
          </cell>
          <cell r="G4776" t="str">
            <v>Thailand</v>
          </cell>
        </row>
        <row r="4777">
          <cell r="A4777" t="str">
            <v>2002M11</v>
          </cell>
          <cell r="B4777">
            <v>0</v>
          </cell>
          <cell r="C4777">
            <v>0</v>
          </cell>
          <cell r="D4777" t="str">
            <v>Ebay</v>
          </cell>
          <cell r="E4777">
            <v>825</v>
          </cell>
          <cell r="F4777">
            <v>76</v>
          </cell>
          <cell r="G4777" t="str">
            <v>Georgia</v>
          </cell>
        </row>
        <row r="4778">
          <cell r="A4778" t="str">
            <v>2002M11</v>
          </cell>
          <cell r="B4778">
            <v>2</v>
          </cell>
          <cell r="C4778">
            <v>3</v>
          </cell>
          <cell r="D4778" t="str">
            <v>Uk</v>
          </cell>
          <cell r="E4778">
            <v>438</v>
          </cell>
          <cell r="F4778">
            <v>168</v>
          </cell>
          <cell r="G4778" t="str">
            <v>Russian Federation</v>
          </cell>
        </row>
        <row r="4779">
          <cell r="A4779" t="str">
            <v>2002M11</v>
          </cell>
          <cell r="B4779">
            <v>0</v>
          </cell>
          <cell r="C4779">
            <v>101</v>
          </cell>
          <cell r="D4779" t="str">
            <v>Italy</v>
          </cell>
          <cell r="E4779">
            <v>4</v>
          </cell>
          <cell r="F4779">
            <v>130</v>
          </cell>
          <cell r="G4779" t="str">
            <v>Malta</v>
          </cell>
        </row>
        <row r="4780">
          <cell r="A4780" t="str">
            <v>2002M11</v>
          </cell>
          <cell r="B4780">
            <v>1</v>
          </cell>
          <cell r="C4780">
            <v>123</v>
          </cell>
          <cell r="D4780" t="str">
            <v xml:space="preserve"> Belgium (Dutch)</v>
          </cell>
          <cell r="E4780">
            <v>2</v>
          </cell>
          <cell r="F4780">
            <v>70</v>
          </cell>
          <cell r="G4780" t="str">
            <v>Finland</v>
          </cell>
        </row>
        <row r="4781">
          <cell r="A4781" t="str">
            <v>2002M11</v>
          </cell>
          <cell r="B4781">
            <v>1</v>
          </cell>
          <cell r="C4781">
            <v>193</v>
          </cell>
          <cell r="D4781" t="str">
            <v>Switzerland</v>
          </cell>
          <cell r="E4781">
            <v>2317</v>
          </cell>
          <cell r="F4781">
            <v>193</v>
          </cell>
          <cell r="G4781" t="str">
            <v>Switzerland</v>
          </cell>
        </row>
        <row r="4782">
          <cell r="A4782" t="str">
            <v>2002M11</v>
          </cell>
          <cell r="B4782">
            <v>2</v>
          </cell>
          <cell r="C4782">
            <v>23</v>
          </cell>
          <cell r="D4782" t="str">
            <v xml:space="preserve"> Belgium (French)</v>
          </cell>
          <cell r="E4782">
            <v>2</v>
          </cell>
          <cell r="F4782">
            <v>192</v>
          </cell>
          <cell r="G4782" t="str">
            <v>Sweden</v>
          </cell>
        </row>
        <row r="4783">
          <cell r="A4783" t="str">
            <v>2002M11</v>
          </cell>
          <cell r="B4783">
            <v>0</v>
          </cell>
          <cell r="C4783">
            <v>77</v>
          </cell>
          <cell r="D4783" t="str">
            <v>Germany</v>
          </cell>
          <cell r="E4783">
            <v>9</v>
          </cell>
          <cell r="F4783">
            <v>33</v>
          </cell>
          <cell r="G4783" t="str">
            <v>Brunei Darussalam</v>
          </cell>
        </row>
        <row r="4784">
          <cell r="A4784" t="str">
            <v>2002M11</v>
          </cell>
          <cell r="B4784">
            <v>1</v>
          </cell>
          <cell r="C4784">
            <v>0</v>
          </cell>
          <cell r="D4784" t="str">
            <v>Ebay</v>
          </cell>
          <cell r="E4784">
            <v>11</v>
          </cell>
          <cell r="F4784">
            <v>46</v>
          </cell>
          <cell r="G4784" t="str">
            <v>Colombia</v>
          </cell>
        </row>
        <row r="4785">
          <cell r="A4785" t="str">
            <v>2002M11</v>
          </cell>
          <cell r="B4785">
            <v>1</v>
          </cell>
          <cell r="C4785">
            <v>77</v>
          </cell>
          <cell r="D4785" t="str">
            <v>Germany</v>
          </cell>
          <cell r="E4785">
            <v>235</v>
          </cell>
          <cell r="F4785">
            <v>57</v>
          </cell>
          <cell r="G4785" t="str">
            <v>Denmark</v>
          </cell>
        </row>
        <row r="4786">
          <cell r="A4786" t="str">
            <v>2002M11</v>
          </cell>
          <cell r="B4786">
            <v>2</v>
          </cell>
          <cell r="C4786">
            <v>101</v>
          </cell>
          <cell r="D4786" t="str">
            <v>Italy</v>
          </cell>
          <cell r="E4786">
            <v>211</v>
          </cell>
          <cell r="F4786">
            <v>186</v>
          </cell>
          <cell r="G4786" t="str">
            <v>Spain</v>
          </cell>
        </row>
        <row r="4787">
          <cell r="A4787" t="str">
            <v>2002M11</v>
          </cell>
          <cell r="B4787">
            <v>0</v>
          </cell>
          <cell r="C4787">
            <v>0</v>
          </cell>
          <cell r="D4787" t="str">
            <v>Ebay</v>
          </cell>
          <cell r="E4787">
            <v>17</v>
          </cell>
          <cell r="F4787">
            <v>41</v>
          </cell>
          <cell r="G4787" t="str">
            <v>Cayman Islands</v>
          </cell>
        </row>
        <row r="4788">
          <cell r="A4788" t="str">
            <v>2002M11</v>
          </cell>
          <cell r="B4788">
            <v>2</v>
          </cell>
          <cell r="C4788">
            <v>77</v>
          </cell>
          <cell r="D4788" t="str">
            <v>Germany</v>
          </cell>
          <cell r="E4788">
            <v>497</v>
          </cell>
          <cell r="F4788">
            <v>93</v>
          </cell>
          <cell r="G4788" t="str">
            <v>Hungary</v>
          </cell>
        </row>
        <row r="4789">
          <cell r="A4789" t="str">
            <v>2002M11</v>
          </cell>
          <cell r="B4789">
            <v>1</v>
          </cell>
          <cell r="C4789">
            <v>146</v>
          </cell>
          <cell r="D4789" t="str">
            <v>Netherlands</v>
          </cell>
          <cell r="E4789">
            <v>11</v>
          </cell>
          <cell r="F4789">
            <v>92</v>
          </cell>
          <cell r="G4789" t="str">
            <v>Hong Kong</v>
          </cell>
        </row>
        <row r="4790">
          <cell r="A4790" t="str">
            <v>2002M11</v>
          </cell>
          <cell r="B4790">
            <v>1</v>
          </cell>
          <cell r="C4790">
            <v>193</v>
          </cell>
          <cell r="D4790" t="str">
            <v>Switzerland</v>
          </cell>
          <cell r="E4790">
            <v>2</v>
          </cell>
          <cell r="F4790">
            <v>93</v>
          </cell>
          <cell r="G4790" t="str">
            <v>Hungary</v>
          </cell>
        </row>
        <row r="4791">
          <cell r="A4791" t="str">
            <v>2002M11</v>
          </cell>
          <cell r="B4791">
            <v>2</v>
          </cell>
          <cell r="C4791">
            <v>0</v>
          </cell>
          <cell r="D4791" t="str">
            <v>Ebay</v>
          </cell>
          <cell r="E4791">
            <v>72</v>
          </cell>
          <cell r="F4791">
            <v>177</v>
          </cell>
          <cell r="G4791" t="str">
            <v>Senegal</v>
          </cell>
        </row>
        <row r="4792">
          <cell r="A4792" t="str">
            <v>2002M11</v>
          </cell>
          <cell r="B4792">
            <v>0</v>
          </cell>
          <cell r="C4792">
            <v>0</v>
          </cell>
          <cell r="D4792" t="str">
            <v>Ebay</v>
          </cell>
          <cell r="E4792">
            <v>62</v>
          </cell>
          <cell r="F4792">
            <v>51</v>
          </cell>
          <cell r="G4792" t="str">
            <v>Costa Rica</v>
          </cell>
        </row>
        <row r="4793">
          <cell r="A4793" t="str">
            <v>2002M11</v>
          </cell>
          <cell r="B4793">
            <v>2</v>
          </cell>
          <cell r="C4793">
            <v>196</v>
          </cell>
          <cell r="D4793" t="str">
            <v>Taiwan</v>
          </cell>
          <cell r="E4793">
            <v>120</v>
          </cell>
          <cell r="F4793">
            <v>149</v>
          </cell>
          <cell r="G4793" t="str">
            <v>New Zealand</v>
          </cell>
        </row>
        <row r="4794">
          <cell r="A4794" t="str">
            <v>2002M11</v>
          </cell>
          <cell r="B4794">
            <v>0</v>
          </cell>
          <cell r="C4794">
            <v>3</v>
          </cell>
          <cell r="D4794" t="str">
            <v>Uk</v>
          </cell>
          <cell r="E4794">
            <v>1</v>
          </cell>
          <cell r="F4794">
            <v>210</v>
          </cell>
          <cell r="G4794" t="str">
            <v>United Arab Emirates</v>
          </cell>
        </row>
        <row r="4795">
          <cell r="A4795" t="str">
            <v>2002M11</v>
          </cell>
          <cell r="B4795">
            <v>3</v>
          </cell>
          <cell r="C4795">
            <v>196</v>
          </cell>
          <cell r="D4795" t="str">
            <v>Taiwan</v>
          </cell>
          <cell r="E4795">
            <v>2</v>
          </cell>
          <cell r="F4795">
            <v>104</v>
          </cell>
          <cell r="G4795" t="str">
            <v>Japan</v>
          </cell>
        </row>
        <row r="4796">
          <cell r="A4796" t="str">
            <v>2002M11</v>
          </cell>
          <cell r="B4796">
            <v>2</v>
          </cell>
          <cell r="C4796">
            <v>123</v>
          </cell>
          <cell r="D4796" t="str">
            <v xml:space="preserve"> Belgium (Dutch)</v>
          </cell>
          <cell r="E4796">
            <v>21</v>
          </cell>
          <cell r="F4796">
            <v>101</v>
          </cell>
          <cell r="G4796" t="str">
            <v>Italy</v>
          </cell>
        </row>
        <row r="4797">
          <cell r="A4797" t="str">
            <v>2002M11</v>
          </cell>
          <cell r="B4797">
            <v>0</v>
          </cell>
          <cell r="C4797">
            <v>15</v>
          </cell>
          <cell r="D4797" t="str">
            <v>Australia</v>
          </cell>
          <cell r="E4797">
            <v>7</v>
          </cell>
          <cell r="F4797">
            <v>185</v>
          </cell>
          <cell r="G4797" t="str">
            <v>South Africa</v>
          </cell>
        </row>
        <row r="4798">
          <cell r="A4798" t="str">
            <v>2002M11</v>
          </cell>
          <cell r="B4798">
            <v>2</v>
          </cell>
          <cell r="C4798">
            <v>3</v>
          </cell>
          <cell r="D4798" t="str">
            <v>Uk</v>
          </cell>
          <cell r="E4798">
            <v>77</v>
          </cell>
          <cell r="F4798">
            <v>70</v>
          </cell>
          <cell r="G4798" t="str">
            <v>Finland</v>
          </cell>
        </row>
        <row r="4799">
          <cell r="A4799" t="str">
            <v>2002M11</v>
          </cell>
          <cell r="B4799">
            <v>2</v>
          </cell>
          <cell r="C4799">
            <v>0</v>
          </cell>
          <cell r="D4799" t="str">
            <v>Ebay</v>
          </cell>
          <cell r="E4799">
            <v>304</v>
          </cell>
          <cell r="F4799">
            <v>138</v>
          </cell>
          <cell r="G4799" t="str">
            <v>Monaco</v>
          </cell>
        </row>
        <row r="4800">
          <cell r="A4800" t="str">
            <v>2002M11</v>
          </cell>
          <cell r="B4800">
            <v>0</v>
          </cell>
          <cell r="C4800">
            <v>77</v>
          </cell>
          <cell r="D4800" t="str">
            <v>Germany</v>
          </cell>
          <cell r="E4800">
            <v>39</v>
          </cell>
          <cell r="F4800">
            <v>93</v>
          </cell>
          <cell r="G4800" t="str">
            <v>Hungary</v>
          </cell>
        </row>
        <row r="4801">
          <cell r="A4801" t="str">
            <v>2002M11</v>
          </cell>
          <cell r="B4801">
            <v>2</v>
          </cell>
          <cell r="C4801">
            <v>16</v>
          </cell>
          <cell r="D4801" t="str">
            <v>Austria</v>
          </cell>
          <cell r="E4801">
            <v>36</v>
          </cell>
          <cell r="F4801">
            <v>186</v>
          </cell>
          <cell r="G4801" t="str">
            <v>Spain</v>
          </cell>
        </row>
        <row r="4802">
          <cell r="A4802" t="str">
            <v>2002M11</v>
          </cell>
          <cell r="B4802">
            <v>3</v>
          </cell>
          <cell r="C4802">
            <v>123</v>
          </cell>
          <cell r="D4802" t="str">
            <v xml:space="preserve"> Belgium (Dutch)</v>
          </cell>
          <cell r="E4802">
            <v>2</v>
          </cell>
          <cell r="F4802">
            <v>77</v>
          </cell>
          <cell r="G4802" t="str">
            <v>Germany</v>
          </cell>
        </row>
        <row r="4803">
          <cell r="A4803" t="str">
            <v>2002M11</v>
          </cell>
          <cell r="B4803">
            <v>2</v>
          </cell>
          <cell r="C4803">
            <v>101</v>
          </cell>
          <cell r="D4803" t="str">
            <v>Italy</v>
          </cell>
          <cell r="E4803">
            <v>2</v>
          </cell>
          <cell r="F4803">
            <v>56</v>
          </cell>
          <cell r="G4803" t="str">
            <v>Czech Republic</v>
          </cell>
        </row>
        <row r="4804">
          <cell r="A4804" t="str">
            <v>2002M11</v>
          </cell>
          <cell r="B4804">
            <v>2</v>
          </cell>
          <cell r="C4804">
            <v>15</v>
          </cell>
          <cell r="D4804" t="str">
            <v>Australia</v>
          </cell>
          <cell r="E4804">
            <v>10</v>
          </cell>
          <cell r="F4804">
            <v>16</v>
          </cell>
          <cell r="G4804" t="str">
            <v>Austria</v>
          </cell>
        </row>
        <row r="4805">
          <cell r="A4805" t="str">
            <v>2002M11</v>
          </cell>
          <cell r="B4805">
            <v>2</v>
          </cell>
          <cell r="C4805">
            <v>0</v>
          </cell>
          <cell r="D4805" t="str">
            <v>Ebay</v>
          </cell>
          <cell r="E4805">
            <v>7</v>
          </cell>
          <cell r="F4805">
            <v>14</v>
          </cell>
          <cell r="G4805" t="str">
            <v>Aruba</v>
          </cell>
        </row>
        <row r="4806">
          <cell r="A4806" t="str">
            <v>2002M11</v>
          </cell>
          <cell r="B4806">
            <v>0</v>
          </cell>
          <cell r="C4806">
            <v>123</v>
          </cell>
          <cell r="D4806" t="str">
            <v xml:space="preserve"> Belgium (Dutch)</v>
          </cell>
          <cell r="E4806">
            <v>78</v>
          </cell>
          <cell r="F4806">
            <v>3</v>
          </cell>
          <cell r="G4806" t="str">
            <v>United Kingdom</v>
          </cell>
        </row>
        <row r="4807">
          <cell r="A4807" t="str">
            <v>2002M11</v>
          </cell>
          <cell r="B4807">
            <v>1</v>
          </cell>
          <cell r="C4807">
            <v>2</v>
          </cell>
          <cell r="D4807" t="str">
            <v>Canada</v>
          </cell>
          <cell r="E4807">
            <v>1</v>
          </cell>
          <cell r="F4807">
            <v>186</v>
          </cell>
          <cell r="G4807" t="str">
            <v>Spain</v>
          </cell>
        </row>
        <row r="4808">
          <cell r="A4808" t="str">
            <v>2002M11</v>
          </cell>
          <cell r="B4808">
            <v>2</v>
          </cell>
          <cell r="C4808">
            <v>77</v>
          </cell>
          <cell r="D4808" t="str">
            <v>Germany</v>
          </cell>
          <cell r="E4808">
            <v>14</v>
          </cell>
          <cell r="F4808">
            <v>214</v>
          </cell>
          <cell r="G4808" t="str">
            <v>Vatican City State</v>
          </cell>
        </row>
        <row r="4809">
          <cell r="A4809" t="str">
            <v>2002M11</v>
          </cell>
          <cell r="B4809">
            <v>1</v>
          </cell>
          <cell r="C4809">
            <v>3</v>
          </cell>
          <cell r="D4809" t="str">
            <v>Uk</v>
          </cell>
          <cell r="E4809">
            <v>49</v>
          </cell>
          <cell r="F4809">
            <v>204</v>
          </cell>
          <cell r="G4809" t="str">
            <v>Turkey</v>
          </cell>
        </row>
        <row r="4810">
          <cell r="A4810" t="str">
            <v>2002M11</v>
          </cell>
          <cell r="B4810">
            <v>0</v>
          </cell>
          <cell r="C4810">
            <v>77</v>
          </cell>
          <cell r="D4810" t="str">
            <v>Germany</v>
          </cell>
          <cell r="E4810">
            <v>51</v>
          </cell>
          <cell r="F4810">
            <v>185</v>
          </cell>
          <cell r="G4810" t="str">
            <v>South Africa</v>
          </cell>
        </row>
        <row r="4811">
          <cell r="A4811" t="str">
            <v>2002M11</v>
          </cell>
          <cell r="B4811">
            <v>2</v>
          </cell>
          <cell r="C4811">
            <v>101</v>
          </cell>
          <cell r="D4811" t="str">
            <v>Italy</v>
          </cell>
          <cell r="E4811">
            <v>8</v>
          </cell>
          <cell r="F4811">
            <v>116</v>
          </cell>
          <cell r="G4811" t="str">
            <v>Lebanon, South</v>
          </cell>
        </row>
        <row r="4812">
          <cell r="A4812" t="str">
            <v>2002M11</v>
          </cell>
          <cell r="B4812">
            <v>3</v>
          </cell>
          <cell r="C4812">
            <v>186</v>
          </cell>
          <cell r="D4812" t="str">
            <v>Spain</v>
          </cell>
          <cell r="E4812">
            <v>4584</v>
          </cell>
          <cell r="F4812">
            <v>186</v>
          </cell>
          <cell r="G4812" t="str">
            <v>Spain</v>
          </cell>
        </row>
        <row r="4813">
          <cell r="A4813" t="str">
            <v>2002M11</v>
          </cell>
          <cell r="B4813">
            <v>2</v>
          </cell>
          <cell r="C4813">
            <v>77</v>
          </cell>
          <cell r="D4813" t="str">
            <v>Germany</v>
          </cell>
          <cell r="E4813">
            <v>6</v>
          </cell>
          <cell r="F4813">
            <v>210</v>
          </cell>
          <cell r="G4813" t="str">
            <v>United Arab Emirates</v>
          </cell>
        </row>
        <row r="4814">
          <cell r="A4814" t="str">
            <v>2002M11</v>
          </cell>
          <cell r="B4814">
            <v>1</v>
          </cell>
          <cell r="C4814">
            <v>146</v>
          </cell>
          <cell r="D4814" t="str">
            <v>Netherlands</v>
          </cell>
          <cell r="E4814">
            <v>2</v>
          </cell>
          <cell r="F4814">
            <v>100</v>
          </cell>
          <cell r="G4814" t="str">
            <v>Israel</v>
          </cell>
        </row>
        <row r="4815">
          <cell r="A4815" t="str">
            <v>2002M11</v>
          </cell>
          <cell r="B4815">
            <v>2</v>
          </cell>
          <cell r="C4815">
            <v>15</v>
          </cell>
          <cell r="D4815" t="str">
            <v>Australia</v>
          </cell>
          <cell r="E4815">
            <v>251</v>
          </cell>
          <cell r="F4815">
            <v>127</v>
          </cell>
          <cell r="G4815" t="str">
            <v>Malaysia</v>
          </cell>
        </row>
        <row r="4816">
          <cell r="A4816" t="str">
            <v>2002M11</v>
          </cell>
          <cell r="B4816">
            <v>0</v>
          </cell>
          <cell r="C4816">
            <v>0</v>
          </cell>
          <cell r="D4816" t="str">
            <v>Ebay</v>
          </cell>
          <cell r="E4816">
            <v>31</v>
          </cell>
          <cell r="F4816">
            <v>161</v>
          </cell>
          <cell r="G4816" t="str">
            <v>Peru</v>
          </cell>
        </row>
        <row r="4817">
          <cell r="A4817" t="str">
            <v>2002M11</v>
          </cell>
          <cell r="B4817">
            <v>1</v>
          </cell>
          <cell r="C4817">
            <v>146</v>
          </cell>
          <cell r="D4817" t="str">
            <v>Netherlands</v>
          </cell>
          <cell r="E4817">
            <v>4</v>
          </cell>
          <cell r="F4817">
            <v>180</v>
          </cell>
          <cell r="G4817" t="str">
            <v>Singapore</v>
          </cell>
        </row>
        <row r="4818">
          <cell r="A4818" t="str">
            <v>2002M11</v>
          </cell>
          <cell r="B4818">
            <v>2</v>
          </cell>
          <cell r="C4818">
            <v>71</v>
          </cell>
          <cell r="D4818" t="str">
            <v>France</v>
          </cell>
          <cell r="E4818">
            <v>1</v>
          </cell>
          <cell r="F4818">
            <v>58</v>
          </cell>
          <cell r="G4818" t="str">
            <v>Djibouti</v>
          </cell>
        </row>
        <row r="4819">
          <cell r="A4819" t="str">
            <v>2002M11</v>
          </cell>
          <cell r="B4819">
            <v>1</v>
          </cell>
          <cell r="C4819">
            <v>3</v>
          </cell>
          <cell r="D4819" t="str">
            <v>Uk</v>
          </cell>
          <cell r="E4819">
            <v>746</v>
          </cell>
          <cell r="F4819">
            <v>2</v>
          </cell>
          <cell r="G4819" t="str">
            <v>Canada</v>
          </cell>
        </row>
        <row r="4820">
          <cell r="A4820" t="str">
            <v>2002M11</v>
          </cell>
          <cell r="B4820">
            <v>0</v>
          </cell>
          <cell r="C4820">
            <v>0</v>
          </cell>
          <cell r="D4820" t="str">
            <v>Ebay</v>
          </cell>
          <cell r="E4820">
            <v>3</v>
          </cell>
          <cell r="F4820">
            <v>91</v>
          </cell>
          <cell r="G4820" t="str">
            <v>Honduras</v>
          </cell>
        </row>
        <row r="4821">
          <cell r="A4821" t="str">
            <v>2002M11</v>
          </cell>
          <cell r="B4821">
            <v>0</v>
          </cell>
          <cell r="C4821">
            <v>3</v>
          </cell>
          <cell r="D4821" t="str">
            <v>Uk</v>
          </cell>
          <cell r="E4821">
            <v>23</v>
          </cell>
          <cell r="F4821">
            <v>55</v>
          </cell>
          <cell r="G4821" t="str">
            <v>Cyprus</v>
          </cell>
        </row>
        <row r="4822">
          <cell r="A4822" t="str">
            <v>2002M11</v>
          </cell>
          <cell r="B4822">
            <v>1</v>
          </cell>
          <cell r="C4822">
            <v>100</v>
          </cell>
          <cell r="D4822" t="str">
            <v>Ebaymotors</v>
          </cell>
          <cell r="E4822">
            <v>33</v>
          </cell>
          <cell r="F4822">
            <v>15</v>
          </cell>
          <cell r="G4822" t="str">
            <v>Australia</v>
          </cell>
        </row>
        <row r="4823">
          <cell r="A4823" t="str">
            <v>2002M11</v>
          </cell>
          <cell r="B4823">
            <v>2</v>
          </cell>
          <cell r="C4823">
            <v>123</v>
          </cell>
          <cell r="D4823" t="str">
            <v xml:space="preserve"> Belgium (Dutch)</v>
          </cell>
          <cell r="E4823">
            <v>7</v>
          </cell>
          <cell r="F4823">
            <v>192</v>
          </cell>
          <cell r="G4823" t="str">
            <v>Sweden</v>
          </cell>
        </row>
        <row r="4824">
          <cell r="A4824" t="str">
            <v>2002M11</v>
          </cell>
          <cell r="B4824">
            <v>2</v>
          </cell>
          <cell r="C4824">
            <v>3</v>
          </cell>
          <cell r="D4824" t="str">
            <v>Uk</v>
          </cell>
          <cell r="E4824">
            <v>1</v>
          </cell>
          <cell r="F4824">
            <v>202</v>
          </cell>
          <cell r="G4824" t="str">
            <v>Trinidad and Tobago</v>
          </cell>
        </row>
        <row r="4825">
          <cell r="A4825" t="str">
            <v>2002M11</v>
          </cell>
          <cell r="B4825">
            <v>2</v>
          </cell>
          <cell r="C4825">
            <v>71</v>
          </cell>
          <cell r="D4825" t="str">
            <v>France</v>
          </cell>
          <cell r="E4825">
            <v>640</v>
          </cell>
          <cell r="F4825">
            <v>146</v>
          </cell>
          <cell r="G4825" t="str">
            <v>Netherlands</v>
          </cell>
        </row>
        <row r="4826">
          <cell r="A4826" t="str">
            <v>2002M11</v>
          </cell>
          <cell r="B4826">
            <v>2</v>
          </cell>
          <cell r="C4826">
            <v>15</v>
          </cell>
          <cell r="D4826" t="str">
            <v>Australia</v>
          </cell>
          <cell r="E4826">
            <v>1304</v>
          </cell>
          <cell r="F4826">
            <v>1</v>
          </cell>
          <cell r="G4826" t="str">
            <v>United States</v>
          </cell>
        </row>
        <row r="4827">
          <cell r="A4827" t="str">
            <v>2002M11</v>
          </cell>
          <cell r="B4827">
            <v>2</v>
          </cell>
          <cell r="C4827">
            <v>0</v>
          </cell>
          <cell r="D4827" t="str">
            <v>Ebay</v>
          </cell>
          <cell r="E4827">
            <v>21</v>
          </cell>
          <cell r="F4827">
            <v>145</v>
          </cell>
          <cell r="G4827" t="str">
            <v>Nepal</v>
          </cell>
        </row>
        <row r="4828">
          <cell r="A4828" t="str">
            <v>2002M11</v>
          </cell>
          <cell r="B4828">
            <v>2</v>
          </cell>
          <cell r="C4828">
            <v>186</v>
          </cell>
          <cell r="D4828" t="str">
            <v>Spain</v>
          </cell>
          <cell r="E4828">
            <v>5</v>
          </cell>
          <cell r="F4828">
            <v>214</v>
          </cell>
          <cell r="G4828" t="str">
            <v>Vatican City State</v>
          </cell>
        </row>
        <row r="4829">
          <cell r="A4829" t="str">
            <v>2002M11</v>
          </cell>
          <cell r="B4829">
            <v>0</v>
          </cell>
          <cell r="C4829">
            <v>0</v>
          </cell>
          <cell r="D4829" t="str">
            <v>Ebay</v>
          </cell>
          <cell r="E4829">
            <v>22</v>
          </cell>
          <cell r="F4829">
            <v>94</v>
          </cell>
          <cell r="G4829" t="str">
            <v>Iceland</v>
          </cell>
        </row>
        <row r="4830">
          <cell r="A4830" t="str">
            <v>2002M11</v>
          </cell>
          <cell r="B4830">
            <v>2</v>
          </cell>
          <cell r="C4830">
            <v>3</v>
          </cell>
          <cell r="D4830" t="str">
            <v>Uk</v>
          </cell>
          <cell r="E4830">
            <v>19</v>
          </cell>
          <cell r="F4830">
            <v>115</v>
          </cell>
          <cell r="G4830" t="str">
            <v>Latvia</v>
          </cell>
        </row>
        <row r="4831">
          <cell r="A4831" t="str">
            <v>2002M11</v>
          </cell>
          <cell r="B4831">
            <v>1</v>
          </cell>
          <cell r="C4831">
            <v>3</v>
          </cell>
          <cell r="D4831" t="str">
            <v>Uk</v>
          </cell>
          <cell r="E4831">
            <v>84</v>
          </cell>
          <cell r="F4831">
            <v>23</v>
          </cell>
          <cell r="G4831" t="str">
            <v>Belgium</v>
          </cell>
        </row>
        <row r="4832">
          <cell r="A4832" t="str">
            <v>2002M11</v>
          </cell>
          <cell r="B4832">
            <v>1</v>
          </cell>
          <cell r="C4832">
            <v>71</v>
          </cell>
          <cell r="D4832" t="str">
            <v>France</v>
          </cell>
          <cell r="E4832">
            <v>6</v>
          </cell>
          <cell r="F4832">
            <v>34</v>
          </cell>
          <cell r="G4832" t="str">
            <v>Bulgaria</v>
          </cell>
        </row>
        <row r="4833">
          <cell r="A4833" t="str">
            <v>2002M11</v>
          </cell>
          <cell r="B4833">
            <v>2</v>
          </cell>
          <cell r="C4833">
            <v>186</v>
          </cell>
          <cell r="D4833" t="str">
            <v>Spain</v>
          </cell>
          <cell r="E4833">
            <v>107</v>
          </cell>
          <cell r="F4833">
            <v>16</v>
          </cell>
          <cell r="G4833" t="str">
            <v>Austria</v>
          </cell>
        </row>
        <row r="4834">
          <cell r="A4834" t="str">
            <v>2002M11</v>
          </cell>
          <cell r="B4834">
            <v>2</v>
          </cell>
          <cell r="C4834">
            <v>101</v>
          </cell>
          <cell r="D4834" t="str">
            <v>Italy</v>
          </cell>
          <cell r="E4834">
            <v>128</v>
          </cell>
          <cell r="F4834">
            <v>146</v>
          </cell>
          <cell r="G4834" t="str">
            <v>Netherlands</v>
          </cell>
        </row>
        <row r="4835">
          <cell r="A4835" t="str">
            <v>2002M11</v>
          </cell>
          <cell r="B4835">
            <v>3</v>
          </cell>
          <cell r="C4835">
            <v>196</v>
          </cell>
          <cell r="D4835" t="str">
            <v>Taiwan</v>
          </cell>
          <cell r="E4835">
            <v>1223</v>
          </cell>
          <cell r="F4835">
            <v>196</v>
          </cell>
          <cell r="G4835" t="str">
            <v>Taiwan</v>
          </cell>
        </row>
        <row r="4836">
          <cell r="A4836" t="str">
            <v>2002M11</v>
          </cell>
          <cell r="B4836">
            <v>2</v>
          </cell>
          <cell r="C4836">
            <v>3</v>
          </cell>
          <cell r="D4836" t="str">
            <v>Uk</v>
          </cell>
          <cell r="E4836">
            <v>153</v>
          </cell>
          <cell r="F4836">
            <v>80</v>
          </cell>
          <cell r="G4836" t="str">
            <v>Greece</v>
          </cell>
        </row>
        <row r="4837">
          <cell r="A4837" t="str">
            <v>2002M11</v>
          </cell>
          <cell r="B4837">
            <v>1</v>
          </cell>
          <cell r="C4837">
            <v>77</v>
          </cell>
          <cell r="D4837" t="str">
            <v>Germany</v>
          </cell>
          <cell r="E4837">
            <v>1490</v>
          </cell>
          <cell r="F4837">
            <v>186</v>
          </cell>
          <cell r="G4837" t="str">
            <v>Spain</v>
          </cell>
        </row>
        <row r="4838">
          <cell r="A4838" t="str">
            <v>2002M11</v>
          </cell>
          <cell r="B4838">
            <v>2</v>
          </cell>
          <cell r="C4838">
            <v>3</v>
          </cell>
          <cell r="D4838" t="str">
            <v>Uk</v>
          </cell>
          <cell r="E4838">
            <v>215</v>
          </cell>
          <cell r="F4838">
            <v>130</v>
          </cell>
          <cell r="G4838" t="str">
            <v>Malta</v>
          </cell>
        </row>
        <row r="4839">
          <cell r="A4839" t="str">
            <v>2002M11</v>
          </cell>
          <cell r="B4839">
            <v>2</v>
          </cell>
          <cell r="C4839">
            <v>0</v>
          </cell>
          <cell r="D4839" t="str">
            <v>Ebay</v>
          </cell>
          <cell r="E4839">
            <v>36</v>
          </cell>
          <cell r="F4839">
            <v>224</v>
          </cell>
          <cell r="G4839" t="str">
            <v>Zimbabwe</v>
          </cell>
        </row>
        <row r="4840">
          <cell r="A4840" t="str">
            <v>2002M11</v>
          </cell>
          <cell r="B4840">
            <v>2</v>
          </cell>
          <cell r="C4840">
            <v>100</v>
          </cell>
          <cell r="D4840" t="str">
            <v>Ebaymotors</v>
          </cell>
          <cell r="E4840">
            <v>1</v>
          </cell>
          <cell r="F4840">
            <v>93</v>
          </cell>
          <cell r="G4840" t="str">
            <v>Hungary</v>
          </cell>
        </row>
        <row r="4841">
          <cell r="A4841" t="str">
            <v>2002M11</v>
          </cell>
          <cell r="B4841">
            <v>0</v>
          </cell>
          <cell r="C4841">
            <v>71</v>
          </cell>
          <cell r="D4841" t="str">
            <v>France</v>
          </cell>
          <cell r="E4841">
            <v>2</v>
          </cell>
          <cell r="F4841">
            <v>15</v>
          </cell>
          <cell r="G4841" t="str">
            <v>Australia</v>
          </cell>
        </row>
        <row r="4842">
          <cell r="A4842" t="str">
            <v>2002M11</v>
          </cell>
          <cell r="B4842">
            <v>3</v>
          </cell>
          <cell r="C4842">
            <v>71</v>
          </cell>
          <cell r="D4842" t="str">
            <v>France</v>
          </cell>
          <cell r="E4842">
            <v>7</v>
          </cell>
          <cell r="F4842">
            <v>101</v>
          </cell>
          <cell r="G4842" t="str">
            <v>Italy</v>
          </cell>
        </row>
        <row r="4843">
          <cell r="A4843" t="str">
            <v>2002M11</v>
          </cell>
          <cell r="B4843">
            <v>2</v>
          </cell>
          <cell r="C4843">
            <v>2</v>
          </cell>
          <cell r="D4843" t="str">
            <v>Canada</v>
          </cell>
          <cell r="E4843">
            <v>5</v>
          </cell>
          <cell r="F4843">
            <v>204</v>
          </cell>
          <cell r="G4843" t="str">
            <v>Turkey</v>
          </cell>
        </row>
        <row r="4844">
          <cell r="A4844" t="str">
            <v>2002M11</v>
          </cell>
          <cell r="B4844">
            <v>2</v>
          </cell>
          <cell r="C4844">
            <v>186</v>
          </cell>
          <cell r="D4844" t="str">
            <v>Spain</v>
          </cell>
          <cell r="E4844">
            <v>23</v>
          </cell>
          <cell r="F4844">
            <v>199</v>
          </cell>
          <cell r="G4844" t="str">
            <v>Thailand</v>
          </cell>
        </row>
        <row r="4845">
          <cell r="A4845" t="str">
            <v>2002M11</v>
          </cell>
          <cell r="B4845">
            <v>1</v>
          </cell>
          <cell r="C4845">
            <v>77</v>
          </cell>
          <cell r="D4845" t="str">
            <v>Germany</v>
          </cell>
          <cell r="E4845">
            <v>5</v>
          </cell>
          <cell r="F4845">
            <v>14</v>
          </cell>
          <cell r="G4845" t="str">
            <v>Aruba</v>
          </cell>
        </row>
        <row r="4846">
          <cell r="A4846" t="str">
            <v>2002M11</v>
          </cell>
          <cell r="B4846">
            <v>0</v>
          </cell>
          <cell r="C4846">
            <v>0</v>
          </cell>
          <cell r="D4846" t="str">
            <v>Ebay</v>
          </cell>
          <cell r="E4846">
            <v>36</v>
          </cell>
          <cell r="F4846">
            <v>168</v>
          </cell>
          <cell r="G4846" t="str">
            <v>Russian Federation</v>
          </cell>
        </row>
        <row r="4847">
          <cell r="A4847" t="str">
            <v>2002M11</v>
          </cell>
          <cell r="B4847">
            <v>1</v>
          </cell>
          <cell r="C4847">
            <v>3</v>
          </cell>
          <cell r="D4847" t="str">
            <v>Uk</v>
          </cell>
          <cell r="E4847">
            <v>1</v>
          </cell>
          <cell r="F4847">
            <v>8</v>
          </cell>
          <cell r="G4847" t="str">
            <v>Andorra</v>
          </cell>
        </row>
        <row r="4848">
          <cell r="A4848" t="str">
            <v>2002M11</v>
          </cell>
          <cell r="B4848">
            <v>2</v>
          </cell>
          <cell r="C4848">
            <v>3</v>
          </cell>
          <cell r="D4848" t="str">
            <v>Uk</v>
          </cell>
          <cell r="E4848">
            <v>480</v>
          </cell>
          <cell r="F4848">
            <v>225</v>
          </cell>
          <cell r="G4848" t="str">
            <v>APO/FPO</v>
          </cell>
        </row>
        <row r="4849">
          <cell r="A4849" t="str">
            <v>2002M11</v>
          </cell>
          <cell r="B4849">
            <v>1</v>
          </cell>
          <cell r="C4849">
            <v>77</v>
          </cell>
          <cell r="D4849" t="str">
            <v>Germany</v>
          </cell>
          <cell r="E4849">
            <v>25</v>
          </cell>
          <cell r="F4849">
            <v>15</v>
          </cell>
          <cell r="G4849" t="str">
            <v>Australia</v>
          </cell>
        </row>
        <row r="4850">
          <cell r="A4850" t="str">
            <v>2002M11</v>
          </cell>
          <cell r="B4850">
            <v>0</v>
          </cell>
          <cell r="C4850">
            <v>0</v>
          </cell>
          <cell r="D4850" t="str">
            <v>Ebay</v>
          </cell>
          <cell r="E4850">
            <v>8916</v>
          </cell>
          <cell r="F4850">
            <v>127</v>
          </cell>
          <cell r="G4850" t="str">
            <v>Malaysia</v>
          </cell>
        </row>
        <row r="4851">
          <cell r="A4851" t="str">
            <v>2002M11</v>
          </cell>
          <cell r="B4851">
            <v>1</v>
          </cell>
          <cell r="C4851">
            <v>0</v>
          </cell>
          <cell r="D4851" t="str">
            <v>Ebay</v>
          </cell>
          <cell r="E4851">
            <v>13</v>
          </cell>
          <cell r="F4851">
            <v>137</v>
          </cell>
          <cell r="G4851" t="str">
            <v>Moldova</v>
          </cell>
        </row>
        <row r="4852">
          <cell r="A4852" t="str">
            <v>2002M11</v>
          </cell>
          <cell r="B4852">
            <v>0</v>
          </cell>
          <cell r="C4852">
            <v>15</v>
          </cell>
          <cell r="D4852" t="str">
            <v>Australia</v>
          </cell>
          <cell r="E4852">
            <v>5</v>
          </cell>
          <cell r="F4852">
            <v>168</v>
          </cell>
          <cell r="G4852" t="str">
            <v>Russian Federation</v>
          </cell>
        </row>
        <row r="4853">
          <cell r="A4853" t="str">
            <v>2002M11</v>
          </cell>
          <cell r="B4853">
            <v>0</v>
          </cell>
          <cell r="C4853">
            <v>193</v>
          </cell>
          <cell r="D4853" t="str">
            <v>Switzerland</v>
          </cell>
          <cell r="E4853">
            <v>518</v>
          </cell>
          <cell r="F4853">
            <v>77</v>
          </cell>
          <cell r="G4853" t="str">
            <v>Germany</v>
          </cell>
        </row>
        <row r="4854">
          <cell r="A4854" t="str">
            <v>2002M11</v>
          </cell>
          <cell r="B4854">
            <v>2</v>
          </cell>
          <cell r="C4854">
            <v>0</v>
          </cell>
          <cell r="D4854" t="str">
            <v>Ebay</v>
          </cell>
          <cell r="E4854">
            <v>6</v>
          </cell>
          <cell r="F4854">
            <v>184</v>
          </cell>
          <cell r="G4854" t="str">
            <v>Somalia</v>
          </cell>
        </row>
        <row r="4855">
          <cell r="A4855" t="str">
            <v>2002M11</v>
          </cell>
          <cell r="B4855">
            <v>0</v>
          </cell>
          <cell r="C4855">
            <v>77</v>
          </cell>
          <cell r="D4855" t="str">
            <v>Germany</v>
          </cell>
          <cell r="E4855">
            <v>76</v>
          </cell>
          <cell r="F4855">
            <v>62</v>
          </cell>
          <cell r="G4855" t="str">
            <v>Egypt</v>
          </cell>
        </row>
        <row r="4856">
          <cell r="A4856" t="str">
            <v>2002M11</v>
          </cell>
          <cell r="B4856">
            <v>1</v>
          </cell>
          <cell r="C4856">
            <v>15</v>
          </cell>
          <cell r="D4856" t="str">
            <v>Australia</v>
          </cell>
          <cell r="E4856">
            <v>1</v>
          </cell>
          <cell r="F4856">
            <v>167</v>
          </cell>
          <cell r="G4856" t="str">
            <v>Romania</v>
          </cell>
        </row>
        <row r="4857">
          <cell r="A4857" t="str">
            <v>2002M11</v>
          </cell>
          <cell r="B4857">
            <v>2</v>
          </cell>
          <cell r="C4857">
            <v>3</v>
          </cell>
          <cell r="D4857" t="str">
            <v>Uk</v>
          </cell>
          <cell r="E4857">
            <v>246</v>
          </cell>
          <cell r="F4857">
            <v>121</v>
          </cell>
          <cell r="G4857" t="str">
            <v>Lithuania</v>
          </cell>
        </row>
        <row r="4858">
          <cell r="A4858" t="str">
            <v>2002M11</v>
          </cell>
          <cell r="B4858">
            <v>0</v>
          </cell>
          <cell r="C4858">
            <v>3</v>
          </cell>
          <cell r="D4858" t="str">
            <v>Uk</v>
          </cell>
          <cell r="E4858">
            <v>4737</v>
          </cell>
          <cell r="F4858">
            <v>1</v>
          </cell>
          <cell r="G4858" t="str">
            <v>United States</v>
          </cell>
        </row>
        <row r="4859">
          <cell r="A4859" t="str">
            <v>2002M11</v>
          </cell>
          <cell r="B4859">
            <v>1</v>
          </cell>
          <cell r="C4859">
            <v>100</v>
          </cell>
          <cell r="D4859" t="str">
            <v>Ebaymotors</v>
          </cell>
          <cell r="E4859">
            <v>3</v>
          </cell>
          <cell r="F4859">
            <v>185</v>
          </cell>
          <cell r="G4859" t="str">
            <v>South Africa</v>
          </cell>
        </row>
        <row r="4860">
          <cell r="A4860" t="str">
            <v>2002M11</v>
          </cell>
          <cell r="B4860">
            <v>2</v>
          </cell>
          <cell r="C4860">
            <v>77</v>
          </cell>
          <cell r="D4860" t="str">
            <v>Germany</v>
          </cell>
          <cell r="E4860">
            <v>1237</v>
          </cell>
          <cell r="F4860">
            <v>120</v>
          </cell>
          <cell r="G4860" t="str">
            <v>Liechtenstein</v>
          </cell>
        </row>
        <row r="4861">
          <cell r="A4861" t="str">
            <v>2002M11</v>
          </cell>
          <cell r="B4861">
            <v>2</v>
          </cell>
          <cell r="C4861">
            <v>2</v>
          </cell>
          <cell r="D4861" t="str">
            <v>Canada</v>
          </cell>
          <cell r="E4861">
            <v>1496</v>
          </cell>
          <cell r="F4861">
            <v>1</v>
          </cell>
          <cell r="G4861" t="str">
            <v>United States</v>
          </cell>
        </row>
        <row r="4862">
          <cell r="A4862" t="str">
            <v>2002M11</v>
          </cell>
          <cell r="B4862">
            <v>0</v>
          </cell>
          <cell r="C4862">
            <v>101</v>
          </cell>
          <cell r="D4862" t="str">
            <v>Italy</v>
          </cell>
          <cell r="E4862">
            <v>469</v>
          </cell>
          <cell r="F4862">
            <v>1</v>
          </cell>
          <cell r="G4862" t="str">
            <v>United States</v>
          </cell>
        </row>
        <row r="4863">
          <cell r="A4863" t="str">
            <v>2002M11</v>
          </cell>
          <cell r="B4863">
            <v>1</v>
          </cell>
          <cell r="C4863">
            <v>71</v>
          </cell>
          <cell r="D4863" t="str">
            <v>France</v>
          </cell>
          <cell r="E4863">
            <v>2</v>
          </cell>
          <cell r="F4863">
            <v>8</v>
          </cell>
          <cell r="G4863" t="str">
            <v>Andorra</v>
          </cell>
        </row>
        <row r="4864">
          <cell r="A4864" t="str">
            <v>2002M11</v>
          </cell>
          <cell r="B4864">
            <v>2</v>
          </cell>
          <cell r="C4864">
            <v>23</v>
          </cell>
          <cell r="D4864" t="str">
            <v xml:space="preserve"> Belgium (French)</v>
          </cell>
          <cell r="E4864">
            <v>13</v>
          </cell>
          <cell r="F4864">
            <v>180</v>
          </cell>
          <cell r="G4864" t="str">
            <v>Singapore</v>
          </cell>
        </row>
        <row r="4865">
          <cell r="A4865" t="str">
            <v>2002M11</v>
          </cell>
          <cell r="B4865">
            <v>0</v>
          </cell>
          <cell r="C4865">
            <v>3</v>
          </cell>
          <cell r="D4865" t="str">
            <v>Uk</v>
          </cell>
          <cell r="E4865">
            <v>2</v>
          </cell>
          <cell r="F4865">
            <v>19</v>
          </cell>
          <cell r="G4865" t="str">
            <v>Bahrain</v>
          </cell>
        </row>
        <row r="4866">
          <cell r="A4866" t="str">
            <v>2002M11</v>
          </cell>
          <cell r="B4866">
            <v>2</v>
          </cell>
          <cell r="C4866">
            <v>15</v>
          </cell>
          <cell r="D4866" t="str">
            <v>Australia</v>
          </cell>
          <cell r="E4866">
            <v>12</v>
          </cell>
          <cell r="F4866">
            <v>224</v>
          </cell>
          <cell r="G4866" t="str">
            <v>Zimbabwe</v>
          </cell>
        </row>
        <row r="4867">
          <cell r="A4867" t="str">
            <v>2002M11</v>
          </cell>
          <cell r="B4867">
            <v>2</v>
          </cell>
          <cell r="C4867">
            <v>0</v>
          </cell>
          <cell r="D4867" t="str">
            <v>Ebay</v>
          </cell>
          <cell r="E4867">
            <v>17389696</v>
          </cell>
          <cell r="F4867">
            <v>1</v>
          </cell>
          <cell r="G4867" t="str">
            <v>United States</v>
          </cell>
        </row>
        <row r="4868">
          <cell r="A4868" t="str">
            <v>2002M11</v>
          </cell>
          <cell r="B4868">
            <v>0</v>
          </cell>
          <cell r="C4868">
            <v>100</v>
          </cell>
          <cell r="D4868" t="str">
            <v>Ebaymotors</v>
          </cell>
          <cell r="E4868">
            <v>413</v>
          </cell>
          <cell r="F4868">
            <v>225</v>
          </cell>
          <cell r="G4868" t="str">
            <v>APO/FPO</v>
          </cell>
        </row>
        <row r="4869">
          <cell r="A4869" t="str">
            <v>2002M11</v>
          </cell>
          <cell r="B4869">
            <v>1</v>
          </cell>
          <cell r="C4869">
            <v>101</v>
          </cell>
          <cell r="D4869" t="str">
            <v>Italy</v>
          </cell>
          <cell r="E4869">
            <v>1</v>
          </cell>
          <cell r="F4869">
            <v>138</v>
          </cell>
          <cell r="G4869" t="str">
            <v>Monaco</v>
          </cell>
        </row>
        <row r="4870">
          <cell r="A4870" t="str">
            <v>2002M11</v>
          </cell>
          <cell r="B4870">
            <v>1</v>
          </cell>
          <cell r="C4870">
            <v>100</v>
          </cell>
          <cell r="D4870" t="str">
            <v>Ebaymotors</v>
          </cell>
          <cell r="E4870">
            <v>2</v>
          </cell>
          <cell r="F4870">
            <v>127</v>
          </cell>
          <cell r="G4870" t="str">
            <v>Malaysia</v>
          </cell>
        </row>
        <row r="4871">
          <cell r="A4871" t="str">
            <v>2002M11</v>
          </cell>
          <cell r="B4871">
            <v>3</v>
          </cell>
          <cell r="C4871">
            <v>3</v>
          </cell>
          <cell r="D4871" t="str">
            <v>Uk</v>
          </cell>
          <cell r="E4871">
            <v>24</v>
          </cell>
          <cell r="F4871">
            <v>1</v>
          </cell>
          <cell r="G4871" t="str">
            <v>United States</v>
          </cell>
        </row>
        <row r="4872">
          <cell r="A4872" t="str">
            <v>2002M11</v>
          </cell>
          <cell r="B4872">
            <v>3</v>
          </cell>
          <cell r="C4872">
            <v>23</v>
          </cell>
          <cell r="D4872" t="str">
            <v xml:space="preserve"> Belgium (French)</v>
          </cell>
          <cell r="E4872">
            <v>2</v>
          </cell>
          <cell r="F4872">
            <v>15</v>
          </cell>
          <cell r="G4872" t="str">
            <v>Australia</v>
          </cell>
        </row>
        <row r="4873">
          <cell r="A4873" t="str">
            <v>2002M11</v>
          </cell>
          <cell r="B4873">
            <v>2</v>
          </cell>
          <cell r="C4873">
            <v>3</v>
          </cell>
          <cell r="D4873" t="str">
            <v>Uk</v>
          </cell>
          <cell r="E4873">
            <v>1313</v>
          </cell>
          <cell r="F4873">
            <v>92</v>
          </cell>
          <cell r="G4873" t="str">
            <v>Hong Kong</v>
          </cell>
        </row>
        <row r="4874">
          <cell r="A4874" t="str">
            <v>2002M11</v>
          </cell>
          <cell r="B4874">
            <v>0</v>
          </cell>
          <cell r="C4874">
            <v>2</v>
          </cell>
          <cell r="D4874" t="str">
            <v>Canada</v>
          </cell>
          <cell r="E4874">
            <v>2</v>
          </cell>
          <cell r="F4874">
            <v>71</v>
          </cell>
          <cell r="G4874" t="str">
            <v>France</v>
          </cell>
        </row>
        <row r="4875">
          <cell r="A4875" t="str">
            <v>2002M11</v>
          </cell>
          <cell r="B4875">
            <v>0</v>
          </cell>
          <cell r="C4875">
            <v>0</v>
          </cell>
          <cell r="D4875" t="str">
            <v>Ebay</v>
          </cell>
          <cell r="E4875">
            <v>2</v>
          </cell>
          <cell r="F4875">
            <v>212</v>
          </cell>
          <cell r="G4875" t="str">
            <v>Uzbekistan</v>
          </cell>
        </row>
        <row r="4876">
          <cell r="A4876" t="str">
            <v>2002M11</v>
          </cell>
          <cell r="B4876">
            <v>2</v>
          </cell>
          <cell r="C4876">
            <v>146</v>
          </cell>
          <cell r="D4876" t="str">
            <v>Netherlands</v>
          </cell>
          <cell r="E4876">
            <v>6</v>
          </cell>
          <cell r="F4876">
            <v>96</v>
          </cell>
          <cell r="G4876" t="str">
            <v>Indonesia</v>
          </cell>
        </row>
        <row r="4877">
          <cell r="A4877" t="str">
            <v>2002M11</v>
          </cell>
          <cell r="B4877">
            <v>0</v>
          </cell>
          <cell r="C4877">
            <v>196</v>
          </cell>
          <cell r="D4877" t="str">
            <v>Taiwan</v>
          </cell>
          <cell r="E4877">
            <v>66</v>
          </cell>
          <cell r="F4877">
            <v>3</v>
          </cell>
          <cell r="G4877" t="str">
            <v>United Kingdom</v>
          </cell>
        </row>
        <row r="4878">
          <cell r="A4878" t="str">
            <v>2002M11</v>
          </cell>
          <cell r="B4878">
            <v>2</v>
          </cell>
          <cell r="C4878">
            <v>0</v>
          </cell>
          <cell r="D4878" t="str">
            <v>Ebay</v>
          </cell>
          <cell r="E4878">
            <v>154</v>
          </cell>
          <cell r="F4878">
            <v>106</v>
          </cell>
          <cell r="G4878" t="str">
            <v>Jordan</v>
          </cell>
        </row>
        <row r="4879">
          <cell r="A4879" t="str">
            <v>2002M11</v>
          </cell>
          <cell r="B4879">
            <v>2</v>
          </cell>
          <cell r="C4879">
            <v>146</v>
          </cell>
          <cell r="D4879" t="str">
            <v>Netherlands</v>
          </cell>
          <cell r="E4879">
            <v>5</v>
          </cell>
          <cell r="F4879">
            <v>92</v>
          </cell>
          <cell r="G4879" t="str">
            <v>Hong Kong</v>
          </cell>
        </row>
        <row r="4880">
          <cell r="A4880" t="str">
            <v>2002M11</v>
          </cell>
          <cell r="B4880">
            <v>1</v>
          </cell>
          <cell r="C4880">
            <v>2</v>
          </cell>
          <cell r="D4880" t="str">
            <v>Canada</v>
          </cell>
          <cell r="E4880">
            <v>8</v>
          </cell>
          <cell r="F4880">
            <v>77</v>
          </cell>
          <cell r="G4880" t="str">
            <v>Germany</v>
          </cell>
        </row>
        <row r="4881">
          <cell r="A4881" t="str">
            <v>2002M11</v>
          </cell>
          <cell r="B4881">
            <v>1</v>
          </cell>
          <cell r="C4881">
            <v>15</v>
          </cell>
          <cell r="D4881" t="str">
            <v>Australia</v>
          </cell>
          <cell r="E4881">
            <v>4</v>
          </cell>
          <cell r="F4881">
            <v>209</v>
          </cell>
          <cell r="G4881" t="str">
            <v>Ukraine</v>
          </cell>
        </row>
        <row r="4882">
          <cell r="A4882" t="str">
            <v>2002M11</v>
          </cell>
          <cell r="B4882">
            <v>0</v>
          </cell>
          <cell r="C4882">
            <v>196</v>
          </cell>
          <cell r="D4882" t="str">
            <v>Taiwan</v>
          </cell>
          <cell r="E4882">
            <v>1</v>
          </cell>
          <cell r="F4882">
            <v>23</v>
          </cell>
          <cell r="G4882" t="str">
            <v>Belgium</v>
          </cell>
        </row>
        <row r="4883">
          <cell r="A4883" t="str">
            <v>2002M11</v>
          </cell>
          <cell r="B4883">
            <v>2</v>
          </cell>
          <cell r="C4883">
            <v>101</v>
          </cell>
          <cell r="D4883" t="str">
            <v>Italy</v>
          </cell>
          <cell r="E4883">
            <v>20</v>
          </cell>
          <cell r="F4883">
            <v>199</v>
          </cell>
          <cell r="G4883" t="str">
            <v>Thailand</v>
          </cell>
        </row>
        <row r="4884">
          <cell r="A4884" t="str">
            <v>2002M11</v>
          </cell>
          <cell r="B4884">
            <v>1</v>
          </cell>
          <cell r="C4884">
            <v>0</v>
          </cell>
          <cell r="D4884" t="str">
            <v>Ebay</v>
          </cell>
          <cell r="E4884">
            <v>203</v>
          </cell>
          <cell r="F4884">
            <v>57</v>
          </cell>
          <cell r="G4884" t="str">
            <v>Denmark</v>
          </cell>
        </row>
        <row r="4885">
          <cell r="A4885" t="str">
            <v>2002M11</v>
          </cell>
          <cell r="B4885">
            <v>2</v>
          </cell>
          <cell r="C4885">
            <v>186</v>
          </cell>
          <cell r="D4885" t="str">
            <v>Spain</v>
          </cell>
          <cell r="E4885">
            <v>406</v>
          </cell>
          <cell r="F4885">
            <v>146</v>
          </cell>
          <cell r="G4885" t="str">
            <v>Netherlands</v>
          </cell>
        </row>
        <row r="4886">
          <cell r="A4886" t="str">
            <v>2002M11</v>
          </cell>
          <cell r="B4886">
            <v>2</v>
          </cell>
          <cell r="C4886">
            <v>16</v>
          </cell>
          <cell r="D4886" t="str">
            <v>Austria</v>
          </cell>
          <cell r="E4886">
            <v>65</v>
          </cell>
          <cell r="F4886">
            <v>71</v>
          </cell>
          <cell r="G4886" t="str">
            <v>France</v>
          </cell>
        </row>
        <row r="4887">
          <cell r="A4887" t="str">
            <v>2002M11</v>
          </cell>
          <cell r="B4887">
            <v>2</v>
          </cell>
          <cell r="C4887">
            <v>15</v>
          </cell>
          <cell r="D4887" t="str">
            <v>Australia</v>
          </cell>
          <cell r="E4887">
            <v>2154</v>
          </cell>
          <cell r="F4887">
            <v>77</v>
          </cell>
          <cell r="G4887" t="str">
            <v>Germany</v>
          </cell>
        </row>
        <row r="4888">
          <cell r="A4888" t="str">
            <v>2002M11</v>
          </cell>
          <cell r="B4888">
            <v>2</v>
          </cell>
          <cell r="C4888">
            <v>196</v>
          </cell>
          <cell r="D4888" t="str">
            <v>Taiwan</v>
          </cell>
          <cell r="E4888">
            <v>1</v>
          </cell>
          <cell r="F4888">
            <v>93</v>
          </cell>
          <cell r="G4888" t="str">
            <v>Hungary</v>
          </cell>
        </row>
        <row r="4889">
          <cell r="A4889" t="str">
            <v>2002M11</v>
          </cell>
          <cell r="B4889">
            <v>3</v>
          </cell>
          <cell r="C4889">
            <v>123</v>
          </cell>
          <cell r="D4889" t="str">
            <v xml:space="preserve"> Belgium (Dutch)</v>
          </cell>
          <cell r="E4889">
            <v>4</v>
          </cell>
          <cell r="F4889">
            <v>123</v>
          </cell>
          <cell r="G4889" t="str">
            <v>Macau</v>
          </cell>
        </row>
        <row r="4890">
          <cell r="A4890" t="str">
            <v>2002M11</v>
          </cell>
          <cell r="B4890">
            <v>2</v>
          </cell>
          <cell r="C4890">
            <v>0</v>
          </cell>
          <cell r="D4890" t="str">
            <v>Ebay</v>
          </cell>
          <cell r="E4890">
            <v>266</v>
          </cell>
          <cell r="F4890">
            <v>29</v>
          </cell>
          <cell r="G4890" t="str">
            <v>Bosnia and Herzegovina</v>
          </cell>
        </row>
        <row r="4891">
          <cell r="A4891" t="str">
            <v>2002M11</v>
          </cell>
          <cell r="B4891">
            <v>1</v>
          </cell>
          <cell r="C4891">
            <v>100</v>
          </cell>
          <cell r="D4891" t="str">
            <v>Ebaymotors</v>
          </cell>
          <cell r="E4891">
            <v>2</v>
          </cell>
          <cell r="F4891">
            <v>116</v>
          </cell>
          <cell r="G4891" t="str">
            <v>Lebanon, South</v>
          </cell>
        </row>
        <row r="4892">
          <cell r="A4892" t="str">
            <v>2002M11</v>
          </cell>
          <cell r="B4892">
            <v>0</v>
          </cell>
          <cell r="C4892">
            <v>71</v>
          </cell>
          <cell r="D4892" t="str">
            <v>France</v>
          </cell>
          <cell r="E4892">
            <v>21</v>
          </cell>
          <cell r="F4892">
            <v>92</v>
          </cell>
          <cell r="G4892" t="str">
            <v>Hong Kong</v>
          </cell>
        </row>
        <row r="4893">
          <cell r="A4893" t="str">
            <v>2002M11</v>
          </cell>
          <cell r="B4893">
            <v>2</v>
          </cell>
          <cell r="C4893">
            <v>16</v>
          </cell>
          <cell r="D4893" t="str">
            <v>Austria</v>
          </cell>
          <cell r="E4893">
            <v>22</v>
          </cell>
          <cell r="F4893">
            <v>15</v>
          </cell>
          <cell r="G4893" t="str">
            <v>Australia</v>
          </cell>
        </row>
        <row r="4894">
          <cell r="A4894" t="str">
            <v>2002M11</v>
          </cell>
          <cell r="B4894">
            <v>2</v>
          </cell>
          <cell r="C4894">
            <v>77</v>
          </cell>
          <cell r="D4894" t="str">
            <v>Germany</v>
          </cell>
          <cell r="E4894">
            <v>4</v>
          </cell>
          <cell r="F4894">
            <v>94</v>
          </cell>
          <cell r="G4894" t="str">
            <v>Iceland</v>
          </cell>
        </row>
        <row r="4895">
          <cell r="A4895" t="str">
            <v>2002M11</v>
          </cell>
          <cell r="B4895">
            <v>2</v>
          </cell>
          <cell r="C4895">
            <v>71</v>
          </cell>
          <cell r="D4895" t="str">
            <v>France</v>
          </cell>
          <cell r="E4895">
            <v>6</v>
          </cell>
          <cell r="F4895">
            <v>132</v>
          </cell>
          <cell r="G4895" t="str">
            <v>Martinique</v>
          </cell>
        </row>
        <row r="4896">
          <cell r="A4896" t="str">
            <v>2002M11</v>
          </cell>
          <cell r="B4896">
            <v>0</v>
          </cell>
          <cell r="C4896">
            <v>0</v>
          </cell>
          <cell r="D4896" t="str">
            <v>Ebay</v>
          </cell>
          <cell r="E4896">
            <v>51</v>
          </cell>
          <cell r="F4896">
            <v>211</v>
          </cell>
          <cell r="G4896" t="str">
            <v>Uruguay</v>
          </cell>
        </row>
        <row r="4897">
          <cell r="A4897" t="str">
            <v>2002M11</v>
          </cell>
          <cell r="B4897">
            <v>0</v>
          </cell>
          <cell r="C4897">
            <v>0</v>
          </cell>
          <cell r="D4897" t="str">
            <v>Ebay</v>
          </cell>
          <cell r="E4897">
            <v>1</v>
          </cell>
          <cell r="F4897">
            <v>61</v>
          </cell>
          <cell r="G4897" t="str">
            <v>Ecuador</v>
          </cell>
        </row>
        <row r="4898">
          <cell r="A4898" t="str">
            <v>2002M11</v>
          </cell>
          <cell r="B4898">
            <v>1</v>
          </cell>
          <cell r="C4898">
            <v>146</v>
          </cell>
          <cell r="D4898" t="str">
            <v>Netherlands</v>
          </cell>
          <cell r="E4898">
            <v>30</v>
          </cell>
          <cell r="F4898">
            <v>71</v>
          </cell>
          <cell r="G4898" t="str">
            <v>France</v>
          </cell>
        </row>
        <row r="4899">
          <cell r="A4899" t="str">
            <v>2002M11</v>
          </cell>
          <cell r="B4899">
            <v>2</v>
          </cell>
          <cell r="C4899">
            <v>100</v>
          </cell>
          <cell r="D4899" t="str">
            <v>Ebaymotors</v>
          </cell>
          <cell r="E4899">
            <v>41006</v>
          </cell>
          <cell r="F4899">
            <v>2</v>
          </cell>
          <cell r="G4899" t="str">
            <v>Canada</v>
          </cell>
        </row>
        <row r="4900">
          <cell r="A4900" t="str">
            <v>2002M11</v>
          </cell>
          <cell r="B4900">
            <v>2</v>
          </cell>
          <cell r="C4900">
            <v>77</v>
          </cell>
          <cell r="D4900" t="str">
            <v>Germany</v>
          </cell>
          <cell r="E4900">
            <v>16013</v>
          </cell>
          <cell r="F4900">
            <v>146</v>
          </cell>
          <cell r="G4900" t="str">
            <v>Netherlands</v>
          </cell>
        </row>
        <row r="4901">
          <cell r="A4901" t="str">
            <v>2002M11</v>
          </cell>
          <cell r="B4901">
            <v>1</v>
          </cell>
          <cell r="C4901">
            <v>15</v>
          </cell>
          <cell r="D4901" t="str">
            <v>Australia</v>
          </cell>
          <cell r="E4901">
            <v>2</v>
          </cell>
          <cell r="F4901">
            <v>180</v>
          </cell>
          <cell r="G4901" t="str">
            <v>Singapore</v>
          </cell>
        </row>
        <row r="4902">
          <cell r="A4902" t="str">
            <v>2002M11</v>
          </cell>
          <cell r="B4902">
            <v>2</v>
          </cell>
          <cell r="C4902">
            <v>2</v>
          </cell>
          <cell r="D4902" t="str">
            <v>Canada</v>
          </cell>
          <cell r="E4902">
            <v>30</v>
          </cell>
          <cell r="F4902">
            <v>168</v>
          </cell>
          <cell r="G4902" t="str">
            <v>Russian Federation</v>
          </cell>
        </row>
        <row r="4903">
          <cell r="A4903" t="str">
            <v>2002M11</v>
          </cell>
          <cell r="B4903">
            <v>0</v>
          </cell>
          <cell r="C4903">
            <v>77</v>
          </cell>
          <cell r="D4903" t="str">
            <v>Germany</v>
          </cell>
          <cell r="E4903">
            <v>1</v>
          </cell>
          <cell r="F4903">
            <v>73</v>
          </cell>
          <cell r="G4903" t="str">
            <v>French Polynesia</v>
          </cell>
        </row>
        <row r="4904">
          <cell r="A4904" t="str">
            <v>2002M11</v>
          </cell>
          <cell r="B4904">
            <v>1</v>
          </cell>
          <cell r="C4904">
            <v>15</v>
          </cell>
          <cell r="D4904" t="str">
            <v>Australia</v>
          </cell>
          <cell r="E4904">
            <v>14</v>
          </cell>
          <cell r="F4904">
            <v>71</v>
          </cell>
          <cell r="G4904" t="str">
            <v>France</v>
          </cell>
        </row>
        <row r="4905">
          <cell r="A4905" t="str">
            <v>2002M11</v>
          </cell>
          <cell r="B4905">
            <v>2</v>
          </cell>
          <cell r="C4905">
            <v>3</v>
          </cell>
          <cell r="D4905" t="str">
            <v>Uk</v>
          </cell>
          <cell r="E4905">
            <v>9492</v>
          </cell>
          <cell r="F4905">
            <v>1</v>
          </cell>
          <cell r="G4905" t="str">
            <v>United States</v>
          </cell>
        </row>
        <row r="4906">
          <cell r="A4906" t="str">
            <v>2002M11</v>
          </cell>
          <cell r="B4906">
            <v>0</v>
          </cell>
          <cell r="C4906">
            <v>3</v>
          </cell>
          <cell r="D4906" t="str">
            <v>Uk</v>
          </cell>
          <cell r="E4906">
            <v>1</v>
          </cell>
          <cell r="F4906">
            <v>122</v>
          </cell>
          <cell r="G4906" t="str">
            <v>Luxembourg</v>
          </cell>
        </row>
        <row r="4907">
          <cell r="A4907" t="str">
            <v>2002M11</v>
          </cell>
          <cell r="B4907">
            <v>2</v>
          </cell>
          <cell r="C4907">
            <v>15</v>
          </cell>
          <cell r="D4907" t="str">
            <v>Australia</v>
          </cell>
          <cell r="E4907">
            <v>1</v>
          </cell>
          <cell r="F4907">
            <v>156</v>
          </cell>
          <cell r="G4907" t="str">
            <v>Pakistan</v>
          </cell>
        </row>
        <row r="4908">
          <cell r="A4908" t="str">
            <v>2002M11</v>
          </cell>
          <cell r="B4908">
            <v>0</v>
          </cell>
          <cell r="C4908">
            <v>16</v>
          </cell>
          <cell r="D4908" t="str">
            <v>Austria</v>
          </cell>
          <cell r="E4908">
            <v>17</v>
          </cell>
          <cell r="F4908">
            <v>1</v>
          </cell>
          <cell r="G4908" t="str">
            <v>United States</v>
          </cell>
        </row>
        <row r="4909">
          <cell r="A4909" t="str">
            <v>2002M11</v>
          </cell>
          <cell r="B4909">
            <v>0</v>
          </cell>
          <cell r="C4909">
            <v>0</v>
          </cell>
          <cell r="D4909" t="str">
            <v>Ebay</v>
          </cell>
          <cell r="E4909">
            <v>4</v>
          </cell>
          <cell r="F4909">
            <v>70</v>
          </cell>
          <cell r="G4909" t="str">
            <v>Finland</v>
          </cell>
        </row>
        <row r="4910">
          <cell r="A4910" t="str">
            <v>2002M11</v>
          </cell>
          <cell r="B4910">
            <v>1</v>
          </cell>
          <cell r="C4910">
            <v>146</v>
          </cell>
          <cell r="D4910" t="str">
            <v>Netherlands</v>
          </cell>
          <cell r="E4910">
            <v>13</v>
          </cell>
          <cell r="F4910">
            <v>186</v>
          </cell>
          <cell r="G4910" t="str">
            <v>Spain</v>
          </cell>
        </row>
        <row r="4911">
          <cell r="A4911" t="str">
            <v>2002M11</v>
          </cell>
          <cell r="B4911">
            <v>1</v>
          </cell>
          <cell r="C4911">
            <v>0</v>
          </cell>
          <cell r="D4911" t="str">
            <v>Ebay</v>
          </cell>
          <cell r="E4911">
            <v>34</v>
          </cell>
          <cell r="F4911">
            <v>62</v>
          </cell>
          <cell r="G4911" t="str">
            <v>Egypt</v>
          </cell>
        </row>
        <row r="4912">
          <cell r="A4912" t="str">
            <v>2002M11</v>
          </cell>
          <cell r="B4912">
            <v>2</v>
          </cell>
          <cell r="C4912">
            <v>0</v>
          </cell>
          <cell r="D4912" t="str">
            <v>Ebay</v>
          </cell>
          <cell r="E4912">
            <v>51</v>
          </cell>
          <cell r="F4912">
            <v>60</v>
          </cell>
          <cell r="G4912" t="str">
            <v>Dominican Republic</v>
          </cell>
        </row>
        <row r="4913">
          <cell r="A4913" t="str">
            <v>2002M11</v>
          </cell>
          <cell r="B4913">
            <v>2</v>
          </cell>
          <cell r="C4913">
            <v>193</v>
          </cell>
          <cell r="D4913" t="str">
            <v>Switzerland</v>
          </cell>
          <cell r="E4913">
            <v>183</v>
          </cell>
          <cell r="F4913">
            <v>16</v>
          </cell>
          <cell r="G4913" t="str">
            <v>Austria</v>
          </cell>
        </row>
        <row r="4914">
          <cell r="A4914" t="str">
            <v>2002M11</v>
          </cell>
          <cell r="B4914">
            <v>3</v>
          </cell>
          <cell r="C4914">
            <v>123</v>
          </cell>
          <cell r="D4914" t="str">
            <v xml:space="preserve"> Belgium (Dutch)</v>
          </cell>
          <cell r="E4914">
            <v>1</v>
          </cell>
          <cell r="F4914">
            <v>101</v>
          </cell>
          <cell r="G4914" t="str">
            <v>Italy</v>
          </cell>
        </row>
        <row r="4915">
          <cell r="A4915" t="str">
            <v>2002M11</v>
          </cell>
          <cell r="B4915">
            <v>2</v>
          </cell>
          <cell r="C4915">
            <v>0</v>
          </cell>
          <cell r="D4915" t="str">
            <v>Ebay</v>
          </cell>
          <cell r="E4915">
            <v>25</v>
          </cell>
          <cell r="F4915">
            <v>24</v>
          </cell>
          <cell r="G4915" t="str">
            <v>Belize</v>
          </cell>
        </row>
        <row r="4916">
          <cell r="A4916" t="str">
            <v>2002M11</v>
          </cell>
          <cell r="B4916">
            <v>3</v>
          </cell>
          <cell r="C4916">
            <v>77</v>
          </cell>
          <cell r="D4916" t="str">
            <v>Germany</v>
          </cell>
          <cell r="E4916">
            <v>1</v>
          </cell>
          <cell r="F4916">
            <v>80</v>
          </cell>
          <cell r="G4916" t="str">
            <v>Greece</v>
          </cell>
        </row>
        <row r="4917">
          <cell r="A4917" t="str">
            <v>2002M11</v>
          </cell>
          <cell r="B4917">
            <v>2</v>
          </cell>
          <cell r="C4917">
            <v>123</v>
          </cell>
          <cell r="D4917" t="str">
            <v xml:space="preserve"> Belgium (Dutch)</v>
          </cell>
          <cell r="E4917">
            <v>28</v>
          </cell>
          <cell r="F4917">
            <v>16</v>
          </cell>
          <cell r="G4917" t="str">
            <v>Austria</v>
          </cell>
        </row>
        <row r="4918">
          <cell r="A4918" t="str">
            <v>2002M11</v>
          </cell>
          <cell r="B4918">
            <v>3</v>
          </cell>
          <cell r="C4918">
            <v>186</v>
          </cell>
          <cell r="D4918" t="str">
            <v>Spain</v>
          </cell>
          <cell r="E4918">
            <v>3</v>
          </cell>
          <cell r="F4918">
            <v>77</v>
          </cell>
          <cell r="G4918" t="str">
            <v>Germany</v>
          </cell>
        </row>
        <row r="4919">
          <cell r="A4919" t="str">
            <v>2002M11</v>
          </cell>
          <cell r="B4919">
            <v>0</v>
          </cell>
          <cell r="C4919">
            <v>3</v>
          </cell>
          <cell r="D4919" t="str">
            <v>Uk</v>
          </cell>
          <cell r="E4919">
            <v>2</v>
          </cell>
          <cell r="F4919">
            <v>168</v>
          </cell>
          <cell r="G4919" t="str">
            <v>Russian Federation</v>
          </cell>
        </row>
        <row r="4920">
          <cell r="A4920" t="str">
            <v>2002M11</v>
          </cell>
          <cell r="B4920">
            <v>1</v>
          </cell>
          <cell r="C4920">
            <v>77</v>
          </cell>
          <cell r="D4920" t="str">
            <v>Germany</v>
          </cell>
          <cell r="E4920">
            <v>20</v>
          </cell>
          <cell r="F4920">
            <v>209</v>
          </cell>
          <cell r="G4920" t="str">
            <v>Ukraine</v>
          </cell>
        </row>
        <row r="4921">
          <cell r="A4921" t="str">
            <v>2002M11</v>
          </cell>
          <cell r="B4921">
            <v>1</v>
          </cell>
          <cell r="C4921">
            <v>0</v>
          </cell>
          <cell r="D4921" t="str">
            <v>Ebay</v>
          </cell>
          <cell r="E4921">
            <v>174</v>
          </cell>
          <cell r="F4921">
            <v>196</v>
          </cell>
          <cell r="G4921" t="str">
            <v>Taiwan</v>
          </cell>
        </row>
        <row r="4922">
          <cell r="A4922" t="str">
            <v>2002M11</v>
          </cell>
          <cell r="B4922">
            <v>1</v>
          </cell>
          <cell r="C4922">
            <v>123</v>
          </cell>
          <cell r="D4922" t="str">
            <v xml:space="preserve"> Belgium (Dutch)</v>
          </cell>
          <cell r="E4922">
            <v>13</v>
          </cell>
          <cell r="F4922">
            <v>1</v>
          </cell>
          <cell r="G4922" t="str">
            <v>United States</v>
          </cell>
        </row>
        <row r="4923">
          <cell r="A4923" t="str">
            <v>2002M11</v>
          </cell>
          <cell r="B4923">
            <v>2</v>
          </cell>
          <cell r="C4923">
            <v>15</v>
          </cell>
          <cell r="D4923" t="str">
            <v>Australia</v>
          </cell>
          <cell r="E4923">
            <v>474</v>
          </cell>
          <cell r="F4923">
            <v>3</v>
          </cell>
          <cell r="G4923" t="str">
            <v>United Kingdom</v>
          </cell>
        </row>
        <row r="4924">
          <cell r="A4924" t="str">
            <v>2002M11</v>
          </cell>
          <cell r="B4924">
            <v>2</v>
          </cell>
          <cell r="C4924">
            <v>0</v>
          </cell>
          <cell r="D4924" t="str">
            <v>Ebay</v>
          </cell>
          <cell r="E4924">
            <v>206</v>
          </cell>
          <cell r="F4924">
            <v>156</v>
          </cell>
          <cell r="G4924" t="str">
            <v>Pakistan</v>
          </cell>
        </row>
        <row r="4925">
          <cell r="A4925" t="str">
            <v>2002M11</v>
          </cell>
          <cell r="B4925">
            <v>2</v>
          </cell>
          <cell r="C4925">
            <v>0</v>
          </cell>
          <cell r="D4925" t="str">
            <v>Ebay</v>
          </cell>
          <cell r="E4925">
            <v>8389</v>
          </cell>
          <cell r="F4925">
            <v>193</v>
          </cell>
          <cell r="G4925" t="str">
            <v>Switzerland</v>
          </cell>
        </row>
        <row r="4926">
          <cell r="A4926" t="str">
            <v>2002M11</v>
          </cell>
          <cell r="B4926">
            <v>1</v>
          </cell>
          <cell r="C4926">
            <v>0</v>
          </cell>
          <cell r="D4926" t="str">
            <v>Ebay</v>
          </cell>
          <cell r="E4926">
            <v>1</v>
          </cell>
          <cell r="F4926">
            <v>25</v>
          </cell>
          <cell r="G4926" t="str">
            <v>Benin</v>
          </cell>
        </row>
        <row r="4927">
          <cell r="A4927" t="str">
            <v>2002M11</v>
          </cell>
          <cell r="B4927">
            <v>2</v>
          </cell>
          <cell r="C4927">
            <v>0</v>
          </cell>
          <cell r="D4927" t="str">
            <v>Ebay</v>
          </cell>
          <cell r="E4927">
            <v>239</v>
          </cell>
          <cell r="F4927">
            <v>194</v>
          </cell>
          <cell r="G4927" t="str">
            <v>Syria</v>
          </cell>
        </row>
        <row r="4928">
          <cell r="A4928" t="str">
            <v>2002M11</v>
          </cell>
          <cell r="B4928">
            <v>1</v>
          </cell>
          <cell r="C4928">
            <v>100</v>
          </cell>
          <cell r="D4928" t="str">
            <v>Ebaymotors</v>
          </cell>
          <cell r="E4928">
            <v>44</v>
          </cell>
          <cell r="F4928">
            <v>57</v>
          </cell>
          <cell r="G4928" t="str">
            <v>Denmark</v>
          </cell>
        </row>
        <row r="4929">
          <cell r="A4929" t="str">
            <v>2002M11</v>
          </cell>
          <cell r="B4929">
            <v>0</v>
          </cell>
          <cell r="C4929">
            <v>71</v>
          </cell>
          <cell r="D4929" t="str">
            <v>France</v>
          </cell>
          <cell r="E4929">
            <v>34</v>
          </cell>
          <cell r="F4929">
            <v>132</v>
          </cell>
          <cell r="G4929" t="str">
            <v>Martinique</v>
          </cell>
        </row>
        <row r="4930">
          <cell r="A4930" t="str">
            <v>2002M11</v>
          </cell>
          <cell r="B4930">
            <v>0</v>
          </cell>
          <cell r="C4930">
            <v>101</v>
          </cell>
          <cell r="D4930" t="str">
            <v>Italy</v>
          </cell>
          <cell r="E4930">
            <v>1</v>
          </cell>
          <cell r="F4930">
            <v>100</v>
          </cell>
          <cell r="G4930" t="str">
            <v>Israel</v>
          </cell>
        </row>
        <row r="4931">
          <cell r="A4931" t="str">
            <v>2002M11</v>
          </cell>
          <cell r="B4931">
            <v>1</v>
          </cell>
          <cell r="C4931">
            <v>71</v>
          </cell>
          <cell r="D4931" t="str">
            <v>France</v>
          </cell>
          <cell r="E4931">
            <v>66940</v>
          </cell>
          <cell r="F4931">
            <v>71</v>
          </cell>
          <cell r="G4931" t="str">
            <v>France</v>
          </cell>
        </row>
        <row r="4932">
          <cell r="A4932" t="str">
            <v>2002M11</v>
          </cell>
          <cell r="B4932">
            <v>0</v>
          </cell>
          <cell r="C4932">
            <v>146</v>
          </cell>
          <cell r="D4932" t="str">
            <v>Netherlands</v>
          </cell>
          <cell r="E4932">
            <v>182</v>
          </cell>
          <cell r="F4932">
            <v>23</v>
          </cell>
          <cell r="G4932" t="str">
            <v>Belgium</v>
          </cell>
        </row>
        <row r="4933">
          <cell r="A4933" t="str">
            <v>2002M11</v>
          </cell>
          <cell r="B4933">
            <v>2</v>
          </cell>
          <cell r="C4933">
            <v>0</v>
          </cell>
          <cell r="D4933" t="str">
            <v>Ebay</v>
          </cell>
          <cell r="E4933">
            <v>8</v>
          </cell>
          <cell r="F4933">
            <v>40</v>
          </cell>
          <cell r="G4933" t="str">
            <v>Cape Verde Islands</v>
          </cell>
        </row>
        <row r="4934">
          <cell r="A4934" t="str">
            <v>2002M11</v>
          </cell>
          <cell r="B4934">
            <v>1</v>
          </cell>
          <cell r="C4934">
            <v>71</v>
          </cell>
          <cell r="D4934" t="str">
            <v>France</v>
          </cell>
          <cell r="E4934">
            <v>147</v>
          </cell>
          <cell r="F4934">
            <v>164</v>
          </cell>
          <cell r="G4934" t="str">
            <v>Portugal</v>
          </cell>
        </row>
        <row r="4935">
          <cell r="A4935" t="str">
            <v>2002M11</v>
          </cell>
          <cell r="B4935">
            <v>2</v>
          </cell>
          <cell r="C4935">
            <v>77</v>
          </cell>
          <cell r="D4935" t="str">
            <v>Germany</v>
          </cell>
          <cell r="E4935">
            <v>834</v>
          </cell>
          <cell r="F4935">
            <v>56</v>
          </cell>
          <cell r="G4935" t="str">
            <v>Czech Republic</v>
          </cell>
        </row>
        <row r="4936">
          <cell r="A4936" t="str">
            <v>2002M11</v>
          </cell>
          <cell r="B4936">
            <v>0</v>
          </cell>
          <cell r="C4936">
            <v>16</v>
          </cell>
          <cell r="D4936" t="str">
            <v>Austria</v>
          </cell>
          <cell r="E4936">
            <v>770</v>
          </cell>
          <cell r="F4936">
            <v>77</v>
          </cell>
          <cell r="G4936" t="str">
            <v>Germany</v>
          </cell>
        </row>
        <row r="4937">
          <cell r="A4937" t="str">
            <v>2002M11</v>
          </cell>
          <cell r="B4937">
            <v>2</v>
          </cell>
          <cell r="C4937">
            <v>196</v>
          </cell>
          <cell r="D4937" t="str">
            <v>Taiwan</v>
          </cell>
          <cell r="E4937">
            <v>5</v>
          </cell>
          <cell r="F4937">
            <v>127</v>
          </cell>
          <cell r="G4937" t="str">
            <v>Malaysia</v>
          </cell>
        </row>
        <row r="4938">
          <cell r="A4938" t="str">
            <v>2002M11</v>
          </cell>
          <cell r="B4938">
            <v>3</v>
          </cell>
          <cell r="C4938">
            <v>186</v>
          </cell>
          <cell r="D4938" t="str">
            <v>Spain</v>
          </cell>
          <cell r="E4938">
            <v>1</v>
          </cell>
          <cell r="F4938">
            <v>224</v>
          </cell>
          <cell r="G4938" t="str">
            <v>Zimbabwe</v>
          </cell>
        </row>
        <row r="4939">
          <cell r="A4939" t="str">
            <v>2002M11</v>
          </cell>
          <cell r="B4939">
            <v>1</v>
          </cell>
          <cell r="C4939">
            <v>71</v>
          </cell>
          <cell r="D4939" t="str">
            <v>France</v>
          </cell>
          <cell r="E4939">
            <v>196</v>
          </cell>
          <cell r="F4939">
            <v>186</v>
          </cell>
          <cell r="G4939" t="str">
            <v>Spain</v>
          </cell>
        </row>
        <row r="4940">
          <cell r="A4940" t="str">
            <v>2002M11</v>
          </cell>
          <cell r="B4940">
            <v>0</v>
          </cell>
          <cell r="C4940">
            <v>15</v>
          </cell>
          <cell r="D4940" t="str">
            <v>Australia</v>
          </cell>
          <cell r="E4940">
            <v>4</v>
          </cell>
          <cell r="F4940">
            <v>136</v>
          </cell>
          <cell r="G4940" t="str">
            <v>Mexico</v>
          </cell>
        </row>
        <row r="4941">
          <cell r="A4941" t="str">
            <v>2002M11</v>
          </cell>
          <cell r="B4941">
            <v>1</v>
          </cell>
          <cell r="C4941">
            <v>77</v>
          </cell>
          <cell r="D4941" t="str">
            <v>Germany</v>
          </cell>
          <cell r="E4941">
            <v>40</v>
          </cell>
          <cell r="F4941">
            <v>138</v>
          </cell>
          <cell r="G4941" t="str">
            <v>Monaco</v>
          </cell>
        </row>
        <row r="4942">
          <cell r="A4942" t="str">
            <v>2002M11</v>
          </cell>
          <cell r="B4942">
            <v>2</v>
          </cell>
          <cell r="C4942">
            <v>0</v>
          </cell>
          <cell r="D4942" t="str">
            <v>Ebay</v>
          </cell>
          <cell r="E4942">
            <v>7333</v>
          </cell>
          <cell r="F4942">
            <v>80</v>
          </cell>
          <cell r="G4942" t="str">
            <v>Greece</v>
          </cell>
        </row>
        <row r="4943">
          <cell r="A4943" t="str">
            <v>2002M11</v>
          </cell>
          <cell r="B4943">
            <v>2</v>
          </cell>
          <cell r="C4943">
            <v>123</v>
          </cell>
          <cell r="D4943" t="str">
            <v xml:space="preserve"> Belgium (Dutch)</v>
          </cell>
          <cell r="E4943">
            <v>72613</v>
          </cell>
          <cell r="F4943">
            <v>23</v>
          </cell>
          <cell r="G4943" t="str">
            <v>Belgium</v>
          </cell>
        </row>
        <row r="4944">
          <cell r="A4944" t="str">
            <v>2002M11</v>
          </cell>
          <cell r="B4944">
            <v>2</v>
          </cell>
          <cell r="C4944">
            <v>2</v>
          </cell>
          <cell r="D4944" t="str">
            <v>Canada</v>
          </cell>
          <cell r="E4944">
            <v>4</v>
          </cell>
          <cell r="F4944">
            <v>127</v>
          </cell>
          <cell r="G4944" t="str">
            <v>Malaysia</v>
          </cell>
        </row>
        <row r="4945">
          <cell r="A4945" t="str">
            <v>2002M11</v>
          </cell>
          <cell r="B4945">
            <v>2</v>
          </cell>
          <cell r="C4945">
            <v>0</v>
          </cell>
          <cell r="D4945" t="str">
            <v>Ebay</v>
          </cell>
          <cell r="E4945">
            <v>5000</v>
          </cell>
          <cell r="F4945">
            <v>154</v>
          </cell>
          <cell r="G4945" t="str">
            <v>Norway</v>
          </cell>
        </row>
        <row r="4946">
          <cell r="A4946" t="str">
            <v>2002M11</v>
          </cell>
          <cell r="B4946">
            <v>0</v>
          </cell>
          <cell r="C4946">
            <v>0</v>
          </cell>
          <cell r="D4946" t="str">
            <v>Ebay</v>
          </cell>
          <cell r="E4946">
            <v>2</v>
          </cell>
          <cell r="F4946">
            <v>25</v>
          </cell>
          <cell r="G4946" t="str">
            <v>Benin</v>
          </cell>
        </row>
        <row r="4947">
          <cell r="A4947" t="str">
            <v>2002M11</v>
          </cell>
          <cell r="B4947">
            <v>0</v>
          </cell>
          <cell r="C4947">
            <v>0</v>
          </cell>
          <cell r="D4947" t="str">
            <v>Ebay</v>
          </cell>
          <cell r="E4947">
            <v>2</v>
          </cell>
          <cell r="F4947">
            <v>82</v>
          </cell>
          <cell r="G4947" t="str">
            <v>Grenada</v>
          </cell>
        </row>
        <row r="4948">
          <cell r="A4948" t="str">
            <v>2002M11</v>
          </cell>
          <cell r="B4948">
            <v>2</v>
          </cell>
          <cell r="C4948">
            <v>23</v>
          </cell>
          <cell r="D4948" t="str">
            <v xml:space="preserve"> Belgium (French)</v>
          </cell>
          <cell r="E4948">
            <v>259</v>
          </cell>
          <cell r="F4948">
            <v>204</v>
          </cell>
          <cell r="G4948" t="str">
            <v>Turkey</v>
          </cell>
        </row>
        <row r="4949">
          <cell r="A4949" t="str">
            <v>2002M11</v>
          </cell>
          <cell r="B4949">
            <v>2</v>
          </cell>
          <cell r="C4949">
            <v>100</v>
          </cell>
          <cell r="D4949" t="str">
            <v>Ebaymotors</v>
          </cell>
          <cell r="E4949">
            <v>1522</v>
          </cell>
          <cell r="F4949">
            <v>92</v>
          </cell>
          <cell r="G4949" t="str">
            <v>Hong Kong</v>
          </cell>
        </row>
        <row r="4950">
          <cell r="A4950" t="str">
            <v>2002M11</v>
          </cell>
          <cell r="B4950">
            <v>1</v>
          </cell>
          <cell r="C4950">
            <v>0</v>
          </cell>
          <cell r="D4950" t="str">
            <v>Ebay</v>
          </cell>
          <cell r="E4950">
            <v>1528</v>
          </cell>
          <cell r="F4950">
            <v>165</v>
          </cell>
          <cell r="G4950" t="str">
            <v>Puerto Rico</v>
          </cell>
        </row>
        <row r="4951">
          <cell r="A4951" t="str">
            <v>2002M11</v>
          </cell>
          <cell r="B4951">
            <v>0</v>
          </cell>
          <cell r="C4951">
            <v>101</v>
          </cell>
          <cell r="D4951" t="str">
            <v>Italy</v>
          </cell>
          <cell r="E4951">
            <v>13</v>
          </cell>
          <cell r="F4951">
            <v>168</v>
          </cell>
          <cell r="G4951" t="str">
            <v>Russian Federation</v>
          </cell>
        </row>
        <row r="4952">
          <cell r="A4952" t="str">
            <v>2002M11</v>
          </cell>
          <cell r="B4952">
            <v>2</v>
          </cell>
          <cell r="C4952">
            <v>3</v>
          </cell>
          <cell r="D4952" t="str">
            <v>Uk</v>
          </cell>
          <cell r="E4952">
            <v>76</v>
          </cell>
          <cell r="F4952">
            <v>79</v>
          </cell>
          <cell r="G4952" t="str">
            <v>Gibraltar</v>
          </cell>
        </row>
        <row r="4953">
          <cell r="A4953" t="str">
            <v>2002M11</v>
          </cell>
          <cell r="B4953">
            <v>2</v>
          </cell>
          <cell r="C4953">
            <v>146</v>
          </cell>
          <cell r="D4953" t="str">
            <v>Netherlands</v>
          </cell>
          <cell r="E4953">
            <v>82</v>
          </cell>
          <cell r="F4953">
            <v>70</v>
          </cell>
          <cell r="G4953" t="str">
            <v>Finland</v>
          </cell>
        </row>
        <row r="4954">
          <cell r="A4954" t="str">
            <v>2002M11</v>
          </cell>
          <cell r="B4954">
            <v>2</v>
          </cell>
          <cell r="C4954">
            <v>77</v>
          </cell>
          <cell r="D4954" t="str">
            <v>Germany</v>
          </cell>
          <cell r="E4954">
            <v>155</v>
          </cell>
          <cell r="F4954">
            <v>92</v>
          </cell>
          <cell r="G4954" t="str">
            <v>Hong Kong</v>
          </cell>
        </row>
        <row r="4955">
          <cell r="A4955" t="str">
            <v>2002M11</v>
          </cell>
          <cell r="B4955">
            <v>2</v>
          </cell>
          <cell r="C4955">
            <v>77</v>
          </cell>
          <cell r="D4955" t="str">
            <v>Germany</v>
          </cell>
          <cell r="E4955">
            <v>12</v>
          </cell>
          <cell r="F4955">
            <v>181</v>
          </cell>
          <cell r="G4955" t="str">
            <v>Slovakia</v>
          </cell>
        </row>
        <row r="4956">
          <cell r="A4956" t="str">
            <v>2002M11</v>
          </cell>
          <cell r="B4956">
            <v>2</v>
          </cell>
          <cell r="C4956">
            <v>101</v>
          </cell>
          <cell r="D4956" t="str">
            <v>Italy</v>
          </cell>
          <cell r="E4956">
            <v>3</v>
          </cell>
          <cell r="F4956">
            <v>123</v>
          </cell>
          <cell r="G4956" t="str">
            <v>Macau</v>
          </cell>
        </row>
        <row r="4957">
          <cell r="A4957" t="str">
            <v>2002M11</v>
          </cell>
          <cell r="B4957">
            <v>2</v>
          </cell>
          <cell r="C4957">
            <v>0</v>
          </cell>
          <cell r="D4957" t="str">
            <v>Ebay</v>
          </cell>
          <cell r="E4957">
            <v>4671</v>
          </cell>
          <cell r="F4957">
            <v>185</v>
          </cell>
          <cell r="G4957" t="str">
            <v>South Africa</v>
          </cell>
        </row>
        <row r="4958">
          <cell r="A4958" t="str">
            <v>2002M11</v>
          </cell>
          <cell r="B4958">
            <v>2</v>
          </cell>
          <cell r="C4958">
            <v>146</v>
          </cell>
          <cell r="D4958" t="str">
            <v>Netherlands</v>
          </cell>
          <cell r="E4958">
            <v>765</v>
          </cell>
          <cell r="F4958">
            <v>186</v>
          </cell>
          <cell r="G4958" t="str">
            <v>Spain</v>
          </cell>
        </row>
        <row r="4959">
          <cell r="A4959" t="str">
            <v>2002M11</v>
          </cell>
          <cell r="B4959">
            <v>2</v>
          </cell>
          <cell r="C4959">
            <v>0</v>
          </cell>
          <cell r="D4959" t="str">
            <v>Ebay</v>
          </cell>
          <cell r="E4959">
            <v>10097</v>
          </cell>
          <cell r="F4959">
            <v>209</v>
          </cell>
          <cell r="G4959" t="str">
            <v>Ukraine</v>
          </cell>
        </row>
        <row r="4960">
          <cell r="A4960" t="str">
            <v>2002M11</v>
          </cell>
          <cell r="B4960">
            <v>0</v>
          </cell>
          <cell r="C4960">
            <v>100</v>
          </cell>
          <cell r="D4960" t="str">
            <v>Ebaymotors</v>
          </cell>
          <cell r="E4960">
            <v>10</v>
          </cell>
          <cell r="F4960">
            <v>162</v>
          </cell>
          <cell r="G4960" t="str">
            <v>Philippines</v>
          </cell>
        </row>
        <row r="4961">
          <cell r="A4961" t="str">
            <v>2002M11</v>
          </cell>
          <cell r="B4961">
            <v>2</v>
          </cell>
          <cell r="C4961">
            <v>0</v>
          </cell>
          <cell r="D4961" t="str">
            <v>Ebay</v>
          </cell>
          <cell r="E4961">
            <v>395</v>
          </cell>
          <cell r="F4961">
            <v>102</v>
          </cell>
          <cell r="G4961" t="str">
            <v>Jamaica</v>
          </cell>
        </row>
        <row r="4962">
          <cell r="A4962" t="str">
            <v>2002M11</v>
          </cell>
          <cell r="B4962">
            <v>0</v>
          </cell>
          <cell r="C4962">
            <v>101</v>
          </cell>
          <cell r="D4962" t="str">
            <v>Italy</v>
          </cell>
          <cell r="E4962">
            <v>39</v>
          </cell>
          <cell r="F4962">
            <v>193</v>
          </cell>
          <cell r="G4962" t="str">
            <v>Switzerland</v>
          </cell>
        </row>
        <row r="4963">
          <cell r="A4963" t="str">
            <v>2002M11</v>
          </cell>
          <cell r="B4963">
            <v>2</v>
          </cell>
          <cell r="C4963">
            <v>0</v>
          </cell>
          <cell r="D4963" t="str">
            <v>Ebay</v>
          </cell>
          <cell r="E4963">
            <v>52</v>
          </cell>
          <cell r="F4963">
            <v>63</v>
          </cell>
          <cell r="G4963" t="str">
            <v>El Salvador</v>
          </cell>
        </row>
        <row r="4964">
          <cell r="A4964" t="str">
            <v>2002M11</v>
          </cell>
          <cell r="B4964">
            <v>2</v>
          </cell>
          <cell r="C4964">
            <v>100</v>
          </cell>
          <cell r="D4964" t="str">
            <v>Ebaymotors</v>
          </cell>
          <cell r="E4964">
            <v>14</v>
          </cell>
          <cell r="F4964">
            <v>105</v>
          </cell>
          <cell r="G4964" t="str">
            <v>Jersey</v>
          </cell>
        </row>
        <row r="4965">
          <cell r="A4965" t="str">
            <v>2002M11</v>
          </cell>
          <cell r="B4965">
            <v>2</v>
          </cell>
          <cell r="C4965">
            <v>23</v>
          </cell>
          <cell r="D4965" t="str">
            <v xml:space="preserve"> Belgium (French)</v>
          </cell>
          <cell r="E4965">
            <v>19</v>
          </cell>
          <cell r="F4965">
            <v>8</v>
          </cell>
          <cell r="G4965" t="str">
            <v>Andorra</v>
          </cell>
        </row>
        <row r="4966">
          <cell r="A4966" t="str">
            <v>2002M11</v>
          </cell>
          <cell r="B4966">
            <v>1</v>
          </cell>
          <cell r="C4966">
            <v>71</v>
          </cell>
          <cell r="D4966" t="str">
            <v>France</v>
          </cell>
          <cell r="E4966">
            <v>19</v>
          </cell>
          <cell r="F4966">
            <v>31</v>
          </cell>
          <cell r="G4966" t="str">
            <v>Brazil</v>
          </cell>
        </row>
        <row r="4967">
          <cell r="A4967" t="str">
            <v>2002M11</v>
          </cell>
          <cell r="B4967">
            <v>2</v>
          </cell>
          <cell r="C4967">
            <v>0</v>
          </cell>
          <cell r="D4967" t="str">
            <v>Ebay</v>
          </cell>
          <cell r="E4967">
            <v>4027</v>
          </cell>
          <cell r="F4967">
            <v>93</v>
          </cell>
          <cell r="G4967" t="str">
            <v>Hungary</v>
          </cell>
        </row>
        <row r="4968">
          <cell r="A4968" t="str">
            <v>2002M11</v>
          </cell>
          <cell r="B4968">
            <v>2</v>
          </cell>
          <cell r="C4968">
            <v>100</v>
          </cell>
          <cell r="D4968" t="str">
            <v>Ebaymotors</v>
          </cell>
          <cell r="E4968">
            <v>6</v>
          </cell>
          <cell r="F4968">
            <v>94</v>
          </cell>
          <cell r="G4968" t="str">
            <v>Iceland</v>
          </cell>
        </row>
        <row r="4969">
          <cell r="A4969" t="str">
            <v>2002M11</v>
          </cell>
          <cell r="B4969">
            <v>2</v>
          </cell>
          <cell r="C4969">
            <v>100</v>
          </cell>
          <cell r="D4969" t="str">
            <v>Ebaymotors</v>
          </cell>
          <cell r="E4969">
            <v>1732</v>
          </cell>
          <cell r="F4969">
            <v>77</v>
          </cell>
          <cell r="G4969" t="str">
            <v>Germany</v>
          </cell>
        </row>
        <row r="4970">
          <cell r="A4970" t="str">
            <v>2002M11</v>
          </cell>
          <cell r="B4970">
            <v>1</v>
          </cell>
          <cell r="C4970">
            <v>3</v>
          </cell>
          <cell r="D4970" t="str">
            <v>Uk</v>
          </cell>
          <cell r="E4970">
            <v>30</v>
          </cell>
          <cell r="F4970">
            <v>163</v>
          </cell>
          <cell r="G4970" t="str">
            <v>Poland</v>
          </cell>
        </row>
        <row r="4971">
          <cell r="A4971" t="str">
            <v>2002M11</v>
          </cell>
          <cell r="B4971">
            <v>0</v>
          </cell>
          <cell r="C4971">
            <v>77</v>
          </cell>
          <cell r="D4971" t="str">
            <v>Germany</v>
          </cell>
          <cell r="E4971">
            <v>1</v>
          </cell>
          <cell r="F4971">
            <v>210</v>
          </cell>
          <cell r="G4971" t="str">
            <v>United Arab Emirates</v>
          </cell>
        </row>
        <row r="4972">
          <cell r="A4972" t="str">
            <v>2002M11</v>
          </cell>
          <cell r="B4972">
            <v>2</v>
          </cell>
          <cell r="C4972">
            <v>77</v>
          </cell>
          <cell r="D4972" t="str">
            <v>Germany</v>
          </cell>
          <cell r="E4972">
            <v>6</v>
          </cell>
          <cell r="F4972">
            <v>44</v>
          </cell>
          <cell r="G4972" t="str">
            <v>Chile</v>
          </cell>
        </row>
        <row r="4973">
          <cell r="A4973" t="str">
            <v>2002M11</v>
          </cell>
          <cell r="B4973">
            <v>2</v>
          </cell>
          <cell r="C4973">
            <v>100</v>
          </cell>
          <cell r="D4973" t="str">
            <v>Ebaymotors</v>
          </cell>
          <cell r="E4973">
            <v>3</v>
          </cell>
          <cell r="F4973">
            <v>34</v>
          </cell>
          <cell r="G4973" t="str">
            <v>Bulgaria</v>
          </cell>
        </row>
        <row r="4974">
          <cell r="A4974" t="str">
            <v>2002M11</v>
          </cell>
          <cell r="B4974">
            <v>2</v>
          </cell>
          <cell r="C4974">
            <v>2</v>
          </cell>
          <cell r="D4974" t="str">
            <v>Canada</v>
          </cell>
          <cell r="E4974">
            <v>7</v>
          </cell>
          <cell r="F4974">
            <v>160</v>
          </cell>
          <cell r="G4974" t="str">
            <v>Paraguay</v>
          </cell>
        </row>
        <row r="4975">
          <cell r="A4975" t="str">
            <v>2002M11</v>
          </cell>
          <cell r="B4975">
            <v>0</v>
          </cell>
          <cell r="C4975">
            <v>0</v>
          </cell>
          <cell r="D4975" t="str">
            <v>Ebay</v>
          </cell>
          <cell r="E4975">
            <v>16840423</v>
          </cell>
          <cell r="F4975">
            <v>1</v>
          </cell>
          <cell r="G4975" t="str">
            <v>United States</v>
          </cell>
        </row>
        <row r="4976">
          <cell r="A4976" t="str">
            <v>2002M11</v>
          </cell>
          <cell r="B4976">
            <v>3</v>
          </cell>
          <cell r="C4976">
            <v>0</v>
          </cell>
          <cell r="D4976" t="str">
            <v>Ebay</v>
          </cell>
          <cell r="E4976">
            <v>102</v>
          </cell>
          <cell r="F4976">
            <v>92</v>
          </cell>
          <cell r="G4976" t="str">
            <v>Hong Kong</v>
          </cell>
        </row>
        <row r="4977">
          <cell r="A4977" t="str">
            <v>2002M11</v>
          </cell>
          <cell r="B4977">
            <v>2</v>
          </cell>
          <cell r="C4977">
            <v>15</v>
          </cell>
          <cell r="D4977" t="str">
            <v>Australia</v>
          </cell>
          <cell r="E4977">
            <v>105</v>
          </cell>
          <cell r="F4977">
            <v>2</v>
          </cell>
          <cell r="G4977" t="str">
            <v>Canada</v>
          </cell>
        </row>
        <row r="4978">
          <cell r="A4978" t="str">
            <v>2002M11</v>
          </cell>
          <cell r="B4978">
            <v>2</v>
          </cell>
          <cell r="C4978">
            <v>0</v>
          </cell>
          <cell r="D4978" t="str">
            <v>Ebay</v>
          </cell>
          <cell r="E4978">
            <v>8</v>
          </cell>
          <cell r="F4978">
            <v>9</v>
          </cell>
          <cell r="G4978" t="str">
            <v>Angola</v>
          </cell>
        </row>
        <row r="4979">
          <cell r="A4979" t="str">
            <v>2002M11</v>
          </cell>
          <cell r="B4979">
            <v>1</v>
          </cell>
          <cell r="C4979">
            <v>77</v>
          </cell>
          <cell r="D4979" t="str">
            <v>Germany</v>
          </cell>
          <cell r="E4979">
            <v>382</v>
          </cell>
          <cell r="F4979">
            <v>80</v>
          </cell>
          <cell r="G4979" t="str">
            <v>Greece</v>
          </cell>
        </row>
        <row r="4980">
          <cell r="A4980" t="str">
            <v>2002M11</v>
          </cell>
          <cell r="B4980">
            <v>2</v>
          </cell>
          <cell r="C4980">
            <v>193</v>
          </cell>
          <cell r="D4980" t="str">
            <v>Switzerland</v>
          </cell>
          <cell r="E4980">
            <v>15</v>
          </cell>
          <cell r="F4980">
            <v>57</v>
          </cell>
          <cell r="G4980" t="str">
            <v>Denmark</v>
          </cell>
        </row>
        <row r="4981">
          <cell r="A4981" t="str">
            <v>2002M11</v>
          </cell>
          <cell r="B4981">
            <v>1</v>
          </cell>
          <cell r="C4981">
            <v>100</v>
          </cell>
          <cell r="D4981" t="str">
            <v>Ebaymotors</v>
          </cell>
          <cell r="E4981">
            <v>28</v>
          </cell>
          <cell r="F4981">
            <v>3</v>
          </cell>
          <cell r="G4981" t="str">
            <v>United Kingdom</v>
          </cell>
        </row>
        <row r="4982">
          <cell r="A4982" t="str">
            <v>2002M11</v>
          </cell>
          <cell r="B4982">
            <v>1</v>
          </cell>
          <cell r="C4982">
            <v>15</v>
          </cell>
          <cell r="D4982" t="str">
            <v>Australia</v>
          </cell>
          <cell r="E4982">
            <v>5</v>
          </cell>
          <cell r="F4982">
            <v>23</v>
          </cell>
          <cell r="G4982" t="str">
            <v>Belgium</v>
          </cell>
        </row>
        <row r="4983">
          <cell r="A4983" t="str">
            <v>2002M11</v>
          </cell>
          <cell r="B4983">
            <v>2</v>
          </cell>
          <cell r="C4983">
            <v>146</v>
          </cell>
          <cell r="D4983" t="str">
            <v>Netherlands</v>
          </cell>
          <cell r="E4983">
            <v>5</v>
          </cell>
          <cell r="F4983">
            <v>192</v>
          </cell>
          <cell r="G4983" t="str">
            <v>Sweden</v>
          </cell>
        </row>
        <row r="4984">
          <cell r="A4984" t="str">
            <v>2002M11</v>
          </cell>
          <cell r="B4984">
            <v>2</v>
          </cell>
          <cell r="C4984">
            <v>146</v>
          </cell>
          <cell r="D4984" t="str">
            <v>Netherlands</v>
          </cell>
          <cell r="E4984">
            <v>8</v>
          </cell>
          <cell r="F4984">
            <v>193</v>
          </cell>
          <cell r="G4984" t="str">
            <v>Switzerland</v>
          </cell>
        </row>
        <row r="4985">
          <cell r="A4985" t="str">
            <v>2002M11</v>
          </cell>
          <cell r="B4985">
            <v>0</v>
          </cell>
          <cell r="C4985">
            <v>100</v>
          </cell>
          <cell r="D4985" t="str">
            <v>Ebaymotors</v>
          </cell>
          <cell r="E4985">
            <v>6</v>
          </cell>
          <cell r="F4985">
            <v>12</v>
          </cell>
          <cell r="G4985" t="str">
            <v>Argentina</v>
          </cell>
        </row>
        <row r="4986">
          <cell r="A4986" t="str">
            <v>2002M11</v>
          </cell>
          <cell r="B4986">
            <v>1</v>
          </cell>
          <cell r="C4986">
            <v>186</v>
          </cell>
          <cell r="D4986" t="str">
            <v>Spain</v>
          </cell>
          <cell r="E4986">
            <v>8</v>
          </cell>
          <cell r="F4986">
            <v>3</v>
          </cell>
          <cell r="G4986" t="str">
            <v>United Kingdom</v>
          </cell>
        </row>
        <row r="4987">
          <cell r="A4987" t="str">
            <v>2002M11</v>
          </cell>
          <cell r="B4987">
            <v>1</v>
          </cell>
          <cell r="C4987">
            <v>2</v>
          </cell>
          <cell r="D4987" t="str">
            <v>Canada</v>
          </cell>
          <cell r="E4987">
            <v>81489</v>
          </cell>
          <cell r="F4987">
            <v>2</v>
          </cell>
          <cell r="G4987" t="str">
            <v>Canada</v>
          </cell>
        </row>
        <row r="4988">
          <cell r="A4988" t="str">
            <v>2002M11</v>
          </cell>
          <cell r="B4988">
            <v>1</v>
          </cell>
          <cell r="C4988">
            <v>0</v>
          </cell>
          <cell r="D4988" t="str">
            <v>Ebay</v>
          </cell>
          <cell r="E4988">
            <v>13</v>
          </cell>
          <cell r="F4988">
            <v>53</v>
          </cell>
          <cell r="G4988" t="str">
            <v>Croatia, Democratic Republic of the</v>
          </cell>
        </row>
        <row r="4989">
          <cell r="A4989" t="str">
            <v>2002M11</v>
          </cell>
          <cell r="B4989">
            <v>2</v>
          </cell>
          <cell r="C4989">
            <v>0</v>
          </cell>
          <cell r="D4989" t="str">
            <v>Ebay</v>
          </cell>
          <cell r="E4989">
            <v>11</v>
          </cell>
          <cell r="F4989">
            <v>69</v>
          </cell>
          <cell r="G4989" t="str">
            <v>Fiji</v>
          </cell>
        </row>
        <row r="4990">
          <cell r="A4990" t="str">
            <v>2002M11</v>
          </cell>
          <cell r="B4990">
            <v>2</v>
          </cell>
          <cell r="C4990">
            <v>186</v>
          </cell>
          <cell r="D4990" t="str">
            <v>Spain</v>
          </cell>
          <cell r="E4990">
            <v>1</v>
          </cell>
          <cell r="F4990">
            <v>175</v>
          </cell>
          <cell r="G4990" t="str">
            <v>San Marino</v>
          </cell>
        </row>
        <row r="4991">
          <cell r="A4991" t="str">
            <v>2002M11</v>
          </cell>
          <cell r="B4991">
            <v>1</v>
          </cell>
          <cell r="C4991">
            <v>0</v>
          </cell>
          <cell r="D4991" t="str">
            <v>Ebay</v>
          </cell>
          <cell r="E4991">
            <v>2423</v>
          </cell>
          <cell r="F4991">
            <v>225</v>
          </cell>
          <cell r="G4991" t="str">
            <v>APO/FPO</v>
          </cell>
        </row>
        <row r="4992">
          <cell r="A4992" t="str">
            <v>2002M11</v>
          </cell>
          <cell r="B4992">
            <v>2</v>
          </cell>
          <cell r="C4992">
            <v>3</v>
          </cell>
          <cell r="D4992" t="str">
            <v>Uk</v>
          </cell>
          <cell r="E4992">
            <v>49</v>
          </cell>
          <cell r="F4992">
            <v>209</v>
          </cell>
          <cell r="G4992" t="str">
            <v>Ukraine</v>
          </cell>
        </row>
        <row r="4993">
          <cell r="A4993" t="str">
            <v>2002M11</v>
          </cell>
          <cell r="B4993">
            <v>2</v>
          </cell>
          <cell r="C4993">
            <v>186</v>
          </cell>
          <cell r="D4993" t="str">
            <v>Spain</v>
          </cell>
          <cell r="E4993">
            <v>519</v>
          </cell>
          <cell r="F4993">
            <v>164</v>
          </cell>
          <cell r="G4993" t="str">
            <v>Portugal</v>
          </cell>
        </row>
        <row r="4994">
          <cell r="A4994" t="str">
            <v>2002M11</v>
          </cell>
          <cell r="B4994">
            <v>2</v>
          </cell>
          <cell r="C4994">
            <v>15</v>
          </cell>
          <cell r="D4994" t="str">
            <v>Australia</v>
          </cell>
          <cell r="E4994">
            <v>6</v>
          </cell>
          <cell r="F4994">
            <v>100</v>
          </cell>
          <cell r="G4994" t="str">
            <v>Israel</v>
          </cell>
        </row>
        <row r="4995">
          <cell r="A4995" t="str">
            <v>2002M11</v>
          </cell>
          <cell r="B4995">
            <v>1</v>
          </cell>
          <cell r="C4995">
            <v>146</v>
          </cell>
          <cell r="D4995" t="str">
            <v>Netherlands</v>
          </cell>
          <cell r="E4995">
            <v>80522</v>
          </cell>
          <cell r="F4995">
            <v>146</v>
          </cell>
          <cell r="G4995" t="str">
            <v>Netherlands</v>
          </cell>
        </row>
        <row r="4996">
          <cell r="A4996" t="str">
            <v>2002M11</v>
          </cell>
          <cell r="B4996">
            <v>2</v>
          </cell>
          <cell r="C4996">
            <v>15</v>
          </cell>
          <cell r="D4996" t="str">
            <v>Australia</v>
          </cell>
          <cell r="E4996">
            <v>1132</v>
          </cell>
          <cell r="F4996">
            <v>104</v>
          </cell>
          <cell r="G4996" t="str">
            <v>Japan</v>
          </cell>
        </row>
        <row r="4997">
          <cell r="A4997" t="str">
            <v>2002M11</v>
          </cell>
          <cell r="B4997">
            <v>2</v>
          </cell>
          <cell r="C4997">
            <v>16</v>
          </cell>
          <cell r="D4997" t="str">
            <v>Austria</v>
          </cell>
          <cell r="E4997">
            <v>39</v>
          </cell>
          <cell r="F4997">
            <v>101</v>
          </cell>
          <cell r="G4997" t="str">
            <v>Italy</v>
          </cell>
        </row>
        <row r="4998">
          <cell r="A4998" t="str">
            <v>2002M11</v>
          </cell>
          <cell r="B4998">
            <v>1</v>
          </cell>
          <cell r="C4998">
            <v>0</v>
          </cell>
          <cell r="D4998" t="str">
            <v>Ebay</v>
          </cell>
          <cell r="E4998">
            <v>436</v>
          </cell>
          <cell r="F4998">
            <v>192</v>
          </cell>
          <cell r="G4998" t="str">
            <v>Sweden</v>
          </cell>
        </row>
        <row r="4999">
          <cell r="A4999" t="str">
            <v>2002M11</v>
          </cell>
          <cell r="B4999">
            <v>1</v>
          </cell>
          <cell r="C4999">
            <v>16</v>
          </cell>
          <cell r="D4999" t="str">
            <v>Austria</v>
          </cell>
          <cell r="E4999">
            <v>1</v>
          </cell>
          <cell r="F4999">
            <v>168</v>
          </cell>
          <cell r="G4999" t="str">
            <v>Russian Federation</v>
          </cell>
        </row>
        <row r="5000">
          <cell r="A5000" t="str">
            <v>2002M11</v>
          </cell>
          <cell r="B5000">
            <v>0</v>
          </cell>
          <cell r="C5000">
            <v>0</v>
          </cell>
          <cell r="D5000" t="str">
            <v>Ebay</v>
          </cell>
          <cell r="E5000">
            <v>701</v>
          </cell>
          <cell r="F5000">
            <v>104</v>
          </cell>
          <cell r="G5000" t="str">
            <v>Japan</v>
          </cell>
        </row>
        <row r="5001">
          <cell r="A5001" t="str">
            <v>2002M11</v>
          </cell>
          <cell r="B5001">
            <v>2</v>
          </cell>
          <cell r="C5001">
            <v>0</v>
          </cell>
          <cell r="D5001" t="str">
            <v>Ebay</v>
          </cell>
          <cell r="E5001">
            <v>8</v>
          </cell>
          <cell r="F5001">
            <v>4</v>
          </cell>
          <cell r="G5001" t="str">
            <v>Afghanistan</v>
          </cell>
        </row>
        <row r="5002">
          <cell r="A5002" t="str">
            <v>2002M11</v>
          </cell>
          <cell r="B5002">
            <v>1</v>
          </cell>
          <cell r="C5002">
            <v>15</v>
          </cell>
          <cell r="D5002" t="str">
            <v>Australia</v>
          </cell>
          <cell r="E5002">
            <v>4</v>
          </cell>
          <cell r="F5002">
            <v>127</v>
          </cell>
          <cell r="G5002" t="str">
            <v>Malaysia</v>
          </cell>
        </row>
        <row r="5003">
          <cell r="A5003" t="str">
            <v>2002M11</v>
          </cell>
          <cell r="B5003">
            <v>0</v>
          </cell>
          <cell r="C5003">
            <v>23</v>
          </cell>
          <cell r="D5003" t="str">
            <v xml:space="preserve"> Belgium (French)</v>
          </cell>
          <cell r="E5003">
            <v>6</v>
          </cell>
          <cell r="F5003">
            <v>186</v>
          </cell>
          <cell r="G5003" t="str">
            <v>Spain</v>
          </cell>
        </row>
        <row r="5004">
          <cell r="A5004" t="str">
            <v>2002M11</v>
          </cell>
          <cell r="B5004">
            <v>0</v>
          </cell>
          <cell r="C5004">
            <v>23</v>
          </cell>
          <cell r="D5004" t="str">
            <v xml:space="preserve"> Belgium (French)</v>
          </cell>
          <cell r="E5004">
            <v>3330</v>
          </cell>
          <cell r="F5004">
            <v>71</v>
          </cell>
          <cell r="G5004" t="str">
            <v>France</v>
          </cell>
        </row>
        <row r="5005">
          <cell r="A5005" t="str">
            <v>2002M11</v>
          </cell>
          <cell r="B5005">
            <v>2</v>
          </cell>
          <cell r="C5005">
            <v>101</v>
          </cell>
          <cell r="D5005" t="str">
            <v>Italy</v>
          </cell>
          <cell r="E5005">
            <v>1460</v>
          </cell>
          <cell r="F5005">
            <v>193</v>
          </cell>
          <cell r="G5005" t="str">
            <v>Switzerland</v>
          </cell>
        </row>
        <row r="5006">
          <cell r="A5006" t="str">
            <v>2002M11</v>
          </cell>
          <cell r="B5006">
            <v>2</v>
          </cell>
          <cell r="C5006">
            <v>0</v>
          </cell>
          <cell r="D5006" t="str">
            <v>Ebay</v>
          </cell>
          <cell r="E5006">
            <v>65</v>
          </cell>
          <cell r="F5006">
            <v>85</v>
          </cell>
          <cell r="G5006" t="str">
            <v>Guatemala</v>
          </cell>
        </row>
        <row r="5007">
          <cell r="A5007" t="str">
            <v>2002M11</v>
          </cell>
          <cell r="B5007">
            <v>0</v>
          </cell>
          <cell r="C5007">
            <v>101</v>
          </cell>
          <cell r="D5007" t="str">
            <v>Italy</v>
          </cell>
          <cell r="E5007">
            <v>1</v>
          </cell>
          <cell r="F5007">
            <v>124</v>
          </cell>
          <cell r="G5007" t="str">
            <v>Macedonia</v>
          </cell>
        </row>
        <row r="5008">
          <cell r="A5008" t="str">
            <v>2002M11</v>
          </cell>
          <cell r="B5008">
            <v>2</v>
          </cell>
          <cell r="C5008">
            <v>0</v>
          </cell>
          <cell r="D5008" t="str">
            <v>Ebay</v>
          </cell>
          <cell r="E5008">
            <v>43</v>
          </cell>
          <cell r="F5008">
            <v>129</v>
          </cell>
          <cell r="G5008" t="str">
            <v>Mali</v>
          </cell>
        </row>
        <row r="5009">
          <cell r="A5009" t="str">
            <v>2002M11</v>
          </cell>
          <cell r="B5009">
            <v>1</v>
          </cell>
          <cell r="C5009">
            <v>193</v>
          </cell>
          <cell r="D5009" t="str">
            <v>Switzerland</v>
          </cell>
          <cell r="E5009">
            <v>6</v>
          </cell>
          <cell r="F5009">
            <v>120</v>
          </cell>
          <cell r="G5009" t="str">
            <v>Liechtenstein</v>
          </cell>
        </row>
        <row r="5010">
          <cell r="A5010" t="str">
            <v>2002M11</v>
          </cell>
          <cell r="B5010">
            <v>2</v>
          </cell>
          <cell r="C5010">
            <v>193</v>
          </cell>
          <cell r="D5010" t="str">
            <v>Switzerland</v>
          </cell>
          <cell r="E5010">
            <v>33</v>
          </cell>
          <cell r="F5010">
            <v>146</v>
          </cell>
          <cell r="G5010" t="str">
            <v>Netherlands</v>
          </cell>
        </row>
        <row r="5011">
          <cell r="A5011" t="str">
            <v>2002M11</v>
          </cell>
          <cell r="B5011">
            <v>1</v>
          </cell>
          <cell r="C5011">
            <v>23</v>
          </cell>
          <cell r="D5011" t="str">
            <v xml:space="preserve"> Belgium (French)</v>
          </cell>
          <cell r="E5011">
            <v>326</v>
          </cell>
          <cell r="F5011">
            <v>101</v>
          </cell>
          <cell r="G5011" t="str">
            <v>Italy</v>
          </cell>
        </row>
        <row r="5012">
          <cell r="A5012" t="str">
            <v>2002M11</v>
          </cell>
          <cell r="B5012">
            <v>1</v>
          </cell>
          <cell r="C5012">
            <v>23</v>
          </cell>
          <cell r="D5012" t="str">
            <v xml:space="preserve"> Belgium (French)</v>
          </cell>
          <cell r="E5012">
            <v>73</v>
          </cell>
          <cell r="F5012">
            <v>186</v>
          </cell>
          <cell r="G5012" t="str">
            <v>Spain</v>
          </cell>
        </row>
        <row r="5013">
          <cell r="A5013" t="str">
            <v>2002M11</v>
          </cell>
          <cell r="B5013">
            <v>2</v>
          </cell>
          <cell r="C5013">
            <v>100</v>
          </cell>
          <cell r="D5013" t="str">
            <v>Ebaymotors</v>
          </cell>
          <cell r="E5013">
            <v>453</v>
          </cell>
          <cell r="F5013">
            <v>101</v>
          </cell>
          <cell r="G5013" t="str">
            <v>Italy</v>
          </cell>
        </row>
        <row r="5014">
          <cell r="A5014" t="str">
            <v>2002M11</v>
          </cell>
          <cell r="B5014">
            <v>0</v>
          </cell>
          <cell r="C5014">
            <v>100</v>
          </cell>
          <cell r="D5014" t="str">
            <v>Ebaymotors</v>
          </cell>
          <cell r="E5014">
            <v>2</v>
          </cell>
          <cell r="F5014">
            <v>51</v>
          </cell>
          <cell r="G5014" t="str">
            <v>Costa Rica</v>
          </cell>
        </row>
        <row r="5015">
          <cell r="A5015" t="str">
            <v>2002M11</v>
          </cell>
          <cell r="B5015">
            <v>2</v>
          </cell>
          <cell r="C5015">
            <v>101</v>
          </cell>
          <cell r="D5015" t="str">
            <v>Italy</v>
          </cell>
          <cell r="E5015">
            <v>54</v>
          </cell>
          <cell r="F5015">
            <v>104</v>
          </cell>
          <cell r="G5015" t="str">
            <v>Japan</v>
          </cell>
        </row>
        <row r="5016">
          <cell r="A5016" t="str">
            <v>2002M11</v>
          </cell>
          <cell r="B5016">
            <v>1</v>
          </cell>
          <cell r="C5016">
            <v>3</v>
          </cell>
          <cell r="D5016" t="str">
            <v>Uk</v>
          </cell>
          <cell r="E5016">
            <v>15</v>
          </cell>
          <cell r="F5016">
            <v>57</v>
          </cell>
          <cell r="G5016" t="str">
            <v>Denmark</v>
          </cell>
        </row>
        <row r="5017">
          <cell r="A5017" t="str">
            <v>2002M11</v>
          </cell>
          <cell r="B5017">
            <v>3</v>
          </cell>
          <cell r="C5017">
            <v>77</v>
          </cell>
          <cell r="D5017" t="str">
            <v>Germany</v>
          </cell>
          <cell r="E5017">
            <v>2</v>
          </cell>
          <cell r="F5017">
            <v>93</v>
          </cell>
          <cell r="G5017" t="str">
            <v>Hungary</v>
          </cell>
        </row>
        <row r="5018">
          <cell r="A5018" t="str">
            <v>2002M11</v>
          </cell>
          <cell r="B5018">
            <v>2</v>
          </cell>
          <cell r="C5018">
            <v>196</v>
          </cell>
          <cell r="D5018" t="str">
            <v>Taiwan</v>
          </cell>
          <cell r="E5018">
            <v>5</v>
          </cell>
          <cell r="F5018">
            <v>220</v>
          </cell>
          <cell r="G5018" t="str">
            <v>Western Samoa</v>
          </cell>
        </row>
        <row r="5019">
          <cell r="A5019" t="str">
            <v>2002M11</v>
          </cell>
          <cell r="B5019">
            <v>2</v>
          </cell>
          <cell r="C5019">
            <v>77</v>
          </cell>
          <cell r="D5019" t="str">
            <v>Germany</v>
          </cell>
          <cell r="E5019">
            <v>13</v>
          </cell>
          <cell r="F5019">
            <v>222</v>
          </cell>
          <cell r="G5019" t="str">
            <v>Yugoslavia</v>
          </cell>
        </row>
        <row r="5020">
          <cell r="A5020" t="str">
            <v>2002M11</v>
          </cell>
          <cell r="B5020">
            <v>0</v>
          </cell>
          <cell r="C5020">
            <v>186</v>
          </cell>
          <cell r="D5020" t="str">
            <v>Spain</v>
          </cell>
          <cell r="E5020">
            <v>1</v>
          </cell>
          <cell r="F5020">
            <v>211</v>
          </cell>
          <cell r="G5020" t="str">
            <v>Uruguay</v>
          </cell>
        </row>
        <row r="5021">
          <cell r="A5021" t="str">
            <v>2002M11</v>
          </cell>
          <cell r="B5021">
            <v>3</v>
          </cell>
          <cell r="C5021">
            <v>77</v>
          </cell>
          <cell r="D5021" t="str">
            <v>Germany</v>
          </cell>
          <cell r="E5021">
            <v>1</v>
          </cell>
          <cell r="F5021">
            <v>3</v>
          </cell>
          <cell r="G5021" t="str">
            <v>United Kingdom</v>
          </cell>
        </row>
        <row r="5022">
          <cell r="A5022" t="str">
            <v>2002M11</v>
          </cell>
          <cell r="B5022">
            <v>0</v>
          </cell>
          <cell r="C5022">
            <v>123</v>
          </cell>
          <cell r="D5022" t="str">
            <v xml:space="preserve"> Belgium (Dutch)</v>
          </cell>
          <cell r="E5022">
            <v>28</v>
          </cell>
          <cell r="F5022">
            <v>123</v>
          </cell>
          <cell r="G5022" t="str">
            <v>Macau</v>
          </cell>
        </row>
        <row r="5023">
          <cell r="A5023" t="str">
            <v>2002M11</v>
          </cell>
          <cell r="B5023">
            <v>0</v>
          </cell>
          <cell r="C5023">
            <v>0</v>
          </cell>
          <cell r="D5023" t="str">
            <v>Ebay</v>
          </cell>
          <cell r="E5023">
            <v>7</v>
          </cell>
          <cell r="F5023">
            <v>130</v>
          </cell>
          <cell r="G5023" t="str">
            <v>Malta</v>
          </cell>
        </row>
        <row r="5024">
          <cell r="A5024" t="str">
            <v>2002M11</v>
          </cell>
          <cell r="B5024">
            <v>3</v>
          </cell>
          <cell r="C5024">
            <v>77</v>
          </cell>
          <cell r="D5024" t="str">
            <v>Germany</v>
          </cell>
          <cell r="E5024">
            <v>7</v>
          </cell>
          <cell r="F5024">
            <v>57</v>
          </cell>
          <cell r="G5024" t="str">
            <v>Denmark</v>
          </cell>
        </row>
        <row r="5025">
          <cell r="A5025" t="str">
            <v>2002M11</v>
          </cell>
          <cell r="B5025">
            <v>2</v>
          </cell>
          <cell r="C5025">
            <v>196</v>
          </cell>
          <cell r="D5025" t="str">
            <v>Taiwan</v>
          </cell>
          <cell r="E5025">
            <v>769</v>
          </cell>
          <cell r="F5025">
            <v>1</v>
          </cell>
          <cell r="G5025" t="str">
            <v>United States</v>
          </cell>
        </row>
        <row r="5026">
          <cell r="A5026" t="str">
            <v>2002M11</v>
          </cell>
          <cell r="B5026">
            <v>0</v>
          </cell>
          <cell r="C5026">
            <v>101</v>
          </cell>
          <cell r="D5026" t="str">
            <v>Italy</v>
          </cell>
          <cell r="E5026">
            <v>1</v>
          </cell>
          <cell r="F5026">
            <v>5</v>
          </cell>
          <cell r="G5026" t="str">
            <v>Albania</v>
          </cell>
        </row>
        <row r="5027">
          <cell r="A5027" t="str">
            <v>2002M11</v>
          </cell>
          <cell r="B5027">
            <v>0</v>
          </cell>
          <cell r="C5027">
            <v>146</v>
          </cell>
          <cell r="D5027" t="str">
            <v>Netherlands</v>
          </cell>
          <cell r="E5027">
            <v>42</v>
          </cell>
          <cell r="F5027">
            <v>101</v>
          </cell>
          <cell r="G5027" t="str">
            <v>Italy</v>
          </cell>
        </row>
        <row r="5028">
          <cell r="A5028" t="str">
            <v>2002M11</v>
          </cell>
          <cell r="B5028">
            <v>2</v>
          </cell>
          <cell r="C5028">
            <v>15</v>
          </cell>
          <cell r="D5028" t="str">
            <v>Australia</v>
          </cell>
          <cell r="E5028">
            <v>1</v>
          </cell>
          <cell r="F5028">
            <v>121</v>
          </cell>
          <cell r="G5028" t="str">
            <v>Lithuania</v>
          </cell>
        </row>
        <row r="5029">
          <cell r="A5029" t="str">
            <v>2002M11</v>
          </cell>
          <cell r="B5029">
            <v>0</v>
          </cell>
          <cell r="C5029">
            <v>0</v>
          </cell>
          <cell r="D5029" t="str">
            <v>Ebay</v>
          </cell>
          <cell r="E5029">
            <v>7</v>
          </cell>
          <cell r="F5029">
            <v>187</v>
          </cell>
          <cell r="G5029" t="str">
            <v>Sri Lanka</v>
          </cell>
        </row>
        <row r="5030">
          <cell r="A5030" t="str">
            <v>2002M11</v>
          </cell>
          <cell r="B5030">
            <v>1</v>
          </cell>
          <cell r="C5030">
            <v>77</v>
          </cell>
          <cell r="D5030" t="str">
            <v>Germany</v>
          </cell>
          <cell r="E5030">
            <v>3</v>
          </cell>
          <cell r="F5030">
            <v>154</v>
          </cell>
          <cell r="G5030" t="str">
            <v>Norway</v>
          </cell>
        </row>
        <row r="5031">
          <cell r="A5031" t="str">
            <v>2002M11</v>
          </cell>
          <cell r="B5031">
            <v>0</v>
          </cell>
          <cell r="C5031">
            <v>71</v>
          </cell>
          <cell r="D5031" t="str">
            <v>France</v>
          </cell>
          <cell r="E5031">
            <v>2</v>
          </cell>
          <cell r="F5031">
            <v>34</v>
          </cell>
          <cell r="G5031" t="str">
            <v>Bulgaria</v>
          </cell>
        </row>
        <row r="5032">
          <cell r="A5032" t="str">
            <v>2002M11</v>
          </cell>
          <cell r="B5032">
            <v>0</v>
          </cell>
          <cell r="C5032">
            <v>3</v>
          </cell>
          <cell r="D5032" t="str">
            <v>Uk</v>
          </cell>
          <cell r="E5032">
            <v>5</v>
          </cell>
          <cell r="F5032">
            <v>4</v>
          </cell>
          <cell r="G5032" t="str">
            <v>Afghanistan</v>
          </cell>
        </row>
        <row r="5033">
          <cell r="A5033" t="str">
            <v>2002M11</v>
          </cell>
          <cell r="B5033">
            <v>1</v>
          </cell>
          <cell r="C5033">
            <v>23</v>
          </cell>
          <cell r="D5033" t="str">
            <v xml:space="preserve"> Belgium (French)</v>
          </cell>
          <cell r="E5033">
            <v>317</v>
          </cell>
          <cell r="F5033">
            <v>2</v>
          </cell>
          <cell r="G5033" t="str">
            <v>Canada</v>
          </cell>
        </row>
        <row r="5034">
          <cell r="A5034" t="str">
            <v>2002M11</v>
          </cell>
          <cell r="B5034">
            <v>2</v>
          </cell>
          <cell r="C5034">
            <v>0</v>
          </cell>
          <cell r="D5034" t="str">
            <v>Ebay</v>
          </cell>
          <cell r="E5034">
            <v>66</v>
          </cell>
          <cell r="F5034">
            <v>215</v>
          </cell>
          <cell r="G5034" t="str">
            <v>Venezuela</v>
          </cell>
        </row>
        <row r="5035">
          <cell r="A5035" t="str">
            <v>2002M11</v>
          </cell>
          <cell r="B5035">
            <v>1</v>
          </cell>
          <cell r="C5035">
            <v>0</v>
          </cell>
          <cell r="D5035" t="str">
            <v>Ebay</v>
          </cell>
          <cell r="E5035">
            <v>3018</v>
          </cell>
          <cell r="F5035">
            <v>127</v>
          </cell>
          <cell r="G5035" t="str">
            <v>Malaysia</v>
          </cell>
        </row>
        <row r="5036">
          <cell r="A5036" t="str">
            <v>2002M11</v>
          </cell>
          <cell r="B5036">
            <v>2</v>
          </cell>
          <cell r="C5036">
            <v>146</v>
          </cell>
          <cell r="D5036" t="str">
            <v>Netherlands</v>
          </cell>
          <cell r="E5036">
            <v>254</v>
          </cell>
          <cell r="F5036">
            <v>163</v>
          </cell>
          <cell r="G5036" t="str">
            <v>Poland</v>
          </cell>
        </row>
        <row r="5037">
          <cell r="A5037" t="str">
            <v>2002M11</v>
          </cell>
          <cell r="B5037">
            <v>1</v>
          </cell>
          <cell r="C5037">
            <v>0</v>
          </cell>
          <cell r="D5037" t="str">
            <v>Ebay</v>
          </cell>
          <cell r="E5037">
            <v>45</v>
          </cell>
          <cell r="F5037">
            <v>61</v>
          </cell>
          <cell r="G5037" t="str">
            <v>Ecuador</v>
          </cell>
        </row>
        <row r="5038">
          <cell r="A5038" t="str">
            <v>2002M11</v>
          </cell>
          <cell r="B5038">
            <v>3</v>
          </cell>
          <cell r="C5038">
            <v>146</v>
          </cell>
          <cell r="D5038" t="str">
            <v>Netherlands</v>
          </cell>
          <cell r="E5038">
            <v>1</v>
          </cell>
          <cell r="F5038">
            <v>186</v>
          </cell>
          <cell r="G5038" t="str">
            <v>Spain</v>
          </cell>
        </row>
        <row r="5039">
          <cell r="A5039" t="str">
            <v>2002M11</v>
          </cell>
          <cell r="B5039">
            <v>3</v>
          </cell>
          <cell r="C5039">
            <v>3</v>
          </cell>
          <cell r="D5039" t="str">
            <v>Uk</v>
          </cell>
          <cell r="E5039">
            <v>8260</v>
          </cell>
          <cell r="F5039">
            <v>3</v>
          </cell>
          <cell r="G5039" t="str">
            <v>United Kingdom</v>
          </cell>
        </row>
        <row r="5040">
          <cell r="A5040" t="str">
            <v>2002M11</v>
          </cell>
          <cell r="B5040">
            <v>2</v>
          </cell>
          <cell r="C5040">
            <v>16</v>
          </cell>
          <cell r="D5040" t="str">
            <v>Austria</v>
          </cell>
          <cell r="E5040">
            <v>41</v>
          </cell>
          <cell r="F5040">
            <v>146</v>
          </cell>
          <cell r="G5040" t="str">
            <v>Netherlands</v>
          </cell>
        </row>
        <row r="5041">
          <cell r="A5041" t="str">
            <v>2002M11</v>
          </cell>
          <cell r="B5041">
            <v>3</v>
          </cell>
          <cell r="C5041">
            <v>146</v>
          </cell>
          <cell r="D5041" t="str">
            <v>Netherlands</v>
          </cell>
          <cell r="E5041">
            <v>97</v>
          </cell>
          <cell r="F5041">
            <v>77</v>
          </cell>
          <cell r="G5041" t="str">
            <v>Germany</v>
          </cell>
        </row>
        <row r="5042">
          <cell r="A5042" t="str">
            <v>2002M11</v>
          </cell>
          <cell r="B5042">
            <v>2</v>
          </cell>
          <cell r="C5042">
            <v>146</v>
          </cell>
          <cell r="D5042" t="str">
            <v>Netherlands</v>
          </cell>
          <cell r="E5042">
            <v>317</v>
          </cell>
          <cell r="F5042">
            <v>2</v>
          </cell>
          <cell r="G5042" t="str">
            <v>Canada</v>
          </cell>
        </row>
        <row r="5043">
          <cell r="A5043" t="str">
            <v>2002M11</v>
          </cell>
          <cell r="B5043">
            <v>0</v>
          </cell>
          <cell r="C5043">
            <v>0</v>
          </cell>
          <cell r="D5043" t="str">
            <v>Ebay</v>
          </cell>
          <cell r="E5043">
            <v>3</v>
          </cell>
          <cell r="F5043">
            <v>115</v>
          </cell>
          <cell r="G5043" t="str">
            <v>Latvia</v>
          </cell>
        </row>
        <row r="5044">
          <cell r="A5044" t="str">
            <v>2002M11</v>
          </cell>
          <cell r="B5044">
            <v>0</v>
          </cell>
          <cell r="C5044">
            <v>100</v>
          </cell>
          <cell r="D5044" t="str">
            <v>Ebaymotors</v>
          </cell>
          <cell r="E5044">
            <v>1</v>
          </cell>
          <cell r="F5044">
            <v>16</v>
          </cell>
          <cell r="G5044" t="str">
            <v>Austria</v>
          </cell>
        </row>
        <row r="5045">
          <cell r="A5045" t="str">
            <v>2002M11</v>
          </cell>
          <cell r="B5045">
            <v>1</v>
          </cell>
          <cell r="C5045">
            <v>0</v>
          </cell>
          <cell r="D5045" t="str">
            <v>Ebay</v>
          </cell>
          <cell r="E5045">
            <v>5879</v>
          </cell>
          <cell r="F5045">
            <v>3</v>
          </cell>
          <cell r="G5045" t="str">
            <v>United Kingdom</v>
          </cell>
        </row>
        <row r="5046">
          <cell r="A5046" t="str">
            <v>2002M11</v>
          </cell>
          <cell r="B5046">
            <v>1</v>
          </cell>
          <cell r="C5046">
            <v>0</v>
          </cell>
          <cell r="D5046" t="str">
            <v>Ebay</v>
          </cell>
          <cell r="E5046">
            <v>298</v>
          </cell>
          <cell r="F5046">
            <v>163</v>
          </cell>
          <cell r="G5046" t="str">
            <v>Poland</v>
          </cell>
        </row>
        <row r="5047">
          <cell r="A5047" t="str">
            <v>2002M11</v>
          </cell>
          <cell r="B5047">
            <v>3</v>
          </cell>
          <cell r="C5047">
            <v>101</v>
          </cell>
          <cell r="D5047" t="str">
            <v>Italy</v>
          </cell>
          <cell r="E5047">
            <v>1830</v>
          </cell>
          <cell r="F5047">
            <v>101</v>
          </cell>
          <cell r="G5047" t="str">
            <v>Italy</v>
          </cell>
        </row>
        <row r="5048">
          <cell r="A5048" t="str">
            <v>2002M11</v>
          </cell>
          <cell r="B5048">
            <v>2</v>
          </cell>
          <cell r="C5048">
            <v>101</v>
          </cell>
          <cell r="D5048" t="str">
            <v>Italy</v>
          </cell>
          <cell r="E5048">
            <v>2028</v>
          </cell>
          <cell r="F5048">
            <v>77</v>
          </cell>
          <cell r="G5048" t="str">
            <v>Germany</v>
          </cell>
        </row>
        <row r="5049">
          <cell r="A5049" t="str">
            <v>2002M11</v>
          </cell>
          <cell r="B5049">
            <v>3</v>
          </cell>
          <cell r="C5049">
            <v>0</v>
          </cell>
          <cell r="D5049" t="str">
            <v>Ebay</v>
          </cell>
          <cell r="E5049">
            <v>18</v>
          </cell>
          <cell r="F5049">
            <v>146</v>
          </cell>
          <cell r="G5049" t="str">
            <v>Netherlands</v>
          </cell>
        </row>
        <row r="5050">
          <cell r="A5050" t="str">
            <v>2002M11</v>
          </cell>
          <cell r="B5050">
            <v>1</v>
          </cell>
          <cell r="C5050">
            <v>2</v>
          </cell>
          <cell r="D5050" t="str">
            <v>Canada</v>
          </cell>
          <cell r="E5050">
            <v>26</v>
          </cell>
          <cell r="F5050">
            <v>225</v>
          </cell>
          <cell r="G5050" t="str">
            <v>APO/FPO</v>
          </cell>
        </row>
        <row r="5051">
          <cell r="A5051" t="str">
            <v>2002M11</v>
          </cell>
          <cell r="B5051">
            <v>0</v>
          </cell>
          <cell r="C5051">
            <v>15</v>
          </cell>
          <cell r="D5051" t="str">
            <v>Australia</v>
          </cell>
          <cell r="E5051">
            <v>2</v>
          </cell>
          <cell r="F5051">
            <v>16</v>
          </cell>
          <cell r="G5051" t="str">
            <v>Austria</v>
          </cell>
        </row>
        <row r="5052">
          <cell r="A5052" t="str">
            <v>2002M11</v>
          </cell>
          <cell r="B5052">
            <v>2</v>
          </cell>
          <cell r="C5052">
            <v>23</v>
          </cell>
          <cell r="D5052" t="str">
            <v xml:space="preserve"> Belgium (French)</v>
          </cell>
          <cell r="E5052">
            <v>114</v>
          </cell>
          <cell r="F5052">
            <v>1</v>
          </cell>
          <cell r="G5052" t="str">
            <v>United States</v>
          </cell>
        </row>
        <row r="5053">
          <cell r="A5053" t="str">
            <v>2002M11</v>
          </cell>
          <cell r="B5053">
            <v>1</v>
          </cell>
          <cell r="C5053">
            <v>100</v>
          </cell>
          <cell r="D5053" t="str">
            <v>Ebaymotors</v>
          </cell>
          <cell r="E5053">
            <v>1</v>
          </cell>
          <cell r="F5053">
            <v>149</v>
          </cell>
          <cell r="G5053" t="str">
            <v>New Zealand</v>
          </cell>
        </row>
        <row r="5054">
          <cell r="A5054" t="str">
            <v>2002M11</v>
          </cell>
          <cell r="B5054">
            <v>0</v>
          </cell>
          <cell r="C5054">
            <v>0</v>
          </cell>
          <cell r="D5054" t="str">
            <v>Ebay</v>
          </cell>
          <cell r="E5054">
            <v>98</v>
          </cell>
          <cell r="F5054">
            <v>105</v>
          </cell>
          <cell r="G5054" t="str">
            <v>Jersey</v>
          </cell>
        </row>
        <row r="5055">
          <cell r="A5055" t="str">
            <v>2002M11</v>
          </cell>
          <cell r="B5055">
            <v>0</v>
          </cell>
          <cell r="C5055">
            <v>71</v>
          </cell>
          <cell r="D5055" t="str">
            <v>France</v>
          </cell>
          <cell r="E5055">
            <v>3</v>
          </cell>
          <cell r="F5055">
            <v>12</v>
          </cell>
          <cell r="G5055" t="str">
            <v>Argentina</v>
          </cell>
        </row>
        <row r="5056">
          <cell r="A5056" t="str">
            <v>2002M11</v>
          </cell>
          <cell r="B5056">
            <v>0</v>
          </cell>
          <cell r="C5056">
            <v>0</v>
          </cell>
          <cell r="D5056" t="str">
            <v>Ebay</v>
          </cell>
          <cell r="E5056">
            <v>117</v>
          </cell>
          <cell r="F5056">
            <v>209</v>
          </cell>
          <cell r="G5056" t="str">
            <v>Ukraine</v>
          </cell>
        </row>
        <row r="5057">
          <cell r="A5057" t="str">
            <v>2002M11</v>
          </cell>
          <cell r="B5057">
            <v>3</v>
          </cell>
          <cell r="C5057">
            <v>100</v>
          </cell>
          <cell r="D5057" t="str">
            <v>Ebaymotors</v>
          </cell>
          <cell r="E5057">
            <v>216</v>
          </cell>
          <cell r="F5057">
            <v>2</v>
          </cell>
          <cell r="G5057" t="str">
            <v>Canada</v>
          </cell>
        </row>
        <row r="5058">
          <cell r="A5058" t="str">
            <v>2002M11</v>
          </cell>
          <cell r="B5058">
            <v>2</v>
          </cell>
          <cell r="C5058">
            <v>0</v>
          </cell>
          <cell r="D5058" t="str">
            <v>Ebay</v>
          </cell>
          <cell r="E5058">
            <v>39</v>
          </cell>
          <cell r="F5058">
            <v>83</v>
          </cell>
          <cell r="G5058" t="str">
            <v>Guadeloupe</v>
          </cell>
        </row>
        <row r="5059">
          <cell r="A5059" t="str">
            <v>2002M11</v>
          </cell>
          <cell r="B5059">
            <v>0</v>
          </cell>
          <cell r="C5059">
            <v>196</v>
          </cell>
          <cell r="D5059" t="str">
            <v>Taiwan</v>
          </cell>
          <cell r="E5059">
            <v>2</v>
          </cell>
          <cell r="F5059">
            <v>7</v>
          </cell>
          <cell r="G5059" t="str">
            <v>American Samoa</v>
          </cell>
        </row>
        <row r="5060">
          <cell r="A5060" t="str">
            <v>2002M11</v>
          </cell>
          <cell r="B5060">
            <v>0</v>
          </cell>
          <cell r="C5060">
            <v>186</v>
          </cell>
          <cell r="D5060" t="str">
            <v>Spain</v>
          </cell>
          <cell r="E5060">
            <v>2</v>
          </cell>
          <cell r="F5060">
            <v>16</v>
          </cell>
          <cell r="G5060" t="str">
            <v>Austria</v>
          </cell>
        </row>
        <row r="5061">
          <cell r="A5061" t="str">
            <v>2002M11</v>
          </cell>
          <cell r="B5061">
            <v>2</v>
          </cell>
          <cell r="C5061">
            <v>15</v>
          </cell>
          <cell r="D5061" t="str">
            <v>Australia</v>
          </cell>
          <cell r="E5061">
            <v>1</v>
          </cell>
          <cell r="F5061">
            <v>12</v>
          </cell>
          <cell r="G5061" t="str">
            <v>Argentina</v>
          </cell>
        </row>
        <row r="5062">
          <cell r="A5062" t="str">
            <v>2002M11</v>
          </cell>
          <cell r="B5062">
            <v>1</v>
          </cell>
          <cell r="C5062">
            <v>0</v>
          </cell>
          <cell r="D5062" t="str">
            <v>Ebay</v>
          </cell>
          <cell r="E5062">
            <v>37</v>
          </cell>
          <cell r="F5062">
            <v>56</v>
          </cell>
          <cell r="G5062" t="str">
            <v>Czech Republic</v>
          </cell>
        </row>
        <row r="5063">
          <cell r="A5063" t="str">
            <v>2002M11</v>
          </cell>
          <cell r="B5063">
            <v>0</v>
          </cell>
          <cell r="C5063">
            <v>16</v>
          </cell>
          <cell r="D5063" t="str">
            <v>Austria</v>
          </cell>
          <cell r="E5063">
            <v>2700</v>
          </cell>
          <cell r="F5063">
            <v>16</v>
          </cell>
          <cell r="G5063" t="str">
            <v>Austria</v>
          </cell>
        </row>
        <row r="5064">
          <cell r="A5064" t="str">
            <v>2002M11</v>
          </cell>
          <cell r="B5064">
            <v>0</v>
          </cell>
          <cell r="C5064">
            <v>3</v>
          </cell>
          <cell r="D5064" t="str">
            <v>Uk</v>
          </cell>
          <cell r="E5064">
            <v>635</v>
          </cell>
          <cell r="F5064">
            <v>77</v>
          </cell>
          <cell r="G5064" t="str">
            <v>Germany</v>
          </cell>
        </row>
        <row r="5065">
          <cell r="A5065" t="str">
            <v>2002M11</v>
          </cell>
          <cell r="B5065">
            <v>1</v>
          </cell>
          <cell r="C5065">
            <v>15</v>
          </cell>
          <cell r="D5065" t="str">
            <v>Australia</v>
          </cell>
          <cell r="E5065">
            <v>25</v>
          </cell>
          <cell r="F5065">
            <v>162</v>
          </cell>
          <cell r="G5065" t="str">
            <v>Philippines</v>
          </cell>
        </row>
        <row r="5066">
          <cell r="A5066" t="str">
            <v>2002M11</v>
          </cell>
          <cell r="B5066">
            <v>0</v>
          </cell>
          <cell r="C5066">
            <v>77</v>
          </cell>
          <cell r="D5066" t="str">
            <v>Germany</v>
          </cell>
          <cell r="E5066">
            <v>1</v>
          </cell>
          <cell r="F5066">
            <v>214</v>
          </cell>
          <cell r="G5066" t="str">
            <v>Vatican City State</v>
          </cell>
        </row>
        <row r="5067">
          <cell r="A5067" t="str">
            <v>2002M11</v>
          </cell>
          <cell r="B5067">
            <v>2</v>
          </cell>
          <cell r="C5067">
            <v>193</v>
          </cell>
          <cell r="D5067" t="str">
            <v>Switzerland</v>
          </cell>
          <cell r="E5067">
            <v>1</v>
          </cell>
          <cell r="F5067">
            <v>164</v>
          </cell>
          <cell r="G5067" t="str">
            <v>Portugal</v>
          </cell>
        </row>
        <row r="5068">
          <cell r="A5068" t="str">
            <v>2002M11</v>
          </cell>
          <cell r="B5068">
            <v>1</v>
          </cell>
          <cell r="C5068">
            <v>71</v>
          </cell>
          <cell r="D5068" t="str">
            <v>France</v>
          </cell>
          <cell r="E5068">
            <v>28</v>
          </cell>
          <cell r="F5068">
            <v>180</v>
          </cell>
          <cell r="G5068" t="str">
            <v>Singapore</v>
          </cell>
        </row>
        <row r="5069">
          <cell r="A5069" t="str">
            <v>2002M11</v>
          </cell>
          <cell r="B5069">
            <v>1</v>
          </cell>
          <cell r="C5069">
            <v>71</v>
          </cell>
          <cell r="D5069" t="str">
            <v>France</v>
          </cell>
          <cell r="E5069">
            <v>2148</v>
          </cell>
          <cell r="F5069">
            <v>23</v>
          </cell>
          <cell r="G5069" t="str">
            <v>Belgium</v>
          </cell>
        </row>
        <row r="5070">
          <cell r="A5070" t="str">
            <v>2002M11</v>
          </cell>
          <cell r="B5070">
            <v>1</v>
          </cell>
          <cell r="C5070">
            <v>0</v>
          </cell>
          <cell r="D5070" t="str">
            <v>Ebay</v>
          </cell>
          <cell r="E5070">
            <v>17</v>
          </cell>
          <cell r="F5070">
            <v>202</v>
          </cell>
          <cell r="G5070" t="str">
            <v>Trinidad and Tobago</v>
          </cell>
        </row>
        <row r="5071">
          <cell r="A5071" t="str">
            <v>2002M11</v>
          </cell>
          <cell r="B5071">
            <v>0</v>
          </cell>
          <cell r="C5071">
            <v>101</v>
          </cell>
          <cell r="D5071" t="str">
            <v>Italy</v>
          </cell>
          <cell r="E5071">
            <v>1</v>
          </cell>
          <cell r="F5071">
            <v>92</v>
          </cell>
          <cell r="G5071" t="str">
            <v>Hong Kong</v>
          </cell>
        </row>
        <row r="5072">
          <cell r="A5072" t="str">
            <v>2002M11</v>
          </cell>
          <cell r="B5072">
            <v>0</v>
          </cell>
          <cell r="C5072">
            <v>101</v>
          </cell>
          <cell r="D5072" t="str">
            <v>Italy</v>
          </cell>
          <cell r="E5072">
            <v>2</v>
          </cell>
          <cell r="F5072">
            <v>31</v>
          </cell>
          <cell r="G5072" t="str">
            <v>Brazil</v>
          </cell>
        </row>
        <row r="5073">
          <cell r="A5073" t="str">
            <v>2002M11</v>
          </cell>
          <cell r="B5073">
            <v>0</v>
          </cell>
          <cell r="C5073">
            <v>0</v>
          </cell>
          <cell r="D5073" t="str">
            <v>Ebay</v>
          </cell>
          <cell r="E5073">
            <v>7</v>
          </cell>
          <cell r="F5073">
            <v>122</v>
          </cell>
          <cell r="G5073" t="str">
            <v>Luxembourg</v>
          </cell>
        </row>
        <row r="5074">
          <cell r="A5074" t="str">
            <v>2002M11</v>
          </cell>
          <cell r="B5074">
            <v>3</v>
          </cell>
          <cell r="C5074">
            <v>146</v>
          </cell>
          <cell r="D5074" t="str">
            <v>Netherlands</v>
          </cell>
          <cell r="E5074">
            <v>5056</v>
          </cell>
          <cell r="F5074">
            <v>146</v>
          </cell>
          <cell r="G5074" t="str">
            <v>Netherlands</v>
          </cell>
        </row>
        <row r="5075">
          <cell r="A5075" t="str">
            <v>2002M11</v>
          </cell>
          <cell r="B5075">
            <v>2</v>
          </cell>
          <cell r="C5075">
            <v>16</v>
          </cell>
          <cell r="D5075" t="str">
            <v>Austria</v>
          </cell>
          <cell r="E5075">
            <v>3666</v>
          </cell>
          <cell r="F5075">
            <v>77</v>
          </cell>
          <cell r="G5075" t="str">
            <v>Germany</v>
          </cell>
        </row>
        <row r="5076">
          <cell r="A5076" t="str">
            <v>2002M11</v>
          </cell>
          <cell r="B5076">
            <v>1</v>
          </cell>
          <cell r="C5076">
            <v>146</v>
          </cell>
          <cell r="D5076" t="str">
            <v>Netherlands</v>
          </cell>
          <cell r="E5076">
            <v>160</v>
          </cell>
          <cell r="F5076">
            <v>3</v>
          </cell>
          <cell r="G5076" t="str">
            <v>United Kingdom</v>
          </cell>
        </row>
        <row r="5077">
          <cell r="A5077" t="str">
            <v>2002M11</v>
          </cell>
          <cell r="B5077">
            <v>2</v>
          </cell>
          <cell r="C5077">
            <v>101</v>
          </cell>
          <cell r="D5077" t="str">
            <v>Italy</v>
          </cell>
          <cell r="E5077">
            <v>1</v>
          </cell>
          <cell r="F5077">
            <v>99</v>
          </cell>
          <cell r="G5077" t="str">
            <v>Ireland</v>
          </cell>
        </row>
        <row r="5078">
          <cell r="A5078" t="str">
            <v>2002M11</v>
          </cell>
          <cell r="B5078">
            <v>2</v>
          </cell>
          <cell r="C5078">
            <v>0</v>
          </cell>
          <cell r="D5078" t="str">
            <v>Ebay</v>
          </cell>
          <cell r="E5078">
            <v>694</v>
          </cell>
          <cell r="F5078">
            <v>175</v>
          </cell>
          <cell r="G5078" t="str">
            <v>San Marino</v>
          </cell>
        </row>
        <row r="5079">
          <cell r="A5079" t="str">
            <v>2002M11</v>
          </cell>
          <cell r="B5079">
            <v>1</v>
          </cell>
          <cell r="C5079">
            <v>101</v>
          </cell>
          <cell r="D5079" t="str">
            <v>Italy</v>
          </cell>
          <cell r="E5079">
            <v>38</v>
          </cell>
          <cell r="F5079">
            <v>16</v>
          </cell>
          <cell r="G5079" t="str">
            <v>Austria</v>
          </cell>
        </row>
        <row r="5080">
          <cell r="A5080" t="str">
            <v>2002M11</v>
          </cell>
          <cell r="B5080">
            <v>2</v>
          </cell>
          <cell r="C5080">
            <v>23</v>
          </cell>
          <cell r="D5080" t="str">
            <v xml:space="preserve"> Belgium (French)</v>
          </cell>
          <cell r="E5080">
            <v>21</v>
          </cell>
          <cell r="F5080">
            <v>16</v>
          </cell>
          <cell r="G5080" t="str">
            <v>Austria</v>
          </cell>
        </row>
        <row r="5081">
          <cell r="A5081" t="str">
            <v>2002M12</v>
          </cell>
          <cell r="B5081">
            <v>0</v>
          </cell>
          <cell r="C5081">
            <v>100</v>
          </cell>
          <cell r="D5081" t="str">
            <v>Ebaymotors</v>
          </cell>
          <cell r="E5081">
            <v>109</v>
          </cell>
          <cell r="F5081">
            <v>77</v>
          </cell>
          <cell r="G5081" t="str">
            <v>Germany</v>
          </cell>
        </row>
        <row r="5082">
          <cell r="A5082" t="str">
            <v>2002M12</v>
          </cell>
          <cell r="B5082">
            <v>1</v>
          </cell>
          <cell r="C5082">
            <v>77</v>
          </cell>
          <cell r="D5082" t="str">
            <v>Germany</v>
          </cell>
          <cell r="E5082">
            <v>257</v>
          </cell>
          <cell r="F5082">
            <v>92</v>
          </cell>
          <cell r="G5082" t="str">
            <v>Hong Kong</v>
          </cell>
        </row>
        <row r="5083">
          <cell r="A5083" t="str">
            <v>2002M12</v>
          </cell>
          <cell r="B5083">
            <v>2</v>
          </cell>
          <cell r="C5083">
            <v>71</v>
          </cell>
          <cell r="D5083" t="str">
            <v>France</v>
          </cell>
          <cell r="E5083">
            <v>16</v>
          </cell>
          <cell r="F5083">
            <v>53</v>
          </cell>
          <cell r="G5083" t="str">
            <v>Croatia, Democratic Republic of the</v>
          </cell>
        </row>
        <row r="5084">
          <cell r="A5084" t="str">
            <v>2002M12</v>
          </cell>
          <cell r="B5084">
            <v>2</v>
          </cell>
          <cell r="C5084">
            <v>15</v>
          </cell>
          <cell r="D5084" t="str">
            <v>Australia</v>
          </cell>
          <cell r="E5084">
            <v>2</v>
          </cell>
          <cell r="F5084">
            <v>33</v>
          </cell>
          <cell r="G5084" t="str">
            <v>Brunei Darussalam</v>
          </cell>
        </row>
        <row r="5085">
          <cell r="A5085" t="str">
            <v>2002M12</v>
          </cell>
          <cell r="B5085">
            <v>3</v>
          </cell>
          <cell r="C5085">
            <v>15</v>
          </cell>
          <cell r="D5085" t="str">
            <v>Australia</v>
          </cell>
          <cell r="E5085">
            <v>1</v>
          </cell>
          <cell r="F5085">
            <v>99</v>
          </cell>
          <cell r="G5085" t="str">
            <v>Ireland</v>
          </cell>
        </row>
        <row r="5086">
          <cell r="A5086" t="str">
            <v>2002M12</v>
          </cell>
          <cell r="B5086">
            <v>0</v>
          </cell>
          <cell r="C5086">
            <v>100</v>
          </cell>
          <cell r="D5086" t="str">
            <v>Ebaymotors</v>
          </cell>
          <cell r="E5086">
            <v>1</v>
          </cell>
          <cell r="F5086">
            <v>196</v>
          </cell>
          <cell r="G5086" t="str">
            <v>Taiwan</v>
          </cell>
        </row>
        <row r="5087">
          <cell r="A5087" t="str">
            <v>2002M12</v>
          </cell>
          <cell r="B5087">
            <v>0</v>
          </cell>
          <cell r="C5087">
            <v>0</v>
          </cell>
          <cell r="D5087" t="str">
            <v>Ebay</v>
          </cell>
          <cell r="E5087">
            <v>6</v>
          </cell>
          <cell r="F5087">
            <v>169</v>
          </cell>
          <cell r="G5087" t="str">
            <v>Rwanda</v>
          </cell>
        </row>
        <row r="5088">
          <cell r="A5088" t="str">
            <v>2002M12</v>
          </cell>
          <cell r="B5088">
            <v>2</v>
          </cell>
          <cell r="C5088">
            <v>0</v>
          </cell>
          <cell r="D5088" t="str">
            <v>Ebay</v>
          </cell>
          <cell r="E5088">
            <v>107</v>
          </cell>
          <cell r="F5088">
            <v>13</v>
          </cell>
          <cell r="G5088" t="str">
            <v>Armenia</v>
          </cell>
        </row>
        <row r="5089">
          <cell r="A5089" t="str">
            <v>2002M12</v>
          </cell>
          <cell r="B5089">
            <v>2</v>
          </cell>
          <cell r="C5089">
            <v>0</v>
          </cell>
          <cell r="D5089" t="str">
            <v>Ebay</v>
          </cell>
          <cell r="E5089">
            <v>9</v>
          </cell>
          <cell r="F5089">
            <v>214</v>
          </cell>
          <cell r="G5089" t="str">
            <v>Vatican City State</v>
          </cell>
        </row>
        <row r="5090">
          <cell r="A5090" t="str">
            <v>2002M12</v>
          </cell>
          <cell r="B5090">
            <v>3</v>
          </cell>
          <cell r="C5090">
            <v>0</v>
          </cell>
          <cell r="D5090" t="str">
            <v>Ebay</v>
          </cell>
          <cell r="E5090">
            <v>483</v>
          </cell>
          <cell r="F5090">
            <v>3</v>
          </cell>
          <cell r="G5090" t="str">
            <v>United Kingdom</v>
          </cell>
        </row>
        <row r="5091">
          <cell r="A5091" t="str">
            <v>2002M12</v>
          </cell>
          <cell r="B5091">
            <v>1</v>
          </cell>
          <cell r="C5091">
            <v>0</v>
          </cell>
          <cell r="D5091" t="str">
            <v>Ebay</v>
          </cell>
          <cell r="E5091">
            <v>152</v>
          </cell>
          <cell r="F5091">
            <v>7</v>
          </cell>
          <cell r="G5091" t="str">
            <v>American Samoa</v>
          </cell>
        </row>
        <row r="5092">
          <cell r="A5092" t="str">
            <v>2002M12</v>
          </cell>
          <cell r="B5092">
            <v>2</v>
          </cell>
          <cell r="C5092">
            <v>77</v>
          </cell>
          <cell r="D5092" t="str">
            <v>Germany</v>
          </cell>
          <cell r="E5092">
            <v>1219</v>
          </cell>
          <cell r="F5092">
            <v>66</v>
          </cell>
          <cell r="G5092" t="str">
            <v>Estonia</v>
          </cell>
        </row>
        <row r="5093">
          <cell r="A5093" t="str">
            <v>2002M12</v>
          </cell>
          <cell r="B5093">
            <v>1</v>
          </cell>
          <cell r="C5093">
            <v>0</v>
          </cell>
          <cell r="D5093" t="str">
            <v>Ebay</v>
          </cell>
          <cell r="E5093">
            <v>115</v>
          </cell>
          <cell r="F5093">
            <v>99</v>
          </cell>
          <cell r="G5093" t="str">
            <v>Ireland</v>
          </cell>
        </row>
        <row r="5094">
          <cell r="A5094" t="str">
            <v>2002M12</v>
          </cell>
          <cell r="B5094">
            <v>2</v>
          </cell>
          <cell r="C5094">
            <v>23</v>
          </cell>
          <cell r="D5094" t="str">
            <v xml:space="preserve"> Belgium (French)</v>
          </cell>
          <cell r="E5094">
            <v>260</v>
          </cell>
          <cell r="F5094">
            <v>204</v>
          </cell>
          <cell r="G5094" t="str">
            <v>Turkey</v>
          </cell>
        </row>
        <row r="5095">
          <cell r="A5095" t="str">
            <v>2002M12</v>
          </cell>
          <cell r="B5095">
            <v>1</v>
          </cell>
          <cell r="C5095">
            <v>0</v>
          </cell>
          <cell r="D5095" t="str">
            <v>Ebay</v>
          </cell>
          <cell r="E5095">
            <v>2</v>
          </cell>
          <cell r="F5095">
            <v>102</v>
          </cell>
          <cell r="G5095" t="str">
            <v>Jamaica</v>
          </cell>
        </row>
        <row r="5096">
          <cell r="A5096" t="str">
            <v>2002M12</v>
          </cell>
          <cell r="B5096">
            <v>1</v>
          </cell>
          <cell r="C5096">
            <v>0</v>
          </cell>
          <cell r="D5096" t="str">
            <v>Ebay</v>
          </cell>
          <cell r="E5096">
            <v>14</v>
          </cell>
          <cell r="F5096">
            <v>122</v>
          </cell>
          <cell r="G5096" t="str">
            <v>Luxembourg</v>
          </cell>
        </row>
        <row r="5097">
          <cell r="A5097" t="str">
            <v>2002M12</v>
          </cell>
          <cell r="B5097">
            <v>1</v>
          </cell>
          <cell r="C5097">
            <v>15</v>
          </cell>
          <cell r="D5097" t="str">
            <v>Australia</v>
          </cell>
          <cell r="E5097">
            <v>256</v>
          </cell>
          <cell r="F5097">
            <v>1</v>
          </cell>
          <cell r="G5097" t="str">
            <v>United States</v>
          </cell>
        </row>
        <row r="5098">
          <cell r="A5098" t="str">
            <v>2002M12</v>
          </cell>
          <cell r="B5098">
            <v>2</v>
          </cell>
          <cell r="C5098">
            <v>77</v>
          </cell>
          <cell r="D5098" t="str">
            <v>Germany</v>
          </cell>
          <cell r="E5098">
            <v>14</v>
          </cell>
          <cell r="F5098">
            <v>55</v>
          </cell>
          <cell r="G5098" t="str">
            <v>Cyprus</v>
          </cell>
        </row>
        <row r="5099">
          <cell r="A5099" t="str">
            <v>2002M12</v>
          </cell>
          <cell r="B5099">
            <v>2</v>
          </cell>
          <cell r="C5099">
            <v>146</v>
          </cell>
          <cell r="D5099" t="str">
            <v>Netherlands</v>
          </cell>
          <cell r="E5099">
            <v>132985</v>
          </cell>
          <cell r="F5099">
            <v>77</v>
          </cell>
          <cell r="G5099" t="str">
            <v>Germany</v>
          </cell>
        </row>
        <row r="5100">
          <cell r="A5100" t="str">
            <v>2002M12</v>
          </cell>
          <cell r="B5100">
            <v>2</v>
          </cell>
          <cell r="C5100">
            <v>100</v>
          </cell>
          <cell r="D5100" t="str">
            <v>Ebaymotors</v>
          </cell>
          <cell r="E5100">
            <v>16</v>
          </cell>
          <cell r="F5100">
            <v>210</v>
          </cell>
          <cell r="G5100" t="str">
            <v>United Arab Emirates</v>
          </cell>
        </row>
        <row r="5101">
          <cell r="A5101" t="str">
            <v>2002M12</v>
          </cell>
          <cell r="B5101">
            <v>2</v>
          </cell>
          <cell r="C5101">
            <v>15</v>
          </cell>
          <cell r="D5101" t="str">
            <v>Australia</v>
          </cell>
          <cell r="E5101">
            <v>1</v>
          </cell>
          <cell r="F5101">
            <v>44</v>
          </cell>
          <cell r="G5101" t="str">
            <v>Chile</v>
          </cell>
        </row>
        <row r="5102">
          <cell r="A5102" t="str">
            <v>2002M12</v>
          </cell>
          <cell r="B5102">
            <v>1</v>
          </cell>
          <cell r="C5102">
            <v>16</v>
          </cell>
          <cell r="D5102" t="str">
            <v>Austria</v>
          </cell>
          <cell r="E5102">
            <v>5250</v>
          </cell>
          <cell r="F5102">
            <v>77</v>
          </cell>
          <cell r="G5102" t="str">
            <v>Germany</v>
          </cell>
        </row>
        <row r="5103">
          <cell r="A5103" t="str">
            <v>2002M12</v>
          </cell>
          <cell r="B5103">
            <v>1</v>
          </cell>
          <cell r="C5103">
            <v>0</v>
          </cell>
          <cell r="D5103" t="str">
            <v>Ebay</v>
          </cell>
          <cell r="E5103">
            <v>174</v>
          </cell>
          <cell r="F5103">
            <v>162</v>
          </cell>
          <cell r="G5103" t="str">
            <v>Philippines</v>
          </cell>
        </row>
        <row r="5104">
          <cell r="A5104" t="str">
            <v>2002M12</v>
          </cell>
          <cell r="B5104">
            <v>0</v>
          </cell>
          <cell r="C5104">
            <v>123</v>
          </cell>
          <cell r="D5104" t="str">
            <v xml:space="preserve"> Belgium (Dutch)</v>
          </cell>
          <cell r="E5104">
            <v>4</v>
          </cell>
          <cell r="F5104">
            <v>193</v>
          </cell>
          <cell r="G5104" t="str">
            <v>Switzerland</v>
          </cell>
        </row>
        <row r="5105">
          <cell r="A5105" t="str">
            <v>2002M12</v>
          </cell>
          <cell r="B5105">
            <v>2</v>
          </cell>
          <cell r="C5105">
            <v>100</v>
          </cell>
          <cell r="D5105" t="str">
            <v>Ebaymotors</v>
          </cell>
          <cell r="E5105">
            <v>2</v>
          </cell>
          <cell r="F5105">
            <v>34</v>
          </cell>
          <cell r="G5105" t="str">
            <v>Bulgaria</v>
          </cell>
        </row>
        <row r="5106">
          <cell r="A5106" t="str">
            <v>2002M12</v>
          </cell>
          <cell r="B5106">
            <v>0</v>
          </cell>
          <cell r="C5106">
            <v>196</v>
          </cell>
          <cell r="D5106" t="str">
            <v>Taiwan</v>
          </cell>
          <cell r="E5106">
            <v>494</v>
          </cell>
          <cell r="F5106">
            <v>2</v>
          </cell>
          <cell r="G5106" t="str">
            <v>Canada</v>
          </cell>
        </row>
        <row r="5107">
          <cell r="A5107" t="str">
            <v>2002M12</v>
          </cell>
          <cell r="B5107">
            <v>0</v>
          </cell>
          <cell r="C5107">
            <v>196</v>
          </cell>
          <cell r="D5107" t="str">
            <v>Taiwan</v>
          </cell>
          <cell r="E5107">
            <v>14</v>
          </cell>
          <cell r="F5107">
            <v>104</v>
          </cell>
          <cell r="G5107" t="str">
            <v>Japan</v>
          </cell>
        </row>
        <row r="5108">
          <cell r="A5108" t="str">
            <v>2002M12</v>
          </cell>
          <cell r="B5108">
            <v>2</v>
          </cell>
          <cell r="C5108">
            <v>77</v>
          </cell>
          <cell r="D5108" t="str">
            <v>Germany</v>
          </cell>
          <cell r="E5108">
            <v>91</v>
          </cell>
          <cell r="F5108">
            <v>107</v>
          </cell>
          <cell r="G5108" t="str">
            <v>Kazakhstan</v>
          </cell>
        </row>
        <row r="5109">
          <cell r="A5109" t="str">
            <v>2002M12</v>
          </cell>
          <cell r="B5109">
            <v>1</v>
          </cell>
          <cell r="C5109">
            <v>193</v>
          </cell>
          <cell r="D5109" t="str">
            <v>Switzerland</v>
          </cell>
          <cell r="E5109">
            <v>7</v>
          </cell>
          <cell r="F5109">
            <v>92</v>
          </cell>
          <cell r="G5109" t="str">
            <v>Hong Kong</v>
          </cell>
        </row>
        <row r="5110">
          <cell r="A5110" t="str">
            <v>2002M12</v>
          </cell>
          <cell r="B5110">
            <v>1</v>
          </cell>
          <cell r="C5110">
            <v>71</v>
          </cell>
          <cell r="D5110" t="str">
            <v>France</v>
          </cell>
          <cell r="E5110">
            <v>292</v>
          </cell>
          <cell r="F5110">
            <v>122</v>
          </cell>
          <cell r="G5110" t="str">
            <v>Luxembourg</v>
          </cell>
        </row>
        <row r="5111">
          <cell r="A5111" t="str">
            <v>2002M12</v>
          </cell>
          <cell r="B5111">
            <v>1</v>
          </cell>
          <cell r="C5111">
            <v>0</v>
          </cell>
          <cell r="D5111" t="str">
            <v>Ebay</v>
          </cell>
          <cell r="E5111">
            <v>10</v>
          </cell>
          <cell r="F5111">
            <v>96</v>
          </cell>
          <cell r="G5111" t="str">
            <v>Indonesia</v>
          </cell>
        </row>
        <row r="5112">
          <cell r="A5112" t="str">
            <v>2002M12</v>
          </cell>
          <cell r="B5112">
            <v>1</v>
          </cell>
          <cell r="C5112">
            <v>186</v>
          </cell>
          <cell r="D5112" t="str">
            <v>Spain</v>
          </cell>
          <cell r="E5112">
            <v>11</v>
          </cell>
          <cell r="F5112">
            <v>193</v>
          </cell>
          <cell r="G5112" t="str">
            <v>Switzerland</v>
          </cell>
        </row>
        <row r="5113">
          <cell r="A5113" t="str">
            <v>2002M12</v>
          </cell>
          <cell r="B5113">
            <v>1</v>
          </cell>
          <cell r="C5113">
            <v>0</v>
          </cell>
          <cell r="D5113" t="str">
            <v>Ebay</v>
          </cell>
          <cell r="E5113">
            <v>266</v>
          </cell>
          <cell r="F5113">
            <v>163</v>
          </cell>
          <cell r="G5113" t="str">
            <v>Poland</v>
          </cell>
        </row>
        <row r="5114">
          <cell r="A5114" t="str">
            <v>2002M12</v>
          </cell>
          <cell r="B5114">
            <v>2</v>
          </cell>
          <cell r="C5114">
            <v>123</v>
          </cell>
          <cell r="D5114" t="str">
            <v xml:space="preserve"> Belgium (Dutch)</v>
          </cell>
          <cell r="E5114">
            <v>83498</v>
          </cell>
          <cell r="F5114">
            <v>23</v>
          </cell>
          <cell r="G5114" t="str">
            <v>Belgium</v>
          </cell>
        </row>
        <row r="5115">
          <cell r="A5115" t="str">
            <v>2002M12</v>
          </cell>
          <cell r="B5115">
            <v>2</v>
          </cell>
          <cell r="C5115">
            <v>15</v>
          </cell>
          <cell r="D5115" t="str">
            <v>Australia</v>
          </cell>
          <cell r="E5115">
            <v>2</v>
          </cell>
          <cell r="F5115">
            <v>66</v>
          </cell>
          <cell r="G5115" t="str">
            <v>Estonia</v>
          </cell>
        </row>
        <row r="5116">
          <cell r="A5116" t="str">
            <v>2002M12</v>
          </cell>
          <cell r="B5116">
            <v>1</v>
          </cell>
          <cell r="C5116">
            <v>15</v>
          </cell>
          <cell r="D5116" t="str">
            <v>Australia</v>
          </cell>
          <cell r="E5116">
            <v>1</v>
          </cell>
          <cell r="F5116">
            <v>16</v>
          </cell>
          <cell r="G5116" t="str">
            <v>Austria</v>
          </cell>
        </row>
        <row r="5117">
          <cell r="A5117" t="str">
            <v>2002M12</v>
          </cell>
          <cell r="B5117">
            <v>1</v>
          </cell>
          <cell r="C5117">
            <v>23</v>
          </cell>
          <cell r="D5117" t="str">
            <v xml:space="preserve"> Belgium (French)</v>
          </cell>
          <cell r="E5117">
            <v>6</v>
          </cell>
          <cell r="F5117">
            <v>1</v>
          </cell>
          <cell r="G5117" t="str">
            <v>United States</v>
          </cell>
        </row>
        <row r="5118">
          <cell r="A5118" t="str">
            <v>2002M12</v>
          </cell>
          <cell r="B5118">
            <v>1</v>
          </cell>
          <cell r="C5118">
            <v>100</v>
          </cell>
          <cell r="D5118" t="str">
            <v>Ebaymotors</v>
          </cell>
          <cell r="E5118">
            <v>1</v>
          </cell>
          <cell r="F5118">
            <v>70</v>
          </cell>
          <cell r="G5118" t="str">
            <v>Finland</v>
          </cell>
        </row>
        <row r="5119">
          <cell r="A5119" t="str">
            <v>2002M12</v>
          </cell>
          <cell r="B5119">
            <v>2</v>
          </cell>
          <cell r="C5119">
            <v>186</v>
          </cell>
          <cell r="D5119" t="str">
            <v>Spain</v>
          </cell>
          <cell r="E5119">
            <v>34</v>
          </cell>
          <cell r="F5119">
            <v>193</v>
          </cell>
          <cell r="G5119" t="str">
            <v>Switzerland</v>
          </cell>
        </row>
        <row r="5120">
          <cell r="A5120" t="str">
            <v>2002M12</v>
          </cell>
          <cell r="B5120">
            <v>1</v>
          </cell>
          <cell r="C5120">
            <v>100</v>
          </cell>
          <cell r="D5120" t="str">
            <v>Ebaymotors</v>
          </cell>
          <cell r="E5120">
            <v>275745</v>
          </cell>
          <cell r="F5120">
            <v>1</v>
          </cell>
          <cell r="G5120" t="str">
            <v>United States</v>
          </cell>
        </row>
        <row r="5121">
          <cell r="A5121" t="str">
            <v>2002M12</v>
          </cell>
          <cell r="B5121">
            <v>1</v>
          </cell>
          <cell r="C5121">
            <v>3</v>
          </cell>
          <cell r="D5121" t="str">
            <v>Uk</v>
          </cell>
          <cell r="E5121">
            <v>32</v>
          </cell>
          <cell r="F5121">
            <v>192</v>
          </cell>
          <cell r="G5121" t="str">
            <v>Sweden</v>
          </cell>
        </row>
        <row r="5122">
          <cell r="A5122" t="str">
            <v>2002M12</v>
          </cell>
          <cell r="B5122">
            <v>0</v>
          </cell>
          <cell r="C5122">
            <v>23</v>
          </cell>
          <cell r="D5122" t="str">
            <v xml:space="preserve"> Belgium (French)</v>
          </cell>
          <cell r="E5122">
            <v>28528</v>
          </cell>
          <cell r="F5122">
            <v>23</v>
          </cell>
          <cell r="G5122" t="str">
            <v>Belgium</v>
          </cell>
        </row>
        <row r="5123">
          <cell r="A5123" t="str">
            <v>2002M12</v>
          </cell>
          <cell r="B5123">
            <v>2</v>
          </cell>
          <cell r="C5123">
            <v>15</v>
          </cell>
          <cell r="D5123" t="str">
            <v>Australia</v>
          </cell>
          <cell r="E5123">
            <v>63</v>
          </cell>
          <cell r="F5123">
            <v>96</v>
          </cell>
          <cell r="G5123" t="str">
            <v>Indonesia</v>
          </cell>
        </row>
        <row r="5124">
          <cell r="A5124" t="str">
            <v>2002M12</v>
          </cell>
          <cell r="B5124">
            <v>2</v>
          </cell>
          <cell r="C5124">
            <v>193</v>
          </cell>
          <cell r="D5124" t="str">
            <v>Switzerland</v>
          </cell>
          <cell r="E5124">
            <v>13</v>
          </cell>
          <cell r="F5124">
            <v>100</v>
          </cell>
          <cell r="G5124" t="str">
            <v>Israel</v>
          </cell>
        </row>
        <row r="5125">
          <cell r="A5125" t="str">
            <v>2002M12</v>
          </cell>
          <cell r="B5125">
            <v>2</v>
          </cell>
          <cell r="C5125">
            <v>77</v>
          </cell>
          <cell r="D5125" t="str">
            <v>Germany</v>
          </cell>
          <cell r="E5125">
            <v>280</v>
          </cell>
          <cell r="F5125">
            <v>138</v>
          </cell>
          <cell r="G5125" t="str">
            <v>Monaco</v>
          </cell>
        </row>
        <row r="5126">
          <cell r="A5126" t="str">
            <v>2002M12</v>
          </cell>
          <cell r="B5126">
            <v>1</v>
          </cell>
          <cell r="C5126">
            <v>100</v>
          </cell>
          <cell r="D5126" t="str">
            <v>Ebaymotors</v>
          </cell>
          <cell r="E5126">
            <v>4</v>
          </cell>
          <cell r="F5126">
            <v>193</v>
          </cell>
          <cell r="G5126" t="str">
            <v>Switzerland</v>
          </cell>
        </row>
        <row r="5127">
          <cell r="A5127" t="str">
            <v>2002M12</v>
          </cell>
          <cell r="B5127">
            <v>2</v>
          </cell>
          <cell r="C5127">
            <v>0</v>
          </cell>
          <cell r="D5127" t="str">
            <v>Ebay</v>
          </cell>
          <cell r="E5127">
            <v>36850</v>
          </cell>
          <cell r="F5127">
            <v>101</v>
          </cell>
          <cell r="G5127" t="str">
            <v>Italy</v>
          </cell>
        </row>
        <row r="5128">
          <cell r="A5128" t="str">
            <v>2002M12</v>
          </cell>
          <cell r="B5128">
            <v>2</v>
          </cell>
          <cell r="C5128">
            <v>3</v>
          </cell>
          <cell r="D5128" t="str">
            <v>Uk</v>
          </cell>
          <cell r="E5128">
            <v>465</v>
          </cell>
          <cell r="F5128">
            <v>127</v>
          </cell>
          <cell r="G5128" t="str">
            <v>Malaysia</v>
          </cell>
        </row>
        <row r="5129">
          <cell r="A5129" t="str">
            <v>2002M12</v>
          </cell>
          <cell r="B5129">
            <v>3</v>
          </cell>
          <cell r="C5129">
            <v>15</v>
          </cell>
          <cell r="D5129" t="str">
            <v>Australia</v>
          </cell>
          <cell r="E5129">
            <v>2617</v>
          </cell>
          <cell r="F5129">
            <v>15</v>
          </cell>
          <cell r="G5129" t="str">
            <v>Australia</v>
          </cell>
        </row>
        <row r="5130">
          <cell r="A5130" t="str">
            <v>2002M12</v>
          </cell>
          <cell r="B5130">
            <v>0</v>
          </cell>
          <cell r="C5130">
            <v>3</v>
          </cell>
          <cell r="D5130" t="str">
            <v>Uk</v>
          </cell>
          <cell r="E5130">
            <v>2</v>
          </cell>
          <cell r="F5130">
            <v>136</v>
          </cell>
          <cell r="G5130" t="str">
            <v>Mexico</v>
          </cell>
        </row>
        <row r="5131">
          <cell r="A5131" t="str">
            <v>2002M12</v>
          </cell>
          <cell r="B5131">
            <v>1</v>
          </cell>
          <cell r="C5131">
            <v>2</v>
          </cell>
          <cell r="D5131" t="str">
            <v>Canada</v>
          </cell>
          <cell r="E5131">
            <v>93</v>
          </cell>
          <cell r="F5131">
            <v>3</v>
          </cell>
          <cell r="G5131" t="str">
            <v>United Kingdom</v>
          </cell>
        </row>
        <row r="5132">
          <cell r="A5132" t="str">
            <v>2002M12</v>
          </cell>
          <cell r="B5132">
            <v>2</v>
          </cell>
          <cell r="C5132">
            <v>101</v>
          </cell>
          <cell r="D5132" t="str">
            <v>Italy</v>
          </cell>
          <cell r="E5132">
            <v>492</v>
          </cell>
          <cell r="F5132">
            <v>1</v>
          </cell>
          <cell r="G5132" t="str">
            <v>United States</v>
          </cell>
        </row>
        <row r="5133">
          <cell r="A5133" t="str">
            <v>2002M12</v>
          </cell>
          <cell r="B5133">
            <v>0</v>
          </cell>
          <cell r="C5133">
            <v>77</v>
          </cell>
          <cell r="D5133" t="str">
            <v>Germany</v>
          </cell>
          <cell r="E5133">
            <v>30</v>
          </cell>
          <cell r="F5133">
            <v>162</v>
          </cell>
          <cell r="G5133" t="str">
            <v>Philippines</v>
          </cell>
        </row>
        <row r="5134">
          <cell r="A5134" t="str">
            <v>2002M12</v>
          </cell>
          <cell r="B5134">
            <v>2</v>
          </cell>
          <cell r="C5134">
            <v>186</v>
          </cell>
          <cell r="D5134" t="str">
            <v>Spain</v>
          </cell>
          <cell r="E5134">
            <v>641</v>
          </cell>
          <cell r="F5134">
            <v>146</v>
          </cell>
          <cell r="G5134" t="str">
            <v>Netherlands</v>
          </cell>
        </row>
        <row r="5135">
          <cell r="A5135" t="str">
            <v>2002M12</v>
          </cell>
          <cell r="B5135">
            <v>3</v>
          </cell>
          <cell r="C5135">
            <v>0</v>
          </cell>
          <cell r="D5135" t="str">
            <v>Ebay</v>
          </cell>
          <cell r="E5135">
            <v>6</v>
          </cell>
          <cell r="F5135">
            <v>100</v>
          </cell>
          <cell r="G5135" t="str">
            <v>Israel</v>
          </cell>
        </row>
        <row r="5136">
          <cell r="A5136" t="str">
            <v>2002M12</v>
          </cell>
          <cell r="B5136">
            <v>0</v>
          </cell>
          <cell r="C5136">
            <v>196</v>
          </cell>
          <cell r="D5136" t="str">
            <v>Taiwan</v>
          </cell>
          <cell r="E5136">
            <v>94</v>
          </cell>
          <cell r="F5136">
            <v>71</v>
          </cell>
          <cell r="G5136" t="str">
            <v>France</v>
          </cell>
        </row>
        <row r="5137">
          <cell r="A5137" t="str">
            <v>2002M12</v>
          </cell>
          <cell r="B5137">
            <v>1</v>
          </cell>
          <cell r="C5137">
            <v>77</v>
          </cell>
          <cell r="D5137" t="str">
            <v>Germany</v>
          </cell>
          <cell r="E5137">
            <v>7</v>
          </cell>
          <cell r="F5137">
            <v>4</v>
          </cell>
          <cell r="G5137" t="str">
            <v>Afghanistan</v>
          </cell>
        </row>
        <row r="5138">
          <cell r="A5138" t="str">
            <v>2002M12</v>
          </cell>
          <cell r="B5138">
            <v>2</v>
          </cell>
          <cell r="C5138">
            <v>15</v>
          </cell>
          <cell r="D5138" t="str">
            <v>Australia</v>
          </cell>
          <cell r="E5138">
            <v>184</v>
          </cell>
          <cell r="F5138">
            <v>149</v>
          </cell>
          <cell r="G5138" t="str">
            <v>New Zealand</v>
          </cell>
        </row>
        <row r="5139">
          <cell r="A5139" t="str">
            <v>2002M12</v>
          </cell>
          <cell r="B5139">
            <v>1</v>
          </cell>
          <cell r="C5139">
            <v>0</v>
          </cell>
          <cell r="D5139" t="str">
            <v>Ebay</v>
          </cell>
          <cell r="E5139">
            <v>1468</v>
          </cell>
          <cell r="F5139">
            <v>45</v>
          </cell>
          <cell r="G5139" t="str">
            <v>China</v>
          </cell>
        </row>
        <row r="5140">
          <cell r="A5140" t="str">
            <v>2002M12</v>
          </cell>
          <cell r="B5140">
            <v>0</v>
          </cell>
          <cell r="C5140">
            <v>71</v>
          </cell>
          <cell r="D5140" t="str">
            <v>France</v>
          </cell>
          <cell r="E5140">
            <v>3</v>
          </cell>
          <cell r="F5140">
            <v>130</v>
          </cell>
          <cell r="G5140" t="str">
            <v>Malta</v>
          </cell>
        </row>
        <row r="5141">
          <cell r="A5141" t="str">
            <v>2002M12</v>
          </cell>
          <cell r="B5141">
            <v>2</v>
          </cell>
          <cell r="C5141">
            <v>71</v>
          </cell>
          <cell r="D5141" t="str">
            <v>France</v>
          </cell>
          <cell r="E5141">
            <v>1</v>
          </cell>
          <cell r="F5141">
            <v>127</v>
          </cell>
          <cell r="G5141" t="str">
            <v>Malaysia</v>
          </cell>
        </row>
        <row r="5142">
          <cell r="A5142" t="str">
            <v>2002M12</v>
          </cell>
          <cell r="B5142">
            <v>2</v>
          </cell>
          <cell r="C5142">
            <v>101</v>
          </cell>
          <cell r="D5142" t="str">
            <v>Italy</v>
          </cell>
          <cell r="E5142">
            <v>10</v>
          </cell>
          <cell r="F5142">
            <v>168</v>
          </cell>
          <cell r="G5142" t="str">
            <v>Russian Federation</v>
          </cell>
        </row>
        <row r="5143">
          <cell r="A5143" t="str">
            <v>2002M12</v>
          </cell>
          <cell r="B5143">
            <v>1</v>
          </cell>
          <cell r="C5143">
            <v>71</v>
          </cell>
          <cell r="D5143" t="str">
            <v>France</v>
          </cell>
          <cell r="E5143">
            <v>6</v>
          </cell>
          <cell r="F5143">
            <v>34</v>
          </cell>
          <cell r="G5143" t="str">
            <v>Bulgaria</v>
          </cell>
        </row>
        <row r="5144">
          <cell r="A5144" t="str">
            <v>2002M12</v>
          </cell>
          <cell r="B5144">
            <v>3</v>
          </cell>
          <cell r="C5144">
            <v>0</v>
          </cell>
          <cell r="D5144" t="str">
            <v>Ebay</v>
          </cell>
          <cell r="E5144">
            <v>2</v>
          </cell>
          <cell r="F5144">
            <v>167</v>
          </cell>
          <cell r="G5144" t="str">
            <v>Romania</v>
          </cell>
        </row>
        <row r="5145">
          <cell r="A5145" t="str">
            <v>2002M12</v>
          </cell>
          <cell r="B5145">
            <v>0</v>
          </cell>
          <cell r="C5145">
            <v>186</v>
          </cell>
          <cell r="D5145" t="str">
            <v>Spain</v>
          </cell>
          <cell r="E5145">
            <v>56</v>
          </cell>
          <cell r="F5145">
            <v>71</v>
          </cell>
          <cell r="G5145" t="str">
            <v>France</v>
          </cell>
        </row>
        <row r="5146">
          <cell r="A5146" t="str">
            <v>2002M12</v>
          </cell>
          <cell r="B5146">
            <v>2</v>
          </cell>
          <cell r="C5146">
            <v>100</v>
          </cell>
          <cell r="D5146" t="str">
            <v>Ebaymotors</v>
          </cell>
          <cell r="E5146">
            <v>931</v>
          </cell>
          <cell r="F5146">
            <v>31</v>
          </cell>
          <cell r="G5146" t="str">
            <v>Brazil</v>
          </cell>
        </row>
        <row r="5147">
          <cell r="A5147" t="str">
            <v>2002M12</v>
          </cell>
          <cell r="B5147">
            <v>2</v>
          </cell>
          <cell r="C5147">
            <v>146</v>
          </cell>
          <cell r="D5147" t="str">
            <v>Netherlands</v>
          </cell>
          <cell r="E5147">
            <v>9</v>
          </cell>
          <cell r="F5147">
            <v>92</v>
          </cell>
          <cell r="G5147" t="str">
            <v>Hong Kong</v>
          </cell>
        </row>
        <row r="5148">
          <cell r="A5148" t="str">
            <v>2002M12</v>
          </cell>
          <cell r="B5148">
            <v>2</v>
          </cell>
          <cell r="C5148">
            <v>15</v>
          </cell>
          <cell r="D5148" t="str">
            <v>Australia</v>
          </cell>
          <cell r="E5148">
            <v>1</v>
          </cell>
          <cell r="F5148">
            <v>216</v>
          </cell>
          <cell r="G5148" t="str">
            <v>Vietnam</v>
          </cell>
        </row>
        <row r="5149">
          <cell r="A5149" t="str">
            <v>2002M12</v>
          </cell>
          <cell r="B5149">
            <v>2</v>
          </cell>
          <cell r="C5149">
            <v>0</v>
          </cell>
          <cell r="D5149" t="str">
            <v>Ebay</v>
          </cell>
          <cell r="E5149">
            <v>40</v>
          </cell>
          <cell r="F5149">
            <v>221</v>
          </cell>
          <cell r="G5149" t="str">
            <v>Yemen</v>
          </cell>
        </row>
        <row r="5150">
          <cell r="A5150" t="str">
            <v>2002M12</v>
          </cell>
          <cell r="B5150">
            <v>1</v>
          </cell>
          <cell r="C5150">
            <v>193</v>
          </cell>
          <cell r="D5150" t="str">
            <v>Switzerland</v>
          </cell>
          <cell r="E5150">
            <v>2</v>
          </cell>
          <cell r="F5150">
            <v>122</v>
          </cell>
          <cell r="G5150" t="str">
            <v>Luxembourg</v>
          </cell>
        </row>
        <row r="5151">
          <cell r="A5151" t="str">
            <v>2002M12</v>
          </cell>
          <cell r="B5151">
            <v>2</v>
          </cell>
          <cell r="C5151">
            <v>15</v>
          </cell>
          <cell r="D5151" t="str">
            <v>Australia</v>
          </cell>
          <cell r="E5151">
            <v>1</v>
          </cell>
          <cell r="F5151">
            <v>12</v>
          </cell>
          <cell r="G5151" t="str">
            <v>Argentina</v>
          </cell>
        </row>
        <row r="5152">
          <cell r="A5152" t="str">
            <v>2002M12</v>
          </cell>
          <cell r="B5152">
            <v>2</v>
          </cell>
          <cell r="C5152">
            <v>0</v>
          </cell>
          <cell r="D5152" t="str">
            <v>Ebay</v>
          </cell>
          <cell r="E5152">
            <v>3</v>
          </cell>
          <cell r="F5152">
            <v>69</v>
          </cell>
          <cell r="G5152" t="str">
            <v>Fiji</v>
          </cell>
        </row>
        <row r="5153">
          <cell r="A5153" t="str">
            <v>2002M12</v>
          </cell>
          <cell r="B5153">
            <v>0</v>
          </cell>
          <cell r="C5153">
            <v>15</v>
          </cell>
          <cell r="D5153" t="str">
            <v>Australia</v>
          </cell>
          <cell r="E5153">
            <v>9</v>
          </cell>
          <cell r="F5153">
            <v>23</v>
          </cell>
          <cell r="G5153" t="str">
            <v>Belgium</v>
          </cell>
        </row>
        <row r="5154">
          <cell r="A5154" t="str">
            <v>2002M12</v>
          </cell>
          <cell r="B5154">
            <v>0</v>
          </cell>
          <cell r="C5154">
            <v>0</v>
          </cell>
          <cell r="D5154" t="str">
            <v>Ebay</v>
          </cell>
          <cell r="E5154">
            <v>130</v>
          </cell>
          <cell r="F5154">
            <v>164</v>
          </cell>
          <cell r="G5154" t="str">
            <v>Portugal</v>
          </cell>
        </row>
        <row r="5155">
          <cell r="A5155" t="str">
            <v>2002M12</v>
          </cell>
          <cell r="B5155">
            <v>0</v>
          </cell>
          <cell r="C5155">
            <v>196</v>
          </cell>
          <cell r="D5155" t="str">
            <v>Taiwan</v>
          </cell>
          <cell r="E5155">
            <v>1</v>
          </cell>
          <cell r="F5155">
            <v>70</v>
          </cell>
          <cell r="G5155" t="str">
            <v>Finland</v>
          </cell>
        </row>
        <row r="5156">
          <cell r="A5156" t="str">
            <v>2002M12</v>
          </cell>
          <cell r="B5156">
            <v>2</v>
          </cell>
          <cell r="C5156">
            <v>100</v>
          </cell>
          <cell r="D5156" t="str">
            <v>Ebaymotors</v>
          </cell>
          <cell r="E5156">
            <v>2</v>
          </cell>
          <cell r="F5156">
            <v>158</v>
          </cell>
          <cell r="G5156" t="str">
            <v>Panama</v>
          </cell>
        </row>
        <row r="5157">
          <cell r="A5157" t="str">
            <v>2002M12</v>
          </cell>
          <cell r="B5157">
            <v>0</v>
          </cell>
          <cell r="C5157">
            <v>0</v>
          </cell>
          <cell r="D5157" t="str">
            <v>Ebay</v>
          </cell>
          <cell r="E5157">
            <v>9</v>
          </cell>
          <cell r="F5157">
            <v>8</v>
          </cell>
          <cell r="G5157" t="str">
            <v>Andorra</v>
          </cell>
        </row>
        <row r="5158">
          <cell r="A5158" t="str">
            <v>2002M12</v>
          </cell>
          <cell r="B5158">
            <v>0</v>
          </cell>
          <cell r="C5158">
            <v>3</v>
          </cell>
          <cell r="D5158" t="str">
            <v>Uk</v>
          </cell>
          <cell r="E5158">
            <v>5</v>
          </cell>
          <cell r="F5158">
            <v>224</v>
          </cell>
          <cell r="G5158" t="str">
            <v>Zimbabwe</v>
          </cell>
        </row>
        <row r="5159">
          <cell r="A5159" t="str">
            <v>2002M12</v>
          </cell>
          <cell r="B5159">
            <v>2</v>
          </cell>
          <cell r="C5159">
            <v>0</v>
          </cell>
          <cell r="D5159" t="str">
            <v>Ebay</v>
          </cell>
          <cell r="E5159">
            <v>130</v>
          </cell>
          <cell r="F5159">
            <v>212</v>
          </cell>
          <cell r="G5159" t="str">
            <v>Uzbekistan</v>
          </cell>
        </row>
        <row r="5160">
          <cell r="A5160" t="str">
            <v>2002M12</v>
          </cell>
          <cell r="B5160">
            <v>2</v>
          </cell>
          <cell r="C5160">
            <v>186</v>
          </cell>
          <cell r="D5160" t="str">
            <v>Spain</v>
          </cell>
          <cell r="E5160">
            <v>8</v>
          </cell>
          <cell r="F5160">
            <v>44</v>
          </cell>
          <cell r="G5160" t="str">
            <v>Chile</v>
          </cell>
        </row>
        <row r="5161">
          <cell r="A5161" t="str">
            <v>2002M12</v>
          </cell>
          <cell r="B5161">
            <v>0</v>
          </cell>
          <cell r="C5161">
            <v>0</v>
          </cell>
          <cell r="D5161" t="str">
            <v>Ebay</v>
          </cell>
          <cell r="E5161">
            <v>3</v>
          </cell>
          <cell r="F5161">
            <v>221</v>
          </cell>
          <cell r="G5161" t="str">
            <v>Yemen</v>
          </cell>
        </row>
        <row r="5162">
          <cell r="A5162" t="str">
            <v>2002M12</v>
          </cell>
          <cell r="B5162">
            <v>1</v>
          </cell>
          <cell r="C5162">
            <v>77</v>
          </cell>
          <cell r="D5162" t="str">
            <v>Germany</v>
          </cell>
          <cell r="E5162">
            <v>469</v>
          </cell>
          <cell r="F5162">
            <v>3</v>
          </cell>
          <cell r="G5162" t="str">
            <v>United Kingdom</v>
          </cell>
        </row>
        <row r="5163">
          <cell r="A5163" t="str">
            <v>2002M12</v>
          </cell>
          <cell r="B5163">
            <v>2</v>
          </cell>
          <cell r="C5163">
            <v>146</v>
          </cell>
          <cell r="D5163" t="str">
            <v>Netherlands</v>
          </cell>
          <cell r="E5163">
            <v>63</v>
          </cell>
          <cell r="F5163">
            <v>193</v>
          </cell>
          <cell r="G5163" t="str">
            <v>Switzerland</v>
          </cell>
        </row>
        <row r="5164">
          <cell r="A5164" t="str">
            <v>2002M12</v>
          </cell>
          <cell r="B5164">
            <v>2</v>
          </cell>
          <cell r="C5164">
            <v>3</v>
          </cell>
          <cell r="D5164" t="str">
            <v>Uk</v>
          </cell>
          <cell r="E5164">
            <v>51</v>
          </cell>
          <cell r="F5164">
            <v>182</v>
          </cell>
          <cell r="G5164" t="str">
            <v>Slovenia</v>
          </cell>
        </row>
        <row r="5165">
          <cell r="A5165" t="str">
            <v>2002M12</v>
          </cell>
          <cell r="B5165">
            <v>2</v>
          </cell>
          <cell r="C5165">
            <v>186</v>
          </cell>
          <cell r="D5165" t="str">
            <v>Spain</v>
          </cell>
          <cell r="E5165">
            <v>1561</v>
          </cell>
          <cell r="F5165">
            <v>1</v>
          </cell>
          <cell r="G5165" t="str">
            <v>United States</v>
          </cell>
        </row>
        <row r="5166">
          <cell r="A5166" t="str">
            <v>2002M12</v>
          </cell>
          <cell r="B5166">
            <v>2</v>
          </cell>
          <cell r="C5166">
            <v>15</v>
          </cell>
          <cell r="D5166" t="str">
            <v>Australia</v>
          </cell>
          <cell r="E5166">
            <v>64</v>
          </cell>
          <cell r="F5166">
            <v>99</v>
          </cell>
          <cell r="G5166" t="str">
            <v>Ireland</v>
          </cell>
        </row>
        <row r="5167">
          <cell r="A5167" t="str">
            <v>2002M12</v>
          </cell>
          <cell r="B5167">
            <v>3</v>
          </cell>
          <cell r="C5167">
            <v>77</v>
          </cell>
          <cell r="D5167" t="str">
            <v>Germany</v>
          </cell>
          <cell r="E5167">
            <v>1</v>
          </cell>
          <cell r="F5167">
            <v>15</v>
          </cell>
          <cell r="G5167" t="str">
            <v>Australia</v>
          </cell>
        </row>
        <row r="5168">
          <cell r="A5168" t="str">
            <v>2002M12</v>
          </cell>
          <cell r="B5168">
            <v>2</v>
          </cell>
          <cell r="C5168">
            <v>23</v>
          </cell>
          <cell r="D5168" t="str">
            <v xml:space="preserve"> Belgium (French)</v>
          </cell>
          <cell r="E5168">
            <v>451</v>
          </cell>
          <cell r="F5168">
            <v>186</v>
          </cell>
          <cell r="G5168" t="str">
            <v>Spain</v>
          </cell>
        </row>
        <row r="5169">
          <cell r="A5169" t="str">
            <v>2002M12</v>
          </cell>
          <cell r="B5169">
            <v>3</v>
          </cell>
          <cell r="C5169">
            <v>77</v>
          </cell>
          <cell r="D5169" t="str">
            <v>Germany</v>
          </cell>
          <cell r="E5169">
            <v>13</v>
          </cell>
          <cell r="F5169">
            <v>2</v>
          </cell>
          <cell r="G5169" t="str">
            <v>Canada</v>
          </cell>
        </row>
        <row r="5170">
          <cell r="A5170" t="str">
            <v>2002M12</v>
          </cell>
          <cell r="B5170">
            <v>0</v>
          </cell>
          <cell r="C5170">
            <v>15</v>
          </cell>
          <cell r="D5170" t="str">
            <v>Australia</v>
          </cell>
          <cell r="E5170">
            <v>57</v>
          </cell>
          <cell r="F5170">
            <v>166</v>
          </cell>
          <cell r="G5170" t="str">
            <v>Qatar</v>
          </cell>
        </row>
        <row r="5171">
          <cell r="A5171" t="str">
            <v>2002M12</v>
          </cell>
          <cell r="B5171">
            <v>0</v>
          </cell>
          <cell r="C5171">
            <v>0</v>
          </cell>
          <cell r="D5171" t="str">
            <v>Ebay</v>
          </cell>
          <cell r="E5171">
            <v>61</v>
          </cell>
          <cell r="F5171">
            <v>51</v>
          </cell>
          <cell r="G5171" t="str">
            <v>Costa Rica</v>
          </cell>
        </row>
        <row r="5172">
          <cell r="A5172" t="str">
            <v>2002M12</v>
          </cell>
          <cell r="B5172">
            <v>1</v>
          </cell>
          <cell r="C5172">
            <v>0</v>
          </cell>
          <cell r="D5172" t="str">
            <v>Ebay</v>
          </cell>
          <cell r="E5172">
            <v>11</v>
          </cell>
          <cell r="F5172">
            <v>62</v>
          </cell>
          <cell r="G5172" t="str">
            <v>Egypt</v>
          </cell>
        </row>
        <row r="5173">
          <cell r="A5173" t="str">
            <v>2002M12</v>
          </cell>
          <cell r="B5173">
            <v>1</v>
          </cell>
          <cell r="C5173">
            <v>71</v>
          </cell>
          <cell r="D5173" t="str">
            <v>France</v>
          </cell>
          <cell r="E5173">
            <v>50</v>
          </cell>
          <cell r="F5173">
            <v>70</v>
          </cell>
          <cell r="G5173" t="str">
            <v>Finland</v>
          </cell>
        </row>
        <row r="5174">
          <cell r="A5174" t="str">
            <v>2002M12</v>
          </cell>
          <cell r="B5174">
            <v>2</v>
          </cell>
          <cell r="C5174">
            <v>77</v>
          </cell>
          <cell r="D5174" t="str">
            <v>Germany</v>
          </cell>
          <cell r="E5174">
            <v>574</v>
          </cell>
          <cell r="F5174">
            <v>163</v>
          </cell>
          <cell r="G5174" t="str">
            <v>Poland</v>
          </cell>
        </row>
        <row r="5175">
          <cell r="A5175" t="str">
            <v>2002M12</v>
          </cell>
          <cell r="B5175">
            <v>2</v>
          </cell>
          <cell r="C5175">
            <v>186</v>
          </cell>
          <cell r="D5175" t="str">
            <v>Spain</v>
          </cell>
          <cell r="E5175">
            <v>2</v>
          </cell>
          <cell r="F5175">
            <v>214</v>
          </cell>
          <cell r="G5175" t="str">
            <v>Vatican City State</v>
          </cell>
        </row>
        <row r="5176">
          <cell r="A5176" t="str">
            <v>2002M12</v>
          </cell>
          <cell r="B5176">
            <v>1</v>
          </cell>
          <cell r="C5176">
            <v>0</v>
          </cell>
          <cell r="D5176" t="str">
            <v>Ebay</v>
          </cell>
          <cell r="E5176">
            <v>131</v>
          </cell>
          <cell r="F5176">
            <v>209</v>
          </cell>
          <cell r="G5176" t="str">
            <v>Ukraine</v>
          </cell>
        </row>
        <row r="5177">
          <cell r="A5177" t="str">
            <v>2002M12</v>
          </cell>
          <cell r="B5177">
            <v>0</v>
          </cell>
          <cell r="C5177">
            <v>15</v>
          </cell>
          <cell r="D5177" t="str">
            <v>Australia</v>
          </cell>
          <cell r="E5177">
            <v>10</v>
          </cell>
          <cell r="F5177">
            <v>196</v>
          </cell>
          <cell r="G5177" t="str">
            <v>Taiwan</v>
          </cell>
        </row>
        <row r="5178">
          <cell r="A5178" t="str">
            <v>2002M12</v>
          </cell>
          <cell r="B5178">
            <v>3</v>
          </cell>
          <cell r="C5178">
            <v>77</v>
          </cell>
          <cell r="D5178" t="str">
            <v>Germany</v>
          </cell>
          <cell r="E5178">
            <v>5</v>
          </cell>
          <cell r="F5178">
            <v>57</v>
          </cell>
          <cell r="G5178" t="str">
            <v>Denmark</v>
          </cell>
        </row>
        <row r="5179">
          <cell r="A5179" t="str">
            <v>2002M12</v>
          </cell>
          <cell r="B5179">
            <v>2</v>
          </cell>
          <cell r="C5179">
            <v>77</v>
          </cell>
          <cell r="D5179" t="str">
            <v>Germany</v>
          </cell>
          <cell r="E5179">
            <v>185</v>
          </cell>
          <cell r="F5179">
            <v>182</v>
          </cell>
          <cell r="G5179" t="str">
            <v>Slovenia</v>
          </cell>
        </row>
        <row r="5180">
          <cell r="A5180" t="str">
            <v>2002M12</v>
          </cell>
          <cell r="B5180">
            <v>2</v>
          </cell>
          <cell r="C5180">
            <v>0</v>
          </cell>
          <cell r="D5180" t="str">
            <v>Ebay</v>
          </cell>
          <cell r="E5180">
            <v>15</v>
          </cell>
          <cell r="F5180">
            <v>218</v>
          </cell>
          <cell r="G5180" t="str">
            <v>Wallis and Futuna</v>
          </cell>
        </row>
        <row r="5181">
          <cell r="A5181" t="str">
            <v>2002M12</v>
          </cell>
          <cell r="B5181">
            <v>0</v>
          </cell>
          <cell r="C5181">
            <v>0</v>
          </cell>
          <cell r="D5181" t="str">
            <v>Ebay</v>
          </cell>
          <cell r="E5181">
            <v>44</v>
          </cell>
          <cell r="F5181">
            <v>222</v>
          </cell>
          <cell r="G5181" t="str">
            <v>Yugoslavia</v>
          </cell>
        </row>
        <row r="5182">
          <cell r="A5182" t="str">
            <v>2002M12</v>
          </cell>
          <cell r="B5182">
            <v>2</v>
          </cell>
          <cell r="C5182">
            <v>15</v>
          </cell>
          <cell r="D5182" t="str">
            <v>Australia</v>
          </cell>
          <cell r="E5182">
            <v>1</v>
          </cell>
          <cell r="F5182">
            <v>95</v>
          </cell>
          <cell r="G5182" t="str">
            <v>India</v>
          </cell>
        </row>
        <row r="5183">
          <cell r="A5183" t="str">
            <v>2002M12</v>
          </cell>
          <cell r="B5183">
            <v>2</v>
          </cell>
          <cell r="C5183">
            <v>0</v>
          </cell>
          <cell r="D5183" t="str">
            <v>Ebay</v>
          </cell>
          <cell r="E5183">
            <v>3</v>
          </cell>
          <cell r="F5183">
            <v>82</v>
          </cell>
          <cell r="G5183" t="str">
            <v>Grenada</v>
          </cell>
        </row>
        <row r="5184">
          <cell r="A5184" t="str">
            <v>2002M12</v>
          </cell>
          <cell r="B5184">
            <v>2</v>
          </cell>
          <cell r="C5184">
            <v>0</v>
          </cell>
          <cell r="D5184" t="str">
            <v>Ebay</v>
          </cell>
          <cell r="E5184">
            <v>197172</v>
          </cell>
          <cell r="F5184">
            <v>92</v>
          </cell>
          <cell r="G5184" t="str">
            <v>Hong Kong</v>
          </cell>
        </row>
        <row r="5185">
          <cell r="A5185" t="str">
            <v>2002M12</v>
          </cell>
          <cell r="B5185">
            <v>2</v>
          </cell>
          <cell r="C5185">
            <v>123</v>
          </cell>
          <cell r="D5185" t="str">
            <v xml:space="preserve"> Belgium (Dutch)</v>
          </cell>
          <cell r="E5185">
            <v>6</v>
          </cell>
          <cell r="F5185">
            <v>31</v>
          </cell>
          <cell r="G5185" t="str">
            <v>Brazil</v>
          </cell>
        </row>
        <row r="5186">
          <cell r="A5186" t="str">
            <v>2002M12</v>
          </cell>
          <cell r="B5186">
            <v>2</v>
          </cell>
          <cell r="C5186">
            <v>71</v>
          </cell>
          <cell r="D5186" t="str">
            <v>France</v>
          </cell>
          <cell r="E5186">
            <v>108</v>
          </cell>
          <cell r="F5186">
            <v>138</v>
          </cell>
          <cell r="G5186" t="str">
            <v>Monaco</v>
          </cell>
        </row>
        <row r="5187">
          <cell r="A5187" t="str">
            <v>2002M12</v>
          </cell>
          <cell r="B5187">
            <v>0</v>
          </cell>
          <cell r="C5187">
            <v>186</v>
          </cell>
          <cell r="D5187" t="str">
            <v>Spain</v>
          </cell>
          <cell r="E5187">
            <v>39</v>
          </cell>
          <cell r="F5187">
            <v>23</v>
          </cell>
          <cell r="G5187" t="str">
            <v>Belgium</v>
          </cell>
        </row>
        <row r="5188">
          <cell r="A5188" t="str">
            <v>2002M12</v>
          </cell>
          <cell r="B5188">
            <v>2</v>
          </cell>
          <cell r="C5188">
            <v>100</v>
          </cell>
          <cell r="D5188" t="str">
            <v>Ebaymotors</v>
          </cell>
          <cell r="E5188">
            <v>203</v>
          </cell>
          <cell r="F5188">
            <v>12</v>
          </cell>
          <cell r="G5188" t="str">
            <v>Argentina</v>
          </cell>
        </row>
        <row r="5189">
          <cell r="A5189" t="str">
            <v>2002M12</v>
          </cell>
          <cell r="B5189">
            <v>0</v>
          </cell>
          <cell r="C5189">
            <v>123</v>
          </cell>
          <cell r="D5189" t="str">
            <v xml:space="preserve"> Belgium (Dutch)</v>
          </cell>
          <cell r="E5189">
            <v>18</v>
          </cell>
          <cell r="F5189">
            <v>123</v>
          </cell>
          <cell r="G5189" t="str">
            <v>Macau</v>
          </cell>
        </row>
        <row r="5190">
          <cell r="A5190" t="str">
            <v>2002M12</v>
          </cell>
          <cell r="B5190">
            <v>2</v>
          </cell>
          <cell r="C5190">
            <v>0</v>
          </cell>
          <cell r="D5190" t="str">
            <v>Ebay</v>
          </cell>
          <cell r="E5190">
            <v>71823</v>
          </cell>
          <cell r="F5190">
            <v>146</v>
          </cell>
          <cell r="G5190" t="str">
            <v>Netherlands</v>
          </cell>
        </row>
        <row r="5191">
          <cell r="A5191" t="str">
            <v>2002M12</v>
          </cell>
          <cell r="B5191">
            <v>2</v>
          </cell>
          <cell r="C5191">
            <v>3</v>
          </cell>
          <cell r="D5191" t="str">
            <v>Uk</v>
          </cell>
          <cell r="E5191">
            <v>11</v>
          </cell>
          <cell r="F5191">
            <v>191</v>
          </cell>
          <cell r="G5191" t="str">
            <v>Swaziland</v>
          </cell>
        </row>
        <row r="5192">
          <cell r="A5192" t="str">
            <v>2002M12</v>
          </cell>
          <cell r="B5192">
            <v>0</v>
          </cell>
          <cell r="C5192">
            <v>15</v>
          </cell>
          <cell r="D5192" t="str">
            <v>Australia</v>
          </cell>
          <cell r="E5192">
            <v>2</v>
          </cell>
          <cell r="F5192">
            <v>79</v>
          </cell>
          <cell r="G5192" t="str">
            <v>Gibraltar</v>
          </cell>
        </row>
        <row r="5193">
          <cell r="A5193" t="str">
            <v>2002M12</v>
          </cell>
          <cell r="B5193">
            <v>2</v>
          </cell>
          <cell r="C5193">
            <v>71</v>
          </cell>
          <cell r="D5193" t="str">
            <v>France</v>
          </cell>
          <cell r="E5193">
            <v>46</v>
          </cell>
          <cell r="F5193">
            <v>192</v>
          </cell>
          <cell r="G5193" t="str">
            <v>Sweden</v>
          </cell>
        </row>
        <row r="5194">
          <cell r="A5194" t="str">
            <v>2002M12</v>
          </cell>
          <cell r="B5194">
            <v>2</v>
          </cell>
          <cell r="C5194">
            <v>3</v>
          </cell>
          <cell r="D5194" t="str">
            <v>Uk</v>
          </cell>
          <cell r="E5194">
            <v>3</v>
          </cell>
          <cell r="F5194">
            <v>107</v>
          </cell>
          <cell r="G5194" t="str">
            <v>Kazakhstan</v>
          </cell>
        </row>
        <row r="5195">
          <cell r="A5195" t="str">
            <v>2002M12</v>
          </cell>
          <cell r="B5195">
            <v>0</v>
          </cell>
          <cell r="C5195">
            <v>0</v>
          </cell>
          <cell r="D5195" t="str">
            <v>Ebay</v>
          </cell>
          <cell r="E5195">
            <v>2</v>
          </cell>
          <cell r="F5195">
            <v>212</v>
          </cell>
          <cell r="G5195" t="str">
            <v>Uzbekistan</v>
          </cell>
        </row>
        <row r="5196">
          <cell r="A5196" t="str">
            <v>2002M12</v>
          </cell>
          <cell r="B5196">
            <v>2</v>
          </cell>
          <cell r="C5196">
            <v>71</v>
          </cell>
          <cell r="D5196" t="str">
            <v>France</v>
          </cell>
          <cell r="E5196">
            <v>37</v>
          </cell>
          <cell r="F5196">
            <v>209</v>
          </cell>
          <cell r="G5196" t="str">
            <v>Ukraine</v>
          </cell>
        </row>
        <row r="5197">
          <cell r="A5197" t="str">
            <v>2002M12</v>
          </cell>
          <cell r="B5197">
            <v>2</v>
          </cell>
          <cell r="C5197">
            <v>77</v>
          </cell>
          <cell r="D5197" t="str">
            <v>Germany</v>
          </cell>
          <cell r="E5197">
            <v>61</v>
          </cell>
          <cell r="F5197">
            <v>62</v>
          </cell>
          <cell r="G5197" t="str">
            <v>Egypt</v>
          </cell>
        </row>
        <row r="5198">
          <cell r="A5198" t="str">
            <v>2002M12</v>
          </cell>
          <cell r="B5198">
            <v>1</v>
          </cell>
          <cell r="C5198">
            <v>77</v>
          </cell>
          <cell r="D5198" t="str">
            <v>Germany</v>
          </cell>
          <cell r="E5198">
            <v>6</v>
          </cell>
          <cell r="F5198">
            <v>154</v>
          </cell>
          <cell r="G5198" t="str">
            <v>Norway</v>
          </cell>
        </row>
        <row r="5199">
          <cell r="A5199" t="str">
            <v>2002M12</v>
          </cell>
          <cell r="B5199">
            <v>2</v>
          </cell>
          <cell r="C5199">
            <v>71</v>
          </cell>
          <cell r="D5199" t="str">
            <v>France</v>
          </cell>
          <cell r="E5199">
            <v>71</v>
          </cell>
          <cell r="F5199">
            <v>227</v>
          </cell>
          <cell r="G5199" t="str">
            <v>Réunion</v>
          </cell>
        </row>
        <row r="5200">
          <cell r="A5200" t="str">
            <v>2002M12</v>
          </cell>
          <cell r="B5200">
            <v>1</v>
          </cell>
          <cell r="C5200">
            <v>0</v>
          </cell>
          <cell r="D5200" t="str">
            <v>Ebay</v>
          </cell>
          <cell r="E5200">
            <v>135</v>
          </cell>
          <cell r="F5200">
            <v>111</v>
          </cell>
          <cell r="G5200" t="str">
            <v>Korea, South</v>
          </cell>
        </row>
        <row r="5201">
          <cell r="A5201" t="str">
            <v>2002M12</v>
          </cell>
          <cell r="B5201">
            <v>3</v>
          </cell>
          <cell r="C5201">
            <v>71</v>
          </cell>
          <cell r="D5201" t="str">
            <v>France</v>
          </cell>
          <cell r="E5201">
            <v>1</v>
          </cell>
          <cell r="F5201">
            <v>164</v>
          </cell>
          <cell r="G5201" t="str">
            <v>Portugal</v>
          </cell>
        </row>
        <row r="5202">
          <cell r="A5202" t="str">
            <v>2002M12</v>
          </cell>
          <cell r="B5202">
            <v>2</v>
          </cell>
          <cell r="C5202">
            <v>77</v>
          </cell>
          <cell r="D5202" t="str">
            <v>Germany</v>
          </cell>
          <cell r="E5202">
            <v>508</v>
          </cell>
          <cell r="F5202">
            <v>100</v>
          </cell>
          <cell r="G5202" t="str">
            <v>Israel</v>
          </cell>
        </row>
        <row r="5203">
          <cell r="A5203" t="str">
            <v>2002M12</v>
          </cell>
          <cell r="B5203">
            <v>2</v>
          </cell>
          <cell r="C5203">
            <v>2</v>
          </cell>
          <cell r="D5203" t="str">
            <v>Canada</v>
          </cell>
          <cell r="E5203">
            <v>2</v>
          </cell>
          <cell r="F5203">
            <v>43</v>
          </cell>
          <cell r="G5203" t="str">
            <v>Chad</v>
          </cell>
        </row>
        <row r="5204">
          <cell r="A5204" t="str">
            <v>2002M12</v>
          </cell>
          <cell r="B5204">
            <v>2</v>
          </cell>
          <cell r="C5204">
            <v>77</v>
          </cell>
          <cell r="D5204" t="str">
            <v>Germany</v>
          </cell>
          <cell r="E5204">
            <v>154</v>
          </cell>
          <cell r="F5204">
            <v>12</v>
          </cell>
          <cell r="G5204" t="str">
            <v>Argentina</v>
          </cell>
        </row>
        <row r="5205">
          <cell r="A5205" t="str">
            <v>2002M12</v>
          </cell>
          <cell r="B5205">
            <v>1</v>
          </cell>
          <cell r="C5205">
            <v>15</v>
          </cell>
          <cell r="D5205" t="str">
            <v>Australia</v>
          </cell>
          <cell r="E5205">
            <v>3</v>
          </cell>
          <cell r="F5205">
            <v>71</v>
          </cell>
          <cell r="G5205" t="str">
            <v>France</v>
          </cell>
        </row>
        <row r="5206">
          <cell r="A5206" t="str">
            <v>2002M12</v>
          </cell>
          <cell r="B5206">
            <v>2</v>
          </cell>
          <cell r="C5206">
            <v>123</v>
          </cell>
          <cell r="D5206" t="str">
            <v xml:space="preserve"> Belgium (Dutch)</v>
          </cell>
          <cell r="E5206">
            <v>8082</v>
          </cell>
          <cell r="F5206">
            <v>146</v>
          </cell>
          <cell r="G5206" t="str">
            <v>Netherlands</v>
          </cell>
        </row>
        <row r="5207">
          <cell r="A5207" t="str">
            <v>2002M12</v>
          </cell>
          <cell r="B5207">
            <v>2</v>
          </cell>
          <cell r="C5207">
            <v>71</v>
          </cell>
          <cell r="D5207" t="str">
            <v>France</v>
          </cell>
          <cell r="E5207">
            <v>3</v>
          </cell>
          <cell r="F5207">
            <v>8</v>
          </cell>
          <cell r="G5207" t="str">
            <v>Andorra</v>
          </cell>
        </row>
        <row r="5208">
          <cell r="A5208" t="str">
            <v>2002M12</v>
          </cell>
          <cell r="B5208">
            <v>0</v>
          </cell>
          <cell r="C5208">
            <v>71</v>
          </cell>
          <cell r="D5208" t="str">
            <v>France</v>
          </cell>
          <cell r="E5208">
            <v>2</v>
          </cell>
          <cell r="F5208">
            <v>6</v>
          </cell>
          <cell r="G5208" t="str">
            <v>Algeria</v>
          </cell>
        </row>
        <row r="5209">
          <cell r="A5209" t="str">
            <v>2002M12</v>
          </cell>
          <cell r="B5209">
            <v>1</v>
          </cell>
          <cell r="C5209">
            <v>0</v>
          </cell>
          <cell r="D5209" t="str">
            <v>Ebay</v>
          </cell>
          <cell r="E5209">
            <v>7</v>
          </cell>
          <cell r="F5209">
            <v>70</v>
          </cell>
          <cell r="G5209" t="str">
            <v>Finland</v>
          </cell>
        </row>
        <row r="5210">
          <cell r="A5210" t="str">
            <v>2002M12</v>
          </cell>
          <cell r="B5210">
            <v>0</v>
          </cell>
          <cell r="C5210">
            <v>77</v>
          </cell>
          <cell r="D5210" t="str">
            <v>Germany</v>
          </cell>
          <cell r="E5210">
            <v>1</v>
          </cell>
          <cell r="F5210">
            <v>-999</v>
          </cell>
          <cell r="G5210" t="str">
            <v>Unknown</v>
          </cell>
        </row>
        <row r="5211">
          <cell r="A5211" t="str">
            <v>2002M12</v>
          </cell>
          <cell r="B5211">
            <v>2</v>
          </cell>
          <cell r="C5211">
            <v>3</v>
          </cell>
          <cell r="D5211" t="str">
            <v>Uk</v>
          </cell>
          <cell r="E5211">
            <v>162</v>
          </cell>
          <cell r="F5211">
            <v>100</v>
          </cell>
          <cell r="G5211" t="str">
            <v>Israel</v>
          </cell>
        </row>
        <row r="5212">
          <cell r="A5212" t="str">
            <v>2002M12</v>
          </cell>
          <cell r="B5212">
            <v>2</v>
          </cell>
          <cell r="C5212">
            <v>71</v>
          </cell>
          <cell r="D5212" t="str">
            <v>France</v>
          </cell>
          <cell r="E5212">
            <v>104</v>
          </cell>
          <cell r="F5212">
            <v>148</v>
          </cell>
          <cell r="G5212" t="str">
            <v>New Caledonia</v>
          </cell>
        </row>
        <row r="5213">
          <cell r="A5213" t="str">
            <v>2002M12</v>
          </cell>
          <cell r="B5213">
            <v>1</v>
          </cell>
          <cell r="C5213">
            <v>146</v>
          </cell>
          <cell r="D5213" t="str">
            <v>Netherlands</v>
          </cell>
          <cell r="E5213">
            <v>11</v>
          </cell>
          <cell r="F5213">
            <v>163</v>
          </cell>
          <cell r="G5213" t="str">
            <v>Poland</v>
          </cell>
        </row>
        <row r="5214">
          <cell r="A5214" t="str">
            <v>2002M12</v>
          </cell>
          <cell r="B5214">
            <v>3</v>
          </cell>
          <cell r="C5214">
            <v>71</v>
          </cell>
          <cell r="D5214" t="str">
            <v>France</v>
          </cell>
          <cell r="E5214">
            <v>3</v>
          </cell>
          <cell r="F5214">
            <v>122</v>
          </cell>
          <cell r="G5214" t="str">
            <v>Luxembourg</v>
          </cell>
        </row>
        <row r="5215">
          <cell r="A5215" t="str">
            <v>2002M12</v>
          </cell>
          <cell r="B5215">
            <v>2</v>
          </cell>
          <cell r="C5215">
            <v>101</v>
          </cell>
          <cell r="D5215" t="str">
            <v>Italy</v>
          </cell>
          <cell r="E5215">
            <v>36</v>
          </cell>
          <cell r="F5215">
            <v>92</v>
          </cell>
          <cell r="G5215" t="str">
            <v>Hong Kong</v>
          </cell>
        </row>
        <row r="5216">
          <cell r="A5216" t="str">
            <v>2002M12</v>
          </cell>
          <cell r="B5216">
            <v>1</v>
          </cell>
          <cell r="C5216">
            <v>71</v>
          </cell>
          <cell r="D5216" t="str">
            <v>France</v>
          </cell>
          <cell r="E5216">
            <v>3</v>
          </cell>
          <cell r="F5216">
            <v>104</v>
          </cell>
          <cell r="G5216" t="str">
            <v>Japan</v>
          </cell>
        </row>
        <row r="5217">
          <cell r="A5217" t="str">
            <v>2002M12</v>
          </cell>
          <cell r="B5217">
            <v>0</v>
          </cell>
          <cell r="C5217">
            <v>123</v>
          </cell>
          <cell r="D5217" t="str">
            <v xml:space="preserve"> Belgium (Dutch)</v>
          </cell>
          <cell r="E5217">
            <v>222</v>
          </cell>
          <cell r="F5217">
            <v>77</v>
          </cell>
          <cell r="G5217" t="str">
            <v>Germany</v>
          </cell>
        </row>
        <row r="5218">
          <cell r="A5218" t="str">
            <v>2002M12</v>
          </cell>
          <cell r="B5218">
            <v>1</v>
          </cell>
          <cell r="C5218">
            <v>100</v>
          </cell>
          <cell r="D5218" t="str">
            <v>Ebaymotors</v>
          </cell>
          <cell r="E5218">
            <v>4</v>
          </cell>
          <cell r="F5218">
            <v>149</v>
          </cell>
          <cell r="G5218" t="str">
            <v>New Zealand</v>
          </cell>
        </row>
        <row r="5219">
          <cell r="A5219" t="str">
            <v>2002M12</v>
          </cell>
          <cell r="B5219">
            <v>1</v>
          </cell>
          <cell r="C5219">
            <v>77</v>
          </cell>
          <cell r="D5219" t="str">
            <v>Germany</v>
          </cell>
          <cell r="E5219">
            <v>4</v>
          </cell>
          <cell r="F5219">
            <v>211</v>
          </cell>
          <cell r="G5219" t="str">
            <v>Uruguay</v>
          </cell>
        </row>
        <row r="5220">
          <cell r="A5220" t="str">
            <v>2002M12</v>
          </cell>
          <cell r="B5220">
            <v>0</v>
          </cell>
          <cell r="C5220">
            <v>15</v>
          </cell>
          <cell r="D5220" t="str">
            <v>Australia</v>
          </cell>
          <cell r="E5220">
            <v>942</v>
          </cell>
          <cell r="F5220">
            <v>127</v>
          </cell>
          <cell r="G5220" t="str">
            <v>Malaysia</v>
          </cell>
        </row>
        <row r="5221">
          <cell r="A5221" t="str">
            <v>2002M12</v>
          </cell>
          <cell r="B5221">
            <v>0</v>
          </cell>
          <cell r="C5221">
            <v>186</v>
          </cell>
          <cell r="D5221" t="str">
            <v>Spain</v>
          </cell>
          <cell r="E5221">
            <v>12</v>
          </cell>
          <cell r="F5221">
            <v>8</v>
          </cell>
          <cell r="G5221" t="str">
            <v>Andorra</v>
          </cell>
        </row>
        <row r="5222">
          <cell r="A5222" t="str">
            <v>2002M12</v>
          </cell>
          <cell r="B5222">
            <v>0</v>
          </cell>
          <cell r="C5222">
            <v>71</v>
          </cell>
          <cell r="D5222" t="str">
            <v>France</v>
          </cell>
          <cell r="E5222">
            <v>5</v>
          </cell>
          <cell r="F5222">
            <v>154</v>
          </cell>
          <cell r="G5222" t="str">
            <v>Norway</v>
          </cell>
        </row>
        <row r="5223">
          <cell r="A5223" t="str">
            <v>2002M12</v>
          </cell>
          <cell r="B5223">
            <v>0</v>
          </cell>
          <cell r="C5223">
            <v>77</v>
          </cell>
          <cell r="D5223" t="str">
            <v>Germany</v>
          </cell>
          <cell r="E5223">
            <v>2</v>
          </cell>
          <cell r="F5223">
            <v>18</v>
          </cell>
          <cell r="G5223" t="str">
            <v>Bahamas</v>
          </cell>
        </row>
        <row r="5224">
          <cell r="A5224" t="str">
            <v>2002M12</v>
          </cell>
          <cell r="B5224">
            <v>0</v>
          </cell>
          <cell r="C5224">
            <v>101</v>
          </cell>
          <cell r="D5224" t="str">
            <v>Italy</v>
          </cell>
          <cell r="E5224">
            <v>70</v>
          </cell>
          <cell r="F5224">
            <v>3</v>
          </cell>
          <cell r="G5224" t="str">
            <v>United Kingdom</v>
          </cell>
        </row>
        <row r="5225">
          <cell r="A5225" t="str">
            <v>2002M12</v>
          </cell>
          <cell r="B5225">
            <v>1</v>
          </cell>
          <cell r="C5225">
            <v>101</v>
          </cell>
          <cell r="D5225" t="str">
            <v>Italy</v>
          </cell>
          <cell r="E5225">
            <v>78</v>
          </cell>
          <cell r="F5225">
            <v>71</v>
          </cell>
          <cell r="G5225" t="str">
            <v>France</v>
          </cell>
        </row>
        <row r="5226">
          <cell r="A5226" t="str">
            <v>2002M12</v>
          </cell>
          <cell r="B5226">
            <v>2</v>
          </cell>
          <cell r="C5226">
            <v>71</v>
          </cell>
          <cell r="D5226" t="str">
            <v>France</v>
          </cell>
          <cell r="E5226">
            <v>2</v>
          </cell>
          <cell r="F5226">
            <v>93</v>
          </cell>
          <cell r="G5226" t="str">
            <v>Hungary</v>
          </cell>
        </row>
        <row r="5227">
          <cell r="A5227" t="str">
            <v>2002M12</v>
          </cell>
          <cell r="B5227">
            <v>2</v>
          </cell>
          <cell r="C5227">
            <v>2</v>
          </cell>
          <cell r="D5227" t="str">
            <v>Canada</v>
          </cell>
          <cell r="E5227">
            <v>46</v>
          </cell>
          <cell r="F5227">
            <v>192</v>
          </cell>
          <cell r="G5227" t="str">
            <v>Sweden</v>
          </cell>
        </row>
        <row r="5228">
          <cell r="A5228" t="str">
            <v>2002M12</v>
          </cell>
          <cell r="B5228">
            <v>3</v>
          </cell>
          <cell r="C5228">
            <v>123</v>
          </cell>
          <cell r="D5228" t="str">
            <v xml:space="preserve"> Belgium (Dutch)</v>
          </cell>
          <cell r="E5228">
            <v>74</v>
          </cell>
          <cell r="F5228">
            <v>146</v>
          </cell>
          <cell r="G5228" t="str">
            <v>Netherlands</v>
          </cell>
        </row>
        <row r="5229">
          <cell r="A5229" t="str">
            <v>2002M12</v>
          </cell>
          <cell r="B5229">
            <v>0</v>
          </cell>
          <cell r="C5229">
            <v>71</v>
          </cell>
          <cell r="D5229" t="str">
            <v>France</v>
          </cell>
          <cell r="E5229">
            <v>1</v>
          </cell>
          <cell r="F5229">
            <v>15</v>
          </cell>
          <cell r="G5229" t="str">
            <v>Australia</v>
          </cell>
        </row>
        <row r="5230">
          <cell r="A5230" t="str">
            <v>2002M12</v>
          </cell>
          <cell r="B5230">
            <v>3</v>
          </cell>
          <cell r="C5230">
            <v>146</v>
          </cell>
          <cell r="D5230" t="str">
            <v>Netherlands</v>
          </cell>
          <cell r="E5230">
            <v>30</v>
          </cell>
          <cell r="F5230">
            <v>77</v>
          </cell>
          <cell r="G5230" t="str">
            <v>Germany</v>
          </cell>
        </row>
        <row r="5231">
          <cell r="A5231" t="str">
            <v>2002M12</v>
          </cell>
          <cell r="B5231">
            <v>2</v>
          </cell>
          <cell r="C5231">
            <v>0</v>
          </cell>
          <cell r="D5231" t="str">
            <v>Ebay</v>
          </cell>
          <cell r="E5231">
            <v>214</v>
          </cell>
          <cell r="F5231">
            <v>91</v>
          </cell>
          <cell r="G5231" t="str">
            <v>Honduras</v>
          </cell>
        </row>
        <row r="5232">
          <cell r="A5232" t="str">
            <v>2002M12</v>
          </cell>
          <cell r="B5232">
            <v>0</v>
          </cell>
          <cell r="C5232">
            <v>100</v>
          </cell>
          <cell r="D5232" t="str">
            <v>Ebaymotors</v>
          </cell>
          <cell r="E5232">
            <v>87</v>
          </cell>
          <cell r="F5232">
            <v>165</v>
          </cell>
          <cell r="G5232" t="str">
            <v>Puerto Rico</v>
          </cell>
        </row>
        <row r="5233">
          <cell r="A5233" t="str">
            <v>2002M12</v>
          </cell>
          <cell r="B5233">
            <v>2</v>
          </cell>
          <cell r="C5233">
            <v>101</v>
          </cell>
          <cell r="D5233" t="str">
            <v>Italy</v>
          </cell>
          <cell r="E5233">
            <v>44</v>
          </cell>
          <cell r="F5233">
            <v>53</v>
          </cell>
          <cell r="G5233" t="str">
            <v>Croatia, Democratic Republic of the</v>
          </cell>
        </row>
        <row r="5234">
          <cell r="A5234" t="str">
            <v>2002M12</v>
          </cell>
          <cell r="B5234">
            <v>0</v>
          </cell>
          <cell r="C5234">
            <v>3</v>
          </cell>
          <cell r="D5234" t="str">
            <v>Uk</v>
          </cell>
          <cell r="E5234">
            <v>70</v>
          </cell>
          <cell r="F5234">
            <v>71</v>
          </cell>
          <cell r="G5234" t="str">
            <v>France</v>
          </cell>
        </row>
        <row r="5235">
          <cell r="A5235" t="str">
            <v>2002M12</v>
          </cell>
          <cell r="B5235">
            <v>0</v>
          </cell>
          <cell r="C5235">
            <v>0</v>
          </cell>
          <cell r="D5235" t="str">
            <v>Ebay</v>
          </cell>
          <cell r="E5235">
            <v>3</v>
          </cell>
          <cell r="F5235">
            <v>145</v>
          </cell>
          <cell r="G5235" t="str">
            <v>Nepal</v>
          </cell>
        </row>
        <row r="5236">
          <cell r="A5236" t="str">
            <v>2002M12</v>
          </cell>
          <cell r="B5236">
            <v>1</v>
          </cell>
          <cell r="C5236">
            <v>186</v>
          </cell>
          <cell r="D5236" t="str">
            <v>Spain</v>
          </cell>
          <cell r="E5236">
            <v>1575</v>
          </cell>
          <cell r="F5236">
            <v>101</v>
          </cell>
          <cell r="G5236" t="str">
            <v>Italy</v>
          </cell>
        </row>
        <row r="5237">
          <cell r="A5237" t="str">
            <v>2002M12</v>
          </cell>
          <cell r="B5237">
            <v>1</v>
          </cell>
          <cell r="C5237">
            <v>2</v>
          </cell>
          <cell r="D5237" t="str">
            <v>Canada</v>
          </cell>
          <cell r="E5237">
            <v>1</v>
          </cell>
          <cell r="F5237">
            <v>168</v>
          </cell>
          <cell r="G5237" t="str">
            <v>Russian Federation</v>
          </cell>
        </row>
        <row r="5238">
          <cell r="A5238" t="str">
            <v>2002M12</v>
          </cell>
          <cell r="B5238">
            <v>1</v>
          </cell>
          <cell r="C5238">
            <v>0</v>
          </cell>
          <cell r="D5238" t="str">
            <v>Ebay</v>
          </cell>
          <cell r="E5238">
            <v>228</v>
          </cell>
          <cell r="F5238">
            <v>161</v>
          </cell>
          <cell r="G5238" t="str">
            <v>Peru</v>
          </cell>
        </row>
        <row r="5239">
          <cell r="A5239" t="str">
            <v>2002M12</v>
          </cell>
          <cell r="B5239">
            <v>0</v>
          </cell>
          <cell r="C5239">
            <v>100</v>
          </cell>
          <cell r="D5239" t="str">
            <v>Ebaymotors</v>
          </cell>
          <cell r="E5239">
            <v>2</v>
          </cell>
          <cell r="F5239">
            <v>214</v>
          </cell>
          <cell r="G5239" t="str">
            <v>Vatican City State</v>
          </cell>
        </row>
        <row r="5240">
          <cell r="A5240" t="str">
            <v>2002M12</v>
          </cell>
          <cell r="B5240">
            <v>0</v>
          </cell>
          <cell r="C5240">
            <v>0</v>
          </cell>
          <cell r="D5240" t="str">
            <v>Ebay</v>
          </cell>
          <cell r="E5240">
            <v>303</v>
          </cell>
          <cell r="F5240">
            <v>71</v>
          </cell>
          <cell r="G5240" t="str">
            <v>France</v>
          </cell>
        </row>
        <row r="5241">
          <cell r="A5241" t="str">
            <v>2002M12</v>
          </cell>
          <cell r="B5241">
            <v>2</v>
          </cell>
          <cell r="C5241">
            <v>23</v>
          </cell>
          <cell r="D5241" t="str">
            <v xml:space="preserve"> Belgium (French)</v>
          </cell>
          <cell r="E5241">
            <v>93272</v>
          </cell>
          <cell r="F5241">
            <v>71</v>
          </cell>
          <cell r="G5241" t="str">
            <v>France</v>
          </cell>
        </row>
        <row r="5242">
          <cell r="A5242" t="str">
            <v>2002M12</v>
          </cell>
          <cell r="B5242">
            <v>2</v>
          </cell>
          <cell r="C5242">
            <v>0</v>
          </cell>
          <cell r="D5242" t="str">
            <v>Ebay</v>
          </cell>
          <cell r="E5242">
            <v>4</v>
          </cell>
          <cell r="F5242">
            <v>159</v>
          </cell>
          <cell r="G5242" t="str">
            <v>Papua New Guinea</v>
          </cell>
        </row>
        <row r="5243">
          <cell r="A5243" t="str">
            <v>2002M12</v>
          </cell>
          <cell r="B5243">
            <v>0</v>
          </cell>
          <cell r="C5243">
            <v>3</v>
          </cell>
          <cell r="D5243" t="str">
            <v>Uk</v>
          </cell>
          <cell r="E5243">
            <v>2</v>
          </cell>
          <cell r="F5243">
            <v>68</v>
          </cell>
          <cell r="G5243" t="str">
            <v>Falkland Islands (Islas Makvinas)</v>
          </cell>
        </row>
        <row r="5244">
          <cell r="A5244" t="str">
            <v>2002M12</v>
          </cell>
          <cell r="B5244">
            <v>0</v>
          </cell>
          <cell r="C5244">
            <v>71</v>
          </cell>
          <cell r="D5244" t="str">
            <v>France</v>
          </cell>
          <cell r="E5244">
            <v>84</v>
          </cell>
          <cell r="F5244">
            <v>186</v>
          </cell>
          <cell r="G5244" t="str">
            <v>Spain</v>
          </cell>
        </row>
        <row r="5245">
          <cell r="A5245" t="str">
            <v>2002M12</v>
          </cell>
          <cell r="B5245">
            <v>3</v>
          </cell>
          <cell r="C5245">
            <v>0</v>
          </cell>
          <cell r="D5245" t="str">
            <v>Ebay</v>
          </cell>
          <cell r="E5245">
            <v>4</v>
          </cell>
          <cell r="F5245">
            <v>146</v>
          </cell>
          <cell r="G5245" t="str">
            <v>Netherlands</v>
          </cell>
        </row>
        <row r="5246">
          <cell r="A5246" t="str">
            <v>2002M12</v>
          </cell>
          <cell r="B5246">
            <v>1</v>
          </cell>
          <cell r="C5246">
            <v>77</v>
          </cell>
          <cell r="D5246" t="str">
            <v>Germany</v>
          </cell>
          <cell r="E5246">
            <v>16</v>
          </cell>
          <cell r="F5246">
            <v>94</v>
          </cell>
          <cell r="G5246" t="str">
            <v>Iceland</v>
          </cell>
        </row>
        <row r="5247">
          <cell r="A5247" t="str">
            <v>2002M12</v>
          </cell>
          <cell r="B5247">
            <v>1</v>
          </cell>
          <cell r="C5247">
            <v>100</v>
          </cell>
          <cell r="D5247" t="str">
            <v>Ebaymotors</v>
          </cell>
          <cell r="E5247">
            <v>102</v>
          </cell>
          <cell r="F5247">
            <v>104</v>
          </cell>
          <cell r="G5247" t="str">
            <v>Japan</v>
          </cell>
        </row>
        <row r="5248">
          <cell r="A5248" t="str">
            <v>2002M12</v>
          </cell>
          <cell r="B5248">
            <v>1</v>
          </cell>
          <cell r="C5248">
            <v>2</v>
          </cell>
          <cell r="D5248" t="str">
            <v>Canada</v>
          </cell>
          <cell r="E5248">
            <v>4</v>
          </cell>
          <cell r="F5248">
            <v>77</v>
          </cell>
          <cell r="G5248" t="str">
            <v>Germany</v>
          </cell>
        </row>
        <row r="5249">
          <cell r="A5249" t="str">
            <v>2002M12</v>
          </cell>
          <cell r="B5249">
            <v>0</v>
          </cell>
          <cell r="C5249">
            <v>0</v>
          </cell>
          <cell r="D5249" t="str">
            <v>Ebay</v>
          </cell>
          <cell r="E5249">
            <v>229</v>
          </cell>
          <cell r="F5249">
            <v>57</v>
          </cell>
          <cell r="G5249" t="str">
            <v>Denmark</v>
          </cell>
        </row>
        <row r="5250">
          <cell r="A5250" t="str">
            <v>2002M12</v>
          </cell>
          <cell r="B5250">
            <v>2</v>
          </cell>
          <cell r="C5250">
            <v>71</v>
          </cell>
          <cell r="D5250" t="str">
            <v>France</v>
          </cell>
          <cell r="E5250">
            <v>8</v>
          </cell>
          <cell r="F5250">
            <v>100</v>
          </cell>
          <cell r="G5250" t="str">
            <v>Israel</v>
          </cell>
        </row>
        <row r="5251">
          <cell r="A5251" t="str">
            <v>2002M12</v>
          </cell>
          <cell r="B5251">
            <v>0</v>
          </cell>
          <cell r="C5251">
            <v>77</v>
          </cell>
          <cell r="D5251" t="str">
            <v>Germany</v>
          </cell>
          <cell r="E5251">
            <v>257</v>
          </cell>
          <cell r="F5251">
            <v>225</v>
          </cell>
          <cell r="G5251" t="str">
            <v>APO/FPO</v>
          </cell>
        </row>
        <row r="5252">
          <cell r="A5252" t="str">
            <v>2002M12</v>
          </cell>
          <cell r="B5252">
            <v>2</v>
          </cell>
          <cell r="C5252">
            <v>71</v>
          </cell>
          <cell r="D5252" t="str">
            <v>France</v>
          </cell>
          <cell r="E5252">
            <v>8</v>
          </cell>
          <cell r="F5252">
            <v>163</v>
          </cell>
          <cell r="G5252" t="str">
            <v>Poland</v>
          </cell>
        </row>
        <row r="5253">
          <cell r="A5253" t="str">
            <v>2002M12</v>
          </cell>
          <cell r="B5253">
            <v>0</v>
          </cell>
          <cell r="C5253">
            <v>146</v>
          </cell>
          <cell r="D5253" t="str">
            <v>Netherlands</v>
          </cell>
          <cell r="E5253">
            <v>15</v>
          </cell>
          <cell r="F5253">
            <v>1</v>
          </cell>
          <cell r="G5253" t="str">
            <v>United States</v>
          </cell>
        </row>
        <row r="5254">
          <cell r="A5254" t="str">
            <v>2002M12</v>
          </cell>
          <cell r="B5254">
            <v>1</v>
          </cell>
          <cell r="C5254">
            <v>186</v>
          </cell>
          <cell r="D5254" t="str">
            <v>Spain</v>
          </cell>
          <cell r="E5254">
            <v>1</v>
          </cell>
          <cell r="F5254">
            <v>16</v>
          </cell>
          <cell r="G5254" t="str">
            <v>Austria</v>
          </cell>
        </row>
        <row r="5255">
          <cell r="A5255" t="str">
            <v>2002M12</v>
          </cell>
          <cell r="B5255">
            <v>1</v>
          </cell>
          <cell r="C5255">
            <v>3</v>
          </cell>
          <cell r="D5255" t="str">
            <v>Uk</v>
          </cell>
          <cell r="E5255">
            <v>1051</v>
          </cell>
          <cell r="F5255">
            <v>180</v>
          </cell>
          <cell r="G5255" t="str">
            <v>Singapore</v>
          </cell>
        </row>
        <row r="5256">
          <cell r="A5256" t="str">
            <v>2002M12</v>
          </cell>
          <cell r="B5256">
            <v>3</v>
          </cell>
          <cell r="C5256">
            <v>146</v>
          </cell>
          <cell r="D5256" t="str">
            <v>Netherlands</v>
          </cell>
          <cell r="E5256">
            <v>4407</v>
          </cell>
          <cell r="F5256">
            <v>146</v>
          </cell>
          <cell r="G5256" t="str">
            <v>Netherlands</v>
          </cell>
        </row>
        <row r="5257">
          <cell r="A5257" t="str">
            <v>2002M12</v>
          </cell>
          <cell r="B5257">
            <v>2</v>
          </cell>
          <cell r="C5257">
            <v>193</v>
          </cell>
          <cell r="D5257" t="str">
            <v>Switzerland</v>
          </cell>
          <cell r="E5257">
            <v>4</v>
          </cell>
          <cell r="F5257">
            <v>3</v>
          </cell>
          <cell r="G5257" t="str">
            <v>United Kingdom</v>
          </cell>
        </row>
        <row r="5258">
          <cell r="A5258" t="str">
            <v>2002M12</v>
          </cell>
          <cell r="B5258">
            <v>0</v>
          </cell>
          <cell r="C5258">
            <v>77</v>
          </cell>
          <cell r="D5258" t="str">
            <v>Germany</v>
          </cell>
          <cell r="E5258">
            <v>26</v>
          </cell>
          <cell r="F5258">
            <v>93</v>
          </cell>
          <cell r="G5258" t="str">
            <v>Hungary</v>
          </cell>
        </row>
        <row r="5259">
          <cell r="A5259" t="str">
            <v>2002M12</v>
          </cell>
          <cell r="B5259">
            <v>3</v>
          </cell>
          <cell r="C5259">
            <v>77</v>
          </cell>
          <cell r="D5259" t="str">
            <v>Germany</v>
          </cell>
          <cell r="E5259">
            <v>6</v>
          </cell>
          <cell r="F5259">
            <v>167</v>
          </cell>
          <cell r="G5259" t="str">
            <v>Romania</v>
          </cell>
        </row>
        <row r="5260">
          <cell r="A5260" t="str">
            <v>2002M12</v>
          </cell>
          <cell r="B5260">
            <v>2</v>
          </cell>
          <cell r="C5260">
            <v>15</v>
          </cell>
          <cell r="D5260" t="str">
            <v>Australia</v>
          </cell>
          <cell r="E5260">
            <v>303</v>
          </cell>
          <cell r="F5260">
            <v>127</v>
          </cell>
          <cell r="G5260" t="str">
            <v>Malaysia</v>
          </cell>
        </row>
        <row r="5261">
          <cell r="A5261" t="str">
            <v>2002M12</v>
          </cell>
          <cell r="B5261">
            <v>1</v>
          </cell>
          <cell r="C5261">
            <v>77</v>
          </cell>
          <cell r="D5261" t="str">
            <v>Germany</v>
          </cell>
          <cell r="E5261">
            <v>1</v>
          </cell>
          <cell r="F5261">
            <v>34</v>
          </cell>
          <cell r="G5261" t="str">
            <v>Bulgaria</v>
          </cell>
        </row>
        <row r="5262">
          <cell r="A5262" t="str">
            <v>2002M12</v>
          </cell>
          <cell r="B5262">
            <v>1</v>
          </cell>
          <cell r="C5262">
            <v>101</v>
          </cell>
          <cell r="D5262" t="str">
            <v>Italy</v>
          </cell>
          <cell r="E5262">
            <v>7</v>
          </cell>
          <cell r="F5262">
            <v>164</v>
          </cell>
          <cell r="G5262" t="str">
            <v>Portugal</v>
          </cell>
        </row>
        <row r="5263">
          <cell r="A5263" t="str">
            <v>2002M12</v>
          </cell>
          <cell r="B5263">
            <v>2</v>
          </cell>
          <cell r="C5263">
            <v>196</v>
          </cell>
          <cell r="D5263" t="str">
            <v>Taiwan</v>
          </cell>
          <cell r="E5263">
            <v>2</v>
          </cell>
          <cell r="F5263">
            <v>163</v>
          </cell>
          <cell r="G5263" t="str">
            <v>Poland</v>
          </cell>
        </row>
        <row r="5264">
          <cell r="A5264" t="str">
            <v>2002M12</v>
          </cell>
          <cell r="B5264">
            <v>2</v>
          </cell>
          <cell r="C5264">
            <v>3</v>
          </cell>
          <cell r="D5264" t="str">
            <v>Uk</v>
          </cell>
          <cell r="E5264">
            <v>568</v>
          </cell>
          <cell r="F5264">
            <v>56</v>
          </cell>
          <cell r="G5264" t="str">
            <v>Czech Republic</v>
          </cell>
        </row>
        <row r="5265">
          <cell r="A5265" t="str">
            <v>2002M12</v>
          </cell>
          <cell r="B5265">
            <v>3</v>
          </cell>
          <cell r="C5265">
            <v>196</v>
          </cell>
          <cell r="D5265" t="str">
            <v>Taiwan</v>
          </cell>
          <cell r="E5265">
            <v>2</v>
          </cell>
          <cell r="F5265">
            <v>45</v>
          </cell>
          <cell r="G5265" t="str">
            <v>China</v>
          </cell>
        </row>
        <row r="5266">
          <cell r="A5266" t="str">
            <v>2002M12</v>
          </cell>
          <cell r="B5266">
            <v>2</v>
          </cell>
          <cell r="C5266">
            <v>3</v>
          </cell>
          <cell r="D5266" t="str">
            <v>Uk</v>
          </cell>
          <cell r="E5266">
            <v>193</v>
          </cell>
          <cell r="F5266">
            <v>193</v>
          </cell>
          <cell r="G5266" t="str">
            <v>Switzerland</v>
          </cell>
        </row>
        <row r="5267">
          <cell r="A5267" t="str">
            <v>2002M12</v>
          </cell>
          <cell r="B5267">
            <v>0</v>
          </cell>
          <cell r="C5267">
            <v>3</v>
          </cell>
          <cell r="D5267" t="str">
            <v>Uk</v>
          </cell>
          <cell r="E5267">
            <v>53</v>
          </cell>
          <cell r="F5267">
            <v>186</v>
          </cell>
          <cell r="G5267" t="str">
            <v>Spain</v>
          </cell>
        </row>
        <row r="5268">
          <cell r="A5268" t="str">
            <v>2002M12</v>
          </cell>
          <cell r="B5268">
            <v>0</v>
          </cell>
          <cell r="C5268">
            <v>71</v>
          </cell>
          <cell r="D5268" t="str">
            <v>France</v>
          </cell>
          <cell r="E5268">
            <v>1</v>
          </cell>
          <cell r="F5268">
            <v>99</v>
          </cell>
          <cell r="G5268" t="str">
            <v>Ireland</v>
          </cell>
        </row>
        <row r="5269">
          <cell r="A5269" t="str">
            <v>2002M12</v>
          </cell>
          <cell r="B5269">
            <v>1</v>
          </cell>
          <cell r="C5269">
            <v>3</v>
          </cell>
          <cell r="D5269" t="str">
            <v>Uk</v>
          </cell>
          <cell r="E5269">
            <v>8</v>
          </cell>
          <cell r="F5269">
            <v>154</v>
          </cell>
          <cell r="G5269" t="str">
            <v>Norway</v>
          </cell>
        </row>
        <row r="5270">
          <cell r="A5270" t="str">
            <v>2002M12</v>
          </cell>
          <cell r="B5270">
            <v>0</v>
          </cell>
          <cell r="C5270">
            <v>77</v>
          </cell>
          <cell r="D5270" t="str">
            <v>Germany</v>
          </cell>
          <cell r="E5270">
            <v>3</v>
          </cell>
          <cell r="F5270">
            <v>120</v>
          </cell>
          <cell r="G5270" t="str">
            <v>Liechtenstein</v>
          </cell>
        </row>
        <row r="5271">
          <cell r="A5271" t="str">
            <v>2002M12</v>
          </cell>
          <cell r="B5271">
            <v>2</v>
          </cell>
          <cell r="C5271">
            <v>2</v>
          </cell>
          <cell r="D5271" t="str">
            <v>Canada</v>
          </cell>
          <cell r="E5271">
            <v>1113</v>
          </cell>
          <cell r="F5271">
            <v>100</v>
          </cell>
          <cell r="G5271" t="str">
            <v>Israel</v>
          </cell>
        </row>
        <row r="5272">
          <cell r="A5272" t="str">
            <v>2002M12</v>
          </cell>
          <cell r="B5272">
            <v>3</v>
          </cell>
          <cell r="C5272">
            <v>2</v>
          </cell>
          <cell r="D5272" t="str">
            <v>Canada</v>
          </cell>
          <cell r="E5272">
            <v>3</v>
          </cell>
          <cell r="F5272">
            <v>77</v>
          </cell>
          <cell r="G5272" t="str">
            <v>Germany</v>
          </cell>
        </row>
        <row r="5273">
          <cell r="A5273" t="str">
            <v>2002M12</v>
          </cell>
          <cell r="B5273">
            <v>2</v>
          </cell>
          <cell r="C5273">
            <v>23</v>
          </cell>
          <cell r="D5273" t="str">
            <v xml:space="preserve"> Belgium (French)</v>
          </cell>
          <cell r="E5273">
            <v>310</v>
          </cell>
          <cell r="F5273">
            <v>31</v>
          </cell>
          <cell r="G5273" t="str">
            <v>Brazil</v>
          </cell>
        </row>
        <row r="5274">
          <cell r="A5274" t="str">
            <v>2002M12</v>
          </cell>
          <cell r="B5274">
            <v>0</v>
          </cell>
          <cell r="C5274">
            <v>193</v>
          </cell>
          <cell r="D5274" t="str">
            <v>Switzerland</v>
          </cell>
          <cell r="E5274">
            <v>4</v>
          </cell>
          <cell r="F5274">
            <v>15</v>
          </cell>
          <cell r="G5274" t="str">
            <v>Australia</v>
          </cell>
        </row>
        <row r="5275">
          <cell r="A5275" t="str">
            <v>2002M12</v>
          </cell>
          <cell r="B5275">
            <v>1</v>
          </cell>
          <cell r="C5275">
            <v>71</v>
          </cell>
          <cell r="D5275" t="str">
            <v>France</v>
          </cell>
          <cell r="E5275">
            <v>127</v>
          </cell>
          <cell r="F5275">
            <v>16</v>
          </cell>
          <cell r="G5275" t="str">
            <v>Austria</v>
          </cell>
        </row>
        <row r="5276">
          <cell r="A5276" t="str">
            <v>2002M12</v>
          </cell>
          <cell r="B5276">
            <v>3</v>
          </cell>
          <cell r="C5276">
            <v>71</v>
          </cell>
          <cell r="D5276" t="str">
            <v>France</v>
          </cell>
          <cell r="E5276">
            <v>1</v>
          </cell>
          <cell r="F5276">
            <v>203</v>
          </cell>
          <cell r="G5276" t="str">
            <v>Tunisia</v>
          </cell>
        </row>
        <row r="5277">
          <cell r="A5277" t="str">
            <v>2002M12</v>
          </cell>
          <cell r="B5277">
            <v>2</v>
          </cell>
          <cell r="C5277">
            <v>0</v>
          </cell>
          <cell r="D5277" t="str">
            <v>Ebay</v>
          </cell>
          <cell r="E5277">
            <v>266</v>
          </cell>
          <cell r="F5277">
            <v>18</v>
          </cell>
          <cell r="G5277" t="str">
            <v>Bahamas</v>
          </cell>
        </row>
        <row r="5278">
          <cell r="A5278" t="str">
            <v>2002M12</v>
          </cell>
          <cell r="B5278">
            <v>1</v>
          </cell>
          <cell r="C5278">
            <v>0</v>
          </cell>
          <cell r="D5278" t="str">
            <v>Ebay</v>
          </cell>
          <cell r="E5278">
            <v>2934</v>
          </cell>
          <cell r="F5278">
            <v>104</v>
          </cell>
          <cell r="G5278" t="str">
            <v>Japan</v>
          </cell>
        </row>
        <row r="5279">
          <cell r="A5279" t="str">
            <v>2002M12</v>
          </cell>
          <cell r="B5279">
            <v>2</v>
          </cell>
          <cell r="C5279">
            <v>146</v>
          </cell>
          <cell r="D5279" t="str">
            <v>Netherlands</v>
          </cell>
          <cell r="E5279">
            <v>1536</v>
          </cell>
          <cell r="F5279">
            <v>101</v>
          </cell>
          <cell r="G5279" t="str">
            <v>Italy</v>
          </cell>
        </row>
        <row r="5280">
          <cell r="A5280" t="str">
            <v>2002M12</v>
          </cell>
          <cell r="B5280">
            <v>0</v>
          </cell>
          <cell r="C5280">
            <v>0</v>
          </cell>
          <cell r="D5280" t="str">
            <v>Ebay</v>
          </cell>
          <cell r="E5280">
            <v>177</v>
          </cell>
          <cell r="F5280">
            <v>168</v>
          </cell>
          <cell r="G5280" t="str">
            <v>Russian Federation</v>
          </cell>
        </row>
        <row r="5281">
          <cell r="A5281" t="str">
            <v>2002M12</v>
          </cell>
          <cell r="B5281">
            <v>1</v>
          </cell>
          <cell r="C5281">
            <v>77</v>
          </cell>
          <cell r="D5281" t="str">
            <v>Germany</v>
          </cell>
          <cell r="E5281">
            <v>19</v>
          </cell>
          <cell r="F5281">
            <v>2</v>
          </cell>
          <cell r="G5281" t="str">
            <v>Canada</v>
          </cell>
        </row>
        <row r="5282">
          <cell r="A5282" t="str">
            <v>2002M12</v>
          </cell>
          <cell r="B5282">
            <v>0</v>
          </cell>
          <cell r="C5282">
            <v>0</v>
          </cell>
          <cell r="D5282" t="str">
            <v>Ebay</v>
          </cell>
          <cell r="E5282">
            <v>161</v>
          </cell>
          <cell r="F5282">
            <v>158</v>
          </cell>
          <cell r="G5282" t="str">
            <v>Panama</v>
          </cell>
        </row>
        <row r="5283">
          <cell r="A5283" t="str">
            <v>2002M12</v>
          </cell>
          <cell r="B5283">
            <v>0</v>
          </cell>
          <cell r="C5283">
            <v>193</v>
          </cell>
          <cell r="D5283" t="str">
            <v>Switzerland</v>
          </cell>
          <cell r="E5283">
            <v>1</v>
          </cell>
          <cell r="F5283">
            <v>62</v>
          </cell>
          <cell r="G5283" t="str">
            <v>Egypt</v>
          </cell>
        </row>
        <row r="5284">
          <cell r="A5284" t="str">
            <v>2002M12</v>
          </cell>
          <cell r="B5284">
            <v>2</v>
          </cell>
          <cell r="C5284">
            <v>0</v>
          </cell>
          <cell r="D5284" t="str">
            <v>Ebay</v>
          </cell>
          <cell r="E5284">
            <v>141</v>
          </cell>
          <cell r="F5284">
            <v>112</v>
          </cell>
          <cell r="G5284" t="str">
            <v>Kuwait</v>
          </cell>
        </row>
        <row r="5285">
          <cell r="A5285" t="str">
            <v>2002M12</v>
          </cell>
          <cell r="B5285">
            <v>2</v>
          </cell>
          <cell r="C5285">
            <v>123</v>
          </cell>
          <cell r="D5285" t="str">
            <v xml:space="preserve"> Belgium (Dutch)</v>
          </cell>
          <cell r="E5285">
            <v>2</v>
          </cell>
          <cell r="F5285">
            <v>163</v>
          </cell>
          <cell r="G5285" t="str">
            <v>Poland</v>
          </cell>
        </row>
        <row r="5286">
          <cell r="A5286" t="str">
            <v>2002M12</v>
          </cell>
          <cell r="B5286">
            <v>2</v>
          </cell>
          <cell r="C5286">
            <v>186</v>
          </cell>
          <cell r="D5286" t="str">
            <v>Spain</v>
          </cell>
          <cell r="E5286">
            <v>4534</v>
          </cell>
          <cell r="F5286">
            <v>12</v>
          </cell>
          <cell r="G5286" t="str">
            <v>Argentina</v>
          </cell>
        </row>
        <row r="5287">
          <cell r="A5287" t="str">
            <v>2002M12</v>
          </cell>
          <cell r="B5287">
            <v>1</v>
          </cell>
          <cell r="C5287">
            <v>77</v>
          </cell>
          <cell r="D5287" t="str">
            <v>Germany</v>
          </cell>
          <cell r="E5287">
            <v>3855</v>
          </cell>
          <cell r="F5287">
            <v>146</v>
          </cell>
          <cell r="G5287" t="str">
            <v>Netherlands</v>
          </cell>
        </row>
        <row r="5288">
          <cell r="A5288" t="str">
            <v>2002M12</v>
          </cell>
          <cell r="B5288">
            <v>2</v>
          </cell>
          <cell r="C5288">
            <v>0</v>
          </cell>
          <cell r="D5288" t="str">
            <v>Ebay</v>
          </cell>
          <cell r="E5288">
            <v>118</v>
          </cell>
          <cell r="F5288">
            <v>84</v>
          </cell>
          <cell r="G5288" t="str">
            <v>Guam</v>
          </cell>
        </row>
        <row r="5289">
          <cell r="A5289" t="str">
            <v>2002M12</v>
          </cell>
          <cell r="B5289">
            <v>1</v>
          </cell>
          <cell r="C5289">
            <v>77</v>
          </cell>
          <cell r="D5289" t="str">
            <v>Germany</v>
          </cell>
          <cell r="E5289">
            <v>2241</v>
          </cell>
          <cell r="F5289">
            <v>122</v>
          </cell>
          <cell r="G5289" t="str">
            <v>Luxembourg</v>
          </cell>
        </row>
        <row r="5290">
          <cell r="A5290" t="str">
            <v>2002M12</v>
          </cell>
          <cell r="B5290">
            <v>1</v>
          </cell>
          <cell r="C5290">
            <v>0</v>
          </cell>
          <cell r="D5290" t="str">
            <v>Ebay</v>
          </cell>
          <cell r="E5290">
            <v>32</v>
          </cell>
          <cell r="F5290">
            <v>105</v>
          </cell>
          <cell r="G5290" t="str">
            <v>Jersey</v>
          </cell>
        </row>
        <row r="5291">
          <cell r="A5291" t="str">
            <v>2002M12</v>
          </cell>
          <cell r="B5291">
            <v>1</v>
          </cell>
          <cell r="C5291">
            <v>77</v>
          </cell>
          <cell r="D5291" t="str">
            <v>Germany</v>
          </cell>
          <cell r="E5291">
            <v>2495061</v>
          </cell>
          <cell r="F5291">
            <v>77</v>
          </cell>
          <cell r="G5291" t="str">
            <v>Germany</v>
          </cell>
        </row>
        <row r="5292">
          <cell r="A5292" t="str">
            <v>2002M12</v>
          </cell>
          <cell r="B5292">
            <v>1</v>
          </cell>
          <cell r="C5292">
            <v>2</v>
          </cell>
          <cell r="D5292" t="str">
            <v>Canada</v>
          </cell>
          <cell r="E5292">
            <v>11</v>
          </cell>
          <cell r="F5292">
            <v>193</v>
          </cell>
          <cell r="G5292" t="str">
            <v>Switzerland</v>
          </cell>
        </row>
        <row r="5293">
          <cell r="A5293" t="str">
            <v>2002M12</v>
          </cell>
          <cell r="B5293">
            <v>1</v>
          </cell>
          <cell r="C5293">
            <v>71</v>
          </cell>
          <cell r="D5293" t="str">
            <v>France</v>
          </cell>
          <cell r="E5293">
            <v>24</v>
          </cell>
          <cell r="F5293">
            <v>92</v>
          </cell>
          <cell r="G5293" t="str">
            <v>Hong Kong</v>
          </cell>
        </row>
        <row r="5294">
          <cell r="A5294" t="str">
            <v>2002M12</v>
          </cell>
          <cell r="B5294">
            <v>1</v>
          </cell>
          <cell r="C5294">
            <v>0</v>
          </cell>
          <cell r="D5294" t="str">
            <v>Ebay</v>
          </cell>
          <cell r="E5294">
            <v>92</v>
          </cell>
          <cell r="F5294">
            <v>167</v>
          </cell>
          <cell r="G5294" t="str">
            <v>Romania</v>
          </cell>
        </row>
        <row r="5295">
          <cell r="A5295" t="str">
            <v>2002M12</v>
          </cell>
          <cell r="B5295">
            <v>2</v>
          </cell>
          <cell r="C5295">
            <v>2</v>
          </cell>
          <cell r="D5295" t="str">
            <v>Canada</v>
          </cell>
          <cell r="E5295">
            <v>1</v>
          </cell>
          <cell r="F5295">
            <v>196</v>
          </cell>
          <cell r="G5295" t="str">
            <v>Taiwan</v>
          </cell>
        </row>
        <row r="5296">
          <cell r="A5296" t="str">
            <v>2002M12</v>
          </cell>
          <cell r="B5296">
            <v>1</v>
          </cell>
          <cell r="C5296">
            <v>16</v>
          </cell>
          <cell r="D5296" t="str">
            <v>Austria</v>
          </cell>
          <cell r="E5296">
            <v>9</v>
          </cell>
          <cell r="F5296">
            <v>122</v>
          </cell>
          <cell r="G5296" t="str">
            <v>Luxembourg</v>
          </cell>
        </row>
        <row r="5297">
          <cell r="A5297" t="str">
            <v>2002M12</v>
          </cell>
          <cell r="B5297">
            <v>3</v>
          </cell>
          <cell r="C5297">
            <v>100</v>
          </cell>
          <cell r="D5297" t="str">
            <v>Ebaymotors</v>
          </cell>
          <cell r="E5297">
            <v>2</v>
          </cell>
          <cell r="F5297">
            <v>12</v>
          </cell>
          <cell r="G5297" t="str">
            <v>Argentina</v>
          </cell>
        </row>
        <row r="5298">
          <cell r="A5298" t="str">
            <v>2002M12</v>
          </cell>
          <cell r="B5298">
            <v>3</v>
          </cell>
          <cell r="C5298">
            <v>196</v>
          </cell>
          <cell r="D5298" t="str">
            <v>Taiwan</v>
          </cell>
          <cell r="E5298">
            <v>1</v>
          </cell>
          <cell r="F5298">
            <v>2</v>
          </cell>
          <cell r="G5298" t="str">
            <v>Canada</v>
          </cell>
        </row>
        <row r="5299">
          <cell r="A5299" t="str">
            <v>2002M12</v>
          </cell>
          <cell r="B5299">
            <v>0</v>
          </cell>
          <cell r="C5299">
            <v>71</v>
          </cell>
          <cell r="D5299" t="str">
            <v>France</v>
          </cell>
          <cell r="E5299">
            <v>176380</v>
          </cell>
          <cell r="F5299">
            <v>71</v>
          </cell>
          <cell r="G5299" t="str">
            <v>France</v>
          </cell>
        </row>
        <row r="5300">
          <cell r="A5300" t="str">
            <v>2002M12</v>
          </cell>
          <cell r="B5300">
            <v>1</v>
          </cell>
          <cell r="C5300">
            <v>15</v>
          </cell>
          <cell r="D5300" t="str">
            <v>Australia</v>
          </cell>
          <cell r="E5300">
            <v>8</v>
          </cell>
          <cell r="F5300">
            <v>162</v>
          </cell>
          <cell r="G5300" t="str">
            <v>Philippines</v>
          </cell>
        </row>
        <row r="5301">
          <cell r="A5301" t="str">
            <v>2002M12</v>
          </cell>
          <cell r="B5301">
            <v>1</v>
          </cell>
          <cell r="C5301">
            <v>77</v>
          </cell>
          <cell r="D5301" t="str">
            <v>Germany</v>
          </cell>
          <cell r="E5301">
            <v>5</v>
          </cell>
          <cell r="F5301">
            <v>14</v>
          </cell>
          <cell r="G5301" t="str">
            <v>Aruba</v>
          </cell>
        </row>
        <row r="5302">
          <cell r="A5302" t="str">
            <v>2002M12</v>
          </cell>
          <cell r="B5302">
            <v>1</v>
          </cell>
          <cell r="C5302">
            <v>101</v>
          </cell>
          <cell r="D5302" t="str">
            <v>Italy</v>
          </cell>
          <cell r="E5302">
            <v>95</v>
          </cell>
          <cell r="F5302">
            <v>186</v>
          </cell>
          <cell r="G5302" t="str">
            <v>Spain</v>
          </cell>
        </row>
        <row r="5303">
          <cell r="A5303" t="str">
            <v>2002M12</v>
          </cell>
          <cell r="B5303">
            <v>1</v>
          </cell>
          <cell r="C5303">
            <v>100</v>
          </cell>
          <cell r="D5303" t="str">
            <v>Ebaymotors</v>
          </cell>
          <cell r="E5303">
            <v>4</v>
          </cell>
          <cell r="F5303">
            <v>101</v>
          </cell>
          <cell r="G5303" t="str">
            <v>Italy</v>
          </cell>
        </row>
        <row r="5304">
          <cell r="A5304" t="str">
            <v>2002M12</v>
          </cell>
          <cell r="B5304">
            <v>0</v>
          </cell>
          <cell r="C5304">
            <v>77</v>
          </cell>
          <cell r="D5304" t="str">
            <v>Germany</v>
          </cell>
          <cell r="E5304">
            <v>1292</v>
          </cell>
          <cell r="F5304">
            <v>71</v>
          </cell>
          <cell r="G5304" t="str">
            <v>France</v>
          </cell>
        </row>
        <row r="5305">
          <cell r="A5305" t="str">
            <v>2002M12</v>
          </cell>
          <cell r="B5305">
            <v>2</v>
          </cell>
          <cell r="C5305">
            <v>0</v>
          </cell>
          <cell r="D5305" t="str">
            <v>Ebay</v>
          </cell>
          <cell r="E5305">
            <v>5353</v>
          </cell>
          <cell r="F5305">
            <v>56</v>
          </cell>
          <cell r="G5305" t="str">
            <v>Czech Republic</v>
          </cell>
        </row>
        <row r="5306">
          <cell r="A5306" t="str">
            <v>2002M12</v>
          </cell>
          <cell r="B5306">
            <v>2</v>
          </cell>
          <cell r="C5306">
            <v>2</v>
          </cell>
          <cell r="D5306" t="str">
            <v>Canada</v>
          </cell>
          <cell r="E5306">
            <v>16</v>
          </cell>
          <cell r="F5306">
            <v>57</v>
          </cell>
          <cell r="G5306" t="str">
            <v>Denmark</v>
          </cell>
        </row>
        <row r="5307">
          <cell r="A5307" t="str">
            <v>2002M12</v>
          </cell>
          <cell r="B5307">
            <v>2</v>
          </cell>
          <cell r="C5307">
            <v>100</v>
          </cell>
          <cell r="D5307" t="str">
            <v>Ebaymotors</v>
          </cell>
          <cell r="E5307">
            <v>17</v>
          </cell>
          <cell r="F5307">
            <v>168</v>
          </cell>
          <cell r="G5307" t="str">
            <v>Russian Federation</v>
          </cell>
        </row>
        <row r="5308">
          <cell r="A5308" t="str">
            <v>2002M12</v>
          </cell>
          <cell r="B5308">
            <v>0</v>
          </cell>
          <cell r="C5308">
            <v>196</v>
          </cell>
          <cell r="D5308" t="str">
            <v>Taiwan</v>
          </cell>
          <cell r="E5308">
            <v>157</v>
          </cell>
          <cell r="F5308">
            <v>45</v>
          </cell>
          <cell r="G5308" t="str">
            <v>China</v>
          </cell>
        </row>
        <row r="5309">
          <cell r="A5309" t="str">
            <v>2002M12</v>
          </cell>
          <cell r="B5309">
            <v>3</v>
          </cell>
          <cell r="C5309">
            <v>71</v>
          </cell>
          <cell r="D5309" t="str">
            <v>France</v>
          </cell>
          <cell r="E5309">
            <v>1</v>
          </cell>
          <cell r="F5309">
            <v>80</v>
          </cell>
          <cell r="G5309" t="str">
            <v>Greece</v>
          </cell>
        </row>
        <row r="5310">
          <cell r="A5310" t="str">
            <v>2002M12</v>
          </cell>
          <cell r="B5310">
            <v>2</v>
          </cell>
          <cell r="C5310">
            <v>186</v>
          </cell>
          <cell r="D5310" t="str">
            <v>Spain</v>
          </cell>
          <cell r="E5310">
            <v>163</v>
          </cell>
          <cell r="F5310">
            <v>211</v>
          </cell>
          <cell r="G5310" t="str">
            <v>Uruguay</v>
          </cell>
        </row>
        <row r="5311">
          <cell r="A5311" t="str">
            <v>2002M12</v>
          </cell>
          <cell r="B5311">
            <v>2</v>
          </cell>
          <cell r="C5311">
            <v>196</v>
          </cell>
          <cell r="D5311" t="str">
            <v>Taiwan</v>
          </cell>
          <cell r="E5311">
            <v>955</v>
          </cell>
          <cell r="F5311">
            <v>45</v>
          </cell>
          <cell r="G5311" t="str">
            <v>China</v>
          </cell>
        </row>
        <row r="5312">
          <cell r="A5312" t="str">
            <v>2002M12</v>
          </cell>
          <cell r="B5312">
            <v>2</v>
          </cell>
          <cell r="C5312">
            <v>77</v>
          </cell>
          <cell r="D5312" t="str">
            <v>Germany</v>
          </cell>
          <cell r="E5312">
            <v>4</v>
          </cell>
          <cell r="F5312">
            <v>44</v>
          </cell>
          <cell r="G5312" t="str">
            <v>Chile</v>
          </cell>
        </row>
        <row r="5313">
          <cell r="A5313" t="str">
            <v>2002M12</v>
          </cell>
          <cell r="B5313">
            <v>2</v>
          </cell>
          <cell r="C5313">
            <v>100</v>
          </cell>
          <cell r="D5313" t="str">
            <v>Ebaymotors</v>
          </cell>
          <cell r="E5313">
            <v>13</v>
          </cell>
          <cell r="F5313">
            <v>199</v>
          </cell>
          <cell r="G5313" t="str">
            <v>Thailand</v>
          </cell>
        </row>
        <row r="5314">
          <cell r="A5314" t="str">
            <v>2002M12</v>
          </cell>
          <cell r="B5314">
            <v>1</v>
          </cell>
          <cell r="C5314">
            <v>3</v>
          </cell>
          <cell r="D5314" t="str">
            <v>Uk</v>
          </cell>
          <cell r="E5314">
            <v>59</v>
          </cell>
          <cell r="F5314">
            <v>45</v>
          </cell>
          <cell r="G5314" t="str">
            <v>China</v>
          </cell>
        </row>
        <row r="5315">
          <cell r="A5315" t="str">
            <v>2002M12</v>
          </cell>
          <cell r="B5315">
            <v>2</v>
          </cell>
          <cell r="C5315">
            <v>196</v>
          </cell>
          <cell r="D5315" t="str">
            <v>Taiwan</v>
          </cell>
          <cell r="E5315">
            <v>22</v>
          </cell>
          <cell r="F5315">
            <v>180</v>
          </cell>
          <cell r="G5315" t="str">
            <v>Singapore</v>
          </cell>
        </row>
        <row r="5316">
          <cell r="A5316" t="str">
            <v>2002M12</v>
          </cell>
          <cell r="B5316">
            <v>0</v>
          </cell>
          <cell r="C5316">
            <v>101</v>
          </cell>
          <cell r="D5316" t="str">
            <v>Italy</v>
          </cell>
          <cell r="E5316">
            <v>4</v>
          </cell>
          <cell r="F5316">
            <v>16</v>
          </cell>
          <cell r="G5316" t="str">
            <v>Austria</v>
          </cell>
        </row>
        <row r="5317">
          <cell r="A5317" t="str">
            <v>2002M12</v>
          </cell>
          <cell r="B5317">
            <v>3</v>
          </cell>
          <cell r="C5317">
            <v>23</v>
          </cell>
          <cell r="D5317" t="str">
            <v xml:space="preserve"> Belgium (French)</v>
          </cell>
          <cell r="E5317">
            <v>1</v>
          </cell>
          <cell r="F5317">
            <v>185</v>
          </cell>
          <cell r="G5317" t="str">
            <v>South Africa</v>
          </cell>
        </row>
        <row r="5318">
          <cell r="A5318" t="str">
            <v>2002M12</v>
          </cell>
          <cell r="B5318">
            <v>1</v>
          </cell>
          <cell r="C5318">
            <v>146</v>
          </cell>
          <cell r="D5318" t="str">
            <v>Netherlands</v>
          </cell>
          <cell r="E5318">
            <v>432</v>
          </cell>
          <cell r="F5318">
            <v>3</v>
          </cell>
          <cell r="G5318" t="str">
            <v>United Kingdom</v>
          </cell>
        </row>
        <row r="5319">
          <cell r="A5319" t="str">
            <v>2002M12</v>
          </cell>
          <cell r="B5319">
            <v>1</v>
          </cell>
          <cell r="C5319">
            <v>123</v>
          </cell>
          <cell r="D5319" t="str">
            <v xml:space="preserve"> Belgium (Dutch)</v>
          </cell>
          <cell r="E5319">
            <v>373</v>
          </cell>
          <cell r="F5319">
            <v>3</v>
          </cell>
          <cell r="G5319" t="str">
            <v>United Kingdom</v>
          </cell>
        </row>
        <row r="5320">
          <cell r="A5320" t="str">
            <v>2002M12</v>
          </cell>
          <cell r="B5320">
            <v>1</v>
          </cell>
          <cell r="C5320">
            <v>16</v>
          </cell>
          <cell r="D5320" t="str">
            <v>Austria</v>
          </cell>
          <cell r="E5320">
            <v>33</v>
          </cell>
          <cell r="F5320">
            <v>101</v>
          </cell>
          <cell r="G5320" t="str">
            <v>Italy</v>
          </cell>
        </row>
        <row r="5321">
          <cell r="A5321" t="str">
            <v>2002M12</v>
          </cell>
          <cell r="B5321">
            <v>3</v>
          </cell>
          <cell r="C5321">
            <v>0</v>
          </cell>
          <cell r="D5321" t="str">
            <v>Ebay</v>
          </cell>
          <cell r="E5321">
            <v>35</v>
          </cell>
          <cell r="F5321">
            <v>149</v>
          </cell>
          <cell r="G5321" t="str">
            <v>New Zealand</v>
          </cell>
        </row>
        <row r="5322">
          <cell r="A5322" t="str">
            <v>2002M12</v>
          </cell>
          <cell r="B5322">
            <v>0</v>
          </cell>
          <cell r="C5322">
            <v>123</v>
          </cell>
          <cell r="D5322" t="str">
            <v xml:space="preserve"> Belgium (Dutch)</v>
          </cell>
          <cell r="E5322">
            <v>2</v>
          </cell>
          <cell r="F5322">
            <v>168</v>
          </cell>
          <cell r="G5322" t="str">
            <v>Russian Federation</v>
          </cell>
        </row>
        <row r="5323">
          <cell r="A5323" t="str">
            <v>2002M12</v>
          </cell>
          <cell r="B5323">
            <v>2</v>
          </cell>
          <cell r="C5323">
            <v>186</v>
          </cell>
          <cell r="D5323" t="str">
            <v>Spain</v>
          </cell>
          <cell r="E5323">
            <v>2</v>
          </cell>
          <cell r="F5323">
            <v>161</v>
          </cell>
          <cell r="G5323" t="str">
            <v>Peru</v>
          </cell>
        </row>
        <row r="5324">
          <cell r="A5324" t="str">
            <v>2002M12</v>
          </cell>
          <cell r="B5324">
            <v>2</v>
          </cell>
          <cell r="C5324">
            <v>77</v>
          </cell>
          <cell r="D5324" t="str">
            <v>Germany</v>
          </cell>
          <cell r="E5324">
            <v>14</v>
          </cell>
          <cell r="F5324">
            <v>222</v>
          </cell>
          <cell r="G5324" t="str">
            <v>Yugoslavia</v>
          </cell>
        </row>
        <row r="5325">
          <cell r="A5325" t="str">
            <v>2002M12</v>
          </cell>
          <cell r="B5325">
            <v>1</v>
          </cell>
          <cell r="C5325">
            <v>186</v>
          </cell>
          <cell r="D5325" t="str">
            <v>Spain</v>
          </cell>
          <cell r="E5325">
            <v>1</v>
          </cell>
          <cell r="F5325">
            <v>138</v>
          </cell>
          <cell r="G5325" t="str">
            <v>Monaco</v>
          </cell>
        </row>
        <row r="5326">
          <cell r="A5326" t="str">
            <v>2002M12</v>
          </cell>
          <cell r="B5326">
            <v>2</v>
          </cell>
          <cell r="C5326">
            <v>0</v>
          </cell>
          <cell r="D5326" t="str">
            <v>Ebay</v>
          </cell>
          <cell r="E5326">
            <v>2700</v>
          </cell>
          <cell r="F5326">
            <v>44</v>
          </cell>
          <cell r="G5326" t="str">
            <v>Chile</v>
          </cell>
        </row>
        <row r="5327">
          <cell r="A5327" t="str">
            <v>2002M12</v>
          </cell>
          <cell r="B5327">
            <v>0</v>
          </cell>
          <cell r="C5327">
            <v>2</v>
          </cell>
          <cell r="D5327" t="str">
            <v>Canada</v>
          </cell>
          <cell r="E5327">
            <v>5</v>
          </cell>
          <cell r="F5327">
            <v>71</v>
          </cell>
          <cell r="G5327" t="str">
            <v>France</v>
          </cell>
        </row>
        <row r="5328">
          <cell r="A5328" t="str">
            <v>2002M12</v>
          </cell>
          <cell r="B5328">
            <v>2</v>
          </cell>
          <cell r="C5328">
            <v>77</v>
          </cell>
          <cell r="D5328" t="str">
            <v>Germany</v>
          </cell>
          <cell r="E5328">
            <v>1083</v>
          </cell>
          <cell r="F5328">
            <v>8</v>
          </cell>
          <cell r="G5328" t="str">
            <v>Andorra</v>
          </cell>
        </row>
        <row r="5329">
          <cell r="A5329" t="str">
            <v>2002M12</v>
          </cell>
          <cell r="B5329">
            <v>0</v>
          </cell>
          <cell r="C5329">
            <v>0</v>
          </cell>
          <cell r="D5329" t="str">
            <v>Ebay</v>
          </cell>
          <cell r="E5329">
            <v>1014</v>
          </cell>
          <cell r="F5329">
            <v>196</v>
          </cell>
          <cell r="G5329" t="str">
            <v>Taiwan</v>
          </cell>
        </row>
        <row r="5330">
          <cell r="A5330" t="str">
            <v>2002M12</v>
          </cell>
          <cell r="B5330">
            <v>3</v>
          </cell>
          <cell r="C5330">
            <v>77</v>
          </cell>
          <cell r="D5330" t="str">
            <v>Germany</v>
          </cell>
          <cell r="E5330">
            <v>1</v>
          </cell>
          <cell r="F5330">
            <v>93</v>
          </cell>
          <cell r="G5330" t="str">
            <v>Hungary</v>
          </cell>
        </row>
        <row r="5331">
          <cell r="A5331" t="str">
            <v>2002M12</v>
          </cell>
          <cell r="B5331">
            <v>0</v>
          </cell>
          <cell r="C5331">
            <v>193</v>
          </cell>
          <cell r="D5331" t="str">
            <v>Switzerland</v>
          </cell>
          <cell r="E5331">
            <v>10</v>
          </cell>
          <cell r="F5331">
            <v>71</v>
          </cell>
          <cell r="G5331" t="str">
            <v>France</v>
          </cell>
        </row>
        <row r="5332">
          <cell r="A5332" t="str">
            <v>2002M12</v>
          </cell>
          <cell r="B5332">
            <v>1</v>
          </cell>
          <cell r="C5332">
            <v>0</v>
          </cell>
          <cell r="D5332" t="str">
            <v>Ebay</v>
          </cell>
          <cell r="E5332">
            <v>44</v>
          </cell>
          <cell r="F5332">
            <v>67</v>
          </cell>
          <cell r="G5332" t="str">
            <v>Ethiopia</v>
          </cell>
        </row>
        <row r="5333">
          <cell r="A5333" t="str">
            <v>2002M12</v>
          </cell>
          <cell r="B5333">
            <v>2</v>
          </cell>
          <cell r="C5333">
            <v>193</v>
          </cell>
          <cell r="D5333" t="str">
            <v>Switzerland</v>
          </cell>
          <cell r="E5333">
            <v>12</v>
          </cell>
          <cell r="F5333">
            <v>146</v>
          </cell>
          <cell r="G5333" t="str">
            <v>Netherlands</v>
          </cell>
        </row>
        <row r="5334">
          <cell r="A5334" t="str">
            <v>2002M12</v>
          </cell>
          <cell r="B5334">
            <v>0</v>
          </cell>
          <cell r="C5334">
            <v>0</v>
          </cell>
          <cell r="D5334" t="str">
            <v>Ebay</v>
          </cell>
          <cell r="E5334">
            <v>31</v>
          </cell>
          <cell r="F5334">
            <v>56</v>
          </cell>
          <cell r="G5334" t="str">
            <v>Czech Republic</v>
          </cell>
        </row>
        <row r="5335">
          <cell r="A5335" t="str">
            <v>2002M12</v>
          </cell>
          <cell r="B5335">
            <v>0</v>
          </cell>
          <cell r="C5335">
            <v>101</v>
          </cell>
          <cell r="D5335" t="str">
            <v>Italy</v>
          </cell>
          <cell r="E5335">
            <v>1</v>
          </cell>
          <cell r="F5335">
            <v>5</v>
          </cell>
          <cell r="G5335" t="str">
            <v>Albania</v>
          </cell>
        </row>
        <row r="5336">
          <cell r="A5336" t="str">
            <v>2002M12</v>
          </cell>
          <cell r="B5336">
            <v>1</v>
          </cell>
          <cell r="C5336">
            <v>15</v>
          </cell>
          <cell r="D5336" t="str">
            <v>Australia</v>
          </cell>
          <cell r="E5336">
            <v>3</v>
          </cell>
          <cell r="F5336">
            <v>111</v>
          </cell>
          <cell r="G5336" t="str">
            <v>Korea, South</v>
          </cell>
        </row>
        <row r="5337">
          <cell r="A5337" t="str">
            <v>2002M12</v>
          </cell>
          <cell r="B5337">
            <v>3</v>
          </cell>
          <cell r="C5337">
            <v>0</v>
          </cell>
          <cell r="D5337" t="str">
            <v>Ebay</v>
          </cell>
          <cell r="E5337">
            <v>1</v>
          </cell>
          <cell r="F5337">
            <v>95</v>
          </cell>
          <cell r="G5337" t="str">
            <v>India</v>
          </cell>
        </row>
        <row r="5338">
          <cell r="A5338" t="str">
            <v>2002M12</v>
          </cell>
          <cell r="B5338">
            <v>0</v>
          </cell>
          <cell r="C5338">
            <v>0</v>
          </cell>
          <cell r="D5338" t="str">
            <v>Ebay</v>
          </cell>
          <cell r="E5338">
            <v>16507419</v>
          </cell>
          <cell r="F5338">
            <v>1</v>
          </cell>
          <cell r="G5338" t="str">
            <v>United States</v>
          </cell>
        </row>
        <row r="5339">
          <cell r="A5339" t="str">
            <v>2002M12</v>
          </cell>
          <cell r="B5339">
            <v>0</v>
          </cell>
          <cell r="C5339">
            <v>77</v>
          </cell>
          <cell r="D5339" t="str">
            <v>Germany</v>
          </cell>
          <cell r="E5339">
            <v>6</v>
          </cell>
          <cell r="F5339">
            <v>80</v>
          </cell>
          <cell r="G5339" t="str">
            <v>Greece</v>
          </cell>
        </row>
        <row r="5340">
          <cell r="A5340" t="str">
            <v>2002M12</v>
          </cell>
          <cell r="B5340">
            <v>1</v>
          </cell>
          <cell r="C5340">
            <v>16</v>
          </cell>
          <cell r="D5340" t="str">
            <v>Austria</v>
          </cell>
          <cell r="E5340">
            <v>13744</v>
          </cell>
          <cell r="F5340">
            <v>16</v>
          </cell>
          <cell r="G5340" t="str">
            <v>Austria</v>
          </cell>
        </row>
        <row r="5341">
          <cell r="A5341" t="str">
            <v>2002M12</v>
          </cell>
          <cell r="B5341">
            <v>2</v>
          </cell>
          <cell r="C5341">
            <v>16</v>
          </cell>
          <cell r="D5341" t="str">
            <v>Austria</v>
          </cell>
          <cell r="E5341">
            <v>44</v>
          </cell>
          <cell r="F5341">
            <v>3</v>
          </cell>
          <cell r="G5341" t="str">
            <v>United Kingdom</v>
          </cell>
        </row>
        <row r="5342">
          <cell r="A5342" t="str">
            <v>2002M12</v>
          </cell>
          <cell r="B5342">
            <v>2</v>
          </cell>
          <cell r="C5342">
            <v>23</v>
          </cell>
          <cell r="D5342" t="str">
            <v xml:space="preserve"> Belgium (French)</v>
          </cell>
          <cell r="E5342">
            <v>97</v>
          </cell>
          <cell r="F5342">
            <v>199</v>
          </cell>
          <cell r="G5342" t="str">
            <v>Thailand</v>
          </cell>
        </row>
        <row r="5343">
          <cell r="A5343" t="str">
            <v>2002M12</v>
          </cell>
          <cell r="B5343">
            <v>2</v>
          </cell>
          <cell r="C5343">
            <v>3</v>
          </cell>
          <cell r="D5343" t="str">
            <v>Uk</v>
          </cell>
          <cell r="E5343">
            <v>2</v>
          </cell>
          <cell r="F5343">
            <v>108</v>
          </cell>
          <cell r="G5343" t="str">
            <v>Kenya Coast Republic</v>
          </cell>
        </row>
        <row r="5344">
          <cell r="A5344" t="str">
            <v>2002M12</v>
          </cell>
          <cell r="B5344">
            <v>0</v>
          </cell>
          <cell r="C5344">
            <v>0</v>
          </cell>
          <cell r="D5344" t="str">
            <v>Ebay</v>
          </cell>
          <cell r="E5344">
            <v>14</v>
          </cell>
          <cell r="F5344">
            <v>5</v>
          </cell>
          <cell r="G5344" t="str">
            <v>Albania</v>
          </cell>
        </row>
        <row r="5345">
          <cell r="A5345" t="str">
            <v>2002M12</v>
          </cell>
          <cell r="B5345">
            <v>0</v>
          </cell>
          <cell r="C5345">
            <v>15</v>
          </cell>
          <cell r="D5345" t="str">
            <v>Australia</v>
          </cell>
          <cell r="E5345">
            <v>3</v>
          </cell>
          <cell r="F5345">
            <v>12</v>
          </cell>
          <cell r="G5345" t="str">
            <v>Argentina</v>
          </cell>
        </row>
        <row r="5346">
          <cell r="A5346" t="str">
            <v>2002M12</v>
          </cell>
          <cell r="B5346">
            <v>2</v>
          </cell>
          <cell r="C5346">
            <v>101</v>
          </cell>
          <cell r="D5346" t="str">
            <v>Italy</v>
          </cell>
          <cell r="E5346">
            <v>99</v>
          </cell>
          <cell r="F5346">
            <v>80</v>
          </cell>
          <cell r="G5346" t="str">
            <v>Greece</v>
          </cell>
        </row>
        <row r="5347">
          <cell r="A5347" t="str">
            <v>2002M12</v>
          </cell>
          <cell r="B5347">
            <v>1</v>
          </cell>
          <cell r="C5347">
            <v>77</v>
          </cell>
          <cell r="D5347" t="str">
            <v>Germany</v>
          </cell>
          <cell r="E5347">
            <v>6</v>
          </cell>
          <cell r="F5347">
            <v>175</v>
          </cell>
          <cell r="G5347" t="str">
            <v>San Marino</v>
          </cell>
        </row>
        <row r="5348">
          <cell r="A5348" t="str">
            <v>2002M12</v>
          </cell>
          <cell r="B5348">
            <v>2</v>
          </cell>
          <cell r="C5348">
            <v>123</v>
          </cell>
          <cell r="D5348" t="str">
            <v xml:space="preserve"> Belgium (Dutch)</v>
          </cell>
          <cell r="E5348">
            <v>2</v>
          </cell>
          <cell r="F5348">
            <v>2</v>
          </cell>
          <cell r="G5348" t="str">
            <v>Canada</v>
          </cell>
        </row>
        <row r="5349">
          <cell r="A5349" t="str">
            <v>2002M12</v>
          </cell>
          <cell r="B5349">
            <v>3</v>
          </cell>
          <cell r="C5349">
            <v>0</v>
          </cell>
          <cell r="D5349" t="str">
            <v>Ebay</v>
          </cell>
          <cell r="E5349">
            <v>1</v>
          </cell>
          <cell r="F5349">
            <v>44</v>
          </cell>
          <cell r="G5349" t="str">
            <v>Chile</v>
          </cell>
        </row>
        <row r="5350">
          <cell r="A5350" t="str">
            <v>2002M12</v>
          </cell>
          <cell r="B5350">
            <v>2</v>
          </cell>
          <cell r="C5350">
            <v>0</v>
          </cell>
          <cell r="D5350" t="str">
            <v>Ebay</v>
          </cell>
          <cell r="E5350">
            <v>1</v>
          </cell>
          <cell r="F5350">
            <v>109</v>
          </cell>
          <cell r="G5350" t="str">
            <v>Kiribati</v>
          </cell>
        </row>
        <row r="5351">
          <cell r="A5351" t="str">
            <v>2002M12</v>
          </cell>
          <cell r="B5351">
            <v>2</v>
          </cell>
          <cell r="C5351">
            <v>193</v>
          </cell>
          <cell r="D5351" t="str">
            <v>Switzerland</v>
          </cell>
          <cell r="E5351">
            <v>36</v>
          </cell>
          <cell r="F5351">
            <v>16</v>
          </cell>
          <cell r="G5351" t="str">
            <v>Austria</v>
          </cell>
        </row>
        <row r="5352">
          <cell r="A5352" t="str">
            <v>2002M12</v>
          </cell>
          <cell r="B5352">
            <v>0</v>
          </cell>
          <cell r="C5352">
            <v>77</v>
          </cell>
          <cell r="D5352" t="str">
            <v>Germany</v>
          </cell>
          <cell r="E5352">
            <v>18</v>
          </cell>
          <cell r="F5352">
            <v>62</v>
          </cell>
          <cell r="G5352" t="str">
            <v>Egypt</v>
          </cell>
        </row>
        <row r="5353">
          <cell r="A5353" t="str">
            <v>2002M12</v>
          </cell>
          <cell r="B5353">
            <v>1</v>
          </cell>
          <cell r="C5353">
            <v>186</v>
          </cell>
          <cell r="D5353" t="str">
            <v>Spain</v>
          </cell>
          <cell r="E5353">
            <v>1</v>
          </cell>
          <cell r="F5353">
            <v>2</v>
          </cell>
          <cell r="G5353" t="str">
            <v>Canada</v>
          </cell>
        </row>
        <row r="5354">
          <cell r="A5354" t="str">
            <v>2002M12</v>
          </cell>
          <cell r="B5354">
            <v>3</v>
          </cell>
          <cell r="C5354">
            <v>100</v>
          </cell>
          <cell r="D5354" t="str">
            <v>Ebaymotors</v>
          </cell>
          <cell r="E5354">
            <v>30251</v>
          </cell>
          <cell r="F5354">
            <v>1</v>
          </cell>
          <cell r="G5354" t="str">
            <v>United States</v>
          </cell>
        </row>
        <row r="5355">
          <cell r="A5355" t="str">
            <v>2002M12</v>
          </cell>
          <cell r="B5355">
            <v>1</v>
          </cell>
          <cell r="C5355">
            <v>15</v>
          </cell>
          <cell r="D5355" t="str">
            <v>Australia</v>
          </cell>
          <cell r="E5355">
            <v>11</v>
          </cell>
          <cell r="F5355">
            <v>23</v>
          </cell>
          <cell r="G5355" t="str">
            <v>Belgium</v>
          </cell>
        </row>
        <row r="5356">
          <cell r="A5356" t="str">
            <v>2002M12</v>
          </cell>
          <cell r="B5356">
            <v>2</v>
          </cell>
          <cell r="C5356">
            <v>101</v>
          </cell>
          <cell r="D5356" t="str">
            <v>Italy</v>
          </cell>
          <cell r="E5356">
            <v>2</v>
          </cell>
          <cell r="F5356">
            <v>56</v>
          </cell>
          <cell r="G5356" t="str">
            <v>Czech Republic</v>
          </cell>
        </row>
        <row r="5357">
          <cell r="A5357" t="str">
            <v>2002M12</v>
          </cell>
          <cell r="B5357">
            <v>1</v>
          </cell>
          <cell r="C5357">
            <v>0</v>
          </cell>
          <cell r="D5357" t="str">
            <v>Ebay</v>
          </cell>
          <cell r="E5357">
            <v>1</v>
          </cell>
          <cell r="F5357">
            <v>107</v>
          </cell>
          <cell r="G5357" t="str">
            <v>Kazakhstan</v>
          </cell>
        </row>
        <row r="5358">
          <cell r="A5358" t="str">
            <v>2002M12</v>
          </cell>
          <cell r="B5358">
            <v>1</v>
          </cell>
          <cell r="C5358">
            <v>0</v>
          </cell>
          <cell r="D5358" t="str">
            <v>Ebay</v>
          </cell>
          <cell r="E5358">
            <v>399</v>
          </cell>
          <cell r="F5358">
            <v>22</v>
          </cell>
          <cell r="G5358" t="str">
            <v>Belarus</v>
          </cell>
        </row>
        <row r="5359">
          <cell r="A5359" t="str">
            <v>2002M12</v>
          </cell>
          <cell r="B5359">
            <v>0</v>
          </cell>
          <cell r="C5359">
            <v>0</v>
          </cell>
          <cell r="D5359" t="str">
            <v>Ebay</v>
          </cell>
          <cell r="E5359">
            <v>2764</v>
          </cell>
          <cell r="F5359">
            <v>165</v>
          </cell>
          <cell r="G5359" t="str">
            <v>Puerto Rico</v>
          </cell>
        </row>
        <row r="5360">
          <cell r="A5360" t="str">
            <v>2002M12</v>
          </cell>
          <cell r="B5360">
            <v>1</v>
          </cell>
          <cell r="C5360">
            <v>15</v>
          </cell>
          <cell r="D5360" t="str">
            <v>Australia</v>
          </cell>
          <cell r="E5360">
            <v>93</v>
          </cell>
          <cell r="F5360">
            <v>77</v>
          </cell>
          <cell r="G5360" t="str">
            <v>Germany</v>
          </cell>
        </row>
        <row r="5361">
          <cell r="A5361" t="str">
            <v>2002M12</v>
          </cell>
          <cell r="B5361">
            <v>1</v>
          </cell>
          <cell r="C5361">
            <v>77</v>
          </cell>
          <cell r="D5361" t="str">
            <v>Germany</v>
          </cell>
          <cell r="E5361">
            <v>50</v>
          </cell>
          <cell r="F5361">
            <v>181</v>
          </cell>
          <cell r="G5361" t="str">
            <v>Slovakia</v>
          </cell>
        </row>
        <row r="5362">
          <cell r="A5362" t="str">
            <v>2002M12</v>
          </cell>
          <cell r="B5362">
            <v>2</v>
          </cell>
          <cell r="C5362">
            <v>186</v>
          </cell>
          <cell r="D5362" t="str">
            <v>Spain</v>
          </cell>
          <cell r="E5362">
            <v>2</v>
          </cell>
          <cell r="F5362">
            <v>104</v>
          </cell>
          <cell r="G5362" t="str">
            <v>Japan</v>
          </cell>
        </row>
        <row r="5363">
          <cell r="A5363" t="str">
            <v>2002M12</v>
          </cell>
          <cell r="B5363">
            <v>2</v>
          </cell>
          <cell r="C5363">
            <v>77</v>
          </cell>
          <cell r="D5363" t="str">
            <v>Germany</v>
          </cell>
          <cell r="E5363">
            <v>1</v>
          </cell>
          <cell r="F5363">
            <v>148</v>
          </cell>
          <cell r="G5363" t="str">
            <v>New Caledonia</v>
          </cell>
        </row>
        <row r="5364">
          <cell r="A5364" t="str">
            <v>2002M12</v>
          </cell>
          <cell r="B5364">
            <v>2</v>
          </cell>
          <cell r="C5364">
            <v>0</v>
          </cell>
          <cell r="D5364" t="str">
            <v>Ebay</v>
          </cell>
          <cell r="E5364">
            <v>246</v>
          </cell>
          <cell r="F5364">
            <v>156</v>
          </cell>
          <cell r="G5364" t="str">
            <v>Pakistan</v>
          </cell>
        </row>
        <row r="5365">
          <cell r="A5365" t="str">
            <v>2002M12</v>
          </cell>
          <cell r="B5365">
            <v>2</v>
          </cell>
          <cell r="C5365">
            <v>77</v>
          </cell>
          <cell r="D5365" t="str">
            <v>Germany</v>
          </cell>
          <cell r="E5365">
            <v>22</v>
          </cell>
          <cell r="F5365">
            <v>95</v>
          </cell>
          <cell r="G5365" t="str">
            <v>India</v>
          </cell>
        </row>
        <row r="5366">
          <cell r="A5366" t="str">
            <v>2002M12</v>
          </cell>
          <cell r="B5366">
            <v>2</v>
          </cell>
          <cell r="C5366">
            <v>0</v>
          </cell>
          <cell r="D5366" t="str">
            <v>Ebay</v>
          </cell>
          <cell r="E5366">
            <v>23</v>
          </cell>
          <cell r="F5366">
            <v>224</v>
          </cell>
          <cell r="G5366" t="str">
            <v>Zimbabwe</v>
          </cell>
        </row>
        <row r="5367">
          <cell r="A5367" t="str">
            <v>2002M12</v>
          </cell>
          <cell r="B5367">
            <v>2</v>
          </cell>
          <cell r="C5367">
            <v>2</v>
          </cell>
          <cell r="D5367" t="str">
            <v>Canada</v>
          </cell>
          <cell r="E5367">
            <v>22</v>
          </cell>
          <cell r="F5367">
            <v>180</v>
          </cell>
          <cell r="G5367" t="str">
            <v>Singapore</v>
          </cell>
        </row>
        <row r="5368">
          <cell r="A5368" t="str">
            <v>2002M12</v>
          </cell>
          <cell r="B5368">
            <v>3</v>
          </cell>
          <cell r="C5368">
            <v>15</v>
          </cell>
          <cell r="D5368" t="str">
            <v>Australia</v>
          </cell>
          <cell r="E5368">
            <v>2</v>
          </cell>
          <cell r="F5368">
            <v>149</v>
          </cell>
          <cell r="G5368" t="str">
            <v>New Zealand</v>
          </cell>
        </row>
        <row r="5369">
          <cell r="A5369" t="str">
            <v>2002M12</v>
          </cell>
          <cell r="B5369">
            <v>0</v>
          </cell>
          <cell r="C5369">
            <v>123</v>
          </cell>
          <cell r="D5369" t="str">
            <v xml:space="preserve"> Belgium (Dutch)</v>
          </cell>
          <cell r="E5369">
            <v>19</v>
          </cell>
          <cell r="F5369">
            <v>1</v>
          </cell>
          <cell r="G5369" t="str">
            <v>United States</v>
          </cell>
        </row>
        <row r="5370">
          <cell r="A5370" t="str">
            <v>2002M12</v>
          </cell>
          <cell r="B5370">
            <v>0</v>
          </cell>
          <cell r="C5370">
            <v>0</v>
          </cell>
          <cell r="D5370" t="str">
            <v>Ebay</v>
          </cell>
          <cell r="E5370">
            <v>503</v>
          </cell>
          <cell r="F5370">
            <v>146</v>
          </cell>
          <cell r="G5370" t="str">
            <v>Netherlands</v>
          </cell>
        </row>
        <row r="5371">
          <cell r="A5371" t="str">
            <v>2002M12</v>
          </cell>
          <cell r="B5371">
            <v>0</v>
          </cell>
          <cell r="C5371">
            <v>0</v>
          </cell>
          <cell r="D5371" t="str">
            <v>Ebay</v>
          </cell>
          <cell r="E5371">
            <v>1</v>
          </cell>
          <cell r="F5371">
            <v>91</v>
          </cell>
          <cell r="G5371" t="str">
            <v>Honduras</v>
          </cell>
        </row>
        <row r="5372">
          <cell r="A5372" t="str">
            <v>2002M12</v>
          </cell>
          <cell r="B5372">
            <v>1</v>
          </cell>
          <cell r="C5372">
            <v>0</v>
          </cell>
          <cell r="D5372" t="str">
            <v>Ebay</v>
          </cell>
          <cell r="E5372">
            <v>459</v>
          </cell>
          <cell r="F5372">
            <v>192</v>
          </cell>
          <cell r="G5372" t="str">
            <v>Sweden</v>
          </cell>
        </row>
        <row r="5373">
          <cell r="A5373" t="str">
            <v>2002M12</v>
          </cell>
          <cell r="B5373">
            <v>3</v>
          </cell>
          <cell r="C5373">
            <v>77</v>
          </cell>
          <cell r="D5373" t="str">
            <v>Germany</v>
          </cell>
          <cell r="E5373">
            <v>9</v>
          </cell>
          <cell r="F5373">
            <v>101</v>
          </cell>
          <cell r="G5373" t="str">
            <v>Italy</v>
          </cell>
        </row>
        <row r="5374">
          <cell r="A5374" t="str">
            <v>2002M12</v>
          </cell>
          <cell r="B5374">
            <v>0</v>
          </cell>
          <cell r="C5374">
            <v>3</v>
          </cell>
          <cell r="D5374" t="str">
            <v>Uk</v>
          </cell>
          <cell r="E5374">
            <v>8</v>
          </cell>
          <cell r="F5374">
            <v>196</v>
          </cell>
          <cell r="G5374" t="str">
            <v>Taiwan</v>
          </cell>
        </row>
        <row r="5375">
          <cell r="A5375" t="str">
            <v>2002M12</v>
          </cell>
          <cell r="B5375">
            <v>0</v>
          </cell>
          <cell r="C5375">
            <v>77</v>
          </cell>
          <cell r="D5375" t="str">
            <v>Germany</v>
          </cell>
          <cell r="E5375">
            <v>1264</v>
          </cell>
          <cell r="F5375">
            <v>164</v>
          </cell>
          <cell r="G5375" t="str">
            <v>Portugal</v>
          </cell>
        </row>
        <row r="5376">
          <cell r="A5376" t="str">
            <v>2002M12</v>
          </cell>
          <cell r="B5376">
            <v>1</v>
          </cell>
          <cell r="C5376">
            <v>0</v>
          </cell>
          <cell r="D5376" t="str">
            <v>Ebay</v>
          </cell>
          <cell r="E5376">
            <v>662</v>
          </cell>
          <cell r="F5376">
            <v>124</v>
          </cell>
          <cell r="G5376" t="str">
            <v>Macedonia</v>
          </cell>
        </row>
        <row r="5377">
          <cell r="A5377" t="str">
            <v>2002M12</v>
          </cell>
          <cell r="B5377">
            <v>2</v>
          </cell>
          <cell r="C5377">
            <v>123</v>
          </cell>
          <cell r="D5377" t="str">
            <v xml:space="preserve"> Belgium (Dutch)</v>
          </cell>
          <cell r="E5377">
            <v>3</v>
          </cell>
          <cell r="F5377">
            <v>70</v>
          </cell>
          <cell r="G5377" t="str">
            <v>Finland</v>
          </cell>
        </row>
        <row r="5378">
          <cell r="A5378" t="str">
            <v>2002M12</v>
          </cell>
          <cell r="B5378">
            <v>0</v>
          </cell>
          <cell r="C5378">
            <v>0</v>
          </cell>
          <cell r="D5378" t="str">
            <v>Ebay</v>
          </cell>
          <cell r="E5378">
            <v>7</v>
          </cell>
          <cell r="F5378">
            <v>44</v>
          </cell>
          <cell r="G5378" t="str">
            <v>Chile</v>
          </cell>
        </row>
        <row r="5379">
          <cell r="A5379" t="str">
            <v>2002M12</v>
          </cell>
          <cell r="B5379">
            <v>2</v>
          </cell>
          <cell r="C5379">
            <v>15</v>
          </cell>
          <cell r="D5379" t="str">
            <v>Australia</v>
          </cell>
          <cell r="E5379">
            <v>9</v>
          </cell>
          <cell r="F5379">
            <v>224</v>
          </cell>
          <cell r="G5379" t="str">
            <v>Zimbabwe</v>
          </cell>
        </row>
        <row r="5380">
          <cell r="A5380" t="str">
            <v>2002M12</v>
          </cell>
          <cell r="B5380">
            <v>1</v>
          </cell>
          <cell r="C5380">
            <v>0</v>
          </cell>
          <cell r="D5380" t="str">
            <v>Ebay</v>
          </cell>
          <cell r="E5380">
            <v>976</v>
          </cell>
          <cell r="F5380">
            <v>149</v>
          </cell>
          <cell r="G5380" t="str">
            <v>New Zealand</v>
          </cell>
        </row>
        <row r="5381">
          <cell r="A5381" t="str">
            <v>2002M12</v>
          </cell>
          <cell r="B5381">
            <v>1</v>
          </cell>
          <cell r="C5381">
            <v>71</v>
          </cell>
          <cell r="D5381" t="str">
            <v>France</v>
          </cell>
          <cell r="E5381">
            <v>3</v>
          </cell>
          <cell r="F5381">
            <v>72</v>
          </cell>
          <cell r="G5381" t="str">
            <v>French Guiana</v>
          </cell>
        </row>
        <row r="5382">
          <cell r="A5382" t="str">
            <v>2002M12</v>
          </cell>
          <cell r="B5382">
            <v>1</v>
          </cell>
          <cell r="C5382">
            <v>0</v>
          </cell>
          <cell r="D5382" t="str">
            <v>Ebay</v>
          </cell>
          <cell r="E5382">
            <v>37</v>
          </cell>
          <cell r="F5382">
            <v>80</v>
          </cell>
          <cell r="G5382" t="str">
            <v>Greece</v>
          </cell>
        </row>
        <row r="5383">
          <cell r="A5383" t="str">
            <v>2002M12</v>
          </cell>
          <cell r="B5383">
            <v>3</v>
          </cell>
          <cell r="C5383">
            <v>23</v>
          </cell>
          <cell r="D5383" t="str">
            <v xml:space="preserve"> Belgium (French)</v>
          </cell>
          <cell r="E5383">
            <v>2</v>
          </cell>
          <cell r="F5383">
            <v>122</v>
          </cell>
          <cell r="G5383" t="str">
            <v>Luxembourg</v>
          </cell>
        </row>
        <row r="5384">
          <cell r="A5384" t="str">
            <v>2002M12</v>
          </cell>
          <cell r="B5384">
            <v>1</v>
          </cell>
          <cell r="C5384">
            <v>77</v>
          </cell>
          <cell r="D5384" t="str">
            <v>Germany</v>
          </cell>
          <cell r="E5384">
            <v>1</v>
          </cell>
          <cell r="F5384">
            <v>6</v>
          </cell>
          <cell r="G5384" t="str">
            <v>Algeria</v>
          </cell>
        </row>
        <row r="5385">
          <cell r="A5385" t="str">
            <v>2002M12</v>
          </cell>
          <cell r="B5385">
            <v>1</v>
          </cell>
          <cell r="C5385">
            <v>0</v>
          </cell>
          <cell r="D5385" t="str">
            <v>Ebay</v>
          </cell>
          <cell r="E5385">
            <v>155</v>
          </cell>
          <cell r="F5385">
            <v>193</v>
          </cell>
          <cell r="G5385" t="str">
            <v>Switzerland</v>
          </cell>
        </row>
        <row r="5386">
          <cell r="A5386" t="str">
            <v>2002M12</v>
          </cell>
          <cell r="B5386">
            <v>2</v>
          </cell>
          <cell r="C5386">
            <v>71</v>
          </cell>
          <cell r="D5386" t="str">
            <v>France</v>
          </cell>
          <cell r="E5386">
            <v>75</v>
          </cell>
          <cell r="F5386">
            <v>167</v>
          </cell>
          <cell r="G5386" t="str">
            <v>Romania</v>
          </cell>
        </row>
        <row r="5387">
          <cell r="A5387" t="str">
            <v>2002M12</v>
          </cell>
          <cell r="B5387">
            <v>2</v>
          </cell>
          <cell r="C5387">
            <v>71</v>
          </cell>
          <cell r="D5387" t="str">
            <v>France</v>
          </cell>
          <cell r="E5387">
            <v>7</v>
          </cell>
          <cell r="F5387">
            <v>12</v>
          </cell>
          <cell r="G5387" t="str">
            <v>Argentina</v>
          </cell>
        </row>
        <row r="5388">
          <cell r="A5388" t="str">
            <v>2002M12</v>
          </cell>
          <cell r="B5388">
            <v>2</v>
          </cell>
          <cell r="C5388">
            <v>16</v>
          </cell>
          <cell r="D5388" t="str">
            <v>Austria</v>
          </cell>
          <cell r="E5388">
            <v>53</v>
          </cell>
          <cell r="F5388">
            <v>1</v>
          </cell>
          <cell r="G5388" t="str">
            <v>United States</v>
          </cell>
        </row>
        <row r="5389">
          <cell r="A5389" t="str">
            <v>2002M12</v>
          </cell>
          <cell r="B5389">
            <v>2</v>
          </cell>
          <cell r="C5389">
            <v>16</v>
          </cell>
          <cell r="D5389" t="str">
            <v>Austria</v>
          </cell>
          <cell r="E5389">
            <v>114</v>
          </cell>
          <cell r="F5389">
            <v>193</v>
          </cell>
          <cell r="G5389" t="str">
            <v>Switzerland</v>
          </cell>
        </row>
        <row r="5390">
          <cell r="A5390" t="str">
            <v>2002M12</v>
          </cell>
          <cell r="B5390">
            <v>2</v>
          </cell>
          <cell r="C5390">
            <v>196</v>
          </cell>
          <cell r="D5390" t="str">
            <v>Taiwan</v>
          </cell>
          <cell r="E5390">
            <v>2</v>
          </cell>
          <cell r="F5390">
            <v>136</v>
          </cell>
          <cell r="G5390" t="str">
            <v>Mexico</v>
          </cell>
        </row>
        <row r="5391">
          <cell r="A5391" t="str">
            <v>2002M12</v>
          </cell>
          <cell r="B5391">
            <v>2</v>
          </cell>
          <cell r="C5391">
            <v>16</v>
          </cell>
          <cell r="D5391" t="str">
            <v>Austria</v>
          </cell>
          <cell r="E5391">
            <v>9444</v>
          </cell>
          <cell r="F5391">
            <v>16</v>
          </cell>
          <cell r="G5391" t="str">
            <v>Austria</v>
          </cell>
        </row>
        <row r="5392">
          <cell r="A5392" t="str">
            <v>2002M12</v>
          </cell>
          <cell r="B5392">
            <v>1</v>
          </cell>
          <cell r="C5392">
            <v>3</v>
          </cell>
          <cell r="D5392" t="str">
            <v>Uk</v>
          </cell>
          <cell r="E5392">
            <v>2</v>
          </cell>
          <cell r="F5392">
            <v>70</v>
          </cell>
          <cell r="G5392" t="str">
            <v>Finland</v>
          </cell>
        </row>
        <row r="5393">
          <cell r="A5393" t="str">
            <v>2002M12</v>
          </cell>
          <cell r="B5393">
            <v>1</v>
          </cell>
          <cell r="C5393">
            <v>77</v>
          </cell>
          <cell r="D5393" t="str">
            <v>Germany</v>
          </cell>
          <cell r="E5393">
            <v>43</v>
          </cell>
          <cell r="F5393">
            <v>70</v>
          </cell>
          <cell r="G5393" t="str">
            <v>Finland</v>
          </cell>
        </row>
        <row r="5394">
          <cell r="A5394" t="str">
            <v>2002M12</v>
          </cell>
          <cell r="B5394">
            <v>2</v>
          </cell>
          <cell r="C5394">
            <v>16</v>
          </cell>
          <cell r="D5394" t="str">
            <v>Austria</v>
          </cell>
          <cell r="E5394">
            <v>34</v>
          </cell>
          <cell r="F5394">
            <v>146</v>
          </cell>
          <cell r="G5394" t="str">
            <v>Netherlands</v>
          </cell>
        </row>
        <row r="5395">
          <cell r="A5395" t="str">
            <v>2002M12</v>
          </cell>
          <cell r="B5395">
            <v>2</v>
          </cell>
          <cell r="C5395">
            <v>146</v>
          </cell>
          <cell r="D5395" t="str">
            <v>Netherlands</v>
          </cell>
          <cell r="E5395">
            <v>3</v>
          </cell>
          <cell r="F5395">
            <v>122</v>
          </cell>
          <cell r="G5395" t="str">
            <v>Luxembourg</v>
          </cell>
        </row>
        <row r="5396">
          <cell r="A5396" t="str">
            <v>2002M12</v>
          </cell>
          <cell r="B5396">
            <v>1</v>
          </cell>
          <cell r="C5396">
            <v>101</v>
          </cell>
          <cell r="D5396" t="str">
            <v>Italy</v>
          </cell>
          <cell r="E5396">
            <v>48</v>
          </cell>
          <cell r="F5396">
            <v>175</v>
          </cell>
          <cell r="G5396" t="str">
            <v>San Marino</v>
          </cell>
        </row>
        <row r="5397">
          <cell r="A5397" t="str">
            <v>2002M12</v>
          </cell>
          <cell r="B5397">
            <v>0</v>
          </cell>
          <cell r="C5397">
            <v>146</v>
          </cell>
          <cell r="D5397" t="str">
            <v>Netherlands</v>
          </cell>
          <cell r="E5397">
            <v>10</v>
          </cell>
          <cell r="F5397">
            <v>71</v>
          </cell>
          <cell r="G5397" t="str">
            <v>France</v>
          </cell>
        </row>
        <row r="5398">
          <cell r="A5398" t="str">
            <v>2002M12</v>
          </cell>
          <cell r="B5398">
            <v>2</v>
          </cell>
          <cell r="C5398">
            <v>0</v>
          </cell>
          <cell r="D5398" t="str">
            <v>Ebay</v>
          </cell>
          <cell r="E5398">
            <v>29490</v>
          </cell>
          <cell r="F5398">
            <v>12</v>
          </cell>
          <cell r="G5398" t="str">
            <v>Argentina</v>
          </cell>
        </row>
        <row r="5399">
          <cell r="A5399" t="str">
            <v>2002M12</v>
          </cell>
          <cell r="B5399">
            <v>2</v>
          </cell>
          <cell r="C5399">
            <v>77</v>
          </cell>
          <cell r="D5399" t="str">
            <v>Germany</v>
          </cell>
          <cell r="E5399">
            <v>11</v>
          </cell>
          <cell r="F5399">
            <v>210</v>
          </cell>
          <cell r="G5399" t="str">
            <v>United Arab Emirates</v>
          </cell>
        </row>
        <row r="5400">
          <cell r="A5400" t="str">
            <v>2002M12</v>
          </cell>
          <cell r="B5400">
            <v>2</v>
          </cell>
          <cell r="C5400">
            <v>0</v>
          </cell>
          <cell r="D5400" t="str">
            <v>Ebay</v>
          </cell>
          <cell r="E5400">
            <v>112594</v>
          </cell>
          <cell r="F5400">
            <v>77</v>
          </cell>
          <cell r="G5400" t="str">
            <v>Germany</v>
          </cell>
        </row>
        <row r="5401">
          <cell r="A5401" t="str">
            <v>2002M12</v>
          </cell>
          <cell r="B5401">
            <v>3</v>
          </cell>
          <cell r="C5401">
            <v>2</v>
          </cell>
          <cell r="D5401" t="str">
            <v>Canada</v>
          </cell>
          <cell r="E5401">
            <v>887</v>
          </cell>
          <cell r="F5401">
            <v>2</v>
          </cell>
          <cell r="G5401" t="str">
            <v>Canada</v>
          </cell>
        </row>
        <row r="5402">
          <cell r="A5402" t="str">
            <v>2002M12</v>
          </cell>
          <cell r="B5402">
            <v>1</v>
          </cell>
          <cell r="C5402">
            <v>3</v>
          </cell>
          <cell r="D5402" t="str">
            <v>Uk</v>
          </cell>
          <cell r="E5402">
            <v>118</v>
          </cell>
          <cell r="F5402">
            <v>23</v>
          </cell>
          <cell r="G5402" t="str">
            <v>Belgium</v>
          </cell>
        </row>
        <row r="5403">
          <cell r="A5403" t="str">
            <v>2002M12</v>
          </cell>
          <cell r="B5403">
            <v>2</v>
          </cell>
          <cell r="C5403">
            <v>186</v>
          </cell>
          <cell r="D5403" t="str">
            <v>Spain</v>
          </cell>
          <cell r="E5403">
            <v>2</v>
          </cell>
          <cell r="F5403">
            <v>5</v>
          </cell>
          <cell r="G5403" t="str">
            <v>Albania</v>
          </cell>
        </row>
        <row r="5404">
          <cell r="A5404" t="str">
            <v>2002M12</v>
          </cell>
          <cell r="B5404">
            <v>0</v>
          </cell>
          <cell r="C5404">
            <v>0</v>
          </cell>
          <cell r="D5404" t="str">
            <v>Ebay</v>
          </cell>
          <cell r="E5404">
            <v>7</v>
          </cell>
          <cell r="F5404">
            <v>34</v>
          </cell>
          <cell r="G5404" t="str">
            <v>Bulgaria</v>
          </cell>
        </row>
        <row r="5405">
          <cell r="A5405" t="str">
            <v>2002M12</v>
          </cell>
          <cell r="B5405">
            <v>0</v>
          </cell>
          <cell r="C5405">
            <v>193</v>
          </cell>
          <cell r="D5405" t="str">
            <v>Switzerland</v>
          </cell>
          <cell r="E5405">
            <v>35</v>
          </cell>
          <cell r="F5405">
            <v>120</v>
          </cell>
          <cell r="G5405" t="str">
            <v>Liechtenstein</v>
          </cell>
        </row>
        <row r="5406">
          <cell r="A5406" t="str">
            <v>2002M12</v>
          </cell>
          <cell r="B5406">
            <v>2</v>
          </cell>
          <cell r="C5406">
            <v>3</v>
          </cell>
          <cell r="D5406" t="str">
            <v>Uk</v>
          </cell>
          <cell r="E5406">
            <v>2321</v>
          </cell>
          <cell r="F5406">
            <v>146</v>
          </cell>
          <cell r="G5406" t="str">
            <v>Netherlands</v>
          </cell>
        </row>
        <row r="5407">
          <cell r="A5407" t="str">
            <v>2002M12</v>
          </cell>
          <cell r="B5407">
            <v>2</v>
          </cell>
          <cell r="C5407">
            <v>0</v>
          </cell>
          <cell r="D5407" t="str">
            <v>Ebay</v>
          </cell>
          <cell r="E5407">
            <v>5728</v>
          </cell>
          <cell r="F5407">
            <v>34</v>
          </cell>
          <cell r="G5407" t="str">
            <v>Bulgaria</v>
          </cell>
        </row>
        <row r="5408">
          <cell r="A5408" t="str">
            <v>2002M12</v>
          </cell>
          <cell r="B5408">
            <v>3</v>
          </cell>
          <cell r="C5408">
            <v>186</v>
          </cell>
          <cell r="D5408" t="str">
            <v>Spain</v>
          </cell>
          <cell r="E5408">
            <v>4665</v>
          </cell>
          <cell r="F5408">
            <v>186</v>
          </cell>
          <cell r="G5408" t="str">
            <v>Spain</v>
          </cell>
        </row>
        <row r="5409">
          <cell r="A5409" t="str">
            <v>2002M12</v>
          </cell>
          <cell r="B5409">
            <v>2</v>
          </cell>
          <cell r="C5409">
            <v>0</v>
          </cell>
          <cell r="D5409" t="str">
            <v>Ebay</v>
          </cell>
          <cell r="E5409">
            <v>2157</v>
          </cell>
          <cell r="F5409">
            <v>161</v>
          </cell>
          <cell r="G5409" t="str">
            <v>Peru</v>
          </cell>
        </row>
        <row r="5410">
          <cell r="A5410" t="str">
            <v>2002M12</v>
          </cell>
          <cell r="B5410">
            <v>2</v>
          </cell>
          <cell r="C5410">
            <v>100</v>
          </cell>
          <cell r="D5410" t="str">
            <v>Ebaymotors</v>
          </cell>
          <cell r="E5410">
            <v>166</v>
          </cell>
          <cell r="F5410">
            <v>154</v>
          </cell>
          <cell r="G5410" t="str">
            <v>Norway</v>
          </cell>
        </row>
        <row r="5411">
          <cell r="A5411" t="str">
            <v>2002M12</v>
          </cell>
          <cell r="B5411">
            <v>0</v>
          </cell>
          <cell r="C5411">
            <v>0</v>
          </cell>
          <cell r="D5411" t="str">
            <v>Ebay</v>
          </cell>
          <cell r="E5411">
            <v>1451</v>
          </cell>
          <cell r="F5411">
            <v>127</v>
          </cell>
          <cell r="G5411" t="str">
            <v>Malaysia</v>
          </cell>
        </row>
        <row r="5412">
          <cell r="A5412" t="str">
            <v>2002M12</v>
          </cell>
          <cell r="B5412">
            <v>2</v>
          </cell>
          <cell r="C5412">
            <v>196</v>
          </cell>
          <cell r="D5412" t="str">
            <v>Taiwan</v>
          </cell>
          <cell r="E5412">
            <v>4710</v>
          </cell>
          <cell r="F5412">
            <v>92</v>
          </cell>
          <cell r="G5412" t="str">
            <v>Hong Kong</v>
          </cell>
        </row>
        <row r="5413">
          <cell r="A5413" t="str">
            <v>2002M12</v>
          </cell>
          <cell r="B5413">
            <v>2</v>
          </cell>
          <cell r="C5413">
            <v>23</v>
          </cell>
          <cell r="D5413" t="str">
            <v xml:space="preserve"> Belgium (French)</v>
          </cell>
          <cell r="E5413">
            <v>110</v>
          </cell>
          <cell r="F5413">
            <v>164</v>
          </cell>
          <cell r="G5413" t="str">
            <v>Portugal</v>
          </cell>
        </row>
        <row r="5414">
          <cell r="A5414" t="str">
            <v>2002M12</v>
          </cell>
          <cell r="B5414">
            <v>3</v>
          </cell>
          <cell r="C5414">
            <v>2</v>
          </cell>
          <cell r="D5414" t="str">
            <v>Canada</v>
          </cell>
          <cell r="E5414">
            <v>1</v>
          </cell>
          <cell r="F5414">
            <v>71</v>
          </cell>
          <cell r="G5414" t="str">
            <v>France</v>
          </cell>
        </row>
        <row r="5415">
          <cell r="A5415" t="str">
            <v>2002M12</v>
          </cell>
          <cell r="B5415">
            <v>2</v>
          </cell>
          <cell r="C5415">
            <v>23</v>
          </cell>
          <cell r="D5415" t="str">
            <v xml:space="preserve"> Belgium (French)</v>
          </cell>
          <cell r="E5415">
            <v>25</v>
          </cell>
          <cell r="F5415">
            <v>8</v>
          </cell>
          <cell r="G5415" t="str">
            <v>Andorra</v>
          </cell>
        </row>
        <row r="5416">
          <cell r="A5416" t="str">
            <v>2002M12</v>
          </cell>
          <cell r="B5416">
            <v>2</v>
          </cell>
          <cell r="C5416">
            <v>3</v>
          </cell>
          <cell r="D5416" t="str">
            <v>Uk</v>
          </cell>
          <cell r="E5416">
            <v>57</v>
          </cell>
          <cell r="F5416">
            <v>12</v>
          </cell>
          <cell r="G5416" t="str">
            <v>Argentina</v>
          </cell>
        </row>
        <row r="5417">
          <cell r="A5417" t="str">
            <v>2002M12</v>
          </cell>
          <cell r="B5417">
            <v>3</v>
          </cell>
          <cell r="C5417">
            <v>0</v>
          </cell>
          <cell r="D5417" t="str">
            <v>Ebay</v>
          </cell>
          <cell r="E5417">
            <v>1</v>
          </cell>
          <cell r="F5417">
            <v>127</v>
          </cell>
          <cell r="G5417" t="str">
            <v>Malaysia</v>
          </cell>
        </row>
        <row r="5418">
          <cell r="A5418" t="str">
            <v>2002M12</v>
          </cell>
          <cell r="B5418">
            <v>1</v>
          </cell>
          <cell r="C5418">
            <v>0</v>
          </cell>
          <cell r="D5418" t="str">
            <v>Ebay</v>
          </cell>
          <cell r="E5418">
            <v>1</v>
          </cell>
          <cell r="F5418">
            <v>181</v>
          </cell>
          <cell r="G5418" t="str">
            <v>Slovakia</v>
          </cell>
        </row>
        <row r="5419">
          <cell r="A5419" t="str">
            <v>2002M12</v>
          </cell>
          <cell r="B5419">
            <v>1</v>
          </cell>
          <cell r="C5419">
            <v>193</v>
          </cell>
          <cell r="D5419" t="str">
            <v>Switzerland</v>
          </cell>
          <cell r="E5419">
            <v>3</v>
          </cell>
          <cell r="F5419">
            <v>101</v>
          </cell>
          <cell r="G5419" t="str">
            <v>Italy</v>
          </cell>
        </row>
        <row r="5420">
          <cell r="A5420" t="str">
            <v>2002M12</v>
          </cell>
          <cell r="B5420">
            <v>2</v>
          </cell>
          <cell r="C5420">
            <v>101</v>
          </cell>
          <cell r="D5420" t="str">
            <v>Italy</v>
          </cell>
          <cell r="E5420">
            <v>3</v>
          </cell>
          <cell r="F5420">
            <v>100</v>
          </cell>
          <cell r="G5420" t="str">
            <v>Israel</v>
          </cell>
        </row>
        <row r="5421">
          <cell r="A5421" t="str">
            <v>2002M12</v>
          </cell>
          <cell r="B5421">
            <v>2</v>
          </cell>
          <cell r="C5421">
            <v>100</v>
          </cell>
          <cell r="D5421" t="str">
            <v>Ebaymotors</v>
          </cell>
          <cell r="E5421">
            <v>64</v>
          </cell>
          <cell r="F5421">
            <v>185</v>
          </cell>
          <cell r="G5421" t="str">
            <v>South Africa</v>
          </cell>
        </row>
        <row r="5422">
          <cell r="A5422" t="str">
            <v>2002M12</v>
          </cell>
          <cell r="B5422">
            <v>1</v>
          </cell>
          <cell r="C5422">
            <v>193</v>
          </cell>
          <cell r="D5422" t="str">
            <v>Switzerland</v>
          </cell>
          <cell r="E5422">
            <v>3111</v>
          </cell>
          <cell r="F5422">
            <v>193</v>
          </cell>
          <cell r="G5422" t="str">
            <v>Switzerland</v>
          </cell>
        </row>
        <row r="5423">
          <cell r="A5423" t="str">
            <v>2002M12</v>
          </cell>
          <cell r="B5423">
            <v>2</v>
          </cell>
          <cell r="C5423">
            <v>3</v>
          </cell>
          <cell r="D5423" t="str">
            <v>Uk</v>
          </cell>
          <cell r="E5423">
            <v>78</v>
          </cell>
          <cell r="F5423">
            <v>156</v>
          </cell>
          <cell r="G5423" t="str">
            <v>Pakistan</v>
          </cell>
        </row>
        <row r="5424">
          <cell r="A5424" t="str">
            <v>2002M12</v>
          </cell>
          <cell r="B5424">
            <v>2</v>
          </cell>
          <cell r="C5424">
            <v>3</v>
          </cell>
          <cell r="D5424" t="str">
            <v>Uk</v>
          </cell>
          <cell r="E5424">
            <v>19</v>
          </cell>
          <cell r="F5424">
            <v>123</v>
          </cell>
          <cell r="G5424" t="str">
            <v>Macau</v>
          </cell>
        </row>
        <row r="5425">
          <cell r="A5425" t="str">
            <v>2002M12</v>
          </cell>
          <cell r="B5425">
            <v>0</v>
          </cell>
          <cell r="C5425">
            <v>3</v>
          </cell>
          <cell r="D5425" t="str">
            <v>Uk</v>
          </cell>
          <cell r="E5425">
            <v>3</v>
          </cell>
          <cell r="F5425">
            <v>154</v>
          </cell>
          <cell r="G5425" t="str">
            <v>Norway</v>
          </cell>
        </row>
        <row r="5426">
          <cell r="A5426" t="str">
            <v>2002M12</v>
          </cell>
          <cell r="B5426">
            <v>2</v>
          </cell>
          <cell r="C5426">
            <v>3</v>
          </cell>
          <cell r="D5426" t="str">
            <v>Uk</v>
          </cell>
          <cell r="E5426">
            <v>28</v>
          </cell>
          <cell r="F5426">
            <v>109</v>
          </cell>
          <cell r="G5426" t="str">
            <v>Kiribati</v>
          </cell>
        </row>
        <row r="5427">
          <cell r="A5427" t="str">
            <v>2002M12</v>
          </cell>
          <cell r="B5427">
            <v>1</v>
          </cell>
          <cell r="C5427">
            <v>77</v>
          </cell>
          <cell r="D5427" t="str">
            <v>Germany</v>
          </cell>
          <cell r="E5427">
            <v>143</v>
          </cell>
          <cell r="F5427">
            <v>199</v>
          </cell>
          <cell r="G5427" t="str">
            <v>Thailand</v>
          </cell>
        </row>
        <row r="5428">
          <cell r="A5428" t="str">
            <v>2002M12</v>
          </cell>
          <cell r="B5428">
            <v>2</v>
          </cell>
          <cell r="C5428">
            <v>100</v>
          </cell>
          <cell r="D5428" t="str">
            <v>Ebaymotors</v>
          </cell>
          <cell r="E5428">
            <v>597477</v>
          </cell>
          <cell r="F5428">
            <v>1</v>
          </cell>
          <cell r="G5428" t="str">
            <v>United States</v>
          </cell>
        </row>
        <row r="5429">
          <cell r="A5429" t="str">
            <v>2002M12</v>
          </cell>
          <cell r="B5429">
            <v>0</v>
          </cell>
          <cell r="C5429">
            <v>100</v>
          </cell>
          <cell r="D5429" t="str">
            <v>Ebaymotors</v>
          </cell>
          <cell r="E5429">
            <v>19</v>
          </cell>
          <cell r="F5429">
            <v>146</v>
          </cell>
          <cell r="G5429" t="str">
            <v>Netherlands</v>
          </cell>
        </row>
        <row r="5430">
          <cell r="A5430" t="str">
            <v>2002M12</v>
          </cell>
          <cell r="B5430">
            <v>2</v>
          </cell>
          <cell r="C5430">
            <v>0</v>
          </cell>
          <cell r="D5430" t="str">
            <v>Ebay</v>
          </cell>
          <cell r="E5430">
            <v>8653</v>
          </cell>
          <cell r="F5430">
            <v>16</v>
          </cell>
          <cell r="G5430" t="str">
            <v>Austria</v>
          </cell>
        </row>
        <row r="5431">
          <cell r="A5431" t="str">
            <v>2002M12</v>
          </cell>
          <cell r="B5431">
            <v>2</v>
          </cell>
          <cell r="C5431">
            <v>146</v>
          </cell>
          <cell r="D5431" t="str">
            <v>Netherlands</v>
          </cell>
          <cell r="E5431">
            <v>491</v>
          </cell>
          <cell r="F5431">
            <v>66</v>
          </cell>
          <cell r="G5431" t="str">
            <v>Estonia</v>
          </cell>
        </row>
        <row r="5432">
          <cell r="A5432" t="str">
            <v>2002M12</v>
          </cell>
          <cell r="B5432">
            <v>1</v>
          </cell>
          <cell r="C5432">
            <v>186</v>
          </cell>
          <cell r="D5432" t="str">
            <v>Spain</v>
          </cell>
          <cell r="E5432">
            <v>89</v>
          </cell>
          <cell r="F5432">
            <v>8</v>
          </cell>
          <cell r="G5432" t="str">
            <v>Andorra</v>
          </cell>
        </row>
        <row r="5433">
          <cell r="A5433" t="str">
            <v>2002M12</v>
          </cell>
          <cell r="B5433">
            <v>2</v>
          </cell>
          <cell r="C5433">
            <v>100</v>
          </cell>
          <cell r="D5433" t="str">
            <v>Ebaymotors</v>
          </cell>
          <cell r="E5433">
            <v>6</v>
          </cell>
          <cell r="F5433">
            <v>56</v>
          </cell>
          <cell r="G5433" t="str">
            <v>Czech Republic</v>
          </cell>
        </row>
        <row r="5434">
          <cell r="A5434" t="str">
            <v>2002M12</v>
          </cell>
          <cell r="B5434">
            <v>0</v>
          </cell>
          <cell r="C5434">
            <v>186</v>
          </cell>
          <cell r="D5434" t="str">
            <v>Spain</v>
          </cell>
          <cell r="E5434">
            <v>32</v>
          </cell>
          <cell r="F5434">
            <v>3</v>
          </cell>
          <cell r="G5434" t="str">
            <v>United Kingdom</v>
          </cell>
        </row>
        <row r="5435">
          <cell r="A5435" t="str">
            <v>2002M12</v>
          </cell>
          <cell r="B5435">
            <v>1</v>
          </cell>
          <cell r="C5435">
            <v>3</v>
          </cell>
          <cell r="D5435" t="str">
            <v>Uk</v>
          </cell>
          <cell r="E5435">
            <v>24</v>
          </cell>
          <cell r="F5435">
            <v>225</v>
          </cell>
          <cell r="G5435" t="str">
            <v>APO/FPO</v>
          </cell>
        </row>
        <row r="5436">
          <cell r="A5436" t="str">
            <v>2002M12</v>
          </cell>
          <cell r="B5436">
            <v>1</v>
          </cell>
          <cell r="C5436">
            <v>77</v>
          </cell>
          <cell r="D5436" t="str">
            <v>Germany</v>
          </cell>
          <cell r="E5436">
            <v>48</v>
          </cell>
          <cell r="F5436">
            <v>204</v>
          </cell>
          <cell r="G5436" t="str">
            <v>Turkey</v>
          </cell>
        </row>
        <row r="5437">
          <cell r="A5437" t="str">
            <v>2002M12</v>
          </cell>
          <cell r="B5437">
            <v>2</v>
          </cell>
          <cell r="C5437">
            <v>0</v>
          </cell>
          <cell r="D5437" t="str">
            <v>Ebay</v>
          </cell>
          <cell r="E5437">
            <v>7027</v>
          </cell>
          <cell r="F5437">
            <v>95</v>
          </cell>
          <cell r="G5437" t="str">
            <v>India</v>
          </cell>
        </row>
        <row r="5438">
          <cell r="A5438" t="str">
            <v>2002M12</v>
          </cell>
          <cell r="B5438">
            <v>2</v>
          </cell>
          <cell r="C5438">
            <v>0</v>
          </cell>
          <cell r="D5438" t="str">
            <v>Ebay</v>
          </cell>
          <cell r="E5438">
            <v>3577</v>
          </cell>
          <cell r="F5438">
            <v>211</v>
          </cell>
          <cell r="G5438" t="str">
            <v>Uruguay</v>
          </cell>
        </row>
        <row r="5439">
          <cell r="A5439" t="str">
            <v>2002M12</v>
          </cell>
          <cell r="B5439">
            <v>0</v>
          </cell>
          <cell r="C5439">
            <v>71</v>
          </cell>
          <cell r="D5439" t="str">
            <v>France</v>
          </cell>
          <cell r="E5439">
            <v>5</v>
          </cell>
          <cell r="F5439">
            <v>57</v>
          </cell>
          <cell r="G5439" t="str">
            <v>Denmark</v>
          </cell>
        </row>
        <row r="5440">
          <cell r="A5440" t="str">
            <v>2002M12</v>
          </cell>
          <cell r="B5440">
            <v>0</v>
          </cell>
          <cell r="C5440">
            <v>77</v>
          </cell>
          <cell r="D5440" t="str">
            <v>Germany</v>
          </cell>
          <cell r="E5440">
            <v>54</v>
          </cell>
          <cell r="F5440">
            <v>57</v>
          </cell>
          <cell r="G5440" t="str">
            <v>Denmark</v>
          </cell>
        </row>
        <row r="5441">
          <cell r="A5441" t="str">
            <v>2002M12</v>
          </cell>
          <cell r="B5441">
            <v>1</v>
          </cell>
          <cell r="C5441">
            <v>77</v>
          </cell>
          <cell r="D5441" t="str">
            <v>Germany</v>
          </cell>
          <cell r="E5441">
            <v>2</v>
          </cell>
          <cell r="F5441">
            <v>96</v>
          </cell>
          <cell r="G5441" t="str">
            <v>Indonesia</v>
          </cell>
        </row>
        <row r="5442">
          <cell r="A5442" t="str">
            <v>2002M12</v>
          </cell>
          <cell r="B5442">
            <v>2</v>
          </cell>
          <cell r="C5442">
            <v>3</v>
          </cell>
          <cell r="D5442" t="str">
            <v>Uk</v>
          </cell>
          <cell r="E5442">
            <v>4</v>
          </cell>
          <cell r="F5442">
            <v>117</v>
          </cell>
          <cell r="G5442" t="str">
            <v>Lesotho</v>
          </cell>
        </row>
        <row r="5443">
          <cell r="A5443" t="str">
            <v>2002M12</v>
          </cell>
          <cell r="B5443">
            <v>2</v>
          </cell>
          <cell r="C5443">
            <v>0</v>
          </cell>
          <cell r="D5443" t="str">
            <v>Ebay</v>
          </cell>
          <cell r="E5443">
            <v>207</v>
          </cell>
          <cell r="F5443">
            <v>51</v>
          </cell>
          <cell r="G5443" t="str">
            <v>Costa Rica</v>
          </cell>
        </row>
        <row r="5444">
          <cell r="A5444" t="str">
            <v>2002M12</v>
          </cell>
          <cell r="B5444">
            <v>2</v>
          </cell>
          <cell r="C5444">
            <v>196</v>
          </cell>
          <cell r="D5444" t="str">
            <v>Taiwan</v>
          </cell>
          <cell r="E5444">
            <v>86</v>
          </cell>
          <cell r="F5444">
            <v>71</v>
          </cell>
          <cell r="G5444" t="str">
            <v>France</v>
          </cell>
        </row>
        <row r="5445">
          <cell r="A5445" t="str">
            <v>2002M12</v>
          </cell>
          <cell r="B5445">
            <v>2</v>
          </cell>
          <cell r="C5445">
            <v>100</v>
          </cell>
          <cell r="D5445" t="str">
            <v>Ebaymotors</v>
          </cell>
          <cell r="E5445">
            <v>2</v>
          </cell>
          <cell r="F5445">
            <v>32</v>
          </cell>
          <cell r="G5445" t="str">
            <v>British Virgin Islands</v>
          </cell>
        </row>
        <row r="5446">
          <cell r="A5446" t="str">
            <v>2002M12</v>
          </cell>
          <cell r="B5446">
            <v>0</v>
          </cell>
          <cell r="C5446">
            <v>0</v>
          </cell>
          <cell r="D5446" t="str">
            <v>Ebay</v>
          </cell>
          <cell r="E5446">
            <v>4</v>
          </cell>
          <cell r="F5446">
            <v>156</v>
          </cell>
          <cell r="G5446" t="str">
            <v>Pakistan</v>
          </cell>
        </row>
        <row r="5447">
          <cell r="A5447" t="str">
            <v>2002M12</v>
          </cell>
          <cell r="B5447">
            <v>1</v>
          </cell>
          <cell r="C5447">
            <v>193</v>
          </cell>
          <cell r="D5447" t="str">
            <v>Switzerland</v>
          </cell>
          <cell r="E5447">
            <v>4</v>
          </cell>
          <cell r="F5447">
            <v>71</v>
          </cell>
          <cell r="G5447" t="str">
            <v>France</v>
          </cell>
        </row>
        <row r="5448">
          <cell r="A5448" t="str">
            <v>2002M12</v>
          </cell>
          <cell r="B5448">
            <v>2</v>
          </cell>
          <cell r="C5448">
            <v>0</v>
          </cell>
          <cell r="D5448" t="str">
            <v>Ebay</v>
          </cell>
          <cell r="E5448">
            <v>573</v>
          </cell>
          <cell r="F5448">
            <v>187</v>
          </cell>
          <cell r="G5448" t="str">
            <v>Sri Lanka</v>
          </cell>
        </row>
        <row r="5449">
          <cell r="A5449" t="str">
            <v>2002M12</v>
          </cell>
          <cell r="B5449">
            <v>1</v>
          </cell>
          <cell r="C5449">
            <v>100</v>
          </cell>
          <cell r="D5449" t="str">
            <v>Ebaymotors</v>
          </cell>
          <cell r="E5449">
            <v>2</v>
          </cell>
          <cell r="F5449">
            <v>71</v>
          </cell>
          <cell r="G5449" t="str">
            <v>France</v>
          </cell>
        </row>
        <row r="5450">
          <cell r="A5450" t="str">
            <v>2002M12</v>
          </cell>
          <cell r="B5450">
            <v>0</v>
          </cell>
          <cell r="C5450">
            <v>3</v>
          </cell>
          <cell r="D5450" t="str">
            <v>Uk</v>
          </cell>
          <cell r="E5450">
            <v>2</v>
          </cell>
          <cell r="F5450">
            <v>149</v>
          </cell>
          <cell r="G5450" t="str">
            <v>New Zealand</v>
          </cell>
        </row>
        <row r="5451">
          <cell r="A5451" t="str">
            <v>2002M12</v>
          </cell>
          <cell r="B5451">
            <v>2</v>
          </cell>
          <cell r="C5451">
            <v>23</v>
          </cell>
          <cell r="D5451" t="str">
            <v xml:space="preserve"> Belgium (French)</v>
          </cell>
          <cell r="E5451">
            <v>93548</v>
          </cell>
          <cell r="F5451">
            <v>23</v>
          </cell>
          <cell r="G5451" t="str">
            <v>Belgium</v>
          </cell>
        </row>
        <row r="5452">
          <cell r="A5452" t="str">
            <v>2002M12</v>
          </cell>
          <cell r="B5452">
            <v>0</v>
          </cell>
          <cell r="C5452">
            <v>16</v>
          </cell>
          <cell r="D5452" t="str">
            <v>Austria</v>
          </cell>
          <cell r="E5452">
            <v>20</v>
          </cell>
          <cell r="F5452">
            <v>1</v>
          </cell>
          <cell r="G5452" t="str">
            <v>United States</v>
          </cell>
        </row>
        <row r="5453">
          <cell r="A5453" t="str">
            <v>2002M12</v>
          </cell>
          <cell r="B5453">
            <v>2</v>
          </cell>
          <cell r="C5453">
            <v>0</v>
          </cell>
          <cell r="D5453" t="str">
            <v>Ebay</v>
          </cell>
          <cell r="E5453">
            <v>50</v>
          </cell>
          <cell r="F5453">
            <v>145</v>
          </cell>
          <cell r="G5453" t="str">
            <v>Nepal</v>
          </cell>
        </row>
        <row r="5454">
          <cell r="A5454" t="str">
            <v>2002M12</v>
          </cell>
          <cell r="B5454">
            <v>2</v>
          </cell>
          <cell r="C5454">
            <v>0</v>
          </cell>
          <cell r="D5454" t="str">
            <v>Ebay</v>
          </cell>
          <cell r="E5454">
            <v>21274</v>
          </cell>
          <cell r="F5454">
            <v>127</v>
          </cell>
          <cell r="G5454" t="str">
            <v>Malaysia</v>
          </cell>
        </row>
        <row r="5455">
          <cell r="A5455" t="str">
            <v>2002M12</v>
          </cell>
          <cell r="B5455">
            <v>2</v>
          </cell>
          <cell r="C5455">
            <v>71</v>
          </cell>
          <cell r="D5455" t="str">
            <v>France</v>
          </cell>
          <cell r="E5455">
            <v>5</v>
          </cell>
          <cell r="F5455">
            <v>29</v>
          </cell>
          <cell r="G5455" t="str">
            <v>Bosnia and Herzegovina</v>
          </cell>
        </row>
        <row r="5456">
          <cell r="A5456" t="str">
            <v>2002M12</v>
          </cell>
          <cell r="B5456">
            <v>1</v>
          </cell>
          <cell r="C5456">
            <v>0</v>
          </cell>
          <cell r="D5456" t="str">
            <v>Ebay</v>
          </cell>
          <cell r="E5456">
            <v>233514</v>
          </cell>
          <cell r="F5456">
            <v>2</v>
          </cell>
          <cell r="G5456" t="str">
            <v>Canada</v>
          </cell>
        </row>
        <row r="5457">
          <cell r="A5457" t="str">
            <v>2002M12</v>
          </cell>
          <cell r="B5457">
            <v>2</v>
          </cell>
          <cell r="C5457">
            <v>123</v>
          </cell>
          <cell r="D5457" t="str">
            <v xml:space="preserve"> Belgium (Dutch)</v>
          </cell>
          <cell r="E5457">
            <v>21</v>
          </cell>
          <cell r="F5457">
            <v>71</v>
          </cell>
          <cell r="G5457" t="str">
            <v>France</v>
          </cell>
        </row>
        <row r="5458">
          <cell r="A5458" t="str">
            <v>2002M12</v>
          </cell>
          <cell r="B5458">
            <v>2</v>
          </cell>
          <cell r="C5458">
            <v>146</v>
          </cell>
          <cell r="D5458" t="str">
            <v>Netherlands</v>
          </cell>
          <cell r="E5458">
            <v>72</v>
          </cell>
          <cell r="F5458">
            <v>16</v>
          </cell>
          <cell r="G5458" t="str">
            <v>Austria</v>
          </cell>
        </row>
        <row r="5459">
          <cell r="A5459" t="str">
            <v>2002M12</v>
          </cell>
          <cell r="B5459">
            <v>0</v>
          </cell>
          <cell r="C5459">
            <v>71</v>
          </cell>
          <cell r="D5459" t="str">
            <v>France</v>
          </cell>
          <cell r="E5459">
            <v>2</v>
          </cell>
          <cell r="F5459">
            <v>5</v>
          </cell>
          <cell r="G5459" t="str">
            <v>Albania</v>
          </cell>
        </row>
        <row r="5460">
          <cell r="A5460" t="str">
            <v>2002M12</v>
          </cell>
          <cell r="B5460">
            <v>1</v>
          </cell>
          <cell r="C5460">
            <v>0</v>
          </cell>
          <cell r="D5460" t="str">
            <v>Ebay</v>
          </cell>
          <cell r="E5460">
            <v>108</v>
          </cell>
          <cell r="F5460">
            <v>66</v>
          </cell>
          <cell r="G5460" t="str">
            <v>Estonia</v>
          </cell>
        </row>
        <row r="5461">
          <cell r="A5461" t="str">
            <v>2002M12</v>
          </cell>
          <cell r="B5461">
            <v>1</v>
          </cell>
          <cell r="C5461">
            <v>100</v>
          </cell>
          <cell r="D5461" t="str">
            <v>Ebaymotors</v>
          </cell>
          <cell r="E5461">
            <v>61</v>
          </cell>
          <cell r="F5461">
            <v>15</v>
          </cell>
          <cell r="G5461" t="str">
            <v>Australia</v>
          </cell>
        </row>
        <row r="5462">
          <cell r="A5462" t="str">
            <v>2002M12</v>
          </cell>
          <cell r="B5462">
            <v>3</v>
          </cell>
          <cell r="C5462">
            <v>146</v>
          </cell>
          <cell r="D5462" t="str">
            <v>Netherlands</v>
          </cell>
          <cell r="E5462">
            <v>5</v>
          </cell>
          <cell r="F5462">
            <v>1</v>
          </cell>
          <cell r="G5462" t="str">
            <v>United States</v>
          </cell>
        </row>
        <row r="5463">
          <cell r="A5463" t="str">
            <v>2002M12</v>
          </cell>
          <cell r="B5463">
            <v>1</v>
          </cell>
          <cell r="C5463">
            <v>3</v>
          </cell>
          <cell r="D5463" t="str">
            <v>Uk</v>
          </cell>
          <cell r="E5463">
            <v>12</v>
          </cell>
          <cell r="F5463">
            <v>115</v>
          </cell>
          <cell r="G5463" t="str">
            <v>Latvia</v>
          </cell>
        </row>
        <row r="5464">
          <cell r="A5464" t="str">
            <v>2002M12</v>
          </cell>
          <cell r="B5464">
            <v>2</v>
          </cell>
          <cell r="C5464">
            <v>15</v>
          </cell>
          <cell r="D5464" t="str">
            <v>Australia</v>
          </cell>
          <cell r="E5464">
            <v>1850</v>
          </cell>
          <cell r="F5464">
            <v>1</v>
          </cell>
          <cell r="G5464" t="str">
            <v>United States</v>
          </cell>
        </row>
        <row r="5465">
          <cell r="A5465" t="str">
            <v>2002M12</v>
          </cell>
          <cell r="B5465">
            <v>2</v>
          </cell>
          <cell r="C5465">
            <v>123</v>
          </cell>
          <cell r="D5465" t="str">
            <v xml:space="preserve"> Belgium (Dutch)</v>
          </cell>
          <cell r="E5465">
            <v>6187</v>
          </cell>
          <cell r="F5465">
            <v>77</v>
          </cell>
          <cell r="G5465" t="str">
            <v>Germany</v>
          </cell>
        </row>
        <row r="5466">
          <cell r="A5466" t="str">
            <v>2002M12</v>
          </cell>
          <cell r="B5466">
            <v>1</v>
          </cell>
          <cell r="C5466">
            <v>101</v>
          </cell>
          <cell r="D5466" t="str">
            <v>Italy</v>
          </cell>
          <cell r="E5466">
            <v>4</v>
          </cell>
          <cell r="F5466">
            <v>138</v>
          </cell>
          <cell r="G5466" t="str">
            <v>Monaco</v>
          </cell>
        </row>
        <row r="5467">
          <cell r="A5467" t="str">
            <v>2002M12</v>
          </cell>
          <cell r="B5467">
            <v>1</v>
          </cell>
          <cell r="C5467">
            <v>15</v>
          </cell>
          <cell r="D5467" t="str">
            <v>Australia</v>
          </cell>
          <cell r="E5467">
            <v>3</v>
          </cell>
          <cell r="F5467">
            <v>209</v>
          </cell>
          <cell r="G5467" t="str">
            <v>Ukraine</v>
          </cell>
        </row>
        <row r="5468">
          <cell r="A5468" t="str">
            <v>2002M12</v>
          </cell>
          <cell r="B5468">
            <v>1</v>
          </cell>
          <cell r="C5468">
            <v>71</v>
          </cell>
          <cell r="D5468" t="str">
            <v>France</v>
          </cell>
          <cell r="E5468">
            <v>4</v>
          </cell>
          <cell r="F5468">
            <v>45</v>
          </cell>
          <cell r="G5468" t="str">
            <v>China</v>
          </cell>
        </row>
        <row r="5469">
          <cell r="A5469" t="str">
            <v>2002M12</v>
          </cell>
          <cell r="B5469">
            <v>1</v>
          </cell>
          <cell r="C5469">
            <v>186</v>
          </cell>
          <cell r="D5469" t="str">
            <v>Spain</v>
          </cell>
          <cell r="E5469">
            <v>1</v>
          </cell>
          <cell r="F5469">
            <v>136</v>
          </cell>
          <cell r="G5469" t="str">
            <v>Mexico</v>
          </cell>
        </row>
        <row r="5470">
          <cell r="A5470" t="str">
            <v>2002M12</v>
          </cell>
          <cell r="B5470">
            <v>2</v>
          </cell>
          <cell r="C5470">
            <v>16</v>
          </cell>
          <cell r="D5470" t="str">
            <v>Austria</v>
          </cell>
          <cell r="E5470">
            <v>1</v>
          </cell>
          <cell r="F5470">
            <v>204</v>
          </cell>
          <cell r="G5470" t="str">
            <v>Turkey</v>
          </cell>
        </row>
        <row r="5471">
          <cell r="A5471" t="str">
            <v>2002M12</v>
          </cell>
          <cell r="B5471">
            <v>1</v>
          </cell>
          <cell r="C5471">
            <v>3</v>
          </cell>
          <cell r="D5471" t="str">
            <v>Uk</v>
          </cell>
          <cell r="E5471">
            <v>7</v>
          </cell>
          <cell r="F5471">
            <v>55</v>
          </cell>
          <cell r="G5471" t="str">
            <v>Cyprus</v>
          </cell>
        </row>
        <row r="5472">
          <cell r="A5472" t="str">
            <v>2002M12</v>
          </cell>
          <cell r="B5472">
            <v>1</v>
          </cell>
          <cell r="C5472">
            <v>0</v>
          </cell>
          <cell r="D5472" t="str">
            <v>Ebay</v>
          </cell>
          <cell r="E5472">
            <v>1277</v>
          </cell>
          <cell r="F5472">
            <v>180</v>
          </cell>
          <cell r="G5472" t="str">
            <v>Singapore</v>
          </cell>
        </row>
        <row r="5473">
          <cell r="A5473" t="str">
            <v>2002M12</v>
          </cell>
          <cell r="B5473">
            <v>0</v>
          </cell>
          <cell r="C5473">
            <v>77</v>
          </cell>
          <cell r="D5473" t="str">
            <v>Germany</v>
          </cell>
          <cell r="E5473">
            <v>36</v>
          </cell>
          <cell r="F5473">
            <v>53</v>
          </cell>
          <cell r="G5473" t="str">
            <v>Croatia, Democratic Republic of the</v>
          </cell>
        </row>
        <row r="5474">
          <cell r="A5474" t="str">
            <v>2002M12</v>
          </cell>
          <cell r="B5474">
            <v>1</v>
          </cell>
          <cell r="C5474">
            <v>186</v>
          </cell>
          <cell r="D5474" t="str">
            <v>Spain</v>
          </cell>
          <cell r="E5474">
            <v>64</v>
          </cell>
          <cell r="F5474">
            <v>164</v>
          </cell>
          <cell r="G5474" t="str">
            <v>Portugal</v>
          </cell>
        </row>
        <row r="5475">
          <cell r="A5475" t="str">
            <v>2002M12</v>
          </cell>
          <cell r="B5475">
            <v>2</v>
          </cell>
          <cell r="C5475">
            <v>0</v>
          </cell>
          <cell r="D5475" t="str">
            <v>Ebay</v>
          </cell>
          <cell r="E5475">
            <v>5</v>
          </cell>
          <cell r="F5475">
            <v>172</v>
          </cell>
          <cell r="G5475" t="str">
            <v>Saint Lucia</v>
          </cell>
        </row>
        <row r="5476">
          <cell r="A5476" t="str">
            <v>2002M12</v>
          </cell>
          <cell r="B5476">
            <v>2</v>
          </cell>
          <cell r="C5476">
            <v>3</v>
          </cell>
          <cell r="D5476" t="str">
            <v>Uk</v>
          </cell>
          <cell r="E5476">
            <v>1448995</v>
          </cell>
          <cell r="F5476">
            <v>3</v>
          </cell>
          <cell r="G5476" t="str">
            <v>United Kingdom</v>
          </cell>
        </row>
        <row r="5477">
          <cell r="A5477" t="str">
            <v>2002M12</v>
          </cell>
          <cell r="B5477">
            <v>2</v>
          </cell>
          <cell r="C5477">
            <v>0</v>
          </cell>
          <cell r="D5477" t="str">
            <v>Ebay</v>
          </cell>
          <cell r="E5477">
            <v>121</v>
          </cell>
          <cell r="F5477">
            <v>76</v>
          </cell>
          <cell r="G5477" t="str">
            <v>Georgia</v>
          </cell>
        </row>
        <row r="5478">
          <cell r="A5478" t="str">
            <v>2002M12</v>
          </cell>
          <cell r="B5478">
            <v>2</v>
          </cell>
          <cell r="C5478">
            <v>15</v>
          </cell>
          <cell r="D5478" t="str">
            <v>Australia</v>
          </cell>
          <cell r="E5478">
            <v>1</v>
          </cell>
          <cell r="F5478">
            <v>192</v>
          </cell>
          <cell r="G5478" t="str">
            <v>Sweden</v>
          </cell>
        </row>
        <row r="5479">
          <cell r="A5479" t="str">
            <v>2002M12</v>
          </cell>
          <cell r="B5479">
            <v>0</v>
          </cell>
          <cell r="C5479">
            <v>100</v>
          </cell>
          <cell r="D5479" t="str">
            <v>Ebaymotors</v>
          </cell>
          <cell r="E5479">
            <v>36</v>
          </cell>
          <cell r="F5479">
            <v>3</v>
          </cell>
          <cell r="G5479" t="str">
            <v>United Kingdom</v>
          </cell>
        </row>
        <row r="5480">
          <cell r="A5480" t="str">
            <v>2002M12</v>
          </cell>
          <cell r="B5480">
            <v>0</v>
          </cell>
          <cell r="C5480">
            <v>77</v>
          </cell>
          <cell r="D5480" t="str">
            <v>Germany</v>
          </cell>
          <cell r="E5480">
            <v>660</v>
          </cell>
          <cell r="F5480">
            <v>186</v>
          </cell>
          <cell r="G5480" t="str">
            <v>Spain</v>
          </cell>
        </row>
        <row r="5481">
          <cell r="A5481" t="str">
            <v>2002M12</v>
          </cell>
          <cell r="B5481">
            <v>3</v>
          </cell>
          <cell r="C5481">
            <v>71</v>
          </cell>
          <cell r="D5481" t="str">
            <v>France</v>
          </cell>
          <cell r="E5481">
            <v>2</v>
          </cell>
          <cell r="F5481">
            <v>186</v>
          </cell>
          <cell r="G5481" t="str">
            <v>Spain</v>
          </cell>
        </row>
        <row r="5482">
          <cell r="A5482" t="str">
            <v>2002M12</v>
          </cell>
          <cell r="B5482">
            <v>2</v>
          </cell>
          <cell r="C5482">
            <v>0</v>
          </cell>
          <cell r="D5482" t="str">
            <v>Ebay</v>
          </cell>
          <cell r="E5482">
            <v>128</v>
          </cell>
          <cell r="F5482">
            <v>137</v>
          </cell>
          <cell r="G5482" t="str">
            <v>Moldova</v>
          </cell>
        </row>
        <row r="5483">
          <cell r="A5483" t="str">
            <v>2002M12</v>
          </cell>
          <cell r="B5483">
            <v>2</v>
          </cell>
          <cell r="C5483">
            <v>0</v>
          </cell>
          <cell r="D5483" t="str">
            <v>Ebay</v>
          </cell>
          <cell r="E5483">
            <v>590</v>
          </cell>
          <cell r="F5483">
            <v>61</v>
          </cell>
          <cell r="G5483" t="str">
            <v>Ecuador</v>
          </cell>
        </row>
        <row r="5484">
          <cell r="A5484" t="str">
            <v>2002M12</v>
          </cell>
          <cell r="B5484">
            <v>0</v>
          </cell>
          <cell r="C5484">
            <v>0</v>
          </cell>
          <cell r="D5484" t="str">
            <v>Ebay</v>
          </cell>
          <cell r="E5484">
            <v>137</v>
          </cell>
          <cell r="F5484">
            <v>224</v>
          </cell>
          <cell r="G5484" t="str">
            <v>Zimbabwe</v>
          </cell>
        </row>
        <row r="5485">
          <cell r="A5485" t="str">
            <v>2002M12</v>
          </cell>
          <cell r="B5485">
            <v>1</v>
          </cell>
          <cell r="C5485">
            <v>100</v>
          </cell>
          <cell r="D5485" t="str">
            <v>Ebaymotors</v>
          </cell>
          <cell r="E5485">
            <v>129</v>
          </cell>
          <cell r="F5485">
            <v>225</v>
          </cell>
          <cell r="G5485" t="str">
            <v>APO/FPO</v>
          </cell>
        </row>
        <row r="5486">
          <cell r="A5486" t="str">
            <v>2002M12</v>
          </cell>
          <cell r="B5486">
            <v>0</v>
          </cell>
          <cell r="C5486">
            <v>23</v>
          </cell>
          <cell r="D5486" t="str">
            <v xml:space="preserve"> Belgium (French)</v>
          </cell>
          <cell r="E5486">
            <v>150</v>
          </cell>
          <cell r="F5486">
            <v>2</v>
          </cell>
          <cell r="G5486" t="str">
            <v>Canada</v>
          </cell>
        </row>
        <row r="5487">
          <cell r="A5487" t="str">
            <v>2002M12</v>
          </cell>
          <cell r="B5487">
            <v>0</v>
          </cell>
          <cell r="C5487">
            <v>100</v>
          </cell>
          <cell r="D5487" t="str">
            <v>Ebaymotors</v>
          </cell>
          <cell r="E5487">
            <v>2</v>
          </cell>
          <cell r="F5487">
            <v>182</v>
          </cell>
          <cell r="G5487" t="str">
            <v>Slovenia</v>
          </cell>
        </row>
        <row r="5488">
          <cell r="A5488" t="str">
            <v>2002M12</v>
          </cell>
          <cell r="B5488">
            <v>2</v>
          </cell>
          <cell r="C5488">
            <v>0</v>
          </cell>
          <cell r="D5488" t="str">
            <v>Ebay</v>
          </cell>
          <cell r="E5488">
            <v>110</v>
          </cell>
          <cell r="F5488">
            <v>21</v>
          </cell>
          <cell r="G5488" t="str">
            <v>Barbados</v>
          </cell>
        </row>
        <row r="5489">
          <cell r="A5489" t="str">
            <v>2002M12</v>
          </cell>
          <cell r="B5489">
            <v>1</v>
          </cell>
          <cell r="C5489">
            <v>186</v>
          </cell>
          <cell r="D5489" t="str">
            <v>Spain</v>
          </cell>
          <cell r="E5489">
            <v>2</v>
          </cell>
          <cell r="F5489">
            <v>23</v>
          </cell>
          <cell r="G5489" t="str">
            <v>Belgium</v>
          </cell>
        </row>
        <row r="5490">
          <cell r="A5490" t="str">
            <v>2002M12</v>
          </cell>
          <cell r="B5490">
            <v>2</v>
          </cell>
          <cell r="C5490">
            <v>101</v>
          </cell>
          <cell r="D5490" t="str">
            <v>Italy</v>
          </cell>
          <cell r="E5490">
            <v>1</v>
          </cell>
          <cell r="F5490">
            <v>102</v>
          </cell>
          <cell r="G5490" t="str">
            <v>Jamaica</v>
          </cell>
        </row>
        <row r="5491">
          <cell r="A5491" t="str">
            <v>2002M12</v>
          </cell>
          <cell r="B5491">
            <v>1</v>
          </cell>
          <cell r="C5491">
            <v>3</v>
          </cell>
          <cell r="D5491" t="str">
            <v>Uk</v>
          </cell>
          <cell r="E5491">
            <v>7</v>
          </cell>
          <cell r="F5491">
            <v>122</v>
          </cell>
          <cell r="G5491" t="str">
            <v>Luxembourg</v>
          </cell>
        </row>
        <row r="5492">
          <cell r="A5492" t="str">
            <v>2002M12</v>
          </cell>
          <cell r="B5492">
            <v>2</v>
          </cell>
          <cell r="C5492">
            <v>193</v>
          </cell>
          <cell r="D5492" t="str">
            <v>Switzerland</v>
          </cell>
          <cell r="E5492">
            <v>2545</v>
          </cell>
          <cell r="F5492">
            <v>193</v>
          </cell>
          <cell r="G5492" t="str">
            <v>Switzerland</v>
          </cell>
        </row>
        <row r="5493">
          <cell r="A5493" t="str">
            <v>2002M12</v>
          </cell>
          <cell r="B5493">
            <v>0</v>
          </cell>
          <cell r="C5493">
            <v>146</v>
          </cell>
          <cell r="D5493" t="str">
            <v>Netherlands</v>
          </cell>
          <cell r="E5493">
            <v>130747</v>
          </cell>
          <cell r="F5493">
            <v>146</v>
          </cell>
          <cell r="G5493" t="str">
            <v>Netherlands</v>
          </cell>
        </row>
        <row r="5494">
          <cell r="A5494" t="str">
            <v>2002M12</v>
          </cell>
          <cell r="B5494">
            <v>2</v>
          </cell>
          <cell r="C5494">
            <v>0</v>
          </cell>
          <cell r="D5494" t="str">
            <v>Ebay</v>
          </cell>
          <cell r="E5494">
            <v>7397</v>
          </cell>
          <cell r="F5494">
            <v>66</v>
          </cell>
          <cell r="G5494" t="str">
            <v>Estonia</v>
          </cell>
        </row>
        <row r="5495">
          <cell r="A5495" t="str">
            <v>2002M12</v>
          </cell>
          <cell r="B5495">
            <v>2</v>
          </cell>
          <cell r="C5495">
            <v>100</v>
          </cell>
          <cell r="D5495" t="str">
            <v>Ebaymotors</v>
          </cell>
          <cell r="E5495">
            <v>2</v>
          </cell>
          <cell r="F5495">
            <v>209</v>
          </cell>
          <cell r="G5495" t="str">
            <v>Ukraine</v>
          </cell>
        </row>
        <row r="5496">
          <cell r="A5496" t="str">
            <v>2002M12</v>
          </cell>
          <cell r="B5496">
            <v>2</v>
          </cell>
          <cell r="C5496">
            <v>101</v>
          </cell>
          <cell r="D5496" t="str">
            <v>Italy</v>
          </cell>
          <cell r="E5496">
            <v>16</v>
          </cell>
          <cell r="F5496">
            <v>122</v>
          </cell>
          <cell r="G5496" t="str">
            <v>Luxembourg</v>
          </cell>
        </row>
        <row r="5497">
          <cell r="A5497" t="str">
            <v>2002M12</v>
          </cell>
          <cell r="B5497">
            <v>2</v>
          </cell>
          <cell r="C5497">
            <v>123</v>
          </cell>
          <cell r="D5497" t="str">
            <v xml:space="preserve"> Belgium (Dutch)</v>
          </cell>
          <cell r="E5497">
            <v>121</v>
          </cell>
          <cell r="F5497">
            <v>123</v>
          </cell>
          <cell r="G5497" t="str">
            <v>Macau</v>
          </cell>
        </row>
        <row r="5498">
          <cell r="A5498" t="str">
            <v>2002M12</v>
          </cell>
          <cell r="B5498">
            <v>2</v>
          </cell>
          <cell r="C5498">
            <v>100</v>
          </cell>
          <cell r="D5498" t="str">
            <v>Ebaymotors</v>
          </cell>
          <cell r="E5498">
            <v>27</v>
          </cell>
          <cell r="F5498">
            <v>16</v>
          </cell>
          <cell r="G5498" t="str">
            <v>Austria</v>
          </cell>
        </row>
        <row r="5499">
          <cell r="A5499" t="str">
            <v>2002M12</v>
          </cell>
          <cell r="B5499">
            <v>1</v>
          </cell>
          <cell r="C5499">
            <v>186</v>
          </cell>
          <cell r="D5499" t="str">
            <v>Spain</v>
          </cell>
          <cell r="E5499">
            <v>117</v>
          </cell>
          <cell r="F5499">
            <v>71</v>
          </cell>
          <cell r="G5499" t="str">
            <v>France</v>
          </cell>
        </row>
        <row r="5500">
          <cell r="A5500" t="str">
            <v>2002M12</v>
          </cell>
          <cell r="B5500">
            <v>0</v>
          </cell>
          <cell r="C5500">
            <v>101</v>
          </cell>
          <cell r="D5500" t="str">
            <v>Italy</v>
          </cell>
          <cell r="E5500">
            <v>2</v>
          </cell>
          <cell r="F5500">
            <v>214</v>
          </cell>
          <cell r="G5500" t="str">
            <v>Vatican City State</v>
          </cell>
        </row>
        <row r="5501">
          <cell r="A5501" t="str">
            <v>2002M12</v>
          </cell>
          <cell r="B5501">
            <v>0</v>
          </cell>
          <cell r="C5501">
            <v>0</v>
          </cell>
          <cell r="D5501" t="str">
            <v>Ebay</v>
          </cell>
          <cell r="E5501">
            <v>1</v>
          </cell>
          <cell r="F5501">
            <v>210</v>
          </cell>
          <cell r="G5501" t="str">
            <v>United Arab Emirates</v>
          </cell>
        </row>
        <row r="5502">
          <cell r="A5502" t="str">
            <v>2002M12</v>
          </cell>
          <cell r="B5502">
            <v>2</v>
          </cell>
          <cell r="C5502">
            <v>77</v>
          </cell>
          <cell r="D5502" t="str">
            <v>Germany</v>
          </cell>
          <cell r="E5502">
            <v>888</v>
          </cell>
          <cell r="F5502">
            <v>168</v>
          </cell>
          <cell r="G5502" t="str">
            <v>Russian Federation</v>
          </cell>
        </row>
        <row r="5503">
          <cell r="A5503" t="str">
            <v>2002M12</v>
          </cell>
          <cell r="B5503">
            <v>3</v>
          </cell>
          <cell r="C5503">
            <v>101</v>
          </cell>
          <cell r="D5503" t="str">
            <v>Italy</v>
          </cell>
          <cell r="E5503">
            <v>4</v>
          </cell>
          <cell r="F5503">
            <v>77</v>
          </cell>
          <cell r="G5503" t="str">
            <v>Germany</v>
          </cell>
        </row>
        <row r="5504">
          <cell r="A5504" t="str">
            <v>2002M12</v>
          </cell>
          <cell r="B5504">
            <v>1</v>
          </cell>
          <cell r="C5504">
            <v>186</v>
          </cell>
          <cell r="D5504" t="str">
            <v>Spain</v>
          </cell>
          <cell r="E5504">
            <v>43536</v>
          </cell>
          <cell r="F5504">
            <v>186</v>
          </cell>
          <cell r="G5504" t="str">
            <v>Spain</v>
          </cell>
        </row>
        <row r="5505">
          <cell r="A5505" t="str">
            <v>2002M12</v>
          </cell>
          <cell r="B5505">
            <v>2</v>
          </cell>
          <cell r="C5505">
            <v>0</v>
          </cell>
          <cell r="D5505" t="str">
            <v>Ebay</v>
          </cell>
          <cell r="E5505">
            <v>160458</v>
          </cell>
          <cell r="F5505">
            <v>15</v>
          </cell>
          <cell r="G5505" t="str">
            <v>Australia</v>
          </cell>
        </row>
        <row r="5506">
          <cell r="A5506" t="str">
            <v>2002M12</v>
          </cell>
          <cell r="B5506">
            <v>1</v>
          </cell>
          <cell r="C5506">
            <v>71</v>
          </cell>
          <cell r="D5506" t="str">
            <v>France</v>
          </cell>
          <cell r="E5506">
            <v>1</v>
          </cell>
          <cell r="F5506">
            <v>199</v>
          </cell>
          <cell r="G5506" t="str">
            <v>Thailand</v>
          </cell>
        </row>
        <row r="5507">
          <cell r="A5507" t="str">
            <v>2002M12</v>
          </cell>
          <cell r="B5507">
            <v>2</v>
          </cell>
          <cell r="C5507">
            <v>0</v>
          </cell>
          <cell r="D5507" t="str">
            <v>Ebay</v>
          </cell>
          <cell r="E5507">
            <v>1098</v>
          </cell>
          <cell r="F5507">
            <v>222</v>
          </cell>
          <cell r="G5507" t="str">
            <v>Yugoslavia</v>
          </cell>
        </row>
        <row r="5508">
          <cell r="A5508" t="str">
            <v>2002M12</v>
          </cell>
          <cell r="B5508">
            <v>0</v>
          </cell>
          <cell r="C5508">
            <v>71</v>
          </cell>
          <cell r="D5508" t="str">
            <v>France</v>
          </cell>
          <cell r="E5508">
            <v>1</v>
          </cell>
          <cell r="F5508">
            <v>74</v>
          </cell>
          <cell r="G5508" t="str">
            <v>Gabon Republic</v>
          </cell>
        </row>
        <row r="5509">
          <cell r="A5509" t="str">
            <v>2002M12</v>
          </cell>
          <cell r="B5509">
            <v>0</v>
          </cell>
          <cell r="C5509">
            <v>15</v>
          </cell>
          <cell r="D5509" t="str">
            <v>Australia</v>
          </cell>
          <cell r="E5509">
            <v>6</v>
          </cell>
          <cell r="F5509">
            <v>149</v>
          </cell>
          <cell r="G5509" t="str">
            <v>New Zealand</v>
          </cell>
        </row>
        <row r="5510">
          <cell r="A5510" t="str">
            <v>2002M12</v>
          </cell>
          <cell r="B5510">
            <v>2</v>
          </cell>
          <cell r="C5510">
            <v>0</v>
          </cell>
          <cell r="D5510" t="str">
            <v>Ebay</v>
          </cell>
          <cell r="E5510">
            <v>1</v>
          </cell>
          <cell r="F5510">
            <v>157</v>
          </cell>
          <cell r="G5510" t="str">
            <v>Palau</v>
          </cell>
        </row>
        <row r="5511">
          <cell r="A5511" t="str">
            <v>2002M12</v>
          </cell>
          <cell r="B5511">
            <v>2</v>
          </cell>
          <cell r="C5511">
            <v>0</v>
          </cell>
          <cell r="D5511" t="str">
            <v>Ebay</v>
          </cell>
          <cell r="E5511">
            <v>488</v>
          </cell>
          <cell r="F5511">
            <v>97</v>
          </cell>
          <cell r="G5511" t="str">
            <v>Iran</v>
          </cell>
        </row>
        <row r="5512">
          <cell r="A5512" t="str">
            <v>2002M12</v>
          </cell>
          <cell r="B5512">
            <v>2</v>
          </cell>
          <cell r="C5512">
            <v>23</v>
          </cell>
          <cell r="D5512" t="str">
            <v xml:space="preserve"> Belgium (French)</v>
          </cell>
          <cell r="E5512">
            <v>34</v>
          </cell>
          <cell r="F5512">
            <v>138</v>
          </cell>
          <cell r="G5512" t="str">
            <v>Monaco</v>
          </cell>
        </row>
        <row r="5513">
          <cell r="A5513" t="str">
            <v>2002M12</v>
          </cell>
          <cell r="B5513">
            <v>1</v>
          </cell>
          <cell r="C5513">
            <v>100</v>
          </cell>
          <cell r="D5513" t="str">
            <v>Ebaymotors</v>
          </cell>
          <cell r="E5513">
            <v>1</v>
          </cell>
          <cell r="F5513">
            <v>111</v>
          </cell>
          <cell r="G5513" t="str">
            <v>Korea, South</v>
          </cell>
        </row>
        <row r="5514">
          <cell r="A5514" t="str">
            <v>2002M12</v>
          </cell>
          <cell r="B5514">
            <v>2</v>
          </cell>
          <cell r="C5514">
            <v>146</v>
          </cell>
          <cell r="D5514" t="str">
            <v>Netherlands</v>
          </cell>
          <cell r="E5514">
            <v>261</v>
          </cell>
          <cell r="F5514">
            <v>186</v>
          </cell>
          <cell r="G5514" t="str">
            <v>Spain</v>
          </cell>
        </row>
        <row r="5515">
          <cell r="A5515" t="str">
            <v>2002M12</v>
          </cell>
          <cell r="B5515">
            <v>2</v>
          </cell>
          <cell r="C5515">
            <v>101</v>
          </cell>
          <cell r="D5515" t="str">
            <v>Italy</v>
          </cell>
          <cell r="E5515">
            <v>1</v>
          </cell>
          <cell r="F5515">
            <v>182</v>
          </cell>
          <cell r="G5515" t="str">
            <v>Slovenia</v>
          </cell>
        </row>
        <row r="5516">
          <cell r="A5516" t="str">
            <v>2002M12</v>
          </cell>
          <cell r="B5516">
            <v>3</v>
          </cell>
          <cell r="C5516">
            <v>0</v>
          </cell>
          <cell r="D5516" t="str">
            <v>Ebay</v>
          </cell>
          <cell r="E5516">
            <v>3</v>
          </cell>
          <cell r="F5516">
            <v>199</v>
          </cell>
          <cell r="G5516" t="str">
            <v>Thailand</v>
          </cell>
        </row>
        <row r="5517">
          <cell r="A5517" t="str">
            <v>2002M12</v>
          </cell>
          <cell r="B5517">
            <v>2</v>
          </cell>
          <cell r="C5517">
            <v>0</v>
          </cell>
          <cell r="D5517" t="str">
            <v>Ebay</v>
          </cell>
          <cell r="E5517">
            <v>18</v>
          </cell>
          <cell r="F5517">
            <v>73</v>
          </cell>
          <cell r="G5517" t="str">
            <v>French Polynesia</v>
          </cell>
        </row>
        <row r="5518">
          <cell r="A5518" t="str">
            <v>2002M12</v>
          </cell>
          <cell r="B5518">
            <v>3</v>
          </cell>
          <cell r="C5518">
            <v>0</v>
          </cell>
          <cell r="D5518" t="str">
            <v>Ebay</v>
          </cell>
          <cell r="E5518">
            <v>1</v>
          </cell>
          <cell r="F5518">
            <v>161</v>
          </cell>
          <cell r="G5518" t="str">
            <v>Peru</v>
          </cell>
        </row>
        <row r="5519">
          <cell r="A5519" t="str">
            <v>2002M12</v>
          </cell>
          <cell r="B5519">
            <v>2</v>
          </cell>
          <cell r="C5519">
            <v>15</v>
          </cell>
          <cell r="D5519" t="str">
            <v>Australia</v>
          </cell>
          <cell r="E5519">
            <v>239</v>
          </cell>
          <cell r="F5519">
            <v>168</v>
          </cell>
          <cell r="G5519" t="str">
            <v>Russian Federation</v>
          </cell>
        </row>
        <row r="5520">
          <cell r="A5520" t="str">
            <v>2002M12</v>
          </cell>
          <cell r="B5520">
            <v>2</v>
          </cell>
          <cell r="C5520">
            <v>3</v>
          </cell>
          <cell r="D5520" t="str">
            <v>Uk</v>
          </cell>
          <cell r="E5520">
            <v>502</v>
          </cell>
          <cell r="F5520">
            <v>16</v>
          </cell>
          <cell r="G5520" t="str">
            <v>Austria</v>
          </cell>
        </row>
        <row r="5521">
          <cell r="A5521" t="str">
            <v>2002M12</v>
          </cell>
          <cell r="B5521">
            <v>2</v>
          </cell>
          <cell r="C5521">
            <v>3</v>
          </cell>
          <cell r="D5521" t="str">
            <v>Uk</v>
          </cell>
          <cell r="E5521">
            <v>4</v>
          </cell>
          <cell r="F5521">
            <v>211</v>
          </cell>
          <cell r="G5521" t="str">
            <v>Uruguay</v>
          </cell>
        </row>
        <row r="5522">
          <cell r="A5522" t="str">
            <v>2002M12</v>
          </cell>
          <cell r="B5522">
            <v>1</v>
          </cell>
          <cell r="C5522">
            <v>77</v>
          </cell>
          <cell r="D5522" t="str">
            <v>Germany</v>
          </cell>
          <cell r="E5522">
            <v>8</v>
          </cell>
          <cell r="F5522">
            <v>120</v>
          </cell>
          <cell r="G5522" t="str">
            <v>Liechtenstein</v>
          </cell>
        </row>
        <row r="5523">
          <cell r="A5523" t="str">
            <v>2002M12</v>
          </cell>
          <cell r="B5523">
            <v>2</v>
          </cell>
          <cell r="C5523">
            <v>15</v>
          </cell>
          <cell r="D5523" t="str">
            <v>Australia</v>
          </cell>
          <cell r="E5523">
            <v>11</v>
          </cell>
          <cell r="F5523">
            <v>93</v>
          </cell>
          <cell r="G5523" t="str">
            <v>Hungary</v>
          </cell>
        </row>
        <row r="5524">
          <cell r="A5524" t="str">
            <v>2002M12</v>
          </cell>
          <cell r="B5524">
            <v>2</v>
          </cell>
          <cell r="C5524">
            <v>15</v>
          </cell>
          <cell r="D5524" t="str">
            <v>Australia</v>
          </cell>
          <cell r="E5524">
            <v>4</v>
          </cell>
          <cell r="F5524">
            <v>122</v>
          </cell>
          <cell r="G5524" t="str">
            <v>Luxembourg</v>
          </cell>
        </row>
        <row r="5525">
          <cell r="A5525" t="str">
            <v>2002M12</v>
          </cell>
          <cell r="B5525">
            <v>1</v>
          </cell>
          <cell r="C5525">
            <v>0</v>
          </cell>
          <cell r="D5525" t="str">
            <v>Ebay</v>
          </cell>
          <cell r="E5525">
            <v>6840</v>
          </cell>
          <cell r="F5525">
            <v>3</v>
          </cell>
          <cell r="G5525" t="str">
            <v>United Kingdom</v>
          </cell>
        </row>
        <row r="5526">
          <cell r="A5526" t="str">
            <v>2002M12</v>
          </cell>
          <cell r="B5526">
            <v>2</v>
          </cell>
          <cell r="C5526">
            <v>77</v>
          </cell>
          <cell r="D5526" t="str">
            <v>Germany</v>
          </cell>
          <cell r="E5526">
            <v>1</v>
          </cell>
          <cell r="F5526">
            <v>156</v>
          </cell>
          <cell r="G5526" t="str">
            <v>Pakistan</v>
          </cell>
        </row>
        <row r="5527">
          <cell r="A5527" t="str">
            <v>2002M12</v>
          </cell>
          <cell r="B5527">
            <v>1</v>
          </cell>
          <cell r="C5527">
            <v>77</v>
          </cell>
          <cell r="D5527" t="str">
            <v>Germany</v>
          </cell>
          <cell r="E5527">
            <v>2027</v>
          </cell>
          <cell r="F5527">
            <v>1</v>
          </cell>
          <cell r="G5527" t="str">
            <v>United States</v>
          </cell>
        </row>
        <row r="5528">
          <cell r="A5528" t="str">
            <v>2002M12</v>
          </cell>
          <cell r="B5528">
            <v>0</v>
          </cell>
          <cell r="C5528">
            <v>101</v>
          </cell>
          <cell r="D5528" t="str">
            <v>Italy</v>
          </cell>
          <cell r="E5528">
            <v>3</v>
          </cell>
          <cell r="F5528">
            <v>4</v>
          </cell>
          <cell r="G5528" t="str">
            <v>Afghanistan</v>
          </cell>
        </row>
        <row r="5529">
          <cell r="A5529" t="str">
            <v>2002M12</v>
          </cell>
          <cell r="B5529">
            <v>0</v>
          </cell>
          <cell r="C5529">
            <v>71</v>
          </cell>
          <cell r="D5529" t="str">
            <v>France</v>
          </cell>
          <cell r="E5529">
            <v>7</v>
          </cell>
          <cell r="F5529">
            <v>173</v>
          </cell>
          <cell r="G5529" t="str">
            <v>Saint Pierre and Miquelon</v>
          </cell>
        </row>
        <row r="5530">
          <cell r="A5530" t="str">
            <v>2002M12</v>
          </cell>
          <cell r="B5530">
            <v>2</v>
          </cell>
          <cell r="C5530">
            <v>3</v>
          </cell>
          <cell r="D5530" t="str">
            <v>Uk</v>
          </cell>
          <cell r="E5530">
            <v>164</v>
          </cell>
          <cell r="F5530">
            <v>224</v>
          </cell>
          <cell r="G5530" t="str">
            <v>Zimbabwe</v>
          </cell>
        </row>
        <row r="5531">
          <cell r="A5531" t="str">
            <v>2002M12</v>
          </cell>
          <cell r="B5531">
            <v>3</v>
          </cell>
          <cell r="C5531">
            <v>101</v>
          </cell>
          <cell r="D5531" t="str">
            <v>Italy</v>
          </cell>
          <cell r="E5531">
            <v>1</v>
          </cell>
          <cell r="F5531">
            <v>3</v>
          </cell>
          <cell r="G5531" t="str">
            <v>United Kingdom</v>
          </cell>
        </row>
        <row r="5532">
          <cell r="A5532" t="str">
            <v>2002M12</v>
          </cell>
          <cell r="B5532">
            <v>1</v>
          </cell>
          <cell r="C5532">
            <v>100</v>
          </cell>
          <cell r="D5532" t="str">
            <v>Ebaymotors</v>
          </cell>
          <cell r="E5532">
            <v>38</v>
          </cell>
          <cell r="F5532">
            <v>164</v>
          </cell>
          <cell r="G5532" t="str">
            <v>Portugal</v>
          </cell>
        </row>
        <row r="5533">
          <cell r="A5533" t="str">
            <v>2002M12</v>
          </cell>
          <cell r="B5533">
            <v>2</v>
          </cell>
          <cell r="C5533">
            <v>146</v>
          </cell>
          <cell r="D5533" t="str">
            <v>Netherlands</v>
          </cell>
          <cell r="E5533">
            <v>77</v>
          </cell>
          <cell r="F5533">
            <v>199</v>
          </cell>
          <cell r="G5533" t="str">
            <v>Thailand</v>
          </cell>
        </row>
        <row r="5534">
          <cell r="A5534" t="str">
            <v>2002M12</v>
          </cell>
          <cell r="B5534">
            <v>1</v>
          </cell>
          <cell r="C5534">
            <v>3</v>
          </cell>
          <cell r="D5534" t="str">
            <v>Uk</v>
          </cell>
          <cell r="E5534">
            <v>12</v>
          </cell>
          <cell r="F5534">
            <v>193</v>
          </cell>
          <cell r="G5534" t="str">
            <v>Switzerland</v>
          </cell>
        </row>
        <row r="5535">
          <cell r="A5535" t="str">
            <v>2002M12</v>
          </cell>
          <cell r="B5535">
            <v>0</v>
          </cell>
          <cell r="C5535">
            <v>196</v>
          </cell>
          <cell r="D5535" t="str">
            <v>Taiwan</v>
          </cell>
          <cell r="E5535">
            <v>1</v>
          </cell>
          <cell r="F5535">
            <v>149</v>
          </cell>
          <cell r="G5535" t="str">
            <v>New Zealand</v>
          </cell>
        </row>
        <row r="5536">
          <cell r="A5536" t="str">
            <v>2002M12</v>
          </cell>
          <cell r="B5536">
            <v>1</v>
          </cell>
          <cell r="C5536">
            <v>77</v>
          </cell>
          <cell r="D5536" t="str">
            <v>Germany</v>
          </cell>
          <cell r="E5536">
            <v>20</v>
          </cell>
          <cell r="F5536">
            <v>167</v>
          </cell>
          <cell r="G5536" t="str">
            <v>Romania</v>
          </cell>
        </row>
        <row r="5537">
          <cell r="A5537" t="str">
            <v>2002M12</v>
          </cell>
          <cell r="B5537">
            <v>3</v>
          </cell>
          <cell r="C5537">
            <v>0</v>
          </cell>
          <cell r="D5537" t="str">
            <v>Ebay</v>
          </cell>
          <cell r="E5537">
            <v>294</v>
          </cell>
          <cell r="F5537">
            <v>92</v>
          </cell>
          <cell r="G5537" t="str">
            <v>Hong Kong</v>
          </cell>
        </row>
        <row r="5538">
          <cell r="A5538" t="str">
            <v>2002M12</v>
          </cell>
          <cell r="B5538">
            <v>2</v>
          </cell>
          <cell r="C5538">
            <v>146</v>
          </cell>
          <cell r="D5538" t="str">
            <v>Netherlands</v>
          </cell>
          <cell r="E5538">
            <v>704</v>
          </cell>
          <cell r="F5538">
            <v>15</v>
          </cell>
          <cell r="G5538" t="str">
            <v>Australia</v>
          </cell>
        </row>
        <row r="5539">
          <cell r="A5539" t="str">
            <v>2002M12</v>
          </cell>
          <cell r="B5539">
            <v>1</v>
          </cell>
          <cell r="C5539">
            <v>101</v>
          </cell>
          <cell r="D5539" t="str">
            <v>Italy</v>
          </cell>
          <cell r="E5539">
            <v>13</v>
          </cell>
          <cell r="F5539">
            <v>23</v>
          </cell>
          <cell r="G5539" t="str">
            <v>Belgium</v>
          </cell>
        </row>
        <row r="5540">
          <cell r="A5540" t="str">
            <v>2002M12</v>
          </cell>
          <cell r="B5540">
            <v>0</v>
          </cell>
          <cell r="C5540">
            <v>0</v>
          </cell>
          <cell r="D5540" t="str">
            <v>Ebay</v>
          </cell>
          <cell r="E5540">
            <v>36</v>
          </cell>
          <cell r="F5540">
            <v>85</v>
          </cell>
          <cell r="G5540" t="str">
            <v>Guatemala</v>
          </cell>
        </row>
        <row r="5541">
          <cell r="A5541" t="str">
            <v>2002M12</v>
          </cell>
          <cell r="B5541">
            <v>2</v>
          </cell>
          <cell r="C5541">
            <v>0</v>
          </cell>
          <cell r="D5541" t="str">
            <v>Ebay</v>
          </cell>
          <cell r="E5541">
            <v>4</v>
          </cell>
          <cell r="F5541">
            <v>173</v>
          </cell>
          <cell r="G5541" t="str">
            <v>Saint Pierre and Miquelon</v>
          </cell>
        </row>
        <row r="5542">
          <cell r="A5542" t="str">
            <v>2002M12</v>
          </cell>
          <cell r="B5542">
            <v>2</v>
          </cell>
          <cell r="C5542">
            <v>100</v>
          </cell>
          <cell r="D5542" t="str">
            <v>Ebaymotors</v>
          </cell>
          <cell r="E5542">
            <v>19</v>
          </cell>
          <cell r="F5542">
            <v>94</v>
          </cell>
          <cell r="G5542" t="str">
            <v>Iceland</v>
          </cell>
        </row>
        <row r="5543">
          <cell r="A5543" t="str">
            <v>2002M12</v>
          </cell>
          <cell r="B5543">
            <v>3</v>
          </cell>
          <cell r="C5543">
            <v>3</v>
          </cell>
          <cell r="D5543" t="str">
            <v>Uk</v>
          </cell>
          <cell r="E5543">
            <v>25</v>
          </cell>
          <cell r="F5543">
            <v>1</v>
          </cell>
          <cell r="G5543" t="str">
            <v>United States</v>
          </cell>
        </row>
        <row r="5544">
          <cell r="A5544" t="str">
            <v>2002M12</v>
          </cell>
          <cell r="B5544">
            <v>3</v>
          </cell>
          <cell r="C5544">
            <v>0</v>
          </cell>
          <cell r="D5544" t="str">
            <v>Ebay</v>
          </cell>
          <cell r="E5544">
            <v>4</v>
          </cell>
          <cell r="F5544">
            <v>192</v>
          </cell>
          <cell r="G5544" t="str">
            <v>Sweden</v>
          </cell>
        </row>
        <row r="5545">
          <cell r="A5545" t="str">
            <v>2002M12</v>
          </cell>
          <cell r="B5545">
            <v>2</v>
          </cell>
          <cell r="C5545">
            <v>0</v>
          </cell>
          <cell r="D5545" t="str">
            <v>Ebay</v>
          </cell>
          <cell r="E5545">
            <v>140</v>
          </cell>
          <cell r="F5545">
            <v>215</v>
          </cell>
          <cell r="G5545" t="str">
            <v>Venezuela</v>
          </cell>
        </row>
        <row r="5546">
          <cell r="A5546" t="str">
            <v>2002M12</v>
          </cell>
          <cell r="B5546">
            <v>0</v>
          </cell>
          <cell r="C5546">
            <v>186</v>
          </cell>
          <cell r="D5546" t="str">
            <v>Spain</v>
          </cell>
          <cell r="E5546">
            <v>4</v>
          </cell>
          <cell r="F5546">
            <v>199</v>
          </cell>
          <cell r="G5546" t="str">
            <v>Thailand</v>
          </cell>
        </row>
        <row r="5547">
          <cell r="A5547" t="str">
            <v>2002M12</v>
          </cell>
          <cell r="B5547">
            <v>2</v>
          </cell>
          <cell r="C5547">
            <v>101</v>
          </cell>
          <cell r="D5547" t="str">
            <v>Italy</v>
          </cell>
          <cell r="E5547">
            <v>107</v>
          </cell>
          <cell r="F5547">
            <v>12</v>
          </cell>
          <cell r="G5547" t="str">
            <v>Argentina</v>
          </cell>
        </row>
        <row r="5548">
          <cell r="A5548" t="str">
            <v>2002M12</v>
          </cell>
          <cell r="B5548">
            <v>3</v>
          </cell>
          <cell r="C5548">
            <v>193</v>
          </cell>
          <cell r="D5548" t="str">
            <v>Switzerland</v>
          </cell>
          <cell r="E5548">
            <v>1</v>
          </cell>
          <cell r="F5548">
            <v>1</v>
          </cell>
          <cell r="G5548" t="str">
            <v>United States</v>
          </cell>
        </row>
        <row r="5549">
          <cell r="A5549" t="str">
            <v>2002M12</v>
          </cell>
          <cell r="B5549">
            <v>2</v>
          </cell>
          <cell r="C5549">
            <v>0</v>
          </cell>
          <cell r="D5549" t="str">
            <v>Ebay</v>
          </cell>
          <cell r="E5549">
            <v>4</v>
          </cell>
          <cell r="F5549">
            <v>52</v>
          </cell>
          <cell r="G5549" t="str">
            <v>Cote d Ivoire (Ivory Coast)</v>
          </cell>
        </row>
        <row r="5550">
          <cell r="A5550" t="str">
            <v>2002M12</v>
          </cell>
          <cell r="B5550">
            <v>1</v>
          </cell>
          <cell r="C5550">
            <v>100</v>
          </cell>
          <cell r="D5550" t="str">
            <v>Ebaymotors</v>
          </cell>
          <cell r="E5550">
            <v>1</v>
          </cell>
          <cell r="F5550">
            <v>99</v>
          </cell>
          <cell r="G5550" t="str">
            <v>Ireland</v>
          </cell>
        </row>
        <row r="5551">
          <cell r="A5551" t="str">
            <v>2002M12</v>
          </cell>
          <cell r="B5551">
            <v>1</v>
          </cell>
          <cell r="C5551">
            <v>2</v>
          </cell>
          <cell r="D5551" t="str">
            <v>Canada</v>
          </cell>
          <cell r="E5551">
            <v>22</v>
          </cell>
          <cell r="F5551">
            <v>104</v>
          </cell>
          <cell r="G5551" t="str">
            <v>Japan</v>
          </cell>
        </row>
        <row r="5552">
          <cell r="A5552" t="str">
            <v>2002M12</v>
          </cell>
          <cell r="B5552">
            <v>2</v>
          </cell>
          <cell r="C5552">
            <v>71</v>
          </cell>
          <cell r="D5552" t="str">
            <v>France</v>
          </cell>
          <cell r="E5552">
            <v>19</v>
          </cell>
          <cell r="F5552">
            <v>168</v>
          </cell>
          <cell r="G5552" t="str">
            <v>Russian Federation</v>
          </cell>
        </row>
        <row r="5553">
          <cell r="A5553" t="str">
            <v>2002M12</v>
          </cell>
          <cell r="B5553">
            <v>1</v>
          </cell>
          <cell r="C5553">
            <v>0</v>
          </cell>
          <cell r="D5553" t="str">
            <v>Ebay</v>
          </cell>
          <cell r="E5553">
            <v>47</v>
          </cell>
          <cell r="F5553">
            <v>93</v>
          </cell>
          <cell r="G5553" t="str">
            <v>Hungary</v>
          </cell>
        </row>
        <row r="5554">
          <cell r="A5554" t="str">
            <v>2002M12</v>
          </cell>
          <cell r="B5554">
            <v>1</v>
          </cell>
          <cell r="C5554">
            <v>71</v>
          </cell>
          <cell r="D5554" t="str">
            <v>France</v>
          </cell>
          <cell r="E5554">
            <v>107</v>
          </cell>
          <cell r="F5554">
            <v>3</v>
          </cell>
          <cell r="G5554" t="str">
            <v>United Kingdom</v>
          </cell>
        </row>
        <row r="5555">
          <cell r="A5555" t="str">
            <v>2002M12</v>
          </cell>
          <cell r="B5555">
            <v>1</v>
          </cell>
          <cell r="C5555">
            <v>100</v>
          </cell>
          <cell r="D5555" t="str">
            <v>Ebaymotors</v>
          </cell>
          <cell r="E5555">
            <v>3</v>
          </cell>
          <cell r="F5555">
            <v>163</v>
          </cell>
          <cell r="G5555" t="str">
            <v>Poland</v>
          </cell>
        </row>
        <row r="5556">
          <cell r="A5556" t="str">
            <v>2002M12</v>
          </cell>
          <cell r="B5556">
            <v>0</v>
          </cell>
          <cell r="C5556">
            <v>0</v>
          </cell>
          <cell r="D5556" t="str">
            <v>Ebay</v>
          </cell>
          <cell r="E5556">
            <v>1</v>
          </cell>
          <cell r="F5556">
            <v>202</v>
          </cell>
          <cell r="G5556" t="str">
            <v>Trinidad and Tobago</v>
          </cell>
        </row>
        <row r="5557">
          <cell r="A5557" t="str">
            <v>2002M12</v>
          </cell>
          <cell r="B5557">
            <v>1</v>
          </cell>
          <cell r="C5557">
            <v>100</v>
          </cell>
          <cell r="D5557" t="str">
            <v>Ebaymotors</v>
          </cell>
          <cell r="E5557">
            <v>2</v>
          </cell>
          <cell r="F5557">
            <v>192</v>
          </cell>
          <cell r="G5557" t="str">
            <v>Sweden</v>
          </cell>
        </row>
        <row r="5558">
          <cell r="A5558" t="str">
            <v>2002M12</v>
          </cell>
          <cell r="B5558">
            <v>1</v>
          </cell>
          <cell r="C5558">
            <v>23</v>
          </cell>
          <cell r="D5558" t="str">
            <v xml:space="preserve"> Belgium (French)</v>
          </cell>
          <cell r="E5558">
            <v>68</v>
          </cell>
          <cell r="F5558">
            <v>122</v>
          </cell>
          <cell r="G5558" t="str">
            <v>Luxembourg</v>
          </cell>
        </row>
        <row r="5559">
          <cell r="A5559" t="str">
            <v>2002M12</v>
          </cell>
          <cell r="B5559">
            <v>1</v>
          </cell>
          <cell r="C5559">
            <v>71</v>
          </cell>
          <cell r="D5559" t="str">
            <v>France</v>
          </cell>
          <cell r="E5559">
            <v>83871</v>
          </cell>
          <cell r="F5559">
            <v>71</v>
          </cell>
          <cell r="G5559" t="str">
            <v>France</v>
          </cell>
        </row>
        <row r="5560">
          <cell r="A5560" t="str">
            <v>2002M12</v>
          </cell>
          <cell r="B5560">
            <v>0</v>
          </cell>
          <cell r="C5560">
            <v>0</v>
          </cell>
          <cell r="D5560" t="str">
            <v>Ebay</v>
          </cell>
          <cell r="E5560">
            <v>13</v>
          </cell>
          <cell r="F5560">
            <v>22</v>
          </cell>
          <cell r="G5560" t="str">
            <v>Belarus</v>
          </cell>
        </row>
        <row r="5561">
          <cell r="A5561" t="str">
            <v>2002M12</v>
          </cell>
          <cell r="B5561">
            <v>3</v>
          </cell>
          <cell r="C5561">
            <v>16</v>
          </cell>
          <cell r="D5561" t="str">
            <v>Austria</v>
          </cell>
          <cell r="E5561">
            <v>619</v>
          </cell>
          <cell r="F5561">
            <v>16</v>
          </cell>
          <cell r="G5561" t="str">
            <v>Austria</v>
          </cell>
        </row>
        <row r="5562">
          <cell r="A5562" t="str">
            <v>2002M12</v>
          </cell>
          <cell r="B5562">
            <v>0</v>
          </cell>
          <cell r="C5562">
            <v>0</v>
          </cell>
          <cell r="D5562" t="str">
            <v>Ebay</v>
          </cell>
          <cell r="E5562">
            <v>1</v>
          </cell>
          <cell r="F5562">
            <v>116</v>
          </cell>
          <cell r="G5562" t="str">
            <v>Lebanon, South</v>
          </cell>
        </row>
        <row r="5563">
          <cell r="A5563" t="str">
            <v>2002M12</v>
          </cell>
          <cell r="B5563">
            <v>3</v>
          </cell>
          <cell r="C5563">
            <v>3</v>
          </cell>
          <cell r="D5563" t="str">
            <v>Uk</v>
          </cell>
          <cell r="E5563">
            <v>8127</v>
          </cell>
          <cell r="F5563">
            <v>3</v>
          </cell>
          <cell r="G5563" t="str">
            <v>United Kingdom</v>
          </cell>
        </row>
        <row r="5564">
          <cell r="A5564" t="str">
            <v>2002M12</v>
          </cell>
          <cell r="B5564">
            <v>3</v>
          </cell>
          <cell r="C5564">
            <v>3</v>
          </cell>
          <cell r="D5564" t="str">
            <v>Uk</v>
          </cell>
          <cell r="E5564">
            <v>1</v>
          </cell>
          <cell r="F5564">
            <v>44</v>
          </cell>
          <cell r="G5564" t="str">
            <v>Chile</v>
          </cell>
        </row>
        <row r="5565">
          <cell r="A5565" t="str">
            <v>2002M12</v>
          </cell>
          <cell r="B5565">
            <v>0</v>
          </cell>
          <cell r="C5565">
            <v>0</v>
          </cell>
          <cell r="D5565" t="str">
            <v>Ebay</v>
          </cell>
          <cell r="E5565">
            <v>44</v>
          </cell>
          <cell r="F5565">
            <v>84</v>
          </cell>
          <cell r="G5565" t="str">
            <v>Guam</v>
          </cell>
        </row>
        <row r="5566">
          <cell r="A5566" t="str">
            <v>2002M12</v>
          </cell>
          <cell r="B5566">
            <v>2</v>
          </cell>
          <cell r="C5566">
            <v>3</v>
          </cell>
          <cell r="D5566" t="str">
            <v>Uk</v>
          </cell>
          <cell r="E5566">
            <v>1044</v>
          </cell>
          <cell r="F5566">
            <v>192</v>
          </cell>
          <cell r="G5566" t="str">
            <v>Sweden</v>
          </cell>
        </row>
        <row r="5567">
          <cell r="A5567" t="str">
            <v>2002M12</v>
          </cell>
          <cell r="B5567">
            <v>0</v>
          </cell>
          <cell r="C5567">
            <v>77</v>
          </cell>
          <cell r="D5567" t="str">
            <v>Germany</v>
          </cell>
          <cell r="E5567">
            <v>2</v>
          </cell>
          <cell r="F5567">
            <v>10</v>
          </cell>
          <cell r="G5567" t="str">
            <v>Anguilla</v>
          </cell>
        </row>
        <row r="5568">
          <cell r="A5568" t="str">
            <v>2002M12</v>
          </cell>
          <cell r="B5568">
            <v>1</v>
          </cell>
          <cell r="C5568">
            <v>3</v>
          </cell>
          <cell r="D5568" t="str">
            <v>Uk</v>
          </cell>
          <cell r="E5568">
            <v>318</v>
          </cell>
          <cell r="F5568">
            <v>199</v>
          </cell>
          <cell r="G5568" t="str">
            <v>Thailand</v>
          </cell>
        </row>
        <row r="5569">
          <cell r="A5569" t="str">
            <v>2002M12</v>
          </cell>
          <cell r="B5569">
            <v>2</v>
          </cell>
          <cell r="C5569">
            <v>0</v>
          </cell>
          <cell r="D5569" t="str">
            <v>Ebay</v>
          </cell>
          <cell r="E5569">
            <v>86</v>
          </cell>
          <cell r="F5569">
            <v>113</v>
          </cell>
          <cell r="G5569" t="str">
            <v>Kyrgyzstan</v>
          </cell>
        </row>
        <row r="5570">
          <cell r="A5570" t="str">
            <v>2002M12</v>
          </cell>
          <cell r="B5570">
            <v>1</v>
          </cell>
          <cell r="C5570">
            <v>0</v>
          </cell>
          <cell r="D5570" t="str">
            <v>Ebay</v>
          </cell>
          <cell r="E5570">
            <v>5</v>
          </cell>
          <cell r="F5570">
            <v>11</v>
          </cell>
          <cell r="G5570" t="str">
            <v>Antigua and Barbuda</v>
          </cell>
        </row>
        <row r="5571">
          <cell r="A5571" t="str">
            <v>2002M12</v>
          </cell>
          <cell r="B5571">
            <v>1</v>
          </cell>
          <cell r="C5571">
            <v>0</v>
          </cell>
          <cell r="D5571" t="str">
            <v>Ebay</v>
          </cell>
          <cell r="E5571">
            <v>30</v>
          </cell>
          <cell r="F5571">
            <v>210</v>
          </cell>
          <cell r="G5571" t="str">
            <v>United Arab Emirates</v>
          </cell>
        </row>
        <row r="5572">
          <cell r="A5572" t="str">
            <v>2002M12</v>
          </cell>
          <cell r="B5572">
            <v>0</v>
          </cell>
          <cell r="C5572">
            <v>100</v>
          </cell>
          <cell r="D5572" t="str">
            <v>Ebaymotors</v>
          </cell>
          <cell r="E5572">
            <v>48</v>
          </cell>
          <cell r="F5572">
            <v>123</v>
          </cell>
          <cell r="G5572" t="str">
            <v>Macau</v>
          </cell>
        </row>
        <row r="5573">
          <cell r="A5573" t="str">
            <v>2002M12</v>
          </cell>
          <cell r="B5573">
            <v>1</v>
          </cell>
          <cell r="C5573">
            <v>3</v>
          </cell>
          <cell r="D5573" t="str">
            <v>Uk</v>
          </cell>
          <cell r="E5573">
            <v>7</v>
          </cell>
          <cell r="F5573">
            <v>163</v>
          </cell>
          <cell r="G5573" t="str">
            <v>Poland</v>
          </cell>
        </row>
        <row r="5574">
          <cell r="A5574" t="str">
            <v>2002M12</v>
          </cell>
          <cell r="B5574">
            <v>1</v>
          </cell>
          <cell r="C5574">
            <v>77</v>
          </cell>
          <cell r="D5574" t="str">
            <v>Germany</v>
          </cell>
          <cell r="E5574">
            <v>129</v>
          </cell>
          <cell r="F5574">
            <v>168</v>
          </cell>
          <cell r="G5574" t="str">
            <v>Russian Federation</v>
          </cell>
        </row>
        <row r="5575">
          <cell r="A5575" t="str">
            <v>2002M12</v>
          </cell>
          <cell r="B5575">
            <v>2</v>
          </cell>
          <cell r="C5575">
            <v>3</v>
          </cell>
          <cell r="D5575" t="str">
            <v>Uk</v>
          </cell>
          <cell r="E5575">
            <v>3</v>
          </cell>
          <cell r="F5575">
            <v>62</v>
          </cell>
          <cell r="G5575" t="str">
            <v>Egypt</v>
          </cell>
        </row>
        <row r="5576">
          <cell r="A5576" t="str">
            <v>2002M12</v>
          </cell>
          <cell r="B5576">
            <v>3</v>
          </cell>
          <cell r="C5576">
            <v>0</v>
          </cell>
          <cell r="D5576" t="str">
            <v>Ebay</v>
          </cell>
          <cell r="E5576">
            <v>38785</v>
          </cell>
          <cell r="F5576">
            <v>1</v>
          </cell>
          <cell r="G5576" t="str">
            <v>United States</v>
          </cell>
        </row>
        <row r="5577">
          <cell r="A5577" t="str">
            <v>2002M12</v>
          </cell>
          <cell r="B5577">
            <v>3</v>
          </cell>
          <cell r="C5577">
            <v>123</v>
          </cell>
          <cell r="D5577" t="str">
            <v xml:space="preserve"> Belgium (Dutch)</v>
          </cell>
          <cell r="E5577">
            <v>2</v>
          </cell>
          <cell r="F5577">
            <v>77</v>
          </cell>
          <cell r="G5577" t="str">
            <v>Germany</v>
          </cell>
        </row>
        <row r="5578">
          <cell r="A5578" t="str">
            <v>2002M12</v>
          </cell>
          <cell r="B5578">
            <v>2</v>
          </cell>
          <cell r="C5578">
            <v>186</v>
          </cell>
          <cell r="D5578" t="str">
            <v>Spain</v>
          </cell>
          <cell r="E5578">
            <v>152</v>
          </cell>
          <cell r="F5578">
            <v>80</v>
          </cell>
          <cell r="G5578" t="str">
            <v>Greece</v>
          </cell>
        </row>
        <row r="5579">
          <cell r="A5579" t="str">
            <v>2002M12</v>
          </cell>
          <cell r="B5579">
            <v>2</v>
          </cell>
          <cell r="C5579">
            <v>77</v>
          </cell>
          <cell r="D5579" t="str">
            <v>Germany</v>
          </cell>
          <cell r="E5579">
            <v>10</v>
          </cell>
          <cell r="F5579">
            <v>127</v>
          </cell>
          <cell r="G5579" t="str">
            <v>Malaysia</v>
          </cell>
        </row>
        <row r="5580">
          <cell r="A5580" t="str">
            <v>2002M12</v>
          </cell>
          <cell r="B5580">
            <v>1</v>
          </cell>
          <cell r="C5580">
            <v>101</v>
          </cell>
          <cell r="D5580" t="str">
            <v>Italy</v>
          </cell>
          <cell r="E5580">
            <v>18</v>
          </cell>
          <cell r="F5580">
            <v>178</v>
          </cell>
          <cell r="G5580" t="str">
            <v>Seychelles</v>
          </cell>
        </row>
        <row r="5581">
          <cell r="A5581" t="str">
            <v>2002M12</v>
          </cell>
          <cell r="B5581">
            <v>1</v>
          </cell>
          <cell r="C5581">
            <v>0</v>
          </cell>
          <cell r="D5581" t="str">
            <v>Ebay</v>
          </cell>
          <cell r="E5581">
            <v>2444</v>
          </cell>
          <cell r="F5581">
            <v>225</v>
          </cell>
          <cell r="G5581" t="str">
            <v>APO/FPO</v>
          </cell>
        </row>
        <row r="5582">
          <cell r="A5582" t="str">
            <v>2002M12</v>
          </cell>
          <cell r="B5582">
            <v>2</v>
          </cell>
          <cell r="C5582">
            <v>3</v>
          </cell>
          <cell r="D5582" t="str">
            <v>Uk</v>
          </cell>
          <cell r="E5582">
            <v>416</v>
          </cell>
          <cell r="F5582">
            <v>104</v>
          </cell>
          <cell r="G5582" t="str">
            <v>Japan</v>
          </cell>
        </row>
        <row r="5583">
          <cell r="A5583" t="str">
            <v>2002M12</v>
          </cell>
          <cell r="B5583">
            <v>0</v>
          </cell>
          <cell r="C5583">
            <v>3</v>
          </cell>
          <cell r="D5583" t="str">
            <v>Uk</v>
          </cell>
          <cell r="E5583">
            <v>259</v>
          </cell>
          <cell r="F5583">
            <v>127</v>
          </cell>
          <cell r="G5583" t="str">
            <v>Malaysia</v>
          </cell>
        </row>
        <row r="5584">
          <cell r="A5584" t="str">
            <v>2002M12</v>
          </cell>
          <cell r="B5584">
            <v>1</v>
          </cell>
          <cell r="C5584">
            <v>15</v>
          </cell>
          <cell r="D5584" t="str">
            <v>Australia</v>
          </cell>
          <cell r="E5584">
            <v>1</v>
          </cell>
          <cell r="F5584">
            <v>101</v>
          </cell>
          <cell r="G5584" t="str">
            <v>Italy</v>
          </cell>
        </row>
        <row r="5585">
          <cell r="A5585" t="str">
            <v>2002M12</v>
          </cell>
          <cell r="B5585">
            <v>0</v>
          </cell>
          <cell r="C5585">
            <v>100</v>
          </cell>
          <cell r="D5585" t="str">
            <v>Ebaymotors</v>
          </cell>
          <cell r="E5585">
            <v>1</v>
          </cell>
          <cell r="F5585">
            <v>51</v>
          </cell>
          <cell r="G5585" t="str">
            <v>Costa Rica</v>
          </cell>
        </row>
        <row r="5586">
          <cell r="A5586" t="str">
            <v>2002M12</v>
          </cell>
          <cell r="B5586">
            <v>3</v>
          </cell>
          <cell r="C5586">
            <v>71</v>
          </cell>
          <cell r="D5586" t="str">
            <v>France</v>
          </cell>
          <cell r="E5586">
            <v>1</v>
          </cell>
          <cell r="F5586">
            <v>227</v>
          </cell>
          <cell r="G5586" t="str">
            <v>Réunion</v>
          </cell>
        </row>
        <row r="5587">
          <cell r="A5587" t="str">
            <v>2002M12</v>
          </cell>
          <cell r="B5587">
            <v>2</v>
          </cell>
          <cell r="C5587">
            <v>71</v>
          </cell>
          <cell r="D5587" t="str">
            <v>France</v>
          </cell>
          <cell r="E5587">
            <v>765</v>
          </cell>
          <cell r="F5587">
            <v>146</v>
          </cell>
          <cell r="G5587" t="str">
            <v>Netherlands</v>
          </cell>
        </row>
        <row r="5588">
          <cell r="A5588" t="str">
            <v>2002M12</v>
          </cell>
          <cell r="B5588">
            <v>0</v>
          </cell>
          <cell r="C5588">
            <v>100</v>
          </cell>
          <cell r="D5588" t="str">
            <v>Ebaymotors</v>
          </cell>
          <cell r="E5588">
            <v>1</v>
          </cell>
          <cell r="F5588">
            <v>95</v>
          </cell>
          <cell r="G5588" t="str">
            <v>India</v>
          </cell>
        </row>
        <row r="5589">
          <cell r="A5589" t="str">
            <v>2002M12</v>
          </cell>
          <cell r="B5589">
            <v>0</v>
          </cell>
          <cell r="C5589">
            <v>100</v>
          </cell>
          <cell r="D5589" t="str">
            <v>Ebaymotors</v>
          </cell>
          <cell r="E5589">
            <v>53</v>
          </cell>
          <cell r="F5589">
            <v>12</v>
          </cell>
          <cell r="G5589" t="str">
            <v>Argentina</v>
          </cell>
        </row>
        <row r="5590">
          <cell r="A5590" t="str">
            <v>2002M12</v>
          </cell>
          <cell r="B5590">
            <v>0</v>
          </cell>
          <cell r="C5590">
            <v>0</v>
          </cell>
          <cell r="D5590" t="str">
            <v>Ebay</v>
          </cell>
          <cell r="E5590">
            <v>8</v>
          </cell>
          <cell r="F5590">
            <v>93</v>
          </cell>
          <cell r="G5590" t="str">
            <v>Hungary</v>
          </cell>
        </row>
        <row r="5591">
          <cell r="A5591" t="str">
            <v>2002M12</v>
          </cell>
          <cell r="B5591">
            <v>2</v>
          </cell>
          <cell r="C5591">
            <v>101</v>
          </cell>
          <cell r="D5591" t="str">
            <v>Italy</v>
          </cell>
          <cell r="E5591">
            <v>1855</v>
          </cell>
          <cell r="F5591">
            <v>77</v>
          </cell>
          <cell r="G5591" t="str">
            <v>Germany</v>
          </cell>
        </row>
        <row r="5592">
          <cell r="A5592" t="str">
            <v>2002M12</v>
          </cell>
          <cell r="B5592">
            <v>0</v>
          </cell>
          <cell r="C5592">
            <v>15</v>
          </cell>
          <cell r="D5592" t="str">
            <v>Australia</v>
          </cell>
          <cell r="E5592">
            <v>3</v>
          </cell>
          <cell r="F5592">
            <v>185</v>
          </cell>
          <cell r="G5592" t="str">
            <v>South Africa</v>
          </cell>
        </row>
        <row r="5593">
          <cell r="A5593" t="str">
            <v>2002M12</v>
          </cell>
          <cell r="B5593">
            <v>1</v>
          </cell>
          <cell r="C5593">
            <v>0</v>
          </cell>
          <cell r="D5593" t="str">
            <v>Ebay</v>
          </cell>
          <cell r="E5593">
            <v>10</v>
          </cell>
          <cell r="F5593">
            <v>158</v>
          </cell>
          <cell r="G5593" t="str">
            <v>Panama</v>
          </cell>
        </row>
        <row r="5594">
          <cell r="A5594" t="str">
            <v>2002M12</v>
          </cell>
          <cell r="B5594">
            <v>0</v>
          </cell>
          <cell r="C5594">
            <v>3</v>
          </cell>
          <cell r="D5594" t="str">
            <v>Uk</v>
          </cell>
          <cell r="E5594">
            <v>3</v>
          </cell>
          <cell r="F5594">
            <v>53</v>
          </cell>
          <cell r="G5594" t="str">
            <v>Croatia, Democratic Republic of the</v>
          </cell>
        </row>
        <row r="5595">
          <cell r="A5595" t="str">
            <v>2002M12</v>
          </cell>
          <cell r="B5595">
            <v>3</v>
          </cell>
          <cell r="C5595">
            <v>186</v>
          </cell>
          <cell r="D5595" t="str">
            <v>Spain</v>
          </cell>
          <cell r="E5595">
            <v>1</v>
          </cell>
          <cell r="F5595">
            <v>1</v>
          </cell>
          <cell r="G5595" t="str">
            <v>United States</v>
          </cell>
        </row>
        <row r="5596">
          <cell r="A5596" t="str">
            <v>2002M12</v>
          </cell>
          <cell r="B5596">
            <v>3</v>
          </cell>
          <cell r="C5596">
            <v>77</v>
          </cell>
          <cell r="D5596" t="str">
            <v>Germany</v>
          </cell>
          <cell r="E5596">
            <v>2</v>
          </cell>
          <cell r="F5596">
            <v>163</v>
          </cell>
          <cell r="G5596" t="str">
            <v>Poland</v>
          </cell>
        </row>
        <row r="5597">
          <cell r="A5597" t="str">
            <v>2002M12</v>
          </cell>
          <cell r="B5597">
            <v>1</v>
          </cell>
          <cell r="C5597">
            <v>77</v>
          </cell>
          <cell r="D5597" t="str">
            <v>Germany</v>
          </cell>
          <cell r="E5597">
            <v>8</v>
          </cell>
          <cell r="F5597">
            <v>209</v>
          </cell>
          <cell r="G5597" t="str">
            <v>Ukraine</v>
          </cell>
        </row>
        <row r="5598">
          <cell r="A5598" t="str">
            <v>2002M12</v>
          </cell>
          <cell r="B5598">
            <v>1</v>
          </cell>
          <cell r="C5598">
            <v>71</v>
          </cell>
          <cell r="D5598" t="str">
            <v>France</v>
          </cell>
          <cell r="E5598">
            <v>319</v>
          </cell>
          <cell r="F5598">
            <v>101</v>
          </cell>
          <cell r="G5598" t="str">
            <v>Italy</v>
          </cell>
        </row>
        <row r="5599">
          <cell r="A5599" t="str">
            <v>2002M12</v>
          </cell>
          <cell r="B5599">
            <v>2</v>
          </cell>
          <cell r="C5599">
            <v>0</v>
          </cell>
          <cell r="D5599" t="str">
            <v>Ebay</v>
          </cell>
          <cell r="E5599">
            <v>43</v>
          </cell>
          <cell r="F5599">
            <v>86</v>
          </cell>
          <cell r="G5599" t="str">
            <v>Guernsey</v>
          </cell>
        </row>
        <row r="5600">
          <cell r="A5600" t="str">
            <v>2002M12</v>
          </cell>
          <cell r="B5600">
            <v>2</v>
          </cell>
          <cell r="C5600">
            <v>3</v>
          </cell>
          <cell r="D5600" t="str">
            <v>Uk</v>
          </cell>
          <cell r="E5600">
            <v>1</v>
          </cell>
          <cell r="F5600">
            <v>102</v>
          </cell>
          <cell r="G5600" t="str">
            <v>Jamaica</v>
          </cell>
        </row>
        <row r="5601">
          <cell r="A5601" t="str">
            <v>2002M12</v>
          </cell>
          <cell r="B5601">
            <v>1</v>
          </cell>
          <cell r="C5601">
            <v>0</v>
          </cell>
          <cell r="D5601" t="str">
            <v>Ebay</v>
          </cell>
          <cell r="E5601">
            <v>2011</v>
          </cell>
          <cell r="F5601">
            <v>165</v>
          </cell>
          <cell r="G5601" t="str">
            <v>Puerto Rico</v>
          </cell>
        </row>
        <row r="5602">
          <cell r="A5602" t="str">
            <v>2002M12</v>
          </cell>
          <cell r="B5602">
            <v>2</v>
          </cell>
          <cell r="C5602">
            <v>0</v>
          </cell>
          <cell r="D5602" t="str">
            <v>Ebay</v>
          </cell>
          <cell r="E5602">
            <v>2</v>
          </cell>
          <cell r="F5602">
            <v>4</v>
          </cell>
          <cell r="G5602" t="str">
            <v>Afghanistan</v>
          </cell>
        </row>
        <row r="5603">
          <cell r="A5603" t="str">
            <v>2002M12</v>
          </cell>
          <cell r="B5603">
            <v>0</v>
          </cell>
          <cell r="C5603">
            <v>16</v>
          </cell>
          <cell r="D5603" t="str">
            <v>Austria</v>
          </cell>
          <cell r="E5603">
            <v>8</v>
          </cell>
          <cell r="F5603">
            <v>120</v>
          </cell>
          <cell r="G5603" t="str">
            <v>Liechtenstein</v>
          </cell>
        </row>
        <row r="5604">
          <cell r="A5604" t="str">
            <v>2002M12</v>
          </cell>
          <cell r="B5604">
            <v>1</v>
          </cell>
          <cell r="C5604">
            <v>77</v>
          </cell>
          <cell r="D5604" t="str">
            <v>Germany</v>
          </cell>
          <cell r="E5604">
            <v>535</v>
          </cell>
          <cell r="F5604">
            <v>80</v>
          </cell>
          <cell r="G5604" t="str">
            <v>Greece</v>
          </cell>
        </row>
        <row r="5605">
          <cell r="A5605" t="str">
            <v>2002M12</v>
          </cell>
          <cell r="B5605">
            <v>0</v>
          </cell>
          <cell r="C5605">
            <v>101</v>
          </cell>
          <cell r="D5605" t="str">
            <v>Italy</v>
          </cell>
          <cell r="E5605">
            <v>391</v>
          </cell>
          <cell r="F5605">
            <v>1</v>
          </cell>
          <cell r="G5605" t="str">
            <v>United States</v>
          </cell>
        </row>
        <row r="5606">
          <cell r="A5606" t="str">
            <v>2002M12</v>
          </cell>
          <cell r="B5606">
            <v>1</v>
          </cell>
          <cell r="C5606">
            <v>0</v>
          </cell>
          <cell r="D5606" t="str">
            <v>Ebay</v>
          </cell>
          <cell r="E5606">
            <v>161</v>
          </cell>
          <cell r="F5606">
            <v>57</v>
          </cell>
          <cell r="G5606" t="str">
            <v>Denmark</v>
          </cell>
        </row>
        <row r="5607">
          <cell r="A5607" t="str">
            <v>2002M12</v>
          </cell>
          <cell r="B5607">
            <v>0</v>
          </cell>
          <cell r="C5607">
            <v>186</v>
          </cell>
          <cell r="D5607" t="str">
            <v>Spain</v>
          </cell>
          <cell r="E5607">
            <v>647</v>
          </cell>
          <cell r="F5607">
            <v>77</v>
          </cell>
          <cell r="G5607" t="str">
            <v>Germany</v>
          </cell>
        </row>
        <row r="5608">
          <cell r="A5608" t="str">
            <v>2002M12</v>
          </cell>
          <cell r="B5608">
            <v>1</v>
          </cell>
          <cell r="C5608">
            <v>3</v>
          </cell>
          <cell r="D5608" t="str">
            <v>Uk</v>
          </cell>
          <cell r="E5608">
            <v>43</v>
          </cell>
          <cell r="F5608">
            <v>80</v>
          </cell>
          <cell r="G5608" t="str">
            <v>Greece</v>
          </cell>
        </row>
        <row r="5609">
          <cell r="A5609" t="str">
            <v>2002M12</v>
          </cell>
          <cell r="B5609">
            <v>2</v>
          </cell>
          <cell r="C5609">
            <v>146</v>
          </cell>
          <cell r="D5609" t="str">
            <v>Netherlands</v>
          </cell>
          <cell r="E5609">
            <v>136</v>
          </cell>
          <cell r="F5609">
            <v>2</v>
          </cell>
          <cell r="G5609" t="str">
            <v>Canada</v>
          </cell>
        </row>
        <row r="5610">
          <cell r="A5610" t="str">
            <v>2002M12</v>
          </cell>
          <cell r="B5610">
            <v>1</v>
          </cell>
          <cell r="C5610">
            <v>77</v>
          </cell>
          <cell r="D5610" t="str">
            <v>Germany</v>
          </cell>
          <cell r="E5610">
            <v>7521</v>
          </cell>
          <cell r="F5610">
            <v>193</v>
          </cell>
          <cell r="G5610" t="str">
            <v>Switzerland</v>
          </cell>
        </row>
        <row r="5611">
          <cell r="A5611" t="str">
            <v>2002M12</v>
          </cell>
          <cell r="B5611">
            <v>2</v>
          </cell>
          <cell r="C5611">
            <v>100</v>
          </cell>
          <cell r="D5611" t="str">
            <v>Ebaymotors</v>
          </cell>
          <cell r="E5611">
            <v>1529</v>
          </cell>
          <cell r="F5611">
            <v>77</v>
          </cell>
          <cell r="G5611" t="str">
            <v>Germany</v>
          </cell>
        </row>
        <row r="5612">
          <cell r="A5612" t="str">
            <v>2002M12</v>
          </cell>
          <cell r="B5612">
            <v>1</v>
          </cell>
          <cell r="C5612">
            <v>100</v>
          </cell>
          <cell r="D5612" t="str">
            <v>Ebaymotors</v>
          </cell>
          <cell r="E5612">
            <v>1</v>
          </cell>
          <cell r="F5612">
            <v>84</v>
          </cell>
          <cell r="G5612" t="str">
            <v>Guam</v>
          </cell>
        </row>
        <row r="5613">
          <cell r="A5613" t="str">
            <v>2002M12</v>
          </cell>
          <cell r="B5613">
            <v>0</v>
          </cell>
          <cell r="C5613">
            <v>77</v>
          </cell>
          <cell r="D5613" t="str">
            <v>Germany</v>
          </cell>
          <cell r="E5613">
            <v>212</v>
          </cell>
          <cell r="F5613">
            <v>168</v>
          </cell>
          <cell r="G5613" t="str">
            <v>Russian Federation</v>
          </cell>
        </row>
        <row r="5614">
          <cell r="A5614" t="str">
            <v>2002M12</v>
          </cell>
          <cell r="B5614">
            <v>3</v>
          </cell>
          <cell r="C5614">
            <v>0</v>
          </cell>
          <cell r="D5614" t="str">
            <v>Ebay</v>
          </cell>
          <cell r="E5614">
            <v>1</v>
          </cell>
          <cell r="F5614">
            <v>53</v>
          </cell>
          <cell r="G5614" t="str">
            <v>Croatia, Democratic Republic of the</v>
          </cell>
        </row>
        <row r="5615">
          <cell r="A5615" t="str">
            <v>2002M12</v>
          </cell>
          <cell r="B5615">
            <v>3</v>
          </cell>
          <cell r="C5615">
            <v>0</v>
          </cell>
          <cell r="D5615" t="str">
            <v>Ebay</v>
          </cell>
          <cell r="E5615">
            <v>45</v>
          </cell>
          <cell r="F5615">
            <v>77</v>
          </cell>
          <cell r="G5615" t="str">
            <v>Germany</v>
          </cell>
        </row>
        <row r="5616">
          <cell r="A5616" t="str">
            <v>2002M12</v>
          </cell>
          <cell r="B5616">
            <v>1</v>
          </cell>
          <cell r="C5616">
            <v>77</v>
          </cell>
          <cell r="D5616" t="str">
            <v>Germany</v>
          </cell>
          <cell r="E5616">
            <v>958</v>
          </cell>
          <cell r="F5616">
            <v>101</v>
          </cell>
          <cell r="G5616" t="str">
            <v>Italy</v>
          </cell>
        </row>
        <row r="5617">
          <cell r="A5617" t="str">
            <v>2002M12</v>
          </cell>
          <cell r="B5617">
            <v>1</v>
          </cell>
          <cell r="C5617">
            <v>3</v>
          </cell>
          <cell r="D5617" t="str">
            <v>Uk</v>
          </cell>
          <cell r="E5617">
            <v>14</v>
          </cell>
          <cell r="F5617">
            <v>149</v>
          </cell>
          <cell r="G5617" t="str">
            <v>New Zealand</v>
          </cell>
        </row>
        <row r="5618">
          <cell r="A5618" t="str">
            <v>2002M12</v>
          </cell>
          <cell r="B5618">
            <v>2</v>
          </cell>
          <cell r="C5618">
            <v>3</v>
          </cell>
          <cell r="D5618" t="str">
            <v>Uk</v>
          </cell>
          <cell r="E5618">
            <v>238</v>
          </cell>
          <cell r="F5618">
            <v>121</v>
          </cell>
          <cell r="G5618" t="str">
            <v>Lithuania</v>
          </cell>
        </row>
        <row r="5619">
          <cell r="A5619" t="str">
            <v>2002M12</v>
          </cell>
          <cell r="B5619">
            <v>3</v>
          </cell>
          <cell r="C5619">
            <v>71</v>
          </cell>
          <cell r="D5619" t="str">
            <v>France</v>
          </cell>
          <cell r="E5619">
            <v>6</v>
          </cell>
          <cell r="F5619">
            <v>193</v>
          </cell>
          <cell r="G5619" t="str">
            <v>Switzerland</v>
          </cell>
        </row>
        <row r="5620">
          <cell r="A5620" t="str">
            <v>2002M12</v>
          </cell>
          <cell r="B5620">
            <v>1</v>
          </cell>
          <cell r="C5620">
            <v>77</v>
          </cell>
          <cell r="D5620" t="str">
            <v>Germany</v>
          </cell>
          <cell r="E5620">
            <v>110</v>
          </cell>
          <cell r="F5620">
            <v>225</v>
          </cell>
          <cell r="G5620" t="str">
            <v>APO/FPO</v>
          </cell>
        </row>
        <row r="5621">
          <cell r="A5621" t="str">
            <v>2002M12</v>
          </cell>
          <cell r="B5621">
            <v>1</v>
          </cell>
          <cell r="C5621">
            <v>0</v>
          </cell>
          <cell r="D5621" t="str">
            <v>Ebay</v>
          </cell>
          <cell r="E5621">
            <v>596</v>
          </cell>
          <cell r="F5621">
            <v>100</v>
          </cell>
          <cell r="G5621" t="str">
            <v>Israel</v>
          </cell>
        </row>
        <row r="5622">
          <cell r="A5622" t="str">
            <v>2002M12</v>
          </cell>
          <cell r="B5622">
            <v>3</v>
          </cell>
          <cell r="C5622">
            <v>71</v>
          </cell>
          <cell r="D5622" t="str">
            <v>France</v>
          </cell>
          <cell r="E5622">
            <v>3</v>
          </cell>
          <cell r="F5622">
            <v>138</v>
          </cell>
          <cell r="G5622" t="str">
            <v>Monaco</v>
          </cell>
        </row>
        <row r="5623">
          <cell r="A5623" t="str">
            <v>2002M12</v>
          </cell>
          <cell r="B5623">
            <v>1</v>
          </cell>
          <cell r="C5623">
            <v>71</v>
          </cell>
          <cell r="D5623" t="str">
            <v>France</v>
          </cell>
          <cell r="E5623">
            <v>9</v>
          </cell>
          <cell r="F5623">
            <v>80</v>
          </cell>
          <cell r="G5623" t="str">
            <v>Greece</v>
          </cell>
        </row>
        <row r="5624">
          <cell r="A5624" t="str">
            <v>2002M12</v>
          </cell>
          <cell r="B5624">
            <v>1</v>
          </cell>
          <cell r="C5624">
            <v>16</v>
          </cell>
          <cell r="D5624" t="str">
            <v>Austria</v>
          </cell>
          <cell r="E5624">
            <v>124</v>
          </cell>
          <cell r="F5624">
            <v>186</v>
          </cell>
          <cell r="G5624" t="str">
            <v>Spain</v>
          </cell>
        </row>
        <row r="5625">
          <cell r="A5625" t="str">
            <v>2002M12</v>
          </cell>
          <cell r="B5625">
            <v>1</v>
          </cell>
          <cell r="C5625">
            <v>0</v>
          </cell>
          <cell r="D5625" t="str">
            <v>Ebay</v>
          </cell>
          <cell r="E5625">
            <v>2</v>
          </cell>
          <cell r="F5625">
            <v>116</v>
          </cell>
          <cell r="G5625" t="str">
            <v>Lebanon, South</v>
          </cell>
        </row>
        <row r="5626">
          <cell r="A5626" t="str">
            <v>2002M12</v>
          </cell>
          <cell r="B5626">
            <v>2</v>
          </cell>
          <cell r="C5626">
            <v>2</v>
          </cell>
          <cell r="D5626" t="str">
            <v>Canada</v>
          </cell>
          <cell r="E5626">
            <v>10</v>
          </cell>
          <cell r="F5626">
            <v>136</v>
          </cell>
          <cell r="G5626" t="str">
            <v>Mexico</v>
          </cell>
        </row>
        <row r="5627">
          <cell r="A5627" t="str">
            <v>2002M12</v>
          </cell>
          <cell r="B5627">
            <v>1</v>
          </cell>
          <cell r="C5627">
            <v>0</v>
          </cell>
          <cell r="D5627" t="str">
            <v>Ebay</v>
          </cell>
          <cell r="E5627">
            <v>66</v>
          </cell>
          <cell r="F5627">
            <v>106</v>
          </cell>
          <cell r="G5627" t="str">
            <v>Jordan</v>
          </cell>
        </row>
        <row r="5628">
          <cell r="A5628" t="str">
            <v>2002M12</v>
          </cell>
          <cell r="B5628">
            <v>2</v>
          </cell>
          <cell r="C5628">
            <v>77</v>
          </cell>
          <cell r="D5628" t="str">
            <v>Germany</v>
          </cell>
          <cell r="E5628">
            <v>15076</v>
          </cell>
          <cell r="F5628">
            <v>146</v>
          </cell>
          <cell r="G5628" t="str">
            <v>Netherlands</v>
          </cell>
        </row>
        <row r="5629">
          <cell r="A5629" t="str">
            <v>2002M12</v>
          </cell>
          <cell r="B5629">
            <v>0</v>
          </cell>
          <cell r="C5629">
            <v>77</v>
          </cell>
          <cell r="D5629" t="str">
            <v>Germany</v>
          </cell>
          <cell r="E5629">
            <v>1</v>
          </cell>
          <cell r="F5629">
            <v>56</v>
          </cell>
          <cell r="G5629" t="str">
            <v>Czech Republic</v>
          </cell>
        </row>
        <row r="5630">
          <cell r="A5630" t="str">
            <v>2002M12</v>
          </cell>
          <cell r="B5630">
            <v>3</v>
          </cell>
          <cell r="C5630">
            <v>100</v>
          </cell>
          <cell r="D5630" t="str">
            <v>Ebaymotors</v>
          </cell>
          <cell r="E5630">
            <v>2</v>
          </cell>
          <cell r="F5630">
            <v>168</v>
          </cell>
          <cell r="G5630" t="str">
            <v>Russian Federation</v>
          </cell>
        </row>
        <row r="5631">
          <cell r="A5631" t="str">
            <v>2002M12</v>
          </cell>
          <cell r="B5631">
            <v>1</v>
          </cell>
          <cell r="C5631">
            <v>3</v>
          </cell>
          <cell r="D5631" t="str">
            <v>Uk</v>
          </cell>
          <cell r="E5631">
            <v>34</v>
          </cell>
          <cell r="F5631">
            <v>204</v>
          </cell>
          <cell r="G5631" t="str">
            <v>Turkey</v>
          </cell>
        </row>
        <row r="5632">
          <cell r="A5632" t="str">
            <v>2002M12</v>
          </cell>
          <cell r="B5632">
            <v>2</v>
          </cell>
          <cell r="C5632">
            <v>0</v>
          </cell>
          <cell r="D5632" t="str">
            <v>Ebay</v>
          </cell>
          <cell r="E5632">
            <v>4415</v>
          </cell>
          <cell r="F5632">
            <v>99</v>
          </cell>
          <cell r="G5632" t="str">
            <v>Ireland</v>
          </cell>
        </row>
        <row r="5633">
          <cell r="A5633" t="str">
            <v>2002M12</v>
          </cell>
          <cell r="B5633">
            <v>2</v>
          </cell>
          <cell r="C5633">
            <v>0</v>
          </cell>
          <cell r="D5633" t="str">
            <v>Ebay</v>
          </cell>
          <cell r="E5633">
            <v>8</v>
          </cell>
          <cell r="F5633">
            <v>89</v>
          </cell>
          <cell r="G5633" t="str">
            <v>Guyana</v>
          </cell>
        </row>
        <row r="5634">
          <cell r="A5634" t="str">
            <v>2002M12</v>
          </cell>
          <cell r="B5634">
            <v>0</v>
          </cell>
          <cell r="C5634">
            <v>77</v>
          </cell>
          <cell r="D5634" t="str">
            <v>Germany</v>
          </cell>
          <cell r="E5634">
            <v>5</v>
          </cell>
          <cell r="F5634">
            <v>214</v>
          </cell>
          <cell r="G5634" t="str">
            <v>Vatican City State</v>
          </cell>
        </row>
        <row r="5635">
          <cell r="A5635" t="str">
            <v>2002M12</v>
          </cell>
          <cell r="B5635">
            <v>0</v>
          </cell>
          <cell r="C5635">
            <v>0</v>
          </cell>
          <cell r="D5635" t="str">
            <v>Ebay</v>
          </cell>
          <cell r="E5635">
            <v>487</v>
          </cell>
          <cell r="F5635">
            <v>100</v>
          </cell>
          <cell r="G5635" t="str">
            <v>Israel</v>
          </cell>
        </row>
        <row r="5636">
          <cell r="A5636" t="str">
            <v>2002M12</v>
          </cell>
          <cell r="B5636">
            <v>2</v>
          </cell>
          <cell r="C5636">
            <v>16</v>
          </cell>
          <cell r="D5636" t="str">
            <v>Austria</v>
          </cell>
          <cell r="E5636">
            <v>3903</v>
          </cell>
          <cell r="F5636">
            <v>77</v>
          </cell>
          <cell r="G5636" t="str">
            <v>Germany</v>
          </cell>
        </row>
        <row r="5637">
          <cell r="A5637" t="str">
            <v>2002M12</v>
          </cell>
          <cell r="B5637">
            <v>1</v>
          </cell>
          <cell r="C5637">
            <v>100</v>
          </cell>
          <cell r="D5637" t="str">
            <v>Ebaymotors</v>
          </cell>
          <cell r="E5637">
            <v>1</v>
          </cell>
          <cell r="F5637">
            <v>158</v>
          </cell>
          <cell r="G5637" t="str">
            <v>Panama</v>
          </cell>
        </row>
        <row r="5638">
          <cell r="A5638" t="str">
            <v>2002M12</v>
          </cell>
          <cell r="B5638">
            <v>0</v>
          </cell>
          <cell r="C5638">
            <v>23</v>
          </cell>
          <cell r="D5638" t="str">
            <v xml:space="preserve"> Belgium (French)</v>
          </cell>
          <cell r="E5638">
            <v>1</v>
          </cell>
          <cell r="F5638">
            <v>3</v>
          </cell>
          <cell r="G5638" t="str">
            <v>United Kingdom</v>
          </cell>
        </row>
        <row r="5639">
          <cell r="A5639" t="str">
            <v>2002M12</v>
          </cell>
          <cell r="B5639">
            <v>0</v>
          </cell>
          <cell r="C5639">
            <v>71</v>
          </cell>
          <cell r="D5639" t="str">
            <v>France</v>
          </cell>
          <cell r="E5639">
            <v>210</v>
          </cell>
          <cell r="F5639">
            <v>164</v>
          </cell>
          <cell r="G5639" t="str">
            <v>Portugal</v>
          </cell>
        </row>
        <row r="5640">
          <cell r="A5640" t="str">
            <v>2002M12</v>
          </cell>
          <cell r="B5640">
            <v>2</v>
          </cell>
          <cell r="C5640">
            <v>0</v>
          </cell>
          <cell r="D5640" t="str">
            <v>Ebay</v>
          </cell>
          <cell r="E5640">
            <v>32</v>
          </cell>
          <cell r="F5640">
            <v>83</v>
          </cell>
          <cell r="G5640" t="str">
            <v>Guadeloupe</v>
          </cell>
        </row>
        <row r="5641">
          <cell r="A5641" t="str">
            <v>2002M12</v>
          </cell>
          <cell r="B5641">
            <v>1</v>
          </cell>
          <cell r="C5641">
            <v>146</v>
          </cell>
          <cell r="D5641" t="str">
            <v>Netherlands</v>
          </cell>
          <cell r="E5641">
            <v>1</v>
          </cell>
          <cell r="F5641">
            <v>57</v>
          </cell>
          <cell r="G5641" t="str">
            <v>Denmark</v>
          </cell>
        </row>
        <row r="5642">
          <cell r="A5642" t="str">
            <v>2002M12</v>
          </cell>
          <cell r="B5642">
            <v>2</v>
          </cell>
          <cell r="C5642">
            <v>186</v>
          </cell>
          <cell r="D5642" t="str">
            <v>Spain</v>
          </cell>
          <cell r="E5642">
            <v>125</v>
          </cell>
          <cell r="F5642">
            <v>168</v>
          </cell>
          <cell r="G5642" t="str">
            <v>Russian Federation</v>
          </cell>
        </row>
        <row r="5643">
          <cell r="A5643" t="str">
            <v>2002M12</v>
          </cell>
          <cell r="B5643">
            <v>2</v>
          </cell>
          <cell r="C5643">
            <v>77</v>
          </cell>
          <cell r="D5643" t="str">
            <v>Germany</v>
          </cell>
          <cell r="E5643">
            <v>54</v>
          </cell>
          <cell r="F5643">
            <v>143</v>
          </cell>
          <cell r="G5643" t="str">
            <v>Namibia</v>
          </cell>
        </row>
        <row r="5644">
          <cell r="A5644" t="str">
            <v>2002M12</v>
          </cell>
          <cell r="B5644">
            <v>2</v>
          </cell>
          <cell r="C5644">
            <v>0</v>
          </cell>
          <cell r="D5644" t="str">
            <v>Ebay</v>
          </cell>
          <cell r="E5644">
            <v>1</v>
          </cell>
          <cell r="F5644">
            <v>128</v>
          </cell>
          <cell r="G5644" t="str">
            <v>Maldives</v>
          </cell>
        </row>
        <row r="5645">
          <cell r="A5645" t="str">
            <v>2002M12</v>
          </cell>
          <cell r="B5645">
            <v>0</v>
          </cell>
          <cell r="C5645">
            <v>0</v>
          </cell>
          <cell r="D5645" t="str">
            <v>Ebay</v>
          </cell>
          <cell r="E5645">
            <v>490</v>
          </cell>
          <cell r="F5645">
            <v>104</v>
          </cell>
          <cell r="G5645" t="str">
            <v>Japan</v>
          </cell>
        </row>
        <row r="5646">
          <cell r="A5646" t="str">
            <v>2002M12</v>
          </cell>
          <cell r="B5646">
            <v>2</v>
          </cell>
          <cell r="C5646">
            <v>146</v>
          </cell>
          <cell r="D5646" t="str">
            <v>Netherlands</v>
          </cell>
          <cell r="E5646">
            <v>14</v>
          </cell>
          <cell r="F5646">
            <v>147</v>
          </cell>
          <cell r="G5646" t="str">
            <v>Netherlands Antilles</v>
          </cell>
        </row>
        <row r="5647">
          <cell r="A5647" t="str">
            <v>2002M12</v>
          </cell>
          <cell r="B5647">
            <v>1</v>
          </cell>
          <cell r="C5647">
            <v>71</v>
          </cell>
          <cell r="D5647" t="str">
            <v>France</v>
          </cell>
          <cell r="E5647">
            <v>496</v>
          </cell>
          <cell r="F5647">
            <v>193</v>
          </cell>
          <cell r="G5647" t="str">
            <v>Switzerland</v>
          </cell>
        </row>
        <row r="5648">
          <cell r="A5648" t="str">
            <v>2002M12</v>
          </cell>
          <cell r="B5648">
            <v>1</v>
          </cell>
          <cell r="C5648">
            <v>77</v>
          </cell>
          <cell r="D5648" t="str">
            <v>Germany</v>
          </cell>
          <cell r="E5648">
            <v>23</v>
          </cell>
          <cell r="F5648">
            <v>15</v>
          </cell>
          <cell r="G5648" t="str">
            <v>Australia</v>
          </cell>
        </row>
        <row r="5649">
          <cell r="A5649" t="str">
            <v>2002M12</v>
          </cell>
          <cell r="B5649">
            <v>1</v>
          </cell>
          <cell r="C5649">
            <v>71</v>
          </cell>
          <cell r="D5649" t="str">
            <v>France</v>
          </cell>
          <cell r="E5649">
            <v>2885</v>
          </cell>
          <cell r="F5649">
            <v>23</v>
          </cell>
          <cell r="G5649" t="str">
            <v>Belgium</v>
          </cell>
        </row>
        <row r="5650">
          <cell r="A5650" t="str">
            <v>2002M12</v>
          </cell>
          <cell r="B5650">
            <v>1</v>
          </cell>
          <cell r="C5650">
            <v>71</v>
          </cell>
          <cell r="D5650" t="str">
            <v>France</v>
          </cell>
          <cell r="E5650">
            <v>4</v>
          </cell>
          <cell r="F5650">
            <v>18</v>
          </cell>
          <cell r="G5650" t="str">
            <v>Bahamas</v>
          </cell>
        </row>
        <row r="5651">
          <cell r="A5651" t="str">
            <v>2002M12</v>
          </cell>
          <cell r="B5651">
            <v>2</v>
          </cell>
          <cell r="C5651">
            <v>100</v>
          </cell>
          <cell r="D5651" t="str">
            <v>Ebaymotors</v>
          </cell>
          <cell r="E5651">
            <v>3</v>
          </cell>
          <cell r="F5651">
            <v>211</v>
          </cell>
          <cell r="G5651" t="str">
            <v>Uruguay</v>
          </cell>
        </row>
        <row r="5652">
          <cell r="A5652" t="str">
            <v>2002M12</v>
          </cell>
          <cell r="B5652">
            <v>3</v>
          </cell>
          <cell r="C5652">
            <v>100</v>
          </cell>
          <cell r="D5652" t="str">
            <v>Ebaymotors</v>
          </cell>
          <cell r="E5652">
            <v>1</v>
          </cell>
          <cell r="F5652">
            <v>193</v>
          </cell>
          <cell r="G5652" t="str">
            <v>Switzerland</v>
          </cell>
        </row>
        <row r="5653">
          <cell r="A5653" t="str">
            <v>2002M12</v>
          </cell>
          <cell r="B5653">
            <v>0</v>
          </cell>
          <cell r="C5653">
            <v>146</v>
          </cell>
          <cell r="D5653" t="str">
            <v>Netherlands</v>
          </cell>
          <cell r="E5653">
            <v>143</v>
          </cell>
          <cell r="F5653">
            <v>23</v>
          </cell>
          <cell r="G5653" t="str">
            <v>Belgium</v>
          </cell>
        </row>
        <row r="5654">
          <cell r="A5654" t="str">
            <v>2002M12</v>
          </cell>
          <cell r="B5654">
            <v>1</v>
          </cell>
          <cell r="C5654">
            <v>23</v>
          </cell>
          <cell r="D5654" t="str">
            <v xml:space="preserve"> Belgium (French)</v>
          </cell>
          <cell r="E5654">
            <v>1</v>
          </cell>
          <cell r="F5654">
            <v>16</v>
          </cell>
          <cell r="G5654" t="str">
            <v>Austria</v>
          </cell>
        </row>
        <row r="5655">
          <cell r="A5655" t="str">
            <v>2002M12</v>
          </cell>
          <cell r="B5655">
            <v>1</v>
          </cell>
          <cell r="C5655">
            <v>15</v>
          </cell>
          <cell r="D5655" t="str">
            <v>Australia</v>
          </cell>
          <cell r="E5655">
            <v>21005</v>
          </cell>
          <cell r="F5655">
            <v>15</v>
          </cell>
          <cell r="G5655" t="str">
            <v>Australia</v>
          </cell>
        </row>
        <row r="5656">
          <cell r="A5656" t="str">
            <v>2002M12</v>
          </cell>
          <cell r="B5656">
            <v>1</v>
          </cell>
          <cell r="C5656">
            <v>77</v>
          </cell>
          <cell r="D5656" t="str">
            <v>Germany</v>
          </cell>
          <cell r="E5656">
            <v>90</v>
          </cell>
          <cell r="F5656">
            <v>192</v>
          </cell>
          <cell r="G5656" t="str">
            <v>Sweden</v>
          </cell>
        </row>
        <row r="5657">
          <cell r="A5657" t="str">
            <v>2002M12</v>
          </cell>
          <cell r="B5657">
            <v>2</v>
          </cell>
          <cell r="C5657">
            <v>3</v>
          </cell>
          <cell r="D5657" t="str">
            <v>Uk</v>
          </cell>
          <cell r="E5657">
            <v>207</v>
          </cell>
          <cell r="F5657">
            <v>86</v>
          </cell>
          <cell r="G5657" t="str">
            <v>Guernsey</v>
          </cell>
        </row>
        <row r="5658">
          <cell r="A5658" t="str">
            <v>2002M12</v>
          </cell>
          <cell r="B5658">
            <v>1</v>
          </cell>
          <cell r="C5658">
            <v>23</v>
          </cell>
          <cell r="D5658" t="str">
            <v xml:space="preserve"> Belgium (French)</v>
          </cell>
          <cell r="E5658">
            <v>292</v>
          </cell>
          <cell r="F5658">
            <v>101</v>
          </cell>
          <cell r="G5658" t="str">
            <v>Italy</v>
          </cell>
        </row>
        <row r="5659">
          <cell r="A5659" t="str">
            <v>2002M12</v>
          </cell>
          <cell r="B5659">
            <v>2</v>
          </cell>
          <cell r="C5659">
            <v>15</v>
          </cell>
          <cell r="D5659" t="str">
            <v>Australia</v>
          </cell>
          <cell r="E5659">
            <v>51</v>
          </cell>
          <cell r="F5659">
            <v>199</v>
          </cell>
          <cell r="G5659" t="str">
            <v>Thailand</v>
          </cell>
        </row>
        <row r="5660">
          <cell r="A5660" t="str">
            <v>2002M12</v>
          </cell>
          <cell r="B5660">
            <v>0</v>
          </cell>
          <cell r="C5660">
            <v>101</v>
          </cell>
          <cell r="D5660" t="str">
            <v>Italy</v>
          </cell>
          <cell r="E5660">
            <v>68225</v>
          </cell>
          <cell r="F5660">
            <v>101</v>
          </cell>
          <cell r="G5660" t="str">
            <v>Italy</v>
          </cell>
        </row>
        <row r="5661">
          <cell r="A5661" t="str">
            <v>2002M12</v>
          </cell>
          <cell r="B5661">
            <v>2</v>
          </cell>
          <cell r="C5661">
            <v>100</v>
          </cell>
          <cell r="D5661" t="str">
            <v>Ebaymotors</v>
          </cell>
          <cell r="E5661">
            <v>341</v>
          </cell>
          <cell r="F5661">
            <v>101</v>
          </cell>
          <cell r="G5661" t="str">
            <v>Italy</v>
          </cell>
        </row>
        <row r="5662">
          <cell r="A5662" t="str">
            <v>2002M12</v>
          </cell>
          <cell r="B5662">
            <v>1</v>
          </cell>
          <cell r="C5662">
            <v>77</v>
          </cell>
          <cell r="D5662" t="str">
            <v>Germany</v>
          </cell>
          <cell r="E5662">
            <v>229</v>
          </cell>
          <cell r="F5662">
            <v>99</v>
          </cell>
          <cell r="G5662" t="str">
            <v>Ireland</v>
          </cell>
        </row>
        <row r="5663">
          <cell r="A5663" t="str">
            <v>2002M12</v>
          </cell>
          <cell r="B5663">
            <v>0</v>
          </cell>
          <cell r="C5663">
            <v>71</v>
          </cell>
          <cell r="D5663" t="str">
            <v>France</v>
          </cell>
          <cell r="E5663">
            <v>16</v>
          </cell>
          <cell r="F5663">
            <v>227</v>
          </cell>
          <cell r="G5663" t="str">
            <v>Réunion</v>
          </cell>
        </row>
        <row r="5664">
          <cell r="A5664" t="str">
            <v>2002M12</v>
          </cell>
          <cell r="B5664">
            <v>2</v>
          </cell>
          <cell r="C5664">
            <v>0</v>
          </cell>
          <cell r="D5664" t="str">
            <v>Ebay</v>
          </cell>
          <cell r="E5664">
            <v>110</v>
          </cell>
          <cell r="F5664">
            <v>177</v>
          </cell>
          <cell r="G5664" t="str">
            <v>Senegal</v>
          </cell>
        </row>
        <row r="5665">
          <cell r="A5665" t="str">
            <v>2002M12</v>
          </cell>
          <cell r="B5665">
            <v>0</v>
          </cell>
          <cell r="C5665">
            <v>101</v>
          </cell>
          <cell r="D5665" t="str">
            <v>Italy</v>
          </cell>
          <cell r="E5665">
            <v>22</v>
          </cell>
          <cell r="F5665">
            <v>186</v>
          </cell>
          <cell r="G5665" t="str">
            <v>Spain</v>
          </cell>
        </row>
        <row r="5666">
          <cell r="A5666" t="str">
            <v>2002M12</v>
          </cell>
          <cell r="B5666">
            <v>1</v>
          </cell>
          <cell r="C5666">
            <v>77</v>
          </cell>
          <cell r="D5666" t="str">
            <v>Germany</v>
          </cell>
          <cell r="E5666">
            <v>1493</v>
          </cell>
          <cell r="F5666">
            <v>71</v>
          </cell>
          <cell r="G5666" t="str">
            <v>France</v>
          </cell>
        </row>
        <row r="5667">
          <cell r="A5667" t="str">
            <v>2002M12</v>
          </cell>
          <cell r="B5667">
            <v>2</v>
          </cell>
          <cell r="C5667">
            <v>77</v>
          </cell>
          <cell r="D5667" t="str">
            <v>Germany</v>
          </cell>
          <cell r="E5667">
            <v>4</v>
          </cell>
          <cell r="F5667">
            <v>94</v>
          </cell>
          <cell r="G5667" t="str">
            <v>Iceland</v>
          </cell>
        </row>
        <row r="5668">
          <cell r="A5668" t="str">
            <v>2002M12</v>
          </cell>
          <cell r="B5668">
            <v>1</v>
          </cell>
          <cell r="C5668">
            <v>77</v>
          </cell>
          <cell r="D5668" t="str">
            <v>Germany</v>
          </cell>
          <cell r="E5668">
            <v>147</v>
          </cell>
          <cell r="F5668">
            <v>164</v>
          </cell>
          <cell r="G5668" t="str">
            <v>Portugal</v>
          </cell>
        </row>
        <row r="5669">
          <cell r="A5669" t="str">
            <v>2002M12</v>
          </cell>
          <cell r="B5669">
            <v>1</v>
          </cell>
          <cell r="C5669">
            <v>2</v>
          </cell>
          <cell r="D5669" t="str">
            <v>Canada</v>
          </cell>
          <cell r="E5669">
            <v>90996</v>
          </cell>
          <cell r="F5669">
            <v>2</v>
          </cell>
          <cell r="G5669" t="str">
            <v>Canada</v>
          </cell>
        </row>
        <row r="5670">
          <cell r="A5670" t="str">
            <v>2002M12</v>
          </cell>
          <cell r="B5670">
            <v>2</v>
          </cell>
          <cell r="C5670">
            <v>101</v>
          </cell>
          <cell r="D5670" t="str">
            <v>Italy</v>
          </cell>
          <cell r="E5670">
            <v>1389</v>
          </cell>
          <cell r="F5670">
            <v>193</v>
          </cell>
          <cell r="G5670" t="str">
            <v>Switzerland</v>
          </cell>
        </row>
        <row r="5671">
          <cell r="A5671" t="str">
            <v>2002M12</v>
          </cell>
          <cell r="B5671">
            <v>2</v>
          </cell>
          <cell r="C5671">
            <v>101</v>
          </cell>
          <cell r="D5671" t="str">
            <v>Italy</v>
          </cell>
          <cell r="E5671">
            <v>91</v>
          </cell>
          <cell r="F5671">
            <v>16</v>
          </cell>
          <cell r="G5671" t="str">
            <v>Austria</v>
          </cell>
        </row>
        <row r="5672">
          <cell r="A5672" t="str">
            <v>2002M12</v>
          </cell>
          <cell r="B5672">
            <v>2</v>
          </cell>
          <cell r="C5672">
            <v>71</v>
          </cell>
          <cell r="D5672" t="str">
            <v>France</v>
          </cell>
          <cell r="E5672">
            <v>145</v>
          </cell>
          <cell r="F5672">
            <v>31</v>
          </cell>
          <cell r="G5672" t="str">
            <v>Brazil</v>
          </cell>
        </row>
        <row r="5673">
          <cell r="A5673" t="str">
            <v>2002M12</v>
          </cell>
          <cell r="B5673">
            <v>0</v>
          </cell>
          <cell r="C5673">
            <v>77</v>
          </cell>
          <cell r="D5673" t="str">
            <v>Germany</v>
          </cell>
          <cell r="E5673">
            <v>168</v>
          </cell>
          <cell r="F5673">
            <v>3</v>
          </cell>
          <cell r="G5673" t="str">
            <v>United Kingdom</v>
          </cell>
        </row>
        <row r="5674">
          <cell r="A5674" t="str">
            <v>2002M12</v>
          </cell>
          <cell r="B5674">
            <v>0</v>
          </cell>
          <cell r="C5674">
            <v>0</v>
          </cell>
          <cell r="D5674" t="str">
            <v>Ebay</v>
          </cell>
          <cell r="E5674">
            <v>550</v>
          </cell>
          <cell r="F5674">
            <v>111</v>
          </cell>
          <cell r="G5674" t="str">
            <v>Korea, South</v>
          </cell>
        </row>
        <row r="5675">
          <cell r="A5675" t="str">
            <v>2002M12</v>
          </cell>
          <cell r="B5675">
            <v>2</v>
          </cell>
          <cell r="C5675">
            <v>193</v>
          </cell>
          <cell r="D5675" t="str">
            <v>Switzerland</v>
          </cell>
          <cell r="E5675">
            <v>926</v>
          </cell>
          <cell r="F5675">
            <v>77</v>
          </cell>
          <cell r="G5675" t="str">
            <v>Germany</v>
          </cell>
        </row>
        <row r="5676">
          <cell r="A5676" t="str">
            <v>2002M12</v>
          </cell>
          <cell r="B5676">
            <v>1</v>
          </cell>
          <cell r="C5676">
            <v>77</v>
          </cell>
          <cell r="D5676" t="str">
            <v>Germany</v>
          </cell>
          <cell r="E5676">
            <v>104</v>
          </cell>
          <cell r="F5676">
            <v>104</v>
          </cell>
          <cell r="G5676" t="str">
            <v>Japan</v>
          </cell>
        </row>
        <row r="5677">
          <cell r="A5677" t="str">
            <v>2002M12</v>
          </cell>
          <cell r="B5677">
            <v>1</v>
          </cell>
          <cell r="C5677">
            <v>15</v>
          </cell>
          <cell r="D5677" t="str">
            <v>Australia</v>
          </cell>
          <cell r="E5677">
            <v>6</v>
          </cell>
          <cell r="F5677">
            <v>167</v>
          </cell>
          <cell r="G5677" t="str">
            <v>Romania</v>
          </cell>
        </row>
        <row r="5678">
          <cell r="A5678" t="str">
            <v>2002M12</v>
          </cell>
          <cell r="B5678">
            <v>2</v>
          </cell>
          <cell r="C5678">
            <v>71</v>
          </cell>
          <cell r="D5678" t="str">
            <v>France</v>
          </cell>
          <cell r="E5678">
            <v>1626</v>
          </cell>
          <cell r="F5678">
            <v>193</v>
          </cell>
          <cell r="G5678" t="str">
            <v>Switzerland</v>
          </cell>
        </row>
        <row r="5679">
          <cell r="A5679" t="str">
            <v>2002M12</v>
          </cell>
          <cell r="B5679">
            <v>1</v>
          </cell>
          <cell r="C5679">
            <v>71</v>
          </cell>
          <cell r="D5679" t="str">
            <v>France</v>
          </cell>
          <cell r="E5679">
            <v>21</v>
          </cell>
          <cell r="F5679">
            <v>164</v>
          </cell>
          <cell r="G5679" t="str">
            <v>Portugal</v>
          </cell>
        </row>
        <row r="5680">
          <cell r="A5680" t="str">
            <v>2002M12</v>
          </cell>
          <cell r="B5680">
            <v>1</v>
          </cell>
          <cell r="C5680">
            <v>71</v>
          </cell>
          <cell r="D5680" t="str">
            <v>France</v>
          </cell>
          <cell r="E5680">
            <v>2399</v>
          </cell>
          <cell r="F5680">
            <v>77</v>
          </cell>
          <cell r="G5680" t="str">
            <v>Germany</v>
          </cell>
        </row>
        <row r="5681">
          <cell r="A5681" t="str">
            <v>2002M12</v>
          </cell>
          <cell r="B5681">
            <v>2</v>
          </cell>
          <cell r="C5681">
            <v>15</v>
          </cell>
          <cell r="D5681" t="str">
            <v>Australia</v>
          </cell>
          <cell r="E5681">
            <v>12</v>
          </cell>
          <cell r="F5681">
            <v>162</v>
          </cell>
          <cell r="G5681" t="str">
            <v>Philippines</v>
          </cell>
        </row>
        <row r="5682">
          <cell r="A5682" t="str">
            <v>2002M12</v>
          </cell>
          <cell r="B5682">
            <v>2</v>
          </cell>
          <cell r="C5682">
            <v>3</v>
          </cell>
          <cell r="D5682" t="str">
            <v>Uk</v>
          </cell>
          <cell r="E5682">
            <v>1</v>
          </cell>
          <cell r="F5682">
            <v>85</v>
          </cell>
          <cell r="G5682" t="str">
            <v>Guatemala</v>
          </cell>
        </row>
        <row r="5683">
          <cell r="A5683" t="str">
            <v>2002M12</v>
          </cell>
          <cell r="B5683">
            <v>2</v>
          </cell>
          <cell r="C5683">
            <v>23</v>
          </cell>
          <cell r="D5683" t="str">
            <v xml:space="preserve"> Belgium (French)</v>
          </cell>
          <cell r="E5683">
            <v>5</v>
          </cell>
          <cell r="F5683">
            <v>127</v>
          </cell>
          <cell r="G5683" t="str">
            <v>Malaysia</v>
          </cell>
        </row>
        <row r="5684">
          <cell r="A5684" t="str">
            <v>2002M12</v>
          </cell>
          <cell r="B5684">
            <v>0</v>
          </cell>
          <cell r="C5684">
            <v>0</v>
          </cell>
          <cell r="D5684" t="str">
            <v>Ebay</v>
          </cell>
          <cell r="E5684">
            <v>3552</v>
          </cell>
          <cell r="F5684">
            <v>77</v>
          </cell>
          <cell r="G5684" t="str">
            <v>Germany</v>
          </cell>
        </row>
        <row r="5685">
          <cell r="A5685" t="str">
            <v>2002M12</v>
          </cell>
          <cell r="B5685">
            <v>1</v>
          </cell>
          <cell r="C5685">
            <v>0</v>
          </cell>
          <cell r="D5685" t="str">
            <v>Ebay</v>
          </cell>
          <cell r="E5685">
            <v>181</v>
          </cell>
          <cell r="F5685">
            <v>204</v>
          </cell>
          <cell r="G5685" t="str">
            <v>Turkey</v>
          </cell>
        </row>
        <row r="5686">
          <cell r="A5686" t="str">
            <v>2002M12</v>
          </cell>
          <cell r="B5686">
            <v>1</v>
          </cell>
          <cell r="C5686">
            <v>71</v>
          </cell>
          <cell r="D5686" t="str">
            <v>France</v>
          </cell>
          <cell r="E5686">
            <v>4</v>
          </cell>
          <cell r="F5686">
            <v>136</v>
          </cell>
          <cell r="G5686" t="str">
            <v>Mexico</v>
          </cell>
        </row>
        <row r="5687">
          <cell r="A5687" t="str">
            <v>2002M12</v>
          </cell>
          <cell r="B5687">
            <v>2</v>
          </cell>
          <cell r="C5687">
            <v>2</v>
          </cell>
          <cell r="D5687" t="str">
            <v>Canada</v>
          </cell>
          <cell r="E5687">
            <v>129</v>
          </cell>
          <cell r="F5687">
            <v>31</v>
          </cell>
          <cell r="G5687" t="str">
            <v>Brazil</v>
          </cell>
        </row>
        <row r="5688">
          <cell r="A5688" t="str">
            <v>2002M12</v>
          </cell>
          <cell r="B5688">
            <v>1</v>
          </cell>
          <cell r="C5688">
            <v>23</v>
          </cell>
          <cell r="D5688" t="str">
            <v xml:space="preserve"> Belgium (French)</v>
          </cell>
          <cell r="E5688">
            <v>2</v>
          </cell>
          <cell r="F5688">
            <v>146</v>
          </cell>
          <cell r="G5688" t="str">
            <v>Netherlands</v>
          </cell>
        </row>
        <row r="5689">
          <cell r="A5689" t="str">
            <v>2002M12</v>
          </cell>
          <cell r="B5689">
            <v>3</v>
          </cell>
          <cell r="C5689">
            <v>23</v>
          </cell>
          <cell r="D5689" t="str">
            <v xml:space="preserve"> Belgium (French)</v>
          </cell>
          <cell r="E5689">
            <v>5441</v>
          </cell>
          <cell r="F5689">
            <v>23</v>
          </cell>
          <cell r="G5689" t="str">
            <v>Belgium</v>
          </cell>
        </row>
        <row r="5690">
          <cell r="A5690" t="str">
            <v>2002M12</v>
          </cell>
          <cell r="B5690">
            <v>2</v>
          </cell>
          <cell r="C5690">
            <v>0</v>
          </cell>
          <cell r="D5690" t="str">
            <v>Ebay</v>
          </cell>
          <cell r="E5690">
            <v>11</v>
          </cell>
          <cell r="F5690">
            <v>9</v>
          </cell>
          <cell r="G5690" t="str">
            <v>Angola</v>
          </cell>
        </row>
        <row r="5691">
          <cell r="A5691" t="str">
            <v>2002M12</v>
          </cell>
          <cell r="B5691">
            <v>0</v>
          </cell>
          <cell r="C5691">
            <v>0</v>
          </cell>
          <cell r="D5691" t="str">
            <v>Ebay</v>
          </cell>
          <cell r="E5691">
            <v>1</v>
          </cell>
          <cell r="F5691">
            <v>108</v>
          </cell>
          <cell r="G5691" t="str">
            <v>Kenya Coast Republic</v>
          </cell>
        </row>
        <row r="5692">
          <cell r="A5692" t="str">
            <v>2002M12</v>
          </cell>
          <cell r="B5692">
            <v>2</v>
          </cell>
          <cell r="C5692">
            <v>71</v>
          </cell>
          <cell r="D5692" t="str">
            <v>France</v>
          </cell>
          <cell r="E5692">
            <v>6</v>
          </cell>
          <cell r="F5692">
            <v>161</v>
          </cell>
          <cell r="G5692" t="str">
            <v>Peru</v>
          </cell>
        </row>
        <row r="5693">
          <cell r="A5693" t="str">
            <v>2002M12</v>
          </cell>
          <cell r="B5693">
            <v>0</v>
          </cell>
          <cell r="C5693">
            <v>193</v>
          </cell>
          <cell r="D5693" t="str">
            <v>Switzerland</v>
          </cell>
          <cell r="E5693">
            <v>3</v>
          </cell>
          <cell r="F5693">
            <v>23</v>
          </cell>
          <cell r="G5693" t="str">
            <v>Belgium</v>
          </cell>
        </row>
        <row r="5694">
          <cell r="A5694" t="str">
            <v>2002M12</v>
          </cell>
          <cell r="B5694">
            <v>3</v>
          </cell>
          <cell r="C5694">
            <v>77</v>
          </cell>
          <cell r="D5694" t="str">
            <v>Germany</v>
          </cell>
          <cell r="E5694">
            <v>1</v>
          </cell>
          <cell r="F5694">
            <v>120</v>
          </cell>
          <cell r="G5694" t="str">
            <v>Liechtenstein</v>
          </cell>
        </row>
        <row r="5695">
          <cell r="A5695" t="str">
            <v>2002M12</v>
          </cell>
          <cell r="B5695">
            <v>1</v>
          </cell>
          <cell r="C5695">
            <v>0</v>
          </cell>
          <cell r="D5695" t="str">
            <v>Ebay</v>
          </cell>
          <cell r="E5695">
            <v>4938342</v>
          </cell>
          <cell r="F5695">
            <v>1</v>
          </cell>
          <cell r="G5695" t="str">
            <v>United States</v>
          </cell>
        </row>
        <row r="5696">
          <cell r="A5696" t="str">
            <v>2002M12</v>
          </cell>
          <cell r="B5696">
            <v>0</v>
          </cell>
          <cell r="C5696">
            <v>0</v>
          </cell>
          <cell r="D5696" t="str">
            <v>Ebay</v>
          </cell>
          <cell r="E5696">
            <v>76</v>
          </cell>
          <cell r="F5696">
            <v>99</v>
          </cell>
          <cell r="G5696" t="str">
            <v>Ireland</v>
          </cell>
        </row>
        <row r="5697">
          <cell r="A5697" t="str">
            <v>2002M12</v>
          </cell>
          <cell r="B5697">
            <v>1</v>
          </cell>
          <cell r="C5697">
            <v>0</v>
          </cell>
          <cell r="D5697" t="str">
            <v>Ebay</v>
          </cell>
          <cell r="E5697">
            <v>1</v>
          </cell>
          <cell r="F5697">
            <v>41</v>
          </cell>
          <cell r="G5697" t="str">
            <v>Cayman Islands</v>
          </cell>
        </row>
        <row r="5698">
          <cell r="A5698" t="str">
            <v>2002M12</v>
          </cell>
          <cell r="B5698">
            <v>0</v>
          </cell>
          <cell r="C5698">
            <v>0</v>
          </cell>
          <cell r="D5698" t="str">
            <v>Ebay</v>
          </cell>
          <cell r="E5698">
            <v>1171</v>
          </cell>
          <cell r="F5698">
            <v>101</v>
          </cell>
          <cell r="G5698" t="str">
            <v>Italy</v>
          </cell>
        </row>
        <row r="5699">
          <cell r="A5699" t="str">
            <v>2002M12</v>
          </cell>
          <cell r="B5699">
            <v>0</v>
          </cell>
          <cell r="C5699">
            <v>71</v>
          </cell>
          <cell r="D5699" t="str">
            <v>France</v>
          </cell>
          <cell r="E5699">
            <v>576</v>
          </cell>
          <cell r="F5699">
            <v>23</v>
          </cell>
          <cell r="G5699" t="str">
            <v>Belgium</v>
          </cell>
        </row>
        <row r="5700">
          <cell r="A5700" t="str">
            <v>2002M12</v>
          </cell>
          <cell r="B5700">
            <v>0</v>
          </cell>
          <cell r="C5700">
            <v>15</v>
          </cell>
          <cell r="D5700" t="str">
            <v>Australia</v>
          </cell>
          <cell r="E5700">
            <v>2</v>
          </cell>
          <cell r="F5700">
            <v>156</v>
          </cell>
          <cell r="G5700" t="str">
            <v>Pakistan</v>
          </cell>
        </row>
        <row r="5701">
          <cell r="A5701" t="str">
            <v>2002M12</v>
          </cell>
          <cell r="B5701">
            <v>0</v>
          </cell>
          <cell r="C5701">
            <v>77</v>
          </cell>
          <cell r="D5701" t="str">
            <v>Germany</v>
          </cell>
          <cell r="E5701">
            <v>7</v>
          </cell>
          <cell r="F5701">
            <v>204</v>
          </cell>
          <cell r="G5701" t="str">
            <v>Turkey</v>
          </cell>
        </row>
        <row r="5702">
          <cell r="A5702" t="str">
            <v>2002M12</v>
          </cell>
          <cell r="B5702">
            <v>1</v>
          </cell>
          <cell r="C5702">
            <v>193</v>
          </cell>
          <cell r="D5702" t="str">
            <v>Switzerland</v>
          </cell>
          <cell r="E5702">
            <v>1</v>
          </cell>
          <cell r="F5702">
            <v>62</v>
          </cell>
          <cell r="G5702" t="str">
            <v>Egypt</v>
          </cell>
        </row>
        <row r="5703">
          <cell r="A5703" t="str">
            <v>2002M12</v>
          </cell>
          <cell r="B5703">
            <v>2</v>
          </cell>
          <cell r="C5703">
            <v>23</v>
          </cell>
          <cell r="D5703" t="str">
            <v xml:space="preserve"> Belgium (French)</v>
          </cell>
          <cell r="E5703">
            <v>12</v>
          </cell>
          <cell r="F5703">
            <v>16</v>
          </cell>
          <cell r="G5703" t="str">
            <v>Austria</v>
          </cell>
        </row>
        <row r="5704">
          <cell r="A5704" t="str">
            <v>2002M12</v>
          </cell>
          <cell r="B5704">
            <v>2</v>
          </cell>
          <cell r="C5704">
            <v>71</v>
          </cell>
          <cell r="D5704" t="str">
            <v>France</v>
          </cell>
          <cell r="E5704">
            <v>10</v>
          </cell>
          <cell r="F5704">
            <v>132</v>
          </cell>
          <cell r="G5704" t="str">
            <v>Martinique</v>
          </cell>
        </row>
        <row r="5705">
          <cell r="A5705" t="str">
            <v>2002M12</v>
          </cell>
          <cell r="B5705">
            <v>2</v>
          </cell>
          <cell r="C5705">
            <v>3</v>
          </cell>
          <cell r="D5705" t="str">
            <v>Uk</v>
          </cell>
          <cell r="E5705">
            <v>2209</v>
          </cell>
          <cell r="F5705">
            <v>2</v>
          </cell>
          <cell r="G5705" t="str">
            <v>Canada</v>
          </cell>
        </row>
        <row r="5706">
          <cell r="A5706" t="str">
            <v>2002M12</v>
          </cell>
          <cell r="B5706">
            <v>1</v>
          </cell>
          <cell r="C5706">
            <v>2</v>
          </cell>
          <cell r="D5706" t="str">
            <v>Canada</v>
          </cell>
          <cell r="E5706">
            <v>16</v>
          </cell>
          <cell r="F5706">
            <v>15</v>
          </cell>
          <cell r="G5706" t="str">
            <v>Australia</v>
          </cell>
        </row>
        <row r="5707">
          <cell r="A5707" t="str">
            <v>2002M12</v>
          </cell>
          <cell r="B5707">
            <v>0</v>
          </cell>
          <cell r="C5707">
            <v>71</v>
          </cell>
          <cell r="D5707" t="str">
            <v>France</v>
          </cell>
          <cell r="E5707">
            <v>2</v>
          </cell>
          <cell r="F5707">
            <v>163</v>
          </cell>
          <cell r="G5707" t="str">
            <v>Poland</v>
          </cell>
        </row>
        <row r="5708">
          <cell r="A5708" t="str">
            <v>2002M12</v>
          </cell>
          <cell r="B5708">
            <v>0</v>
          </cell>
          <cell r="C5708">
            <v>101</v>
          </cell>
          <cell r="D5708" t="str">
            <v>Italy</v>
          </cell>
          <cell r="E5708">
            <v>224</v>
          </cell>
          <cell r="F5708">
            <v>71</v>
          </cell>
          <cell r="G5708" t="str">
            <v>France</v>
          </cell>
        </row>
        <row r="5709">
          <cell r="A5709" t="str">
            <v>2002M12</v>
          </cell>
          <cell r="B5709">
            <v>0</v>
          </cell>
          <cell r="C5709">
            <v>77</v>
          </cell>
          <cell r="D5709" t="str">
            <v>Germany</v>
          </cell>
          <cell r="E5709">
            <v>7</v>
          </cell>
          <cell r="F5709">
            <v>29</v>
          </cell>
          <cell r="G5709" t="str">
            <v>Bosnia and Herzegovina</v>
          </cell>
        </row>
        <row r="5710">
          <cell r="A5710" t="str">
            <v>2002M12</v>
          </cell>
          <cell r="B5710">
            <v>2</v>
          </cell>
          <cell r="C5710">
            <v>0</v>
          </cell>
          <cell r="D5710" t="str">
            <v>Ebay</v>
          </cell>
          <cell r="E5710">
            <v>48825</v>
          </cell>
          <cell r="F5710">
            <v>71</v>
          </cell>
          <cell r="G5710" t="str">
            <v>France</v>
          </cell>
        </row>
        <row r="5711">
          <cell r="A5711" t="str">
            <v>2002M12</v>
          </cell>
          <cell r="B5711">
            <v>0</v>
          </cell>
          <cell r="C5711">
            <v>0</v>
          </cell>
          <cell r="D5711" t="str">
            <v>Ebay</v>
          </cell>
          <cell r="E5711">
            <v>1</v>
          </cell>
          <cell r="F5711">
            <v>123</v>
          </cell>
          <cell r="G5711" t="str">
            <v>Macau</v>
          </cell>
        </row>
        <row r="5712">
          <cell r="A5712" t="str">
            <v>2002M12</v>
          </cell>
          <cell r="B5712">
            <v>2</v>
          </cell>
          <cell r="C5712">
            <v>0</v>
          </cell>
          <cell r="D5712" t="str">
            <v>Ebay</v>
          </cell>
          <cell r="E5712">
            <v>209</v>
          </cell>
          <cell r="F5712">
            <v>194</v>
          </cell>
          <cell r="G5712" t="str">
            <v>Syria</v>
          </cell>
        </row>
        <row r="5713">
          <cell r="A5713" t="str">
            <v>2002M12</v>
          </cell>
          <cell r="B5713">
            <v>0</v>
          </cell>
          <cell r="C5713">
            <v>0</v>
          </cell>
          <cell r="D5713" t="str">
            <v>Ebay</v>
          </cell>
          <cell r="E5713">
            <v>33</v>
          </cell>
          <cell r="F5713">
            <v>211</v>
          </cell>
          <cell r="G5713" t="str">
            <v>Uruguay</v>
          </cell>
        </row>
        <row r="5714">
          <cell r="A5714" t="str">
            <v>2002M12</v>
          </cell>
          <cell r="B5714">
            <v>1</v>
          </cell>
          <cell r="C5714">
            <v>3</v>
          </cell>
          <cell r="D5714" t="str">
            <v>Uk</v>
          </cell>
          <cell r="E5714">
            <v>5</v>
          </cell>
          <cell r="F5714">
            <v>212</v>
          </cell>
          <cell r="G5714" t="str">
            <v>Uzbekistan</v>
          </cell>
        </row>
        <row r="5715">
          <cell r="A5715" t="str">
            <v>2002M12</v>
          </cell>
          <cell r="B5715">
            <v>2</v>
          </cell>
          <cell r="C5715">
            <v>101</v>
          </cell>
          <cell r="D5715" t="str">
            <v>Italy</v>
          </cell>
          <cell r="E5715">
            <v>114</v>
          </cell>
          <cell r="F5715">
            <v>146</v>
          </cell>
          <cell r="G5715" t="str">
            <v>Netherlands</v>
          </cell>
        </row>
        <row r="5716">
          <cell r="A5716" t="str">
            <v>2002M12</v>
          </cell>
          <cell r="B5716">
            <v>2</v>
          </cell>
          <cell r="C5716">
            <v>77</v>
          </cell>
          <cell r="D5716" t="str">
            <v>Germany</v>
          </cell>
          <cell r="E5716">
            <v>1380</v>
          </cell>
          <cell r="F5716">
            <v>3</v>
          </cell>
          <cell r="G5716" t="str">
            <v>United Kingdom</v>
          </cell>
        </row>
        <row r="5717">
          <cell r="A5717" t="str">
            <v>2002M12</v>
          </cell>
          <cell r="B5717">
            <v>2</v>
          </cell>
          <cell r="C5717">
            <v>146</v>
          </cell>
          <cell r="D5717" t="str">
            <v>Netherlands</v>
          </cell>
          <cell r="E5717">
            <v>184</v>
          </cell>
          <cell r="F5717">
            <v>8</v>
          </cell>
          <cell r="G5717" t="str">
            <v>Andorra</v>
          </cell>
        </row>
        <row r="5718">
          <cell r="A5718" t="str">
            <v>2002M12</v>
          </cell>
          <cell r="B5718">
            <v>0</v>
          </cell>
          <cell r="C5718">
            <v>0</v>
          </cell>
          <cell r="D5718" t="str">
            <v>Ebay</v>
          </cell>
          <cell r="E5718">
            <v>764</v>
          </cell>
          <cell r="F5718">
            <v>76</v>
          </cell>
          <cell r="G5718" t="str">
            <v>Georgia</v>
          </cell>
        </row>
        <row r="5719">
          <cell r="A5719" t="str">
            <v>2002M12</v>
          </cell>
          <cell r="B5719">
            <v>1</v>
          </cell>
          <cell r="C5719">
            <v>0</v>
          </cell>
          <cell r="D5719" t="str">
            <v>Ebay</v>
          </cell>
          <cell r="E5719">
            <v>131</v>
          </cell>
          <cell r="F5719">
            <v>186</v>
          </cell>
          <cell r="G5719" t="str">
            <v>Spain</v>
          </cell>
        </row>
        <row r="5720">
          <cell r="A5720" t="str">
            <v>2002M12</v>
          </cell>
          <cell r="B5720">
            <v>2</v>
          </cell>
          <cell r="C5720">
            <v>146</v>
          </cell>
          <cell r="D5720" t="str">
            <v>Netherlands</v>
          </cell>
          <cell r="E5720">
            <v>13891</v>
          </cell>
          <cell r="F5720">
            <v>23</v>
          </cell>
          <cell r="G5720" t="str">
            <v>Belgium</v>
          </cell>
        </row>
        <row r="5721">
          <cell r="A5721" t="str">
            <v>2002M12</v>
          </cell>
          <cell r="B5721">
            <v>2</v>
          </cell>
          <cell r="C5721">
            <v>101</v>
          </cell>
          <cell r="D5721" t="str">
            <v>Italy</v>
          </cell>
          <cell r="E5721">
            <v>2</v>
          </cell>
          <cell r="F5721">
            <v>121</v>
          </cell>
          <cell r="G5721" t="str">
            <v>Lithuania</v>
          </cell>
        </row>
        <row r="5722">
          <cell r="A5722" t="str">
            <v>2002M12</v>
          </cell>
          <cell r="B5722">
            <v>2</v>
          </cell>
          <cell r="C5722">
            <v>100</v>
          </cell>
          <cell r="D5722" t="str">
            <v>Ebaymotors</v>
          </cell>
          <cell r="E5722">
            <v>185</v>
          </cell>
          <cell r="F5722">
            <v>127</v>
          </cell>
          <cell r="G5722" t="str">
            <v>Malaysia</v>
          </cell>
        </row>
        <row r="5723">
          <cell r="A5723" t="str">
            <v>2002M12</v>
          </cell>
          <cell r="B5723">
            <v>2</v>
          </cell>
          <cell r="C5723">
            <v>0</v>
          </cell>
          <cell r="D5723" t="str">
            <v>Ebay</v>
          </cell>
          <cell r="E5723">
            <v>23350</v>
          </cell>
          <cell r="F5723">
            <v>23</v>
          </cell>
          <cell r="G5723" t="str">
            <v>Belgium</v>
          </cell>
        </row>
        <row r="5724">
          <cell r="A5724" t="str">
            <v>2002M12</v>
          </cell>
          <cell r="B5724">
            <v>2</v>
          </cell>
          <cell r="C5724">
            <v>3</v>
          </cell>
          <cell r="D5724" t="str">
            <v>Uk</v>
          </cell>
          <cell r="E5724">
            <v>26</v>
          </cell>
          <cell r="F5724">
            <v>14</v>
          </cell>
          <cell r="G5724" t="str">
            <v>Aruba</v>
          </cell>
        </row>
        <row r="5725">
          <cell r="A5725" t="str">
            <v>2002M12</v>
          </cell>
          <cell r="B5725">
            <v>0</v>
          </cell>
          <cell r="C5725">
            <v>71</v>
          </cell>
          <cell r="D5725" t="str">
            <v>France</v>
          </cell>
          <cell r="E5725">
            <v>2</v>
          </cell>
          <cell r="F5725">
            <v>168</v>
          </cell>
          <cell r="G5725" t="str">
            <v>Russian Federation</v>
          </cell>
        </row>
        <row r="5726">
          <cell r="A5726" t="str">
            <v>2002M12</v>
          </cell>
          <cell r="B5726">
            <v>2</v>
          </cell>
          <cell r="C5726">
            <v>77</v>
          </cell>
          <cell r="D5726" t="str">
            <v>Germany</v>
          </cell>
          <cell r="E5726">
            <v>266</v>
          </cell>
          <cell r="F5726">
            <v>92</v>
          </cell>
          <cell r="G5726" t="str">
            <v>Hong Kong</v>
          </cell>
        </row>
        <row r="5727">
          <cell r="A5727" t="str">
            <v>2002M12</v>
          </cell>
          <cell r="B5727">
            <v>2</v>
          </cell>
          <cell r="C5727">
            <v>3</v>
          </cell>
          <cell r="D5727" t="str">
            <v>Uk</v>
          </cell>
          <cell r="E5727">
            <v>1</v>
          </cell>
          <cell r="F5727">
            <v>20</v>
          </cell>
          <cell r="G5727" t="str">
            <v>Bangladesh</v>
          </cell>
        </row>
        <row r="5728">
          <cell r="A5728" t="str">
            <v>2002M12</v>
          </cell>
          <cell r="B5728">
            <v>2</v>
          </cell>
          <cell r="C5728">
            <v>193</v>
          </cell>
          <cell r="D5728" t="str">
            <v>Switzerland</v>
          </cell>
          <cell r="E5728">
            <v>25</v>
          </cell>
          <cell r="F5728">
            <v>120</v>
          </cell>
          <cell r="G5728" t="str">
            <v>Liechtenstein</v>
          </cell>
        </row>
        <row r="5729">
          <cell r="A5729" t="str">
            <v>2002M12</v>
          </cell>
          <cell r="B5729">
            <v>2</v>
          </cell>
          <cell r="C5729">
            <v>77</v>
          </cell>
          <cell r="D5729" t="str">
            <v>Germany</v>
          </cell>
          <cell r="E5729">
            <v>6</v>
          </cell>
          <cell r="F5729">
            <v>21</v>
          </cell>
          <cell r="G5729" t="str">
            <v>Barbados</v>
          </cell>
        </row>
        <row r="5730">
          <cell r="A5730" t="str">
            <v>2002M12</v>
          </cell>
          <cell r="B5730">
            <v>1</v>
          </cell>
          <cell r="C5730">
            <v>0</v>
          </cell>
          <cell r="D5730" t="str">
            <v>Ebay</v>
          </cell>
          <cell r="E5730">
            <v>33</v>
          </cell>
          <cell r="F5730">
            <v>130</v>
          </cell>
          <cell r="G5730" t="str">
            <v>Malta</v>
          </cell>
        </row>
        <row r="5731">
          <cell r="A5731" t="str">
            <v>2002M12</v>
          </cell>
          <cell r="B5731">
            <v>0</v>
          </cell>
          <cell r="C5731">
            <v>3</v>
          </cell>
          <cell r="D5731" t="str">
            <v>Uk</v>
          </cell>
          <cell r="E5731">
            <v>7</v>
          </cell>
          <cell r="F5731">
            <v>5</v>
          </cell>
          <cell r="G5731" t="str">
            <v>Albania</v>
          </cell>
        </row>
        <row r="5732">
          <cell r="A5732" t="str">
            <v>2002M12</v>
          </cell>
          <cell r="B5732">
            <v>2</v>
          </cell>
          <cell r="C5732">
            <v>0</v>
          </cell>
          <cell r="D5732" t="str">
            <v>Ebay</v>
          </cell>
          <cell r="E5732">
            <v>17905</v>
          </cell>
          <cell r="F5732">
            <v>31</v>
          </cell>
          <cell r="G5732" t="str">
            <v>Brazil</v>
          </cell>
        </row>
        <row r="5733">
          <cell r="A5733" t="str">
            <v>2002M12</v>
          </cell>
          <cell r="B5733">
            <v>2</v>
          </cell>
          <cell r="C5733">
            <v>0</v>
          </cell>
          <cell r="D5733" t="str">
            <v>Ebay</v>
          </cell>
          <cell r="E5733">
            <v>1317041</v>
          </cell>
          <cell r="F5733">
            <v>2</v>
          </cell>
          <cell r="G5733" t="str">
            <v>Canada</v>
          </cell>
        </row>
        <row r="5734">
          <cell r="A5734" t="str">
            <v>2002M12</v>
          </cell>
          <cell r="B5734">
            <v>2</v>
          </cell>
          <cell r="C5734">
            <v>0</v>
          </cell>
          <cell r="D5734" t="str">
            <v>Ebay</v>
          </cell>
          <cell r="E5734">
            <v>51</v>
          </cell>
          <cell r="F5734">
            <v>40</v>
          </cell>
          <cell r="G5734" t="str">
            <v>Cape Verde Islands</v>
          </cell>
        </row>
        <row r="5735">
          <cell r="A5735" t="str">
            <v>2002M12</v>
          </cell>
          <cell r="B5735">
            <v>0</v>
          </cell>
          <cell r="C5735">
            <v>3</v>
          </cell>
          <cell r="D5735" t="str">
            <v>Uk</v>
          </cell>
          <cell r="E5735">
            <v>99</v>
          </cell>
          <cell r="F5735">
            <v>146</v>
          </cell>
          <cell r="G5735" t="str">
            <v>Netherlands</v>
          </cell>
        </row>
        <row r="5736">
          <cell r="A5736" t="str">
            <v>2002M12</v>
          </cell>
          <cell r="B5736">
            <v>2</v>
          </cell>
          <cell r="C5736">
            <v>100</v>
          </cell>
          <cell r="D5736" t="str">
            <v>Ebaymotors</v>
          </cell>
          <cell r="E5736">
            <v>1587</v>
          </cell>
          <cell r="F5736">
            <v>3</v>
          </cell>
          <cell r="G5736" t="str">
            <v>United Kingdom</v>
          </cell>
        </row>
        <row r="5737">
          <cell r="A5737" t="str">
            <v>2002M12</v>
          </cell>
          <cell r="B5737">
            <v>3</v>
          </cell>
          <cell r="C5737">
            <v>23</v>
          </cell>
          <cell r="D5737" t="str">
            <v xml:space="preserve"> Belgium (French)</v>
          </cell>
          <cell r="E5737">
            <v>11</v>
          </cell>
          <cell r="F5737">
            <v>15</v>
          </cell>
          <cell r="G5737" t="str">
            <v>Australia</v>
          </cell>
        </row>
        <row r="5738">
          <cell r="A5738" t="str">
            <v>2002M12</v>
          </cell>
          <cell r="B5738">
            <v>2</v>
          </cell>
          <cell r="C5738">
            <v>16</v>
          </cell>
          <cell r="D5738" t="str">
            <v>Austria</v>
          </cell>
          <cell r="E5738">
            <v>2</v>
          </cell>
          <cell r="F5738">
            <v>168</v>
          </cell>
          <cell r="G5738" t="str">
            <v>Russian Federation</v>
          </cell>
        </row>
        <row r="5739">
          <cell r="A5739" t="str">
            <v>2002M12</v>
          </cell>
          <cell r="B5739">
            <v>2</v>
          </cell>
          <cell r="C5739">
            <v>0</v>
          </cell>
          <cell r="D5739" t="str">
            <v>Ebay</v>
          </cell>
          <cell r="E5739">
            <v>116</v>
          </cell>
          <cell r="F5739">
            <v>155</v>
          </cell>
          <cell r="G5739" t="str">
            <v>Oman</v>
          </cell>
        </row>
        <row r="5740">
          <cell r="A5740" t="str">
            <v>2002M12</v>
          </cell>
          <cell r="B5740">
            <v>2</v>
          </cell>
          <cell r="C5740">
            <v>71</v>
          </cell>
          <cell r="D5740" t="str">
            <v>France</v>
          </cell>
          <cell r="E5740">
            <v>5</v>
          </cell>
          <cell r="F5740">
            <v>123</v>
          </cell>
          <cell r="G5740" t="str">
            <v>Macau</v>
          </cell>
        </row>
        <row r="5741">
          <cell r="A5741" t="str">
            <v>2002M12</v>
          </cell>
          <cell r="B5741">
            <v>2</v>
          </cell>
          <cell r="C5741">
            <v>0</v>
          </cell>
          <cell r="D5741" t="str">
            <v>Ebay</v>
          </cell>
          <cell r="E5741">
            <v>2384</v>
          </cell>
          <cell r="F5741">
            <v>121</v>
          </cell>
          <cell r="G5741" t="str">
            <v>Lithuania</v>
          </cell>
        </row>
        <row r="5742">
          <cell r="A5742" t="str">
            <v>2002M12</v>
          </cell>
          <cell r="B5742">
            <v>0</v>
          </cell>
          <cell r="C5742">
            <v>15</v>
          </cell>
          <cell r="D5742" t="str">
            <v>Australia</v>
          </cell>
          <cell r="E5742">
            <v>4</v>
          </cell>
          <cell r="F5742">
            <v>148</v>
          </cell>
          <cell r="G5742" t="str">
            <v>New Caledonia</v>
          </cell>
        </row>
        <row r="5743">
          <cell r="A5743" t="str">
            <v>2002M12</v>
          </cell>
          <cell r="B5743">
            <v>2</v>
          </cell>
          <cell r="C5743">
            <v>101</v>
          </cell>
          <cell r="D5743" t="str">
            <v>Italy</v>
          </cell>
          <cell r="E5743">
            <v>6</v>
          </cell>
          <cell r="F5743">
            <v>180</v>
          </cell>
          <cell r="G5743" t="str">
            <v>Singapore</v>
          </cell>
        </row>
        <row r="5744">
          <cell r="A5744" t="str">
            <v>2002M12</v>
          </cell>
          <cell r="B5744">
            <v>1</v>
          </cell>
          <cell r="C5744">
            <v>100</v>
          </cell>
          <cell r="D5744" t="str">
            <v>Ebaymotors</v>
          </cell>
          <cell r="E5744">
            <v>1</v>
          </cell>
          <cell r="F5744">
            <v>168</v>
          </cell>
          <cell r="G5744" t="str">
            <v>Russian Federation</v>
          </cell>
        </row>
        <row r="5745">
          <cell r="A5745" t="str">
            <v>2002M12</v>
          </cell>
          <cell r="B5745">
            <v>1</v>
          </cell>
          <cell r="C5745">
            <v>0</v>
          </cell>
          <cell r="D5745" t="str">
            <v>Ebay</v>
          </cell>
          <cell r="E5745">
            <v>4</v>
          </cell>
          <cell r="F5745">
            <v>29</v>
          </cell>
          <cell r="G5745" t="str">
            <v>Bosnia and Herzegovina</v>
          </cell>
        </row>
        <row r="5746">
          <cell r="A5746" t="str">
            <v>2002M12</v>
          </cell>
          <cell r="B5746">
            <v>2</v>
          </cell>
          <cell r="C5746">
            <v>100</v>
          </cell>
          <cell r="D5746" t="str">
            <v>Ebaymotors</v>
          </cell>
          <cell r="E5746">
            <v>98</v>
          </cell>
          <cell r="F5746">
            <v>111</v>
          </cell>
          <cell r="G5746" t="str">
            <v>Korea, South</v>
          </cell>
        </row>
        <row r="5747">
          <cell r="A5747" t="str">
            <v>2002M12</v>
          </cell>
          <cell r="B5747">
            <v>2</v>
          </cell>
          <cell r="C5747">
            <v>15</v>
          </cell>
          <cell r="D5747" t="str">
            <v>Australia</v>
          </cell>
          <cell r="E5747">
            <v>6</v>
          </cell>
          <cell r="F5747">
            <v>31</v>
          </cell>
          <cell r="G5747" t="str">
            <v>Brazil</v>
          </cell>
        </row>
        <row r="5748">
          <cell r="A5748" t="str">
            <v>2002M12</v>
          </cell>
          <cell r="B5748">
            <v>1</v>
          </cell>
          <cell r="C5748">
            <v>0</v>
          </cell>
          <cell r="D5748" t="str">
            <v>Ebay</v>
          </cell>
          <cell r="E5748">
            <v>35</v>
          </cell>
          <cell r="F5748">
            <v>34</v>
          </cell>
          <cell r="G5748" t="str">
            <v>Bulgaria</v>
          </cell>
        </row>
        <row r="5749">
          <cell r="A5749" t="str">
            <v>2002M12</v>
          </cell>
          <cell r="B5749">
            <v>3</v>
          </cell>
          <cell r="C5749">
            <v>2</v>
          </cell>
          <cell r="D5749" t="str">
            <v>Canada</v>
          </cell>
          <cell r="E5749">
            <v>10</v>
          </cell>
          <cell r="F5749">
            <v>1</v>
          </cell>
          <cell r="G5749" t="str">
            <v>United States</v>
          </cell>
        </row>
        <row r="5750">
          <cell r="A5750" t="str">
            <v>2002M12</v>
          </cell>
          <cell r="B5750">
            <v>1</v>
          </cell>
          <cell r="C5750">
            <v>101</v>
          </cell>
          <cell r="D5750" t="str">
            <v>Italy</v>
          </cell>
          <cell r="E5750">
            <v>5</v>
          </cell>
          <cell r="F5750">
            <v>70</v>
          </cell>
          <cell r="G5750" t="str">
            <v>Finland</v>
          </cell>
        </row>
        <row r="5751">
          <cell r="A5751" t="str">
            <v>2002M12</v>
          </cell>
          <cell r="B5751">
            <v>1</v>
          </cell>
          <cell r="C5751">
            <v>77</v>
          </cell>
          <cell r="D5751" t="str">
            <v>Germany</v>
          </cell>
          <cell r="E5751">
            <v>76</v>
          </cell>
          <cell r="F5751">
            <v>62</v>
          </cell>
          <cell r="G5751" t="str">
            <v>Egypt</v>
          </cell>
        </row>
        <row r="5752">
          <cell r="A5752" t="str">
            <v>2002M12</v>
          </cell>
          <cell r="B5752">
            <v>2</v>
          </cell>
          <cell r="C5752">
            <v>196</v>
          </cell>
          <cell r="D5752" t="str">
            <v>Taiwan</v>
          </cell>
          <cell r="E5752">
            <v>464</v>
          </cell>
          <cell r="F5752">
            <v>1</v>
          </cell>
          <cell r="G5752" t="str">
            <v>United States</v>
          </cell>
        </row>
        <row r="5753">
          <cell r="A5753" t="str">
            <v>2002M12</v>
          </cell>
          <cell r="B5753">
            <v>0</v>
          </cell>
          <cell r="C5753">
            <v>100</v>
          </cell>
          <cell r="D5753" t="str">
            <v>Ebaymotors</v>
          </cell>
          <cell r="E5753">
            <v>20</v>
          </cell>
          <cell r="F5753">
            <v>104</v>
          </cell>
          <cell r="G5753" t="str">
            <v>Japan</v>
          </cell>
        </row>
        <row r="5754">
          <cell r="A5754" t="str">
            <v>2002M12</v>
          </cell>
          <cell r="B5754">
            <v>0</v>
          </cell>
          <cell r="C5754">
            <v>0</v>
          </cell>
          <cell r="D5754" t="str">
            <v>Ebay</v>
          </cell>
          <cell r="E5754">
            <v>4498</v>
          </cell>
          <cell r="F5754">
            <v>3</v>
          </cell>
          <cell r="G5754" t="str">
            <v>United Kingdom</v>
          </cell>
        </row>
        <row r="5755">
          <cell r="A5755" t="str">
            <v>2002M12</v>
          </cell>
          <cell r="B5755">
            <v>2</v>
          </cell>
          <cell r="C5755">
            <v>3</v>
          </cell>
          <cell r="D5755" t="str">
            <v>Uk</v>
          </cell>
          <cell r="E5755">
            <v>293</v>
          </cell>
          <cell r="F5755">
            <v>130</v>
          </cell>
          <cell r="G5755" t="str">
            <v>Malta</v>
          </cell>
        </row>
        <row r="5756">
          <cell r="A5756" t="str">
            <v>2002M12</v>
          </cell>
          <cell r="B5756">
            <v>2</v>
          </cell>
          <cell r="C5756">
            <v>146</v>
          </cell>
          <cell r="D5756" t="str">
            <v>Netherlands</v>
          </cell>
          <cell r="E5756">
            <v>1050</v>
          </cell>
          <cell r="F5756">
            <v>71</v>
          </cell>
          <cell r="G5756" t="str">
            <v>France</v>
          </cell>
        </row>
        <row r="5757">
          <cell r="A5757" t="str">
            <v>2002M12</v>
          </cell>
          <cell r="B5757">
            <v>1</v>
          </cell>
          <cell r="C5757">
            <v>0</v>
          </cell>
          <cell r="D5757" t="str">
            <v>Ebay</v>
          </cell>
          <cell r="E5757">
            <v>859</v>
          </cell>
          <cell r="F5757">
            <v>136</v>
          </cell>
          <cell r="G5757" t="str">
            <v>Mexico</v>
          </cell>
        </row>
        <row r="5758">
          <cell r="A5758" t="str">
            <v>2002M12</v>
          </cell>
          <cell r="B5758">
            <v>0</v>
          </cell>
          <cell r="C5758">
            <v>23</v>
          </cell>
          <cell r="D5758" t="str">
            <v xml:space="preserve"> Belgium (French)</v>
          </cell>
          <cell r="E5758">
            <v>1</v>
          </cell>
          <cell r="F5758">
            <v>148</v>
          </cell>
          <cell r="G5758" t="str">
            <v>New Caledonia</v>
          </cell>
        </row>
        <row r="5759">
          <cell r="A5759" t="str">
            <v>2002M12</v>
          </cell>
          <cell r="B5759">
            <v>1</v>
          </cell>
          <cell r="C5759">
            <v>71</v>
          </cell>
          <cell r="D5759" t="str">
            <v>France</v>
          </cell>
          <cell r="E5759">
            <v>254</v>
          </cell>
          <cell r="F5759">
            <v>186</v>
          </cell>
          <cell r="G5759" t="str">
            <v>Spain</v>
          </cell>
        </row>
        <row r="5760">
          <cell r="A5760" t="str">
            <v>2002M12</v>
          </cell>
          <cell r="B5760">
            <v>2</v>
          </cell>
          <cell r="C5760">
            <v>77</v>
          </cell>
          <cell r="D5760" t="str">
            <v>Germany</v>
          </cell>
          <cell r="E5760">
            <v>110</v>
          </cell>
          <cell r="F5760">
            <v>53</v>
          </cell>
          <cell r="G5760" t="str">
            <v>Croatia, Democratic Republic of the</v>
          </cell>
        </row>
        <row r="5761">
          <cell r="A5761" t="str">
            <v>2002M12</v>
          </cell>
          <cell r="B5761">
            <v>0</v>
          </cell>
          <cell r="C5761">
            <v>146</v>
          </cell>
          <cell r="D5761" t="str">
            <v>Netherlands</v>
          </cell>
          <cell r="E5761">
            <v>2</v>
          </cell>
          <cell r="F5761">
            <v>101</v>
          </cell>
          <cell r="G5761" t="str">
            <v>Italy</v>
          </cell>
        </row>
        <row r="5762">
          <cell r="A5762" t="str">
            <v>2002M12</v>
          </cell>
          <cell r="B5762">
            <v>2</v>
          </cell>
          <cell r="C5762">
            <v>0</v>
          </cell>
          <cell r="D5762" t="str">
            <v>Ebay</v>
          </cell>
          <cell r="E5762">
            <v>273</v>
          </cell>
          <cell r="F5762">
            <v>32</v>
          </cell>
          <cell r="G5762" t="str">
            <v>British Virgin Islands</v>
          </cell>
        </row>
        <row r="5763">
          <cell r="A5763" t="str">
            <v>2002M12</v>
          </cell>
          <cell r="B5763">
            <v>0</v>
          </cell>
          <cell r="C5763">
            <v>3</v>
          </cell>
          <cell r="D5763" t="str">
            <v>Uk</v>
          </cell>
          <cell r="E5763">
            <v>2</v>
          </cell>
          <cell r="F5763">
            <v>70</v>
          </cell>
          <cell r="G5763" t="str">
            <v>Finland</v>
          </cell>
        </row>
        <row r="5764">
          <cell r="A5764" t="str">
            <v>2002M12</v>
          </cell>
          <cell r="B5764">
            <v>2</v>
          </cell>
          <cell r="C5764">
            <v>186</v>
          </cell>
          <cell r="D5764" t="str">
            <v>Spain</v>
          </cell>
          <cell r="E5764">
            <v>321</v>
          </cell>
          <cell r="F5764">
            <v>71</v>
          </cell>
          <cell r="G5764" t="str">
            <v>France</v>
          </cell>
        </row>
        <row r="5765">
          <cell r="A5765" t="str">
            <v>2002M12</v>
          </cell>
          <cell r="B5765">
            <v>2</v>
          </cell>
          <cell r="C5765">
            <v>15</v>
          </cell>
          <cell r="D5765" t="str">
            <v>Australia</v>
          </cell>
          <cell r="E5765">
            <v>2</v>
          </cell>
          <cell r="F5765">
            <v>121</v>
          </cell>
          <cell r="G5765" t="str">
            <v>Lithuania</v>
          </cell>
        </row>
        <row r="5766">
          <cell r="A5766" t="str">
            <v>2002M12</v>
          </cell>
          <cell r="B5766">
            <v>2</v>
          </cell>
          <cell r="C5766">
            <v>196</v>
          </cell>
          <cell r="D5766" t="str">
            <v>Taiwan</v>
          </cell>
          <cell r="E5766">
            <v>36</v>
          </cell>
          <cell r="F5766">
            <v>127</v>
          </cell>
          <cell r="G5766" t="str">
            <v>Malaysia</v>
          </cell>
        </row>
        <row r="5767">
          <cell r="A5767" t="str">
            <v>2002M12</v>
          </cell>
          <cell r="B5767">
            <v>1</v>
          </cell>
          <cell r="C5767">
            <v>101</v>
          </cell>
          <cell r="D5767" t="str">
            <v>Italy</v>
          </cell>
          <cell r="E5767">
            <v>82</v>
          </cell>
          <cell r="F5767">
            <v>1</v>
          </cell>
          <cell r="G5767" t="str">
            <v>United States</v>
          </cell>
        </row>
        <row r="5768">
          <cell r="A5768" t="str">
            <v>2002M12</v>
          </cell>
          <cell r="B5768">
            <v>3</v>
          </cell>
          <cell r="C5768">
            <v>100</v>
          </cell>
          <cell r="D5768" t="str">
            <v>Ebaymotors</v>
          </cell>
          <cell r="E5768">
            <v>1</v>
          </cell>
          <cell r="F5768">
            <v>17</v>
          </cell>
          <cell r="G5768" t="str">
            <v>Azerbaijan Republic</v>
          </cell>
        </row>
        <row r="5769">
          <cell r="A5769" t="str">
            <v>2002M12</v>
          </cell>
          <cell r="B5769">
            <v>1</v>
          </cell>
          <cell r="C5769">
            <v>2</v>
          </cell>
          <cell r="D5769" t="str">
            <v>Canada</v>
          </cell>
          <cell r="E5769">
            <v>1</v>
          </cell>
          <cell r="F5769">
            <v>101</v>
          </cell>
          <cell r="G5769" t="str">
            <v>Italy</v>
          </cell>
        </row>
        <row r="5770">
          <cell r="A5770" t="str">
            <v>2002M12</v>
          </cell>
          <cell r="B5770">
            <v>2</v>
          </cell>
          <cell r="C5770">
            <v>3</v>
          </cell>
          <cell r="D5770" t="str">
            <v>Uk</v>
          </cell>
          <cell r="E5770">
            <v>217</v>
          </cell>
          <cell r="F5770">
            <v>154</v>
          </cell>
          <cell r="G5770" t="str">
            <v>Norway</v>
          </cell>
        </row>
        <row r="5771">
          <cell r="A5771" t="str">
            <v>2002M12</v>
          </cell>
          <cell r="B5771">
            <v>2</v>
          </cell>
          <cell r="C5771">
            <v>186</v>
          </cell>
          <cell r="D5771" t="str">
            <v>Spain</v>
          </cell>
          <cell r="E5771">
            <v>563</v>
          </cell>
          <cell r="F5771">
            <v>77</v>
          </cell>
          <cell r="G5771" t="str">
            <v>Germany</v>
          </cell>
        </row>
        <row r="5772">
          <cell r="A5772" t="str">
            <v>2002M12</v>
          </cell>
          <cell r="B5772">
            <v>1</v>
          </cell>
          <cell r="C5772">
            <v>2</v>
          </cell>
          <cell r="D5772" t="str">
            <v>Canada</v>
          </cell>
          <cell r="E5772">
            <v>4153</v>
          </cell>
          <cell r="F5772">
            <v>1</v>
          </cell>
          <cell r="G5772" t="str">
            <v>United States</v>
          </cell>
        </row>
        <row r="5773">
          <cell r="A5773" t="str">
            <v>2002M12</v>
          </cell>
          <cell r="B5773">
            <v>0</v>
          </cell>
          <cell r="C5773">
            <v>101</v>
          </cell>
          <cell r="D5773" t="str">
            <v>Italy</v>
          </cell>
          <cell r="E5773">
            <v>4</v>
          </cell>
          <cell r="F5773">
            <v>12</v>
          </cell>
          <cell r="G5773" t="str">
            <v>Argentina</v>
          </cell>
        </row>
        <row r="5774">
          <cell r="A5774" t="str">
            <v>2002M12</v>
          </cell>
          <cell r="B5774">
            <v>2</v>
          </cell>
          <cell r="C5774">
            <v>196</v>
          </cell>
          <cell r="D5774" t="str">
            <v>Taiwan</v>
          </cell>
          <cell r="E5774">
            <v>1</v>
          </cell>
          <cell r="F5774">
            <v>115</v>
          </cell>
          <cell r="G5774" t="str">
            <v>Latvia</v>
          </cell>
        </row>
        <row r="5775">
          <cell r="A5775" t="str">
            <v>2002M12</v>
          </cell>
          <cell r="B5775">
            <v>2</v>
          </cell>
          <cell r="C5775">
            <v>71</v>
          </cell>
          <cell r="D5775" t="str">
            <v>France</v>
          </cell>
          <cell r="E5775">
            <v>11</v>
          </cell>
          <cell r="F5775">
            <v>18</v>
          </cell>
          <cell r="G5775" t="str">
            <v>Bahamas</v>
          </cell>
        </row>
        <row r="5776">
          <cell r="A5776" t="str">
            <v>2002M12</v>
          </cell>
          <cell r="B5776">
            <v>0</v>
          </cell>
          <cell r="C5776">
            <v>101</v>
          </cell>
          <cell r="D5776" t="str">
            <v>Italy</v>
          </cell>
          <cell r="E5776">
            <v>15</v>
          </cell>
          <cell r="F5776">
            <v>31</v>
          </cell>
          <cell r="G5776" t="str">
            <v>Brazil</v>
          </cell>
        </row>
        <row r="5777">
          <cell r="A5777" t="str">
            <v>2002M12</v>
          </cell>
          <cell r="B5777">
            <v>1</v>
          </cell>
          <cell r="C5777">
            <v>3</v>
          </cell>
          <cell r="D5777" t="str">
            <v>Uk</v>
          </cell>
          <cell r="E5777">
            <v>847</v>
          </cell>
          <cell r="F5777">
            <v>127</v>
          </cell>
          <cell r="G5777" t="str">
            <v>Malaysia</v>
          </cell>
        </row>
        <row r="5778">
          <cell r="A5778" t="str">
            <v>2002M12</v>
          </cell>
          <cell r="B5778">
            <v>2</v>
          </cell>
          <cell r="C5778">
            <v>3</v>
          </cell>
          <cell r="D5778" t="str">
            <v>Uk</v>
          </cell>
          <cell r="E5778">
            <v>1071</v>
          </cell>
          <cell r="F5778">
            <v>186</v>
          </cell>
          <cell r="G5778" t="str">
            <v>Spain</v>
          </cell>
        </row>
        <row r="5779">
          <cell r="A5779" t="str">
            <v>2002M12</v>
          </cell>
          <cell r="B5779">
            <v>3</v>
          </cell>
          <cell r="C5779">
            <v>0</v>
          </cell>
          <cell r="D5779" t="str">
            <v>Ebay</v>
          </cell>
          <cell r="E5779">
            <v>114</v>
          </cell>
          <cell r="F5779">
            <v>45</v>
          </cell>
          <cell r="G5779" t="str">
            <v>China</v>
          </cell>
        </row>
        <row r="5780">
          <cell r="A5780" t="str">
            <v>2002M12</v>
          </cell>
          <cell r="B5780">
            <v>0</v>
          </cell>
          <cell r="C5780">
            <v>0</v>
          </cell>
          <cell r="D5780" t="str">
            <v>Ebay</v>
          </cell>
          <cell r="E5780">
            <v>64</v>
          </cell>
          <cell r="F5780">
            <v>105</v>
          </cell>
          <cell r="G5780" t="str">
            <v>Jersey</v>
          </cell>
        </row>
        <row r="5781">
          <cell r="A5781" t="str">
            <v>2002M12</v>
          </cell>
          <cell r="B5781">
            <v>2</v>
          </cell>
          <cell r="C5781">
            <v>15</v>
          </cell>
          <cell r="D5781" t="str">
            <v>Australia</v>
          </cell>
          <cell r="E5781">
            <v>27</v>
          </cell>
          <cell r="F5781">
            <v>13</v>
          </cell>
          <cell r="G5781" t="str">
            <v>Armenia</v>
          </cell>
        </row>
        <row r="5782">
          <cell r="A5782" t="str">
            <v>2002M12</v>
          </cell>
          <cell r="B5782">
            <v>2</v>
          </cell>
          <cell r="C5782">
            <v>186</v>
          </cell>
          <cell r="D5782" t="str">
            <v>Spain</v>
          </cell>
          <cell r="E5782">
            <v>40</v>
          </cell>
          <cell r="F5782">
            <v>199</v>
          </cell>
          <cell r="G5782" t="str">
            <v>Thailand</v>
          </cell>
        </row>
        <row r="5783">
          <cell r="A5783" t="str">
            <v>2002M12</v>
          </cell>
          <cell r="B5783">
            <v>2</v>
          </cell>
          <cell r="C5783">
            <v>100</v>
          </cell>
          <cell r="D5783" t="str">
            <v>Ebaymotors</v>
          </cell>
          <cell r="E5783">
            <v>311</v>
          </cell>
          <cell r="F5783">
            <v>130</v>
          </cell>
          <cell r="G5783" t="str">
            <v>Malta</v>
          </cell>
        </row>
        <row r="5784">
          <cell r="A5784" t="str">
            <v>2002M12</v>
          </cell>
          <cell r="B5784">
            <v>1</v>
          </cell>
          <cell r="C5784">
            <v>77</v>
          </cell>
          <cell r="D5784" t="str">
            <v>Germany</v>
          </cell>
          <cell r="E5784">
            <v>25</v>
          </cell>
          <cell r="F5784">
            <v>138</v>
          </cell>
          <cell r="G5784" t="str">
            <v>Monaco</v>
          </cell>
        </row>
        <row r="5785">
          <cell r="A5785" t="str">
            <v>2002M12</v>
          </cell>
          <cell r="B5785">
            <v>2</v>
          </cell>
          <cell r="C5785">
            <v>0</v>
          </cell>
          <cell r="D5785" t="str">
            <v>Ebay</v>
          </cell>
          <cell r="E5785">
            <v>544</v>
          </cell>
          <cell r="F5785">
            <v>122</v>
          </cell>
          <cell r="G5785" t="str">
            <v>Luxembourg</v>
          </cell>
        </row>
        <row r="5786">
          <cell r="A5786" t="str">
            <v>2002M12</v>
          </cell>
          <cell r="B5786">
            <v>2</v>
          </cell>
          <cell r="C5786">
            <v>2</v>
          </cell>
          <cell r="D5786" t="str">
            <v>Canada</v>
          </cell>
          <cell r="E5786">
            <v>280335</v>
          </cell>
          <cell r="F5786">
            <v>2</v>
          </cell>
          <cell r="G5786" t="str">
            <v>Canada</v>
          </cell>
        </row>
        <row r="5787">
          <cell r="A5787" t="str">
            <v>2002M12</v>
          </cell>
          <cell r="B5787">
            <v>2</v>
          </cell>
          <cell r="C5787">
            <v>3</v>
          </cell>
          <cell r="D5787" t="str">
            <v>Uk</v>
          </cell>
          <cell r="E5787">
            <v>8071</v>
          </cell>
          <cell r="F5787">
            <v>1</v>
          </cell>
          <cell r="G5787" t="str">
            <v>United States</v>
          </cell>
        </row>
        <row r="5788">
          <cell r="A5788" t="str">
            <v>2002M12</v>
          </cell>
          <cell r="B5788">
            <v>0</v>
          </cell>
          <cell r="C5788">
            <v>146</v>
          </cell>
          <cell r="D5788" t="str">
            <v>Netherlands</v>
          </cell>
          <cell r="E5788">
            <v>179</v>
          </cell>
          <cell r="F5788">
            <v>186</v>
          </cell>
          <cell r="G5788" t="str">
            <v>Spain</v>
          </cell>
        </row>
        <row r="5789">
          <cell r="A5789" t="str">
            <v>2002M12</v>
          </cell>
          <cell r="B5789">
            <v>2</v>
          </cell>
          <cell r="C5789">
            <v>100</v>
          </cell>
          <cell r="D5789" t="str">
            <v>Ebaymotors</v>
          </cell>
          <cell r="E5789">
            <v>76</v>
          </cell>
          <cell r="F5789">
            <v>193</v>
          </cell>
          <cell r="G5789" t="str">
            <v>Switzerland</v>
          </cell>
        </row>
        <row r="5790">
          <cell r="A5790" t="str">
            <v>2002M12</v>
          </cell>
          <cell r="B5790">
            <v>1</v>
          </cell>
          <cell r="C5790">
            <v>77</v>
          </cell>
          <cell r="D5790" t="str">
            <v>Germany</v>
          </cell>
          <cell r="E5790">
            <v>1</v>
          </cell>
          <cell r="F5790">
            <v>66</v>
          </cell>
          <cell r="G5790" t="str">
            <v>Estonia</v>
          </cell>
        </row>
        <row r="5791">
          <cell r="A5791" t="str">
            <v>2002M12</v>
          </cell>
          <cell r="B5791">
            <v>0</v>
          </cell>
          <cell r="C5791">
            <v>100</v>
          </cell>
          <cell r="D5791" t="str">
            <v>Ebaymotors</v>
          </cell>
          <cell r="E5791">
            <v>26</v>
          </cell>
          <cell r="F5791">
            <v>99</v>
          </cell>
          <cell r="G5791" t="str">
            <v>Ireland</v>
          </cell>
        </row>
        <row r="5792">
          <cell r="A5792" t="str">
            <v>2002M12</v>
          </cell>
          <cell r="B5792">
            <v>0</v>
          </cell>
          <cell r="C5792">
            <v>0</v>
          </cell>
          <cell r="D5792" t="str">
            <v>Ebay</v>
          </cell>
          <cell r="E5792">
            <v>1</v>
          </cell>
          <cell r="F5792">
            <v>19</v>
          </cell>
          <cell r="G5792" t="str">
            <v>Bahrain</v>
          </cell>
        </row>
        <row r="5793">
          <cell r="A5793" t="str">
            <v>2002M12</v>
          </cell>
          <cell r="B5793">
            <v>2</v>
          </cell>
          <cell r="C5793">
            <v>71</v>
          </cell>
          <cell r="D5793" t="str">
            <v>France</v>
          </cell>
          <cell r="E5793">
            <v>3116</v>
          </cell>
          <cell r="F5793">
            <v>122</v>
          </cell>
          <cell r="G5793" t="str">
            <v>Luxembourg</v>
          </cell>
        </row>
        <row r="5794">
          <cell r="A5794" t="str">
            <v>2002M12</v>
          </cell>
          <cell r="B5794">
            <v>1</v>
          </cell>
          <cell r="C5794">
            <v>123</v>
          </cell>
          <cell r="D5794" t="str">
            <v xml:space="preserve"> Belgium (Dutch)</v>
          </cell>
          <cell r="E5794">
            <v>29</v>
          </cell>
          <cell r="F5794">
            <v>16</v>
          </cell>
          <cell r="G5794" t="str">
            <v>Austria</v>
          </cell>
        </row>
        <row r="5795">
          <cell r="A5795" t="str">
            <v>2002M12</v>
          </cell>
          <cell r="B5795">
            <v>3</v>
          </cell>
          <cell r="C5795">
            <v>71</v>
          </cell>
          <cell r="D5795" t="str">
            <v>France</v>
          </cell>
          <cell r="E5795">
            <v>8810</v>
          </cell>
          <cell r="F5795">
            <v>71</v>
          </cell>
          <cell r="G5795" t="str">
            <v>France</v>
          </cell>
        </row>
        <row r="5796">
          <cell r="A5796" t="str">
            <v>2002M12</v>
          </cell>
          <cell r="B5796">
            <v>1</v>
          </cell>
          <cell r="C5796">
            <v>15</v>
          </cell>
          <cell r="D5796" t="str">
            <v>Australia</v>
          </cell>
          <cell r="E5796">
            <v>5</v>
          </cell>
          <cell r="F5796">
            <v>180</v>
          </cell>
          <cell r="G5796" t="str">
            <v>Singapore</v>
          </cell>
        </row>
        <row r="5797">
          <cell r="A5797" t="str">
            <v>2002M12</v>
          </cell>
          <cell r="B5797">
            <v>1</v>
          </cell>
          <cell r="C5797">
            <v>0</v>
          </cell>
          <cell r="D5797" t="str">
            <v>Ebay</v>
          </cell>
          <cell r="E5797">
            <v>436</v>
          </cell>
          <cell r="F5797">
            <v>196</v>
          </cell>
          <cell r="G5797" t="str">
            <v>Taiwan</v>
          </cell>
        </row>
        <row r="5798">
          <cell r="A5798" t="str">
            <v>2002M12</v>
          </cell>
          <cell r="B5798">
            <v>2</v>
          </cell>
          <cell r="C5798">
            <v>71</v>
          </cell>
          <cell r="D5798" t="str">
            <v>France</v>
          </cell>
          <cell r="E5798">
            <v>1073</v>
          </cell>
          <cell r="F5798">
            <v>1</v>
          </cell>
          <cell r="G5798" t="str">
            <v>United States</v>
          </cell>
        </row>
        <row r="5799">
          <cell r="A5799" t="str">
            <v>2002M12</v>
          </cell>
          <cell r="B5799">
            <v>0</v>
          </cell>
          <cell r="C5799">
            <v>0</v>
          </cell>
          <cell r="D5799" t="str">
            <v>Ebay</v>
          </cell>
          <cell r="E5799">
            <v>4</v>
          </cell>
          <cell r="F5799">
            <v>154</v>
          </cell>
          <cell r="G5799" t="str">
            <v>Norway</v>
          </cell>
        </row>
        <row r="5800">
          <cell r="A5800" t="str">
            <v>2002M12</v>
          </cell>
          <cell r="B5800">
            <v>1</v>
          </cell>
          <cell r="C5800">
            <v>3</v>
          </cell>
          <cell r="D5800" t="str">
            <v>Uk</v>
          </cell>
          <cell r="E5800">
            <v>173</v>
          </cell>
          <cell r="F5800">
            <v>186</v>
          </cell>
          <cell r="G5800" t="str">
            <v>Spain</v>
          </cell>
        </row>
        <row r="5801">
          <cell r="A5801" t="str">
            <v>2002M12</v>
          </cell>
          <cell r="B5801">
            <v>1</v>
          </cell>
          <cell r="C5801">
            <v>3</v>
          </cell>
          <cell r="D5801" t="str">
            <v>Uk</v>
          </cell>
          <cell r="E5801">
            <v>94</v>
          </cell>
          <cell r="F5801">
            <v>46</v>
          </cell>
          <cell r="G5801" t="str">
            <v>Colombia</v>
          </cell>
        </row>
        <row r="5802">
          <cell r="A5802" t="str">
            <v>2002M12</v>
          </cell>
          <cell r="B5802">
            <v>2</v>
          </cell>
          <cell r="C5802">
            <v>193</v>
          </cell>
          <cell r="D5802" t="str">
            <v>Switzerland</v>
          </cell>
          <cell r="E5802">
            <v>2</v>
          </cell>
          <cell r="F5802">
            <v>2</v>
          </cell>
          <cell r="G5802" t="str">
            <v>Canada</v>
          </cell>
        </row>
        <row r="5803">
          <cell r="A5803" t="str">
            <v>2002M12</v>
          </cell>
          <cell r="B5803">
            <v>2</v>
          </cell>
          <cell r="C5803">
            <v>100</v>
          </cell>
          <cell r="D5803" t="str">
            <v>Ebaymotors</v>
          </cell>
          <cell r="E5803">
            <v>600</v>
          </cell>
          <cell r="F5803">
            <v>104</v>
          </cell>
          <cell r="G5803" t="str">
            <v>Japan</v>
          </cell>
        </row>
        <row r="5804">
          <cell r="A5804" t="str">
            <v>2002M12</v>
          </cell>
          <cell r="B5804">
            <v>0</v>
          </cell>
          <cell r="C5804">
            <v>0</v>
          </cell>
          <cell r="D5804" t="str">
            <v>Ebay</v>
          </cell>
          <cell r="E5804">
            <v>3</v>
          </cell>
          <cell r="F5804">
            <v>82</v>
          </cell>
          <cell r="G5804" t="str">
            <v>Grenada</v>
          </cell>
        </row>
        <row r="5805">
          <cell r="A5805" t="str">
            <v>2002M12</v>
          </cell>
          <cell r="B5805">
            <v>2</v>
          </cell>
          <cell r="C5805">
            <v>100</v>
          </cell>
          <cell r="D5805" t="str">
            <v>Ebaymotors</v>
          </cell>
          <cell r="E5805">
            <v>3</v>
          </cell>
          <cell r="F5805">
            <v>217</v>
          </cell>
          <cell r="G5805" t="str">
            <v>Virgin Islands (U.S.)</v>
          </cell>
        </row>
        <row r="5806">
          <cell r="A5806" t="str">
            <v>2002M12</v>
          </cell>
          <cell r="B5806">
            <v>0</v>
          </cell>
          <cell r="C5806">
            <v>0</v>
          </cell>
          <cell r="D5806" t="str">
            <v>Ebay</v>
          </cell>
          <cell r="E5806">
            <v>29</v>
          </cell>
          <cell r="F5806">
            <v>193</v>
          </cell>
          <cell r="G5806" t="str">
            <v>Switzerland</v>
          </cell>
        </row>
        <row r="5807">
          <cell r="A5807" t="str">
            <v>2002M12</v>
          </cell>
          <cell r="B5807">
            <v>2</v>
          </cell>
          <cell r="C5807">
            <v>3</v>
          </cell>
          <cell r="D5807" t="str">
            <v>Uk</v>
          </cell>
          <cell r="E5807">
            <v>59</v>
          </cell>
          <cell r="F5807">
            <v>185</v>
          </cell>
          <cell r="G5807" t="str">
            <v>South Africa</v>
          </cell>
        </row>
        <row r="5808">
          <cell r="A5808" t="str">
            <v>2002M12</v>
          </cell>
          <cell r="B5808">
            <v>1</v>
          </cell>
          <cell r="C5808">
            <v>71</v>
          </cell>
          <cell r="D5808" t="str">
            <v>France</v>
          </cell>
          <cell r="E5808">
            <v>343</v>
          </cell>
          <cell r="F5808">
            <v>146</v>
          </cell>
          <cell r="G5808" t="str">
            <v>Netherlands</v>
          </cell>
        </row>
        <row r="5809">
          <cell r="A5809" t="str">
            <v>2002M12</v>
          </cell>
          <cell r="B5809">
            <v>0</v>
          </cell>
          <cell r="C5809">
            <v>0</v>
          </cell>
          <cell r="D5809" t="str">
            <v>Ebay</v>
          </cell>
          <cell r="E5809">
            <v>25873</v>
          </cell>
          <cell r="F5809">
            <v>2</v>
          </cell>
          <cell r="G5809" t="str">
            <v>Canada</v>
          </cell>
        </row>
        <row r="5810">
          <cell r="A5810" t="str">
            <v>2002M12</v>
          </cell>
          <cell r="B5810">
            <v>2</v>
          </cell>
          <cell r="C5810">
            <v>101</v>
          </cell>
          <cell r="D5810" t="str">
            <v>Italy</v>
          </cell>
          <cell r="E5810">
            <v>138</v>
          </cell>
          <cell r="F5810">
            <v>31</v>
          </cell>
          <cell r="G5810" t="str">
            <v>Brazil</v>
          </cell>
        </row>
        <row r="5811">
          <cell r="A5811" t="str">
            <v>2002M12</v>
          </cell>
          <cell r="B5811">
            <v>0</v>
          </cell>
          <cell r="C5811">
            <v>0</v>
          </cell>
          <cell r="D5811" t="str">
            <v>Ebay</v>
          </cell>
          <cell r="E5811">
            <v>8</v>
          </cell>
          <cell r="F5811">
            <v>182</v>
          </cell>
          <cell r="G5811" t="str">
            <v>Slovenia</v>
          </cell>
        </row>
        <row r="5812">
          <cell r="A5812" t="str">
            <v>2002M12</v>
          </cell>
          <cell r="B5812">
            <v>2</v>
          </cell>
          <cell r="C5812">
            <v>0</v>
          </cell>
          <cell r="D5812" t="str">
            <v>Ebay</v>
          </cell>
          <cell r="E5812">
            <v>3</v>
          </cell>
          <cell r="F5812">
            <v>169</v>
          </cell>
          <cell r="G5812" t="str">
            <v>Rwanda</v>
          </cell>
        </row>
        <row r="5813">
          <cell r="A5813" t="str">
            <v>2002M12</v>
          </cell>
          <cell r="B5813">
            <v>2</v>
          </cell>
          <cell r="C5813">
            <v>0</v>
          </cell>
          <cell r="D5813" t="str">
            <v>Ebay</v>
          </cell>
          <cell r="E5813">
            <v>897</v>
          </cell>
          <cell r="F5813">
            <v>46</v>
          </cell>
          <cell r="G5813" t="str">
            <v>Colombia</v>
          </cell>
        </row>
        <row r="5814">
          <cell r="A5814" t="str">
            <v>2002M12</v>
          </cell>
          <cell r="B5814">
            <v>0</v>
          </cell>
          <cell r="C5814">
            <v>71</v>
          </cell>
          <cell r="D5814" t="str">
            <v>France</v>
          </cell>
          <cell r="E5814">
            <v>4</v>
          </cell>
          <cell r="F5814">
            <v>141</v>
          </cell>
          <cell r="G5814" t="str">
            <v>Morocco</v>
          </cell>
        </row>
        <row r="5815">
          <cell r="A5815" t="str">
            <v>2002M12</v>
          </cell>
          <cell r="B5815">
            <v>1</v>
          </cell>
          <cell r="C5815">
            <v>71</v>
          </cell>
          <cell r="D5815" t="str">
            <v>France</v>
          </cell>
          <cell r="E5815">
            <v>317</v>
          </cell>
          <cell r="F5815">
            <v>138</v>
          </cell>
          <cell r="G5815" t="str">
            <v>Monaco</v>
          </cell>
        </row>
        <row r="5816">
          <cell r="A5816" t="str">
            <v>2002M12</v>
          </cell>
          <cell r="B5816">
            <v>2</v>
          </cell>
          <cell r="C5816">
            <v>3</v>
          </cell>
          <cell r="D5816" t="str">
            <v>Uk</v>
          </cell>
          <cell r="E5816">
            <v>13564</v>
          </cell>
          <cell r="F5816">
            <v>77</v>
          </cell>
          <cell r="G5816" t="str">
            <v>Germany</v>
          </cell>
        </row>
        <row r="5817">
          <cell r="A5817" t="str">
            <v>2002M12</v>
          </cell>
          <cell r="B5817">
            <v>2</v>
          </cell>
          <cell r="C5817">
            <v>0</v>
          </cell>
          <cell r="D5817" t="str">
            <v>Ebay</v>
          </cell>
          <cell r="E5817">
            <v>57</v>
          </cell>
          <cell r="F5817">
            <v>226</v>
          </cell>
          <cell r="G5817" t="str">
            <v>Micronesia</v>
          </cell>
        </row>
        <row r="5818">
          <cell r="A5818" t="str">
            <v>2002M12</v>
          </cell>
          <cell r="B5818">
            <v>2</v>
          </cell>
          <cell r="C5818">
            <v>146</v>
          </cell>
          <cell r="D5818" t="str">
            <v>Netherlands</v>
          </cell>
          <cell r="E5818">
            <v>312</v>
          </cell>
          <cell r="F5818">
            <v>163</v>
          </cell>
          <cell r="G5818" t="str">
            <v>Poland</v>
          </cell>
        </row>
        <row r="5819">
          <cell r="A5819" t="str">
            <v>2002M12</v>
          </cell>
          <cell r="B5819">
            <v>2</v>
          </cell>
          <cell r="C5819">
            <v>3</v>
          </cell>
          <cell r="D5819" t="str">
            <v>Uk</v>
          </cell>
          <cell r="E5819">
            <v>97</v>
          </cell>
          <cell r="F5819">
            <v>31</v>
          </cell>
          <cell r="G5819" t="str">
            <v>Brazil</v>
          </cell>
        </row>
        <row r="5820">
          <cell r="A5820" t="str">
            <v>2002M12</v>
          </cell>
          <cell r="B5820">
            <v>2</v>
          </cell>
          <cell r="C5820">
            <v>100</v>
          </cell>
          <cell r="D5820" t="str">
            <v>Ebaymotors</v>
          </cell>
          <cell r="E5820">
            <v>44</v>
          </cell>
          <cell r="F5820">
            <v>80</v>
          </cell>
          <cell r="G5820" t="str">
            <v>Greece</v>
          </cell>
        </row>
        <row r="5821">
          <cell r="A5821" t="str">
            <v>2002M12</v>
          </cell>
          <cell r="B5821">
            <v>2</v>
          </cell>
          <cell r="C5821">
            <v>193</v>
          </cell>
          <cell r="D5821" t="str">
            <v>Switzerland</v>
          </cell>
          <cell r="E5821">
            <v>35</v>
          </cell>
          <cell r="F5821">
            <v>1</v>
          </cell>
          <cell r="G5821" t="str">
            <v>United States</v>
          </cell>
        </row>
        <row r="5822">
          <cell r="A5822" t="str">
            <v>2002M12</v>
          </cell>
          <cell r="B5822">
            <v>0</v>
          </cell>
          <cell r="C5822">
            <v>100</v>
          </cell>
          <cell r="D5822" t="str">
            <v>Ebaymotors</v>
          </cell>
          <cell r="E5822">
            <v>31</v>
          </cell>
          <cell r="F5822">
            <v>76</v>
          </cell>
          <cell r="G5822" t="str">
            <v>Georgia</v>
          </cell>
        </row>
        <row r="5823">
          <cell r="A5823" t="str">
            <v>2002M12</v>
          </cell>
          <cell r="B5823">
            <v>1</v>
          </cell>
          <cell r="C5823">
            <v>3</v>
          </cell>
          <cell r="D5823" t="str">
            <v>Uk</v>
          </cell>
          <cell r="E5823">
            <v>5379</v>
          </cell>
          <cell r="F5823">
            <v>1</v>
          </cell>
          <cell r="G5823" t="str">
            <v>United States</v>
          </cell>
        </row>
        <row r="5824">
          <cell r="A5824" t="str">
            <v>2002M12</v>
          </cell>
          <cell r="B5824">
            <v>2</v>
          </cell>
          <cell r="C5824">
            <v>0</v>
          </cell>
          <cell r="D5824" t="str">
            <v>Ebay</v>
          </cell>
          <cell r="E5824">
            <v>1130</v>
          </cell>
          <cell r="F5824">
            <v>123</v>
          </cell>
          <cell r="G5824" t="str">
            <v>Macau</v>
          </cell>
        </row>
        <row r="5825">
          <cell r="A5825" t="str">
            <v>2002M12</v>
          </cell>
          <cell r="B5825">
            <v>2</v>
          </cell>
          <cell r="C5825">
            <v>100</v>
          </cell>
          <cell r="D5825" t="str">
            <v>Ebaymotors</v>
          </cell>
          <cell r="E5825">
            <v>1</v>
          </cell>
          <cell r="F5825">
            <v>123</v>
          </cell>
          <cell r="G5825" t="str">
            <v>Macau</v>
          </cell>
        </row>
        <row r="5826">
          <cell r="A5826" t="str">
            <v>2002M12</v>
          </cell>
          <cell r="B5826">
            <v>1</v>
          </cell>
          <cell r="C5826">
            <v>23</v>
          </cell>
          <cell r="D5826" t="str">
            <v xml:space="preserve"> Belgium (French)</v>
          </cell>
          <cell r="E5826">
            <v>3</v>
          </cell>
          <cell r="F5826">
            <v>164</v>
          </cell>
          <cell r="G5826" t="str">
            <v>Portugal</v>
          </cell>
        </row>
        <row r="5827">
          <cell r="A5827" t="str">
            <v>2002M12</v>
          </cell>
          <cell r="B5827">
            <v>0</v>
          </cell>
          <cell r="C5827">
            <v>100</v>
          </cell>
          <cell r="D5827" t="str">
            <v>Ebaymotors</v>
          </cell>
          <cell r="E5827">
            <v>823984</v>
          </cell>
          <cell r="F5827">
            <v>1</v>
          </cell>
          <cell r="G5827" t="str">
            <v>United States</v>
          </cell>
        </row>
        <row r="5828">
          <cell r="A5828" t="str">
            <v>2002M12</v>
          </cell>
          <cell r="B5828">
            <v>0</v>
          </cell>
          <cell r="C5828">
            <v>3</v>
          </cell>
          <cell r="D5828" t="str">
            <v>Uk</v>
          </cell>
          <cell r="E5828">
            <v>122</v>
          </cell>
          <cell r="F5828">
            <v>105</v>
          </cell>
          <cell r="G5828" t="str">
            <v>Jersey</v>
          </cell>
        </row>
        <row r="5829">
          <cell r="A5829" t="str">
            <v>2002M12</v>
          </cell>
          <cell r="B5829">
            <v>1</v>
          </cell>
          <cell r="C5829">
            <v>100</v>
          </cell>
          <cell r="D5829" t="str">
            <v>Ebaymotors</v>
          </cell>
          <cell r="E5829">
            <v>4</v>
          </cell>
          <cell r="F5829">
            <v>136</v>
          </cell>
          <cell r="G5829" t="str">
            <v>Mexico</v>
          </cell>
        </row>
        <row r="5830">
          <cell r="A5830" t="str">
            <v>2002M12</v>
          </cell>
          <cell r="B5830">
            <v>1</v>
          </cell>
          <cell r="C5830">
            <v>193</v>
          </cell>
          <cell r="D5830" t="str">
            <v>Switzerland</v>
          </cell>
          <cell r="E5830">
            <v>1</v>
          </cell>
          <cell r="F5830">
            <v>56</v>
          </cell>
          <cell r="G5830" t="str">
            <v>Czech Republic</v>
          </cell>
        </row>
        <row r="5831">
          <cell r="A5831" t="str">
            <v>2002M12</v>
          </cell>
          <cell r="B5831">
            <v>2</v>
          </cell>
          <cell r="C5831">
            <v>16</v>
          </cell>
          <cell r="D5831" t="str">
            <v>Austria</v>
          </cell>
          <cell r="E5831">
            <v>1</v>
          </cell>
          <cell r="F5831">
            <v>120</v>
          </cell>
          <cell r="G5831" t="str">
            <v>Liechtenstein</v>
          </cell>
        </row>
        <row r="5832">
          <cell r="A5832" t="str">
            <v>2002M12</v>
          </cell>
          <cell r="B5832">
            <v>2</v>
          </cell>
          <cell r="C5832">
            <v>186</v>
          </cell>
          <cell r="D5832" t="str">
            <v>Spain</v>
          </cell>
          <cell r="E5832">
            <v>7</v>
          </cell>
          <cell r="F5832">
            <v>122</v>
          </cell>
          <cell r="G5832" t="str">
            <v>Luxembourg</v>
          </cell>
        </row>
        <row r="5833">
          <cell r="A5833" t="str">
            <v>2002M12</v>
          </cell>
          <cell r="B5833">
            <v>0</v>
          </cell>
          <cell r="C5833">
            <v>3</v>
          </cell>
          <cell r="D5833" t="str">
            <v>Uk</v>
          </cell>
          <cell r="E5833">
            <v>151</v>
          </cell>
          <cell r="F5833">
            <v>92</v>
          </cell>
          <cell r="G5833" t="str">
            <v>Hong Kong</v>
          </cell>
        </row>
        <row r="5834">
          <cell r="A5834" t="str">
            <v>2002M12</v>
          </cell>
          <cell r="B5834">
            <v>2</v>
          </cell>
          <cell r="C5834">
            <v>3</v>
          </cell>
          <cell r="D5834" t="str">
            <v>Uk</v>
          </cell>
          <cell r="E5834">
            <v>1144</v>
          </cell>
          <cell r="F5834">
            <v>101</v>
          </cell>
          <cell r="G5834" t="str">
            <v>Italy</v>
          </cell>
        </row>
        <row r="5835">
          <cell r="A5835" t="str">
            <v>2002M12</v>
          </cell>
          <cell r="B5835">
            <v>2</v>
          </cell>
          <cell r="C5835">
            <v>0</v>
          </cell>
          <cell r="D5835" t="str">
            <v>Ebay</v>
          </cell>
          <cell r="E5835">
            <v>44</v>
          </cell>
          <cell r="F5835">
            <v>63</v>
          </cell>
          <cell r="G5835" t="str">
            <v>El Salvador</v>
          </cell>
        </row>
        <row r="5836">
          <cell r="A5836" t="str">
            <v>2002M12</v>
          </cell>
          <cell r="B5836">
            <v>0</v>
          </cell>
          <cell r="C5836">
            <v>77</v>
          </cell>
          <cell r="D5836" t="str">
            <v>Germany</v>
          </cell>
          <cell r="E5836">
            <v>2931</v>
          </cell>
          <cell r="F5836">
            <v>16</v>
          </cell>
          <cell r="G5836" t="str">
            <v>Austria</v>
          </cell>
        </row>
        <row r="5837">
          <cell r="A5837" t="str">
            <v>2002M12</v>
          </cell>
          <cell r="B5837">
            <v>2</v>
          </cell>
          <cell r="C5837">
            <v>0</v>
          </cell>
          <cell r="D5837" t="str">
            <v>Ebay</v>
          </cell>
          <cell r="E5837">
            <v>6</v>
          </cell>
          <cell r="F5837">
            <v>143</v>
          </cell>
          <cell r="G5837" t="str">
            <v>Namibia</v>
          </cell>
        </row>
        <row r="5838">
          <cell r="A5838" t="str">
            <v>2002M12</v>
          </cell>
          <cell r="B5838">
            <v>2</v>
          </cell>
          <cell r="C5838">
            <v>0</v>
          </cell>
          <cell r="D5838" t="str">
            <v>Ebay</v>
          </cell>
          <cell r="E5838">
            <v>397</v>
          </cell>
          <cell r="F5838">
            <v>175</v>
          </cell>
          <cell r="G5838" t="str">
            <v>San Marino</v>
          </cell>
        </row>
        <row r="5839">
          <cell r="A5839" t="str">
            <v>2002M12</v>
          </cell>
          <cell r="B5839">
            <v>1</v>
          </cell>
          <cell r="C5839">
            <v>146</v>
          </cell>
          <cell r="D5839" t="str">
            <v>Netherlands</v>
          </cell>
          <cell r="E5839">
            <v>22</v>
          </cell>
          <cell r="F5839">
            <v>92</v>
          </cell>
          <cell r="G5839" t="str">
            <v>Hong Kong</v>
          </cell>
        </row>
        <row r="5840">
          <cell r="A5840" t="str">
            <v>2002M12</v>
          </cell>
          <cell r="B5840">
            <v>3</v>
          </cell>
          <cell r="C5840">
            <v>0</v>
          </cell>
          <cell r="D5840" t="str">
            <v>Ebay</v>
          </cell>
          <cell r="E5840">
            <v>1</v>
          </cell>
          <cell r="F5840">
            <v>168</v>
          </cell>
          <cell r="G5840" t="str">
            <v>Russian Federation</v>
          </cell>
        </row>
        <row r="5841">
          <cell r="A5841" t="str">
            <v>2002M12</v>
          </cell>
          <cell r="B5841">
            <v>2</v>
          </cell>
          <cell r="C5841">
            <v>77</v>
          </cell>
          <cell r="D5841" t="str">
            <v>Germany</v>
          </cell>
          <cell r="E5841">
            <v>15</v>
          </cell>
          <cell r="F5841">
            <v>214</v>
          </cell>
          <cell r="G5841" t="str">
            <v>Vatican City State</v>
          </cell>
        </row>
        <row r="5842">
          <cell r="A5842" t="str">
            <v>2002M12</v>
          </cell>
          <cell r="B5842">
            <v>4</v>
          </cell>
          <cell r="C5842">
            <v>0</v>
          </cell>
          <cell r="D5842" t="str">
            <v>Ebay</v>
          </cell>
          <cell r="E5842">
            <v>4</v>
          </cell>
          <cell r="F5842">
            <v>1</v>
          </cell>
          <cell r="G5842" t="str">
            <v>United States</v>
          </cell>
        </row>
        <row r="5843">
          <cell r="A5843" t="str">
            <v>2002M12</v>
          </cell>
          <cell r="B5843">
            <v>2</v>
          </cell>
          <cell r="C5843">
            <v>3</v>
          </cell>
          <cell r="D5843" t="str">
            <v>Uk</v>
          </cell>
          <cell r="E5843">
            <v>186</v>
          </cell>
          <cell r="F5843">
            <v>95</v>
          </cell>
          <cell r="G5843" t="str">
            <v>India</v>
          </cell>
        </row>
        <row r="5844">
          <cell r="A5844" t="str">
            <v>2002M12</v>
          </cell>
          <cell r="B5844">
            <v>0</v>
          </cell>
          <cell r="C5844">
            <v>3</v>
          </cell>
          <cell r="D5844" t="str">
            <v>Uk</v>
          </cell>
          <cell r="E5844">
            <v>841508</v>
          </cell>
          <cell r="F5844">
            <v>3</v>
          </cell>
          <cell r="G5844" t="str">
            <v>United Kingdom</v>
          </cell>
        </row>
        <row r="5845">
          <cell r="A5845" t="str">
            <v>2002M12</v>
          </cell>
          <cell r="B5845">
            <v>2</v>
          </cell>
          <cell r="C5845">
            <v>77</v>
          </cell>
          <cell r="D5845" t="str">
            <v>Germany</v>
          </cell>
          <cell r="E5845">
            <v>2157</v>
          </cell>
          <cell r="F5845">
            <v>2</v>
          </cell>
          <cell r="G5845" t="str">
            <v>Canada</v>
          </cell>
        </row>
        <row r="5846">
          <cell r="A5846" t="str">
            <v>2002M12</v>
          </cell>
          <cell r="B5846">
            <v>2</v>
          </cell>
          <cell r="C5846">
            <v>71</v>
          </cell>
          <cell r="D5846" t="str">
            <v>France</v>
          </cell>
          <cell r="E5846">
            <v>6</v>
          </cell>
          <cell r="F5846">
            <v>56</v>
          </cell>
          <cell r="G5846" t="str">
            <v>Czech Republic</v>
          </cell>
        </row>
        <row r="5847">
          <cell r="A5847" t="str">
            <v>2002M12</v>
          </cell>
          <cell r="B5847">
            <v>2</v>
          </cell>
          <cell r="C5847">
            <v>77</v>
          </cell>
          <cell r="D5847" t="str">
            <v>Germany</v>
          </cell>
          <cell r="E5847">
            <v>10</v>
          </cell>
          <cell r="F5847">
            <v>187</v>
          </cell>
          <cell r="G5847" t="str">
            <v>Sri Lanka</v>
          </cell>
        </row>
        <row r="5848">
          <cell r="A5848" t="str">
            <v>2002M12</v>
          </cell>
          <cell r="B5848">
            <v>2</v>
          </cell>
          <cell r="C5848">
            <v>2</v>
          </cell>
          <cell r="D5848" t="str">
            <v>Canada</v>
          </cell>
          <cell r="E5848">
            <v>2</v>
          </cell>
          <cell r="F5848">
            <v>34</v>
          </cell>
          <cell r="G5848" t="str">
            <v>Bulgaria</v>
          </cell>
        </row>
        <row r="5849">
          <cell r="A5849" t="str">
            <v>2002M12</v>
          </cell>
          <cell r="B5849">
            <v>2</v>
          </cell>
          <cell r="C5849">
            <v>100</v>
          </cell>
          <cell r="D5849" t="str">
            <v>Ebaymotors</v>
          </cell>
          <cell r="E5849">
            <v>40005</v>
          </cell>
          <cell r="F5849">
            <v>2</v>
          </cell>
          <cell r="G5849" t="str">
            <v>Canada</v>
          </cell>
        </row>
        <row r="5850">
          <cell r="A5850" t="str">
            <v>2002M12</v>
          </cell>
          <cell r="B5850">
            <v>2</v>
          </cell>
          <cell r="C5850">
            <v>100</v>
          </cell>
          <cell r="D5850" t="str">
            <v>Ebaymotors</v>
          </cell>
          <cell r="E5850">
            <v>183</v>
          </cell>
          <cell r="F5850">
            <v>23</v>
          </cell>
          <cell r="G5850" t="str">
            <v>Belgium</v>
          </cell>
        </row>
        <row r="5851">
          <cell r="A5851" t="str">
            <v>2002M12</v>
          </cell>
          <cell r="B5851">
            <v>1</v>
          </cell>
          <cell r="C5851">
            <v>100</v>
          </cell>
          <cell r="D5851" t="str">
            <v>Ebaymotors</v>
          </cell>
          <cell r="E5851">
            <v>22</v>
          </cell>
          <cell r="F5851">
            <v>165</v>
          </cell>
          <cell r="G5851" t="str">
            <v>Puerto Rico</v>
          </cell>
        </row>
        <row r="5852">
          <cell r="A5852" t="str">
            <v>2002M12</v>
          </cell>
          <cell r="B5852">
            <v>3</v>
          </cell>
          <cell r="C5852">
            <v>186</v>
          </cell>
          <cell r="D5852" t="str">
            <v>Spain</v>
          </cell>
          <cell r="E5852">
            <v>1</v>
          </cell>
          <cell r="F5852">
            <v>167</v>
          </cell>
          <cell r="G5852" t="str">
            <v>Romania</v>
          </cell>
        </row>
        <row r="5853">
          <cell r="A5853" t="str">
            <v>2002M12</v>
          </cell>
          <cell r="B5853">
            <v>3</v>
          </cell>
          <cell r="C5853">
            <v>0</v>
          </cell>
          <cell r="D5853" t="str">
            <v>Ebay</v>
          </cell>
          <cell r="E5853">
            <v>1</v>
          </cell>
          <cell r="F5853">
            <v>121</v>
          </cell>
          <cell r="G5853" t="str">
            <v>Lithuania</v>
          </cell>
        </row>
        <row r="5854">
          <cell r="A5854" t="str">
            <v>2002M12</v>
          </cell>
          <cell r="B5854">
            <v>2</v>
          </cell>
          <cell r="C5854">
            <v>0</v>
          </cell>
          <cell r="D5854" t="str">
            <v>Ebay</v>
          </cell>
          <cell r="E5854">
            <v>33</v>
          </cell>
          <cell r="F5854">
            <v>85</v>
          </cell>
          <cell r="G5854" t="str">
            <v>Guatemala</v>
          </cell>
        </row>
        <row r="5855">
          <cell r="A5855" t="str">
            <v>2002M12</v>
          </cell>
          <cell r="B5855">
            <v>2</v>
          </cell>
          <cell r="C5855">
            <v>0</v>
          </cell>
          <cell r="D5855" t="str">
            <v>Ebay</v>
          </cell>
          <cell r="E5855">
            <v>4400</v>
          </cell>
          <cell r="F5855">
            <v>217</v>
          </cell>
          <cell r="G5855" t="str">
            <v>Virgin Islands (U.S.)</v>
          </cell>
        </row>
        <row r="5856">
          <cell r="A5856" t="str">
            <v>2002M12</v>
          </cell>
          <cell r="B5856">
            <v>0</v>
          </cell>
          <cell r="C5856">
            <v>71</v>
          </cell>
          <cell r="D5856" t="str">
            <v>France</v>
          </cell>
          <cell r="E5856">
            <v>4</v>
          </cell>
          <cell r="F5856">
            <v>175</v>
          </cell>
          <cell r="G5856" t="str">
            <v>San Marino</v>
          </cell>
        </row>
        <row r="5857">
          <cell r="A5857" t="str">
            <v>2002M12</v>
          </cell>
          <cell r="B5857">
            <v>2</v>
          </cell>
          <cell r="C5857">
            <v>3</v>
          </cell>
          <cell r="D5857" t="str">
            <v>Uk</v>
          </cell>
          <cell r="E5857">
            <v>1</v>
          </cell>
          <cell r="F5857">
            <v>137</v>
          </cell>
          <cell r="G5857" t="str">
            <v>Moldova</v>
          </cell>
        </row>
        <row r="5858">
          <cell r="A5858" t="str">
            <v>2002M12</v>
          </cell>
          <cell r="B5858">
            <v>2</v>
          </cell>
          <cell r="C5858">
            <v>0</v>
          </cell>
          <cell r="D5858" t="str">
            <v>Ebay</v>
          </cell>
          <cell r="E5858">
            <v>25</v>
          </cell>
          <cell r="F5858">
            <v>14</v>
          </cell>
          <cell r="G5858" t="str">
            <v>Aruba</v>
          </cell>
        </row>
        <row r="5859">
          <cell r="A5859" t="str">
            <v>2002M12</v>
          </cell>
          <cell r="B5859">
            <v>0</v>
          </cell>
          <cell r="C5859">
            <v>71</v>
          </cell>
          <cell r="D5859" t="str">
            <v>France</v>
          </cell>
          <cell r="E5859">
            <v>174</v>
          </cell>
          <cell r="F5859">
            <v>3</v>
          </cell>
          <cell r="G5859" t="str">
            <v>United Kingdom</v>
          </cell>
        </row>
        <row r="5860">
          <cell r="A5860" t="str">
            <v>2002M12</v>
          </cell>
          <cell r="B5860">
            <v>1</v>
          </cell>
          <cell r="C5860">
            <v>0</v>
          </cell>
          <cell r="D5860" t="str">
            <v>Ebay</v>
          </cell>
          <cell r="E5860">
            <v>16</v>
          </cell>
          <cell r="F5860">
            <v>9</v>
          </cell>
          <cell r="G5860" t="str">
            <v>Angola</v>
          </cell>
        </row>
        <row r="5861">
          <cell r="A5861" t="str">
            <v>2002M12</v>
          </cell>
          <cell r="B5861">
            <v>2</v>
          </cell>
          <cell r="C5861">
            <v>3</v>
          </cell>
          <cell r="D5861" t="str">
            <v>Uk</v>
          </cell>
          <cell r="E5861">
            <v>110</v>
          </cell>
          <cell r="F5861">
            <v>122</v>
          </cell>
          <cell r="G5861" t="str">
            <v>Luxembourg</v>
          </cell>
        </row>
        <row r="5862">
          <cell r="A5862" t="str">
            <v>2002M12</v>
          </cell>
          <cell r="B5862">
            <v>1</v>
          </cell>
          <cell r="C5862">
            <v>146</v>
          </cell>
          <cell r="D5862" t="str">
            <v>Netherlands</v>
          </cell>
          <cell r="E5862">
            <v>177</v>
          </cell>
          <cell r="F5862">
            <v>1</v>
          </cell>
          <cell r="G5862" t="str">
            <v>United States</v>
          </cell>
        </row>
        <row r="5863">
          <cell r="A5863" t="str">
            <v>2002M12</v>
          </cell>
          <cell r="B5863">
            <v>0</v>
          </cell>
          <cell r="C5863">
            <v>71</v>
          </cell>
          <cell r="D5863" t="str">
            <v>France</v>
          </cell>
          <cell r="E5863">
            <v>1</v>
          </cell>
          <cell r="F5863">
            <v>73</v>
          </cell>
          <cell r="G5863" t="str">
            <v>French Polynesia</v>
          </cell>
        </row>
        <row r="5864">
          <cell r="A5864" t="str">
            <v>2002M12</v>
          </cell>
          <cell r="B5864">
            <v>0</v>
          </cell>
          <cell r="C5864">
            <v>77</v>
          </cell>
          <cell r="D5864" t="str">
            <v>Germany</v>
          </cell>
          <cell r="E5864">
            <v>4</v>
          </cell>
          <cell r="F5864">
            <v>176</v>
          </cell>
          <cell r="G5864" t="str">
            <v>Saudi Arabia</v>
          </cell>
        </row>
        <row r="5865">
          <cell r="A5865" t="str">
            <v>2002M12</v>
          </cell>
          <cell r="B5865">
            <v>2</v>
          </cell>
          <cell r="C5865">
            <v>100</v>
          </cell>
          <cell r="D5865" t="str">
            <v>Ebaymotors</v>
          </cell>
          <cell r="E5865">
            <v>10</v>
          </cell>
          <cell r="F5865">
            <v>105</v>
          </cell>
          <cell r="G5865" t="str">
            <v>Jersey</v>
          </cell>
        </row>
        <row r="5866">
          <cell r="A5866" t="str">
            <v>2002M12</v>
          </cell>
          <cell r="B5866">
            <v>1</v>
          </cell>
          <cell r="C5866">
            <v>16</v>
          </cell>
          <cell r="D5866" t="str">
            <v>Austria</v>
          </cell>
          <cell r="E5866">
            <v>18</v>
          </cell>
          <cell r="F5866">
            <v>71</v>
          </cell>
          <cell r="G5866" t="str">
            <v>France</v>
          </cell>
        </row>
        <row r="5867">
          <cell r="A5867" t="str">
            <v>2002M12</v>
          </cell>
          <cell r="B5867">
            <v>2</v>
          </cell>
          <cell r="C5867">
            <v>3</v>
          </cell>
          <cell r="D5867" t="str">
            <v>Uk</v>
          </cell>
          <cell r="E5867">
            <v>1638</v>
          </cell>
          <cell r="F5867">
            <v>15</v>
          </cell>
          <cell r="G5867" t="str">
            <v>Australia</v>
          </cell>
        </row>
        <row r="5868">
          <cell r="A5868" t="str">
            <v>2002M12</v>
          </cell>
          <cell r="B5868">
            <v>2</v>
          </cell>
          <cell r="C5868">
            <v>3</v>
          </cell>
          <cell r="D5868" t="str">
            <v>Uk</v>
          </cell>
          <cell r="E5868">
            <v>2341</v>
          </cell>
          <cell r="F5868">
            <v>99</v>
          </cell>
          <cell r="G5868" t="str">
            <v>Ireland</v>
          </cell>
        </row>
        <row r="5869">
          <cell r="A5869" t="str">
            <v>2002M12</v>
          </cell>
          <cell r="B5869">
            <v>0</v>
          </cell>
          <cell r="C5869">
            <v>100</v>
          </cell>
          <cell r="D5869" t="str">
            <v>Ebaymotors</v>
          </cell>
          <cell r="E5869">
            <v>4</v>
          </cell>
          <cell r="F5869">
            <v>217</v>
          </cell>
          <cell r="G5869" t="str">
            <v>Virgin Islands (U.S.)</v>
          </cell>
        </row>
        <row r="5870">
          <cell r="A5870" t="str">
            <v>2002M12</v>
          </cell>
          <cell r="B5870">
            <v>0</v>
          </cell>
          <cell r="C5870">
            <v>15</v>
          </cell>
          <cell r="D5870" t="str">
            <v>Australia</v>
          </cell>
          <cell r="E5870">
            <v>39</v>
          </cell>
          <cell r="F5870">
            <v>3</v>
          </cell>
          <cell r="G5870" t="str">
            <v>United Kingdom</v>
          </cell>
        </row>
        <row r="5871">
          <cell r="A5871" t="str">
            <v>2002M12</v>
          </cell>
          <cell r="B5871">
            <v>1</v>
          </cell>
          <cell r="C5871">
            <v>0</v>
          </cell>
          <cell r="D5871" t="str">
            <v>Ebay</v>
          </cell>
          <cell r="E5871">
            <v>26</v>
          </cell>
          <cell r="F5871">
            <v>19</v>
          </cell>
          <cell r="G5871" t="str">
            <v>Bahrain</v>
          </cell>
        </row>
        <row r="5872">
          <cell r="A5872" t="str">
            <v>2002M12</v>
          </cell>
          <cell r="B5872">
            <v>2</v>
          </cell>
          <cell r="C5872">
            <v>0</v>
          </cell>
          <cell r="D5872" t="str">
            <v>Ebay</v>
          </cell>
          <cell r="E5872">
            <v>4399</v>
          </cell>
          <cell r="F5872">
            <v>185</v>
          </cell>
          <cell r="G5872" t="str">
            <v>South Africa</v>
          </cell>
        </row>
        <row r="5873">
          <cell r="A5873" t="str">
            <v>2002M12</v>
          </cell>
          <cell r="B5873">
            <v>1</v>
          </cell>
          <cell r="C5873">
            <v>71</v>
          </cell>
          <cell r="D5873" t="str">
            <v>France</v>
          </cell>
          <cell r="E5873">
            <v>1</v>
          </cell>
          <cell r="F5873">
            <v>57</v>
          </cell>
          <cell r="G5873" t="str">
            <v>Denmark</v>
          </cell>
        </row>
        <row r="5874">
          <cell r="A5874" t="str">
            <v>2002M12</v>
          </cell>
          <cell r="B5874">
            <v>1</v>
          </cell>
          <cell r="C5874">
            <v>0</v>
          </cell>
          <cell r="D5874" t="str">
            <v>Ebay</v>
          </cell>
          <cell r="E5874">
            <v>1963</v>
          </cell>
          <cell r="F5874">
            <v>168</v>
          </cell>
          <cell r="G5874" t="str">
            <v>Russian Federation</v>
          </cell>
        </row>
        <row r="5875">
          <cell r="A5875" t="str">
            <v>2002M12</v>
          </cell>
          <cell r="B5875">
            <v>1</v>
          </cell>
          <cell r="C5875">
            <v>3</v>
          </cell>
          <cell r="D5875" t="str">
            <v>Uk</v>
          </cell>
          <cell r="E5875">
            <v>192041</v>
          </cell>
          <cell r="F5875">
            <v>3</v>
          </cell>
          <cell r="G5875" t="str">
            <v>United Kingdom</v>
          </cell>
        </row>
        <row r="5876">
          <cell r="A5876" t="str">
            <v>2002M12</v>
          </cell>
          <cell r="B5876">
            <v>2</v>
          </cell>
          <cell r="C5876">
            <v>3</v>
          </cell>
          <cell r="D5876" t="str">
            <v>Uk</v>
          </cell>
          <cell r="E5876">
            <v>9</v>
          </cell>
          <cell r="F5876">
            <v>6</v>
          </cell>
          <cell r="G5876" t="str">
            <v>Algeria</v>
          </cell>
        </row>
        <row r="5877">
          <cell r="A5877" t="str">
            <v>2002M12</v>
          </cell>
          <cell r="B5877">
            <v>2</v>
          </cell>
          <cell r="C5877">
            <v>2</v>
          </cell>
          <cell r="D5877" t="str">
            <v>Canada</v>
          </cell>
          <cell r="E5877">
            <v>1726</v>
          </cell>
          <cell r="F5877">
            <v>66</v>
          </cell>
          <cell r="G5877" t="str">
            <v>Estonia</v>
          </cell>
        </row>
        <row r="5878">
          <cell r="A5878" t="str">
            <v>2002M12</v>
          </cell>
          <cell r="B5878">
            <v>1</v>
          </cell>
          <cell r="C5878">
            <v>3</v>
          </cell>
          <cell r="D5878" t="str">
            <v>Uk</v>
          </cell>
          <cell r="E5878">
            <v>6</v>
          </cell>
          <cell r="F5878">
            <v>93</v>
          </cell>
          <cell r="G5878" t="str">
            <v>Hungary</v>
          </cell>
        </row>
        <row r="5879">
          <cell r="A5879" t="str">
            <v>2002M12</v>
          </cell>
          <cell r="B5879">
            <v>3</v>
          </cell>
          <cell r="C5879">
            <v>100</v>
          </cell>
          <cell r="D5879" t="str">
            <v>Ebaymotors</v>
          </cell>
          <cell r="E5879">
            <v>1</v>
          </cell>
          <cell r="F5879">
            <v>217</v>
          </cell>
          <cell r="G5879" t="str">
            <v>Virgin Islands (U.S.)</v>
          </cell>
        </row>
        <row r="5880">
          <cell r="A5880" t="str">
            <v>2002M12</v>
          </cell>
          <cell r="B5880">
            <v>2</v>
          </cell>
          <cell r="C5880">
            <v>16</v>
          </cell>
          <cell r="D5880" t="str">
            <v>Austria</v>
          </cell>
          <cell r="E5880">
            <v>1</v>
          </cell>
          <cell r="F5880">
            <v>2</v>
          </cell>
          <cell r="G5880" t="str">
            <v>Canada</v>
          </cell>
        </row>
        <row r="5881">
          <cell r="A5881" t="str">
            <v>2002M12</v>
          </cell>
          <cell r="B5881">
            <v>2</v>
          </cell>
          <cell r="C5881">
            <v>15</v>
          </cell>
          <cell r="D5881" t="str">
            <v>Australia</v>
          </cell>
          <cell r="E5881">
            <v>2</v>
          </cell>
          <cell r="F5881">
            <v>123</v>
          </cell>
          <cell r="G5881" t="str">
            <v>Macau</v>
          </cell>
        </row>
        <row r="5882">
          <cell r="A5882" t="str">
            <v>2002M12</v>
          </cell>
          <cell r="B5882">
            <v>2</v>
          </cell>
          <cell r="C5882">
            <v>77</v>
          </cell>
          <cell r="D5882" t="str">
            <v>Germany</v>
          </cell>
          <cell r="E5882">
            <v>23</v>
          </cell>
          <cell r="F5882">
            <v>185</v>
          </cell>
          <cell r="G5882" t="str">
            <v>South Africa</v>
          </cell>
        </row>
        <row r="5883">
          <cell r="A5883" t="str">
            <v>2002M12</v>
          </cell>
          <cell r="B5883">
            <v>1</v>
          </cell>
          <cell r="C5883">
            <v>71</v>
          </cell>
          <cell r="D5883" t="str">
            <v>France</v>
          </cell>
          <cell r="E5883">
            <v>38</v>
          </cell>
          <cell r="F5883">
            <v>180</v>
          </cell>
          <cell r="G5883" t="str">
            <v>Singapore</v>
          </cell>
        </row>
        <row r="5884">
          <cell r="A5884" t="str">
            <v>2002M12</v>
          </cell>
          <cell r="B5884">
            <v>0</v>
          </cell>
          <cell r="C5884">
            <v>196</v>
          </cell>
          <cell r="D5884" t="str">
            <v>Taiwan</v>
          </cell>
          <cell r="E5884">
            <v>1</v>
          </cell>
          <cell r="F5884">
            <v>180</v>
          </cell>
          <cell r="G5884" t="str">
            <v>Singapore</v>
          </cell>
        </row>
        <row r="5885">
          <cell r="A5885" t="str">
            <v>2002M12</v>
          </cell>
          <cell r="B5885">
            <v>2</v>
          </cell>
          <cell r="C5885">
            <v>100</v>
          </cell>
          <cell r="D5885" t="str">
            <v>Ebaymotors</v>
          </cell>
          <cell r="E5885">
            <v>671</v>
          </cell>
          <cell r="F5885">
            <v>146</v>
          </cell>
          <cell r="G5885" t="str">
            <v>Netherlands</v>
          </cell>
        </row>
        <row r="5886">
          <cell r="A5886" t="str">
            <v>2002M12</v>
          </cell>
          <cell r="B5886">
            <v>3</v>
          </cell>
          <cell r="C5886">
            <v>196</v>
          </cell>
          <cell r="D5886" t="str">
            <v>Taiwan</v>
          </cell>
          <cell r="E5886">
            <v>1363</v>
          </cell>
          <cell r="F5886">
            <v>196</v>
          </cell>
          <cell r="G5886" t="str">
            <v>Taiwan</v>
          </cell>
        </row>
        <row r="5887">
          <cell r="A5887" t="str">
            <v>2002M12</v>
          </cell>
          <cell r="B5887">
            <v>0</v>
          </cell>
          <cell r="C5887">
            <v>196</v>
          </cell>
          <cell r="D5887" t="str">
            <v>Taiwan</v>
          </cell>
          <cell r="E5887">
            <v>49</v>
          </cell>
          <cell r="F5887">
            <v>3</v>
          </cell>
          <cell r="G5887" t="str">
            <v>United Kingdom</v>
          </cell>
        </row>
        <row r="5888">
          <cell r="A5888" t="str">
            <v>2002M12</v>
          </cell>
          <cell r="B5888">
            <v>1</v>
          </cell>
          <cell r="C5888">
            <v>123</v>
          </cell>
          <cell r="D5888" t="str">
            <v xml:space="preserve"> Belgium (Dutch)</v>
          </cell>
          <cell r="E5888">
            <v>8</v>
          </cell>
          <cell r="F5888">
            <v>1</v>
          </cell>
          <cell r="G5888" t="str">
            <v>United States</v>
          </cell>
        </row>
        <row r="5889">
          <cell r="A5889" t="str">
            <v>2002M12</v>
          </cell>
          <cell r="B5889">
            <v>0</v>
          </cell>
          <cell r="C5889">
            <v>0</v>
          </cell>
          <cell r="D5889" t="str">
            <v>Ebay</v>
          </cell>
          <cell r="E5889">
            <v>24</v>
          </cell>
          <cell r="F5889">
            <v>60</v>
          </cell>
          <cell r="G5889" t="str">
            <v>Dominican Republic</v>
          </cell>
        </row>
        <row r="5890">
          <cell r="A5890" t="str">
            <v>2002M12</v>
          </cell>
          <cell r="B5890">
            <v>0</v>
          </cell>
          <cell r="C5890">
            <v>77</v>
          </cell>
          <cell r="D5890" t="str">
            <v>Germany</v>
          </cell>
          <cell r="E5890">
            <v>3</v>
          </cell>
          <cell r="F5890">
            <v>123</v>
          </cell>
          <cell r="G5890" t="str">
            <v>Macau</v>
          </cell>
        </row>
        <row r="5891">
          <cell r="A5891" t="str">
            <v>2002M12</v>
          </cell>
          <cell r="B5891">
            <v>0</v>
          </cell>
          <cell r="C5891">
            <v>77</v>
          </cell>
          <cell r="D5891" t="str">
            <v>Germany</v>
          </cell>
          <cell r="E5891">
            <v>16</v>
          </cell>
          <cell r="F5891">
            <v>104</v>
          </cell>
          <cell r="G5891" t="str">
            <v>Japan</v>
          </cell>
        </row>
        <row r="5892">
          <cell r="A5892" t="str">
            <v>2002M12</v>
          </cell>
          <cell r="B5892">
            <v>2</v>
          </cell>
          <cell r="C5892">
            <v>15</v>
          </cell>
          <cell r="D5892" t="str">
            <v>Australia</v>
          </cell>
          <cell r="E5892">
            <v>10</v>
          </cell>
          <cell r="F5892">
            <v>222</v>
          </cell>
          <cell r="G5892" t="str">
            <v>Yugoslavia</v>
          </cell>
        </row>
        <row r="5893">
          <cell r="A5893" t="str">
            <v>2002M12</v>
          </cell>
          <cell r="B5893">
            <v>3</v>
          </cell>
          <cell r="C5893">
            <v>16</v>
          </cell>
          <cell r="D5893" t="str">
            <v>Austria</v>
          </cell>
          <cell r="E5893">
            <v>28</v>
          </cell>
          <cell r="F5893">
            <v>77</v>
          </cell>
          <cell r="G5893" t="str">
            <v>Germany</v>
          </cell>
        </row>
        <row r="5894">
          <cell r="A5894" t="str">
            <v>2002M12</v>
          </cell>
          <cell r="B5894">
            <v>1</v>
          </cell>
          <cell r="C5894">
            <v>2</v>
          </cell>
          <cell r="D5894" t="str">
            <v>Canada</v>
          </cell>
          <cell r="E5894">
            <v>8</v>
          </cell>
          <cell r="F5894">
            <v>71</v>
          </cell>
          <cell r="G5894" t="str">
            <v>France</v>
          </cell>
        </row>
        <row r="5895">
          <cell r="A5895" t="str">
            <v>2002M12</v>
          </cell>
          <cell r="B5895">
            <v>0</v>
          </cell>
          <cell r="C5895">
            <v>101</v>
          </cell>
          <cell r="D5895" t="str">
            <v>Italy</v>
          </cell>
          <cell r="E5895">
            <v>185</v>
          </cell>
          <cell r="F5895">
            <v>77</v>
          </cell>
          <cell r="G5895" t="str">
            <v>Germany</v>
          </cell>
        </row>
        <row r="5896">
          <cell r="A5896" t="str">
            <v>2002M12</v>
          </cell>
          <cell r="B5896">
            <v>1</v>
          </cell>
          <cell r="C5896">
            <v>0</v>
          </cell>
          <cell r="D5896" t="str">
            <v>Ebay</v>
          </cell>
          <cell r="E5896">
            <v>110</v>
          </cell>
          <cell r="F5896">
            <v>95</v>
          </cell>
          <cell r="G5896" t="str">
            <v>India</v>
          </cell>
        </row>
        <row r="5897">
          <cell r="A5897" t="str">
            <v>2002M12</v>
          </cell>
          <cell r="B5897">
            <v>1</v>
          </cell>
          <cell r="C5897">
            <v>23</v>
          </cell>
          <cell r="D5897" t="str">
            <v xml:space="preserve"> Belgium (French)</v>
          </cell>
          <cell r="E5897">
            <v>68</v>
          </cell>
          <cell r="F5897">
            <v>186</v>
          </cell>
          <cell r="G5897" t="str">
            <v>Spain</v>
          </cell>
        </row>
        <row r="5898">
          <cell r="A5898" t="str">
            <v>2002M12</v>
          </cell>
          <cell r="B5898">
            <v>3</v>
          </cell>
          <cell r="C5898">
            <v>77</v>
          </cell>
          <cell r="D5898" t="str">
            <v>Germany</v>
          </cell>
          <cell r="E5898">
            <v>1</v>
          </cell>
          <cell r="F5898">
            <v>225</v>
          </cell>
          <cell r="G5898" t="str">
            <v>APO/FPO</v>
          </cell>
        </row>
        <row r="5899">
          <cell r="A5899" t="str">
            <v>2002M12</v>
          </cell>
          <cell r="B5899">
            <v>0</v>
          </cell>
          <cell r="C5899">
            <v>23</v>
          </cell>
          <cell r="D5899" t="str">
            <v xml:space="preserve"> Belgium (French)</v>
          </cell>
          <cell r="E5899">
            <v>4</v>
          </cell>
          <cell r="F5899">
            <v>1</v>
          </cell>
          <cell r="G5899" t="str">
            <v>United States</v>
          </cell>
        </row>
        <row r="5900">
          <cell r="A5900" t="str">
            <v>2002M12</v>
          </cell>
          <cell r="B5900">
            <v>2</v>
          </cell>
          <cell r="C5900">
            <v>77</v>
          </cell>
          <cell r="D5900" t="str">
            <v>Germany</v>
          </cell>
          <cell r="E5900">
            <v>8</v>
          </cell>
          <cell r="F5900">
            <v>51</v>
          </cell>
          <cell r="G5900" t="str">
            <v>Costa Rica</v>
          </cell>
        </row>
        <row r="5901">
          <cell r="A5901" t="str">
            <v>2002M12</v>
          </cell>
          <cell r="B5901">
            <v>2</v>
          </cell>
          <cell r="C5901">
            <v>123</v>
          </cell>
          <cell r="D5901" t="str">
            <v xml:space="preserve"> Belgium (Dutch)</v>
          </cell>
          <cell r="E5901">
            <v>3</v>
          </cell>
          <cell r="F5901">
            <v>192</v>
          </cell>
          <cell r="G5901" t="str">
            <v>Sweden</v>
          </cell>
        </row>
        <row r="5902">
          <cell r="A5902" t="str">
            <v>2002M12</v>
          </cell>
          <cell r="B5902">
            <v>0</v>
          </cell>
          <cell r="C5902">
            <v>77</v>
          </cell>
          <cell r="D5902" t="str">
            <v>Germany</v>
          </cell>
          <cell r="E5902">
            <v>20</v>
          </cell>
          <cell r="F5902">
            <v>72</v>
          </cell>
          <cell r="G5902" t="str">
            <v>French Guiana</v>
          </cell>
        </row>
        <row r="5903">
          <cell r="A5903" t="str">
            <v>2002M12</v>
          </cell>
          <cell r="B5903">
            <v>2</v>
          </cell>
          <cell r="C5903">
            <v>77</v>
          </cell>
          <cell r="D5903" t="str">
            <v>Germany</v>
          </cell>
          <cell r="E5903">
            <v>5274</v>
          </cell>
          <cell r="F5903">
            <v>23</v>
          </cell>
          <cell r="G5903" t="str">
            <v>Belgium</v>
          </cell>
        </row>
        <row r="5904">
          <cell r="A5904" t="str">
            <v>2002M12</v>
          </cell>
          <cell r="B5904">
            <v>2</v>
          </cell>
          <cell r="C5904">
            <v>71</v>
          </cell>
          <cell r="D5904" t="str">
            <v>France</v>
          </cell>
          <cell r="E5904">
            <v>397</v>
          </cell>
          <cell r="F5904">
            <v>3</v>
          </cell>
          <cell r="G5904" t="str">
            <v>United Kingdom</v>
          </cell>
        </row>
        <row r="5905">
          <cell r="A5905" t="str">
            <v>2002M12</v>
          </cell>
          <cell r="B5905">
            <v>0</v>
          </cell>
          <cell r="C5905">
            <v>0</v>
          </cell>
          <cell r="D5905" t="str">
            <v>Ebay</v>
          </cell>
          <cell r="E5905">
            <v>57</v>
          </cell>
          <cell r="F5905">
            <v>209</v>
          </cell>
          <cell r="G5905" t="str">
            <v>Ukraine</v>
          </cell>
        </row>
        <row r="5906">
          <cell r="A5906" t="str">
            <v>2002M12</v>
          </cell>
          <cell r="B5906">
            <v>2</v>
          </cell>
          <cell r="C5906">
            <v>71</v>
          </cell>
          <cell r="D5906" t="str">
            <v>France</v>
          </cell>
          <cell r="E5906">
            <v>677</v>
          </cell>
          <cell r="F5906">
            <v>16</v>
          </cell>
          <cell r="G5906" t="str">
            <v>Austria</v>
          </cell>
        </row>
        <row r="5907">
          <cell r="A5907" t="str">
            <v>2002M12</v>
          </cell>
          <cell r="B5907">
            <v>2</v>
          </cell>
          <cell r="C5907">
            <v>77</v>
          </cell>
          <cell r="D5907" t="str">
            <v>Germany</v>
          </cell>
          <cell r="E5907">
            <v>13</v>
          </cell>
          <cell r="F5907">
            <v>196</v>
          </cell>
          <cell r="G5907" t="str">
            <v>Taiwan</v>
          </cell>
        </row>
        <row r="5908">
          <cell r="A5908" t="str">
            <v>2002M12</v>
          </cell>
          <cell r="B5908">
            <v>2</v>
          </cell>
          <cell r="C5908">
            <v>101</v>
          </cell>
          <cell r="D5908" t="str">
            <v>Italy</v>
          </cell>
          <cell r="E5908">
            <v>176</v>
          </cell>
          <cell r="F5908">
            <v>2</v>
          </cell>
          <cell r="G5908" t="str">
            <v>Canada</v>
          </cell>
        </row>
        <row r="5909">
          <cell r="A5909" t="str">
            <v>2002M12</v>
          </cell>
          <cell r="B5909">
            <v>2</v>
          </cell>
          <cell r="C5909">
            <v>101</v>
          </cell>
          <cell r="D5909" t="str">
            <v>Italy</v>
          </cell>
          <cell r="E5909">
            <v>59</v>
          </cell>
          <cell r="F5909">
            <v>104</v>
          </cell>
          <cell r="G5909" t="str">
            <v>Japan</v>
          </cell>
        </row>
        <row r="5910">
          <cell r="A5910" t="str">
            <v>2002M12</v>
          </cell>
          <cell r="B5910">
            <v>2</v>
          </cell>
          <cell r="C5910">
            <v>71</v>
          </cell>
          <cell r="D5910" t="str">
            <v>France</v>
          </cell>
          <cell r="E5910">
            <v>5</v>
          </cell>
          <cell r="F5910">
            <v>116</v>
          </cell>
          <cell r="G5910" t="str">
            <v>Lebanon, South</v>
          </cell>
        </row>
        <row r="5911">
          <cell r="A5911" t="str">
            <v>2002M12</v>
          </cell>
          <cell r="B5911">
            <v>0</v>
          </cell>
          <cell r="C5911">
            <v>3</v>
          </cell>
          <cell r="D5911" t="str">
            <v>Uk</v>
          </cell>
          <cell r="E5911">
            <v>2</v>
          </cell>
          <cell r="F5911">
            <v>79</v>
          </cell>
          <cell r="G5911" t="str">
            <v>Gibraltar</v>
          </cell>
        </row>
        <row r="5912">
          <cell r="A5912" t="str">
            <v>2002M12</v>
          </cell>
          <cell r="B5912">
            <v>1</v>
          </cell>
          <cell r="C5912">
            <v>71</v>
          </cell>
          <cell r="D5912" t="str">
            <v>France</v>
          </cell>
          <cell r="E5912">
            <v>10</v>
          </cell>
          <cell r="F5912">
            <v>99</v>
          </cell>
          <cell r="G5912" t="str">
            <v>Ireland</v>
          </cell>
        </row>
        <row r="5913">
          <cell r="A5913" t="str">
            <v>2002M12</v>
          </cell>
          <cell r="B5913">
            <v>3</v>
          </cell>
          <cell r="C5913">
            <v>0</v>
          </cell>
          <cell r="D5913" t="str">
            <v>Ebay</v>
          </cell>
          <cell r="E5913">
            <v>80</v>
          </cell>
          <cell r="F5913">
            <v>31</v>
          </cell>
          <cell r="G5913" t="str">
            <v>Brazil</v>
          </cell>
        </row>
        <row r="5914">
          <cell r="A5914" t="str">
            <v>2002M12</v>
          </cell>
          <cell r="B5914">
            <v>2</v>
          </cell>
          <cell r="C5914">
            <v>0</v>
          </cell>
          <cell r="D5914" t="str">
            <v>Ebay</v>
          </cell>
          <cell r="E5914">
            <v>28</v>
          </cell>
          <cell r="F5914">
            <v>6</v>
          </cell>
          <cell r="G5914" t="str">
            <v>Algeria</v>
          </cell>
        </row>
        <row r="5915">
          <cell r="A5915" t="str">
            <v>2002M12</v>
          </cell>
          <cell r="B5915">
            <v>0</v>
          </cell>
          <cell r="C5915">
            <v>16</v>
          </cell>
          <cell r="D5915" t="str">
            <v>Austria</v>
          </cell>
          <cell r="E5915">
            <v>1</v>
          </cell>
          <cell r="F5915">
            <v>193</v>
          </cell>
          <cell r="G5915" t="str">
            <v>Switzerland</v>
          </cell>
        </row>
        <row r="5916">
          <cell r="A5916" t="str">
            <v>2002M12</v>
          </cell>
          <cell r="B5916">
            <v>1</v>
          </cell>
          <cell r="C5916">
            <v>101</v>
          </cell>
          <cell r="D5916" t="str">
            <v>Italy</v>
          </cell>
          <cell r="E5916">
            <v>30</v>
          </cell>
          <cell r="F5916">
            <v>3</v>
          </cell>
          <cell r="G5916" t="str">
            <v>United Kingdom</v>
          </cell>
        </row>
        <row r="5917">
          <cell r="A5917" t="str">
            <v>2002M12</v>
          </cell>
          <cell r="B5917">
            <v>2</v>
          </cell>
          <cell r="C5917">
            <v>196</v>
          </cell>
          <cell r="D5917" t="str">
            <v>Taiwan</v>
          </cell>
          <cell r="E5917">
            <v>39842</v>
          </cell>
          <cell r="F5917">
            <v>196</v>
          </cell>
          <cell r="G5917" t="str">
            <v>Taiwan</v>
          </cell>
        </row>
        <row r="5918">
          <cell r="A5918" t="str">
            <v>2002M12</v>
          </cell>
          <cell r="B5918">
            <v>3</v>
          </cell>
          <cell r="C5918">
            <v>100</v>
          </cell>
          <cell r="D5918" t="str">
            <v>Ebaymotors</v>
          </cell>
          <cell r="E5918">
            <v>1</v>
          </cell>
          <cell r="F5918">
            <v>16</v>
          </cell>
          <cell r="G5918" t="str">
            <v>Austria</v>
          </cell>
        </row>
        <row r="5919">
          <cell r="A5919" t="str">
            <v>2002M12</v>
          </cell>
          <cell r="B5919">
            <v>1</v>
          </cell>
          <cell r="C5919">
            <v>123</v>
          </cell>
          <cell r="D5919" t="str">
            <v xml:space="preserve"> Belgium (Dutch)</v>
          </cell>
          <cell r="E5919">
            <v>1011</v>
          </cell>
          <cell r="F5919">
            <v>146</v>
          </cell>
          <cell r="G5919" t="str">
            <v>Netherlands</v>
          </cell>
        </row>
        <row r="5920">
          <cell r="A5920" t="str">
            <v>2002M12</v>
          </cell>
          <cell r="B5920">
            <v>0</v>
          </cell>
          <cell r="C5920">
            <v>3</v>
          </cell>
          <cell r="D5920" t="str">
            <v>Uk</v>
          </cell>
          <cell r="E5920">
            <v>336</v>
          </cell>
          <cell r="F5920">
            <v>99</v>
          </cell>
          <cell r="G5920" t="str">
            <v>Ireland</v>
          </cell>
        </row>
        <row r="5921">
          <cell r="A5921" t="str">
            <v>2002M12</v>
          </cell>
          <cell r="B5921">
            <v>0</v>
          </cell>
          <cell r="C5921">
            <v>3</v>
          </cell>
          <cell r="D5921" t="str">
            <v>Uk</v>
          </cell>
          <cell r="E5921">
            <v>1</v>
          </cell>
          <cell r="F5921">
            <v>34</v>
          </cell>
          <cell r="G5921" t="str">
            <v>Bulgaria</v>
          </cell>
        </row>
        <row r="5922">
          <cell r="A5922" t="str">
            <v>2002M12</v>
          </cell>
          <cell r="B5922">
            <v>2</v>
          </cell>
          <cell r="C5922">
            <v>193</v>
          </cell>
          <cell r="D5922" t="str">
            <v>Switzerland</v>
          </cell>
          <cell r="E5922">
            <v>3</v>
          </cell>
          <cell r="F5922">
            <v>45</v>
          </cell>
          <cell r="G5922" t="str">
            <v>China</v>
          </cell>
        </row>
        <row r="5923">
          <cell r="A5923" t="str">
            <v>2002M12</v>
          </cell>
          <cell r="B5923">
            <v>2</v>
          </cell>
          <cell r="C5923">
            <v>100</v>
          </cell>
          <cell r="D5923" t="str">
            <v>Ebaymotors</v>
          </cell>
          <cell r="E5923">
            <v>1402</v>
          </cell>
          <cell r="F5923">
            <v>92</v>
          </cell>
          <cell r="G5923" t="str">
            <v>Hong Kong</v>
          </cell>
        </row>
        <row r="5924">
          <cell r="A5924" t="str">
            <v>2002M12</v>
          </cell>
          <cell r="B5924">
            <v>0</v>
          </cell>
          <cell r="C5924">
            <v>193</v>
          </cell>
          <cell r="D5924" t="str">
            <v>Switzerland</v>
          </cell>
          <cell r="E5924">
            <v>1</v>
          </cell>
          <cell r="F5924">
            <v>154</v>
          </cell>
          <cell r="G5924" t="str">
            <v>Norway</v>
          </cell>
        </row>
        <row r="5925">
          <cell r="A5925" t="str">
            <v>2002M12</v>
          </cell>
          <cell r="B5925">
            <v>1</v>
          </cell>
          <cell r="C5925">
            <v>0</v>
          </cell>
          <cell r="D5925" t="str">
            <v>Ebay</v>
          </cell>
          <cell r="E5925">
            <v>1249</v>
          </cell>
          <cell r="F5925">
            <v>101</v>
          </cell>
          <cell r="G5925" t="str">
            <v>Italy</v>
          </cell>
        </row>
        <row r="5926">
          <cell r="A5926" t="str">
            <v>2002M12</v>
          </cell>
          <cell r="B5926">
            <v>1</v>
          </cell>
          <cell r="C5926">
            <v>100</v>
          </cell>
          <cell r="D5926" t="str">
            <v>Ebaymotors</v>
          </cell>
          <cell r="E5926">
            <v>86</v>
          </cell>
          <cell r="F5926">
            <v>180</v>
          </cell>
          <cell r="G5926" t="str">
            <v>Singapore</v>
          </cell>
        </row>
        <row r="5927">
          <cell r="A5927" t="str">
            <v>2002M12</v>
          </cell>
          <cell r="B5927">
            <v>0</v>
          </cell>
          <cell r="C5927">
            <v>3</v>
          </cell>
          <cell r="D5927" t="str">
            <v>Uk</v>
          </cell>
          <cell r="E5927">
            <v>7</v>
          </cell>
          <cell r="F5927">
            <v>193</v>
          </cell>
          <cell r="G5927" t="str">
            <v>Switzerland</v>
          </cell>
        </row>
        <row r="5928">
          <cell r="A5928" t="str">
            <v>2002M12</v>
          </cell>
          <cell r="B5928">
            <v>2</v>
          </cell>
          <cell r="C5928">
            <v>77</v>
          </cell>
          <cell r="D5928" t="str">
            <v>Germany</v>
          </cell>
          <cell r="E5928">
            <v>62490</v>
          </cell>
          <cell r="F5928">
            <v>16</v>
          </cell>
          <cell r="G5928" t="str">
            <v>Austria</v>
          </cell>
        </row>
        <row r="5929">
          <cell r="A5929" t="str">
            <v>2002M12</v>
          </cell>
          <cell r="B5929">
            <v>0</v>
          </cell>
          <cell r="C5929">
            <v>123</v>
          </cell>
          <cell r="D5929" t="str">
            <v xml:space="preserve"> Belgium (Dutch)</v>
          </cell>
          <cell r="E5929">
            <v>25544</v>
          </cell>
          <cell r="F5929">
            <v>23</v>
          </cell>
          <cell r="G5929" t="str">
            <v>Belgium</v>
          </cell>
        </row>
        <row r="5930">
          <cell r="A5930" t="str">
            <v>2002M12</v>
          </cell>
          <cell r="B5930">
            <v>3</v>
          </cell>
          <cell r="C5930">
            <v>193</v>
          </cell>
          <cell r="D5930" t="str">
            <v>Switzerland</v>
          </cell>
          <cell r="E5930">
            <v>10</v>
          </cell>
          <cell r="F5930">
            <v>77</v>
          </cell>
          <cell r="G5930" t="str">
            <v>Germany</v>
          </cell>
        </row>
        <row r="5931">
          <cell r="A5931" t="str">
            <v>2002M12</v>
          </cell>
          <cell r="B5931">
            <v>2</v>
          </cell>
          <cell r="C5931">
            <v>100</v>
          </cell>
          <cell r="D5931" t="str">
            <v>Ebaymotors</v>
          </cell>
          <cell r="E5931">
            <v>9</v>
          </cell>
          <cell r="F5931">
            <v>204</v>
          </cell>
          <cell r="G5931" t="str">
            <v>Turkey</v>
          </cell>
        </row>
        <row r="5932">
          <cell r="A5932" t="str">
            <v>2002M12</v>
          </cell>
          <cell r="B5932">
            <v>2</v>
          </cell>
          <cell r="C5932">
            <v>77</v>
          </cell>
          <cell r="D5932" t="str">
            <v>Germany</v>
          </cell>
          <cell r="E5932">
            <v>22702</v>
          </cell>
          <cell r="F5932">
            <v>193</v>
          </cell>
          <cell r="G5932" t="str">
            <v>Switzerland</v>
          </cell>
        </row>
        <row r="5933">
          <cell r="A5933" t="str">
            <v>2002M12</v>
          </cell>
          <cell r="B5933">
            <v>1</v>
          </cell>
          <cell r="C5933">
            <v>0</v>
          </cell>
          <cell r="D5933" t="str">
            <v>Ebay</v>
          </cell>
          <cell r="E5933">
            <v>4</v>
          </cell>
          <cell r="F5933">
            <v>24</v>
          </cell>
          <cell r="G5933" t="str">
            <v>Belize</v>
          </cell>
        </row>
        <row r="5934">
          <cell r="A5934" t="str">
            <v>2002M12</v>
          </cell>
          <cell r="B5934">
            <v>0</v>
          </cell>
          <cell r="C5934">
            <v>0</v>
          </cell>
          <cell r="D5934" t="str">
            <v>Ebay</v>
          </cell>
          <cell r="E5934">
            <v>1</v>
          </cell>
          <cell r="F5934">
            <v>206</v>
          </cell>
          <cell r="G5934" t="str">
            <v>Turks and Caicos Islands</v>
          </cell>
        </row>
        <row r="5935">
          <cell r="A5935" t="str">
            <v>2002M12</v>
          </cell>
          <cell r="B5935">
            <v>2</v>
          </cell>
          <cell r="C5935">
            <v>101</v>
          </cell>
          <cell r="D5935" t="str">
            <v>Italy</v>
          </cell>
          <cell r="E5935">
            <v>446</v>
          </cell>
          <cell r="F5935">
            <v>186</v>
          </cell>
          <cell r="G5935" t="str">
            <v>Spain</v>
          </cell>
        </row>
        <row r="5936">
          <cell r="A5936" t="str">
            <v>2002M12</v>
          </cell>
          <cell r="B5936">
            <v>3</v>
          </cell>
          <cell r="C5936">
            <v>71</v>
          </cell>
          <cell r="D5936" t="str">
            <v>France</v>
          </cell>
          <cell r="E5936">
            <v>1</v>
          </cell>
          <cell r="F5936">
            <v>3</v>
          </cell>
          <cell r="G5936" t="str">
            <v>United Kingdom</v>
          </cell>
        </row>
        <row r="5937">
          <cell r="A5937" t="str">
            <v>2002M12</v>
          </cell>
          <cell r="B5937">
            <v>2</v>
          </cell>
          <cell r="C5937">
            <v>101</v>
          </cell>
          <cell r="D5937" t="str">
            <v>Italy</v>
          </cell>
          <cell r="E5937">
            <v>173096</v>
          </cell>
          <cell r="F5937">
            <v>101</v>
          </cell>
          <cell r="G5937" t="str">
            <v>Italy</v>
          </cell>
        </row>
        <row r="5938">
          <cell r="A5938" t="str">
            <v>2002M12</v>
          </cell>
          <cell r="B5938">
            <v>1</v>
          </cell>
          <cell r="C5938">
            <v>123</v>
          </cell>
          <cell r="D5938" t="str">
            <v xml:space="preserve"> Belgium (Dutch)</v>
          </cell>
          <cell r="E5938">
            <v>3</v>
          </cell>
          <cell r="F5938">
            <v>2</v>
          </cell>
          <cell r="G5938" t="str">
            <v>Canada</v>
          </cell>
        </row>
        <row r="5939">
          <cell r="A5939" t="str">
            <v>2002M12</v>
          </cell>
          <cell r="B5939">
            <v>0</v>
          </cell>
          <cell r="C5939">
            <v>0</v>
          </cell>
          <cell r="D5939" t="str">
            <v>Ebay</v>
          </cell>
          <cell r="E5939">
            <v>189</v>
          </cell>
          <cell r="F5939">
            <v>102</v>
          </cell>
          <cell r="G5939" t="str">
            <v>Jamaica</v>
          </cell>
        </row>
        <row r="5940">
          <cell r="A5940" t="str">
            <v>2002M12</v>
          </cell>
          <cell r="B5940">
            <v>2</v>
          </cell>
          <cell r="C5940">
            <v>186</v>
          </cell>
          <cell r="D5940" t="str">
            <v>Spain</v>
          </cell>
          <cell r="E5940">
            <v>88</v>
          </cell>
          <cell r="F5940">
            <v>2</v>
          </cell>
          <cell r="G5940" t="str">
            <v>Canada</v>
          </cell>
        </row>
        <row r="5941">
          <cell r="A5941" t="str">
            <v>2002M12</v>
          </cell>
          <cell r="B5941">
            <v>2</v>
          </cell>
          <cell r="C5941">
            <v>71</v>
          </cell>
          <cell r="D5941" t="str">
            <v>France</v>
          </cell>
          <cell r="E5941">
            <v>14</v>
          </cell>
          <cell r="F5941">
            <v>72</v>
          </cell>
          <cell r="G5941" t="str">
            <v>French Guiana</v>
          </cell>
        </row>
        <row r="5942">
          <cell r="A5942" t="str">
            <v>2002M12</v>
          </cell>
          <cell r="B5942">
            <v>1</v>
          </cell>
          <cell r="C5942">
            <v>100</v>
          </cell>
          <cell r="D5942" t="str">
            <v>Ebaymotors</v>
          </cell>
          <cell r="E5942">
            <v>2</v>
          </cell>
          <cell r="F5942">
            <v>76</v>
          </cell>
          <cell r="G5942" t="str">
            <v>Georgia</v>
          </cell>
        </row>
        <row r="5943">
          <cell r="A5943" t="str">
            <v>2002M12</v>
          </cell>
          <cell r="B5943">
            <v>2</v>
          </cell>
          <cell r="C5943">
            <v>23</v>
          </cell>
          <cell r="D5943" t="str">
            <v xml:space="preserve"> Belgium (French)</v>
          </cell>
          <cell r="E5943">
            <v>1</v>
          </cell>
          <cell r="F5943">
            <v>180</v>
          </cell>
          <cell r="G5943" t="str">
            <v>Singapore</v>
          </cell>
        </row>
        <row r="5944">
          <cell r="A5944" t="str">
            <v>2002M12</v>
          </cell>
          <cell r="B5944">
            <v>0</v>
          </cell>
          <cell r="C5944">
            <v>100</v>
          </cell>
          <cell r="D5944" t="str">
            <v>Ebaymotors</v>
          </cell>
          <cell r="E5944">
            <v>22</v>
          </cell>
          <cell r="F5944">
            <v>15</v>
          </cell>
          <cell r="G5944" t="str">
            <v>Australia</v>
          </cell>
        </row>
        <row r="5945">
          <cell r="A5945" t="str">
            <v>2002M12</v>
          </cell>
          <cell r="B5945">
            <v>0</v>
          </cell>
          <cell r="C5945">
            <v>71</v>
          </cell>
          <cell r="D5945" t="str">
            <v>France</v>
          </cell>
          <cell r="E5945">
            <v>12</v>
          </cell>
          <cell r="F5945">
            <v>132</v>
          </cell>
          <cell r="G5945" t="str">
            <v>Martinique</v>
          </cell>
        </row>
        <row r="5946">
          <cell r="A5946" t="str">
            <v>2002M12</v>
          </cell>
          <cell r="B5946">
            <v>0</v>
          </cell>
          <cell r="C5946">
            <v>186</v>
          </cell>
          <cell r="D5946" t="str">
            <v>Spain</v>
          </cell>
          <cell r="E5946">
            <v>8</v>
          </cell>
          <cell r="F5946">
            <v>146</v>
          </cell>
          <cell r="G5946" t="str">
            <v>Netherlands</v>
          </cell>
        </row>
        <row r="5947">
          <cell r="A5947" t="str">
            <v>2002M12</v>
          </cell>
          <cell r="B5947">
            <v>2</v>
          </cell>
          <cell r="C5947">
            <v>16</v>
          </cell>
          <cell r="D5947" t="str">
            <v>Austria</v>
          </cell>
          <cell r="E5947">
            <v>3</v>
          </cell>
          <cell r="F5947">
            <v>122</v>
          </cell>
          <cell r="G5947" t="str">
            <v>Luxembourg</v>
          </cell>
        </row>
        <row r="5948">
          <cell r="A5948" t="str">
            <v>2002M12</v>
          </cell>
          <cell r="B5948">
            <v>2</v>
          </cell>
          <cell r="C5948">
            <v>196</v>
          </cell>
          <cell r="D5948" t="str">
            <v>Taiwan</v>
          </cell>
          <cell r="E5948">
            <v>405</v>
          </cell>
          <cell r="F5948">
            <v>2</v>
          </cell>
          <cell r="G5948" t="str">
            <v>Canada</v>
          </cell>
        </row>
        <row r="5949">
          <cell r="A5949" t="str">
            <v>2002M12</v>
          </cell>
          <cell r="B5949">
            <v>2</v>
          </cell>
          <cell r="C5949">
            <v>100</v>
          </cell>
          <cell r="D5949" t="str">
            <v>Ebaymotors</v>
          </cell>
          <cell r="E5949">
            <v>24</v>
          </cell>
          <cell r="F5949">
            <v>41</v>
          </cell>
          <cell r="G5949" t="str">
            <v>Cayman Islands</v>
          </cell>
        </row>
        <row r="5950">
          <cell r="A5950" t="str">
            <v>2002M12</v>
          </cell>
          <cell r="B5950">
            <v>0</v>
          </cell>
          <cell r="C5950">
            <v>77</v>
          </cell>
          <cell r="D5950" t="str">
            <v>Germany</v>
          </cell>
          <cell r="E5950">
            <v>240</v>
          </cell>
          <cell r="F5950">
            <v>2</v>
          </cell>
          <cell r="G5950" t="str">
            <v>Canada</v>
          </cell>
        </row>
        <row r="5951">
          <cell r="A5951" t="str">
            <v>2002M12</v>
          </cell>
          <cell r="B5951">
            <v>0</v>
          </cell>
          <cell r="C5951">
            <v>3</v>
          </cell>
          <cell r="D5951" t="str">
            <v>Uk</v>
          </cell>
          <cell r="E5951">
            <v>876</v>
          </cell>
          <cell r="F5951">
            <v>2</v>
          </cell>
          <cell r="G5951" t="str">
            <v>Canada</v>
          </cell>
        </row>
        <row r="5952">
          <cell r="A5952" t="str">
            <v>2002M12</v>
          </cell>
          <cell r="B5952">
            <v>2</v>
          </cell>
          <cell r="C5952">
            <v>77</v>
          </cell>
          <cell r="D5952" t="str">
            <v>Germany</v>
          </cell>
          <cell r="E5952">
            <v>733</v>
          </cell>
          <cell r="F5952">
            <v>56</v>
          </cell>
          <cell r="G5952" t="str">
            <v>Czech Republic</v>
          </cell>
        </row>
        <row r="5953">
          <cell r="A5953" t="str">
            <v>2002M12</v>
          </cell>
          <cell r="B5953">
            <v>2</v>
          </cell>
          <cell r="C5953">
            <v>0</v>
          </cell>
          <cell r="D5953" t="str">
            <v>Ebay</v>
          </cell>
          <cell r="E5953">
            <v>9208</v>
          </cell>
          <cell r="F5953">
            <v>209</v>
          </cell>
          <cell r="G5953" t="str">
            <v>Ukraine</v>
          </cell>
        </row>
        <row r="5954">
          <cell r="A5954" t="str">
            <v>2002M12</v>
          </cell>
          <cell r="B5954">
            <v>0</v>
          </cell>
          <cell r="C5954">
            <v>100</v>
          </cell>
          <cell r="D5954" t="str">
            <v>Ebaymotors</v>
          </cell>
          <cell r="E5954">
            <v>5</v>
          </cell>
          <cell r="F5954">
            <v>211</v>
          </cell>
          <cell r="G5954" t="str">
            <v>Uruguay</v>
          </cell>
        </row>
        <row r="5955">
          <cell r="A5955" t="str">
            <v>2002M12</v>
          </cell>
          <cell r="B5955">
            <v>0</v>
          </cell>
          <cell r="C5955">
            <v>186</v>
          </cell>
          <cell r="D5955" t="str">
            <v>Spain</v>
          </cell>
          <cell r="E5955">
            <v>2</v>
          </cell>
          <cell r="F5955">
            <v>141</v>
          </cell>
          <cell r="G5955" t="str">
            <v>Morocco</v>
          </cell>
        </row>
        <row r="5956">
          <cell r="A5956" t="str">
            <v>2002M12</v>
          </cell>
          <cell r="B5956">
            <v>2</v>
          </cell>
          <cell r="C5956">
            <v>2</v>
          </cell>
          <cell r="D5956" t="str">
            <v>Canada</v>
          </cell>
          <cell r="E5956">
            <v>4</v>
          </cell>
          <cell r="F5956">
            <v>16</v>
          </cell>
          <cell r="G5956" t="str">
            <v>Austria</v>
          </cell>
        </row>
        <row r="5957">
          <cell r="A5957" t="str">
            <v>2002M12</v>
          </cell>
          <cell r="B5957">
            <v>2</v>
          </cell>
          <cell r="C5957">
            <v>0</v>
          </cell>
          <cell r="D5957" t="str">
            <v>Ebay</v>
          </cell>
          <cell r="E5957">
            <v>81</v>
          </cell>
          <cell r="F5957">
            <v>134</v>
          </cell>
          <cell r="G5957" t="str">
            <v>Mauritius</v>
          </cell>
        </row>
        <row r="5958">
          <cell r="A5958" t="str">
            <v>2002M12</v>
          </cell>
          <cell r="B5958">
            <v>2</v>
          </cell>
          <cell r="C5958">
            <v>186</v>
          </cell>
          <cell r="D5958" t="str">
            <v>Spain</v>
          </cell>
          <cell r="E5958">
            <v>123</v>
          </cell>
          <cell r="F5958">
            <v>16</v>
          </cell>
          <cell r="G5958" t="str">
            <v>Austria</v>
          </cell>
        </row>
        <row r="5959">
          <cell r="A5959" t="str">
            <v>2002M12</v>
          </cell>
          <cell r="B5959">
            <v>2</v>
          </cell>
          <cell r="C5959">
            <v>77</v>
          </cell>
          <cell r="D5959" t="str">
            <v>Germany</v>
          </cell>
          <cell r="E5959">
            <v>35</v>
          </cell>
          <cell r="F5959">
            <v>167</v>
          </cell>
          <cell r="G5959" t="str">
            <v>Romania</v>
          </cell>
        </row>
        <row r="5960">
          <cell r="A5960" t="str">
            <v>2002M12</v>
          </cell>
          <cell r="B5960">
            <v>2</v>
          </cell>
          <cell r="C5960">
            <v>3</v>
          </cell>
          <cell r="D5960" t="str">
            <v>Uk</v>
          </cell>
          <cell r="E5960">
            <v>4</v>
          </cell>
          <cell r="F5960">
            <v>215</v>
          </cell>
          <cell r="G5960" t="str">
            <v>Venezuela</v>
          </cell>
        </row>
        <row r="5961">
          <cell r="A5961" t="str">
            <v>2002M12</v>
          </cell>
          <cell r="B5961">
            <v>2</v>
          </cell>
          <cell r="C5961">
            <v>193</v>
          </cell>
          <cell r="D5961" t="str">
            <v>Switzerland</v>
          </cell>
          <cell r="E5961">
            <v>4</v>
          </cell>
          <cell r="F5961">
            <v>23</v>
          </cell>
          <cell r="G5961" t="str">
            <v>Belgium</v>
          </cell>
        </row>
        <row r="5962">
          <cell r="A5962" t="str">
            <v>2002M12</v>
          </cell>
          <cell r="B5962">
            <v>0</v>
          </cell>
          <cell r="C5962">
            <v>101</v>
          </cell>
          <cell r="D5962" t="str">
            <v>Italy</v>
          </cell>
          <cell r="E5962">
            <v>14</v>
          </cell>
          <cell r="F5962">
            <v>146</v>
          </cell>
          <cell r="G5962" t="str">
            <v>Netherlands</v>
          </cell>
        </row>
        <row r="5963">
          <cell r="A5963" t="str">
            <v>2002M12</v>
          </cell>
          <cell r="B5963">
            <v>0</v>
          </cell>
          <cell r="C5963">
            <v>196</v>
          </cell>
          <cell r="D5963" t="str">
            <v>Taiwan</v>
          </cell>
          <cell r="E5963">
            <v>268326</v>
          </cell>
          <cell r="F5963">
            <v>196</v>
          </cell>
          <cell r="G5963" t="str">
            <v>Taiwan</v>
          </cell>
        </row>
        <row r="5964">
          <cell r="A5964" t="str">
            <v>2002M12</v>
          </cell>
          <cell r="B5964">
            <v>2</v>
          </cell>
          <cell r="C5964">
            <v>0</v>
          </cell>
          <cell r="D5964" t="str">
            <v>Ebay</v>
          </cell>
          <cell r="E5964">
            <v>7179</v>
          </cell>
          <cell r="F5964">
            <v>225</v>
          </cell>
          <cell r="G5964" t="str">
            <v>APO/FPO</v>
          </cell>
        </row>
        <row r="5965">
          <cell r="A5965" t="str">
            <v>2002M12</v>
          </cell>
          <cell r="B5965">
            <v>0</v>
          </cell>
          <cell r="C5965">
            <v>71</v>
          </cell>
          <cell r="D5965" t="str">
            <v>France</v>
          </cell>
          <cell r="E5965">
            <v>22</v>
          </cell>
          <cell r="F5965">
            <v>92</v>
          </cell>
          <cell r="G5965" t="str">
            <v>Hong Kong</v>
          </cell>
        </row>
        <row r="5966">
          <cell r="A5966" t="str">
            <v>2002M12</v>
          </cell>
          <cell r="B5966">
            <v>1</v>
          </cell>
          <cell r="C5966">
            <v>0</v>
          </cell>
          <cell r="D5966" t="str">
            <v>Ebay</v>
          </cell>
          <cell r="E5966">
            <v>1</v>
          </cell>
          <cell r="F5966">
            <v>215</v>
          </cell>
          <cell r="G5966" t="str">
            <v>Venezuela</v>
          </cell>
        </row>
        <row r="5967">
          <cell r="A5967" t="str">
            <v>2002M12</v>
          </cell>
          <cell r="B5967">
            <v>0</v>
          </cell>
          <cell r="C5967">
            <v>146</v>
          </cell>
          <cell r="D5967" t="str">
            <v>Netherlands</v>
          </cell>
          <cell r="E5967">
            <v>2341</v>
          </cell>
          <cell r="F5967">
            <v>77</v>
          </cell>
          <cell r="G5967" t="str">
            <v>Germany</v>
          </cell>
        </row>
        <row r="5968">
          <cell r="A5968" t="str">
            <v>2002M12</v>
          </cell>
          <cell r="B5968">
            <v>1</v>
          </cell>
          <cell r="C5968">
            <v>3</v>
          </cell>
          <cell r="D5968" t="str">
            <v>Uk</v>
          </cell>
          <cell r="E5968">
            <v>1</v>
          </cell>
          <cell r="F5968">
            <v>96</v>
          </cell>
          <cell r="G5968" t="str">
            <v>Indonesia</v>
          </cell>
        </row>
        <row r="5969">
          <cell r="A5969" t="str">
            <v>2002M12</v>
          </cell>
          <cell r="B5969">
            <v>2</v>
          </cell>
          <cell r="C5969">
            <v>15</v>
          </cell>
          <cell r="D5969" t="str">
            <v>Australia</v>
          </cell>
          <cell r="E5969">
            <v>1</v>
          </cell>
          <cell r="F5969">
            <v>4</v>
          </cell>
          <cell r="G5969" t="str">
            <v>Afghanistan</v>
          </cell>
        </row>
        <row r="5970">
          <cell r="A5970" t="str">
            <v>2002M12</v>
          </cell>
          <cell r="B5970">
            <v>0</v>
          </cell>
          <cell r="C5970">
            <v>0</v>
          </cell>
          <cell r="D5970" t="str">
            <v>Ebay</v>
          </cell>
          <cell r="E5970">
            <v>1179</v>
          </cell>
          <cell r="F5970">
            <v>15</v>
          </cell>
          <cell r="G5970" t="str">
            <v>Australia</v>
          </cell>
        </row>
        <row r="5971">
          <cell r="A5971" t="str">
            <v>2002M12</v>
          </cell>
          <cell r="B5971">
            <v>1</v>
          </cell>
          <cell r="C5971">
            <v>2</v>
          </cell>
          <cell r="D5971" t="str">
            <v>Canada</v>
          </cell>
          <cell r="E5971">
            <v>32</v>
          </cell>
          <cell r="F5971">
            <v>225</v>
          </cell>
          <cell r="G5971" t="str">
            <v>APO/FPO</v>
          </cell>
        </row>
        <row r="5972">
          <cell r="A5972" t="str">
            <v>2002M12</v>
          </cell>
          <cell r="B5972">
            <v>2</v>
          </cell>
          <cell r="C5972">
            <v>2</v>
          </cell>
          <cell r="D5972" t="str">
            <v>Canada</v>
          </cell>
          <cell r="E5972">
            <v>198</v>
          </cell>
          <cell r="F5972">
            <v>92</v>
          </cell>
          <cell r="G5972" t="str">
            <v>Hong Kong</v>
          </cell>
        </row>
        <row r="5973">
          <cell r="A5973" t="str">
            <v>2002M12</v>
          </cell>
          <cell r="B5973">
            <v>0</v>
          </cell>
          <cell r="C5973">
            <v>0</v>
          </cell>
          <cell r="D5973" t="str">
            <v>Ebay</v>
          </cell>
          <cell r="E5973">
            <v>55</v>
          </cell>
          <cell r="F5973">
            <v>66</v>
          </cell>
          <cell r="G5973" t="str">
            <v>Estonia</v>
          </cell>
        </row>
        <row r="5974">
          <cell r="A5974" t="str">
            <v>2002M12</v>
          </cell>
          <cell r="B5974">
            <v>0</v>
          </cell>
          <cell r="C5974">
            <v>186</v>
          </cell>
          <cell r="D5974" t="str">
            <v>Spain</v>
          </cell>
          <cell r="E5974">
            <v>39</v>
          </cell>
          <cell r="F5974">
            <v>1</v>
          </cell>
          <cell r="G5974" t="str">
            <v>United States</v>
          </cell>
        </row>
        <row r="5975">
          <cell r="A5975" t="str">
            <v>2002M12</v>
          </cell>
          <cell r="B5975">
            <v>2</v>
          </cell>
          <cell r="C5975">
            <v>146</v>
          </cell>
          <cell r="D5975" t="str">
            <v>Netherlands</v>
          </cell>
          <cell r="E5975">
            <v>149</v>
          </cell>
          <cell r="F5975">
            <v>185</v>
          </cell>
          <cell r="G5975" t="str">
            <v>South Africa</v>
          </cell>
        </row>
        <row r="5976">
          <cell r="A5976" t="str">
            <v>2002M12</v>
          </cell>
          <cell r="B5976">
            <v>2</v>
          </cell>
          <cell r="C5976">
            <v>0</v>
          </cell>
          <cell r="D5976" t="str">
            <v>Ebay</v>
          </cell>
          <cell r="E5976">
            <v>139</v>
          </cell>
          <cell r="F5976">
            <v>105</v>
          </cell>
          <cell r="G5976" t="str">
            <v>Jersey</v>
          </cell>
        </row>
        <row r="5977">
          <cell r="A5977" t="str">
            <v>2002M12</v>
          </cell>
          <cell r="B5977">
            <v>2</v>
          </cell>
          <cell r="C5977">
            <v>71</v>
          </cell>
          <cell r="D5977" t="str">
            <v>France</v>
          </cell>
          <cell r="E5977">
            <v>5</v>
          </cell>
          <cell r="F5977">
            <v>83</v>
          </cell>
          <cell r="G5977" t="str">
            <v>Guadeloupe</v>
          </cell>
        </row>
        <row r="5978">
          <cell r="A5978" t="str">
            <v>2002M12</v>
          </cell>
          <cell r="B5978">
            <v>1</v>
          </cell>
          <cell r="C5978">
            <v>77</v>
          </cell>
          <cell r="D5978" t="str">
            <v>Germany</v>
          </cell>
          <cell r="E5978">
            <v>2</v>
          </cell>
          <cell r="F5978">
            <v>29</v>
          </cell>
          <cell r="G5978" t="str">
            <v>Bosnia and Herzegovina</v>
          </cell>
        </row>
        <row r="5979">
          <cell r="A5979" t="str">
            <v>2002M12</v>
          </cell>
          <cell r="B5979">
            <v>2</v>
          </cell>
          <cell r="C5979">
            <v>77</v>
          </cell>
          <cell r="D5979" t="str">
            <v>Germany</v>
          </cell>
          <cell r="E5979">
            <v>9</v>
          </cell>
          <cell r="F5979">
            <v>217</v>
          </cell>
          <cell r="G5979" t="str">
            <v>Virgin Islands (U.S.)</v>
          </cell>
        </row>
        <row r="5980">
          <cell r="A5980" t="str">
            <v>2002M12</v>
          </cell>
          <cell r="B5980">
            <v>1</v>
          </cell>
          <cell r="C5980">
            <v>3</v>
          </cell>
          <cell r="D5980" t="str">
            <v>Uk</v>
          </cell>
          <cell r="E5980">
            <v>15</v>
          </cell>
          <cell r="F5980">
            <v>196</v>
          </cell>
          <cell r="G5980" t="str">
            <v>Taiwan</v>
          </cell>
        </row>
        <row r="5981">
          <cell r="A5981" t="str">
            <v>2002M12</v>
          </cell>
          <cell r="B5981">
            <v>2</v>
          </cell>
          <cell r="C5981">
            <v>0</v>
          </cell>
          <cell r="D5981" t="str">
            <v>Ebay</v>
          </cell>
          <cell r="E5981">
            <v>180</v>
          </cell>
          <cell r="F5981">
            <v>108</v>
          </cell>
          <cell r="G5981" t="str">
            <v>Kenya Coast Republic</v>
          </cell>
        </row>
        <row r="5982">
          <cell r="A5982" t="str">
            <v>2002M12</v>
          </cell>
          <cell r="B5982">
            <v>1</v>
          </cell>
          <cell r="C5982">
            <v>23</v>
          </cell>
          <cell r="D5982" t="str">
            <v xml:space="preserve"> Belgium (French)</v>
          </cell>
          <cell r="E5982">
            <v>997</v>
          </cell>
          <cell r="F5982">
            <v>77</v>
          </cell>
          <cell r="G5982" t="str">
            <v>Germany</v>
          </cell>
        </row>
        <row r="5983">
          <cell r="A5983" t="str">
            <v>2002M12</v>
          </cell>
          <cell r="B5983">
            <v>1</v>
          </cell>
          <cell r="C5983">
            <v>16</v>
          </cell>
          <cell r="D5983" t="str">
            <v>Austria</v>
          </cell>
          <cell r="E5983">
            <v>7</v>
          </cell>
          <cell r="F5983">
            <v>164</v>
          </cell>
          <cell r="G5983" t="str">
            <v>Portugal</v>
          </cell>
        </row>
        <row r="5984">
          <cell r="A5984" t="str">
            <v>2002M12</v>
          </cell>
          <cell r="B5984">
            <v>2</v>
          </cell>
          <cell r="C5984">
            <v>186</v>
          </cell>
          <cell r="D5984" t="str">
            <v>Spain</v>
          </cell>
          <cell r="E5984">
            <v>5</v>
          </cell>
          <cell r="F5984">
            <v>138</v>
          </cell>
          <cell r="G5984" t="str">
            <v>Monaco</v>
          </cell>
        </row>
        <row r="5985">
          <cell r="A5985" t="str">
            <v>2002M12</v>
          </cell>
          <cell r="B5985">
            <v>2</v>
          </cell>
          <cell r="C5985">
            <v>71</v>
          </cell>
          <cell r="D5985" t="str">
            <v>France</v>
          </cell>
          <cell r="E5985">
            <v>1</v>
          </cell>
          <cell r="F5985">
            <v>177</v>
          </cell>
          <cell r="G5985" t="str">
            <v>Senegal</v>
          </cell>
        </row>
        <row r="5986">
          <cell r="A5986" t="str">
            <v>2002M12</v>
          </cell>
          <cell r="B5986">
            <v>3</v>
          </cell>
          <cell r="C5986">
            <v>23</v>
          </cell>
          <cell r="D5986" t="str">
            <v xml:space="preserve"> Belgium (French)</v>
          </cell>
          <cell r="E5986">
            <v>2</v>
          </cell>
          <cell r="F5986">
            <v>26</v>
          </cell>
          <cell r="G5986" t="str">
            <v>Bermuda</v>
          </cell>
        </row>
        <row r="5987">
          <cell r="A5987" t="str">
            <v>2002M12</v>
          </cell>
          <cell r="B5987">
            <v>2</v>
          </cell>
          <cell r="C5987">
            <v>71</v>
          </cell>
          <cell r="D5987" t="str">
            <v>France</v>
          </cell>
          <cell r="E5987">
            <v>1463</v>
          </cell>
          <cell r="F5987">
            <v>2</v>
          </cell>
          <cell r="G5987" t="str">
            <v>Canada</v>
          </cell>
        </row>
        <row r="5988">
          <cell r="A5988" t="str">
            <v>2002M12</v>
          </cell>
          <cell r="B5988">
            <v>0</v>
          </cell>
          <cell r="C5988">
            <v>0</v>
          </cell>
          <cell r="D5988" t="str">
            <v>Ebay</v>
          </cell>
          <cell r="E5988">
            <v>1</v>
          </cell>
          <cell r="F5988">
            <v>7</v>
          </cell>
          <cell r="G5988" t="str">
            <v>American Samoa</v>
          </cell>
        </row>
        <row r="5989">
          <cell r="A5989" t="str">
            <v>2002M12</v>
          </cell>
          <cell r="B5989">
            <v>1</v>
          </cell>
          <cell r="C5989">
            <v>0</v>
          </cell>
          <cell r="D5989" t="str">
            <v>Ebay</v>
          </cell>
          <cell r="E5989">
            <v>1</v>
          </cell>
          <cell r="F5989">
            <v>141</v>
          </cell>
          <cell r="G5989" t="str">
            <v>Morocco</v>
          </cell>
        </row>
        <row r="5990">
          <cell r="A5990" t="str">
            <v>2002M12</v>
          </cell>
          <cell r="B5990">
            <v>2</v>
          </cell>
          <cell r="C5990">
            <v>16</v>
          </cell>
          <cell r="D5990" t="str">
            <v>Austria</v>
          </cell>
          <cell r="E5990">
            <v>1</v>
          </cell>
          <cell r="F5990">
            <v>182</v>
          </cell>
          <cell r="G5990" t="str">
            <v>Slovenia</v>
          </cell>
        </row>
        <row r="5991">
          <cell r="A5991" t="str">
            <v>2002M12</v>
          </cell>
          <cell r="B5991">
            <v>0</v>
          </cell>
          <cell r="C5991">
            <v>0</v>
          </cell>
          <cell r="D5991" t="str">
            <v>Ebay</v>
          </cell>
          <cell r="E5991">
            <v>31</v>
          </cell>
          <cell r="F5991">
            <v>9</v>
          </cell>
          <cell r="G5991" t="str">
            <v>Angola</v>
          </cell>
        </row>
        <row r="5992">
          <cell r="A5992" t="str">
            <v>2002M12</v>
          </cell>
          <cell r="B5992">
            <v>0</v>
          </cell>
          <cell r="C5992">
            <v>77</v>
          </cell>
          <cell r="D5992" t="str">
            <v>Germany</v>
          </cell>
          <cell r="E5992">
            <v>1</v>
          </cell>
          <cell r="F5992">
            <v>76</v>
          </cell>
          <cell r="G5992" t="str">
            <v>Georgia</v>
          </cell>
        </row>
        <row r="5993">
          <cell r="A5993" t="str">
            <v>2002M12</v>
          </cell>
          <cell r="B5993">
            <v>1</v>
          </cell>
          <cell r="C5993">
            <v>3</v>
          </cell>
          <cell r="D5993" t="str">
            <v>Uk</v>
          </cell>
          <cell r="E5993">
            <v>137</v>
          </cell>
          <cell r="F5993">
            <v>164</v>
          </cell>
          <cell r="G5993" t="str">
            <v>Portugal</v>
          </cell>
        </row>
        <row r="5994">
          <cell r="A5994" t="str">
            <v>2002M12</v>
          </cell>
          <cell r="B5994">
            <v>2</v>
          </cell>
          <cell r="C5994">
            <v>100</v>
          </cell>
          <cell r="D5994" t="str">
            <v>Ebaymotors</v>
          </cell>
          <cell r="E5994">
            <v>649</v>
          </cell>
          <cell r="F5994">
            <v>149</v>
          </cell>
          <cell r="G5994" t="str">
            <v>New Zealand</v>
          </cell>
        </row>
        <row r="5995">
          <cell r="A5995" t="str">
            <v>2002M12</v>
          </cell>
          <cell r="B5995">
            <v>3</v>
          </cell>
          <cell r="C5995">
            <v>123</v>
          </cell>
          <cell r="D5995" t="str">
            <v xml:space="preserve"> Belgium (Dutch)</v>
          </cell>
          <cell r="E5995">
            <v>4</v>
          </cell>
          <cell r="F5995">
            <v>123</v>
          </cell>
          <cell r="G5995" t="str">
            <v>Macau</v>
          </cell>
        </row>
        <row r="5996">
          <cell r="A5996" t="str">
            <v>2002M12</v>
          </cell>
          <cell r="B5996">
            <v>0</v>
          </cell>
          <cell r="C5996">
            <v>186</v>
          </cell>
          <cell r="D5996" t="str">
            <v>Spain</v>
          </cell>
          <cell r="E5996">
            <v>21</v>
          </cell>
          <cell r="F5996">
            <v>12</v>
          </cell>
          <cell r="G5996" t="str">
            <v>Argentina</v>
          </cell>
        </row>
        <row r="5997">
          <cell r="A5997" t="str">
            <v>2002M12</v>
          </cell>
          <cell r="B5997">
            <v>2</v>
          </cell>
          <cell r="C5997">
            <v>77</v>
          </cell>
          <cell r="D5997" t="str">
            <v>Germany</v>
          </cell>
          <cell r="E5997">
            <v>938</v>
          </cell>
          <cell r="F5997">
            <v>70</v>
          </cell>
          <cell r="G5997" t="str">
            <v>Finland</v>
          </cell>
        </row>
        <row r="5998">
          <cell r="A5998" t="str">
            <v>2002M12</v>
          </cell>
          <cell r="B5998">
            <v>1</v>
          </cell>
          <cell r="C5998">
            <v>123</v>
          </cell>
          <cell r="D5998" t="str">
            <v xml:space="preserve"> Belgium (Dutch)</v>
          </cell>
          <cell r="E5998">
            <v>258</v>
          </cell>
          <cell r="F5998">
            <v>101</v>
          </cell>
          <cell r="G5998" t="str">
            <v>Italy</v>
          </cell>
        </row>
        <row r="5999">
          <cell r="A5999" t="str">
            <v>2002M12</v>
          </cell>
          <cell r="B5999">
            <v>2</v>
          </cell>
          <cell r="C5999">
            <v>146</v>
          </cell>
          <cell r="D5999" t="str">
            <v>Netherlands</v>
          </cell>
          <cell r="E5999">
            <v>2</v>
          </cell>
          <cell r="F5999">
            <v>138</v>
          </cell>
          <cell r="G5999" t="str">
            <v>Monaco</v>
          </cell>
        </row>
        <row r="6000">
          <cell r="A6000" t="str">
            <v>2002M12</v>
          </cell>
          <cell r="B6000">
            <v>0</v>
          </cell>
          <cell r="C6000">
            <v>101</v>
          </cell>
          <cell r="D6000" t="str">
            <v>Italy</v>
          </cell>
          <cell r="E6000">
            <v>1</v>
          </cell>
          <cell r="F6000">
            <v>80</v>
          </cell>
          <cell r="G6000" t="str">
            <v>Greece</v>
          </cell>
        </row>
        <row r="6001">
          <cell r="A6001" t="str">
            <v>2002M12</v>
          </cell>
          <cell r="B6001">
            <v>2</v>
          </cell>
          <cell r="C6001">
            <v>15</v>
          </cell>
          <cell r="D6001" t="str">
            <v>Australia</v>
          </cell>
          <cell r="E6001">
            <v>2</v>
          </cell>
          <cell r="F6001">
            <v>57</v>
          </cell>
          <cell r="G6001" t="str">
            <v>Denmark</v>
          </cell>
        </row>
        <row r="6002">
          <cell r="A6002" t="str">
            <v>2002M12</v>
          </cell>
          <cell r="B6002">
            <v>1</v>
          </cell>
          <cell r="C6002">
            <v>3</v>
          </cell>
          <cell r="D6002" t="str">
            <v>Uk</v>
          </cell>
          <cell r="E6002">
            <v>28</v>
          </cell>
          <cell r="F6002">
            <v>130</v>
          </cell>
          <cell r="G6002" t="str">
            <v>Malta</v>
          </cell>
        </row>
        <row r="6003">
          <cell r="A6003" t="str">
            <v>2002M12</v>
          </cell>
          <cell r="B6003">
            <v>0</v>
          </cell>
          <cell r="C6003">
            <v>71</v>
          </cell>
          <cell r="D6003" t="str">
            <v>France</v>
          </cell>
          <cell r="E6003">
            <v>97</v>
          </cell>
          <cell r="F6003">
            <v>1</v>
          </cell>
          <cell r="G6003" t="str">
            <v>United States</v>
          </cell>
        </row>
        <row r="6004">
          <cell r="A6004" t="str">
            <v>2002M12</v>
          </cell>
          <cell r="B6004">
            <v>0</v>
          </cell>
          <cell r="C6004">
            <v>0</v>
          </cell>
          <cell r="D6004" t="str">
            <v>Ebay</v>
          </cell>
          <cell r="E6004">
            <v>204</v>
          </cell>
          <cell r="F6004">
            <v>167</v>
          </cell>
          <cell r="G6004" t="str">
            <v>Romania</v>
          </cell>
        </row>
        <row r="6005">
          <cell r="A6005" t="str">
            <v>2002M12</v>
          </cell>
          <cell r="B6005">
            <v>2</v>
          </cell>
          <cell r="C6005">
            <v>71</v>
          </cell>
          <cell r="D6005" t="str">
            <v>France</v>
          </cell>
          <cell r="E6005">
            <v>1</v>
          </cell>
          <cell r="F6005">
            <v>45</v>
          </cell>
          <cell r="G6005" t="str">
            <v>China</v>
          </cell>
        </row>
        <row r="6006">
          <cell r="A6006" t="str">
            <v>2002M12</v>
          </cell>
          <cell r="B6006">
            <v>0</v>
          </cell>
          <cell r="C6006">
            <v>0</v>
          </cell>
          <cell r="D6006" t="str">
            <v>Ebay</v>
          </cell>
          <cell r="E6006">
            <v>396</v>
          </cell>
          <cell r="F6006">
            <v>162</v>
          </cell>
          <cell r="G6006" t="str">
            <v>Philippines</v>
          </cell>
        </row>
        <row r="6007">
          <cell r="A6007" t="str">
            <v>2002M12</v>
          </cell>
          <cell r="B6007">
            <v>0</v>
          </cell>
          <cell r="C6007">
            <v>0</v>
          </cell>
          <cell r="D6007" t="str">
            <v>Ebay</v>
          </cell>
          <cell r="E6007">
            <v>3</v>
          </cell>
          <cell r="F6007">
            <v>174</v>
          </cell>
          <cell r="G6007" t="str">
            <v>Saint Vincent and the Grenadines</v>
          </cell>
        </row>
        <row r="6008">
          <cell r="A6008" t="str">
            <v>2002M12</v>
          </cell>
          <cell r="B6008">
            <v>2</v>
          </cell>
          <cell r="C6008">
            <v>3</v>
          </cell>
          <cell r="D6008" t="str">
            <v>Uk</v>
          </cell>
          <cell r="E6008">
            <v>121</v>
          </cell>
          <cell r="F6008">
            <v>45</v>
          </cell>
          <cell r="G6008" t="str">
            <v>China</v>
          </cell>
        </row>
        <row r="6009">
          <cell r="A6009" t="str">
            <v>2002M12</v>
          </cell>
          <cell r="B6009">
            <v>1</v>
          </cell>
          <cell r="C6009">
            <v>15</v>
          </cell>
          <cell r="D6009" t="str">
            <v>Australia</v>
          </cell>
          <cell r="E6009">
            <v>2</v>
          </cell>
          <cell r="F6009">
            <v>96</v>
          </cell>
          <cell r="G6009" t="str">
            <v>Indonesia</v>
          </cell>
        </row>
        <row r="6010">
          <cell r="A6010" t="str">
            <v>2002M12</v>
          </cell>
          <cell r="B6010">
            <v>2</v>
          </cell>
          <cell r="C6010">
            <v>100</v>
          </cell>
          <cell r="D6010" t="str">
            <v>Ebaymotors</v>
          </cell>
          <cell r="E6010">
            <v>12</v>
          </cell>
          <cell r="F6010">
            <v>22</v>
          </cell>
          <cell r="G6010" t="str">
            <v>Belarus</v>
          </cell>
        </row>
        <row r="6011">
          <cell r="A6011" t="str">
            <v>2002M12</v>
          </cell>
          <cell r="B6011">
            <v>2</v>
          </cell>
          <cell r="C6011">
            <v>23</v>
          </cell>
          <cell r="D6011" t="str">
            <v xml:space="preserve"> Belgium (French)</v>
          </cell>
          <cell r="E6011">
            <v>16</v>
          </cell>
          <cell r="F6011">
            <v>163</v>
          </cell>
          <cell r="G6011" t="str">
            <v>Poland</v>
          </cell>
        </row>
        <row r="6012">
          <cell r="A6012" t="str">
            <v>2002M12</v>
          </cell>
          <cell r="B6012">
            <v>3</v>
          </cell>
          <cell r="C6012">
            <v>3</v>
          </cell>
          <cell r="D6012" t="str">
            <v>Uk</v>
          </cell>
          <cell r="E6012">
            <v>3</v>
          </cell>
          <cell r="F6012">
            <v>45</v>
          </cell>
          <cell r="G6012" t="str">
            <v>China</v>
          </cell>
        </row>
        <row r="6013">
          <cell r="A6013" t="str">
            <v>2002M12</v>
          </cell>
          <cell r="B6013">
            <v>2</v>
          </cell>
          <cell r="C6013">
            <v>77</v>
          </cell>
          <cell r="D6013" t="str">
            <v>Germany</v>
          </cell>
          <cell r="E6013">
            <v>2</v>
          </cell>
          <cell r="F6013">
            <v>160</v>
          </cell>
          <cell r="G6013" t="str">
            <v>Paraguay</v>
          </cell>
        </row>
        <row r="6014">
          <cell r="A6014" t="str">
            <v>2002M12</v>
          </cell>
          <cell r="B6014">
            <v>2</v>
          </cell>
          <cell r="C6014">
            <v>77</v>
          </cell>
          <cell r="D6014" t="str">
            <v>Germany</v>
          </cell>
          <cell r="E6014">
            <v>34</v>
          </cell>
          <cell r="F6014">
            <v>211</v>
          </cell>
          <cell r="G6014" t="str">
            <v>Uruguay</v>
          </cell>
        </row>
        <row r="6015">
          <cell r="A6015" t="str">
            <v>2002M12</v>
          </cell>
          <cell r="B6015">
            <v>2</v>
          </cell>
          <cell r="C6015">
            <v>0</v>
          </cell>
          <cell r="D6015" t="str">
            <v>Ebay</v>
          </cell>
          <cell r="E6015">
            <v>57</v>
          </cell>
          <cell r="F6015">
            <v>60</v>
          </cell>
          <cell r="G6015" t="str">
            <v>Dominican Republic</v>
          </cell>
        </row>
        <row r="6016">
          <cell r="A6016" t="str">
            <v>2002M12</v>
          </cell>
          <cell r="B6016">
            <v>3</v>
          </cell>
          <cell r="C6016">
            <v>3</v>
          </cell>
          <cell r="D6016" t="str">
            <v>Uk</v>
          </cell>
          <cell r="E6016">
            <v>1</v>
          </cell>
          <cell r="F6016">
            <v>99</v>
          </cell>
          <cell r="G6016" t="str">
            <v>Ireland</v>
          </cell>
        </row>
        <row r="6017">
          <cell r="A6017" t="str">
            <v>2002M12</v>
          </cell>
          <cell r="B6017">
            <v>1</v>
          </cell>
          <cell r="C6017">
            <v>146</v>
          </cell>
          <cell r="D6017" t="str">
            <v>Netherlands</v>
          </cell>
          <cell r="E6017">
            <v>13</v>
          </cell>
          <cell r="F6017">
            <v>16</v>
          </cell>
          <cell r="G6017" t="str">
            <v>Austria</v>
          </cell>
        </row>
        <row r="6018">
          <cell r="A6018" t="str">
            <v>2002M12</v>
          </cell>
          <cell r="B6018">
            <v>0</v>
          </cell>
          <cell r="C6018">
            <v>3</v>
          </cell>
          <cell r="D6018" t="str">
            <v>Uk</v>
          </cell>
          <cell r="E6018">
            <v>9</v>
          </cell>
          <cell r="F6018">
            <v>57</v>
          </cell>
          <cell r="G6018" t="str">
            <v>Denmark</v>
          </cell>
        </row>
        <row r="6019">
          <cell r="A6019" t="str">
            <v>2002M12</v>
          </cell>
          <cell r="B6019">
            <v>2</v>
          </cell>
          <cell r="C6019">
            <v>77</v>
          </cell>
          <cell r="D6019" t="str">
            <v>Germany</v>
          </cell>
          <cell r="E6019">
            <v>168</v>
          </cell>
          <cell r="F6019">
            <v>31</v>
          </cell>
          <cell r="G6019" t="str">
            <v>Brazil</v>
          </cell>
        </row>
        <row r="6020">
          <cell r="A6020" t="str">
            <v>2002M12</v>
          </cell>
          <cell r="B6020">
            <v>2</v>
          </cell>
          <cell r="C6020">
            <v>100</v>
          </cell>
          <cell r="D6020" t="str">
            <v>Ebaymotors</v>
          </cell>
          <cell r="E6020">
            <v>8</v>
          </cell>
          <cell r="F6020">
            <v>122</v>
          </cell>
          <cell r="G6020" t="str">
            <v>Luxembourg</v>
          </cell>
        </row>
        <row r="6021">
          <cell r="A6021" t="str">
            <v>2002M12</v>
          </cell>
          <cell r="B6021">
            <v>2</v>
          </cell>
          <cell r="C6021">
            <v>123</v>
          </cell>
          <cell r="D6021" t="str">
            <v xml:space="preserve"> Belgium (Dutch)</v>
          </cell>
          <cell r="E6021">
            <v>31</v>
          </cell>
          <cell r="F6021">
            <v>186</v>
          </cell>
          <cell r="G6021" t="str">
            <v>Spain</v>
          </cell>
        </row>
        <row r="6022">
          <cell r="A6022" t="str">
            <v>2002M12</v>
          </cell>
          <cell r="B6022">
            <v>0</v>
          </cell>
          <cell r="C6022">
            <v>15</v>
          </cell>
          <cell r="D6022" t="str">
            <v>Australia</v>
          </cell>
          <cell r="E6022">
            <v>1</v>
          </cell>
          <cell r="F6022">
            <v>16</v>
          </cell>
          <cell r="G6022" t="str">
            <v>Austria</v>
          </cell>
        </row>
        <row r="6023">
          <cell r="A6023" t="str">
            <v>2002M12</v>
          </cell>
          <cell r="B6023">
            <v>2</v>
          </cell>
          <cell r="C6023">
            <v>146</v>
          </cell>
          <cell r="D6023" t="str">
            <v>Netherlands</v>
          </cell>
          <cell r="E6023">
            <v>41</v>
          </cell>
          <cell r="F6023">
            <v>31</v>
          </cell>
          <cell r="G6023" t="str">
            <v>Brazil</v>
          </cell>
        </row>
        <row r="6024">
          <cell r="A6024" t="str">
            <v>2002M12</v>
          </cell>
          <cell r="B6024">
            <v>2</v>
          </cell>
          <cell r="C6024">
            <v>101</v>
          </cell>
          <cell r="D6024" t="str">
            <v>Italy</v>
          </cell>
          <cell r="E6024">
            <v>1</v>
          </cell>
          <cell r="F6024">
            <v>225</v>
          </cell>
          <cell r="G6024" t="str">
            <v>APO/FPO</v>
          </cell>
        </row>
        <row r="6025">
          <cell r="A6025" t="str">
            <v>2002M12</v>
          </cell>
          <cell r="B6025">
            <v>2</v>
          </cell>
          <cell r="C6025">
            <v>0</v>
          </cell>
          <cell r="D6025" t="str">
            <v>Ebay</v>
          </cell>
          <cell r="E6025">
            <v>40735</v>
          </cell>
          <cell r="F6025">
            <v>149</v>
          </cell>
          <cell r="G6025" t="str">
            <v>New Zealand</v>
          </cell>
        </row>
        <row r="6026">
          <cell r="A6026" t="str">
            <v>2002M12</v>
          </cell>
          <cell r="B6026">
            <v>2</v>
          </cell>
          <cell r="C6026">
            <v>71</v>
          </cell>
          <cell r="D6026" t="str">
            <v>France</v>
          </cell>
          <cell r="E6026">
            <v>35</v>
          </cell>
          <cell r="F6026">
            <v>60</v>
          </cell>
          <cell r="G6026" t="str">
            <v>Dominican Republic</v>
          </cell>
        </row>
        <row r="6027">
          <cell r="A6027" t="str">
            <v>2002M12</v>
          </cell>
          <cell r="B6027">
            <v>2</v>
          </cell>
          <cell r="C6027">
            <v>15</v>
          </cell>
          <cell r="D6027" t="str">
            <v>Australia</v>
          </cell>
          <cell r="E6027">
            <v>32</v>
          </cell>
          <cell r="F6027">
            <v>193</v>
          </cell>
          <cell r="G6027" t="str">
            <v>Switzerland</v>
          </cell>
        </row>
        <row r="6028">
          <cell r="A6028" t="str">
            <v>2002M12</v>
          </cell>
          <cell r="B6028">
            <v>2</v>
          </cell>
          <cell r="C6028">
            <v>0</v>
          </cell>
          <cell r="D6028" t="str">
            <v>Ebay</v>
          </cell>
          <cell r="E6028">
            <v>4167</v>
          </cell>
          <cell r="F6028">
            <v>154</v>
          </cell>
          <cell r="G6028" t="str">
            <v>Norway</v>
          </cell>
        </row>
        <row r="6029">
          <cell r="A6029" t="str">
            <v>2002M12</v>
          </cell>
          <cell r="B6029">
            <v>3</v>
          </cell>
          <cell r="C6029">
            <v>71</v>
          </cell>
          <cell r="D6029" t="str">
            <v>France</v>
          </cell>
          <cell r="E6029">
            <v>29</v>
          </cell>
          <cell r="F6029">
            <v>77</v>
          </cell>
          <cell r="G6029" t="str">
            <v>Germany</v>
          </cell>
        </row>
        <row r="6030">
          <cell r="A6030" t="str">
            <v>2002M12</v>
          </cell>
          <cell r="B6030">
            <v>2</v>
          </cell>
          <cell r="C6030">
            <v>196</v>
          </cell>
          <cell r="D6030" t="str">
            <v>Taiwan</v>
          </cell>
          <cell r="E6030">
            <v>70</v>
          </cell>
          <cell r="F6030">
            <v>77</v>
          </cell>
          <cell r="G6030" t="str">
            <v>Germany</v>
          </cell>
        </row>
        <row r="6031">
          <cell r="A6031" t="str">
            <v>2002M12</v>
          </cell>
          <cell r="B6031">
            <v>0</v>
          </cell>
          <cell r="C6031">
            <v>100</v>
          </cell>
          <cell r="D6031" t="str">
            <v>Ebaymotors</v>
          </cell>
          <cell r="E6031">
            <v>3</v>
          </cell>
          <cell r="F6031">
            <v>80</v>
          </cell>
          <cell r="G6031" t="str">
            <v>Greece</v>
          </cell>
        </row>
        <row r="6032">
          <cell r="A6032" t="str">
            <v>2002M12</v>
          </cell>
          <cell r="B6032">
            <v>2</v>
          </cell>
          <cell r="C6032">
            <v>0</v>
          </cell>
          <cell r="D6032" t="str">
            <v>Ebay</v>
          </cell>
          <cell r="E6032">
            <v>191</v>
          </cell>
          <cell r="F6032">
            <v>28</v>
          </cell>
          <cell r="G6032" t="str">
            <v>Bolivia</v>
          </cell>
        </row>
        <row r="6033">
          <cell r="A6033" t="str">
            <v>2002M12</v>
          </cell>
          <cell r="B6033">
            <v>2</v>
          </cell>
          <cell r="C6033">
            <v>100</v>
          </cell>
          <cell r="D6033" t="str">
            <v>Ebaymotors</v>
          </cell>
          <cell r="E6033">
            <v>207</v>
          </cell>
          <cell r="F6033">
            <v>71</v>
          </cell>
          <cell r="G6033" t="str">
            <v>France</v>
          </cell>
        </row>
        <row r="6034">
          <cell r="A6034" t="str">
            <v>2002M12</v>
          </cell>
          <cell r="B6034">
            <v>2</v>
          </cell>
          <cell r="C6034">
            <v>23</v>
          </cell>
          <cell r="D6034" t="str">
            <v xml:space="preserve"> Belgium (French)</v>
          </cell>
          <cell r="E6034">
            <v>118</v>
          </cell>
          <cell r="F6034">
            <v>3</v>
          </cell>
          <cell r="G6034" t="str">
            <v>United Kingdom</v>
          </cell>
        </row>
        <row r="6035">
          <cell r="A6035" t="str">
            <v>2002M12</v>
          </cell>
          <cell r="B6035">
            <v>3</v>
          </cell>
          <cell r="C6035">
            <v>101</v>
          </cell>
          <cell r="D6035" t="str">
            <v>Italy</v>
          </cell>
          <cell r="E6035">
            <v>1</v>
          </cell>
          <cell r="F6035">
            <v>1</v>
          </cell>
          <cell r="G6035" t="str">
            <v>United States</v>
          </cell>
        </row>
        <row r="6036">
          <cell r="A6036" t="str">
            <v>2002M12</v>
          </cell>
          <cell r="B6036">
            <v>2</v>
          </cell>
          <cell r="C6036">
            <v>2</v>
          </cell>
          <cell r="D6036" t="str">
            <v>Canada</v>
          </cell>
          <cell r="E6036">
            <v>161</v>
          </cell>
          <cell r="F6036">
            <v>185</v>
          </cell>
          <cell r="G6036" t="str">
            <v>South Africa</v>
          </cell>
        </row>
        <row r="6037">
          <cell r="A6037" t="str">
            <v>2002M12</v>
          </cell>
          <cell r="B6037">
            <v>1</v>
          </cell>
          <cell r="C6037">
            <v>0</v>
          </cell>
          <cell r="D6037" t="str">
            <v>Ebay</v>
          </cell>
          <cell r="E6037">
            <v>6</v>
          </cell>
          <cell r="F6037">
            <v>138</v>
          </cell>
          <cell r="G6037" t="str">
            <v>Monaco</v>
          </cell>
        </row>
        <row r="6038">
          <cell r="A6038" t="str">
            <v>2002M12</v>
          </cell>
          <cell r="B6038">
            <v>0</v>
          </cell>
          <cell r="C6038">
            <v>196</v>
          </cell>
          <cell r="D6038" t="str">
            <v>Taiwan</v>
          </cell>
          <cell r="E6038">
            <v>1247</v>
          </cell>
          <cell r="F6038">
            <v>1</v>
          </cell>
          <cell r="G6038" t="str">
            <v>United States</v>
          </cell>
        </row>
        <row r="6039">
          <cell r="A6039" t="str">
            <v>2002M12</v>
          </cell>
          <cell r="B6039">
            <v>2</v>
          </cell>
          <cell r="C6039">
            <v>146</v>
          </cell>
          <cell r="D6039" t="str">
            <v>Netherlands</v>
          </cell>
          <cell r="E6039">
            <v>115</v>
          </cell>
          <cell r="F6039">
            <v>164</v>
          </cell>
          <cell r="G6039" t="str">
            <v>Portugal</v>
          </cell>
        </row>
        <row r="6040">
          <cell r="A6040" t="str">
            <v>2002M12</v>
          </cell>
          <cell r="B6040">
            <v>2</v>
          </cell>
          <cell r="C6040">
            <v>3</v>
          </cell>
          <cell r="D6040" t="str">
            <v>Uk</v>
          </cell>
          <cell r="E6040">
            <v>8</v>
          </cell>
          <cell r="F6040">
            <v>66</v>
          </cell>
          <cell r="G6040" t="str">
            <v>Estonia</v>
          </cell>
        </row>
        <row r="6041">
          <cell r="A6041" t="str">
            <v>2002M12</v>
          </cell>
          <cell r="B6041">
            <v>3</v>
          </cell>
          <cell r="C6041">
            <v>100</v>
          </cell>
          <cell r="D6041" t="str">
            <v>Ebaymotors</v>
          </cell>
          <cell r="E6041">
            <v>1</v>
          </cell>
          <cell r="F6041">
            <v>18</v>
          </cell>
          <cell r="G6041" t="str">
            <v>Bahamas</v>
          </cell>
        </row>
        <row r="6042">
          <cell r="A6042" t="str">
            <v>2002M12</v>
          </cell>
          <cell r="B6042">
            <v>0</v>
          </cell>
          <cell r="C6042">
            <v>16</v>
          </cell>
          <cell r="D6042" t="str">
            <v>Austria</v>
          </cell>
          <cell r="E6042">
            <v>1</v>
          </cell>
          <cell r="F6042">
            <v>80</v>
          </cell>
          <cell r="G6042" t="str">
            <v>Greece</v>
          </cell>
        </row>
        <row r="6043">
          <cell r="A6043" t="str">
            <v>2002M12</v>
          </cell>
          <cell r="B6043">
            <v>1</v>
          </cell>
          <cell r="C6043">
            <v>146</v>
          </cell>
          <cell r="D6043" t="str">
            <v>Netherlands</v>
          </cell>
          <cell r="E6043">
            <v>4</v>
          </cell>
          <cell r="F6043">
            <v>193</v>
          </cell>
          <cell r="G6043" t="str">
            <v>Switzerland</v>
          </cell>
        </row>
        <row r="6044">
          <cell r="A6044" t="str">
            <v>2002M12</v>
          </cell>
          <cell r="B6044">
            <v>0</v>
          </cell>
          <cell r="C6044">
            <v>0</v>
          </cell>
          <cell r="D6044" t="str">
            <v>Ebay</v>
          </cell>
          <cell r="E6044">
            <v>74</v>
          </cell>
          <cell r="F6044">
            <v>16</v>
          </cell>
          <cell r="G6044" t="str">
            <v>Austria</v>
          </cell>
        </row>
        <row r="6045">
          <cell r="A6045" t="str">
            <v>2002M12</v>
          </cell>
          <cell r="B6045">
            <v>0</v>
          </cell>
          <cell r="C6045">
            <v>23</v>
          </cell>
          <cell r="D6045" t="str">
            <v xml:space="preserve"> Belgium (French)</v>
          </cell>
          <cell r="E6045">
            <v>5</v>
          </cell>
          <cell r="F6045">
            <v>93</v>
          </cell>
          <cell r="G6045" t="str">
            <v>Hungary</v>
          </cell>
        </row>
        <row r="6046">
          <cell r="A6046" t="str">
            <v>2002M12</v>
          </cell>
          <cell r="B6046">
            <v>1</v>
          </cell>
          <cell r="C6046">
            <v>186</v>
          </cell>
          <cell r="D6046" t="str">
            <v>Spain</v>
          </cell>
          <cell r="E6046">
            <v>10</v>
          </cell>
          <cell r="F6046">
            <v>3</v>
          </cell>
          <cell r="G6046" t="str">
            <v>United Kingdom</v>
          </cell>
        </row>
        <row r="6047">
          <cell r="A6047" t="str">
            <v>2002M12</v>
          </cell>
          <cell r="B6047">
            <v>2</v>
          </cell>
          <cell r="C6047">
            <v>2</v>
          </cell>
          <cell r="D6047" t="str">
            <v>Canada</v>
          </cell>
          <cell r="E6047">
            <v>146</v>
          </cell>
          <cell r="F6047">
            <v>56</v>
          </cell>
          <cell r="G6047" t="str">
            <v>Czech Republic</v>
          </cell>
        </row>
        <row r="6048">
          <cell r="A6048" t="str">
            <v>2002M12</v>
          </cell>
          <cell r="B6048">
            <v>0</v>
          </cell>
          <cell r="C6048">
            <v>77</v>
          </cell>
          <cell r="D6048" t="str">
            <v>Germany</v>
          </cell>
          <cell r="E6048">
            <v>1498</v>
          </cell>
          <cell r="F6048">
            <v>146</v>
          </cell>
          <cell r="G6048" t="str">
            <v>Netherlands</v>
          </cell>
        </row>
        <row r="6049">
          <cell r="A6049" t="str">
            <v>2002M12</v>
          </cell>
          <cell r="B6049">
            <v>0</v>
          </cell>
          <cell r="C6049">
            <v>0</v>
          </cell>
          <cell r="D6049" t="str">
            <v>Ebay</v>
          </cell>
          <cell r="E6049">
            <v>5</v>
          </cell>
          <cell r="F6049">
            <v>4</v>
          </cell>
          <cell r="G6049" t="str">
            <v>Afghanistan</v>
          </cell>
        </row>
        <row r="6050">
          <cell r="A6050" t="str">
            <v>2002M12</v>
          </cell>
          <cell r="B6050">
            <v>0</v>
          </cell>
          <cell r="C6050">
            <v>196</v>
          </cell>
          <cell r="D6050" t="str">
            <v>Taiwan</v>
          </cell>
          <cell r="E6050">
            <v>1</v>
          </cell>
          <cell r="F6050">
            <v>77</v>
          </cell>
          <cell r="G6050" t="str">
            <v>Germany</v>
          </cell>
        </row>
        <row r="6051">
          <cell r="A6051" t="str">
            <v>2002M12</v>
          </cell>
          <cell r="B6051">
            <v>1</v>
          </cell>
          <cell r="C6051">
            <v>0</v>
          </cell>
          <cell r="D6051" t="str">
            <v>Ebay</v>
          </cell>
          <cell r="E6051">
            <v>5112</v>
          </cell>
          <cell r="F6051">
            <v>92</v>
          </cell>
          <cell r="G6051" t="str">
            <v>Hong Kong</v>
          </cell>
        </row>
        <row r="6052">
          <cell r="A6052" t="str">
            <v>2002M12</v>
          </cell>
          <cell r="B6052">
            <v>0</v>
          </cell>
          <cell r="C6052">
            <v>0</v>
          </cell>
          <cell r="D6052" t="str">
            <v>Ebay</v>
          </cell>
          <cell r="E6052">
            <v>1</v>
          </cell>
          <cell r="F6052">
            <v>21</v>
          </cell>
          <cell r="G6052" t="str">
            <v>Barbados</v>
          </cell>
        </row>
        <row r="6053">
          <cell r="A6053" t="str">
            <v>2002M12</v>
          </cell>
          <cell r="B6053">
            <v>0</v>
          </cell>
          <cell r="C6053">
            <v>71</v>
          </cell>
          <cell r="D6053" t="str">
            <v>France</v>
          </cell>
          <cell r="E6053">
            <v>7</v>
          </cell>
          <cell r="F6053">
            <v>83</v>
          </cell>
          <cell r="G6053" t="str">
            <v>Guadeloupe</v>
          </cell>
        </row>
        <row r="6054">
          <cell r="A6054" t="str">
            <v>2002M12</v>
          </cell>
          <cell r="B6054">
            <v>0</v>
          </cell>
          <cell r="C6054">
            <v>3</v>
          </cell>
          <cell r="D6054" t="str">
            <v>Uk</v>
          </cell>
          <cell r="E6054">
            <v>1</v>
          </cell>
          <cell r="F6054">
            <v>192</v>
          </cell>
          <cell r="G6054" t="str">
            <v>Sweden</v>
          </cell>
        </row>
        <row r="6055">
          <cell r="A6055" t="str">
            <v>2002M12</v>
          </cell>
          <cell r="B6055">
            <v>2</v>
          </cell>
          <cell r="C6055">
            <v>193</v>
          </cell>
          <cell r="D6055" t="str">
            <v>Switzerland</v>
          </cell>
          <cell r="E6055">
            <v>7</v>
          </cell>
          <cell r="F6055">
            <v>122</v>
          </cell>
          <cell r="G6055" t="str">
            <v>Luxembourg</v>
          </cell>
        </row>
        <row r="6056">
          <cell r="A6056" t="str">
            <v>2002M12</v>
          </cell>
          <cell r="B6056">
            <v>0</v>
          </cell>
          <cell r="C6056">
            <v>3</v>
          </cell>
          <cell r="D6056" t="str">
            <v>Uk</v>
          </cell>
          <cell r="E6056">
            <v>983</v>
          </cell>
          <cell r="F6056">
            <v>77</v>
          </cell>
          <cell r="G6056" t="str">
            <v>Germany</v>
          </cell>
        </row>
        <row r="6057">
          <cell r="A6057" t="str">
            <v>2002M12</v>
          </cell>
          <cell r="B6057">
            <v>2</v>
          </cell>
          <cell r="C6057">
            <v>2</v>
          </cell>
          <cell r="D6057" t="str">
            <v>Canada</v>
          </cell>
          <cell r="E6057">
            <v>11</v>
          </cell>
          <cell r="F6057">
            <v>95</v>
          </cell>
          <cell r="G6057" t="str">
            <v>India</v>
          </cell>
        </row>
        <row r="6058">
          <cell r="A6058" t="str">
            <v>2002M12</v>
          </cell>
          <cell r="B6058">
            <v>2</v>
          </cell>
          <cell r="C6058">
            <v>0</v>
          </cell>
          <cell r="D6058" t="str">
            <v>Ebay</v>
          </cell>
          <cell r="E6058">
            <v>2661</v>
          </cell>
          <cell r="F6058">
            <v>22</v>
          </cell>
          <cell r="G6058" t="str">
            <v>Belarus</v>
          </cell>
        </row>
        <row r="6059">
          <cell r="A6059" t="str">
            <v>2002M12</v>
          </cell>
          <cell r="B6059">
            <v>0</v>
          </cell>
          <cell r="C6059">
            <v>101</v>
          </cell>
          <cell r="D6059" t="str">
            <v>Italy</v>
          </cell>
          <cell r="E6059">
            <v>1</v>
          </cell>
          <cell r="F6059">
            <v>15</v>
          </cell>
          <cell r="G6059" t="str">
            <v>Australia</v>
          </cell>
        </row>
        <row r="6060">
          <cell r="A6060" t="str">
            <v>2002M12</v>
          </cell>
          <cell r="B6060">
            <v>0</v>
          </cell>
          <cell r="C6060">
            <v>71</v>
          </cell>
          <cell r="D6060" t="str">
            <v>France</v>
          </cell>
          <cell r="E6060">
            <v>2</v>
          </cell>
          <cell r="F6060">
            <v>199</v>
          </cell>
          <cell r="G6060" t="str">
            <v>Thailand</v>
          </cell>
        </row>
        <row r="6061">
          <cell r="A6061" t="str">
            <v>2002M12</v>
          </cell>
          <cell r="B6061">
            <v>0</v>
          </cell>
          <cell r="C6061">
            <v>3</v>
          </cell>
          <cell r="D6061" t="str">
            <v>Uk</v>
          </cell>
          <cell r="E6061">
            <v>3786</v>
          </cell>
          <cell r="F6061">
            <v>1</v>
          </cell>
          <cell r="G6061" t="str">
            <v>United States</v>
          </cell>
        </row>
        <row r="6062">
          <cell r="A6062" t="str">
            <v>2002M12</v>
          </cell>
          <cell r="B6062">
            <v>1</v>
          </cell>
          <cell r="C6062">
            <v>3</v>
          </cell>
          <cell r="D6062" t="str">
            <v>Uk</v>
          </cell>
          <cell r="E6062">
            <v>6</v>
          </cell>
          <cell r="F6062">
            <v>100</v>
          </cell>
          <cell r="G6062" t="str">
            <v>Israel</v>
          </cell>
        </row>
        <row r="6063">
          <cell r="A6063" t="str">
            <v>2002M12</v>
          </cell>
          <cell r="B6063">
            <v>3</v>
          </cell>
          <cell r="C6063">
            <v>146</v>
          </cell>
          <cell r="D6063" t="str">
            <v>Netherlands</v>
          </cell>
          <cell r="E6063">
            <v>86</v>
          </cell>
          <cell r="F6063">
            <v>23</v>
          </cell>
          <cell r="G6063" t="str">
            <v>Belgium</v>
          </cell>
        </row>
        <row r="6064">
          <cell r="A6064" t="str">
            <v>2002M12</v>
          </cell>
          <cell r="B6064">
            <v>0</v>
          </cell>
          <cell r="C6064">
            <v>3</v>
          </cell>
          <cell r="D6064" t="str">
            <v>Uk</v>
          </cell>
          <cell r="E6064">
            <v>22</v>
          </cell>
          <cell r="F6064">
            <v>101</v>
          </cell>
          <cell r="G6064" t="str">
            <v>Italy</v>
          </cell>
        </row>
        <row r="6065">
          <cell r="A6065" t="str">
            <v>2002M12</v>
          </cell>
          <cell r="B6065">
            <v>0</v>
          </cell>
          <cell r="C6065">
            <v>15</v>
          </cell>
          <cell r="D6065" t="str">
            <v>Australia</v>
          </cell>
          <cell r="E6065">
            <v>1</v>
          </cell>
          <cell r="F6065">
            <v>6</v>
          </cell>
          <cell r="G6065" t="str">
            <v>Algeria</v>
          </cell>
        </row>
        <row r="6066">
          <cell r="A6066" t="str">
            <v>2002M12</v>
          </cell>
          <cell r="B6066">
            <v>2</v>
          </cell>
          <cell r="C6066">
            <v>77</v>
          </cell>
          <cell r="D6066" t="str">
            <v>Germany</v>
          </cell>
          <cell r="E6066">
            <v>18</v>
          </cell>
          <cell r="F6066">
            <v>115</v>
          </cell>
          <cell r="G6066" t="str">
            <v>Latvia</v>
          </cell>
        </row>
        <row r="6067">
          <cell r="A6067" t="str">
            <v>2002M12</v>
          </cell>
          <cell r="B6067">
            <v>1</v>
          </cell>
          <cell r="C6067">
            <v>0</v>
          </cell>
          <cell r="D6067" t="str">
            <v>Ebay</v>
          </cell>
          <cell r="E6067">
            <v>2</v>
          </cell>
          <cell r="F6067">
            <v>182</v>
          </cell>
          <cell r="G6067" t="str">
            <v>Slovenia</v>
          </cell>
        </row>
        <row r="6068">
          <cell r="A6068" t="str">
            <v>2002M12</v>
          </cell>
          <cell r="B6068">
            <v>2</v>
          </cell>
          <cell r="C6068">
            <v>0</v>
          </cell>
          <cell r="D6068" t="str">
            <v>Ebay</v>
          </cell>
          <cell r="E6068">
            <v>408</v>
          </cell>
          <cell r="F6068">
            <v>181</v>
          </cell>
          <cell r="G6068" t="str">
            <v>Slovakia</v>
          </cell>
        </row>
        <row r="6069">
          <cell r="A6069" t="str">
            <v>2002M12</v>
          </cell>
          <cell r="B6069">
            <v>2</v>
          </cell>
          <cell r="C6069">
            <v>77</v>
          </cell>
          <cell r="D6069" t="str">
            <v>Germany</v>
          </cell>
          <cell r="E6069">
            <v>1621</v>
          </cell>
          <cell r="F6069">
            <v>122</v>
          </cell>
          <cell r="G6069" t="str">
            <v>Luxembourg</v>
          </cell>
        </row>
        <row r="6070">
          <cell r="A6070" t="str">
            <v>2002M12</v>
          </cell>
          <cell r="B6070">
            <v>1</v>
          </cell>
          <cell r="C6070">
            <v>3</v>
          </cell>
          <cell r="D6070" t="str">
            <v>Uk</v>
          </cell>
          <cell r="E6070">
            <v>1</v>
          </cell>
          <cell r="F6070">
            <v>12</v>
          </cell>
          <cell r="G6070" t="str">
            <v>Argentina</v>
          </cell>
        </row>
        <row r="6071">
          <cell r="A6071" t="str">
            <v>2002M12</v>
          </cell>
          <cell r="B6071">
            <v>2</v>
          </cell>
          <cell r="C6071">
            <v>101</v>
          </cell>
          <cell r="D6071" t="str">
            <v>Italy</v>
          </cell>
          <cell r="E6071">
            <v>63</v>
          </cell>
          <cell r="F6071">
            <v>164</v>
          </cell>
          <cell r="G6071" t="str">
            <v>Portugal</v>
          </cell>
        </row>
        <row r="6072">
          <cell r="A6072" t="str">
            <v>2002M12</v>
          </cell>
          <cell r="B6072">
            <v>0</v>
          </cell>
          <cell r="C6072">
            <v>77</v>
          </cell>
          <cell r="D6072" t="str">
            <v>Germany</v>
          </cell>
          <cell r="E6072">
            <v>2</v>
          </cell>
          <cell r="F6072">
            <v>12</v>
          </cell>
          <cell r="G6072" t="str">
            <v>Argentina</v>
          </cell>
        </row>
        <row r="6073">
          <cell r="A6073" t="str">
            <v>2002M12</v>
          </cell>
          <cell r="B6073">
            <v>1</v>
          </cell>
          <cell r="C6073">
            <v>71</v>
          </cell>
          <cell r="D6073" t="str">
            <v>France</v>
          </cell>
          <cell r="E6073">
            <v>10</v>
          </cell>
          <cell r="F6073">
            <v>100</v>
          </cell>
          <cell r="G6073" t="str">
            <v>Israel</v>
          </cell>
        </row>
        <row r="6074">
          <cell r="A6074" t="str">
            <v>2002M12</v>
          </cell>
          <cell r="B6074">
            <v>0</v>
          </cell>
          <cell r="C6074">
            <v>15</v>
          </cell>
          <cell r="D6074" t="str">
            <v>Australia</v>
          </cell>
          <cell r="E6074">
            <v>3</v>
          </cell>
          <cell r="F6074">
            <v>13</v>
          </cell>
          <cell r="G6074" t="str">
            <v>Armenia</v>
          </cell>
        </row>
        <row r="6075">
          <cell r="A6075" t="str">
            <v>2002M12</v>
          </cell>
          <cell r="B6075">
            <v>2</v>
          </cell>
          <cell r="C6075">
            <v>0</v>
          </cell>
          <cell r="D6075" t="str">
            <v>Ebay</v>
          </cell>
          <cell r="E6075">
            <v>2</v>
          </cell>
          <cell r="F6075">
            <v>174</v>
          </cell>
          <cell r="G6075" t="str">
            <v>Saint Vincent and the Grenadines</v>
          </cell>
        </row>
        <row r="6076">
          <cell r="A6076" t="str">
            <v>2002M12</v>
          </cell>
          <cell r="B6076">
            <v>2</v>
          </cell>
          <cell r="C6076">
            <v>101</v>
          </cell>
          <cell r="D6076" t="str">
            <v>Italy</v>
          </cell>
          <cell r="E6076">
            <v>2830</v>
          </cell>
          <cell r="F6076">
            <v>15</v>
          </cell>
          <cell r="G6076" t="str">
            <v>Australia</v>
          </cell>
        </row>
        <row r="6077">
          <cell r="A6077" t="str">
            <v>2002M12</v>
          </cell>
          <cell r="B6077">
            <v>2</v>
          </cell>
          <cell r="C6077">
            <v>123</v>
          </cell>
          <cell r="D6077" t="str">
            <v xml:space="preserve"> Belgium (Dutch)</v>
          </cell>
          <cell r="E6077">
            <v>20</v>
          </cell>
          <cell r="F6077">
            <v>24</v>
          </cell>
          <cell r="G6077" t="str">
            <v>Belize</v>
          </cell>
        </row>
        <row r="6078">
          <cell r="A6078" t="str">
            <v>2002M12</v>
          </cell>
          <cell r="B6078">
            <v>0</v>
          </cell>
          <cell r="C6078">
            <v>15</v>
          </cell>
          <cell r="D6078" t="str">
            <v>Australia</v>
          </cell>
          <cell r="E6078">
            <v>468</v>
          </cell>
          <cell r="F6078">
            <v>1</v>
          </cell>
          <cell r="G6078" t="str">
            <v>United States</v>
          </cell>
        </row>
        <row r="6079">
          <cell r="A6079" t="str">
            <v>2002M12</v>
          </cell>
          <cell r="B6079">
            <v>2</v>
          </cell>
          <cell r="C6079">
            <v>15</v>
          </cell>
          <cell r="D6079" t="str">
            <v>Australia</v>
          </cell>
          <cell r="E6079">
            <v>38</v>
          </cell>
          <cell r="F6079">
            <v>146</v>
          </cell>
          <cell r="G6079" t="str">
            <v>Netherlands</v>
          </cell>
        </row>
        <row r="6080">
          <cell r="A6080" t="str">
            <v>2002M12</v>
          </cell>
          <cell r="B6080">
            <v>3</v>
          </cell>
          <cell r="C6080">
            <v>77</v>
          </cell>
          <cell r="D6080" t="str">
            <v>Germany</v>
          </cell>
          <cell r="E6080">
            <v>4</v>
          </cell>
          <cell r="F6080">
            <v>3</v>
          </cell>
          <cell r="G6080" t="str">
            <v>United Kingdom</v>
          </cell>
        </row>
        <row r="6081">
          <cell r="A6081" t="str">
            <v>2002M12</v>
          </cell>
          <cell r="B6081">
            <v>1</v>
          </cell>
          <cell r="C6081">
            <v>0</v>
          </cell>
          <cell r="D6081" t="str">
            <v>Ebay</v>
          </cell>
          <cell r="E6081">
            <v>4</v>
          </cell>
          <cell r="F6081">
            <v>44</v>
          </cell>
          <cell r="G6081" t="str">
            <v>Chile</v>
          </cell>
        </row>
        <row r="6082">
          <cell r="A6082" t="str">
            <v>2002M12</v>
          </cell>
          <cell r="B6082">
            <v>3</v>
          </cell>
          <cell r="C6082">
            <v>123</v>
          </cell>
          <cell r="D6082" t="str">
            <v xml:space="preserve"> Belgium (Dutch)</v>
          </cell>
          <cell r="E6082">
            <v>5913</v>
          </cell>
          <cell r="F6082">
            <v>23</v>
          </cell>
          <cell r="G6082" t="str">
            <v>Belgium</v>
          </cell>
        </row>
        <row r="6083">
          <cell r="A6083" t="str">
            <v>2002M12</v>
          </cell>
          <cell r="B6083">
            <v>2</v>
          </cell>
          <cell r="C6083">
            <v>0</v>
          </cell>
          <cell r="D6083" t="str">
            <v>Ebay</v>
          </cell>
          <cell r="E6083">
            <v>10486</v>
          </cell>
          <cell r="F6083">
            <v>204</v>
          </cell>
          <cell r="G6083" t="str">
            <v>Turkey</v>
          </cell>
        </row>
        <row r="6084">
          <cell r="A6084" t="str">
            <v>2002M12</v>
          </cell>
          <cell r="B6084">
            <v>0</v>
          </cell>
          <cell r="C6084">
            <v>0</v>
          </cell>
          <cell r="D6084" t="str">
            <v>Ebay</v>
          </cell>
          <cell r="E6084">
            <v>141</v>
          </cell>
          <cell r="F6084">
            <v>31</v>
          </cell>
          <cell r="G6084" t="str">
            <v>Brazil</v>
          </cell>
        </row>
        <row r="6085">
          <cell r="A6085" t="str">
            <v>2002M12</v>
          </cell>
          <cell r="B6085">
            <v>1</v>
          </cell>
          <cell r="C6085">
            <v>3</v>
          </cell>
          <cell r="D6085" t="str">
            <v>Uk</v>
          </cell>
          <cell r="E6085">
            <v>3</v>
          </cell>
          <cell r="F6085">
            <v>168</v>
          </cell>
          <cell r="G6085" t="str">
            <v>Russian Federation</v>
          </cell>
        </row>
        <row r="6086">
          <cell r="A6086" t="str">
            <v>2002M12</v>
          </cell>
          <cell r="B6086">
            <v>3</v>
          </cell>
          <cell r="C6086">
            <v>0</v>
          </cell>
          <cell r="D6086" t="str">
            <v>Ebay</v>
          </cell>
          <cell r="E6086">
            <v>41</v>
          </cell>
          <cell r="F6086">
            <v>104</v>
          </cell>
          <cell r="G6086" t="str">
            <v>Japan</v>
          </cell>
        </row>
        <row r="6087">
          <cell r="A6087" t="str">
            <v>2002M12</v>
          </cell>
          <cell r="B6087">
            <v>1</v>
          </cell>
          <cell r="C6087">
            <v>146</v>
          </cell>
          <cell r="D6087" t="str">
            <v>Netherlands</v>
          </cell>
          <cell r="E6087">
            <v>85605</v>
          </cell>
          <cell r="F6087">
            <v>146</v>
          </cell>
          <cell r="G6087" t="str">
            <v>Netherlands</v>
          </cell>
        </row>
        <row r="6088">
          <cell r="A6088" t="str">
            <v>2002M12</v>
          </cell>
          <cell r="B6088">
            <v>2</v>
          </cell>
          <cell r="C6088">
            <v>0</v>
          </cell>
          <cell r="D6088" t="str">
            <v>Ebay</v>
          </cell>
          <cell r="E6088">
            <v>409</v>
          </cell>
          <cell r="F6088">
            <v>7</v>
          </cell>
          <cell r="G6088" t="str">
            <v>American Samoa</v>
          </cell>
        </row>
        <row r="6089">
          <cell r="A6089" t="str">
            <v>2002M12</v>
          </cell>
          <cell r="B6089">
            <v>2</v>
          </cell>
          <cell r="C6089">
            <v>0</v>
          </cell>
          <cell r="D6089" t="str">
            <v>Ebay</v>
          </cell>
          <cell r="E6089">
            <v>7474</v>
          </cell>
          <cell r="F6089">
            <v>193</v>
          </cell>
          <cell r="G6089" t="str">
            <v>Switzerland</v>
          </cell>
        </row>
        <row r="6090">
          <cell r="A6090" t="str">
            <v>2002M12</v>
          </cell>
          <cell r="B6090">
            <v>2</v>
          </cell>
          <cell r="C6090">
            <v>3</v>
          </cell>
          <cell r="D6090" t="str">
            <v>Uk</v>
          </cell>
          <cell r="E6090">
            <v>1473</v>
          </cell>
          <cell r="F6090">
            <v>92</v>
          </cell>
          <cell r="G6090" t="str">
            <v>Hong Kong</v>
          </cell>
        </row>
        <row r="6091">
          <cell r="A6091" t="str">
            <v>2002M12</v>
          </cell>
          <cell r="B6091">
            <v>2</v>
          </cell>
          <cell r="C6091">
            <v>71</v>
          </cell>
          <cell r="D6091" t="str">
            <v>France</v>
          </cell>
          <cell r="E6091">
            <v>1</v>
          </cell>
          <cell r="F6091">
            <v>73</v>
          </cell>
          <cell r="G6091" t="str">
            <v>French Polynesia</v>
          </cell>
        </row>
        <row r="6092">
          <cell r="A6092" t="str">
            <v>2002M12</v>
          </cell>
          <cell r="B6092">
            <v>2</v>
          </cell>
          <cell r="C6092">
            <v>0</v>
          </cell>
          <cell r="D6092" t="str">
            <v>Ebay</v>
          </cell>
          <cell r="E6092">
            <v>7003</v>
          </cell>
          <cell r="F6092">
            <v>162</v>
          </cell>
          <cell r="G6092" t="str">
            <v>Philippines</v>
          </cell>
        </row>
        <row r="6093">
          <cell r="A6093" t="str">
            <v>2002M12</v>
          </cell>
          <cell r="B6093">
            <v>0</v>
          </cell>
          <cell r="C6093">
            <v>100</v>
          </cell>
          <cell r="D6093" t="str">
            <v>Ebaymotors</v>
          </cell>
          <cell r="E6093">
            <v>1503</v>
          </cell>
          <cell r="F6093">
            <v>2</v>
          </cell>
          <cell r="G6093" t="str">
            <v>Canada</v>
          </cell>
        </row>
        <row r="6094">
          <cell r="A6094" t="str">
            <v>2002M12</v>
          </cell>
          <cell r="B6094">
            <v>1</v>
          </cell>
          <cell r="C6094">
            <v>23</v>
          </cell>
          <cell r="D6094" t="str">
            <v xml:space="preserve"> Belgium (French)</v>
          </cell>
          <cell r="E6094">
            <v>420</v>
          </cell>
          <cell r="F6094">
            <v>2</v>
          </cell>
          <cell r="G6094" t="str">
            <v>Canada</v>
          </cell>
        </row>
        <row r="6095">
          <cell r="A6095" t="str">
            <v>2002M12</v>
          </cell>
          <cell r="B6095">
            <v>2</v>
          </cell>
          <cell r="C6095">
            <v>0</v>
          </cell>
          <cell r="D6095" t="str">
            <v>Ebay</v>
          </cell>
          <cell r="E6095">
            <v>11490</v>
          </cell>
          <cell r="F6095">
            <v>196</v>
          </cell>
          <cell r="G6095" t="str">
            <v>Taiwan</v>
          </cell>
        </row>
        <row r="6096">
          <cell r="A6096" t="str">
            <v>2002M12</v>
          </cell>
          <cell r="B6096">
            <v>0</v>
          </cell>
          <cell r="C6096">
            <v>71</v>
          </cell>
          <cell r="D6096" t="str">
            <v>France</v>
          </cell>
          <cell r="E6096">
            <v>4</v>
          </cell>
          <cell r="F6096">
            <v>218</v>
          </cell>
          <cell r="G6096" t="str">
            <v>Wallis and Futuna</v>
          </cell>
        </row>
        <row r="6097">
          <cell r="A6097" t="str">
            <v>2002M12</v>
          </cell>
          <cell r="B6097">
            <v>0</v>
          </cell>
          <cell r="C6097">
            <v>146</v>
          </cell>
          <cell r="D6097" t="str">
            <v>Netherlands</v>
          </cell>
          <cell r="E6097">
            <v>9</v>
          </cell>
          <cell r="F6097">
            <v>15</v>
          </cell>
          <cell r="G6097" t="str">
            <v>Australia</v>
          </cell>
        </row>
        <row r="6098">
          <cell r="A6098" t="str">
            <v>2002M12</v>
          </cell>
          <cell r="B6098">
            <v>2</v>
          </cell>
          <cell r="C6098">
            <v>0</v>
          </cell>
          <cell r="D6098" t="str">
            <v>Ebay</v>
          </cell>
          <cell r="E6098">
            <v>2</v>
          </cell>
          <cell r="F6098">
            <v>195</v>
          </cell>
          <cell r="G6098" t="str">
            <v>Tahiti</v>
          </cell>
        </row>
        <row r="6099">
          <cell r="A6099" t="str">
            <v>2002M12</v>
          </cell>
          <cell r="B6099">
            <v>2</v>
          </cell>
          <cell r="C6099">
            <v>0</v>
          </cell>
          <cell r="D6099" t="str">
            <v>Ebay</v>
          </cell>
          <cell r="E6099">
            <v>1</v>
          </cell>
          <cell r="F6099">
            <v>220</v>
          </cell>
          <cell r="G6099" t="str">
            <v>Western Samoa</v>
          </cell>
        </row>
        <row r="6100">
          <cell r="A6100" t="str">
            <v>2002M12</v>
          </cell>
          <cell r="B6100">
            <v>2</v>
          </cell>
          <cell r="C6100">
            <v>77</v>
          </cell>
          <cell r="D6100" t="str">
            <v>Germany</v>
          </cell>
          <cell r="E6100">
            <v>141</v>
          </cell>
          <cell r="F6100">
            <v>154</v>
          </cell>
          <cell r="G6100" t="str">
            <v>Norway</v>
          </cell>
        </row>
        <row r="6101">
          <cell r="A6101" t="str">
            <v>2002M12</v>
          </cell>
          <cell r="B6101">
            <v>2</v>
          </cell>
          <cell r="C6101">
            <v>15</v>
          </cell>
          <cell r="D6101" t="str">
            <v>Australia</v>
          </cell>
          <cell r="E6101">
            <v>14</v>
          </cell>
          <cell r="F6101">
            <v>56</v>
          </cell>
          <cell r="G6101" t="str">
            <v>Czech Republic</v>
          </cell>
        </row>
        <row r="6102">
          <cell r="A6102" t="str">
            <v>2002M12</v>
          </cell>
          <cell r="B6102">
            <v>2</v>
          </cell>
          <cell r="C6102">
            <v>123</v>
          </cell>
          <cell r="D6102" t="str">
            <v xml:space="preserve"> Belgium (Dutch)</v>
          </cell>
          <cell r="E6102">
            <v>46</v>
          </cell>
          <cell r="F6102">
            <v>1</v>
          </cell>
          <cell r="G6102" t="str">
            <v>United States</v>
          </cell>
        </row>
        <row r="6103">
          <cell r="A6103" t="str">
            <v>2002M12</v>
          </cell>
          <cell r="B6103">
            <v>0</v>
          </cell>
          <cell r="C6103">
            <v>0</v>
          </cell>
          <cell r="D6103" t="str">
            <v>Ebay</v>
          </cell>
          <cell r="E6103">
            <v>8</v>
          </cell>
          <cell r="F6103">
            <v>172</v>
          </cell>
          <cell r="G6103" t="str">
            <v>Saint Lucia</v>
          </cell>
        </row>
        <row r="6104">
          <cell r="A6104" t="str">
            <v>2002M12</v>
          </cell>
          <cell r="B6104">
            <v>2</v>
          </cell>
          <cell r="C6104">
            <v>0</v>
          </cell>
          <cell r="D6104" t="str">
            <v>Ebay</v>
          </cell>
          <cell r="E6104">
            <v>42594</v>
          </cell>
          <cell r="F6104">
            <v>45</v>
          </cell>
          <cell r="G6104" t="str">
            <v>China</v>
          </cell>
        </row>
        <row r="6105">
          <cell r="A6105" t="str">
            <v>2002M12</v>
          </cell>
          <cell r="B6105">
            <v>2</v>
          </cell>
          <cell r="C6105">
            <v>16</v>
          </cell>
          <cell r="D6105" t="str">
            <v>Austria</v>
          </cell>
          <cell r="E6105">
            <v>31</v>
          </cell>
          <cell r="F6105">
            <v>101</v>
          </cell>
          <cell r="G6105" t="str">
            <v>Italy</v>
          </cell>
        </row>
        <row r="6106">
          <cell r="A6106" t="str">
            <v>2002M12</v>
          </cell>
          <cell r="B6106">
            <v>2</v>
          </cell>
          <cell r="C6106">
            <v>16</v>
          </cell>
          <cell r="D6106" t="str">
            <v>Austria</v>
          </cell>
          <cell r="E6106">
            <v>16</v>
          </cell>
          <cell r="F6106">
            <v>15</v>
          </cell>
          <cell r="G6106" t="str">
            <v>Australia</v>
          </cell>
        </row>
        <row r="6107">
          <cell r="A6107" t="str">
            <v>2002M12</v>
          </cell>
          <cell r="B6107">
            <v>0</v>
          </cell>
          <cell r="C6107">
            <v>123</v>
          </cell>
          <cell r="D6107" t="str">
            <v xml:space="preserve"> Belgium (Dutch)</v>
          </cell>
          <cell r="E6107">
            <v>5</v>
          </cell>
          <cell r="F6107">
            <v>24</v>
          </cell>
          <cell r="G6107" t="str">
            <v>Belize</v>
          </cell>
        </row>
        <row r="6108">
          <cell r="A6108" t="str">
            <v>2002M12</v>
          </cell>
          <cell r="B6108">
            <v>0</v>
          </cell>
          <cell r="C6108">
            <v>15</v>
          </cell>
          <cell r="D6108" t="str">
            <v>Australia</v>
          </cell>
          <cell r="E6108">
            <v>23</v>
          </cell>
          <cell r="F6108">
            <v>199</v>
          </cell>
          <cell r="G6108" t="str">
            <v>Thailand</v>
          </cell>
        </row>
        <row r="6109">
          <cell r="A6109" t="str">
            <v>2002M12</v>
          </cell>
          <cell r="B6109">
            <v>1</v>
          </cell>
          <cell r="C6109">
            <v>23</v>
          </cell>
          <cell r="D6109" t="str">
            <v xml:space="preserve"> Belgium (French)</v>
          </cell>
          <cell r="E6109">
            <v>43</v>
          </cell>
          <cell r="F6109">
            <v>193</v>
          </cell>
          <cell r="G6109" t="str">
            <v>Switzerland</v>
          </cell>
        </row>
        <row r="6110">
          <cell r="A6110" t="str">
            <v>2002M12</v>
          </cell>
          <cell r="B6110">
            <v>2</v>
          </cell>
          <cell r="C6110">
            <v>3</v>
          </cell>
          <cell r="D6110" t="str">
            <v>Uk</v>
          </cell>
          <cell r="E6110">
            <v>1</v>
          </cell>
          <cell r="F6110">
            <v>13</v>
          </cell>
          <cell r="G6110" t="str">
            <v>Armenia</v>
          </cell>
        </row>
        <row r="6111">
          <cell r="A6111" t="str">
            <v>2002M12</v>
          </cell>
          <cell r="B6111">
            <v>1</v>
          </cell>
          <cell r="C6111">
            <v>2</v>
          </cell>
          <cell r="D6111" t="str">
            <v>Canada</v>
          </cell>
          <cell r="E6111">
            <v>1</v>
          </cell>
          <cell r="F6111">
            <v>8</v>
          </cell>
          <cell r="G6111" t="str">
            <v>Andorra</v>
          </cell>
        </row>
        <row r="6112">
          <cell r="A6112" t="str">
            <v>2002M12</v>
          </cell>
          <cell r="B6112">
            <v>1</v>
          </cell>
          <cell r="C6112">
            <v>77</v>
          </cell>
          <cell r="D6112" t="str">
            <v>Germany</v>
          </cell>
          <cell r="E6112">
            <v>97</v>
          </cell>
          <cell r="F6112">
            <v>57</v>
          </cell>
          <cell r="G6112" t="str">
            <v>Denmark</v>
          </cell>
        </row>
        <row r="6113">
          <cell r="A6113" t="str">
            <v>2002M12</v>
          </cell>
          <cell r="B6113">
            <v>1</v>
          </cell>
          <cell r="C6113">
            <v>100</v>
          </cell>
          <cell r="D6113" t="str">
            <v>Ebaymotors</v>
          </cell>
          <cell r="E6113">
            <v>204</v>
          </cell>
          <cell r="F6113">
            <v>92</v>
          </cell>
          <cell r="G6113" t="str">
            <v>Hong Kong</v>
          </cell>
        </row>
        <row r="6114">
          <cell r="A6114" t="str">
            <v>2002M12</v>
          </cell>
          <cell r="B6114">
            <v>0</v>
          </cell>
          <cell r="C6114">
            <v>2</v>
          </cell>
          <cell r="D6114" t="str">
            <v>Canada</v>
          </cell>
          <cell r="E6114">
            <v>1</v>
          </cell>
          <cell r="F6114">
            <v>5</v>
          </cell>
          <cell r="G6114" t="str">
            <v>Albania</v>
          </cell>
        </row>
        <row r="6115">
          <cell r="A6115" t="str">
            <v>2002M12</v>
          </cell>
          <cell r="B6115">
            <v>2</v>
          </cell>
          <cell r="C6115">
            <v>71</v>
          </cell>
          <cell r="D6115" t="str">
            <v>France</v>
          </cell>
          <cell r="E6115">
            <v>116</v>
          </cell>
          <cell r="F6115">
            <v>92</v>
          </cell>
          <cell r="G6115" t="str">
            <v>Hong Kong</v>
          </cell>
        </row>
        <row r="6116">
          <cell r="A6116" t="str">
            <v>2002M12</v>
          </cell>
          <cell r="B6116">
            <v>3</v>
          </cell>
          <cell r="C6116">
            <v>193</v>
          </cell>
          <cell r="D6116" t="str">
            <v>Switzerland</v>
          </cell>
          <cell r="E6116">
            <v>373</v>
          </cell>
          <cell r="F6116">
            <v>193</v>
          </cell>
          <cell r="G6116" t="str">
            <v>Switzerland</v>
          </cell>
        </row>
        <row r="6117">
          <cell r="A6117" t="str">
            <v>2002M12</v>
          </cell>
          <cell r="B6117">
            <v>0</v>
          </cell>
          <cell r="C6117">
            <v>123</v>
          </cell>
          <cell r="D6117" t="str">
            <v xml:space="preserve"> Belgium (Dutch)</v>
          </cell>
          <cell r="E6117">
            <v>1</v>
          </cell>
          <cell r="F6117">
            <v>13</v>
          </cell>
          <cell r="G6117" t="str">
            <v>Armenia</v>
          </cell>
        </row>
        <row r="6118">
          <cell r="A6118" t="str">
            <v>2002M12</v>
          </cell>
          <cell r="B6118">
            <v>1</v>
          </cell>
          <cell r="C6118">
            <v>101</v>
          </cell>
          <cell r="D6118" t="str">
            <v>Italy</v>
          </cell>
          <cell r="E6118">
            <v>1</v>
          </cell>
          <cell r="F6118">
            <v>80</v>
          </cell>
          <cell r="G6118" t="str">
            <v>Greece</v>
          </cell>
        </row>
        <row r="6119">
          <cell r="A6119" t="str">
            <v>2002M12</v>
          </cell>
          <cell r="B6119">
            <v>2</v>
          </cell>
          <cell r="C6119">
            <v>186</v>
          </cell>
          <cell r="D6119" t="str">
            <v>Spain</v>
          </cell>
          <cell r="E6119">
            <v>92</v>
          </cell>
          <cell r="F6119">
            <v>15</v>
          </cell>
          <cell r="G6119" t="str">
            <v>Australia</v>
          </cell>
        </row>
        <row r="6120">
          <cell r="A6120" t="str">
            <v>2002M12</v>
          </cell>
          <cell r="B6120">
            <v>2</v>
          </cell>
          <cell r="C6120">
            <v>100</v>
          </cell>
          <cell r="D6120" t="str">
            <v>Ebaymotors</v>
          </cell>
          <cell r="E6120">
            <v>99</v>
          </cell>
          <cell r="F6120">
            <v>186</v>
          </cell>
          <cell r="G6120" t="str">
            <v>Spain</v>
          </cell>
        </row>
        <row r="6121">
          <cell r="A6121" t="str">
            <v>2002M12</v>
          </cell>
          <cell r="B6121">
            <v>1</v>
          </cell>
          <cell r="C6121">
            <v>23</v>
          </cell>
          <cell r="D6121" t="str">
            <v xml:space="preserve"> Belgium (French)</v>
          </cell>
          <cell r="E6121">
            <v>1</v>
          </cell>
          <cell r="F6121">
            <v>15</v>
          </cell>
          <cell r="G6121" t="str">
            <v>Australia</v>
          </cell>
        </row>
        <row r="6122">
          <cell r="A6122" t="str">
            <v>2002M12</v>
          </cell>
          <cell r="B6122">
            <v>2</v>
          </cell>
          <cell r="C6122">
            <v>0</v>
          </cell>
          <cell r="D6122" t="str">
            <v>Ebay</v>
          </cell>
          <cell r="E6122">
            <v>5410</v>
          </cell>
          <cell r="F6122">
            <v>53</v>
          </cell>
          <cell r="G6122" t="str">
            <v>Croatia, Democratic Republic of the</v>
          </cell>
        </row>
        <row r="6123">
          <cell r="A6123" t="str">
            <v>2002M12</v>
          </cell>
          <cell r="B6123">
            <v>0</v>
          </cell>
          <cell r="C6123">
            <v>16</v>
          </cell>
          <cell r="D6123" t="str">
            <v>Austria</v>
          </cell>
          <cell r="E6123">
            <v>1177</v>
          </cell>
          <cell r="F6123">
            <v>77</v>
          </cell>
          <cell r="G6123" t="str">
            <v>Germany</v>
          </cell>
        </row>
        <row r="6124">
          <cell r="A6124" t="str">
            <v>2002M12</v>
          </cell>
          <cell r="B6124">
            <v>2</v>
          </cell>
          <cell r="C6124">
            <v>100</v>
          </cell>
          <cell r="D6124" t="str">
            <v>Ebaymotors</v>
          </cell>
          <cell r="E6124">
            <v>2</v>
          </cell>
          <cell r="F6124">
            <v>107</v>
          </cell>
          <cell r="G6124" t="str">
            <v>Kazakhstan</v>
          </cell>
        </row>
        <row r="6125">
          <cell r="A6125" t="str">
            <v>2002M12</v>
          </cell>
          <cell r="B6125">
            <v>1</v>
          </cell>
          <cell r="C6125">
            <v>123</v>
          </cell>
          <cell r="D6125" t="str">
            <v xml:space="preserve"> Belgium (Dutch)</v>
          </cell>
          <cell r="E6125">
            <v>31508</v>
          </cell>
          <cell r="F6125">
            <v>23</v>
          </cell>
          <cell r="G6125" t="str">
            <v>Belgium</v>
          </cell>
        </row>
        <row r="6126">
          <cell r="A6126" t="str">
            <v>2002M12</v>
          </cell>
          <cell r="B6126">
            <v>2</v>
          </cell>
          <cell r="C6126">
            <v>193</v>
          </cell>
          <cell r="D6126" t="str">
            <v>Switzerland</v>
          </cell>
          <cell r="E6126">
            <v>3</v>
          </cell>
          <cell r="F6126">
            <v>92</v>
          </cell>
          <cell r="G6126" t="str">
            <v>Hong Kong</v>
          </cell>
        </row>
        <row r="6127">
          <cell r="A6127" t="str">
            <v>2002M12</v>
          </cell>
          <cell r="B6127">
            <v>2</v>
          </cell>
          <cell r="C6127">
            <v>0</v>
          </cell>
          <cell r="D6127" t="str">
            <v>Ebay</v>
          </cell>
          <cell r="E6127">
            <v>27394</v>
          </cell>
          <cell r="F6127">
            <v>100</v>
          </cell>
          <cell r="G6127" t="str">
            <v>Israel</v>
          </cell>
        </row>
        <row r="6128">
          <cell r="A6128" t="str">
            <v>2002M12</v>
          </cell>
          <cell r="B6128">
            <v>0</v>
          </cell>
          <cell r="C6128">
            <v>0</v>
          </cell>
          <cell r="D6128" t="str">
            <v>Ebay</v>
          </cell>
          <cell r="E6128">
            <v>3104</v>
          </cell>
          <cell r="F6128">
            <v>92</v>
          </cell>
          <cell r="G6128" t="str">
            <v>Hong Kong</v>
          </cell>
        </row>
        <row r="6129">
          <cell r="A6129" t="str">
            <v>2002M12</v>
          </cell>
          <cell r="B6129">
            <v>1</v>
          </cell>
          <cell r="C6129">
            <v>71</v>
          </cell>
          <cell r="D6129" t="str">
            <v>France</v>
          </cell>
          <cell r="E6129">
            <v>2</v>
          </cell>
          <cell r="F6129">
            <v>15</v>
          </cell>
          <cell r="G6129" t="str">
            <v>Australia</v>
          </cell>
        </row>
        <row r="6130">
          <cell r="A6130" t="str">
            <v>2002M12</v>
          </cell>
          <cell r="B6130">
            <v>0</v>
          </cell>
          <cell r="C6130">
            <v>123</v>
          </cell>
          <cell r="D6130" t="str">
            <v xml:space="preserve"> Belgium (Dutch)</v>
          </cell>
          <cell r="E6130">
            <v>16</v>
          </cell>
          <cell r="F6130">
            <v>70</v>
          </cell>
          <cell r="G6130" t="str">
            <v>Finland</v>
          </cell>
        </row>
        <row r="6131">
          <cell r="A6131" t="str">
            <v>2002M12</v>
          </cell>
          <cell r="B6131">
            <v>0</v>
          </cell>
          <cell r="C6131">
            <v>0</v>
          </cell>
          <cell r="D6131" t="str">
            <v>Ebay</v>
          </cell>
          <cell r="E6131">
            <v>35</v>
          </cell>
          <cell r="F6131">
            <v>161</v>
          </cell>
          <cell r="G6131" t="str">
            <v>Peru</v>
          </cell>
        </row>
        <row r="6132">
          <cell r="A6132" t="str">
            <v>2002M12</v>
          </cell>
          <cell r="B6132">
            <v>2</v>
          </cell>
          <cell r="C6132">
            <v>0</v>
          </cell>
          <cell r="D6132" t="str">
            <v>Ebay</v>
          </cell>
          <cell r="E6132">
            <v>6</v>
          </cell>
          <cell r="F6132">
            <v>54</v>
          </cell>
          <cell r="G6132" t="str">
            <v>Cuba</v>
          </cell>
        </row>
        <row r="6133">
          <cell r="A6133" t="str">
            <v>2002M12</v>
          </cell>
          <cell r="B6133">
            <v>2</v>
          </cell>
          <cell r="C6133">
            <v>77</v>
          </cell>
          <cell r="D6133" t="str">
            <v>Germany</v>
          </cell>
          <cell r="E6133">
            <v>3</v>
          </cell>
          <cell r="F6133">
            <v>20</v>
          </cell>
          <cell r="G6133" t="str">
            <v>Bangladesh</v>
          </cell>
        </row>
        <row r="6134">
          <cell r="A6134" t="str">
            <v>2002M12</v>
          </cell>
          <cell r="B6134">
            <v>2</v>
          </cell>
          <cell r="C6134">
            <v>15</v>
          </cell>
          <cell r="D6134" t="str">
            <v>Australia</v>
          </cell>
          <cell r="E6134">
            <v>210</v>
          </cell>
          <cell r="F6134">
            <v>92</v>
          </cell>
          <cell r="G6134" t="str">
            <v>Hong Kong</v>
          </cell>
        </row>
        <row r="6135">
          <cell r="A6135" t="str">
            <v>2002M12</v>
          </cell>
          <cell r="B6135">
            <v>0</v>
          </cell>
          <cell r="C6135">
            <v>3</v>
          </cell>
          <cell r="D6135" t="str">
            <v>Uk</v>
          </cell>
          <cell r="E6135">
            <v>71</v>
          </cell>
          <cell r="F6135">
            <v>86</v>
          </cell>
          <cell r="G6135" t="str">
            <v>Guernsey</v>
          </cell>
        </row>
        <row r="6136">
          <cell r="A6136" t="str">
            <v>2002M12</v>
          </cell>
          <cell r="B6136">
            <v>0</v>
          </cell>
          <cell r="C6136">
            <v>16</v>
          </cell>
          <cell r="D6136" t="str">
            <v>Austria</v>
          </cell>
          <cell r="E6136">
            <v>15</v>
          </cell>
          <cell r="F6136">
            <v>146</v>
          </cell>
          <cell r="G6136" t="str">
            <v>Netherlands</v>
          </cell>
        </row>
        <row r="6137">
          <cell r="A6137" t="str">
            <v>2002M12</v>
          </cell>
          <cell r="B6137">
            <v>3</v>
          </cell>
          <cell r="C6137">
            <v>100</v>
          </cell>
          <cell r="D6137" t="str">
            <v>Ebaymotors</v>
          </cell>
          <cell r="E6137">
            <v>1</v>
          </cell>
          <cell r="F6137">
            <v>101</v>
          </cell>
          <cell r="G6137" t="str">
            <v>Italy</v>
          </cell>
        </row>
        <row r="6138">
          <cell r="A6138" t="str">
            <v>2002M12</v>
          </cell>
          <cell r="B6138">
            <v>0</v>
          </cell>
          <cell r="C6138">
            <v>100</v>
          </cell>
          <cell r="D6138" t="str">
            <v>Ebaymotors</v>
          </cell>
          <cell r="E6138">
            <v>2</v>
          </cell>
          <cell r="F6138">
            <v>23</v>
          </cell>
          <cell r="G6138" t="str">
            <v>Belgium</v>
          </cell>
        </row>
        <row r="6139">
          <cell r="A6139" t="str">
            <v>2002M12</v>
          </cell>
          <cell r="B6139">
            <v>0</v>
          </cell>
          <cell r="C6139">
            <v>146</v>
          </cell>
          <cell r="D6139" t="str">
            <v>Netherlands</v>
          </cell>
          <cell r="E6139">
            <v>1</v>
          </cell>
          <cell r="F6139">
            <v>6</v>
          </cell>
          <cell r="G6139" t="str">
            <v>Algeria</v>
          </cell>
        </row>
        <row r="6140">
          <cell r="A6140" t="str">
            <v>2002M12</v>
          </cell>
          <cell r="B6140">
            <v>2</v>
          </cell>
          <cell r="C6140">
            <v>3</v>
          </cell>
          <cell r="D6140" t="str">
            <v>Uk</v>
          </cell>
          <cell r="E6140">
            <v>51</v>
          </cell>
          <cell r="F6140">
            <v>209</v>
          </cell>
          <cell r="G6140" t="str">
            <v>Ukraine</v>
          </cell>
        </row>
        <row r="6141">
          <cell r="A6141" t="str">
            <v>2002M12</v>
          </cell>
          <cell r="B6141">
            <v>2</v>
          </cell>
          <cell r="C6141">
            <v>100</v>
          </cell>
          <cell r="D6141" t="str">
            <v>Ebaymotors</v>
          </cell>
          <cell r="E6141">
            <v>1251</v>
          </cell>
          <cell r="F6141">
            <v>196</v>
          </cell>
          <cell r="G6141" t="str">
            <v>Taiwan</v>
          </cell>
        </row>
        <row r="6142">
          <cell r="A6142" t="str">
            <v>2002M12</v>
          </cell>
          <cell r="B6142">
            <v>2</v>
          </cell>
          <cell r="C6142">
            <v>196</v>
          </cell>
          <cell r="D6142" t="str">
            <v>Taiwan</v>
          </cell>
          <cell r="E6142">
            <v>91</v>
          </cell>
          <cell r="F6142">
            <v>123</v>
          </cell>
          <cell r="G6142" t="str">
            <v>Macau</v>
          </cell>
        </row>
        <row r="6143">
          <cell r="A6143" t="str">
            <v>2002M12</v>
          </cell>
          <cell r="B6143">
            <v>2</v>
          </cell>
          <cell r="C6143">
            <v>77</v>
          </cell>
          <cell r="D6143" t="str">
            <v>Germany</v>
          </cell>
          <cell r="E6143">
            <v>522</v>
          </cell>
          <cell r="F6143">
            <v>225</v>
          </cell>
          <cell r="G6143" t="str">
            <v>APO/FPO</v>
          </cell>
        </row>
        <row r="6144">
          <cell r="A6144" t="str">
            <v>2002M12</v>
          </cell>
          <cell r="B6144">
            <v>3</v>
          </cell>
          <cell r="C6144">
            <v>3</v>
          </cell>
          <cell r="D6144" t="str">
            <v>Uk</v>
          </cell>
          <cell r="E6144">
            <v>1</v>
          </cell>
          <cell r="F6144">
            <v>2</v>
          </cell>
          <cell r="G6144" t="str">
            <v>Canada</v>
          </cell>
        </row>
        <row r="6145">
          <cell r="A6145" t="str">
            <v>2002M12</v>
          </cell>
          <cell r="B6145">
            <v>2</v>
          </cell>
          <cell r="C6145">
            <v>100</v>
          </cell>
          <cell r="D6145" t="str">
            <v>Ebaymotors</v>
          </cell>
          <cell r="E6145">
            <v>418</v>
          </cell>
          <cell r="F6145">
            <v>45</v>
          </cell>
          <cell r="G6145" t="str">
            <v>China</v>
          </cell>
        </row>
        <row r="6146">
          <cell r="A6146" t="str">
            <v>2002M12</v>
          </cell>
          <cell r="B6146">
            <v>2</v>
          </cell>
          <cell r="C6146">
            <v>101</v>
          </cell>
          <cell r="D6146" t="str">
            <v>Italy</v>
          </cell>
          <cell r="E6146">
            <v>271</v>
          </cell>
          <cell r="F6146">
            <v>175</v>
          </cell>
          <cell r="G6146" t="str">
            <v>San Marino</v>
          </cell>
        </row>
        <row r="6147">
          <cell r="A6147" t="str">
            <v>2002M12</v>
          </cell>
          <cell r="B6147">
            <v>0</v>
          </cell>
          <cell r="C6147">
            <v>15</v>
          </cell>
          <cell r="D6147" t="str">
            <v>Australia</v>
          </cell>
          <cell r="E6147">
            <v>1</v>
          </cell>
          <cell r="F6147">
            <v>201</v>
          </cell>
          <cell r="G6147" t="str">
            <v>Tonga</v>
          </cell>
        </row>
        <row r="6148">
          <cell r="A6148" t="str">
            <v>2002M12</v>
          </cell>
          <cell r="B6148">
            <v>3</v>
          </cell>
          <cell r="C6148">
            <v>0</v>
          </cell>
          <cell r="D6148" t="str">
            <v>Ebay</v>
          </cell>
          <cell r="E6148">
            <v>30</v>
          </cell>
          <cell r="F6148">
            <v>15</v>
          </cell>
          <cell r="G6148" t="str">
            <v>Australia</v>
          </cell>
        </row>
        <row r="6149">
          <cell r="A6149" t="str">
            <v>2002M12</v>
          </cell>
          <cell r="B6149">
            <v>2</v>
          </cell>
          <cell r="C6149">
            <v>123</v>
          </cell>
          <cell r="D6149" t="str">
            <v xml:space="preserve"> Belgium (Dutch)</v>
          </cell>
          <cell r="E6149">
            <v>222</v>
          </cell>
          <cell r="F6149">
            <v>80</v>
          </cell>
          <cell r="G6149" t="str">
            <v>Greece</v>
          </cell>
        </row>
        <row r="6150">
          <cell r="A6150" t="str">
            <v>2002M12</v>
          </cell>
          <cell r="B6150">
            <v>3</v>
          </cell>
          <cell r="C6150">
            <v>0</v>
          </cell>
          <cell r="D6150" t="str">
            <v>Ebay</v>
          </cell>
          <cell r="E6150">
            <v>6</v>
          </cell>
          <cell r="F6150">
            <v>101</v>
          </cell>
          <cell r="G6150" t="str">
            <v>Italy</v>
          </cell>
        </row>
        <row r="6151">
          <cell r="A6151" t="str">
            <v>2002M12</v>
          </cell>
          <cell r="B6151">
            <v>2</v>
          </cell>
          <cell r="C6151">
            <v>15</v>
          </cell>
          <cell r="D6151" t="str">
            <v>Australia</v>
          </cell>
          <cell r="E6151">
            <v>19</v>
          </cell>
          <cell r="F6151">
            <v>225</v>
          </cell>
          <cell r="G6151" t="str">
            <v>APO/FPO</v>
          </cell>
        </row>
        <row r="6152">
          <cell r="A6152" t="str">
            <v>2002M12</v>
          </cell>
          <cell r="B6152">
            <v>2</v>
          </cell>
          <cell r="C6152">
            <v>2</v>
          </cell>
          <cell r="D6152" t="str">
            <v>Canada</v>
          </cell>
          <cell r="E6152">
            <v>50</v>
          </cell>
          <cell r="F6152">
            <v>23</v>
          </cell>
          <cell r="G6152" t="str">
            <v>Belgium</v>
          </cell>
        </row>
        <row r="6153">
          <cell r="A6153" t="str">
            <v>2002M12</v>
          </cell>
          <cell r="B6153">
            <v>2</v>
          </cell>
          <cell r="C6153">
            <v>15</v>
          </cell>
          <cell r="D6153" t="str">
            <v>Australia</v>
          </cell>
          <cell r="E6153">
            <v>2</v>
          </cell>
          <cell r="F6153">
            <v>164</v>
          </cell>
          <cell r="G6153" t="str">
            <v>Portugal</v>
          </cell>
        </row>
        <row r="6154">
          <cell r="A6154" t="str">
            <v>2002M12</v>
          </cell>
          <cell r="B6154">
            <v>1</v>
          </cell>
          <cell r="C6154">
            <v>0</v>
          </cell>
          <cell r="D6154" t="str">
            <v>Ebay</v>
          </cell>
          <cell r="E6154">
            <v>106</v>
          </cell>
          <cell r="F6154">
            <v>211</v>
          </cell>
          <cell r="G6154" t="str">
            <v>Uruguay</v>
          </cell>
        </row>
        <row r="6155">
          <cell r="A6155" t="str">
            <v>2002M12</v>
          </cell>
          <cell r="B6155">
            <v>2</v>
          </cell>
          <cell r="C6155">
            <v>101</v>
          </cell>
          <cell r="D6155" t="str">
            <v>Italy</v>
          </cell>
          <cell r="E6155">
            <v>1</v>
          </cell>
          <cell r="F6155">
            <v>120</v>
          </cell>
          <cell r="G6155" t="str">
            <v>Liechtenstein</v>
          </cell>
        </row>
        <row r="6156">
          <cell r="A6156" t="str">
            <v>2002M12</v>
          </cell>
          <cell r="B6156">
            <v>1</v>
          </cell>
          <cell r="C6156">
            <v>77</v>
          </cell>
          <cell r="D6156" t="str">
            <v>Germany</v>
          </cell>
          <cell r="E6156">
            <v>59</v>
          </cell>
          <cell r="F6156">
            <v>163</v>
          </cell>
          <cell r="G6156" t="str">
            <v>Poland</v>
          </cell>
        </row>
        <row r="6157">
          <cell r="A6157" t="str">
            <v>2002M12</v>
          </cell>
          <cell r="B6157">
            <v>0</v>
          </cell>
          <cell r="C6157">
            <v>2</v>
          </cell>
          <cell r="D6157" t="str">
            <v>Canada</v>
          </cell>
          <cell r="E6157">
            <v>1</v>
          </cell>
          <cell r="F6157">
            <v>77</v>
          </cell>
          <cell r="G6157" t="str">
            <v>Germany</v>
          </cell>
        </row>
        <row r="6158">
          <cell r="A6158" t="str">
            <v>2002M12</v>
          </cell>
          <cell r="B6158">
            <v>2</v>
          </cell>
          <cell r="C6158">
            <v>3</v>
          </cell>
          <cell r="D6158" t="str">
            <v>Uk</v>
          </cell>
          <cell r="E6158">
            <v>9</v>
          </cell>
          <cell r="F6158">
            <v>96</v>
          </cell>
          <cell r="G6158" t="str">
            <v>Indonesia</v>
          </cell>
        </row>
        <row r="6159">
          <cell r="A6159" t="str">
            <v>2002M12</v>
          </cell>
          <cell r="B6159">
            <v>0</v>
          </cell>
          <cell r="C6159">
            <v>15</v>
          </cell>
          <cell r="D6159" t="str">
            <v>Australia</v>
          </cell>
          <cell r="E6159">
            <v>1</v>
          </cell>
          <cell r="F6159">
            <v>101</v>
          </cell>
          <cell r="G6159" t="str">
            <v>Italy</v>
          </cell>
        </row>
        <row r="6160">
          <cell r="A6160" t="str">
            <v>2002M12</v>
          </cell>
          <cell r="B6160">
            <v>1</v>
          </cell>
          <cell r="C6160">
            <v>0</v>
          </cell>
          <cell r="D6160" t="str">
            <v>Ebay</v>
          </cell>
          <cell r="E6160">
            <v>107</v>
          </cell>
          <cell r="F6160">
            <v>84</v>
          </cell>
          <cell r="G6160" t="str">
            <v>Guam</v>
          </cell>
        </row>
        <row r="6161">
          <cell r="A6161" t="str">
            <v>2002M12</v>
          </cell>
          <cell r="B6161">
            <v>2</v>
          </cell>
          <cell r="C6161">
            <v>3</v>
          </cell>
          <cell r="D6161" t="str">
            <v>Uk</v>
          </cell>
          <cell r="E6161">
            <v>2</v>
          </cell>
          <cell r="F6161">
            <v>-999</v>
          </cell>
          <cell r="G6161" t="str">
            <v>Unknown</v>
          </cell>
        </row>
        <row r="6162">
          <cell r="A6162" t="str">
            <v>2002M12</v>
          </cell>
          <cell r="B6162">
            <v>2</v>
          </cell>
          <cell r="C6162">
            <v>77</v>
          </cell>
          <cell r="D6162" t="str">
            <v>Germany</v>
          </cell>
          <cell r="E6162">
            <v>22</v>
          </cell>
          <cell r="F6162">
            <v>4</v>
          </cell>
          <cell r="G6162" t="str">
            <v>Afghanistan</v>
          </cell>
        </row>
        <row r="6163">
          <cell r="A6163" t="str">
            <v>2002M12</v>
          </cell>
          <cell r="B6163">
            <v>2</v>
          </cell>
          <cell r="C6163">
            <v>2</v>
          </cell>
          <cell r="D6163" t="str">
            <v>Canada</v>
          </cell>
          <cell r="E6163">
            <v>299</v>
          </cell>
          <cell r="F6163">
            <v>45</v>
          </cell>
          <cell r="G6163" t="str">
            <v>China</v>
          </cell>
        </row>
        <row r="6164">
          <cell r="A6164" t="str">
            <v>2002M12</v>
          </cell>
          <cell r="B6164">
            <v>3</v>
          </cell>
          <cell r="C6164">
            <v>77</v>
          </cell>
          <cell r="D6164" t="str">
            <v>Germany</v>
          </cell>
          <cell r="E6164">
            <v>5</v>
          </cell>
          <cell r="F6164">
            <v>80</v>
          </cell>
          <cell r="G6164" t="str">
            <v>Greece</v>
          </cell>
        </row>
        <row r="6165">
          <cell r="A6165" t="str">
            <v>2002M12</v>
          </cell>
          <cell r="B6165">
            <v>2</v>
          </cell>
          <cell r="C6165">
            <v>71</v>
          </cell>
          <cell r="D6165" t="str">
            <v>France</v>
          </cell>
          <cell r="E6165">
            <v>4</v>
          </cell>
          <cell r="F6165">
            <v>136</v>
          </cell>
          <cell r="G6165" t="str">
            <v>Mexico</v>
          </cell>
        </row>
        <row r="6166">
          <cell r="A6166" t="str">
            <v>2002M12</v>
          </cell>
          <cell r="B6166">
            <v>2</v>
          </cell>
          <cell r="C6166">
            <v>77</v>
          </cell>
          <cell r="D6166" t="str">
            <v>Germany</v>
          </cell>
          <cell r="E6166">
            <v>630</v>
          </cell>
          <cell r="F6166">
            <v>34</v>
          </cell>
          <cell r="G6166" t="str">
            <v>Bulgaria</v>
          </cell>
        </row>
        <row r="6167">
          <cell r="A6167" t="str">
            <v>2002M12</v>
          </cell>
          <cell r="B6167">
            <v>3</v>
          </cell>
          <cell r="C6167">
            <v>71</v>
          </cell>
          <cell r="D6167" t="str">
            <v>France</v>
          </cell>
          <cell r="E6167">
            <v>9</v>
          </cell>
          <cell r="F6167">
            <v>1</v>
          </cell>
          <cell r="G6167" t="str">
            <v>United States</v>
          </cell>
        </row>
        <row r="6168">
          <cell r="A6168" t="str">
            <v>2002M12</v>
          </cell>
          <cell r="B6168">
            <v>1</v>
          </cell>
          <cell r="C6168">
            <v>193</v>
          </cell>
          <cell r="D6168" t="str">
            <v>Switzerland</v>
          </cell>
          <cell r="E6168">
            <v>467</v>
          </cell>
          <cell r="F6168">
            <v>77</v>
          </cell>
          <cell r="G6168" t="str">
            <v>Germany</v>
          </cell>
        </row>
        <row r="6169">
          <cell r="A6169" t="str">
            <v>2002M12</v>
          </cell>
          <cell r="B6169">
            <v>0</v>
          </cell>
          <cell r="C6169">
            <v>0</v>
          </cell>
          <cell r="D6169" t="str">
            <v>Ebay</v>
          </cell>
          <cell r="E6169">
            <v>429</v>
          </cell>
          <cell r="F6169">
            <v>204</v>
          </cell>
          <cell r="G6169" t="str">
            <v>Turkey</v>
          </cell>
        </row>
        <row r="6170">
          <cell r="A6170" t="str">
            <v>2002M12</v>
          </cell>
          <cell r="B6170">
            <v>1</v>
          </cell>
          <cell r="C6170">
            <v>71</v>
          </cell>
          <cell r="D6170" t="str">
            <v>France</v>
          </cell>
          <cell r="E6170">
            <v>2</v>
          </cell>
          <cell r="F6170">
            <v>168</v>
          </cell>
          <cell r="G6170" t="str">
            <v>Russian Federation</v>
          </cell>
        </row>
        <row r="6171">
          <cell r="A6171" t="str">
            <v>2002M12</v>
          </cell>
          <cell r="B6171">
            <v>1</v>
          </cell>
          <cell r="C6171">
            <v>77</v>
          </cell>
          <cell r="D6171" t="str">
            <v>Germany</v>
          </cell>
          <cell r="E6171">
            <v>2</v>
          </cell>
          <cell r="F6171">
            <v>182</v>
          </cell>
          <cell r="G6171" t="str">
            <v>Slovenia</v>
          </cell>
        </row>
        <row r="6172">
          <cell r="A6172" t="str">
            <v>2002M12</v>
          </cell>
          <cell r="B6172">
            <v>0</v>
          </cell>
          <cell r="C6172">
            <v>0</v>
          </cell>
          <cell r="D6172" t="str">
            <v>Ebay</v>
          </cell>
          <cell r="E6172">
            <v>17</v>
          </cell>
          <cell r="F6172">
            <v>80</v>
          </cell>
          <cell r="G6172" t="str">
            <v>Greece</v>
          </cell>
        </row>
        <row r="6173">
          <cell r="A6173" t="str">
            <v>2002M12</v>
          </cell>
          <cell r="B6173">
            <v>0</v>
          </cell>
          <cell r="C6173">
            <v>3</v>
          </cell>
          <cell r="D6173" t="str">
            <v>Uk</v>
          </cell>
          <cell r="E6173">
            <v>4</v>
          </cell>
          <cell r="F6173">
            <v>209</v>
          </cell>
          <cell r="G6173" t="str">
            <v>Ukraine</v>
          </cell>
        </row>
        <row r="6174">
          <cell r="A6174" t="str">
            <v>2002M12</v>
          </cell>
          <cell r="B6174">
            <v>2</v>
          </cell>
          <cell r="C6174">
            <v>196</v>
          </cell>
          <cell r="D6174" t="str">
            <v>Taiwan</v>
          </cell>
          <cell r="E6174">
            <v>5</v>
          </cell>
          <cell r="F6174">
            <v>209</v>
          </cell>
          <cell r="G6174" t="str">
            <v>Ukraine</v>
          </cell>
        </row>
        <row r="6175">
          <cell r="A6175" t="str">
            <v>2002M12</v>
          </cell>
          <cell r="B6175">
            <v>2</v>
          </cell>
          <cell r="C6175">
            <v>186</v>
          </cell>
          <cell r="D6175" t="str">
            <v>Spain</v>
          </cell>
          <cell r="E6175">
            <v>14</v>
          </cell>
          <cell r="F6175">
            <v>31</v>
          </cell>
          <cell r="G6175" t="str">
            <v>Brazil</v>
          </cell>
        </row>
        <row r="6176">
          <cell r="A6176" t="str">
            <v>2002M12</v>
          </cell>
          <cell r="B6176">
            <v>1</v>
          </cell>
          <cell r="C6176">
            <v>0</v>
          </cell>
          <cell r="D6176" t="str">
            <v>Ebay</v>
          </cell>
          <cell r="E6176">
            <v>11</v>
          </cell>
          <cell r="F6176">
            <v>143</v>
          </cell>
          <cell r="G6176" t="str">
            <v>Namibia</v>
          </cell>
        </row>
        <row r="6177">
          <cell r="A6177" t="str">
            <v>2002M12</v>
          </cell>
          <cell r="B6177">
            <v>1</v>
          </cell>
          <cell r="C6177">
            <v>186</v>
          </cell>
          <cell r="D6177" t="str">
            <v>Spain</v>
          </cell>
          <cell r="E6177">
            <v>27</v>
          </cell>
          <cell r="F6177">
            <v>146</v>
          </cell>
          <cell r="G6177" t="str">
            <v>Netherlands</v>
          </cell>
        </row>
        <row r="6178">
          <cell r="A6178" t="str">
            <v>2002M12</v>
          </cell>
          <cell r="B6178">
            <v>1</v>
          </cell>
          <cell r="C6178">
            <v>3</v>
          </cell>
          <cell r="D6178" t="str">
            <v>Uk</v>
          </cell>
          <cell r="E6178">
            <v>1</v>
          </cell>
          <cell r="F6178">
            <v>34</v>
          </cell>
          <cell r="G6178" t="str">
            <v>Bulgaria</v>
          </cell>
        </row>
        <row r="6179">
          <cell r="A6179" t="str">
            <v>2002M12</v>
          </cell>
          <cell r="B6179">
            <v>1</v>
          </cell>
          <cell r="C6179">
            <v>0</v>
          </cell>
          <cell r="D6179" t="str">
            <v>Ebay</v>
          </cell>
          <cell r="E6179">
            <v>1</v>
          </cell>
          <cell r="F6179">
            <v>222</v>
          </cell>
          <cell r="G6179" t="str">
            <v>Yugoslavia</v>
          </cell>
        </row>
        <row r="6180">
          <cell r="A6180" t="str">
            <v>2002M12</v>
          </cell>
          <cell r="B6180">
            <v>0</v>
          </cell>
          <cell r="C6180">
            <v>196</v>
          </cell>
          <cell r="D6180" t="str">
            <v>Taiwan</v>
          </cell>
          <cell r="E6180">
            <v>1</v>
          </cell>
          <cell r="F6180">
            <v>127</v>
          </cell>
          <cell r="G6180" t="str">
            <v>Malaysia</v>
          </cell>
        </row>
        <row r="6181">
          <cell r="A6181" t="str">
            <v>2002M12</v>
          </cell>
          <cell r="B6181">
            <v>0</v>
          </cell>
          <cell r="C6181">
            <v>77</v>
          </cell>
          <cell r="D6181" t="str">
            <v>Germany</v>
          </cell>
          <cell r="E6181">
            <v>112</v>
          </cell>
          <cell r="F6181">
            <v>15</v>
          </cell>
          <cell r="G6181" t="str">
            <v>Australia</v>
          </cell>
        </row>
        <row r="6182">
          <cell r="A6182" t="str">
            <v>2002M12</v>
          </cell>
          <cell r="B6182">
            <v>0</v>
          </cell>
          <cell r="C6182">
            <v>0</v>
          </cell>
          <cell r="D6182" t="str">
            <v>Ebay</v>
          </cell>
          <cell r="E6182">
            <v>284</v>
          </cell>
          <cell r="F6182">
            <v>62</v>
          </cell>
          <cell r="G6182" t="str">
            <v>Egypt</v>
          </cell>
        </row>
        <row r="6183">
          <cell r="A6183" t="str">
            <v>2002M12</v>
          </cell>
          <cell r="B6183">
            <v>2</v>
          </cell>
          <cell r="C6183">
            <v>146</v>
          </cell>
          <cell r="D6183" t="str">
            <v>Netherlands</v>
          </cell>
          <cell r="E6183">
            <v>10293</v>
          </cell>
          <cell r="F6183">
            <v>3</v>
          </cell>
          <cell r="G6183" t="str">
            <v>United Kingdom</v>
          </cell>
        </row>
        <row r="6184">
          <cell r="A6184" t="str">
            <v>2002M12</v>
          </cell>
          <cell r="B6184">
            <v>0</v>
          </cell>
          <cell r="C6184">
            <v>100</v>
          </cell>
          <cell r="D6184" t="str">
            <v>Ebaymotors</v>
          </cell>
          <cell r="E6184">
            <v>5</v>
          </cell>
          <cell r="F6184">
            <v>16</v>
          </cell>
          <cell r="G6184" t="str">
            <v>Austria</v>
          </cell>
        </row>
        <row r="6185">
          <cell r="A6185" t="str">
            <v>2002M12</v>
          </cell>
          <cell r="B6185">
            <v>1</v>
          </cell>
          <cell r="C6185">
            <v>71</v>
          </cell>
          <cell r="D6185" t="str">
            <v>France</v>
          </cell>
          <cell r="E6185">
            <v>499</v>
          </cell>
          <cell r="F6185">
            <v>1</v>
          </cell>
          <cell r="G6185" t="str">
            <v>United States</v>
          </cell>
        </row>
        <row r="6186">
          <cell r="A6186" t="str">
            <v>2002M12</v>
          </cell>
          <cell r="B6186">
            <v>2</v>
          </cell>
          <cell r="C6186">
            <v>3</v>
          </cell>
          <cell r="D6186" t="str">
            <v>Uk</v>
          </cell>
          <cell r="E6186">
            <v>1145</v>
          </cell>
          <cell r="F6186">
            <v>199</v>
          </cell>
          <cell r="G6186" t="str">
            <v>Thailand</v>
          </cell>
        </row>
        <row r="6187">
          <cell r="A6187" t="str">
            <v>2002M12</v>
          </cell>
          <cell r="B6187">
            <v>2</v>
          </cell>
          <cell r="C6187">
            <v>196</v>
          </cell>
          <cell r="D6187" t="str">
            <v>Taiwan</v>
          </cell>
          <cell r="E6187">
            <v>1</v>
          </cell>
          <cell r="F6187">
            <v>121</v>
          </cell>
          <cell r="G6187" t="str">
            <v>Lithuania</v>
          </cell>
        </row>
        <row r="6188">
          <cell r="A6188" t="str">
            <v>2002M12</v>
          </cell>
          <cell r="B6188">
            <v>0</v>
          </cell>
          <cell r="C6188">
            <v>71</v>
          </cell>
          <cell r="D6188" t="str">
            <v>France</v>
          </cell>
          <cell r="E6188">
            <v>1</v>
          </cell>
          <cell r="F6188">
            <v>211</v>
          </cell>
          <cell r="G6188" t="str">
            <v>Uruguay</v>
          </cell>
        </row>
        <row r="6189">
          <cell r="A6189" t="str">
            <v>2002M12</v>
          </cell>
          <cell r="B6189">
            <v>2</v>
          </cell>
          <cell r="C6189">
            <v>2</v>
          </cell>
          <cell r="D6189" t="str">
            <v>Canada</v>
          </cell>
          <cell r="E6189">
            <v>3</v>
          </cell>
          <cell r="F6189">
            <v>12</v>
          </cell>
          <cell r="G6189" t="str">
            <v>Argentina</v>
          </cell>
        </row>
        <row r="6190">
          <cell r="A6190" t="str">
            <v>2002M12</v>
          </cell>
          <cell r="B6190">
            <v>2</v>
          </cell>
          <cell r="C6190">
            <v>196</v>
          </cell>
          <cell r="D6190" t="str">
            <v>Taiwan</v>
          </cell>
          <cell r="E6190">
            <v>2</v>
          </cell>
          <cell r="F6190">
            <v>199</v>
          </cell>
          <cell r="G6190" t="str">
            <v>Thailand</v>
          </cell>
        </row>
        <row r="6191">
          <cell r="A6191" t="str">
            <v>2002M12</v>
          </cell>
          <cell r="B6191">
            <v>2</v>
          </cell>
          <cell r="C6191">
            <v>100</v>
          </cell>
          <cell r="D6191" t="str">
            <v>Ebaymotors</v>
          </cell>
          <cell r="E6191">
            <v>1441</v>
          </cell>
          <cell r="F6191">
            <v>15</v>
          </cell>
          <cell r="G6191" t="str">
            <v>Australia</v>
          </cell>
        </row>
        <row r="6192">
          <cell r="A6192" t="str">
            <v>2002M12</v>
          </cell>
          <cell r="B6192">
            <v>2</v>
          </cell>
          <cell r="C6192">
            <v>186</v>
          </cell>
          <cell r="D6192" t="str">
            <v>Spain</v>
          </cell>
          <cell r="E6192">
            <v>18</v>
          </cell>
          <cell r="F6192">
            <v>136</v>
          </cell>
          <cell r="G6192" t="str">
            <v>Mexico</v>
          </cell>
        </row>
        <row r="6193">
          <cell r="A6193" t="str">
            <v>2002M12</v>
          </cell>
          <cell r="B6193">
            <v>0</v>
          </cell>
          <cell r="C6193">
            <v>15</v>
          </cell>
          <cell r="D6193" t="str">
            <v>Australia</v>
          </cell>
          <cell r="E6193">
            <v>1</v>
          </cell>
          <cell r="F6193">
            <v>111</v>
          </cell>
          <cell r="G6193" t="str">
            <v>Korea, South</v>
          </cell>
        </row>
        <row r="6194">
          <cell r="A6194" t="str">
            <v>2002M12</v>
          </cell>
          <cell r="B6194">
            <v>2</v>
          </cell>
          <cell r="C6194">
            <v>71</v>
          </cell>
          <cell r="D6194" t="str">
            <v>France</v>
          </cell>
          <cell r="E6194">
            <v>1211</v>
          </cell>
          <cell r="F6194">
            <v>186</v>
          </cell>
          <cell r="G6194" t="str">
            <v>Spain</v>
          </cell>
        </row>
        <row r="6195">
          <cell r="A6195" t="str">
            <v>2002M12</v>
          </cell>
          <cell r="B6195">
            <v>2</v>
          </cell>
          <cell r="C6195">
            <v>3</v>
          </cell>
          <cell r="D6195" t="str">
            <v>Uk</v>
          </cell>
          <cell r="E6195">
            <v>1</v>
          </cell>
          <cell r="F6195">
            <v>111</v>
          </cell>
          <cell r="G6195" t="str">
            <v>Korea, South</v>
          </cell>
        </row>
        <row r="6196">
          <cell r="A6196" t="str">
            <v>2002M12</v>
          </cell>
          <cell r="B6196">
            <v>2</v>
          </cell>
          <cell r="C6196">
            <v>71</v>
          </cell>
          <cell r="D6196" t="str">
            <v>France</v>
          </cell>
          <cell r="E6196">
            <v>4</v>
          </cell>
          <cell r="F6196">
            <v>175</v>
          </cell>
          <cell r="G6196" t="str">
            <v>San Marino</v>
          </cell>
        </row>
        <row r="6197">
          <cell r="A6197" t="str">
            <v>2002M12</v>
          </cell>
          <cell r="B6197">
            <v>1</v>
          </cell>
          <cell r="C6197">
            <v>77</v>
          </cell>
          <cell r="D6197" t="str">
            <v>Germany</v>
          </cell>
          <cell r="E6197">
            <v>29</v>
          </cell>
          <cell r="F6197">
            <v>93</v>
          </cell>
          <cell r="G6197" t="str">
            <v>Hungary</v>
          </cell>
        </row>
        <row r="6198">
          <cell r="A6198" t="str">
            <v>2002M12</v>
          </cell>
          <cell r="B6198">
            <v>2</v>
          </cell>
          <cell r="C6198">
            <v>100</v>
          </cell>
          <cell r="D6198" t="str">
            <v>Ebaymotors</v>
          </cell>
          <cell r="E6198">
            <v>2</v>
          </cell>
          <cell r="F6198">
            <v>162</v>
          </cell>
          <cell r="G6198" t="str">
            <v>Philippines</v>
          </cell>
        </row>
        <row r="6199">
          <cell r="A6199" t="str">
            <v>2002M12</v>
          </cell>
          <cell r="B6199">
            <v>0</v>
          </cell>
          <cell r="C6199">
            <v>3</v>
          </cell>
          <cell r="D6199" t="str">
            <v>Uk</v>
          </cell>
          <cell r="E6199">
            <v>14</v>
          </cell>
          <cell r="F6199">
            <v>104</v>
          </cell>
          <cell r="G6199" t="str">
            <v>Japan</v>
          </cell>
        </row>
        <row r="6200">
          <cell r="A6200" t="str">
            <v>2002M12</v>
          </cell>
          <cell r="B6200">
            <v>2</v>
          </cell>
          <cell r="C6200">
            <v>2</v>
          </cell>
          <cell r="D6200" t="str">
            <v>Canada</v>
          </cell>
          <cell r="E6200">
            <v>46</v>
          </cell>
          <cell r="F6200">
            <v>168</v>
          </cell>
          <cell r="G6200" t="str">
            <v>Russian Federation</v>
          </cell>
        </row>
        <row r="6201">
          <cell r="A6201" t="str">
            <v>2002M12</v>
          </cell>
          <cell r="B6201">
            <v>0</v>
          </cell>
          <cell r="C6201">
            <v>3</v>
          </cell>
          <cell r="D6201" t="str">
            <v>Uk</v>
          </cell>
          <cell r="E6201">
            <v>1</v>
          </cell>
          <cell r="F6201">
            <v>123</v>
          </cell>
          <cell r="G6201" t="str">
            <v>Macau</v>
          </cell>
        </row>
        <row r="6202">
          <cell r="A6202" t="str">
            <v>2002M12</v>
          </cell>
          <cell r="B6202">
            <v>2</v>
          </cell>
          <cell r="C6202">
            <v>77</v>
          </cell>
          <cell r="D6202" t="str">
            <v>Germany</v>
          </cell>
          <cell r="E6202">
            <v>4</v>
          </cell>
          <cell r="F6202">
            <v>161</v>
          </cell>
          <cell r="G6202" t="str">
            <v>Peru</v>
          </cell>
        </row>
        <row r="6203">
          <cell r="A6203" t="str">
            <v>2002M12</v>
          </cell>
          <cell r="B6203">
            <v>2</v>
          </cell>
          <cell r="C6203">
            <v>0</v>
          </cell>
          <cell r="D6203" t="str">
            <v>Ebay</v>
          </cell>
          <cell r="E6203">
            <v>49197</v>
          </cell>
          <cell r="F6203">
            <v>199</v>
          </cell>
          <cell r="G6203" t="str">
            <v>Thailand</v>
          </cell>
        </row>
        <row r="6204">
          <cell r="A6204" t="str">
            <v>2002M12</v>
          </cell>
          <cell r="B6204">
            <v>3</v>
          </cell>
          <cell r="C6204">
            <v>186</v>
          </cell>
          <cell r="D6204" t="str">
            <v>Spain</v>
          </cell>
          <cell r="E6204">
            <v>1</v>
          </cell>
          <cell r="F6204">
            <v>77</v>
          </cell>
          <cell r="G6204" t="str">
            <v>Germany</v>
          </cell>
        </row>
        <row r="6205">
          <cell r="A6205" t="str">
            <v>2002M12</v>
          </cell>
          <cell r="B6205">
            <v>0</v>
          </cell>
          <cell r="C6205">
            <v>0</v>
          </cell>
          <cell r="D6205" t="str">
            <v>Ebay</v>
          </cell>
          <cell r="E6205">
            <v>27</v>
          </cell>
          <cell r="F6205">
            <v>70</v>
          </cell>
          <cell r="G6205" t="str">
            <v>Finland</v>
          </cell>
        </row>
        <row r="6206">
          <cell r="A6206" t="str">
            <v>2002M12</v>
          </cell>
          <cell r="B6206">
            <v>1</v>
          </cell>
          <cell r="C6206">
            <v>146</v>
          </cell>
          <cell r="D6206" t="str">
            <v>Netherlands</v>
          </cell>
          <cell r="E6206">
            <v>4</v>
          </cell>
          <cell r="F6206">
            <v>122</v>
          </cell>
          <cell r="G6206" t="str">
            <v>Luxembourg</v>
          </cell>
        </row>
        <row r="6207">
          <cell r="A6207" t="str">
            <v>2002M12</v>
          </cell>
          <cell r="B6207">
            <v>1</v>
          </cell>
          <cell r="C6207">
            <v>0</v>
          </cell>
          <cell r="D6207" t="str">
            <v>Ebay</v>
          </cell>
          <cell r="E6207">
            <v>1</v>
          </cell>
          <cell r="F6207">
            <v>-999</v>
          </cell>
          <cell r="G6207" t="str">
            <v>Unknown</v>
          </cell>
        </row>
        <row r="6208">
          <cell r="A6208" t="str">
            <v>2002M12</v>
          </cell>
          <cell r="B6208">
            <v>2</v>
          </cell>
          <cell r="C6208">
            <v>100</v>
          </cell>
          <cell r="D6208" t="str">
            <v>Ebaymotors</v>
          </cell>
          <cell r="E6208">
            <v>6</v>
          </cell>
          <cell r="F6208">
            <v>84</v>
          </cell>
          <cell r="G6208" t="str">
            <v>Guam</v>
          </cell>
        </row>
        <row r="6209">
          <cell r="A6209" t="str">
            <v>2002M12</v>
          </cell>
          <cell r="B6209">
            <v>2</v>
          </cell>
          <cell r="C6209">
            <v>193</v>
          </cell>
          <cell r="D6209" t="str">
            <v>Switzerland</v>
          </cell>
          <cell r="E6209">
            <v>24</v>
          </cell>
          <cell r="F6209">
            <v>101</v>
          </cell>
          <cell r="G6209" t="str">
            <v>Italy</v>
          </cell>
        </row>
        <row r="6210">
          <cell r="A6210" t="str">
            <v>2002M12</v>
          </cell>
          <cell r="B6210">
            <v>1</v>
          </cell>
          <cell r="C6210">
            <v>186</v>
          </cell>
          <cell r="D6210" t="str">
            <v>Spain</v>
          </cell>
          <cell r="E6210">
            <v>53</v>
          </cell>
          <cell r="F6210">
            <v>1</v>
          </cell>
          <cell r="G6210" t="str">
            <v>United States</v>
          </cell>
        </row>
        <row r="6211">
          <cell r="A6211" t="str">
            <v>2002M12</v>
          </cell>
          <cell r="B6211">
            <v>3</v>
          </cell>
          <cell r="C6211">
            <v>16</v>
          </cell>
          <cell r="D6211" t="str">
            <v>Austria</v>
          </cell>
          <cell r="E6211">
            <v>1</v>
          </cell>
          <cell r="F6211">
            <v>23</v>
          </cell>
          <cell r="G6211" t="str">
            <v>Belgium</v>
          </cell>
        </row>
        <row r="6212">
          <cell r="A6212" t="str">
            <v>2002M12</v>
          </cell>
          <cell r="B6212">
            <v>0</v>
          </cell>
          <cell r="C6212">
            <v>2</v>
          </cell>
          <cell r="D6212" t="str">
            <v>Canada</v>
          </cell>
          <cell r="E6212">
            <v>5</v>
          </cell>
          <cell r="F6212">
            <v>3</v>
          </cell>
          <cell r="G6212" t="str">
            <v>United Kingdom</v>
          </cell>
        </row>
        <row r="6213">
          <cell r="A6213" t="str">
            <v>2002M12</v>
          </cell>
          <cell r="B6213">
            <v>2</v>
          </cell>
          <cell r="C6213">
            <v>0</v>
          </cell>
          <cell r="D6213" t="str">
            <v>Ebay</v>
          </cell>
          <cell r="E6213">
            <v>10872</v>
          </cell>
          <cell r="F6213">
            <v>80</v>
          </cell>
          <cell r="G6213" t="str">
            <v>Greece</v>
          </cell>
        </row>
        <row r="6214">
          <cell r="A6214" t="str">
            <v>2002M12</v>
          </cell>
          <cell r="B6214">
            <v>2</v>
          </cell>
          <cell r="C6214">
            <v>0</v>
          </cell>
          <cell r="D6214" t="str">
            <v>Ebay</v>
          </cell>
          <cell r="E6214">
            <v>295</v>
          </cell>
          <cell r="F6214">
            <v>29</v>
          </cell>
          <cell r="G6214" t="str">
            <v>Bosnia and Herzegovina</v>
          </cell>
        </row>
        <row r="6215">
          <cell r="A6215" t="str">
            <v>2002M12</v>
          </cell>
          <cell r="B6215">
            <v>2</v>
          </cell>
          <cell r="C6215">
            <v>101</v>
          </cell>
          <cell r="D6215" t="str">
            <v>Italy</v>
          </cell>
          <cell r="E6215">
            <v>465</v>
          </cell>
          <cell r="F6215">
            <v>71</v>
          </cell>
          <cell r="G6215" t="str">
            <v>France</v>
          </cell>
        </row>
        <row r="6216">
          <cell r="A6216" t="str">
            <v>2002M12</v>
          </cell>
          <cell r="B6216">
            <v>2</v>
          </cell>
          <cell r="C6216">
            <v>196</v>
          </cell>
          <cell r="D6216" t="str">
            <v>Taiwan</v>
          </cell>
          <cell r="E6216">
            <v>26</v>
          </cell>
          <cell r="F6216">
            <v>104</v>
          </cell>
          <cell r="G6216" t="str">
            <v>Japan</v>
          </cell>
        </row>
        <row r="6217">
          <cell r="A6217" t="str">
            <v>2002M12</v>
          </cell>
          <cell r="B6217">
            <v>3</v>
          </cell>
          <cell r="C6217">
            <v>23</v>
          </cell>
          <cell r="D6217" t="str">
            <v xml:space="preserve"> Belgium (French)</v>
          </cell>
          <cell r="E6217">
            <v>98</v>
          </cell>
          <cell r="F6217">
            <v>71</v>
          </cell>
          <cell r="G6217" t="str">
            <v>France</v>
          </cell>
        </row>
        <row r="6218">
          <cell r="A6218" t="str">
            <v>2002M12</v>
          </cell>
          <cell r="B6218">
            <v>1</v>
          </cell>
          <cell r="C6218">
            <v>71</v>
          </cell>
          <cell r="D6218" t="str">
            <v>France</v>
          </cell>
          <cell r="E6218">
            <v>17</v>
          </cell>
          <cell r="F6218">
            <v>12</v>
          </cell>
          <cell r="G6218" t="str">
            <v>Argentina</v>
          </cell>
        </row>
        <row r="6219">
          <cell r="A6219" t="str">
            <v>2002M12</v>
          </cell>
          <cell r="B6219">
            <v>1</v>
          </cell>
          <cell r="C6219">
            <v>77</v>
          </cell>
          <cell r="D6219" t="str">
            <v>Germany</v>
          </cell>
          <cell r="E6219">
            <v>1</v>
          </cell>
          <cell r="F6219">
            <v>41</v>
          </cell>
          <cell r="G6219" t="str">
            <v>Cayman Islands</v>
          </cell>
        </row>
        <row r="6220">
          <cell r="A6220" t="str">
            <v>2002M12</v>
          </cell>
          <cell r="B6220">
            <v>2</v>
          </cell>
          <cell r="C6220">
            <v>71</v>
          </cell>
          <cell r="D6220" t="str">
            <v>France</v>
          </cell>
          <cell r="E6220">
            <v>21</v>
          </cell>
          <cell r="F6220">
            <v>154</v>
          </cell>
          <cell r="G6220" t="str">
            <v>Norway</v>
          </cell>
        </row>
        <row r="6221">
          <cell r="A6221" t="str">
            <v>2002M12</v>
          </cell>
          <cell r="B6221">
            <v>2</v>
          </cell>
          <cell r="C6221">
            <v>77</v>
          </cell>
          <cell r="D6221" t="str">
            <v>Germany</v>
          </cell>
          <cell r="E6221">
            <v>129</v>
          </cell>
          <cell r="F6221">
            <v>130</v>
          </cell>
          <cell r="G6221" t="str">
            <v>Malta</v>
          </cell>
        </row>
        <row r="6222">
          <cell r="A6222" t="str">
            <v>2002M12</v>
          </cell>
          <cell r="B6222">
            <v>0</v>
          </cell>
          <cell r="C6222">
            <v>77</v>
          </cell>
          <cell r="D6222" t="str">
            <v>Germany</v>
          </cell>
          <cell r="E6222">
            <v>5</v>
          </cell>
          <cell r="F6222">
            <v>51</v>
          </cell>
          <cell r="G6222" t="str">
            <v>Costa Rica</v>
          </cell>
        </row>
        <row r="6223">
          <cell r="A6223" t="str">
            <v>2002M12</v>
          </cell>
          <cell r="B6223">
            <v>3</v>
          </cell>
          <cell r="C6223">
            <v>0</v>
          </cell>
          <cell r="D6223" t="str">
            <v>Ebay</v>
          </cell>
          <cell r="E6223">
            <v>4</v>
          </cell>
          <cell r="F6223">
            <v>99</v>
          </cell>
          <cell r="G6223" t="str">
            <v>Ireland</v>
          </cell>
        </row>
        <row r="6224">
          <cell r="A6224" t="str">
            <v>2002M12</v>
          </cell>
          <cell r="B6224">
            <v>3</v>
          </cell>
          <cell r="C6224">
            <v>186</v>
          </cell>
          <cell r="D6224" t="str">
            <v>Spain</v>
          </cell>
          <cell r="E6224">
            <v>3</v>
          </cell>
          <cell r="F6224">
            <v>101</v>
          </cell>
          <cell r="G6224" t="str">
            <v>Italy</v>
          </cell>
        </row>
        <row r="6225">
          <cell r="A6225" t="str">
            <v>2002M12</v>
          </cell>
          <cell r="B6225">
            <v>3</v>
          </cell>
          <cell r="C6225">
            <v>16</v>
          </cell>
          <cell r="D6225" t="str">
            <v>Austria</v>
          </cell>
          <cell r="E6225">
            <v>7</v>
          </cell>
          <cell r="F6225">
            <v>101</v>
          </cell>
          <cell r="G6225" t="str">
            <v>Italy</v>
          </cell>
        </row>
        <row r="6226">
          <cell r="A6226" t="str">
            <v>2002M12</v>
          </cell>
          <cell r="B6226">
            <v>2</v>
          </cell>
          <cell r="C6226">
            <v>77</v>
          </cell>
          <cell r="D6226" t="str">
            <v>Germany</v>
          </cell>
          <cell r="E6226">
            <v>10</v>
          </cell>
          <cell r="F6226">
            <v>175</v>
          </cell>
          <cell r="G6226" t="str">
            <v>San Marino</v>
          </cell>
        </row>
        <row r="6227">
          <cell r="A6227" t="str">
            <v>2002M12</v>
          </cell>
          <cell r="B6227">
            <v>1</v>
          </cell>
          <cell r="C6227">
            <v>101</v>
          </cell>
          <cell r="D6227" t="str">
            <v>Italy</v>
          </cell>
          <cell r="E6227">
            <v>5</v>
          </cell>
          <cell r="F6227">
            <v>93</v>
          </cell>
          <cell r="G6227" t="str">
            <v>Hungary</v>
          </cell>
        </row>
        <row r="6228">
          <cell r="A6228" t="str">
            <v>2002M12</v>
          </cell>
          <cell r="B6228">
            <v>0</v>
          </cell>
          <cell r="C6228">
            <v>100</v>
          </cell>
          <cell r="D6228" t="str">
            <v>Ebaymotors</v>
          </cell>
          <cell r="E6228">
            <v>1</v>
          </cell>
          <cell r="F6228">
            <v>131</v>
          </cell>
          <cell r="G6228" t="str">
            <v>Marshall Islands</v>
          </cell>
        </row>
        <row r="6229">
          <cell r="A6229" t="str">
            <v>2002M12</v>
          </cell>
          <cell r="B6229">
            <v>0</v>
          </cell>
          <cell r="C6229">
            <v>193</v>
          </cell>
          <cell r="D6229" t="str">
            <v>Switzerland</v>
          </cell>
          <cell r="E6229">
            <v>1429</v>
          </cell>
          <cell r="F6229">
            <v>193</v>
          </cell>
          <cell r="G6229" t="str">
            <v>Switzerland</v>
          </cell>
        </row>
        <row r="6230">
          <cell r="A6230" t="str">
            <v>2002M12</v>
          </cell>
          <cell r="B6230">
            <v>2</v>
          </cell>
          <cell r="C6230">
            <v>16</v>
          </cell>
          <cell r="D6230" t="str">
            <v>Austria</v>
          </cell>
          <cell r="E6230">
            <v>1</v>
          </cell>
          <cell r="F6230">
            <v>127</v>
          </cell>
          <cell r="G6230" t="str">
            <v>Malaysia</v>
          </cell>
        </row>
        <row r="6231">
          <cell r="A6231" t="str">
            <v>2002M12</v>
          </cell>
          <cell r="B6231">
            <v>3</v>
          </cell>
          <cell r="C6231">
            <v>77</v>
          </cell>
          <cell r="D6231" t="str">
            <v>Germany</v>
          </cell>
          <cell r="E6231">
            <v>130</v>
          </cell>
          <cell r="F6231">
            <v>146</v>
          </cell>
          <cell r="G6231" t="str">
            <v>Netherlands</v>
          </cell>
        </row>
        <row r="6232">
          <cell r="A6232" t="str">
            <v>2002M12</v>
          </cell>
          <cell r="B6232">
            <v>1</v>
          </cell>
          <cell r="C6232">
            <v>16</v>
          </cell>
          <cell r="D6232" t="str">
            <v>Austria</v>
          </cell>
          <cell r="E6232">
            <v>13</v>
          </cell>
          <cell r="F6232">
            <v>193</v>
          </cell>
          <cell r="G6232" t="str">
            <v>Switzerland</v>
          </cell>
        </row>
        <row r="6233">
          <cell r="A6233" t="str">
            <v>2002M12</v>
          </cell>
          <cell r="B6233">
            <v>2</v>
          </cell>
          <cell r="C6233">
            <v>15</v>
          </cell>
          <cell r="D6233" t="str">
            <v>Australia</v>
          </cell>
          <cell r="E6233">
            <v>46</v>
          </cell>
          <cell r="F6233">
            <v>45</v>
          </cell>
          <cell r="G6233" t="str">
            <v>China</v>
          </cell>
        </row>
        <row r="6234">
          <cell r="A6234" t="str">
            <v>2002M12</v>
          </cell>
          <cell r="B6234">
            <v>3</v>
          </cell>
          <cell r="C6234">
            <v>101</v>
          </cell>
          <cell r="D6234" t="str">
            <v>Italy</v>
          </cell>
          <cell r="E6234">
            <v>7</v>
          </cell>
          <cell r="F6234">
            <v>71</v>
          </cell>
          <cell r="G6234" t="str">
            <v>France</v>
          </cell>
        </row>
        <row r="6235">
          <cell r="A6235" t="str">
            <v>2002M12</v>
          </cell>
          <cell r="B6235">
            <v>2</v>
          </cell>
          <cell r="C6235">
            <v>71</v>
          </cell>
          <cell r="D6235" t="str">
            <v>France</v>
          </cell>
          <cell r="E6235">
            <v>1824</v>
          </cell>
          <cell r="F6235">
            <v>101</v>
          </cell>
          <cell r="G6235" t="str">
            <v>Italy</v>
          </cell>
        </row>
        <row r="6236">
          <cell r="A6236" t="str">
            <v>2002M12</v>
          </cell>
          <cell r="B6236">
            <v>1</v>
          </cell>
          <cell r="C6236">
            <v>3</v>
          </cell>
          <cell r="D6236" t="str">
            <v>Uk</v>
          </cell>
          <cell r="E6236">
            <v>9</v>
          </cell>
          <cell r="F6236">
            <v>57</v>
          </cell>
          <cell r="G6236" t="str">
            <v>Denmark</v>
          </cell>
        </row>
        <row r="6237">
          <cell r="A6237" t="str">
            <v>2002M12</v>
          </cell>
          <cell r="B6237">
            <v>2</v>
          </cell>
          <cell r="C6237">
            <v>0</v>
          </cell>
          <cell r="D6237" t="str">
            <v>Ebay</v>
          </cell>
          <cell r="E6237">
            <v>4</v>
          </cell>
          <cell r="F6237">
            <v>59</v>
          </cell>
          <cell r="G6237" t="str">
            <v>Dominica</v>
          </cell>
        </row>
        <row r="6238">
          <cell r="A6238" t="str">
            <v>2002M12</v>
          </cell>
          <cell r="B6238">
            <v>2</v>
          </cell>
          <cell r="C6238">
            <v>3</v>
          </cell>
          <cell r="D6238" t="str">
            <v>Uk</v>
          </cell>
          <cell r="E6238">
            <v>114</v>
          </cell>
          <cell r="F6238">
            <v>26</v>
          </cell>
          <cell r="G6238" t="str">
            <v>Bermuda</v>
          </cell>
        </row>
        <row r="6239">
          <cell r="A6239" t="str">
            <v>2002M12</v>
          </cell>
          <cell r="B6239">
            <v>2</v>
          </cell>
          <cell r="C6239">
            <v>16</v>
          </cell>
          <cell r="D6239" t="str">
            <v>Austria</v>
          </cell>
          <cell r="E6239">
            <v>23</v>
          </cell>
          <cell r="F6239">
            <v>80</v>
          </cell>
          <cell r="G6239" t="str">
            <v>Greece</v>
          </cell>
        </row>
        <row r="6240">
          <cell r="A6240" t="str">
            <v>2002M12</v>
          </cell>
          <cell r="B6240">
            <v>1</v>
          </cell>
          <cell r="C6240">
            <v>0</v>
          </cell>
          <cell r="D6240" t="str">
            <v>Ebay</v>
          </cell>
          <cell r="E6240">
            <v>1311</v>
          </cell>
          <cell r="F6240">
            <v>146</v>
          </cell>
          <cell r="G6240" t="str">
            <v>Netherlands</v>
          </cell>
        </row>
        <row r="6241">
          <cell r="A6241" t="str">
            <v>2002M12</v>
          </cell>
          <cell r="B6241">
            <v>2</v>
          </cell>
          <cell r="C6241">
            <v>0</v>
          </cell>
          <cell r="D6241" t="str">
            <v>Ebay</v>
          </cell>
          <cell r="E6241">
            <v>395</v>
          </cell>
          <cell r="F6241">
            <v>94</v>
          </cell>
          <cell r="G6241" t="str">
            <v>Iceland</v>
          </cell>
        </row>
        <row r="6242">
          <cell r="A6242" t="str">
            <v>2002M12</v>
          </cell>
          <cell r="B6242">
            <v>2</v>
          </cell>
          <cell r="C6242">
            <v>0</v>
          </cell>
          <cell r="D6242" t="str">
            <v>Ebay</v>
          </cell>
          <cell r="E6242">
            <v>10</v>
          </cell>
          <cell r="F6242">
            <v>33</v>
          </cell>
          <cell r="G6242" t="str">
            <v>Brunei Darussalam</v>
          </cell>
        </row>
        <row r="6243">
          <cell r="A6243" t="str">
            <v>2002M12</v>
          </cell>
          <cell r="B6243">
            <v>0</v>
          </cell>
          <cell r="C6243">
            <v>23</v>
          </cell>
          <cell r="D6243" t="str">
            <v xml:space="preserve"> Belgium (French)</v>
          </cell>
          <cell r="E6243">
            <v>24</v>
          </cell>
          <cell r="F6243">
            <v>101</v>
          </cell>
          <cell r="G6243" t="str">
            <v>Italy</v>
          </cell>
        </row>
        <row r="6244">
          <cell r="A6244" t="str">
            <v>2002M12</v>
          </cell>
          <cell r="B6244">
            <v>3</v>
          </cell>
          <cell r="C6244">
            <v>3</v>
          </cell>
          <cell r="D6244" t="str">
            <v>Uk</v>
          </cell>
          <cell r="E6244">
            <v>16</v>
          </cell>
          <cell r="F6244">
            <v>77</v>
          </cell>
          <cell r="G6244" t="str">
            <v>Germany</v>
          </cell>
        </row>
        <row r="6245">
          <cell r="A6245" t="str">
            <v>2002M12</v>
          </cell>
          <cell r="B6245">
            <v>2</v>
          </cell>
          <cell r="C6245">
            <v>186</v>
          </cell>
          <cell r="D6245" t="str">
            <v>Spain</v>
          </cell>
          <cell r="E6245">
            <v>225574</v>
          </cell>
          <cell r="F6245">
            <v>186</v>
          </cell>
          <cell r="G6245" t="str">
            <v>Spain</v>
          </cell>
        </row>
        <row r="6246">
          <cell r="A6246" t="str">
            <v>2002M12</v>
          </cell>
          <cell r="B6246">
            <v>2</v>
          </cell>
          <cell r="C6246">
            <v>77</v>
          </cell>
          <cell r="D6246" t="str">
            <v>Germany</v>
          </cell>
          <cell r="E6246">
            <v>1</v>
          </cell>
          <cell r="F6246">
            <v>22</v>
          </cell>
          <cell r="G6246" t="str">
            <v>Belarus</v>
          </cell>
        </row>
        <row r="6247">
          <cell r="A6247" t="str">
            <v>2002M12</v>
          </cell>
          <cell r="B6247">
            <v>2</v>
          </cell>
          <cell r="C6247">
            <v>2</v>
          </cell>
          <cell r="D6247" t="str">
            <v>Canada</v>
          </cell>
          <cell r="E6247">
            <v>1499</v>
          </cell>
          <cell r="F6247">
            <v>3</v>
          </cell>
          <cell r="G6247" t="str">
            <v>United Kingdom</v>
          </cell>
        </row>
        <row r="6248">
          <cell r="A6248" t="str">
            <v>2002M12</v>
          </cell>
          <cell r="B6248">
            <v>2</v>
          </cell>
          <cell r="C6248">
            <v>100</v>
          </cell>
          <cell r="D6248" t="str">
            <v>Ebaymotors</v>
          </cell>
          <cell r="E6248">
            <v>2</v>
          </cell>
          <cell r="F6248">
            <v>93</v>
          </cell>
          <cell r="G6248" t="str">
            <v>Hungary</v>
          </cell>
        </row>
        <row r="6249">
          <cell r="A6249" t="str">
            <v>2002M12</v>
          </cell>
          <cell r="B6249">
            <v>1</v>
          </cell>
          <cell r="C6249">
            <v>186</v>
          </cell>
          <cell r="D6249" t="str">
            <v>Spain</v>
          </cell>
          <cell r="E6249">
            <v>196</v>
          </cell>
          <cell r="F6249">
            <v>12</v>
          </cell>
          <cell r="G6249" t="str">
            <v>Argentina</v>
          </cell>
        </row>
        <row r="6250">
          <cell r="A6250" t="str">
            <v>2002M12</v>
          </cell>
          <cell r="B6250">
            <v>2</v>
          </cell>
          <cell r="C6250">
            <v>3</v>
          </cell>
          <cell r="D6250" t="str">
            <v>Uk</v>
          </cell>
          <cell r="E6250">
            <v>1285</v>
          </cell>
          <cell r="F6250">
            <v>71</v>
          </cell>
          <cell r="G6250" t="str">
            <v>France</v>
          </cell>
        </row>
        <row r="6251">
          <cell r="A6251" t="str">
            <v>2002M12</v>
          </cell>
          <cell r="B6251">
            <v>2</v>
          </cell>
          <cell r="C6251">
            <v>101</v>
          </cell>
          <cell r="D6251" t="str">
            <v>Italy</v>
          </cell>
          <cell r="E6251">
            <v>8</v>
          </cell>
          <cell r="F6251">
            <v>138</v>
          </cell>
          <cell r="G6251" t="str">
            <v>Monaco</v>
          </cell>
        </row>
        <row r="6252">
          <cell r="A6252" t="str">
            <v>2002M12</v>
          </cell>
          <cell r="B6252">
            <v>2</v>
          </cell>
          <cell r="C6252">
            <v>101</v>
          </cell>
          <cell r="D6252" t="str">
            <v>Italy</v>
          </cell>
          <cell r="E6252">
            <v>13</v>
          </cell>
          <cell r="F6252">
            <v>199</v>
          </cell>
          <cell r="G6252" t="str">
            <v>Thailand</v>
          </cell>
        </row>
        <row r="6253">
          <cell r="A6253" t="str">
            <v>2002M12</v>
          </cell>
          <cell r="B6253">
            <v>0</v>
          </cell>
          <cell r="C6253">
            <v>0</v>
          </cell>
          <cell r="D6253" t="str">
            <v>Ebay</v>
          </cell>
          <cell r="E6253">
            <v>18</v>
          </cell>
          <cell r="F6253">
            <v>41</v>
          </cell>
          <cell r="G6253" t="str">
            <v>Cayman Islands</v>
          </cell>
        </row>
        <row r="6254">
          <cell r="A6254" t="str">
            <v>2002M12</v>
          </cell>
          <cell r="B6254">
            <v>0</v>
          </cell>
          <cell r="C6254">
            <v>77</v>
          </cell>
          <cell r="D6254" t="str">
            <v>Germany</v>
          </cell>
          <cell r="E6254">
            <v>28</v>
          </cell>
          <cell r="F6254">
            <v>95</v>
          </cell>
          <cell r="G6254" t="str">
            <v>India</v>
          </cell>
        </row>
        <row r="6255">
          <cell r="A6255" t="str">
            <v>2002M12</v>
          </cell>
          <cell r="B6255">
            <v>1</v>
          </cell>
          <cell r="C6255">
            <v>3</v>
          </cell>
          <cell r="D6255" t="str">
            <v>Uk</v>
          </cell>
          <cell r="E6255">
            <v>1</v>
          </cell>
          <cell r="F6255">
            <v>95</v>
          </cell>
          <cell r="G6255" t="str">
            <v>India</v>
          </cell>
        </row>
        <row r="6256">
          <cell r="A6256" t="str">
            <v>2002M12</v>
          </cell>
          <cell r="B6256">
            <v>0</v>
          </cell>
          <cell r="C6256">
            <v>3</v>
          </cell>
          <cell r="D6256" t="str">
            <v>Uk</v>
          </cell>
          <cell r="E6256">
            <v>3</v>
          </cell>
          <cell r="F6256">
            <v>95</v>
          </cell>
          <cell r="G6256" t="str">
            <v>India</v>
          </cell>
        </row>
        <row r="6257">
          <cell r="A6257" t="str">
            <v>2002M12</v>
          </cell>
          <cell r="B6257">
            <v>2</v>
          </cell>
          <cell r="C6257">
            <v>186</v>
          </cell>
          <cell r="D6257" t="str">
            <v>Spain</v>
          </cell>
          <cell r="E6257">
            <v>264</v>
          </cell>
          <cell r="F6257">
            <v>8</v>
          </cell>
          <cell r="G6257" t="str">
            <v>Andorra</v>
          </cell>
        </row>
        <row r="6258">
          <cell r="A6258" t="str">
            <v>2002M12</v>
          </cell>
          <cell r="B6258">
            <v>1</v>
          </cell>
          <cell r="C6258">
            <v>3</v>
          </cell>
          <cell r="D6258" t="str">
            <v>Uk</v>
          </cell>
          <cell r="E6258">
            <v>254</v>
          </cell>
          <cell r="F6258">
            <v>146</v>
          </cell>
          <cell r="G6258" t="str">
            <v>Netherlands</v>
          </cell>
        </row>
        <row r="6259">
          <cell r="A6259" t="str">
            <v>2002M12</v>
          </cell>
          <cell r="B6259">
            <v>0</v>
          </cell>
          <cell r="C6259">
            <v>123</v>
          </cell>
          <cell r="D6259" t="str">
            <v xml:space="preserve"> Belgium (Dutch)</v>
          </cell>
          <cell r="E6259">
            <v>4</v>
          </cell>
          <cell r="F6259">
            <v>71</v>
          </cell>
          <cell r="G6259" t="str">
            <v>France</v>
          </cell>
        </row>
        <row r="6260">
          <cell r="A6260" t="str">
            <v>2002M12</v>
          </cell>
          <cell r="B6260">
            <v>1</v>
          </cell>
          <cell r="C6260">
            <v>193</v>
          </cell>
          <cell r="D6260" t="str">
            <v>Switzerland</v>
          </cell>
          <cell r="E6260">
            <v>16</v>
          </cell>
          <cell r="F6260">
            <v>120</v>
          </cell>
          <cell r="G6260" t="str">
            <v>Liechtenstein</v>
          </cell>
        </row>
        <row r="6261">
          <cell r="A6261" t="str">
            <v>2002M12</v>
          </cell>
          <cell r="B6261">
            <v>2</v>
          </cell>
          <cell r="C6261">
            <v>77</v>
          </cell>
          <cell r="D6261" t="str">
            <v>Germany</v>
          </cell>
          <cell r="E6261">
            <v>699</v>
          </cell>
          <cell r="F6261">
            <v>209</v>
          </cell>
          <cell r="G6261" t="str">
            <v>Ukraine</v>
          </cell>
        </row>
        <row r="6262">
          <cell r="A6262" t="str">
            <v>2002M12</v>
          </cell>
          <cell r="B6262">
            <v>2</v>
          </cell>
          <cell r="C6262">
            <v>71</v>
          </cell>
          <cell r="D6262" t="str">
            <v>France</v>
          </cell>
          <cell r="E6262">
            <v>156</v>
          </cell>
          <cell r="F6262">
            <v>180</v>
          </cell>
          <cell r="G6262" t="str">
            <v>Singapore</v>
          </cell>
        </row>
        <row r="6263">
          <cell r="A6263" t="str">
            <v>2002M12</v>
          </cell>
          <cell r="B6263">
            <v>2</v>
          </cell>
          <cell r="C6263">
            <v>100</v>
          </cell>
          <cell r="D6263" t="str">
            <v>Ebaymotors</v>
          </cell>
          <cell r="E6263">
            <v>184</v>
          </cell>
          <cell r="F6263">
            <v>225</v>
          </cell>
          <cell r="G6263" t="str">
            <v>APO/FPO</v>
          </cell>
        </row>
        <row r="6264">
          <cell r="A6264" t="str">
            <v>2002M12</v>
          </cell>
          <cell r="B6264">
            <v>1</v>
          </cell>
          <cell r="C6264">
            <v>0</v>
          </cell>
          <cell r="D6264" t="str">
            <v>Ebay</v>
          </cell>
          <cell r="E6264">
            <v>3558</v>
          </cell>
          <cell r="F6264">
            <v>15</v>
          </cell>
          <cell r="G6264" t="str">
            <v>Australia</v>
          </cell>
        </row>
        <row r="6265">
          <cell r="A6265" t="str">
            <v>2002M12</v>
          </cell>
          <cell r="B6265">
            <v>3</v>
          </cell>
          <cell r="C6265">
            <v>3</v>
          </cell>
          <cell r="D6265" t="str">
            <v>Uk</v>
          </cell>
          <cell r="E6265">
            <v>2</v>
          </cell>
          <cell r="F6265">
            <v>92</v>
          </cell>
          <cell r="G6265" t="str">
            <v>Hong Kong</v>
          </cell>
        </row>
        <row r="6266">
          <cell r="A6266" t="str">
            <v>2002M12</v>
          </cell>
          <cell r="B6266">
            <v>0</v>
          </cell>
          <cell r="C6266">
            <v>77</v>
          </cell>
          <cell r="D6266" t="str">
            <v>Germany</v>
          </cell>
          <cell r="E6266">
            <v>1380</v>
          </cell>
          <cell r="F6266">
            <v>122</v>
          </cell>
          <cell r="G6266" t="str">
            <v>Luxembourg</v>
          </cell>
        </row>
        <row r="6267">
          <cell r="A6267" t="str">
            <v>2002M12</v>
          </cell>
          <cell r="B6267">
            <v>0</v>
          </cell>
          <cell r="C6267">
            <v>193</v>
          </cell>
          <cell r="D6267" t="str">
            <v>Switzerland</v>
          </cell>
          <cell r="E6267">
            <v>2</v>
          </cell>
          <cell r="F6267">
            <v>80</v>
          </cell>
          <cell r="G6267" t="str">
            <v>Greece</v>
          </cell>
        </row>
        <row r="6268">
          <cell r="A6268" t="str">
            <v>2002M12</v>
          </cell>
          <cell r="B6268">
            <v>0</v>
          </cell>
          <cell r="C6268">
            <v>3</v>
          </cell>
          <cell r="D6268" t="str">
            <v>Uk</v>
          </cell>
          <cell r="E6268">
            <v>13</v>
          </cell>
          <cell r="F6268">
            <v>23</v>
          </cell>
          <cell r="G6268" t="str">
            <v>Belgium</v>
          </cell>
        </row>
        <row r="6269">
          <cell r="A6269" t="str">
            <v>2002M12</v>
          </cell>
          <cell r="B6269">
            <v>0</v>
          </cell>
          <cell r="C6269">
            <v>71</v>
          </cell>
          <cell r="D6269" t="str">
            <v>France</v>
          </cell>
          <cell r="E6269">
            <v>18</v>
          </cell>
          <cell r="F6269">
            <v>193</v>
          </cell>
          <cell r="G6269" t="str">
            <v>Switzerland</v>
          </cell>
        </row>
        <row r="6270">
          <cell r="A6270" t="str">
            <v>2002M12</v>
          </cell>
          <cell r="B6270">
            <v>2</v>
          </cell>
          <cell r="C6270">
            <v>3</v>
          </cell>
          <cell r="D6270" t="str">
            <v>Uk</v>
          </cell>
          <cell r="E6270">
            <v>46</v>
          </cell>
          <cell r="F6270">
            <v>115</v>
          </cell>
          <cell r="G6270" t="str">
            <v>Latvia</v>
          </cell>
        </row>
        <row r="6271">
          <cell r="A6271" t="str">
            <v>2002M12</v>
          </cell>
          <cell r="B6271">
            <v>0</v>
          </cell>
          <cell r="C6271">
            <v>71</v>
          </cell>
          <cell r="D6271" t="str">
            <v>France</v>
          </cell>
          <cell r="E6271">
            <v>694</v>
          </cell>
          <cell r="F6271">
            <v>77</v>
          </cell>
          <cell r="G6271" t="str">
            <v>Germany</v>
          </cell>
        </row>
        <row r="6272">
          <cell r="A6272" t="str">
            <v>2002M12</v>
          </cell>
          <cell r="B6272">
            <v>2</v>
          </cell>
          <cell r="C6272">
            <v>23</v>
          </cell>
          <cell r="D6272" t="str">
            <v xml:space="preserve"> Belgium (French)</v>
          </cell>
          <cell r="E6272">
            <v>6829</v>
          </cell>
          <cell r="F6272">
            <v>77</v>
          </cell>
          <cell r="G6272" t="str">
            <v>Germany</v>
          </cell>
        </row>
        <row r="6273">
          <cell r="A6273" t="str">
            <v>2002M12</v>
          </cell>
          <cell r="B6273">
            <v>1</v>
          </cell>
          <cell r="C6273">
            <v>193</v>
          </cell>
          <cell r="D6273" t="str">
            <v>Switzerland</v>
          </cell>
          <cell r="E6273">
            <v>2</v>
          </cell>
          <cell r="F6273">
            <v>3</v>
          </cell>
          <cell r="G6273" t="str">
            <v>United Kingdom</v>
          </cell>
        </row>
        <row r="6274">
          <cell r="A6274" t="str">
            <v>2002M12</v>
          </cell>
          <cell r="B6274">
            <v>2</v>
          </cell>
          <cell r="C6274">
            <v>2</v>
          </cell>
          <cell r="D6274" t="str">
            <v>Canada</v>
          </cell>
          <cell r="E6274">
            <v>698</v>
          </cell>
          <cell r="F6274">
            <v>101</v>
          </cell>
          <cell r="G6274" t="str">
            <v>Italy</v>
          </cell>
        </row>
        <row r="6275">
          <cell r="A6275" t="str">
            <v>2002M12</v>
          </cell>
          <cell r="B6275">
            <v>2</v>
          </cell>
          <cell r="C6275">
            <v>186</v>
          </cell>
          <cell r="D6275" t="str">
            <v>Spain</v>
          </cell>
          <cell r="E6275">
            <v>9</v>
          </cell>
          <cell r="F6275">
            <v>66</v>
          </cell>
          <cell r="G6275" t="str">
            <v>Estonia</v>
          </cell>
        </row>
        <row r="6276">
          <cell r="A6276" t="str">
            <v>2002M12</v>
          </cell>
          <cell r="B6276">
            <v>1</v>
          </cell>
          <cell r="C6276">
            <v>0</v>
          </cell>
          <cell r="D6276" t="str">
            <v>Ebay</v>
          </cell>
          <cell r="E6276">
            <v>1</v>
          </cell>
          <cell r="F6276">
            <v>14</v>
          </cell>
          <cell r="G6276" t="str">
            <v>Aruba</v>
          </cell>
        </row>
        <row r="6277">
          <cell r="A6277" t="str">
            <v>2002M12</v>
          </cell>
          <cell r="B6277">
            <v>1</v>
          </cell>
          <cell r="C6277">
            <v>3</v>
          </cell>
          <cell r="D6277" t="str">
            <v>Uk</v>
          </cell>
          <cell r="E6277">
            <v>9</v>
          </cell>
          <cell r="F6277">
            <v>86</v>
          </cell>
          <cell r="G6277" t="str">
            <v>Guernsey</v>
          </cell>
        </row>
        <row r="6278">
          <cell r="A6278" t="str">
            <v>2002M12</v>
          </cell>
          <cell r="B6278">
            <v>1</v>
          </cell>
          <cell r="C6278">
            <v>3</v>
          </cell>
          <cell r="D6278" t="str">
            <v>Uk</v>
          </cell>
          <cell r="E6278">
            <v>523</v>
          </cell>
          <cell r="F6278">
            <v>92</v>
          </cell>
          <cell r="G6278" t="str">
            <v>Hong Kong</v>
          </cell>
        </row>
        <row r="6279">
          <cell r="A6279" t="str">
            <v>2002M12</v>
          </cell>
          <cell r="B6279">
            <v>1</v>
          </cell>
          <cell r="C6279">
            <v>3</v>
          </cell>
          <cell r="D6279" t="str">
            <v>Uk</v>
          </cell>
          <cell r="E6279">
            <v>4432</v>
          </cell>
          <cell r="F6279">
            <v>77</v>
          </cell>
          <cell r="G6279" t="str">
            <v>Germany</v>
          </cell>
        </row>
        <row r="6280">
          <cell r="A6280" t="str">
            <v>2002M12</v>
          </cell>
          <cell r="B6280">
            <v>2</v>
          </cell>
          <cell r="C6280">
            <v>77</v>
          </cell>
          <cell r="D6280" t="str">
            <v>Germany</v>
          </cell>
          <cell r="E6280">
            <v>756</v>
          </cell>
          <cell r="F6280">
            <v>199</v>
          </cell>
          <cell r="G6280" t="str">
            <v>Thailand</v>
          </cell>
        </row>
        <row r="6281">
          <cell r="A6281" t="str">
            <v>2002M12</v>
          </cell>
          <cell r="B6281">
            <v>2</v>
          </cell>
          <cell r="C6281">
            <v>71</v>
          </cell>
          <cell r="D6281" t="str">
            <v>France</v>
          </cell>
          <cell r="E6281">
            <v>15</v>
          </cell>
          <cell r="F6281">
            <v>225</v>
          </cell>
          <cell r="G6281" t="str">
            <v>APO/FPO</v>
          </cell>
        </row>
        <row r="6282">
          <cell r="A6282" t="str">
            <v>2002M12</v>
          </cell>
          <cell r="B6282">
            <v>0</v>
          </cell>
          <cell r="C6282">
            <v>0</v>
          </cell>
          <cell r="D6282" t="str">
            <v>Ebay</v>
          </cell>
          <cell r="E6282">
            <v>143</v>
          </cell>
          <cell r="F6282">
            <v>95</v>
          </cell>
          <cell r="G6282" t="str">
            <v>India</v>
          </cell>
        </row>
        <row r="6283">
          <cell r="A6283" t="str">
            <v>2002M12</v>
          </cell>
          <cell r="B6283">
            <v>3</v>
          </cell>
          <cell r="C6283">
            <v>77</v>
          </cell>
          <cell r="D6283" t="str">
            <v>Germany</v>
          </cell>
          <cell r="E6283">
            <v>2</v>
          </cell>
          <cell r="F6283">
            <v>192</v>
          </cell>
          <cell r="G6283" t="str">
            <v>Sweden</v>
          </cell>
        </row>
        <row r="6284">
          <cell r="A6284" t="str">
            <v>2002M12</v>
          </cell>
          <cell r="B6284">
            <v>2</v>
          </cell>
          <cell r="C6284">
            <v>186</v>
          </cell>
          <cell r="D6284" t="str">
            <v>Spain</v>
          </cell>
          <cell r="E6284">
            <v>6</v>
          </cell>
          <cell r="F6284">
            <v>70</v>
          </cell>
          <cell r="G6284" t="str">
            <v>Finland</v>
          </cell>
        </row>
        <row r="6285">
          <cell r="A6285" t="str">
            <v>2002M12</v>
          </cell>
          <cell r="B6285">
            <v>0</v>
          </cell>
          <cell r="C6285">
            <v>0</v>
          </cell>
          <cell r="D6285" t="str">
            <v>Ebay</v>
          </cell>
          <cell r="E6285">
            <v>355</v>
          </cell>
          <cell r="F6285">
            <v>192</v>
          </cell>
          <cell r="G6285" t="str">
            <v>Sweden</v>
          </cell>
        </row>
        <row r="6286">
          <cell r="A6286" t="str">
            <v>2002M12</v>
          </cell>
          <cell r="B6286">
            <v>0</v>
          </cell>
          <cell r="C6286">
            <v>100</v>
          </cell>
          <cell r="D6286" t="str">
            <v>Ebaymotors</v>
          </cell>
          <cell r="E6286">
            <v>6</v>
          </cell>
          <cell r="F6286">
            <v>180</v>
          </cell>
          <cell r="G6286" t="str">
            <v>Singapore</v>
          </cell>
        </row>
        <row r="6287">
          <cell r="A6287" t="str">
            <v>2002M12</v>
          </cell>
          <cell r="B6287">
            <v>0</v>
          </cell>
          <cell r="C6287">
            <v>100</v>
          </cell>
          <cell r="D6287" t="str">
            <v>Ebaymotors</v>
          </cell>
          <cell r="E6287">
            <v>3</v>
          </cell>
          <cell r="F6287">
            <v>46</v>
          </cell>
          <cell r="G6287" t="str">
            <v>Colombia</v>
          </cell>
        </row>
        <row r="6288">
          <cell r="A6288" t="str">
            <v>2002M12</v>
          </cell>
          <cell r="B6288">
            <v>0</v>
          </cell>
          <cell r="C6288">
            <v>15</v>
          </cell>
          <cell r="D6288" t="str">
            <v>Australia</v>
          </cell>
          <cell r="E6288">
            <v>2</v>
          </cell>
          <cell r="F6288">
            <v>45</v>
          </cell>
          <cell r="G6288" t="str">
            <v>China</v>
          </cell>
        </row>
        <row r="6289">
          <cell r="A6289" t="str">
            <v>2002M12</v>
          </cell>
          <cell r="B6289">
            <v>0</v>
          </cell>
          <cell r="C6289">
            <v>101</v>
          </cell>
          <cell r="D6289" t="str">
            <v>Italy</v>
          </cell>
          <cell r="E6289">
            <v>62</v>
          </cell>
          <cell r="F6289">
            <v>175</v>
          </cell>
          <cell r="G6289" t="str">
            <v>San Marino</v>
          </cell>
        </row>
        <row r="6290">
          <cell r="A6290" t="str">
            <v>2002M12</v>
          </cell>
          <cell r="B6290">
            <v>3</v>
          </cell>
          <cell r="C6290">
            <v>77</v>
          </cell>
          <cell r="D6290" t="str">
            <v>Germany</v>
          </cell>
          <cell r="E6290">
            <v>26</v>
          </cell>
          <cell r="F6290">
            <v>122</v>
          </cell>
          <cell r="G6290" t="str">
            <v>Luxembourg</v>
          </cell>
        </row>
        <row r="6291">
          <cell r="A6291" t="str">
            <v>2002M12</v>
          </cell>
          <cell r="B6291">
            <v>0</v>
          </cell>
          <cell r="C6291">
            <v>100</v>
          </cell>
          <cell r="D6291" t="str">
            <v>Ebaymotors</v>
          </cell>
          <cell r="E6291">
            <v>18</v>
          </cell>
          <cell r="F6291">
            <v>101</v>
          </cell>
          <cell r="G6291" t="str">
            <v>Italy</v>
          </cell>
        </row>
        <row r="6292">
          <cell r="A6292" t="str">
            <v>2002M12</v>
          </cell>
          <cell r="B6292">
            <v>2</v>
          </cell>
          <cell r="C6292">
            <v>15</v>
          </cell>
          <cell r="D6292" t="str">
            <v>Australia</v>
          </cell>
          <cell r="E6292">
            <v>1</v>
          </cell>
          <cell r="F6292">
            <v>167</v>
          </cell>
          <cell r="G6292" t="str">
            <v>Romania</v>
          </cell>
        </row>
        <row r="6293">
          <cell r="A6293" t="str">
            <v>2002M12</v>
          </cell>
          <cell r="B6293">
            <v>2</v>
          </cell>
          <cell r="C6293">
            <v>3</v>
          </cell>
          <cell r="D6293" t="str">
            <v>Uk</v>
          </cell>
          <cell r="E6293">
            <v>2481</v>
          </cell>
          <cell r="F6293">
            <v>180</v>
          </cell>
          <cell r="G6293" t="str">
            <v>Singapore</v>
          </cell>
        </row>
        <row r="6294">
          <cell r="A6294" t="str">
            <v>2002M12</v>
          </cell>
          <cell r="B6294">
            <v>0</v>
          </cell>
          <cell r="C6294">
            <v>3</v>
          </cell>
          <cell r="D6294" t="str">
            <v>Uk</v>
          </cell>
          <cell r="E6294">
            <v>3</v>
          </cell>
          <cell r="F6294">
            <v>80</v>
          </cell>
          <cell r="G6294" t="str">
            <v>Greece</v>
          </cell>
        </row>
        <row r="6295">
          <cell r="A6295" t="str">
            <v>2002M12</v>
          </cell>
          <cell r="B6295">
            <v>2</v>
          </cell>
          <cell r="C6295">
            <v>77</v>
          </cell>
          <cell r="D6295" t="str">
            <v>Germany</v>
          </cell>
          <cell r="E6295">
            <v>36</v>
          </cell>
          <cell r="F6295">
            <v>121</v>
          </cell>
          <cell r="G6295" t="str">
            <v>Lithuania</v>
          </cell>
        </row>
        <row r="6296">
          <cell r="A6296" t="str">
            <v>2002M12</v>
          </cell>
          <cell r="B6296">
            <v>2</v>
          </cell>
          <cell r="C6296">
            <v>23</v>
          </cell>
          <cell r="D6296" t="str">
            <v xml:space="preserve"> Belgium (French)</v>
          </cell>
          <cell r="E6296">
            <v>85</v>
          </cell>
          <cell r="F6296">
            <v>1</v>
          </cell>
          <cell r="G6296" t="str">
            <v>United States</v>
          </cell>
        </row>
        <row r="6297">
          <cell r="A6297" t="str">
            <v>2002M12</v>
          </cell>
          <cell r="B6297">
            <v>3</v>
          </cell>
          <cell r="C6297">
            <v>193</v>
          </cell>
          <cell r="D6297" t="str">
            <v>Switzerland</v>
          </cell>
          <cell r="E6297">
            <v>1</v>
          </cell>
          <cell r="F6297">
            <v>16</v>
          </cell>
          <cell r="G6297" t="str">
            <v>Austria</v>
          </cell>
        </row>
        <row r="6298">
          <cell r="A6298" t="str">
            <v>2002M12</v>
          </cell>
          <cell r="B6298">
            <v>0</v>
          </cell>
          <cell r="C6298">
            <v>186</v>
          </cell>
          <cell r="D6298" t="str">
            <v>Spain</v>
          </cell>
          <cell r="E6298">
            <v>8</v>
          </cell>
          <cell r="F6298">
            <v>164</v>
          </cell>
          <cell r="G6298" t="str">
            <v>Portugal</v>
          </cell>
        </row>
        <row r="6299">
          <cell r="A6299" t="str">
            <v>2002M12</v>
          </cell>
          <cell r="B6299">
            <v>2</v>
          </cell>
          <cell r="C6299">
            <v>2</v>
          </cell>
          <cell r="D6299" t="str">
            <v>Canada</v>
          </cell>
          <cell r="E6299">
            <v>1</v>
          </cell>
          <cell r="F6299">
            <v>121</v>
          </cell>
          <cell r="G6299" t="str">
            <v>Lithuania</v>
          </cell>
        </row>
        <row r="6300">
          <cell r="A6300" t="str">
            <v>2002M12</v>
          </cell>
          <cell r="B6300">
            <v>3</v>
          </cell>
          <cell r="C6300">
            <v>0</v>
          </cell>
          <cell r="D6300" t="str">
            <v>Ebay</v>
          </cell>
          <cell r="E6300">
            <v>3</v>
          </cell>
          <cell r="F6300">
            <v>185</v>
          </cell>
          <cell r="G6300" t="str">
            <v>South Africa</v>
          </cell>
        </row>
        <row r="6301">
          <cell r="A6301" t="str">
            <v>2002M12</v>
          </cell>
          <cell r="B6301">
            <v>2</v>
          </cell>
          <cell r="C6301">
            <v>2</v>
          </cell>
          <cell r="D6301" t="str">
            <v>Canada</v>
          </cell>
          <cell r="E6301">
            <v>1</v>
          </cell>
          <cell r="F6301">
            <v>193</v>
          </cell>
          <cell r="G6301" t="str">
            <v>Switzerland</v>
          </cell>
        </row>
        <row r="6302">
          <cell r="A6302" t="str">
            <v>2002M12</v>
          </cell>
          <cell r="B6302">
            <v>0</v>
          </cell>
          <cell r="C6302">
            <v>0</v>
          </cell>
          <cell r="D6302" t="str">
            <v>Ebay</v>
          </cell>
          <cell r="E6302">
            <v>10</v>
          </cell>
          <cell r="F6302">
            <v>137</v>
          </cell>
          <cell r="G6302" t="str">
            <v>Moldova</v>
          </cell>
        </row>
        <row r="6303">
          <cell r="A6303" t="str">
            <v>2002M12</v>
          </cell>
          <cell r="B6303">
            <v>2</v>
          </cell>
          <cell r="C6303">
            <v>3</v>
          </cell>
          <cell r="D6303" t="str">
            <v>Uk</v>
          </cell>
          <cell r="E6303">
            <v>640</v>
          </cell>
          <cell r="F6303">
            <v>225</v>
          </cell>
          <cell r="G6303" t="str">
            <v>APO/FPO</v>
          </cell>
        </row>
        <row r="6304">
          <cell r="A6304" t="str">
            <v>2002M12</v>
          </cell>
          <cell r="B6304">
            <v>0</v>
          </cell>
          <cell r="C6304">
            <v>0</v>
          </cell>
          <cell r="D6304" t="str">
            <v>Ebay</v>
          </cell>
          <cell r="E6304">
            <v>30</v>
          </cell>
          <cell r="F6304">
            <v>215</v>
          </cell>
          <cell r="G6304" t="str">
            <v>Venezuela</v>
          </cell>
        </row>
        <row r="6305">
          <cell r="A6305" t="str">
            <v>2002M12</v>
          </cell>
          <cell r="B6305">
            <v>1</v>
          </cell>
          <cell r="C6305">
            <v>71</v>
          </cell>
          <cell r="D6305" t="str">
            <v>France</v>
          </cell>
          <cell r="E6305">
            <v>77</v>
          </cell>
          <cell r="F6305">
            <v>227</v>
          </cell>
          <cell r="G6305" t="str">
            <v>Réunion</v>
          </cell>
        </row>
        <row r="6306">
          <cell r="A6306" t="str">
            <v>2002M12</v>
          </cell>
          <cell r="B6306">
            <v>1</v>
          </cell>
          <cell r="C6306">
            <v>0</v>
          </cell>
          <cell r="D6306" t="str">
            <v>Ebay</v>
          </cell>
          <cell r="E6306">
            <v>78</v>
          </cell>
          <cell r="F6306">
            <v>16</v>
          </cell>
          <cell r="G6306" t="str">
            <v>Austria</v>
          </cell>
        </row>
        <row r="6307">
          <cell r="A6307" t="str">
            <v>2002M12</v>
          </cell>
          <cell r="B6307">
            <v>2</v>
          </cell>
          <cell r="C6307">
            <v>15</v>
          </cell>
          <cell r="D6307" t="str">
            <v>Australia</v>
          </cell>
          <cell r="E6307">
            <v>1</v>
          </cell>
          <cell r="F6307">
            <v>22</v>
          </cell>
          <cell r="G6307" t="str">
            <v>Belarus</v>
          </cell>
        </row>
        <row r="6308">
          <cell r="A6308" t="str">
            <v>2002M12</v>
          </cell>
          <cell r="B6308">
            <v>0</v>
          </cell>
          <cell r="C6308">
            <v>71</v>
          </cell>
          <cell r="D6308" t="str">
            <v>France</v>
          </cell>
          <cell r="E6308">
            <v>36</v>
          </cell>
          <cell r="F6308">
            <v>123</v>
          </cell>
          <cell r="G6308" t="str">
            <v>Macau</v>
          </cell>
        </row>
        <row r="6309">
          <cell r="A6309" t="str">
            <v>2002M12</v>
          </cell>
          <cell r="B6309">
            <v>0</v>
          </cell>
          <cell r="C6309">
            <v>100</v>
          </cell>
          <cell r="D6309" t="str">
            <v>Ebaymotors</v>
          </cell>
          <cell r="E6309">
            <v>1</v>
          </cell>
          <cell r="F6309">
            <v>192</v>
          </cell>
          <cell r="G6309" t="str">
            <v>Sweden</v>
          </cell>
        </row>
        <row r="6310">
          <cell r="A6310" t="str">
            <v>2002M12</v>
          </cell>
          <cell r="B6310">
            <v>0</v>
          </cell>
          <cell r="C6310">
            <v>0</v>
          </cell>
          <cell r="D6310" t="str">
            <v>Ebay</v>
          </cell>
          <cell r="E6310">
            <v>3</v>
          </cell>
          <cell r="F6310">
            <v>130</v>
          </cell>
          <cell r="G6310" t="str">
            <v>Malta</v>
          </cell>
        </row>
        <row r="6311">
          <cell r="A6311" t="str">
            <v>2002M12</v>
          </cell>
          <cell r="B6311">
            <v>2</v>
          </cell>
          <cell r="C6311">
            <v>0</v>
          </cell>
          <cell r="D6311" t="str">
            <v>Ebay</v>
          </cell>
          <cell r="E6311">
            <v>5870</v>
          </cell>
          <cell r="F6311">
            <v>167</v>
          </cell>
          <cell r="G6311" t="str">
            <v>Romania</v>
          </cell>
        </row>
        <row r="6312">
          <cell r="A6312" t="str">
            <v>2002M12</v>
          </cell>
          <cell r="B6312">
            <v>2</v>
          </cell>
          <cell r="C6312">
            <v>15</v>
          </cell>
          <cell r="D6312" t="str">
            <v>Australia</v>
          </cell>
          <cell r="E6312">
            <v>99</v>
          </cell>
          <cell r="F6312">
            <v>2</v>
          </cell>
          <cell r="G6312" t="str">
            <v>Canada</v>
          </cell>
        </row>
        <row r="6313">
          <cell r="A6313" t="str">
            <v>2002M12</v>
          </cell>
          <cell r="B6313">
            <v>2</v>
          </cell>
          <cell r="C6313">
            <v>0</v>
          </cell>
          <cell r="D6313" t="str">
            <v>Ebay</v>
          </cell>
          <cell r="E6313">
            <v>141</v>
          </cell>
          <cell r="F6313">
            <v>160</v>
          </cell>
          <cell r="G6313" t="str">
            <v>Paraguay</v>
          </cell>
        </row>
        <row r="6314">
          <cell r="A6314" t="str">
            <v>2002M12</v>
          </cell>
          <cell r="B6314">
            <v>2</v>
          </cell>
          <cell r="C6314">
            <v>0</v>
          </cell>
          <cell r="D6314" t="str">
            <v>Ebay</v>
          </cell>
          <cell r="E6314">
            <v>1172</v>
          </cell>
          <cell r="F6314">
            <v>130</v>
          </cell>
          <cell r="G6314" t="str">
            <v>Malta</v>
          </cell>
        </row>
        <row r="6315">
          <cell r="A6315" t="str">
            <v>2002M12</v>
          </cell>
          <cell r="B6315">
            <v>2</v>
          </cell>
          <cell r="C6315">
            <v>15</v>
          </cell>
          <cell r="D6315" t="str">
            <v>Australia</v>
          </cell>
          <cell r="E6315">
            <v>121</v>
          </cell>
          <cell r="F6315">
            <v>71</v>
          </cell>
          <cell r="G6315" t="str">
            <v>France</v>
          </cell>
        </row>
        <row r="6316">
          <cell r="A6316" t="str">
            <v>2002M12</v>
          </cell>
          <cell r="B6316">
            <v>0</v>
          </cell>
          <cell r="C6316">
            <v>100</v>
          </cell>
          <cell r="D6316" t="str">
            <v>Ebaymotors</v>
          </cell>
          <cell r="E6316">
            <v>1</v>
          </cell>
          <cell r="F6316">
            <v>7</v>
          </cell>
          <cell r="G6316" t="str">
            <v>American Samoa</v>
          </cell>
        </row>
        <row r="6317">
          <cell r="A6317" t="str">
            <v>2002M12</v>
          </cell>
          <cell r="B6317">
            <v>0</v>
          </cell>
          <cell r="C6317">
            <v>71</v>
          </cell>
          <cell r="D6317" t="str">
            <v>France</v>
          </cell>
          <cell r="E6317">
            <v>2</v>
          </cell>
          <cell r="F6317">
            <v>209</v>
          </cell>
          <cell r="G6317" t="str">
            <v>Ukraine</v>
          </cell>
        </row>
        <row r="6318">
          <cell r="A6318" t="str">
            <v>2002M12</v>
          </cell>
          <cell r="B6318">
            <v>0</v>
          </cell>
          <cell r="C6318">
            <v>77</v>
          </cell>
          <cell r="D6318" t="str">
            <v>Germany</v>
          </cell>
          <cell r="E6318">
            <v>4220</v>
          </cell>
          <cell r="F6318">
            <v>1</v>
          </cell>
          <cell r="G6318" t="str">
            <v>United States</v>
          </cell>
        </row>
        <row r="6319">
          <cell r="A6319" t="str">
            <v>2002M12</v>
          </cell>
          <cell r="B6319">
            <v>1</v>
          </cell>
          <cell r="C6319">
            <v>23</v>
          </cell>
          <cell r="D6319" t="str">
            <v xml:space="preserve"> Belgium (French)</v>
          </cell>
          <cell r="E6319">
            <v>8</v>
          </cell>
          <cell r="F6319">
            <v>138</v>
          </cell>
          <cell r="G6319" t="str">
            <v>Monaco</v>
          </cell>
        </row>
        <row r="6320">
          <cell r="A6320" t="str">
            <v>2002M12</v>
          </cell>
          <cell r="B6320">
            <v>3</v>
          </cell>
          <cell r="C6320">
            <v>100</v>
          </cell>
          <cell r="D6320" t="str">
            <v>Ebaymotors</v>
          </cell>
          <cell r="E6320">
            <v>1</v>
          </cell>
          <cell r="F6320">
            <v>57</v>
          </cell>
          <cell r="G6320" t="str">
            <v>Denmark</v>
          </cell>
        </row>
        <row r="6321">
          <cell r="A6321" t="str">
            <v>2002M12</v>
          </cell>
          <cell r="B6321">
            <v>2</v>
          </cell>
          <cell r="C6321">
            <v>186</v>
          </cell>
          <cell r="D6321" t="str">
            <v>Spain</v>
          </cell>
          <cell r="E6321">
            <v>5469</v>
          </cell>
          <cell r="F6321">
            <v>101</v>
          </cell>
          <cell r="G6321" t="str">
            <v>Italy</v>
          </cell>
        </row>
        <row r="6322">
          <cell r="A6322" t="str">
            <v>2002M12</v>
          </cell>
          <cell r="B6322">
            <v>1</v>
          </cell>
          <cell r="C6322">
            <v>0</v>
          </cell>
          <cell r="D6322" t="str">
            <v>Ebay</v>
          </cell>
          <cell r="E6322">
            <v>63</v>
          </cell>
          <cell r="F6322">
            <v>76</v>
          </cell>
          <cell r="G6322" t="str">
            <v>Georgia</v>
          </cell>
        </row>
        <row r="6323">
          <cell r="A6323" t="str">
            <v>2002M12</v>
          </cell>
          <cell r="B6323">
            <v>2</v>
          </cell>
          <cell r="C6323">
            <v>196</v>
          </cell>
          <cell r="D6323" t="str">
            <v>Taiwan</v>
          </cell>
          <cell r="E6323">
            <v>1553</v>
          </cell>
          <cell r="F6323">
            <v>3</v>
          </cell>
          <cell r="G6323" t="str">
            <v>United Kingdom</v>
          </cell>
        </row>
        <row r="6324">
          <cell r="A6324" t="str">
            <v>2002M12</v>
          </cell>
          <cell r="B6324">
            <v>1</v>
          </cell>
          <cell r="C6324">
            <v>101</v>
          </cell>
          <cell r="D6324" t="str">
            <v>Italy</v>
          </cell>
          <cell r="E6324">
            <v>787</v>
          </cell>
          <cell r="F6324">
            <v>193</v>
          </cell>
          <cell r="G6324" t="str">
            <v>Switzerland</v>
          </cell>
        </row>
        <row r="6325">
          <cell r="A6325" t="str">
            <v>2002M12</v>
          </cell>
          <cell r="B6325">
            <v>2</v>
          </cell>
          <cell r="C6325">
            <v>186</v>
          </cell>
          <cell r="D6325" t="str">
            <v>Spain</v>
          </cell>
          <cell r="E6325">
            <v>6928</v>
          </cell>
          <cell r="F6325">
            <v>3</v>
          </cell>
          <cell r="G6325" t="str">
            <v>United Kingdom</v>
          </cell>
        </row>
        <row r="6326">
          <cell r="A6326" t="str">
            <v>2002M12</v>
          </cell>
          <cell r="B6326">
            <v>2</v>
          </cell>
          <cell r="C6326">
            <v>77</v>
          </cell>
          <cell r="D6326" t="str">
            <v>Germany</v>
          </cell>
          <cell r="E6326">
            <v>25</v>
          </cell>
          <cell r="F6326">
            <v>29</v>
          </cell>
          <cell r="G6326" t="str">
            <v>Bosnia and Herzegovina</v>
          </cell>
        </row>
        <row r="6327">
          <cell r="A6327" t="str">
            <v>2002M12</v>
          </cell>
          <cell r="B6327">
            <v>1</v>
          </cell>
          <cell r="C6327">
            <v>0</v>
          </cell>
          <cell r="D6327" t="str">
            <v>Ebay</v>
          </cell>
          <cell r="E6327">
            <v>9</v>
          </cell>
          <cell r="F6327">
            <v>18</v>
          </cell>
          <cell r="G6327" t="str">
            <v>Bahamas</v>
          </cell>
        </row>
        <row r="6328">
          <cell r="A6328" t="str">
            <v>2002M12</v>
          </cell>
          <cell r="B6328">
            <v>3</v>
          </cell>
          <cell r="C6328">
            <v>77</v>
          </cell>
          <cell r="D6328" t="str">
            <v>Germany</v>
          </cell>
          <cell r="E6328">
            <v>34</v>
          </cell>
          <cell r="F6328">
            <v>1</v>
          </cell>
          <cell r="G6328" t="str">
            <v>United States</v>
          </cell>
        </row>
        <row r="6329">
          <cell r="A6329" t="str">
            <v>2002M12</v>
          </cell>
          <cell r="B6329">
            <v>1</v>
          </cell>
          <cell r="C6329">
            <v>15</v>
          </cell>
          <cell r="D6329" t="str">
            <v>Australia</v>
          </cell>
          <cell r="E6329">
            <v>2</v>
          </cell>
          <cell r="F6329">
            <v>168</v>
          </cell>
          <cell r="G6329" t="str">
            <v>Russian Federation</v>
          </cell>
        </row>
        <row r="6330">
          <cell r="A6330" t="str">
            <v>2002M12</v>
          </cell>
          <cell r="B6330">
            <v>0</v>
          </cell>
          <cell r="C6330">
            <v>100</v>
          </cell>
          <cell r="D6330" t="str">
            <v>Ebaymotors</v>
          </cell>
          <cell r="E6330">
            <v>72</v>
          </cell>
          <cell r="F6330">
            <v>92</v>
          </cell>
          <cell r="G6330" t="str">
            <v>Hong Kong</v>
          </cell>
        </row>
        <row r="6331">
          <cell r="A6331" t="str">
            <v>2002M12</v>
          </cell>
          <cell r="B6331">
            <v>1</v>
          </cell>
          <cell r="C6331">
            <v>100</v>
          </cell>
          <cell r="D6331" t="str">
            <v>Ebaymotors</v>
          </cell>
          <cell r="E6331">
            <v>77</v>
          </cell>
          <cell r="F6331">
            <v>146</v>
          </cell>
          <cell r="G6331" t="str">
            <v>Netherlands</v>
          </cell>
        </row>
        <row r="6332">
          <cell r="A6332" t="str">
            <v>2002M12</v>
          </cell>
          <cell r="B6332">
            <v>1</v>
          </cell>
          <cell r="C6332">
            <v>193</v>
          </cell>
          <cell r="D6332" t="str">
            <v>Switzerland</v>
          </cell>
          <cell r="E6332">
            <v>31</v>
          </cell>
          <cell r="F6332">
            <v>1</v>
          </cell>
          <cell r="G6332" t="str">
            <v>United States</v>
          </cell>
        </row>
        <row r="6333">
          <cell r="A6333" t="str">
            <v>2002M12</v>
          </cell>
          <cell r="B6333">
            <v>2</v>
          </cell>
          <cell r="C6333">
            <v>196</v>
          </cell>
          <cell r="D6333" t="str">
            <v>Taiwan</v>
          </cell>
          <cell r="E6333">
            <v>2</v>
          </cell>
          <cell r="F6333">
            <v>12</v>
          </cell>
          <cell r="G6333" t="str">
            <v>Argentina</v>
          </cell>
        </row>
        <row r="6334">
          <cell r="A6334" t="str">
            <v>2002M12</v>
          </cell>
          <cell r="B6334">
            <v>2</v>
          </cell>
          <cell r="C6334">
            <v>100</v>
          </cell>
          <cell r="D6334" t="str">
            <v>Ebaymotors</v>
          </cell>
          <cell r="E6334">
            <v>166</v>
          </cell>
          <cell r="F6334">
            <v>192</v>
          </cell>
          <cell r="G6334" t="str">
            <v>Sweden</v>
          </cell>
        </row>
        <row r="6335">
          <cell r="A6335" t="str">
            <v>2002M12</v>
          </cell>
          <cell r="B6335">
            <v>2</v>
          </cell>
          <cell r="C6335">
            <v>0</v>
          </cell>
          <cell r="D6335" t="str">
            <v>Ebay</v>
          </cell>
          <cell r="E6335">
            <v>4</v>
          </cell>
          <cell r="F6335">
            <v>90</v>
          </cell>
          <cell r="G6335" t="str">
            <v>Haiti</v>
          </cell>
        </row>
        <row r="6336">
          <cell r="A6336" t="str">
            <v>2002M12</v>
          </cell>
          <cell r="B6336">
            <v>2</v>
          </cell>
          <cell r="C6336">
            <v>100</v>
          </cell>
          <cell r="D6336" t="str">
            <v>Ebaymotors</v>
          </cell>
          <cell r="E6336">
            <v>1</v>
          </cell>
          <cell r="F6336">
            <v>112</v>
          </cell>
          <cell r="G6336" t="str">
            <v>Kuwait</v>
          </cell>
        </row>
        <row r="6337">
          <cell r="A6337" t="str">
            <v>2002M12</v>
          </cell>
          <cell r="B6337">
            <v>1</v>
          </cell>
          <cell r="C6337">
            <v>146</v>
          </cell>
          <cell r="D6337" t="str">
            <v>Netherlands</v>
          </cell>
          <cell r="E6337">
            <v>31</v>
          </cell>
          <cell r="F6337">
            <v>71</v>
          </cell>
          <cell r="G6337" t="str">
            <v>France</v>
          </cell>
        </row>
        <row r="6338">
          <cell r="A6338" t="str">
            <v>2002M12</v>
          </cell>
          <cell r="B6338">
            <v>2</v>
          </cell>
          <cell r="C6338">
            <v>3</v>
          </cell>
          <cell r="D6338" t="str">
            <v>Uk</v>
          </cell>
          <cell r="E6338">
            <v>9</v>
          </cell>
          <cell r="F6338">
            <v>167</v>
          </cell>
          <cell r="G6338" t="str">
            <v>Romania</v>
          </cell>
        </row>
        <row r="6339">
          <cell r="A6339" t="str">
            <v>2002M12</v>
          </cell>
          <cell r="B6339">
            <v>3</v>
          </cell>
          <cell r="C6339">
            <v>77</v>
          </cell>
          <cell r="D6339" t="str">
            <v>Germany</v>
          </cell>
          <cell r="E6339">
            <v>348</v>
          </cell>
          <cell r="F6339">
            <v>16</v>
          </cell>
          <cell r="G6339" t="str">
            <v>Austria</v>
          </cell>
        </row>
        <row r="6340">
          <cell r="A6340" t="str">
            <v>2002M12</v>
          </cell>
          <cell r="B6340">
            <v>0</v>
          </cell>
          <cell r="C6340">
            <v>16</v>
          </cell>
          <cell r="D6340" t="str">
            <v>Austria</v>
          </cell>
          <cell r="E6340">
            <v>3440</v>
          </cell>
          <cell r="F6340">
            <v>16</v>
          </cell>
          <cell r="G6340" t="str">
            <v>Austria</v>
          </cell>
        </row>
        <row r="6341">
          <cell r="A6341" t="str">
            <v>2002M12</v>
          </cell>
          <cell r="B6341">
            <v>0</v>
          </cell>
          <cell r="C6341">
            <v>0</v>
          </cell>
          <cell r="D6341" t="str">
            <v>Ebay</v>
          </cell>
          <cell r="E6341">
            <v>604</v>
          </cell>
          <cell r="F6341">
            <v>180</v>
          </cell>
          <cell r="G6341" t="str">
            <v>Singapore</v>
          </cell>
        </row>
        <row r="6342">
          <cell r="A6342" t="str">
            <v>2002M12</v>
          </cell>
          <cell r="B6342">
            <v>0</v>
          </cell>
          <cell r="C6342">
            <v>100</v>
          </cell>
          <cell r="D6342" t="str">
            <v>Ebaymotors</v>
          </cell>
          <cell r="E6342">
            <v>1</v>
          </cell>
          <cell r="F6342">
            <v>102</v>
          </cell>
          <cell r="G6342" t="str">
            <v>Jamaica</v>
          </cell>
        </row>
        <row r="6343">
          <cell r="A6343" t="str">
            <v>2002M12</v>
          </cell>
          <cell r="B6343">
            <v>1</v>
          </cell>
          <cell r="C6343">
            <v>15</v>
          </cell>
          <cell r="D6343" t="str">
            <v>Australia</v>
          </cell>
          <cell r="E6343">
            <v>98</v>
          </cell>
          <cell r="F6343">
            <v>2</v>
          </cell>
          <cell r="G6343" t="str">
            <v>Canada</v>
          </cell>
        </row>
        <row r="6344">
          <cell r="A6344" t="str">
            <v>2002M12</v>
          </cell>
          <cell r="B6344">
            <v>2</v>
          </cell>
          <cell r="C6344">
            <v>186</v>
          </cell>
          <cell r="D6344" t="str">
            <v>Spain</v>
          </cell>
          <cell r="E6344">
            <v>98</v>
          </cell>
          <cell r="F6344">
            <v>167</v>
          </cell>
          <cell r="G6344" t="str">
            <v>Romania</v>
          </cell>
        </row>
        <row r="6345">
          <cell r="A6345" t="str">
            <v>2002M12</v>
          </cell>
          <cell r="B6345">
            <v>2</v>
          </cell>
          <cell r="C6345">
            <v>15</v>
          </cell>
          <cell r="D6345" t="str">
            <v>Australia</v>
          </cell>
          <cell r="E6345">
            <v>3</v>
          </cell>
          <cell r="F6345">
            <v>16</v>
          </cell>
          <cell r="G6345" t="str">
            <v>Austria</v>
          </cell>
        </row>
        <row r="6346">
          <cell r="A6346" t="str">
            <v>2002M12</v>
          </cell>
          <cell r="B6346">
            <v>0</v>
          </cell>
          <cell r="C6346">
            <v>196</v>
          </cell>
          <cell r="D6346" t="str">
            <v>Taiwan</v>
          </cell>
          <cell r="E6346">
            <v>78</v>
          </cell>
          <cell r="F6346">
            <v>15</v>
          </cell>
          <cell r="G6346" t="str">
            <v>Australia</v>
          </cell>
        </row>
        <row r="6347">
          <cell r="A6347" t="str">
            <v>2002M12</v>
          </cell>
          <cell r="B6347">
            <v>1</v>
          </cell>
          <cell r="C6347">
            <v>23</v>
          </cell>
          <cell r="D6347" t="str">
            <v xml:space="preserve"> Belgium (French)</v>
          </cell>
          <cell r="E6347">
            <v>1</v>
          </cell>
          <cell r="F6347">
            <v>3</v>
          </cell>
          <cell r="G6347" t="str">
            <v>United Kingdom</v>
          </cell>
        </row>
        <row r="6348">
          <cell r="A6348" t="str">
            <v>2002M12</v>
          </cell>
          <cell r="B6348">
            <v>1</v>
          </cell>
          <cell r="C6348">
            <v>123</v>
          </cell>
          <cell r="D6348" t="str">
            <v xml:space="preserve"> Belgium (Dutch)</v>
          </cell>
          <cell r="E6348">
            <v>838</v>
          </cell>
          <cell r="F6348">
            <v>77</v>
          </cell>
          <cell r="G6348" t="str">
            <v>Germany</v>
          </cell>
        </row>
        <row r="6349">
          <cell r="A6349" t="str">
            <v>2002M12</v>
          </cell>
          <cell r="B6349">
            <v>3</v>
          </cell>
          <cell r="C6349">
            <v>146</v>
          </cell>
          <cell r="D6349" t="str">
            <v>Netherlands</v>
          </cell>
          <cell r="E6349">
            <v>2</v>
          </cell>
          <cell r="F6349">
            <v>186</v>
          </cell>
          <cell r="G6349" t="str">
            <v>Spain</v>
          </cell>
        </row>
        <row r="6350">
          <cell r="A6350" t="str">
            <v>2002M12</v>
          </cell>
          <cell r="B6350">
            <v>0</v>
          </cell>
          <cell r="C6350">
            <v>0</v>
          </cell>
          <cell r="D6350" t="str">
            <v>Ebay</v>
          </cell>
          <cell r="E6350">
            <v>328</v>
          </cell>
          <cell r="F6350">
            <v>23</v>
          </cell>
          <cell r="G6350" t="str">
            <v>Belgium</v>
          </cell>
        </row>
        <row r="6351">
          <cell r="A6351" t="str">
            <v>2002M12</v>
          </cell>
          <cell r="B6351">
            <v>1</v>
          </cell>
          <cell r="C6351">
            <v>0</v>
          </cell>
          <cell r="D6351" t="str">
            <v>Ebay</v>
          </cell>
          <cell r="E6351">
            <v>192</v>
          </cell>
          <cell r="F6351">
            <v>61</v>
          </cell>
          <cell r="G6351" t="str">
            <v>Ecuador</v>
          </cell>
        </row>
        <row r="6352">
          <cell r="A6352" t="str">
            <v>2002M12</v>
          </cell>
          <cell r="B6352">
            <v>3</v>
          </cell>
          <cell r="C6352">
            <v>101</v>
          </cell>
          <cell r="D6352" t="str">
            <v>Italy</v>
          </cell>
          <cell r="E6352">
            <v>1871</v>
          </cell>
          <cell r="F6352">
            <v>101</v>
          </cell>
          <cell r="G6352" t="str">
            <v>Italy</v>
          </cell>
        </row>
        <row r="6353">
          <cell r="A6353" t="str">
            <v>2002M12</v>
          </cell>
          <cell r="B6353">
            <v>2</v>
          </cell>
          <cell r="C6353">
            <v>2</v>
          </cell>
          <cell r="D6353" t="str">
            <v>Canada</v>
          </cell>
          <cell r="E6353">
            <v>2</v>
          </cell>
          <cell r="F6353">
            <v>154</v>
          </cell>
          <cell r="G6353" t="str">
            <v>Norway</v>
          </cell>
        </row>
        <row r="6354">
          <cell r="A6354" t="str">
            <v>2002M12</v>
          </cell>
          <cell r="B6354">
            <v>2</v>
          </cell>
          <cell r="C6354">
            <v>3</v>
          </cell>
          <cell r="D6354" t="str">
            <v>Uk</v>
          </cell>
          <cell r="E6354">
            <v>58</v>
          </cell>
          <cell r="F6354">
            <v>196</v>
          </cell>
          <cell r="G6354" t="str">
            <v>Taiwan</v>
          </cell>
        </row>
        <row r="6355">
          <cell r="A6355" t="str">
            <v>2002M12</v>
          </cell>
          <cell r="B6355">
            <v>3</v>
          </cell>
          <cell r="C6355">
            <v>0</v>
          </cell>
          <cell r="D6355" t="str">
            <v>Ebay</v>
          </cell>
          <cell r="E6355">
            <v>22</v>
          </cell>
          <cell r="F6355">
            <v>71</v>
          </cell>
          <cell r="G6355" t="str">
            <v>France</v>
          </cell>
        </row>
        <row r="6356">
          <cell r="A6356" t="str">
            <v>2002M12</v>
          </cell>
          <cell r="B6356">
            <v>2</v>
          </cell>
          <cell r="C6356">
            <v>0</v>
          </cell>
          <cell r="D6356" t="str">
            <v>Ebay</v>
          </cell>
          <cell r="E6356">
            <v>1157</v>
          </cell>
          <cell r="F6356">
            <v>8</v>
          </cell>
          <cell r="G6356" t="str">
            <v>Andorra</v>
          </cell>
        </row>
        <row r="6357">
          <cell r="A6357" t="str">
            <v>2002M12</v>
          </cell>
          <cell r="B6357">
            <v>1</v>
          </cell>
          <cell r="C6357">
            <v>100</v>
          </cell>
          <cell r="D6357" t="str">
            <v>Ebaymotors</v>
          </cell>
          <cell r="E6357">
            <v>148</v>
          </cell>
          <cell r="F6357">
            <v>3</v>
          </cell>
          <cell r="G6357" t="str">
            <v>United Kingdom</v>
          </cell>
        </row>
        <row r="6358">
          <cell r="A6358" t="str">
            <v>2002M12</v>
          </cell>
          <cell r="B6358">
            <v>2</v>
          </cell>
          <cell r="C6358">
            <v>71</v>
          </cell>
          <cell r="D6358" t="str">
            <v>France</v>
          </cell>
          <cell r="E6358">
            <v>5223</v>
          </cell>
          <cell r="F6358">
            <v>77</v>
          </cell>
          <cell r="G6358" t="str">
            <v>Germany</v>
          </cell>
        </row>
        <row r="6359">
          <cell r="A6359" t="str">
            <v>2002M12</v>
          </cell>
          <cell r="B6359">
            <v>0</v>
          </cell>
          <cell r="C6359">
            <v>100</v>
          </cell>
          <cell r="D6359" t="str">
            <v>Ebaymotors</v>
          </cell>
          <cell r="E6359">
            <v>12</v>
          </cell>
          <cell r="F6359">
            <v>111</v>
          </cell>
          <cell r="G6359" t="str">
            <v>Korea, South</v>
          </cell>
        </row>
        <row r="6360">
          <cell r="A6360" t="str">
            <v>2002M12</v>
          </cell>
          <cell r="B6360">
            <v>0</v>
          </cell>
          <cell r="C6360">
            <v>101</v>
          </cell>
          <cell r="D6360" t="str">
            <v>Italy</v>
          </cell>
          <cell r="E6360">
            <v>1</v>
          </cell>
          <cell r="F6360">
            <v>94</v>
          </cell>
          <cell r="G6360" t="str">
            <v>Iceland</v>
          </cell>
        </row>
        <row r="6361">
          <cell r="A6361" t="str">
            <v>2002M12</v>
          </cell>
          <cell r="B6361">
            <v>3</v>
          </cell>
          <cell r="C6361">
            <v>3</v>
          </cell>
          <cell r="D6361" t="str">
            <v>Uk</v>
          </cell>
          <cell r="E6361">
            <v>1</v>
          </cell>
          <cell r="F6361">
            <v>192</v>
          </cell>
          <cell r="G6361" t="str">
            <v>Sweden</v>
          </cell>
        </row>
        <row r="6362">
          <cell r="A6362" t="str">
            <v>2002M12</v>
          </cell>
          <cell r="B6362">
            <v>3</v>
          </cell>
          <cell r="C6362">
            <v>2</v>
          </cell>
          <cell r="D6362" t="str">
            <v>Canada</v>
          </cell>
          <cell r="E6362">
            <v>1</v>
          </cell>
          <cell r="F6362">
            <v>31</v>
          </cell>
          <cell r="G6362" t="str">
            <v>Brazil</v>
          </cell>
        </row>
        <row r="6363">
          <cell r="A6363" t="str">
            <v>2002M12</v>
          </cell>
          <cell r="B6363">
            <v>2</v>
          </cell>
          <cell r="C6363">
            <v>101</v>
          </cell>
          <cell r="D6363" t="str">
            <v>Italy</v>
          </cell>
          <cell r="E6363">
            <v>8</v>
          </cell>
          <cell r="F6363">
            <v>191</v>
          </cell>
          <cell r="G6363" t="str">
            <v>Swaziland</v>
          </cell>
        </row>
        <row r="6364">
          <cell r="A6364" t="str">
            <v>2002M12</v>
          </cell>
          <cell r="B6364">
            <v>2</v>
          </cell>
          <cell r="C6364">
            <v>123</v>
          </cell>
          <cell r="D6364" t="str">
            <v xml:space="preserve"> Belgium (Dutch)</v>
          </cell>
          <cell r="E6364">
            <v>41</v>
          </cell>
          <cell r="F6364">
            <v>101</v>
          </cell>
          <cell r="G6364" t="str">
            <v>Italy</v>
          </cell>
        </row>
        <row r="6365">
          <cell r="A6365" t="str">
            <v>2002M12</v>
          </cell>
          <cell r="B6365">
            <v>3</v>
          </cell>
          <cell r="C6365">
            <v>101</v>
          </cell>
          <cell r="D6365" t="str">
            <v>Italy</v>
          </cell>
          <cell r="E6365">
            <v>1</v>
          </cell>
          <cell r="F6365">
            <v>23</v>
          </cell>
          <cell r="G6365" t="str">
            <v>Belgium</v>
          </cell>
        </row>
        <row r="6366">
          <cell r="A6366" t="str">
            <v>2002M12</v>
          </cell>
          <cell r="B6366">
            <v>3</v>
          </cell>
          <cell r="C6366">
            <v>23</v>
          </cell>
          <cell r="D6366" t="str">
            <v xml:space="preserve"> Belgium (French)</v>
          </cell>
          <cell r="E6366">
            <v>2</v>
          </cell>
          <cell r="F6366">
            <v>146</v>
          </cell>
          <cell r="G6366" t="str">
            <v>Netherlands</v>
          </cell>
        </row>
        <row r="6367">
          <cell r="A6367" t="str">
            <v>2002M12</v>
          </cell>
          <cell r="B6367">
            <v>2</v>
          </cell>
          <cell r="C6367">
            <v>101</v>
          </cell>
          <cell r="D6367" t="str">
            <v>Italy</v>
          </cell>
          <cell r="E6367">
            <v>1</v>
          </cell>
          <cell r="F6367">
            <v>192</v>
          </cell>
          <cell r="G6367" t="str">
            <v>Sweden</v>
          </cell>
        </row>
        <row r="6368">
          <cell r="A6368" t="str">
            <v>2002M12</v>
          </cell>
          <cell r="B6368">
            <v>1</v>
          </cell>
          <cell r="C6368">
            <v>71</v>
          </cell>
          <cell r="D6368" t="str">
            <v>France</v>
          </cell>
          <cell r="E6368">
            <v>3</v>
          </cell>
          <cell r="F6368">
            <v>148</v>
          </cell>
          <cell r="G6368" t="str">
            <v>New Caledonia</v>
          </cell>
        </row>
        <row r="6369">
          <cell r="A6369" t="str">
            <v>2002M12</v>
          </cell>
          <cell r="B6369">
            <v>2</v>
          </cell>
          <cell r="C6369">
            <v>2</v>
          </cell>
          <cell r="D6369" t="str">
            <v>Canada</v>
          </cell>
          <cell r="E6369">
            <v>411</v>
          </cell>
          <cell r="F6369">
            <v>186</v>
          </cell>
          <cell r="G6369" t="str">
            <v>Spain</v>
          </cell>
        </row>
        <row r="6370">
          <cell r="A6370" t="str">
            <v>2002M12</v>
          </cell>
          <cell r="B6370">
            <v>2</v>
          </cell>
          <cell r="C6370">
            <v>3</v>
          </cell>
          <cell r="D6370" t="str">
            <v>Uk</v>
          </cell>
          <cell r="E6370">
            <v>38</v>
          </cell>
          <cell r="F6370">
            <v>79</v>
          </cell>
          <cell r="G6370" t="str">
            <v>Gibraltar</v>
          </cell>
        </row>
        <row r="6371">
          <cell r="A6371" t="str">
            <v>2002M12</v>
          </cell>
          <cell r="B6371">
            <v>3</v>
          </cell>
          <cell r="C6371">
            <v>23</v>
          </cell>
          <cell r="D6371" t="str">
            <v xml:space="preserve"> Belgium (French)</v>
          </cell>
          <cell r="E6371">
            <v>1</v>
          </cell>
          <cell r="F6371">
            <v>77</v>
          </cell>
          <cell r="G6371" t="str">
            <v>Germany</v>
          </cell>
        </row>
        <row r="6372">
          <cell r="A6372" t="str">
            <v>2002M12</v>
          </cell>
          <cell r="B6372">
            <v>0</v>
          </cell>
          <cell r="C6372">
            <v>71</v>
          </cell>
          <cell r="D6372" t="str">
            <v>France</v>
          </cell>
          <cell r="E6372">
            <v>2</v>
          </cell>
          <cell r="F6372">
            <v>80</v>
          </cell>
          <cell r="G6372" t="str">
            <v>Greece</v>
          </cell>
        </row>
        <row r="6373">
          <cell r="A6373" t="str">
            <v>2002M12</v>
          </cell>
          <cell r="B6373">
            <v>2</v>
          </cell>
          <cell r="C6373">
            <v>2</v>
          </cell>
          <cell r="D6373" t="str">
            <v>Canada</v>
          </cell>
          <cell r="E6373">
            <v>2028</v>
          </cell>
          <cell r="F6373">
            <v>15</v>
          </cell>
          <cell r="G6373" t="str">
            <v>Australia</v>
          </cell>
        </row>
        <row r="6374">
          <cell r="A6374" t="str">
            <v>2002M12</v>
          </cell>
          <cell r="B6374">
            <v>0</v>
          </cell>
          <cell r="C6374">
            <v>100</v>
          </cell>
          <cell r="D6374" t="str">
            <v>Ebaymotors</v>
          </cell>
          <cell r="E6374">
            <v>1</v>
          </cell>
          <cell r="F6374">
            <v>186</v>
          </cell>
          <cell r="G6374" t="str">
            <v>Spain</v>
          </cell>
        </row>
        <row r="6375">
          <cell r="A6375" t="str">
            <v>2002M12</v>
          </cell>
          <cell r="B6375">
            <v>2</v>
          </cell>
          <cell r="C6375">
            <v>196</v>
          </cell>
          <cell r="D6375" t="str">
            <v>Taiwan</v>
          </cell>
          <cell r="E6375">
            <v>3515</v>
          </cell>
          <cell r="F6375">
            <v>15</v>
          </cell>
          <cell r="G6375" t="str">
            <v>Australia</v>
          </cell>
        </row>
        <row r="6376">
          <cell r="A6376" t="str">
            <v>2002M12</v>
          </cell>
          <cell r="B6376">
            <v>0</v>
          </cell>
          <cell r="C6376">
            <v>0</v>
          </cell>
          <cell r="D6376" t="str">
            <v>Ebay</v>
          </cell>
          <cell r="E6376">
            <v>147</v>
          </cell>
          <cell r="F6376">
            <v>217</v>
          </cell>
          <cell r="G6376" t="str">
            <v>Virgin Islands (U.S.)</v>
          </cell>
        </row>
        <row r="6377">
          <cell r="A6377" t="str">
            <v>2002M12</v>
          </cell>
          <cell r="B6377">
            <v>2</v>
          </cell>
          <cell r="C6377">
            <v>0</v>
          </cell>
          <cell r="D6377" t="str">
            <v>Ebay</v>
          </cell>
          <cell r="E6377">
            <v>3786</v>
          </cell>
          <cell r="F6377">
            <v>163</v>
          </cell>
          <cell r="G6377" t="str">
            <v>Poland</v>
          </cell>
        </row>
        <row r="6378">
          <cell r="A6378" t="str">
            <v>2002M12</v>
          </cell>
          <cell r="B6378">
            <v>0</v>
          </cell>
          <cell r="C6378">
            <v>15</v>
          </cell>
          <cell r="D6378" t="str">
            <v>Australia</v>
          </cell>
          <cell r="E6378">
            <v>25</v>
          </cell>
          <cell r="F6378">
            <v>180</v>
          </cell>
          <cell r="G6378" t="str">
            <v>Singapore</v>
          </cell>
        </row>
        <row r="6379">
          <cell r="A6379" t="str">
            <v>2002M12</v>
          </cell>
          <cell r="B6379">
            <v>3</v>
          </cell>
          <cell r="C6379">
            <v>0</v>
          </cell>
          <cell r="D6379" t="str">
            <v>Ebay</v>
          </cell>
          <cell r="E6379">
            <v>4</v>
          </cell>
          <cell r="F6379">
            <v>225</v>
          </cell>
          <cell r="G6379" t="str">
            <v>APO/FPO</v>
          </cell>
        </row>
        <row r="6380">
          <cell r="A6380" t="str">
            <v>2002M12</v>
          </cell>
          <cell r="B6380">
            <v>0</v>
          </cell>
          <cell r="C6380">
            <v>193</v>
          </cell>
          <cell r="D6380" t="str">
            <v>Switzerland</v>
          </cell>
          <cell r="E6380">
            <v>7</v>
          </cell>
          <cell r="F6380">
            <v>1</v>
          </cell>
          <cell r="G6380" t="str">
            <v>United States</v>
          </cell>
        </row>
        <row r="6381">
          <cell r="A6381" t="str">
            <v>2002M12</v>
          </cell>
          <cell r="B6381">
            <v>0</v>
          </cell>
          <cell r="C6381">
            <v>101</v>
          </cell>
          <cell r="D6381" t="str">
            <v>Italy</v>
          </cell>
          <cell r="E6381">
            <v>1</v>
          </cell>
          <cell r="F6381">
            <v>124</v>
          </cell>
          <cell r="G6381" t="str">
            <v>Macedonia</v>
          </cell>
        </row>
        <row r="6382">
          <cell r="A6382" t="str">
            <v>2002M12</v>
          </cell>
          <cell r="B6382">
            <v>0</v>
          </cell>
          <cell r="C6382">
            <v>0</v>
          </cell>
          <cell r="D6382" t="str">
            <v>Ebay</v>
          </cell>
          <cell r="E6382">
            <v>343</v>
          </cell>
          <cell r="F6382">
            <v>12</v>
          </cell>
          <cell r="G6382" t="str">
            <v>Argentina</v>
          </cell>
        </row>
        <row r="6383">
          <cell r="A6383" t="str">
            <v>2002M12</v>
          </cell>
          <cell r="B6383">
            <v>1</v>
          </cell>
          <cell r="C6383">
            <v>23</v>
          </cell>
          <cell r="D6383" t="str">
            <v xml:space="preserve"> Belgium (French)</v>
          </cell>
          <cell r="E6383">
            <v>3667</v>
          </cell>
          <cell r="F6383">
            <v>71</v>
          </cell>
          <cell r="G6383" t="str">
            <v>France</v>
          </cell>
        </row>
        <row r="6384">
          <cell r="A6384" t="str">
            <v>2002M12</v>
          </cell>
          <cell r="B6384">
            <v>0</v>
          </cell>
          <cell r="C6384">
            <v>16</v>
          </cell>
          <cell r="D6384" t="str">
            <v>Austria</v>
          </cell>
          <cell r="E6384">
            <v>3</v>
          </cell>
          <cell r="F6384">
            <v>101</v>
          </cell>
          <cell r="G6384" t="str">
            <v>Italy</v>
          </cell>
        </row>
        <row r="6385">
          <cell r="A6385" t="str">
            <v>2002M12</v>
          </cell>
          <cell r="B6385">
            <v>2</v>
          </cell>
          <cell r="C6385">
            <v>15</v>
          </cell>
          <cell r="D6385" t="str">
            <v>Australia</v>
          </cell>
          <cell r="E6385">
            <v>10686</v>
          </cell>
          <cell r="F6385">
            <v>3</v>
          </cell>
          <cell r="G6385" t="str">
            <v>United Kingdom</v>
          </cell>
        </row>
        <row r="6386">
          <cell r="A6386" t="str">
            <v>2002M12</v>
          </cell>
          <cell r="B6386">
            <v>0</v>
          </cell>
          <cell r="C6386">
            <v>2</v>
          </cell>
          <cell r="D6386" t="str">
            <v>Canada</v>
          </cell>
          <cell r="E6386">
            <v>433</v>
          </cell>
          <cell r="F6386">
            <v>1</v>
          </cell>
          <cell r="G6386" t="str">
            <v>United States</v>
          </cell>
        </row>
        <row r="6387">
          <cell r="A6387" t="str">
            <v>2002M12</v>
          </cell>
          <cell r="B6387">
            <v>1</v>
          </cell>
          <cell r="C6387">
            <v>23</v>
          </cell>
          <cell r="D6387" t="str">
            <v xml:space="preserve"> Belgium (French)</v>
          </cell>
          <cell r="E6387">
            <v>20</v>
          </cell>
          <cell r="F6387">
            <v>13</v>
          </cell>
          <cell r="G6387" t="str">
            <v>Armenia</v>
          </cell>
        </row>
        <row r="6388">
          <cell r="A6388" t="str">
            <v>2002M12</v>
          </cell>
          <cell r="B6388">
            <v>0</v>
          </cell>
          <cell r="C6388">
            <v>77</v>
          </cell>
          <cell r="D6388" t="str">
            <v>Germany</v>
          </cell>
          <cell r="E6388">
            <v>837</v>
          </cell>
          <cell r="F6388">
            <v>23</v>
          </cell>
          <cell r="G6388" t="str">
            <v>Belgium</v>
          </cell>
        </row>
        <row r="6389">
          <cell r="A6389" t="str">
            <v>2002M12</v>
          </cell>
          <cell r="B6389">
            <v>2</v>
          </cell>
          <cell r="C6389">
            <v>77</v>
          </cell>
          <cell r="D6389" t="str">
            <v>Germany</v>
          </cell>
          <cell r="E6389">
            <v>8803</v>
          </cell>
          <cell r="F6389">
            <v>1</v>
          </cell>
          <cell r="G6389" t="str">
            <v>United States</v>
          </cell>
        </row>
        <row r="6390">
          <cell r="A6390" t="str">
            <v>2002M12</v>
          </cell>
          <cell r="B6390">
            <v>2</v>
          </cell>
          <cell r="C6390">
            <v>3</v>
          </cell>
          <cell r="D6390" t="str">
            <v>Uk</v>
          </cell>
          <cell r="E6390">
            <v>11</v>
          </cell>
          <cell r="F6390">
            <v>210</v>
          </cell>
          <cell r="G6390" t="str">
            <v>United Arab Emirates</v>
          </cell>
        </row>
        <row r="6391">
          <cell r="A6391" t="str">
            <v>2002M12</v>
          </cell>
          <cell r="B6391">
            <v>1</v>
          </cell>
          <cell r="C6391">
            <v>77</v>
          </cell>
          <cell r="D6391" t="str">
            <v>Germany</v>
          </cell>
          <cell r="E6391">
            <v>1699</v>
          </cell>
          <cell r="F6391">
            <v>23</v>
          </cell>
          <cell r="G6391" t="str">
            <v>Belgium</v>
          </cell>
        </row>
        <row r="6392">
          <cell r="A6392" t="str">
            <v>2002M12</v>
          </cell>
          <cell r="B6392">
            <v>0</v>
          </cell>
          <cell r="C6392">
            <v>0</v>
          </cell>
          <cell r="D6392" t="str">
            <v>Ebay</v>
          </cell>
          <cell r="E6392">
            <v>6</v>
          </cell>
          <cell r="F6392">
            <v>6</v>
          </cell>
          <cell r="G6392" t="str">
            <v>Algeria</v>
          </cell>
        </row>
        <row r="6393">
          <cell r="A6393" t="str">
            <v>2002M12</v>
          </cell>
          <cell r="B6393">
            <v>1</v>
          </cell>
          <cell r="C6393">
            <v>71</v>
          </cell>
          <cell r="D6393" t="str">
            <v>France</v>
          </cell>
          <cell r="E6393">
            <v>4</v>
          </cell>
          <cell r="F6393">
            <v>8</v>
          </cell>
          <cell r="G6393" t="str">
            <v>Andorra</v>
          </cell>
        </row>
        <row r="6394">
          <cell r="A6394" t="str">
            <v>2002M12</v>
          </cell>
          <cell r="B6394">
            <v>0</v>
          </cell>
          <cell r="C6394">
            <v>77</v>
          </cell>
          <cell r="D6394" t="str">
            <v>Germany</v>
          </cell>
          <cell r="E6394">
            <v>10</v>
          </cell>
          <cell r="F6394">
            <v>31</v>
          </cell>
          <cell r="G6394" t="str">
            <v>Brazil</v>
          </cell>
        </row>
        <row r="6395">
          <cell r="A6395" t="str">
            <v>2002M12</v>
          </cell>
          <cell r="B6395">
            <v>1</v>
          </cell>
          <cell r="C6395">
            <v>0</v>
          </cell>
          <cell r="D6395" t="str">
            <v>Ebay</v>
          </cell>
          <cell r="E6395">
            <v>18</v>
          </cell>
          <cell r="F6395">
            <v>202</v>
          </cell>
          <cell r="G6395" t="str">
            <v>Trinidad and Tobago</v>
          </cell>
        </row>
        <row r="6396">
          <cell r="A6396" t="str">
            <v>2002M12</v>
          </cell>
          <cell r="B6396">
            <v>2</v>
          </cell>
          <cell r="C6396">
            <v>71</v>
          </cell>
          <cell r="D6396" t="str">
            <v>France</v>
          </cell>
          <cell r="E6396">
            <v>98</v>
          </cell>
          <cell r="F6396">
            <v>199</v>
          </cell>
          <cell r="G6396" t="str">
            <v>Thailand</v>
          </cell>
        </row>
        <row r="6397">
          <cell r="A6397" t="str">
            <v>2002M12</v>
          </cell>
          <cell r="B6397">
            <v>3</v>
          </cell>
          <cell r="C6397">
            <v>101</v>
          </cell>
          <cell r="D6397" t="str">
            <v>Italy</v>
          </cell>
          <cell r="E6397">
            <v>1</v>
          </cell>
          <cell r="F6397">
            <v>175</v>
          </cell>
          <cell r="G6397" t="str">
            <v>San Marino</v>
          </cell>
        </row>
        <row r="6398">
          <cell r="A6398" t="str">
            <v>2002M12</v>
          </cell>
          <cell r="B6398">
            <v>2</v>
          </cell>
          <cell r="C6398">
            <v>101</v>
          </cell>
          <cell r="D6398" t="str">
            <v>Italy</v>
          </cell>
          <cell r="E6398">
            <v>5</v>
          </cell>
          <cell r="F6398">
            <v>70</v>
          </cell>
          <cell r="G6398" t="str">
            <v>Finland</v>
          </cell>
        </row>
        <row r="6399">
          <cell r="A6399" t="str">
            <v>2002M12</v>
          </cell>
          <cell r="B6399">
            <v>2</v>
          </cell>
          <cell r="C6399">
            <v>77</v>
          </cell>
          <cell r="D6399" t="str">
            <v>Germany</v>
          </cell>
          <cell r="E6399">
            <v>1</v>
          </cell>
          <cell r="F6399">
            <v>176</v>
          </cell>
          <cell r="G6399" t="str">
            <v>Saudi Arabia</v>
          </cell>
        </row>
        <row r="6400">
          <cell r="A6400" t="str">
            <v>2002M12</v>
          </cell>
          <cell r="B6400">
            <v>1</v>
          </cell>
          <cell r="C6400">
            <v>0</v>
          </cell>
          <cell r="D6400" t="str">
            <v>Ebay</v>
          </cell>
          <cell r="E6400">
            <v>20</v>
          </cell>
          <cell r="F6400">
            <v>56</v>
          </cell>
          <cell r="G6400" t="str">
            <v>Czech Republic</v>
          </cell>
        </row>
        <row r="6401">
          <cell r="A6401" t="str">
            <v>2002M12</v>
          </cell>
          <cell r="B6401">
            <v>2</v>
          </cell>
          <cell r="C6401">
            <v>71</v>
          </cell>
          <cell r="D6401" t="str">
            <v>France</v>
          </cell>
          <cell r="E6401">
            <v>37</v>
          </cell>
          <cell r="F6401">
            <v>70</v>
          </cell>
          <cell r="G6401" t="str">
            <v>Finland</v>
          </cell>
        </row>
        <row r="6402">
          <cell r="A6402" t="str">
            <v>2002M12</v>
          </cell>
          <cell r="B6402">
            <v>2</v>
          </cell>
          <cell r="C6402">
            <v>101</v>
          </cell>
          <cell r="D6402" t="str">
            <v>Italy</v>
          </cell>
          <cell r="E6402">
            <v>1</v>
          </cell>
          <cell r="F6402">
            <v>222</v>
          </cell>
          <cell r="G6402" t="str">
            <v>Yugoslavia</v>
          </cell>
        </row>
        <row r="6403">
          <cell r="A6403" t="str">
            <v>2002M12</v>
          </cell>
          <cell r="B6403">
            <v>1</v>
          </cell>
          <cell r="C6403">
            <v>23</v>
          </cell>
          <cell r="D6403" t="str">
            <v xml:space="preserve"> Belgium (French)</v>
          </cell>
          <cell r="E6403">
            <v>24023</v>
          </cell>
          <cell r="F6403">
            <v>23</v>
          </cell>
          <cell r="G6403" t="str">
            <v>Belgium</v>
          </cell>
        </row>
        <row r="6404">
          <cell r="A6404" t="str">
            <v>2002M12</v>
          </cell>
          <cell r="B6404">
            <v>1</v>
          </cell>
          <cell r="C6404">
            <v>77</v>
          </cell>
          <cell r="D6404" t="str">
            <v>Germany</v>
          </cell>
          <cell r="E6404">
            <v>104</v>
          </cell>
          <cell r="F6404">
            <v>8</v>
          </cell>
          <cell r="G6404" t="str">
            <v>Andorra</v>
          </cell>
        </row>
        <row r="6405">
          <cell r="A6405" t="str">
            <v>2002M12</v>
          </cell>
          <cell r="B6405">
            <v>2</v>
          </cell>
          <cell r="C6405">
            <v>186</v>
          </cell>
          <cell r="D6405" t="str">
            <v>Spain</v>
          </cell>
          <cell r="E6405">
            <v>1</v>
          </cell>
          <cell r="F6405">
            <v>61</v>
          </cell>
          <cell r="G6405" t="str">
            <v>Ecuador</v>
          </cell>
        </row>
        <row r="6406">
          <cell r="A6406" t="str">
            <v>2002M12</v>
          </cell>
          <cell r="B6406">
            <v>3</v>
          </cell>
          <cell r="C6406">
            <v>15</v>
          </cell>
          <cell r="D6406" t="str">
            <v>Australia</v>
          </cell>
          <cell r="E6406">
            <v>9</v>
          </cell>
          <cell r="F6406">
            <v>1</v>
          </cell>
          <cell r="G6406" t="str">
            <v>United States</v>
          </cell>
        </row>
        <row r="6407">
          <cell r="A6407" t="str">
            <v>2002M12</v>
          </cell>
          <cell r="B6407">
            <v>0</v>
          </cell>
          <cell r="C6407">
            <v>77</v>
          </cell>
          <cell r="D6407" t="str">
            <v>Germany</v>
          </cell>
          <cell r="E6407">
            <v>8185975</v>
          </cell>
          <cell r="F6407">
            <v>77</v>
          </cell>
          <cell r="G6407" t="str">
            <v>Germany</v>
          </cell>
        </row>
        <row r="6408">
          <cell r="A6408" t="str">
            <v>2002M12</v>
          </cell>
          <cell r="B6408">
            <v>2</v>
          </cell>
          <cell r="C6408">
            <v>71</v>
          </cell>
          <cell r="D6408" t="str">
            <v>France</v>
          </cell>
          <cell r="E6408">
            <v>8</v>
          </cell>
          <cell r="F6408">
            <v>218</v>
          </cell>
          <cell r="G6408" t="str">
            <v>Wallis and Futuna</v>
          </cell>
        </row>
        <row r="6409">
          <cell r="A6409" t="str">
            <v>2002M12</v>
          </cell>
          <cell r="B6409">
            <v>1</v>
          </cell>
          <cell r="C6409">
            <v>15</v>
          </cell>
          <cell r="D6409" t="str">
            <v>Australia</v>
          </cell>
          <cell r="E6409">
            <v>23</v>
          </cell>
          <cell r="F6409">
            <v>149</v>
          </cell>
          <cell r="G6409" t="str">
            <v>New Zealand</v>
          </cell>
        </row>
        <row r="6410">
          <cell r="A6410" t="str">
            <v>2002M12</v>
          </cell>
          <cell r="B6410">
            <v>2</v>
          </cell>
          <cell r="C6410">
            <v>15</v>
          </cell>
          <cell r="D6410" t="str">
            <v>Australia</v>
          </cell>
          <cell r="E6410">
            <v>1</v>
          </cell>
          <cell r="F6410">
            <v>196</v>
          </cell>
          <cell r="G6410" t="str">
            <v>Taiwan</v>
          </cell>
        </row>
        <row r="6411">
          <cell r="A6411" t="str">
            <v>2002M12</v>
          </cell>
          <cell r="B6411">
            <v>2</v>
          </cell>
          <cell r="C6411">
            <v>0</v>
          </cell>
          <cell r="D6411" t="str">
            <v>Ebay</v>
          </cell>
          <cell r="E6411">
            <v>242974</v>
          </cell>
          <cell r="F6411">
            <v>3</v>
          </cell>
          <cell r="G6411" t="str">
            <v>United Kingdom</v>
          </cell>
        </row>
        <row r="6412">
          <cell r="A6412" t="str">
            <v>2002M12</v>
          </cell>
          <cell r="B6412">
            <v>2</v>
          </cell>
          <cell r="C6412">
            <v>16</v>
          </cell>
          <cell r="D6412" t="str">
            <v>Austria</v>
          </cell>
          <cell r="E6412">
            <v>39</v>
          </cell>
          <cell r="F6412">
            <v>186</v>
          </cell>
          <cell r="G6412" t="str">
            <v>Spain</v>
          </cell>
        </row>
        <row r="6413">
          <cell r="A6413" t="str">
            <v>2002M12</v>
          </cell>
          <cell r="B6413">
            <v>0</v>
          </cell>
          <cell r="C6413">
            <v>77</v>
          </cell>
          <cell r="D6413" t="str">
            <v>Germany</v>
          </cell>
          <cell r="E6413">
            <v>8</v>
          </cell>
          <cell r="F6413">
            <v>130</v>
          </cell>
          <cell r="G6413" t="str">
            <v>Malta</v>
          </cell>
        </row>
        <row r="6414">
          <cell r="A6414" t="str">
            <v>2002M12</v>
          </cell>
          <cell r="B6414">
            <v>1</v>
          </cell>
          <cell r="C6414">
            <v>0</v>
          </cell>
          <cell r="D6414" t="str">
            <v>Ebay</v>
          </cell>
          <cell r="E6414">
            <v>23</v>
          </cell>
          <cell r="F6414">
            <v>53</v>
          </cell>
          <cell r="G6414" t="str">
            <v>Croatia, Democratic Republic of the</v>
          </cell>
        </row>
        <row r="6415">
          <cell r="A6415" t="str">
            <v>2002M12</v>
          </cell>
          <cell r="B6415">
            <v>0</v>
          </cell>
          <cell r="C6415">
            <v>71</v>
          </cell>
          <cell r="D6415" t="str">
            <v>France</v>
          </cell>
          <cell r="E6415">
            <v>76</v>
          </cell>
          <cell r="F6415">
            <v>138</v>
          </cell>
          <cell r="G6415" t="str">
            <v>Monaco</v>
          </cell>
        </row>
        <row r="6416">
          <cell r="A6416" t="str">
            <v>2002M12</v>
          </cell>
          <cell r="B6416">
            <v>2</v>
          </cell>
          <cell r="C6416">
            <v>101</v>
          </cell>
          <cell r="D6416" t="str">
            <v>Italy</v>
          </cell>
          <cell r="E6416">
            <v>2</v>
          </cell>
          <cell r="F6416">
            <v>196</v>
          </cell>
          <cell r="G6416" t="str">
            <v>Taiwan</v>
          </cell>
        </row>
        <row r="6417">
          <cell r="A6417" t="str">
            <v>2002M12</v>
          </cell>
          <cell r="B6417">
            <v>0</v>
          </cell>
          <cell r="C6417">
            <v>3</v>
          </cell>
          <cell r="D6417" t="str">
            <v>Uk</v>
          </cell>
          <cell r="E6417">
            <v>20</v>
          </cell>
          <cell r="F6417">
            <v>168</v>
          </cell>
          <cell r="G6417" t="str">
            <v>Russian Federation</v>
          </cell>
        </row>
        <row r="6418">
          <cell r="A6418" t="str">
            <v>2002M12</v>
          </cell>
          <cell r="B6418">
            <v>1</v>
          </cell>
          <cell r="C6418">
            <v>3</v>
          </cell>
          <cell r="D6418" t="str">
            <v>Uk</v>
          </cell>
          <cell r="E6418">
            <v>7</v>
          </cell>
          <cell r="F6418">
            <v>104</v>
          </cell>
          <cell r="G6418" t="str">
            <v>Japan</v>
          </cell>
        </row>
        <row r="6419">
          <cell r="A6419" t="str">
            <v>2002M12</v>
          </cell>
          <cell r="B6419">
            <v>2</v>
          </cell>
          <cell r="C6419">
            <v>71</v>
          </cell>
          <cell r="D6419" t="str">
            <v>France</v>
          </cell>
          <cell r="E6419">
            <v>42</v>
          </cell>
          <cell r="F6419">
            <v>74</v>
          </cell>
          <cell r="G6419" t="str">
            <v>Gabon Republic</v>
          </cell>
        </row>
        <row r="6420">
          <cell r="A6420" t="str">
            <v>2002M12</v>
          </cell>
          <cell r="B6420">
            <v>2</v>
          </cell>
          <cell r="C6420">
            <v>146</v>
          </cell>
          <cell r="D6420" t="str">
            <v>Netherlands</v>
          </cell>
          <cell r="E6420">
            <v>1</v>
          </cell>
          <cell r="F6420">
            <v>-999</v>
          </cell>
          <cell r="G6420" t="str">
            <v>Unknown</v>
          </cell>
        </row>
        <row r="6421">
          <cell r="A6421" t="str">
            <v>2002M12</v>
          </cell>
          <cell r="B6421">
            <v>1</v>
          </cell>
          <cell r="C6421">
            <v>0</v>
          </cell>
          <cell r="D6421" t="str">
            <v>Ebay</v>
          </cell>
          <cell r="E6421">
            <v>1</v>
          </cell>
          <cell r="F6421">
            <v>226</v>
          </cell>
          <cell r="G6421" t="str">
            <v>Micronesia</v>
          </cell>
        </row>
        <row r="6422">
          <cell r="A6422" t="str">
            <v>2002M12</v>
          </cell>
          <cell r="B6422">
            <v>1</v>
          </cell>
          <cell r="C6422">
            <v>77</v>
          </cell>
          <cell r="D6422" t="str">
            <v>Germany</v>
          </cell>
          <cell r="E6422">
            <v>1324</v>
          </cell>
          <cell r="F6422">
            <v>186</v>
          </cell>
          <cell r="G6422" t="str">
            <v>Spain</v>
          </cell>
        </row>
        <row r="6423">
          <cell r="A6423" t="str">
            <v>2002M12</v>
          </cell>
          <cell r="B6423">
            <v>0</v>
          </cell>
          <cell r="C6423">
            <v>23</v>
          </cell>
          <cell r="D6423" t="str">
            <v xml:space="preserve"> Belgium (French)</v>
          </cell>
          <cell r="E6423">
            <v>4</v>
          </cell>
          <cell r="F6423">
            <v>186</v>
          </cell>
          <cell r="G6423" t="str">
            <v>Spain</v>
          </cell>
        </row>
        <row r="6424">
          <cell r="A6424" t="str">
            <v>2002M12</v>
          </cell>
          <cell r="B6424">
            <v>0</v>
          </cell>
          <cell r="C6424">
            <v>3</v>
          </cell>
          <cell r="D6424" t="str">
            <v>Uk</v>
          </cell>
          <cell r="E6424">
            <v>3</v>
          </cell>
          <cell r="F6424">
            <v>163</v>
          </cell>
          <cell r="G6424" t="str">
            <v>Poland</v>
          </cell>
        </row>
        <row r="6425">
          <cell r="A6425" t="str">
            <v>2002M12</v>
          </cell>
          <cell r="B6425">
            <v>0</v>
          </cell>
          <cell r="C6425">
            <v>77</v>
          </cell>
          <cell r="D6425" t="str">
            <v>Germany</v>
          </cell>
          <cell r="E6425">
            <v>26</v>
          </cell>
          <cell r="F6425">
            <v>192</v>
          </cell>
          <cell r="G6425" t="str">
            <v>Sweden</v>
          </cell>
        </row>
        <row r="6426">
          <cell r="A6426" t="str">
            <v>2002M12</v>
          </cell>
          <cell r="B6426">
            <v>2</v>
          </cell>
          <cell r="C6426">
            <v>196</v>
          </cell>
          <cell r="D6426" t="str">
            <v>Taiwan</v>
          </cell>
          <cell r="E6426">
            <v>1</v>
          </cell>
          <cell r="F6426">
            <v>225</v>
          </cell>
          <cell r="G6426" t="str">
            <v>APO/FPO</v>
          </cell>
        </row>
        <row r="6427">
          <cell r="A6427" t="str">
            <v>2002M12</v>
          </cell>
          <cell r="B6427">
            <v>0</v>
          </cell>
          <cell r="C6427">
            <v>0</v>
          </cell>
          <cell r="D6427" t="str">
            <v>Ebay</v>
          </cell>
          <cell r="E6427">
            <v>1927</v>
          </cell>
          <cell r="F6427">
            <v>45</v>
          </cell>
          <cell r="G6427" t="str">
            <v>China</v>
          </cell>
        </row>
        <row r="6428">
          <cell r="A6428" t="str">
            <v>2002M12</v>
          </cell>
          <cell r="B6428">
            <v>2</v>
          </cell>
          <cell r="C6428">
            <v>77</v>
          </cell>
          <cell r="D6428" t="str">
            <v>Germany</v>
          </cell>
          <cell r="E6428">
            <v>3640</v>
          </cell>
          <cell r="F6428">
            <v>101</v>
          </cell>
          <cell r="G6428" t="str">
            <v>Italy</v>
          </cell>
        </row>
        <row r="6429">
          <cell r="A6429" t="str">
            <v>2002M12</v>
          </cell>
          <cell r="B6429">
            <v>2</v>
          </cell>
          <cell r="C6429">
            <v>77</v>
          </cell>
          <cell r="D6429" t="str">
            <v>Germany</v>
          </cell>
          <cell r="E6429">
            <v>841</v>
          </cell>
          <cell r="F6429">
            <v>80</v>
          </cell>
          <cell r="G6429" t="str">
            <v>Greece</v>
          </cell>
        </row>
        <row r="6430">
          <cell r="A6430" t="str">
            <v>2002M12</v>
          </cell>
          <cell r="B6430">
            <v>2</v>
          </cell>
          <cell r="C6430">
            <v>0</v>
          </cell>
          <cell r="D6430" t="str">
            <v>Ebay</v>
          </cell>
          <cell r="E6430">
            <v>4</v>
          </cell>
          <cell r="F6430">
            <v>50</v>
          </cell>
          <cell r="G6430" t="str">
            <v>Cook Islands</v>
          </cell>
        </row>
        <row r="6431">
          <cell r="A6431" t="str">
            <v>2002M12</v>
          </cell>
          <cell r="B6431">
            <v>1</v>
          </cell>
          <cell r="C6431">
            <v>3</v>
          </cell>
          <cell r="D6431" t="str">
            <v>Uk</v>
          </cell>
          <cell r="E6431">
            <v>4</v>
          </cell>
          <cell r="F6431">
            <v>161</v>
          </cell>
          <cell r="G6431" t="str">
            <v>Peru</v>
          </cell>
        </row>
        <row r="6432">
          <cell r="A6432" t="str">
            <v>2002M12</v>
          </cell>
          <cell r="B6432">
            <v>2</v>
          </cell>
          <cell r="C6432">
            <v>77</v>
          </cell>
          <cell r="D6432" t="str">
            <v>Germany</v>
          </cell>
          <cell r="E6432">
            <v>105</v>
          </cell>
          <cell r="F6432">
            <v>104</v>
          </cell>
          <cell r="G6432" t="str">
            <v>Japan</v>
          </cell>
        </row>
        <row r="6433">
          <cell r="A6433" t="str">
            <v>2002M12</v>
          </cell>
          <cell r="B6433">
            <v>2</v>
          </cell>
          <cell r="C6433">
            <v>0</v>
          </cell>
          <cell r="D6433" t="str">
            <v>Ebay</v>
          </cell>
          <cell r="E6433">
            <v>75428</v>
          </cell>
          <cell r="F6433">
            <v>180</v>
          </cell>
          <cell r="G6433" t="str">
            <v>Singapore</v>
          </cell>
        </row>
        <row r="6434">
          <cell r="A6434" t="str">
            <v>2002M12</v>
          </cell>
          <cell r="B6434">
            <v>3</v>
          </cell>
          <cell r="C6434">
            <v>3</v>
          </cell>
          <cell r="D6434" t="str">
            <v>Uk</v>
          </cell>
          <cell r="E6434">
            <v>1</v>
          </cell>
          <cell r="F6434">
            <v>101</v>
          </cell>
          <cell r="G6434" t="str">
            <v>Italy</v>
          </cell>
        </row>
        <row r="6435">
          <cell r="A6435" t="str">
            <v>2002M12</v>
          </cell>
          <cell r="B6435">
            <v>2</v>
          </cell>
          <cell r="C6435">
            <v>0</v>
          </cell>
          <cell r="D6435" t="str">
            <v>Ebay</v>
          </cell>
          <cell r="E6435">
            <v>32</v>
          </cell>
          <cell r="F6435">
            <v>125</v>
          </cell>
          <cell r="G6435" t="str">
            <v>Madagascar</v>
          </cell>
        </row>
        <row r="6436">
          <cell r="A6436" t="str">
            <v>2002M12</v>
          </cell>
          <cell r="B6436">
            <v>2</v>
          </cell>
          <cell r="C6436">
            <v>0</v>
          </cell>
          <cell r="D6436" t="str">
            <v>Ebay</v>
          </cell>
          <cell r="E6436">
            <v>88</v>
          </cell>
          <cell r="F6436">
            <v>107</v>
          </cell>
          <cell r="G6436" t="str">
            <v>Kazakhstan</v>
          </cell>
        </row>
        <row r="6437">
          <cell r="A6437" t="str">
            <v>2002M12</v>
          </cell>
          <cell r="B6437">
            <v>2</v>
          </cell>
          <cell r="C6437">
            <v>3</v>
          </cell>
          <cell r="D6437" t="str">
            <v>Uk</v>
          </cell>
          <cell r="E6437">
            <v>21</v>
          </cell>
          <cell r="F6437">
            <v>93</v>
          </cell>
          <cell r="G6437" t="str">
            <v>Hungary</v>
          </cell>
        </row>
        <row r="6438">
          <cell r="A6438" t="str">
            <v>2002M12</v>
          </cell>
          <cell r="B6438">
            <v>2</v>
          </cell>
          <cell r="C6438">
            <v>3</v>
          </cell>
          <cell r="D6438" t="str">
            <v>Uk</v>
          </cell>
          <cell r="E6438">
            <v>236</v>
          </cell>
          <cell r="F6438">
            <v>105</v>
          </cell>
          <cell r="G6438" t="str">
            <v>Jersey</v>
          </cell>
        </row>
        <row r="6439">
          <cell r="A6439" t="str">
            <v>2002M12</v>
          </cell>
          <cell r="B6439">
            <v>2</v>
          </cell>
          <cell r="C6439">
            <v>0</v>
          </cell>
          <cell r="D6439" t="str">
            <v>Ebay</v>
          </cell>
          <cell r="E6439">
            <v>6241</v>
          </cell>
          <cell r="F6439">
            <v>111</v>
          </cell>
          <cell r="G6439" t="str">
            <v>Korea, South</v>
          </cell>
        </row>
        <row r="6440">
          <cell r="A6440" t="str">
            <v>2002M12</v>
          </cell>
          <cell r="B6440">
            <v>2</v>
          </cell>
          <cell r="C6440">
            <v>146</v>
          </cell>
          <cell r="D6440" t="str">
            <v>Netherlands</v>
          </cell>
          <cell r="E6440">
            <v>68</v>
          </cell>
          <cell r="F6440">
            <v>70</v>
          </cell>
          <cell r="G6440" t="str">
            <v>Finland</v>
          </cell>
        </row>
        <row r="6441">
          <cell r="A6441" t="str">
            <v>2002M12</v>
          </cell>
          <cell r="B6441">
            <v>2</v>
          </cell>
          <cell r="C6441">
            <v>0</v>
          </cell>
          <cell r="D6441" t="str">
            <v>Ebay</v>
          </cell>
          <cell r="E6441">
            <v>730</v>
          </cell>
          <cell r="F6441">
            <v>116</v>
          </cell>
          <cell r="G6441" t="str">
            <v>Lebanon, South</v>
          </cell>
        </row>
        <row r="6442">
          <cell r="A6442" t="str">
            <v>2002M12</v>
          </cell>
          <cell r="B6442">
            <v>3</v>
          </cell>
          <cell r="C6442">
            <v>3</v>
          </cell>
          <cell r="D6442" t="str">
            <v>Uk</v>
          </cell>
          <cell r="E6442">
            <v>3</v>
          </cell>
          <cell r="F6442">
            <v>71</v>
          </cell>
          <cell r="G6442" t="str">
            <v>France</v>
          </cell>
        </row>
        <row r="6443">
          <cell r="A6443" t="str">
            <v>2002M12</v>
          </cell>
          <cell r="B6443">
            <v>2</v>
          </cell>
          <cell r="C6443">
            <v>0</v>
          </cell>
          <cell r="D6443" t="str">
            <v>Ebay</v>
          </cell>
          <cell r="E6443">
            <v>30422</v>
          </cell>
          <cell r="F6443">
            <v>186</v>
          </cell>
          <cell r="G6443" t="str">
            <v>Spain</v>
          </cell>
        </row>
        <row r="6444">
          <cell r="A6444" t="str">
            <v>2002M12</v>
          </cell>
          <cell r="B6444">
            <v>2</v>
          </cell>
          <cell r="C6444">
            <v>101</v>
          </cell>
          <cell r="D6444" t="str">
            <v>Italy</v>
          </cell>
          <cell r="E6444">
            <v>6</v>
          </cell>
          <cell r="F6444">
            <v>55</v>
          </cell>
          <cell r="G6444" t="str">
            <v>Cyprus</v>
          </cell>
        </row>
        <row r="6445">
          <cell r="A6445" t="str">
            <v>2002M12</v>
          </cell>
          <cell r="B6445">
            <v>0</v>
          </cell>
          <cell r="C6445">
            <v>77</v>
          </cell>
          <cell r="D6445" t="str">
            <v>Germany</v>
          </cell>
          <cell r="E6445">
            <v>107</v>
          </cell>
          <cell r="F6445">
            <v>92</v>
          </cell>
          <cell r="G6445" t="str">
            <v>Hong Kong</v>
          </cell>
        </row>
        <row r="6446">
          <cell r="A6446" t="str">
            <v>2002M12</v>
          </cell>
          <cell r="B6446">
            <v>2</v>
          </cell>
          <cell r="C6446">
            <v>15</v>
          </cell>
          <cell r="D6446" t="str">
            <v>Australia</v>
          </cell>
          <cell r="E6446">
            <v>1</v>
          </cell>
          <cell r="F6446">
            <v>185</v>
          </cell>
          <cell r="G6446" t="str">
            <v>South Africa</v>
          </cell>
        </row>
        <row r="6447">
          <cell r="A6447" t="str">
            <v>2002M12</v>
          </cell>
          <cell r="B6447">
            <v>3</v>
          </cell>
          <cell r="C6447">
            <v>15</v>
          </cell>
          <cell r="D6447" t="str">
            <v>Australia</v>
          </cell>
          <cell r="E6447">
            <v>1</v>
          </cell>
          <cell r="F6447">
            <v>4</v>
          </cell>
          <cell r="G6447" t="str">
            <v>Afghanistan</v>
          </cell>
        </row>
        <row r="6448">
          <cell r="A6448" t="str">
            <v>2002M12</v>
          </cell>
          <cell r="B6448">
            <v>2</v>
          </cell>
          <cell r="C6448">
            <v>0</v>
          </cell>
          <cell r="D6448" t="str">
            <v>Ebay</v>
          </cell>
          <cell r="E6448">
            <v>107</v>
          </cell>
          <cell r="F6448">
            <v>216</v>
          </cell>
          <cell r="G6448" t="str">
            <v>Vietnam</v>
          </cell>
        </row>
        <row r="6449">
          <cell r="A6449" t="str">
            <v>2002M12</v>
          </cell>
          <cell r="B6449">
            <v>2</v>
          </cell>
          <cell r="C6449">
            <v>0</v>
          </cell>
          <cell r="D6449" t="str">
            <v>Ebay</v>
          </cell>
          <cell r="E6449">
            <v>661</v>
          </cell>
          <cell r="F6449">
            <v>182</v>
          </cell>
          <cell r="G6449" t="str">
            <v>Slovenia</v>
          </cell>
        </row>
        <row r="6450">
          <cell r="A6450" t="str">
            <v>2002M12</v>
          </cell>
          <cell r="B6450">
            <v>2</v>
          </cell>
          <cell r="C6450">
            <v>3</v>
          </cell>
          <cell r="D6450" t="str">
            <v>Uk</v>
          </cell>
          <cell r="E6450">
            <v>1</v>
          </cell>
          <cell r="F6450">
            <v>176</v>
          </cell>
          <cell r="G6450" t="str">
            <v>Saudi Arabia</v>
          </cell>
        </row>
        <row r="6451">
          <cell r="A6451" t="str">
            <v>2002M12</v>
          </cell>
          <cell r="B6451">
            <v>1</v>
          </cell>
          <cell r="C6451">
            <v>146</v>
          </cell>
          <cell r="D6451" t="str">
            <v>Netherlands</v>
          </cell>
          <cell r="E6451">
            <v>1</v>
          </cell>
          <cell r="F6451">
            <v>15</v>
          </cell>
          <cell r="G6451" t="str">
            <v>Australia</v>
          </cell>
        </row>
        <row r="6452">
          <cell r="A6452" t="str">
            <v>2002M12</v>
          </cell>
          <cell r="B6452">
            <v>0</v>
          </cell>
          <cell r="C6452">
            <v>100</v>
          </cell>
          <cell r="D6452" t="str">
            <v>Ebaymotors</v>
          </cell>
          <cell r="E6452">
            <v>13</v>
          </cell>
          <cell r="F6452">
            <v>71</v>
          </cell>
          <cell r="G6452" t="str">
            <v>France</v>
          </cell>
        </row>
        <row r="6453">
          <cell r="A6453" t="str">
            <v>2002M12</v>
          </cell>
          <cell r="B6453">
            <v>1</v>
          </cell>
          <cell r="C6453">
            <v>16</v>
          </cell>
          <cell r="D6453" t="str">
            <v>Austria</v>
          </cell>
          <cell r="E6453">
            <v>5</v>
          </cell>
          <cell r="F6453">
            <v>146</v>
          </cell>
          <cell r="G6453" t="str">
            <v>Netherlands</v>
          </cell>
        </row>
        <row r="6454">
          <cell r="A6454" t="str">
            <v>2002M12</v>
          </cell>
          <cell r="B6454">
            <v>2</v>
          </cell>
          <cell r="C6454">
            <v>193</v>
          </cell>
          <cell r="D6454" t="str">
            <v>Switzerland</v>
          </cell>
          <cell r="E6454">
            <v>14</v>
          </cell>
          <cell r="F6454">
            <v>186</v>
          </cell>
          <cell r="G6454" t="str">
            <v>Spain</v>
          </cell>
        </row>
        <row r="6455">
          <cell r="A6455" t="str">
            <v>2002M12</v>
          </cell>
          <cell r="B6455">
            <v>1</v>
          </cell>
          <cell r="C6455">
            <v>16</v>
          </cell>
          <cell r="D6455" t="str">
            <v>Austria</v>
          </cell>
          <cell r="E6455">
            <v>1</v>
          </cell>
          <cell r="F6455">
            <v>56</v>
          </cell>
          <cell r="G6455" t="str">
            <v>Czech Republic</v>
          </cell>
        </row>
        <row r="6456">
          <cell r="A6456" t="str">
            <v>2002M12</v>
          </cell>
          <cell r="B6456">
            <v>2</v>
          </cell>
          <cell r="C6456">
            <v>0</v>
          </cell>
          <cell r="D6456" t="str">
            <v>Ebay</v>
          </cell>
          <cell r="E6456">
            <v>142</v>
          </cell>
          <cell r="F6456">
            <v>19</v>
          </cell>
          <cell r="G6456" t="str">
            <v>Bahrain</v>
          </cell>
        </row>
        <row r="6457">
          <cell r="A6457" t="str">
            <v>2002M12</v>
          </cell>
          <cell r="B6457">
            <v>3</v>
          </cell>
          <cell r="C6457">
            <v>100</v>
          </cell>
          <cell r="D6457" t="str">
            <v>Ebaymotors</v>
          </cell>
          <cell r="E6457">
            <v>10</v>
          </cell>
          <cell r="F6457">
            <v>77</v>
          </cell>
          <cell r="G6457" t="str">
            <v>Germany</v>
          </cell>
        </row>
        <row r="6458">
          <cell r="A6458" t="str">
            <v>2002M12</v>
          </cell>
          <cell r="B6458">
            <v>1</v>
          </cell>
          <cell r="C6458">
            <v>101</v>
          </cell>
          <cell r="D6458" t="str">
            <v>Italy</v>
          </cell>
          <cell r="E6458">
            <v>63</v>
          </cell>
          <cell r="F6458">
            <v>16</v>
          </cell>
          <cell r="G6458" t="str">
            <v>Austria</v>
          </cell>
        </row>
        <row r="6459">
          <cell r="A6459" t="str">
            <v>2002M12</v>
          </cell>
          <cell r="B6459">
            <v>2</v>
          </cell>
          <cell r="C6459">
            <v>3</v>
          </cell>
          <cell r="D6459" t="str">
            <v>Uk</v>
          </cell>
          <cell r="E6459">
            <v>65</v>
          </cell>
          <cell r="F6459">
            <v>162</v>
          </cell>
          <cell r="G6459" t="str">
            <v>Philippines</v>
          </cell>
        </row>
        <row r="6460">
          <cell r="A6460" t="str">
            <v>2002M12</v>
          </cell>
          <cell r="B6460">
            <v>2</v>
          </cell>
          <cell r="C6460">
            <v>193</v>
          </cell>
          <cell r="D6460" t="str">
            <v>Switzerland</v>
          </cell>
          <cell r="E6460">
            <v>1</v>
          </cell>
          <cell r="F6460">
            <v>66</v>
          </cell>
          <cell r="G6460" t="str">
            <v>Estonia</v>
          </cell>
        </row>
        <row r="6461">
          <cell r="A6461" t="str">
            <v>2002M12</v>
          </cell>
          <cell r="B6461">
            <v>1</v>
          </cell>
          <cell r="C6461">
            <v>0</v>
          </cell>
          <cell r="D6461" t="str">
            <v>Ebay</v>
          </cell>
          <cell r="E6461">
            <v>8</v>
          </cell>
          <cell r="F6461">
            <v>5</v>
          </cell>
          <cell r="G6461" t="str">
            <v>Albania</v>
          </cell>
        </row>
        <row r="6462">
          <cell r="A6462" t="str">
            <v>2002M12</v>
          </cell>
          <cell r="B6462">
            <v>3</v>
          </cell>
          <cell r="C6462">
            <v>100</v>
          </cell>
          <cell r="D6462" t="str">
            <v>Ebaymotors</v>
          </cell>
          <cell r="E6462">
            <v>3</v>
          </cell>
          <cell r="F6462">
            <v>225</v>
          </cell>
          <cell r="G6462" t="str">
            <v>APO/FPO</v>
          </cell>
        </row>
        <row r="6463">
          <cell r="A6463" t="str">
            <v>2002M12</v>
          </cell>
          <cell r="B6463">
            <v>2</v>
          </cell>
          <cell r="C6463">
            <v>0</v>
          </cell>
          <cell r="D6463" t="str">
            <v>Ebay</v>
          </cell>
          <cell r="E6463">
            <v>6</v>
          </cell>
          <cell r="F6463">
            <v>147</v>
          </cell>
          <cell r="G6463" t="str">
            <v>Netherlands Antilles</v>
          </cell>
        </row>
        <row r="6464">
          <cell r="A6464" t="str">
            <v>2002M12</v>
          </cell>
          <cell r="B6464">
            <v>0</v>
          </cell>
          <cell r="C6464">
            <v>100</v>
          </cell>
          <cell r="D6464" t="str">
            <v>Ebaymotors</v>
          </cell>
          <cell r="E6464">
            <v>4</v>
          </cell>
          <cell r="F6464">
            <v>149</v>
          </cell>
          <cell r="G6464" t="str">
            <v>New Zealand</v>
          </cell>
        </row>
        <row r="6465">
          <cell r="A6465" t="str">
            <v>2002M12</v>
          </cell>
          <cell r="B6465">
            <v>2</v>
          </cell>
          <cell r="C6465">
            <v>2</v>
          </cell>
          <cell r="D6465" t="str">
            <v>Canada</v>
          </cell>
          <cell r="E6465">
            <v>1</v>
          </cell>
          <cell r="F6465">
            <v>122</v>
          </cell>
          <cell r="G6465" t="str">
            <v>Luxembourg</v>
          </cell>
        </row>
        <row r="6466">
          <cell r="A6466" t="str">
            <v>2002M12</v>
          </cell>
          <cell r="B6466">
            <v>0</v>
          </cell>
          <cell r="C6466">
            <v>0</v>
          </cell>
          <cell r="D6466" t="str">
            <v>Ebay</v>
          </cell>
          <cell r="E6466">
            <v>289</v>
          </cell>
          <cell r="F6466">
            <v>186</v>
          </cell>
          <cell r="G6466" t="str">
            <v>Spain</v>
          </cell>
        </row>
        <row r="6467">
          <cell r="A6467" t="str">
            <v>2002M12</v>
          </cell>
          <cell r="B6467">
            <v>2</v>
          </cell>
          <cell r="C6467">
            <v>100</v>
          </cell>
          <cell r="D6467" t="str">
            <v>Ebaymotors</v>
          </cell>
          <cell r="E6467">
            <v>15</v>
          </cell>
          <cell r="F6467">
            <v>163</v>
          </cell>
          <cell r="G6467" t="str">
            <v>Poland</v>
          </cell>
        </row>
        <row r="6468">
          <cell r="A6468" t="str">
            <v>2002M12</v>
          </cell>
          <cell r="B6468">
            <v>2</v>
          </cell>
          <cell r="C6468">
            <v>193</v>
          </cell>
          <cell r="D6468" t="str">
            <v>Switzerland</v>
          </cell>
          <cell r="E6468">
            <v>2</v>
          </cell>
          <cell r="F6468">
            <v>70</v>
          </cell>
          <cell r="G6468" t="str">
            <v>Finland</v>
          </cell>
        </row>
        <row r="6469">
          <cell r="A6469" t="str">
            <v>2002M12</v>
          </cell>
          <cell r="B6469">
            <v>2</v>
          </cell>
          <cell r="C6469">
            <v>0</v>
          </cell>
          <cell r="D6469" t="str">
            <v>Ebay</v>
          </cell>
          <cell r="E6469">
            <v>252</v>
          </cell>
          <cell r="F6469">
            <v>78</v>
          </cell>
          <cell r="G6469" t="str">
            <v>Ghana</v>
          </cell>
        </row>
        <row r="6470">
          <cell r="A6470" t="str">
            <v>2002M12</v>
          </cell>
          <cell r="B6470">
            <v>2</v>
          </cell>
          <cell r="C6470">
            <v>77</v>
          </cell>
          <cell r="D6470" t="str">
            <v>Germany</v>
          </cell>
          <cell r="E6470">
            <v>131</v>
          </cell>
          <cell r="F6470">
            <v>204</v>
          </cell>
          <cell r="G6470" t="str">
            <v>Turkey</v>
          </cell>
        </row>
        <row r="6471">
          <cell r="A6471" t="str">
            <v>2002M12</v>
          </cell>
          <cell r="B6471">
            <v>0</v>
          </cell>
          <cell r="C6471">
            <v>77</v>
          </cell>
          <cell r="D6471" t="str">
            <v>Germany</v>
          </cell>
          <cell r="E6471">
            <v>11</v>
          </cell>
          <cell r="F6471">
            <v>199</v>
          </cell>
          <cell r="G6471" t="str">
            <v>Thailand</v>
          </cell>
        </row>
        <row r="6472">
          <cell r="A6472" t="str">
            <v>2002M12</v>
          </cell>
          <cell r="B6472">
            <v>1</v>
          </cell>
          <cell r="C6472">
            <v>71</v>
          </cell>
          <cell r="D6472" t="str">
            <v>France</v>
          </cell>
          <cell r="E6472">
            <v>236</v>
          </cell>
          <cell r="F6472">
            <v>2</v>
          </cell>
          <cell r="G6472" t="str">
            <v>Canada</v>
          </cell>
        </row>
        <row r="6473">
          <cell r="A6473" t="str">
            <v>2002M12</v>
          </cell>
          <cell r="B6473">
            <v>0</v>
          </cell>
          <cell r="C6473">
            <v>3</v>
          </cell>
          <cell r="D6473" t="str">
            <v>Uk</v>
          </cell>
          <cell r="E6473">
            <v>236</v>
          </cell>
          <cell r="F6473">
            <v>180</v>
          </cell>
          <cell r="G6473" t="str">
            <v>Singapore</v>
          </cell>
        </row>
        <row r="6474">
          <cell r="A6474" t="str">
            <v>2002M12</v>
          </cell>
          <cell r="B6474">
            <v>2</v>
          </cell>
          <cell r="C6474">
            <v>3</v>
          </cell>
          <cell r="D6474" t="str">
            <v>Uk</v>
          </cell>
          <cell r="E6474">
            <v>1355</v>
          </cell>
          <cell r="F6474">
            <v>23</v>
          </cell>
          <cell r="G6474" t="str">
            <v>Belgium</v>
          </cell>
        </row>
        <row r="6475">
          <cell r="A6475" t="str">
            <v>2002M12</v>
          </cell>
          <cell r="B6475">
            <v>1</v>
          </cell>
          <cell r="C6475">
            <v>186</v>
          </cell>
          <cell r="D6475" t="str">
            <v>Spain</v>
          </cell>
          <cell r="E6475">
            <v>757</v>
          </cell>
          <cell r="F6475">
            <v>77</v>
          </cell>
          <cell r="G6475" t="str">
            <v>Germany</v>
          </cell>
        </row>
        <row r="6476">
          <cell r="A6476" t="str">
            <v>2002M12</v>
          </cell>
          <cell r="B6476">
            <v>0</v>
          </cell>
          <cell r="C6476">
            <v>100</v>
          </cell>
          <cell r="D6476" t="str">
            <v>Ebaymotors</v>
          </cell>
          <cell r="E6476">
            <v>1</v>
          </cell>
          <cell r="F6476">
            <v>96</v>
          </cell>
          <cell r="G6476" t="str">
            <v>Indonesia</v>
          </cell>
        </row>
        <row r="6477">
          <cell r="A6477" t="str">
            <v>2002M12</v>
          </cell>
          <cell r="B6477">
            <v>2</v>
          </cell>
          <cell r="C6477">
            <v>2</v>
          </cell>
          <cell r="D6477" t="str">
            <v>Canada</v>
          </cell>
          <cell r="E6477">
            <v>2</v>
          </cell>
          <cell r="F6477">
            <v>111</v>
          </cell>
          <cell r="G6477" t="str">
            <v>Korea, South</v>
          </cell>
        </row>
        <row r="6478">
          <cell r="A6478" t="str">
            <v>2002M12</v>
          </cell>
          <cell r="B6478">
            <v>2</v>
          </cell>
          <cell r="C6478">
            <v>77</v>
          </cell>
          <cell r="D6478" t="str">
            <v>Germany</v>
          </cell>
          <cell r="E6478">
            <v>666</v>
          </cell>
          <cell r="F6478">
            <v>164</v>
          </cell>
          <cell r="G6478" t="str">
            <v>Portugal</v>
          </cell>
        </row>
        <row r="6479">
          <cell r="A6479" t="str">
            <v>2002M12</v>
          </cell>
          <cell r="B6479">
            <v>1</v>
          </cell>
          <cell r="C6479">
            <v>0</v>
          </cell>
          <cell r="D6479" t="str">
            <v>Ebay</v>
          </cell>
          <cell r="E6479">
            <v>7</v>
          </cell>
          <cell r="F6479">
            <v>137</v>
          </cell>
          <cell r="G6479" t="str">
            <v>Moldova</v>
          </cell>
        </row>
        <row r="6480">
          <cell r="A6480" t="str">
            <v>2002M12</v>
          </cell>
          <cell r="B6480">
            <v>2</v>
          </cell>
          <cell r="C6480">
            <v>77</v>
          </cell>
          <cell r="D6480" t="str">
            <v>Germany</v>
          </cell>
          <cell r="E6480">
            <v>211</v>
          </cell>
          <cell r="F6480">
            <v>162</v>
          </cell>
          <cell r="G6480" t="str">
            <v>Philippines</v>
          </cell>
        </row>
        <row r="6481">
          <cell r="A6481" t="str">
            <v>2002M12</v>
          </cell>
          <cell r="B6481">
            <v>0</v>
          </cell>
          <cell r="C6481">
            <v>101</v>
          </cell>
          <cell r="D6481" t="str">
            <v>Italy</v>
          </cell>
          <cell r="E6481">
            <v>4</v>
          </cell>
          <cell r="F6481">
            <v>99</v>
          </cell>
          <cell r="G6481" t="str">
            <v>Ireland</v>
          </cell>
        </row>
        <row r="6482">
          <cell r="A6482" t="str">
            <v>2002M12</v>
          </cell>
          <cell r="B6482">
            <v>2</v>
          </cell>
          <cell r="C6482">
            <v>100</v>
          </cell>
          <cell r="D6482" t="str">
            <v>Ebaymotors</v>
          </cell>
          <cell r="E6482">
            <v>165</v>
          </cell>
          <cell r="F6482">
            <v>70</v>
          </cell>
          <cell r="G6482" t="str">
            <v>Finland</v>
          </cell>
        </row>
        <row r="6483">
          <cell r="A6483" t="str">
            <v>2002M12</v>
          </cell>
          <cell r="B6483">
            <v>0</v>
          </cell>
          <cell r="C6483">
            <v>193</v>
          </cell>
          <cell r="D6483" t="str">
            <v>Switzerland</v>
          </cell>
          <cell r="E6483">
            <v>6</v>
          </cell>
          <cell r="F6483">
            <v>101</v>
          </cell>
          <cell r="G6483" t="str">
            <v>Italy</v>
          </cell>
        </row>
        <row r="6484">
          <cell r="A6484" t="str">
            <v>2002M12</v>
          </cell>
          <cell r="B6484">
            <v>0</v>
          </cell>
          <cell r="C6484">
            <v>23</v>
          </cell>
          <cell r="D6484" t="str">
            <v xml:space="preserve"> Belgium (French)</v>
          </cell>
          <cell r="E6484">
            <v>7</v>
          </cell>
          <cell r="F6484">
            <v>122</v>
          </cell>
          <cell r="G6484" t="str">
            <v>Luxembourg</v>
          </cell>
        </row>
        <row r="6485">
          <cell r="A6485" t="str">
            <v>2002M12</v>
          </cell>
          <cell r="B6485">
            <v>0</v>
          </cell>
          <cell r="C6485">
            <v>0</v>
          </cell>
          <cell r="D6485" t="str">
            <v>Ebay</v>
          </cell>
          <cell r="E6485">
            <v>3</v>
          </cell>
          <cell r="F6485">
            <v>138</v>
          </cell>
          <cell r="G6485" t="str">
            <v>Monaco</v>
          </cell>
        </row>
        <row r="6486">
          <cell r="A6486" t="str">
            <v>2002M12</v>
          </cell>
          <cell r="B6486">
            <v>0</v>
          </cell>
          <cell r="C6486">
            <v>101</v>
          </cell>
          <cell r="D6486" t="str">
            <v>Italy</v>
          </cell>
          <cell r="E6486">
            <v>14</v>
          </cell>
          <cell r="F6486">
            <v>23</v>
          </cell>
          <cell r="G6486" t="str">
            <v>Belgium</v>
          </cell>
        </row>
        <row r="6487">
          <cell r="A6487" t="str">
            <v>2002M12</v>
          </cell>
          <cell r="B6487">
            <v>2</v>
          </cell>
          <cell r="C6487">
            <v>23</v>
          </cell>
          <cell r="D6487" t="str">
            <v xml:space="preserve"> Belgium (French)</v>
          </cell>
          <cell r="E6487">
            <v>183</v>
          </cell>
          <cell r="F6487">
            <v>80</v>
          </cell>
          <cell r="G6487" t="str">
            <v>Greece</v>
          </cell>
        </row>
        <row r="6488">
          <cell r="A6488" t="str">
            <v>2002M12</v>
          </cell>
          <cell r="B6488">
            <v>2</v>
          </cell>
          <cell r="C6488">
            <v>16</v>
          </cell>
          <cell r="D6488" t="str">
            <v>Austria</v>
          </cell>
          <cell r="E6488">
            <v>11</v>
          </cell>
          <cell r="F6488">
            <v>23</v>
          </cell>
          <cell r="G6488" t="str">
            <v>Belgium</v>
          </cell>
        </row>
        <row r="6489">
          <cell r="A6489" t="str">
            <v>2002M12</v>
          </cell>
          <cell r="B6489">
            <v>1</v>
          </cell>
          <cell r="C6489">
            <v>146</v>
          </cell>
          <cell r="D6489" t="str">
            <v>Netherlands</v>
          </cell>
          <cell r="E6489">
            <v>81</v>
          </cell>
          <cell r="F6489">
            <v>186</v>
          </cell>
          <cell r="G6489" t="str">
            <v>Spain</v>
          </cell>
        </row>
        <row r="6490">
          <cell r="A6490" t="str">
            <v>2002M12</v>
          </cell>
          <cell r="B6490">
            <v>0</v>
          </cell>
          <cell r="C6490">
            <v>71</v>
          </cell>
          <cell r="D6490" t="str">
            <v>France</v>
          </cell>
          <cell r="E6490">
            <v>19</v>
          </cell>
          <cell r="F6490">
            <v>45</v>
          </cell>
          <cell r="G6490" t="str">
            <v>China</v>
          </cell>
        </row>
        <row r="6491">
          <cell r="A6491" t="str">
            <v>2002M12</v>
          </cell>
          <cell r="B6491">
            <v>2</v>
          </cell>
          <cell r="C6491">
            <v>0</v>
          </cell>
          <cell r="D6491" t="str">
            <v>Ebay</v>
          </cell>
          <cell r="E6491">
            <v>17742725</v>
          </cell>
          <cell r="F6491">
            <v>1</v>
          </cell>
          <cell r="G6491" t="str">
            <v>United States</v>
          </cell>
        </row>
        <row r="6492">
          <cell r="A6492" t="str">
            <v>2002M12</v>
          </cell>
          <cell r="B6492">
            <v>1</v>
          </cell>
          <cell r="C6492">
            <v>77</v>
          </cell>
          <cell r="D6492" t="str">
            <v>Germany</v>
          </cell>
          <cell r="E6492">
            <v>17</v>
          </cell>
          <cell r="F6492">
            <v>53</v>
          </cell>
          <cell r="G6492" t="str">
            <v>Croatia, Democratic Republic of the</v>
          </cell>
        </row>
        <row r="6493">
          <cell r="A6493" t="str">
            <v>2002M12</v>
          </cell>
          <cell r="B6493">
            <v>1</v>
          </cell>
          <cell r="C6493">
            <v>146</v>
          </cell>
          <cell r="D6493" t="str">
            <v>Netherlands</v>
          </cell>
          <cell r="E6493">
            <v>771</v>
          </cell>
          <cell r="F6493">
            <v>101</v>
          </cell>
          <cell r="G6493" t="str">
            <v>Italy</v>
          </cell>
        </row>
        <row r="6494">
          <cell r="A6494" t="str">
            <v>2002M12</v>
          </cell>
          <cell r="B6494">
            <v>3</v>
          </cell>
          <cell r="C6494">
            <v>0</v>
          </cell>
          <cell r="D6494" t="str">
            <v>Ebay</v>
          </cell>
          <cell r="E6494">
            <v>1</v>
          </cell>
          <cell r="F6494">
            <v>196</v>
          </cell>
          <cell r="G6494" t="str">
            <v>Taiwan</v>
          </cell>
        </row>
        <row r="6495">
          <cell r="A6495" t="str">
            <v>2002M12</v>
          </cell>
          <cell r="B6495">
            <v>1</v>
          </cell>
          <cell r="C6495">
            <v>193</v>
          </cell>
          <cell r="D6495" t="str">
            <v>Switzerland</v>
          </cell>
          <cell r="E6495">
            <v>12</v>
          </cell>
          <cell r="F6495">
            <v>16</v>
          </cell>
          <cell r="G6495" t="str">
            <v>Austria</v>
          </cell>
        </row>
        <row r="6496">
          <cell r="A6496" t="str">
            <v>2002M12</v>
          </cell>
          <cell r="B6496">
            <v>0</v>
          </cell>
          <cell r="C6496">
            <v>100</v>
          </cell>
          <cell r="D6496" t="str">
            <v>Ebaymotors</v>
          </cell>
          <cell r="E6496">
            <v>19</v>
          </cell>
          <cell r="F6496">
            <v>31</v>
          </cell>
          <cell r="G6496" t="str">
            <v>Brazil</v>
          </cell>
        </row>
        <row r="6497">
          <cell r="A6497" t="str">
            <v>2002M12</v>
          </cell>
          <cell r="B6497">
            <v>2</v>
          </cell>
          <cell r="C6497">
            <v>186</v>
          </cell>
          <cell r="D6497" t="str">
            <v>Spain</v>
          </cell>
          <cell r="E6497">
            <v>4</v>
          </cell>
          <cell r="F6497">
            <v>175</v>
          </cell>
          <cell r="G6497" t="str">
            <v>San Marino</v>
          </cell>
        </row>
        <row r="6498">
          <cell r="A6498" t="str">
            <v>2002M12</v>
          </cell>
          <cell r="B6498">
            <v>0</v>
          </cell>
          <cell r="C6498">
            <v>100</v>
          </cell>
          <cell r="D6498" t="str">
            <v>Ebaymotors</v>
          </cell>
          <cell r="E6498">
            <v>621</v>
          </cell>
          <cell r="F6498">
            <v>136</v>
          </cell>
          <cell r="G6498" t="str">
            <v>Mexico</v>
          </cell>
        </row>
        <row r="6499">
          <cell r="A6499" t="str">
            <v>2002M12</v>
          </cell>
          <cell r="B6499">
            <v>1</v>
          </cell>
          <cell r="C6499">
            <v>0</v>
          </cell>
          <cell r="D6499" t="str">
            <v>Ebay</v>
          </cell>
          <cell r="E6499">
            <v>2</v>
          </cell>
          <cell r="F6499">
            <v>51</v>
          </cell>
          <cell r="G6499" t="str">
            <v>Costa Rica</v>
          </cell>
        </row>
        <row r="6500">
          <cell r="A6500" t="str">
            <v>2002M12</v>
          </cell>
          <cell r="B6500">
            <v>2</v>
          </cell>
          <cell r="C6500">
            <v>15</v>
          </cell>
          <cell r="D6500" t="str">
            <v>Australia</v>
          </cell>
          <cell r="E6500">
            <v>1692</v>
          </cell>
          <cell r="F6500">
            <v>77</v>
          </cell>
          <cell r="G6500" t="str">
            <v>Germany</v>
          </cell>
        </row>
        <row r="6501">
          <cell r="A6501" t="str">
            <v>2002M12</v>
          </cell>
          <cell r="B6501">
            <v>2</v>
          </cell>
          <cell r="C6501">
            <v>3</v>
          </cell>
          <cell r="D6501" t="str">
            <v>Uk</v>
          </cell>
          <cell r="E6501">
            <v>26</v>
          </cell>
          <cell r="F6501">
            <v>204</v>
          </cell>
          <cell r="G6501" t="str">
            <v>Turkey</v>
          </cell>
        </row>
        <row r="6502">
          <cell r="A6502" t="str">
            <v>2002M12</v>
          </cell>
          <cell r="B6502">
            <v>0</v>
          </cell>
          <cell r="C6502">
            <v>0</v>
          </cell>
          <cell r="D6502" t="str">
            <v>Ebay</v>
          </cell>
          <cell r="E6502">
            <v>2</v>
          </cell>
          <cell r="F6502">
            <v>63</v>
          </cell>
          <cell r="G6502" t="str">
            <v>El Salvador</v>
          </cell>
        </row>
        <row r="6503">
          <cell r="A6503" t="str">
            <v>2002M12</v>
          </cell>
          <cell r="B6503">
            <v>1</v>
          </cell>
          <cell r="C6503">
            <v>100</v>
          </cell>
          <cell r="D6503" t="str">
            <v>Ebaymotors</v>
          </cell>
          <cell r="E6503">
            <v>533</v>
          </cell>
          <cell r="F6503">
            <v>77</v>
          </cell>
          <cell r="G6503" t="str">
            <v>Germany</v>
          </cell>
        </row>
        <row r="6504">
          <cell r="A6504" t="str">
            <v>2002M12</v>
          </cell>
          <cell r="B6504">
            <v>2</v>
          </cell>
          <cell r="C6504">
            <v>196</v>
          </cell>
          <cell r="D6504" t="str">
            <v>Taiwan</v>
          </cell>
          <cell r="E6504">
            <v>3</v>
          </cell>
          <cell r="F6504">
            <v>164</v>
          </cell>
          <cell r="G6504" t="str">
            <v>Portugal</v>
          </cell>
        </row>
        <row r="6505">
          <cell r="A6505" t="str">
            <v>2002M12</v>
          </cell>
          <cell r="B6505">
            <v>2</v>
          </cell>
          <cell r="C6505">
            <v>2</v>
          </cell>
          <cell r="D6505" t="str">
            <v>Canada</v>
          </cell>
          <cell r="E6505">
            <v>355</v>
          </cell>
          <cell r="F6505">
            <v>146</v>
          </cell>
          <cell r="G6505" t="str">
            <v>Netherlands</v>
          </cell>
        </row>
        <row r="6506">
          <cell r="A6506" t="str">
            <v>2002M12</v>
          </cell>
          <cell r="B6506">
            <v>1</v>
          </cell>
          <cell r="C6506">
            <v>101</v>
          </cell>
          <cell r="D6506" t="str">
            <v>Italy</v>
          </cell>
          <cell r="E6506">
            <v>1541</v>
          </cell>
          <cell r="F6506">
            <v>77</v>
          </cell>
          <cell r="G6506" t="str">
            <v>Germany</v>
          </cell>
        </row>
        <row r="6507">
          <cell r="A6507" t="str">
            <v>2002M12</v>
          </cell>
          <cell r="B6507">
            <v>2</v>
          </cell>
          <cell r="C6507">
            <v>77</v>
          </cell>
          <cell r="D6507" t="str">
            <v>Germany</v>
          </cell>
          <cell r="E6507">
            <v>1809</v>
          </cell>
          <cell r="F6507">
            <v>57</v>
          </cell>
          <cell r="G6507" t="str">
            <v>Denmark</v>
          </cell>
        </row>
        <row r="6508">
          <cell r="A6508" t="str">
            <v>2002M12</v>
          </cell>
          <cell r="B6508">
            <v>2</v>
          </cell>
          <cell r="C6508">
            <v>100</v>
          </cell>
          <cell r="D6508" t="str">
            <v>Ebaymotors</v>
          </cell>
          <cell r="E6508">
            <v>99</v>
          </cell>
          <cell r="F6508">
            <v>165</v>
          </cell>
          <cell r="G6508" t="str">
            <v>Puerto Rico</v>
          </cell>
        </row>
        <row r="6509">
          <cell r="A6509" t="str">
            <v>2002M12</v>
          </cell>
          <cell r="B6509">
            <v>0</v>
          </cell>
          <cell r="C6509">
            <v>77</v>
          </cell>
          <cell r="D6509" t="str">
            <v>Germany</v>
          </cell>
          <cell r="E6509">
            <v>1</v>
          </cell>
          <cell r="F6509">
            <v>14</v>
          </cell>
          <cell r="G6509" t="str">
            <v>Aruba</v>
          </cell>
        </row>
        <row r="6510">
          <cell r="A6510" t="str">
            <v>2002M12</v>
          </cell>
          <cell r="B6510">
            <v>1</v>
          </cell>
          <cell r="C6510">
            <v>23</v>
          </cell>
          <cell r="D6510" t="str">
            <v xml:space="preserve"> Belgium (French)</v>
          </cell>
          <cell r="E6510">
            <v>2</v>
          </cell>
          <cell r="F6510">
            <v>163</v>
          </cell>
          <cell r="G6510" t="str">
            <v>Poland</v>
          </cell>
        </row>
        <row r="6511">
          <cell r="A6511" t="str">
            <v>2002M12</v>
          </cell>
          <cell r="B6511">
            <v>2</v>
          </cell>
          <cell r="C6511">
            <v>3</v>
          </cell>
          <cell r="D6511" t="str">
            <v>Uk</v>
          </cell>
          <cell r="E6511">
            <v>396</v>
          </cell>
          <cell r="F6511">
            <v>57</v>
          </cell>
          <cell r="G6511" t="str">
            <v>Denmark</v>
          </cell>
        </row>
        <row r="6512">
          <cell r="A6512" t="str">
            <v>2002M12</v>
          </cell>
          <cell r="B6512">
            <v>2</v>
          </cell>
          <cell r="C6512">
            <v>193</v>
          </cell>
          <cell r="D6512" t="str">
            <v>Switzerland</v>
          </cell>
          <cell r="E6512">
            <v>1</v>
          </cell>
          <cell r="F6512">
            <v>57</v>
          </cell>
          <cell r="G6512" t="str">
            <v>Denmark</v>
          </cell>
        </row>
        <row r="6513">
          <cell r="A6513" t="str">
            <v>2002M12</v>
          </cell>
          <cell r="B6513">
            <v>3</v>
          </cell>
          <cell r="C6513">
            <v>193</v>
          </cell>
          <cell r="D6513" t="str">
            <v>Switzerland</v>
          </cell>
          <cell r="E6513">
            <v>3</v>
          </cell>
          <cell r="F6513">
            <v>71</v>
          </cell>
          <cell r="G6513" t="str">
            <v>France</v>
          </cell>
        </row>
        <row r="6514">
          <cell r="A6514" t="str">
            <v>2002M12</v>
          </cell>
          <cell r="B6514">
            <v>0</v>
          </cell>
          <cell r="C6514">
            <v>3</v>
          </cell>
          <cell r="D6514" t="str">
            <v>Uk</v>
          </cell>
          <cell r="E6514">
            <v>7</v>
          </cell>
          <cell r="F6514">
            <v>93</v>
          </cell>
          <cell r="G6514" t="str">
            <v>Hungary</v>
          </cell>
        </row>
        <row r="6515">
          <cell r="A6515" t="str">
            <v>2002M12</v>
          </cell>
          <cell r="B6515">
            <v>2</v>
          </cell>
          <cell r="C6515">
            <v>3</v>
          </cell>
          <cell r="D6515" t="str">
            <v>Uk</v>
          </cell>
          <cell r="E6515">
            <v>845</v>
          </cell>
          <cell r="F6515">
            <v>149</v>
          </cell>
          <cell r="G6515" t="str">
            <v>New Zealand</v>
          </cell>
        </row>
        <row r="6516">
          <cell r="A6516" t="str">
            <v>2002M12</v>
          </cell>
          <cell r="B6516">
            <v>0</v>
          </cell>
          <cell r="C6516">
            <v>123</v>
          </cell>
          <cell r="D6516" t="str">
            <v xml:space="preserve"> Belgium (Dutch)</v>
          </cell>
          <cell r="E6516">
            <v>1</v>
          </cell>
          <cell r="F6516">
            <v>27</v>
          </cell>
          <cell r="G6516" t="str">
            <v>Bhutan</v>
          </cell>
        </row>
        <row r="6517">
          <cell r="A6517" t="str">
            <v>2002M12</v>
          </cell>
          <cell r="B6517">
            <v>1</v>
          </cell>
          <cell r="C6517">
            <v>101</v>
          </cell>
          <cell r="D6517" t="str">
            <v>Italy</v>
          </cell>
          <cell r="E6517">
            <v>1</v>
          </cell>
          <cell r="F6517">
            <v>130</v>
          </cell>
          <cell r="G6517" t="str">
            <v>Malta</v>
          </cell>
        </row>
        <row r="6518">
          <cell r="A6518" t="str">
            <v>2002M12</v>
          </cell>
          <cell r="B6518">
            <v>3</v>
          </cell>
          <cell r="C6518">
            <v>3</v>
          </cell>
          <cell r="D6518" t="str">
            <v>Uk</v>
          </cell>
          <cell r="E6518">
            <v>1</v>
          </cell>
          <cell r="F6518">
            <v>225</v>
          </cell>
          <cell r="G6518" t="str">
            <v>APO/FPO</v>
          </cell>
        </row>
        <row r="6519">
          <cell r="A6519" t="str">
            <v>2002M12</v>
          </cell>
          <cell r="B6519">
            <v>0</v>
          </cell>
          <cell r="C6519">
            <v>101</v>
          </cell>
          <cell r="D6519" t="str">
            <v>Italy</v>
          </cell>
          <cell r="E6519">
            <v>39</v>
          </cell>
          <cell r="F6519">
            <v>193</v>
          </cell>
          <cell r="G6519" t="str">
            <v>Switzerland</v>
          </cell>
        </row>
        <row r="6520">
          <cell r="A6520" t="str">
            <v>2002M12</v>
          </cell>
          <cell r="B6520">
            <v>3</v>
          </cell>
          <cell r="C6520">
            <v>71</v>
          </cell>
          <cell r="D6520" t="str">
            <v>France</v>
          </cell>
          <cell r="E6520">
            <v>5</v>
          </cell>
          <cell r="F6520">
            <v>101</v>
          </cell>
          <cell r="G6520" t="str">
            <v>Italy</v>
          </cell>
        </row>
        <row r="6521">
          <cell r="A6521" t="str">
            <v>2002M12</v>
          </cell>
          <cell r="B6521">
            <v>2</v>
          </cell>
          <cell r="C6521">
            <v>77</v>
          </cell>
          <cell r="D6521" t="str">
            <v>Germany</v>
          </cell>
          <cell r="E6521">
            <v>183</v>
          </cell>
          <cell r="F6521">
            <v>149</v>
          </cell>
          <cell r="G6521" t="str">
            <v>New Zealand</v>
          </cell>
        </row>
        <row r="6522">
          <cell r="A6522" t="str">
            <v>2002M12</v>
          </cell>
          <cell r="B6522">
            <v>3</v>
          </cell>
          <cell r="C6522">
            <v>100</v>
          </cell>
          <cell r="D6522" t="str">
            <v>Ebaymotors</v>
          </cell>
          <cell r="E6522">
            <v>6</v>
          </cell>
          <cell r="F6522">
            <v>76</v>
          </cell>
          <cell r="G6522" t="str">
            <v>Georgia</v>
          </cell>
        </row>
        <row r="6523">
          <cell r="A6523" t="str">
            <v>2002M12</v>
          </cell>
          <cell r="B6523">
            <v>2</v>
          </cell>
          <cell r="C6523">
            <v>77</v>
          </cell>
          <cell r="D6523" t="str">
            <v>Germany</v>
          </cell>
          <cell r="E6523">
            <v>12</v>
          </cell>
          <cell r="F6523">
            <v>45</v>
          </cell>
          <cell r="G6523" t="str">
            <v>China</v>
          </cell>
        </row>
        <row r="6524">
          <cell r="A6524" t="str">
            <v>2002M12</v>
          </cell>
          <cell r="B6524">
            <v>2</v>
          </cell>
          <cell r="C6524">
            <v>15</v>
          </cell>
          <cell r="D6524" t="str">
            <v>Australia</v>
          </cell>
          <cell r="E6524">
            <v>55</v>
          </cell>
          <cell r="F6524">
            <v>101</v>
          </cell>
          <cell r="G6524" t="str">
            <v>Italy</v>
          </cell>
        </row>
        <row r="6525">
          <cell r="A6525" t="str">
            <v>2002M12</v>
          </cell>
          <cell r="B6525">
            <v>2</v>
          </cell>
          <cell r="C6525">
            <v>0</v>
          </cell>
          <cell r="D6525" t="str">
            <v>Ebay</v>
          </cell>
          <cell r="E6525">
            <v>35</v>
          </cell>
          <cell r="F6525">
            <v>139</v>
          </cell>
          <cell r="G6525" t="str">
            <v>Mongolia</v>
          </cell>
        </row>
        <row r="6526">
          <cell r="A6526" t="str">
            <v>2002M12</v>
          </cell>
          <cell r="B6526">
            <v>2</v>
          </cell>
          <cell r="C6526">
            <v>101</v>
          </cell>
          <cell r="D6526" t="str">
            <v>Italy</v>
          </cell>
          <cell r="E6526">
            <v>3</v>
          </cell>
          <cell r="F6526">
            <v>136</v>
          </cell>
          <cell r="G6526" t="str">
            <v>Mexico</v>
          </cell>
        </row>
        <row r="6527">
          <cell r="A6527" t="str">
            <v>2002M12</v>
          </cell>
          <cell r="B6527">
            <v>0</v>
          </cell>
          <cell r="C6527">
            <v>77</v>
          </cell>
          <cell r="D6527" t="str">
            <v>Germany</v>
          </cell>
          <cell r="E6527">
            <v>4</v>
          </cell>
          <cell r="F6527">
            <v>45</v>
          </cell>
          <cell r="G6527" t="str">
            <v>China</v>
          </cell>
        </row>
        <row r="6528">
          <cell r="A6528" t="str">
            <v>2002M12</v>
          </cell>
          <cell r="B6528">
            <v>3</v>
          </cell>
          <cell r="C6528">
            <v>146</v>
          </cell>
          <cell r="D6528" t="str">
            <v>Netherlands</v>
          </cell>
          <cell r="E6528">
            <v>1</v>
          </cell>
          <cell r="F6528">
            <v>71</v>
          </cell>
          <cell r="G6528" t="str">
            <v>France</v>
          </cell>
        </row>
        <row r="6529">
          <cell r="A6529" t="str">
            <v>2002M12</v>
          </cell>
          <cell r="B6529">
            <v>0</v>
          </cell>
          <cell r="C6529">
            <v>100</v>
          </cell>
          <cell r="D6529" t="str">
            <v>Ebaymotors</v>
          </cell>
          <cell r="E6529">
            <v>1</v>
          </cell>
          <cell r="F6529">
            <v>105</v>
          </cell>
          <cell r="G6529" t="str">
            <v>Jersey</v>
          </cell>
        </row>
        <row r="6530">
          <cell r="A6530" t="str">
            <v>2002M12</v>
          </cell>
          <cell r="B6530">
            <v>2</v>
          </cell>
          <cell r="C6530">
            <v>23</v>
          </cell>
          <cell r="D6530" t="str">
            <v xml:space="preserve"> Belgium (French)</v>
          </cell>
          <cell r="E6530">
            <v>60</v>
          </cell>
          <cell r="F6530">
            <v>167</v>
          </cell>
          <cell r="G6530" t="str">
            <v>Romania</v>
          </cell>
        </row>
        <row r="6531">
          <cell r="A6531" t="str">
            <v>2002M12</v>
          </cell>
          <cell r="B6531">
            <v>2</v>
          </cell>
          <cell r="C6531">
            <v>146</v>
          </cell>
          <cell r="D6531" t="str">
            <v>Netherlands</v>
          </cell>
          <cell r="E6531">
            <v>3</v>
          </cell>
          <cell r="F6531">
            <v>168</v>
          </cell>
          <cell r="G6531" t="str">
            <v>Russian Federation</v>
          </cell>
        </row>
        <row r="6532">
          <cell r="A6532" t="str">
            <v>2002M12</v>
          </cell>
          <cell r="B6532">
            <v>0</v>
          </cell>
          <cell r="C6532">
            <v>101</v>
          </cell>
          <cell r="D6532" t="str">
            <v>Italy</v>
          </cell>
          <cell r="E6532">
            <v>1</v>
          </cell>
          <cell r="F6532">
            <v>196</v>
          </cell>
          <cell r="G6532" t="str">
            <v>Taiwan</v>
          </cell>
        </row>
        <row r="6533">
          <cell r="A6533" t="str">
            <v>2002M12</v>
          </cell>
          <cell r="B6533">
            <v>2</v>
          </cell>
          <cell r="C6533">
            <v>146</v>
          </cell>
          <cell r="D6533" t="str">
            <v>Netherlands</v>
          </cell>
          <cell r="E6533">
            <v>4</v>
          </cell>
          <cell r="F6533">
            <v>196</v>
          </cell>
          <cell r="G6533" t="str">
            <v>Taiwan</v>
          </cell>
        </row>
        <row r="6534">
          <cell r="A6534" t="str">
            <v>2002M12</v>
          </cell>
          <cell r="B6534">
            <v>2</v>
          </cell>
          <cell r="C6534">
            <v>146</v>
          </cell>
          <cell r="D6534" t="str">
            <v>Netherlands</v>
          </cell>
          <cell r="E6534">
            <v>428506</v>
          </cell>
          <cell r="F6534">
            <v>146</v>
          </cell>
          <cell r="G6534" t="str">
            <v>Netherlands</v>
          </cell>
        </row>
        <row r="6535">
          <cell r="A6535" t="str">
            <v>2002M12</v>
          </cell>
          <cell r="B6535">
            <v>2</v>
          </cell>
          <cell r="C6535">
            <v>71</v>
          </cell>
          <cell r="D6535" t="str">
            <v>France</v>
          </cell>
          <cell r="E6535">
            <v>5</v>
          </cell>
          <cell r="F6535">
            <v>134</v>
          </cell>
          <cell r="G6535" t="str">
            <v>Mauritius</v>
          </cell>
        </row>
        <row r="6536">
          <cell r="A6536" t="str">
            <v>2002M12</v>
          </cell>
          <cell r="B6536">
            <v>2</v>
          </cell>
          <cell r="C6536">
            <v>71</v>
          </cell>
          <cell r="D6536" t="str">
            <v>France</v>
          </cell>
          <cell r="E6536">
            <v>252</v>
          </cell>
          <cell r="F6536">
            <v>80</v>
          </cell>
          <cell r="G6536" t="str">
            <v>Greece</v>
          </cell>
        </row>
        <row r="6537">
          <cell r="A6537" t="str">
            <v>2002M12</v>
          </cell>
          <cell r="B6537">
            <v>2</v>
          </cell>
          <cell r="C6537">
            <v>123</v>
          </cell>
          <cell r="D6537" t="str">
            <v xml:space="preserve"> Belgium (Dutch)</v>
          </cell>
          <cell r="E6537">
            <v>404</v>
          </cell>
          <cell r="F6537">
            <v>3</v>
          </cell>
          <cell r="G6537" t="str">
            <v>United Kingdom</v>
          </cell>
        </row>
        <row r="6538">
          <cell r="A6538" t="str">
            <v>2002M12</v>
          </cell>
          <cell r="B6538">
            <v>2</v>
          </cell>
          <cell r="C6538">
            <v>0</v>
          </cell>
          <cell r="D6538" t="str">
            <v>Ebay</v>
          </cell>
          <cell r="E6538">
            <v>136</v>
          </cell>
          <cell r="F6538">
            <v>26</v>
          </cell>
          <cell r="G6538" t="str">
            <v>Bermuda</v>
          </cell>
        </row>
        <row r="6539">
          <cell r="A6539" t="str">
            <v>2002M12</v>
          </cell>
          <cell r="B6539">
            <v>1</v>
          </cell>
          <cell r="C6539">
            <v>146</v>
          </cell>
          <cell r="D6539" t="str">
            <v>Netherlands</v>
          </cell>
          <cell r="E6539">
            <v>6059</v>
          </cell>
          <cell r="F6539">
            <v>77</v>
          </cell>
          <cell r="G6539" t="str">
            <v>Germany</v>
          </cell>
        </row>
        <row r="6540">
          <cell r="A6540" t="str">
            <v>2002M12</v>
          </cell>
          <cell r="B6540">
            <v>0</v>
          </cell>
          <cell r="C6540">
            <v>193</v>
          </cell>
          <cell r="D6540" t="str">
            <v>Switzerland</v>
          </cell>
          <cell r="E6540">
            <v>668</v>
          </cell>
          <cell r="F6540">
            <v>77</v>
          </cell>
          <cell r="G6540" t="str">
            <v>Germany</v>
          </cell>
        </row>
        <row r="6541">
          <cell r="A6541" t="str">
            <v>2002M12</v>
          </cell>
          <cell r="B6541">
            <v>2</v>
          </cell>
          <cell r="C6541">
            <v>71</v>
          </cell>
          <cell r="D6541" t="str">
            <v>France</v>
          </cell>
          <cell r="E6541">
            <v>202</v>
          </cell>
          <cell r="F6541">
            <v>164</v>
          </cell>
          <cell r="G6541" t="str">
            <v>Portugal</v>
          </cell>
        </row>
        <row r="6542">
          <cell r="A6542" t="str">
            <v>2002M12</v>
          </cell>
          <cell r="B6542">
            <v>2</v>
          </cell>
          <cell r="C6542">
            <v>2</v>
          </cell>
          <cell r="D6542" t="str">
            <v>Canada</v>
          </cell>
          <cell r="E6542">
            <v>80</v>
          </cell>
          <cell r="F6542">
            <v>149</v>
          </cell>
          <cell r="G6542" t="str">
            <v>New Zealand</v>
          </cell>
        </row>
        <row r="6543">
          <cell r="A6543" t="str">
            <v>2002M12</v>
          </cell>
          <cell r="B6543">
            <v>2</v>
          </cell>
          <cell r="C6543">
            <v>71</v>
          </cell>
          <cell r="D6543" t="str">
            <v>France</v>
          </cell>
          <cell r="E6543">
            <v>1</v>
          </cell>
          <cell r="F6543">
            <v>99</v>
          </cell>
          <cell r="G6543" t="str">
            <v>Ireland</v>
          </cell>
        </row>
        <row r="6544">
          <cell r="A6544" t="str">
            <v>2002M12</v>
          </cell>
          <cell r="B6544">
            <v>2</v>
          </cell>
          <cell r="C6544">
            <v>0</v>
          </cell>
          <cell r="D6544" t="str">
            <v>Ebay</v>
          </cell>
          <cell r="E6544">
            <v>21318</v>
          </cell>
          <cell r="F6544">
            <v>57</v>
          </cell>
          <cell r="G6544" t="str">
            <v>Denmark</v>
          </cell>
        </row>
        <row r="6545">
          <cell r="A6545" t="str">
            <v>2002M12</v>
          </cell>
          <cell r="B6545">
            <v>0</v>
          </cell>
          <cell r="C6545">
            <v>15</v>
          </cell>
          <cell r="D6545" t="str">
            <v>Australia</v>
          </cell>
          <cell r="E6545">
            <v>138</v>
          </cell>
          <cell r="F6545">
            <v>92</v>
          </cell>
          <cell r="G6545" t="str">
            <v>Hong Kong</v>
          </cell>
        </row>
        <row r="6546">
          <cell r="A6546" t="str">
            <v>2002M12</v>
          </cell>
          <cell r="B6546">
            <v>0</v>
          </cell>
          <cell r="C6546">
            <v>101</v>
          </cell>
          <cell r="D6546" t="str">
            <v>Italy</v>
          </cell>
          <cell r="E6546">
            <v>21</v>
          </cell>
          <cell r="F6546">
            <v>45</v>
          </cell>
          <cell r="G6546" t="str">
            <v>China</v>
          </cell>
        </row>
        <row r="6547">
          <cell r="A6547" t="str">
            <v>2002M12</v>
          </cell>
          <cell r="B6547">
            <v>1</v>
          </cell>
          <cell r="C6547">
            <v>101</v>
          </cell>
          <cell r="D6547" t="str">
            <v>Italy</v>
          </cell>
          <cell r="E6547">
            <v>31431</v>
          </cell>
          <cell r="F6547">
            <v>101</v>
          </cell>
          <cell r="G6547" t="str">
            <v>Italy</v>
          </cell>
        </row>
        <row r="6548">
          <cell r="A6548" t="str">
            <v>2002M12</v>
          </cell>
          <cell r="B6548">
            <v>1</v>
          </cell>
          <cell r="C6548">
            <v>101</v>
          </cell>
          <cell r="D6548" t="str">
            <v>Italy</v>
          </cell>
          <cell r="E6548">
            <v>6</v>
          </cell>
          <cell r="F6548">
            <v>92</v>
          </cell>
          <cell r="G6548" t="str">
            <v>Hong Kong</v>
          </cell>
        </row>
        <row r="6549">
          <cell r="A6549" t="str">
            <v>2002M12</v>
          </cell>
          <cell r="B6549">
            <v>2</v>
          </cell>
          <cell r="C6549">
            <v>0</v>
          </cell>
          <cell r="D6549" t="str">
            <v>Ebay</v>
          </cell>
          <cell r="E6549">
            <v>236</v>
          </cell>
          <cell r="F6549">
            <v>210</v>
          </cell>
          <cell r="G6549" t="str">
            <v>United Arab Emirates</v>
          </cell>
        </row>
        <row r="6550">
          <cell r="A6550" t="str">
            <v>2002M12</v>
          </cell>
          <cell r="B6550">
            <v>0</v>
          </cell>
          <cell r="C6550">
            <v>3</v>
          </cell>
          <cell r="D6550" t="str">
            <v>Uk</v>
          </cell>
          <cell r="E6550">
            <v>154</v>
          </cell>
          <cell r="F6550">
            <v>15</v>
          </cell>
          <cell r="G6550" t="str">
            <v>Australia</v>
          </cell>
        </row>
        <row r="6551">
          <cell r="A6551" t="str">
            <v>2002M12</v>
          </cell>
          <cell r="B6551">
            <v>1</v>
          </cell>
          <cell r="C6551">
            <v>0</v>
          </cell>
          <cell r="D6551" t="str">
            <v>Ebay</v>
          </cell>
          <cell r="E6551">
            <v>1</v>
          </cell>
          <cell r="F6551">
            <v>21</v>
          </cell>
          <cell r="G6551" t="str">
            <v>Barbados</v>
          </cell>
        </row>
        <row r="6552">
          <cell r="A6552" t="str">
            <v>2002M12</v>
          </cell>
          <cell r="B6552">
            <v>1</v>
          </cell>
          <cell r="C6552">
            <v>100</v>
          </cell>
          <cell r="D6552" t="str">
            <v>Ebaymotors</v>
          </cell>
          <cell r="E6552">
            <v>1</v>
          </cell>
          <cell r="F6552">
            <v>205</v>
          </cell>
          <cell r="G6552" t="str">
            <v>Turkmenistan</v>
          </cell>
        </row>
        <row r="6553">
          <cell r="A6553" t="str">
            <v>2002M12</v>
          </cell>
          <cell r="B6553">
            <v>3</v>
          </cell>
          <cell r="C6553">
            <v>196</v>
          </cell>
          <cell r="D6553" t="str">
            <v>Taiwan</v>
          </cell>
          <cell r="E6553">
            <v>7</v>
          </cell>
          <cell r="F6553">
            <v>92</v>
          </cell>
          <cell r="G6553" t="str">
            <v>Hong Kong</v>
          </cell>
        </row>
        <row r="6554">
          <cell r="A6554" t="str">
            <v>2002M12</v>
          </cell>
          <cell r="B6554">
            <v>3</v>
          </cell>
          <cell r="C6554">
            <v>0</v>
          </cell>
          <cell r="D6554" t="str">
            <v>Ebay</v>
          </cell>
          <cell r="E6554">
            <v>447</v>
          </cell>
          <cell r="F6554">
            <v>2</v>
          </cell>
          <cell r="G6554" t="str">
            <v>Canada</v>
          </cell>
        </row>
        <row r="6555">
          <cell r="A6555" t="str">
            <v>2002M12</v>
          </cell>
          <cell r="B6555">
            <v>2</v>
          </cell>
          <cell r="C6555">
            <v>3</v>
          </cell>
          <cell r="D6555" t="str">
            <v>Uk</v>
          </cell>
          <cell r="E6555">
            <v>124</v>
          </cell>
          <cell r="F6555">
            <v>163</v>
          </cell>
          <cell r="G6555" t="str">
            <v>Poland</v>
          </cell>
        </row>
        <row r="6556">
          <cell r="A6556" t="str">
            <v>2002M12</v>
          </cell>
          <cell r="B6556">
            <v>2</v>
          </cell>
          <cell r="C6556">
            <v>0</v>
          </cell>
          <cell r="D6556" t="str">
            <v>Ebay</v>
          </cell>
          <cell r="E6556">
            <v>10820</v>
          </cell>
          <cell r="F6556">
            <v>136</v>
          </cell>
          <cell r="G6556" t="str">
            <v>Mexico</v>
          </cell>
        </row>
        <row r="6557">
          <cell r="A6557" t="str">
            <v>2002M12</v>
          </cell>
          <cell r="B6557">
            <v>2</v>
          </cell>
          <cell r="C6557">
            <v>71</v>
          </cell>
          <cell r="D6557" t="str">
            <v>France</v>
          </cell>
          <cell r="E6557">
            <v>78</v>
          </cell>
          <cell r="F6557">
            <v>104</v>
          </cell>
          <cell r="G6557" t="str">
            <v>Japan</v>
          </cell>
        </row>
        <row r="6558">
          <cell r="A6558" t="str">
            <v>2002M12</v>
          </cell>
          <cell r="B6558">
            <v>2</v>
          </cell>
          <cell r="C6558">
            <v>77</v>
          </cell>
          <cell r="D6558" t="str">
            <v>Germany</v>
          </cell>
          <cell r="E6558">
            <v>1</v>
          </cell>
          <cell r="F6558">
            <v>111</v>
          </cell>
          <cell r="G6558" t="str">
            <v>Korea, South</v>
          </cell>
        </row>
        <row r="6559">
          <cell r="A6559" t="str">
            <v>2002M12</v>
          </cell>
          <cell r="B6559">
            <v>0</v>
          </cell>
          <cell r="C6559">
            <v>77</v>
          </cell>
          <cell r="D6559" t="str">
            <v>Germany</v>
          </cell>
          <cell r="E6559">
            <v>52</v>
          </cell>
          <cell r="F6559">
            <v>163</v>
          </cell>
          <cell r="G6559" t="str">
            <v>Poland</v>
          </cell>
        </row>
        <row r="6560">
          <cell r="A6560" t="str">
            <v>2002M12</v>
          </cell>
          <cell r="B6560">
            <v>2</v>
          </cell>
          <cell r="C6560">
            <v>100</v>
          </cell>
          <cell r="D6560" t="str">
            <v>Ebaymotors</v>
          </cell>
          <cell r="E6560">
            <v>33</v>
          </cell>
          <cell r="F6560">
            <v>164</v>
          </cell>
          <cell r="G6560" t="str">
            <v>Portugal</v>
          </cell>
        </row>
        <row r="6561">
          <cell r="A6561" t="str">
            <v>2002M12</v>
          </cell>
          <cell r="B6561">
            <v>0</v>
          </cell>
          <cell r="C6561">
            <v>0</v>
          </cell>
          <cell r="D6561" t="str">
            <v>Ebay</v>
          </cell>
          <cell r="E6561">
            <v>1</v>
          </cell>
          <cell r="F6561">
            <v>55</v>
          </cell>
          <cell r="G6561" t="str">
            <v>Cyprus</v>
          </cell>
        </row>
        <row r="6562">
          <cell r="A6562" t="str">
            <v>2002M12</v>
          </cell>
          <cell r="B6562">
            <v>2</v>
          </cell>
          <cell r="C6562">
            <v>77</v>
          </cell>
          <cell r="D6562" t="str">
            <v>Germany</v>
          </cell>
          <cell r="E6562">
            <v>3413161</v>
          </cell>
          <cell r="F6562">
            <v>77</v>
          </cell>
          <cell r="G6562" t="str">
            <v>Germany</v>
          </cell>
        </row>
        <row r="6563">
          <cell r="A6563" t="str">
            <v>2002M12</v>
          </cell>
          <cell r="B6563">
            <v>3</v>
          </cell>
          <cell r="C6563">
            <v>186</v>
          </cell>
          <cell r="D6563" t="str">
            <v>Spain</v>
          </cell>
          <cell r="E6563">
            <v>2</v>
          </cell>
          <cell r="F6563">
            <v>71</v>
          </cell>
          <cell r="G6563" t="str">
            <v>France</v>
          </cell>
        </row>
        <row r="6564">
          <cell r="A6564" t="str">
            <v>2002M12</v>
          </cell>
          <cell r="B6564">
            <v>2</v>
          </cell>
          <cell r="C6564">
            <v>16</v>
          </cell>
          <cell r="D6564" t="str">
            <v>Austria</v>
          </cell>
          <cell r="E6564">
            <v>2</v>
          </cell>
          <cell r="F6564">
            <v>192</v>
          </cell>
          <cell r="G6564" t="str">
            <v>Sweden</v>
          </cell>
        </row>
        <row r="6565">
          <cell r="A6565" t="str">
            <v>2002M12</v>
          </cell>
          <cell r="B6565">
            <v>2</v>
          </cell>
          <cell r="C6565">
            <v>3</v>
          </cell>
          <cell r="D6565" t="str">
            <v>Uk</v>
          </cell>
          <cell r="E6565">
            <v>276</v>
          </cell>
          <cell r="F6565">
            <v>55</v>
          </cell>
          <cell r="G6565" t="str">
            <v>Cyprus</v>
          </cell>
        </row>
        <row r="6566">
          <cell r="A6566" t="str">
            <v>2002M12</v>
          </cell>
          <cell r="B6566">
            <v>2</v>
          </cell>
          <cell r="C6566">
            <v>101</v>
          </cell>
          <cell r="D6566" t="str">
            <v>Italy</v>
          </cell>
          <cell r="E6566">
            <v>5</v>
          </cell>
          <cell r="F6566">
            <v>127</v>
          </cell>
          <cell r="G6566" t="str">
            <v>Malaysia</v>
          </cell>
        </row>
        <row r="6567">
          <cell r="A6567" t="str">
            <v>2002M12</v>
          </cell>
          <cell r="B6567">
            <v>2</v>
          </cell>
          <cell r="C6567">
            <v>146</v>
          </cell>
          <cell r="D6567" t="str">
            <v>Netherlands</v>
          </cell>
          <cell r="E6567">
            <v>108</v>
          </cell>
          <cell r="F6567">
            <v>80</v>
          </cell>
          <cell r="G6567" t="str">
            <v>Greece</v>
          </cell>
        </row>
        <row r="6568">
          <cell r="A6568" t="str">
            <v>2002M12</v>
          </cell>
          <cell r="B6568">
            <v>2</v>
          </cell>
          <cell r="C6568">
            <v>77</v>
          </cell>
          <cell r="D6568" t="str">
            <v>Germany</v>
          </cell>
          <cell r="E6568">
            <v>9</v>
          </cell>
          <cell r="F6568">
            <v>181</v>
          </cell>
          <cell r="G6568" t="str">
            <v>Slovakia</v>
          </cell>
        </row>
        <row r="6569">
          <cell r="A6569" t="str">
            <v>2002M12</v>
          </cell>
          <cell r="B6569">
            <v>2</v>
          </cell>
          <cell r="C6569">
            <v>77</v>
          </cell>
          <cell r="D6569" t="str">
            <v>Germany</v>
          </cell>
          <cell r="E6569">
            <v>4</v>
          </cell>
          <cell r="F6569">
            <v>27</v>
          </cell>
          <cell r="G6569" t="str">
            <v>Bhutan</v>
          </cell>
        </row>
        <row r="6570">
          <cell r="A6570" t="str">
            <v>2002M12</v>
          </cell>
          <cell r="B6570">
            <v>2</v>
          </cell>
          <cell r="C6570">
            <v>2</v>
          </cell>
          <cell r="D6570" t="str">
            <v>Canada</v>
          </cell>
          <cell r="E6570">
            <v>12</v>
          </cell>
          <cell r="F6570">
            <v>104</v>
          </cell>
          <cell r="G6570" t="str">
            <v>Japan</v>
          </cell>
        </row>
        <row r="6571">
          <cell r="A6571" t="str">
            <v>2002M12</v>
          </cell>
          <cell r="B6571">
            <v>2</v>
          </cell>
          <cell r="C6571">
            <v>16</v>
          </cell>
          <cell r="D6571" t="str">
            <v>Austria</v>
          </cell>
          <cell r="E6571">
            <v>5</v>
          </cell>
          <cell r="F6571">
            <v>163</v>
          </cell>
          <cell r="G6571" t="str">
            <v>Poland</v>
          </cell>
        </row>
        <row r="6572">
          <cell r="A6572" t="str">
            <v>2002M12</v>
          </cell>
          <cell r="B6572">
            <v>2</v>
          </cell>
          <cell r="C6572">
            <v>16</v>
          </cell>
          <cell r="D6572" t="str">
            <v>Austria</v>
          </cell>
          <cell r="E6572">
            <v>2</v>
          </cell>
          <cell r="F6572">
            <v>66</v>
          </cell>
          <cell r="G6572" t="str">
            <v>Estonia</v>
          </cell>
        </row>
        <row r="6573">
          <cell r="A6573" t="str">
            <v>2002M12</v>
          </cell>
          <cell r="B6573">
            <v>1</v>
          </cell>
          <cell r="C6573">
            <v>0</v>
          </cell>
          <cell r="D6573" t="str">
            <v>Ebay</v>
          </cell>
          <cell r="E6573">
            <v>1304</v>
          </cell>
          <cell r="F6573">
            <v>71</v>
          </cell>
          <cell r="G6573" t="str">
            <v>France</v>
          </cell>
        </row>
        <row r="6574">
          <cell r="A6574" t="str">
            <v>2002M12</v>
          </cell>
          <cell r="B6574">
            <v>0</v>
          </cell>
          <cell r="C6574">
            <v>77</v>
          </cell>
          <cell r="D6574" t="str">
            <v>Germany</v>
          </cell>
          <cell r="E6574">
            <v>5</v>
          </cell>
          <cell r="F6574">
            <v>167</v>
          </cell>
          <cell r="G6574" t="str">
            <v>Romania</v>
          </cell>
        </row>
        <row r="6575">
          <cell r="A6575" t="str">
            <v>2002M12</v>
          </cell>
          <cell r="B6575">
            <v>3</v>
          </cell>
          <cell r="C6575">
            <v>0</v>
          </cell>
          <cell r="D6575" t="str">
            <v>Ebay</v>
          </cell>
          <cell r="E6575">
            <v>18</v>
          </cell>
          <cell r="F6575">
            <v>193</v>
          </cell>
          <cell r="G6575" t="str">
            <v>Switzerland</v>
          </cell>
        </row>
        <row r="6576">
          <cell r="A6576" t="str">
            <v>2002M12</v>
          </cell>
          <cell r="B6576">
            <v>3</v>
          </cell>
          <cell r="C6576">
            <v>3</v>
          </cell>
          <cell r="D6576" t="str">
            <v>Uk</v>
          </cell>
          <cell r="E6576">
            <v>1</v>
          </cell>
          <cell r="F6576">
            <v>146</v>
          </cell>
          <cell r="G6576" t="str">
            <v>Netherlands</v>
          </cell>
        </row>
        <row r="6577">
          <cell r="A6577" t="str">
            <v>2002M12</v>
          </cell>
          <cell r="B6577">
            <v>3</v>
          </cell>
          <cell r="C6577">
            <v>0</v>
          </cell>
          <cell r="D6577" t="str">
            <v>Ebay</v>
          </cell>
          <cell r="E6577">
            <v>188</v>
          </cell>
          <cell r="F6577">
            <v>180</v>
          </cell>
          <cell r="G6577" t="str">
            <v>Singapore</v>
          </cell>
        </row>
        <row r="6578">
          <cell r="A6578" t="str">
            <v>2002M12</v>
          </cell>
          <cell r="B6578">
            <v>3</v>
          </cell>
          <cell r="C6578">
            <v>0</v>
          </cell>
          <cell r="D6578" t="str">
            <v>Ebay</v>
          </cell>
          <cell r="E6578">
            <v>18</v>
          </cell>
          <cell r="F6578">
            <v>136</v>
          </cell>
          <cell r="G6578" t="str">
            <v>Mexico</v>
          </cell>
        </row>
        <row r="6579">
          <cell r="A6579" t="str">
            <v>2002M12</v>
          </cell>
          <cell r="B6579">
            <v>2</v>
          </cell>
          <cell r="C6579">
            <v>100</v>
          </cell>
          <cell r="D6579" t="str">
            <v>Ebaymotors</v>
          </cell>
          <cell r="E6579">
            <v>549</v>
          </cell>
          <cell r="F6579">
            <v>180</v>
          </cell>
          <cell r="G6579" t="str">
            <v>Singapore</v>
          </cell>
        </row>
        <row r="6580">
          <cell r="A6580" t="str">
            <v>2002M12</v>
          </cell>
          <cell r="B6580">
            <v>2</v>
          </cell>
          <cell r="C6580">
            <v>3</v>
          </cell>
          <cell r="D6580" t="str">
            <v>Uk</v>
          </cell>
          <cell r="E6580">
            <v>231</v>
          </cell>
          <cell r="F6580">
            <v>80</v>
          </cell>
          <cell r="G6580" t="str">
            <v>Greece</v>
          </cell>
        </row>
        <row r="6581">
          <cell r="A6581" t="str">
            <v>2002M12</v>
          </cell>
          <cell r="B6581">
            <v>1</v>
          </cell>
          <cell r="C6581">
            <v>0</v>
          </cell>
          <cell r="D6581" t="str">
            <v>Ebay</v>
          </cell>
          <cell r="E6581">
            <v>33</v>
          </cell>
          <cell r="F6581">
            <v>217</v>
          </cell>
          <cell r="G6581" t="str">
            <v>Virgin Islands (U.S.)</v>
          </cell>
        </row>
        <row r="6582">
          <cell r="A6582" t="str">
            <v>2002M12</v>
          </cell>
          <cell r="B6582">
            <v>2</v>
          </cell>
          <cell r="C6582">
            <v>2</v>
          </cell>
          <cell r="D6582" t="str">
            <v>Canada</v>
          </cell>
          <cell r="E6582">
            <v>74</v>
          </cell>
          <cell r="F6582">
            <v>71</v>
          </cell>
          <cell r="G6582" t="str">
            <v>France</v>
          </cell>
        </row>
        <row r="6583">
          <cell r="A6583" t="str">
            <v>2002M12</v>
          </cell>
          <cell r="B6583">
            <v>1</v>
          </cell>
          <cell r="C6583">
            <v>2</v>
          </cell>
          <cell r="D6583" t="str">
            <v>Canada</v>
          </cell>
          <cell r="E6583">
            <v>5</v>
          </cell>
          <cell r="F6583">
            <v>16</v>
          </cell>
          <cell r="G6583" t="str">
            <v>Austria</v>
          </cell>
        </row>
        <row r="6584">
          <cell r="A6584" t="str">
            <v>2002M12</v>
          </cell>
          <cell r="B6584">
            <v>0</v>
          </cell>
          <cell r="C6584">
            <v>0</v>
          </cell>
          <cell r="D6584" t="str">
            <v>Ebay</v>
          </cell>
          <cell r="E6584">
            <v>39</v>
          </cell>
          <cell r="F6584">
            <v>185</v>
          </cell>
          <cell r="G6584" t="str">
            <v>South Africa</v>
          </cell>
        </row>
        <row r="6585">
          <cell r="A6585" t="str">
            <v>2002M12</v>
          </cell>
          <cell r="B6585">
            <v>2</v>
          </cell>
          <cell r="C6585">
            <v>23</v>
          </cell>
          <cell r="D6585" t="str">
            <v xml:space="preserve"> Belgium (French)</v>
          </cell>
          <cell r="E6585">
            <v>6612</v>
          </cell>
          <cell r="F6585">
            <v>2</v>
          </cell>
          <cell r="G6585" t="str">
            <v>Canada</v>
          </cell>
        </row>
        <row r="6586">
          <cell r="A6586" t="str">
            <v>2002M12</v>
          </cell>
          <cell r="B6586">
            <v>1</v>
          </cell>
          <cell r="C6586">
            <v>0</v>
          </cell>
          <cell r="D6586" t="str">
            <v>Ebay</v>
          </cell>
          <cell r="E6586">
            <v>193</v>
          </cell>
          <cell r="F6586">
            <v>31</v>
          </cell>
          <cell r="G6586" t="str">
            <v>Brazil</v>
          </cell>
        </row>
        <row r="6587">
          <cell r="A6587" t="str">
            <v>2002M12</v>
          </cell>
          <cell r="B6587">
            <v>1</v>
          </cell>
          <cell r="C6587">
            <v>0</v>
          </cell>
          <cell r="D6587" t="str">
            <v>Ebay</v>
          </cell>
          <cell r="E6587">
            <v>32</v>
          </cell>
          <cell r="F6587">
            <v>94</v>
          </cell>
          <cell r="G6587" t="str">
            <v>Iceland</v>
          </cell>
        </row>
        <row r="6588">
          <cell r="A6588" t="str">
            <v>2002M12</v>
          </cell>
          <cell r="B6588">
            <v>2</v>
          </cell>
          <cell r="C6588">
            <v>0</v>
          </cell>
          <cell r="D6588" t="str">
            <v>Ebay</v>
          </cell>
          <cell r="E6588">
            <v>119</v>
          </cell>
          <cell r="F6588">
            <v>120</v>
          </cell>
          <cell r="G6588" t="str">
            <v>Liechtenstein</v>
          </cell>
        </row>
        <row r="6589">
          <cell r="A6589" t="str">
            <v>2002M12</v>
          </cell>
          <cell r="B6589">
            <v>0</v>
          </cell>
          <cell r="C6589">
            <v>0</v>
          </cell>
          <cell r="D6589" t="str">
            <v>Ebay</v>
          </cell>
          <cell r="E6589">
            <v>1</v>
          </cell>
          <cell r="F6589">
            <v>90</v>
          </cell>
          <cell r="G6589" t="str">
            <v>Haiti</v>
          </cell>
        </row>
        <row r="6590">
          <cell r="A6590" t="str">
            <v>2002M12</v>
          </cell>
          <cell r="B6590">
            <v>2</v>
          </cell>
          <cell r="C6590">
            <v>193</v>
          </cell>
          <cell r="D6590" t="str">
            <v>Switzerland</v>
          </cell>
          <cell r="E6590">
            <v>2</v>
          </cell>
          <cell r="F6590">
            <v>192</v>
          </cell>
          <cell r="G6590" t="str">
            <v>Sweden</v>
          </cell>
        </row>
        <row r="6591">
          <cell r="A6591" t="str">
            <v>2002M12</v>
          </cell>
          <cell r="B6591">
            <v>2</v>
          </cell>
          <cell r="C6591">
            <v>0</v>
          </cell>
          <cell r="D6591" t="str">
            <v>Ebay</v>
          </cell>
          <cell r="E6591">
            <v>1</v>
          </cell>
          <cell r="F6591">
            <v>201</v>
          </cell>
          <cell r="G6591" t="str">
            <v>Tonga</v>
          </cell>
        </row>
        <row r="6592">
          <cell r="A6592" t="str">
            <v>2002M12</v>
          </cell>
          <cell r="B6592">
            <v>0</v>
          </cell>
          <cell r="C6592">
            <v>15</v>
          </cell>
          <cell r="D6592" t="str">
            <v>Australia</v>
          </cell>
          <cell r="E6592">
            <v>4</v>
          </cell>
          <cell r="F6592">
            <v>225</v>
          </cell>
          <cell r="G6592" t="str">
            <v>APO/FPO</v>
          </cell>
        </row>
        <row r="6593">
          <cell r="A6593" t="str">
            <v>2002M12</v>
          </cell>
          <cell r="B6593">
            <v>0</v>
          </cell>
          <cell r="C6593">
            <v>77</v>
          </cell>
          <cell r="D6593" t="str">
            <v>Germany</v>
          </cell>
          <cell r="E6593">
            <v>588</v>
          </cell>
          <cell r="F6593">
            <v>101</v>
          </cell>
          <cell r="G6593" t="str">
            <v>Italy</v>
          </cell>
        </row>
        <row r="6594">
          <cell r="A6594" t="str">
            <v>2002M12</v>
          </cell>
          <cell r="B6594">
            <v>0</v>
          </cell>
          <cell r="C6594">
            <v>186</v>
          </cell>
          <cell r="D6594" t="str">
            <v>Spain</v>
          </cell>
          <cell r="E6594">
            <v>1</v>
          </cell>
          <cell r="F6594">
            <v>182</v>
          </cell>
          <cell r="G6594" t="str">
            <v>Slovenia</v>
          </cell>
        </row>
        <row r="6595">
          <cell r="A6595" t="str">
            <v>2002M12</v>
          </cell>
          <cell r="B6595">
            <v>2</v>
          </cell>
          <cell r="C6595">
            <v>3</v>
          </cell>
          <cell r="D6595" t="str">
            <v>Uk</v>
          </cell>
          <cell r="E6595">
            <v>9</v>
          </cell>
          <cell r="F6595">
            <v>112</v>
          </cell>
          <cell r="G6595" t="str">
            <v>Kuwait</v>
          </cell>
        </row>
        <row r="6596">
          <cell r="A6596" t="str">
            <v>2002M12</v>
          </cell>
          <cell r="B6596">
            <v>2</v>
          </cell>
          <cell r="C6596">
            <v>71</v>
          </cell>
          <cell r="D6596" t="str">
            <v>France</v>
          </cell>
          <cell r="E6596">
            <v>25</v>
          </cell>
          <cell r="F6596">
            <v>15</v>
          </cell>
          <cell r="G6596" t="str">
            <v>Australia</v>
          </cell>
        </row>
        <row r="6597">
          <cell r="A6597" t="str">
            <v>2002M12</v>
          </cell>
          <cell r="B6597">
            <v>2</v>
          </cell>
          <cell r="C6597">
            <v>23</v>
          </cell>
          <cell r="D6597" t="str">
            <v xml:space="preserve"> Belgium (French)</v>
          </cell>
          <cell r="E6597">
            <v>106</v>
          </cell>
          <cell r="F6597">
            <v>122</v>
          </cell>
          <cell r="G6597" t="str">
            <v>Luxembourg</v>
          </cell>
        </row>
        <row r="6598">
          <cell r="A6598" t="str">
            <v>2002M12</v>
          </cell>
          <cell r="B6598">
            <v>2</v>
          </cell>
          <cell r="C6598">
            <v>101</v>
          </cell>
          <cell r="D6598" t="str">
            <v>Italy</v>
          </cell>
          <cell r="E6598">
            <v>230</v>
          </cell>
          <cell r="F6598">
            <v>23</v>
          </cell>
          <cell r="G6598" t="str">
            <v>Belgium</v>
          </cell>
        </row>
        <row r="6599">
          <cell r="A6599" t="str">
            <v>2002M12</v>
          </cell>
          <cell r="B6599">
            <v>2</v>
          </cell>
          <cell r="C6599">
            <v>100</v>
          </cell>
          <cell r="D6599" t="str">
            <v>Ebaymotors</v>
          </cell>
          <cell r="E6599">
            <v>16</v>
          </cell>
          <cell r="F6599">
            <v>96</v>
          </cell>
          <cell r="G6599" t="str">
            <v>Indonesia</v>
          </cell>
        </row>
        <row r="6600">
          <cell r="A6600" t="str">
            <v>2002M12</v>
          </cell>
          <cell r="B6600">
            <v>2</v>
          </cell>
          <cell r="C6600">
            <v>0</v>
          </cell>
          <cell r="D6600" t="str">
            <v>Ebay</v>
          </cell>
          <cell r="E6600">
            <v>62780</v>
          </cell>
          <cell r="F6600">
            <v>104</v>
          </cell>
          <cell r="G6600" t="str">
            <v>Japan</v>
          </cell>
        </row>
        <row r="6601">
          <cell r="A6601" t="str">
            <v>2002M12</v>
          </cell>
          <cell r="B6601">
            <v>1</v>
          </cell>
          <cell r="C6601">
            <v>0</v>
          </cell>
          <cell r="D6601" t="str">
            <v>Ebay</v>
          </cell>
          <cell r="E6601">
            <v>1315</v>
          </cell>
          <cell r="F6601">
            <v>12</v>
          </cell>
          <cell r="G6601" t="str">
            <v>Argentina</v>
          </cell>
        </row>
        <row r="6602">
          <cell r="A6602" t="str">
            <v>2002M12</v>
          </cell>
          <cell r="B6602">
            <v>0</v>
          </cell>
          <cell r="C6602">
            <v>146</v>
          </cell>
          <cell r="D6602" t="str">
            <v>Netherlands</v>
          </cell>
          <cell r="E6602">
            <v>86</v>
          </cell>
          <cell r="F6602">
            <v>3</v>
          </cell>
          <cell r="G6602" t="str">
            <v>United Kingdom</v>
          </cell>
        </row>
        <row r="6603">
          <cell r="A6603" t="str">
            <v>2002M12</v>
          </cell>
          <cell r="B6603">
            <v>0</v>
          </cell>
          <cell r="C6603">
            <v>3</v>
          </cell>
          <cell r="D6603" t="str">
            <v>Uk</v>
          </cell>
          <cell r="E6603">
            <v>6</v>
          </cell>
          <cell r="F6603">
            <v>55</v>
          </cell>
          <cell r="G6603" t="str">
            <v>Cyprus</v>
          </cell>
        </row>
        <row r="6604">
          <cell r="A6604" t="str">
            <v>2002M12</v>
          </cell>
          <cell r="B6604">
            <v>0</v>
          </cell>
          <cell r="C6604">
            <v>0</v>
          </cell>
          <cell r="D6604" t="str">
            <v>Ebay</v>
          </cell>
          <cell r="E6604">
            <v>376</v>
          </cell>
          <cell r="F6604">
            <v>136</v>
          </cell>
          <cell r="G6604" t="str">
            <v>Mexico</v>
          </cell>
        </row>
        <row r="6605">
          <cell r="A6605" t="str">
            <v>2002M12</v>
          </cell>
          <cell r="B6605">
            <v>2</v>
          </cell>
          <cell r="C6605">
            <v>16</v>
          </cell>
          <cell r="D6605" t="str">
            <v>Austria</v>
          </cell>
          <cell r="E6605">
            <v>72</v>
          </cell>
          <cell r="F6605">
            <v>71</v>
          </cell>
          <cell r="G6605" t="str">
            <v>France</v>
          </cell>
        </row>
        <row r="6606">
          <cell r="A6606" t="str">
            <v>2002M12</v>
          </cell>
          <cell r="B6606">
            <v>0</v>
          </cell>
          <cell r="C6606">
            <v>71</v>
          </cell>
          <cell r="D6606" t="str">
            <v>France</v>
          </cell>
          <cell r="E6606">
            <v>10</v>
          </cell>
          <cell r="F6606">
            <v>104</v>
          </cell>
          <cell r="G6606" t="str">
            <v>Japan</v>
          </cell>
        </row>
        <row r="6607">
          <cell r="A6607" t="str">
            <v>2002M12</v>
          </cell>
          <cell r="B6607">
            <v>1</v>
          </cell>
          <cell r="C6607">
            <v>15</v>
          </cell>
          <cell r="D6607" t="str">
            <v>Australia</v>
          </cell>
          <cell r="E6607">
            <v>28</v>
          </cell>
          <cell r="F6607">
            <v>3</v>
          </cell>
          <cell r="G6607" t="str">
            <v>United Kingdom</v>
          </cell>
        </row>
        <row r="6608">
          <cell r="A6608" t="str">
            <v>2002M12</v>
          </cell>
          <cell r="B6608">
            <v>0</v>
          </cell>
          <cell r="C6608">
            <v>0</v>
          </cell>
          <cell r="D6608" t="str">
            <v>Ebay</v>
          </cell>
          <cell r="E6608">
            <v>16</v>
          </cell>
          <cell r="F6608">
            <v>13</v>
          </cell>
          <cell r="G6608" t="str">
            <v>Armenia</v>
          </cell>
        </row>
        <row r="6609">
          <cell r="A6609" t="str">
            <v>2002M12</v>
          </cell>
          <cell r="B6609">
            <v>1</v>
          </cell>
          <cell r="C6609">
            <v>3</v>
          </cell>
          <cell r="D6609" t="str">
            <v>Uk</v>
          </cell>
          <cell r="E6609">
            <v>1</v>
          </cell>
          <cell r="F6609">
            <v>22</v>
          </cell>
          <cell r="G6609" t="str">
            <v>Belarus</v>
          </cell>
        </row>
        <row r="6610">
          <cell r="A6610" t="str">
            <v>2002M12</v>
          </cell>
          <cell r="B6610">
            <v>2</v>
          </cell>
          <cell r="C6610">
            <v>77</v>
          </cell>
          <cell r="D6610" t="str">
            <v>Germany</v>
          </cell>
          <cell r="E6610">
            <v>639</v>
          </cell>
          <cell r="F6610">
            <v>93</v>
          </cell>
          <cell r="G6610" t="str">
            <v>Hungary</v>
          </cell>
        </row>
        <row r="6611">
          <cell r="A6611" t="str">
            <v>2002M12</v>
          </cell>
          <cell r="B6611">
            <v>2</v>
          </cell>
          <cell r="C6611">
            <v>77</v>
          </cell>
          <cell r="D6611" t="str">
            <v>Germany</v>
          </cell>
          <cell r="E6611">
            <v>4</v>
          </cell>
          <cell r="F6611">
            <v>96</v>
          </cell>
          <cell r="G6611" t="str">
            <v>Indonesia</v>
          </cell>
        </row>
        <row r="6612">
          <cell r="A6612" t="str">
            <v>2002M12</v>
          </cell>
          <cell r="B6612">
            <v>1</v>
          </cell>
          <cell r="C6612">
            <v>3</v>
          </cell>
          <cell r="D6612" t="str">
            <v>Uk</v>
          </cell>
          <cell r="E6612">
            <v>691</v>
          </cell>
          <cell r="F6612">
            <v>2</v>
          </cell>
          <cell r="G6612" t="str">
            <v>Canada</v>
          </cell>
        </row>
        <row r="6613">
          <cell r="A6613" t="str">
            <v>2002M12</v>
          </cell>
          <cell r="B6613">
            <v>3</v>
          </cell>
          <cell r="C6613">
            <v>77</v>
          </cell>
          <cell r="D6613" t="str">
            <v>Germany</v>
          </cell>
          <cell r="E6613">
            <v>5</v>
          </cell>
          <cell r="F6613">
            <v>186</v>
          </cell>
          <cell r="G6613" t="str">
            <v>Spain</v>
          </cell>
        </row>
        <row r="6614">
          <cell r="A6614" t="str">
            <v>2002M12</v>
          </cell>
          <cell r="B6614">
            <v>2</v>
          </cell>
          <cell r="C6614">
            <v>3</v>
          </cell>
          <cell r="D6614" t="str">
            <v>Uk</v>
          </cell>
          <cell r="E6614">
            <v>76</v>
          </cell>
          <cell r="F6614">
            <v>70</v>
          </cell>
          <cell r="G6614" t="str">
            <v>Finland</v>
          </cell>
        </row>
        <row r="6615">
          <cell r="A6615" t="str">
            <v>2002M12</v>
          </cell>
          <cell r="B6615">
            <v>2</v>
          </cell>
          <cell r="C6615">
            <v>15</v>
          </cell>
          <cell r="D6615" t="str">
            <v>Australia</v>
          </cell>
          <cell r="E6615">
            <v>234</v>
          </cell>
          <cell r="F6615">
            <v>180</v>
          </cell>
          <cell r="G6615" t="str">
            <v>Singapore</v>
          </cell>
        </row>
        <row r="6616">
          <cell r="A6616" t="str">
            <v>2002M12</v>
          </cell>
          <cell r="B6616">
            <v>2</v>
          </cell>
          <cell r="C6616">
            <v>71</v>
          </cell>
          <cell r="D6616" t="str">
            <v>France</v>
          </cell>
          <cell r="E6616">
            <v>295220</v>
          </cell>
          <cell r="F6616">
            <v>71</v>
          </cell>
          <cell r="G6616" t="str">
            <v>France</v>
          </cell>
        </row>
        <row r="6617">
          <cell r="A6617" t="str">
            <v>2002M12</v>
          </cell>
          <cell r="B6617">
            <v>2</v>
          </cell>
          <cell r="C6617">
            <v>101</v>
          </cell>
          <cell r="D6617" t="str">
            <v>Italy</v>
          </cell>
          <cell r="E6617">
            <v>2</v>
          </cell>
          <cell r="F6617">
            <v>176</v>
          </cell>
          <cell r="G6617" t="str">
            <v>Saudi Arabia</v>
          </cell>
        </row>
        <row r="6618">
          <cell r="A6618" t="str">
            <v>2002M12</v>
          </cell>
          <cell r="B6618">
            <v>2</v>
          </cell>
          <cell r="C6618">
            <v>0</v>
          </cell>
          <cell r="D6618" t="str">
            <v>Ebay</v>
          </cell>
          <cell r="E6618">
            <v>1486</v>
          </cell>
          <cell r="F6618">
            <v>62</v>
          </cell>
          <cell r="G6618" t="str">
            <v>Egypt</v>
          </cell>
        </row>
        <row r="6619">
          <cell r="A6619" t="str">
            <v>2002M12</v>
          </cell>
          <cell r="B6619">
            <v>2</v>
          </cell>
          <cell r="C6619">
            <v>2</v>
          </cell>
          <cell r="D6619" t="str">
            <v>Canada</v>
          </cell>
          <cell r="E6619">
            <v>1489</v>
          </cell>
          <cell r="F6619">
            <v>77</v>
          </cell>
          <cell r="G6619" t="str">
            <v>Germany</v>
          </cell>
        </row>
        <row r="6620">
          <cell r="A6620" t="str">
            <v>2002M12</v>
          </cell>
          <cell r="B6620">
            <v>2</v>
          </cell>
          <cell r="C6620">
            <v>0</v>
          </cell>
          <cell r="D6620" t="str">
            <v>Ebay</v>
          </cell>
          <cell r="E6620">
            <v>7480</v>
          </cell>
          <cell r="F6620">
            <v>164</v>
          </cell>
          <cell r="G6620" t="str">
            <v>Portugal</v>
          </cell>
        </row>
        <row r="6621">
          <cell r="A6621" t="str">
            <v>2002M12</v>
          </cell>
          <cell r="B6621">
            <v>2</v>
          </cell>
          <cell r="C6621">
            <v>196</v>
          </cell>
          <cell r="D6621" t="str">
            <v>Taiwan</v>
          </cell>
          <cell r="E6621">
            <v>2</v>
          </cell>
          <cell r="F6621">
            <v>101</v>
          </cell>
          <cell r="G6621" t="str">
            <v>Italy</v>
          </cell>
        </row>
        <row r="6622">
          <cell r="A6622" t="str">
            <v>2002M12</v>
          </cell>
          <cell r="B6622">
            <v>2</v>
          </cell>
          <cell r="C6622">
            <v>0</v>
          </cell>
          <cell r="D6622" t="str">
            <v>Ebay</v>
          </cell>
          <cell r="E6622">
            <v>47</v>
          </cell>
          <cell r="F6622">
            <v>158</v>
          </cell>
          <cell r="G6622" t="str">
            <v>Panama</v>
          </cell>
        </row>
        <row r="6623">
          <cell r="A6623" t="str">
            <v>2002M12</v>
          </cell>
          <cell r="B6623">
            <v>1</v>
          </cell>
          <cell r="C6623">
            <v>3</v>
          </cell>
          <cell r="D6623" t="str">
            <v>Uk</v>
          </cell>
          <cell r="E6623">
            <v>18</v>
          </cell>
          <cell r="F6623">
            <v>16</v>
          </cell>
          <cell r="G6623" t="str">
            <v>Austria</v>
          </cell>
        </row>
        <row r="6624">
          <cell r="A6624" t="str">
            <v>2002M12</v>
          </cell>
          <cell r="B6624">
            <v>0</v>
          </cell>
          <cell r="C6624">
            <v>123</v>
          </cell>
          <cell r="D6624" t="str">
            <v xml:space="preserve"> Belgium (Dutch)</v>
          </cell>
          <cell r="E6624">
            <v>77</v>
          </cell>
          <cell r="F6624">
            <v>3</v>
          </cell>
          <cell r="G6624" t="str">
            <v>United Kingdom</v>
          </cell>
        </row>
        <row r="6625">
          <cell r="A6625" t="str">
            <v>2002M12</v>
          </cell>
          <cell r="B6625">
            <v>2</v>
          </cell>
          <cell r="C6625">
            <v>0</v>
          </cell>
          <cell r="D6625" t="str">
            <v>Ebay</v>
          </cell>
          <cell r="E6625">
            <v>34</v>
          </cell>
          <cell r="F6625">
            <v>176</v>
          </cell>
          <cell r="G6625" t="str">
            <v>Saudi Arabia</v>
          </cell>
        </row>
        <row r="6626">
          <cell r="A6626" t="str">
            <v>2002M12</v>
          </cell>
          <cell r="B6626">
            <v>0</v>
          </cell>
          <cell r="C6626">
            <v>15</v>
          </cell>
          <cell r="D6626" t="str">
            <v>Australia</v>
          </cell>
          <cell r="E6626">
            <v>22</v>
          </cell>
          <cell r="F6626">
            <v>77</v>
          </cell>
          <cell r="G6626" t="str">
            <v>Germany</v>
          </cell>
        </row>
        <row r="6627">
          <cell r="A6627" t="str">
            <v>2002M12</v>
          </cell>
          <cell r="B6627">
            <v>0</v>
          </cell>
          <cell r="C6627">
            <v>23</v>
          </cell>
          <cell r="D6627" t="str">
            <v xml:space="preserve"> Belgium (French)</v>
          </cell>
          <cell r="E6627">
            <v>32</v>
          </cell>
          <cell r="F6627">
            <v>77</v>
          </cell>
          <cell r="G6627" t="str">
            <v>Germany</v>
          </cell>
        </row>
        <row r="6628">
          <cell r="A6628" t="str">
            <v>2002M12</v>
          </cell>
          <cell r="B6628">
            <v>0</v>
          </cell>
          <cell r="C6628">
            <v>0</v>
          </cell>
          <cell r="D6628" t="str">
            <v>Ebay</v>
          </cell>
          <cell r="E6628">
            <v>21</v>
          </cell>
          <cell r="F6628">
            <v>94</v>
          </cell>
          <cell r="G6628" t="str">
            <v>Iceland</v>
          </cell>
        </row>
        <row r="6629">
          <cell r="A6629" t="str">
            <v>2002M12</v>
          </cell>
          <cell r="B6629">
            <v>0</v>
          </cell>
          <cell r="C6629">
            <v>0</v>
          </cell>
          <cell r="D6629" t="str">
            <v>Ebay</v>
          </cell>
          <cell r="E6629">
            <v>1</v>
          </cell>
          <cell r="F6629">
            <v>122</v>
          </cell>
          <cell r="G6629" t="str">
            <v>Luxembourg</v>
          </cell>
        </row>
        <row r="6630">
          <cell r="A6630" t="str">
            <v>2002M12</v>
          </cell>
          <cell r="B6630">
            <v>3</v>
          </cell>
          <cell r="C6630">
            <v>77</v>
          </cell>
          <cell r="D6630" t="str">
            <v>Germany</v>
          </cell>
          <cell r="E6630">
            <v>136260</v>
          </cell>
          <cell r="F6630">
            <v>77</v>
          </cell>
          <cell r="G6630" t="str">
            <v>Germany</v>
          </cell>
        </row>
        <row r="6631">
          <cell r="A6631" t="str">
            <v>2002M12</v>
          </cell>
          <cell r="B6631">
            <v>3</v>
          </cell>
          <cell r="C6631">
            <v>77</v>
          </cell>
          <cell r="D6631" t="str">
            <v>Germany</v>
          </cell>
          <cell r="E6631">
            <v>111</v>
          </cell>
          <cell r="F6631">
            <v>193</v>
          </cell>
          <cell r="G6631" t="str">
            <v>Switzerland</v>
          </cell>
        </row>
        <row r="6632">
          <cell r="A6632" t="str">
            <v>2002M12</v>
          </cell>
          <cell r="B6632">
            <v>1</v>
          </cell>
          <cell r="C6632">
            <v>15</v>
          </cell>
          <cell r="D6632" t="str">
            <v>Australia</v>
          </cell>
          <cell r="E6632">
            <v>2</v>
          </cell>
          <cell r="F6632">
            <v>163</v>
          </cell>
          <cell r="G6632" t="str">
            <v>Poland</v>
          </cell>
        </row>
        <row r="6633">
          <cell r="A6633" t="str">
            <v>2002M12</v>
          </cell>
          <cell r="B6633">
            <v>3</v>
          </cell>
          <cell r="C6633">
            <v>100</v>
          </cell>
          <cell r="D6633" t="str">
            <v>Ebaymotors</v>
          </cell>
          <cell r="E6633">
            <v>171</v>
          </cell>
          <cell r="F6633">
            <v>2</v>
          </cell>
          <cell r="G6633" t="str">
            <v>Canada</v>
          </cell>
        </row>
        <row r="6634">
          <cell r="A6634" t="str">
            <v>2002M12</v>
          </cell>
          <cell r="B6634">
            <v>0</v>
          </cell>
          <cell r="C6634">
            <v>3</v>
          </cell>
          <cell r="D6634" t="str">
            <v>Uk</v>
          </cell>
          <cell r="E6634">
            <v>449</v>
          </cell>
          <cell r="F6634">
            <v>225</v>
          </cell>
          <cell r="G6634" t="str">
            <v>APO/FPO</v>
          </cell>
        </row>
        <row r="6635">
          <cell r="A6635" t="str">
            <v>2002M12</v>
          </cell>
          <cell r="B6635">
            <v>0</v>
          </cell>
          <cell r="C6635">
            <v>0</v>
          </cell>
          <cell r="D6635" t="str">
            <v>Ebay</v>
          </cell>
          <cell r="E6635">
            <v>1114</v>
          </cell>
          <cell r="F6635">
            <v>199</v>
          </cell>
          <cell r="G6635" t="str">
            <v>Thailand</v>
          </cell>
        </row>
        <row r="6636">
          <cell r="A6636" t="str">
            <v>2002M12</v>
          </cell>
          <cell r="B6636">
            <v>1</v>
          </cell>
          <cell r="C6636">
            <v>100</v>
          </cell>
          <cell r="D6636" t="str">
            <v>Ebaymotors</v>
          </cell>
          <cell r="E6636">
            <v>2</v>
          </cell>
          <cell r="F6636">
            <v>7</v>
          </cell>
          <cell r="G6636" t="str">
            <v>American Samoa</v>
          </cell>
        </row>
        <row r="6637">
          <cell r="A6637" t="str">
            <v>2002M12</v>
          </cell>
          <cell r="B6637">
            <v>2</v>
          </cell>
          <cell r="C6637">
            <v>0</v>
          </cell>
          <cell r="D6637" t="str">
            <v>Ebay</v>
          </cell>
          <cell r="E6637">
            <v>21723</v>
          </cell>
          <cell r="F6637">
            <v>192</v>
          </cell>
          <cell r="G6637" t="str">
            <v>Sweden</v>
          </cell>
        </row>
        <row r="6638">
          <cell r="A6638" t="str">
            <v>2002M12</v>
          </cell>
          <cell r="B6638">
            <v>3</v>
          </cell>
          <cell r="C6638">
            <v>71</v>
          </cell>
          <cell r="D6638" t="str">
            <v>France</v>
          </cell>
          <cell r="E6638">
            <v>156</v>
          </cell>
          <cell r="F6638">
            <v>23</v>
          </cell>
          <cell r="G6638" t="str">
            <v>Belgium</v>
          </cell>
        </row>
        <row r="6639">
          <cell r="A6639" t="str">
            <v>2002M12</v>
          </cell>
          <cell r="B6639">
            <v>1</v>
          </cell>
          <cell r="C6639">
            <v>3</v>
          </cell>
          <cell r="D6639" t="str">
            <v>Uk</v>
          </cell>
          <cell r="E6639">
            <v>291</v>
          </cell>
          <cell r="F6639">
            <v>99</v>
          </cell>
          <cell r="G6639" t="str">
            <v>Ireland</v>
          </cell>
        </row>
        <row r="6640">
          <cell r="A6640" t="str">
            <v>2002M12</v>
          </cell>
          <cell r="B6640">
            <v>1</v>
          </cell>
          <cell r="C6640">
            <v>77</v>
          </cell>
          <cell r="D6640" t="str">
            <v>Germany</v>
          </cell>
          <cell r="E6640">
            <v>85</v>
          </cell>
          <cell r="F6640">
            <v>56</v>
          </cell>
          <cell r="G6640" t="str">
            <v>Czech Republic</v>
          </cell>
        </row>
        <row r="6641">
          <cell r="A6641" t="str">
            <v>2002M12</v>
          </cell>
          <cell r="B6641">
            <v>2</v>
          </cell>
          <cell r="C6641">
            <v>71</v>
          </cell>
          <cell r="D6641" t="str">
            <v>France</v>
          </cell>
          <cell r="E6641">
            <v>18</v>
          </cell>
          <cell r="F6641">
            <v>66</v>
          </cell>
          <cell r="G6641" t="str">
            <v>Estonia</v>
          </cell>
        </row>
        <row r="6642">
          <cell r="A6642" t="str">
            <v>2002M12</v>
          </cell>
          <cell r="B6642">
            <v>2</v>
          </cell>
          <cell r="C6642">
            <v>0</v>
          </cell>
          <cell r="D6642" t="str">
            <v>Ebay</v>
          </cell>
          <cell r="E6642">
            <v>96</v>
          </cell>
          <cell r="F6642">
            <v>30</v>
          </cell>
          <cell r="G6642" t="str">
            <v>Botswana</v>
          </cell>
        </row>
        <row r="6643">
          <cell r="A6643" t="str">
            <v>2002M12</v>
          </cell>
          <cell r="B6643">
            <v>2</v>
          </cell>
          <cell r="C6643">
            <v>0</v>
          </cell>
          <cell r="D6643" t="str">
            <v>Ebay</v>
          </cell>
          <cell r="E6643">
            <v>2618</v>
          </cell>
          <cell r="F6643">
            <v>115</v>
          </cell>
          <cell r="G6643" t="str">
            <v>Latvia</v>
          </cell>
        </row>
        <row r="6644">
          <cell r="A6644" t="str">
            <v>2002M12</v>
          </cell>
          <cell r="B6644">
            <v>1</v>
          </cell>
          <cell r="C6644">
            <v>3</v>
          </cell>
          <cell r="D6644" t="str">
            <v>Uk</v>
          </cell>
          <cell r="E6644">
            <v>63</v>
          </cell>
          <cell r="F6644">
            <v>182</v>
          </cell>
          <cell r="G6644" t="str">
            <v>Slovenia</v>
          </cell>
        </row>
        <row r="6645">
          <cell r="A6645" t="str">
            <v>2002M12</v>
          </cell>
          <cell r="B6645">
            <v>3</v>
          </cell>
          <cell r="C6645">
            <v>3</v>
          </cell>
          <cell r="D6645" t="str">
            <v>Uk</v>
          </cell>
          <cell r="E6645">
            <v>2</v>
          </cell>
          <cell r="F6645">
            <v>196</v>
          </cell>
          <cell r="G6645" t="str">
            <v>Taiwan</v>
          </cell>
        </row>
        <row r="6646">
          <cell r="A6646" t="str">
            <v>2002M12</v>
          </cell>
          <cell r="B6646">
            <v>0</v>
          </cell>
          <cell r="C6646">
            <v>71</v>
          </cell>
          <cell r="D6646" t="str">
            <v>France</v>
          </cell>
          <cell r="E6646">
            <v>62</v>
          </cell>
          <cell r="F6646">
            <v>146</v>
          </cell>
          <cell r="G6646" t="str">
            <v>Netherlands</v>
          </cell>
        </row>
        <row r="6647">
          <cell r="A6647" t="str">
            <v>2002M12</v>
          </cell>
          <cell r="B6647">
            <v>3</v>
          </cell>
          <cell r="C6647">
            <v>123</v>
          </cell>
          <cell r="D6647" t="str">
            <v xml:space="preserve"> Belgium (Dutch)</v>
          </cell>
          <cell r="E6647">
            <v>1</v>
          </cell>
          <cell r="F6647">
            <v>1</v>
          </cell>
          <cell r="G6647" t="str">
            <v>United States</v>
          </cell>
        </row>
        <row r="6648">
          <cell r="A6648" t="str">
            <v>2002M12</v>
          </cell>
          <cell r="B6648">
            <v>2</v>
          </cell>
          <cell r="C6648">
            <v>123</v>
          </cell>
          <cell r="D6648" t="str">
            <v xml:space="preserve"> Belgium (Dutch)</v>
          </cell>
          <cell r="E6648">
            <v>24</v>
          </cell>
          <cell r="F6648">
            <v>16</v>
          </cell>
          <cell r="G6648" t="str">
            <v>Austria</v>
          </cell>
        </row>
        <row r="6649">
          <cell r="A6649" t="str">
            <v>2002M12</v>
          </cell>
          <cell r="B6649">
            <v>2</v>
          </cell>
          <cell r="C6649">
            <v>3</v>
          </cell>
          <cell r="D6649" t="str">
            <v>Uk</v>
          </cell>
          <cell r="E6649">
            <v>40</v>
          </cell>
          <cell r="F6649">
            <v>29</v>
          </cell>
          <cell r="G6649" t="str">
            <v>Bosnia and Herzegovina</v>
          </cell>
        </row>
        <row r="6650">
          <cell r="A6650" t="str">
            <v>2002M12</v>
          </cell>
          <cell r="B6650">
            <v>1</v>
          </cell>
          <cell r="C6650">
            <v>100</v>
          </cell>
          <cell r="D6650" t="str">
            <v>Ebaymotors</v>
          </cell>
          <cell r="E6650">
            <v>14721</v>
          </cell>
          <cell r="F6650">
            <v>2</v>
          </cell>
          <cell r="G6650" t="str">
            <v>Canada</v>
          </cell>
        </row>
        <row r="6651">
          <cell r="A6651" t="str">
            <v>2002M12</v>
          </cell>
          <cell r="B6651">
            <v>1</v>
          </cell>
          <cell r="C6651">
            <v>100</v>
          </cell>
          <cell r="D6651" t="str">
            <v>Ebaymotors</v>
          </cell>
          <cell r="E6651">
            <v>2</v>
          </cell>
          <cell r="F6651">
            <v>45</v>
          </cell>
          <cell r="G6651" t="str">
            <v>China</v>
          </cell>
        </row>
        <row r="6652">
          <cell r="A6652" t="str">
            <v>2002M12</v>
          </cell>
          <cell r="B6652">
            <v>1</v>
          </cell>
          <cell r="C6652">
            <v>0</v>
          </cell>
          <cell r="D6652" t="str">
            <v>Ebay</v>
          </cell>
          <cell r="E6652">
            <v>3</v>
          </cell>
          <cell r="F6652">
            <v>89</v>
          </cell>
          <cell r="G6652" t="str">
            <v>Guyana</v>
          </cell>
        </row>
        <row r="6653">
          <cell r="A6653" t="str">
            <v>2002M12</v>
          </cell>
          <cell r="B6653">
            <v>0</v>
          </cell>
          <cell r="C6653">
            <v>196</v>
          </cell>
          <cell r="D6653" t="str">
            <v>Taiwan</v>
          </cell>
          <cell r="E6653">
            <v>271</v>
          </cell>
          <cell r="F6653">
            <v>92</v>
          </cell>
          <cell r="G6653" t="str">
            <v>Hong Kong</v>
          </cell>
        </row>
        <row r="6654">
          <cell r="A6654" t="str">
            <v>2002M12</v>
          </cell>
          <cell r="B6654">
            <v>0</v>
          </cell>
          <cell r="C6654">
            <v>71</v>
          </cell>
          <cell r="D6654" t="str">
            <v>France</v>
          </cell>
          <cell r="E6654">
            <v>17</v>
          </cell>
          <cell r="F6654">
            <v>122</v>
          </cell>
          <cell r="G6654" t="str">
            <v>Luxembourg</v>
          </cell>
        </row>
        <row r="6655">
          <cell r="A6655" t="str">
            <v>2002M12</v>
          </cell>
          <cell r="B6655">
            <v>2</v>
          </cell>
          <cell r="C6655">
            <v>77</v>
          </cell>
          <cell r="D6655" t="str">
            <v>Germany</v>
          </cell>
          <cell r="E6655">
            <v>1027</v>
          </cell>
          <cell r="F6655">
            <v>192</v>
          </cell>
          <cell r="G6655" t="str">
            <v>Sweden</v>
          </cell>
        </row>
        <row r="6656">
          <cell r="A6656" t="str">
            <v>2002M12</v>
          </cell>
          <cell r="B6656">
            <v>0</v>
          </cell>
          <cell r="C6656">
            <v>100</v>
          </cell>
          <cell r="D6656" t="str">
            <v>Ebaymotors</v>
          </cell>
          <cell r="E6656">
            <v>66</v>
          </cell>
          <cell r="F6656">
            <v>162</v>
          </cell>
          <cell r="G6656" t="str">
            <v>Philippines</v>
          </cell>
        </row>
        <row r="6657">
          <cell r="A6657" t="str">
            <v>2002M12</v>
          </cell>
          <cell r="B6657">
            <v>3</v>
          </cell>
          <cell r="C6657">
            <v>193</v>
          </cell>
          <cell r="D6657" t="str">
            <v>Switzerland</v>
          </cell>
          <cell r="E6657">
            <v>8</v>
          </cell>
          <cell r="F6657">
            <v>120</v>
          </cell>
          <cell r="G6657" t="str">
            <v>Liechtenstein</v>
          </cell>
        </row>
        <row r="6658">
          <cell r="A6658" t="str">
            <v>2002M12</v>
          </cell>
          <cell r="B6658">
            <v>1</v>
          </cell>
          <cell r="C6658">
            <v>100</v>
          </cell>
          <cell r="D6658" t="str">
            <v>Ebaymotors</v>
          </cell>
          <cell r="E6658">
            <v>3</v>
          </cell>
          <cell r="F6658">
            <v>185</v>
          </cell>
          <cell r="G6658" t="str">
            <v>South Africa</v>
          </cell>
        </row>
        <row r="6659">
          <cell r="A6659" t="str">
            <v>2002M12</v>
          </cell>
          <cell r="B6659">
            <v>2</v>
          </cell>
          <cell r="C6659">
            <v>23</v>
          </cell>
          <cell r="D6659" t="str">
            <v xml:space="preserve"> Belgium (French)</v>
          </cell>
          <cell r="E6659">
            <v>1691</v>
          </cell>
          <cell r="F6659">
            <v>193</v>
          </cell>
          <cell r="G6659" t="str">
            <v>Switzerland</v>
          </cell>
        </row>
        <row r="6660">
          <cell r="A6660" t="str">
            <v>2002M12</v>
          </cell>
          <cell r="B6660">
            <v>0</v>
          </cell>
          <cell r="C6660">
            <v>23</v>
          </cell>
          <cell r="D6660" t="str">
            <v xml:space="preserve"> Belgium (French)</v>
          </cell>
          <cell r="E6660">
            <v>3710</v>
          </cell>
          <cell r="F6660">
            <v>71</v>
          </cell>
          <cell r="G6660" t="str">
            <v>France</v>
          </cell>
        </row>
        <row r="6661">
          <cell r="A6661" t="str">
            <v>2002M12</v>
          </cell>
          <cell r="B6661">
            <v>1</v>
          </cell>
          <cell r="C6661">
            <v>0</v>
          </cell>
          <cell r="D6661" t="str">
            <v>Ebay</v>
          </cell>
          <cell r="E6661">
            <v>16</v>
          </cell>
          <cell r="F6661">
            <v>154</v>
          </cell>
          <cell r="G6661" t="str">
            <v>Norway</v>
          </cell>
        </row>
        <row r="6662">
          <cell r="A6662" t="str">
            <v>2002M12</v>
          </cell>
          <cell r="B6662">
            <v>0</v>
          </cell>
          <cell r="C6662">
            <v>3</v>
          </cell>
          <cell r="D6662" t="str">
            <v>Uk</v>
          </cell>
          <cell r="E6662">
            <v>301</v>
          </cell>
          <cell r="F6662">
            <v>164</v>
          </cell>
          <cell r="G6662" t="str">
            <v>Portugal</v>
          </cell>
        </row>
        <row r="6663">
          <cell r="A6663" t="str">
            <v>2002M12</v>
          </cell>
          <cell r="B6663">
            <v>0</v>
          </cell>
          <cell r="C6663">
            <v>71</v>
          </cell>
          <cell r="D6663" t="str">
            <v>France</v>
          </cell>
          <cell r="E6663">
            <v>248</v>
          </cell>
          <cell r="F6663">
            <v>101</v>
          </cell>
          <cell r="G6663" t="str">
            <v>Italy</v>
          </cell>
        </row>
        <row r="6664">
          <cell r="A6664" t="str">
            <v>2002M12</v>
          </cell>
          <cell r="B6664">
            <v>2</v>
          </cell>
          <cell r="C6664">
            <v>15</v>
          </cell>
          <cell r="D6664" t="str">
            <v>Australia</v>
          </cell>
          <cell r="E6664">
            <v>28</v>
          </cell>
          <cell r="F6664">
            <v>209</v>
          </cell>
          <cell r="G6664" t="str">
            <v>Ukraine</v>
          </cell>
        </row>
        <row r="6665">
          <cell r="A6665" t="str">
            <v>2002M12</v>
          </cell>
          <cell r="B6665">
            <v>2</v>
          </cell>
          <cell r="C6665">
            <v>0</v>
          </cell>
          <cell r="D6665" t="str">
            <v>Ebay</v>
          </cell>
          <cell r="E6665">
            <v>3</v>
          </cell>
          <cell r="F6665">
            <v>11</v>
          </cell>
          <cell r="G6665" t="str">
            <v>Antigua and Barbuda</v>
          </cell>
        </row>
        <row r="6666">
          <cell r="A6666" t="str">
            <v>2002M12</v>
          </cell>
          <cell r="B6666">
            <v>0</v>
          </cell>
          <cell r="C6666">
            <v>2</v>
          </cell>
          <cell r="D6666" t="str">
            <v>Canada</v>
          </cell>
          <cell r="E6666">
            <v>6889</v>
          </cell>
          <cell r="F6666">
            <v>2</v>
          </cell>
          <cell r="G6666" t="str">
            <v>Canada</v>
          </cell>
        </row>
        <row r="6667">
          <cell r="A6667" t="str">
            <v>2002M12</v>
          </cell>
          <cell r="B6667">
            <v>2</v>
          </cell>
          <cell r="C6667">
            <v>0</v>
          </cell>
          <cell r="D6667" t="str">
            <v>Ebay</v>
          </cell>
          <cell r="E6667">
            <v>2783</v>
          </cell>
          <cell r="F6667">
            <v>70</v>
          </cell>
          <cell r="G6667" t="str">
            <v>Finland</v>
          </cell>
        </row>
        <row r="6668">
          <cell r="A6668" t="str">
            <v>2002M12</v>
          </cell>
          <cell r="B6668">
            <v>2</v>
          </cell>
          <cell r="C6668">
            <v>23</v>
          </cell>
          <cell r="D6668" t="str">
            <v xml:space="preserve"> Belgium (French)</v>
          </cell>
          <cell r="E6668">
            <v>165</v>
          </cell>
          <cell r="F6668">
            <v>146</v>
          </cell>
          <cell r="G6668" t="str">
            <v>Netherlands</v>
          </cell>
        </row>
        <row r="6669">
          <cell r="A6669" t="str">
            <v>2002M12</v>
          </cell>
          <cell r="B6669">
            <v>1</v>
          </cell>
          <cell r="C6669">
            <v>146</v>
          </cell>
          <cell r="D6669" t="str">
            <v>Netherlands</v>
          </cell>
          <cell r="E6669">
            <v>4</v>
          </cell>
          <cell r="F6669">
            <v>164</v>
          </cell>
          <cell r="G6669" t="str">
            <v>Portugal</v>
          </cell>
        </row>
        <row r="6670">
          <cell r="A6670" t="str">
            <v>2002M12</v>
          </cell>
          <cell r="B6670">
            <v>2</v>
          </cell>
          <cell r="C6670">
            <v>77</v>
          </cell>
          <cell r="D6670" t="str">
            <v>Germany</v>
          </cell>
          <cell r="E6670">
            <v>3882</v>
          </cell>
          <cell r="F6670">
            <v>71</v>
          </cell>
          <cell r="G6670" t="str">
            <v>France</v>
          </cell>
        </row>
        <row r="6671">
          <cell r="A6671" t="str">
            <v>2002M12</v>
          </cell>
          <cell r="B6671">
            <v>0</v>
          </cell>
          <cell r="C6671">
            <v>0</v>
          </cell>
          <cell r="D6671" t="str">
            <v>Ebay</v>
          </cell>
          <cell r="E6671">
            <v>4909</v>
          </cell>
          <cell r="F6671">
            <v>225</v>
          </cell>
          <cell r="G6671" t="str">
            <v>APO/FPO</v>
          </cell>
        </row>
        <row r="6672">
          <cell r="A6672" t="str">
            <v>2002M12</v>
          </cell>
          <cell r="B6672">
            <v>1</v>
          </cell>
          <cell r="C6672">
            <v>15</v>
          </cell>
          <cell r="D6672" t="str">
            <v>Australia</v>
          </cell>
          <cell r="E6672">
            <v>1</v>
          </cell>
          <cell r="F6672">
            <v>199</v>
          </cell>
          <cell r="G6672" t="str">
            <v>Thailand</v>
          </cell>
        </row>
        <row r="6673">
          <cell r="A6673" t="str">
            <v>2002M12</v>
          </cell>
          <cell r="B6673">
            <v>2</v>
          </cell>
          <cell r="C6673">
            <v>16</v>
          </cell>
          <cell r="D6673" t="str">
            <v>Austria</v>
          </cell>
          <cell r="E6673">
            <v>111</v>
          </cell>
          <cell r="F6673">
            <v>164</v>
          </cell>
          <cell r="G6673" t="str">
            <v>Portugal</v>
          </cell>
        </row>
        <row r="6674">
          <cell r="A6674" t="str">
            <v>2002M12</v>
          </cell>
          <cell r="B6674">
            <v>1</v>
          </cell>
          <cell r="C6674">
            <v>0</v>
          </cell>
          <cell r="D6674" t="str">
            <v>Ebay</v>
          </cell>
          <cell r="E6674">
            <v>943</v>
          </cell>
          <cell r="F6674">
            <v>199</v>
          </cell>
          <cell r="G6674" t="str">
            <v>Thailand</v>
          </cell>
        </row>
        <row r="6675">
          <cell r="A6675" t="str">
            <v>2002M12</v>
          </cell>
          <cell r="B6675">
            <v>2</v>
          </cell>
          <cell r="C6675">
            <v>2</v>
          </cell>
          <cell r="D6675" t="str">
            <v>Canada</v>
          </cell>
          <cell r="E6675">
            <v>13925</v>
          </cell>
          <cell r="F6675">
            <v>1</v>
          </cell>
          <cell r="G6675" t="str">
            <v>United States</v>
          </cell>
        </row>
        <row r="6676">
          <cell r="A6676" t="str">
            <v>2002M12</v>
          </cell>
          <cell r="B6676">
            <v>2</v>
          </cell>
          <cell r="C6676">
            <v>0</v>
          </cell>
          <cell r="D6676" t="str">
            <v>Ebay</v>
          </cell>
          <cell r="E6676">
            <v>261</v>
          </cell>
          <cell r="F6676">
            <v>106</v>
          </cell>
          <cell r="G6676" t="str">
            <v>Jordan</v>
          </cell>
        </row>
        <row r="6677">
          <cell r="A6677" t="str">
            <v>2002M12</v>
          </cell>
          <cell r="B6677">
            <v>0</v>
          </cell>
          <cell r="C6677">
            <v>71</v>
          </cell>
          <cell r="D6677" t="str">
            <v>France</v>
          </cell>
          <cell r="E6677">
            <v>1</v>
          </cell>
          <cell r="F6677">
            <v>111</v>
          </cell>
          <cell r="G6677" t="str">
            <v>Korea, South</v>
          </cell>
        </row>
        <row r="6678">
          <cell r="A6678" t="str">
            <v>2002M12</v>
          </cell>
          <cell r="B6678">
            <v>2</v>
          </cell>
          <cell r="C6678">
            <v>196</v>
          </cell>
          <cell r="D6678" t="str">
            <v>Taiwan</v>
          </cell>
          <cell r="E6678">
            <v>126</v>
          </cell>
          <cell r="F6678">
            <v>149</v>
          </cell>
          <cell r="G6678" t="str">
            <v>New Zealand</v>
          </cell>
        </row>
        <row r="6679">
          <cell r="A6679" t="str">
            <v>2002M12</v>
          </cell>
          <cell r="B6679">
            <v>2</v>
          </cell>
          <cell r="C6679">
            <v>71</v>
          </cell>
          <cell r="D6679" t="str">
            <v>France</v>
          </cell>
          <cell r="E6679">
            <v>8</v>
          </cell>
          <cell r="F6679">
            <v>196</v>
          </cell>
          <cell r="G6679" t="str">
            <v>Taiwan</v>
          </cell>
        </row>
        <row r="6680">
          <cell r="A6680" t="str">
            <v>2002M12</v>
          </cell>
          <cell r="B6680">
            <v>1</v>
          </cell>
          <cell r="C6680">
            <v>3</v>
          </cell>
          <cell r="D6680" t="str">
            <v>Uk</v>
          </cell>
          <cell r="E6680">
            <v>268</v>
          </cell>
          <cell r="F6680">
            <v>15</v>
          </cell>
          <cell r="G6680" t="str">
            <v>Australia</v>
          </cell>
        </row>
        <row r="6681">
          <cell r="A6681" t="str">
            <v>2002M12</v>
          </cell>
          <cell r="B6681">
            <v>2</v>
          </cell>
          <cell r="C6681">
            <v>123</v>
          </cell>
          <cell r="D6681" t="str">
            <v xml:space="preserve"> Belgium (Dutch)</v>
          </cell>
          <cell r="E6681">
            <v>1</v>
          </cell>
          <cell r="F6681">
            <v>-999</v>
          </cell>
          <cell r="G6681" t="str">
            <v>Unknown</v>
          </cell>
        </row>
        <row r="6682">
          <cell r="A6682" t="str">
            <v>2002M12</v>
          </cell>
          <cell r="B6682">
            <v>2</v>
          </cell>
          <cell r="C6682">
            <v>193</v>
          </cell>
          <cell r="D6682" t="str">
            <v>Switzerland</v>
          </cell>
          <cell r="E6682">
            <v>39</v>
          </cell>
          <cell r="F6682">
            <v>71</v>
          </cell>
          <cell r="G6682" t="str">
            <v>France</v>
          </cell>
        </row>
        <row r="6683">
          <cell r="A6683" t="str">
            <v>2002M12</v>
          </cell>
          <cell r="B6683">
            <v>2</v>
          </cell>
          <cell r="C6683">
            <v>15</v>
          </cell>
          <cell r="D6683" t="str">
            <v>Australia</v>
          </cell>
          <cell r="E6683">
            <v>59</v>
          </cell>
          <cell r="F6683">
            <v>23</v>
          </cell>
          <cell r="G6683" t="str">
            <v>Belgium</v>
          </cell>
        </row>
        <row r="6684">
          <cell r="A6684" t="str">
            <v>2002M12</v>
          </cell>
          <cell r="B6684">
            <v>2</v>
          </cell>
          <cell r="C6684">
            <v>77</v>
          </cell>
          <cell r="D6684" t="str">
            <v>Germany</v>
          </cell>
          <cell r="E6684">
            <v>244</v>
          </cell>
          <cell r="F6684">
            <v>15</v>
          </cell>
          <cell r="G6684" t="str">
            <v>Australia</v>
          </cell>
        </row>
        <row r="6685">
          <cell r="A6685" t="str">
            <v>2002M12</v>
          </cell>
          <cell r="B6685">
            <v>2</v>
          </cell>
          <cell r="C6685">
            <v>3</v>
          </cell>
          <cell r="D6685" t="str">
            <v>Uk</v>
          </cell>
          <cell r="E6685">
            <v>69</v>
          </cell>
          <cell r="F6685">
            <v>222</v>
          </cell>
          <cell r="G6685" t="str">
            <v>Yugoslavia</v>
          </cell>
        </row>
        <row r="6686">
          <cell r="A6686" t="str">
            <v>2002M12</v>
          </cell>
          <cell r="B6686">
            <v>0</v>
          </cell>
          <cell r="C6686">
            <v>2</v>
          </cell>
          <cell r="D6686" t="str">
            <v>Canada</v>
          </cell>
          <cell r="E6686">
            <v>2</v>
          </cell>
          <cell r="F6686">
            <v>101</v>
          </cell>
          <cell r="G6686" t="str">
            <v>Italy</v>
          </cell>
        </row>
        <row r="6687">
          <cell r="A6687" t="str">
            <v>2002M12</v>
          </cell>
          <cell r="B6687">
            <v>2</v>
          </cell>
          <cell r="C6687">
            <v>0</v>
          </cell>
          <cell r="D6687" t="str">
            <v>Ebay</v>
          </cell>
          <cell r="E6687">
            <v>1924</v>
          </cell>
          <cell r="F6687">
            <v>96</v>
          </cell>
          <cell r="G6687" t="str">
            <v>Indonesia</v>
          </cell>
        </row>
        <row r="6688">
          <cell r="A6688" t="str">
            <v>2002M12</v>
          </cell>
          <cell r="B6688">
            <v>0</v>
          </cell>
          <cell r="C6688">
            <v>15</v>
          </cell>
          <cell r="D6688" t="str">
            <v>Australia</v>
          </cell>
          <cell r="E6688">
            <v>1</v>
          </cell>
          <cell r="F6688">
            <v>4</v>
          </cell>
          <cell r="G6688" t="str">
            <v>Afghanistan</v>
          </cell>
        </row>
        <row r="6689">
          <cell r="A6689" t="str">
            <v>2002M12</v>
          </cell>
          <cell r="B6689">
            <v>2</v>
          </cell>
          <cell r="C6689">
            <v>2</v>
          </cell>
          <cell r="D6689" t="str">
            <v>Canada</v>
          </cell>
          <cell r="E6689">
            <v>33</v>
          </cell>
          <cell r="F6689">
            <v>209</v>
          </cell>
          <cell r="G6689" t="str">
            <v>Ukraine</v>
          </cell>
        </row>
        <row r="6690">
          <cell r="A6690" t="str">
            <v>2002M12</v>
          </cell>
          <cell r="B6690">
            <v>2</v>
          </cell>
          <cell r="C6690">
            <v>100</v>
          </cell>
          <cell r="D6690" t="str">
            <v>Ebaymotors</v>
          </cell>
          <cell r="E6690">
            <v>55</v>
          </cell>
          <cell r="F6690">
            <v>57</v>
          </cell>
          <cell r="G6690" t="str">
            <v>Denmark</v>
          </cell>
        </row>
        <row r="6691">
          <cell r="A6691" t="str">
            <v>2002M12</v>
          </cell>
          <cell r="B6691">
            <v>2</v>
          </cell>
          <cell r="C6691">
            <v>146</v>
          </cell>
          <cell r="D6691" t="str">
            <v>Netherlands</v>
          </cell>
          <cell r="E6691">
            <v>588</v>
          </cell>
          <cell r="F6691">
            <v>1</v>
          </cell>
          <cell r="G6691" t="str">
            <v>United States</v>
          </cell>
        </row>
        <row r="6692">
          <cell r="A6692" t="str">
            <v>2002M12</v>
          </cell>
          <cell r="B6692">
            <v>3</v>
          </cell>
          <cell r="C6692">
            <v>196</v>
          </cell>
          <cell r="D6692" t="str">
            <v>Taiwan</v>
          </cell>
          <cell r="E6692">
            <v>2</v>
          </cell>
          <cell r="F6692">
            <v>1</v>
          </cell>
          <cell r="G6692" t="str">
            <v>United States</v>
          </cell>
        </row>
        <row r="6693">
          <cell r="A6693" t="str">
            <v>2002M12</v>
          </cell>
          <cell r="B6693">
            <v>2</v>
          </cell>
          <cell r="C6693">
            <v>123</v>
          </cell>
          <cell r="D6693" t="str">
            <v xml:space="preserve"> Belgium (Dutch)</v>
          </cell>
          <cell r="E6693">
            <v>2</v>
          </cell>
          <cell r="F6693">
            <v>15</v>
          </cell>
          <cell r="G6693" t="str">
            <v>Australia</v>
          </cell>
        </row>
        <row r="6694">
          <cell r="A6694" t="str">
            <v>2002M12</v>
          </cell>
          <cell r="B6694">
            <v>2</v>
          </cell>
          <cell r="C6694">
            <v>186</v>
          </cell>
          <cell r="D6694" t="str">
            <v>Spain</v>
          </cell>
          <cell r="E6694">
            <v>259</v>
          </cell>
          <cell r="F6694">
            <v>164</v>
          </cell>
          <cell r="G6694" t="str">
            <v>Portugal</v>
          </cell>
        </row>
        <row r="6695">
          <cell r="A6695" t="str">
            <v>2002M12</v>
          </cell>
          <cell r="B6695">
            <v>2</v>
          </cell>
          <cell r="C6695">
            <v>77</v>
          </cell>
          <cell r="D6695" t="str">
            <v>Germany</v>
          </cell>
          <cell r="E6695">
            <v>3174</v>
          </cell>
          <cell r="F6695">
            <v>186</v>
          </cell>
          <cell r="G6695" t="str">
            <v>Spain</v>
          </cell>
        </row>
        <row r="6696">
          <cell r="A6696" t="str">
            <v>2002M12</v>
          </cell>
          <cell r="B6696">
            <v>3</v>
          </cell>
          <cell r="C6696">
            <v>100</v>
          </cell>
          <cell r="D6696" t="str">
            <v>Ebaymotors</v>
          </cell>
          <cell r="E6696">
            <v>7</v>
          </cell>
          <cell r="F6696">
            <v>15</v>
          </cell>
          <cell r="G6696" t="str">
            <v>Australia</v>
          </cell>
        </row>
        <row r="6697">
          <cell r="A6697" t="str">
            <v>2002M12</v>
          </cell>
          <cell r="B6697">
            <v>1</v>
          </cell>
          <cell r="C6697">
            <v>16</v>
          </cell>
          <cell r="D6697" t="str">
            <v>Austria</v>
          </cell>
          <cell r="E6697">
            <v>2</v>
          </cell>
          <cell r="F6697">
            <v>80</v>
          </cell>
          <cell r="G6697" t="str">
            <v>Greece</v>
          </cell>
        </row>
        <row r="6698">
          <cell r="A6698" t="str">
            <v>2002M12</v>
          </cell>
          <cell r="B6698">
            <v>0</v>
          </cell>
          <cell r="C6698">
            <v>196</v>
          </cell>
          <cell r="D6698" t="str">
            <v>Taiwan</v>
          </cell>
          <cell r="E6698">
            <v>1</v>
          </cell>
          <cell r="F6698">
            <v>111</v>
          </cell>
          <cell r="G6698" t="str">
            <v>Korea, South</v>
          </cell>
        </row>
        <row r="6699">
          <cell r="A6699" t="str">
            <v>2002M12</v>
          </cell>
          <cell r="B6699">
            <v>3</v>
          </cell>
          <cell r="C6699">
            <v>77</v>
          </cell>
          <cell r="D6699" t="str">
            <v>Germany</v>
          </cell>
          <cell r="E6699">
            <v>42</v>
          </cell>
          <cell r="F6699">
            <v>23</v>
          </cell>
          <cell r="G6699" t="str">
            <v>Belgium</v>
          </cell>
        </row>
        <row r="6700">
          <cell r="A6700" t="str">
            <v>2002M12</v>
          </cell>
          <cell r="B6700">
            <v>2</v>
          </cell>
          <cell r="C6700">
            <v>0</v>
          </cell>
          <cell r="D6700" t="str">
            <v>Ebay</v>
          </cell>
          <cell r="E6700">
            <v>1</v>
          </cell>
          <cell r="F6700">
            <v>24</v>
          </cell>
          <cell r="G6700" t="str">
            <v>Belize</v>
          </cell>
        </row>
        <row r="6701">
          <cell r="A6701" t="str">
            <v>2002M12</v>
          </cell>
          <cell r="B6701">
            <v>2</v>
          </cell>
          <cell r="C6701">
            <v>0</v>
          </cell>
          <cell r="D6701" t="str">
            <v>Ebay</v>
          </cell>
          <cell r="E6701">
            <v>893</v>
          </cell>
          <cell r="F6701">
            <v>102</v>
          </cell>
          <cell r="G6701" t="str">
            <v>Jamaica</v>
          </cell>
        </row>
        <row r="6702">
          <cell r="A6702" t="str">
            <v>2002M12</v>
          </cell>
          <cell r="B6702">
            <v>0</v>
          </cell>
          <cell r="C6702">
            <v>0</v>
          </cell>
          <cell r="D6702" t="str">
            <v>Ebay</v>
          </cell>
          <cell r="E6702">
            <v>453</v>
          </cell>
          <cell r="F6702">
            <v>149</v>
          </cell>
          <cell r="G6702" t="str">
            <v>New Zealand</v>
          </cell>
        </row>
        <row r="6703">
          <cell r="A6703" t="str">
            <v>2002M12</v>
          </cell>
          <cell r="B6703">
            <v>2</v>
          </cell>
          <cell r="C6703">
            <v>15</v>
          </cell>
          <cell r="D6703" t="str">
            <v>Australia</v>
          </cell>
          <cell r="E6703">
            <v>2</v>
          </cell>
          <cell r="F6703">
            <v>163</v>
          </cell>
          <cell r="G6703" t="str">
            <v>Poland</v>
          </cell>
        </row>
        <row r="6704">
          <cell r="A6704" t="str">
            <v>2002M12</v>
          </cell>
          <cell r="B6704">
            <v>1</v>
          </cell>
          <cell r="C6704">
            <v>71</v>
          </cell>
          <cell r="D6704" t="str">
            <v>France</v>
          </cell>
          <cell r="E6704">
            <v>84</v>
          </cell>
          <cell r="F6704">
            <v>31</v>
          </cell>
          <cell r="G6704" t="str">
            <v>Brazil</v>
          </cell>
        </row>
        <row r="6705">
          <cell r="A6705" t="str">
            <v>2002M12</v>
          </cell>
          <cell r="B6705">
            <v>2</v>
          </cell>
          <cell r="C6705">
            <v>77</v>
          </cell>
          <cell r="D6705" t="str">
            <v>Germany</v>
          </cell>
          <cell r="E6705">
            <v>2</v>
          </cell>
          <cell r="F6705">
            <v>79</v>
          </cell>
          <cell r="G6705" t="str">
            <v>Gibraltar</v>
          </cell>
        </row>
        <row r="6706">
          <cell r="A6706" t="str">
            <v>2002M12</v>
          </cell>
          <cell r="B6706">
            <v>2</v>
          </cell>
          <cell r="C6706">
            <v>77</v>
          </cell>
          <cell r="D6706" t="str">
            <v>Germany</v>
          </cell>
          <cell r="E6706">
            <v>1496</v>
          </cell>
          <cell r="F6706">
            <v>120</v>
          </cell>
          <cell r="G6706" t="str">
            <v>Liechtenstein</v>
          </cell>
        </row>
        <row r="6707">
          <cell r="A6707" t="str">
            <v>2002M12</v>
          </cell>
          <cell r="B6707">
            <v>2</v>
          </cell>
          <cell r="C6707">
            <v>2</v>
          </cell>
          <cell r="D6707" t="str">
            <v>Canada</v>
          </cell>
          <cell r="E6707">
            <v>6</v>
          </cell>
          <cell r="F6707">
            <v>225</v>
          </cell>
          <cell r="G6707" t="str">
            <v>APO/FPO</v>
          </cell>
        </row>
        <row r="6708">
          <cell r="A6708" t="str">
            <v>2002M12</v>
          </cell>
          <cell r="B6708">
            <v>0</v>
          </cell>
          <cell r="C6708">
            <v>15</v>
          </cell>
          <cell r="D6708" t="str">
            <v>Australia</v>
          </cell>
          <cell r="E6708">
            <v>3</v>
          </cell>
          <cell r="F6708">
            <v>71</v>
          </cell>
          <cell r="G6708" t="str">
            <v>France</v>
          </cell>
        </row>
        <row r="6709">
          <cell r="A6709" t="str">
            <v>2002M12</v>
          </cell>
          <cell r="B6709">
            <v>3</v>
          </cell>
          <cell r="C6709">
            <v>3</v>
          </cell>
          <cell r="D6709" t="str">
            <v>Uk</v>
          </cell>
          <cell r="E6709">
            <v>1</v>
          </cell>
          <cell r="F6709">
            <v>154</v>
          </cell>
          <cell r="G6709" t="str">
            <v>Norway</v>
          </cell>
        </row>
        <row r="6710">
          <cell r="A6710" t="str">
            <v>2002M12</v>
          </cell>
          <cell r="B6710">
            <v>1</v>
          </cell>
          <cell r="C6710">
            <v>0</v>
          </cell>
          <cell r="D6710" t="str">
            <v>Ebay</v>
          </cell>
          <cell r="E6710">
            <v>690</v>
          </cell>
          <cell r="F6710">
            <v>23</v>
          </cell>
          <cell r="G6710" t="str">
            <v>Belgium</v>
          </cell>
        </row>
        <row r="6711">
          <cell r="A6711" t="str">
            <v>2002M12</v>
          </cell>
          <cell r="B6711">
            <v>0</v>
          </cell>
          <cell r="C6711">
            <v>15</v>
          </cell>
          <cell r="D6711" t="str">
            <v>Australia</v>
          </cell>
          <cell r="E6711">
            <v>1</v>
          </cell>
          <cell r="F6711">
            <v>186</v>
          </cell>
          <cell r="G6711" t="str">
            <v>Spain</v>
          </cell>
        </row>
        <row r="6712">
          <cell r="A6712" t="str">
            <v>2002M12</v>
          </cell>
          <cell r="B6712">
            <v>2</v>
          </cell>
          <cell r="C6712">
            <v>23</v>
          </cell>
          <cell r="D6712" t="str">
            <v xml:space="preserve"> Belgium (French)</v>
          </cell>
          <cell r="E6712">
            <v>1407</v>
          </cell>
          <cell r="F6712">
            <v>101</v>
          </cell>
          <cell r="G6712" t="str">
            <v>Italy</v>
          </cell>
        </row>
        <row r="6713">
          <cell r="A6713" t="str">
            <v>2002M12</v>
          </cell>
          <cell r="B6713">
            <v>2</v>
          </cell>
          <cell r="C6713">
            <v>100</v>
          </cell>
          <cell r="D6713" t="str">
            <v>Ebaymotors</v>
          </cell>
          <cell r="E6713">
            <v>223</v>
          </cell>
          <cell r="F6713">
            <v>55</v>
          </cell>
          <cell r="G6713" t="str">
            <v>Cyprus</v>
          </cell>
        </row>
        <row r="6714">
          <cell r="A6714" t="str">
            <v>2002M12</v>
          </cell>
          <cell r="B6714">
            <v>0</v>
          </cell>
          <cell r="C6714">
            <v>77</v>
          </cell>
          <cell r="D6714" t="str">
            <v>Germany</v>
          </cell>
          <cell r="E6714">
            <v>6</v>
          </cell>
          <cell r="F6714">
            <v>185</v>
          </cell>
          <cell r="G6714" t="str">
            <v>South Africa</v>
          </cell>
        </row>
        <row r="6715">
          <cell r="A6715" t="str">
            <v>2002M12</v>
          </cell>
          <cell r="B6715">
            <v>2</v>
          </cell>
          <cell r="C6715">
            <v>3</v>
          </cell>
          <cell r="D6715" t="str">
            <v>Uk</v>
          </cell>
          <cell r="E6715">
            <v>3</v>
          </cell>
          <cell r="F6715">
            <v>136</v>
          </cell>
          <cell r="G6715" t="str">
            <v>Mexico</v>
          </cell>
        </row>
        <row r="6716">
          <cell r="A6716" t="str">
            <v>2002M12</v>
          </cell>
          <cell r="B6716">
            <v>0</v>
          </cell>
          <cell r="C6716">
            <v>0</v>
          </cell>
          <cell r="D6716" t="str">
            <v>Ebay</v>
          </cell>
          <cell r="E6716">
            <v>25</v>
          </cell>
          <cell r="F6716">
            <v>96</v>
          </cell>
          <cell r="G6716" t="str">
            <v>Indonesia</v>
          </cell>
        </row>
        <row r="6717">
          <cell r="A6717" t="str">
            <v>2002M12</v>
          </cell>
          <cell r="B6717">
            <v>2</v>
          </cell>
          <cell r="C6717">
            <v>0</v>
          </cell>
          <cell r="D6717" t="str">
            <v>Ebay</v>
          </cell>
          <cell r="E6717">
            <v>14886</v>
          </cell>
          <cell r="F6717">
            <v>168</v>
          </cell>
          <cell r="G6717" t="str">
            <v>Russian Federation</v>
          </cell>
        </row>
        <row r="6718">
          <cell r="A6718" t="str">
            <v>2002M12</v>
          </cell>
          <cell r="B6718">
            <v>2</v>
          </cell>
          <cell r="C6718">
            <v>186</v>
          </cell>
          <cell r="D6718" t="str">
            <v>Spain</v>
          </cell>
          <cell r="E6718">
            <v>5</v>
          </cell>
          <cell r="F6718">
            <v>127</v>
          </cell>
          <cell r="G6718" t="str">
            <v>Malaysia</v>
          </cell>
        </row>
        <row r="6719">
          <cell r="A6719" t="str">
            <v>2002M12</v>
          </cell>
          <cell r="B6719">
            <v>0</v>
          </cell>
          <cell r="C6719">
            <v>186</v>
          </cell>
          <cell r="D6719" t="str">
            <v>Spain</v>
          </cell>
          <cell r="E6719">
            <v>3</v>
          </cell>
          <cell r="F6719">
            <v>2</v>
          </cell>
          <cell r="G6719" t="str">
            <v>Canada</v>
          </cell>
        </row>
        <row r="6720">
          <cell r="A6720" t="str">
            <v>2002M12</v>
          </cell>
          <cell r="B6720">
            <v>2</v>
          </cell>
          <cell r="C6720">
            <v>100</v>
          </cell>
          <cell r="D6720" t="str">
            <v>Ebaymotors</v>
          </cell>
          <cell r="E6720">
            <v>38</v>
          </cell>
          <cell r="F6720">
            <v>136</v>
          </cell>
          <cell r="G6720" t="str">
            <v>Mexico</v>
          </cell>
        </row>
        <row r="6721">
          <cell r="A6721" t="str">
            <v>2002M12</v>
          </cell>
          <cell r="B6721">
            <v>0</v>
          </cell>
          <cell r="C6721">
            <v>77</v>
          </cell>
          <cell r="D6721" t="str">
            <v>Germany</v>
          </cell>
          <cell r="E6721">
            <v>3</v>
          </cell>
          <cell r="F6721">
            <v>70</v>
          </cell>
          <cell r="G6721" t="str">
            <v>Finland</v>
          </cell>
        </row>
        <row r="6722">
          <cell r="A6722" t="str">
            <v>2002M12</v>
          </cell>
          <cell r="B6722">
            <v>2</v>
          </cell>
          <cell r="C6722">
            <v>186</v>
          </cell>
          <cell r="D6722" t="str">
            <v>Spain</v>
          </cell>
          <cell r="E6722">
            <v>18</v>
          </cell>
          <cell r="F6722">
            <v>192</v>
          </cell>
          <cell r="G6722" t="str">
            <v>Sweden</v>
          </cell>
        </row>
        <row r="6723">
          <cell r="A6723" t="str">
            <v>2002M12</v>
          </cell>
          <cell r="B6723">
            <v>2</v>
          </cell>
          <cell r="C6723">
            <v>2</v>
          </cell>
          <cell r="D6723" t="str">
            <v>Canada</v>
          </cell>
          <cell r="E6723">
            <v>5</v>
          </cell>
          <cell r="F6723">
            <v>199</v>
          </cell>
          <cell r="G6723" t="str">
            <v>Thailand</v>
          </cell>
        </row>
        <row r="6724">
          <cell r="A6724" t="str">
            <v>2002M12</v>
          </cell>
          <cell r="B6724">
            <v>3</v>
          </cell>
          <cell r="C6724">
            <v>3</v>
          </cell>
          <cell r="D6724" t="str">
            <v>Uk</v>
          </cell>
          <cell r="E6724">
            <v>5</v>
          </cell>
          <cell r="F6724">
            <v>185</v>
          </cell>
          <cell r="G6724" t="str">
            <v>South Africa</v>
          </cell>
        </row>
        <row r="6725">
          <cell r="A6725" t="str">
            <v>2002M12</v>
          </cell>
          <cell r="B6725">
            <v>1</v>
          </cell>
          <cell r="C6725">
            <v>71</v>
          </cell>
          <cell r="D6725" t="str">
            <v>France</v>
          </cell>
          <cell r="E6725">
            <v>2</v>
          </cell>
          <cell r="F6725">
            <v>141</v>
          </cell>
          <cell r="G6725" t="str">
            <v>Morocco</v>
          </cell>
        </row>
        <row r="6726">
          <cell r="A6726" t="str">
            <v>2002M12</v>
          </cell>
          <cell r="B6726">
            <v>0</v>
          </cell>
          <cell r="C6726">
            <v>77</v>
          </cell>
          <cell r="D6726" t="str">
            <v>Germany</v>
          </cell>
          <cell r="E6726">
            <v>16</v>
          </cell>
          <cell r="F6726">
            <v>111</v>
          </cell>
          <cell r="G6726" t="str">
            <v>Korea, South</v>
          </cell>
        </row>
        <row r="6727">
          <cell r="A6727" t="str">
            <v>2002M12</v>
          </cell>
          <cell r="B6727">
            <v>1</v>
          </cell>
          <cell r="C6727">
            <v>15</v>
          </cell>
          <cell r="D6727" t="str">
            <v>Australia</v>
          </cell>
          <cell r="E6727">
            <v>108</v>
          </cell>
          <cell r="F6727">
            <v>92</v>
          </cell>
          <cell r="G6727" t="str">
            <v>Hong Kong</v>
          </cell>
        </row>
        <row r="6728">
          <cell r="A6728" t="str">
            <v>2002M12</v>
          </cell>
          <cell r="B6728">
            <v>2</v>
          </cell>
          <cell r="C6728">
            <v>2</v>
          </cell>
          <cell r="D6728" t="str">
            <v>Canada</v>
          </cell>
          <cell r="E6728">
            <v>1</v>
          </cell>
          <cell r="F6728">
            <v>96</v>
          </cell>
          <cell r="G6728" t="str">
            <v>Indonesia</v>
          </cell>
        </row>
        <row r="6729">
          <cell r="A6729" t="str">
            <v>2002M12</v>
          </cell>
          <cell r="B6729">
            <v>0</v>
          </cell>
          <cell r="C6729">
            <v>15</v>
          </cell>
          <cell r="D6729" t="str">
            <v>Australia</v>
          </cell>
          <cell r="E6729">
            <v>9</v>
          </cell>
          <cell r="F6729">
            <v>104</v>
          </cell>
          <cell r="G6729" t="str">
            <v>Japan</v>
          </cell>
        </row>
        <row r="6730">
          <cell r="A6730" t="str">
            <v>2002M12</v>
          </cell>
          <cell r="B6730">
            <v>2</v>
          </cell>
          <cell r="C6730">
            <v>0</v>
          </cell>
          <cell r="D6730" t="str">
            <v>Ebay</v>
          </cell>
          <cell r="E6730">
            <v>3002</v>
          </cell>
          <cell r="F6730">
            <v>165</v>
          </cell>
          <cell r="G6730" t="str">
            <v>Puerto Rico</v>
          </cell>
        </row>
        <row r="6731">
          <cell r="A6731" t="str">
            <v>2002M12</v>
          </cell>
          <cell r="B6731">
            <v>0</v>
          </cell>
          <cell r="C6731">
            <v>0</v>
          </cell>
          <cell r="D6731" t="str">
            <v>Ebay</v>
          </cell>
          <cell r="E6731">
            <v>21</v>
          </cell>
          <cell r="F6731">
            <v>163</v>
          </cell>
          <cell r="G6731" t="str">
            <v>Poland</v>
          </cell>
        </row>
        <row r="6732">
          <cell r="A6732" t="str">
            <v>2002M12</v>
          </cell>
          <cell r="B6732">
            <v>2</v>
          </cell>
          <cell r="C6732">
            <v>101</v>
          </cell>
          <cell r="D6732" t="str">
            <v>Italy</v>
          </cell>
          <cell r="E6732">
            <v>99</v>
          </cell>
          <cell r="F6732">
            <v>3</v>
          </cell>
          <cell r="G6732" t="str">
            <v>United Kingdom</v>
          </cell>
        </row>
        <row r="6733">
          <cell r="A6733" t="str">
            <v>2002M12</v>
          </cell>
          <cell r="B6733">
            <v>1</v>
          </cell>
          <cell r="C6733">
            <v>77</v>
          </cell>
          <cell r="D6733" t="str">
            <v>Germany</v>
          </cell>
          <cell r="E6733">
            <v>6</v>
          </cell>
          <cell r="F6733">
            <v>18</v>
          </cell>
          <cell r="G6733" t="str">
            <v>Bahamas</v>
          </cell>
        </row>
        <row r="6734">
          <cell r="A6734" t="str">
            <v>2002M12</v>
          </cell>
          <cell r="B6734">
            <v>1</v>
          </cell>
          <cell r="C6734">
            <v>0</v>
          </cell>
          <cell r="D6734" t="str">
            <v>Ebay</v>
          </cell>
          <cell r="E6734">
            <v>3066</v>
          </cell>
          <cell r="F6734">
            <v>127</v>
          </cell>
          <cell r="G6734" t="str">
            <v>Malaysia</v>
          </cell>
        </row>
        <row r="6735">
          <cell r="A6735" t="str">
            <v>2002M12</v>
          </cell>
          <cell r="B6735">
            <v>3</v>
          </cell>
          <cell r="C6735">
            <v>0</v>
          </cell>
          <cell r="D6735" t="str">
            <v>Ebay</v>
          </cell>
          <cell r="E6735">
            <v>2</v>
          </cell>
          <cell r="F6735">
            <v>80</v>
          </cell>
          <cell r="G6735" t="str">
            <v>Greece</v>
          </cell>
        </row>
        <row r="6736">
          <cell r="A6736" t="str">
            <v>2002M12</v>
          </cell>
          <cell r="B6736">
            <v>2</v>
          </cell>
          <cell r="C6736">
            <v>123</v>
          </cell>
          <cell r="D6736" t="str">
            <v xml:space="preserve"> Belgium (Dutch)</v>
          </cell>
          <cell r="E6736">
            <v>76</v>
          </cell>
          <cell r="F6736">
            <v>66</v>
          </cell>
          <cell r="G6736" t="str">
            <v>Estonia</v>
          </cell>
        </row>
        <row r="6737">
          <cell r="A6737" t="str">
            <v>2002M12</v>
          </cell>
          <cell r="B6737">
            <v>2</v>
          </cell>
          <cell r="C6737">
            <v>2</v>
          </cell>
          <cell r="D6737" t="str">
            <v>Canada</v>
          </cell>
          <cell r="E6737">
            <v>1</v>
          </cell>
          <cell r="F6737">
            <v>70</v>
          </cell>
          <cell r="G6737" t="str">
            <v>Finland</v>
          </cell>
        </row>
        <row r="6738">
          <cell r="A6738" t="str">
            <v>2002M12</v>
          </cell>
          <cell r="B6738">
            <v>1</v>
          </cell>
          <cell r="C6738">
            <v>77</v>
          </cell>
          <cell r="D6738" t="str">
            <v>Germany</v>
          </cell>
          <cell r="E6738">
            <v>31516</v>
          </cell>
          <cell r="F6738">
            <v>16</v>
          </cell>
          <cell r="G6738" t="str">
            <v>Austria</v>
          </cell>
        </row>
        <row r="6739">
          <cell r="A6739" t="str">
            <v>2002M12</v>
          </cell>
          <cell r="B6739">
            <v>3</v>
          </cell>
          <cell r="C6739">
            <v>77</v>
          </cell>
          <cell r="D6739" t="str">
            <v>Germany</v>
          </cell>
          <cell r="E6739">
            <v>26</v>
          </cell>
          <cell r="F6739">
            <v>71</v>
          </cell>
          <cell r="G6739" t="str">
            <v>France</v>
          </cell>
        </row>
        <row r="6740">
          <cell r="A6740" t="str">
            <v>2002M12</v>
          </cell>
          <cell r="B6740">
            <v>1</v>
          </cell>
          <cell r="C6740">
            <v>3</v>
          </cell>
          <cell r="D6740" t="str">
            <v>Uk</v>
          </cell>
          <cell r="E6740">
            <v>353</v>
          </cell>
          <cell r="F6740">
            <v>71</v>
          </cell>
          <cell r="G6740" t="str">
            <v>France</v>
          </cell>
        </row>
        <row r="6741">
          <cell r="A6741" t="str">
            <v>2002M12</v>
          </cell>
          <cell r="B6741">
            <v>0</v>
          </cell>
          <cell r="C6741">
            <v>15</v>
          </cell>
          <cell r="D6741" t="str">
            <v>Australia</v>
          </cell>
          <cell r="E6741">
            <v>338</v>
          </cell>
          <cell r="F6741">
            <v>2</v>
          </cell>
          <cell r="G6741" t="str">
            <v>Canada</v>
          </cell>
        </row>
        <row r="6742">
          <cell r="A6742" t="str">
            <v>2002M12</v>
          </cell>
          <cell r="B6742">
            <v>0</v>
          </cell>
          <cell r="C6742">
            <v>0</v>
          </cell>
          <cell r="D6742" t="str">
            <v>Ebay</v>
          </cell>
          <cell r="E6742">
            <v>5</v>
          </cell>
          <cell r="F6742">
            <v>178</v>
          </cell>
          <cell r="G6742" t="str">
            <v>Seychelles</v>
          </cell>
        </row>
        <row r="6743">
          <cell r="A6743" t="str">
            <v>2002M12</v>
          </cell>
          <cell r="B6743">
            <v>2</v>
          </cell>
          <cell r="C6743">
            <v>2</v>
          </cell>
          <cell r="D6743" t="str">
            <v>Canada</v>
          </cell>
          <cell r="E6743">
            <v>17</v>
          </cell>
          <cell r="F6743">
            <v>80</v>
          </cell>
          <cell r="G6743" t="str">
            <v>Greece</v>
          </cell>
        </row>
        <row r="6744">
          <cell r="A6744" t="str">
            <v>2002M12</v>
          </cell>
          <cell r="B6744">
            <v>2</v>
          </cell>
          <cell r="C6744">
            <v>0</v>
          </cell>
          <cell r="D6744" t="str">
            <v>Ebay</v>
          </cell>
          <cell r="E6744">
            <v>3269</v>
          </cell>
          <cell r="F6744">
            <v>93</v>
          </cell>
          <cell r="G6744" t="str">
            <v>Hungary</v>
          </cell>
        </row>
        <row r="6745">
          <cell r="A6745" t="str">
            <v>2002M12</v>
          </cell>
          <cell r="B6745">
            <v>2</v>
          </cell>
          <cell r="C6745">
            <v>15</v>
          </cell>
          <cell r="D6745" t="str">
            <v>Australia</v>
          </cell>
          <cell r="E6745">
            <v>5</v>
          </cell>
          <cell r="F6745">
            <v>80</v>
          </cell>
          <cell r="G6745" t="str">
            <v>Greece</v>
          </cell>
        </row>
        <row r="6746">
          <cell r="A6746" t="str">
            <v>2002M12</v>
          </cell>
          <cell r="B6746">
            <v>3</v>
          </cell>
          <cell r="C6746">
            <v>100</v>
          </cell>
          <cell r="D6746" t="str">
            <v>Ebaymotors</v>
          </cell>
          <cell r="E6746">
            <v>17</v>
          </cell>
          <cell r="F6746">
            <v>3</v>
          </cell>
          <cell r="G6746" t="str">
            <v>United Kingdom</v>
          </cell>
        </row>
        <row r="6747">
          <cell r="A6747" t="str">
            <v>2002M12</v>
          </cell>
          <cell r="B6747">
            <v>1</v>
          </cell>
          <cell r="C6747">
            <v>146</v>
          </cell>
          <cell r="D6747" t="str">
            <v>Netherlands</v>
          </cell>
          <cell r="E6747">
            <v>2323</v>
          </cell>
          <cell r="F6747">
            <v>23</v>
          </cell>
          <cell r="G6747" t="str">
            <v>Belgium</v>
          </cell>
        </row>
        <row r="6748">
          <cell r="A6748" t="str">
            <v>2002M12</v>
          </cell>
          <cell r="B6748">
            <v>2</v>
          </cell>
          <cell r="C6748">
            <v>100</v>
          </cell>
          <cell r="D6748" t="str">
            <v>Ebaymotors</v>
          </cell>
          <cell r="E6748">
            <v>5</v>
          </cell>
          <cell r="F6748">
            <v>95</v>
          </cell>
          <cell r="G6748" t="str">
            <v>India</v>
          </cell>
        </row>
        <row r="6749">
          <cell r="A6749" t="str">
            <v>2002M12</v>
          </cell>
          <cell r="B6749">
            <v>0</v>
          </cell>
          <cell r="C6749">
            <v>101</v>
          </cell>
          <cell r="D6749" t="str">
            <v>Italy</v>
          </cell>
          <cell r="E6749">
            <v>1</v>
          </cell>
          <cell r="F6749">
            <v>166</v>
          </cell>
          <cell r="G6749" t="str">
            <v>Qatar</v>
          </cell>
        </row>
        <row r="6750">
          <cell r="A6750" t="str">
            <v>2002M12</v>
          </cell>
          <cell r="B6750">
            <v>0</v>
          </cell>
          <cell r="C6750">
            <v>101</v>
          </cell>
          <cell r="D6750" t="str">
            <v>Italy</v>
          </cell>
          <cell r="E6750">
            <v>2</v>
          </cell>
          <cell r="F6750">
            <v>192</v>
          </cell>
          <cell r="G6750" t="str">
            <v>Sweden</v>
          </cell>
        </row>
        <row r="6751">
          <cell r="A6751" t="str">
            <v>2002M12</v>
          </cell>
          <cell r="B6751">
            <v>1</v>
          </cell>
          <cell r="C6751">
            <v>0</v>
          </cell>
          <cell r="D6751" t="str">
            <v>Ebay</v>
          </cell>
          <cell r="E6751">
            <v>141</v>
          </cell>
          <cell r="F6751">
            <v>60</v>
          </cell>
          <cell r="G6751" t="str">
            <v>Dominican Republic</v>
          </cell>
        </row>
        <row r="6752">
          <cell r="A6752" t="str">
            <v>2002M12</v>
          </cell>
          <cell r="B6752">
            <v>1</v>
          </cell>
          <cell r="C6752">
            <v>101</v>
          </cell>
          <cell r="D6752" t="str">
            <v>Italy</v>
          </cell>
          <cell r="E6752">
            <v>311</v>
          </cell>
          <cell r="F6752">
            <v>2</v>
          </cell>
          <cell r="G6752" t="str">
            <v>Canada</v>
          </cell>
        </row>
        <row r="6753">
          <cell r="A6753" t="str">
            <v>2002M12</v>
          </cell>
          <cell r="B6753">
            <v>0</v>
          </cell>
          <cell r="C6753">
            <v>0</v>
          </cell>
          <cell r="D6753" t="str">
            <v>Ebay</v>
          </cell>
          <cell r="E6753">
            <v>112</v>
          </cell>
          <cell r="F6753">
            <v>46</v>
          </cell>
          <cell r="G6753" t="str">
            <v>Colombia</v>
          </cell>
        </row>
        <row r="6754">
          <cell r="A6754" t="str">
            <v>2002M12</v>
          </cell>
          <cell r="B6754">
            <v>2</v>
          </cell>
          <cell r="C6754">
            <v>186</v>
          </cell>
          <cell r="D6754" t="str">
            <v>Spain</v>
          </cell>
          <cell r="E6754">
            <v>842</v>
          </cell>
          <cell r="F6754">
            <v>23</v>
          </cell>
          <cell r="G6754" t="str">
            <v>Belgium</v>
          </cell>
        </row>
        <row r="6755">
          <cell r="A6755" t="str">
            <v>2002M12</v>
          </cell>
          <cell r="B6755">
            <v>0</v>
          </cell>
          <cell r="C6755">
            <v>16</v>
          </cell>
          <cell r="D6755" t="str">
            <v>Austria</v>
          </cell>
          <cell r="E6755">
            <v>3</v>
          </cell>
          <cell r="F6755">
            <v>71</v>
          </cell>
          <cell r="G6755" t="str">
            <v>France</v>
          </cell>
        </row>
        <row r="6756">
          <cell r="A6756" t="str">
            <v>2002M12</v>
          </cell>
          <cell r="B6756">
            <v>2</v>
          </cell>
          <cell r="C6756">
            <v>146</v>
          </cell>
          <cell r="D6756" t="str">
            <v>Netherlands</v>
          </cell>
          <cell r="E6756">
            <v>1855</v>
          </cell>
          <cell r="F6756">
            <v>100</v>
          </cell>
          <cell r="G6756" t="str">
            <v>Israel</v>
          </cell>
        </row>
        <row r="6757">
          <cell r="A6757" t="str">
            <v>2002M12</v>
          </cell>
          <cell r="B6757">
            <v>2</v>
          </cell>
          <cell r="C6757">
            <v>3</v>
          </cell>
          <cell r="D6757" t="str">
            <v>Uk</v>
          </cell>
          <cell r="E6757">
            <v>1</v>
          </cell>
          <cell r="F6757">
            <v>19</v>
          </cell>
          <cell r="G6757" t="str">
            <v>Bahrain</v>
          </cell>
        </row>
        <row r="6758">
          <cell r="A6758" t="str">
            <v>2002M12</v>
          </cell>
          <cell r="B6758">
            <v>2</v>
          </cell>
          <cell r="C6758">
            <v>77</v>
          </cell>
          <cell r="D6758" t="str">
            <v>Germany</v>
          </cell>
          <cell r="E6758">
            <v>949</v>
          </cell>
          <cell r="F6758">
            <v>180</v>
          </cell>
          <cell r="G6758" t="str">
            <v>Singapore</v>
          </cell>
        </row>
        <row r="6759">
          <cell r="A6759" t="str">
            <v>2002M12</v>
          </cell>
          <cell r="B6759">
            <v>2</v>
          </cell>
          <cell r="C6759">
            <v>15</v>
          </cell>
          <cell r="D6759" t="str">
            <v>Australia</v>
          </cell>
          <cell r="E6759">
            <v>219585</v>
          </cell>
          <cell r="F6759">
            <v>15</v>
          </cell>
          <cell r="G6759" t="str">
            <v>Australia</v>
          </cell>
        </row>
        <row r="6760">
          <cell r="A6760" t="str">
            <v>2002M12</v>
          </cell>
          <cell r="B6760">
            <v>2</v>
          </cell>
          <cell r="C6760">
            <v>15</v>
          </cell>
          <cell r="D6760" t="str">
            <v>Australia</v>
          </cell>
          <cell r="E6760">
            <v>12</v>
          </cell>
          <cell r="F6760">
            <v>70</v>
          </cell>
          <cell r="G6760" t="str">
            <v>Finland</v>
          </cell>
        </row>
        <row r="6761">
          <cell r="A6761" t="str">
            <v>2002M12</v>
          </cell>
          <cell r="B6761">
            <v>2</v>
          </cell>
          <cell r="C6761">
            <v>77</v>
          </cell>
          <cell r="D6761" t="str">
            <v>Germany</v>
          </cell>
          <cell r="E6761">
            <v>39</v>
          </cell>
          <cell r="F6761">
            <v>99</v>
          </cell>
          <cell r="G6761" t="str">
            <v>Ireland</v>
          </cell>
        </row>
        <row r="6762">
          <cell r="A6762" t="str">
            <v>2002M12</v>
          </cell>
          <cell r="B6762">
            <v>2</v>
          </cell>
          <cell r="C6762">
            <v>196</v>
          </cell>
          <cell r="D6762" t="str">
            <v>Taiwan</v>
          </cell>
          <cell r="E6762">
            <v>3</v>
          </cell>
          <cell r="F6762">
            <v>219</v>
          </cell>
          <cell r="G6762" t="str">
            <v>Western Sahara</v>
          </cell>
        </row>
        <row r="6763">
          <cell r="A6763" t="str">
            <v>2002M12</v>
          </cell>
          <cell r="B6763">
            <v>2</v>
          </cell>
          <cell r="C6763">
            <v>0</v>
          </cell>
          <cell r="D6763" t="str">
            <v>Ebay</v>
          </cell>
          <cell r="E6763">
            <v>316</v>
          </cell>
          <cell r="F6763">
            <v>114</v>
          </cell>
          <cell r="G6763" t="str">
            <v>Laos</v>
          </cell>
        </row>
        <row r="6764">
          <cell r="A6764" t="str">
            <v>2002M12</v>
          </cell>
          <cell r="B6764">
            <v>0</v>
          </cell>
          <cell r="C6764">
            <v>186</v>
          </cell>
          <cell r="D6764" t="str">
            <v>Spain</v>
          </cell>
          <cell r="E6764">
            <v>3</v>
          </cell>
          <cell r="F6764">
            <v>167</v>
          </cell>
          <cell r="G6764" t="str">
            <v>Romania</v>
          </cell>
        </row>
        <row r="6765">
          <cell r="A6765" t="str">
            <v>2002M12</v>
          </cell>
          <cell r="B6765">
            <v>0</v>
          </cell>
          <cell r="C6765">
            <v>100</v>
          </cell>
          <cell r="D6765" t="str">
            <v>Ebaymotors</v>
          </cell>
          <cell r="E6765">
            <v>1</v>
          </cell>
          <cell r="F6765">
            <v>204</v>
          </cell>
          <cell r="G6765" t="str">
            <v>Turkey</v>
          </cell>
        </row>
        <row r="6766">
          <cell r="A6766" t="str">
            <v>2002M12</v>
          </cell>
          <cell r="B6766">
            <v>1</v>
          </cell>
          <cell r="C6766">
            <v>0</v>
          </cell>
          <cell r="D6766" t="str">
            <v>Ebay</v>
          </cell>
          <cell r="E6766">
            <v>32</v>
          </cell>
          <cell r="F6766">
            <v>164</v>
          </cell>
          <cell r="G6766" t="str">
            <v>Portugal</v>
          </cell>
        </row>
        <row r="6767">
          <cell r="A6767" t="str">
            <v>2002M12</v>
          </cell>
          <cell r="B6767">
            <v>2</v>
          </cell>
          <cell r="C6767">
            <v>3</v>
          </cell>
          <cell r="D6767" t="str">
            <v>Uk</v>
          </cell>
          <cell r="E6767">
            <v>2</v>
          </cell>
          <cell r="F6767">
            <v>61</v>
          </cell>
          <cell r="G6767" t="str">
            <v>Ecuador</v>
          </cell>
        </row>
        <row r="6768">
          <cell r="A6768" t="str">
            <v>2002M12</v>
          </cell>
          <cell r="B6768">
            <v>2</v>
          </cell>
          <cell r="C6768">
            <v>100</v>
          </cell>
          <cell r="D6768" t="str">
            <v>Ebaymotors</v>
          </cell>
          <cell r="E6768">
            <v>109</v>
          </cell>
          <cell r="F6768">
            <v>182</v>
          </cell>
          <cell r="G6768" t="str">
            <v>Slovenia</v>
          </cell>
        </row>
        <row r="6769">
          <cell r="A6769" t="str">
            <v>2002M12</v>
          </cell>
          <cell r="B6769">
            <v>0</v>
          </cell>
          <cell r="C6769">
            <v>2</v>
          </cell>
          <cell r="D6769" t="str">
            <v>Canada</v>
          </cell>
          <cell r="E6769">
            <v>5</v>
          </cell>
          <cell r="F6769">
            <v>15</v>
          </cell>
          <cell r="G6769" t="str">
            <v>Australia</v>
          </cell>
        </row>
        <row r="6770">
          <cell r="A6770" t="str">
            <v>2002M12</v>
          </cell>
          <cell r="B6770">
            <v>1</v>
          </cell>
          <cell r="C6770">
            <v>101</v>
          </cell>
          <cell r="D6770" t="str">
            <v>Italy</v>
          </cell>
          <cell r="E6770">
            <v>19</v>
          </cell>
          <cell r="F6770">
            <v>146</v>
          </cell>
          <cell r="G6770" t="str">
            <v>Netherlands</v>
          </cell>
        </row>
        <row r="6771">
          <cell r="A6771" t="str">
            <v>2002M12</v>
          </cell>
          <cell r="B6771">
            <v>0</v>
          </cell>
          <cell r="C6771">
            <v>3</v>
          </cell>
          <cell r="D6771" t="str">
            <v>Uk</v>
          </cell>
          <cell r="E6771">
            <v>24</v>
          </cell>
          <cell r="F6771">
            <v>10</v>
          </cell>
          <cell r="G6771" t="str">
            <v>Anguilla</v>
          </cell>
        </row>
        <row r="6772">
          <cell r="A6772" t="str">
            <v>2002M12</v>
          </cell>
          <cell r="B6772">
            <v>0</v>
          </cell>
          <cell r="C6772">
            <v>186</v>
          </cell>
          <cell r="D6772" t="str">
            <v>Spain</v>
          </cell>
          <cell r="E6772">
            <v>28</v>
          </cell>
          <cell r="F6772">
            <v>101</v>
          </cell>
          <cell r="G6772" t="str">
            <v>Italy</v>
          </cell>
        </row>
        <row r="6773">
          <cell r="A6773" t="str">
            <v>2002M12</v>
          </cell>
          <cell r="B6773">
            <v>2</v>
          </cell>
          <cell r="C6773">
            <v>0</v>
          </cell>
          <cell r="D6773" t="str">
            <v>Ebay</v>
          </cell>
          <cell r="E6773">
            <v>292</v>
          </cell>
          <cell r="F6773">
            <v>41</v>
          </cell>
          <cell r="G6773" t="str">
            <v>Cayman Islands</v>
          </cell>
        </row>
        <row r="6774">
          <cell r="A6774" t="str">
            <v>2002M12</v>
          </cell>
          <cell r="B6774">
            <v>2</v>
          </cell>
          <cell r="C6774">
            <v>0</v>
          </cell>
          <cell r="D6774" t="str">
            <v>Ebay</v>
          </cell>
          <cell r="E6774">
            <v>264</v>
          </cell>
          <cell r="F6774">
            <v>138</v>
          </cell>
          <cell r="G6774" t="str">
            <v>Monaco</v>
          </cell>
        </row>
        <row r="6775">
          <cell r="A6775" t="str">
            <v>2002M12</v>
          </cell>
          <cell r="B6775">
            <v>0</v>
          </cell>
          <cell r="C6775">
            <v>100</v>
          </cell>
          <cell r="D6775" t="str">
            <v>Ebaymotors</v>
          </cell>
          <cell r="E6775">
            <v>5</v>
          </cell>
          <cell r="F6775">
            <v>13</v>
          </cell>
          <cell r="G6775" t="str">
            <v>Armenia</v>
          </cell>
        </row>
        <row r="6776">
          <cell r="A6776" t="str">
            <v>2002M12</v>
          </cell>
          <cell r="B6776">
            <v>0</v>
          </cell>
          <cell r="C6776">
            <v>15</v>
          </cell>
          <cell r="D6776" t="str">
            <v>Australia</v>
          </cell>
          <cell r="E6776">
            <v>142180</v>
          </cell>
          <cell r="F6776">
            <v>15</v>
          </cell>
          <cell r="G6776" t="str">
            <v>Australia</v>
          </cell>
        </row>
        <row r="6777">
          <cell r="A6777" t="str">
            <v>2002M12</v>
          </cell>
          <cell r="B6777">
            <v>0</v>
          </cell>
          <cell r="C6777">
            <v>123</v>
          </cell>
          <cell r="D6777" t="str">
            <v xml:space="preserve"> Belgium (Dutch)</v>
          </cell>
          <cell r="E6777">
            <v>2762</v>
          </cell>
          <cell r="F6777">
            <v>146</v>
          </cell>
          <cell r="G6777" t="str">
            <v>Netherlands</v>
          </cell>
        </row>
        <row r="6778">
          <cell r="A6778" t="str">
            <v>2002M12</v>
          </cell>
          <cell r="B6778">
            <v>2</v>
          </cell>
          <cell r="C6778">
            <v>100</v>
          </cell>
          <cell r="D6778" t="str">
            <v>Ebaymotors</v>
          </cell>
          <cell r="E6778">
            <v>43</v>
          </cell>
          <cell r="F6778">
            <v>100</v>
          </cell>
          <cell r="G6778" t="str">
            <v>Israel</v>
          </cell>
        </row>
        <row r="6779">
          <cell r="A6779" t="str">
            <v>2002M12</v>
          </cell>
          <cell r="B6779">
            <v>0</v>
          </cell>
          <cell r="C6779">
            <v>77</v>
          </cell>
          <cell r="D6779" t="str">
            <v>Germany</v>
          </cell>
          <cell r="E6779">
            <v>169</v>
          </cell>
          <cell r="F6779">
            <v>99</v>
          </cell>
          <cell r="G6779" t="str">
            <v>Ireland</v>
          </cell>
        </row>
        <row r="6780">
          <cell r="A6780" t="str">
            <v>2002M12</v>
          </cell>
          <cell r="B6780">
            <v>0</v>
          </cell>
          <cell r="C6780">
            <v>71</v>
          </cell>
          <cell r="D6780" t="str">
            <v>France</v>
          </cell>
          <cell r="E6780">
            <v>17</v>
          </cell>
          <cell r="F6780">
            <v>167</v>
          </cell>
          <cell r="G6780" t="str">
            <v>Romania</v>
          </cell>
        </row>
        <row r="6781">
          <cell r="A6781" t="str">
            <v>2002M12</v>
          </cell>
          <cell r="B6781">
            <v>1</v>
          </cell>
          <cell r="C6781">
            <v>0</v>
          </cell>
          <cell r="D6781" t="str">
            <v>Ebay</v>
          </cell>
          <cell r="E6781">
            <v>3174</v>
          </cell>
          <cell r="F6781">
            <v>77</v>
          </cell>
          <cell r="G6781" t="str">
            <v>Germany</v>
          </cell>
        </row>
        <row r="6782">
          <cell r="A6782" t="str">
            <v>2002M12</v>
          </cell>
          <cell r="B6782">
            <v>2</v>
          </cell>
          <cell r="C6782">
            <v>3</v>
          </cell>
          <cell r="D6782" t="str">
            <v>Uk</v>
          </cell>
          <cell r="E6782">
            <v>139</v>
          </cell>
          <cell r="F6782">
            <v>164</v>
          </cell>
          <cell r="G6782" t="str">
            <v>Portugal</v>
          </cell>
        </row>
        <row r="6783">
          <cell r="A6783" t="str">
            <v>2002M12</v>
          </cell>
          <cell r="B6783">
            <v>0</v>
          </cell>
          <cell r="C6783">
            <v>100</v>
          </cell>
          <cell r="D6783" t="str">
            <v>Ebaymotors</v>
          </cell>
          <cell r="E6783">
            <v>289</v>
          </cell>
          <cell r="F6783">
            <v>225</v>
          </cell>
          <cell r="G6783" t="str">
            <v>APO/FPO</v>
          </cell>
        </row>
        <row r="6784">
          <cell r="A6784" t="str">
            <v>2002M12</v>
          </cell>
          <cell r="B6784">
            <v>0</v>
          </cell>
          <cell r="C6784">
            <v>101</v>
          </cell>
          <cell r="D6784" t="str">
            <v>Italy</v>
          </cell>
          <cell r="E6784">
            <v>3</v>
          </cell>
          <cell r="F6784">
            <v>130</v>
          </cell>
          <cell r="G6784" t="str">
            <v>Malta</v>
          </cell>
        </row>
        <row r="6785">
          <cell r="A6785" t="str">
            <v>2002M12</v>
          </cell>
          <cell r="B6785">
            <v>0</v>
          </cell>
          <cell r="C6785">
            <v>77</v>
          </cell>
          <cell r="D6785" t="str">
            <v>Germany</v>
          </cell>
          <cell r="E6785">
            <v>1787</v>
          </cell>
          <cell r="F6785">
            <v>193</v>
          </cell>
          <cell r="G6785" t="str">
            <v>Switzerland</v>
          </cell>
        </row>
        <row r="6786">
          <cell r="A6786" t="str">
            <v>2002M12</v>
          </cell>
          <cell r="B6786">
            <v>2</v>
          </cell>
          <cell r="C6786">
            <v>0</v>
          </cell>
          <cell r="D6786" t="str">
            <v>Ebay</v>
          </cell>
          <cell r="E6786">
            <v>139</v>
          </cell>
          <cell r="F6786">
            <v>202</v>
          </cell>
          <cell r="G6786" t="str">
            <v>Trinidad and Tobago</v>
          </cell>
        </row>
        <row r="6787">
          <cell r="A6787" t="str">
            <v>2002M12</v>
          </cell>
          <cell r="B6787">
            <v>0</v>
          </cell>
          <cell r="C6787">
            <v>3</v>
          </cell>
          <cell r="D6787" t="str">
            <v>Uk</v>
          </cell>
          <cell r="E6787">
            <v>4</v>
          </cell>
          <cell r="F6787">
            <v>45</v>
          </cell>
          <cell r="G6787" t="str">
            <v>China</v>
          </cell>
        </row>
        <row r="6788">
          <cell r="A6788" t="str">
            <v>2002M12</v>
          </cell>
          <cell r="B6788">
            <v>1</v>
          </cell>
          <cell r="C6788">
            <v>3</v>
          </cell>
          <cell r="D6788" t="str">
            <v>Uk</v>
          </cell>
          <cell r="E6788">
            <v>96</v>
          </cell>
          <cell r="F6788">
            <v>101</v>
          </cell>
          <cell r="G6788" t="str">
            <v>Italy</v>
          </cell>
        </row>
        <row r="6789">
          <cell r="A6789" t="str">
            <v>2002M12</v>
          </cell>
          <cell r="B6789">
            <v>1</v>
          </cell>
          <cell r="C6789">
            <v>0</v>
          </cell>
          <cell r="D6789" t="str">
            <v>Ebay</v>
          </cell>
          <cell r="E6789">
            <v>64</v>
          </cell>
          <cell r="F6789">
            <v>185</v>
          </cell>
          <cell r="G6789" t="str">
            <v>South Africa</v>
          </cell>
        </row>
        <row r="6790">
          <cell r="A6790" t="str">
            <v>2002M12</v>
          </cell>
          <cell r="B6790">
            <v>2</v>
          </cell>
          <cell r="C6790">
            <v>123</v>
          </cell>
          <cell r="D6790" t="str">
            <v xml:space="preserve"> Belgium (Dutch)</v>
          </cell>
          <cell r="E6790">
            <v>1</v>
          </cell>
          <cell r="F6790">
            <v>168</v>
          </cell>
          <cell r="G6790" t="str">
            <v>Russian Federation</v>
          </cell>
        </row>
        <row r="6791">
          <cell r="A6791" t="str">
            <v>2002M12</v>
          </cell>
          <cell r="B6791">
            <v>0</v>
          </cell>
          <cell r="C6791">
            <v>196</v>
          </cell>
          <cell r="D6791" t="str">
            <v>Taiwan</v>
          </cell>
          <cell r="E6791">
            <v>4</v>
          </cell>
          <cell r="F6791">
            <v>123</v>
          </cell>
          <cell r="G6791" t="str">
            <v>Macau</v>
          </cell>
        </row>
        <row r="6792">
          <cell r="A6792" t="str">
            <v>2002M12</v>
          </cell>
          <cell r="B6792">
            <v>0</v>
          </cell>
          <cell r="C6792">
            <v>196</v>
          </cell>
          <cell r="D6792" t="str">
            <v>Taiwan</v>
          </cell>
          <cell r="E6792">
            <v>1</v>
          </cell>
          <cell r="F6792">
            <v>7</v>
          </cell>
          <cell r="G6792" t="str">
            <v>American Samoa</v>
          </cell>
        </row>
        <row r="6793">
          <cell r="A6793" t="str">
            <v>2002M12</v>
          </cell>
          <cell r="B6793">
            <v>3</v>
          </cell>
          <cell r="C6793">
            <v>15</v>
          </cell>
          <cell r="D6793" t="str">
            <v>Australia</v>
          </cell>
          <cell r="E6793">
            <v>2</v>
          </cell>
          <cell r="F6793">
            <v>77</v>
          </cell>
          <cell r="G6793" t="str">
            <v>Germany</v>
          </cell>
        </row>
        <row r="6794">
          <cell r="A6794" t="str">
            <v>2002M12</v>
          </cell>
          <cell r="B6794">
            <v>2</v>
          </cell>
          <cell r="C6794">
            <v>71</v>
          </cell>
          <cell r="D6794" t="str">
            <v>France</v>
          </cell>
          <cell r="E6794">
            <v>31</v>
          </cell>
          <cell r="F6794">
            <v>14</v>
          </cell>
          <cell r="G6794" t="str">
            <v>Aruba</v>
          </cell>
        </row>
        <row r="6795">
          <cell r="A6795" t="str">
            <v>2002M12</v>
          </cell>
          <cell r="B6795">
            <v>0</v>
          </cell>
          <cell r="C6795">
            <v>71</v>
          </cell>
          <cell r="D6795" t="str">
            <v>France</v>
          </cell>
          <cell r="E6795">
            <v>20</v>
          </cell>
          <cell r="F6795">
            <v>2</v>
          </cell>
          <cell r="G6795" t="str">
            <v>Canada</v>
          </cell>
        </row>
        <row r="6796">
          <cell r="A6796" t="str">
            <v>2002M12</v>
          </cell>
          <cell r="B6796">
            <v>0</v>
          </cell>
          <cell r="C6796">
            <v>77</v>
          </cell>
          <cell r="D6796" t="str">
            <v>Germany</v>
          </cell>
          <cell r="E6796">
            <v>5</v>
          </cell>
          <cell r="F6796">
            <v>9</v>
          </cell>
          <cell r="G6796" t="str">
            <v>Angola</v>
          </cell>
        </row>
        <row r="6797">
          <cell r="A6797" t="str">
            <v>2002M12</v>
          </cell>
          <cell r="B6797">
            <v>2</v>
          </cell>
          <cell r="C6797">
            <v>16</v>
          </cell>
          <cell r="D6797" t="str">
            <v>Austria</v>
          </cell>
          <cell r="E6797">
            <v>2</v>
          </cell>
          <cell r="F6797">
            <v>57</v>
          </cell>
          <cell r="G6797" t="str">
            <v>Denmark</v>
          </cell>
        </row>
        <row r="6798">
          <cell r="A6798" t="str">
            <v>2002M12</v>
          </cell>
          <cell r="B6798">
            <v>0</v>
          </cell>
          <cell r="C6798">
            <v>71</v>
          </cell>
          <cell r="D6798" t="str">
            <v>France</v>
          </cell>
          <cell r="E6798">
            <v>1</v>
          </cell>
          <cell r="F6798">
            <v>14</v>
          </cell>
          <cell r="G6798" t="str">
            <v>Aruba</v>
          </cell>
        </row>
        <row r="6799">
          <cell r="A6799" t="str">
            <v>2002M12</v>
          </cell>
          <cell r="B6799">
            <v>2</v>
          </cell>
          <cell r="C6799">
            <v>71</v>
          </cell>
          <cell r="D6799" t="str">
            <v>France</v>
          </cell>
          <cell r="E6799">
            <v>17</v>
          </cell>
          <cell r="F6799">
            <v>57</v>
          </cell>
          <cell r="G6799" t="str">
            <v>Denmark</v>
          </cell>
        </row>
        <row r="6800">
          <cell r="A6800" t="str">
            <v>2002M12</v>
          </cell>
          <cell r="B6800">
            <v>0</v>
          </cell>
          <cell r="C6800">
            <v>77</v>
          </cell>
          <cell r="D6800" t="str">
            <v>Germany</v>
          </cell>
          <cell r="E6800">
            <v>2</v>
          </cell>
          <cell r="F6800">
            <v>209</v>
          </cell>
          <cell r="G6800" t="str">
            <v>Ukraine</v>
          </cell>
        </row>
        <row r="6801">
          <cell r="A6801" t="str">
            <v>2002M12</v>
          </cell>
          <cell r="B6801">
            <v>3</v>
          </cell>
          <cell r="C6801">
            <v>0</v>
          </cell>
          <cell r="D6801" t="str">
            <v>Ebay</v>
          </cell>
          <cell r="E6801">
            <v>3</v>
          </cell>
          <cell r="F6801">
            <v>186</v>
          </cell>
          <cell r="G6801" t="str">
            <v>Spain</v>
          </cell>
        </row>
        <row r="6802">
          <cell r="A6802" t="str">
            <v>2002M12</v>
          </cell>
          <cell r="B6802">
            <v>2</v>
          </cell>
          <cell r="C6802">
            <v>0</v>
          </cell>
          <cell r="D6802" t="str">
            <v>Ebay</v>
          </cell>
          <cell r="E6802">
            <v>734</v>
          </cell>
          <cell r="F6802">
            <v>55</v>
          </cell>
          <cell r="G6802" t="str">
            <v>Cyprus</v>
          </cell>
        </row>
        <row r="6803">
          <cell r="A6803" t="str">
            <v>2002M12</v>
          </cell>
          <cell r="B6803">
            <v>0</v>
          </cell>
          <cell r="C6803">
            <v>100</v>
          </cell>
          <cell r="D6803" t="str">
            <v>Ebaymotors</v>
          </cell>
          <cell r="E6803">
            <v>1</v>
          </cell>
          <cell r="F6803">
            <v>-999</v>
          </cell>
          <cell r="G6803" t="str">
            <v>Unknown</v>
          </cell>
        </row>
        <row r="6804">
          <cell r="A6804" t="str">
            <v>2002M12</v>
          </cell>
          <cell r="B6804">
            <v>2</v>
          </cell>
          <cell r="C6804">
            <v>193</v>
          </cell>
          <cell r="D6804" t="str">
            <v>Switzerland</v>
          </cell>
          <cell r="E6804">
            <v>1</v>
          </cell>
          <cell r="F6804">
            <v>62</v>
          </cell>
          <cell r="G6804" t="str">
            <v>Egypt</v>
          </cell>
        </row>
        <row r="6805">
          <cell r="A6805" t="str">
            <v>2002M12</v>
          </cell>
          <cell r="B6805">
            <v>3</v>
          </cell>
          <cell r="C6805">
            <v>100</v>
          </cell>
          <cell r="D6805" t="str">
            <v>Ebaymotors</v>
          </cell>
          <cell r="E6805">
            <v>1</v>
          </cell>
          <cell r="F6805">
            <v>136</v>
          </cell>
          <cell r="G6805" t="str">
            <v>Mexico</v>
          </cell>
        </row>
        <row r="6806">
          <cell r="A6806" t="str">
            <v>2002M12</v>
          </cell>
          <cell r="B6806">
            <v>2</v>
          </cell>
          <cell r="C6806">
            <v>0</v>
          </cell>
          <cell r="D6806" t="str">
            <v>Ebay</v>
          </cell>
          <cell r="E6806">
            <v>10</v>
          </cell>
          <cell r="F6806">
            <v>191</v>
          </cell>
          <cell r="G6806" t="str">
            <v>Swaziland</v>
          </cell>
        </row>
        <row r="6807">
          <cell r="A6807" t="str">
            <v>2002M12</v>
          </cell>
          <cell r="B6807">
            <v>0</v>
          </cell>
          <cell r="C6807">
            <v>77</v>
          </cell>
          <cell r="D6807" t="str">
            <v>Germany</v>
          </cell>
          <cell r="E6807">
            <v>617</v>
          </cell>
          <cell r="F6807">
            <v>180</v>
          </cell>
          <cell r="G6807" t="str">
            <v>Singapore</v>
          </cell>
        </row>
        <row r="6808">
          <cell r="A6808" t="str">
            <v>2002M12</v>
          </cell>
          <cell r="B6808">
            <v>0</v>
          </cell>
          <cell r="C6808">
            <v>15</v>
          </cell>
          <cell r="D6808" t="str">
            <v>Australia</v>
          </cell>
          <cell r="E6808">
            <v>12</v>
          </cell>
          <cell r="F6808">
            <v>96</v>
          </cell>
          <cell r="G6808" t="str">
            <v>Indonesia</v>
          </cell>
        </row>
        <row r="6809">
          <cell r="A6809" t="str">
            <v>2002M12</v>
          </cell>
          <cell r="B6809">
            <v>0</v>
          </cell>
          <cell r="C6809">
            <v>186</v>
          </cell>
          <cell r="D6809" t="str">
            <v>Spain</v>
          </cell>
          <cell r="E6809">
            <v>85074</v>
          </cell>
          <cell r="F6809">
            <v>186</v>
          </cell>
          <cell r="G6809" t="str">
            <v>Spain</v>
          </cell>
        </row>
        <row r="6810">
          <cell r="A6810" t="str">
            <v>2002M12</v>
          </cell>
          <cell r="B6810">
            <v>2</v>
          </cell>
          <cell r="C6810">
            <v>15</v>
          </cell>
          <cell r="D6810" t="str">
            <v>Australia</v>
          </cell>
          <cell r="E6810">
            <v>1408</v>
          </cell>
          <cell r="F6810">
            <v>104</v>
          </cell>
          <cell r="G6810" t="str">
            <v>Japan</v>
          </cell>
        </row>
        <row r="6811">
          <cell r="A6811" t="str">
            <v>2002M12</v>
          </cell>
          <cell r="B6811">
            <v>2</v>
          </cell>
          <cell r="C6811">
            <v>0</v>
          </cell>
          <cell r="D6811" t="str">
            <v>Ebay</v>
          </cell>
          <cell r="E6811">
            <v>124</v>
          </cell>
          <cell r="F6811">
            <v>79</v>
          </cell>
          <cell r="G6811" t="str">
            <v>Gibraltar</v>
          </cell>
        </row>
        <row r="6812">
          <cell r="A6812" t="str">
            <v>2002M12</v>
          </cell>
          <cell r="B6812">
            <v>2</v>
          </cell>
          <cell r="C6812">
            <v>71</v>
          </cell>
          <cell r="D6812" t="str">
            <v>France</v>
          </cell>
          <cell r="E6812">
            <v>18139</v>
          </cell>
          <cell r="F6812">
            <v>23</v>
          </cell>
          <cell r="G6812" t="str">
            <v>Belgium</v>
          </cell>
        </row>
        <row r="6813">
          <cell r="A6813" t="str">
            <v>2002M12</v>
          </cell>
          <cell r="B6813">
            <v>2</v>
          </cell>
          <cell r="C6813">
            <v>146</v>
          </cell>
          <cell r="D6813" t="str">
            <v>Netherlands</v>
          </cell>
          <cell r="E6813">
            <v>35</v>
          </cell>
          <cell r="F6813">
            <v>53</v>
          </cell>
          <cell r="G6813" t="str">
            <v>Croatia, Democratic Republic of the</v>
          </cell>
        </row>
        <row r="6814">
          <cell r="A6814" t="str">
            <v>2002M12</v>
          </cell>
          <cell r="B6814">
            <v>1</v>
          </cell>
          <cell r="C6814">
            <v>100</v>
          </cell>
          <cell r="D6814" t="str">
            <v>Ebaymotors</v>
          </cell>
          <cell r="E6814">
            <v>2</v>
          </cell>
          <cell r="F6814">
            <v>217</v>
          </cell>
          <cell r="G6814" t="str">
            <v>Virgin Islands (U.S.)</v>
          </cell>
        </row>
        <row r="6815">
          <cell r="A6815" t="str">
            <v>2002M12</v>
          </cell>
          <cell r="B6815">
            <v>2</v>
          </cell>
          <cell r="C6815">
            <v>3</v>
          </cell>
          <cell r="D6815" t="str">
            <v>Uk</v>
          </cell>
          <cell r="E6815">
            <v>496</v>
          </cell>
          <cell r="F6815">
            <v>168</v>
          </cell>
          <cell r="G6815" t="str">
            <v>Russian Federation</v>
          </cell>
        </row>
        <row r="6816">
          <cell r="A6816" t="str">
            <v>2002M12</v>
          </cell>
          <cell r="B6816">
            <v>3</v>
          </cell>
          <cell r="C6816">
            <v>0</v>
          </cell>
          <cell r="D6816" t="str">
            <v>Ebay</v>
          </cell>
          <cell r="E6816">
            <v>2</v>
          </cell>
          <cell r="F6816">
            <v>57</v>
          </cell>
          <cell r="G6816" t="str">
            <v>Denmark</v>
          </cell>
        </row>
        <row r="6817">
          <cell r="A6817" t="str">
            <v>2002M12</v>
          </cell>
          <cell r="B6817">
            <v>3</v>
          </cell>
          <cell r="C6817">
            <v>3</v>
          </cell>
          <cell r="D6817" t="str">
            <v>Uk</v>
          </cell>
          <cell r="E6817">
            <v>1</v>
          </cell>
          <cell r="F6817">
            <v>23</v>
          </cell>
          <cell r="G6817" t="str">
            <v>Belgium</v>
          </cell>
        </row>
        <row r="6818">
          <cell r="A6818" t="str">
            <v>2002M12</v>
          </cell>
          <cell r="B6818">
            <v>0</v>
          </cell>
          <cell r="C6818">
            <v>77</v>
          </cell>
          <cell r="D6818" t="str">
            <v>Germany</v>
          </cell>
          <cell r="E6818">
            <v>3</v>
          </cell>
          <cell r="F6818">
            <v>154</v>
          </cell>
          <cell r="G6818" t="str">
            <v>Norway</v>
          </cell>
        </row>
        <row r="6819">
          <cell r="A6819" t="str">
            <v>2002M12</v>
          </cell>
          <cell r="B6819">
            <v>1</v>
          </cell>
          <cell r="C6819">
            <v>0</v>
          </cell>
          <cell r="D6819" t="str">
            <v>Ebay</v>
          </cell>
          <cell r="E6819">
            <v>22</v>
          </cell>
          <cell r="F6819">
            <v>4</v>
          </cell>
          <cell r="G6819" t="str">
            <v>Afghanistan</v>
          </cell>
        </row>
        <row r="6820">
          <cell r="A6820" t="str">
            <v>2002M12</v>
          </cell>
          <cell r="B6820">
            <v>2</v>
          </cell>
          <cell r="C6820">
            <v>100</v>
          </cell>
          <cell r="D6820" t="str">
            <v>Ebaymotors</v>
          </cell>
          <cell r="E6820">
            <v>1</v>
          </cell>
          <cell r="F6820">
            <v>44</v>
          </cell>
          <cell r="G6820" t="str">
            <v>Chile</v>
          </cell>
        </row>
        <row r="6821">
          <cell r="A6821" t="str">
            <v>2002M12</v>
          </cell>
          <cell r="B6821">
            <v>1</v>
          </cell>
          <cell r="C6821">
            <v>71</v>
          </cell>
          <cell r="D6821" t="str">
            <v>France</v>
          </cell>
          <cell r="E6821">
            <v>10</v>
          </cell>
          <cell r="F6821">
            <v>83</v>
          </cell>
          <cell r="G6821" t="str">
            <v>Guadeloupe</v>
          </cell>
        </row>
        <row r="6822">
          <cell r="A6822" t="str">
            <v>2002M12</v>
          </cell>
          <cell r="B6822">
            <v>0</v>
          </cell>
          <cell r="C6822">
            <v>3</v>
          </cell>
          <cell r="D6822" t="str">
            <v>Uk</v>
          </cell>
          <cell r="E6822">
            <v>12</v>
          </cell>
          <cell r="F6822">
            <v>185</v>
          </cell>
          <cell r="G6822" t="str">
            <v>South Africa</v>
          </cell>
        </row>
        <row r="6823">
          <cell r="A6823" t="str">
            <v>2002M12</v>
          </cell>
          <cell r="B6823">
            <v>2</v>
          </cell>
          <cell r="C6823">
            <v>15</v>
          </cell>
          <cell r="D6823" t="str">
            <v>Australia</v>
          </cell>
          <cell r="E6823">
            <v>2</v>
          </cell>
          <cell r="F6823">
            <v>100</v>
          </cell>
          <cell r="G6823" t="str">
            <v>Israel</v>
          </cell>
        </row>
        <row r="6824">
          <cell r="A6824" t="str">
            <v>2002M12</v>
          </cell>
          <cell r="B6824">
            <v>2</v>
          </cell>
          <cell r="C6824">
            <v>123</v>
          </cell>
          <cell r="D6824" t="str">
            <v xml:space="preserve"> Belgium (Dutch)</v>
          </cell>
          <cell r="E6824">
            <v>1</v>
          </cell>
          <cell r="F6824">
            <v>127</v>
          </cell>
          <cell r="G6824" t="str">
            <v>Malaysia</v>
          </cell>
        </row>
        <row r="6825">
          <cell r="A6825" t="str">
            <v>2003M01</v>
          </cell>
          <cell r="B6825">
            <v>2</v>
          </cell>
          <cell r="C6825">
            <v>77</v>
          </cell>
          <cell r="D6825" t="str">
            <v>Germany</v>
          </cell>
          <cell r="E6825">
            <v>47</v>
          </cell>
          <cell r="F6825">
            <v>55</v>
          </cell>
          <cell r="G6825" t="str">
            <v>Cyprus</v>
          </cell>
        </row>
        <row r="6826">
          <cell r="A6826" t="str">
            <v>2003M01</v>
          </cell>
          <cell r="B6826">
            <v>2</v>
          </cell>
          <cell r="C6826">
            <v>2</v>
          </cell>
          <cell r="D6826" t="str">
            <v>Canada</v>
          </cell>
          <cell r="E6826">
            <v>34</v>
          </cell>
          <cell r="F6826">
            <v>23</v>
          </cell>
          <cell r="G6826" t="str">
            <v>Belgium</v>
          </cell>
        </row>
        <row r="6827">
          <cell r="A6827" t="str">
            <v>2003M01</v>
          </cell>
          <cell r="B6827">
            <v>1</v>
          </cell>
          <cell r="C6827">
            <v>146</v>
          </cell>
          <cell r="D6827" t="str">
            <v>Netherlands</v>
          </cell>
          <cell r="E6827">
            <v>2379</v>
          </cell>
          <cell r="F6827">
            <v>23</v>
          </cell>
          <cell r="G6827" t="str">
            <v>Belgium</v>
          </cell>
        </row>
        <row r="6828">
          <cell r="A6828" t="str">
            <v>2003M01</v>
          </cell>
          <cell r="B6828">
            <v>0</v>
          </cell>
          <cell r="C6828">
            <v>3</v>
          </cell>
          <cell r="D6828" t="str">
            <v>Uk</v>
          </cell>
          <cell r="E6828">
            <v>7</v>
          </cell>
          <cell r="F6828">
            <v>-999</v>
          </cell>
          <cell r="G6828" t="str">
            <v>Unknown</v>
          </cell>
        </row>
        <row r="6829">
          <cell r="A6829" t="str">
            <v>2003M01</v>
          </cell>
          <cell r="B6829">
            <v>0</v>
          </cell>
          <cell r="C6829">
            <v>186</v>
          </cell>
          <cell r="D6829" t="str">
            <v>Spain</v>
          </cell>
          <cell r="E6829">
            <v>17</v>
          </cell>
          <cell r="F6829">
            <v>8</v>
          </cell>
          <cell r="G6829" t="str">
            <v>Andorra</v>
          </cell>
        </row>
        <row r="6830">
          <cell r="A6830" t="str">
            <v>2003M01</v>
          </cell>
          <cell r="B6830">
            <v>0</v>
          </cell>
          <cell r="C6830">
            <v>100</v>
          </cell>
          <cell r="D6830" t="str">
            <v>Ebaymotors</v>
          </cell>
          <cell r="E6830">
            <v>1</v>
          </cell>
          <cell r="F6830">
            <v>96</v>
          </cell>
          <cell r="G6830" t="str">
            <v>Indonesia</v>
          </cell>
        </row>
        <row r="6831">
          <cell r="A6831" t="str">
            <v>2003M01</v>
          </cell>
          <cell r="B6831">
            <v>0</v>
          </cell>
          <cell r="C6831">
            <v>0</v>
          </cell>
          <cell r="D6831" t="str">
            <v>Ebay</v>
          </cell>
          <cell r="E6831">
            <v>429</v>
          </cell>
          <cell r="F6831">
            <v>136</v>
          </cell>
          <cell r="G6831" t="str">
            <v>Mexico</v>
          </cell>
        </row>
        <row r="6832">
          <cell r="A6832" t="str">
            <v>2003M01</v>
          </cell>
          <cell r="B6832">
            <v>0</v>
          </cell>
          <cell r="C6832">
            <v>186</v>
          </cell>
          <cell r="D6832" t="str">
            <v>Spain</v>
          </cell>
          <cell r="E6832">
            <v>64778</v>
          </cell>
          <cell r="F6832">
            <v>186</v>
          </cell>
          <cell r="G6832" t="str">
            <v>Spain</v>
          </cell>
        </row>
        <row r="6833">
          <cell r="A6833" t="str">
            <v>2003M01</v>
          </cell>
          <cell r="B6833">
            <v>0</v>
          </cell>
          <cell r="C6833">
            <v>123</v>
          </cell>
          <cell r="D6833" t="str">
            <v xml:space="preserve"> Belgium (Dutch)</v>
          </cell>
          <cell r="E6833">
            <v>108</v>
          </cell>
          <cell r="F6833">
            <v>3</v>
          </cell>
          <cell r="G6833" t="str">
            <v>United Kingdom</v>
          </cell>
        </row>
        <row r="6834">
          <cell r="A6834" t="str">
            <v>2003M01</v>
          </cell>
          <cell r="B6834">
            <v>0</v>
          </cell>
          <cell r="C6834">
            <v>0</v>
          </cell>
          <cell r="D6834" t="str">
            <v>Ebay</v>
          </cell>
          <cell r="E6834">
            <v>1</v>
          </cell>
          <cell r="F6834">
            <v>58</v>
          </cell>
          <cell r="G6834" t="str">
            <v>Djibouti</v>
          </cell>
        </row>
        <row r="6835">
          <cell r="A6835" t="str">
            <v>2003M01</v>
          </cell>
          <cell r="B6835">
            <v>1</v>
          </cell>
          <cell r="C6835">
            <v>101</v>
          </cell>
          <cell r="D6835" t="str">
            <v>Italy</v>
          </cell>
          <cell r="E6835">
            <v>45</v>
          </cell>
          <cell r="F6835">
            <v>71</v>
          </cell>
          <cell r="G6835" t="str">
            <v>France</v>
          </cell>
        </row>
        <row r="6836">
          <cell r="A6836" t="str">
            <v>2003M01</v>
          </cell>
          <cell r="B6836">
            <v>0</v>
          </cell>
          <cell r="C6836">
            <v>0</v>
          </cell>
          <cell r="D6836" t="str">
            <v>Ebay</v>
          </cell>
          <cell r="E6836">
            <v>455</v>
          </cell>
          <cell r="F6836">
            <v>149</v>
          </cell>
          <cell r="G6836" t="str">
            <v>New Zealand</v>
          </cell>
        </row>
        <row r="6837">
          <cell r="A6837" t="str">
            <v>2003M01</v>
          </cell>
          <cell r="B6837">
            <v>1</v>
          </cell>
          <cell r="C6837">
            <v>0</v>
          </cell>
          <cell r="D6837" t="str">
            <v>Ebay</v>
          </cell>
          <cell r="E6837">
            <v>82</v>
          </cell>
          <cell r="F6837">
            <v>84</v>
          </cell>
          <cell r="G6837" t="str">
            <v>Guam</v>
          </cell>
        </row>
        <row r="6838">
          <cell r="A6838" t="str">
            <v>2003M01</v>
          </cell>
          <cell r="B6838">
            <v>0</v>
          </cell>
          <cell r="C6838">
            <v>77</v>
          </cell>
          <cell r="D6838" t="str">
            <v>Germany</v>
          </cell>
          <cell r="E6838">
            <v>274</v>
          </cell>
          <cell r="F6838">
            <v>2</v>
          </cell>
          <cell r="G6838" t="str">
            <v>Canada</v>
          </cell>
        </row>
        <row r="6839">
          <cell r="A6839" t="str">
            <v>2003M01</v>
          </cell>
          <cell r="B6839">
            <v>3</v>
          </cell>
          <cell r="C6839">
            <v>100</v>
          </cell>
          <cell r="D6839" t="str">
            <v>Ebaymotors</v>
          </cell>
          <cell r="E6839">
            <v>1</v>
          </cell>
          <cell r="F6839">
            <v>100</v>
          </cell>
          <cell r="G6839" t="str">
            <v>Israel</v>
          </cell>
        </row>
        <row r="6840">
          <cell r="A6840" t="str">
            <v>2003M01</v>
          </cell>
          <cell r="B6840">
            <v>0</v>
          </cell>
          <cell r="C6840">
            <v>196</v>
          </cell>
          <cell r="D6840" t="str">
            <v>Taiwan</v>
          </cell>
          <cell r="E6840">
            <v>1</v>
          </cell>
          <cell r="F6840">
            <v>7</v>
          </cell>
          <cell r="G6840" t="str">
            <v>American Samoa</v>
          </cell>
        </row>
        <row r="6841">
          <cell r="A6841" t="str">
            <v>2003M01</v>
          </cell>
          <cell r="B6841">
            <v>2</v>
          </cell>
          <cell r="C6841">
            <v>15</v>
          </cell>
          <cell r="D6841" t="str">
            <v>Australia</v>
          </cell>
          <cell r="E6841">
            <v>1</v>
          </cell>
          <cell r="F6841">
            <v>216</v>
          </cell>
          <cell r="G6841" t="str">
            <v>Vietnam</v>
          </cell>
        </row>
        <row r="6842">
          <cell r="A6842" t="str">
            <v>2003M01</v>
          </cell>
          <cell r="B6842">
            <v>3</v>
          </cell>
          <cell r="C6842">
            <v>23</v>
          </cell>
          <cell r="D6842" t="str">
            <v xml:space="preserve"> Belgium (French)</v>
          </cell>
          <cell r="E6842">
            <v>4310</v>
          </cell>
          <cell r="F6842">
            <v>23</v>
          </cell>
          <cell r="G6842" t="str">
            <v>Belgium</v>
          </cell>
        </row>
        <row r="6843">
          <cell r="A6843" t="str">
            <v>2003M01</v>
          </cell>
          <cell r="B6843">
            <v>2</v>
          </cell>
          <cell r="C6843">
            <v>16</v>
          </cell>
          <cell r="D6843" t="str">
            <v>Austria</v>
          </cell>
          <cell r="E6843">
            <v>1</v>
          </cell>
          <cell r="F6843">
            <v>127</v>
          </cell>
          <cell r="G6843" t="str">
            <v>Malaysia</v>
          </cell>
        </row>
        <row r="6844">
          <cell r="A6844" t="str">
            <v>2003M01</v>
          </cell>
          <cell r="B6844">
            <v>0</v>
          </cell>
          <cell r="C6844">
            <v>77</v>
          </cell>
          <cell r="D6844" t="str">
            <v>Germany</v>
          </cell>
          <cell r="E6844">
            <v>96</v>
          </cell>
          <cell r="F6844">
            <v>163</v>
          </cell>
          <cell r="G6844" t="str">
            <v>Poland</v>
          </cell>
        </row>
        <row r="6845">
          <cell r="A6845" t="str">
            <v>2003M01</v>
          </cell>
          <cell r="B6845">
            <v>0</v>
          </cell>
          <cell r="C6845">
            <v>3</v>
          </cell>
          <cell r="D6845" t="str">
            <v>Uk</v>
          </cell>
          <cell r="E6845">
            <v>44</v>
          </cell>
          <cell r="F6845">
            <v>55</v>
          </cell>
          <cell r="G6845" t="str">
            <v>Cyprus</v>
          </cell>
        </row>
        <row r="6846">
          <cell r="A6846" t="str">
            <v>2003M01</v>
          </cell>
          <cell r="B6846">
            <v>0</v>
          </cell>
          <cell r="C6846">
            <v>186</v>
          </cell>
          <cell r="D6846" t="str">
            <v>Spain</v>
          </cell>
          <cell r="E6846">
            <v>93</v>
          </cell>
          <cell r="F6846">
            <v>71</v>
          </cell>
          <cell r="G6846" t="str">
            <v>France</v>
          </cell>
        </row>
        <row r="6847">
          <cell r="A6847" t="str">
            <v>2003M01</v>
          </cell>
          <cell r="B6847">
            <v>0</v>
          </cell>
          <cell r="C6847">
            <v>15</v>
          </cell>
          <cell r="D6847" t="str">
            <v>Australia</v>
          </cell>
          <cell r="E6847">
            <v>29</v>
          </cell>
          <cell r="F6847">
            <v>180</v>
          </cell>
          <cell r="G6847" t="str">
            <v>Singapore</v>
          </cell>
        </row>
        <row r="6848">
          <cell r="A6848" t="str">
            <v>2003M01</v>
          </cell>
          <cell r="B6848">
            <v>0</v>
          </cell>
          <cell r="C6848">
            <v>71</v>
          </cell>
          <cell r="D6848" t="str">
            <v>France</v>
          </cell>
          <cell r="E6848">
            <v>224</v>
          </cell>
          <cell r="F6848">
            <v>101</v>
          </cell>
          <cell r="G6848" t="str">
            <v>Italy</v>
          </cell>
        </row>
        <row r="6849">
          <cell r="A6849" t="str">
            <v>2003M01</v>
          </cell>
          <cell r="B6849">
            <v>2</v>
          </cell>
          <cell r="C6849">
            <v>0</v>
          </cell>
          <cell r="D6849" t="str">
            <v>Ebay</v>
          </cell>
          <cell r="E6849">
            <v>281784</v>
          </cell>
          <cell r="F6849">
            <v>3</v>
          </cell>
          <cell r="G6849" t="str">
            <v>United Kingdom</v>
          </cell>
        </row>
        <row r="6850">
          <cell r="A6850" t="str">
            <v>2003M01</v>
          </cell>
          <cell r="B6850">
            <v>0</v>
          </cell>
          <cell r="C6850">
            <v>101</v>
          </cell>
          <cell r="D6850" t="str">
            <v>Italy</v>
          </cell>
          <cell r="E6850">
            <v>15</v>
          </cell>
          <cell r="F6850">
            <v>23</v>
          </cell>
          <cell r="G6850" t="str">
            <v>Belgium</v>
          </cell>
        </row>
        <row r="6851">
          <cell r="A6851" t="str">
            <v>2003M01</v>
          </cell>
          <cell r="B6851">
            <v>2</v>
          </cell>
          <cell r="C6851">
            <v>2</v>
          </cell>
          <cell r="D6851" t="str">
            <v>Canada</v>
          </cell>
          <cell r="E6851">
            <v>58</v>
          </cell>
          <cell r="F6851">
            <v>186</v>
          </cell>
          <cell r="G6851" t="str">
            <v>Spain</v>
          </cell>
        </row>
        <row r="6852">
          <cell r="A6852" t="str">
            <v>2003M01</v>
          </cell>
          <cell r="B6852">
            <v>1</v>
          </cell>
          <cell r="C6852">
            <v>100</v>
          </cell>
          <cell r="D6852" t="str">
            <v>Ebaymotors</v>
          </cell>
          <cell r="E6852">
            <v>1</v>
          </cell>
          <cell r="F6852">
            <v>96</v>
          </cell>
          <cell r="G6852" t="str">
            <v>Indonesia</v>
          </cell>
        </row>
        <row r="6853">
          <cell r="A6853" t="str">
            <v>2003M01</v>
          </cell>
          <cell r="B6853">
            <v>2</v>
          </cell>
          <cell r="C6853">
            <v>0</v>
          </cell>
          <cell r="D6853" t="str">
            <v>Ebay</v>
          </cell>
          <cell r="E6853">
            <v>288</v>
          </cell>
          <cell r="F6853">
            <v>13</v>
          </cell>
          <cell r="G6853" t="str">
            <v>Armenia</v>
          </cell>
        </row>
        <row r="6854">
          <cell r="A6854" t="str">
            <v>2003M01</v>
          </cell>
          <cell r="B6854">
            <v>3</v>
          </cell>
          <cell r="C6854">
            <v>71</v>
          </cell>
          <cell r="D6854" t="str">
            <v>France</v>
          </cell>
          <cell r="E6854">
            <v>15</v>
          </cell>
          <cell r="F6854">
            <v>77</v>
          </cell>
          <cell r="G6854" t="str">
            <v>Germany</v>
          </cell>
        </row>
        <row r="6855">
          <cell r="A6855" t="str">
            <v>2003M01</v>
          </cell>
          <cell r="B6855">
            <v>2</v>
          </cell>
          <cell r="C6855">
            <v>3</v>
          </cell>
          <cell r="D6855" t="str">
            <v>Uk</v>
          </cell>
          <cell r="E6855">
            <v>829</v>
          </cell>
          <cell r="F6855">
            <v>57</v>
          </cell>
          <cell r="G6855" t="str">
            <v>Denmark</v>
          </cell>
        </row>
        <row r="6856">
          <cell r="A6856" t="str">
            <v>2003M01</v>
          </cell>
          <cell r="B6856">
            <v>2</v>
          </cell>
          <cell r="C6856">
            <v>15</v>
          </cell>
          <cell r="D6856" t="str">
            <v>Australia</v>
          </cell>
          <cell r="E6856">
            <v>3</v>
          </cell>
          <cell r="F6856">
            <v>148</v>
          </cell>
          <cell r="G6856" t="str">
            <v>New Caledonia</v>
          </cell>
        </row>
        <row r="6857">
          <cell r="A6857" t="str">
            <v>2003M01</v>
          </cell>
          <cell r="B6857">
            <v>0</v>
          </cell>
          <cell r="C6857">
            <v>3</v>
          </cell>
          <cell r="D6857" t="str">
            <v>Uk</v>
          </cell>
          <cell r="E6857">
            <v>1</v>
          </cell>
          <cell r="F6857">
            <v>46</v>
          </cell>
          <cell r="G6857" t="str">
            <v>Colombia</v>
          </cell>
        </row>
        <row r="6858">
          <cell r="A6858" t="str">
            <v>2003M01</v>
          </cell>
          <cell r="B6858">
            <v>2</v>
          </cell>
          <cell r="C6858">
            <v>71</v>
          </cell>
          <cell r="D6858" t="str">
            <v>France</v>
          </cell>
          <cell r="E6858">
            <v>39</v>
          </cell>
          <cell r="F6858">
            <v>57</v>
          </cell>
          <cell r="G6858" t="str">
            <v>Denmark</v>
          </cell>
        </row>
        <row r="6859">
          <cell r="A6859" t="str">
            <v>2003M01</v>
          </cell>
          <cell r="B6859">
            <v>2</v>
          </cell>
          <cell r="C6859">
            <v>3</v>
          </cell>
          <cell r="D6859" t="str">
            <v>Uk</v>
          </cell>
          <cell r="E6859">
            <v>249</v>
          </cell>
          <cell r="F6859">
            <v>168</v>
          </cell>
          <cell r="G6859" t="str">
            <v>Russian Federation</v>
          </cell>
        </row>
        <row r="6860">
          <cell r="A6860" t="str">
            <v>2003M01</v>
          </cell>
          <cell r="B6860">
            <v>2</v>
          </cell>
          <cell r="C6860">
            <v>77</v>
          </cell>
          <cell r="D6860" t="str">
            <v>Germany</v>
          </cell>
          <cell r="E6860">
            <v>13</v>
          </cell>
          <cell r="F6860">
            <v>185</v>
          </cell>
          <cell r="G6860" t="str">
            <v>South Africa</v>
          </cell>
        </row>
        <row r="6861">
          <cell r="A6861" t="str">
            <v>2003M01</v>
          </cell>
          <cell r="B6861">
            <v>1</v>
          </cell>
          <cell r="C6861">
            <v>0</v>
          </cell>
          <cell r="D6861" t="str">
            <v>Ebay</v>
          </cell>
          <cell r="E6861">
            <v>2</v>
          </cell>
          <cell r="F6861">
            <v>14</v>
          </cell>
          <cell r="G6861" t="str">
            <v>Aruba</v>
          </cell>
        </row>
        <row r="6862">
          <cell r="A6862" t="str">
            <v>2003M01</v>
          </cell>
          <cell r="B6862">
            <v>0</v>
          </cell>
          <cell r="C6862">
            <v>0</v>
          </cell>
          <cell r="D6862" t="str">
            <v>Ebay</v>
          </cell>
          <cell r="E6862">
            <v>2</v>
          </cell>
          <cell r="F6862">
            <v>158</v>
          </cell>
          <cell r="G6862" t="str">
            <v>Panama</v>
          </cell>
        </row>
        <row r="6863">
          <cell r="A6863" t="str">
            <v>2003M01</v>
          </cell>
          <cell r="B6863">
            <v>0</v>
          </cell>
          <cell r="C6863">
            <v>77</v>
          </cell>
          <cell r="D6863" t="str">
            <v>Germany</v>
          </cell>
          <cell r="E6863">
            <v>9</v>
          </cell>
          <cell r="F6863">
            <v>130</v>
          </cell>
          <cell r="G6863" t="str">
            <v>Malta</v>
          </cell>
        </row>
        <row r="6864">
          <cell r="A6864" t="str">
            <v>2003M01</v>
          </cell>
          <cell r="B6864">
            <v>0</v>
          </cell>
          <cell r="C6864">
            <v>146</v>
          </cell>
          <cell r="D6864" t="str">
            <v>Netherlands</v>
          </cell>
          <cell r="E6864">
            <v>1</v>
          </cell>
          <cell r="F6864">
            <v>-999</v>
          </cell>
          <cell r="G6864" t="str">
            <v>Unknown</v>
          </cell>
        </row>
        <row r="6865">
          <cell r="A6865" t="str">
            <v>2003M01</v>
          </cell>
          <cell r="B6865">
            <v>2</v>
          </cell>
          <cell r="C6865">
            <v>101</v>
          </cell>
          <cell r="D6865" t="str">
            <v>Italy</v>
          </cell>
          <cell r="E6865">
            <v>80</v>
          </cell>
          <cell r="F6865">
            <v>12</v>
          </cell>
          <cell r="G6865" t="str">
            <v>Argentina</v>
          </cell>
        </row>
        <row r="6866">
          <cell r="A6866" t="str">
            <v>2003M01</v>
          </cell>
          <cell r="B6866">
            <v>2</v>
          </cell>
          <cell r="C6866">
            <v>0</v>
          </cell>
          <cell r="D6866" t="str">
            <v>Ebay</v>
          </cell>
          <cell r="E6866">
            <v>39154</v>
          </cell>
          <cell r="F6866">
            <v>100</v>
          </cell>
          <cell r="G6866" t="str">
            <v>Israel</v>
          </cell>
        </row>
        <row r="6867">
          <cell r="A6867" t="str">
            <v>2003M01</v>
          </cell>
          <cell r="B6867">
            <v>0</v>
          </cell>
          <cell r="C6867">
            <v>3</v>
          </cell>
          <cell r="D6867" t="str">
            <v>Uk</v>
          </cell>
          <cell r="E6867">
            <v>1000292</v>
          </cell>
          <cell r="F6867">
            <v>3</v>
          </cell>
          <cell r="G6867" t="str">
            <v>United Kingdom</v>
          </cell>
        </row>
        <row r="6868">
          <cell r="A6868" t="str">
            <v>2003M01</v>
          </cell>
          <cell r="B6868">
            <v>0</v>
          </cell>
          <cell r="C6868">
            <v>100</v>
          </cell>
          <cell r="D6868" t="str">
            <v>Ebaymotors</v>
          </cell>
          <cell r="E6868">
            <v>2</v>
          </cell>
          <cell r="F6868">
            <v>59</v>
          </cell>
          <cell r="G6868" t="str">
            <v>Dominica</v>
          </cell>
        </row>
        <row r="6869">
          <cell r="A6869" t="str">
            <v>2003M01</v>
          </cell>
          <cell r="B6869">
            <v>3</v>
          </cell>
          <cell r="C6869">
            <v>100</v>
          </cell>
          <cell r="D6869" t="str">
            <v>Ebaymotors</v>
          </cell>
          <cell r="E6869">
            <v>1</v>
          </cell>
          <cell r="F6869">
            <v>136</v>
          </cell>
          <cell r="G6869" t="str">
            <v>Mexico</v>
          </cell>
        </row>
        <row r="6870">
          <cell r="A6870" t="str">
            <v>2003M01</v>
          </cell>
          <cell r="B6870">
            <v>2</v>
          </cell>
          <cell r="C6870">
            <v>15</v>
          </cell>
          <cell r="D6870" t="str">
            <v>Australia</v>
          </cell>
          <cell r="E6870">
            <v>150</v>
          </cell>
          <cell r="F6870">
            <v>71</v>
          </cell>
          <cell r="G6870" t="str">
            <v>France</v>
          </cell>
        </row>
        <row r="6871">
          <cell r="A6871" t="str">
            <v>2003M01</v>
          </cell>
          <cell r="B6871">
            <v>3</v>
          </cell>
          <cell r="C6871">
            <v>77</v>
          </cell>
          <cell r="D6871" t="str">
            <v>Germany</v>
          </cell>
          <cell r="E6871">
            <v>3</v>
          </cell>
          <cell r="F6871">
            <v>164</v>
          </cell>
          <cell r="G6871" t="str">
            <v>Portugal</v>
          </cell>
        </row>
        <row r="6872">
          <cell r="A6872" t="str">
            <v>2003M01</v>
          </cell>
          <cell r="B6872">
            <v>2</v>
          </cell>
          <cell r="C6872">
            <v>3</v>
          </cell>
          <cell r="D6872" t="str">
            <v>Uk</v>
          </cell>
          <cell r="E6872">
            <v>1246</v>
          </cell>
          <cell r="F6872">
            <v>192</v>
          </cell>
          <cell r="G6872" t="str">
            <v>Sweden</v>
          </cell>
        </row>
        <row r="6873">
          <cell r="A6873" t="str">
            <v>2003M01</v>
          </cell>
          <cell r="B6873">
            <v>2</v>
          </cell>
          <cell r="C6873">
            <v>0</v>
          </cell>
          <cell r="D6873" t="str">
            <v>Ebay</v>
          </cell>
          <cell r="E6873">
            <v>715</v>
          </cell>
          <cell r="F6873">
            <v>182</v>
          </cell>
          <cell r="G6873" t="str">
            <v>Slovenia</v>
          </cell>
        </row>
        <row r="6874">
          <cell r="A6874" t="str">
            <v>2003M01</v>
          </cell>
          <cell r="B6874">
            <v>0</v>
          </cell>
          <cell r="C6874">
            <v>100</v>
          </cell>
          <cell r="D6874" t="str">
            <v>Ebaymotors</v>
          </cell>
          <cell r="E6874">
            <v>120</v>
          </cell>
          <cell r="F6874">
            <v>165</v>
          </cell>
          <cell r="G6874" t="str">
            <v>Puerto Rico</v>
          </cell>
        </row>
        <row r="6875">
          <cell r="A6875" t="str">
            <v>2003M01</v>
          </cell>
          <cell r="B6875">
            <v>2</v>
          </cell>
          <cell r="C6875">
            <v>2</v>
          </cell>
          <cell r="D6875" t="str">
            <v>Canada</v>
          </cell>
          <cell r="E6875">
            <v>1</v>
          </cell>
          <cell r="F6875">
            <v>204</v>
          </cell>
          <cell r="G6875" t="str">
            <v>Turkey</v>
          </cell>
        </row>
        <row r="6876">
          <cell r="A6876" t="str">
            <v>2003M01</v>
          </cell>
          <cell r="B6876">
            <v>1</v>
          </cell>
          <cell r="C6876">
            <v>0</v>
          </cell>
          <cell r="D6876" t="str">
            <v>Ebay</v>
          </cell>
          <cell r="E6876">
            <v>1</v>
          </cell>
          <cell r="F6876">
            <v>138</v>
          </cell>
          <cell r="G6876" t="str">
            <v>Monaco</v>
          </cell>
        </row>
        <row r="6877">
          <cell r="A6877" t="str">
            <v>2003M01</v>
          </cell>
          <cell r="B6877">
            <v>2</v>
          </cell>
          <cell r="C6877">
            <v>123</v>
          </cell>
          <cell r="D6877" t="str">
            <v xml:space="preserve"> Belgium (Dutch)</v>
          </cell>
          <cell r="E6877">
            <v>155</v>
          </cell>
          <cell r="F6877">
            <v>123</v>
          </cell>
          <cell r="G6877" t="str">
            <v>Macau</v>
          </cell>
        </row>
        <row r="6878">
          <cell r="A6878" t="str">
            <v>2003M01</v>
          </cell>
          <cell r="B6878">
            <v>0</v>
          </cell>
          <cell r="C6878">
            <v>0</v>
          </cell>
          <cell r="D6878" t="str">
            <v>Ebay</v>
          </cell>
          <cell r="E6878">
            <v>3</v>
          </cell>
          <cell r="F6878">
            <v>6</v>
          </cell>
          <cell r="G6878" t="str">
            <v>Algeria</v>
          </cell>
        </row>
        <row r="6879">
          <cell r="A6879" t="str">
            <v>2003M01</v>
          </cell>
          <cell r="B6879">
            <v>1</v>
          </cell>
          <cell r="C6879">
            <v>2</v>
          </cell>
          <cell r="D6879" t="str">
            <v>Canada</v>
          </cell>
          <cell r="E6879">
            <v>3</v>
          </cell>
          <cell r="F6879">
            <v>196</v>
          </cell>
          <cell r="G6879" t="str">
            <v>Taiwan</v>
          </cell>
        </row>
        <row r="6880">
          <cell r="A6880" t="str">
            <v>2003M01</v>
          </cell>
          <cell r="B6880">
            <v>0</v>
          </cell>
          <cell r="C6880">
            <v>15</v>
          </cell>
          <cell r="D6880" t="str">
            <v>Australia</v>
          </cell>
          <cell r="E6880">
            <v>6</v>
          </cell>
          <cell r="F6880">
            <v>149</v>
          </cell>
          <cell r="G6880" t="str">
            <v>New Zealand</v>
          </cell>
        </row>
        <row r="6881">
          <cell r="A6881" t="str">
            <v>2003M01</v>
          </cell>
          <cell r="B6881">
            <v>2</v>
          </cell>
          <cell r="C6881">
            <v>77</v>
          </cell>
          <cell r="D6881" t="str">
            <v>Germany</v>
          </cell>
          <cell r="E6881">
            <v>1542</v>
          </cell>
          <cell r="F6881">
            <v>192</v>
          </cell>
          <cell r="G6881" t="str">
            <v>Sweden</v>
          </cell>
        </row>
        <row r="6882">
          <cell r="A6882" t="str">
            <v>2003M01</v>
          </cell>
          <cell r="B6882">
            <v>1</v>
          </cell>
          <cell r="C6882">
            <v>23</v>
          </cell>
          <cell r="D6882" t="str">
            <v xml:space="preserve"> Belgium (French)</v>
          </cell>
          <cell r="E6882">
            <v>58</v>
          </cell>
          <cell r="F6882">
            <v>193</v>
          </cell>
          <cell r="G6882" t="str">
            <v>Switzerland</v>
          </cell>
        </row>
        <row r="6883">
          <cell r="A6883" t="str">
            <v>2003M01</v>
          </cell>
          <cell r="B6883">
            <v>3</v>
          </cell>
          <cell r="C6883">
            <v>2</v>
          </cell>
          <cell r="D6883" t="str">
            <v>Canada</v>
          </cell>
          <cell r="E6883">
            <v>1</v>
          </cell>
          <cell r="F6883">
            <v>21</v>
          </cell>
          <cell r="G6883" t="str">
            <v>Barbados</v>
          </cell>
        </row>
        <row r="6884">
          <cell r="A6884" t="str">
            <v>2003M01</v>
          </cell>
          <cell r="B6884">
            <v>3</v>
          </cell>
          <cell r="C6884">
            <v>3</v>
          </cell>
          <cell r="D6884" t="str">
            <v>Uk</v>
          </cell>
          <cell r="E6884">
            <v>1</v>
          </cell>
          <cell r="F6884">
            <v>192</v>
          </cell>
          <cell r="G6884" t="str">
            <v>Sweden</v>
          </cell>
        </row>
        <row r="6885">
          <cell r="A6885" t="str">
            <v>2003M01</v>
          </cell>
          <cell r="B6885">
            <v>0</v>
          </cell>
          <cell r="C6885">
            <v>0</v>
          </cell>
          <cell r="D6885" t="str">
            <v>Ebay</v>
          </cell>
          <cell r="E6885">
            <v>146</v>
          </cell>
          <cell r="F6885">
            <v>44</v>
          </cell>
          <cell r="G6885" t="str">
            <v>Chile</v>
          </cell>
        </row>
        <row r="6886">
          <cell r="A6886" t="str">
            <v>2003M01</v>
          </cell>
          <cell r="B6886">
            <v>1</v>
          </cell>
          <cell r="C6886">
            <v>0</v>
          </cell>
          <cell r="D6886" t="str">
            <v>Ebay</v>
          </cell>
          <cell r="E6886">
            <v>1</v>
          </cell>
          <cell r="F6886">
            <v>102</v>
          </cell>
          <cell r="G6886" t="str">
            <v>Jamaica</v>
          </cell>
        </row>
        <row r="6887">
          <cell r="A6887" t="str">
            <v>2003M01</v>
          </cell>
          <cell r="B6887">
            <v>1</v>
          </cell>
          <cell r="C6887">
            <v>100</v>
          </cell>
          <cell r="D6887" t="str">
            <v>Ebaymotors</v>
          </cell>
          <cell r="E6887">
            <v>3</v>
          </cell>
          <cell r="F6887">
            <v>193</v>
          </cell>
          <cell r="G6887" t="str">
            <v>Switzerland</v>
          </cell>
        </row>
        <row r="6888">
          <cell r="A6888" t="str">
            <v>2003M01</v>
          </cell>
          <cell r="B6888">
            <v>0</v>
          </cell>
          <cell r="C6888">
            <v>71</v>
          </cell>
          <cell r="D6888" t="str">
            <v>France</v>
          </cell>
          <cell r="E6888">
            <v>7</v>
          </cell>
          <cell r="F6888">
            <v>218</v>
          </cell>
          <cell r="G6888" t="str">
            <v>Wallis and Futuna</v>
          </cell>
        </row>
        <row r="6889">
          <cell r="A6889" t="str">
            <v>2003M01</v>
          </cell>
          <cell r="B6889">
            <v>2</v>
          </cell>
          <cell r="C6889">
            <v>196</v>
          </cell>
          <cell r="D6889" t="str">
            <v>Taiwan</v>
          </cell>
          <cell r="E6889">
            <v>3</v>
          </cell>
          <cell r="F6889">
            <v>219</v>
          </cell>
          <cell r="G6889" t="str">
            <v>Western Sahara</v>
          </cell>
        </row>
        <row r="6890">
          <cell r="A6890" t="str">
            <v>2003M01</v>
          </cell>
          <cell r="B6890">
            <v>3</v>
          </cell>
          <cell r="C6890">
            <v>71</v>
          </cell>
          <cell r="D6890" t="str">
            <v>France</v>
          </cell>
          <cell r="E6890">
            <v>3</v>
          </cell>
          <cell r="F6890">
            <v>164</v>
          </cell>
          <cell r="G6890" t="str">
            <v>Portugal</v>
          </cell>
        </row>
        <row r="6891">
          <cell r="A6891" t="str">
            <v>2003M01</v>
          </cell>
          <cell r="B6891">
            <v>2</v>
          </cell>
          <cell r="C6891">
            <v>146</v>
          </cell>
          <cell r="D6891" t="str">
            <v>Netherlands</v>
          </cell>
          <cell r="E6891">
            <v>86</v>
          </cell>
          <cell r="F6891">
            <v>199</v>
          </cell>
          <cell r="G6891" t="str">
            <v>Thailand</v>
          </cell>
        </row>
        <row r="6892">
          <cell r="A6892" t="str">
            <v>2003M01</v>
          </cell>
          <cell r="B6892">
            <v>0</v>
          </cell>
          <cell r="C6892">
            <v>196</v>
          </cell>
          <cell r="D6892" t="str">
            <v>Taiwan</v>
          </cell>
          <cell r="E6892">
            <v>1</v>
          </cell>
          <cell r="F6892">
            <v>185</v>
          </cell>
          <cell r="G6892" t="str">
            <v>South Africa</v>
          </cell>
        </row>
        <row r="6893">
          <cell r="A6893" t="str">
            <v>2003M01</v>
          </cell>
          <cell r="B6893">
            <v>2</v>
          </cell>
          <cell r="C6893">
            <v>2</v>
          </cell>
          <cell r="D6893" t="str">
            <v>Canada</v>
          </cell>
          <cell r="E6893">
            <v>12</v>
          </cell>
          <cell r="F6893">
            <v>149</v>
          </cell>
          <cell r="G6893" t="str">
            <v>New Zealand</v>
          </cell>
        </row>
        <row r="6894">
          <cell r="A6894" t="str">
            <v>2003M01</v>
          </cell>
          <cell r="B6894">
            <v>0</v>
          </cell>
          <cell r="C6894">
            <v>77</v>
          </cell>
          <cell r="D6894" t="str">
            <v>Germany</v>
          </cell>
          <cell r="E6894">
            <v>24</v>
          </cell>
          <cell r="F6894">
            <v>167</v>
          </cell>
          <cell r="G6894" t="str">
            <v>Romania</v>
          </cell>
        </row>
        <row r="6895">
          <cell r="A6895" t="str">
            <v>2003M01</v>
          </cell>
          <cell r="B6895">
            <v>3</v>
          </cell>
          <cell r="C6895">
            <v>77</v>
          </cell>
          <cell r="D6895" t="str">
            <v>Germany</v>
          </cell>
          <cell r="E6895">
            <v>47</v>
          </cell>
          <cell r="F6895">
            <v>23</v>
          </cell>
          <cell r="G6895" t="str">
            <v>Belgium</v>
          </cell>
        </row>
        <row r="6896">
          <cell r="A6896" t="str">
            <v>2003M01</v>
          </cell>
          <cell r="B6896">
            <v>2</v>
          </cell>
          <cell r="C6896">
            <v>146</v>
          </cell>
          <cell r="D6896" t="str">
            <v>Netherlands</v>
          </cell>
          <cell r="E6896">
            <v>3</v>
          </cell>
          <cell r="F6896">
            <v>92</v>
          </cell>
          <cell r="G6896" t="str">
            <v>Hong Kong</v>
          </cell>
        </row>
        <row r="6897">
          <cell r="A6897" t="str">
            <v>2003M01</v>
          </cell>
          <cell r="B6897">
            <v>1</v>
          </cell>
          <cell r="C6897">
            <v>101</v>
          </cell>
          <cell r="D6897" t="str">
            <v>Italy</v>
          </cell>
          <cell r="E6897">
            <v>6</v>
          </cell>
          <cell r="F6897">
            <v>99</v>
          </cell>
          <cell r="G6897" t="str">
            <v>Ireland</v>
          </cell>
        </row>
        <row r="6898">
          <cell r="A6898" t="str">
            <v>2003M01</v>
          </cell>
          <cell r="B6898">
            <v>2</v>
          </cell>
          <cell r="C6898">
            <v>2</v>
          </cell>
          <cell r="D6898" t="str">
            <v>Canada</v>
          </cell>
          <cell r="E6898">
            <v>18</v>
          </cell>
          <cell r="F6898">
            <v>99</v>
          </cell>
          <cell r="G6898" t="str">
            <v>Ireland</v>
          </cell>
        </row>
        <row r="6899">
          <cell r="A6899" t="str">
            <v>2003M01</v>
          </cell>
          <cell r="B6899">
            <v>1</v>
          </cell>
          <cell r="C6899">
            <v>186</v>
          </cell>
          <cell r="D6899" t="str">
            <v>Spain</v>
          </cell>
          <cell r="E6899">
            <v>1</v>
          </cell>
          <cell r="F6899">
            <v>23</v>
          </cell>
          <cell r="G6899" t="str">
            <v>Belgium</v>
          </cell>
        </row>
        <row r="6900">
          <cell r="A6900" t="str">
            <v>2003M01</v>
          </cell>
          <cell r="B6900">
            <v>2</v>
          </cell>
          <cell r="C6900">
            <v>100</v>
          </cell>
          <cell r="D6900" t="str">
            <v>Ebaymotors</v>
          </cell>
          <cell r="E6900">
            <v>5</v>
          </cell>
          <cell r="F6900">
            <v>94</v>
          </cell>
          <cell r="G6900" t="str">
            <v>Iceland</v>
          </cell>
        </row>
        <row r="6901">
          <cell r="A6901" t="str">
            <v>2003M01</v>
          </cell>
          <cell r="B6901">
            <v>0</v>
          </cell>
          <cell r="C6901">
            <v>0</v>
          </cell>
          <cell r="D6901" t="str">
            <v>Ebay</v>
          </cell>
          <cell r="E6901">
            <v>5811</v>
          </cell>
          <cell r="F6901">
            <v>225</v>
          </cell>
          <cell r="G6901" t="str">
            <v>APO/FPO</v>
          </cell>
        </row>
        <row r="6902">
          <cell r="A6902" t="str">
            <v>2003M01</v>
          </cell>
          <cell r="B6902">
            <v>2</v>
          </cell>
          <cell r="C6902">
            <v>77</v>
          </cell>
          <cell r="D6902" t="str">
            <v>Germany</v>
          </cell>
          <cell r="E6902">
            <v>730</v>
          </cell>
          <cell r="F6902">
            <v>199</v>
          </cell>
          <cell r="G6902" t="str">
            <v>Thailand</v>
          </cell>
        </row>
        <row r="6903">
          <cell r="A6903" t="str">
            <v>2003M01</v>
          </cell>
          <cell r="B6903">
            <v>0</v>
          </cell>
          <cell r="C6903">
            <v>3</v>
          </cell>
          <cell r="D6903" t="str">
            <v>Uk</v>
          </cell>
          <cell r="E6903">
            <v>49</v>
          </cell>
          <cell r="F6903">
            <v>127</v>
          </cell>
          <cell r="G6903" t="str">
            <v>Malaysia</v>
          </cell>
        </row>
        <row r="6904">
          <cell r="A6904" t="str">
            <v>2003M01</v>
          </cell>
          <cell r="B6904">
            <v>2</v>
          </cell>
          <cell r="C6904">
            <v>16</v>
          </cell>
          <cell r="D6904" t="str">
            <v>Austria</v>
          </cell>
          <cell r="E6904">
            <v>1</v>
          </cell>
          <cell r="F6904">
            <v>53</v>
          </cell>
          <cell r="G6904" t="str">
            <v>Croatia, Democratic Republic of the</v>
          </cell>
        </row>
        <row r="6905">
          <cell r="A6905" t="str">
            <v>2003M01</v>
          </cell>
          <cell r="B6905">
            <v>2</v>
          </cell>
          <cell r="C6905">
            <v>146</v>
          </cell>
          <cell r="D6905" t="str">
            <v>Netherlands</v>
          </cell>
          <cell r="E6905">
            <v>2</v>
          </cell>
          <cell r="F6905">
            <v>31</v>
          </cell>
          <cell r="G6905" t="str">
            <v>Brazil</v>
          </cell>
        </row>
        <row r="6906">
          <cell r="A6906" t="str">
            <v>2003M01</v>
          </cell>
          <cell r="B6906">
            <v>2</v>
          </cell>
          <cell r="C6906">
            <v>100</v>
          </cell>
          <cell r="D6906" t="str">
            <v>Ebaymotors</v>
          </cell>
          <cell r="E6906">
            <v>1756</v>
          </cell>
          <cell r="F6906">
            <v>92</v>
          </cell>
          <cell r="G6906" t="str">
            <v>Hong Kong</v>
          </cell>
        </row>
        <row r="6907">
          <cell r="A6907" t="str">
            <v>2003M01</v>
          </cell>
          <cell r="B6907">
            <v>0</v>
          </cell>
          <cell r="C6907">
            <v>196</v>
          </cell>
          <cell r="D6907" t="str">
            <v>Taiwan</v>
          </cell>
          <cell r="E6907">
            <v>11</v>
          </cell>
          <cell r="F6907">
            <v>77</v>
          </cell>
          <cell r="G6907" t="str">
            <v>Germany</v>
          </cell>
        </row>
        <row r="6908">
          <cell r="A6908" t="str">
            <v>2003M01</v>
          </cell>
          <cell r="B6908">
            <v>0</v>
          </cell>
          <cell r="C6908">
            <v>71</v>
          </cell>
          <cell r="D6908" t="str">
            <v>France</v>
          </cell>
          <cell r="E6908">
            <v>51</v>
          </cell>
          <cell r="F6908">
            <v>138</v>
          </cell>
          <cell r="G6908" t="str">
            <v>Monaco</v>
          </cell>
        </row>
        <row r="6909">
          <cell r="A6909" t="str">
            <v>2003M01</v>
          </cell>
          <cell r="B6909">
            <v>1</v>
          </cell>
          <cell r="C6909">
            <v>3</v>
          </cell>
          <cell r="D6909" t="str">
            <v>Uk</v>
          </cell>
          <cell r="E6909">
            <v>181</v>
          </cell>
          <cell r="F6909">
            <v>71</v>
          </cell>
          <cell r="G6909" t="str">
            <v>France</v>
          </cell>
        </row>
        <row r="6910">
          <cell r="A6910" t="str">
            <v>2003M01</v>
          </cell>
          <cell r="B6910">
            <v>0</v>
          </cell>
          <cell r="C6910">
            <v>16</v>
          </cell>
          <cell r="D6910" t="str">
            <v>Austria</v>
          </cell>
          <cell r="E6910">
            <v>3</v>
          </cell>
          <cell r="F6910">
            <v>101</v>
          </cell>
          <cell r="G6910" t="str">
            <v>Italy</v>
          </cell>
        </row>
        <row r="6911">
          <cell r="A6911" t="str">
            <v>2003M01</v>
          </cell>
          <cell r="B6911">
            <v>0</v>
          </cell>
          <cell r="C6911">
            <v>77</v>
          </cell>
          <cell r="D6911" t="str">
            <v>Germany</v>
          </cell>
          <cell r="E6911">
            <v>6</v>
          </cell>
          <cell r="F6911">
            <v>104</v>
          </cell>
          <cell r="G6911" t="str">
            <v>Japan</v>
          </cell>
        </row>
        <row r="6912">
          <cell r="A6912" t="str">
            <v>2003M01</v>
          </cell>
          <cell r="B6912">
            <v>2</v>
          </cell>
          <cell r="C6912">
            <v>100</v>
          </cell>
          <cell r="D6912" t="str">
            <v>Ebaymotors</v>
          </cell>
          <cell r="E6912">
            <v>2057</v>
          </cell>
          <cell r="F6912">
            <v>3</v>
          </cell>
          <cell r="G6912" t="str">
            <v>United Kingdom</v>
          </cell>
        </row>
        <row r="6913">
          <cell r="A6913" t="str">
            <v>2003M01</v>
          </cell>
          <cell r="B6913">
            <v>1</v>
          </cell>
          <cell r="C6913">
            <v>100</v>
          </cell>
          <cell r="D6913" t="str">
            <v>Ebaymotors</v>
          </cell>
          <cell r="E6913">
            <v>17506</v>
          </cell>
          <cell r="F6913">
            <v>2</v>
          </cell>
          <cell r="G6913" t="str">
            <v>Canada</v>
          </cell>
        </row>
        <row r="6914">
          <cell r="A6914" t="str">
            <v>2003M01</v>
          </cell>
          <cell r="B6914">
            <v>2</v>
          </cell>
          <cell r="C6914">
            <v>146</v>
          </cell>
          <cell r="D6914" t="str">
            <v>Netherlands</v>
          </cell>
          <cell r="E6914">
            <v>46186</v>
          </cell>
          <cell r="F6914">
            <v>77</v>
          </cell>
          <cell r="G6914" t="str">
            <v>Germany</v>
          </cell>
        </row>
        <row r="6915">
          <cell r="A6915" t="str">
            <v>2003M01</v>
          </cell>
          <cell r="B6915">
            <v>2</v>
          </cell>
          <cell r="C6915">
            <v>100</v>
          </cell>
          <cell r="D6915" t="str">
            <v>Ebaymotors</v>
          </cell>
          <cell r="E6915">
            <v>4</v>
          </cell>
          <cell r="F6915">
            <v>161</v>
          </cell>
          <cell r="G6915" t="str">
            <v>Peru</v>
          </cell>
        </row>
        <row r="6916">
          <cell r="A6916" t="str">
            <v>2003M01</v>
          </cell>
          <cell r="B6916">
            <v>0</v>
          </cell>
          <cell r="C6916">
            <v>71</v>
          </cell>
          <cell r="D6916" t="str">
            <v>France</v>
          </cell>
          <cell r="E6916">
            <v>9</v>
          </cell>
          <cell r="F6916">
            <v>8</v>
          </cell>
          <cell r="G6916" t="str">
            <v>Andorra</v>
          </cell>
        </row>
        <row r="6917">
          <cell r="A6917" t="str">
            <v>2003M01</v>
          </cell>
          <cell r="B6917">
            <v>1</v>
          </cell>
          <cell r="C6917">
            <v>71</v>
          </cell>
          <cell r="D6917" t="str">
            <v>France</v>
          </cell>
          <cell r="E6917">
            <v>49</v>
          </cell>
          <cell r="F6917">
            <v>227</v>
          </cell>
          <cell r="G6917" t="str">
            <v>Réunion</v>
          </cell>
        </row>
        <row r="6918">
          <cell r="A6918" t="str">
            <v>2003M01</v>
          </cell>
          <cell r="B6918">
            <v>1</v>
          </cell>
          <cell r="C6918">
            <v>15</v>
          </cell>
          <cell r="D6918" t="str">
            <v>Australia</v>
          </cell>
          <cell r="E6918">
            <v>34</v>
          </cell>
          <cell r="F6918">
            <v>77</v>
          </cell>
          <cell r="G6918" t="str">
            <v>Germany</v>
          </cell>
        </row>
        <row r="6919">
          <cell r="A6919" t="str">
            <v>2003M01</v>
          </cell>
          <cell r="B6919">
            <v>0</v>
          </cell>
          <cell r="C6919">
            <v>77</v>
          </cell>
          <cell r="D6919" t="str">
            <v>Germany</v>
          </cell>
          <cell r="E6919">
            <v>361</v>
          </cell>
          <cell r="F6919">
            <v>225</v>
          </cell>
          <cell r="G6919" t="str">
            <v>APO/FPO</v>
          </cell>
        </row>
        <row r="6920">
          <cell r="A6920" t="str">
            <v>2003M01</v>
          </cell>
          <cell r="B6920">
            <v>2</v>
          </cell>
          <cell r="C6920">
            <v>0</v>
          </cell>
          <cell r="D6920" t="str">
            <v>Ebay</v>
          </cell>
          <cell r="E6920">
            <v>750</v>
          </cell>
          <cell r="F6920">
            <v>94</v>
          </cell>
          <cell r="G6920" t="str">
            <v>Iceland</v>
          </cell>
        </row>
        <row r="6921">
          <cell r="A6921" t="str">
            <v>2003M01</v>
          </cell>
          <cell r="B6921">
            <v>0</v>
          </cell>
          <cell r="C6921">
            <v>0</v>
          </cell>
          <cell r="D6921" t="str">
            <v>Ebay</v>
          </cell>
          <cell r="E6921">
            <v>3</v>
          </cell>
          <cell r="F6921">
            <v>106</v>
          </cell>
          <cell r="G6921" t="str">
            <v>Jordan</v>
          </cell>
        </row>
        <row r="6922">
          <cell r="A6922" t="str">
            <v>2003M01</v>
          </cell>
          <cell r="B6922">
            <v>3</v>
          </cell>
          <cell r="C6922">
            <v>100</v>
          </cell>
          <cell r="D6922" t="str">
            <v>Ebaymotors</v>
          </cell>
          <cell r="E6922">
            <v>5</v>
          </cell>
          <cell r="F6922">
            <v>101</v>
          </cell>
          <cell r="G6922" t="str">
            <v>Italy</v>
          </cell>
        </row>
        <row r="6923">
          <cell r="A6923" t="str">
            <v>2003M01</v>
          </cell>
          <cell r="B6923">
            <v>2</v>
          </cell>
          <cell r="C6923">
            <v>0</v>
          </cell>
          <cell r="D6923" t="str">
            <v>Ebay</v>
          </cell>
          <cell r="E6923">
            <v>18331</v>
          </cell>
          <cell r="F6923">
            <v>31</v>
          </cell>
          <cell r="G6923" t="str">
            <v>Brazil</v>
          </cell>
        </row>
        <row r="6924">
          <cell r="A6924" t="str">
            <v>2003M01</v>
          </cell>
          <cell r="B6924">
            <v>2</v>
          </cell>
          <cell r="C6924">
            <v>0</v>
          </cell>
          <cell r="D6924" t="str">
            <v>Ebay</v>
          </cell>
          <cell r="E6924">
            <v>6336</v>
          </cell>
          <cell r="F6924">
            <v>53</v>
          </cell>
          <cell r="G6924" t="str">
            <v>Croatia, Democratic Republic of the</v>
          </cell>
        </row>
        <row r="6925">
          <cell r="A6925" t="str">
            <v>2003M01</v>
          </cell>
          <cell r="B6925">
            <v>0</v>
          </cell>
          <cell r="C6925">
            <v>0</v>
          </cell>
          <cell r="D6925" t="str">
            <v>Ebay</v>
          </cell>
          <cell r="E6925">
            <v>1</v>
          </cell>
          <cell r="F6925">
            <v>59</v>
          </cell>
          <cell r="G6925" t="str">
            <v>Dominica</v>
          </cell>
        </row>
        <row r="6926">
          <cell r="A6926" t="str">
            <v>2003M01</v>
          </cell>
          <cell r="B6926">
            <v>0</v>
          </cell>
          <cell r="C6926">
            <v>100</v>
          </cell>
          <cell r="D6926" t="str">
            <v>Ebaymotors</v>
          </cell>
          <cell r="E6926">
            <v>955464</v>
          </cell>
          <cell r="F6926">
            <v>1</v>
          </cell>
          <cell r="G6926" t="str">
            <v>United States</v>
          </cell>
        </row>
        <row r="6927">
          <cell r="A6927" t="str">
            <v>2003M01</v>
          </cell>
          <cell r="B6927">
            <v>0</v>
          </cell>
          <cell r="C6927">
            <v>71</v>
          </cell>
          <cell r="D6927" t="str">
            <v>France</v>
          </cell>
          <cell r="E6927">
            <v>19</v>
          </cell>
          <cell r="F6927">
            <v>45</v>
          </cell>
          <cell r="G6927" t="str">
            <v>China</v>
          </cell>
        </row>
        <row r="6928">
          <cell r="A6928" t="str">
            <v>2003M01</v>
          </cell>
          <cell r="B6928">
            <v>1</v>
          </cell>
          <cell r="C6928">
            <v>3</v>
          </cell>
          <cell r="D6928" t="str">
            <v>Uk</v>
          </cell>
          <cell r="E6928">
            <v>301</v>
          </cell>
          <cell r="F6928">
            <v>146</v>
          </cell>
          <cell r="G6928" t="str">
            <v>Netherlands</v>
          </cell>
        </row>
        <row r="6929">
          <cell r="A6929" t="str">
            <v>2003M01</v>
          </cell>
          <cell r="B6929">
            <v>1</v>
          </cell>
          <cell r="C6929">
            <v>77</v>
          </cell>
          <cell r="D6929" t="str">
            <v>Germany</v>
          </cell>
          <cell r="E6929">
            <v>4</v>
          </cell>
          <cell r="F6929">
            <v>53</v>
          </cell>
          <cell r="G6929" t="str">
            <v>Croatia, Democratic Republic of the</v>
          </cell>
        </row>
        <row r="6930">
          <cell r="A6930" t="str">
            <v>2003M01</v>
          </cell>
          <cell r="B6930">
            <v>1</v>
          </cell>
          <cell r="C6930">
            <v>101</v>
          </cell>
          <cell r="D6930" t="str">
            <v>Italy</v>
          </cell>
          <cell r="E6930">
            <v>29115</v>
          </cell>
          <cell r="F6930">
            <v>101</v>
          </cell>
          <cell r="G6930" t="str">
            <v>Italy</v>
          </cell>
        </row>
        <row r="6931">
          <cell r="A6931" t="str">
            <v>2003M01</v>
          </cell>
          <cell r="B6931">
            <v>0</v>
          </cell>
          <cell r="C6931">
            <v>0</v>
          </cell>
          <cell r="D6931" t="str">
            <v>Ebay</v>
          </cell>
          <cell r="E6931">
            <v>25</v>
          </cell>
          <cell r="F6931">
            <v>-999</v>
          </cell>
          <cell r="G6931" t="str">
            <v>Unknown</v>
          </cell>
        </row>
        <row r="6932">
          <cell r="A6932" t="str">
            <v>2003M01</v>
          </cell>
          <cell r="B6932">
            <v>1</v>
          </cell>
          <cell r="C6932">
            <v>3</v>
          </cell>
          <cell r="D6932" t="str">
            <v>Uk</v>
          </cell>
          <cell r="E6932">
            <v>26</v>
          </cell>
          <cell r="F6932">
            <v>80</v>
          </cell>
          <cell r="G6932" t="str">
            <v>Greece</v>
          </cell>
        </row>
        <row r="6933">
          <cell r="A6933" t="str">
            <v>2003M01</v>
          </cell>
          <cell r="B6933">
            <v>2</v>
          </cell>
          <cell r="C6933">
            <v>100</v>
          </cell>
          <cell r="D6933" t="str">
            <v>Ebaymotors</v>
          </cell>
          <cell r="E6933">
            <v>213</v>
          </cell>
          <cell r="F6933">
            <v>12</v>
          </cell>
          <cell r="G6933" t="str">
            <v>Argentina</v>
          </cell>
        </row>
        <row r="6934">
          <cell r="A6934" t="str">
            <v>2003M01</v>
          </cell>
          <cell r="B6934">
            <v>2</v>
          </cell>
          <cell r="C6934">
            <v>0</v>
          </cell>
          <cell r="D6934" t="str">
            <v>Ebay</v>
          </cell>
          <cell r="E6934">
            <v>3795</v>
          </cell>
          <cell r="F6934">
            <v>211</v>
          </cell>
          <cell r="G6934" t="str">
            <v>Uruguay</v>
          </cell>
        </row>
        <row r="6935">
          <cell r="A6935" t="str">
            <v>2003M01</v>
          </cell>
          <cell r="B6935">
            <v>1</v>
          </cell>
          <cell r="C6935">
            <v>100</v>
          </cell>
          <cell r="D6935" t="str">
            <v>Ebaymotors</v>
          </cell>
          <cell r="E6935">
            <v>1</v>
          </cell>
          <cell r="F6935">
            <v>70</v>
          </cell>
          <cell r="G6935" t="str">
            <v>Finland</v>
          </cell>
        </row>
        <row r="6936">
          <cell r="A6936" t="str">
            <v>2003M01</v>
          </cell>
          <cell r="B6936">
            <v>0</v>
          </cell>
          <cell r="C6936">
            <v>0</v>
          </cell>
          <cell r="D6936" t="str">
            <v>Ebay</v>
          </cell>
          <cell r="E6936">
            <v>251</v>
          </cell>
          <cell r="F6936">
            <v>204</v>
          </cell>
          <cell r="G6936" t="str">
            <v>Turkey</v>
          </cell>
        </row>
        <row r="6937">
          <cell r="A6937" t="str">
            <v>2003M01</v>
          </cell>
          <cell r="B6937">
            <v>2</v>
          </cell>
          <cell r="C6937">
            <v>186</v>
          </cell>
          <cell r="D6937" t="str">
            <v>Spain</v>
          </cell>
          <cell r="E6937">
            <v>12</v>
          </cell>
          <cell r="F6937">
            <v>35</v>
          </cell>
          <cell r="G6937" t="str">
            <v>Burkina Faso</v>
          </cell>
        </row>
        <row r="6938">
          <cell r="A6938" t="str">
            <v>2003M01</v>
          </cell>
          <cell r="B6938">
            <v>2</v>
          </cell>
          <cell r="C6938">
            <v>3</v>
          </cell>
          <cell r="D6938" t="str">
            <v>Uk</v>
          </cell>
          <cell r="E6938">
            <v>32</v>
          </cell>
          <cell r="F6938">
            <v>94</v>
          </cell>
          <cell r="G6938" t="str">
            <v>Iceland</v>
          </cell>
        </row>
        <row r="6939">
          <cell r="A6939" t="str">
            <v>2003M01</v>
          </cell>
          <cell r="B6939">
            <v>2</v>
          </cell>
          <cell r="C6939">
            <v>77</v>
          </cell>
          <cell r="D6939" t="str">
            <v>Germany</v>
          </cell>
          <cell r="E6939">
            <v>1</v>
          </cell>
          <cell r="F6939">
            <v>176</v>
          </cell>
          <cell r="G6939" t="str">
            <v>Saudi Arabia</v>
          </cell>
        </row>
        <row r="6940">
          <cell r="A6940" t="str">
            <v>2003M01</v>
          </cell>
          <cell r="B6940">
            <v>2</v>
          </cell>
          <cell r="C6940">
            <v>0</v>
          </cell>
          <cell r="D6940" t="str">
            <v>Ebay</v>
          </cell>
          <cell r="E6940">
            <v>7</v>
          </cell>
          <cell r="F6940">
            <v>221</v>
          </cell>
          <cell r="G6940" t="str">
            <v>Yemen</v>
          </cell>
        </row>
        <row r="6941">
          <cell r="A6941" t="str">
            <v>2003M01</v>
          </cell>
          <cell r="B6941">
            <v>2</v>
          </cell>
          <cell r="C6941">
            <v>23</v>
          </cell>
          <cell r="D6941" t="str">
            <v xml:space="preserve"> Belgium (French)</v>
          </cell>
          <cell r="E6941">
            <v>21</v>
          </cell>
          <cell r="F6941">
            <v>8</v>
          </cell>
          <cell r="G6941" t="str">
            <v>Andorra</v>
          </cell>
        </row>
        <row r="6942">
          <cell r="A6942" t="str">
            <v>2003M01</v>
          </cell>
          <cell r="B6942">
            <v>1</v>
          </cell>
          <cell r="C6942">
            <v>0</v>
          </cell>
          <cell r="D6942" t="str">
            <v>Ebay</v>
          </cell>
          <cell r="E6942">
            <v>26</v>
          </cell>
          <cell r="F6942">
            <v>185</v>
          </cell>
          <cell r="G6942" t="str">
            <v>South Africa</v>
          </cell>
        </row>
        <row r="6943">
          <cell r="A6943" t="str">
            <v>2003M01</v>
          </cell>
          <cell r="B6943">
            <v>0</v>
          </cell>
          <cell r="C6943">
            <v>196</v>
          </cell>
          <cell r="D6943" t="str">
            <v>Taiwan</v>
          </cell>
          <cell r="E6943">
            <v>270</v>
          </cell>
          <cell r="F6943">
            <v>45</v>
          </cell>
          <cell r="G6943" t="str">
            <v>China</v>
          </cell>
        </row>
        <row r="6944">
          <cell r="A6944" t="str">
            <v>2003M01</v>
          </cell>
          <cell r="B6944">
            <v>2</v>
          </cell>
          <cell r="C6944">
            <v>3</v>
          </cell>
          <cell r="D6944" t="str">
            <v>Uk</v>
          </cell>
          <cell r="E6944">
            <v>1</v>
          </cell>
          <cell r="F6944">
            <v>41</v>
          </cell>
          <cell r="G6944" t="str">
            <v>Cayman Islands</v>
          </cell>
        </row>
        <row r="6945">
          <cell r="A6945" t="str">
            <v>2003M01</v>
          </cell>
          <cell r="B6945">
            <v>2</v>
          </cell>
          <cell r="C6945">
            <v>71</v>
          </cell>
          <cell r="D6945" t="str">
            <v>France</v>
          </cell>
          <cell r="E6945">
            <v>6</v>
          </cell>
          <cell r="F6945">
            <v>136</v>
          </cell>
          <cell r="G6945" t="str">
            <v>Mexico</v>
          </cell>
        </row>
        <row r="6946">
          <cell r="A6946" t="str">
            <v>2003M01</v>
          </cell>
          <cell r="B6946">
            <v>2</v>
          </cell>
          <cell r="C6946">
            <v>196</v>
          </cell>
          <cell r="D6946" t="str">
            <v>Taiwan</v>
          </cell>
          <cell r="E6946">
            <v>4</v>
          </cell>
          <cell r="F6946">
            <v>111</v>
          </cell>
          <cell r="G6946" t="str">
            <v>Korea, South</v>
          </cell>
        </row>
        <row r="6947">
          <cell r="A6947" t="str">
            <v>2003M01</v>
          </cell>
          <cell r="B6947">
            <v>2</v>
          </cell>
          <cell r="C6947">
            <v>193</v>
          </cell>
          <cell r="D6947" t="str">
            <v>Switzerland</v>
          </cell>
          <cell r="E6947">
            <v>1</v>
          </cell>
          <cell r="F6947">
            <v>3</v>
          </cell>
          <cell r="G6947" t="str">
            <v>United Kingdom</v>
          </cell>
        </row>
        <row r="6948">
          <cell r="A6948" t="str">
            <v>2003M01</v>
          </cell>
          <cell r="B6948">
            <v>1</v>
          </cell>
          <cell r="C6948">
            <v>71</v>
          </cell>
          <cell r="D6948" t="str">
            <v>France</v>
          </cell>
          <cell r="E6948">
            <v>8</v>
          </cell>
          <cell r="F6948">
            <v>31</v>
          </cell>
          <cell r="G6948" t="str">
            <v>Brazil</v>
          </cell>
        </row>
        <row r="6949">
          <cell r="A6949" t="str">
            <v>2003M01</v>
          </cell>
          <cell r="B6949">
            <v>2</v>
          </cell>
          <cell r="C6949">
            <v>2</v>
          </cell>
          <cell r="D6949" t="str">
            <v>Canada</v>
          </cell>
          <cell r="E6949">
            <v>19</v>
          </cell>
          <cell r="F6949">
            <v>66</v>
          </cell>
          <cell r="G6949" t="str">
            <v>Estonia</v>
          </cell>
        </row>
        <row r="6950">
          <cell r="A6950" t="str">
            <v>2003M01</v>
          </cell>
          <cell r="B6950">
            <v>2</v>
          </cell>
          <cell r="C6950">
            <v>71</v>
          </cell>
          <cell r="D6950" t="str">
            <v>France</v>
          </cell>
          <cell r="E6950">
            <v>14</v>
          </cell>
          <cell r="F6950">
            <v>192</v>
          </cell>
          <cell r="G6950" t="str">
            <v>Sweden</v>
          </cell>
        </row>
        <row r="6951">
          <cell r="A6951" t="str">
            <v>2003M01</v>
          </cell>
          <cell r="B6951">
            <v>0</v>
          </cell>
          <cell r="C6951">
            <v>123</v>
          </cell>
          <cell r="D6951" t="str">
            <v xml:space="preserve"> Belgium (Dutch)</v>
          </cell>
          <cell r="E6951">
            <v>856</v>
          </cell>
          <cell r="F6951">
            <v>146</v>
          </cell>
          <cell r="G6951" t="str">
            <v>Netherlands</v>
          </cell>
        </row>
        <row r="6952">
          <cell r="A6952" t="str">
            <v>2003M01</v>
          </cell>
          <cell r="B6952">
            <v>1</v>
          </cell>
          <cell r="C6952">
            <v>0</v>
          </cell>
          <cell r="D6952" t="str">
            <v>Ebay</v>
          </cell>
          <cell r="E6952">
            <v>262705</v>
          </cell>
          <cell r="F6952">
            <v>2</v>
          </cell>
          <cell r="G6952" t="str">
            <v>Canada</v>
          </cell>
        </row>
        <row r="6953">
          <cell r="A6953" t="str">
            <v>2003M01</v>
          </cell>
          <cell r="B6953">
            <v>2</v>
          </cell>
          <cell r="C6953">
            <v>100</v>
          </cell>
          <cell r="D6953" t="str">
            <v>Ebaymotors</v>
          </cell>
          <cell r="E6953">
            <v>665783</v>
          </cell>
          <cell r="F6953">
            <v>1</v>
          </cell>
          <cell r="G6953" t="str">
            <v>United States</v>
          </cell>
        </row>
        <row r="6954">
          <cell r="A6954" t="str">
            <v>2003M01</v>
          </cell>
          <cell r="B6954">
            <v>1</v>
          </cell>
          <cell r="C6954">
            <v>0</v>
          </cell>
          <cell r="D6954" t="str">
            <v>Ebay</v>
          </cell>
          <cell r="E6954">
            <v>1157</v>
          </cell>
          <cell r="F6954">
            <v>149</v>
          </cell>
          <cell r="G6954" t="str">
            <v>New Zealand</v>
          </cell>
        </row>
        <row r="6955">
          <cell r="A6955" t="str">
            <v>2003M01</v>
          </cell>
          <cell r="B6955">
            <v>2</v>
          </cell>
          <cell r="C6955">
            <v>0</v>
          </cell>
          <cell r="D6955" t="str">
            <v>Ebay</v>
          </cell>
          <cell r="E6955">
            <v>46267</v>
          </cell>
          <cell r="F6955">
            <v>45</v>
          </cell>
          <cell r="G6955" t="str">
            <v>China</v>
          </cell>
        </row>
        <row r="6956">
          <cell r="A6956" t="str">
            <v>2003M01</v>
          </cell>
          <cell r="B6956">
            <v>1</v>
          </cell>
          <cell r="C6956">
            <v>0</v>
          </cell>
          <cell r="D6956" t="str">
            <v>Ebay</v>
          </cell>
          <cell r="E6956">
            <v>9</v>
          </cell>
          <cell r="F6956">
            <v>34</v>
          </cell>
          <cell r="G6956" t="str">
            <v>Bulgaria</v>
          </cell>
        </row>
        <row r="6957">
          <cell r="A6957" t="str">
            <v>2003M01</v>
          </cell>
          <cell r="B6957">
            <v>0</v>
          </cell>
          <cell r="C6957">
            <v>146</v>
          </cell>
          <cell r="D6957" t="str">
            <v>Netherlands</v>
          </cell>
          <cell r="E6957">
            <v>3</v>
          </cell>
          <cell r="F6957">
            <v>109</v>
          </cell>
          <cell r="G6957" t="str">
            <v>Kiribati</v>
          </cell>
        </row>
        <row r="6958">
          <cell r="A6958" t="str">
            <v>2003M01</v>
          </cell>
          <cell r="B6958">
            <v>3</v>
          </cell>
          <cell r="C6958">
            <v>15</v>
          </cell>
          <cell r="D6958" t="str">
            <v>Australia</v>
          </cell>
          <cell r="E6958">
            <v>1</v>
          </cell>
          <cell r="F6958">
            <v>71</v>
          </cell>
          <cell r="G6958" t="str">
            <v>France</v>
          </cell>
        </row>
        <row r="6959">
          <cell r="A6959" t="str">
            <v>2003M01</v>
          </cell>
          <cell r="B6959">
            <v>0</v>
          </cell>
          <cell r="C6959">
            <v>0</v>
          </cell>
          <cell r="D6959" t="str">
            <v>Ebay</v>
          </cell>
          <cell r="E6959">
            <v>4157</v>
          </cell>
          <cell r="F6959">
            <v>92</v>
          </cell>
          <cell r="G6959" t="str">
            <v>Hong Kong</v>
          </cell>
        </row>
        <row r="6960">
          <cell r="A6960" t="str">
            <v>2003M01</v>
          </cell>
          <cell r="B6960">
            <v>0</v>
          </cell>
          <cell r="C6960">
            <v>0</v>
          </cell>
          <cell r="D6960" t="str">
            <v>Ebay</v>
          </cell>
          <cell r="E6960">
            <v>1</v>
          </cell>
          <cell r="F6960">
            <v>172</v>
          </cell>
          <cell r="G6960" t="str">
            <v>Saint Lucia</v>
          </cell>
        </row>
        <row r="6961">
          <cell r="A6961" t="str">
            <v>2003M01</v>
          </cell>
          <cell r="B6961">
            <v>3</v>
          </cell>
          <cell r="C6961">
            <v>146</v>
          </cell>
          <cell r="D6961" t="str">
            <v>Netherlands</v>
          </cell>
          <cell r="E6961">
            <v>1</v>
          </cell>
          <cell r="F6961">
            <v>147</v>
          </cell>
          <cell r="G6961" t="str">
            <v>Netherlands Antilles</v>
          </cell>
        </row>
        <row r="6962">
          <cell r="A6962" t="str">
            <v>2003M01</v>
          </cell>
          <cell r="B6962">
            <v>2</v>
          </cell>
          <cell r="C6962">
            <v>77</v>
          </cell>
          <cell r="D6962" t="str">
            <v>Germany</v>
          </cell>
          <cell r="E6962">
            <v>998</v>
          </cell>
          <cell r="F6962">
            <v>163</v>
          </cell>
          <cell r="G6962" t="str">
            <v>Poland</v>
          </cell>
        </row>
        <row r="6963">
          <cell r="A6963" t="str">
            <v>2003M01</v>
          </cell>
          <cell r="B6963">
            <v>1</v>
          </cell>
          <cell r="C6963">
            <v>77</v>
          </cell>
          <cell r="D6963" t="str">
            <v>Germany</v>
          </cell>
          <cell r="E6963">
            <v>139</v>
          </cell>
          <cell r="F6963">
            <v>80</v>
          </cell>
          <cell r="G6963" t="str">
            <v>Greece</v>
          </cell>
        </row>
        <row r="6964">
          <cell r="A6964" t="str">
            <v>2003M01</v>
          </cell>
          <cell r="B6964">
            <v>0</v>
          </cell>
          <cell r="C6964">
            <v>15</v>
          </cell>
          <cell r="D6964" t="str">
            <v>Australia</v>
          </cell>
          <cell r="E6964">
            <v>357</v>
          </cell>
          <cell r="F6964">
            <v>2</v>
          </cell>
          <cell r="G6964" t="str">
            <v>Canada</v>
          </cell>
        </row>
        <row r="6965">
          <cell r="A6965" t="str">
            <v>2003M01</v>
          </cell>
          <cell r="B6965">
            <v>2</v>
          </cell>
          <cell r="C6965">
            <v>77</v>
          </cell>
          <cell r="D6965" t="str">
            <v>Germany</v>
          </cell>
          <cell r="E6965">
            <v>15</v>
          </cell>
          <cell r="F6965">
            <v>127</v>
          </cell>
          <cell r="G6965" t="str">
            <v>Malaysia</v>
          </cell>
        </row>
        <row r="6966">
          <cell r="A6966" t="str">
            <v>2003M01</v>
          </cell>
          <cell r="B6966">
            <v>0</v>
          </cell>
          <cell r="C6966">
            <v>193</v>
          </cell>
          <cell r="D6966" t="str">
            <v>Switzerland</v>
          </cell>
          <cell r="E6966">
            <v>6</v>
          </cell>
          <cell r="F6966">
            <v>71</v>
          </cell>
          <cell r="G6966" t="str">
            <v>France</v>
          </cell>
        </row>
        <row r="6967">
          <cell r="A6967" t="str">
            <v>2003M01</v>
          </cell>
          <cell r="B6967">
            <v>2</v>
          </cell>
          <cell r="C6967">
            <v>100</v>
          </cell>
          <cell r="D6967" t="str">
            <v>Ebaymotors</v>
          </cell>
          <cell r="E6967">
            <v>1</v>
          </cell>
          <cell r="F6967">
            <v>222</v>
          </cell>
          <cell r="G6967" t="str">
            <v>Yugoslavia</v>
          </cell>
        </row>
        <row r="6968">
          <cell r="A6968" t="str">
            <v>2003M01</v>
          </cell>
          <cell r="B6968">
            <v>2</v>
          </cell>
          <cell r="C6968">
            <v>16</v>
          </cell>
          <cell r="D6968" t="str">
            <v>Austria</v>
          </cell>
          <cell r="E6968">
            <v>2</v>
          </cell>
          <cell r="F6968">
            <v>56</v>
          </cell>
          <cell r="G6968" t="str">
            <v>Czech Republic</v>
          </cell>
        </row>
        <row r="6969">
          <cell r="A6969" t="str">
            <v>2003M01</v>
          </cell>
          <cell r="B6969">
            <v>2</v>
          </cell>
          <cell r="C6969">
            <v>15</v>
          </cell>
          <cell r="D6969" t="str">
            <v>Australia</v>
          </cell>
          <cell r="E6969">
            <v>239356</v>
          </cell>
          <cell r="F6969">
            <v>15</v>
          </cell>
          <cell r="G6969" t="str">
            <v>Australia</v>
          </cell>
        </row>
        <row r="6970">
          <cell r="A6970" t="str">
            <v>2003M01</v>
          </cell>
          <cell r="B6970">
            <v>1</v>
          </cell>
          <cell r="C6970">
            <v>77</v>
          </cell>
          <cell r="D6970" t="str">
            <v>Germany</v>
          </cell>
          <cell r="E6970">
            <v>4660</v>
          </cell>
          <cell r="F6970">
            <v>146</v>
          </cell>
          <cell r="G6970" t="str">
            <v>Netherlands</v>
          </cell>
        </row>
        <row r="6971">
          <cell r="A6971" t="str">
            <v>2003M01</v>
          </cell>
          <cell r="B6971">
            <v>2</v>
          </cell>
          <cell r="C6971">
            <v>0</v>
          </cell>
          <cell r="D6971" t="str">
            <v>Ebay</v>
          </cell>
          <cell r="E6971">
            <v>3</v>
          </cell>
          <cell r="F6971">
            <v>214</v>
          </cell>
          <cell r="G6971" t="str">
            <v>Vatican City State</v>
          </cell>
        </row>
        <row r="6972">
          <cell r="A6972" t="str">
            <v>2003M01</v>
          </cell>
          <cell r="B6972">
            <v>0</v>
          </cell>
          <cell r="C6972">
            <v>15</v>
          </cell>
          <cell r="D6972" t="str">
            <v>Australia</v>
          </cell>
          <cell r="E6972">
            <v>6</v>
          </cell>
          <cell r="F6972">
            <v>71</v>
          </cell>
          <cell r="G6972" t="str">
            <v>France</v>
          </cell>
        </row>
        <row r="6973">
          <cell r="A6973" t="str">
            <v>2003M01</v>
          </cell>
          <cell r="B6973">
            <v>1</v>
          </cell>
          <cell r="C6973">
            <v>3</v>
          </cell>
          <cell r="D6973" t="str">
            <v>Uk</v>
          </cell>
          <cell r="E6973">
            <v>130</v>
          </cell>
          <cell r="F6973">
            <v>164</v>
          </cell>
          <cell r="G6973" t="str">
            <v>Portugal</v>
          </cell>
        </row>
        <row r="6974">
          <cell r="A6974" t="str">
            <v>2003M01</v>
          </cell>
          <cell r="B6974">
            <v>3</v>
          </cell>
          <cell r="C6974">
            <v>100</v>
          </cell>
          <cell r="D6974" t="str">
            <v>Ebaymotors</v>
          </cell>
          <cell r="E6974">
            <v>2</v>
          </cell>
          <cell r="F6974">
            <v>165</v>
          </cell>
          <cell r="G6974" t="str">
            <v>Puerto Rico</v>
          </cell>
        </row>
        <row r="6975">
          <cell r="A6975" t="str">
            <v>2003M01</v>
          </cell>
          <cell r="B6975">
            <v>0</v>
          </cell>
          <cell r="C6975">
            <v>186</v>
          </cell>
          <cell r="D6975" t="str">
            <v>Spain</v>
          </cell>
          <cell r="E6975">
            <v>9</v>
          </cell>
          <cell r="F6975">
            <v>164</v>
          </cell>
          <cell r="G6975" t="str">
            <v>Portugal</v>
          </cell>
        </row>
        <row r="6976">
          <cell r="A6976" t="str">
            <v>2003M01</v>
          </cell>
          <cell r="B6976">
            <v>3</v>
          </cell>
          <cell r="C6976">
            <v>23</v>
          </cell>
          <cell r="D6976" t="str">
            <v xml:space="preserve"> Belgium (French)</v>
          </cell>
          <cell r="E6976">
            <v>16</v>
          </cell>
          <cell r="F6976">
            <v>1</v>
          </cell>
          <cell r="G6976" t="str">
            <v>United States</v>
          </cell>
        </row>
        <row r="6977">
          <cell r="A6977" t="str">
            <v>2003M01</v>
          </cell>
          <cell r="B6977">
            <v>2</v>
          </cell>
          <cell r="C6977">
            <v>0</v>
          </cell>
          <cell r="D6977" t="str">
            <v>Ebay</v>
          </cell>
          <cell r="E6977">
            <v>1</v>
          </cell>
          <cell r="F6977">
            <v>132</v>
          </cell>
          <cell r="G6977" t="str">
            <v>Martinique</v>
          </cell>
        </row>
        <row r="6978">
          <cell r="A6978" t="str">
            <v>2003M01</v>
          </cell>
          <cell r="B6978">
            <v>0</v>
          </cell>
          <cell r="C6978">
            <v>15</v>
          </cell>
          <cell r="D6978" t="str">
            <v>Australia</v>
          </cell>
          <cell r="E6978">
            <v>10</v>
          </cell>
          <cell r="F6978">
            <v>96</v>
          </cell>
          <cell r="G6978" t="str">
            <v>Indonesia</v>
          </cell>
        </row>
        <row r="6979">
          <cell r="A6979" t="str">
            <v>2003M01</v>
          </cell>
          <cell r="B6979">
            <v>0</v>
          </cell>
          <cell r="C6979">
            <v>3</v>
          </cell>
          <cell r="D6979" t="str">
            <v>Uk</v>
          </cell>
          <cell r="E6979">
            <v>513</v>
          </cell>
          <cell r="F6979">
            <v>225</v>
          </cell>
          <cell r="G6979" t="str">
            <v>APO/FPO</v>
          </cell>
        </row>
        <row r="6980">
          <cell r="A6980" t="str">
            <v>2003M01</v>
          </cell>
          <cell r="B6980">
            <v>3</v>
          </cell>
          <cell r="C6980">
            <v>3</v>
          </cell>
          <cell r="D6980" t="str">
            <v>Uk</v>
          </cell>
          <cell r="E6980">
            <v>2</v>
          </cell>
          <cell r="F6980">
            <v>2</v>
          </cell>
          <cell r="G6980" t="str">
            <v>Canada</v>
          </cell>
        </row>
        <row r="6981">
          <cell r="A6981" t="str">
            <v>2003M01</v>
          </cell>
          <cell r="B6981">
            <v>2</v>
          </cell>
          <cell r="C6981">
            <v>100</v>
          </cell>
          <cell r="D6981" t="str">
            <v>Ebaymotors</v>
          </cell>
          <cell r="E6981">
            <v>25</v>
          </cell>
          <cell r="F6981">
            <v>16</v>
          </cell>
          <cell r="G6981" t="str">
            <v>Austria</v>
          </cell>
        </row>
        <row r="6982">
          <cell r="A6982" t="str">
            <v>2003M01</v>
          </cell>
          <cell r="B6982">
            <v>1</v>
          </cell>
          <cell r="C6982">
            <v>16</v>
          </cell>
          <cell r="D6982" t="str">
            <v>Austria</v>
          </cell>
          <cell r="E6982">
            <v>8</v>
          </cell>
          <cell r="F6982">
            <v>122</v>
          </cell>
          <cell r="G6982" t="str">
            <v>Luxembourg</v>
          </cell>
        </row>
        <row r="6983">
          <cell r="A6983" t="str">
            <v>2003M01</v>
          </cell>
          <cell r="B6983">
            <v>0</v>
          </cell>
          <cell r="C6983">
            <v>77</v>
          </cell>
          <cell r="D6983" t="str">
            <v>Germany</v>
          </cell>
          <cell r="E6983">
            <v>4</v>
          </cell>
          <cell r="F6983">
            <v>45</v>
          </cell>
          <cell r="G6983" t="str">
            <v>China</v>
          </cell>
        </row>
        <row r="6984">
          <cell r="A6984" t="str">
            <v>2003M01</v>
          </cell>
          <cell r="B6984">
            <v>2</v>
          </cell>
          <cell r="C6984">
            <v>0</v>
          </cell>
          <cell r="D6984" t="str">
            <v>Ebay</v>
          </cell>
          <cell r="E6984">
            <v>9486</v>
          </cell>
          <cell r="F6984">
            <v>95</v>
          </cell>
          <cell r="G6984" t="str">
            <v>India</v>
          </cell>
        </row>
        <row r="6985">
          <cell r="A6985" t="str">
            <v>2003M01</v>
          </cell>
          <cell r="B6985">
            <v>1</v>
          </cell>
          <cell r="C6985">
            <v>77</v>
          </cell>
          <cell r="D6985" t="str">
            <v>Germany</v>
          </cell>
          <cell r="E6985">
            <v>32</v>
          </cell>
          <cell r="F6985">
            <v>56</v>
          </cell>
          <cell r="G6985" t="str">
            <v>Czech Republic</v>
          </cell>
        </row>
        <row r="6986">
          <cell r="A6986" t="str">
            <v>2003M01</v>
          </cell>
          <cell r="B6986">
            <v>0</v>
          </cell>
          <cell r="C6986">
            <v>0</v>
          </cell>
          <cell r="D6986" t="str">
            <v>Ebay</v>
          </cell>
          <cell r="E6986">
            <v>27</v>
          </cell>
          <cell r="F6986">
            <v>5</v>
          </cell>
          <cell r="G6986" t="str">
            <v>Albania</v>
          </cell>
        </row>
        <row r="6987">
          <cell r="A6987" t="str">
            <v>2003M01</v>
          </cell>
          <cell r="B6987">
            <v>0</v>
          </cell>
          <cell r="C6987">
            <v>77</v>
          </cell>
          <cell r="D6987" t="str">
            <v>Germany</v>
          </cell>
          <cell r="E6987">
            <v>1537</v>
          </cell>
          <cell r="F6987">
            <v>193</v>
          </cell>
          <cell r="G6987" t="str">
            <v>Switzerland</v>
          </cell>
        </row>
        <row r="6988">
          <cell r="A6988" t="str">
            <v>2003M01</v>
          </cell>
          <cell r="B6988">
            <v>2</v>
          </cell>
          <cell r="C6988">
            <v>0</v>
          </cell>
          <cell r="D6988" t="str">
            <v>Ebay</v>
          </cell>
          <cell r="E6988">
            <v>198</v>
          </cell>
          <cell r="F6988">
            <v>84</v>
          </cell>
          <cell r="G6988" t="str">
            <v>Guam</v>
          </cell>
        </row>
        <row r="6989">
          <cell r="A6989" t="str">
            <v>2003M01</v>
          </cell>
          <cell r="B6989">
            <v>1</v>
          </cell>
          <cell r="C6989">
            <v>0</v>
          </cell>
          <cell r="D6989" t="str">
            <v>Ebay</v>
          </cell>
          <cell r="E6989">
            <v>21</v>
          </cell>
          <cell r="F6989">
            <v>96</v>
          </cell>
          <cell r="G6989" t="str">
            <v>Indonesia</v>
          </cell>
        </row>
        <row r="6990">
          <cell r="A6990" t="str">
            <v>2003M01</v>
          </cell>
          <cell r="B6990">
            <v>2</v>
          </cell>
          <cell r="C6990">
            <v>2</v>
          </cell>
          <cell r="D6990" t="str">
            <v>Canada</v>
          </cell>
          <cell r="E6990">
            <v>108</v>
          </cell>
          <cell r="F6990">
            <v>71</v>
          </cell>
          <cell r="G6990" t="str">
            <v>France</v>
          </cell>
        </row>
        <row r="6991">
          <cell r="A6991" t="str">
            <v>2003M01</v>
          </cell>
          <cell r="B6991">
            <v>1</v>
          </cell>
          <cell r="C6991">
            <v>100</v>
          </cell>
          <cell r="D6991" t="str">
            <v>Ebaymotors</v>
          </cell>
          <cell r="E6991">
            <v>61</v>
          </cell>
          <cell r="F6991">
            <v>180</v>
          </cell>
          <cell r="G6991" t="str">
            <v>Singapore</v>
          </cell>
        </row>
        <row r="6992">
          <cell r="A6992" t="str">
            <v>2003M01</v>
          </cell>
          <cell r="B6992">
            <v>1</v>
          </cell>
          <cell r="C6992">
            <v>0</v>
          </cell>
          <cell r="D6992" t="str">
            <v>Ebay</v>
          </cell>
          <cell r="E6992">
            <v>3762</v>
          </cell>
          <cell r="F6992">
            <v>77</v>
          </cell>
          <cell r="G6992" t="str">
            <v>Germany</v>
          </cell>
        </row>
        <row r="6993">
          <cell r="A6993" t="str">
            <v>2003M01</v>
          </cell>
          <cell r="B6993">
            <v>1</v>
          </cell>
          <cell r="C6993">
            <v>3</v>
          </cell>
          <cell r="D6993" t="str">
            <v>Uk</v>
          </cell>
          <cell r="E6993">
            <v>22</v>
          </cell>
          <cell r="F6993">
            <v>154</v>
          </cell>
          <cell r="G6993" t="str">
            <v>Norway</v>
          </cell>
        </row>
        <row r="6994">
          <cell r="A6994" t="str">
            <v>2003M01</v>
          </cell>
          <cell r="B6994">
            <v>2</v>
          </cell>
          <cell r="C6994">
            <v>123</v>
          </cell>
          <cell r="D6994" t="str">
            <v xml:space="preserve"> Belgium (Dutch)</v>
          </cell>
          <cell r="E6994">
            <v>16</v>
          </cell>
          <cell r="F6994">
            <v>101</v>
          </cell>
          <cell r="G6994" t="str">
            <v>Italy</v>
          </cell>
        </row>
        <row r="6995">
          <cell r="A6995" t="str">
            <v>2003M01</v>
          </cell>
          <cell r="B6995">
            <v>0</v>
          </cell>
          <cell r="C6995">
            <v>0</v>
          </cell>
          <cell r="D6995" t="str">
            <v>Ebay</v>
          </cell>
          <cell r="E6995">
            <v>17521898</v>
          </cell>
          <cell r="F6995">
            <v>1</v>
          </cell>
          <cell r="G6995" t="str">
            <v>United States</v>
          </cell>
        </row>
        <row r="6996">
          <cell r="A6996" t="str">
            <v>2003M01</v>
          </cell>
          <cell r="B6996">
            <v>3</v>
          </cell>
          <cell r="C6996">
            <v>100</v>
          </cell>
          <cell r="D6996" t="str">
            <v>Ebaymotors</v>
          </cell>
          <cell r="E6996">
            <v>7</v>
          </cell>
          <cell r="F6996">
            <v>15</v>
          </cell>
          <cell r="G6996" t="str">
            <v>Australia</v>
          </cell>
        </row>
        <row r="6997">
          <cell r="A6997" t="str">
            <v>2003M01</v>
          </cell>
          <cell r="B6997">
            <v>2</v>
          </cell>
          <cell r="C6997">
            <v>100</v>
          </cell>
          <cell r="D6997" t="str">
            <v>Ebaymotors</v>
          </cell>
          <cell r="E6997">
            <v>3</v>
          </cell>
          <cell r="F6997">
            <v>211</v>
          </cell>
          <cell r="G6997" t="str">
            <v>Uruguay</v>
          </cell>
        </row>
        <row r="6998">
          <cell r="A6998" t="str">
            <v>2003M01</v>
          </cell>
          <cell r="B6998">
            <v>1</v>
          </cell>
          <cell r="C6998">
            <v>0</v>
          </cell>
          <cell r="D6998" t="str">
            <v>Ebay</v>
          </cell>
          <cell r="E6998">
            <v>250</v>
          </cell>
          <cell r="F6998">
            <v>124</v>
          </cell>
          <cell r="G6998" t="str">
            <v>Macedonia</v>
          </cell>
        </row>
        <row r="6999">
          <cell r="A6999" t="str">
            <v>2003M01</v>
          </cell>
          <cell r="B6999">
            <v>1</v>
          </cell>
          <cell r="C6999">
            <v>101</v>
          </cell>
          <cell r="D6999" t="str">
            <v>Italy</v>
          </cell>
          <cell r="E6999">
            <v>1</v>
          </cell>
          <cell r="F6999">
            <v>62</v>
          </cell>
          <cell r="G6999" t="str">
            <v>Egypt</v>
          </cell>
        </row>
        <row r="7000">
          <cell r="A7000" t="str">
            <v>2003M01</v>
          </cell>
          <cell r="B7000">
            <v>2</v>
          </cell>
          <cell r="C7000">
            <v>77</v>
          </cell>
          <cell r="D7000" t="str">
            <v>Germany</v>
          </cell>
          <cell r="E7000">
            <v>116</v>
          </cell>
          <cell r="F7000">
            <v>182</v>
          </cell>
          <cell r="G7000" t="str">
            <v>Slovenia</v>
          </cell>
        </row>
        <row r="7001">
          <cell r="A7001" t="str">
            <v>2003M01</v>
          </cell>
          <cell r="B7001">
            <v>1</v>
          </cell>
          <cell r="C7001">
            <v>16</v>
          </cell>
          <cell r="D7001" t="str">
            <v>Austria</v>
          </cell>
          <cell r="E7001">
            <v>3</v>
          </cell>
          <cell r="F7001">
            <v>92</v>
          </cell>
          <cell r="G7001" t="str">
            <v>Hong Kong</v>
          </cell>
        </row>
        <row r="7002">
          <cell r="A7002" t="str">
            <v>2003M01</v>
          </cell>
          <cell r="B7002">
            <v>3</v>
          </cell>
          <cell r="C7002">
            <v>15</v>
          </cell>
          <cell r="D7002" t="str">
            <v>Australia</v>
          </cell>
          <cell r="E7002">
            <v>3357</v>
          </cell>
          <cell r="F7002">
            <v>15</v>
          </cell>
          <cell r="G7002" t="str">
            <v>Australia</v>
          </cell>
        </row>
        <row r="7003">
          <cell r="A7003" t="str">
            <v>2003M01</v>
          </cell>
          <cell r="B7003">
            <v>3</v>
          </cell>
          <cell r="C7003">
            <v>196</v>
          </cell>
          <cell r="D7003" t="str">
            <v>Taiwan</v>
          </cell>
          <cell r="E7003">
            <v>1</v>
          </cell>
          <cell r="F7003">
            <v>45</v>
          </cell>
          <cell r="G7003" t="str">
            <v>China</v>
          </cell>
        </row>
        <row r="7004">
          <cell r="A7004" t="str">
            <v>2003M01</v>
          </cell>
          <cell r="B7004">
            <v>3</v>
          </cell>
          <cell r="C7004">
            <v>71</v>
          </cell>
          <cell r="D7004" t="str">
            <v>France</v>
          </cell>
          <cell r="E7004">
            <v>151</v>
          </cell>
          <cell r="F7004">
            <v>23</v>
          </cell>
          <cell r="G7004" t="str">
            <v>Belgium</v>
          </cell>
        </row>
        <row r="7005">
          <cell r="A7005" t="str">
            <v>2003M01</v>
          </cell>
          <cell r="B7005">
            <v>2</v>
          </cell>
          <cell r="C7005">
            <v>16</v>
          </cell>
          <cell r="D7005" t="str">
            <v>Austria</v>
          </cell>
          <cell r="E7005">
            <v>28</v>
          </cell>
          <cell r="F7005">
            <v>3</v>
          </cell>
          <cell r="G7005" t="str">
            <v>United Kingdom</v>
          </cell>
        </row>
        <row r="7006">
          <cell r="A7006" t="str">
            <v>2003M01</v>
          </cell>
          <cell r="B7006">
            <v>2</v>
          </cell>
          <cell r="C7006">
            <v>0</v>
          </cell>
          <cell r="D7006" t="str">
            <v>Ebay</v>
          </cell>
          <cell r="E7006">
            <v>197</v>
          </cell>
          <cell r="F7006">
            <v>194</v>
          </cell>
          <cell r="G7006" t="str">
            <v>Syria</v>
          </cell>
        </row>
        <row r="7007">
          <cell r="A7007" t="str">
            <v>2003M01</v>
          </cell>
          <cell r="B7007">
            <v>1</v>
          </cell>
          <cell r="C7007">
            <v>15</v>
          </cell>
          <cell r="D7007" t="str">
            <v>Australia</v>
          </cell>
          <cell r="E7007">
            <v>21463</v>
          </cell>
          <cell r="F7007">
            <v>15</v>
          </cell>
          <cell r="G7007" t="str">
            <v>Australia</v>
          </cell>
        </row>
        <row r="7008">
          <cell r="A7008" t="str">
            <v>2003M01</v>
          </cell>
          <cell r="B7008">
            <v>0</v>
          </cell>
          <cell r="C7008">
            <v>71</v>
          </cell>
          <cell r="D7008" t="str">
            <v>France</v>
          </cell>
          <cell r="E7008">
            <v>1</v>
          </cell>
          <cell r="F7008">
            <v>132</v>
          </cell>
          <cell r="G7008" t="str">
            <v>Martinique</v>
          </cell>
        </row>
        <row r="7009">
          <cell r="A7009" t="str">
            <v>2003M01</v>
          </cell>
          <cell r="B7009">
            <v>2</v>
          </cell>
          <cell r="C7009">
            <v>0</v>
          </cell>
          <cell r="D7009" t="str">
            <v>Ebay</v>
          </cell>
          <cell r="E7009">
            <v>3</v>
          </cell>
          <cell r="F7009">
            <v>-999</v>
          </cell>
          <cell r="G7009" t="str">
            <v>Unknown</v>
          </cell>
        </row>
        <row r="7010">
          <cell r="A7010" t="str">
            <v>2003M01</v>
          </cell>
          <cell r="B7010">
            <v>2</v>
          </cell>
          <cell r="C7010">
            <v>2</v>
          </cell>
          <cell r="D7010" t="str">
            <v>Canada</v>
          </cell>
          <cell r="E7010">
            <v>1</v>
          </cell>
          <cell r="F7010">
            <v>127</v>
          </cell>
          <cell r="G7010" t="str">
            <v>Malaysia</v>
          </cell>
        </row>
        <row r="7011">
          <cell r="A7011" t="str">
            <v>2003M01</v>
          </cell>
          <cell r="B7011">
            <v>2</v>
          </cell>
          <cell r="C7011">
            <v>15</v>
          </cell>
          <cell r="D7011" t="str">
            <v>Australia</v>
          </cell>
          <cell r="E7011">
            <v>24</v>
          </cell>
          <cell r="F7011">
            <v>13</v>
          </cell>
          <cell r="G7011" t="str">
            <v>Armenia</v>
          </cell>
        </row>
        <row r="7012">
          <cell r="A7012" t="str">
            <v>2003M01</v>
          </cell>
          <cell r="B7012">
            <v>2</v>
          </cell>
          <cell r="C7012">
            <v>186</v>
          </cell>
          <cell r="D7012" t="str">
            <v>Spain</v>
          </cell>
          <cell r="E7012">
            <v>5670</v>
          </cell>
          <cell r="F7012">
            <v>3</v>
          </cell>
          <cell r="G7012" t="str">
            <v>United Kingdom</v>
          </cell>
        </row>
        <row r="7013">
          <cell r="A7013" t="str">
            <v>2003M01</v>
          </cell>
          <cell r="B7013">
            <v>1</v>
          </cell>
          <cell r="C7013">
            <v>0</v>
          </cell>
          <cell r="D7013" t="str">
            <v>Ebay</v>
          </cell>
          <cell r="E7013">
            <v>1</v>
          </cell>
          <cell r="F7013">
            <v>122</v>
          </cell>
          <cell r="G7013" t="str">
            <v>Luxembourg</v>
          </cell>
        </row>
        <row r="7014">
          <cell r="A7014" t="str">
            <v>2003M01</v>
          </cell>
          <cell r="B7014">
            <v>1</v>
          </cell>
          <cell r="C7014">
            <v>0</v>
          </cell>
          <cell r="D7014" t="str">
            <v>Ebay</v>
          </cell>
          <cell r="E7014">
            <v>142</v>
          </cell>
          <cell r="F7014">
            <v>7</v>
          </cell>
          <cell r="G7014" t="str">
            <v>American Samoa</v>
          </cell>
        </row>
        <row r="7015">
          <cell r="A7015" t="str">
            <v>2003M01</v>
          </cell>
          <cell r="B7015">
            <v>2</v>
          </cell>
          <cell r="C7015">
            <v>77</v>
          </cell>
          <cell r="D7015" t="str">
            <v>Germany</v>
          </cell>
          <cell r="E7015">
            <v>5</v>
          </cell>
          <cell r="F7015">
            <v>27</v>
          </cell>
          <cell r="G7015" t="str">
            <v>Bhutan</v>
          </cell>
        </row>
        <row r="7016">
          <cell r="A7016" t="str">
            <v>2003M01</v>
          </cell>
          <cell r="B7016">
            <v>3</v>
          </cell>
          <cell r="C7016">
            <v>23</v>
          </cell>
          <cell r="D7016" t="str">
            <v xml:space="preserve"> Belgium (French)</v>
          </cell>
          <cell r="E7016">
            <v>6</v>
          </cell>
          <cell r="F7016">
            <v>122</v>
          </cell>
          <cell r="G7016" t="str">
            <v>Luxembourg</v>
          </cell>
        </row>
        <row r="7017">
          <cell r="A7017" t="str">
            <v>2003M01</v>
          </cell>
          <cell r="B7017">
            <v>0</v>
          </cell>
          <cell r="C7017">
            <v>146</v>
          </cell>
          <cell r="D7017" t="str">
            <v>Netherlands</v>
          </cell>
          <cell r="E7017">
            <v>3</v>
          </cell>
          <cell r="F7017">
            <v>193</v>
          </cell>
          <cell r="G7017" t="str">
            <v>Switzerland</v>
          </cell>
        </row>
        <row r="7018">
          <cell r="A7018" t="str">
            <v>2003M01</v>
          </cell>
          <cell r="B7018">
            <v>2</v>
          </cell>
          <cell r="C7018">
            <v>196</v>
          </cell>
          <cell r="D7018" t="str">
            <v>Taiwan</v>
          </cell>
          <cell r="E7018">
            <v>1</v>
          </cell>
          <cell r="F7018">
            <v>61</v>
          </cell>
          <cell r="G7018" t="str">
            <v>Ecuador</v>
          </cell>
        </row>
        <row r="7019">
          <cell r="A7019" t="str">
            <v>2003M01</v>
          </cell>
          <cell r="B7019">
            <v>2</v>
          </cell>
          <cell r="C7019">
            <v>186</v>
          </cell>
          <cell r="D7019" t="str">
            <v>Spain</v>
          </cell>
          <cell r="E7019">
            <v>708</v>
          </cell>
          <cell r="F7019">
            <v>77</v>
          </cell>
          <cell r="G7019" t="str">
            <v>Germany</v>
          </cell>
        </row>
        <row r="7020">
          <cell r="A7020" t="str">
            <v>2003M01</v>
          </cell>
          <cell r="B7020">
            <v>2</v>
          </cell>
          <cell r="C7020">
            <v>196</v>
          </cell>
          <cell r="D7020" t="str">
            <v>Taiwan</v>
          </cell>
          <cell r="E7020">
            <v>1</v>
          </cell>
          <cell r="F7020">
            <v>220</v>
          </cell>
          <cell r="G7020" t="str">
            <v>Western Samoa</v>
          </cell>
        </row>
        <row r="7021">
          <cell r="A7021" t="str">
            <v>2003M01</v>
          </cell>
          <cell r="B7021">
            <v>2</v>
          </cell>
          <cell r="C7021">
            <v>77</v>
          </cell>
          <cell r="D7021" t="str">
            <v>Germany</v>
          </cell>
          <cell r="E7021">
            <v>1755</v>
          </cell>
          <cell r="F7021">
            <v>180</v>
          </cell>
          <cell r="G7021" t="str">
            <v>Singapore</v>
          </cell>
        </row>
        <row r="7022">
          <cell r="A7022" t="str">
            <v>2003M01</v>
          </cell>
          <cell r="B7022">
            <v>1</v>
          </cell>
          <cell r="C7022">
            <v>146</v>
          </cell>
          <cell r="D7022" t="str">
            <v>Netherlands</v>
          </cell>
          <cell r="E7022">
            <v>69</v>
          </cell>
          <cell r="F7022">
            <v>163</v>
          </cell>
          <cell r="G7022" t="str">
            <v>Poland</v>
          </cell>
        </row>
        <row r="7023">
          <cell r="A7023" t="str">
            <v>2003M01</v>
          </cell>
          <cell r="B7023">
            <v>2</v>
          </cell>
          <cell r="C7023">
            <v>100</v>
          </cell>
          <cell r="D7023" t="str">
            <v>Ebaymotors</v>
          </cell>
          <cell r="E7023">
            <v>1</v>
          </cell>
          <cell r="F7023">
            <v>33</v>
          </cell>
          <cell r="G7023" t="str">
            <v>Brunei Darussalam</v>
          </cell>
        </row>
        <row r="7024">
          <cell r="A7024" t="str">
            <v>2003M01</v>
          </cell>
          <cell r="B7024">
            <v>0</v>
          </cell>
          <cell r="C7024">
            <v>16</v>
          </cell>
          <cell r="D7024" t="str">
            <v>Austria</v>
          </cell>
          <cell r="E7024">
            <v>1</v>
          </cell>
          <cell r="F7024">
            <v>-999</v>
          </cell>
          <cell r="G7024" t="str">
            <v>Unknown</v>
          </cell>
        </row>
        <row r="7025">
          <cell r="A7025" t="str">
            <v>2003M01</v>
          </cell>
          <cell r="B7025">
            <v>3</v>
          </cell>
          <cell r="C7025">
            <v>123</v>
          </cell>
          <cell r="D7025" t="str">
            <v xml:space="preserve"> Belgium (Dutch)</v>
          </cell>
          <cell r="E7025">
            <v>83</v>
          </cell>
          <cell r="F7025">
            <v>146</v>
          </cell>
          <cell r="G7025" t="str">
            <v>Netherlands</v>
          </cell>
        </row>
        <row r="7026">
          <cell r="A7026" t="str">
            <v>2003M01</v>
          </cell>
          <cell r="B7026">
            <v>0</v>
          </cell>
          <cell r="C7026">
            <v>100</v>
          </cell>
          <cell r="D7026" t="str">
            <v>Ebaymotors</v>
          </cell>
          <cell r="E7026">
            <v>2</v>
          </cell>
          <cell r="F7026">
            <v>168</v>
          </cell>
          <cell r="G7026" t="str">
            <v>Russian Federation</v>
          </cell>
        </row>
        <row r="7027">
          <cell r="A7027" t="str">
            <v>2003M01</v>
          </cell>
          <cell r="B7027">
            <v>2</v>
          </cell>
          <cell r="C7027">
            <v>23</v>
          </cell>
          <cell r="D7027" t="str">
            <v xml:space="preserve"> Belgium (French)</v>
          </cell>
          <cell r="E7027">
            <v>78006</v>
          </cell>
          <cell r="F7027">
            <v>23</v>
          </cell>
          <cell r="G7027" t="str">
            <v>Belgium</v>
          </cell>
        </row>
        <row r="7028">
          <cell r="A7028" t="str">
            <v>2003M01</v>
          </cell>
          <cell r="B7028">
            <v>2</v>
          </cell>
          <cell r="C7028">
            <v>146</v>
          </cell>
          <cell r="D7028" t="str">
            <v>Netherlands</v>
          </cell>
          <cell r="E7028">
            <v>62</v>
          </cell>
          <cell r="F7028">
            <v>16</v>
          </cell>
          <cell r="G7028" t="str">
            <v>Austria</v>
          </cell>
        </row>
        <row r="7029">
          <cell r="A7029" t="str">
            <v>2003M01</v>
          </cell>
          <cell r="B7029">
            <v>2</v>
          </cell>
          <cell r="C7029">
            <v>71</v>
          </cell>
          <cell r="D7029" t="str">
            <v>France</v>
          </cell>
          <cell r="E7029">
            <v>99</v>
          </cell>
          <cell r="F7029">
            <v>180</v>
          </cell>
          <cell r="G7029" t="str">
            <v>Singapore</v>
          </cell>
        </row>
        <row r="7030">
          <cell r="A7030" t="str">
            <v>2003M01</v>
          </cell>
          <cell r="B7030">
            <v>2</v>
          </cell>
          <cell r="C7030">
            <v>0</v>
          </cell>
          <cell r="D7030" t="str">
            <v>Ebay</v>
          </cell>
          <cell r="E7030">
            <v>37</v>
          </cell>
          <cell r="F7030">
            <v>33</v>
          </cell>
          <cell r="G7030" t="str">
            <v>Brunei Darussalam</v>
          </cell>
        </row>
        <row r="7031">
          <cell r="A7031" t="str">
            <v>2003M01</v>
          </cell>
          <cell r="B7031">
            <v>0</v>
          </cell>
          <cell r="C7031">
            <v>0</v>
          </cell>
          <cell r="D7031" t="str">
            <v>Ebay</v>
          </cell>
          <cell r="E7031">
            <v>1</v>
          </cell>
          <cell r="F7031">
            <v>182</v>
          </cell>
          <cell r="G7031" t="str">
            <v>Slovenia</v>
          </cell>
        </row>
        <row r="7032">
          <cell r="A7032" t="str">
            <v>2003M01</v>
          </cell>
          <cell r="B7032">
            <v>1</v>
          </cell>
          <cell r="C7032">
            <v>0</v>
          </cell>
          <cell r="D7032" t="str">
            <v>Ebay</v>
          </cell>
          <cell r="E7032">
            <v>9</v>
          </cell>
          <cell r="F7032">
            <v>28</v>
          </cell>
          <cell r="G7032" t="str">
            <v>Bolivia</v>
          </cell>
        </row>
        <row r="7033">
          <cell r="A7033" t="str">
            <v>2003M01</v>
          </cell>
          <cell r="B7033">
            <v>2</v>
          </cell>
          <cell r="C7033">
            <v>77</v>
          </cell>
          <cell r="D7033" t="str">
            <v>Germany</v>
          </cell>
          <cell r="E7033">
            <v>948</v>
          </cell>
          <cell r="F7033">
            <v>93</v>
          </cell>
          <cell r="G7033" t="str">
            <v>Hungary</v>
          </cell>
        </row>
        <row r="7034">
          <cell r="A7034" t="str">
            <v>2003M01</v>
          </cell>
          <cell r="B7034">
            <v>2</v>
          </cell>
          <cell r="C7034">
            <v>100</v>
          </cell>
          <cell r="D7034" t="str">
            <v>Ebaymotors</v>
          </cell>
          <cell r="E7034">
            <v>14</v>
          </cell>
          <cell r="F7034">
            <v>136</v>
          </cell>
          <cell r="G7034" t="str">
            <v>Mexico</v>
          </cell>
        </row>
        <row r="7035">
          <cell r="A7035" t="str">
            <v>2003M01</v>
          </cell>
          <cell r="B7035">
            <v>3</v>
          </cell>
          <cell r="C7035">
            <v>0</v>
          </cell>
          <cell r="D7035" t="str">
            <v>Ebay</v>
          </cell>
          <cell r="E7035">
            <v>3</v>
          </cell>
          <cell r="F7035">
            <v>100</v>
          </cell>
          <cell r="G7035" t="str">
            <v>Israel</v>
          </cell>
        </row>
        <row r="7036">
          <cell r="A7036" t="str">
            <v>2003M01</v>
          </cell>
          <cell r="B7036">
            <v>0</v>
          </cell>
          <cell r="C7036">
            <v>77</v>
          </cell>
          <cell r="D7036" t="str">
            <v>Germany</v>
          </cell>
          <cell r="E7036">
            <v>23</v>
          </cell>
          <cell r="F7036">
            <v>70</v>
          </cell>
          <cell r="G7036" t="str">
            <v>Finland</v>
          </cell>
        </row>
        <row r="7037">
          <cell r="A7037" t="str">
            <v>2003M01</v>
          </cell>
          <cell r="B7037">
            <v>0</v>
          </cell>
          <cell r="C7037">
            <v>71</v>
          </cell>
          <cell r="D7037" t="str">
            <v>France</v>
          </cell>
          <cell r="E7037">
            <v>135</v>
          </cell>
          <cell r="F7037">
            <v>164</v>
          </cell>
          <cell r="G7037" t="str">
            <v>Portugal</v>
          </cell>
        </row>
        <row r="7038">
          <cell r="A7038" t="str">
            <v>2003M01</v>
          </cell>
          <cell r="B7038">
            <v>1</v>
          </cell>
          <cell r="C7038">
            <v>15</v>
          </cell>
          <cell r="D7038" t="str">
            <v>Australia</v>
          </cell>
          <cell r="E7038">
            <v>406</v>
          </cell>
          <cell r="F7038">
            <v>1</v>
          </cell>
          <cell r="G7038" t="str">
            <v>United States</v>
          </cell>
        </row>
        <row r="7039">
          <cell r="A7039" t="str">
            <v>2003M01</v>
          </cell>
          <cell r="B7039">
            <v>2</v>
          </cell>
          <cell r="C7039">
            <v>0</v>
          </cell>
          <cell r="D7039" t="str">
            <v>Ebay</v>
          </cell>
          <cell r="E7039">
            <v>1</v>
          </cell>
          <cell r="F7039">
            <v>90</v>
          </cell>
          <cell r="G7039" t="str">
            <v>Haiti</v>
          </cell>
        </row>
        <row r="7040">
          <cell r="A7040" t="str">
            <v>2003M01</v>
          </cell>
          <cell r="B7040">
            <v>1</v>
          </cell>
          <cell r="C7040">
            <v>15</v>
          </cell>
          <cell r="D7040" t="str">
            <v>Australia</v>
          </cell>
          <cell r="E7040">
            <v>2</v>
          </cell>
          <cell r="F7040">
            <v>162</v>
          </cell>
          <cell r="G7040" t="str">
            <v>Philippines</v>
          </cell>
        </row>
        <row r="7041">
          <cell r="A7041" t="str">
            <v>2003M01</v>
          </cell>
          <cell r="B7041">
            <v>3</v>
          </cell>
          <cell r="C7041">
            <v>100</v>
          </cell>
          <cell r="D7041" t="str">
            <v>Ebaymotors</v>
          </cell>
          <cell r="E7041">
            <v>1</v>
          </cell>
          <cell r="F7041">
            <v>-999</v>
          </cell>
          <cell r="G7041" t="str">
            <v>Unknown</v>
          </cell>
        </row>
        <row r="7042">
          <cell r="A7042" t="str">
            <v>2003M01</v>
          </cell>
          <cell r="B7042">
            <v>2</v>
          </cell>
          <cell r="C7042">
            <v>71</v>
          </cell>
          <cell r="D7042" t="str">
            <v>France</v>
          </cell>
          <cell r="E7042">
            <v>3</v>
          </cell>
          <cell r="F7042">
            <v>55</v>
          </cell>
          <cell r="G7042" t="str">
            <v>Cyprus</v>
          </cell>
        </row>
        <row r="7043">
          <cell r="A7043" t="str">
            <v>2003M01</v>
          </cell>
          <cell r="B7043">
            <v>0</v>
          </cell>
          <cell r="C7043">
            <v>0</v>
          </cell>
          <cell r="D7043" t="str">
            <v>Ebay</v>
          </cell>
          <cell r="E7043">
            <v>87</v>
          </cell>
          <cell r="F7043">
            <v>211</v>
          </cell>
          <cell r="G7043" t="str">
            <v>Uruguay</v>
          </cell>
        </row>
        <row r="7044">
          <cell r="A7044" t="str">
            <v>2003M01</v>
          </cell>
          <cell r="B7044">
            <v>0</v>
          </cell>
          <cell r="C7044">
            <v>77</v>
          </cell>
          <cell r="D7044" t="str">
            <v>Germany</v>
          </cell>
          <cell r="E7044">
            <v>7</v>
          </cell>
          <cell r="F7044">
            <v>139</v>
          </cell>
          <cell r="G7044" t="str">
            <v>Mongolia</v>
          </cell>
        </row>
        <row r="7045">
          <cell r="A7045" t="str">
            <v>2003M01</v>
          </cell>
          <cell r="B7045">
            <v>2</v>
          </cell>
          <cell r="C7045">
            <v>101</v>
          </cell>
          <cell r="D7045" t="str">
            <v>Italy</v>
          </cell>
          <cell r="E7045">
            <v>4</v>
          </cell>
          <cell r="F7045">
            <v>130</v>
          </cell>
          <cell r="G7045" t="str">
            <v>Malta</v>
          </cell>
        </row>
        <row r="7046">
          <cell r="A7046" t="str">
            <v>2003M01</v>
          </cell>
          <cell r="B7046">
            <v>2</v>
          </cell>
          <cell r="C7046">
            <v>186</v>
          </cell>
          <cell r="D7046" t="str">
            <v>Spain</v>
          </cell>
          <cell r="E7046">
            <v>1</v>
          </cell>
          <cell r="F7046">
            <v>34</v>
          </cell>
          <cell r="G7046" t="str">
            <v>Bulgaria</v>
          </cell>
        </row>
        <row r="7047">
          <cell r="A7047" t="str">
            <v>2003M01</v>
          </cell>
          <cell r="B7047">
            <v>1</v>
          </cell>
          <cell r="C7047">
            <v>71</v>
          </cell>
          <cell r="D7047" t="str">
            <v>France</v>
          </cell>
          <cell r="E7047">
            <v>92</v>
          </cell>
          <cell r="F7047">
            <v>146</v>
          </cell>
          <cell r="G7047" t="str">
            <v>Netherlands</v>
          </cell>
        </row>
        <row r="7048">
          <cell r="A7048" t="str">
            <v>2003M01</v>
          </cell>
          <cell r="B7048">
            <v>1</v>
          </cell>
          <cell r="C7048">
            <v>2</v>
          </cell>
          <cell r="D7048" t="str">
            <v>Canada</v>
          </cell>
          <cell r="E7048">
            <v>1068</v>
          </cell>
          <cell r="F7048">
            <v>1</v>
          </cell>
          <cell r="G7048" t="str">
            <v>United States</v>
          </cell>
        </row>
        <row r="7049">
          <cell r="A7049" t="str">
            <v>2003M01</v>
          </cell>
          <cell r="B7049">
            <v>3</v>
          </cell>
          <cell r="C7049">
            <v>71</v>
          </cell>
          <cell r="D7049" t="str">
            <v>France</v>
          </cell>
          <cell r="E7049">
            <v>9</v>
          </cell>
          <cell r="F7049">
            <v>193</v>
          </cell>
          <cell r="G7049" t="str">
            <v>Switzerland</v>
          </cell>
        </row>
        <row r="7050">
          <cell r="A7050" t="str">
            <v>2003M01</v>
          </cell>
          <cell r="B7050">
            <v>3</v>
          </cell>
          <cell r="C7050">
            <v>146</v>
          </cell>
          <cell r="D7050" t="str">
            <v>Netherlands</v>
          </cell>
          <cell r="E7050">
            <v>12</v>
          </cell>
          <cell r="F7050">
            <v>1</v>
          </cell>
          <cell r="G7050" t="str">
            <v>United States</v>
          </cell>
        </row>
        <row r="7051">
          <cell r="A7051" t="str">
            <v>2003M01</v>
          </cell>
          <cell r="B7051">
            <v>2</v>
          </cell>
          <cell r="C7051">
            <v>3</v>
          </cell>
          <cell r="D7051" t="str">
            <v>Uk</v>
          </cell>
          <cell r="E7051">
            <v>14953</v>
          </cell>
          <cell r="F7051">
            <v>77</v>
          </cell>
          <cell r="G7051" t="str">
            <v>Germany</v>
          </cell>
        </row>
        <row r="7052">
          <cell r="A7052" t="str">
            <v>2003M01</v>
          </cell>
          <cell r="B7052">
            <v>2</v>
          </cell>
          <cell r="C7052">
            <v>16</v>
          </cell>
          <cell r="D7052" t="str">
            <v>Austria</v>
          </cell>
          <cell r="E7052">
            <v>1</v>
          </cell>
          <cell r="F7052">
            <v>204</v>
          </cell>
          <cell r="G7052" t="str">
            <v>Turkey</v>
          </cell>
        </row>
        <row r="7053">
          <cell r="A7053" t="str">
            <v>2003M01</v>
          </cell>
          <cell r="B7053">
            <v>1</v>
          </cell>
          <cell r="C7053">
            <v>0</v>
          </cell>
          <cell r="D7053" t="str">
            <v>Ebay</v>
          </cell>
          <cell r="E7053">
            <v>5479</v>
          </cell>
          <cell r="F7053">
            <v>15</v>
          </cell>
          <cell r="G7053" t="str">
            <v>Australia</v>
          </cell>
        </row>
        <row r="7054">
          <cell r="A7054" t="str">
            <v>2003M01</v>
          </cell>
          <cell r="B7054">
            <v>3</v>
          </cell>
          <cell r="C7054">
            <v>0</v>
          </cell>
          <cell r="D7054" t="str">
            <v>Ebay</v>
          </cell>
          <cell r="E7054">
            <v>4</v>
          </cell>
          <cell r="F7054">
            <v>101</v>
          </cell>
          <cell r="G7054" t="str">
            <v>Italy</v>
          </cell>
        </row>
        <row r="7055">
          <cell r="A7055" t="str">
            <v>2003M01</v>
          </cell>
          <cell r="B7055">
            <v>1</v>
          </cell>
          <cell r="C7055">
            <v>101</v>
          </cell>
          <cell r="D7055" t="str">
            <v>Italy</v>
          </cell>
          <cell r="E7055">
            <v>34</v>
          </cell>
          <cell r="F7055">
            <v>186</v>
          </cell>
          <cell r="G7055" t="str">
            <v>Spain</v>
          </cell>
        </row>
        <row r="7056">
          <cell r="A7056" t="str">
            <v>2003M01</v>
          </cell>
          <cell r="B7056">
            <v>2</v>
          </cell>
          <cell r="C7056">
            <v>0</v>
          </cell>
          <cell r="D7056" t="str">
            <v>Ebay</v>
          </cell>
          <cell r="E7056">
            <v>10734</v>
          </cell>
          <cell r="F7056">
            <v>136</v>
          </cell>
          <cell r="G7056" t="str">
            <v>Mexico</v>
          </cell>
        </row>
        <row r="7057">
          <cell r="A7057" t="str">
            <v>2003M01</v>
          </cell>
          <cell r="B7057">
            <v>2</v>
          </cell>
          <cell r="C7057">
            <v>186</v>
          </cell>
          <cell r="D7057" t="str">
            <v>Spain</v>
          </cell>
          <cell r="E7057">
            <v>1145</v>
          </cell>
          <cell r="F7057">
            <v>1</v>
          </cell>
          <cell r="G7057" t="str">
            <v>United States</v>
          </cell>
        </row>
        <row r="7058">
          <cell r="A7058" t="str">
            <v>2003M01</v>
          </cell>
          <cell r="B7058">
            <v>1</v>
          </cell>
          <cell r="C7058">
            <v>71</v>
          </cell>
          <cell r="D7058" t="str">
            <v>France</v>
          </cell>
          <cell r="E7058">
            <v>2526</v>
          </cell>
          <cell r="F7058">
            <v>77</v>
          </cell>
          <cell r="G7058" t="str">
            <v>Germany</v>
          </cell>
        </row>
        <row r="7059">
          <cell r="A7059" t="str">
            <v>2003M01</v>
          </cell>
          <cell r="B7059">
            <v>2</v>
          </cell>
          <cell r="C7059">
            <v>0</v>
          </cell>
          <cell r="D7059" t="str">
            <v>Ebay</v>
          </cell>
          <cell r="E7059">
            <v>43</v>
          </cell>
          <cell r="F7059">
            <v>224</v>
          </cell>
          <cell r="G7059" t="str">
            <v>Zimbabwe</v>
          </cell>
        </row>
        <row r="7060">
          <cell r="A7060" t="str">
            <v>2003M01</v>
          </cell>
          <cell r="B7060">
            <v>1</v>
          </cell>
          <cell r="C7060">
            <v>0</v>
          </cell>
          <cell r="D7060" t="str">
            <v>Ebay</v>
          </cell>
          <cell r="E7060">
            <v>5</v>
          </cell>
          <cell r="F7060">
            <v>9</v>
          </cell>
          <cell r="G7060" t="str">
            <v>Angola</v>
          </cell>
        </row>
        <row r="7061">
          <cell r="A7061" t="str">
            <v>2003M01</v>
          </cell>
          <cell r="B7061">
            <v>2</v>
          </cell>
          <cell r="C7061">
            <v>0</v>
          </cell>
          <cell r="D7061" t="str">
            <v>Ebay</v>
          </cell>
          <cell r="E7061">
            <v>217040</v>
          </cell>
          <cell r="F7061">
            <v>92</v>
          </cell>
          <cell r="G7061" t="str">
            <v>Hong Kong</v>
          </cell>
        </row>
        <row r="7062">
          <cell r="A7062" t="str">
            <v>2003M01</v>
          </cell>
          <cell r="B7062">
            <v>2</v>
          </cell>
          <cell r="C7062">
            <v>0</v>
          </cell>
          <cell r="D7062" t="str">
            <v>Ebay</v>
          </cell>
          <cell r="E7062">
            <v>35</v>
          </cell>
          <cell r="F7062">
            <v>139</v>
          </cell>
          <cell r="G7062" t="str">
            <v>Mongolia</v>
          </cell>
        </row>
        <row r="7063">
          <cell r="A7063" t="str">
            <v>2003M01</v>
          </cell>
          <cell r="B7063">
            <v>3</v>
          </cell>
          <cell r="C7063">
            <v>0</v>
          </cell>
          <cell r="D7063" t="str">
            <v>Ebay</v>
          </cell>
          <cell r="E7063">
            <v>1</v>
          </cell>
          <cell r="F7063">
            <v>62</v>
          </cell>
          <cell r="G7063" t="str">
            <v>Egypt</v>
          </cell>
        </row>
        <row r="7064">
          <cell r="A7064" t="str">
            <v>2003M01</v>
          </cell>
          <cell r="B7064">
            <v>1</v>
          </cell>
          <cell r="C7064">
            <v>77</v>
          </cell>
          <cell r="D7064" t="str">
            <v>Germany</v>
          </cell>
          <cell r="E7064">
            <v>62</v>
          </cell>
          <cell r="F7064">
            <v>2</v>
          </cell>
          <cell r="G7064" t="str">
            <v>Canada</v>
          </cell>
        </row>
        <row r="7065">
          <cell r="A7065" t="str">
            <v>2003M01</v>
          </cell>
          <cell r="B7065">
            <v>1</v>
          </cell>
          <cell r="C7065">
            <v>100</v>
          </cell>
          <cell r="D7065" t="str">
            <v>Ebaymotors</v>
          </cell>
          <cell r="E7065">
            <v>223</v>
          </cell>
          <cell r="F7065">
            <v>225</v>
          </cell>
          <cell r="G7065" t="str">
            <v>APO/FPO</v>
          </cell>
        </row>
        <row r="7066">
          <cell r="A7066" t="str">
            <v>2003M01</v>
          </cell>
          <cell r="B7066">
            <v>1</v>
          </cell>
          <cell r="C7066">
            <v>0</v>
          </cell>
          <cell r="D7066" t="str">
            <v>Ebay</v>
          </cell>
          <cell r="E7066">
            <v>100</v>
          </cell>
          <cell r="F7066">
            <v>66</v>
          </cell>
          <cell r="G7066" t="str">
            <v>Estonia</v>
          </cell>
        </row>
        <row r="7067">
          <cell r="A7067" t="str">
            <v>2003M01</v>
          </cell>
          <cell r="B7067">
            <v>1</v>
          </cell>
          <cell r="C7067">
            <v>0</v>
          </cell>
          <cell r="D7067" t="str">
            <v>Ebay</v>
          </cell>
          <cell r="E7067">
            <v>107</v>
          </cell>
          <cell r="F7067">
            <v>210</v>
          </cell>
          <cell r="G7067" t="str">
            <v>United Arab Emirates</v>
          </cell>
        </row>
        <row r="7068">
          <cell r="A7068" t="str">
            <v>2003M01</v>
          </cell>
          <cell r="B7068">
            <v>0</v>
          </cell>
          <cell r="C7068">
            <v>0</v>
          </cell>
          <cell r="D7068" t="str">
            <v>Ebay</v>
          </cell>
          <cell r="E7068">
            <v>203</v>
          </cell>
          <cell r="F7068">
            <v>12</v>
          </cell>
          <cell r="G7068" t="str">
            <v>Argentina</v>
          </cell>
        </row>
        <row r="7069">
          <cell r="A7069" t="str">
            <v>2003M01</v>
          </cell>
          <cell r="B7069">
            <v>2</v>
          </cell>
          <cell r="C7069">
            <v>3</v>
          </cell>
          <cell r="D7069" t="str">
            <v>Uk</v>
          </cell>
          <cell r="E7069">
            <v>3</v>
          </cell>
          <cell r="F7069">
            <v>34</v>
          </cell>
          <cell r="G7069" t="str">
            <v>Bulgaria</v>
          </cell>
        </row>
        <row r="7070">
          <cell r="A7070" t="str">
            <v>2003M01</v>
          </cell>
          <cell r="B7070">
            <v>1</v>
          </cell>
          <cell r="C7070">
            <v>193</v>
          </cell>
          <cell r="D7070" t="str">
            <v>Switzerland</v>
          </cell>
          <cell r="E7070">
            <v>1</v>
          </cell>
          <cell r="F7070">
            <v>2</v>
          </cell>
          <cell r="G7070" t="str">
            <v>Canada</v>
          </cell>
        </row>
        <row r="7071">
          <cell r="A7071" t="str">
            <v>2003M01</v>
          </cell>
          <cell r="B7071">
            <v>2</v>
          </cell>
          <cell r="C7071">
            <v>196</v>
          </cell>
          <cell r="D7071" t="str">
            <v>Taiwan</v>
          </cell>
          <cell r="E7071">
            <v>274</v>
          </cell>
          <cell r="F7071">
            <v>1</v>
          </cell>
          <cell r="G7071" t="str">
            <v>United States</v>
          </cell>
        </row>
        <row r="7072">
          <cell r="A7072" t="str">
            <v>2003M01</v>
          </cell>
          <cell r="B7072">
            <v>2</v>
          </cell>
          <cell r="C7072">
            <v>101</v>
          </cell>
          <cell r="D7072" t="str">
            <v>Italy</v>
          </cell>
          <cell r="E7072">
            <v>702</v>
          </cell>
          <cell r="F7072">
            <v>1</v>
          </cell>
          <cell r="G7072" t="str">
            <v>United States</v>
          </cell>
        </row>
        <row r="7073">
          <cell r="A7073" t="str">
            <v>2003M01</v>
          </cell>
          <cell r="B7073">
            <v>1</v>
          </cell>
          <cell r="C7073">
            <v>123</v>
          </cell>
          <cell r="D7073" t="str">
            <v xml:space="preserve"> Belgium (Dutch)</v>
          </cell>
          <cell r="E7073">
            <v>25679</v>
          </cell>
          <cell r="F7073">
            <v>23</v>
          </cell>
          <cell r="G7073" t="str">
            <v>Belgium</v>
          </cell>
        </row>
        <row r="7074">
          <cell r="A7074" t="str">
            <v>2003M01</v>
          </cell>
          <cell r="B7074">
            <v>1</v>
          </cell>
          <cell r="C7074">
            <v>77</v>
          </cell>
          <cell r="D7074" t="str">
            <v>Germany</v>
          </cell>
          <cell r="E7074">
            <v>65</v>
          </cell>
          <cell r="F7074">
            <v>225</v>
          </cell>
          <cell r="G7074" t="str">
            <v>APO/FPO</v>
          </cell>
        </row>
        <row r="7075">
          <cell r="A7075" t="str">
            <v>2003M01</v>
          </cell>
          <cell r="B7075">
            <v>1</v>
          </cell>
          <cell r="C7075">
            <v>3</v>
          </cell>
          <cell r="D7075" t="str">
            <v>Uk</v>
          </cell>
          <cell r="E7075">
            <v>16</v>
          </cell>
          <cell r="F7075">
            <v>79</v>
          </cell>
          <cell r="G7075" t="str">
            <v>Gibraltar</v>
          </cell>
        </row>
        <row r="7076">
          <cell r="A7076" t="str">
            <v>2003M01</v>
          </cell>
          <cell r="B7076">
            <v>2</v>
          </cell>
          <cell r="C7076">
            <v>0</v>
          </cell>
          <cell r="D7076" t="str">
            <v>Ebay</v>
          </cell>
          <cell r="E7076">
            <v>82</v>
          </cell>
          <cell r="F7076">
            <v>226</v>
          </cell>
          <cell r="G7076" t="str">
            <v>Micronesia</v>
          </cell>
        </row>
        <row r="7077">
          <cell r="A7077" t="str">
            <v>2003M01</v>
          </cell>
          <cell r="B7077">
            <v>1</v>
          </cell>
          <cell r="C7077">
            <v>77</v>
          </cell>
          <cell r="D7077" t="str">
            <v>Germany</v>
          </cell>
          <cell r="E7077">
            <v>2312</v>
          </cell>
          <cell r="F7077">
            <v>122</v>
          </cell>
          <cell r="G7077" t="str">
            <v>Luxembourg</v>
          </cell>
        </row>
        <row r="7078">
          <cell r="A7078" t="str">
            <v>2003M01</v>
          </cell>
          <cell r="B7078">
            <v>1</v>
          </cell>
          <cell r="C7078">
            <v>71</v>
          </cell>
          <cell r="D7078" t="str">
            <v>France</v>
          </cell>
          <cell r="E7078">
            <v>54</v>
          </cell>
          <cell r="F7078">
            <v>70</v>
          </cell>
          <cell r="G7078" t="str">
            <v>Finland</v>
          </cell>
        </row>
        <row r="7079">
          <cell r="A7079" t="str">
            <v>2003M01</v>
          </cell>
          <cell r="B7079">
            <v>2</v>
          </cell>
          <cell r="C7079">
            <v>15</v>
          </cell>
          <cell r="D7079" t="str">
            <v>Australia</v>
          </cell>
          <cell r="E7079">
            <v>3</v>
          </cell>
          <cell r="F7079">
            <v>66</v>
          </cell>
          <cell r="G7079" t="str">
            <v>Estonia</v>
          </cell>
        </row>
        <row r="7080">
          <cell r="A7080" t="str">
            <v>2003M01</v>
          </cell>
          <cell r="B7080">
            <v>0</v>
          </cell>
          <cell r="C7080">
            <v>0</v>
          </cell>
          <cell r="D7080" t="str">
            <v>Ebay</v>
          </cell>
          <cell r="E7080">
            <v>167</v>
          </cell>
          <cell r="F7080">
            <v>192</v>
          </cell>
          <cell r="G7080" t="str">
            <v>Sweden</v>
          </cell>
        </row>
        <row r="7081">
          <cell r="A7081" t="str">
            <v>2003M01</v>
          </cell>
          <cell r="B7081">
            <v>2</v>
          </cell>
          <cell r="C7081">
            <v>3</v>
          </cell>
          <cell r="D7081" t="str">
            <v>Uk</v>
          </cell>
          <cell r="E7081">
            <v>2</v>
          </cell>
          <cell r="F7081">
            <v>138</v>
          </cell>
          <cell r="G7081" t="str">
            <v>Monaco</v>
          </cell>
        </row>
        <row r="7082">
          <cell r="A7082" t="str">
            <v>2003M01</v>
          </cell>
          <cell r="B7082">
            <v>0</v>
          </cell>
          <cell r="C7082">
            <v>3</v>
          </cell>
          <cell r="D7082" t="str">
            <v>Uk</v>
          </cell>
          <cell r="E7082">
            <v>14</v>
          </cell>
          <cell r="F7082">
            <v>196</v>
          </cell>
          <cell r="G7082" t="str">
            <v>Taiwan</v>
          </cell>
        </row>
        <row r="7083">
          <cell r="A7083" t="str">
            <v>2003M01</v>
          </cell>
          <cell r="B7083">
            <v>0</v>
          </cell>
          <cell r="C7083">
            <v>15</v>
          </cell>
          <cell r="D7083" t="str">
            <v>Australia</v>
          </cell>
          <cell r="E7083">
            <v>19</v>
          </cell>
          <cell r="F7083">
            <v>166</v>
          </cell>
          <cell r="G7083" t="str">
            <v>Qatar</v>
          </cell>
        </row>
        <row r="7084">
          <cell r="A7084" t="str">
            <v>2003M01</v>
          </cell>
          <cell r="B7084">
            <v>2</v>
          </cell>
          <cell r="C7084">
            <v>77</v>
          </cell>
          <cell r="D7084" t="str">
            <v>Germany</v>
          </cell>
          <cell r="E7084">
            <v>307</v>
          </cell>
          <cell r="F7084">
            <v>138</v>
          </cell>
          <cell r="G7084" t="str">
            <v>Monaco</v>
          </cell>
        </row>
        <row r="7085">
          <cell r="A7085" t="str">
            <v>2003M01</v>
          </cell>
          <cell r="B7085">
            <v>0</v>
          </cell>
          <cell r="C7085">
            <v>0</v>
          </cell>
          <cell r="D7085" t="str">
            <v>Ebay</v>
          </cell>
          <cell r="E7085">
            <v>25</v>
          </cell>
          <cell r="F7085">
            <v>115</v>
          </cell>
          <cell r="G7085" t="str">
            <v>Latvia</v>
          </cell>
        </row>
        <row r="7086">
          <cell r="A7086" t="str">
            <v>2003M01</v>
          </cell>
          <cell r="B7086">
            <v>2</v>
          </cell>
          <cell r="C7086">
            <v>186</v>
          </cell>
          <cell r="D7086" t="str">
            <v>Spain</v>
          </cell>
          <cell r="E7086">
            <v>1890</v>
          </cell>
          <cell r="F7086">
            <v>15</v>
          </cell>
          <cell r="G7086" t="str">
            <v>Australia</v>
          </cell>
        </row>
        <row r="7087">
          <cell r="A7087" t="str">
            <v>2003M01</v>
          </cell>
          <cell r="B7087">
            <v>1</v>
          </cell>
          <cell r="C7087">
            <v>71</v>
          </cell>
          <cell r="D7087" t="str">
            <v>France</v>
          </cell>
          <cell r="E7087">
            <v>299</v>
          </cell>
          <cell r="F7087">
            <v>122</v>
          </cell>
          <cell r="G7087" t="str">
            <v>Luxembourg</v>
          </cell>
        </row>
        <row r="7088">
          <cell r="A7088" t="str">
            <v>2003M01</v>
          </cell>
          <cell r="B7088">
            <v>0</v>
          </cell>
          <cell r="C7088">
            <v>71</v>
          </cell>
          <cell r="D7088" t="str">
            <v>France</v>
          </cell>
          <cell r="E7088">
            <v>14</v>
          </cell>
          <cell r="F7088">
            <v>175</v>
          </cell>
          <cell r="G7088" t="str">
            <v>San Marino</v>
          </cell>
        </row>
        <row r="7089">
          <cell r="A7089" t="str">
            <v>2003M01</v>
          </cell>
          <cell r="B7089">
            <v>0</v>
          </cell>
          <cell r="C7089">
            <v>15</v>
          </cell>
          <cell r="D7089" t="str">
            <v>Australia</v>
          </cell>
          <cell r="E7089">
            <v>636</v>
          </cell>
          <cell r="F7089">
            <v>127</v>
          </cell>
          <cell r="G7089" t="str">
            <v>Malaysia</v>
          </cell>
        </row>
        <row r="7090">
          <cell r="A7090" t="str">
            <v>2003M01</v>
          </cell>
          <cell r="B7090">
            <v>0</v>
          </cell>
          <cell r="C7090">
            <v>77</v>
          </cell>
          <cell r="D7090" t="str">
            <v>Germany</v>
          </cell>
          <cell r="E7090">
            <v>115</v>
          </cell>
          <cell r="F7090">
            <v>162</v>
          </cell>
          <cell r="G7090" t="str">
            <v>Philippines</v>
          </cell>
        </row>
        <row r="7091">
          <cell r="A7091" t="str">
            <v>2003M01</v>
          </cell>
          <cell r="B7091">
            <v>2</v>
          </cell>
          <cell r="C7091">
            <v>15</v>
          </cell>
          <cell r="D7091" t="str">
            <v>Australia</v>
          </cell>
          <cell r="E7091">
            <v>12</v>
          </cell>
          <cell r="F7091">
            <v>16</v>
          </cell>
          <cell r="G7091" t="str">
            <v>Austria</v>
          </cell>
        </row>
        <row r="7092">
          <cell r="A7092" t="str">
            <v>2003M01</v>
          </cell>
          <cell r="B7092">
            <v>1</v>
          </cell>
          <cell r="C7092">
            <v>77</v>
          </cell>
          <cell r="D7092" t="str">
            <v>Germany</v>
          </cell>
          <cell r="E7092">
            <v>2417505</v>
          </cell>
          <cell r="F7092">
            <v>77</v>
          </cell>
          <cell r="G7092" t="str">
            <v>Germany</v>
          </cell>
        </row>
        <row r="7093">
          <cell r="A7093" t="str">
            <v>2003M01</v>
          </cell>
          <cell r="B7093">
            <v>2</v>
          </cell>
          <cell r="C7093">
            <v>3</v>
          </cell>
          <cell r="D7093" t="str">
            <v>Uk</v>
          </cell>
          <cell r="E7093">
            <v>1786</v>
          </cell>
          <cell r="F7093">
            <v>92</v>
          </cell>
          <cell r="G7093" t="str">
            <v>Hong Kong</v>
          </cell>
        </row>
        <row r="7094">
          <cell r="A7094" t="str">
            <v>2003M01</v>
          </cell>
          <cell r="B7094">
            <v>2</v>
          </cell>
          <cell r="C7094">
            <v>0</v>
          </cell>
          <cell r="D7094" t="str">
            <v>Ebay</v>
          </cell>
          <cell r="E7094">
            <v>50</v>
          </cell>
          <cell r="F7094">
            <v>158</v>
          </cell>
          <cell r="G7094" t="str">
            <v>Panama</v>
          </cell>
        </row>
        <row r="7095">
          <cell r="A7095" t="str">
            <v>2003M01</v>
          </cell>
          <cell r="B7095">
            <v>0</v>
          </cell>
          <cell r="C7095">
            <v>71</v>
          </cell>
          <cell r="D7095" t="str">
            <v>France</v>
          </cell>
          <cell r="E7095">
            <v>301</v>
          </cell>
          <cell r="F7095">
            <v>2</v>
          </cell>
          <cell r="G7095" t="str">
            <v>Canada</v>
          </cell>
        </row>
        <row r="7096">
          <cell r="A7096" t="str">
            <v>2003M01</v>
          </cell>
          <cell r="B7096">
            <v>2</v>
          </cell>
          <cell r="C7096">
            <v>0</v>
          </cell>
          <cell r="D7096" t="str">
            <v>Ebay</v>
          </cell>
          <cell r="E7096">
            <v>517</v>
          </cell>
          <cell r="F7096">
            <v>122</v>
          </cell>
          <cell r="G7096" t="str">
            <v>Luxembourg</v>
          </cell>
        </row>
        <row r="7097">
          <cell r="A7097" t="str">
            <v>2003M01</v>
          </cell>
          <cell r="B7097">
            <v>2</v>
          </cell>
          <cell r="C7097">
            <v>186</v>
          </cell>
          <cell r="D7097" t="str">
            <v>Spain</v>
          </cell>
          <cell r="E7097">
            <v>1</v>
          </cell>
          <cell r="F7097">
            <v>210</v>
          </cell>
          <cell r="G7097" t="str">
            <v>United Arab Emirates</v>
          </cell>
        </row>
        <row r="7098">
          <cell r="A7098" t="str">
            <v>2003M01</v>
          </cell>
          <cell r="B7098">
            <v>3</v>
          </cell>
          <cell r="C7098">
            <v>77</v>
          </cell>
          <cell r="D7098" t="str">
            <v>Germany</v>
          </cell>
          <cell r="E7098">
            <v>12</v>
          </cell>
          <cell r="F7098">
            <v>101</v>
          </cell>
          <cell r="G7098" t="str">
            <v>Italy</v>
          </cell>
        </row>
        <row r="7099">
          <cell r="A7099" t="str">
            <v>2003M01</v>
          </cell>
          <cell r="B7099">
            <v>2</v>
          </cell>
          <cell r="C7099">
            <v>3</v>
          </cell>
          <cell r="D7099" t="str">
            <v>Uk</v>
          </cell>
          <cell r="E7099">
            <v>29</v>
          </cell>
          <cell r="F7099">
            <v>93</v>
          </cell>
          <cell r="G7099" t="str">
            <v>Hungary</v>
          </cell>
        </row>
        <row r="7100">
          <cell r="A7100" t="str">
            <v>2003M01</v>
          </cell>
          <cell r="B7100">
            <v>2</v>
          </cell>
          <cell r="C7100">
            <v>123</v>
          </cell>
          <cell r="D7100" t="str">
            <v xml:space="preserve"> Belgium (Dutch)</v>
          </cell>
          <cell r="E7100">
            <v>5900</v>
          </cell>
          <cell r="F7100">
            <v>77</v>
          </cell>
          <cell r="G7100" t="str">
            <v>Germany</v>
          </cell>
        </row>
        <row r="7101">
          <cell r="A7101" t="str">
            <v>2003M01</v>
          </cell>
          <cell r="B7101">
            <v>0</v>
          </cell>
          <cell r="C7101">
            <v>77</v>
          </cell>
          <cell r="D7101" t="str">
            <v>Germany</v>
          </cell>
          <cell r="E7101">
            <v>549</v>
          </cell>
          <cell r="F7101">
            <v>180</v>
          </cell>
          <cell r="G7101" t="str">
            <v>Singapore</v>
          </cell>
        </row>
        <row r="7102">
          <cell r="A7102" t="str">
            <v>2003M01</v>
          </cell>
          <cell r="B7102">
            <v>2</v>
          </cell>
          <cell r="C7102">
            <v>3</v>
          </cell>
          <cell r="D7102" t="str">
            <v>Uk</v>
          </cell>
          <cell r="E7102">
            <v>299</v>
          </cell>
          <cell r="F7102">
            <v>127</v>
          </cell>
          <cell r="G7102" t="str">
            <v>Malaysia</v>
          </cell>
        </row>
        <row r="7103">
          <cell r="A7103" t="str">
            <v>2003M01</v>
          </cell>
          <cell r="B7103">
            <v>1</v>
          </cell>
          <cell r="C7103">
            <v>0</v>
          </cell>
          <cell r="D7103" t="str">
            <v>Ebay</v>
          </cell>
          <cell r="E7103">
            <v>1</v>
          </cell>
          <cell r="F7103">
            <v>24</v>
          </cell>
          <cell r="G7103" t="str">
            <v>Belize</v>
          </cell>
        </row>
        <row r="7104">
          <cell r="A7104" t="str">
            <v>2003M01</v>
          </cell>
          <cell r="B7104">
            <v>3</v>
          </cell>
          <cell r="C7104">
            <v>77</v>
          </cell>
          <cell r="D7104" t="str">
            <v>Germany</v>
          </cell>
          <cell r="E7104">
            <v>28</v>
          </cell>
          <cell r="F7104">
            <v>122</v>
          </cell>
          <cell r="G7104" t="str">
            <v>Luxembourg</v>
          </cell>
        </row>
        <row r="7105">
          <cell r="A7105" t="str">
            <v>2003M01</v>
          </cell>
          <cell r="B7105">
            <v>1</v>
          </cell>
          <cell r="C7105">
            <v>146</v>
          </cell>
          <cell r="D7105" t="str">
            <v>Netherlands</v>
          </cell>
          <cell r="E7105">
            <v>1</v>
          </cell>
          <cell r="F7105">
            <v>147</v>
          </cell>
          <cell r="G7105" t="str">
            <v>Netherlands Antilles</v>
          </cell>
        </row>
        <row r="7106">
          <cell r="A7106" t="str">
            <v>2003M01</v>
          </cell>
          <cell r="B7106">
            <v>2</v>
          </cell>
          <cell r="C7106">
            <v>3</v>
          </cell>
          <cell r="D7106" t="str">
            <v>Uk</v>
          </cell>
          <cell r="E7106">
            <v>1034</v>
          </cell>
          <cell r="F7106">
            <v>101</v>
          </cell>
          <cell r="G7106" t="str">
            <v>Italy</v>
          </cell>
        </row>
        <row r="7107">
          <cell r="A7107" t="str">
            <v>2003M01</v>
          </cell>
          <cell r="B7107">
            <v>2</v>
          </cell>
          <cell r="C7107">
            <v>186</v>
          </cell>
          <cell r="D7107" t="str">
            <v>Spain</v>
          </cell>
          <cell r="E7107">
            <v>12</v>
          </cell>
          <cell r="F7107">
            <v>215</v>
          </cell>
          <cell r="G7107" t="str">
            <v>Venezuela</v>
          </cell>
        </row>
        <row r="7108">
          <cell r="A7108" t="str">
            <v>2003M01</v>
          </cell>
          <cell r="B7108">
            <v>2</v>
          </cell>
          <cell r="C7108">
            <v>23</v>
          </cell>
          <cell r="D7108" t="str">
            <v xml:space="preserve"> Belgium (French)</v>
          </cell>
          <cell r="E7108">
            <v>492</v>
          </cell>
          <cell r="F7108">
            <v>186</v>
          </cell>
          <cell r="G7108" t="str">
            <v>Spain</v>
          </cell>
        </row>
        <row r="7109">
          <cell r="A7109" t="str">
            <v>2003M01</v>
          </cell>
          <cell r="B7109">
            <v>2</v>
          </cell>
          <cell r="C7109">
            <v>71</v>
          </cell>
          <cell r="D7109" t="str">
            <v>France</v>
          </cell>
          <cell r="E7109">
            <v>1</v>
          </cell>
          <cell r="F7109">
            <v>191</v>
          </cell>
          <cell r="G7109" t="str">
            <v>Swaziland</v>
          </cell>
        </row>
        <row r="7110">
          <cell r="A7110" t="str">
            <v>2003M01</v>
          </cell>
          <cell r="B7110">
            <v>2</v>
          </cell>
          <cell r="C7110">
            <v>2</v>
          </cell>
          <cell r="D7110" t="str">
            <v>Canada</v>
          </cell>
          <cell r="E7110">
            <v>1</v>
          </cell>
          <cell r="F7110">
            <v>182</v>
          </cell>
          <cell r="G7110" t="str">
            <v>Slovenia</v>
          </cell>
        </row>
        <row r="7111">
          <cell r="A7111" t="str">
            <v>2003M01</v>
          </cell>
          <cell r="B7111">
            <v>0</v>
          </cell>
          <cell r="C7111">
            <v>71</v>
          </cell>
          <cell r="D7111" t="str">
            <v>France</v>
          </cell>
          <cell r="E7111">
            <v>101</v>
          </cell>
          <cell r="F7111">
            <v>186</v>
          </cell>
          <cell r="G7111" t="str">
            <v>Spain</v>
          </cell>
        </row>
        <row r="7112">
          <cell r="A7112" t="str">
            <v>2003M01</v>
          </cell>
          <cell r="B7112">
            <v>1</v>
          </cell>
          <cell r="C7112">
            <v>146</v>
          </cell>
          <cell r="D7112" t="str">
            <v>Netherlands</v>
          </cell>
          <cell r="E7112">
            <v>416</v>
          </cell>
          <cell r="F7112">
            <v>3</v>
          </cell>
          <cell r="G7112" t="str">
            <v>United Kingdom</v>
          </cell>
        </row>
        <row r="7113">
          <cell r="A7113" t="str">
            <v>2003M01</v>
          </cell>
          <cell r="B7113">
            <v>0</v>
          </cell>
          <cell r="C7113">
            <v>77</v>
          </cell>
          <cell r="D7113" t="str">
            <v>Germany</v>
          </cell>
          <cell r="E7113">
            <v>159</v>
          </cell>
          <cell r="F7113">
            <v>99</v>
          </cell>
          <cell r="G7113" t="str">
            <v>Ireland</v>
          </cell>
        </row>
        <row r="7114">
          <cell r="A7114" t="str">
            <v>2003M01</v>
          </cell>
          <cell r="B7114">
            <v>3</v>
          </cell>
          <cell r="C7114">
            <v>71</v>
          </cell>
          <cell r="D7114" t="str">
            <v>France</v>
          </cell>
          <cell r="E7114">
            <v>1</v>
          </cell>
          <cell r="F7114">
            <v>2</v>
          </cell>
          <cell r="G7114" t="str">
            <v>Canada</v>
          </cell>
        </row>
        <row r="7115">
          <cell r="A7115" t="str">
            <v>2003M01</v>
          </cell>
          <cell r="B7115">
            <v>2</v>
          </cell>
          <cell r="C7115">
            <v>3</v>
          </cell>
          <cell r="D7115" t="str">
            <v>Uk</v>
          </cell>
          <cell r="E7115">
            <v>28</v>
          </cell>
          <cell r="F7115">
            <v>224</v>
          </cell>
          <cell r="G7115" t="str">
            <v>Zimbabwe</v>
          </cell>
        </row>
        <row r="7116">
          <cell r="A7116" t="str">
            <v>2003M01</v>
          </cell>
          <cell r="B7116">
            <v>2</v>
          </cell>
          <cell r="C7116">
            <v>23</v>
          </cell>
          <cell r="D7116" t="str">
            <v xml:space="preserve"> Belgium (French)</v>
          </cell>
          <cell r="E7116">
            <v>2995</v>
          </cell>
          <cell r="F7116">
            <v>15</v>
          </cell>
          <cell r="G7116" t="str">
            <v>Australia</v>
          </cell>
        </row>
        <row r="7117">
          <cell r="A7117" t="str">
            <v>2003M01</v>
          </cell>
          <cell r="B7117">
            <v>1</v>
          </cell>
          <cell r="C7117">
            <v>0</v>
          </cell>
          <cell r="D7117" t="str">
            <v>Ebay</v>
          </cell>
          <cell r="E7117">
            <v>3266</v>
          </cell>
          <cell r="F7117">
            <v>104</v>
          </cell>
          <cell r="G7117" t="str">
            <v>Japan</v>
          </cell>
        </row>
        <row r="7118">
          <cell r="A7118" t="str">
            <v>2003M01</v>
          </cell>
          <cell r="B7118">
            <v>1</v>
          </cell>
          <cell r="C7118">
            <v>71</v>
          </cell>
          <cell r="D7118" t="str">
            <v>France</v>
          </cell>
          <cell r="E7118">
            <v>2379</v>
          </cell>
          <cell r="F7118">
            <v>23</v>
          </cell>
          <cell r="G7118" t="str">
            <v>Belgium</v>
          </cell>
        </row>
        <row r="7119">
          <cell r="A7119" t="str">
            <v>2003M01</v>
          </cell>
          <cell r="B7119">
            <v>2</v>
          </cell>
          <cell r="C7119">
            <v>71</v>
          </cell>
          <cell r="D7119" t="str">
            <v>France</v>
          </cell>
          <cell r="E7119">
            <v>1</v>
          </cell>
          <cell r="F7119">
            <v>66</v>
          </cell>
          <cell r="G7119" t="str">
            <v>Estonia</v>
          </cell>
        </row>
        <row r="7120">
          <cell r="A7120" t="str">
            <v>2003M01</v>
          </cell>
          <cell r="B7120">
            <v>2</v>
          </cell>
          <cell r="C7120">
            <v>71</v>
          </cell>
          <cell r="D7120" t="str">
            <v>France</v>
          </cell>
          <cell r="E7120">
            <v>38</v>
          </cell>
          <cell r="F7120">
            <v>100</v>
          </cell>
          <cell r="G7120" t="str">
            <v>Israel</v>
          </cell>
        </row>
        <row r="7121">
          <cell r="A7121" t="str">
            <v>2003M01</v>
          </cell>
          <cell r="B7121">
            <v>1</v>
          </cell>
          <cell r="C7121">
            <v>3</v>
          </cell>
          <cell r="D7121" t="str">
            <v>Uk</v>
          </cell>
          <cell r="E7121">
            <v>31</v>
          </cell>
          <cell r="F7121">
            <v>104</v>
          </cell>
          <cell r="G7121" t="str">
            <v>Japan</v>
          </cell>
        </row>
        <row r="7122">
          <cell r="A7122" t="str">
            <v>2003M01</v>
          </cell>
          <cell r="B7122">
            <v>1</v>
          </cell>
          <cell r="C7122">
            <v>0</v>
          </cell>
          <cell r="D7122" t="str">
            <v>Ebay</v>
          </cell>
          <cell r="E7122">
            <v>179</v>
          </cell>
          <cell r="F7122">
            <v>106</v>
          </cell>
          <cell r="G7122" t="str">
            <v>Jordan</v>
          </cell>
        </row>
        <row r="7123">
          <cell r="A7123" t="str">
            <v>2003M01</v>
          </cell>
          <cell r="B7123">
            <v>2</v>
          </cell>
          <cell r="C7123">
            <v>15</v>
          </cell>
          <cell r="D7123" t="str">
            <v>Australia</v>
          </cell>
          <cell r="E7123">
            <v>2</v>
          </cell>
          <cell r="F7123">
            <v>95</v>
          </cell>
          <cell r="G7123" t="str">
            <v>India</v>
          </cell>
        </row>
        <row r="7124">
          <cell r="A7124" t="str">
            <v>2003M01</v>
          </cell>
          <cell r="B7124">
            <v>1</v>
          </cell>
          <cell r="C7124">
            <v>71</v>
          </cell>
          <cell r="D7124" t="str">
            <v>France</v>
          </cell>
          <cell r="E7124">
            <v>11</v>
          </cell>
          <cell r="F7124">
            <v>83</v>
          </cell>
          <cell r="G7124" t="str">
            <v>Guadeloupe</v>
          </cell>
        </row>
        <row r="7125">
          <cell r="A7125" t="str">
            <v>2003M01</v>
          </cell>
          <cell r="B7125">
            <v>1</v>
          </cell>
          <cell r="C7125">
            <v>0</v>
          </cell>
          <cell r="D7125" t="str">
            <v>Ebay</v>
          </cell>
          <cell r="E7125">
            <v>1293</v>
          </cell>
          <cell r="F7125">
            <v>180</v>
          </cell>
          <cell r="G7125" t="str">
            <v>Singapore</v>
          </cell>
        </row>
        <row r="7126">
          <cell r="A7126" t="str">
            <v>2003M01</v>
          </cell>
          <cell r="B7126">
            <v>2</v>
          </cell>
          <cell r="C7126">
            <v>71</v>
          </cell>
          <cell r="D7126" t="str">
            <v>France</v>
          </cell>
          <cell r="E7126">
            <v>169</v>
          </cell>
          <cell r="F7126">
            <v>3</v>
          </cell>
          <cell r="G7126" t="str">
            <v>United Kingdom</v>
          </cell>
        </row>
        <row r="7127">
          <cell r="A7127" t="str">
            <v>2003M01</v>
          </cell>
          <cell r="B7127">
            <v>2</v>
          </cell>
          <cell r="C7127">
            <v>15</v>
          </cell>
          <cell r="D7127" t="str">
            <v>Australia</v>
          </cell>
          <cell r="E7127">
            <v>5</v>
          </cell>
          <cell r="F7127">
            <v>44</v>
          </cell>
          <cell r="G7127" t="str">
            <v>Chile</v>
          </cell>
        </row>
        <row r="7128">
          <cell r="A7128" t="str">
            <v>2003M01</v>
          </cell>
          <cell r="B7128">
            <v>2</v>
          </cell>
          <cell r="C7128">
            <v>123</v>
          </cell>
          <cell r="D7128" t="str">
            <v xml:space="preserve"> Belgium (Dutch)</v>
          </cell>
          <cell r="E7128">
            <v>14</v>
          </cell>
          <cell r="F7128">
            <v>71</v>
          </cell>
          <cell r="G7128" t="str">
            <v>France</v>
          </cell>
        </row>
        <row r="7129">
          <cell r="A7129" t="str">
            <v>2003M01</v>
          </cell>
          <cell r="B7129">
            <v>1</v>
          </cell>
          <cell r="C7129">
            <v>123</v>
          </cell>
          <cell r="D7129" t="str">
            <v xml:space="preserve"> Belgium (Dutch)</v>
          </cell>
          <cell r="E7129">
            <v>6</v>
          </cell>
          <cell r="F7129">
            <v>163</v>
          </cell>
          <cell r="G7129" t="str">
            <v>Poland</v>
          </cell>
        </row>
        <row r="7130">
          <cell r="A7130" t="str">
            <v>2003M01</v>
          </cell>
          <cell r="B7130">
            <v>1</v>
          </cell>
          <cell r="C7130">
            <v>0</v>
          </cell>
          <cell r="D7130" t="str">
            <v>Ebay</v>
          </cell>
          <cell r="E7130">
            <v>266</v>
          </cell>
          <cell r="F7130">
            <v>209</v>
          </cell>
          <cell r="G7130" t="str">
            <v>Ukraine</v>
          </cell>
        </row>
        <row r="7131">
          <cell r="A7131" t="str">
            <v>2003M01</v>
          </cell>
          <cell r="B7131">
            <v>2</v>
          </cell>
          <cell r="C7131">
            <v>0</v>
          </cell>
          <cell r="D7131" t="str">
            <v>Ebay</v>
          </cell>
          <cell r="E7131">
            <v>2</v>
          </cell>
          <cell r="F7131">
            <v>89</v>
          </cell>
          <cell r="G7131" t="str">
            <v>Guyana</v>
          </cell>
        </row>
        <row r="7132">
          <cell r="A7132" t="str">
            <v>2003M01</v>
          </cell>
          <cell r="B7132">
            <v>1</v>
          </cell>
          <cell r="C7132">
            <v>77</v>
          </cell>
          <cell r="D7132" t="str">
            <v>Germany</v>
          </cell>
          <cell r="E7132">
            <v>15</v>
          </cell>
          <cell r="F7132">
            <v>167</v>
          </cell>
          <cell r="G7132" t="str">
            <v>Romania</v>
          </cell>
        </row>
        <row r="7133">
          <cell r="A7133" t="str">
            <v>2003M01</v>
          </cell>
          <cell r="B7133">
            <v>2</v>
          </cell>
          <cell r="C7133">
            <v>196</v>
          </cell>
          <cell r="D7133" t="str">
            <v>Taiwan</v>
          </cell>
          <cell r="E7133">
            <v>1</v>
          </cell>
          <cell r="F7133">
            <v>23</v>
          </cell>
          <cell r="G7133" t="str">
            <v>Belgium</v>
          </cell>
        </row>
        <row r="7134">
          <cell r="A7134" t="str">
            <v>2003M01</v>
          </cell>
          <cell r="B7134">
            <v>2</v>
          </cell>
          <cell r="C7134">
            <v>77</v>
          </cell>
          <cell r="D7134" t="str">
            <v>Germany</v>
          </cell>
          <cell r="E7134">
            <v>27</v>
          </cell>
          <cell r="F7134">
            <v>51</v>
          </cell>
          <cell r="G7134" t="str">
            <v>Costa Rica</v>
          </cell>
        </row>
        <row r="7135">
          <cell r="A7135" t="str">
            <v>2003M01</v>
          </cell>
          <cell r="B7135">
            <v>2</v>
          </cell>
          <cell r="C7135">
            <v>3</v>
          </cell>
          <cell r="D7135" t="str">
            <v>Uk</v>
          </cell>
          <cell r="E7135">
            <v>662</v>
          </cell>
          <cell r="F7135">
            <v>55</v>
          </cell>
          <cell r="G7135" t="str">
            <v>Cyprus</v>
          </cell>
        </row>
        <row r="7136">
          <cell r="A7136" t="str">
            <v>2003M01</v>
          </cell>
          <cell r="B7136">
            <v>0</v>
          </cell>
          <cell r="C7136">
            <v>196</v>
          </cell>
          <cell r="D7136" t="str">
            <v>Taiwan</v>
          </cell>
          <cell r="E7136">
            <v>434</v>
          </cell>
          <cell r="F7136">
            <v>2</v>
          </cell>
          <cell r="G7136" t="str">
            <v>Canada</v>
          </cell>
        </row>
        <row r="7137">
          <cell r="A7137" t="str">
            <v>2003M01</v>
          </cell>
          <cell r="B7137">
            <v>2</v>
          </cell>
          <cell r="C7137">
            <v>193</v>
          </cell>
          <cell r="D7137" t="str">
            <v>Switzerland</v>
          </cell>
          <cell r="E7137">
            <v>4</v>
          </cell>
          <cell r="F7137">
            <v>12</v>
          </cell>
          <cell r="G7137" t="str">
            <v>Argentina</v>
          </cell>
        </row>
        <row r="7138">
          <cell r="A7138" t="str">
            <v>2003M01</v>
          </cell>
          <cell r="B7138">
            <v>2</v>
          </cell>
          <cell r="C7138">
            <v>146</v>
          </cell>
          <cell r="D7138" t="str">
            <v>Netherlands</v>
          </cell>
          <cell r="E7138">
            <v>3</v>
          </cell>
          <cell r="F7138">
            <v>122</v>
          </cell>
          <cell r="G7138" t="str">
            <v>Luxembourg</v>
          </cell>
        </row>
        <row r="7139">
          <cell r="A7139" t="str">
            <v>2003M01</v>
          </cell>
          <cell r="B7139">
            <v>2</v>
          </cell>
          <cell r="C7139">
            <v>100</v>
          </cell>
          <cell r="D7139" t="str">
            <v>Ebaymotors</v>
          </cell>
          <cell r="E7139">
            <v>7</v>
          </cell>
          <cell r="F7139">
            <v>76</v>
          </cell>
          <cell r="G7139" t="str">
            <v>Georgia</v>
          </cell>
        </row>
        <row r="7140">
          <cell r="A7140" t="str">
            <v>2003M01</v>
          </cell>
          <cell r="B7140">
            <v>1</v>
          </cell>
          <cell r="C7140">
            <v>0</v>
          </cell>
          <cell r="D7140" t="str">
            <v>Ebay</v>
          </cell>
          <cell r="E7140">
            <v>9</v>
          </cell>
          <cell r="F7140">
            <v>44</v>
          </cell>
          <cell r="G7140" t="str">
            <v>Chile</v>
          </cell>
        </row>
        <row r="7141">
          <cell r="A7141" t="str">
            <v>2003M01</v>
          </cell>
          <cell r="B7141">
            <v>2</v>
          </cell>
          <cell r="C7141">
            <v>186</v>
          </cell>
          <cell r="D7141" t="str">
            <v>Spain</v>
          </cell>
          <cell r="E7141">
            <v>362</v>
          </cell>
          <cell r="F7141">
            <v>146</v>
          </cell>
          <cell r="G7141" t="str">
            <v>Netherlands</v>
          </cell>
        </row>
        <row r="7142">
          <cell r="A7142" t="str">
            <v>2003M01</v>
          </cell>
          <cell r="B7142">
            <v>3</v>
          </cell>
          <cell r="C7142">
            <v>3</v>
          </cell>
          <cell r="D7142" t="str">
            <v>Uk</v>
          </cell>
          <cell r="E7142">
            <v>1</v>
          </cell>
          <cell r="F7142">
            <v>41</v>
          </cell>
          <cell r="G7142" t="str">
            <v>Cayman Islands</v>
          </cell>
        </row>
        <row r="7143">
          <cell r="A7143" t="str">
            <v>2003M01</v>
          </cell>
          <cell r="B7143">
            <v>2</v>
          </cell>
          <cell r="C7143">
            <v>3</v>
          </cell>
          <cell r="D7143" t="str">
            <v>Uk</v>
          </cell>
          <cell r="E7143">
            <v>1237</v>
          </cell>
          <cell r="F7143">
            <v>186</v>
          </cell>
          <cell r="G7143" t="str">
            <v>Spain</v>
          </cell>
        </row>
        <row r="7144">
          <cell r="A7144" t="str">
            <v>2003M01</v>
          </cell>
          <cell r="B7144">
            <v>1</v>
          </cell>
          <cell r="C7144">
            <v>71</v>
          </cell>
          <cell r="D7144" t="str">
            <v>France</v>
          </cell>
          <cell r="E7144">
            <v>69</v>
          </cell>
          <cell r="F7144">
            <v>3</v>
          </cell>
          <cell r="G7144" t="str">
            <v>United Kingdom</v>
          </cell>
        </row>
        <row r="7145">
          <cell r="A7145" t="str">
            <v>2003M01</v>
          </cell>
          <cell r="B7145">
            <v>1</v>
          </cell>
          <cell r="C7145">
            <v>2</v>
          </cell>
          <cell r="D7145" t="str">
            <v>Canada</v>
          </cell>
          <cell r="E7145">
            <v>1</v>
          </cell>
          <cell r="F7145">
            <v>168</v>
          </cell>
          <cell r="G7145" t="str">
            <v>Russian Federation</v>
          </cell>
        </row>
        <row r="7146">
          <cell r="A7146" t="str">
            <v>2003M01</v>
          </cell>
          <cell r="B7146">
            <v>2</v>
          </cell>
          <cell r="C7146">
            <v>0</v>
          </cell>
          <cell r="D7146" t="str">
            <v>Ebay</v>
          </cell>
          <cell r="E7146">
            <v>71</v>
          </cell>
          <cell r="F7146">
            <v>202</v>
          </cell>
          <cell r="G7146" t="str">
            <v>Trinidad and Tobago</v>
          </cell>
        </row>
        <row r="7147">
          <cell r="A7147" t="str">
            <v>2003M01</v>
          </cell>
          <cell r="B7147">
            <v>2</v>
          </cell>
          <cell r="C7147">
            <v>101</v>
          </cell>
          <cell r="D7147" t="str">
            <v>Italy</v>
          </cell>
          <cell r="E7147">
            <v>1624</v>
          </cell>
          <cell r="F7147">
            <v>193</v>
          </cell>
          <cell r="G7147" t="str">
            <v>Switzerland</v>
          </cell>
        </row>
        <row r="7148">
          <cell r="A7148" t="str">
            <v>2003M01</v>
          </cell>
          <cell r="B7148">
            <v>1</v>
          </cell>
          <cell r="C7148">
            <v>100</v>
          </cell>
          <cell r="D7148" t="str">
            <v>Ebaymotors</v>
          </cell>
          <cell r="E7148">
            <v>69</v>
          </cell>
          <cell r="F7148">
            <v>104</v>
          </cell>
          <cell r="G7148" t="str">
            <v>Japan</v>
          </cell>
        </row>
        <row r="7149">
          <cell r="A7149" t="str">
            <v>2003M01</v>
          </cell>
          <cell r="B7149">
            <v>3</v>
          </cell>
          <cell r="C7149">
            <v>0</v>
          </cell>
          <cell r="D7149" t="str">
            <v>Ebay</v>
          </cell>
          <cell r="E7149">
            <v>2</v>
          </cell>
          <cell r="F7149">
            <v>196</v>
          </cell>
          <cell r="G7149" t="str">
            <v>Taiwan</v>
          </cell>
        </row>
        <row r="7150">
          <cell r="A7150" t="str">
            <v>2003M01</v>
          </cell>
          <cell r="B7150">
            <v>0</v>
          </cell>
          <cell r="C7150">
            <v>0</v>
          </cell>
          <cell r="D7150" t="str">
            <v>Ebay</v>
          </cell>
          <cell r="E7150">
            <v>10</v>
          </cell>
          <cell r="F7150">
            <v>93</v>
          </cell>
          <cell r="G7150" t="str">
            <v>Hungary</v>
          </cell>
        </row>
        <row r="7151">
          <cell r="A7151" t="str">
            <v>2003M01</v>
          </cell>
          <cell r="B7151">
            <v>3</v>
          </cell>
          <cell r="C7151">
            <v>100</v>
          </cell>
          <cell r="D7151" t="str">
            <v>Ebaymotors</v>
          </cell>
          <cell r="E7151">
            <v>2</v>
          </cell>
          <cell r="F7151">
            <v>76</v>
          </cell>
          <cell r="G7151" t="str">
            <v>Georgia</v>
          </cell>
        </row>
        <row r="7152">
          <cell r="A7152" t="str">
            <v>2003M01</v>
          </cell>
          <cell r="B7152">
            <v>1</v>
          </cell>
          <cell r="C7152">
            <v>146</v>
          </cell>
          <cell r="D7152" t="str">
            <v>Netherlands</v>
          </cell>
          <cell r="E7152">
            <v>65674</v>
          </cell>
          <cell r="F7152">
            <v>146</v>
          </cell>
          <cell r="G7152" t="str">
            <v>Netherlands</v>
          </cell>
        </row>
        <row r="7153">
          <cell r="A7153" t="str">
            <v>2003M01</v>
          </cell>
          <cell r="B7153">
            <v>1</v>
          </cell>
          <cell r="C7153">
            <v>193</v>
          </cell>
          <cell r="D7153" t="str">
            <v>Switzerland</v>
          </cell>
          <cell r="E7153">
            <v>13</v>
          </cell>
          <cell r="F7153">
            <v>23</v>
          </cell>
          <cell r="G7153" t="str">
            <v>Belgium</v>
          </cell>
        </row>
        <row r="7154">
          <cell r="A7154" t="str">
            <v>2003M01</v>
          </cell>
          <cell r="B7154">
            <v>2</v>
          </cell>
          <cell r="C7154">
            <v>0</v>
          </cell>
          <cell r="D7154" t="str">
            <v>Ebay</v>
          </cell>
          <cell r="E7154">
            <v>51245</v>
          </cell>
          <cell r="F7154">
            <v>199</v>
          </cell>
          <cell r="G7154" t="str">
            <v>Thailand</v>
          </cell>
        </row>
        <row r="7155">
          <cell r="A7155" t="str">
            <v>2003M01</v>
          </cell>
          <cell r="B7155">
            <v>2</v>
          </cell>
          <cell r="C7155">
            <v>100</v>
          </cell>
          <cell r="D7155" t="str">
            <v>Ebaymotors</v>
          </cell>
          <cell r="E7155">
            <v>1140</v>
          </cell>
          <cell r="F7155">
            <v>196</v>
          </cell>
          <cell r="G7155" t="str">
            <v>Taiwan</v>
          </cell>
        </row>
        <row r="7156">
          <cell r="A7156" t="str">
            <v>2003M01</v>
          </cell>
          <cell r="B7156">
            <v>2</v>
          </cell>
          <cell r="C7156">
            <v>0</v>
          </cell>
          <cell r="D7156" t="str">
            <v>Ebay</v>
          </cell>
          <cell r="E7156">
            <v>3945</v>
          </cell>
          <cell r="F7156">
            <v>22</v>
          </cell>
          <cell r="G7156" t="str">
            <v>Belarus</v>
          </cell>
        </row>
        <row r="7157">
          <cell r="A7157" t="str">
            <v>2003M01</v>
          </cell>
          <cell r="B7157">
            <v>2</v>
          </cell>
          <cell r="C7157">
            <v>123</v>
          </cell>
          <cell r="D7157" t="str">
            <v xml:space="preserve"> Belgium (Dutch)</v>
          </cell>
          <cell r="E7157">
            <v>6575</v>
          </cell>
          <cell r="F7157">
            <v>146</v>
          </cell>
          <cell r="G7157" t="str">
            <v>Netherlands</v>
          </cell>
        </row>
        <row r="7158">
          <cell r="A7158" t="str">
            <v>2003M01</v>
          </cell>
          <cell r="B7158">
            <v>1</v>
          </cell>
          <cell r="C7158">
            <v>77</v>
          </cell>
          <cell r="D7158" t="str">
            <v>Germany</v>
          </cell>
          <cell r="E7158">
            <v>3</v>
          </cell>
          <cell r="F7158">
            <v>180</v>
          </cell>
          <cell r="G7158" t="str">
            <v>Singapore</v>
          </cell>
        </row>
        <row r="7159">
          <cell r="A7159" t="str">
            <v>2003M01</v>
          </cell>
          <cell r="B7159">
            <v>2</v>
          </cell>
          <cell r="C7159">
            <v>0</v>
          </cell>
          <cell r="D7159" t="str">
            <v>Ebay</v>
          </cell>
          <cell r="E7159">
            <v>1</v>
          </cell>
          <cell r="F7159">
            <v>178</v>
          </cell>
          <cell r="G7159" t="str">
            <v>Seychelles</v>
          </cell>
        </row>
        <row r="7160">
          <cell r="A7160" t="str">
            <v>2003M01</v>
          </cell>
          <cell r="B7160">
            <v>3</v>
          </cell>
          <cell r="C7160">
            <v>101</v>
          </cell>
          <cell r="D7160" t="str">
            <v>Italy</v>
          </cell>
          <cell r="E7160">
            <v>5</v>
          </cell>
          <cell r="F7160">
            <v>71</v>
          </cell>
          <cell r="G7160" t="str">
            <v>France</v>
          </cell>
        </row>
        <row r="7161">
          <cell r="A7161" t="str">
            <v>2003M01</v>
          </cell>
          <cell r="B7161">
            <v>1</v>
          </cell>
          <cell r="C7161">
            <v>101</v>
          </cell>
          <cell r="D7161" t="str">
            <v>Italy</v>
          </cell>
          <cell r="E7161">
            <v>6</v>
          </cell>
          <cell r="F7161">
            <v>164</v>
          </cell>
          <cell r="G7161" t="str">
            <v>Portugal</v>
          </cell>
        </row>
        <row r="7162">
          <cell r="A7162" t="str">
            <v>2003M01</v>
          </cell>
          <cell r="B7162">
            <v>1</v>
          </cell>
          <cell r="C7162">
            <v>101</v>
          </cell>
          <cell r="D7162" t="str">
            <v>Italy</v>
          </cell>
          <cell r="E7162">
            <v>6</v>
          </cell>
          <cell r="F7162">
            <v>163</v>
          </cell>
          <cell r="G7162" t="str">
            <v>Poland</v>
          </cell>
        </row>
        <row r="7163">
          <cell r="A7163" t="str">
            <v>2003M01</v>
          </cell>
          <cell r="B7163">
            <v>1</v>
          </cell>
          <cell r="C7163">
            <v>3</v>
          </cell>
          <cell r="D7163" t="str">
            <v>Uk</v>
          </cell>
          <cell r="E7163">
            <v>14</v>
          </cell>
          <cell r="F7163">
            <v>193</v>
          </cell>
          <cell r="G7163" t="str">
            <v>Switzerland</v>
          </cell>
        </row>
        <row r="7164">
          <cell r="A7164" t="str">
            <v>2003M01</v>
          </cell>
          <cell r="B7164">
            <v>0</v>
          </cell>
          <cell r="C7164">
            <v>196</v>
          </cell>
          <cell r="D7164" t="str">
            <v>Taiwan</v>
          </cell>
          <cell r="E7164">
            <v>239</v>
          </cell>
          <cell r="F7164">
            <v>15</v>
          </cell>
          <cell r="G7164" t="str">
            <v>Australia</v>
          </cell>
        </row>
        <row r="7165">
          <cell r="A7165" t="str">
            <v>2003M01</v>
          </cell>
          <cell r="B7165">
            <v>3</v>
          </cell>
          <cell r="C7165">
            <v>123</v>
          </cell>
          <cell r="D7165" t="str">
            <v xml:space="preserve"> Belgium (Dutch)</v>
          </cell>
          <cell r="E7165">
            <v>11</v>
          </cell>
          <cell r="F7165">
            <v>123</v>
          </cell>
          <cell r="G7165" t="str">
            <v>Macau</v>
          </cell>
        </row>
        <row r="7166">
          <cell r="A7166" t="str">
            <v>2003M01</v>
          </cell>
          <cell r="B7166">
            <v>2</v>
          </cell>
          <cell r="C7166">
            <v>100</v>
          </cell>
          <cell r="D7166" t="str">
            <v>Ebaymotors</v>
          </cell>
          <cell r="E7166">
            <v>1</v>
          </cell>
          <cell r="F7166">
            <v>115</v>
          </cell>
          <cell r="G7166" t="str">
            <v>Latvia</v>
          </cell>
        </row>
        <row r="7167">
          <cell r="A7167" t="str">
            <v>2003M01</v>
          </cell>
          <cell r="B7167">
            <v>3</v>
          </cell>
          <cell r="C7167">
            <v>146</v>
          </cell>
          <cell r="D7167" t="str">
            <v>Netherlands</v>
          </cell>
          <cell r="E7167">
            <v>3668</v>
          </cell>
          <cell r="F7167">
            <v>146</v>
          </cell>
          <cell r="G7167" t="str">
            <v>Netherlands</v>
          </cell>
        </row>
        <row r="7168">
          <cell r="A7168" t="str">
            <v>2003M01</v>
          </cell>
          <cell r="B7168">
            <v>3</v>
          </cell>
          <cell r="C7168">
            <v>0</v>
          </cell>
          <cell r="D7168" t="str">
            <v>Ebay</v>
          </cell>
          <cell r="E7168">
            <v>1</v>
          </cell>
          <cell r="F7168">
            <v>204</v>
          </cell>
          <cell r="G7168" t="str">
            <v>Turkey</v>
          </cell>
        </row>
        <row r="7169">
          <cell r="A7169" t="str">
            <v>2003M01</v>
          </cell>
          <cell r="B7169">
            <v>0</v>
          </cell>
          <cell r="C7169">
            <v>186</v>
          </cell>
          <cell r="D7169" t="str">
            <v>Spain</v>
          </cell>
          <cell r="E7169">
            <v>4</v>
          </cell>
          <cell r="F7169">
            <v>56</v>
          </cell>
          <cell r="G7169" t="str">
            <v>Czech Republic</v>
          </cell>
        </row>
        <row r="7170">
          <cell r="A7170" t="str">
            <v>2003M01</v>
          </cell>
          <cell r="B7170">
            <v>2</v>
          </cell>
          <cell r="C7170">
            <v>186</v>
          </cell>
          <cell r="D7170" t="str">
            <v>Spain</v>
          </cell>
          <cell r="E7170">
            <v>1</v>
          </cell>
          <cell r="F7170">
            <v>158</v>
          </cell>
          <cell r="G7170" t="str">
            <v>Panama</v>
          </cell>
        </row>
        <row r="7171">
          <cell r="A7171" t="str">
            <v>2003M01</v>
          </cell>
          <cell r="B7171">
            <v>2</v>
          </cell>
          <cell r="C7171">
            <v>77</v>
          </cell>
          <cell r="D7171" t="str">
            <v>Germany</v>
          </cell>
          <cell r="E7171">
            <v>15</v>
          </cell>
          <cell r="F7171">
            <v>190</v>
          </cell>
          <cell r="G7171" t="str">
            <v>Svalbard</v>
          </cell>
        </row>
        <row r="7172">
          <cell r="A7172" t="str">
            <v>2003M01</v>
          </cell>
          <cell r="B7172">
            <v>1</v>
          </cell>
          <cell r="C7172">
            <v>3</v>
          </cell>
          <cell r="D7172" t="str">
            <v>Uk</v>
          </cell>
          <cell r="E7172">
            <v>53</v>
          </cell>
          <cell r="F7172">
            <v>23</v>
          </cell>
          <cell r="G7172" t="str">
            <v>Belgium</v>
          </cell>
        </row>
        <row r="7173">
          <cell r="A7173" t="str">
            <v>2003M01</v>
          </cell>
          <cell r="B7173">
            <v>1</v>
          </cell>
          <cell r="C7173">
            <v>3</v>
          </cell>
          <cell r="D7173" t="str">
            <v>Uk</v>
          </cell>
          <cell r="E7173">
            <v>328</v>
          </cell>
          <cell r="F7173">
            <v>199</v>
          </cell>
          <cell r="G7173" t="str">
            <v>Thailand</v>
          </cell>
        </row>
        <row r="7174">
          <cell r="A7174" t="str">
            <v>2003M01</v>
          </cell>
          <cell r="B7174">
            <v>0</v>
          </cell>
          <cell r="C7174">
            <v>196</v>
          </cell>
          <cell r="D7174" t="str">
            <v>Taiwan</v>
          </cell>
          <cell r="E7174">
            <v>9</v>
          </cell>
          <cell r="F7174">
            <v>104</v>
          </cell>
          <cell r="G7174" t="str">
            <v>Japan</v>
          </cell>
        </row>
        <row r="7175">
          <cell r="A7175" t="str">
            <v>2003M01</v>
          </cell>
          <cell r="B7175">
            <v>0</v>
          </cell>
          <cell r="C7175">
            <v>146</v>
          </cell>
          <cell r="D7175" t="str">
            <v>Netherlands</v>
          </cell>
          <cell r="E7175">
            <v>1</v>
          </cell>
          <cell r="F7175">
            <v>225</v>
          </cell>
          <cell r="G7175" t="str">
            <v>APO/FPO</v>
          </cell>
        </row>
        <row r="7176">
          <cell r="A7176" t="str">
            <v>2003M01</v>
          </cell>
          <cell r="B7176">
            <v>0</v>
          </cell>
          <cell r="C7176">
            <v>3</v>
          </cell>
          <cell r="D7176" t="str">
            <v>Uk</v>
          </cell>
          <cell r="E7176">
            <v>1</v>
          </cell>
          <cell r="F7176">
            <v>168</v>
          </cell>
          <cell r="G7176" t="str">
            <v>Russian Federation</v>
          </cell>
        </row>
        <row r="7177">
          <cell r="A7177" t="str">
            <v>2003M01</v>
          </cell>
          <cell r="B7177">
            <v>2</v>
          </cell>
          <cell r="C7177">
            <v>146</v>
          </cell>
          <cell r="D7177" t="str">
            <v>Netherlands</v>
          </cell>
          <cell r="E7177">
            <v>17</v>
          </cell>
          <cell r="F7177">
            <v>193</v>
          </cell>
          <cell r="G7177" t="str">
            <v>Switzerland</v>
          </cell>
        </row>
        <row r="7178">
          <cell r="A7178" t="str">
            <v>2003M01</v>
          </cell>
          <cell r="B7178">
            <v>3</v>
          </cell>
          <cell r="C7178">
            <v>0</v>
          </cell>
          <cell r="D7178" t="str">
            <v>Ebay</v>
          </cell>
          <cell r="E7178">
            <v>9</v>
          </cell>
          <cell r="F7178">
            <v>146</v>
          </cell>
          <cell r="G7178" t="str">
            <v>Netherlands</v>
          </cell>
        </row>
        <row r="7179">
          <cell r="A7179" t="str">
            <v>2003M01</v>
          </cell>
          <cell r="B7179">
            <v>0</v>
          </cell>
          <cell r="C7179">
            <v>100</v>
          </cell>
          <cell r="D7179" t="str">
            <v>Ebaymotors</v>
          </cell>
          <cell r="E7179">
            <v>1</v>
          </cell>
          <cell r="F7179">
            <v>-999</v>
          </cell>
          <cell r="G7179" t="str">
            <v>Unknown</v>
          </cell>
        </row>
        <row r="7180">
          <cell r="A7180" t="str">
            <v>2003M01</v>
          </cell>
          <cell r="B7180">
            <v>1</v>
          </cell>
          <cell r="C7180">
            <v>0</v>
          </cell>
          <cell r="D7180" t="str">
            <v>Ebay</v>
          </cell>
          <cell r="E7180">
            <v>3</v>
          </cell>
          <cell r="F7180">
            <v>105</v>
          </cell>
          <cell r="G7180" t="str">
            <v>Jersey</v>
          </cell>
        </row>
        <row r="7181">
          <cell r="A7181" t="str">
            <v>2003M01</v>
          </cell>
          <cell r="B7181">
            <v>1</v>
          </cell>
          <cell r="C7181">
            <v>0</v>
          </cell>
          <cell r="D7181" t="str">
            <v>Ebay</v>
          </cell>
          <cell r="E7181">
            <v>5319</v>
          </cell>
          <cell r="F7181">
            <v>92</v>
          </cell>
          <cell r="G7181" t="str">
            <v>Hong Kong</v>
          </cell>
        </row>
        <row r="7182">
          <cell r="A7182" t="str">
            <v>2003M01</v>
          </cell>
          <cell r="B7182">
            <v>2</v>
          </cell>
          <cell r="C7182">
            <v>186</v>
          </cell>
          <cell r="D7182" t="str">
            <v>Spain</v>
          </cell>
          <cell r="E7182">
            <v>61</v>
          </cell>
          <cell r="F7182">
            <v>16</v>
          </cell>
          <cell r="G7182" t="str">
            <v>Austria</v>
          </cell>
        </row>
        <row r="7183">
          <cell r="A7183" t="str">
            <v>2003M01</v>
          </cell>
          <cell r="B7183">
            <v>0</v>
          </cell>
          <cell r="C7183">
            <v>100</v>
          </cell>
          <cell r="D7183" t="str">
            <v>Ebaymotors</v>
          </cell>
          <cell r="E7183">
            <v>7</v>
          </cell>
          <cell r="F7183">
            <v>101</v>
          </cell>
          <cell r="G7183" t="str">
            <v>Italy</v>
          </cell>
        </row>
        <row r="7184">
          <cell r="A7184" t="str">
            <v>2003M01</v>
          </cell>
          <cell r="B7184">
            <v>2</v>
          </cell>
          <cell r="C7184">
            <v>23</v>
          </cell>
          <cell r="D7184" t="str">
            <v xml:space="preserve"> Belgium (French)</v>
          </cell>
          <cell r="E7184">
            <v>76063</v>
          </cell>
          <cell r="F7184">
            <v>71</v>
          </cell>
          <cell r="G7184" t="str">
            <v>France</v>
          </cell>
        </row>
        <row r="7185">
          <cell r="A7185" t="str">
            <v>2003M01</v>
          </cell>
          <cell r="B7185">
            <v>0</v>
          </cell>
          <cell r="C7185">
            <v>123</v>
          </cell>
          <cell r="D7185" t="str">
            <v xml:space="preserve"> Belgium (Dutch)</v>
          </cell>
          <cell r="E7185">
            <v>151</v>
          </cell>
          <cell r="F7185">
            <v>77</v>
          </cell>
          <cell r="G7185" t="str">
            <v>Germany</v>
          </cell>
        </row>
        <row r="7186">
          <cell r="A7186" t="str">
            <v>2003M01</v>
          </cell>
          <cell r="B7186">
            <v>3</v>
          </cell>
          <cell r="C7186">
            <v>0</v>
          </cell>
          <cell r="D7186" t="str">
            <v>Ebay</v>
          </cell>
          <cell r="E7186">
            <v>1</v>
          </cell>
          <cell r="F7186">
            <v>57</v>
          </cell>
          <cell r="G7186" t="str">
            <v>Denmark</v>
          </cell>
        </row>
        <row r="7187">
          <cell r="A7187" t="str">
            <v>2003M01</v>
          </cell>
          <cell r="B7187">
            <v>2</v>
          </cell>
          <cell r="C7187">
            <v>71</v>
          </cell>
          <cell r="D7187" t="str">
            <v>France</v>
          </cell>
          <cell r="E7187">
            <v>58</v>
          </cell>
          <cell r="F7187">
            <v>148</v>
          </cell>
          <cell r="G7187" t="str">
            <v>New Caledonia</v>
          </cell>
        </row>
        <row r="7188">
          <cell r="A7188" t="str">
            <v>2003M01</v>
          </cell>
          <cell r="B7188">
            <v>2</v>
          </cell>
          <cell r="C7188">
            <v>101</v>
          </cell>
          <cell r="D7188" t="str">
            <v>Italy</v>
          </cell>
          <cell r="E7188">
            <v>140305</v>
          </cell>
          <cell r="F7188">
            <v>101</v>
          </cell>
          <cell r="G7188" t="str">
            <v>Italy</v>
          </cell>
        </row>
        <row r="7189">
          <cell r="A7189" t="str">
            <v>2003M01</v>
          </cell>
          <cell r="B7189">
            <v>2</v>
          </cell>
          <cell r="C7189">
            <v>100</v>
          </cell>
          <cell r="D7189" t="str">
            <v>Ebaymotors</v>
          </cell>
          <cell r="E7189">
            <v>8</v>
          </cell>
          <cell r="F7189">
            <v>168</v>
          </cell>
          <cell r="G7189" t="str">
            <v>Russian Federation</v>
          </cell>
        </row>
        <row r="7190">
          <cell r="A7190" t="str">
            <v>2003M01</v>
          </cell>
          <cell r="B7190">
            <v>3</v>
          </cell>
          <cell r="C7190">
            <v>3</v>
          </cell>
          <cell r="D7190" t="str">
            <v>Uk</v>
          </cell>
          <cell r="E7190">
            <v>8</v>
          </cell>
          <cell r="F7190">
            <v>77</v>
          </cell>
          <cell r="G7190" t="str">
            <v>Germany</v>
          </cell>
        </row>
        <row r="7191">
          <cell r="A7191" t="str">
            <v>2003M01</v>
          </cell>
          <cell r="B7191">
            <v>0</v>
          </cell>
          <cell r="C7191">
            <v>100</v>
          </cell>
          <cell r="D7191" t="str">
            <v>Ebaymotors</v>
          </cell>
          <cell r="E7191">
            <v>3</v>
          </cell>
          <cell r="F7191">
            <v>180</v>
          </cell>
          <cell r="G7191" t="str">
            <v>Singapore</v>
          </cell>
        </row>
        <row r="7192">
          <cell r="A7192" t="str">
            <v>2003M01</v>
          </cell>
          <cell r="B7192">
            <v>1</v>
          </cell>
          <cell r="C7192">
            <v>0</v>
          </cell>
          <cell r="D7192" t="str">
            <v>Ebay</v>
          </cell>
          <cell r="E7192">
            <v>73</v>
          </cell>
          <cell r="F7192">
            <v>99</v>
          </cell>
          <cell r="G7192" t="str">
            <v>Ireland</v>
          </cell>
        </row>
        <row r="7193">
          <cell r="A7193" t="str">
            <v>2003M01</v>
          </cell>
          <cell r="B7193">
            <v>2</v>
          </cell>
          <cell r="C7193">
            <v>15</v>
          </cell>
          <cell r="D7193" t="str">
            <v>Australia</v>
          </cell>
          <cell r="E7193">
            <v>1</v>
          </cell>
          <cell r="F7193">
            <v>186</v>
          </cell>
          <cell r="G7193" t="str">
            <v>Spain</v>
          </cell>
        </row>
        <row r="7194">
          <cell r="A7194" t="str">
            <v>2003M01</v>
          </cell>
          <cell r="B7194">
            <v>1</v>
          </cell>
          <cell r="C7194">
            <v>0</v>
          </cell>
          <cell r="D7194" t="str">
            <v>Ebay</v>
          </cell>
          <cell r="E7194">
            <v>2</v>
          </cell>
          <cell r="F7194">
            <v>93</v>
          </cell>
          <cell r="G7194" t="str">
            <v>Hungary</v>
          </cell>
        </row>
        <row r="7195">
          <cell r="A7195" t="str">
            <v>2003M01</v>
          </cell>
          <cell r="B7195">
            <v>3</v>
          </cell>
          <cell r="C7195">
            <v>186</v>
          </cell>
          <cell r="D7195" t="str">
            <v>Spain</v>
          </cell>
          <cell r="E7195">
            <v>2</v>
          </cell>
          <cell r="F7195">
            <v>3</v>
          </cell>
          <cell r="G7195" t="str">
            <v>United Kingdom</v>
          </cell>
        </row>
        <row r="7196">
          <cell r="A7196" t="str">
            <v>2003M01</v>
          </cell>
          <cell r="B7196">
            <v>0</v>
          </cell>
          <cell r="C7196">
            <v>100</v>
          </cell>
          <cell r="D7196" t="str">
            <v>Ebaymotors</v>
          </cell>
          <cell r="E7196">
            <v>1</v>
          </cell>
          <cell r="F7196">
            <v>196</v>
          </cell>
          <cell r="G7196" t="str">
            <v>Taiwan</v>
          </cell>
        </row>
        <row r="7197">
          <cell r="A7197" t="str">
            <v>2003M01</v>
          </cell>
          <cell r="B7197">
            <v>0</v>
          </cell>
          <cell r="C7197">
            <v>0</v>
          </cell>
          <cell r="D7197" t="str">
            <v>Ebay</v>
          </cell>
          <cell r="E7197">
            <v>1</v>
          </cell>
          <cell r="F7197">
            <v>29</v>
          </cell>
          <cell r="G7197" t="str">
            <v>Bosnia and Herzegovina</v>
          </cell>
        </row>
        <row r="7198">
          <cell r="A7198" t="str">
            <v>2003M01</v>
          </cell>
          <cell r="B7198">
            <v>1</v>
          </cell>
          <cell r="C7198">
            <v>3</v>
          </cell>
          <cell r="D7198" t="str">
            <v>Uk</v>
          </cell>
          <cell r="E7198">
            <v>3</v>
          </cell>
          <cell r="F7198">
            <v>149</v>
          </cell>
          <cell r="G7198" t="str">
            <v>New Zealand</v>
          </cell>
        </row>
        <row r="7199">
          <cell r="A7199" t="str">
            <v>2003M01</v>
          </cell>
          <cell r="B7199">
            <v>2</v>
          </cell>
          <cell r="C7199">
            <v>146</v>
          </cell>
          <cell r="D7199" t="str">
            <v>Netherlands</v>
          </cell>
          <cell r="E7199">
            <v>1</v>
          </cell>
          <cell r="F7199">
            <v>104</v>
          </cell>
          <cell r="G7199" t="str">
            <v>Japan</v>
          </cell>
        </row>
        <row r="7200">
          <cell r="A7200" t="str">
            <v>2003M01</v>
          </cell>
          <cell r="B7200">
            <v>2</v>
          </cell>
          <cell r="C7200">
            <v>196</v>
          </cell>
          <cell r="D7200" t="str">
            <v>Taiwan</v>
          </cell>
          <cell r="E7200">
            <v>1</v>
          </cell>
          <cell r="F7200">
            <v>209</v>
          </cell>
          <cell r="G7200" t="str">
            <v>Ukraine</v>
          </cell>
        </row>
        <row r="7201">
          <cell r="A7201" t="str">
            <v>2003M01</v>
          </cell>
          <cell r="B7201">
            <v>0</v>
          </cell>
          <cell r="C7201">
            <v>77</v>
          </cell>
          <cell r="D7201" t="str">
            <v>Germany</v>
          </cell>
          <cell r="E7201">
            <v>4059</v>
          </cell>
          <cell r="F7201">
            <v>1</v>
          </cell>
          <cell r="G7201" t="str">
            <v>United States</v>
          </cell>
        </row>
        <row r="7202">
          <cell r="A7202" t="str">
            <v>2003M01</v>
          </cell>
          <cell r="B7202">
            <v>1</v>
          </cell>
          <cell r="C7202">
            <v>100</v>
          </cell>
          <cell r="D7202" t="str">
            <v>Ebaymotors</v>
          </cell>
          <cell r="E7202">
            <v>5</v>
          </cell>
          <cell r="F7202">
            <v>101</v>
          </cell>
          <cell r="G7202" t="str">
            <v>Italy</v>
          </cell>
        </row>
        <row r="7203">
          <cell r="A7203" t="str">
            <v>2003M01</v>
          </cell>
          <cell r="B7203">
            <v>3</v>
          </cell>
          <cell r="C7203">
            <v>101</v>
          </cell>
          <cell r="D7203" t="str">
            <v>Italy</v>
          </cell>
          <cell r="E7203">
            <v>1</v>
          </cell>
          <cell r="F7203">
            <v>214</v>
          </cell>
          <cell r="G7203" t="str">
            <v>Vatican City State</v>
          </cell>
        </row>
        <row r="7204">
          <cell r="A7204" t="str">
            <v>2003M01</v>
          </cell>
          <cell r="B7204">
            <v>3</v>
          </cell>
          <cell r="C7204">
            <v>77</v>
          </cell>
          <cell r="D7204" t="str">
            <v>Germany</v>
          </cell>
          <cell r="E7204">
            <v>1</v>
          </cell>
          <cell r="F7204">
            <v>182</v>
          </cell>
          <cell r="G7204" t="str">
            <v>Slovenia</v>
          </cell>
        </row>
        <row r="7205">
          <cell r="A7205" t="str">
            <v>2003M01</v>
          </cell>
          <cell r="B7205">
            <v>2</v>
          </cell>
          <cell r="C7205">
            <v>100</v>
          </cell>
          <cell r="D7205" t="str">
            <v>Ebaymotors</v>
          </cell>
          <cell r="E7205">
            <v>31</v>
          </cell>
          <cell r="F7205">
            <v>57</v>
          </cell>
          <cell r="G7205" t="str">
            <v>Denmark</v>
          </cell>
        </row>
        <row r="7206">
          <cell r="A7206" t="str">
            <v>2003M01</v>
          </cell>
          <cell r="B7206">
            <v>1</v>
          </cell>
          <cell r="C7206">
            <v>100</v>
          </cell>
          <cell r="D7206" t="str">
            <v>Ebaymotors</v>
          </cell>
          <cell r="E7206">
            <v>1</v>
          </cell>
          <cell r="F7206">
            <v>24</v>
          </cell>
          <cell r="G7206" t="str">
            <v>Belize</v>
          </cell>
        </row>
        <row r="7207">
          <cell r="A7207" t="str">
            <v>2003M01</v>
          </cell>
          <cell r="B7207">
            <v>2</v>
          </cell>
          <cell r="C7207">
            <v>77</v>
          </cell>
          <cell r="D7207" t="str">
            <v>Germany</v>
          </cell>
          <cell r="E7207">
            <v>13</v>
          </cell>
          <cell r="F7207">
            <v>45</v>
          </cell>
          <cell r="G7207" t="str">
            <v>China</v>
          </cell>
        </row>
        <row r="7208">
          <cell r="A7208" t="str">
            <v>2003M01</v>
          </cell>
          <cell r="B7208">
            <v>3</v>
          </cell>
          <cell r="C7208">
            <v>100</v>
          </cell>
          <cell r="D7208" t="str">
            <v>Ebaymotors</v>
          </cell>
          <cell r="E7208">
            <v>1</v>
          </cell>
          <cell r="F7208">
            <v>16</v>
          </cell>
          <cell r="G7208" t="str">
            <v>Austria</v>
          </cell>
        </row>
        <row r="7209">
          <cell r="A7209" t="str">
            <v>2003M01</v>
          </cell>
          <cell r="B7209">
            <v>2</v>
          </cell>
          <cell r="C7209">
            <v>0</v>
          </cell>
          <cell r="D7209" t="str">
            <v>Ebay</v>
          </cell>
          <cell r="E7209">
            <v>1</v>
          </cell>
          <cell r="F7209">
            <v>140</v>
          </cell>
          <cell r="G7209" t="str">
            <v>Montserrat</v>
          </cell>
        </row>
        <row r="7210">
          <cell r="A7210" t="str">
            <v>2003M01</v>
          </cell>
          <cell r="B7210">
            <v>3</v>
          </cell>
          <cell r="C7210">
            <v>0</v>
          </cell>
          <cell r="D7210" t="str">
            <v>Ebay</v>
          </cell>
          <cell r="E7210">
            <v>2</v>
          </cell>
          <cell r="F7210">
            <v>12</v>
          </cell>
          <cell r="G7210" t="str">
            <v>Argentina</v>
          </cell>
        </row>
        <row r="7211">
          <cell r="A7211" t="str">
            <v>2003M01</v>
          </cell>
          <cell r="B7211">
            <v>2</v>
          </cell>
          <cell r="C7211">
            <v>3</v>
          </cell>
          <cell r="D7211" t="str">
            <v>Uk</v>
          </cell>
          <cell r="E7211">
            <v>16</v>
          </cell>
          <cell r="F7211">
            <v>182</v>
          </cell>
          <cell r="G7211" t="str">
            <v>Slovenia</v>
          </cell>
        </row>
        <row r="7212">
          <cell r="A7212" t="str">
            <v>2003M01</v>
          </cell>
          <cell r="B7212">
            <v>1</v>
          </cell>
          <cell r="C7212">
            <v>3</v>
          </cell>
          <cell r="D7212" t="str">
            <v>Uk</v>
          </cell>
          <cell r="E7212">
            <v>1</v>
          </cell>
          <cell r="F7212">
            <v>105</v>
          </cell>
          <cell r="G7212" t="str">
            <v>Jersey</v>
          </cell>
        </row>
        <row r="7213">
          <cell r="A7213" t="str">
            <v>2003M01</v>
          </cell>
          <cell r="B7213">
            <v>2</v>
          </cell>
          <cell r="C7213">
            <v>0</v>
          </cell>
          <cell r="D7213" t="str">
            <v>Ebay</v>
          </cell>
          <cell r="E7213">
            <v>5408</v>
          </cell>
          <cell r="F7213">
            <v>217</v>
          </cell>
          <cell r="G7213" t="str">
            <v>Virgin Islands (U.S.)</v>
          </cell>
        </row>
        <row r="7214">
          <cell r="A7214" t="str">
            <v>2003M01</v>
          </cell>
          <cell r="B7214">
            <v>2</v>
          </cell>
          <cell r="C7214">
            <v>71</v>
          </cell>
          <cell r="D7214" t="str">
            <v>France</v>
          </cell>
          <cell r="E7214">
            <v>161</v>
          </cell>
          <cell r="F7214">
            <v>138</v>
          </cell>
          <cell r="G7214" t="str">
            <v>Monaco</v>
          </cell>
        </row>
        <row r="7215">
          <cell r="A7215" t="str">
            <v>2003M01</v>
          </cell>
          <cell r="B7215">
            <v>0</v>
          </cell>
          <cell r="C7215">
            <v>0</v>
          </cell>
          <cell r="D7215" t="str">
            <v>Ebay</v>
          </cell>
          <cell r="E7215">
            <v>55</v>
          </cell>
          <cell r="F7215">
            <v>222</v>
          </cell>
          <cell r="G7215" t="str">
            <v>Yugoslavia</v>
          </cell>
        </row>
        <row r="7216">
          <cell r="A7216" t="str">
            <v>2003M01</v>
          </cell>
          <cell r="B7216">
            <v>2</v>
          </cell>
          <cell r="C7216">
            <v>186</v>
          </cell>
          <cell r="D7216" t="str">
            <v>Spain</v>
          </cell>
          <cell r="E7216">
            <v>2503</v>
          </cell>
          <cell r="F7216">
            <v>12</v>
          </cell>
          <cell r="G7216" t="str">
            <v>Argentina</v>
          </cell>
        </row>
        <row r="7217">
          <cell r="A7217" t="str">
            <v>2003M01</v>
          </cell>
          <cell r="B7217">
            <v>2</v>
          </cell>
          <cell r="C7217">
            <v>2</v>
          </cell>
          <cell r="D7217" t="str">
            <v>Canada</v>
          </cell>
          <cell r="E7217">
            <v>6</v>
          </cell>
          <cell r="F7217">
            <v>100</v>
          </cell>
          <cell r="G7217" t="str">
            <v>Israel</v>
          </cell>
        </row>
        <row r="7218">
          <cell r="A7218" t="str">
            <v>2003M01</v>
          </cell>
          <cell r="B7218">
            <v>2</v>
          </cell>
          <cell r="C7218">
            <v>23</v>
          </cell>
          <cell r="D7218" t="str">
            <v xml:space="preserve"> Belgium (French)</v>
          </cell>
          <cell r="E7218">
            <v>96</v>
          </cell>
          <cell r="F7218">
            <v>3</v>
          </cell>
          <cell r="G7218" t="str">
            <v>United Kingdom</v>
          </cell>
        </row>
        <row r="7219">
          <cell r="A7219" t="str">
            <v>2003M01</v>
          </cell>
          <cell r="B7219">
            <v>2</v>
          </cell>
          <cell r="C7219">
            <v>3</v>
          </cell>
          <cell r="D7219" t="str">
            <v>Uk</v>
          </cell>
          <cell r="E7219">
            <v>203</v>
          </cell>
          <cell r="F7219">
            <v>86</v>
          </cell>
          <cell r="G7219" t="str">
            <v>Guernsey</v>
          </cell>
        </row>
        <row r="7220">
          <cell r="A7220" t="str">
            <v>2003M01</v>
          </cell>
          <cell r="B7220">
            <v>0</v>
          </cell>
          <cell r="C7220">
            <v>77</v>
          </cell>
          <cell r="D7220" t="str">
            <v>Germany</v>
          </cell>
          <cell r="E7220">
            <v>23</v>
          </cell>
          <cell r="F7220">
            <v>62</v>
          </cell>
          <cell r="G7220" t="str">
            <v>Egypt</v>
          </cell>
        </row>
        <row r="7221">
          <cell r="A7221" t="str">
            <v>2003M01</v>
          </cell>
          <cell r="B7221">
            <v>2</v>
          </cell>
          <cell r="C7221">
            <v>3</v>
          </cell>
          <cell r="D7221" t="str">
            <v>Uk</v>
          </cell>
          <cell r="E7221">
            <v>3</v>
          </cell>
          <cell r="F7221">
            <v>-999</v>
          </cell>
          <cell r="G7221" t="str">
            <v>Unknown</v>
          </cell>
        </row>
        <row r="7222">
          <cell r="A7222" t="str">
            <v>2003M01</v>
          </cell>
          <cell r="B7222">
            <v>1</v>
          </cell>
          <cell r="C7222">
            <v>77</v>
          </cell>
          <cell r="D7222" t="str">
            <v>Germany</v>
          </cell>
          <cell r="E7222">
            <v>5</v>
          </cell>
          <cell r="F7222">
            <v>149</v>
          </cell>
          <cell r="G7222" t="str">
            <v>New Zealand</v>
          </cell>
        </row>
        <row r="7223">
          <cell r="A7223" t="str">
            <v>2003M01</v>
          </cell>
          <cell r="B7223">
            <v>0</v>
          </cell>
          <cell r="C7223">
            <v>0</v>
          </cell>
          <cell r="D7223" t="str">
            <v>Ebay</v>
          </cell>
          <cell r="E7223">
            <v>3</v>
          </cell>
          <cell r="F7223">
            <v>87</v>
          </cell>
          <cell r="G7223" t="str">
            <v>Guinea</v>
          </cell>
        </row>
        <row r="7224">
          <cell r="A7224" t="str">
            <v>2003M01</v>
          </cell>
          <cell r="B7224">
            <v>1</v>
          </cell>
          <cell r="C7224">
            <v>0</v>
          </cell>
          <cell r="D7224" t="str">
            <v>Ebay</v>
          </cell>
          <cell r="E7224">
            <v>283</v>
          </cell>
          <cell r="F7224">
            <v>196</v>
          </cell>
          <cell r="G7224" t="str">
            <v>Taiwan</v>
          </cell>
        </row>
        <row r="7225">
          <cell r="A7225" t="str">
            <v>2003M01</v>
          </cell>
          <cell r="B7225">
            <v>1</v>
          </cell>
          <cell r="C7225">
            <v>100</v>
          </cell>
          <cell r="D7225" t="str">
            <v>Ebaymotors</v>
          </cell>
          <cell r="E7225">
            <v>3</v>
          </cell>
          <cell r="F7225">
            <v>71</v>
          </cell>
          <cell r="G7225" t="str">
            <v>France</v>
          </cell>
        </row>
        <row r="7226">
          <cell r="A7226" t="str">
            <v>2003M01</v>
          </cell>
          <cell r="B7226">
            <v>0</v>
          </cell>
          <cell r="C7226">
            <v>101</v>
          </cell>
          <cell r="D7226" t="str">
            <v>Italy</v>
          </cell>
          <cell r="E7226">
            <v>1</v>
          </cell>
          <cell r="F7226">
            <v>182</v>
          </cell>
          <cell r="G7226" t="str">
            <v>Slovenia</v>
          </cell>
        </row>
        <row r="7227">
          <cell r="A7227" t="str">
            <v>2003M01</v>
          </cell>
          <cell r="B7227">
            <v>1</v>
          </cell>
          <cell r="C7227">
            <v>16</v>
          </cell>
          <cell r="D7227" t="str">
            <v>Austria</v>
          </cell>
          <cell r="E7227">
            <v>13</v>
          </cell>
          <cell r="F7227">
            <v>71</v>
          </cell>
          <cell r="G7227" t="str">
            <v>France</v>
          </cell>
        </row>
        <row r="7228">
          <cell r="A7228" t="str">
            <v>2003M01</v>
          </cell>
          <cell r="B7228">
            <v>1</v>
          </cell>
          <cell r="C7228">
            <v>16</v>
          </cell>
          <cell r="D7228" t="str">
            <v>Austria</v>
          </cell>
          <cell r="E7228">
            <v>17</v>
          </cell>
          <cell r="F7228">
            <v>23</v>
          </cell>
          <cell r="G7228" t="str">
            <v>Belgium</v>
          </cell>
        </row>
        <row r="7229">
          <cell r="A7229" t="str">
            <v>2003M01</v>
          </cell>
          <cell r="B7229">
            <v>1</v>
          </cell>
          <cell r="C7229">
            <v>0</v>
          </cell>
          <cell r="D7229" t="str">
            <v>Ebay</v>
          </cell>
          <cell r="E7229">
            <v>1473</v>
          </cell>
          <cell r="F7229">
            <v>101</v>
          </cell>
          <cell r="G7229" t="str">
            <v>Italy</v>
          </cell>
        </row>
        <row r="7230">
          <cell r="A7230" t="str">
            <v>2003M01</v>
          </cell>
          <cell r="B7230">
            <v>0</v>
          </cell>
          <cell r="C7230">
            <v>23</v>
          </cell>
          <cell r="D7230" t="str">
            <v xml:space="preserve"> Belgium (French)</v>
          </cell>
          <cell r="E7230">
            <v>39</v>
          </cell>
          <cell r="F7230">
            <v>77</v>
          </cell>
          <cell r="G7230" t="str">
            <v>Germany</v>
          </cell>
        </row>
        <row r="7231">
          <cell r="A7231" t="str">
            <v>2003M01</v>
          </cell>
          <cell r="B7231">
            <v>2</v>
          </cell>
          <cell r="C7231">
            <v>0</v>
          </cell>
          <cell r="D7231" t="str">
            <v>Ebay</v>
          </cell>
          <cell r="E7231">
            <v>6</v>
          </cell>
          <cell r="F7231">
            <v>85</v>
          </cell>
          <cell r="G7231" t="str">
            <v>Guatemala</v>
          </cell>
        </row>
        <row r="7232">
          <cell r="A7232" t="str">
            <v>2003M01</v>
          </cell>
          <cell r="B7232">
            <v>1</v>
          </cell>
          <cell r="C7232">
            <v>123</v>
          </cell>
          <cell r="D7232" t="str">
            <v xml:space="preserve"> Belgium (Dutch)</v>
          </cell>
          <cell r="E7232">
            <v>1</v>
          </cell>
          <cell r="F7232">
            <v>1</v>
          </cell>
          <cell r="G7232" t="str">
            <v>United States</v>
          </cell>
        </row>
        <row r="7233">
          <cell r="A7233" t="str">
            <v>2003M01</v>
          </cell>
          <cell r="B7233">
            <v>0</v>
          </cell>
          <cell r="C7233">
            <v>23</v>
          </cell>
          <cell r="D7233" t="str">
            <v xml:space="preserve"> Belgium (French)</v>
          </cell>
          <cell r="E7233">
            <v>100</v>
          </cell>
          <cell r="F7233">
            <v>2</v>
          </cell>
          <cell r="G7233" t="str">
            <v>Canada</v>
          </cell>
        </row>
        <row r="7234">
          <cell r="A7234" t="str">
            <v>2003M01</v>
          </cell>
          <cell r="B7234">
            <v>0</v>
          </cell>
          <cell r="C7234">
            <v>77</v>
          </cell>
          <cell r="D7234" t="str">
            <v>Germany</v>
          </cell>
          <cell r="E7234">
            <v>13</v>
          </cell>
          <cell r="F7234">
            <v>192</v>
          </cell>
          <cell r="G7234" t="str">
            <v>Sweden</v>
          </cell>
        </row>
        <row r="7235">
          <cell r="A7235" t="str">
            <v>2003M01</v>
          </cell>
          <cell r="B7235">
            <v>0</v>
          </cell>
          <cell r="C7235">
            <v>0</v>
          </cell>
          <cell r="D7235" t="str">
            <v>Ebay</v>
          </cell>
          <cell r="E7235">
            <v>1355</v>
          </cell>
          <cell r="F7235">
            <v>196</v>
          </cell>
          <cell r="G7235" t="str">
            <v>Taiwan</v>
          </cell>
        </row>
        <row r="7236">
          <cell r="A7236" t="str">
            <v>2003M01</v>
          </cell>
          <cell r="B7236">
            <v>0</v>
          </cell>
          <cell r="C7236">
            <v>77</v>
          </cell>
          <cell r="D7236" t="str">
            <v>Germany</v>
          </cell>
          <cell r="E7236">
            <v>220</v>
          </cell>
          <cell r="F7236">
            <v>3</v>
          </cell>
          <cell r="G7236" t="str">
            <v>United Kingdom</v>
          </cell>
        </row>
        <row r="7237">
          <cell r="A7237" t="str">
            <v>2003M01</v>
          </cell>
          <cell r="B7237">
            <v>2</v>
          </cell>
          <cell r="C7237">
            <v>186</v>
          </cell>
          <cell r="D7237" t="str">
            <v>Spain</v>
          </cell>
          <cell r="E7237">
            <v>2</v>
          </cell>
          <cell r="F7237">
            <v>44</v>
          </cell>
          <cell r="G7237" t="str">
            <v>Chile</v>
          </cell>
        </row>
        <row r="7238">
          <cell r="A7238" t="str">
            <v>2003M01</v>
          </cell>
          <cell r="B7238">
            <v>2</v>
          </cell>
          <cell r="C7238">
            <v>16</v>
          </cell>
          <cell r="D7238" t="str">
            <v>Austria</v>
          </cell>
          <cell r="E7238">
            <v>3855</v>
          </cell>
          <cell r="F7238">
            <v>77</v>
          </cell>
          <cell r="G7238" t="str">
            <v>Germany</v>
          </cell>
        </row>
        <row r="7239">
          <cell r="A7239" t="str">
            <v>2003M01</v>
          </cell>
          <cell r="B7239">
            <v>2</v>
          </cell>
          <cell r="C7239">
            <v>2</v>
          </cell>
          <cell r="D7239" t="str">
            <v>Canada</v>
          </cell>
          <cell r="E7239">
            <v>13</v>
          </cell>
          <cell r="F7239">
            <v>192</v>
          </cell>
          <cell r="G7239" t="str">
            <v>Sweden</v>
          </cell>
        </row>
        <row r="7240">
          <cell r="A7240" t="str">
            <v>2003M01</v>
          </cell>
          <cell r="B7240">
            <v>2</v>
          </cell>
          <cell r="C7240">
            <v>71</v>
          </cell>
          <cell r="D7240" t="str">
            <v>France</v>
          </cell>
          <cell r="E7240">
            <v>79</v>
          </cell>
          <cell r="F7240">
            <v>199</v>
          </cell>
          <cell r="G7240" t="str">
            <v>Thailand</v>
          </cell>
        </row>
        <row r="7241">
          <cell r="A7241" t="str">
            <v>2003M01</v>
          </cell>
          <cell r="B7241">
            <v>1</v>
          </cell>
          <cell r="C7241">
            <v>101</v>
          </cell>
          <cell r="D7241" t="str">
            <v>Italy</v>
          </cell>
          <cell r="E7241">
            <v>33</v>
          </cell>
          <cell r="F7241">
            <v>23</v>
          </cell>
          <cell r="G7241" t="str">
            <v>Belgium</v>
          </cell>
        </row>
        <row r="7242">
          <cell r="A7242" t="str">
            <v>2003M01</v>
          </cell>
          <cell r="B7242">
            <v>2</v>
          </cell>
          <cell r="C7242">
            <v>0</v>
          </cell>
          <cell r="D7242" t="str">
            <v>Ebay</v>
          </cell>
          <cell r="E7242">
            <v>265</v>
          </cell>
          <cell r="F7242">
            <v>32</v>
          </cell>
          <cell r="G7242" t="str">
            <v>British Virgin Islands</v>
          </cell>
        </row>
        <row r="7243">
          <cell r="A7243" t="str">
            <v>2003M01</v>
          </cell>
          <cell r="B7243">
            <v>0</v>
          </cell>
          <cell r="C7243">
            <v>16</v>
          </cell>
          <cell r="D7243" t="str">
            <v>Austria</v>
          </cell>
          <cell r="E7243">
            <v>1443</v>
          </cell>
          <cell r="F7243">
            <v>77</v>
          </cell>
          <cell r="G7243" t="str">
            <v>Germany</v>
          </cell>
        </row>
        <row r="7244">
          <cell r="A7244" t="str">
            <v>2003M01</v>
          </cell>
          <cell r="B7244">
            <v>0</v>
          </cell>
          <cell r="C7244">
            <v>186</v>
          </cell>
          <cell r="D7244" t="str">
            <v>Spain</v>
          </cell>
          <cell r="E7244">
            <v>22</v>
          </cell>
          <cell r="F7244">
            <v>146</v>
          </cell>
          <cell r="G7244" t="str">
            <v>Netherlands</v>
          </cell>
        </row>
        <row r="7245">
          <cell r="A7245" t="str">
            <v>2003M01</v>
          </cell>
          <cell r="B7245">
            <v>2</v>
          </cell>
          <cell r="C7245">
            <v>15</v>
          </cell>
          <cell r="D7245" t="str">
            <v>Australia</v>
          </cell>
          <cell r="E7245">
            <v>1</v>
          </cell>
          <cell r="F7245">
            <v>196</v>
          </cell>
          <cell r="G7245" t="str">
            <v>Taiwan</v>
          </cell>
        </row>
        <row r="7246">
          <cell r="A7246" t="str">
            <v>2003M01</v>
          </cell>
          <cell r="B7246">
            <v>1</v>
          </cell>
          <cell r="C7246">
            <v>2</v>
          </cell>
          <cell r="D7246" t="str">
            <v>Canada</v>
          </cell>
          <cell r="E7246">
            <v>16</v>
          </cell>
          <cell r="F7246">
            <v>77</v>
          </cell>
          <cell r="G7246" t="str">
            <v>Germany</v>
          </cell>
        </row>
        <row r="7247">
          <cell r="A7247" t="str">
            <v>2003M01</v>
          </cell>
          <cell r="B7247">
            <v>1</v>
          </cell>
          <cell r="C7247">
            <v>0</v>
          </cell>
          <cell r="D7247" t="str">
            <v>Ebay</v>
          </cell>
          <cell r="E7247">
            <v>85</v>
          </cell>
          <cell r="F7247">
            <v>167</v>
          </cell>
          <cell r="G7247" t="str">
            <v>Romania</v>
          </cell>
        </row>
        <row r="7248">
          <cell r="A7248" t="str">
            <v>2003M01</v>
          </cell>
          <cell r="B7248">
            <v>2</v>
          </cell>
          <cell r="C7248">
            <v>0</v>
          </cell>
          <cell r="D7248" t="str">
            <v>Ebay</v>
          </cell>
          <cell r="E7248">
            <v>9</v>
          </cell>
          <cell r="F7248">
            <v>82</v>
          </cell>
          <cell r="G7248" t="str">
            <v>Grenada</v>
          </cell>
        </row>
        <row r="7249">
          <cell r="A7249" t="str">
            <v>2003M01</v>
          </cell>
          <cell r="B7249">
            <v>1</v>
          </cell>
          <cell r="C7249">
            <v>71</v>
          </cell>
          <cell r="D7249" t="str">
            <v>France</v>
          </cell>
          <cell r="E7249">
            <v>320</v>
          </cell>
          <cell r="F7249">
            <v>193</v>
          </cell>
          <cell r="G7249" t="str">
            <v>Switzerland</v>
          </cell>
        </row>
        <row r="7250">
          <cell r="A7250" t="str">
            <v>2003M01</v>
          </cell>
          <cell r="B7250">
            <v>2</v>
          </cell>
          <cell r="C7250">
            <v>23</v>
          </cell>
          <cell r="D7250" t="str">
            <v xml:space="preserve"> Belgium (French)</v>
          </cell>
          <cell r="E7250">
            <v>4</v>
          </cell>
          <cell r="F7250">
            <v>164</v>
          </cell>
          <cell r="G7250" t="str">
            <v>Portugal</v>
          </cell>
        </row>
        <row r="7251">
          <cell r="A7251" t="str">
            <v>2003M01</v>
          </cell>
          <cell r="B7251">
            <v>2</v>
          </cell>
          <cell r="C7251">
            <v>77</v>
          </cell>
          <cell r="D7251" t="str">
            <v>Germany</v>
          </cell>
          <cell r="E7251">
            <v>39</v>
          </cell>
          <cell r="F7251">
            <v>211</v>
          </cell>
          <cell r="G7251" t="str">
            <v>Uruguay</v>
          </cell>
        </row>
        <row r="7252">
          <cell r="A7252" t="str">
            <v>2003M01</v>
          </cell>
          <cell r="B7252">
            <v>2</v>
          </cell>
          <cell r="C7252">
            <v>71</v>
          </cell>
          <cell r="D7252" t="str">
            <v>France</v>
          </cell>
          <cell r="E7252">
            <v>4</v>
          </cell>
          <cell r="F7252">
            <v>8</v>
          </cell>
          <cell r="G7252" t="str">
            <v>Andorra</v>
          </cell>
        </row>
        <row r="7253">
          <cell r="A7253" t="str">
            <v>2003M01</v>
          </cell>
          <cell r="B7253">
            <v>3</v>
          </cell>
          <cell r="C7253">
            <v>146</v>
          </cell>
          <cell r="D7253" t="str">
            <v>Netherlands</v>
          </cell>
          <cell r="E7253">
            <v>45</v>
          </cell>
          <cell r="F7253">
            <v>77</v>
          </cell>
          <cell r="G7253" t="str">
            <v>Germany</v>
          </cell>
        </row>
        <row r="7254">
          <cell r="A7254" t="str">
            <v>2003M01</v>
          </cell>
          <cell r="B7254">
            <v>2</v>
          </cell>
          <cell r="C7254">
            <v>2</v>
          </cell>
          <cell r="D7254" t="str">
            <v>Canada</v>
          </cell>
          <cell r="E7254">
            <v>132</v>
          </cell>
          <cell r="F7254">
            <v>45</v>
          </cell>
          <cell r="G7254" t="str">
            <v>China</v>
          </cell>
        </row>
        <row r="7255">
          <cell r="A7255" t="str">
            <v>2003M01</v>
          </cell>
          <cell r="B7255">
            <v>1</v>
          </cell>
          <cell r="C7255">
            <v>186</v>
          </cell>
          <cell r="D7255" t="str">
            <v>Spain</v>
          </cell>
          <cell r="E7255">
            <v>1</v>
          </cell>
          <cell r="F7255">
            <v>138</v>
          </cell>
          <cell r="G7255" t="str">
            <v>Monaco</v>
          </cell>
        </row>
        <row r="7256">
          <cell r="A7256" t="str">
            <v>2003M01</v>
          </cell>
          <cell r="B7256">
            <v>1</v>
          </cell>
          <cell r="C7256">
            <v>71</v>
          </cell>
          <cell r="D7256" t="str">
            <v>France</v>
          </cell>
          <cell r="E7256">
            <v>111</v>
          </cell>
          <cell r="F7256">
            <v>92</v>
          </cell>
          <cell r="G7256" t="str">
            <v>Hong Kong</v>
          </cell>
        </row>
        <row r="7257">
          <cell r="A7257" t="str">
            <v>2003M01</v>
          </cell>
          <cell r="B7257">
            <v>0</v>
          </cell>
          <cell r="C7257">
            <v>0</v>
          </cell>
          <cell r="D7257" t="str">
            <v>Ebay</v>
          </cell>
          <cell r="E7257">
            <v>4</v>
          </cell>
          <cell r="F7257">
            <v>212</v>
          </cell>
          <cell r="G7257" t="str">
            <v>Uzbekistan</v>
          </cell>
        </row>
        <row r="7258">
          <cell r="A7258" t="str">
            <v>2003M01</v>
          </cell>
          <cell r="B7258">
            <v>2</v>
          </cell>
          <cell r="C7258">
            <v>146</v>
          </cell>
          <cell r="D7258" t="str">
            <v>Netherlands</v>
          </cell>
          <cell r="E7258">
            <v>28</v>
          </cell>
          <cell r="F7258">
            <v>123</v>
          </cell>
          <cell r="G7258" t="str">
            <v>Macau</v>
          </cell>
        </row>
        <row r="7259">
          <cell r="A7259" t="str">
            <v>2003M01</v>
          </cell>
          <cell r="B7259">
            <v>3</v>
          </cell>
          <cell r="C7259">
            <v>3</v>
          </cell>
          <cell r="D7259" t="str">
            <v>Uk</v>
          </cell>
          <cell r="E7259">
            <v>3</v>
          </cell>
          <cell r="F7259">
            <v>180</v>
          </cell>
          <cell r="G7259" t="str">
            <v>Singapore</v>
          </cell>
        </row>
        <row r="7260">
          <cell r="A7260" t="str">
            <v>2003M01</v>
          </cell>
          <cell r="B7260">
            <v>2</v>
          </cell>
          <cell r="C7260">
            <v>16</v>
          </cell>
          <cell r="D7260" t="str">
            <v>Austria</v>
          </cell>
          <cell r="E7260">
            <v>38</v>
          </cell>
          <cell r="F7260">
            <v>146</v>
          </cell>
          <cell r="G7260" t="str">
            <v>Netherlands</v>
          </cell>
        </row>
        <row r="7261">
          <cell r="A7261" t="str">
            <v>2003M01</v>
          </cell>
          <cell r="B7261">
            <v>0</v>
          </cell>
          <cell r="C7261">
            <v>3</v>
          </cell>
          <cell r="D7261" t="str">
            <v>Uk</v>
          </cell>
          <cell r="E7261">
            <v>6</v>
          </cell>
          <cell r="F7261">
            <v>30</v>
          </cell>
          <cell r="G7261" t="str">
            <v>Botswana</v>
          </cell>
        </row>
        <row r="7262">
          <cell r="A7262" t="str">
            <v>2003M01</v>
          </cell>
          <cell r="B7262">
            <v>2</v>
          </cell>
          <cell r="C7262">
            <v>0</v>
          </cell>
          <cell r="D7262" t="str">
            <v>Ebay</v>
          </cell>
          <cell r="E7262">
            <v>3</v>
          </cell>
          <cell r="F7262">
            <v>17</v>
          </cell>
          <cell r="G7262" t="str">
            <v>Azerbaijan Republic</v>
          </cell>
        </row>
        <row r="7263">
          <cell r="A7263" t="str">
            <v>2003M01</v>
          </cell>
          <cell r="B7263">
            <v>2</v>
          </cell>
          <cell r="C7263">
            <v>2</v>
          </cell>
          <cell r="D7263" t="str">
            <v>Canada</v>
          </cell>
          <cell r="E7263">
            <v>4</v>
          </cell>
          <cell r="F7263">
            <v>13</v>
          </cell>
          <cell r="G7263" t="str">
            <v>Armenia</v>
          </cell>
        </row>
        <row r="7264">
          <cell r="A7264" t="str">
            <v>2003M01</v>
          </cell>
          <cell r="B7264">
            <v>3</v>
          </cell>
          <cell r="C7264">
            <v>3</v>
          </cell>
          <cell r="D7264" t="str">
            <v>Uk</v>
          </cell>
          <cell r="E7264">
            <v>8561</v>
          </cell>
          <cell r="F7264">
            <v>3</v>
          </cell>
          <cell r="G7264" t="str">
            <v>United Kingdom</v>
          </cell>
        </row>
        <row r="7265">
          <cell r="A7265" t="str">
            <v>2003M01</v>
          </cell>
          <cell r="B7265">
            <v>1</v>
          </cell>
          <cell r="C7265">
            <v>23</v>
          </cell>
          <cell r="D7265" t="str">
            <v xml:space="preserve"> Belgium (French)</v>
          </cell>
          <cell r="E7265">
            <v>1</v>
          </cell>
          <cell r="F7265">
            <v>1</v>
          </cell>
          <cell r="G7265" t="str">
            <v>United States</v>
          </cell>
        </row>
        <row r="7266">
          <cell r="A7266" t="str">
            <v>2003M01</v>
          </cell>
          <cell r="B7266">
            <v>2</v>
          </cell>
          <cell r="C7266">
            <v>3</v>
          </cell>
          <cell r="D7266" t="str">
            <v>Uk</v>
          </cell>
          <cell r="E7266">
            <v>40</v>
          </cell>
          <cell r="F7266">
            <v>122</v>
          </cell>
          <cell r="G7266" t="str">
            <v>Luxembourg</v>
          </cell>
        </row>
        <row r="7267">
          <cell r="A7267" t="str">
            <v>2003M01</v>
          </cell>
          <cell r="B7267">
            <v>0</v>
          </cell>
          <cell r="C7267">
            <v>101</v>
          </cell>
          <cell r="D7267" t="str">
            <v>Italy</v>
          </cell>
          <cell r="E7267">
            <v>41</v>
          </cell>
          <cell r="F7267">
            <v>3</v>
          </cell>
          <cell r="G7267" t="str">
            <v>United Kingdom</v>
          </cell>
        </row>
        <row r="7268">
          <cell r="A7268" t="str">
            <v>2003M01</v>
          </cell>
          <cell r="B7268">
            <v>0</v>
          </cell>
          <cell r="C7268">
            <v>77</v>
          </cell>
          <cell r="D7268" t="str">
            <v>Germany</v>
          </cell>
          <cell r="E7268">
            <v>10</v>
          </cell>
          <cell r="F7268">
            <v>227</v>
          </cell>
          <cell r="G7268" t="str">
            <v>Réunion</v>
          </cell>
        </row>
        <row r="7269">
          <cell r="A7269" t="str">
            <v>2003M01</v>
          </cell>
          <cell r="B7269">
            <v>2</v>
          </cell>
          <cell r="C7269">
            <v>186</v>
          </cell>
          <cell r="D7269" t="str">
            <v>Spain</v>
          </cell>
          <cell r="E7269">
            <v>241</v>
          </cell>
          <cell r="F7269">
            <v>8</v>
          </cell>
          <cell r="G7269" t="str">
            <v>Andorra</v>
          </cell>
        </row>
        <row r="7270">
          <cell r="A7270" t="str">
            <v>2003M01</v>
          </cell>
          <cell r="B7270">
            <v>2</v>
          </cell>
          <cell r="C7270">
            <v>3</v>
          </cell>
          <cell r="D7270" t="str">
            <v>Uk</v>
          </cell>
          <cell r="E7270">
            <v>1</v>
          </cell>
          <cell r="F7270">
            <v>166</v>
          </cell>
          <cell r="G7270" t="str">
            <v>Qatar</v>
          </cell>
        </row>
        <row r="7271">
          <cell r="A7271" t="str">
            <v>2003M01</v>
          </cell>
          <cell r="B7271">
            <v>2</v>
          </cell>
          <cell r="C7271">
            <v>0</v>
          </cell>
          <cell r="D7271" t="str">
            <v>Ebay</v>
          </cell>
          <cell r="E7271">
            <v>2527</v>
          </cell>
          <cell r="F7271">
            <v>161</v>
          </cell>
          <cell r="G7271" t="str">
            <v>Peru</v>
          </cell>
        </row>
        <row r="7272">
          <cell r="A7272" t="str">
            <v>2003M01</v>
          </cell>
          <cell r="B7272">
            <v>0</v>
          </cell>
          <cell r="C7272">
            <v>0</v>
          </cell>
          <cell r="D7272" t="str">
            <v>Ebay</v>
          </cell>
          <cell r="E7272">
            <v>44</v>
          </cell>
          <cell r="F7272">
            <v>96</v>
          </cell>
          <cell r="G7272" t="str">
            <v>Indonesia</v>
          </cell>
        </row>
        <row r="7273">
          <cell r="A7273" t="str">
            <v>2003M01</v>
          </cell>
          <cell r="B7273">
            <v>2</v>
          </cell>
          <cell r="C7273">
            <v>146</v>
          </cell>
          <cell r="D7273" t="str">
            <v>Netherlands</v>
          </cell>
          <cell r="E7273">
            <v>86</v>
          </cell>
          <cell r="F7273">
            <v>2</v>
          </cell>
          <cell r="G7273" t="str">
            <v>Canada</v>
          </cell>
        </row>
        <row r="7274">
          <cell r="A7274" t="str">
            <v>2003M01</v>
          </cell>
          <cell r="B7274">
            <v>1</v>
          </cell>
          <cell r="C7274">
            <v>2</v>
          </cell>
          <cell r="D7274" t="str">
            <v>Canada</v>
          </cell>
          <cell r="E7274">
            <v>10</v>
          </cell>
          <cell r="F7274">
            <v>104</v>
          </cell>
          <cell r="G7274" t="str">
            <v>Japan</v>
          </cell>
        </row>
        <row r="7275">
          <cell r="A7275" t="str">
            <v>2003M01</v>
          </cell>
          <cell r="B7275">
            <v>1</v>
          </cell>
          <cell r="C7275">
            <v>77</v>
          </cell>
          <cell r="D7275" t="str">
            <v>Germany</v>
          </cell>
          <cell r="E7275">
            <v>1300</v>
          </cell>
          <cell r="F7275">
            <v>101</v>
          </cell>
          <cell r="G7275" t="str">
            <v>Italy</v>
          </cell>
        </row>
        <row r="7276">
          <cell r="A7276" t="str">
            <v>2003M01</v>
          </cell>
          <cell r="B7276">
            <v>0</v>
          </cell>
          <cell r="C7276">
            <v>0</v>
          </cell>
          <cell r="D7276" t="str">
            <v>Ebay</v>
          </cell>
          <cell r="E7276">
            <v>1</v>
          </cell>
          <cell r="F7276">
            <v>91</v>
          </cell>
          <cell r="G7276" t="str">
            <v>Honduras</v>
          </cell>
        </row>
        <row r="7277">
          <cell r="A7277" t="str">
            <v>2003M01</v>
          </cell>
          <cell r="B7277">
            <v>0</v>
          </cell>
          <cell r="C7277">
            <v>3</v>
          </cell>
          <cell r="D7277" t="str">
            <v>Uk</v>
          </cell>
          <cell r="E7277">
            <v>22</v>
          </cell>
          <cell r="F7277">
            <v>68</v>
          </cell>
          <cell r="G7277" t="str">
            <v>Falkland Islands (Islas Makvinas)</v>
          </cell>
        </row>
        <row r="7278">
          <cell r="A7278" t="str">
            <v>2003M01</v>
          </cell>
          <cell r="B7278">
            <v>3</v>
          </cell>
          <cell r="C7278">
            <v>100</v>
          </cell>
          <cell r="D7278" t="str">
            <v>Ebaymotors</v>
          </cell>
          <cell r="E7278">
            <v>1</v>
          </cell>
          <cell r="F7278">
            <v>71</v>
          </cell>
          <cell r="G7278" t="str">
            <v>France</v>
          </cell>
        </row>
        <row r="7279">
          <cell r="A7279" t="str">
            <v>2003M01</v>
          </cell>
          <cell r="B7279">
            <v>2</v>
          </cell>
          <cell r="C7279">
            <v>3</v>
          </cell>
          <cell r="D7279" t="str">
            <v>Uk</v>
          </cell>
          <cell r="E7279">
            <v>52</v>
          </cell>
          <cell r="F7279">
            <v>100</v>
          </cell>
          <cell r="G7279" t="str">
            <v>Israel</v>
          </cell>
        </row>
        <row r="7280">
          <cell r="A7280" t="str">
            <v>2003M01</v>
          </cell>
          <cell r="B7280">
            <v>2</v>
          </cell>
          <cell r="C7280">
            <v>77</v>
          </cell>
          <cell r="D7280" t="str">
            <v>Germany</v>
          </cell>
          <cell r="E7280">
            <v>1522</v>
          </cell>
          <cell r="F7280">
            <v>3</v>
          </cell>
          <cell r="G7280" t="str">
            <v>United Kingdom</v>
          </cell>
        </row>
        <row r="7281">
          <cell r="A7281" t="str">
            <v>2003M01</v>
          </cell>
          <cell r="B7281">
            <v>2</v>
          </cell>
          <cell r="C7281">
            <v>0</v>
          </cell>
          <cell r="D7281" t="str">
            <v>Ebay</v>
          </cell>
          <cell r="E7281">
            <v>49407</v>
          </cell>
          <cell r="F7281">
            <v>71</v>
          </cell>
          <cell r="G7281" t="str">
            <v>France</v>
          </cell>
        </row>
        <row r="7282">
          <cell r="A7282" t="str">
            <v>2003M01</v>
          </cell>
          <cell r="B7282">
            <v>1</v>
          </cell>
          <cell r="C7282">
            <v>100</v>
          </cell>
          <cell r="D7282" t="str">
            <v>Ebaymotors</v>
          </cell>
          <cell r="E7282">
            <v>1</v>
          </cell>
          <cell r="F7282">
            <v>60</v>
          </cell>
          <cell r="G7282" t="str">
            <v>Dominican Republic</v>
          </cell>
        </row>
        <row r="7283">
          <cell r="A7283" t="str">
            <v>2003M01</v>
          </cell>
          <cell r="B7283">
            <v>2</v>
          </cell>
          <cell r="C7283">
            <v>100</v>
          </cell>
          <cell r="D7283" t="str">
            <v>Ebaymotors</v>
          </cell>
          <cell r="E7283">
            <v>907</v>
          </cell>
          <cell r="F7283">
            <v>31</v>
          </cell>
          <cell r="G7283" t="str">
            <v>Brazil</v>
          </cell>
        </row>
        <row r="7284">
          <cell r="A7284" t="str">
            <v>2003M01</v>
          </cell>
          <cell r="B7284">
            <v>1</v>
          </cell>
          <cell r="C7284">
            <v>0</v>
          </cell>
          <cell r="D7284" t="str">
            <v>Ebay</v>
          </cell>
          <cell r="E7284">
            <v>40</v>
          </cell>
          <cell r="F7284">
            <v>156</v>
          </cell>
          <cell r="G7284" t="str">
            <v>Pakistan</v>
          </cell>
        </row>
        <row r="7285">
          <cell r="A7285" t="str">
            <v>2003M01</v>
          </cell>
          <cell r="B7285">
            <v>0</v>
          </cell>
          <cell r="C7285">
            <v>0</v>
          </cell>
          <cell r="D7285" t="str">
            <v>Ebay</v>
          </cell>
          <cell r="E7285">
            <v>41</v>
          </cell>
          <cell r="F7285">
            <v>168</v>
          </cell>
          <cell r="G7285" t="str">
            <v>Russian Federation</v>
          </cell>
        </row>
        <row r="7286">
          <cell r="A7286" t="str">
            <v>2003M01</v>
          </cell>
          <cell r="B7286">
            <v>3</v>
          </cell>
          <cell r="C7286">
            <v>3</v>
          </cell>
          <cell r="D7286" t="str">
            <v>Uk</v>
          </cell>
          <cell r="E7286">
            <v>1</v>
          </cell>
          <cell r="F7286">
            <v>127</v>
          </cell>
          <cell r="G7286" t="str">
            <v>Malaysia</v>
          </cell>
        </row>
        <row r="7287">
          <cell r="A7287" t="str">
            <v>2003M01</v>
          </cell>
          <cell r="B7287">
            <v>3</v>
          </cell>
          <cell r="C7287">
            <v>0</v>
          </cell>
          <cell r="D7287" t="str">
            <v>Ebay</v>
          </cell>
          <cell r="E7287">
            <v>2</v>
          </cell>
          <cell r="F7287">
            <v>16</v>
          </cell>
          <cell r="G7287" t="str">
            <v>Austria</v>
          </cell>
        </row>
        <row r="7288">
          <cell r="A7288" t="str">
            <v>2003M01</v>
          </cell>
          <cell r="B7288">
            <v>3</v>
          </cell>
          <cell r="C7288">
            <v>77</v>
          </cell>
          <cell r="D7288" t="str">
            <v>Germany</v>
          </cell>
          <cell r="E7288">
            <v>1</v>
          </cell>
          <cell r="F7288">
            <v>120</v>
          </cell>
          <cell r="G7288" t="str">
            <v>Liechtenstein</v>
          </cell>
        </row>
        <row r="7289">
          <cell r="A7289" t="str">
            <v>2003M01</v>
          </cell>
          <cell r="B7289">
            <v>2</v>
          </cell>
          <cell r="C7289">
            <v>0</v>
          </cell>
          <cell r="D7289" t="str">
            <v>Ebay</v>
          </cell>
          <cell r="E7289">
            <v>126</v>
          </cell>
          <cell r="F7289">
            <v>76</v>
          </cell>
          <cell r="G7289" t="str">
            <v>Georgia</v>
          </cell>
        </row>
        <row r="7290">
          <cell r="A7290" t="str">
            <v>2003M01</v>
          </cell>
          <cell r="B7290">
            <v>2</v>
          </cell>
          <cell r="C7290">
            <v>71</v>
          </cell>
          <cell r="D7290" t="str">
            <v>France</v>
          </cell>
          <cell r="E7290">
            <v>26</v>
          </cell>
          <cell r="F7290">
            <v>72</v>
          </cell>
          <cell r="G7290" t="str">
            <v>French Guiana</v>
          </cell>
        </row>
        <row r="7291">
          <cell r="A7291" t="str">
            <v>2003M01</v>
          </cell>
          <cell r="B7291">
            <v>1</v>
          </cell>
          <cell r="C7291">
            <v>3</v>
          </cell>
          <cell r="D7291" t="str">
            <v>Uk</v>
          </cell>
          <cell r="E7291">
            <v>3</v>
          </cell>
          <cell r="F7291">
            <v>115</v>
          </cell>
          <cell r="G7291" t="str">
            <v>Latvia</v>
          </cell>
        </row>
        <row r="7292">
          <cell r="A7292" t="str">
            <v>2003M01</v>
          </cell>
          <cell r="B7292">
            <v>2</v>
          </cell>
          <cell r="C7292">
            <v>23</v>
          </cell>
          <cell r="D7292" t="str">
            <v xml:space="preserve"> Belgium (French)</v>
          </cell>
          <cell r="E7292">
            <v>6</v>
          </cell>
          <cell r="F7292">
            <v>163</v>
          </cell>
          <cell r="G7292" t="str">
            <v>Poland</v>
          </cell>
        </row>
        <row r="7293">
          <cell r="A7293" t="str">
            <v>2003M01</v>
          </cell>
          <cell r="B7293">
            <v>3</v>
          </cell>
          <cell r="C7293">
            <v>3</v>
          </cell>
          <cell r="D7293" t="str">
            <v>Uk</v>
          </cell>
          <cell r="E7293">
            <v>1</v>
          </cell>
          <cell r="F7293">
            <v>101</v>
          </cell>
          <cell r="G7293" t="str">
            <v>Italy</v>
          </cell>
        </row>
        <row r="7294">
          <cell r="A7294" t="str">
            <v>2003M01</v>
          </cell>
          <cell r="B7294">
            <v>1</v>
          </cell>
          <cell r="C7294">
            <v>0</v>
          </cell>
          <cell r="D7294" t="str">
            <v>Ebay</v>
          </cell>
          <cell r="E7294">
            <v>135</v>
          </cell>
          <cell r="F7294">
            <v>186</v>
          </cell>
          <cell r="G7294" t="str">
            <v>Spain</v>
          </cell>
        </row>
        <row r="7295">
          <cell r="A7295" t="str">
            <v>2003M01</v>
          </cell>
          <cell r="B7295">
            <v>0</v>
          </cell>
          <cell r="C7295">
            <v>77</v>
          </cell>
          <cell r="D7295" t="str">
            <v>Germany</v>
          </cell>
          <cell r="E7295">
            <v>3</v>
          </cell>
          <cell r="F7295">
            <v>95</v>
          </cell>
          <cell r="G7295" t="str">
            <v>India</v>
          </cell>
        </row>
        <row r="7296">
          <cell r="A7296" t="str">
            <v>2003M01</v>
          </cell>
          <cell r="B7296">
            <v>1</v>
          </cell>
          <cell r="C7296">
            <v>146</v>
          </cell>
          <cell r="D7296" t="str">
            <v>Netherlands</v>
          </cell>
          <cell r="E7296">
            <v>1</v>
          </cell>
          <cell r="F7296">
            <v>70</v>
          </cell>
          <cell r="G7296" t="str">
            <v>Finland</v>
          </cell>
        </row>
        <row r="7297">
          <cell r="A7297" t="str">
            <v>2003M01</v>
          </cell>
          <cell r="B7297">
            <v>2</v>
          </cell>
          <cell r="C7297">
            <v>0</v>
          </cell>
          <cell r="D7297" t="str">
            <v>Ebay</v>
          </cell>
          <cell r="E7297">
            <v>2167</v>
          </cell>
          <cell r="F7297">
            <v>222</v>
          </cell>
          <cell r="G7297" t="str">
            <v>Yugoslavia</v>
          </cell>
        </row>
        <row r="7298">
          <cell r="A7298" t="str">
            <v>2003M01</v>
          </cell>
          <cell r="B7298">
            <v>2</v>
          </cell>
          <cell r="C7298">
            <v>3</v>
          </cell>
          <cell r="D7298" t="str">
            <v>Uk</v>
          </cell>
          <cell r="E7298">
            <v>186</v>
          </cell>
          <cell r="F7298">
            <v>162</v>
          </cell>
          <cell r="G7298" t="str">
            <v>Philippines</v>
          </cell>
        </row>
        <row r="7299">
          <cell r="A7299" t="str">
            <v>2003M01</v>
          </cell>
          <cell r="B7299">
            <v>2</v>
          </cell>
          <cell r="C7299">
            <v>77</v>
          </cell>
          <cell r="D7299" t="str">
            <v>Germany</v>
          </cell>
          <cell r="E7299">
            <v>3</v>
          </cell>
          <cell r="F7299">
            <v>44</v>
          </cell>
          <cell r="G7299" t="str">
            <v>Chile</v>
          </cell>
        </row>
        <row r="7300">
          <cell r="A7300" t="str">
            <v>2003M01</v>
          </cell>
          <cell r="B7300">
            <v>2</v>
          </cell>
          <cell r="C7300">
            <v>0</v>
          </cell>
          <cell r="D7300" t="str">
            <v>Ebay</v>
          </cell>
          <cell r="E7300">
            <v>105</v>
          </cell>
          <cell r="F7300">
            <v>60</v>
          </cell>
          <cell r="G7300" t="str">
            <v>Dominican Republic</v>
          </cell>
        </row>
        <row r="7301">
          <cell r="A7301" t="str">
            <v>2003M01</v>
          </cell>
          <cell r="B7301">
            <v>2</v>
          </cell>
          <cell r="C7301">
            <v>0</v>
          </cell>
          <cell r="D7301" t="str">
            <v>Ebay</v>
          </cell>
          <cell r="E7301">
            <v>704</v>
          </cell>
          <cell r="F7301">
            <v>18</v>
          </cell>
          <cell r="G7301" t="str">
            <v>Bahamas</v>
          </cell>
        </row>
        <row r="7302">
          <cell r="A7302" t="str">
            <v>2003M01</v>
          </cell>
          <cell r="B7302">
            <v>2</v>
          </cell>
          <cell r="C7302">
            <v>77</v>
          </cell>
          <cell r="D7302" t="str">
            <v>Germany</v>
          </cell>
          <cell r="E7302">
            <v>53</v>
          </cell>
          <cell r="F7302">
            <v>115</v>
          </cell>
          <cell r="G7302" t="str">
            <v>Latvia</v>
          </cell>
        </row>
        <row r="7303">
          <cell r="A7303" t="str">
            <v>2003M01</v>
          </cell>
          <cell r="B7303">
            <v>0</v>
          </cell>
          <cell r="C7303">
            <v>77</v>
          </cell>
          <cell r="D7303" t="str">
            <v>Germany</v>
          </cell>
          <cell r="E7303">
            <v>131</v>
          </cell>
          <cell r="F7303">
            <v>57</v>
          </cell>
          <cell r="G7303" t="str">
            <v>Denmark</v>
          </cell>
        </row>
        <row r="7304">
          <cell r="A7304" t="str">
            <v>2003M01</v>
          </cell>
          <cell r="B7304">
            <v>0</v>
          </cell>
          <cell r="C7304">
            <v>100</v>
          </cell>
          <cell r="D7304" t="str">
            <v>Ebaymotors</v>
          </cell>
          <cell r="E7304">
            <v>1</v>
          </cell>
          <cell r="F7304">
            <v>13</v>
          </cell>
          <cell r="G7304" t="str">
            <v>Armenia</v>
          </cell>
        </row>
        <row r="7305">
          <cell r="A7305" t="str">
            <v>2003M01</v>
          </cell>
          <cell r="B7305">
            <v>0</v>
          </cell>
          <cell r="C7305">
            <v>3</v>
          </cell>
          <cell r="D7305" t="str">
            <v>Uk</v>
          </cell>
          <cell r="E7305">
            <v>9</v>
          </cell>
          <cell r="F7305">
            <v>4</v>
          </cell>
          <cell r="G7305" t="str">
            <v>Afghanistan</v>
          </cell>
        </row>
        <row r="7306">
          <cell r="A7306" t="str">
            <v>2003M01</v>
          </cell>
          <cell r="B7306">
            <v>2</v>
          </cell>
          <cell r="C7306">
            <v>15</v>
          </cell>
          <cell r="D7306" t="str">
            <v>Australia</v>
          </cell>
          <cell r="E7306">
            <v>369</v>
          </cell>
          <cell r="F7306">
            <v>199</v>
          </cell>
          <cell r="G7306" t="str">
            <v>Thailand</v>
          </cell>
        </row>
        <row r="7307">
          <cell r="A7307" t="str">
            <v>2003M01</v>
          </cell>
          <cell r="B7307">
            <v>0</v>
          </cell>
          <cell r="C7307">
            <v>16</v>
          </cell>
          <cell r="D7307" t="str">
            <v>Austria</v>
          </cell>
          <cell r="E7307">
            <v>10</v>
          </cell>
          <cell r="F7307">
            <v>71</v>
          </cell>
          <cell r="G7307" t="str">
            <v>France</v>
          </cell>
        </row>
        <row r="7308">
          <cell r="A7308" t="str">
            <v>2003M01</v>
          </cell>
          <cell r="B7308">
            <v>1</v>
          </cell>
          <cell r="C7308">
            <v>77</v>
          </cell>
          <cell r="D7308" t="str">
            <v>Germany</v>
          </cell>
          <cell r="E7308">
            <v>97</v>
          </cell>
          <cell r="F7308">
            <v>70</v>
          </cell>
          <cell r="G7308" t="str">
            <v>Finland</v>
          </cell>
        </row>
        <row r="7309">
          <cell r="A7309" t="str">
            <v>2003M01</v>
          </cell>
          <cell r="B7309">
            <v>0</v>
          </cell>
          <cell r="C7309">
            <v>100</v>
          </cell>
          <cell r="D7309" t="str">
            <v>Ebaymotors</v>
          </cell>
          <cell r="E7309">
            <v>4</v>
          </cell>
          <cell r="F7309">
            <v>182</v>
          </cell>
          <cell r="G7309" t="str">
            <v>Slovenia</v>
          </cell>
        </row>
        <row r="7310">
          <cell r="A7310" t="str">
            <v>2003M01</v>
          </cell>
          <cell r="B7310">
            <v>0</v>
          </cell>
          <cell r="C7310">
            <v>71</v>
          </cell>
          <cell r="D7310" t="str">
            <v>France</v>
          </cell>
          <cell r="E7310">
            <v>28</v>
          </cell>
          <cell r="F7310">
            <v>3</v>
          </cell>
          <cell r="G7310" t="str">
            <v>United Kingdom</v>
          </cell>
        </row>
        <row r="7311">
          <cell r="A7311" t="str">
            <v>2003M01</v>
          </cell>
          <cell r="B7311">
            <v>2</v>
          </cell>
          <cell r="C7311">
            <v>196</v>
          </cell>
          <cell r="D7311" t="str">
            <v>Taiwan</v>
          </cell>
          <cell r="E7311">
            <v>1966</v>
          </cell>
          <cell r="F7311">
            <v>3</v>
          </cell>
          <cell r="G7311" t="str">
            <v>United Kingdom</v>
          </cell>
        </row>
        <row r="7312">
          <cell r="A7312" t="str">
            <v>2003M01</v>
          </cell>
          <cell r="B7312">
            <v>1</v>
          </cell>
          <cell r="C7312">
            <v>15</v>
          </cell>
          <cell r="D7312" t="str">
            <v>Australia</v>
          </cell>
          <cell r="E7312">
            <v>23</v>
          </cell>
          <cell r="F7312">
            <v>149</v>
          </cell>
          <cell r="G7312" t="str">
            <v>New Zealand</v>
          </cell>
        </row>
        <row r="7313">
          <cell r="A7313" t="str">
            <v>2003M01</v>
          </cell>
          <cell r="B7313">
            <v>0</v>
          </cell>
          <cell r="C7313">
            <v>77</v>
          </cell>
          <cell r="D7313" t="str">
            <v>Germany</v>
          </cell>
          <cell r="E7313">
            <v>2</v>
          </cell>
          <cell r="F7313">
            <v>220</v>
          </cell>
          <cell r="G7313" t="str">
            <v>Western Samoa</v>
          </cell>
        </row>
        <row r="7314">
          <cell r="A7314" t="str">
            <v>2003M01</v>
          </cell>
          <cell r="B7314">
            <v>2</v>
          </cell>
          <cell r="C7314">
            <v>186</v>
          </cell>
          <cell r="D7314" t="str">
            <v>Spain</v>
          </cell>
          <cell r="E7314">
            <v>93</v>
          </cell>
          <cell r="F7314">
            <v>211</v>
          </cell>
          <cell r="G7314" t="str">
            <v>Uruguay</v>
          </cell>
        </row>
        <row r="7315">
          <cell r="A7315" t="str">
            <v>2003M01</v>
          </cell>
          <cell r="B7315">
            <v>2</v>
          </cell>
          <cell r="C7315">
            <v>146</v>
          </cell>
          <cell r="D7315" t="str">
            <v>Netherlands</v>
          </cell>
          <cell r="E7315">
            <v>131</v>
          </cell>
          <cell r="F7315">
            <v>8</v>
          </cell>
          <cell r="G7315" t="str">
            <v>Andorra</v>
          </cell>
        </row>
        <row r="7316">
          <cell r="A7316" t="str">
            <v>2003M01</v>
          </cell>
          <cell r="B7316">
            <v>0</v>
          </cell>
          <cell r="C7316">
            <v>77</v>
          </cell>
          <cell r="D7316" t="str">
            <v>Germany</v>
          </cell>
          <cell r="E7316">
            <v>1</v>
          </cell>
          <cell r="F7316">
            <v>120</v>
          </cell>
          <cell r="G7316" t="str">
            <v>Liechtenstein</v>
          </cell>
        </row>
        <row r="7317">
          <cell r="A7317" t="str">
            <v>2003M01</v>
          </cell>
          <cell r="B7317">
            <v>2</v>
          </cell>
          <cell r="C7317">
            <v>0</v>
          </cell>
          <cell r="D7317" t="str">
            <v>Ebay</v>
          </cell>
          <cell r="E7317">
            <v>185</v>
          </cell>
          <cell r="F7317">
            <v>212</v>
          </cell>
          <cell r="G7317" t="str">
            <v>Uzbekistan</v>
          </cell>
        </row>
        <row r="7318">
          <cell r="A7318" t="str">
            <v>2003M01</v>
          </cell>
          <cell r="B7318">
            <v>2</v>
          </cell>
          <cell r="C7318">
            <v>71</v>
          </cell>
          <cell r="D7318" t="str">
            <v>France</v>
          </cell>
          <cell r="E7318">
            <v>11</v>
          </cell>
          <cell r="F7318">
            <v>18</v>
          </cell>
          <cell r="G7318" t="str">
            <v>Bahamas</v>
          </cell>
        </row>
        <row r="7319">
          <cell r="A7319" t="str">
            <v>2003M01</v>
          </cell>
          <cell r="B7319">
            <v>0</v>
          </cell>
          <cell r="C7319">
            <v>3</v>
          </cell>
          <cell r="D7319" t="str">
            <v>Uk</v>
          </cell>
          <cell r="E7319">
            <v>2</v>
          </cell>
          <cell r="F7319">
            <v>136</v>
          </cell>
          <cell r="G7319" t="str">
            <v>Mexico</v>
          </cell>
        </row>
        <row r="7320">
          <cell r="A7320" t="str">
            <v>2003M01</v>
          </cell>
          <cell r="B7320">
            <v>0</v>
          </cell>
          <cell r="C7320">
            <v>0</v>
          </cell>
          <cell r="D7320" t="str">
            <v>Ebay</v>
          </cell>
          <cell r="E7320">
            <v>34</v>
          </cell>
          <cell r="F7320">
            <v>53</v>
          </cell>
          <cell r="G7320" t="str">
            <v>Croatia, Democratic Republic of the</v>
          </cell>
        </row>
        <row r="7321">
          <cell r="A7321" t="str">
            <v>2003M01</v>
          </cell>
          <cell r="B7321">
            <v>0</v>
          </cell>
          <cell r="C7321">
            <v>16</v>
          </cell>
          <cell r="D7321" t="str">
            <v>Austria</v>
          </cell>
          <cell r="E7321">
            <v>4655</v>
          </cell>
          <cell r="F7321">
            <v>16</v>
          </cell>
          <cell r="G7321" t="str">
            <v>Austria</v>
          </cell>
        </row>
        <row r="7322">
          <cell r="A7322" t="str">
            <v>2003M01</v>
          </cell>
          <cell r="B7322">
            <v>3</v>
          </cell>
          <cell r="C7322">
            <v>71</v>
          </cell>
          <cell r="D7322" t="str">
            <v>France</v>
          </cell>
          <cell r="E7322">
            <v>2</v>
          </cell>
          <cell r="F7322">
            <v>3</v>
          </cell>
          <cell r="G7322" t="str">
            <v>United Kingdom</v>
          </cell>
        </row>
        <row r="7323">
          <cell r="A7323" t="str">
            <v>2003M01</v>
          </cell>
          <cell r="B7323">
            <v>1</v>
          </cell>
          <cell r="C7323">
            <v>77</v>
          </cell>
          <cell r="D7323" t="str">
            <v>Germany</v>
          </cell>
          <cell r="E7323">
            <v>1</v>
          </cell>
          <cell r="F7323">
            <v>34</v>
          </cell>
          <cell r="G7323" t="str">
            <v>Bulgaria</v>
          </cell>
        </row>
        <row r="7324">
          <cell r="A7324" t="str">
            <v>2003M01</v>
          </cell>
          <cell r="B7324">
            <v>1</v>
          </cell>
          <cell r="C7324">
            <v>186</v>
          </cell>
          <cell r="D7324" t="str">
            <v>Spain</v>
          </cell>
          <cell r="E7324">
            <v>36858</v>
          </cell>
          <cell r="F7324">
            <v>186</v>
          </cell>
          <cell r="G7324" t="str">
            <v>Spain</v>
          </cell>
        </row>
        <row r="7325">
          <cell r="A7325" t="str">
            <v>2003M01</v>
          </cell>
          <cell r="B7325">
            <v>2</v>
          </cell>
          <cell r="C7325">
            <v>77</v>
          </cell>
          <cell r="D7325" t="str">
            <v>Germany</v>
          </cell>
          <cell r="E7325">
            <v>18</v>
          </cell>
          <cell r="F7325">
            <v>18</v>
          </cell>
          <cell r="G7325" t="str">
            <v>Bahamas</v>
          </cell>
        </row>
        <row r="7326">
          <cell r="A7326" t="str">
            <v>2003M01</v>
          </cell>
          <cell r="B7326">
            <v>1</v>
          </cell>
          <cell r="C7326">
            <v>15</v>
          </cell>
          <cell r="D7326" t="str">
            <v>Australia</v>
          </cell>
          <cell r="E7326">
            <v>25</v>
          </cell>
          <cell r="F7326">
            <v>2</v>
          </cell>
          <cell r="G7326" t="str">
            <v>Canada</v>
          </cell>
        </row>
        <row r="7327">
          <cell r="A7327" t="str">
            <v>2003M01</v>
          </cell>
          <cell r="B7327">
            <v>0</v>
          </cell>
          <cell r="C7327">
            <v>15</v>
          </cell>
          <cell r="D7327" t="str">
            <v>Australia</v>
          </cell>
          <cell r="E7327">
            <v>10</v>
          </cell>
          <cell r="F7327">
            <v>196</v>
          </cell>
          <cell r="G7327" t="str">
            <v>Taiwan</v>
          </cell>
        </row>
        <row r="7328">
          <cell r="A7328" t="str">
            <v>2003M01</v>
          </cell>
          <cell r="B7328">
            <v>1</v>
          </cell>
          <cell r="C7328">
            <v>3</v>
          </cell>
          <cell r="D7328" t="str">
            <v>Uk</v>
          </cell>
          <cell r="E7328">
            <v>1</v>
          </cell>
          <cell r="F7328">
            <v>66</v>
          </cell>
          <cell r="G7328" t="str">
            <v>Estonia</v>
          </cell>
        </row>
        <row r="7329">
          <cell r="A7329" t="str">
            <v>2003M01</v>
          </cell>
          <cell r="B7329">
            <v>2</v>
          </cell>
          <cell r="C7329">
            <v>0</v>
          </cell>
          <cell r="D7329" t="str">
            <v>Ebay</v>
          </cell>
          <cell r="E7329">
            <v>216</v>
          </cell>
          <cell r="F7329">
            <v>215</v>
          </cell>
          <cell r="G7329" t="str">
            <v>Venezuela</v>
          </cell>
        </row>
        <row r="7330">
          <cell r="A7330" t="str">
            <v>2003M01</v>
          </cell>
          <cell r="B7330">
            <v>2</v>
          </cell>
          <cell r="C7330">
            <v>186</v>
          </cell>
          <cell r="D7330" t="str">
            <v>Spain</v>
          </cell>
          <cell r="E7330">
            <v>58</v>
          </cell>
          <cell r="F7330">
            <v>31</v>
          </cell>
          <cell r="G7330" t="str">
            <v>Brazil</v>
          </cell>
        </row>
        <row r="7331">
          <cell r="A7331" t="str">
            <v>2003M01</v>
          </cell>
          <cell r="B7331">
            <v>1</v>
          </cell>
          <cell r="C7331">
            <v>0</v>
          </cell>
          <cell r="D7331" t="str">
            <v>Ebay</v>
          </cell>
          <cell r="E7331">
            <v>165</v>
          </cell>
          <cell r="F7331">
            <v>57</v>
          </cell>
          <cell r="G7331" t="str">
            <v>Denmark</v>
          </cell>
        </row>
        <row r="7332">
          <cell r="A7332" t="str">
            <v>2003M01</v>
          </cell>
          <cell r="B7332">
            <v>1</v>
          </cell>
          <cell r="C7332">
            <v>0</v>
          </cell>
          <cell r="D7332" t="str">
            <v>Ebay</v>
          </cell>
          <cell r="E7332">
            <v>17</v>
          </cell>
          <cell r="F7332">
            <v>130</v>
          </cell>
          <cell r="G7332" t="str">
            <v>Malta</v>
          </cell>
        </row>
        <row r="7333">
          <cell r="A7333" t="str">
            <v>2003M01</v>
          </cell>
          <cell r="B7333">
            <v>2</v>
          </cell>
          <cell r="C7333">
            <v>101</v>
          </cell>
          <cell r="D7333" t="str">
            <v>Italy</v>
          </cell>
          <cell r="E7333">
            <v>1787</v>
          </cell>
          <cell r="F7333">
            <v>77</v>
          </cell>
          <cell r="G7333" t="str">
            <v>Germany</v>
          </cell>
        </row>
        <row r="7334">
          <cell r="A7334" t="str">
            <v>2003M01</v>
          </cell>
          <cell r="B7334">
            <v>0</v>
          </cell>
          <cell r="C7334">
            <v>77</v>
          </cell>
          <cell r="D7334" t="str">
            <v>Germany</v>
          </cell>
          <cell r="E7334">
            <v>1</v>
          </cell>
          <cell r="F7334">
            <v>10</v>
          </cell>
          <cell r="G7334" t="str">
            <v>Anguilla</v>
          </cell>
        </row>
        <row r="7335">
          <cell r="A7335" t="str">
            <v>2003M01</v>
          </cell>
          <cell r="B7335">
            <v>2</v>
          </cell>
          <cell r="C7335">
            <v>3</v>
          </cell>
          <cell r="D7335" t="str">
            <v>Uk</v>
          </cell>
          <cell r="E7335">
            <v>24</v>
          </cell>
          <cell r="F7335">
            <v>222</v>
          </cell>
          <cell r="G7335" t="str">
            <v>Yugoslavia</v>
          </cell>
        </row>
        <row r="7336">
          <cell r="A7336" t="str">
            <v>2003M01</v>
          </cell>
          <cell r="B7336">
            <v>2</v>
          </cell>
          <cell r="C7336">
            <v>3</v>
          </cell>
          <cell r="D7336" t="str">
            <v>Uk</v>
          </cell>
          <cell r="E7336">
            <v>9</v>
          </cell>
          <cell r="F7336">
            <v>63</v>
          </cell>
          <cell r="G7336" t="str">
            <v>El Salvador</v>
          </cell>
        </row>
        <row r="7337">
          <cell r="A7337" t="str">
            <v>2003M01</v>
          </cell>
          <cell r="B7337">
            <v>0</v>
          </cell>
          <cell r="C7337">
            <v>2</v>
          </cell>
          <cell r="D7337" t="str">
            <v>Canada</v>
          </cell>
          <cell r="E7337">
            <v>23</v>
          </cell>
          <cell r="F7337">
            <v>3</v>
          </cell>
          <cell r="G7337" t="str">
            <v>United Kingdom</v>
          </cell>
        </row>
        <row r="7338">
          <cell r="A7338" t="str">
            <v>2003M01</v>
          </cell>
          <cell r="B7338">
            <v>2</v>
          </cell>
          <cell r="C7338">
            <v>100</v>
          </cell>
          <cell r="D7338" t="str">
            <v>Ebaymotors</v>
          </cell>
          <cell r="E7338">
            <v>92</v>
          </cell>
          <cell r="F7338">
            <v>80</v>
          </cell>
          <cell r="G7338" t="str">
            <v>Greece</v>
          </cell>
        </row>
        <row r="7339">
          <cell r="A7339" t="str">
            <v>2003M01</v>
          </cell>
          <cell r="B7339">
            <v>2</v>
          </cell>
          <cell r="C7339">
            <v>100</v>
          </cell>
          <cell r="D7339" t="str">
            <v>Ebaymotors</v>
          </cell>
          <cell r="E7339">
            <v>5</v>
          </cell>
          <cell r="F7339">
            <v>121</v>
          </cell>
          <cell r="G7339" t="str">
            <v>Lithuania</v>
          </cell>
        </row>
        <row r="7340">
          <cell r="A7340" t="str">
            <v>2003M01</v>
          </cell>
          <cell r="B7340">
            <v>0</v>
          </cell>
          <cell r="C7340">
            <v>3</v>
          </cell>
          <cell r="D7340" t="str">
            <v>Uk</v>
          </cell>
          <cell r="E7340">
            <v>1</v>
          </cell>
          <cell r="F7340">
            <v>204</v>
          </cell>
          <cell r="G7340" t="str">
            <v>Turkey</v>
          </cell>
        </row>
        <row r="7341">
          <cell r="A7341" t="str">
            <v>2003M01</v>
          </cell>
          <cell r="B7341">
            <v>0</v>
          </cell>
          <cell r="C7341">
            <v>101</v>
          </cell>
          <cell r="D7341" t="str">
            <v>Italy</v>
          </cell>
          <cell r="E7341">
            <v>2</v>
          </cell>
          <cell r="F7341">
            <v>-999</v>
          </cell>
          <cell r="G7341" t="str">
            <v>Unknown</v>
          </cell>
        </row>
        <row r="7342">
          <cell r="A7342" t="str">
            <v>2003M01</v>
          </cell>
          <cell r="B7342">
            <v>1</v>
          </cell>
          <cell r="C7342">
            <v>193</v>
          </cell>
          <cell r="D7342" t="str">
            <v>Switzerland</v>
          </cell>
          <cell r="E7342">
            <v>4024</v>
          </cell>
          <cell r="F7342">
            <v>193</v>
          </cell>
          <cell r="G7342" t="str">
            <v>Switzerland</v>
          </cell>
        </row>
        <row r="7343">
          <cell r="A7343" t="str">
            <v>2003M01</v>
          </cell>
          <cell r="B7343">
            <v>0</v>
          </cell>
          <cell r="C7343">
            <v>0</v>
          </cell>
          <cell r="D7343" t="str">
            <v>Ebay</v>
          </cell>
          <cell r="E7343">
            <v>10</v>
          </cell>
          <cell r="F7343">
            <v>94</v>
          </cell>
          <cell r="G7343" t="str">
            <v>Iceland</v>
          </cell>
        </row>
        <row r="7344">
          <cell r="A7344" t="str">
            <v>2003M01</v>
          </cell>
          <cell r="B7344">
            <v>2</v>
          </cell>
          <cell r="C7344">
            <v>0</v>
          </cell>
          <cell r="D7344" t="str">
            <v>Ebay</v>
          </cell>
          <cell r="E7344">
            <v>25</v>
          </cell>
          <cell r="F7344">
            <v>113</v>
          </cell>
          <cell r="G7344" t="str">
            <v>Kyrgyzstan</v>
          </cell>
        </row>
        <row r="7345">
          <cell r="A7345" t="str">
            <v>2003M01</v>
          </cell>
          <cell r="B7345">
            <v>0</v>
          </cell>
          <cell r="C7345">
            <v>3</v>
          </cell>
          <cell r="D7345" t="str">
            <v>Uk</v>
          </cell>
          <cell r="E7345">
            <v>2</v>
          </cell>
          <cell r="F7345">
            <v>57</v>
          </cell>
          <cell r="G7345" t="str">
            <v>Denmark</v>
          </cell>
        </row>
        <row r="7346">
          <cell r="A7346" t="str">
            <v>2003M01</v>
          </cell>
          <cell r="B7346">
            <v>3</v>
          </cell>
          <cell r="C7346">
            <v>77</v>
          </cell>
          <cell r="D7346" t="str">
            <v>Germany</v>
          </cell>
          <cell r="E7346">
            <v>52</v>
          </cell>
          <cell r="F7346">
            <v>71</v>
          </cell>
          <cell r="G7346" t="str">
            <v>France</v>
          </cell>
        </row>
        <row r="7347">
          <cell r="A7347" t="str">
            <v>2003M01</v>
          </cell>
          <cell r="B7347">
            <v>1</v>
          </cell>
          <cell r="C7347">
            <v>0</v>
          </cell>
          <cell r="D7347" t="str">
            <v>Ebay</v>
          </cell>
          <cell r="E7347">
            <v>43</v>
          </cell>
          <cell r="F7347">
            <v>70</v>
          </cell>
          <cell r="G7347" t="str">
            <v>Finland</v>
          </cell>
        </row>
        <row r="7348">
          <cell r="A7348" t="str">
            <v>2003M01</v>
          </cell>
          <cell r="B7348">
            <v>0</v>
          </cell>
          <cell r="C7348">
            <v>3</v>
          </cell>
          <cell r="D7348" t="str">
            <v>Uk</v>
          </cell>
          <cell r="E7348">
            <v>5</v>
          </cell>
          <cell r="F7348">
            <v>149</v>
          </cell>
          <cell r="G7348" t="str">
            <v>New Zealand</v>
          </cell>
        </row>
        <row r="7349">
          <cell r="A7349" t="str">
            <v>2003M01</v>
          </cell>
          <cell r="B7349">
            <v>0</v>
          </cell>
          <cell r="C7349">
            <v>0</v>
          </cell>
          <cell r="D7349" t="str">
            <v>Ebay</v>
          </cell>
          <cell r="E7349">
            <v>40</v>
          </cell>
          <cell r="F7349">
            <v>161</v>
          </cell>
          <cell r="G7349" t="str">
            <v>Peru</v>
          </cell>
        </row>
        <row r="7350">
          <cell r="A7350" t="str">
            <v>2003M01</v>
          </cell>
          <cell r="B7350">
            <v>0</v>
          </cell>
          <cell r="C7350">
            <v>71</v>
          </cell>
          <cell r="D7350" t="str">
            <v>France</v>
          </cell>
          <cell r="E7350">
            <v>150926</v>
          </cell>
          <cell r="F7350">
            <v>71</v>
          </cell>
          <cell r="G7350" t="str">
            <v>France</v>
          </cell>
        </row>
        <row r="7351">
          <cell r="A7351" t="str">
            <v>2003M01</v>
          </cell>
          <cell r="B7351">
            <v>2</v>
          </cell>
          <cell r="C7351">
            <v>71</v>
          </cell>
          <cell r="D7351" t="str">
            <v>France</v>
          </cell>
          <cell r="E7351">
            <v>764</v>
          </cell>
          <cell r="F7351">
            <v>1</v>
          </cell>
          <cell r="G7351" t="str">
            <v>United States</v>
          </cell>
        </row>
        <row r="7352">
          <cell r="A7352" t="str">
            <v>2003M01</v>
          </cell>
          <cell r="B7352">
            <v>2</v>
          </cell>
          <cell r="C7352">
            <v>3</v>
          </cell>
          <cell r="D7352" t="str">
            <v>Uk</v>
          </cell>
          <cell r="E7352">
            <v>3</v>
          </cell>
          <cell r="F7352">
            <v>111</v>
          </cell>
          <cell r="G7352" t="str">
            <v>Korea, South</v>
          </cell>
        </row>
        <row r="7353">
          <cell r="A7353" t="str">
            <v>2003M01</v>
          </cell>
          <cell r="B7353">
            <v>1</v>
          </cell>
          <cell r="C7353">
            <v>101</v>
          </cell>
          <cell r="D7353" t="str">
            <v>Italy</v>
          </cell>
          <cell r="E7353">
            <v>9</v>
          </cell>
          <cell r="F7353">
            <v>138</v>
          </cell>
          <cell r="G7353" t="str">
            <v>Monaco</v>
          </cell>
        </row>
        <row r="7354">
          <cell r="A7354" t="str">
            <v>2003M01</v>
          </cell>
          <cell r="B7354">
            <v>2</v>
          </cell>
          <cell r="C7354">
            <v>100</v>
          </cell>
          <cell r="D7354" t="str">
            <v>Ebaymotors</v>
          </cell>
          <cell r="E7354">
            <v>1248</v>
          </cell>
          <cell r="F7354">
            <v>77</v>
          </cell>
          <cell r="G7354" t="str">
            <v>Germany</v>
          </cell>
        </row>
        <row r="7355">
          <cell r="A7355" t="str">
            <v>2003M01</v>
          </cell>
          <cell r="B7355">
            <v>2</v>
          </cell>
          <cell r="C7355">
            <v>15</v>
          </cell>
          <cell r="D7355" t="str">
            <v>Australia</v>
          </cell>
          <cell r="E7355">
            <v>27</v>
          </cell>
          <cell r="F7355">
            <v>168</v>
          </cell>
          <cell r="G7355" t="str">
            <v>Russian Federation</v>
          </cell>
        </row>
        <row r="7356">
          <cell r="A7356" t="str">
            <v>2003M01</v>
          </cell>
          <cell r="B7356">
            <v>3</v>
          </cell>
          <cell r="C7356">
            <v>3</v>
          </cell>
          <cell r="D7356" t="str">
            <v>Uk</v>
          </cell>
          <cell r="E7356">
            <v>20</v>
          </cell>
          <cell r="F7356">
            <v>1</v>
          </cell>
          <cell r="G7356" t="str">
            <v>United States</v>
          </cell>
        </row>
        <row r="7357">
          <cell r="A7357" t="str">
            <v>2003M01</v>
          </cell>
          <cell r="B7357">
            <v>1</v>
          </cell>
          <cell r="C7357">
            <v>3</v>
          </cell>
          <cell r="D7357" t="str">
            <v>Uk</v>
          </cell>
          <cell r="E7357">
            <v>231281</v>
          </cell>
          <cell r="F7357">
            <v>3</v>
          </cell>
          <cell r="G7357" t="str">
            <v>United Kingdom</v>
          </cell>
        </row>
        <row r="7358">
          <cell r="A7358" t="str">
            <v>2003M01</v>
          </cell>
          <cell r="B7358">
            <v>0</v>
          </cell>
          <cell r="C7358">
            <v>0</v>
          </cell>
          <cell r="D7358" t="str">
            <v>Ebay</v>
          </cell>
          <cell r="E7358">
            <v>664</v>
          </cell>
          <cell r="F7358">
            <v>146</v>
          </cell>
          <cell r="G7358" t="str">
            <v>Netherlands</v>
          </cell>
        </row>
        <row r="7359">
          <cell r="A7359" t="str">
            <v>2003M01</v>
          </cell>
          <cell r="B7359">
            <v>2</v>
          </cell>
          <cell r="C7359">
            <v>0</v>
          </cell>
          <cell r="D7359" t="str">
            <v>Ebay</v>
          </cell>
          <cell r="E7359">
            <v>7773</v>
          </cell>
          <cell r="F7359">
            <v>193</v>
          </cell>
          <cell r="G7359" t="str">
            <v>Switzerland</v>
          </cell>
        </row>
        <row r="7360">
          <cell r="A7360" t="str">
            <v>2003M01</v>
          </cell>
          <cell r="B7360">
            <v>2</v>
          </cell>
          <cell r="C7360">
            <v>3</v>
          </cell>
          <cell r="D7360" t="str">
            <v>Uk</v>
          </cell>
          <cell r="E7360">
            <v>18</v>
          </cell>
          <cell r="F7360">
            <v>191</v>
          </cell>
          <cell r="G7360" t="str">
            <v>Swaziland</v>
          </cell>
        </row>
        <row r="7361">
          <cell r="A7361" t="str">
            <v>2003M01</v>
          </cell>
          <cell r="B7361">
            <v>2</v>
          </cell>
          <cell r="C7361">
            <v>71</v>
          </cell>
          <cell r="D7361" t="str">
            <v>France</v>
          </cell>
          <cell r="E7361">
            <v>583</v>
          </cell>
          <cell r="F7361">
            <v>16</v>
          </cell>
          <cell r="G7361" t="str">
            <v>Austria</v>
          </cell>
        </row>
        <row r="7362">
          <cell r="A7362" t="str">
            <v>2003M01</v>
          </cell>
          <cell r="B7362">
            <v>3</v>
          </cell>
          <cell r="C7362">
            <v>77</v>
          </cell>
          <cell r="D7362" t="str">
            <v>Germany</v>
          </cell>
          <cell r="E7362">
            <v>8</v>
          </cell>
          <cell r="F7362">
            <v>186</v>
          </cell>
          <cell r="G7362" t="str">
            <v>Spain</v>
          </cell>
        </row>
        <row r="7363">
          <cell r="A7363" t="str">
            <v>2003M01</v>
          </cell>
          <cell r="B7363">
            <v>2</v>
          </cell>
          <cell r="C7363">
            <v>16</v>
          </cell>
          <cell r="D7363" t="str">
            <v>Austria</v>
          </cell>
          <cell r="E7363">
            <v>14</v>
          </cell>
          <cell r="F7363">
            <v>2</v>
          </cell>
          <cell r="G7363" t="str">
            <v>Canada</v>
          </cell>
        </row>
        <row r="7364">
          <cell r="A7364" t="str">
            <v>2003M01</v>
          </cell>
          <cell r="B7364">
            <v>1</v>
          </cell>
          <cell r="C7364">
            <v>0</v>
          </cell>
          <cell r="D7364" t="str">
            <v>Ebay</v>
          </cell>
          <cell r="E7364">
            <v>3</v>
          </cell>
          <cell r="F7364">
            <v>172</v>
          </cell>
          <cell r="G7364" t="str">
            <v>Saint Lucia</v>
          </cell>
        </row>
        <row r="7365">
          <cell r="A7365" t="str">
            <v>2003M01</v>
          </cell>
          <cell r="B7365">
            <v>2</v>
          </cell>
          <cell r="C7365">
            <v>3</v>
          </cell>
          <cell r="D7365" t="str">
            <v>Uk</v>
          </cell>
          <cell r="E7365">
            <v>152</v>
          </cell>
          <cell r="F7365">
            <v>45</v>
          </cell>
          <cell r="G7365" t="str">
            <v>China</v>
          </cell>
        </row>
        <row r="7366">
          <cell r="A7366" t="str">
            <v>2003M01</v>
          </cell>
          <cell r="B7366">
            <v>2</v>
          </cell>
          <cell r="C7366">
            <v>146</v>
          </cell>
          <cell r="D7366" t="str">
            <v>Netherlands</v>
          </cell>
          <cell r="E7366">
            <v>4</v>
          </cell>
          <cell r="F7366">
            <v>164</v>
          </cell>
          <cell r="G7366" t="str">
            <v>Portugal</v>
          </cell>
        </row>
        <row r="7367">
          <cell r="A7367" t="str">
            <v>2003M01</v>
          </cell>
          <cell r="B7367">
            <v>1</v>
          </cell>
          <cell r="C7367">
            <v>0</v>
          </cell>
          <cell r="D7367" t="str">
            <v>Ebay</v>
          </cell>
          <cell r="E7367">
            <v>962</v>
          </cell>
          <cell r="F7367">
            <v>127</v>
          </cell>
          <cell r="G7367" t="str">
            <v>Malaysia</v>
          </cell>
        </row>
        <row r="7368">
          <cell r="A7368" t="str">
            <v>2003M01</v>
          </cell>
          <cell r="B7368">
            <v>0</v>
          </cell>
          <cell r="C7368">
            <v>77</v>
          </cell>
          <cell r="D7368" t="str">
            <v>Germany</v>
          </cell>
          <cell r="E7368">
            <v>7</v>
          </cell>
          <cell r="F7368">
            <v>80</v>
          </cell>
          <cell r="G7368" t="str">
            <v>Greece</v>
          </cell>
        </row>
        <row r="7369">
          <cell r="A7369" t="str">
            <v>2003M01</v>
          </cell>
          <cell r="B7369">
            <v>2</v>
          </cell>
          <cell r="C7369">
            <v>186</v>
          </cell>
          <cell r="D7369" t="str">
            <v>Spain</v>
          </cell>
          <cell r="E7369">
            <v>4043</v>
          </cell>
          <cell r="F7369">
            <v>101</v>
          </cell>
          <cell r="G7369" t="str">
            <v>Italy</v>
          </cell>
        </row>
        <row r="7370">
          <cell r="A7370" t="str">
            <v>2003M01</v>
          </cell>
          <cell r="B7370">
            <v>3</v>
          </cell>
          <cell r="C7370">
            <v>15</v>
          </cell>
          <cell r="D7370" t="str">
            <v>Australia</v>
          </cell>
          <cell r="E7370">
            <v>1</v>
          </cell>
          <cell r="F7370">
            <v>99</v>
          </cell>
          <cell r="G7370" t="str">
            <v>Ireland</v>
          </cell>
        </row>
        <row r="7371">
          <cell r="A7371" t="str">
            <v>2003M01</v>
          </cell>
          <cell r="B7371">
            <v>0</v>
          </cell>
          <cell r="C7371">
            <v>3</v>
          </cell>
          <cell r="D7371" t="str">
            <v>Uk</v>
          </cell>
          <cell r="E7371">
            <v>1</v>
          </cell>
          <cell r="F7371">
            <v>106</v>
          </cell>
          <cell r="G7371" t="str">
            <v>Jordan</v>
          </cell>
        </row>
        <row r="7372">
          <cell r="A7372" t="str">
            <v>2003M01</v>
          </cell>
          <cell r="B7372">
            <v>1</v>
          </cell>
          <cell r="C7372">
            <v>71</v>
          </cell>
          <cell r="D7372" t="str">
            <v>France</v>
          </cell>
          <cell r="E7372">
            <v>9</v>
          </cell>
          <cell r="F7372">
            <v>199</v>
          </cell>
          <cell r="G7372" t="str">
            <v>Thailand</v>
          </cell>
        </row>
        <row r="7373">
          <cell r="A7373" t="str">
            <v>2003M01</v>
          </cell>
          <cell r="B7373">
            <v>0</v>
          </cell>
          <cell r="C7373">
            <v>15</v>
          </cell>
          <cell r="D7373" t="str">
            <v>Australia</v>
          </cell>
          <cell r="E7373">
            <v>3</v>
          </cell>
          <cell r="F7373">
            <v>12</v>
          </cell>
          <cell r="G7373" t="str">
            <v>Argentina</v>
          </cell>
        </row>
        <row r="7374">
          <cell r="A7374" t="str">
            <v>2003M01</v>
          </cell>
          <cell r="B7374">
            <v>0</v>
          </cell>
          <cell r="C7374">
            <v>0</v>
          </cell>
          <cell r="D7374" t="str">
            <v>Ebay</v>
          </cell>
          <cell r="E7374">
            <v>1</v>
          </cell>
          <cell r="F7374">
            <v>73</v>
          </cell>
          <cell r="G7374" t="str">
            <v>French Polynesia</v>
          </cell>
        </row>
        <row r="7375">
          <cell r="A7375" t="str">
            <v>2003M01</v>
          </cell>
          <cell r="B7375">
            <v>2</v>
          </cell>
          <cell r="C7375">
            <v>0</v>
          </cell>
          <cell r="D7375" t="str">
            <v>Ebay</v>
          </cell>
          <cell r="E7375">
            <v>6</v>
          </cell>
          <cell r="F7375">
            <v>174</v>
          </cell>
          <cell r="G7375" t="str">
            <v>Saint Vincent and the Grenadines</v>
          </cell>
        </row>
        <row r="7376">
          <cell r="A7376" t="str">
            <v>2003M01</v>
          </cell>
          <cell r="B7376">
            <v>3</v>
          </cell>
          <cell r="C7376">
            <v>77</v>
          </cell>
          <cell r="D7376" t="str">
            <v>Germany</v>
          </cell>
          <cell r="E7376">
            <v>1</v>
          </cell>
          <cell r="F7376">
            <v>15</v>
          </cell>
          <cell r="G7376" t="str">
            <v>Australia</v>
          </cell>
        </row>
        <row r="7377">
          <cell r="A7377" t="str">
            <v>2003M01</v>
          </cell>
          <cell r="B7377">
            <v>2</v>
          </cell>
          <cell r="C7377">
            <v>15</v>
          </cell>
          <cell r="D7377" t="str">
            <v>Australia</v>
          </cell>
          <cell r="E7377">
            <v>13</v>
          </cell>
          <cell r="F7377">
            <v>224</v>
          </cell>
          <cell r="G7377" t="str">
            <v>Zimbabwe</v>
          </cell>
        </row>
        <row r="7378">
          <cell r="A7378" t="str">
            <v>2003M01</v>
          </cell>
          <cell r="B7378">
            <v>1</v>
          </cell>
          <cell r="C7378">
            <v>100</v>
          </cell>
          <cell r="D7378" t="str">
            <v>Ebaymotors</v>
          </cell>
          <cell r="E7378">
            <v>50</v>
          </cell>
          <cell r="F7378">
            <v>164</v>
          </cell>
          <cell r="G7378" t="str">
            <v>Portugal</v>
          </cell>
        </row>
        <row r="7379">
          <cell r="A7379" t="str">
            <v>2003M01</v>
          </cell>
          <cell r="B7379">
            <v>3</v>
          </cell>
          <cell r="C7379">
            <v>71</v>
          </cell>
          <cell r="D7379" t="str">
            <v>France</v>
          </cell>
          <cell r="E7379">
            <v>1</v>
          </cell>
          <cell r="F7379">
            <v>148</v>
          </cell>
          <cell r="G7379" t="str">
            <v>New Caledonia</v>
          </cell>
        </row>
        <row r="7380">
          <cell r="A7380" t="str">
            <v>2003M01</v>
          </cell>
          <cell r="B7380">
            <v>2</v>
          </cell>
          <cell r="C7380">
            <v>100</v>
          </cell>
          <cell r="D7380" t="str">
            <v>Ebaymotors</v>
          </cell>
          <cell r="E7380">
            <v>394</v>
          </cell>
          <cell r="F7380">
            <v>180</v>
          </cell>
          <cell r="G7380" t="str">
            <v>Singapore</v>
          </cell>
        </row>
        <row r="7381">
          <cell r="A7381" t="str">
            <v>2003M01</v>
          </cell>
          <cell r="B7381">
            <v>2</v>
          </cell>
          <cell r="C7381">
            <v>196</v>
          </cell>
          <cell r="D7381" t="str">
            <v>Taiwan</v>
          </cell>
          <cell r="E7381">
            <v>44</v>
          </cell>
          <cell r="F7381">
            <v>127</v>
          </cell>
          <cell r="G7381" t="str">
            <v>Malaysia</v>
          </cell>
        </row>
        <row r="7382">
          <cell r="A7382" t="str">
            <v>2003M01</v>
          </cell>
          <cell r="B7382">
            <v>1</v>
          </cell>
          <cell r="C7382">
            <v>77</v>
          </cell>
          <cell r="D7382" t="str">
            <v>Germany</v>
          </cell>
          <cell r="E7382">
            <v>1</v>
          </cell>
          <cell r="F7382">
            <v>94</v>
          </cell>
          <cell r="G7382" t="str">
            <v>Iceland</v>
          </cell>
        </row>
        <row r="7383">
          <cell r="A7383" t="str">
            <v>2003M01</v>
          </cell>
          <cell r="B7383">
            <v>0</v>
          </cell>
          <cell r="C7383">
            <v>71</v>
          </cell>
          <cell r="D7383" t="str">
            <v>France</v>
          </cell>
          <cell r="E7383">
            <v>6</v>
          </cell>
          <cell r="F7383">
            <v>227</v>
          </cell>
          <cell r="G7383" t="str">
            <v>Réunion</v>
          </cell>
        </row>
        <row r="7384">
          <cell r="A7384" t="str">
            <v>2003M01</v>
          </cell>
          <cell r="B7384">
            <v>2</v>
          </cell>
          <cell r="C7384">
            <v>3</v>
          </cell>
          <cell r="D7384" t="str">
            <v>Uk</v>
          </cell>
          <cell r="E7384">
            <v>2439</v>
          </cell>
          <cell r="F7384">
            <v>146</v>
          </cell>
          <cell r="G7384" t="str">
            <v>Netherlands</v>
          </cell>
        </row>
        <row r="7385">
          <cell r="A7385" t="str">
            <v>2003M01</v>
          </cell>
          <cell r="B7385">
            <v>2</v>
          </cell>
          <cell r="C7385">
            <v>0</v>
          </cell>
          <cell r="D7385" t="str">
            <v>Ebay</v>
          </cell>
          <cell r="E7385">
            <v>1</v>
          </cell>
          <cell r="F7385">
            <v>159</v>
          </cell>
          <cell r="G7385" t="str">
            <v>Papua New Guinea</v>
          </cell>
        </row>
        <row r="7386">
          <cell r="A7386" t="str">
            <v>2003M01</v>
          </cell>
          <cell r="B7386">
            <v>2</v>
          </cell>
          <cell r="C7386">
            <v>101</v>
          </cell>
          <cell r="D7386" t="str">
            <v>Italy</v>
          </cell>
          <cell r="E7386">
            <v>40</v>
          </cell>
          <cell r="F7386">
            <v>104</v>
          </cell>
          <cell r="G7386" t="str">
            <v>Japan</v>
          </cell>
        </row>
        <row r="7387">
          <cell r="A7387" t="str">
            <v>2003M01</v>
          </cell>
          <cell r="B7387">
            <v>2</v>
          </cell>
          <cell r="C7387">
            <v>101</v>
          </cell>
          <cell r="D7387" t="str">
            <v>Italy</v>
          </cell>
          <cell r="E7387">
            <v>3</v>
          </cell>
          <cell r="F7387">
            <v>138</v>
          </cell>
          <cell r="G7387" t="str">
            <v>Monaco</v>
          </cell>
        </row>
        <row r="7388">
          <cell r="A7388" t="str">
            <v>2003M01</v>
          </cell>
          <cell r="B7388">
            <v>2</v>
          </cell>
          <cell r="C7388">
            <v>23</v>
          </cell>
          <cell r="D7388" t="str">
            <v xml:space="preserve"> Belgium (French)</v>
          </cell>
          <cell r="E7388">
            <v>2</v>
          </cell>
          <cell r="F7388">
            <v>192</v>
          </cell>
          <cell r="G7388" t="str">
            <v>Sweden</v>
          </cell>
        </row>
        <row r="7389">
          <cell r="A7389" t="str">
            <v>2003M01</v>
          </cell>
          <cell r="B7389">
            <v>1</v>
          </cell>
          <cell r="C7389">
            <v>0</v>
          </cell>
          <cell r="D7389" t="str">
            <v>Ebay</v>
          </cell>
          <cell r="E7389">
            <v>112</v>
          </cell>
          <cell r="F7389">
            <v>61</v>
          </cell>
          <cell r="G7389" t="str">
            <v>Ecuador</v>
          </cell>
        </row>
        <row r="7390">
          <cell r="A7390" t="str">
            <v>2003M01</v>
          </cell>
          <cell r="B7390">
            <v>1</v>
          </cell>
          <cell r="C7390">
            <v>77</v>
          </cell>
          <cell r="D7390" t="str">
            <v>Germany</v>
          </cell>
          <cell r="E7390">
            <v>4</v>
          </cell>
          <cell r="F7390">
            <v>12</v>
          </cell>
          <cell r="G7390" t="str">
            <v>Argentina</v>
          </cell>
        </row>
        <row r="7391">
          <cell r="A7391" t="str">
            <v>2003M01</v>
          </cell>
          <cell r="B7391">
            <v>1</v>
          </cell>
          <cell r="C7391">
            <v>3</v>
          </cell>
          <cell r="D7391" t="str">
            <v>Uk</v>
          </cell>
          <cell r="E7391">
            <v>1124</v>
          </cell>
          <cell r="F7391">
            <v>180</v>
          </cell>
          <cell r="G7391" t="str">
            <v>Singapore</v>
          </cell>
        </row>
        <row r="7392">
          <cell r="A7392" t="str">
            <v>2003M01</v>
          </cell>
          <cell r="B7392">
            <v>2</v>
          </cell>
          <cell r="C7392">
            <v>0</v>
          </cell>
          <cell r="D7392" t="str">
            <v>Ebay</v>
          </cell>
          <cell r="E7392">
            <v>18547011</v>
          </cell>
          <cell r="F7392">
            <v>1</v>
          </cell>
          <cell r="G7392" t="str">
            <v>United States</v>
          </cell>
        </row>
        <row r="7393">
          <cell r="A7393" t="str">
            <v>2003M01</v>
          </cell>
          <cell r="B7393">
            <v>2</v>
          </cell>
          <cell r="C7393">
            <v>0</v>
          </cell>
          <cell r="D7393" t="str">
            <v>Ebay</v>
          </cell>
          <cell r="E7393">
            <v>4</v>
          </cell>
          <cell r="F7393">
            <v>54</v>
          </cell>
          <cell r="G7393" t="str">
            <v>Cuba</v>
          </cell>
        </row>
        <row r="7394">
          <cell r="A7394" t="str">
            <v>2003M01</v>
          </cell>
          <cell r="B7394">
            <v>2</v>
          </cell>
          <cell r="C7394">
            <v>3</v>
          </cell>
          <cell r="D7394" t="str">
            <v>Uk</v>
          </cell>
          <cell r="E7394">
            <v>13</v>
          </cell>
          <cell r="F7394">
            <v>123</v>
          </cell>
          <cell r="G7394" t="str">
            <v>Macau</v>
          </cell>
        </row>
        <row r="7395">
          <cell r="A7395" t="str">
            <v>2003M01</v>
          </cell>
          <cell r="B7395">
            <v>2</v>
          </cell>
          <cell r="C7395">
            <v>77</v>
          </cell>
          <cell r="D7395" t="str">
            <v>Germany</v>
          </cell>
          <cell r="E7395">
            <v>3</v>
          </cell>
          <cell r="F7395">
            <v>21</v>
          </cell>
          <cell r="G7395" t="str">
            <v>Barbados</v>
          </cell>
        </row>
        <row r="7396">
          <cell r="A7396" t="str">
            <v>2003M01</v>
          </cell>
          <cell r="B7396">
            <v>0</v>
          </cell>
          <cell r="C7396">
            <v>23</v>
          </cell>
          <cell r="D7396" t="str">
            <v xml:space="preserve"> Belgium (French)</v>
          </cell>
          <cell r="E7396">
            <v>31</v>
          </cell>
          <cell r="F7396">
            <v>101</v>
          </cell>
          <cell r="G7396" t="str">
            <v>Italy</v>
          </cell>
        </row>
        <row r="7397">
          <cell r="A7397" t="str">
            <v>2003M01</v>
          </cell>
          <cell r="B7397">
            <v>3</v>
          </cell>
          <cell r="C7397">
            <v>146</v>
          </cell>
          <cell r="D7397" t="str">
            <v>Netherlands</v>
          </cell>
          <cell r="E7397">
            <v>3</v>
          </cell>
          <cell r="F7397">
            <v>2</v>
          </cell>
          <cell r="G7397" t="str">
            <v>Canada</v>
          </cell>
        </row>
        <row r="7398">
          <cell r="A7398" t="str">
            <v>2003M01</v>
          </cell>
          <cell r="B7398">
            <v>2</v>
          </cell>
          <cell r="C7398">
            <v>0</v>
          </cell>
          <cell r="D7398" t="str">
            <v>Ebay</v>
          </cell>
          <cell r="E7398">
            <v>197</v>
          </cell>
          <cell r="F7398">
            <v>51</v>
          </cell>
          <cell r="G7398" t="str">
            <v>Costa Rica</v>
          </cell>
        </row>
        <row r="7399">
          <cell r="A7399" t="str">
            <v>2003M01</v>
          </cell>
          <cell r="B7399">
            <v>2</v>
          </cell>
          <cell r="C7399">
            <v>146</v>
          </cell>
          <cell r="D7399" t="str">
            <v>Netherlands</v>
          </cell>
          <cell r="E7399">
            <v>59</v>
          </cell>
          <cell r="F7399">
            <v>80</v>
          </cell>
          <cell r="G7399" t="str">
            <v>Greece</v>
          </cell>
        </row>
        <row r="7400">
          <cell r="A7400" t="str">
            <v>2003M01</v>
          </cell>
          <cell r="B7400">
            <v>2</v>
          </cell>
          <cell r="C7400">
            <v>16</v>
          </cell>
          <cell r="D7400" t="str">
            <v>Austria</v>
          </cell>
          <cell r="E7400">
            <v>10</v>
          </cell>
          <cell r="F7400">
            <v>23</v>
          </cell>
          <cell r="G7400" t="str">
            <v>Belgium</v>
          </cell>
        </row>
        <row r="7401">
          <cell r="A7401" t="str">
            <v>2003M01</v>
          </cell>
          <cell r="B7401">
            <v>3</v>
          </cell>
          <cell r="C7401">
            <v>0</v>
          </cell>
          <cell r="D7401" t="str">
            <v>Ebay</v>
          </cell>
          <cell r="E7401">
            <v>1</v>
          </cell>
          <cell r="F7401">
            <v>127</v>
          </cell>
          <cell r="G7401" t="str">
            <v>Malaysia</v>
          </cell>
        </row>
        <row r="7402">
          <cell r="A7402" t="str">
            <v>2003M01</v>
          </cell>
          <cell r="B7402">
            <v>2</v>
          </cell>
          <cell r="C7402">
            <v>71</v>
          </cell>
          <cell r="D7402" t="str">
            <v>France</v>
          </cell>
          <cell r="E7402">
            <v>16036</v>
          </cell>
          <cell r="F7402">
            <v>23</v>
          </cell>
          <cell r="G7402" t="str">
            <v>Belgium</v>
          </cell>
        </row>
        <row r="7403">
          <cell r="A7403" t="str">
            <v>2003M01</v>
          </cell>
          <cell r="B7403">
            <v>3</v>
          </cell>
          <cell r="C7403">
            <v>193</v>
          </cell>
          <cell r="D7403" t="str">
            <v>Switzerland</v>
          </cell>
          <cell r="E7403">
            <v>16</v>
          </cell>
          <cell r="F7403">
            <v>77</v>
          </cell>
          <cell r="G7403" t="str">
            <v>Germany</v>
          </cell>
        </row>
        <row r="7404">
          <cell r="A7404" t="str">
            <v>2003M01</v>
          </cell>
          <cell r="B7404">
            <v>2</v>
          </cell>
          <cell r="C7404">
            <v>100</v>
          </cell>
          <cell r="D7404" t="str">
            <v>Ebaymotors</v>
          </cell>
          <cell r="E7404">
            <v>166</v>
          </cell>
          <cell r="F7404">
            <v>154</v>
          </cell>
          <cell r="G7404" t="str">
            <v>Norway</v>
          </cell>
        </row>
        <row r="7405">
          <cell r="A7405" t="str">
            <v>2003M01</v>
          </cell>
          <cell r="B7405">
            <v>2</v>
          </cell>
          <cell r="C7405">
            <v>2</v>
          </cell>
          <cell r="D7405" t="str">
            <v>Canada</v>
          </cell>
          <cell r="E7405">
            <v>34</v>
          </cell>
          <cell r="F7405">
            <v>15</v>
          </cell>
          <cell r="G7405" t="str">
            <v>Australia</v>
          </cell>
        </row>
        <row r="7406">
          <cell r="A7406" t="str">
            <v>2003M01</v>
          </cell>
          <cell r="B7406">
            <v>2</v>
          </cell>
          <cell r="C7406">
            <v>100</v>
          </cell>
          <cell r="D7406" t="str">
            <v>Ebaymotors</v>
          </cell>
          <cell r="E7406">
            <v>2</v>
          </cell>
          <cell r="F7406">
            <v>174</v>
          </cell>
          <cell r="G7406" t="str">
            <v>Saint Vincent and the Grenadines</v>
          </cell>
        </row>
        <row r="7407">
          <cell r="A7407" t="str">
            <v>2003M01</v>
          </cell>
          <cell r="B7407">
            <v>3</v>
          </cell>
          <cell r="C7407">
            <v>0</v>
          </cell>
          <cell r="D7407" t="str">
            <v>Ebay</v>
          </cell>
          <cell r="E7407">
            <v>6</v>
          </cell>
          <cell r="F7407">
            <v>23</v>
          </cell>
          <cell r="G7407" t="str">
            <v>Belgium</v>
          </cell>
        </row>
        <row r="7408">
          <cell r="A7408" t="str">
            <v>2003M01</v>
          </cell>
          <cell r="B7408">
            <v>0</v>
          </cell>
          <cell r="C7408">
            <v>0</v>
          </cell>
          <cell r="D7408" t="str">
            <v>Ebay</v>
          </cell>
          <cell r="E7408">
            <v>1</v>
          </cell>
          <cell r="F7408">
            <v>138</v>
          </cell>
          <cell r="G7408" t="str">
            <v>Monaco</v>
          </cell>
        </row>
        <row r="7409">
          <cell r="A7409" t="str">
            <v>2003M01</v>
          </cell>
          <cell r="B7409">
            <v>0</v>
          </cell>
          <cell r="C7409">
            <v>15</v>
          </cell>
          <cell r="D7409" t="str">
            <v>Australia</v>
          </cell>
          <cell r="E7409">
            <v>1</v>
          </cell>
          <cell r="F7409">
            <v>156</v>
          </cell>
          <cell r="G7409" t="str">
            <v>Pakistan</v>
          </cell>
        </row>
        <row r="7410">
          <cell r="A7410" t="str">
            <v>2003M01</v>
          </cell>
          <cell r="B7410">
            <v>3</v>
          </cell>
          <cell r="C7410">
            <v>101</v>
          </cell>
          <cell r="D7410" t="str">
            <v>Italy</v>
          </cell>
          <cell r="E7410">
            <v>6</v>
          </cell>
          <cell r="F7410">
            <v>77</v>
          </cell>
          <cell r="G7410" t="str">
            <v>Germany</v>
          </cell>
        </row>
        <row r="7411">
          <cell r="A7411" t="str">
            <v>2003M01</v>
          </cell>
          <cell r="B7411">
            <v>2</v>
          </cell>
          <cell r="C7411">
            <v>71</v>
          </cell>
          <cell r="D7411" t="str">
            <v>France</v>
          </cell>
          <cell r="E7411">
            <v>41</v>
          </cell>
          <cell r="F7411">
            <v>204</v>
          </cell>
          <cell r="G7411" t="str">
            <v>Turkey</v>
          </cell>
        </row>
        <row r="7412">
          <cell r="A7412" t="str">
            <v>2003M01</v>
          </cell>
          <cell r="B7412">
            <v>0</v>
          </cell>
          <cell r="C7412">
            <v>15</v>
          </cell>
          <cell r="D7412" t="str">
            <v>Australia</v>
          </cell>
          <cell r="E7412">
            <v>328</v>
          </cell>
          <cell r="F7412">
            <v>1</v>
          </cell>
          <cell r="G7412" t="str">
            <v>United States</v>
          </cell>
        </row>
        <row r="7413">
          <cell r="A7413" t="str">
            <v>2003M01</v>
          </cell>
          <cell r="B7413">
            <v>0</v>
          </cell>
          <cell r="C7413">
            <v>101</v>
          </cell>
          <cell r="D7413" t="str">
            <v>Italy</v>
          </cell>
          <cell r="E7413">
            <v>2</v>
          </cell>
          <cell r="F7413">
            <v>16</v>
          </cell>
          <cell r="G7413" t="str">
            <v>Austria</v>
          </cell>
        </row>
        <row r="7414">
          <cell r="A7414" t="str">
            <v>2003M01</v>
          </cell>
          <cell r="B7414">
            <v>1</v>
          </cell>
          <cell r="C7414">
            <v>100</v>
          </cell>
          <cell r="D7414" t="str">
            <v>Ebaymotors</v>
          </cell>
          <cell r="E7414">
            <v>50</v>
          </cell>
          <cell r="F7414">
            <v>165</v>
          </cell>
          <cell r="G7414" t="str">
            <v>Puerto Rico</v>
          </cell>
        </row>
        <row r="7415">
          <cell r="A7415" t="str">
            <v>2003M01</v>
          </cell>
          <cell r="B7415">
            <v>1</v>
          </cell>
          <cell r="C7415">
            <v>100</v>
          </cell>
          <cell r="D7415" t="str">
            <v>Ebaymotors</v>
          </cell>
          <cell r="E7415">
            <v>74</v>
          </cell>
          <cell r="F7415">
            <v>3</v>
          </cell>
          <cell r="G7415" t="str">
            <v>United Kingdom</v>
          </cell>
        </row>
        <row r="7416">
          <cell r="A7416" t="str">
            <v>2003M01</v>
          </cell>
          <cell r="B7416">
            <v>2</v>
          </cell>
          <cell r="C7416">
            <v>100</v>
          </cell>
          <cell r="D7416" t="str">
            <v>Ebaymotors</v>
          </cell>
          <cell r="E7416">
            <v>7</v>
          </cell>
          <cell r="F7416">
            <v>217</v>
          </cell>
          <cell r="G7416" t="str">
            <v>Virgin Islands (U.S.)</v>
          </cell>
        </row>
        <row r="7417">
          <cell r="A7417" t="str">
            <v>2003M01</v>
          </cell>
          <cell r="B7417">
            <v>1</v>
          </cell>
          <cell r="C7417">
            <v>0</v>
          </cell>
          <cell r="D7417" t="str">
            <v>Ebay</v>
          </cell>
          <cell r="E7417">
            <v>4</v>
          </cell>
          <cell r="F7417">
            <v>107</v>
          </cell>
          <cell r="G7417" t="str">
            <v>Kazakhstan</v>
          </cell>
        </row>
        <row r="7418">
          <cell r="A7418" t="str">
            <v>2003M01</v>
          </cell>
          <cell r="B7418">
            <v>2</v>
          </cell>
          <cell r="C7418">
            <v>15</v>
          </cell>
          <cell r="D7418" t="str">
            <v>Australia</v>
          </cell>
          <cell r="E7418">
            <v>3</v>
          </cell>
          <cell r="F7418">
            <v>222</v>
          </cell>
          <cell r="G7418" t="str">
            <v>Yugoslavia</v>
          </cell>
        </row>
        <row r="7419">
          <cell r="A7419" t="str">
            <v>2003M01</v>
          </cell>
          <cell r="B7419">
            <v>0</v>
          </cell>
          <cell r="C7419">
            <v>0</v>
          </cell>
          <cell r="D7419" t="str">
            <v>Ebay</v>
          </cell>
          <cell r="E7419">
            <v>2</v>
          </cell>
          <cell r="F7419">
            <v>61</v>
          </cell>
          <cell r="G7419" t="str">
            <v>Ecuador</v>
          </cell>
        </row>
        <row r="7420">
          <cell r="A7420" t="str">
            <v>2003M01</v>
          </cell>
          <cell r="B7420">
            <v>2</v>
          </cell>
          <cell r="C7420">
            <v>77</v>
          </cell>
          <cell r="D7420" t="str">
            <v>Germany</v>
          </cell>
          <cell r="E7420">
            <v>11</v>
          </cell>
          <cell r="F7420">
            <v>222</v>
          </cell>
          <cell r="G7420" t="str">
            <v>Yugoslavia</v>
          </cell>
        </row>
        <row r="7421">
          <cell r="A7421" t="str">
            <v>2003M01</v>
          </cell>
          <cell r="B7421">
            <v>2</v>
          </cell>
          <cell r="C7421">
            <v>146</v>
          </cell>
          <cell r="D7421" t="str">
            <v>Netherlands</v>
          </cell>
          <cell r="E7421">
            <v>133</v>
          </cell>
          <cell r="F7421">
            <v>15</v>
          </cell>
          <cell r="G7421" t="str">
            <v>Australia</v>
          </cell>
        </row>
        <row r="7422">
          <cell r="A7422" t="str">
            <v>2003M01</v>
          </cell>
          <cell r="B7422">
            <v>1</v>
          </cell>
          <cell r="C7422">
            <v>0</v>
          </cell>
          <cell r="D7422" t="str">
            <v>Ebay</v>
          </cell>
          <cell r="E7422">
            <v>1</v>
          </cell>
          <cell r="F7422">
            <v>4</v>
          </cell>
          <cell r="G7422" t="str">
            <v>Afghanistan</v>
          </cell>
        </row>
        <row r="7423">
          <cell r="A7423" t="str">
            <v>2003M01</v>
          </cell>
          <cell r="B7423">
            <v>2</v>
          </cell>
          <cell r="C7423">
            <v>16</v>
          </cell>
          <cell r="D7423" t="str">
            <v>Austria</v>
          </cell>
          <cell r="E7423">
            <v>10963</v>
          </cell>
          <cell r="F7423">
            <v>16</v>
          </cell>
          <cell r="G7423" t="str">
            <v>Austria</v>
          </cell>
        </row>
        <row r="7424">
          <cell r="A7424" t="str">
            <v>2003M01</v>
          </cell>
          <cell r="B7424">
            <v>3</v>
          </cell>
          <cell r="C7424">
            <v>3</v>
          </cell>
          <cell r="D7424" t="str">
            <v>Uk</v>
          </cell>
          <cell r="E7424">
            <v>1</v>
          </cell>
          <cell r="F7424">
            <v>44</v>
          </cell>
          <cell r="G7424" t="str">
            <v>Chile</v>
          </cell>
        </row>
        <row r="7425">
          <cell r="A7425" t="str">
            <v>2003M01</v>
          </cell>
          <cell r="B7425">
            <v>2</v>
          </cell>
          <cell r="C7425">
            <v>15</v>
          </cell>
          <cell r="D7425" t="str">
            <v>Australia</v>
          </cell>
          <cell r="E7425">
            <v>1167</v>
          </cell>
          <cell r="F7425">
            <v>77</v>
          </cell>
          <cell r="G7425" t="str">
            <v>Germany</v>
          </cell>
        </row>
        <row r="7426">
          <cell r="A7426" t="str">
            <v>2003M01</v>
          </cell>
          <cell r="B7426">
            <v>0</v>
          </cell>
          <cell r="C7426">
            <v>15</v>
          </cell>
          <cell r="D7426" t="str">
            <v>Australia</v>
          </cell>
          <cell r="E7426">
            <v>51</v>
          </cell>
          <cell r="F7426">
            <v>3</v>
          </cell>
          <cell r="G7426" t="str">
            <v>United Kingdom</v>
          </cell>
        </row>
        <row r="7427">
          <cell r="A7427" t="str">
            <v>2003M01</v>
          </cell>
          <cell r="B7427">
            <v>1</v>
          </cell>
          <cell r="C7427">
            <v>3</v>
          </cell>
          <cell r="D7427" t="str">
            <v>Uk</v>
          </cell>
          <cell r="E7427">
            <v>3</v>
          </cell>
          <cell r="F7427">
            <v>210</v>
          </cell>
          <cell r="G7427" t="str">
            <v>United Arab Emirates</v>
          </cell>
        </row>
        <row r="7428">
          <cell r="A7428" t="str">
            <v>2003M01</v>
          </cell>
          <cell r="B7428">
            <v>1</v>
          </cell>
          <cell r="C7428">
            <v>71</v>
          </cell>
          <cell r="D7428" t="str">
            <v>France</v>
          </cell>
          <cell r="E7428">
            <v>1</v>
          </cell>
          <cell r="F7428">
            <v>167</v>
          </cell>
          <cell r="G7428" t="str">
            <v>Romania</v>
          </cell>
        </row>
        <row r="7429">
          <cell r="A7429" t="str">
            <v>2003M01</v>
          </cell>
          <cell r="B7429">
            <v>2</v>
          </cell>
          <cell r="C7429">
            <v>123</v>
          </cell>
          <cell r="D7429" t="str">
            <v xml:space="preserve"> Belgium (Dutch)</v>
          </cell>
          <cell r="E7429">
            <v>21</v>
          </cell>
          <cell r="F7429">
            <v>2</v>
          </cell>
          <cell r="G7429" t="str">
            <v>Canada</v>
          </cell>
        </row>
        <row r="7430">
          <cell r="A7430" t="str">
            <v>2003M01</v>
          </cell>
          <cell r="B7430">
            <v>1</v>
          </cell>
          <cell r="C7430">
            <v>0</v>
          </cell>
          <cell r="D7430" t="str">
            <v>Ebay</v>
          </cell>
          <cell r="E7430">
            <v>91</v>
          </cell>
          <cell r="F7430">
            <v>111</v>
          </cell>
          <cell r="G7430" t="str">
            <v>Korea, South</v>
          </cell>
        </row>
        <row r="7431">
          <cell r="A7431" t="str">
            <v>2003M01</v>
          </cell>
          <cell r="B7431">
            <v>0</v>
          </cell>
          <cell r="C7431">
            <v>193</v>
          </cell>
          <cell r="D7431" t="str">
            <v>Switzerland</v>
          </cell>
          <cell r="E7431">
            <v>1</v>
          </cell>
          <cell r="F7431">
            <v>186</v>
          </cell>
          <cell r="G7431" t="str">
            <v>Spain</v>
          </cell>
        </row>
        <row r="7432">
          <cell r="A7432" t="str">
            <v>2003M01</v>
          </cell>
          <cell r="B7432">
            <v>2</v>
          </cell>
          <cell r="C7432">
            <v>3</v>
          </cell>
          <cell r="D7432" t="str">
            <v>Uk</v>
          </cell>
          <cell r="E7432">
            <v>424</v>
          </cell>
          <cell r="F7432">
            <v>16</v>
          </cell>
          <cell r="G7432" t="str">
            <v>Austria</v>
          </cell>
        </row>
        <row r="7433">
          <cell r="A7433" t="str">
            <v>2003M01</v>
          </cell>
          <cell r="B7433">
            <v>2</v>
          </cell>
          <cell r="C7433">
            <v>0</v>
          </cell>
          <cell r="D7433" t="str">
            <v>Ebay</v>
          </cell>
          <cell r="E7433">
            <v>8829</v>
          </cell>
          <cell r="F7433">
            <v>16</v>
          </cell>
          <cell r="G7433" t="str">
            <v>Austria</v>
          </cell>
        </row>
        <row r="7434">
          <cell r="A7434" t="str">
            <v>2003M01</v>
          </cell>
          <cell r="B7434">
            <v>0</v>
          </cell>
          <cell r="C7434">
            <v>0</v>
          </cell>
          <cell r="D7434" t="str">
            <v>Ebay</v>
          </cell>
          <cell r="E7434">
            <v>359</v>
          </cell>
          <cell r="F7434">
            <v>57</v>
          </cell>
          <cell r="G7434" t="str">
            <v>Denmark</v>
          </cell>
        </row>
        <row r="7435">
          <cell r="A7435" t="str">
            <v>2003M01</v>
          </cell>
          <cell r="B7435">
            <v>1</v>
          </cell>
          <cell r="C7435">
            <v>186</v>
          </cell>
          <cell r="D7435" t="str">
            <v>Spain</v>
          </cell>
          <cell r="E7435">
            <v>2</v>
          </cell>
          <cell r="F7435">
            <v>193</v>
          </cell>
          <cell r="G7435" t="str">
            <v>Switzerland</v>
          </cell>
        </row>
        <row r="7436">
          <cell r="A7436" t="str">
            <v>2003M01</v>
          </cell>
          <cell r="B7436">
            <v>1</v>
          </cell>
          <cell r="C7436">
            <v>0</v>
          </cell>
          <cell r="D7436" t="str">
            <v>Ebay</v>
          </cell>
          <cell r="E7436">
            <v>3</v>
          </cell>
          <cell r="F7436">
            <v>176</v>
          </cell>
          <cell r="G7436" t="str">
            <v>Saudi Arabia</v>
          </cell>
        </row>
        <row r="7437">
          <cell r="A7437" t="str">
            <v>2003M01</v>
          </cell>
          <cell r="B7437">
            <v>1</v>
          </cell>
          <cell r="C7437">
            <v>77</v>
          </cell>
          <cell r="D7437" t="str">
            <v>Germany</v>
          </cell>
          <cell r="E7437">
            <v>169</v>
          </cell>
          <cell r="F7437">
            <v>192</v>
          </cell>
          <cell r="G7437" t="str">
            <v>Sweden</v>
          </cell>
        </row>
        <row r="7438">
          <cell r="A7438" t="str">
            <v>2003M01</v>
          </cell>
          <cell r="B7438">
            <v>1</v>
          </cell>
          <cell r="C7438">
            <v>100</v>
          </cell>
          <cell r="D7438" t="str">
            <v>Ebaymotors</v>
          </cell>
          <cell r="E7438">
            <v>1</v>
          </cell>
          <cell r="F7438">
            <v>204</v>
          </cell>
          <cell r="G7438" t="str">
            <v>Turkey</v>
          </cell>
        </row>
        <row r="7439">
          <cell r="A7439" t="str">
            <v>2003M01</v>
          </cell>
          <cell r="B7439">
            <v>2</v>
          </cell>
          <cell r="C7439">
            <v>101</v>
          </cell>
          <cell r="D7439" t="str">
            <v>Italy</v>
          </cell>
          <cell r="E7439">
            <v>23</v>
          </cell>
          <cell r="F7439">
            <v>92</v>
          </cell>
          <cell r="G7439" t="str">
            <v>Hong Kong</v>
          </cell>
        </row>
        <row r="7440">
          <cell r="A7440" t="str">
            <v>2003M01</v>
          </cell>
          <cell r="B7440">
            <v>2</v>
          </cell>
          <cell r="C7440">
            <v>123</v>
          </cell>
          <cell r="D7440" t="str">
            <v xml:space="preserve"> Belgium (Dutch)</v>
          </cell>
          <cell r="E7440">
            <v>238</v>
          </cell>
          <cell r="F7440">
            <v>186</v>
          </cell>
          <cell r="G7440" t="str">
            <v>Spain</v>
          </cell>
        </row>
        <row r="7441">
          <cell r="A7441" t="str">
            <v>2003M01</v>
          </cell>
          <cell r="B7441">
            <v>2</v>
          </cell>
          <cell r="C7441">
            <v>0</v>
          </cell>
          <cell r="D7441" t="str">
            <v>Ebay</v>
          </cell>
          <cell r="E7441">
            <v>5227</v>
          </cell>
          <cell r="F7441">
            <v>154</v>
          </cell>
          <cell r="G7441" t="str">
            <v>Norway</v>
          </cell>
        </row>
        <row r="7442">
          <cell r="A7442" t="str">
            <v>2003M01</v>
          </cell>
          <cell r="B7442">
            <v>1</v>
          </cell>
          <cell r="C7442">
            <v>193</v>
          </cell>
          <cell r="D7442" t="str">
            <v>Switzerland</v>
          </cell>
          <cell r="E7442">
            <v>43</v>
          </cell>
          <cell r="F7442">
            <v>120</v>
          </cell>
          <cell r="G7442" t="str">
            <v>Liechtenstein</v>
          </cell>
        </row>
        <row r="7443">
          <cell r="A7443" t="str">
            <v>2003M01</v>
          </cell>
          <cell r="B7443">
            <v>0</v>
          </cell>
          <cell r="C7443">
            <v>71</v>
          </cell>
          <cell r="D7443" t="str">
            <v>France</v>
          </cell>
          <cell r="E7443">
            <v>29</v>
          </cell>
          <cell r="F7443">
            <v>146</v>
          </cell>
          <cell r="G7443" t="str">
            <v>Netherlands</v>
          </cell>
        </row>
        <row r="7444">
          <cell r="A7444" t="str">
            <v>2003M01</v>
          </cell>
          <cell r="B7444">
            <v>0</v>
          </cell>
          <cell r="C7444">
            <v>196</v>
          </cell>
          <cell r="D7444" t="str">
            <v>Taiwan</v>
          </cell>
          <cell r="E7444">
            <v>1</v>
          </cell>
          <cell r="F7444">
            <v>106</v>
          </cell>
          <cell r="G7444" t="str">
            <v>Jordan</v>
          </cell>
        </row>
        <row r="7445">
          <cell r="A7445" t="str">
            <v>2003M01</v>
          </cell>
          <cell r="B7445">
            <v>1</v>
          </cell>
          <cell r="C7445">
            <v>71</v>
          </cell>
          <cell r="D7445" t="str">
            <v>France</v>
          </cell>
          <cell r="E7445">
            <v>1</v>
          </cell>
          <cell r="F7445">
            <v>132</v>
          </cell>
          <cell r="G7445" t="str">
            <v>Martinique</v>
          </cell>
        </row>
        <row r="7446">
          <cell r="A7446" t="str">
            <v>2003M01</v>
          </cell>
          <cell r="B7446">
            <v>1</v>
          </cell>
          <cell r="C7446">
            <v>23</v>
          </cell>
          <cell r="D7446" t="str">
            <v xml:space="preserve"> Belgium (French)</v>
          </cell>
          <cell r="E7446">
            <v>73</v>
          </cell>
          <cell r="F7446">
            <v>122</v>
          </cell>
          <cell r="G7446" t="str">
            <v>Luxembourg</v>
          </cell>
        </row>
        <row r="7447">
          <cell r="A7447" t="str">
            <v>2003M01</v>
          </cell>
          <cell r="B7447">
            <v>1</v>
          </cell>
          <cell r="C7447">
            <v>123</v>
          </cell>
          <cell r="D7447" t="str">
            <v xml:space="preserve"> Belgium (Dutch)</v>
          </cell>
          <cell r="E7447">
            <v>604</v>
          </cell>
          <cell r="F7447">
            <v>3</v>
          </cell>
          <cell r="G7447" t="str">
            <v>United Kingdom</v>
          </cell>
        </row>
        <row r="7448">
          <cell r="A7448" t="str">
            <v>2003M01</v>
          </cell>
          <cell r="B7448">
            <v>0</v>
          </cell>
          <cell r="C7448">
            <v>0</v>
          </cell>
          <cell r="D7448" t="str">
            <v>Ebay</v>
          </cell>
          <cell r="E7448">
            <v>22</v>
          </cell>
          <cell r="F7448">
            <v>8</v>
          </cell>
          <cell r="G7448" t="str">
            <v>Andorra</v>
          </cell>
        </row>
        <row r="7449">
          <cell r="A7449" t="str">
            <v>2003M01</v>
          </cell>
          <cell r="B7449">
            <v>2</v>
          </cell>
          <cell r="C7449">
            <v>71</v>
          </cell>
          <cell r="D7449" t="str">
            <v>France</v>
          </cell>
          <cell r="E7449">
            <v>90</v>
          </cell>
          <cell r="F7449">
            <v>168</v>
          </cell>
          <cell r="G7449" t="str">
            <v>Russian Federation</v>
          </cell>
        </row>
        <row r="7450">
          <cell r="A7450" t="str">
            <v>2003M01</v>
          </cell>
          <cell r="B7450">
            <v>3</v>
          </cell>
          <cell r="C7450">
            <v>0</v>
          </cell>
          <cell r="D7450" t="str">
            <v>Ebay</v>
          </cell>
          <cell r="E7450">
            <v>1</v>
          </cell>
          <cell r="F7450">
            <v>168</v>
          </cell>
          <cell r="G7450" t="str">
            <v>Russian Federation</v>
          </cell>
        </row>
        <row r="7451">
          <cell r="A7451" t="str">
            <v>2003M01</v>
          </cell>
          <cell r="B7451">
            <v>2</v>
          </cell>
          <cell r="C7451">
            <v>196</v>
          </cell>
          <cell r="D7451" t="str">
            <v>Taiwan</v>
          </cell>
          <cell r="E7451">
            <v>13</v>
          </cell>
          <cell r="F7451">
            <v>115</v>
          </cell>
          <cell r="G7451" t="str">
            <v>Latvia</v>
          </cell>
        </row>
        <row r="7452">
          <cell r="A7452" t="str">
            <v>2003M01</v>
          </cell>
          <cell r="B7452">
            <v>2</v>
          </cell>
          <cell r="C7452">
            <v>3</v>
          </cell>
          <cell r="D7452" t="str">
            <v>Uk</v>
          </cell>
          <cell r="E7452">
            <v>2199</v>
          </cell>
          <cell r="F7452">
            <v>15</v>
          </cell>
          <cell r="G7452" t="str">
            <v>Australia</v>
          </cell>
        </row>
        <row r="7453">
          <cell r="A7453" t="str">
            <v>2003M01</v>
          </cell>
          <cell r="B7453">
            <v>2</v>
          </cell>
          <cell r="C7453">
            <v>146</v>
          </cell>
          <cell r="D7453" t="str">
            <v>Netherlands</v>
          </cell>
          <cell r="E7453">
            <v>1504</v>
          </cell>
          <cell r="F7453">
            <v>101</v>
          </cell>
          <cell r="G7453" t="str">
            <v>Italy</v>
          </cell>
        </row>
        <row r="7454">
          <cell r="A7454" t="str">
            <v>2003M01</v>
          </cell>
          <cell r="B7454">
            <v>1</v>
          </cell>
          <cell r="C7454">
            <v>0</v>
          </cell>
          <cell r="D7454" t="str">
            <v>Ebay</v>
          </cell>
          <cell r="E7454">
            <v>40</v>
          </cell>
          <cell r="F7454">
            <v>67</v>
          </cell>
          <cell r="G7454" t="str">
            <v>Ethiopia</v>
          </cell>
        </row>
        <row r="7455">
          <cell r="A7455" t="str">
            <v>2003M01</v>
          </cell>
          <cell r="B7455">
            <v>2</v>
          </cell>
          <cell r="C7455">
            <v>0</v>
          </cell>
          <cell r="D7455" t="str">
            <v>Ebay</v>
          </cell>
          <cell r="E7455">
            <v>6043</v>
          </cell>
          <cell r="F7455">
            <v>56</v>
          </cell>
          <cell r="G7455" t="str">
            <v>Czech Republic</v>
          </cell>
        </row>
        <row r="7456">
          <cell r="A7456" t="str">
            <v>2003M01</v>
          </cell>
          <cell r="B7456">
            <v>2</v>
          </cell>
          <cell r="C7456">
            <v>71</v>
          </cell>
          <cell r="D7456" t="str">
            <v>France</v>
          </cell>
          <cell r="E7456">
            <v>191</v>
          </cell>
          <cell r="F7456">
            <v>92</v>
          </cell>
          <cell r="G7456" t="str">
            <v>Hong Kong</v>
          </cell>
        </row>
        <row r="7457">
          <cell r="A7457" t="str">
            <v>2003M01</v>
          </cell>
          <cell r="B7457">
            <v>1</v>
          </cell>
          <cell r="C7457">
            <v>0</v>
          </cell>
          <cell r="D7457" t="str">
            <v>Ebay</v>
          </cell>
          <cell r="E7457">
            <v>1</v>
          </cell>
          <cell r="F7457">
            <v>5</v>
          </cell>
          <cell r="G7457" t="str">
            <v>Albania</v>
          </cell>
        </row>
        <row r="7458">
          <cell r="A7458" t="str">
            <v>2003M01</v>
          </cell>
          <cell r="B7458">
            <v>2</v>
          </cell>
          <cell r="C7458">
            <v>77</v>
          </cell>
          <cell r="D7458" t="str">
            <v>Germany</v>
          </cell>
          <cell r="E7458">
            <v>8681</v>
          </cell>
          <cell r="F7458">
            <v>1</v>
          </cell>
          <cell r="G7458" t="str">
            <v>United States</v>
          </cell>
        </row>
        <row r="7459">
          <cell r="A7459" t="str">
            <v>2003M01</v>
          </cell>
          <cell r="B7459">
            <v>2</v>
          </cell>
          <cell r="C7459">
            <v>193</v>
          </cell>
          <cell r="D7459" t="str">
            <v>Switzerland</v>
          </cell>
          <cell r="E7459">
            <v>857</v>
          </cell>
          <cell r="F7459">
            <v>77</v>
          </cell>
          <cell r="G7459" t="str">
            <v>Germany</v>
          </cell>
        </row>
        <row r="7460">
          <cell r="A7460" t="str">
            <v>2003M01</v>
          </cell>
          <cell r="B7460">
            <v>0</v>
          </cell>
          <cell r="C7460">
            <v>77</v>
          </cell>
          <cell r="D7460" t="str">
            <v>Germany</v>
          </cell>
          <cell r="E7460">
            <v>2</v>
          </cell>
          <cell r="F7460">
            <v>96</v>
          </cell>
          <cell r="G7460" t="str">
            <v>Indonesia</v>
          </cell>
        </row>
        <row r="7461">
          <cell r="A7461" t="str">
            <v>2003M01</v>
          </cell>
          <cell r="B7461">
            <v>2</v>
          </cell>
          <cell r="C7461">
            <v>193</v>
          </cell>
          <cell r="D7461" t="str">
            <v>Switzerland</v>
          </cell>
          <cell r="E7461">
            <v>1</v>
          </cell>
          <cell r="F7461">
            <v>-999</v>
          </cell>
          <cell r="G7461" t="str">
            <v>Unknown</v>
          </cell>
        </row>
        <row r="7462">
          <cell r="A7462" t="str">
            <v>2003M01</v>
          </cell>
          <cell r="B7462">
            <v>2</v>
          </cell>
          <cell r="C7462">
            <v>0</v>
          </cell>
          <cell r="D7462" t="str">
            <v>Ebay</v>
          </cell>
          <cell r="E7462">
            <v>7987</v>
          </cell>
          <cell r="F7462">
            <v>162</v>
          </cell>
          <cell r="G7462" t="str">
            <v>Philippines</v>
          </cell>
        </row>
        <row r="7463">
          <cell r="A7463" t="str">
            <v>2003M01</v>
          </cell>
          <cell r="B7463">
            <v>2</v>
          </cell>
          <cell r="C7463">
            <v>77</v>
          </cell>
          <cell r="D7463" t="str">
            <v>Germany</v>
          </cell>
          <cell r="E7463">
            <v>23</v>
          </cell>
          <cell r="F7463">
            <v>121</v>
          </cell>
          <cell r="G7463" t="str">
            <v>Lithuania</v>
          </cell>
        </row>
        <row r="7464">
          <cell r="A7464" t="str">
            <v>2003M01</v>
          </cell>
          <cell r="B7464">
            <v>0</v>
          </cell>
          <cell r="C7464">
            <v>146</v>
          </cell>
          <cell r="D7464" t="str">
            <v>Netherlands</v>
          </cell>
          <cell r="E7464">
            <v>1</v>
          </cell>
          <cell r="F7464">
            <v>192</v>
          </cell>
          <cell r="G7464" t="str">
            <v>Sweden</v>
          </cell>
        </row>
        <row r="7465">
          <cell r="A7465" t="str">
            <v>2003M01</v>
          </cell>
          <cell r="B7465">
            <v>2</v>
          </cell>
          <cell r="C7465">
            <v>0</v>
          </cell>
          <cell r="D7465" t="str">
            <v>Ebay</v>
          </cell>
          <cell r="E7465">
            <v>8638</v>
          </cell>
          <cell r="F7465">
            <v>80</v>
          </cell>
          <cell r="G7465" t="str">
            <v>Greece</v>
          </cell>
        </row>
        <row r="7466">
          <cell r="A7466" t="str">
            <v>2003M01</v>
          </cell>
          <cell r="B7466">
            <v>2</v>
          </cell>
          <cell r="C7466">
            <v>2</v>
          </cell>
          <cell r="D7466" t="str">
            <v>Canada</v>
          </cell>
          <cell r="E7466">
            <v>3</v>
          </cell>
          <cell r="F7466">
            <v>196</v>
          </cell>
          <cell r="G7466" t="str">
            <v>Taiwan</v>
          </cell>
        </row>
        <row r="7467">
          <cell r="A7467" t="str">
            <v>2003M01</v>
          </cell>
          <cell r="B7467">
            <v>2</v>
          </cell>
          <cell r="C7467">
            <v>71</v>
          </cell>
          <cell r="D7467" t="str">
            <v>France</v>
          </cell>
          <cell r="E7467">
            <v>1</v>
          </cell>
          <cell r="F7467">
            <v>161</v>
          </cell>
          <cell r="G7467" t="str">
            <v>Peru</v>
          </cell>
        </row>
        <row r="7468">
          <cell r="A7468" t="str">
            <v>2003M01</v>
          </cell>
          <cell r="B7468">
            <v>1</v>
          </cell>
          <cell r="C7468">
            <v>0</v>
          </cell>
          <cell r="D7468" t="str">
            <v>Ebay</v>
          </cell>
          <cell r="E7468">
            <v>636</v>
          </cell>
          <cell r="F7468">
            <v>23</v>
          </cell>
          <cell r="G7468" t="str">
            <v>Belgium</v>
          </cell>
        </row>
        <row r="7469">
          <cell r="A7469" t="str">
            <v>2003M01</v>
          </cell>
          <cell r="B7469">
            <v>2</v>
          </cell>
          <cell r="C7469">
            <v>23</v>
          </cell>
          <cell r="D7469" t="str">
            <v xml:space="preserve"> Belgium (French)</v>
          </cell>
          <cell r="E7469">
            <v>15</v>
          </cell>
          <cell r="F7469">
            <v>127</v>
          </cell>
          <cell r="G7469" t="str">
            <v>Malaysia</v>
          </cell>
        </row>
        <row r="7470">
          <cell r="A7470" t="str">
            <v>2003M01</v>
          </cell>
          <cell r="B7470">
            <v>2</v>
          </cell>
          <cell r="C7470">
            <v>3</v>
          </cell>
          <cell r="D7470" t="str">
            <v>Uk</v>
          </cell>
          <cell r="E7470">
            <v>648</v>
          </cell>
          <cell r="F7470">
            <v>56</v>
          </cell>
          <cell r="G7470" t="str">
            <v>Czech Republic</v>
          </cell>
        </row>
        <row r="7471">
          <cell r="A7471" t="str">
            <v>2003M01</v>
          </cell>
          <cell r="B7471">
            <v>0</v>
          </cell>
          <cell r="C7471">
            <v>3</v>
          </cell>
          <cell r="D7471" t="str">
            <v>Uk</v>
          </cell>
          <cell r="E7471">
            <v>4379</v>
          </cell>
          <cell r="F7471">
            <v>1</v>
          </cell>
          <cell r="G7471" t="str">
            <v>United States</v>
          </cell>
        </row>
        <row r="7472">
          <cell r="A7472" t="str">
            <v>2003M01</v>
          </cell>
          <cell r="B7472">
            <v>2</v>
          </cell>
          <cell r="C7472">
            <v>77</v>
          </cell>
          <cell r="D7472" t="str">
            <v>Germany</v>
          </cell>
          <cell r="E7472">
            <v>32</v>
          </cell>
          <cell r="F7472">
            <v>107</v>
          </cell>
          <cell r="G7472" t="str">
            <v>Kazakhstan</v>
          </cell>
        </row>
        <row r="7473">
          <cell r="A7473" t="str">
            <v>2003M01</v>
          </cell>
          <cell r="B7473">
            <v>1</v>
          </cell>
          <cell r="C7473">
            <v>23</v>
          </cell>
          <cell r="D7473" t="str">
            <v xml:space="preserve"> Belgium (French)</v>
          </cell>
          <cell r="E7473">
            <v>575</v>
          </cell>
          <cell r="F7473">
            <v>101</v>
          </cell>
          <cell r="G7473" t="str">
            <v>Italy</v>
          </cell>
        </row>
        <row r="7474">
          <cell r="A7474" t="str">
            <v>2003M01</v>
          </cell>
          <cell r="B7474">
            <v>0</v>
          </cell>
          <cell r="C7474">
            <v>23</v>
          </cell>
          <cell r="D7474" t="str">
            <v xml:space="preserve"> Belgium (French)</v>
          </cell>
          <cell r="E7474">
            <v>8</v>
          </cell>
          <cell r="F7474">
            <v>15</v>
          </cell>
          <cell r="G7474" t="str">
            <v>Australia</v>
          </cell>
        </row>
        <row r="7475">
          <cell r="A7475" t="str">
            <v>2003M01</v>
          </cell>
          <cell r="B7475">
            <v>2</v>
          </cell>
          <cell r="C7475">
            <v>71</v>
          </cell>
          <cell r="D7475" t="str">
            <v>France</v>
          </cell>
          <cell r="E7475">
            <v>7</v>
          </cell>
          <cell r="F7475">
            <v>127</v>
          </cell>
          <cell r="G7475" t="str">
            <v>Malaysia</v>
          </cell>
        </row>
        <row r="7476">
          <cell r="A7476" t="str">
            <v>2003M01</v>
          </cell>
          <cell r="B7476">
            <v>1</v>
          </cell>
          <cell r="C7476">
            <v>77</v>
          </cell>
          <cell r="D7476" t="str">
            <v>Germany</v>
          </cell>
          <cell r="E7476">
            <v>29</v>
          </cell>
          <cell r="F7476">
            <v>15</v>
          </cell>
          <cell r="G7476" t="str">
            <v>Australia</v>
          </cell>
        </row>
        <row r="7477">
          <cell r="A7477" t="str">
            <v>2003M01</v>
          </cell>
          <cell r="B7477">
            <v>0</v>
          </cell>
          <cell r="C7477">
            <v>100</v>
          </cell>
          <cell r="D7477" t="str">
            <v>Ebaymotors</v>
          </cell>
          <cell r="E7477">
            <v>13</v>
          </cell>
          <cell r="F7477">
            <v>92</v>
          </cell>
          <cell r="G7477" t="str">
            <v>Hong Kong</v>
          </cell>
        </row>
        <row r="7478">
          <cell r="A7478" t="str">
            <v>2003M01</v>
          </cell>
          <cell r="B7478">
            <v>0</v>
          </cell>
          <cell r="C7478">
            <v>123</v>
          </cell>
          <cell r="D7478" t="str">
            <v xml:space="preserve"> Belgium (Dutch)</v>
          </cell>
          <cell r="E7478">
            <v>21328</v>
          </cell>
          <cell r="F7478">
            <v>23</v>
          </cell>
          <cell r="G7478" t="str">
            <v>Belgium</v>
          </cell>
        </row>
        <row r="7479">
          <cell r="A7479" t="str">
            <v>2003M01</v>
          </cell>
          <cell r="B7479">
            <v>0</v>
          </cell>
          <cell r="C7479">
            <v>101</v>
          </cell>
          <cell r="D7479" t="str">
            <v>Italy</v>
          </cell>
          <cell r="E7479">
            <v>169</v>
          </cell>
          <cell r="F7479">
            <v>77</v>
          </cell>
          <cell r="G7479" t="str">
            <v>Germany</v>
          </cell>
        </row>
        <row r="7480">
          <cell r="A7480" t="str">
            <v>2003M01</v>
          </cell>
          <cell r="B7480">
            <v>2</v>
          </cell>
          <cell r="C7480">
            <v>3</v>
          </cell>
          <cell r="D7480" t="str">
            <v>Uk</v>
          </cell>
          <cell r="E7480">
            <v>149</v>
          </cell>
          <cell r="F7480">
            <v>95</v>
          </cell>
          <cell r="G7480" t="str">
            <v>India</v>
          </cell>
        </row>
        <row r="7481">
          <cell r="A7481" t="str">
            <v>2003M01</v>
          </cell>
          <cell r="B7481">
            <v>2</v>
          </cell>
          <cell r="C7481">
            <v>0</v>
          </cell>
          <cell r="D7481" t="str">
            <v>Ebay</v>
          </cell>
          <cell r="E7481">
            <v>48</v>
          </cell>
          <cell r="F7481">
            <v>91</v>
          </cell>
          <cell r="G7481" t="str">
            <v>Honduras</v>
          </cell>
        </row>
        <row r="7482">
          <cell r="A7482" t="str">
            <v>2003M01</v>
          </cell>
          <cell r="B7482">
            <v>1</v>
          </cell>
          <cell r="C7482">
            <v>100</v>
          </cell>
          <cell r="D7482" t="str">
            <v>Ebaymotors</v>
          </cell>
          <cell r="E7482">
            <v>58</v>
          </cell>
          <cell r="F7482">
            <v>15</v>
          </cell>
          <cell r="G7482" t="str">
            <v>Australia</v>
          </cell>
        </row>
        <row r="7483">
          <cell r="A7483" t="str">
            <v>2003M01</v>
          </cell>
          <cell r="B7483">
            <v>2</v>
          </cell>
          <cell r="C7483">
            <v>193</v>
          </cell>
          <cell r="D7483" t="str">
            <v>Switzerland</v>
          </cell>
          <cell r="E7483">
            <v>17</v>
          </cell>
          <cell r="F7483">
            <v>146</v>
          </cell>
          <cell r="G7483" t="str">
            <v>Netherlands</v>
          </cell>
        </row>
        <row r="7484">
          <cell r="A7484" t="str">
            <v>2003M01</v>
          </cell>
          <cell r="B7484">
            <v>2</v>
          </cell>
          <cell r="C7484">
            <v>77</v>
          </cell>
          <cell r="D7484" t="str">
            <v>Germany</v>
          </cell>
          <cell r="E7484">
            <v>394</v>
          </cell>
          <cell r="F7484">
            <v>92</v>
          </cell>
          <cell r="G7484" t="str">
            <v>Hong Kong</v>
          </cell>
        </row>
        <row r="7485">
          <cell r="A7485" t="str">
            <v>2003M01</v>
          </cell>
          <cell r="B7485">
            <v>2</v>
          </cell>
          <cell r="C7485">
            <v>3</v>
          </cell>
          <cell r="D7485" t="str">
            <v>Uk</v>
          </cell>
          <cell r="E7485">
            <v>166</v>
          </cell>
          <cell r="F7485">
            <v>121</v>
          </cell>
          <cell r="G7485" t="str">
            <v>Lithuania</v>
          </cell>
        </row>
        <row r="7486">
          <cell r="A7486" t="str">
            <v>2003M01</v>
          </cell>
          <cell r="B7486">
            <v>1</v>
          </cell>
          <cell r="C7486">
            <v>193</v>
          </cell>
          <cell r="D7486" t="str">
            <v>Switzerland</v>
          </cell>
          <cell r="E7486">
            <v>5</v>
          </cell>
          <cell r="F7486">
            <v>186</v>
          </cell>
          <cell r="G7486" t="str">
            <v>Spain</v>
          </cell>
        </row>
        <row r="7487">
          <cell r="A7487" t="str">
            <v>2003M01</v>
          </cell>
          <cell r="B7487">
            <v>2</v>
          </cell>
          <cell r="C7487">
            <v>0</v>
          </cell>
          <cell r="D7487" t="str">
            <v>Ebay</v>
          </cell>
          <cell r="E7487">
            <v>253</v>
          </cell>
          <cell r="F7487">
            <v>138</v>
          </cell>
          <cell r="G7487" t="str">
            <v>Monaco</v>
          </cell>
        </row>
        <row r="7488">
          <cell r="A7488" t="str">
            <v>2003M01</v>
          </cell>
          <cell r="B7488">
            <v>1</v>
          </cell>
          <cell r="C7488">
            <v>0</v>
          </cell>
          <cell r="D7488" t="str">
            <v>Ebay</v>
          </cell>
          <cell r="E7488">
            <v>129</v>
          </cell>
          <cell r="F7488">
            <v>204</v>
          </cell>
          <cell r="G7488" t="str">
            <v>Turkey</v>
          </cell>
        </row>
        <row r="7489">
          <cell r="A7489" t="str">
            <v>2003M01</v>
          </cell>
          <cell r="B7489">
            <v>0</v>
          </cell>
          <cell r="C7489">
            <v>2</v>
          </cell>
          <cell r="D7489" t="str">
            <v>Canada</v>
          </cell>
          <cell r="E7489">
            <v>4630</v>
          </cell>
          <cell r="F7489">
            <v>2</v>
          </cell>
          <cell r="G7489" t="str">
            <v>Canada</v>
          </cell>
        </row>
        <row r="7490">
          <cell r="A7490" t="str">
            <v>2003M01</v>
          </cell>
          <cell r="B7490">
            <v>1</v>
          </cell>
          <cell r="C7490">
            <v>77</v>
          </cell>
          <cell r="D7490" t="str">
            <v>Germany</v>
          </cell>
          <cell r="E7490">
            <v>1814</v>
          </cell>
          <cell r="F7490">
            <v>186</v>
          </cell>
          <cell r="G7490" t="str">
            <v>Spain</v>
          </cell>
        </row>
        <row r="7491">
          <cell r="A7491" t="str">
            <v>2003M01</v>
          </cell>
          <cell r="B7491">
            <v>2</v>
          </cell>
          <cell r="C7491">
            <v>0</v>
          </cell>
          <cell r="D7491" t="str">
            <v>Ebay</v>
          </cell>
          <cell r="E7491">
            <v>135</v>
          </cell>
          <cell r="F7491">
            <v>155</v>
          </cell>
          <cell r="G7491" t="str">
            <v>Oman</v>
          </cell>
        </row>
        <row r="7492">
          <cell r="A7492" t="str">
            <v>2003M01</v>
          </cell>
          <cell r="B7492">
            <v>0</v>
          </cell>
          <cell r="C7492">
            <v>0</v>
          </cell>
          <cell r="D7492" t="str">
            <v>Ebay</v>
          </cell>
          <cell r="E7492">
            <v>912</v>
          </cell>
          <cell r="F7492">
            <v>76</v>
          </cell>
          <cell r="G7492" t="str">
            <v>Georgia</v>
          </cell>
        </row>
        <row r="7493">
          <cell r="A7493" t="str">
            <v>2003M01</v>
          </cell>
          <cell r="B7493">
            <v>1</v>
          </cell>
          <cell r="C7493">
            <v>100</v>
          </cell>
          <cell r="D7493" t="str">
            <v>Ebaymotors</v>
          </cell>
          <cell r="E7493">
            <v>1</v>
          </cell>
          <cell r="F7493">
            <v>99</v>
          </cell>
          <cell r="G7493" t="str">
            <v>Ireland</v>
          </cell>
        </row>
        <row r="7494">
          <cell r="A7494" t="str">
            <v>2003M01</v>
          </cell>
          <cell r="B7494">
            <v>2</v>
          </cell>
          <cell r="C7494">
            <v>16</v>
          </cell>
          <cell r="D7494" t="str">
            <v>Austria</v>
          </cell>
          <cell r="E7494">
            <v>89</v>
          </cell>
          <cell r="F7494">
            <v>71</v>
          </cell>
          <cell r="G7494" t="str">
            <v>France</v>
          </cell>
        </row>
        <row r="7495">
          <cell r="A7495" t="str">
            <v>2003M01</v>
          </cell>
          <cell r="B7495">
            <v>2</v>
          </cell>
          <cell r="C7495">
            <v>123</v>
          </cell>
          <cell r="D7495" t="str">
            <v xml:space="preserve"> Belgium (Dutch)</v>
          </cell>
          <cell r="E7495">
            <v>196</v>
          </cell>
          <cell r="F7495">
            <v>66</v>
          </cell>
          <cell r="G7495" t="str">
            <v>Estonia</v>
          </cell>
        </row>
        <row r="7496">
          <cell r="A7496" t="str">
            <v>2003M01</v>
          </cell>
          <cell r="B7496">
            <v>0</v>
          </cell>
          <cell r="C7496">
            <v>77</v>
          </cell>
          <cell r="D7496" t="str">
            <v>Germany</v>
          </cell>
          <cell r="E7496">
            <v>1</v>
          </cell>
          <cell r="F7496">
            <v>25</v>
          </cell>
          <cell r="G7496" t="str">
            <v>Benin</v>
          </cell>
        </row>
        <row r="7497">
          <cell r="A7497" t="str">
            <v>2003M01</v>
          </cell>
          <cell r="B7497">
            <v>0</v>
          </cell>
          <cell r="C7497">
            <v>186</v>
          </cell>
          <cell r="D7497" t="str">
            <v>Spain</v>
          </cell>
          <cell r="E7497">
            <v>1</v>
          </cell>
          <cell r="F7497">
            <v>141</v>
          </cell>
          <cell r="G7497" t="str">
            <v>Morocco</v>
          </cell>
        </row>
        <row r="7498">
          <cell r="A7498" t="str">
            <v>2003M01</v>
          </cell>
          <cell r="B7498">
            <v>2</v>
          </cell>
          <cell r="C7498">
            <v>77</v>
          </cell>
          <cell r="D7498" t="str">
            <v>Germany</v>
          </cell>
          <cell r="E7498">
            <v>3</v>
          </cell>
          <cell r="F7498">
            <v>96</v>
          </cell>
          <cell r="G7498" t="str">
            <v>Indonesia</v>
          </cell>
        </row>
        <row r="7499">
          <cell r="A7499" t="str">
            <v>2003M01</v>
          </cell>
          <cell r="B7499">
            <v>2</v>
          </cell>
          <cell r="C7499">
            <v>146</v>
          </cell>
          <cell r="D7499" t="str">
            <v>Netherlands</v>
          </cell>
          <cell r="E7499">
            <v>2</v>
          </cell>
          <cell r="F7499">
            <v>149</v>
          </cell>
          <cell r="G7499" t="str">
            <v>New Zealand</v>
          </cell>
        </row>
        <row r="7500">
          <cell r="A7500" t="str">
            <v>2003M01</v>
          </cell>
          <cell r="B7500">
            <v>2</v>
          </cell>
          <cell r="C7500">
            <v>15</v>
          </cell>
          <cell r="D7500" t="str">
            <v>Australia</v>
          </cell>
          <cell r="E7500">
            <v>2</v>
          </cell>
          <cell r="F7500">
            <v>213</v>
          </cell>
          <cell r="G7500" t="str">
            <v>Vanuatu</v>
          </cell>
        </row>
        <row r="7501">
          <cell r="A7501" t="str">
            <v>2003M01</v>
          </cell>
          <cell r="B7501">
            <v>2</v>
          </cell>
          <cell r="C7501">
            <v>123</v>
          </cell>
          <cell r="D7501" t="str">
            <v xml:space="preserve"> Belgium (Dutch)</v>
          </cell>
          <cell r="E7501">
            <v>149</v>
          </cell>
          <cell r="F7501">
            <v>80</v>
          </cell>
          <cell r="G7501" t="str">
            <v>Greece</v>
          </cell>
        </row>
        <row r="7502">
          <cell r="A7502" t="str">
            <v>2003M01</v>
          </cell>
          <cell r="B7502">
            <v>0</v>
          </cell>
          <cell r="C7502">
            <v>100</v>
          </cell>
          <cell r="D7502" t="str">
            <v>Ebaymotors</v>
          </cell>
          <cell r="E7502">
            <v>1</v>
          </cell>
          <cell r="F7502">
            <v>100</v>
          </cell>
          <cell r="G7502" t="str">
            <v>Israel</v>
          </cell>
        </row>
        <row r="7503">
          <cell r="A7503" t="str">
            <v>2003M01</v>
          </cell>
          <cell r="B7503">
            <v>2</v>
          </cell>
          <cell r="C7503">
            <v>0</v>
          </cell>
          <cell r="D7503" t="str">
            <v>Ebay</v>
          </cell>
          <cell r="E7503">
            <v>4100</v>
          </cell>
          <cell r="F7503">
            <v>115</v>
          </cell>
          <cell r="G7503" t="str">
            <v>Latvia</v>
          </cell>
        </row>
        <row r="7504">
          <cell r="A7504" t="str">
            <v>2003M01</v>
          </cell>
          <cell r="B7504">
            <v>1</v>
          </cell>
          <cell r="C7504">
            <v>71</v>
          </cell>
          <cell r="D7504" t="str">
            <v>France</v>
          </cell>
          <cell r="E7504">
            <v>193</v>
          </cell>
          <cell r="F7504">
            <v>2</v>
          </cell>
          <cell r="G7504" t="str">
            <v>Canada</v>
          </cell>
        </row>
        <row r="7505">
          <cell r="A7505" t="str">
            <v>2003M01</v>
          </cell>
          <cell r="B7505">
            <v>0</v>
          </cell>
          <cell r="C7505">
            <v>100</v>
          </cell>
          <cell r="D7505" t="str">
            <v>Ebaymotors</v>
          </cell>
          <cell r="E7505">
            <v>3</v>
          </cell>
          <cell r="F7505">
            <v>16</v>
          </cell>
          <cell r="G7505" t="str">
            <v>Austria</v>
          </cell>
        </row>
        <row r="7506">
          <cell r="A7506" t="str">
            <v>2003M01</v>
          </cell>
          <cell r="B7506">
            <v>2</v>
          </cell>
          <cell r="C7506">
            <v>101</v>
          </cell>
          <cell r="D7506" t="str">
            <v>Italy</v>
          </cell>
          <cell r="E7506">
            <v>654</v>
          </cell>
          <cell r="F7506">
            <v>71</v>
          </cell>
          <cell r="G7506" t="str">
            <v>France</v>
          </cell>
        </row>
        <row r="7507">
          <cell r="A7507" t="str">
            <v>2003M01</v>
          </cell>
          <cell r="B7507">
            <v>0</v>
          </cell>
          <cell r="C7507">
            <v>0</v>
          </cell>
          <cell r="D7507" t="str">
            <v>Ebay</v>
          </cell>
          <cell r="E7507">
            <v>31</v>
          </cell>
          <cell r="F7507">
            <v>21</v>
          </cell>
          <cell r="G7507" t="str">
            <v>Barbados</v>
          </cell>
        </row>
        <row r="7508">
          <cell r="A7508" t="str">
            <v>2003M01</v>
          </cell>
          <cell r="B7508">
            <v>2</v>
          </cell>
          <cell r="C7508">
            <v>196</v>
          </cell>
          <cell r="D7508" t="str">
            <v>Taiwan</v>
          </cell>
          <cell r="E7508">
            <v>69</v>
          </cell>
          <cell r="F7508">
            <v>149</v>
          </cell>
          <cell r="G7508" t="str">
            <v>New Zealand</v>
          </cell>
        </row>
        <row r="7509">
          <cell r="A7509" t="str">
            <v>2003M01</v>
          </cell>
          <cell r="B7509">
            <v>2</v>
          </cell>
          <cell r="C7509">
            <v>77</v>
          </cell>
          <cell r="D7509" t="str">
            <v>Germany</v>
          </cell>
          <cell r="E7509">
            <v>14</v>
          </cell>
          <cell r="F7509">
            <v>196</v>
          </cell>
          <cell r="G7509" t="str">
            <v>Taiwan</v>
          </cell>
        </row>
        <row r="7510">
          <cell r="A7510" t="str">
            <v>2003M01</v>
          </cell>
          <cell r="B7510">
            <v>2</v>
          </cell>
          <cell r="C7510">
            <v>77</v>
          </cell>
          <cell r="D7510" t="str">
            <v>Germany</v>
          </cell>
          <cell r="E7510">
            <v>8</v>
          </cell>
          <cell r="F7510">
            <v>-999</v>
          </cell>
          <cell r="G7510" t="str">
            <v>Unknown</v>
          </cell>
        </row>
        <row r="7511">
          <cell r="A7511" t="str">
            <v>2003M01</v>
          </cell>
          <cell r="B7511">
            <v>3</v>
          </cell>
          <cell r="C7511">
            <v>15</v>
          </cell>
          <cell r="D7511" t="str">
            <v>Australia</v>
          </cell>
          <cell r="E7511">
            <v>8</v>
          </cell>
          <cell r="F7511">
            <v>1</v>
          </cell>
          <cell r="G7511" t="str">
            <v>United States</v>
          </cell>
        </row>
        <row r="7512">
          <cell r="A7512" t="str">
            <v>2003M01</v>
          </cell>
          <cell r="B7512">
            <v>2</v>
          </cell>
          <cell r="C7512">
            <v>77</v>
          </cell>
          <cell r="D7512" t="str">
            <v>Germany</v>
          </cell>
          <cell r="E7512">
            <v>8</v>
          </cell>
          <cell r="F7512">
            <v>214</v>
          </cell>
          <cell r="G7512" t="str">
            <v>Vatican City State</v>
          </cell>
        </row>
        <row r="7513">
          <cell r="A7513" t="str">
            <v>2003M01</v>
          </cell>
          <cell r="B7513">
            <v>3</v>
          </cell>
          <cell r="C7513">
            <v>71</v>
          </cell>
          <cell r="D7513" t="str">
            <v>France</v>
          </cell>
          <cell r="E7513">
            <v>15</v>
          </cell>
          <cell r="F7513">
            <v>1</v>
          </cell>
          <cell r="G7513" t="str">
            <v>United States</v>
          </cell>
        </row>
        <row r="7514">
          <cell r="A7514" t="str">
            <v>2003M01</v>
          </cell>
          <cell r="B7514">
            <v>1</v>
          </cell>
          <cell r="C7514">
            <v>0</v>
          </cell>
          <cell r="D7514" t="str">
            <v>Ebay</v>
          </cell>
          <cell r="E7514">
            <v>79</v>
          </cell>
          <cell r="F7514">
            <v>161</v>
          </cell>
          <cell r="G7514" t="str">
            <v>Peru</v>
          </cell>
        </row>
        <row r="7515">
          <cell r="A7515" t="str">
            <v>2003M01</v>
          </cell>
          <cell r="B7515">
            <v>2</v>
          </cell>
          <cell r="C7515">
            <v>71</v>
          </cell>
          <cell r="D7515" t="str">
            <v>France</v>
          </cell>
          <cell r="E7515">
            <v>22</v>
          </cell>
          <cell r="F7515">
            <v>14</v>
          </cell>
          <cell r="G7515" t="str">
            <v>Aruba</v>
          </cell>
        </row>
        <row r="7516">
          <cell r="A7516" t="str">
            <v>2003M01</v>
          </cell>
          <cell r="B7516">
            <v>2</v>
          </cell>
          <cell r="C7516">
            <v>101</v>
          </cell>
          <cell r="D7516" t="str">
            <v>Italy</v>
          </cell>
          <cell r="E7516">
            <v>74</v>
          </cell>
          <cell r="F7516">
            <v>16</v>
          </cell>
          <cell r="G7516" t="str">
            <v>Austria</v>
          </cell>
        </row>
        <row r="7517">
          <cell r="A7517" t="str">
            <v>2003M01</v>
          </cell>
          <cell r="B7517">
            <v>2</v>
          </cell>
          <cell r="C7517">
            <v>3</v>
          </cell>
          <cell r="D7517" t="str">
            <v>Uk</v>
          </cell>
          <cell r="E7517">
            <v>1</v>
          </cell>
          <cell r="F7517">
            <v>116</v>
          </cell>
          <cell r="G7517" t="str">
            <v>Lebanon, South</v>
          </cell>
        </row>
        <row r="7518">
          <cell r="A7518" t="str">
            <v>2003M01</v>
          </cell>
          <cell r="B7518">
            <v>3</v>
          </cell>
          <cell r="C7518">
            <v>101</v>
          </cell>
          <cell r="D7518" t="str">
            <v>Italy</v>
          </cell>
          <cell r="E7518">
            <v>3</v>
          </cell>
          <cell r="F7518">
            <v>146</v>
          </cell>
          <cell r="G7518" t="str">
            <v>Netherlands</v>
          </cell>
        </row>
        <row r="7519">
          <cell r="A7519" t="str">
            <v>2003M01</v>
          </cell>
          <cell r="B7519">
            <v>0</v>
          </cell>
          <cell r="C7519">
            <v>3</v>
          </cell>
          <cell r="D7519" t="str">
            <v>Uk</v>
          </cell>
          <cell r="E7519">
            <v>2</v>
          </cell>
          <cell r="F7519">
            <v>224</v>
          </cell>
          <cell r="G7519" t="str">
            <v>Zimbabwe</v>
          </cell>
        </row>
        <row r="7520">
          <cell r="A7520" t="str">
            <v>2003M01</v>
          </cell>
          <cell r="B7520">
            <v>2</v>
          </cell>
          <cell r="C7520">
            <v>0</v>
          </cell>
          <cell r="D7520" t="str">
            <v>Ebay</v>
          </cell>
          <cell r="E7520">
            <v>3</v>
          </cell>
          <cell r="F7520">
            <v>69</v>
          </cell>
          <cell r="G7520" t="str">
            <v>Fiji</v>
          </cell>
        </row>
        <row r="7521">
          <cell r="A7521" t="str">
            <v>2003M01</v>
          </cell>
          <cell r="B7521">
            <v>2</v>
          </cell>
          <cell r="C7521">
            <v>2</v>
          </cell>
          <cell r="D7521" t="str">
            <v>Canada</v>
          </cell>
          <cell r="E7521">
            <v>1</v>
          </cell>
          <cell r="F7521">
            <v>115</v>
          </cell>
          <cell r="G7521" t="str">
            <v>Latvia</v>
          </cell>
        </row>
        <row r="7522">
          <cell r="A7522" t="str">
            <v>2003M01</v>
          </cell>
          <cell r="B7522">
            <v>1</v>
          </cell>
          <cell r="C7522">
            <v>15</v>
          </cell>
          <cell r="D7522" t="str">
            <v>Australia</v>
          </cell>
          <cell r="E7522">
            <v>6</v>
          </cell>
          <cell r="F7522">
            <v>180</v>
          </cell>
          <cell r="G7522" t="str">
            <v>Singapore</v>
          </cell>
        </row>
        <row r="7523">
          <cell r="A7523" t="str">
            <v>2003M01</v>
          </cell>
          <cell r="B7523">
            <v>2</v>
          </cell>
          <cell r="C7523">
            <v>101</v>
          </cell>
          <cell r="D7523" t="str">
            <v>Italy</v>
          </cell>
          <cell r="E7523">
            <v>115</v>
          </cell>
          <cell r="F7523">
            <v>31</v>
          </cell>
          <cell r="G7523" t="str">
            <v>Brazil</v>
          </cell>
        </row>
        <row r="7524">
          <cell r="A7524" t="str">
            <v>2003M01</v>
          </cell>
          <cell r="B7524">
            <v>3</v>
          </cell>
          <cell r="C7524">
            <v>3</v>
          </cell>
          <cell r="D7524" t="str">
            <v>Uk</v>
          </cell>
          <cell r="E7524">
            <v>8</v>
          </cell>
          <cell r="F7524">
            <v>99</v>
          </cell>
          <cell r="G7524" t="str">
            <v>Ireland</v>
          </cell>
        </row>
        <row r="7525">
          <cell r="A7525" t="str">
            <v>2003M01</v>
          </cell>
          <cell r="B7525">
            <v>2</v>
          </cell>
          <cell r="C7525">
            <v>16</v>
          </cell>
          <cell r="D7525" t="str">
            <v>Austria</v>
          </cell>
          <cell r="E7525">
            <v>1</v>
          </cell>
          <cell r="F7525">
            <v>217</v>
          </cell>
          <cell r="G7525" t="str">
            <v>Virgin Islands (U.S.)</v>
          </cell>
        </row>
        <row r="7526">
          <cell r="A7526" t="str">
            <v>2003M01</v>
          </cell>
          <cell r="B7526">
            <v>0</v>
          </cell>
          <cell r="C7526">
            <v>15</v>
          </cell>
          <cell r="D7526" t="str">
            <v>Australia</v>
          </cell>
          <cell r="E7526">
            <v>1</v>
          </cell>
          <cell r="F7526">
            <v>146</v>
          </cell>
          <cell r="G7526" t="str">
            <v>Netherlands</v>
          </cell>
        </row>
        <row r="7527">
          <cell r="A7527" t="str">
            <v>2003M01</v>
          </cell>
          <cell r="B7527">
            <v>1</v>
          </cell>
          <cell r="C7527">
            <v>2</v>
          </cell>
          <cell r="D7527" t="str">
            <v>Canada</v>
          </cell>
          <cell r="E7527">
            <v>13</v>
          </cell>
          <cell r="F7527">
            <v>71</v>
          </cell>
          <cell r="G7527" t="str">
            <v>France</v>
          </cell>
        </row>
        <row r="7528">
          <cell r="A7528" t="str">
            <v>2003M01</v>
          </cell>
          <cell r="B7528">
            <v>0</v>
          </cell>
          <cell r="C7528">
            <v>100</v>
          </cell>
          <cell r="D7528" t="str">
            <v>Ebaymotors</v>
          </cell>
          <cell r="E7528">
            <v>44</v>
          </cell>
          <cell r="F7528">
            <v>12</v>
          </cell>
          <cell r="G7528" t="str">
            <v>Argentina</v>
          </cell>
        </row>
        <row r="7529">
          <cell r="A7529" t="str">
            <v>2003M01</v>
          </cell>
          <cell r="B7529">
            <v>1</v>
          </cell>
          <cell r="C7529">
            <v>100</v>
          </cell>
          <cell r="D7529" t="str">
            <v>Ebaymotors</v>
          </cell>
          <cell r="E7529">
            <v>3</v>
          </cell>
          <cell r="F7529">
            <v>149</v>
          </cell>
          <cell r="G7529" t="str">
            <v>New Zealand</v>
          </cell>
        </row>
        <row r="7530">
          <cell r="A7530" t="str">
            <v>2003M01</v>
          </cell>
          <cell r="B7530">
            <v>2</v>
          </cell>
          <cell r="C7530">
            <v>100</v>
          </cell>
          <cell r="D7530" t="str">
            <v>Ebaymotors</v>
          </cell>
          <cell r="E7530">
            <v>2</v>
          </cell>
          <cell r="F7530">
            <v>209</v>
          </cell>
          <cell r="G7530" t="str">
            <v>Ukraine</v>
          </cell>
        </row>
        <row r="7531">
          <cell r="A7531" t="str">
            <v>2003M01</v>
          </cell>
          <cell r="B7531">
            <v>2</v>
          </cell>
          <cell r="C7531">
            <v>3</v>
          </cell>
          <cell r="D7531" t="str">
            <v>Uk</v>
          </cell>
          <cell r="E7531">
            <v>90</v>
          </cell>
          <cell r="F7531">
            <v>156</v>
          </cell>
          <cell r="G7531" t="str">
            <v>Pakistan</v>
          </cell>
        </row>
        <row r="7532">
          <cell r="A7532" t="str">
            <v>2003M01</v>
          </cell>
          <cell r="B7532">
            <v>2</v>
          </cell>
          <cell r="C7532">
            <v>123</v>
          </cell>
          <cell r="D7532" t="str">
            <v xml:space="preserve"> Belgium (Dutch)</v>
          </cell>
          <cell r="E7532">
            <v>113</v>
          </cell>
          <cell r="F7532">
            <v>70</v>
          </cell>
          <cell r="G7532" t="str">
            <v>Finland</v>
          </cell>
        </row>
        <row r="7533">
          <cell r="A7533" t="str">
            <v>2003M01</v>
          </cell>
          <cell r="B7533">
            <v>2</v>
          </cell>
          <cell r="C7533">
            <v>0</v>
          </cell>
          <cell r="D7533" t="str">
            <v>Ebay</v>
          </cell>
          <cell r="E7533">
            <v>160</v>
          </cell>
          <cell r="F7533">
            <v>21</v>
          </cell>
          <cell r="G7533" t="str">
            <v>Barbados</v>
          </cell>
        </row>
        <row r="7534">
          <cell r="A7534" t="str">
            <v>2003M01</v>
          </cell>
          <cell r="B7534">
            <v>2</v>
          </cell>
          <cell r="C7534">
            <v>3</v>
          </cell>
          <cell r="D7534" t="str">
            <v>Uk</v>
          </cell>
          <cell r="E7534">
            <v>8</v>
          </cell>
          <cell r="F7534">
            <v>134</v>
          </cell>
          <cell r="G7534" t="str">
            <v>Mauritius</v>
          </cell>
        </row>
        <row r="7535">
          <cell r="A7535" t="str">
            <v>2003M01</v>
          </cell>
          <cell r="B7535">
            <v>1</v>
          </cell>
          <cell r="C7535">
            <v>23</v>
          </cell>
          <cell r="D7535" t="str">
            <v xml:space="preserve"> Belgium (French)</v>
          </cell>
          <cell r="E7535">
            <v>707</v>
          </cell>
          <cell r="F7535">
            <v>77</v>
          </cell>
          <cell r="G7535" t="str">
            <v>Germany</v>
          </cell>
        </row>
        <row r="7536">
          <cell r="A7536" t="str">
            <v>2003M01</v>
          </cell>
          <cell r="B7536">
            <v>2</v>
          </cell>
          <cell r="C7536">
            <v>101</v>
          </cell>
          <cell r="D7536" t="str">
            <v>Italy</v>
          </cell>
          <cell r="E7536">
            <v>3</v>
          </cell>
          <cell r="F7536">
            <v>199</v>
          </cell>
          <cell r="G7536" t="str">
            <v>Thailand</v>
          </cell>
        </row>
        <row r="7537">
          <cell r="A7537" t="str">
            <v>2003M01</v>
          </cell>
          <cell r="B7537">
            <v>2</v>
          </cell>
          <cell r="C7537">
            <v>0</v>
          </cell>
          <cell r="D7537" t="str">
            <v>Ebay</v>
          </cell>
          <cell r="E7537">
            <v>6</v>
          </cell>
          <cell r="F7537">
            <v>36</v>
          </cell>
          <cell r="G7537" t="str">
            <v>Burma</v>
          </cell>
        </row>
        <row r="7538">
          <cell r="A7538" t="str">
            <v>2003M01</v>
          </cell>
          <cell r="B7538">
            <v>0</v>
          </cell>
          <cell r="C7538">
            <v>146</v>
          </cell>
          <cell r="D7538" t="str">
            <v>Netherlands</v>
          </cell>
          <cell r="E7538">
            <v>94534</v>
          </cell>
          <cell r="F7538">
            <v>146</v>
          </cell>
          <cell r="G7538" t="str">
            <v>Netherlands</v>
          </cell>
        </row>
        <row r="7539">
          <cell r="A7539" t="str">
            <v>2003M01</v>
          </cell>
          <cell r="B7539">
            <v>0</v>
          </cell>
          <cell r="C7539">
            <v>0</v>
          </cell>
          <cell r="D7539" t="str">
            <v>Ebay</v>
          </cell>
          <cell r="E7539">
            <v>2</v>
          </cell>
          <cell r="F7539">
            <v>4</v>
          </cell>
          <cell r="G7539" t="str">
            <v>Afghanistan</v>
          </cell>
        </row>
        <row r="7540">
          <cell r="A7540" t="str">
            <v>2003M01</v>
          </cell>
          <cell r="B7540">
            <v>0</v>
          </cell>
          <cell r="C7540">
            <v>123</v>
          </cell>
          <cell r="D7540" t="str">
            <v xml:space="preserve"> Belgium (Dutch)</v>
          </cell>
          <cell r="E7540">
            <v>1</v>
          </cell>
          <cell r="F7540">
            <v>71</v>
          </cell>
          <cell r="G7540" t="str">
            <v>France</v>
          </cell>
        </row>
        <row r="7541">
          <cell r="A7541" t="str">
            <v>2003M01</v>
          </cell>
          <cell r="B7541">
            <v>0</v>
          </cell>
          <cell r="C7541">
            <v>23</v>
          </cell>
          <cell r="D7541" t="str">
            <v xml:space="preserve"> Belgium (French)</v>
          </cell>
          <cell r="E7541">
            <v>20</v>
          </cell>
          <cell r="F7541">
            <v>186</v>
          </cell>
          <cell r="G7541" t="str">
            <v>Spain</v>
          </cell>
        </row>
        <row r="7542">
          <cell r="A7542" t="str">
            <v>2003M01</v>
          </cell>
          <cell r="B7542">
            <v>1</v>
          </cell>
          <cell r="C7542">
            <v>77</v>
          </cell>
          <cell r="D7542" t="str">
            <v>Germany</v>
          </cell>
          <cell r="E7542">
            <v>101</v>
          </cell>
          <cell r="F7542">
            <v>199</v>
          </cell>
          <cell r="G7542" t="str">
            <v>Thailand</v>
          </cell>
        </row>
        <row r="7543">
          <cell r="A7543" t="str">
            <v>2003M01</v>
          </cell>
          <cell r="B7543">
            <v>3</v>
          </cell>
          <cell r="C7543">
            <v>0</v>
          </cell>
          <cell r="D7543" t="str">
            <v>Ebay</v>
          </cell>
          <cell r="E7543">
            <v>4</v>
          </cell>
          <cell r="F7543">
            <v>136</v>
          </cell>
          <cell r="G7543" t="str">
            <v>Mexico</v>
          </cell>
        </row>
        <row r="7544">
          <cell r="A7544" t="str">
            <v>2003M01</v>
          </cell>
          <cell r="B7544">
            <v>1</v>
          </cell>
          <cell r="C7544">
            <v>3</v>
          </cell>
          <cell r="D7544" t="str">
            <v>Uk</v>
          </cell>
          <cell r="E7544">
            <v>3</v>
          </cell>
          <cell r="F7544">
            <v>106</v>
          </cell>
          <cell r="G7544" t="str">
            <v>Jordan</v>
          </cell>
        </row>
        <row r="7545">
          <cell r="A7545" t="str">
            <v>2003M01</v>
          </cell>
          <cell r="B7545">
            <v>0</v>
          </cell>
          <cell r="C7545">
            <v>0</v>
          </cell>
          <cell r="D7545" t="str">
            <v>Ebay</v>
          </cell>
          <cell r="E7545">
            <v>100</v>
          </cell>
          <cell r="F7545">
            <v>95</v>
          </cell>
          <cell r="G7545" t="str">
            <v>India</v>
          </cell>
        </row>
        <row r="7546">
          <cell r="A7546" t="str">
            <v>2003M01</v>
          </cell>
          <cell r="B7546">
            <v>1</v>
          </cell>
          <cell r="C7546">
            <v>3</v>
          </cell>
          <cell r="D7546" t="str">
            <v>Uk</v>
          </cell>
          <cell r="E7546">
            <v>212</v>
          </cell>
          <cell r="F7546">
            <v>99</v>
          </cell>
          <cell r="G7546" t="str">
            <v>Ireland</v>
          </cell>
        </row>
        <row r="7547">
          <cell r="A7547" t="str">
            <v>2003M01</v>
          </cell>
          <cell r="B7547">
            <v>1</v>
          </cell>
          <cell r="C7547">
            <v>15</v>
          </cell>
          <cell r="D7547" t="str">
            <v>Australia</v>
          </cell>
          <cell r="E7547">
            <v>5</v>
          </cell>
          <cell r="F7547">
            <v>168</v>
          </cell>
          <cell r="G7547" t="str">
            <v>Russian Federation</v>
          </cell>
        </row>
        <row r="7548">
          <cell r="A7548" t="str">
            <v>2003M01</v>
          </cell>
          <cell r="B7548">
            <v>0</v>
          </cell>
          <cell r="C7548">
            <v>101</v>
          </cell>
          <cell r="D7548" t="str">
            <v>Italy</v>
          </cell>
          <cell r="E7548">
            <v>191</v>
          </cell>
          <cell r="F7548">
            <v>1</v>
          </cell>
          <cell r="G7548" t="str">
            <v>United States</v>
          </cell>
        </row>
        <row r="7549">
          <cell r="A7549" t="str">
            <v>2003M01</v>
          </cell>
          <cell r="B7549">
            <v>3</v>
          </cell>
          <cell r="C7549">
            <v>23</v>
          </cell>
          <cell r="D7549" t="str">
            <v xml:space="preserve"> Belgium (French)</v>
          </cell>
          <cell r="E7549">
            <v>75</v>
          </cell>
          <cell r="F7549">
            <v>71</v>
          </cell>
          <cell r="G7549" t="str">
            <v>France</v>
          </cell>
        </row>
        <row r="7550">
          <cell r="A7550" t="str">
            <v>2003M01</v>
          </cell>
          <cell r="B7550">
            <v>0</v>
          </cell>
          <cell r="C7550">
            <v>3</v>
          </cell>
          <cell r="D7550" t="str">
            <v>Uk</v>
          </cell>
          <cell r="E7550">
            <v>1</v>
          </cell>
          <cell r="F7550">
            <v>93</v>
          </cell>
          <cell r="G7550" t="str">
            <v>Hungary</v>
          </cell>
        </row>
        <row r="7551">
          <cell r="A7551" t="str">
            <v>2003M01</v>
          </cell>
          <cell r="B7551">
            <v>3</v>
          </cell>
          <cell r="C7551">
            <v>2</v>
          </cell>
          <cell r="D7551" t="str">
            <v>Canada</v>
          </cell>
          <cell r="E7551">
            <v>862</v>
          </cell>
          <cell r="F7551">
            <v>2</v>
          </cell>
          <cell r="G7551" t="str">
            <v>Canada</v>
          </cell>
        </row>
        <row r="7552">
          <cell r="A7552" t="str">
            <v>2003M01</v>
          </cell>
          <cell r="B7552">
            <v>1</v>
          </cell>
          <cell r="C7552">
            <v>77</v>
          </cell>
          <cell r="D7552" t="str">
            <v>Germany</v>
          </cell>
          <cell r="E7552">
            <v>18</v>
          </cell>
          <cell r="F7552">
            <v>120</v>
          </cell>
          <cell r="G7552" t="str">
            <v>Liechtenstein</v>
          </cell>
        </row>
        <row r="7553">
          <cell r="A7553" t="str">
            <v>2003M01</v>
          </cell>
          <cell r="B7553">
            <v>0</v>
          </cell>
          <cell r="C7553">
            <v>0</v>
          </cell>
          <cell r="D7553" t="str">
            <v>Ebay</v>
          </cell>
          <cell r="E7553">
            <v>30</v>
          </cell>
          <cell r="F7553">
            <v>51</v>
          </cell>
          <cell r="G7553" t="str">
            <v>Costa Rica</v>
          </cell>
        </row>
        <row r="7554">
          <cell r="A7554" t="str">
            <v>2003M01</v>
          </cell>
          <cell r="B7554">
            <v>0</v>
          </cell>
          <cell r="C7554">
            <v>77</v>
          </cell>
          <cell r="D7554" t="str">
            <v>Germany</v>
          </cell>
          <cell r="E7554">
            <v>2</v>
          </cell>
          <cell r="F7554">
            <v>190</v>
          </cell>
          <cell r="G7554" t="str">
            <v>Svalbard</v>
          </cell>
        </row>
        <row r="7555">
          <cell r="A7555" t="str">
            <v>2003M01</v>
          </cell>
          <cell r="B7555">
            <v>2</v>
          </cell>
          <cell r="C7555">
            <v>77</v>
          </cell>
          <cell r="D7555" t="str">
            <v>Germany</v>
          </cell>
          <cell r="E7555">
            <v>1</v>
          </cell>
          <cell r="F7555">
            <v>69</v>
          </cell>
          <cell r="G7555" t="str">
            <v>Fiji</v>
          </cell>
        </row>
        <row r="7556">
          <cell r="A7556" t="str">
            <v>2003M01</v>
          </cell>
          <cell r="B7556">
            <v>1</v>
          </cell>
          <cell r="C7556">
            <v>77</v>
          </cell>
          <cell r="D7556" t="str">
            <v>Germany</v>
          </cell>
          <cell r="E7556">
            <v>9400</v>
          </cell>
          <cell r="F7556">
            <v>193</v>
          </cell>
          <cell r="G7556" t="str">
            <v>Switzerland</v>
          </cell>
        </row>
        <row r="7557">
          <cell r="A7557" t="str">
            <v>2003M01</v>
          </cell>
          <cell r="B7557">
            <v>2</v>
          </cell>
          <cell r="C7557">
            <v>123</v>
          </cell>
          <cell r="D7557" t="str">
            <v xml:space="preserve"> Belgium (Dutch)</v>
          </cell>
          <cell r="E7557">
            <v>45</v>
          </cell>
          <cell r="F7557">
            <v>15</v>
          </cell>
          <cell r="G7557" t="str">
            <v>Australia</v>
          </cell>
        </row>
        <row r="7558">
          <cell r="A7558" t="str">
            <v>2003M01</v>
          </cell>
          <cell r="B7558">
            <v>2</v>
          </cell>
          <cell r="C7558">
            <v>23</v>
          </cell>
          <cell r="D7558" t="str">
            <v xml:space="preserve"> Belgium (French)</v>
          </cell>
          <cell r="E7558">
            <v>223</v>
          </cell>
          <cell r="F7558">
            <v>204</v>
          </cell>
          <cell r="G7558" t="str">
            <v>Turkey</v>
          </cell>
        </row>
        <row r="7559">
          <cell r="A7559" t="str">
            <v>2003M01</v>
          </cell>
          <cell r="B7559">
            <v>2</v>
          </cell>
          <cell r="C7559">
            <v>16</v>
          </cell>
          <cell r="D7559" t="str">
            <v>Austria</v>
          </cell>
          <cell r="E7559">
            <v>237</v>
          </cell>
          <cell r="F7559">
            <v>193</v>
          </cell>
          <cell r="G7559" t="str">
            <v>Switzerland</v>
          </cell>
        </row>
        <row r="7560">
          <cell r="A7560" t="str">
            <v>2003M01</v>
          </cell>
          <cell r="B7560">
            <v>0</v>
          </cell>
          <cell r="C7560">
            <v>0</v>
          </cell>
          <cell r="D7560" t="str">
            <v>Ebay</v>
          </cell>
          <cell r="E7560">
            <v>6</v>
          </cell>
          <cell r="F7560">
            <v>41</v>
          </cell>
          <cell r="G7560" t="str">
            <v>Cayman Islands</v>
          </cell>
        </row>
        <row r="7561">
          <cell r="A7561" t="str">
            <v>2003M01</v>
          </cell>
          <cell r="B7561">
            <v>2</v>
          </cell>
          <cell r="C7561">
            <v>16</v>
          </cell>
          <cell r="D7561" t="str">
            <v>Austria</v>
          </cell>
          <cell r="E7561">
            <v>30</v>
          </cell>
          <cell r="F7561">
            <v>80</v>
          </cell>
          <cell r="G7561" t="str">
            <v>Greece</v>
          </cell>
        </row>
        <row r="7562">
          <cell r="A7562" t="str">
            <v>2003M01</v>
          </cell>
          <cell r="B7562">
            <v>1</v>
          </cell>
          <cell r="C7562">
            <v>23</v>
          </cell>
          <cell r="D7562" t="str">
            <v xml:space="preserve"> Belgium (French)</v>
          </cell>
          <cell r="E7562">
            <v>1</v>
          </cell>
          <cell r="F7562">
            <v>34</v>
          </cell>
          <cell r="G7562" t="str">
            <v>Bulgaria</v>
          </cell>
        </row>
        <row r="7563">
          <cell r="A7563" t="str">
            <v>2003M01</v>
          </cell>
          <cell r="B7563">
            <v>1</v>
          </cell>
          <cell r="C7563">
            <v>101</v>
          </cell>
          <cell r="D7563" t="str">
            <v>Italy</v>
          </cell>
          <cell r="E7563">
            <v>15</v>
          </cell>
          <cell r="F7563">
            <v>146</v>
          </cell>
          <cell r="G7563" t="str">
            <v>Netherlands</v>
          </cell>
        </row>
        <row r="7564">
          <cell r="A7564" t="str">
            <v>2003M01</v>
          </cell>
          <cell r="B7564">
            <v>0</v>
          </cell>
          <cell r="C7564">
            <v>0</v>
          </cell>
          <cell r="D7564" t="str">
            <v>Ebay</v>
          </cell>
          <cell r="E7564">
            <v>5426</v>
          </cell>
          <cell r="F7564">
            <v>77</v>
          </cell>
          <cell r="G7564" t="str">
            <v>Germany</v>
          </cell>
        </row>
        <row r="7565">
          <cell r="A7565" t="str">
            <v>2003M01</v>
          </cell>
          <cell r="B7565">
            <v>1</v>
          </cell>
          <cell r="C7565">
            <v>0</v>
          </cell>
          <cell r="D7565" t="str">
            <v>Ebay</v>
          </cell>
          <cell r="E7565">
            <v>3</v>
          </cell>
          <cell r="F7565">
            <v>62</v>
          </cell>
          <cell r="G7565" t="str">
            <v>Egypt</v>
          </cell>
        </row>
        <row r="7566">
          <cell r="A7566" t="str">
            <v>2003M01</v>
          </cell>
          <cell r="B7566">
            <v>3</v>
          </cell>
          <cell r="C7566">
            <v>0</v>
          </cell>
          <cell r="D7566" t="str">
            <v>Ebay</v>
          </cell>
          <cell r="E7566">
            <v>1</v>
          </cell>
          <cell r="F7566">
            <v>143</v>
          </cell>
          <cell r="G7566" t="str">
            <v>Namibia</v>
          </cell>
        </row>
        <row r="7567">
          <cell r="A7567" t="str">
            <v>2003M01</v>
          </cell>
          <cell r="B7567">
            <v>2</v>
          </cell>
          <cell r="C7567">
            <v>15</v>
          </cell>
          <cell r="D7567" t="str">
            <v>Australia</v>
          </cell>
          <cell r="E7567">
            <v>765</v>
          </cell>
          <cell r="F7567">
            <v>3</v>
          </cell>
          <cell r="G7567" t="str">
            <v>United Kingdom</v>
          </cell>
        </row>
        <row r="7568">
          <cell r="A7568" t="str">
            <v>2003M01</v>
          </cell>
          <cell r="B7568">
            <v>3</v>
          </cell>
          <cell r="C7568">
            <v>15</v>
          </cell>
          <cell r="D7568" t="str">
            <v>Australia</v>
          </cell>
          <cell r="E7568">
            <v>2</v>
          </cell>
          <cell r="F7568">
            <v>45</v>
          </cell>
          <cell r="G7568" t="str">
            <v>China</v>
          </cell>
        </row>
        <row r="7569">
          <cell r="A7569" t="str">
            <v>2003M01</v>
          </cell>
          <cell r="B7569">
            <v>0</v>
          </cell>
          <cell r="C7569">
            <v>16</v>
          </cell>
          <cell r="D7569" t="str">
            <v>Austria</v>
          </cell>
          <cell r="E7569">
            <v>15</v>
          </cell>
          <cell r="F7569">
            <v>146</v>
          </cell>
          <cell r="G7569" t="str">
            <v>Netherlands</v>
          </cell>
        </row>
        <row r="7570">
          <cell r="A7570" t="str">
            <v>2003M01</v>
          </cell>
          <cell r="B7570">
            <v>2</v>
          </cell>
          <cell r="C7570">
            <v>15</v>
          </cell>
          <cell r="D7570" t="str">
            <v>Australia</v>
          </cell>
          <cell r="E7570">
            <v>111</v>
          </cell>
          <cell r="F7570">
            <v>146</v>
          </cell>
          <cell r="G7570" t="str">
            <v>Netherlands</v>
          </cell>
        </row>
        <row r="7571">
          <cell r="A7571" t="str">
            <v>2003M01</v>
          </cell>
          <cell r="B7571">
            <v>1</v>
          </cell>
          <cell r="C7571">
            <v>16</v>
          </cell>
          <cell r="D7571" t="str">
            <v>Austria</v>
          </cell>
          <cell r="E7571">
            <v>4</v>
          </cell>
          <cell r="F7571">
            <v>186</v>
          </cell>
          <cell r="G7571" t="str">
            <v>Spain</v>
          </cell>
        </row>
        <row r="7572">
          <cell r="A7572" t="str">
            <v>2003M01</v>
          </cell>
          <cell r="B7572">
            <v>2</v>
          </cell>
          <cell r="C7572">
            <v>100</v>
          </cell>
          <cell r="D7572" t="str">
            <v>Ebaymotors</v>
          </cell>
          <cell r="E7572">
            <v>5</v>
          </cell>
          <cell r="F7572">
            <v>162</v>
          </cell>
          <cell r="G7572" t="str">
            <v>Philippines</v>
          </cell>
        </row>
        <row r="7573">
          <cell r="A7573" t="str">
            <v>2003M01</v>
          </cell>
          <cell r="B7573">
            <v>2</v>
          </cell>
          <cell r="C7573">
            <v>101</v>
          </cell>
          <cell r="D7573" t="str">
            <v>Italy</v>
          </cell>
          <cell r="E7573">
            <v>1</v>
          </cell>
          <cell r="F7573">
            <v>34</v>
          </cell>
          <cell r="G7573" t="str">
            <v>Bulgaria</v>
          </cell>
        </row>
        <row r="7574">
          <cell r="A7574" t="str">
            <v>2003M01</v>
          </cell>
          <cell r="B7574">
            <v>3</v>
          </cell>
          <cell r="C7574">
            <v>3</v>
          </cell>
          <cell r="D7574" t="str">
            <v>Uk</v>
          </cell>
          <cell r="E7574">
            <v>1</v>
          </cell>
          <cell r="F7574">
            <v>26</v>
          </cell>
          <cell r="G7574" t="str">
            <v>Bermuda</v>
          </cell>
        </row>
        <row r="7575">
          <cell r="A7575" t="str">
            <v>2003M01</v>
          </cell>
          <cell r="B7575">
            <v>2</v>
          </cell>
          <cell r="C7575">
            <v>101</v>
          </cell>
          <cell r="D7575" t="str">
            <v>Italy</v>
          </cell>
          <cell r="E7575">
            <v>1</v>
          </cell>
          <cell r="F7575">
            <v>8</v>
          </cell>
          <cell r="G7575" t="str">
            <v>Andorra</v>
          </cell>
        </row>
        <row r="7576">
          <cell r="A7576" t="str">
            <v>2003M01</v>
          </cell>
          <cell r="B7576">
            <v>1</v>
          </cell>
          <cell r="C7576">
            <v>3</v>
          </cell>
          <cell r="D7576" t="str">
            <v>Uk</v>
          </cell>
          <cell r="E7576">
            <v>35</v>
          </cell>
          <cell r="F7576">
            <v>16</v>
          </cell>
          <cell r="G7576" t="str">
            <v>Austria</v>
          </cell>
        </row>
        <row r="7577">
          <cell r="A7577" t="str">
            <v>2003M01</v>
          </cell>
          <cell r="B7577">
            <v>2</v>
          </cell>
          <cell r="C7577">
            <v>101</v>
          </cell>
          <cell r="D7577" t="str">
            <v>Italy</v>
          </cell>
          <cell r="E7577">
            <v>40</v>
          </cell>
          <cell r="F7577">
            <v>15</v>
          </cell>
          <cell r="G7577" t="str">
            <v>Australia</v>
          </cell>
        </row>
        <row r="7578">
          <cell r="A7578" t="str">
            <v>2003M01</v>
          </cell>
          <cell r="B7578">
            <v>0</v>
          </cell>
          <cell r="C7578">
            <v>0</v>
          </cell>
          <cell r="D7578" t="str">
            <v>Ebay</v>
          </cell>
          <cell r="E7578">
            <v>2830</v>
          </cell>
          <cell r="F7578">
            <v>45</v>
          </cell>
          <cell r="G7578" t="str">
            <v>China</v>
          </cell>
        </row>
        <row r="7579">
          <cell r="A7579" t="str">
            <v>2003M01</v>
          </cell>
          <cell r="B7579">
            <v>2</v>
          </cell>
          <cell r="C7579">
            <v>100</v>
          </cell>
          <cell r="D7579" t="str">
            <v>Ebaymotors</v>
          </cell>
          <cell r="E7579">
            <v>161</v>
          </cell>
          <cell r="F7579">
            <v>127</v>
          </cell>
          <cell r="G7579" t="str">
            <v>Malaysia</v>
          </cell>
        </row>
        <row r="7580">
          <cell r="A7580" t="str">
            <v>2003M01</v>
          </cell>
          <cell r="B7580">
            <v>1</v>
          </cell>
          <cell r="C7580">
            <v>0</v>
          </cell>
          <cell r="D7580" t="str">
            <v>Ebay</v>
          </cell>
          <cell r="E7580">
            <v>2</v>
          </cell>
          <cell r="F7580">
            <v>142</v>
          </cell>
          <cell r="G7580" t="str">
            <v>Mozambique</v>
          </cell>
        </row>
        <row r="7581">
          <cell r="A7581" t="str">
            <v>2003M01</v>
          </cell>
          <cell r="B7581">
            <v>2</v>
          </cell>
          <cell r="C7581">
            <v>16</v>
          </cell>
          <cell r="D7581" t="str">
            <v>Austria</v>
          </cell>
          <cell r="E7581">
            <v>1</v>
          </cell>
          <cell r="F7581">
            <v>168</v>
          </cell>
          <cell r="G7581" t="str">
            <v>Russian Federation</v>
          </cell>
        </row>
        <row r="7582">
          <cell r="A7582" t="str">
            <v>2003M01</v>
          </cell>
          <cell r="B7582">
            <v>2</v>
          </cell>
          <cell r="C7582">
            <v>3</v>
          </cell>
          <cell r="D7582" t="str">
            <v>Uk</v>
          </cell>
          <cell r="E7582">
            <v>105</v>
          </cell>
          <cell r="F7582">
            <v>70</v>
          </cell>
          <cell r="G7582" t="str">
            <v>Finland</v>
          </cell>
        </row>
        <row r="7583">
          <cell r="A7583" t="str">
            <v>2003M01</v>
          </cell>
          <cell r="B7583">
            <v>0</v>
          </cell>
          <cell r="C7583">
            <v>77</v>
          </cell>
          <cell r="D7583" t="str">
            <v>Germany</v>
          </cell>
          <cell r="E7583">
            <v>20</v>
          </cell>
          <cell r="F7583">
            <v>168</v>
          </cell>
          <cell r="G7583" t="str">
            <v>Russian Federation</v>
          </cell>
        </row>
        <row r="7584">
          <cell r="A7584" t="str">
            <v>2003M01</v>
          </cell>
          <cell r="B7584">
            <v>0</v>
          </cell>
          <cell r="C7584">
            <v>146</v>
          </cell>
          <cell r="D7584" t="str">
            <v>Netherlands</v>
          </cell>
          <cell r="E7584">
            <v>49</v>
          </cell>
          <cell r="F7584">
            <v>1</v>
          </cell>
          <cell r="G7584" t="str">
            <v>United States</v>
          </cell>
        </row>
        <row r="7585">
          <cell r="A7585" t="str">
            <v>2003M01</v>
          </cell>
          <cell r="B7585">
            <v>2</v>
          </cell>
          <cell r="C7585">
            <v>100</v>
          </cell>
          <cell r="D7585" t="str">
            <v>Ebaymotors</v>
          </cell>
          <cell r="E7585">
            <v>2</v>
          </cell>
          <cell r="F7585">
            <v>167</v>
          </cell>
          <cell r="G7585" t="str">
            <v>Romania</v>
          </cell>
        </row>
        <row r="7586">
          <cell r="A7586" t="str">
            <v>2003M01</v>
          </cell>
          <cell r="B7586">
            <v>1</v>
          </cell>
          <cell r="C7586">
            <v>0</v>
          </cell>
          <cell r="D7586" t="str">
            <v>Ebay</v>
          </cell>
          <cell r="E7586">
            <v>3</v>
          </cell>
          <cell r="F7586">
            <v>26</v>
          </cell>
          <cell r="G7586" t="str">
            <v>Bermuda</v>
          </cell>
        </row>
        <row r="7587">
          <cell r="A7587" t="str">
            <v>2003M01</v>
          </cell>
          <cell r="B7587">
            <v>0</v>
          </cell>
          <cell r="C7587">
            <v>0</v>
          </cell>
          <cell r="D7587" t="str">
            <v>Ebay</v>
          </cell>
          <cell r="E7587">
            <v>330</v>
          </cell>
          <cell r="F7587">
            <v>162</v>
          </cell>
          <cell r="G7587" t="str">
            <v>Philippines</v>
          </cell>
        </row>
        <row r="7588">
          <cell r="A7588" t="str">
            <v>2003M01</v>
          </cell>
          <cell r="B7588">
            <v>1</v>
          </cell>
          <cell r="C7588">
            <v>186</v>
          </cell>
          <cell r="D7588" t="str">
            <v>Spain</v>
          </cell>
          <cell r="E7588">
            <v>66</v>
          </cell>
          <cell r="F7588">
            <v>164</v>
          </cell>
          <cell r="G7588" t="str">
            <v>Portugal</v>
          </cell>
        </row>
        <row r="7589">
          <cell r="A7589" t="str">
            <v>2003M01</v>
          </cell>
          <cell r="B7589">
            <v>2</v>
          </cell>
          <cell r="C7589">
            <v>193</v>
          </cell>
          <cell r="D7589" t="str">
            <v>Switzerland</v>
          </cell>
          <cell r="E7589">
            <v>2</v>
          </cell>
          <cell r="F7589">
            <v>31</v>
          </cell>
          <cell r="G7589" t="str">
            <v>Brazil</v>
          </cell>
        </row>
        <row r="7590">
          <cell r="A7590" t="str">
            <v>2003M01</v>
          </cell>
          <cell r="B7590">
            <v>3</v>
          </cell>
          <cell r="C7590">
            <v>77</v>
          </cell>
          <cell r="D7590" t="str">
            <v>Germany</v>
          </cell>
          <cell r="E7590">
            <v>2</v>
          </cell>
          <cell r="F7590">
            <v>163</v>
          </cell>
          <cell r="G7590" t="str">
            <v>Poland</v>
          </cell>
        </row>
        <row r="7591">
          <cell r="A7591" t="str">
            <v>2003M01</v>
          </cell>
          <cell r="B7591">
            <v>3</v>
          </cell>
          <cell r="C7591">
            <v>0</v>
          </cell>
          <cell r="D7591" t="str">
            <v>Ebay</v>
          </cell>
          <cell r="E7591">
            <v>524</v>
          </cell>
          <cell r="F7591">
            <v>2</v>
          </cell>
          <cell r="G7591" t="str">
            <v>Canada</v>
          </cell>
        </row>
        <row r="7592">
          <cell r="A7592" t="str">
            <v>2003M01</v>
          </cell>
          <cell r="B7592">
            <v>1</v>
          </cell>
          <cell r="C7592">
            <v>3</v>
          </cell>
          <cell r="D7592" t="str">
            <v>Uk</v>
          </cell>
          <cell r="E7592">
            <v>23</v>
          </cell>
          <cell r="F7592">
            <v>130</v>
          </cell>
          <cell r="G7592" t="str">
            <v>Malta</v>
          </cell>
        </row>
        <row r="7593">
          <cell r="A7593" t="str">
            <v>2003M01</v>
          </cell>
          <cell r="B7593">
            <v>0</v>
          </cell>
          <cell r="C7593">
            <v>0</v>
          </cell>
          <cell r="D7593" t="str">
            <v>Ebay</v>
          </cell>
          <cell r="E7593">
            <v>11</v>
          </cell>
          <cell r="F7593">
            <v>215</v>
          </cell>
          <cell r="G7593" t="str">
            <v>Venezuela</v>
          </cell>
        </row>
        <row r="7594">
          <cell r="A7594" t="str">
            <v>2003M01</v>
          </cell>
          <cell r="B7594">
            <v>1</v>
          </cell>
          <cell r="C7594">
            <v>71</v>
          </cell>
          <cell r="D7594" t="str">
            <v>France</v>
          </cell>
          <cell r="E7594">
            <v>482</v>
          </cell>
          <cell r="F7594">
            <v>1</v>
          </cell>
          <cell r="G7594" t="str">
            <v>United States</v>
          </cell>
        </row>
        <row r="7595">
          <cell r="A7595" t="str">
            <v>2003M01</v>
          </cell>
          <cell r="B7595">
            <v>2</v>
          </cell>
          <cell r="C7595">
            <v>186</v>
          </cell>
          <cell r="D7595" t="str">
            <v>Spain</v>
          </cell>
          <cell r="E7595">
            <v>1</v>
          </cell>
          <cell r="F7595">
            <v>168</v>
          </cell>
          <cell r="G7595" t="str">
            <v>Russian Federation</v>
          </cell>
        </row>
        <row r="7596">
          <cell r="A7596" t="str">
            <v>2003M01</v>
          </cell>
          <cell r="B7596">
            <v>2</v>
          </cell>
          <cell r="C7596">
            <v>0</v>
          </cell>
          <cell r="D7596" t="str">
            <v>Ebay</v>
          </cell>
          <cell r="E7596">
            <v>77</v>
          </cell>
          <cell r="F7596">
            <v>145</v>
          </cell>
          <cell r="G7596" t="str">
            <v>Nepal</v>
          </cell>
        </row>
        <row r="7597">
          <cell r="A7597" t="str">
            <v>2003M01</v>
          </cell>
          <cell r="B7597">
            <v>3</v>
          </cell>
          <cell r="C7597">
            <v>100</v>
          </cell>
          <cell r="D7597" t="str">
            <v>Ebaymotors</v>
          </cell>
          <cell r="E7597">
            <v>34471</v>
          </cell>
          <cell r="F7597">
            <v>1</v>
          </cell>
          <cell r="G7597" t="str">
            <v>United States</v>
          </cell>
        </row>
        <row r="7598">
          <cell r="A7598" t="str">
            <v>2003M01</v>
          </cell>
          <cell r="B7598">
            <v>2</v>
          </cell>
          <cell r="C7598">
            <v>23</v>
          </cell>
          <cell r="D7598" t="str">
            <v xml:space="preserve"> Belgium (French)</v>
          </cell>
          <cell r="E7598">
            <v>1</v>
          </cell>
          <cell r="F7598">
            <v>53</v>
          </cell>
          <cell r="G7598" t="str">
            <v>Croatia, Democratic Republic of the</v>
          </cell>
        </row>
        <row r="7599">
          <cell r="A7599" t="str">
            <v>2003M01</v>
          </cell>
          <cell r="B7599">
            <v>1</v>
          </cell>
          <cell r="C7599">
            <v>0</v>
          </cell>
          <cell r="D7599" t="str">
            <v>Ebay</v>
          </cell>
          <cell r="E7599">
            <v>13341</v>
          </cell>
          <cell r="F7599">
            <v>3</v>
          </cell>
          <cell r="G7599" t="str">
            <v>United Kingdom</v>
          </cell>
        </row>
        <row r="7600">
          <cell r="A7600" t="str">
            <v>2003M01</v>
          </cell>
          <cell r="B7600">
            <v>2</v>
          </cell>
          <cell r="C7600">
            <v>0</v>
          </cell>
          <cell r="D7600" t="str">
            <v>Ebay</v>
          </cell>
          <cell r="E7600">
            <v>275</v>
          </cell>
          <cell r="F7600">
            <v>97</v>
          </cell>
          <cell r="G7600" t="str">
            <v>Iran</v>
          </cell>
        </row>
        <row r="7601">
          <cell r="A7601" t="str">
            <v>2003M01</v>
          </cell>
          <cell r="B7601">
            <v>0</v>
          </cell>
          <cell r="C7601">
            <v>101</v>
          </cell>
          <cell r="D7601" t="str">
            <v>Italy</v>
          </cell>
          <cell r="E7601">
            <v>1</v>
          </cell>
          <cell r="F7601">
            <v>121</v>
          </cell>
          <cell r="G7601" t="str">
            <v>Lithuania</v>
          </cell>
        </row>
        <row r="7602">
          <cell r="A7602" t="str">
            <v>2003M01</v>
          </cell>
          <cell r="B7602">
            <v>0</v>
          </cell>
          <cell r="C7602">
            <v>0</v>
          </cell>
          <cell r="D7602" t="str">
            <v>Ebay</v>
          </cell>
          <cell r="E7602">
            <v>3</v>
          </cell>
          <cell r="F7602">
            <v>121</v>
          </cell>
          <cell r="G7602" t="str">
            <v>Lithuania</v>
          </cell>
        </row>
        <row r="7603">
          <cell r="A7603" t="str">
            <v>2003M01</v>
          </cell>
          <cell r="B7603">
            <v>1</v>
          </cell>
          <cell r="C7603">
            <v>0</v>
          </cell>
          <cell r="D7603" t="str">
            <v>Ebay</v>
          </cell>
          <cell r="E7603">
            <v>6</v>
          </cell>
          <cell r="F7603">
            <v>8</v>
          </cell>
          <cell r="G7603" t="str">
            <v>Andorra</v>
          </cell>
        </row>
        <row r="7604">
          <cell r="A7604" t="str">
            <v>2003M01</v>
          </cell>
          <cell r="B7604">
            <v>1</v>
          </cell>
          <cell r="C7604">
            <v>3</v>
          </cell>
          <cell r="D7604" t="str">
            <v>Uk</v>
          </cell>
          <cell r="E7604">
            <v>824</v>
          </cell>
          <cell r="F7604">
            <v>127</v>
          </cell>
          <cell r="G7604" t="str">
            <v>Malaysia</v>
          </cell>
        </row>
        <row r="7605">
          <cell r="A7605" t="str">
            <v>2003M01</v>
          </cell>
          <cell r="B7605">
            <v>1</v>
          </cell>
          <cell r="C7605">
            <v>23</v>
          </cell>
          <cell r="D7605" t="str">
            <v xml:space="preserve"> Belgium (French)</v>
          </cell>
          <cell r="E7605">
            <v>1</v>
          </cell>
          <cell r="F7605">
            <v>80</v>
          </cell>
          <cell r="G7605" t="str">
            <v>Greece</v>
          </cell>
        </row>
        <row r="7606">
          <cell r="A7606" t="str">
            <v>2003M01</v>
          </cell>
          <cell r="B7606">
            <v>2</v>
          </cell>
          <cell r="C7606">
            <v>101</v>
          </cell>
          <cell r="D7606" t="str">
            <v>Italy</v>
          </cell>
          <cell r="E7606">
            <v>126</v>
          </cell>
          <cell r="F7606">
            <v>53</v>
          </cell>
          <cell r="G7606" t="str">
            <v>Croatia, Democratic Republic of the</v>
          </cell>
        </row>
        <row r="7607">
          <cell r="A7607" t="str">
            <v>2003M01</v>
          </cell>
          <cell r="B7607">
            <v>2</v>
          </cell>
          <cell r="C7607">
            <v>0</v>
          </cell>
          <cell r="D7607" t="str">
            <v>Ebay</v>
          </cell>
          <cell r="E7607">
            <v>34</v>
          </cell>
          <cell r="F7607">
            <v>24</v>
          </cell>
          <cell r="G7607" t="str">
            <v>Belize</v>
          </cell>
        </row>
        <row r="7608">
          <cell r="A7608" t="str">
            <v>2003M01</v>
          </cell>
          <cell r="B7608">
            <v>2</v>
          </cell>
          <cell r="C7608">
            <v>15</v>
          </cell>
          <cell r="D7608" t="str">
            <v>Australia</v>
          </cell>
          <cell r="E7608">
            <v>439</v>
          </cell>
          <cell r="F7608">
            <v>127</v>
          </cell>
          <cell r="G7608" t="str">
            <v>Malaysia</v>
          </cell>
        </row>
        <row r="7609">
          <cell r="A7609" t="str">
            <v>2003M01</v>
          </cell>
          <cell r="B7609">
            <v>2</v>
          </cell>
          <cell r="C7609">
            <v>0</v>
          </cell>
          <cell r="D7609" t="str">
            <v>Ebay</v>
          </cell>
          <cell r="E7609">
            <v>1</v>
          </cell>
          <cell r="F7609">
            <v>201</v>
          </cell>
          <cell r="G7609" t="str">
            <v>Tonga</v>
          </cell>
        </row>
        <row r="7610">
          <cell r="A7610" t="str">
            <v>2003M01</v>
          </cell>
          <cell r="B7610">
            <v>2</v>
          </cell>
          <cell r="C7610">
            <v>100</v>
          </cell>
          <cell r="D7610" t="str">
            <v>Ebaymotors</v>
          </cell>
          <cell r="E7610">
            <v>22</v>
          </cell>
          <cell r="F7610">
            <v>163</v>
          </cell>
          <cell r="G7610" t="str">
            <v>Poland</v>
          </cell>
        </row>
        <row r="7611">
          <cell r="A7611" t="str">
            <v>2003M01</v>
          </cell>
          <cell r="B7611">
            <v>2</v>
          </cell>
          <cell r="C7611">
            <v>0</v>
          </cell>
          <cell r="D7611" t="str">
            <v>Ebay</v>
          </cell>
          <cell r="E7611">
            <v>37</v>
          </cell>
          <cell r="F7611">
            <v>125</v>
          </cell>
          <cell r="G7611" t="str">
            <v>Madagascar</v>
          </cell>
        </row>
        <row r="7612">
          <cell r="A7612" t="str">
            <v>2003M01</v>
          </cell>
          <cell r="B7612">
            <v>0</v>
          </cell>
          <cell r="C7612">
            <v>100</v>
          </cell>
          <cell r="D7612" t="str">
            <v>Ebaymotors</v>
          </cell>
          <cell r="E7612">
            <v>12</v>
          </cell>
          <cell r="F7612">
            <v>95</v>
          </cell>
          <cell r="G7612" t="str">
            <v>India</v>
          </cell>
        </row>
        <row r="7613">
          <cell r="A7613" t="str">
            <v>2003M01</v>
          </cell>
          <cell r="B7613">
            <v>2</v>
          </cell>
          <cell r="C7613">
            <v>0</v>
          </cell>
          <cell r="D7613" t="str">
            <v>Ebay</v>
          </cell>
          <cell r="E7613">
            <v>8852</v>
          </cell>
          <cell r="F7613">
            <v>164</v>
          </cell>
          <cell r="G7613" t="str">
            <v>Portugal</v>
          </cell>
        </row>
        <row r="7614">
          <cell r="A7614" t="str">
            <v>2003M01</v>
          </cell>
          <cell r="B7614">
            <v>1</v>
          </cell>
          <cell r="C7614">
            <v>0</v>
          </cell>
          <cell r="D7614" t="str">
            <v>Ebay</v>
          </cell>
          <cell r="E7614">
            <v>1</v>
          </cell>
          <cell r="F7614">
            <v>216</v>
          </cell>
          <cell r="G7614" t="str">
            <v>Vietnam</v>
          </cell>
        </row>
        <row r="7615">
          <cell r="A7615" t="str">
            <v>2003M01</v>
          </cell>
          <cell r="B7615">
            <v>1</v>
          </cell>
          <cell r="C7615">
            <v>3</v>
          </cell>
          <cell r="D7615" t="str">
            <v>Uk</v>
          </cell>
          <cell r="E7615">
            <v>6</v>
          </cell>
          <cell r="F7615">
            <v>163</v>
          </cell>
          <cell r="G7615" t="str">
            <v>Poland</v>
          </cell>
        </row>
        <row r="7616">
          <cell r="A7616" t="str">
            <v>2003M01</v>
          </cell>
          <cell r="B7616">
            <v>1</v>
          </cell>
          <cell r="C7616">
            <v>77</v>
          </cell>
          <cell r="D7616" t="str">
            <v>Germany</v>
          </cell>
          <cell r="E7616">
            <v>310</v>
          </cell>
          <cell r="F7616">
            <v>164</v>
          </cell>
          <cell r="G7616" t="str">
            <v>Portugal</v>
          </cell>
        </row>
        <row r="7617">
          <cell r="A7617" t="str">
            <v>2003M01</v>
          </cell>
          <cell r="B7617">
            <v>0</v>
          </cell>
          <cell r="C7617">
            <v>77</v>
          </cell>
          <cell r="D7617" t="str">
            <v>Germany</v>
          </cell>
          <cell r="E7617">
            <v>1638</v>
          </cell>
          <cell r="F7617">
            <v>146</v>
          </cell>
          <cell r="G7617" t="str">
            <v>Netherlands</v>
          </cell>
        </row>
        <row r="7618">
          <cell r="A7618" t="str">
            <v>2003M01</v>
          </cell>
          <cell r="B7618">
            <v>1</v>
          </cell>
          <cell r="C7618">
            <v>193</v>
          </cell>
          <cell r="D7618" t="str">
            <v>Switzerland</v>
          </cell>
          <cell r="E7618">
            <v>3</v>
          </cell>
          <cell r="F7618">
            <v>146</v>
          </cell>
          <cell r="G7618" t="str">
            <v>Netherlands</v>
          </cell>
        </row>
        <row r="7619">
          <cell r="A7619" t="str">
            <v>2003M01</v>
          </cell>
          <cell r="B7619">
            <v>3</v>
          </cell>
          <cell r="C7619">
            <v>3</v>
          </cell>
          <cell r="D7619" t="str">
            <v>Uk</v>
          </cell>
          <cell r="E7619">
            <v>7</v>
          </cell>
          <cell r="F7619">
            <v>185</v>
          </cell>
          <cell r="G7619" t="str">
            <v>South Africa</v>
          </cell>
        </row>
        <row r="7620">
          <cell r="A7620" t="str">
            <v>2003M01</v>
          </cell>
          <cell r="B7620">
            <v>2</v>
          </cell>
          <cell r="C7620">
            <v>123</v>
          </cell>
          <cell r="D7620" t="str">
            <v xml:space="preserve"> Belgium (Dutch)</v>
          </cell>
          <cell r="E7620">
            <v>1</v>
          </cell>
          <cell r="F7620">
            <v>193</v>
          </cell>
          <cell r="G7620" t="str">
            <v>Switzerland</v>
          </cell>
        </row>
        <row r="7621">
          <cell r="A7621" t="str">
            <v>2003M01</v>
          </cell>
          <cell r="B7621">
            <v>1</v>
          </cell>
          <cell r="C7621">
            <v>101</v>
          </cell>
          <cell r="D7621" t="str">
            <v>Italy</v>
          </cell>
          <cell r="E7621">
            <v>22</v>
          </cell>
          <cell r="F7621">
            <v>3</v>
          </cell>
          <cell r="G7621" t="str">
            <v>United Kingdom</v>
          </cell>
        </row>
        <row r="7622">
          <cell r="A7622" t="str">
            <v>2003M01</v>
          </cell>
          <cell r="B7622">
            <v>1</v>
          </cell>
          <cell r="C7622">
            <v>15</v>
          </cell>
          <cell r="D7622" t="str">
            <v>Australia</v>
          </cell>
          <cell r="E7622">
            <v>1</v>
          </cell>
          <cell r="F7622">
            <v>99</v>
          </cell>
          <cell r="G7622" t="str">
            <v>Ireland</v>
          </cell>
        </row>
        <row r="7623">
          <cell r="A7623" t="str">
            <v>2003M01</v>
          </cell>
          <cell r="B7623">
            <v>1</v>
          </cell>
          <cell r="C7623">
            <v>186</v>
          </cell>
          <cell r="D7623" t="str">
            <v>Spain</v>
          </cell>
          <cell r="E7623">
            <v>454</v>
          </cell>
          <cell r="F7623">
            <v>77</v>
          </cell>
          <cell r="G7623" t="str">
            <v>Germany</v>
          </cell>
        </row>
        <row r="7624">
          <cell r="A7624" t="str">
            <v>2003M01</v>
          </cell>
          <cell r="B7624">
            <v>2</v>
          </cell>
          <cell r="C7624">
            <v>71</v>
          </cell>
          <cell r="D7624" t="str">
            <v>France</v>
          </cell>
          <cell r="E7624">
            <v>16</v>
          </cell>
          <cell r="F7624">
            <v>154</v>
          </cell>
          <cell r="G7624" t="str">
            <v>Norway</v>
          </cell>
        </row>
        <row r="7625">
          <cell r="A7625" t="str">
            <v>2003M01</v>
          </cell>
          <cell r="B7625">
            <v>2</v>
          </cell>
          <cell r="C7625">
            <v>186</v>
          </cell>
          <cell r="D7625" t="str">
            <v>Spain</v>
          </cell>
          <cell r="E7625">
            <v>7</v>
          </cell>
          <cell r="F7625">
            <v>122</v>
          </cell>
          <cell r="G7625" t="str">
            <v>Luxembourg</v>
          </cell>
        </row>
        <row r="7626">
          <cell r="A7626" t="str">
            <v>2003M01</v>
          </cell>
          <cell r="B7626">
            <v>2</v>
          </cell>
          <cell r="C7626">
            <v>0</v>
          </cell>
          <cell r="D7626" t="str">
            <v>Ebay</v>
          </cell>
          <cell r="E7626">
            <v>215</v>
          </cell>
          <cell r="F7626">
            <v>210</v>
          </cell>
          <cell r="G7626" t="str">
            <v>United Arab Emirates</v>
          </cell>
        </row>
        <row r="7627">
          <cell r="A7627" t="str">
            <v>2003M01</v>
          </cell>
          <cell r="B7627">
            <v>2</v>
          </cell>
          <cell r="C7627">
            <v>3</v>
          </cell>
          <cell r="D7627" t="str">
            <v>Uk</v>
          </cell>
          <cell r="E7627">
            <v>17</v>
          </cell>
          <cell r="F7627">
            <v>167</v>
          </cell>
          <cell r="G7627" t="str">
            <v>Romania</v>
          </cell>
        </row>
        <row r="7628">
          <cell r="A7628" t="str">
            <v>2003M01</v>
          </cell>
          <cell r="B7628">
            <v>0</v>
          </cell>
          <cell r="C7628">
            <v>196</v>
          </cell>
          <cell r="D7628" t="str">
            <v>Taiwan</v>
          </cell>
          <cell r="E7628">
            <v>42</v>
          </cell>
          <cell r="F7628">
            <v>3</v>
          </cell>
          <cell r="G7628" t="str">
            <v>United Kingdom</v>
          </cell>
        </row>
        <row r="7629">
          <cell r="A7629" t="str">
            <v>2003M01</v>
          </cell>
          <cell r="B7629">
            <v>2</v>
          </cell>
          <cell r="C7629">
            <v>0</v>
          </cell>
          <cell r="D7629" t="str">
            <v>Ebay</v>
          </cell>
          <cell r="E7629">
            <v>10</v>
          </cell>
          <cell r="F7629">
            <v>73</v>
          </cell>
          <cell r="G7629" t="str">
            <v>French Polynesia</v>
          </cell>
        </row>
        <row r="7630">
          <cell r="A7630" t="str">
            <v>2003M01</v>
          </cell>
          <cell r="B7630">
            <v>2</v>
          </cell>
          <cell r="C7630">
            <v>77</v>
          </cell>
          <cell r="D7630" t="str">
            <v>Germany</v>
          </cell>
          <cell r="E7630">
            <v>63797</v>
          </cell>
          <cell r="F7630">
            <v>16</v>
          </cell>
          <cell r="G7630" t="str">
            <v>Austria</v>
          </cell>
        </row>
        <row r="7631">
          <cell r="A7631" t="str">
            <v>2003M01</v>
          </cell>
          <cell r="B7631">
            <v>0</v>
          </cell>
          <cell r="C7631">
            <v>146</v>
          </cell>
          <cell r="D7631" t="str">
            <v>Netherlands</v>
          </cell>
          <cell r="E7631">
            <v>2</v>
          </cell>
          <cell r="F7631">
            <v>6</v>
          </cell>
          <cell r="G7631" t="str">
            <v>Algeria</v>
          </cell>
        </row>
        <row r="7632">
          <cell r="A7632" t="str">
            <v>2003M01</v>
          </cell>
          <cell r="B7632">
            <v>2</v>
          </cell>
          <cell r="C7632">
            <v>146</v>
          </cell>
          <cell r="D7632" t="str">
            <v>Netherlands</v>
          </cell>
          <cell r="E7632">
            <v>9858</v>
          </cell>
          <cell r="F7632">
            <v>23</v>
          </cell>
          <cell r="G7632" t="str">
            <v>Belgium</v>
          </cell>
        </row>
        <row r="7633">
          <cell r="A7633" t="str">
            <v>2003M01</v>
          </cell>
          <cell r="B7633">
            <v>2</v>
          </cell>
          <cell r="C7633">
            <v>71</v>
          </cell>
          <cell r="D7633" t="str">
            <v>France</v>
          </cell>
          <cell r="E7633">
            <v>11</v>
          </cell>
          <cell r="F7633">
            <v>53</v>
          </cell>
          <cell r="G7633" t="str">
            <v>Croatia, Democratic Republic of the</v>
          </cell>
        </row>
        <row r="7634">
          <cell r="A7634" t="str">
            <v>2003M01</v>
          </cell>
          <cell r="B7634">
            <v>1</v>
          </cell>
          <cell r="C7634">
            <v>23</v>
          </cell>
          <cell r="D7634" t="str">
            <v xml:space="preserve"> Belgium (French)</v>
          </cell>
          <cell r="E7634">
            <v>233</v>
          </cell>
          <cell r="F7634">
            <v>2</v>
          </cell>
          <cell r="G7634" t="str">
            <v>Canada</v>
          </cell>
        </row>
        <row r="7635">
          <cell r="A7635" t="str">
            <v>2003M01</v>
          </cell>
          <cell r="B7635">
            <v>2</v>
          </cell>
          <cell r="C7635">
            <v>2</v>
          </cell>
          <cell r="D7635" t="str">
            <v>Canada</v>
          </cell>
          <cell r="E7635">
            <v>61</v>
          </cell>
          <cell r="F7635">
            <v>3</v>
          </cell>
          <cell r="G7635" t="str">
            <v>United Kingdom</v>
          </cell>
        </row>
        <row r="7636">
          <cell r="A7636" t="str">
            <v>2003M01</v>
          </cell>
          <cell r="B7636">
            <v>2</v>
          </cell>
          <cell r="C7636">
            <v>23</v>
          </cell>
          <cell r="D7636" t="str">
            <v xml:space="preserve"> Belgium (French)</v>
          </cell>
          <cell r="E7636">
            <v>166</v>
          </cell>
          <cell r="F7636">
            <v>1</v>
          </cell>
          <cell r="G7636" t="str">
            <v>United States</v>
          </cell>
        </row>
        <row r="7637">
          <cell r="A7637" t="str">
            <v>2003M01</v>
          </cell>
          <cell r="B7637">
            <v>1</v>
          </cell>
          <cell r="C7637">
            <v>71</v>
          </cell>
          <cell r="D7637" t="str">
            <v>France</v>
          </cell>
          <cell r="E7637">
            <v>16</v>
          </cell>
          <cell r="F7637">
            <v>164</v>
          </cell>
          <cell r="G7637" t="str">
            <v>Portugal</v>
          </cell>
        </row>
        <row r="7638">
          <cell r="A7638" t="str">
            <v>2003M01</v>
          </cell>
          <cell r="B7638">
            <v>1</v>
          </cell>
          <cell r="C7638">
            <v>77</v>
          </cell>
          <cell r="D7638" t="str">
            <v>Germany</v>
          </cell>
          <cell r="E7638">
            <v>23</v>
          </cell>
          <cell r="F7638">
            <v>66</v>
          </cell>
          <cell r="G7638" t="str">
            <v>Estonia</v>
          </cell>
        </row>
        <row r="7639">
          <cell r="A7639" t="str">
            <v>2003M01</v>
          </cell>
          <cell r="B7639">
            <v>0</v>
          </cell>
          <cell r="C7639">
            <v>193</v>
          </cell>
          <cell r="D7639" t="str">
            <v>Switzerland</v>
          </cell>
          <cell r="E7639">
            <v>2</v>
          </cell>
          <cell r="F7639">
            <v>16</v>
          </cell>
          <cell r="G7639" t="str">
            <v>Austria</v>
          </cell>
        </row>
        <row r="7640">
          <cell r="A7640" t="str">
            <v>2003M01</v>
          </cell>
          <cell r="B7640">
            <v>3</v>
          </cell>
          <cell r="C7640">
            <v>16</v>
          </cell>
          <cell r="D7640" t="str">
            <v>Austria</v>
          </cell>
          <cell r="E7640">
            <v>1</v>
          </cell>
          <cell r="F7640">
            <v>93</v>
          </cell>
          <cell r="G7640" t="str">
            <v>Hungary</v>
          </cell>
        </row>
        <row r="7641">
          <cell r="A7641" t="str">
            <v>2003M01</v>
          </cell>
          <cell r="B7641">
            <v>2</v>
          </cell>
          <cell r="C7641">
            <v>3</v>
          </cell>
          <cell r="D7641" t="str">
            <v>Uk</v>
          </cell>
          <cell r="E7641">
            <v>1513</v>
          </cell>
          <cell r="F7641">
            <v>23</v>
          </cell>
          <cell r="G7641" t="str">
            <v>Belgium</v>
          </cell>
        </row>
        <row r="7642">
          <cell r="A7642" t="str">
            <v>2003M01</v>
          </cell>
          <cell r="B7642">
            <v>1</v>
          </cell>
          <cell r="C7642">
            <v>100</v>
          </cell>
          <cell r="D7642" t="str">
            <v>Ebaymotors</v>
          </cell>
          <cell r="E7642">
            <v>8</v>
          </cell>
          <cell r="F7642">
            <v>136</v>
          </cell>
          <cell r="G7642" t="str">
            <v>Mexico</v>
          </cell>
        </row>
        <row r="7643">
          <cell r="A7643" t="str">
            <v>2003M01</v>
          </cell>
          <cell r="B7643">
            <v>1</v>
          </cell>
          <cell r="C7643">
            <v>71</v>
          </cell>
          <cell r="D7643" t="str">
            <v>France</v>
          </cell>
          <cell r="E7643">
            <v>1</v>
          </cell>
          <cell r="F7643">
            <v>203</v>
          </cell>
          <cell r="G7643" t="str">
            <v>Tunisia</v>
          </cell>
        </row>
        <row r="7644">
          <cell r="A7644" t="str">
            <v>2003M01</v>
          </cell>
          <cell r="B7644">
            <v>2</v>
          </cell>
          <cell r="C7644">
            <v>193</v>
          </cell>
          <cell r="D7644" t="str">
            <v>Switzerland</v>
          </cell>
          <cell r="E7644">
            <v>66</v>
          </cell>
          <cell r="F7644">
            <v>1</v>
          </cell>
          <cell r="G7644" t="str">
            <v>United States</v>
          </cell>
        </row>
        <row r="7645">
          <cell r="A7645" t="str">
            <v>2003M01</v>
          </cell>
          <cell r="B7645">
            <v>1</v>
          </cell>
          <cell r="C7645">
            <v>15</v>
          </cell>
          <cell r="D7645" t="str">
            <v>Australia</v>
          </cell>
          <cell r="E7645">
            <v>2</v>
          </cell>
          <cell r="F7645">
            <v>101</v>
          </cell>
          <cell r="G7645" t="str">
            <v>Italy</v>
          </cell>
        </row>
        <row r="7646">
          <cell r="A7646" t="str">
            <v>2003M01</v>
          </cell>
          <cell r="B7646">
            <v>3</v>
          </cell>
          <cell r="C7646">
            <v>186</v>
          </cell>
          <cell r="D7646" t="str">
            <v>Spain</v>
          </cell>
          <cell r="E7646">
            <v>5</v>
          </cell>
          <cell r="F7646">
            <v>23</v>
          </cell>
          <cell r="G7646" t="str">
            <v>Belgium</v>
          </cell>
        </row>
        <row r="7647">
          <cell r="A7647" t="str">
            <v>2003M01</v>
          </cell>
          <cell r="B7647">
            <v>0</v>
          </cell>
          <cell r="C7647">
            <v>0</v>
          </cell>
          <cell r="D7647" t="str">
            <v>Ebay</v>
          </cell>
          <cell r="E7647">
            <v>4</v>
          </cell>
          <cell r="F7647">
            <v>22</v>
          </cell>
          <cell r="G7647" t="str">
            <v>Belarus</v>
          </cell>
        </row>
        <row r="7648">
          <cell r="A7648" t="str">
            <v>2003M01</v>
          </cell>
          <cell r="B7648">
            <v>2</v>
          </cell>
          <cell r="C7648">
            <v>2</v>
          </cell>
          <cell r="D7648" t="str">
            <v>Canada</v>
          </cell>
          <cell r="E7648">
            <v>74</v>
          </cell>
          <cell r="F7648">
            <v>92</v>
          </cell>
          <cell r="G7648" t="str">
            <v>Hong Kong</v>
          </cell>
        </row>
        <row r="7649">
          <cell r="A7649" t="str">
            <v>2003M01</v>
          </cell>
          <cell r="B7649">
            <v>2</v>
          </cell>
          <cell r="C7649">
            <v>0</v>
          </cell>
          <cell r="D7649" t="str">
            <v>Ebay</v>
          </cell>
          <cell r="E7649">
            <v>30353</v>
          </cell>
          <cell r="F7649">
            <v>23</v>
          </cell>
          <cell r="G7649" t="str">
            <v>Belgium</v>
          </cell>
        </row>
        <row r="7650">
          <cell r="A7650" t="str">
            <v>2003M01</v>
          </cell>
          <cell r="B7650">
            <v>3</v>
          </cell>
          <cell r="C7650">
            <v>101</v>
          </cell>
          <cell r="D7650" t="str">
            <v>Italy</v>
          </cell>
          <cell r="E7650">
            <v>1947</v>
          </cell>
          <cell r="F7650">
            <v>101</v>
          </cell>
          <cell r="G7650" t="str">
            <v>Italy</v>
          </cell>
        </row>
        <row r="7651">
          <cell r="A7651" t="str">
            <v>2003M01</v>
          </cell>
          <cell r="B7651">
            <v>2</v>
          </cell>
          <cell r="C7651">
            <v>3</v>
          </cell>
          <cell r="D7651" t="str">
            <v>Uk</v>
          </cell>
          <cell r="E7651">
            <v>7</v>
          </cell>
          <cell r="F7651">
            <v>53</v>
          </cell>
          <cell r="G7651" t="str">
            <v>Croatia, Democratic Republic of the</v>
          </cell>
        </row>
        <row r="7652">
          <cell r="A7652" t="str">
            <v>2003M01</v>
          </cell>
          <cell r="B7652">
            <v>0</v>
          </cell>
          <cell r="C7652">
            <v>0</v>
          </cell>
          <cell r="D7652" t="str">
            <v>Ebay</v>
          </cell>
          <cell r="E7652">
            <v>14</v>
          </cell>
          <cell r="F7652">
            <v>156</v>
          </cell>
          <cell r="G7652" t="str">
            <v>Pakistan</v>
          </cell>
        </row>
        <row r="7653">
          <cell r="A7653" t="str">
            <v>2003M01</v>
          </cell>
          <cell r="B7653">
            <v>1</v>
          </cell>
          <cell r="C7653">
            <v>71</v>
          </cell>
          <cell r="D7653" t="str">
            <v>France</v>
          </cell>
          <cell r="E7653">
            <v>3</v>
          </cell>
          <cell r="F7653">
            <v>99</v>
          </cell>
          <cell r="G7653" t="str">
            <v>Ireland</v>
          </cell>
        </row>
        <row r="7654">
          <cell r="A7654" t="str">
            <v>2003M01</v>
          </cell>
          <cell r="B7654">
            <v>2</v>
          </cell>
          <cell r="C7654">
            <v>3</v>
          </cell>
          <cell r="D7654" t="str">
            <v>Uk</v>
          </cell>
          <cell r="E7654">
            <v>180</v>
          </cell>
          <cell r="F7654">
            <v>164</v>
          </cell>
          <cell r="G7654" t="str">
            <v>Portugal</v>
          </cell>
        </row>
        <row r="7655">
          <cell r="A7655" t="str">
            <v>2003M01</v>
          </cell>
          <cell r="B7655">
            <v>2</v>
          </cell>
          <cell r="C7655">
            <v>2</v>
          </cell>
          <cell r="D7655" t="str">
            <v>Canada</v>
          </cell>
          <cell r="E7655">
            <v>3</v>
          </cell>
          <cell r="F7655">
            <v>185</v>
          </cell>
          <cell r="G7655" t="str">
            <v>South Africa</v>
          </cell>
        </row>
        <row r="7656">
          <cell r="A7656" t="str">
            <v>2003M01</v>
          </cell>
          <cell r="B7656">
            <v>2</v>
          </cell>
          <cell r="C7656">
            <v>15</v>
          </cell>
          <cell r="D7656" t="str">
            <v>Australia</v>
          </cell>
          <cell r="E7656">
            <v>392</v>
          </cell>
          <cell r="F7656">
            <v>92</v>
          </cell>
          <cell r="G7656" t="str">
            <v>Hong Kong</v>
          </cell>
        </row>
        <row r="7657">
          <cell r="A7657" t="str">
            <v>2003M01</v>
          </cell>
          <cell r="B7657">
            <v>0</v>
          </cell>
          <cell r="C7657">
            <v>0</v>
          </cell>
          <cell r="D7657" t="str">
            <v>Ebay</v>
          </cell>
          <cell r="E7657">
            <v>59</v>
          </cell>
          <cell r="F7657">
            <v>9</v>
          </cell>
          <cell r="G7657" t="str">
            <v>Angola</v>
          </cell>
        </row>
        <row r="7658">
          <cell r="A7658" t="str">
            <v>2003M01</v>
          </cell>
          <cell r="B7658">
            <v>1</v>
          </cell>
          <cell r="C7658">
            <v>100</v>
          </cell>
          <cell r="D7658" t="str">
            <v>Ebaymotors</v>
          </cell>
          <cell r="E7658">
            <v>13</v>
          </cell>
          <cell r="F7658">
            <v>163</v>
          </cell>
          <cell r="G7658" t="str">
            <v>Poland</v>
          </cell>
        </row>
        <row r="7659">
          <cell r="A7659" t="str">
            <v>2003M01</v>
          </cell>
          <cell r="B7659">
            <v>1</v>
          </cell>
          <cell r="C7659">
            <v>3</v>
          </cell>
          <cell r="D7659" t="str">
            <v>Uk</v>
          </cell>
          <cell r="E7659">
            <v>10</v>
          </cell>
          <cell r="F7659">
            <v>70</v>
          </cell>
          <cell r="G7659" t="str">
            <v>Finland</v>
          </cell>
        </row>
        <row r="7660">
          <cell r="A7660" t="str">
            <v>2003M01</v>
          </cell>
          <cell r="B7660">
            <v>0</v>
          </cell>
          <cell r="C7660">
            <v>2</v>
          </cell>
          <cell r="D7660" t="str">
            <v>Canada</v>
          </cell>
          <cell r="E7660">
            <v>215</v>
          </cell>
          <cell r="F7660">
            <v>1</v>
          </cell>
          <cell r="G7660" t="str">
            <v>United States</v>
          </cell>
        </row>
        <row r="7661">
          <cell r="A7661" t="str">
            <v>2003M01</v>
          </cell>
          <cell r="B7661">
            <v>2</v>
          </cell>
          <cell r="C7661">
            <v>100</v>
          </cell>
          <cell r="D7661" t="str">
            <v>Ebaymotors</v>
          </cell>
          <cell r="E7661">
            <v>3</v>
          </cell>
          <cell r="F7661">
            <v>22</v>
          </cell>
          <cell r="G7661" t="str">
            <v>Belarus</v>
          </cell>
        </row>
        <row r="7662">
          <cell r="A7662" t="str">
            <v>2003M01</v>
          </cell>
          <cell r="B7662">
            <v>2</v>
          </cell>
          <cell r="C7662">
            <v>146</v>
          </cell>
          <cell r="D7662" t="str">
            <v>Netherlands</v>
          </cell>
          <cell r="E7662">
            <v>435</v>
          </cell>
          <cell r="F7662">
            <v>66</v>
          </cell>
          <cell r="G7662" t="str">
            <v>Estonia</v>
          </cell>
        </row>
        <row r="7663">
          <cell r="A7663" t="str">
            <v>2003M01</v>
          </cell>
          <cell r="B7663">
            <v>0</v>
          </cell>
          <cell r="C7663">
            <v>71</v>
          </cell>
          <cell r="D7663" t="str">
            <v>France</v>
          </cell>
          <cell r="E7663">
            <v>2</v>
          </cell>
          <cell r="F7663">
            <v>57</v>
          </cell>
          <cell r="G7663" t="str">
            <v>Denmark</v>
          </cell>
        </row>
        <row r="7664">
          <cell r="A7664" t="str">
            <v>2003M01</v>
          </cell>
          <cell r="B7664">
            <v>0</v>
          </cell>
          <cell r="C7664">
            <v>77</v>
          </cell>
          <cell r="D7664" t="str">
            <v>Germany</v>
          </cell>
          <cell r="E7664">
            <v>8470076</v>
          </cell>
          <cell r="F7664">
            <v>77</v>
          </cell>
          <cell r="G7664" t="str">
            <v>Germany</v>
          </cell>
        </row>
        <row r="7665">
          <cell r="A7665" t="str">
            <v>2003M01</v>
          </cell>
          <cell r="B7665">
            <v>2</v>
          </cell>
          <cell r="C7665">
            <v>77</v>
          </cell>
          <cell r="D7665" t="str">
            <v>Germany</v>
          </cell>
          <cell r="E7665">
            <v>133</v>
          </cell>
          <cell r="F7665">
            <v>53</v>
          </cell>
          <cell r="G7665" t="str">
            <v>Croatia, Democratic Republic of the</v>
          </cell>
        </row>
        <row r="7666">
          <cell r="A7666" t="str">
            <v>2003M01</v>
          </cell>
          <cell r="B7666">
            <v>0</v>
          </cell>
          <cell r="C7666">
            <v>77</v>
          </cell>
          <cell r="D7666" t="str">
            <v>Germany</v>
          </cell>
          <cell r="E7666">
            <v>640</v>
          </cell>
          <cell r="F7666">
            <v>101</v>
          </cell>
          <cell r="G7666" t="str">
            <v>Italy</v>
          </cell>
        </row>
        <row r="7667">
          <cell r="A7667" t="str">
            <v>2003M01</v>
          </cell>
          <cell r="B7667">
            <v>2</v>
          </cell>
          <cell r="C7667">
            <v>100</v>
          </cell>
          <cell r="D7667" t="str">
            <v>Ebaymotors</v>
          </cell>
          <cell r="E7667">
            <v>1</v>
          </cell>
          <cell r="F7667">
            <v>112</v>
          </cell>
          <cell r="G7667" t="str">
            <v>Kuwait</v>
          </cell>
        </row>
        <row r="7668">
          <cell r="A7668" t="str">
            <v>2003M01</v>
          </cell>
          <cell r="B7668">
            <v>2</v>
          </cell>
          <cell r="C7668">
            <v>193</v>
          </cell>
          <cell r="D7668" t="str">
            <v>Switzerland</v>
          </cell>
          <cell r="E7668">
            <v>44</v>
          </cell>
          <cell r="F7668">
            <v>16</v>
          </cell>
          <cell r="G7668" t="str">
            <v>Austria</v>
          </cell>
        </row>
        <row r="7669">
          <cell r="A7669" t="str">
            <v>2003M01</v>
          </cell>
          <cell r="B7669">
            <v>1</v>
          </cell>
          <cell r="C7669">
            <v>0</v>
          </cell>
          <cell r="D7669" t="str">
            <v>Ebay</v>
          </cell>
          <cell r="E7669">
            <v>1598</v>
          </cell>
          <cell r="F7669">
            <v>165</v>
          </cell>
          <cell r="G7669" t="str">
            <v>Puerto Rico</v>
          </cell>
        </row>
        <row r="7670">
          <cell r="A7670" t="str">
            <v>2003M01</v>
          </cell>
          <cell r="B7670">
            <v>2</v>
          </cell>
          <cell r="C7670">
            <v>15</v>
          </cell>
          <cell r="D7670" t="str">
            <v>Australia</v>
          </cell>
          <cell r="E7670">
            <v>1</v>
          </cell>
          <cell r="F7670">
            <v>123</v>
          </cell>
          <cell r="G7670" t="str">
            <v>Macau</v>
          </cell>
        </row>
        <row r="7671">
          <cell r="A7671" t="str">
            <v>2003M01</v>
          </cell>
          <cell r="B7671">
            <v>2</v>
          </cell>
          <cell r="C7671">
            <v>0</v>
          </cell>
          <cell r="D7671" t="str">
            <v>Ebay</v>
          </cell>
          <cell r="E7671">
            <v>62</v>
          </cell>
          <cell r="F7671">
            <v>79</v>
          </cell>
          <cell r="G7671" t="str">
            <v>Gibraltar</v>
          </cell>
        </row>
        <row r="7672">
          <cell r="A7672" t="str">
            <v>2003M01</v>
          </cell>
          <cell r="B7672">
            <v>2</v>
          </cell>
          <cell r="C7672">
            <v>0</v>
          </cell>
          <cell r="D7672" t="str">
            <v>Ebay</v>
          </cell>
          <cell r="E7672">
            <v>75895</v>
          </cell>
          <cell r="F7672">
            <v>146</v>
          </cell>
          <cell r="G7672" t="str">
            <v>Netherlands</v>
          </cell>
        </row>
        <row r="7673">
          <cell r="A7673" t="str">
            <v>2003M01</v>
          </cell>
          <cell r="B7673">
            <v>0</v>
          </cell>
          <cell r="C7673">
            <v>3</v>
          </cell>
          <cell r="D7673" t="str">
            <v>Uk</v>
          </cell>
          <cell r="E7673">
            <v>1</v>
          </cell>
          <cell r="F7673">
            <v>32</v>
          </cell>
          <cell r="G7673" t="str">
            <v>British Virgin Islands</v>
          </cell>
        </row>
        <row r="7674">
          <cell r="A7674" t="str">
            <v>2003M01</v>
          </cell>
          <cell r="B7674">
            <v>1</v>
          </cell>
          <cell r="C7674">
            <v>2</v>
          </cell>
          <cell r="D7674" t="str">
            <v>Canada</v>
          </cell>
          <cell r="E7674">
            <v>33</v>
          </cell>
          <cell r="F7674">
            <v>225</v>
          </cell>
          <cell r="G7674" t="str">
            <v>APO/FPO</v>
          </cell>
        </row>
        <row r="7675">
          <cell r="A7675" t="str">
            <v>2003M01</v>
          </cell>
          <cell r="B7675">
            <v>2</v>
          </cell>
          <cell r="C7675">
            <v>77</v>
          </cell>
          <cell r="D7675" t="str">
            <v>Germany</v>
          </cell>
          <cell r="E7675">
            <v>519</v>
          </cell>
          <cell r="F7675">
            <v>100</v>
          </cell>
          <cell r="G7675" t="str">
            <v>Israel</v>
          </cell>
        </row>
        <row r="7676">
          <cell r="A7676" t="str">
            <v>2003M01</v>
          </cell>
          <cell r="B7676">
            <v>1</v>
          </cell>
          <cell r="C7676">
            <v>77</v>
          </cell>
          <cell r="D7676" t="str">
            <v>Germany</v>
          </cell>
          <cell r="E7676">
            <v>42</v>
          </cell>
          <cell r="F7676">
            <v>154</v>
          </cell>
          <cell r="G7676" t="str">
            <v>Norway</v>
          </cell>
        </row>
        <row r="7677">
          <cell r="A7677" t="str">
            <v>2003M01</v>
          </cell>
          <cell r="B7677">
            <v>0</v>
          </cell>
          <cell r="C7677">
            <v>186</v>
          </cell>
          <cell r="D7677" t="str">
            <v>Spain</v>
          </cell>
          <cell r="E7677">
            <v>6</v>
          </cell>
          <cell r="F7677">
            <v>3</v>
          </cell>
          <cell r="G7677" t="str">
            <v>United Kingdom</v>
          </cell>
        </row>
        <row r="7678">
          <cell r="A7678" t="str">
            <v>2003M01</v>
          </cell>
          <cell r="B7678">
            <v>2</v>
          </cell>
          <cell r="C7678">
            <v>100</v>
          </cell>
          <cell r="D7678" t="str">
            <v>Ebaymotors</v>
          </cell>
          <cell r="E7678">
            <v>1</v>
          </cell>
          <cell r="F7678">
            <v>84</v>
          </cell>
          <cell r="G7678" t="str">
            <v>Guam</v>
          </cell>
        </row>
        <row r="7679">
          <cell r="A7679" t="str">
            <v>2003M01</v>
          </cell>
          <cell r="B7679">
            <v>2</v>
          </cell>
          <cell r="C7679">
            <v>15</v>
          </cell>
          <cell r="D7679" t="str">
            <v>Australia</v>
          </cell>
          <cell r="E7679">
            <v>1</v>
          </cell>
          <cell r="F7679">
            <v>167</v>
          </cell>
          <cell r="G7679" t="str">
            <v>Romania</v>
          </cell>
        </row>
        <row r="7680">
          <cell r="A7680" t="str">
            <v>2003M01</v>
          </cell>
          <cell r="B7680">
            <v>2</v>
          </cell>
          <cell r="C7680">
            <v>186</v>
          </cell>
          <cell r="D7680" t="str">
            <v>Spain</v>
          </cell>
          <cell r="E7680">
            <v>1</v>
          </cell>
          <cell r="F7680">
            <v>45</v>
          </cell>
          <cell r="G7680" t="str">
            <v>China</v>
          </cell>
        </row>
        <row r="7681">
          <cell r="A7681" t="str">
            <v>2003M01</v>
          </cell>
          <cell r="B7681">
            <v>2</v>
          </cell>
          <cell r="C7681">
            <v>101</v>
          </cell>
          <cell r="D7681" t="str">
            <v>Italy</v>
          </cell>
          <cell r="E7681">
            <v>269</v>
          </cell>
          <cell r="F7681">
            <v>175</v>
          </cell>
          <cell r="G7681" t="str">
            <v>San Marino</v>
          </cell>
        </row>
        <row r="7682">
          <cell r="A7682" t="str">
            <v>2003M01</v>
          </cell>
          <cell r="B7682">
            <v>1</v>
          </cell>
          <cell r="C7682">
            <v>71</v>
          </cell>
          <cell r="D7682" t="str">
            <v>France</v>
          </cell>
          <cell r="E7682">
            <v>467</v>
          </cell>
          <cell r="F7682">
            <v>186</v>
          </cell>
          <cell r="G7682" t="str">
            <v>Spain</v>
          </cell>
        </row>
        <row r="7683">
          <cell r="A7683" t="str">
            <v>2003M01</v>
          </cell>
          <cell r="B7683">
            <v>1</v>
          </cell>
          <cell r="C7683">
            <v>0</v>
          </cell>
          <cell r="D7683" t="str">
            <v>Ebay</v>
          </cell>
          <cell r="E7683">
            <v>577</v>
          </cell>
          <cell r="F7683">
            <v>136</v>
          </cell>
          <cell r="G7683" t="str">
            <v>Mexico</v>
          </cell>
        </row>
        <row r="7684">
          <cell r="A7684" t="str">
            <v>2003M01</v>
          </cell>
          <cell r="B7684">
            <v>0</v>
          </cell>
          <cell r="C7684">
            <v>100</v>
          </cell>
          <cell r="D7684" t="str">
            <v>Ebaymotors</v>
          </cell>
          <cell r="E7684">
            <v>68</v>
          </cell>
          <cell r="F7684">
            <v>77</v>
          </cell>
          <cell r="G7684" t="str">
            <v>Germany</v>
          </cell>
        </row>
        <row r="7685">
          <cell r="A7685" t="str">
            <v>2003M01</v>
          </cell>
          <cell r="B7685">
            <v>2</v>
          </cell>
          <cell r="C7685">
            <v>23</v>
          </cell>
          <cell r="D7685" t="str">
            <v xml:space="preserve"> Belgium (French)</v>
          </cell>
          <cell r="E7685">
            <v>128</v>
          </cell>
          <cell r="F7685">
            <v>146</v>
          </cell>
          <cell r="G7685" t="str">
            <v>Netherlands</v>
          </cell>
        </row>
        <row r="7686">
          <cell r="A7686" t="str">
            <v>2003M01</v>
          </cell>
          <cell r="B7686">
            <v>1</v>
          </cell>
          <cell r="C7686">
            <v>71</v>
          </cell>
          <cell r="D7686" t="str">
            <v>France</v>
          </cell>
          <cell r="E7686">
            <v>1</v>
          </cell>
          <cell r="F7686">
            <v>163</v>
          </cell>
          <cell r="G7686" t="str">
            <v>Poland</v>
          </cell>
        </row>
        <row r="7687">
          <cell r="A7687" t="str">
            <v>2003M01</v>
          </cell>
          <cell r="B7687">
            <v>0</v>
          </cell>
          <cell r="C7687">
            <v>71</v>
          </cell>
          <cell r="D7687" t="str">
            <v>France</v>
          </cell>
          <cell r="E7687">
            <v>10</v>
          </cell>
          <cell r="F7687">
            <v>92</v>
          </cell>
          <cell r="G7687" t="str">
            <v>Hong Kong</v>
          </cell>
        </row>
        <row r="7688">
          <cell r="A7688" t="str">
            <v>2003M01</v>
          </cell>
          <cell r="B7688">
            <v>1</v>
          </cell>
          <cell r="C7688">
            <v>71</v>
          </cell>
          <cell r="D7688" t="str">
            <v>France</v>
          </cell>
          <cell r="E7688">
            <v>43</v>
          </cell>
          <cell r="F7688">
            <v>180</v>
          </cell>
          <cell r="G7688" t="str">
            <v>Singapore</v>
          </cell>
        </row>
        <row r="7689">
          <cell r="A7689" t="str">
            <v>2003M01</v>
          </cell>
          <cell r="B7689">
            <v>0</v>
          </cell>
          <cell r="C7689">
            <v>100</v>
          </cell>
          <cell r="D7689" t="str">
            <v>Ebaymotors</v>
          </cell>
          <cell r="E7689">
            <v>41</v>
          </cell>
          <cell r="F7689">
            <v>99</v>
          </cell>
          <cell r="G7689" t="str">
            <v>Ireland</v>
          </cell>
        </row>
        <row r="7690">
          <cell r="A7690" t="str">
            <v>2003M01</v>
          </cell>
          <cell r="B7690">
            <v>2</v>
          </cell>
          <cell r="C7690">
            <v>0</v>
          </cell>
          <cell r="D7690" t="str">
            <v>Ebay</v>
          </cell>
          <cell r="E7690">
            <v>187</v>
          </cell>
          <cell r="F7690">
            <v>105</v>
          </cell>
          <cell r="G7690" t="str">
            <v>Jersey</v>
          </cell>
        </row>
        <row r="7691">
          <cell r="A7691" t="str">
            <v>2003M01</v>
          </cell>
          <cell r="B7691">
            <v>2</v>
          </cell>
          <cell r="C7691">
            <v>100</v>
          </cell>
          <cell r="D7691" t="str">
            <v>Ebaymotors</v>
          </cell>
          <cell r="E7691">
            <v>93</v>
          </cell>
          <cell r="F7691">
            <v>164</v>
          </cell>
          <cell r="G7691" t="str">
            <v>Portugal</v>
          </cell>
        </row>
        <row r="7692">
          <cell r="A7692" t="str">
            <v>2003M01</v>
          </cell>
          <cell r="B7692">
            <v>0</v>
          </cell>
          <cell r="C7692">
            <v>15</v>
          </cell>
          <cell r="D7692" t="str">
            <v>Australia</v>
          </cell>
          <cell r="E7692">
            <v>2</v>
          </cell>
          <cell r="F7692">
            <v>4</v>
          </cell>
          <cell r="G7692" t="str">
            <v>Afghanistan</v>
          </cell>
        </row>
        <row r="7693">
          <cell r="A7693" t="str">
            <v>2003M01</v>
          </cell>
          <cell r="B7693">
            <v>1</v>
          </cell>
          <cell r="C7693">
            <v>2</v>
          </cell>
          <cell r="D7693" t="str">
            <v>Canada</v>
          </cell>
          <cell r="E7693">
            <v>1</v>
          </cell>
          <cell r="F7693">
            <v>209</v>
          </cell>
          <cell r="G7693" t="str">
            <v>Ukraine</v>
          </cell>
        </row>
        <row r="7694">
          <cell r="A7694" t="str">
            <v>2003M01</v>
          </cell>
          <cell r="B7694">
            <v>3</v>
          </cell>
          <cell r="C7694">
            <v>186</v>
          </cell>
          <cell r="D7694" t="str">
            <v>Spain</v>
          </cell>
          <cell r="E7694">
            <v>2</v>
          </cell>
          <cell r="F7694">
            <v>1</v>
          </cell>
          <cell r="G7694" t="str">
            <v>United States</v>
          </cell>
        </row>
        <row r="7695">
          <cell r="A7695" t="str">
            <v>2003M01</v>
          </cell>
          <cell r="B7695">
            <v>1</v>
          </cell>
          <cell r="C7695">
            <v>77</v>
          </cell>
          <cell r="D7695" t="str">
            <v>Germany</v>
          </cell>
          <cell r="E7695">
            <v>1</v>
          </cell>
          <cell r="F7695">
            <v>45</v>
          </cell>
          <cell r="G7695" t="str">
            <v>China</v>
          </cell>
        </row>
        <row r="7696">
          <cell r="A7696" t="str">
            <v>2003M01</v>
          </cell>
          <cell r="B7696">
            <v>1</v>
          </cell>
          <cell r="C7696">
            <v>3</v>
          </cell>
          <cell r="D7696" t="str">
            <v>Uk</v>
          </cell>
          <cell r="E7696">
            <v>35</v>
          </cell>
          <cell r="F7696">
            <v>204</v>
          </cell>
          <cell r="G7696" t="str">
            <v>Turkey</v>
          </cell>
        </row>
        <row r="7697">
          <cell r="A7697" t="str">
            <v>2003M01</v>
          </cell>
          <cell r="B7697">
            <v>1</v>
          </cell>
          <cell r="C7697">
            <v>0</v>
          </cell>
          <cell r="D7697" t="str">
            <v>Ebay</v>
          </cell>
          <cell r="E7697">
            <v>1</v>
          </cell>
          <cell r="F7697">
            <v>123</v>
          </cell>
          <cell r="G7697" t="str">
            <v>Macau</v>
          </cell>
        </row>
        <row r="7698">
          <cell r="A7698" t="str">
            <v>2003M01</v>
          </cell>
          <cell r="B7698">
            <v>0</v>
          </cell>
          <cell r="C7698">
            <v>15</v>
          </cell>
          <cell r="D7698" t="str">
            <v>Australia</v>
          </cell>
          <cell r="E7698">
            <v>71</v>
          </cell>
          <cell r="F7698">
            <v>77</v>
          </cell>
          <cell r="G7698" t="str">
            <v>Germany</v>
          </cell>
        </row>
        <row r="7699">
          <cell r="A7699" t="str">
            <v>2003M01</v>
          </cell>
          <cell r="B7699">
            <v>1</v>
          </cell>
          <cell r="C7699">
            <v>0</v>
          </cell>
          <cell r="D7699" t="str">
            <v>Ebay</v>
          </cell>
          <cell r="E7699">
            <v>41</v>
          </cell>
          <cell r="F7699">
            <v>53</v>
          </cell>
          <cell r="G7699" t="str">
            <v>Croatia, Democratic Republic of the</v>
          </cell>
        </row>
        <row r="7700">
          <cell r="A7700" t="str">
            <v>2003M01</v>
          </cell>
          <cell r="B7700">
            <v>3</v>
          </cell>
          <cell r="C7700">
            <v>101</v>
          </cell>
          <cell r="D7700" t="str">
            <v>Italy</v>
          </cell>
          <cell r="E7700">
            <v>4</v>
          </cell>
          <cell r="F7700">
            <v>193</v>
          </cell>
          <cell r="G7700" t="str">
            <v>Switzerland</v>
          </cell>
        </row>
        <row r="7701">
          <cell r="A7701" t="str">
            <v>2003M01</v>
          </cell>
          <cell r="B7701">
            <v>3</v>
          </cell>
          <cell r="C7701">
            <v>186</v>
          </cell>
          <cell r="D7701" t="str">
            <v>Spain</v>
          </cell>
          <cell r="E7701">
            <v>2</v>
          </cell>
          <cell r="F7701">
            <v>101</v>
          </cell>
          <cell r="G7701" t="str">
            <v>Italy</v>
          </cell>
        </row>
        <row r="7702">
          <cell r="A7702" t="str">
            <v>2003M01</v>
          </cell>
          <cell r="B7702">
            <v>2</v>
          </cell>
          <cell r="C7702">
            <v>0</v>
          </cell>
          <cell r="D7702" t="str">
            <v>Ebay</v>
          </cell>
          <cell r="E7702">
            <v>80201</v>
          </cell>
          <cell r="F7702">
            <v>180</v>
          </cell>
          <cell r="G7702" t="str">
            <v>Singapore</v>
          </cell>
        </row>
        <row r="7703">
          <cell r="A7703" t="str">
            <v>2003M01</v>
          </cell>
          <cell r="B7703">
            <v>2</v>
          </cell>
          <cell r="C7703">
            <v>77</v>
          </cell>
          <cell r="D7703" t="str">
            <v>Germany</v>
          </cell>
          <cell r="E7703">
            <v>20</v>
          </cell>
          <cell r="F7703">
            <v>162</v>
          </cell>
          <cell r="G7703" t="str">
            <v>Philippines</v>
          </cell>
        </row>
        <row r="7704">
          <cell r="A7704" t="str">
            <v>2003M01</v>
          </cell>
          <cell r="B7704">
            <v>1</v>
          </cell>
          <cell r="C7704">
            <v>15</v>
          </cell>
          <cell r="D7704" t="str">
            <v>Australia</v>
          </cell>
          <cell r="E7704">
            <v>7</v>
          </cell>
          <cell r="F7704">
            <v>96</v>
          </cell>
          <cell r="G7704" t="str">
            <v>Indonesia</v>
          </cell>
        </row>
        <row r="7705">
          <cell r="A7705" t="str">
            <v>2003M01</v>
          </cell>
          <cell r="B7705">
            <v>2</v>
          </cell>
          <cell r="C7705">
            <v>77</v>
          </cell>
          <cell r="D7705" t="str">
            <v>Germany</v>
          </cell>
          <cell r="E7705">
            <v>49</v>
          </cell>
          <cell r="F7705">
            <v>29</v>
          </cell>
          <cell r="G7705" t="str">
            <v>Bosnia and Herzegovina</v>
          </cell>
        </row>
        <row r="7706">
          <cell r="A7706" t="str">
            <v>2003M01</v>
          </cell>
          <cell r="B7706">
            <v>2</v>
          </cell>
          <cell r="C7706">
            <v>101</v>
          </cell>
          <cell r="D7706" t="str">
            <v>Italy</v>
          </cell>
          <cell r="E7706">
            <v>168</v>
          </cell>
          <cell r="F7706">
            <v>2</v>
          </cell>
          <cell r="G7706" t="str">
            <v>Canada</v>
          </cell>
        </row>
        <row r="7707">
          <cell r="A7707" t="str">
            <v>2003M01</v>
          </cell>
          <cell r="B7707">
            <v>2</v>
          </cell>
          <cell r="C7707">
            <v>0</v>
          </cell>
          <cell r="D7707" t="str">
            <v>Ebay</v>
          </cell>
          <cell r="E7707">
            <v>2983</v>
          </cell>
          <cell r="F7707">
            <v>44</v>
          </cell>
          <cell r="G7707" t="str">
            <v>Chile</v>
          </cell>
        </row>
        <row r="7708">
          <cell r="A7708" t="str">
            <v>2003M01</v>
          </cell>
          <cell r="B7708">
            <v>1</v>
          </cell>
          <cell r="C7708">
            <v>0</v>
          </cell>
          <cell r="D7708" t="str">
            <v>Ebay</v>
          </cell>
          <cell r="E7708">
            <v>7</v>
          </cell>
          <cell r="F7708">
            <v>19</v>
          </cell>
          <cell r="G7708" t="str">
            <v>Bahrain</v>
          </cell>
        </row>
        <row r="7709">
          <cell r="A7709" t="str">
            <v>2003M01</v>
          </cell>
          <cell r="B7709">
            <v>1</v>
          </cell>
          <cell r="C7709">
            <v>0</v>
          </cell>
          <cell r="D7709" t="str">
            <v>Ebay</v>
          </cell>
          <cell r="E7709">
            <v>1</v>
          </cell>
          <cell r="F7709">
            <v>-999</v>
          </cell>
          <cell r="G7709" t="str">
            <v>Unknown</v>
          </cell>
        </row>
        <row r="7710">
          <cell r="A7710" t="str">
            <v>2003M01</v>
          </cell>
          <cell r="B7710">
            <v>1</v>
          </cell>
          <cell r="C7710">
            <v>3</v>
          </cell>
          <cell r="D7710" t="str">
            <v>Uk</v>
          </cell>
          <cell r="E7710">
            <v>17</v>
          </cell>
          <cell r="F7710">
            <v>38</v>
          </cell>
          <cell r="G7710" t="str">
            <v>Cambodia</v>
          </cell>
        </row>
        <row r="7711">
          <cell r="A7711" t="str">
            <v>2003M01</v>
          </cell>
          <cell r="B7711">
            <v>1</v>
          </cell>
          <cell r="C7711">
            <v>3</v>
          </cell>
          <cell r="D7711" t="str">
            <v>Uk</v>
          </cell>
          <cell r="E7711">
            <v>344</v>
          </cell>
          <cell r="F7711">
            <v>2</v>
          </cell>
          <cell r="G7711" t="str">
            <v>Canada</v>
          </cell>
        </row>
        <row r="7712">
          <cell r="A7712" t="str">
            <v>2003M01</v>
          </cell>
          <cell r="B7712">
            <v>1</v>
          </cell>
          <cell r="C7712">
            <v>71</v>
          </cell>
          <cell r="D7712" t="str">
            <v>France</v>
          </cell>
          <cell r="E7712">
            <v>20</v>
          </cell>
          <cell r="F7712">
            <v>80</v>
          </cell>
          <cell r="G7712" t="str">
            <v>Greece</v>
          </cell>
        </row>
        <row r="7713">
          <cell r="A7713" t="str">
            <v>2003M01</v>
          </cell>
          <cell r="B7713">
            <v>1</v>
          </cell>
          <cell r="C7713">
            <v>77</v>
          </cell>
          <cell r="D7713" t="str">
            <v>Germany</v>
          </cell>
          <cell r="E7713">
            <v>2</v>
          </cell>
          <cell r="F7713">
            <v>181</v>
          </cell>
          <cell r="G7713" t="str">
            <v>Slovakia</v>
          </cell>
        </row>
        <row r="7714">
          <cell r="A7714" t="str">
            <v>2003M01</v>
          </cell>
          <cell r="B7714">
            <v>0</v>
          </cell>
          <cell r="C7714">
            <v>100</v>
          </cell>
          <cell r="D7714" t="str">
            <v>Ebaymotors</v>
          </cell>
          <cell r="E7714">
            <v>22</v>
          </cell>
          <cell r="F7714">
            <v>71</v>
          </cell>
          <cell r="G7714" t="str">
            <v>France</v>
          </cell>
        </row>
        <row r="7715">
          <cell r="A7715" t="str">
            <v>2003M01</v>
          </cell>
          <cell r="B7715">
            <v>1</v>
          </cell>
          <cell r="C7715">
            <v>0</v>
          </cell>
          <cell r="D7715" t="str">
            <v>Ebay</v>
          </cell>
          <cell r="E7715">
            <v>1667</v>
          </cell>
          <cell r="F7715">
            <v>71</v>
          </cell>
          <cell r="G7715" t="str">
            <v>France</v>
          </cell>
        </row>
        <row r="7716">
          <cell r="A7716" t="str">
            <v>2003M01</v>
          </cell>
          <cell r="B7716">
            <v>0</v>
          </cell>
          <cell r="C7716">
            <v>101</v>
          </cell>
          <cell r="D7716" t="str">
            <v>Italy</v>
          </cell>
          <cell r="E7716">
            <v>8</v>
          </cell>
          <cell r="F7716">
            <v>186</v>
          </cell>
          <cell r="G7716" t="str">
            <v>Spain</v>
          </cell>
        </row>
        <row r="7717">
          <cell r="A7717" t="str">
            <v>2003M01</v>
          </cell>
          <cell r="B7717">
            <v>2</v>
          </cell>
          <cell r="C7717">
            <v>0</v>
          </cell>
          <cell r="D7717" t="str">
            <v>Ebay</v>
          </cell>
          <cell r="E7717">
            <v>138</v>
          </cell>
          <cell r="F7717">
            <v>28</v>
          </cell>
          <cell r="G7717" t="str">
            <v>Bolivia</v>
          </cell>
        </row>
        <row r="7718">
          <cell r="A7718" t="str">
            <v>2003M01</v>
          </cell>
          <cell r="B7718">
            <v>2</v>
          </cell>
          <cell r="C7718">
            <v>146</v>
          </cell>
          <cell r="D7718" t="str">
            <v>Netherlands</v>
          </cell>
          <cell r="E7718">
            <v>459</v>
          </cell>
          <cell r="F7718">
            <v>186</v>
          </cell>
          <cell r="G7718" t="str">
            <v>Spain</v>
          </cell>
        </row>
        <row r="7719">
          <cell r="A7719" t="str">
            <v>2003M01</v>
          </cell>
          <cell r="B7719">
            <v>2</v>
          </cell>
          <cell r="C7719">
            <v>71</v>
          </cell>
          <cell r="D7719" t="str">
            <v>France</v>
          </cell>
          <cell r="E7719">
            <v>15</v>
          </cell>
          <cell r="F7719">
            <v>12</v>
          </cell>
          <cell r="G7719" t="str">
            <v>Argentina</v>
          </cell>
        </row>
        <row r="7720">
          <cell r="A7720" t="str">
            <v>2003M01</v>
          </cell>
          <cell r="B7720">
            <v>0</v>
          </cell>
          <cell r="C7720">
            <v>16</v>
          </cell>
          <cell r="D7720" t="str">
            <v>Austria</v>
          </cell>
          <cell r="E7720">
            <v>10</v>
          </cell>
          <cell r="F7720">
            <v>23</v>
          </cell>
          <cell r="G7720" t="str">
            <v>Belgium</v>
          </cell>
        </row>
        <row r="7721">
          <cell r="A7721" t="str">
            <v>2003M01</v>
          </cell>
          <cell r="B7721">
            <v>0</v>
          </cell>
          <cell r="C7721">
            <v>23</v>
          </cell>
          <cell r="D7721" t="str">
            <v xml:space="preserve"> Belgium (French)</v>
          </cell>
          <cell r="E7721">
            <v>3</v>
          </cell>
          <cell r="F7721">
            <v>204</v>
          </cell>
          <cell r="G7721" t="str">
            <v>Turkey</v>
          </cell>
        </row>
        <row r="7722">
          <cell r="A7722" t="str">
            <v>2003M01</v>
          </cell>
          <cell r="B7722">
            <v>0</v>
          </cell>
          <cell r="C7722">
            <v>77</v>
          </cell>
          <cell r="D7722" t="str">
            <v>Germany</v>
          </cell>
          <cell r="E7722">
            <v>69</v>
          </cell>
          <cell r="F7722">
            <v>92</v>
          </cell>
          <cell r="G7722" t="str">
            <v>Hong Kong</v>
          </cell>
        </row>
        <row r="7723">
          <cell r="A7723" t="str">
            <v>2003M01</v>
          </cell>
          <cell r="B7723">
            <v>0</v>
          </cell>
          <cell r="C7723">
            <v>146</v>
          </cell>
          <cell r="D7723" t="str">
            <v>Netherlands</v>
          </cell>
          <cell r="E7723">
            <v>1497</v>
          </cell>
          <cell r="F7723">
            <v>77</v>
          </cell>
          <cell r="G7723" t="str">
            <v>Germany</v>
          </cell>
        </row>
        <row r="7724">
          <cell r="A7724" t="str">
            <v>2003M01</v>
          </cell>
          <cell r="B7724">
            <v>1</v>
          </cell>
          <cell r="C7724">
            <v>77</v>
          </cell>
          <cell r="D7724" t="str">
            <v>Germany</v>
          </cell>
          <cell r="E7724">
            <v>31</v>
          </cell>
          <cell r="F7724">
            <v>104</v>
          </cell>
          <cell r="G7724" t="str">
            <v>Japan</v>
          </cell>
        </row>
        <row r="7725">
          <cell r="A7725" t="str">
            <v>2003M01</v>
          </cell>
          <cell r="B7725">
            <v>2</v>
          </cell>
          <cell r="C7725">
            <v>100</v>
          </cell>
          <cell r="D7725" t="str">
            <v>Ebaymotors</v>
          </cell>
          <cell r="E7725">
            <v>4</v>
          </cell>
          <cell r="F7725">
            <v>122</v>
          </cell>
          <cell r="G7725" t="str">
            <v>Luxembourg</v>
          </cell>
        </row>
        <row r="7726">
          <cell r="A7726" t="str">
            <v>2003M01</v>
          </cell>
          <cell r="B7726">
            <v>2</v>
          </cell>
          <cell r="C7726">
            <v>71</v>
          </cell>
          <cell r="D7726" t="str">
            <v>France</v>
          </cell>
          <cell r="E7726">
            <v>1</v>
          </cell>
          <cell r="F7726">
            <v>73</v>
          </cell>
          <cell r="G7726" t="str">
            <v>French Polynesia</v>
          </cell>
        </row>
        <row r="7727">
          <cell r="A7727" t="str">
            <v>2003M01</v>
          </cell>
          <cell r="B7727">
            <v>1</v>
          </cell>
          <cell r="C7727">
            <v>0</v>
          </cell>
          <cell r="D7727" t="str">
            <v>Ebay</v>
          </cell>
          <cell r="E7727">
            <v>1270</v>
          </cell>
          <cell r="F7727">
            <v>12</v>
          </cell>
          <cell r="G7727" t="str">
            <v>Argentina</v>
          </cell>
        </row>
        <row r="7728">
          <cell r="A7728" t="str">
            <v>2003M01</v>
          </cell>
          <cell r="B7728">
            <v>1</v>
          </cell>
          <cell r="C7728">
            <v>123</v>
          </cell>
          <cell r="D7728" t="str">
            <v xml:space="preserve"> Belgium (Dutch)</v>
          </cell>
          <cell r="E7728">
            <v>1349</v>
          </cell>
          <cell r="F7728">
            <v>146</v>
          </cell>
          <cell r="G7728" t="str">
            <v>Netherlands</v>
          </cell>
        </row>
        <row r="7729">
          <cell r="A7729" t="str">
            <v>2003M01</v>
          </cell>
          <cell r="B7729">
            <v>1</v>
          </cell>
          <cell r="C7729">
            <v>0</v>
          </cell>
          <cell r="D7729" t="str">
            <v>Ebay</v>
          </cell>
          <cell r="E7729">
            <v>4</v>
          </cell>
          <cell r="F7729">
            <v>81</v>
          </cell>
          <cell r="G7729" t="str">
            <v>Greenland</v>
          </cell>
        </row>
        <row r="7730">
          <cell r="A7730" t="str">
            <v>2003M01</v>
          </cell>
          <cell r="B7730">
            <v>2</v>
          </cell>
          <cell r="C7730">
            <v>0</v>
          </cell>
          <cell r="D7730" t="str">
            <v>Ebay</v>
          </cell>
          <cell r="E7730">
            <v>144</v>
          </cell>
          <cell r="F7730">
            <v>177</v>
          </cell>
          <cell r="G7730" t="str">
            <v>Senegal</v>
          </cell>
        </row>
        <row r="7731">
          <cell r="A7731" t="str">
            <v>2003M01</v>
          </cell>
          <cell r="B7731">
            <v>0</v>
          </cell>
          <cell r="C7731">
            <v>0</v>
          </cell>
          <cell r="D7731" t="str">
            <v>Ebay</v>
          </cell>
          <cell r="E7731">
            <v>5</v>
          </cell>
          <cell r="F7731">
            <v>81</v>
          </cell>
          <cell r="G7731" t="str">
            <v>Greenland</v>
          </cell>
        </row>
        <row r="7732">
          <cell r="A7732" t="str">
            <v>2003M01</v>
          </cell>
          <cell r="B7732">
            <v>0</v>
          </cell>
          <cell r="C7732">
            <v>71</v>
          </cell>
          <cell r="D7732" t="str">
            <v>France</v>
          </cell>
          <cell r="E7732">
            <v>131</v>
          </cell>
          <cell r="F7732">
            <v>1</v>
          </cell>
          <cell r="G7732" t="str">
            <v>United States</v>
          </cell>
        </row>
        <row r="7733">
          <cell r="A7733" t="str">
            <v>2003M01</v>
          </cell>
          <cell r="B7733">
            <v>0</v>
          </cell>
          <cell r="C7733">
            <v>0</v>
          </cell>
          <cell r="D7733" t="str">
            <v>Ebay</v>
          </cell>
          <cell r="E7733">
            <v>5</v>
          </cell>
          <cell r="F7733">
            <v>130</v>
          </cell>
          <cell r="G7733" t="str">
            <v>Malta</v>
          </cell>
        </row>
        <row r="7734">
          <cell r="A7734" t="str">
            <v>2003M01</v>
          </cell>
          <cell r="B7734">
            <v>2</v>
          </cell>
          <cell r="C7734">
            <v>0</v>
          </cell>
          <cell r="D7734" t="str">
            <v>Ebay</v>
          </cell>
          <cell r="E7734">
            <v>38831</v>
          </cell>
          <cell r="F7734">
            <v>101</v>
          </cell>
          <cell r="G7734" t="str">
            <v>Italy</v>
          </cell>
        </row>
        <row r="7735">
          <cell r="A7735" t="str">
            <v>2003M01</v>
          </cell>
          <cell r="B7735">
            <v>2</v>
          </cell>
          <cell r="C7735">
            <v>3</v>
          </cell>
          <cell r="D7735" t="str">
            <v>Uk</v>
          </cell>
          <cell r="E7735">
            <v>1</v>
          </cell>
          <cell r="F7735">
            <v>44</v>
          </cell>
          <cell r="G7735" t="str">
            <v>Chile</v>
          </cell>
        </row>
        <row r="7736">
          <cell r="A7736" t="str">
            <v>2003M01</v>
          </cell>
          <cell r="B7736">
            <v>2</v>
          </cell>
          <cell r="C7736">
            <v>0</v>
          </cell>
          <cell r="D7736" t="str">
            <v>Ebay</v>
          </cell>
          <cell r="E7736">
            <v>25925</v>
          </cell>
          <cell r="F7736">
            <v>192</v>
          </cell>
          <cell r="G7736" t="str">
            <v>Sweden</v>
          </cell>
        </row>
        <row r="7737">
          <cell r="A7737" t="str">
            <v>2003M01</v>
          </cell>
          <cell r="B7737">
            <v>1</v>
          </cell>
          <cell r="C7737">
            <v>186</v>
          </cell>
          <cell r="D7737" t="str">
            <v>Spain</v>
          </cell>
          <cell r="E7737">
            <v>9</v>
          </cell>
          <cell r="F7737">
            <v>146</v>
          </cell>
          <cell r="G7737" t="str">
            <v>Netherlands</v>
          </cell>
        </row>
        <row r="7738">
          <cell r="A7738" t="str">
            <v>2003M01</v>
          </cell>
          <cell r="B7738">
            <v>1</v>
          </cell>
          <cell r="C7738">
            <v>77</v>
          </cell>
          <cell r="D7738" t="str">
            <v>Germany</v>
          </cell>
          <cell r="E7738">
            <v>25</v>
          </cell>
          <cell r="F7738">
            <v>138</v>
          </cell>
          <cell r="G7738" t="str">
            <v>Monaco</v>
          </cell>
        </row>
        <row r="7739">
          <cell r="A7739" t="str">
            <v>2003M01</v>
          </cell>
          <cell r="B7739">
            <v>2</v>
          </cell>
          <cell r="C7739">
            <v>0</v>
          </cell>
          <cell r="D7739" t="str">
            <v>Ebay</v>
          </cell>
          <cell r="E7739">
            <v>180</v>
          </cell>
          <cell r="F7739">
            <v>30</v>
          </cell>
          <cell r="G7739" t="str">
            <v>Botswana</v>
          </cell>
        </row>
        <row r="7740">
          <cell r="A7740" t="str">
            <v>2003M01</v>
          </cell>
          <cell r="B7740">
            <v>2</v>
          </cell>
          <cell r="C7740">
            <v>3</v>
          </cell>
          <cell r="D7740" t="str">
            <v>Uk</v>
          </cell>
          <cell r="E7740">
            <v>248</v>
          </cell>
          <cell r="F7740">
            <v>80</v>
          </cell>
          <cell r="G7740" t="str">
            <v>Greece</v>
          </cell>
        </row>
        <row r="7741">
          <cell r="A7741" t="str">
            <v>2003M01</v>
          </cell>
          <cell r="B7741">
            <v>1</v>
          </cell>
          <cell r="C7741">
            <v>0</v>
          </cell>
          <cell r="D7741" t="str">
            <v>Ebay</v>
          </cell>
          <cell r="E7741">
            <v>459</v>
          </cell>
          <cell r="F7741">
            <v>100</v>
          </cell>
          <cell r="G7741" t="str">
            <v>Israel</v>
          </cell>
        </row>
        <row r="7742">
          <cell r="A7742" t="str">
            <v>2003M01</v>
          </cell>
          <cell r="B7742">
            <v>2</v>
          </cell>
          <cell r="C7742">
            <v>146</v>
          </cell>
          <cell r="D7742" t="str">
            <v>Netherlands</v>
          </cell>
          <cell r="E7742">
            <v>2</v>
          </cell>
          <cell r="F7742">
            <v>138</v>
          </cell>
          <cell r="G7742" t="str">
            <v>Monaco</v>
          </cell>
        </row>
        <row r="7743">
          <cell r="A7743" t="str">
            <v>2003M01</v>
          </cell>
          <cell r="B7743">
            <v>1</v>
          </cell>
          <cell r="C7743">
            <v>71</v>
          </cell>
          <cell r="D7743" t="str">
            <v>France</v>
          </cell>
          <cell r="E7743">
            <v>18</v>
          </cell>
          <cell r="F7743">
            <v>15</v>
          </cell>
          <cell r="G7743" t="str">
            <v>Australia</v>
          </cell>
        </row>
        <row r="7744">
          <cell r="A7744" t="str">
            <v>2003M01</v>
          </cell>
          <cell r="B7744">
            <v>1</v>
          </cell>
          <cell r="C7744">
            <v>16</v>
          </cell>
          <cell r="D7744" t="str">
            <v>Austria</v>
          </cell>
          <cell r="E7744">
            <v>1</v>
          </cell>
          <cell r="F7744">
            <v>3</v>
          </cell>
          <cell r="G7744" t="str">
            <v>United Kingdom</v>
          </cell>
        </row>
        <row r="7745">
          <cell r="A7745" t="str">
            <v>2003M01</v>
          </cell>
          <cell r="B7745">
            <v>2</v>
          </cell>
          <cell r="C7745">
            <v>0</v>
          </cell>
          <cell r="D7745" t="str">
            <v>Ebay</v>
          </cell>
          <cell r="E7745">
            <v>3995</v>
          </cell>
          <cell r="F7745">
            <v>165</v>
          </cell>
          <cell r="G7745" t="str">
            <v>Puerto Rico</v>
          </cell>
        </row>
        <row r="7746">
          <cell r="A7746" t="str">
            <v>2003M01</v>
          </cell>
          <cell r="B7746">
            <v>1</v>
          </cell>
          <cell r="C7746">
            <v>186</v>
          </cell>
          <cell r="D7746" t="str">
            <v>Spain</v>
          </cell>
          <cell r="E7746">
            <v>111</v>
          </cell>
          <cell r="F7746">
            <v>3</v>
          </cell>
          <cell r="G7746" t="str">
            <v>United Kingdom</v>
          </cell>
        </row>
        <row r="7747">
          <cell r="A7747" t="str">
            <v>2003M01</v>
          </cell>
          <cell r="B7747">
            <v>2</v>
          </cell>
          <cell r="C7747">
            <v>196</v>
          </cell>
          <cell r="D7747" t="str">
            <v>Taiwan</v>
          </cell>
          <cell r="E7747">
            <v>92</v>
          </cell>
          <cell r="F7747">
            <v>123</v>
          </cell>
          <cell r="G7747" t="str">
            <v>Macau</v>
          </cell>
        </row>
        <row r="7748">
          <cell r="A7748" t="str">
            <v>2003M01</v>
          </cell>
          <cell r="B7748">
            <v>0</v>
          </cell>
          <cell r="C7748">
            <v>0</v>
          </cell>
          <cell r="D7748" t="str">
            <v>Ebay</v>
          </cell>
          <cell r="E7748">
            <v>176</v>
          </cell>
          <cell r="F7748">
            <v>224</v>
          </cell>
          <cell r="G7748" t="str">
            <v>Zimbabwe</v>
          </cell>
        </row>
        <row r="7749">
          <cell r="A7749" t="str">
            <v>2003M01</v>
          </cell>
          <cell r="B7749">
            <v>2</v>
          </cell>
          <cell r="C7749">
            <v>0</v>
          </cell>
          <cell r="D7749" t="str">
            <v>Ebay</v>
          </cell>
          <cell r="E7749">
            <v>1</v>
          </cell>
          <cell r="F7749">
            <v>148</v>
          </cell>
          <cell r="G7749" t="str">
            <v>New Caledonia</v>
          </cell>
        </row>
        <row r="7750">
          <cell r="A7750" t="str">
            <v>2003M01</v>
          </cell>
          <cell r="B7750">
            <v>2</v>
          </cell>
          <cell r="C7750">
            <v>0</v>
          </cell>
          <cell r="D7750" t="str">
            <v>Ebay</v>
          </cell>
          <cell r="E7750">
            <v>147</v>
          </cell>
          <cell r="F7750">
            <v>7</v>
          </cell>
          <cell r="G7750" t="str">
            <v>American Samoa</v>
          </cell>
        </row>
        <row r="7751">
          <cell r="A7751" t="str">
            <v>2003M01</v>
          </cell>
          <cell r="B7751">
            <v>0</v>
          </cell>
          <cell r="C7751">
            <v>0</v>
          </cell>
          <cell r="D7751" t="str">
            <v>Ebay</v>
          </cell>
          <cell r="E7751">
            <v>373</v>
          </cell>
          <cell r="F7751">
            <v>100</v>
          </cell>
          <cell r="G7751" t="str">
            <v>Israel</v>
          </cell>
        </row>
        <row r="7752">
          <cell r="A7752" t="str">
            <v>2003M01</v>
          </cell>
          <cell r="B7752">
            <v>1</v>
          </cell>
          <cell r="C7752">
            <v>146</v>
          </cell>
          <cell r="D7752" t="str">
            <v>Netherlands</v>
          </cell>
          <cell r="E7752">
            <v>169</v>
          </cell>
          <cell r="F7752">
            <v>1</v>
          </cell>
          <cell r="G7752" t="str">
            <v>United States</v>
          </cell>
        </row>
        <row r="7753">
          <cell r="A7753" t="str">
            <v>2003M01</v>
          </cell>
          <cell r="B7753">
            <v>2</v>
          </cell>
          <cell r="C7753">
            <v>0</v>
          </cell>
          <cell r="D7753" t="str">
            <v>Ebay</v>
          </cell>
          <cell r="E7753">
            <v>9792</v>
          </cell>
          <cell r="F7753">
            <v>209</v>
          </cell>
          <cell r="G7753" t="str">
            <v>Ukraine</v>
          </cell>
        </row>
        <row r="7754">
          <cell r="A7754" t="str">
            <v>2003M01</v>
          </cell>
          <cell r="B7754">
            <v>0</v>
          </cell>
          <cell r="C7754">
            <v>3</v>
          </cell>
          <cell r="D7754" t="str">
            <v>Uk</v>
          </cell>
          <cell r="E7754">
            <v>10</v>
          </cell>
          <cell r="F7754">
            <v>185</v>
          </cell>
          <cell r="G7754" t="str">
            <v>South Africa</v>
          </cell>
        </row>
        <row r="7755">
          <cell r="A7755" t="str">
            <v>2003M01</v>
          </cell>
          <cell r="B7755">
            <v>0</v>
          </cell>
          <cell r="C7755">
            <v>100</v>
          </cell>
          <cell r="D7755" t="str">
            <v>Ebaymotors</v>
          </cell>
          <cell r="E7755">
            <v>2</v>
          </cell>
          <cell r="F7755">
            <v>186</v>
          </cell>
          <cell r="G7755" t="str">
            <v>Spain</v>
          </cell>
        </row>
        <row r="7756">
          <cell r="A7756" t="str">
            <v>2003M01</v>
          </cell>
          <cell r="B7756">
            <v>1</v>
          </cell>
          <cell r="C7756">
            <v>15</v>
          </cell>
          <cell r="D7756" t="str">
            <v>Australia</v>
          </cell>
          <cell r="E7756">
            <v>1</v>
          </cell>
          <cell r="F7756">
            <v>23</v>
          </cell>
          <cell r="G7756" t="str">
            <v>Belgium</v>
          </cell>
        </row>
        <row r="7757">
          <cell r="A7757" t="str">
            <v>2003M01</v>
          </cell>
          <cell r="B7757">
            <v>0</v>
          </cell>
          <cell r="C7757">
            <v>0</v>
          </cell>
          <cell r="D7757" t="str">
            <v>Ebay</v>
          </cell>
          <cell r="E7757">
            <v>171</v>
          </cell>
          <cell r="F7757">
            <v>217</v>
          </cell>
          <cell r="G7757" t="str">
            <v>Virgin Islands (U.S.)</v>
          </cell>
        </row>
        <row r="7758">
          <cell r="A7758" t="str">
            <v>2003M01</v>
          </cell>
          <cell r="B7758">
            <v>2</v>
          </cell>
          <cell r="C7758">
            <v>3</v>
          </cell>
          <cell r="D7758" t="str">
            <v>Uk</v>
          </cell>
          <cell r="E7758">
            <v>18</v>
          </cell>
          <cell r="F7758">
            <v>66</v>
          </cell>
          <cell r="G7758" t="str">
            <v>Estonia</v>
          </cell>
        </row>
        <row r="7759">
          <cell r="A7759" t="str">
            <v>2003M01</v>
          </cell>
          <cell r="B7759">
            <v>3</v>
          </cell>
          <cell r="C7759">
            <v>77</v>
          </cell>
          <cell r="D7759" t="str">
            <v>Germany</v>
          </cell>
          <cell r="E7759">
            <v>5</v>
          </cell>
          <cell r="F7759">
            <v>192</v>
          </cell>
          <cell r="G7759" t="str">
            <v>Sweden</v>
          </cell>
        </row>
        <row r="7760">
          <cell r="A7760" t="str">
            <v>2003M01</v>
          </cell>
          <cell r="B7760">
            <v>2</v>
          </cell>
          <cell r="C7760">
            <v>100</v>
          </cell>
          <cell r="D7760" t="str">
            <v>Ebaymotors</v>
          </cell>
          <cell r="E7760">
            <v>6</v>
          </cell>
          <cell r="F7760">
            <v>7</v>
          </cell>
          <cell r="G7760" t="str">
            <v>American Samoa</v>
          </cell>
        </row>
        <row r="7761">
          <cell r="A7761" t="str">
            <v>2003M01</v>
          </cell>
          <cell r="B7761">
            <v>2</v>
          </cell>
          <cell r="C7761">
            <v>77</v>
          </cell>
          <cell r="D7761" t="str">
            <v>Germany</v>
          </cell>
          <cell r="E7761">
            <v>1</v>
          </cell>
          <cell r="F7761">
            <v>156</v>
          </cell>
          <cell r="G7761" t="str">
            <v>Pakistan</v>
          </cell>
        </row>
        <row r="7762">
          <cell r="A7762" t="str">
            <v>2003M01</v>
          </cell>
          <cell r="B7762">
            <v>2</v>
          </cell>
          <cell r="C7762">
            <v>100</v>
          </cell>
          <cell r="D7762" t="str">
            <v>Ebaymotors</v>
          </cell>
          <cell r="E7762">
            <v>133</v>
          </cell>
          <cell r="F7762">
            <v>193</v>
          </cell>
          <cell r="G7762" t="str">
            <v>Switzerland</v>
          </cell>
        </row>
        <row r="7763">
          <cell r="A7763" t="str">
            <v>2003M01</v>
          </cell>
          <cell r="B7763">
            <v>2</v>
          </cell>
          <cell r="C7763">
            <v>100</v>
          </cell>
          <cell r="D7763" t="str">
            <v>Ebaymotors</v>
          </cell>
          <cell r="E7763">
            <v>22</v>
          </cell>
          <cell r="F7763">
            <v>199</v>
          </cell>
          <cell r="G7763" t="str">
            <v>Thailand</v>
          </cell>
        </row>
        <row r="7764">
          <cell r="A7764" t="str">
            <v>2003M01</v>
          </cell>
          <cell r="B7764">
            <v>2</v>
          </cell>
          <cell r="C7764">
            <v>100</v>
          </cell>
          <cell r="D7764" t="str">
            <v>Ebaymotors</v>
          </cell>
          <cell r="E7764">
            <v>44748</v>
          </cell>
          <cell r="F7764">
            <v>2</v>
          </cell>
          <cell r="G7764" t="str">
            <v>Canada</v>
          </cell>
        </row>
        <row r="7765">
          <cell r="A7765" t="str">
            <v>2003M01</v>
          </cell>
          <cell r="B7765">
            <v>1</v>
          </cell>
          <cell r="C7765">
            <v>2</v>
          </cell>
          <cell r="D7765" t="str">
            <v>Canada</v>
          </cell>
          <cell r="E7765">
            <v>3</v>
          </cell>
          <cell r="F7765">
            <v>101</v>
          </cell>
          <cell r="G7765" t="str">
            <v>Italy</v>
          </cell>
        </row>
        <row r="7766">
          <cell r="A7766" t="str">
            <v>2003M01</v>
          </cell>
          <cell r="B7766">
            <v>3</v>
          </cell>
          <cell r="C7766">
            <v>0</v>
          </cell>
          <cell r="D7766" t="str">
            <v>Ebay</v>
          </cell>
          <cell r="E7766">
            <v>4</v>
          </cell>
          <cell r="F7766">
            <v>193</v>
          </cell>
          <cell r="G7766" t="str">
            <v>Switzerland</v>
          </cell>
        </row>
        <row r="7767">
          <cell r="A7767" t="str">
            <v>2003M01</v>
          </cell>
          <cell r="B7767">
            <v>1</v>
          </cell>
          <cell r="C7767">
            <v>23</v>
          </cell>
          <cell r="D7767" t="str">
            <v xml:space="preserve"> Belgium (French)</v>
          </cell>
          <cell r="E7767">
            <v>6</v>
          </cell>
          <cell r="F7767">
            <v>138</v>
          </cell>
          <cell r="G7767" t="str">
            <v>Monaco</v>
          </cell>
        </row>
        <row r="7768">
          <cell r="A7768" t="str">
            <v>2003M01</v>
          </cell>
          <cell r="B7768">
            <v>3</v>
          </cell>
          <cell r="C7768">
            <v>16</v>
          </cell>
          <cell r="D7768" t="str">
            <v>Austria</v>
          </cell>
          <cell r="E7768">
            <v>1</v>
          </cell>
          <cell r="F7768">
            <v>146</v>
          </cell>
          <cell r="G7768" t="str">
            <v>Netherlands</v>
          </cell>
        </row>
        <row r="7769">
          <cell r="A7769" t="str">
            <v>2003M01</v>
          </cell>
          <cell r="B7769">
            <v>0</v>
          </cell>
          <cell r="C7769">
            <v>23</v>
          </cell>
          <cell r="D7769" t="str">
            <v xml:space="preserve"> Belgium (French)</v>
          </cell>
          <cell r="E7769">
            <v>1657</v>
          </cell>
          <cell r="F7769">
            <v>71</v>
          </cell>
          <cell r="G7769" t="str">
            <v>France</v>
          </cell>
        </row>
        <row r="7770">
          <cell r="A7770" t="str">
            <v>2003M01</v>
          </cell>
          <cell r="B7770">
            <v>2</v>
          </cell>
          <cell r="C7770">
            <v>100</v>
          </cell>
          <cell r="D7770" t="str">
            <v>Ebaymotors</v>
          </cell>
          <cell r="E7770">
            <v>762</v>
          </cell>
          <cell r="F7770">
            <v>146</v>
          </cell>
          <cell r="G7770" t="str">
            <v>Netherlands</v>
          </cell>
        </row>
        <row r="7771">
          <cell r="A7771" t="str">
            <v>2003M01</v>
          </cell>
          <cell r="B7771">
            <v>3</v>
          </cell>
          <cell r="C7771">
            <v>77</v>
          </cell>
          <cell r="D7771" t="str">
            <v>Germany</v>
          </cell>
          <cell r="E7771">
            <v>11</v>
          </cell>
          <cell r="F7771">
            <v>3</v>
          </cell>
          <cell r="G7771" t="str">
            <v>United Kingdom</v>
          </cell>
        </row>
        <row r="7772">
          <cell r="A7772" t="str">
            <v>2003M01</v>
          </cell>
          <cell r="B7772">
            <v>0</v>
          </cell>
          <cell r="C7772">
            <v>77</v>
          </cell>
          <cell r="D7772" t="str">
            <v>Germany</v>
          </cell>
          <cell r="E7772">
            <v>9</v>
          </cell>
          <cell r="F7772">
            <v>-999</v>
          </cell>
          <cell r="G7772" t="str">
            <v>Unknown</v>
          </cell>
        </row>
        <row r="7773">
          <cell r="A7773" t="str">
            <v>2003M01</v>
          </cell>
          <cell r="B7773">
            <v>2</v>
          </cell>
          <cell r="C7773">
            <v>186</v>
          </cell>
          <cell r="D7773" t="str">
            <v>Spain</v>
          </cell>
          <cell r="E7773">
            <v>23</v>
          </cell>
          <cell r="F7773">
            <v>136</v>
          </cell>
          <cell r="G7773" t="str">
            <v>Mexico</v>
          </cell>
        </row>
        <row r="7774">
          <cell r="A7774" t="str">
            <v>2003M01</v>
          </cell>
          <cell r="B7774">
            <v>1</v>
          </cell>
          <cell r="C7774">
            <v>71</v>
          </cell>
          <cell r="D7774" t="str">
            <v>France</v>
          </cell>
          <cell r="E7774">
            <v>14</v>
          </cell>
          <cell r="F7774">
            <v>148</v>
          </cell>
          <cell r="G7774" t="str">
            <v>New Caledonia</v>
          </cell>
        </row>
        <row r="7775">
          <cell r="A7775" t="str">
            <v>2003M01</v>
          </cell>
          <cell r="B7775">
            <v>1</v>
          </cell>
          <cell r="C7775">
            <v>77</v>
          </cell>
          <cell r="D7775" t="str">
            <v>Germany</v>
          </cell>
          <cell r="E7775">
            <v>95</v>
          </cell>
          <cell r="F7775">
            <v>62</v>
          </cell>
          <cell r="G7775" t="str">
            <v>Egypt</v>
          </cell>
        </row>
        <row r="7776">
          <cell r="A7776" t="str">
            <v>2003M01</v>
          </cell>
          <cell r="B7776">
            <v>2</v>
          </cell>
          <cell r="C7776">
            <v>123</v>
          </cell>
          <cell r="D7776" t="str">
            <v xml:space="preserve"> Belgium (Dutch)</v>
          </cell>
          <cell r="E7776">
            <v>74764</v>
          </cell>
          <cell r="F7776">
            <v>23</v>
          </cell>
          <cell r="G7776" t="str">
            <v>Belgium</v>
          </cell>
        </row>
        <row r="7777">
          <cell r="A7777" t="str">
            <v>2003M01</v>
          </cell>
          <cell r="B7777">
            <v>2</v>
          </cell>
          <cell r="C7777">
            <v>15</v>
          </cell>
          <cell r="D7777" t="str">
            <v>Australia</v>
          </cell>
          <cell r="E7777">
            <v>2</v>
          </cell>
          <cell r="F7777">
            <v>211</v>
          </cell>
          <cell r="G7777" t="str">
            <v>Uruguay</v>
          </cell>
        </row>
        <row r="7778">
          <cell r="A7778" t="str">
            <v>2003M01</v>
          </cell>
          <cell r="B7778">
            <v>2</v>
          </cell>
          <cell r="C7778">
            <v>186</v>
          </cell>
          <cell r="D7778" t="str">
            <v>Spain</v>
          </cell>
          <cell r="E7778">
            <v>308</v>
          </cell>
          <cell r="F7778">
            <v>23</v>
          </cell>
          <cell r="G7778" t="str">
            <v>Belgium</v>
          </cell>
        </row>
        <row r="7779">
          <cell r="A7779" t="str">
            <v>2003M01</v>
          </cell>
          <cell r="B7779">
            <v>2</v>
          </cell>
          <cell r="C7779">
            <v>101</v>
          </cell>
          <cell r="D7779" t="str">
            <v>Italy</v>
          </cell>
          <cell r="E7779">
            <v>12</v>
          </cell>
          <cell r="F7779">
            <v>108</v>
          </cell>
          <cell r="G7779" t="str">
            <v>Kenya Coast Republic</v>
          </cell>
        </row>
        <row r="7780">
          <cell r="A7780" t="str">
            <v>2003M01</v>
          </cell>
          <cell r="B7780">
            <v>0</v>
          </cell>
          <cell r="C7780">
            <v>0</v>
          </cell>
          <cell r="D7780" t="str">
            <v>Ebay</v>
          </cell>
          <cell r="E7780">
            <v>115</v>
          </cell>
          <cell r="F7780">
            <v>84</v>
          </cell>
          <cell r="G7780" t="str">
            <v>Guam</v>
          </cell>
        </row>
        <row r="7781">
          <cell r="A7781" t="str">
            <v>2003M01</v>
          </cell>
          <cell r="B7781">
            <v>2</v>
          </cell>
          <cell r="C7781">
            <v>3</v>
          </cell>
          <cell r="D7781" t="str">
            <v>Uk</v>
          </cell>
          <cell r="E7781">
            <v>185</v>
          </cell>
          <cell r="F7781">
            <v>154</v>
          </cell>
          <cell r="G7781" t="str">
            <v>Norway</v>
          </cell>
        </row>
        <row r="7782">
          <cell r="A7782" t="str">
            <v>2003M01</v>
          </cell>
          <cell r="B7782">
            <v>2</v>
          </cell>
          <cell r="C7782">
            <v>0</v>
          </cell>
          <cell r="D7782" t="str">
            <v>Ebay</v>
          </cell>
          <cell r="E7782">
            <v>4513</v>
          </cell>
          <cell r="F7782">
            <v>185</v>
          </cell>
          <cell r="G7782" t="str">
            <v>South Africa</v>
          </cell>
        </row>
        <row r="7783">
          <cell r="A7783" t="str">
            <v>2003M01</v>
          </cell>
          <cell r="B7783">
            <v>2</v>
          </cell>
          <cell r="C7783">
            <v>0</v>
          </cell>
          <cell r="D7783" t="str">
            <v>Ebay</v>
          </cell>
          <cell r="E7783">
            <v>481</v>
          </cell>
          <cell r="F7783">
            <v>187</v>
          </cell>
          <cell r="G7783" t="str">
            <v>Sri Lanka</v>
          </cell>
        </row>
        <row r="7784">
          <cell r="A7784" t="str">
            <v>2003M01</v>
          </cell>
          <cell r="B7784">
            <v>2</v>
          </cell>
          <cell r="C7784">
            <v>0</v>
          </cell>
          <cell r="D7784" t="str">
            <v>Ebay</v>
          </cell>
          <cell r="E7784">
            <v>2</v>
          </cell>
          <cell r="F7784">
            <v>11</v>
          </cell>
          <cell r="G7784" t="str">
            <v>Antigua and Barbuda</v>
          </cell>
        </row>
        <row r="7785">
          <cell r="A7785" t="str">
            <v>2003M01</v>
          </cell>
          <cell r="B7785">
            <v>0</v>
          </cell>
          <cell r="C7785">
            <v>186</v>
          </cell>
          <cell r="D7785" t="str">
            <v>Spain</v>
          </cell>
          <cell r="E7785">
            <v>20</v>
          </cell>
          <cell r="F7785">
            <v>12</v>
          </cell>
          <cell r="G7785" t="str">
            <v>Argentina</v>
          </cell>
        </row>
        <row r="7786">
          <cell r="A7786" t="str">
            <v>2003M01</v>
          </cell>
          <cell r="B7786">
            <v>3</v>
          </cell>
          <cell r="C7786">
            <v>71</v>
          </cell>
          <cell r="D7786" t="str">
            <v>France</v>
          </cell>
          <cell r="E7786">
            <v>5</v>
          </cell>
          <cell r="F7786">
            <v>122</v>
          </cell>
          <cell r="G7786" t="str">
            <v>Luxembourg</v>
          </cell>
        </row>
        <row r="7787">
          <cell r="A7787" t="str">
            <v>2003M01</v>
          </cell>
          <cell r="B7787">
            <v>2</v>
          </cell>
          <cell r="C7787">
            <v>71</v>
          </cell>
          <cell r="D7787" t="str">
            <v>France</v>
          </cell>
          <cell r="E7787">
            <v>4</v>
          </cell>
          <cell r="F7787">
            <v>34</v>
          </cell>
          <cell r="G7787" t="str">
            <v>Bulgaria</v>
          </cell>
        </row>
        <row r="7788">
          <cell r="A7788" t="str">
            <v>2003M01</v>
          </cell>
          <cell r="B7788">
            <v>1</v>
          </cell>
          <cell r="C7788">
            <v>71</v>
          </cell>
          <cell r="D7788" t="str">
            <v>France</v>
          </cell>
          <cell r="E7788">
            <v>1</v>
          </cell>
          <cell r="F7788">
            <v>216</v>
          </cell>
          <cell r="G7788" t="str">
            <v>Vietnam</v>
          </cell>
        </row>
        <row r="7789">
          <cell r="A7789" t="str">
            <v>2003M01</v>
          </cell>
          <cell r="B7789">
            <v>1</v>
          </cell>
          <cell r="C7789">
            <v>3</v>
          </cell>
          <cell r="D7789" t="str">
            <v>Uk</v>
          </cell>
          <cell r="E7789">
            <v>65</v>
          </cell>
          <cell r="F7789">
            <v>192</v>
          </cell>
          <cell r="G7789" t="str">
            <v>Sweden</v>
          </cell>
        </row>
        <row r="7790">
          <cell r="A7790" t="str">
            <v>2003M01</v>
          </cell>
          <cell r="B7790">
            <v>2</v>
          </cell>
          <cell r="C7790">
            <v>16</v>
          </cell>
          <cell r="D7790" t="str">
            <v>Austria</v>
          </cell>
          <cell r="E7790">
            <v>255</v>
          </cell>
          <cell r="F7790">
            <v>1</v>
          </cell>
          <cell r="G7790" t="str">
            <v>United States</v>
          </cell>
        </row>
        <row r="7791">
          <cell r="A7791" t="str">
            <v>2003M01</v>
          </cell>
          <cell r="B7791">
            <v>0</v>
          </cell>
          <cell r="C7791">
            <v>3</v>
          </cell>
          <cell r="D7791" t="str">
            <v>Uk</v>
          </cell>
          <cell r="E7791">
            <v>7</v>
          </cell>
          <cell r="F7791">
            <v>80</v>
          </cell>
          <cell r="G7791" t="str">
            <v>Greece</v>
          </cell>
        </row>
        <row r="7792">
          <cell r="A7792" t="str">
            <v>2003M01</v>
          </cell>
          <cell r="B7792">
            <v>2</v>
          </cell>
          <cell r="C7792">
            <v>3</v>
          </cell>
          <cell r="D7792" t="str">
            <v>Uk</v>
          </cell>
          <cell r="E7792">
            <v>23</v>
          </cell>
          <cell r="F7792">
            <v>112</v>
          </cell>
          <cell r="G7792" t="str">
            <v>Kuwait</v>
          </cell>
        </row>
        <row r="7793">
          <cell r="A7793" t="str">
            <v>2003M01</v>
          </cell>
          <cell r="B7793">
            <v>2</v>
          </cell>
          <cell r="C7793">
            <v>77</v>
          </cell>
          <cell r="D7793" t="str">
            <v>Germany</v>
          </cell>
          <cell r="E7793">
            <v>187</v>
          </cell>
          <cell r="F7793">
            <v>12</v>
          </cell>
          <cell r="G7793" t="str">
            <v>Argentina</v>
          </cell>
        </row>
        <row r="7794">
          <cell r="A7794" t="str">
            <v>2003M01</v>
          </cell>
          <cell r="B7794">
            <v>0</v>
          </cell>
          <cell r="C7794">
            <v>193</v>
          </cell>
          <cell r="D7794" t="str">
            <v>Switzerland</v>
          </cell>
          <cell r="E7794">
            <v>13</v>
          </cell>
          <cell r="F7794">
            <v>1</v>
          </cell>
          <cell r="G7794" t="str">
            <v>United States</v>
          </cell>
        </row>
        <row r="7795">
          <cell r="A7795" t="str">
            <v>2003M01</v>
          </cell>
          <cell r="B7795">
            <v>2</v>
          </cell>
          <cell r="C7795">
            <v>100</v>
          </cell>
          <cell r="D7795" t="str">
            <v>Ebaymotors</v>
          </cell>
          <cell r="E7795">
            <v>7</v>
          </cell>
          <cell r="F7795">
            <v>204</v>
          </cell>
          <cell r="G7795" t="str">
            <v>Turkey</v>
          </cell>
        </row>
        <row r="7796">
          <cell r="A7796" t="str">
            <v>2003M01</v>
          </cell>
          <cell r="B7796">
            <v>0</v>
          </cell>
          <cell r="C7796">
            <v>123</v>
          </cell>
          <cell r="D7796" t="str">
            <v xml:space="preserve"> Belgium (Dutch)</v>
          </cell>
          <cell r="E7796">
            <v>5</v>
          </cell>
          <cell r="F7796">
            <v>70</v>
          </cell>
          <cell r="G7796" t="str">
            <v>Finland</v>
          </cell>
        </row>
        <row r="7797">
          <cell r="A7797" t="str">
            <v>2003M01</v>
          </cell>
          <cell r="B7797">
            <v>1</v>
          </cell>
          <cell r="C7797">
            <v>16</v>
          </cell>
          <cell r="D7797" t="str">
            <v>Austria</v>
          </cell>
          <cell r="E7797">
            <v>19</v>
          </cell>
          <cell r="F7797">
            <v>164</v>
          </cell>
          <cell r="G7797" t="str">
            <v>Portugal</v>
          </cell>
        </row>
        <row r="7798">
          <cell r="A7798" t="str">
            <v>2003M01</v>
          </cell>
          <cell r="B7798">
            <v>1</v>
          </cell>
          <cell r="C7798">
            <v>77</v>
          </cell>
          <cell r="D7798" t="str">
            <v>Germany</v>
          </cell>
          <cell r="E7798">
            <v>7</v>
          </cell>
          <cell r="F7798">
            <v>168</v>
          </cell>
          <cell r="G7798" t="str">
            <v>Russian Federation</v>
          </cell>
        </row>
        <row r="7799">
          <cell r="A7799" t="str">
            <v>2003M01</v>
          </cell>
          <cell r="B7799">
            <v>3</v>
          </cell>
          <cell r="C7799">
            <v>77</v>
          </cell>
          <cell r="D7799" t="str">
            <v>Germany</v>
          </cell>
          <cell r="E7799">
            <v>283</v>
          </cell>
          <cell r="F7799">
            <v>16</v>
          </cell>
          <cell r="G7799" t="str">
            <v>Austria</v>
          </cell>
        </row>
        <row r="7800">
          <cell r="A7800" t="str">
            <v>2003M01</v>
          </cell>
          <cell r="B7800">
            <v>2</v>
          </cell>
          <cell r="C7800">
            <v>2</v>
          </cell>
          <cell r="D7800" t="str">
            <v>Canada</v>
          </cell>
          <cell r="E7800">
            <v>1</v>
          </cell>
          <cell r="F7800">
            <v>136</v>
          </cell>
          <cell r="G7800" t="str">
            <v>Mexico</v>
          </cell>
        </row>
        <row r="7801">
          <cell r="A7801" t="str">
            <v>2003M01</v>
          </cell>
          <cell r="B7801">
            <v>0</v>
          </cell>
          <cell r="C7801">
            <v>193</v>
          </cell>
          <cell r="D7801" t="str">
            <v>Switzerland</v>
          </cell>
          <cell r="E7801">
            <v>7</v>
          </cell>
          <cell r="F7801">
            <v>2</v>
          </cell>
          <cell r="G7801" t="str">
            <v>Canada</v>
          </cell>
        </row>
        <row r="7802">
          <cell r="A7802" t="str">
            <v>2003M01</v>
          </cell>
          <cell r="B7802">
            <v>2</v>
          </cell>
          <cell r="C7802">
            <v>71</v>
          </cell>
          <cell r="D7802" t="str">
            <v>France</v>
          </cell>
          <cell r="E7802">
            <v>1230</v>
          </cell>
          <cell r="F7802">
            <v>101</v>
          </cell>
          <cell r="G7802" t="str">
            <v>Italy</v>
          </cell>
        </row>
        <row r="7803">
          <cell r="A7803" t="str">
            <v>2003M01</v>
          </cell>
          <cell r="B7803">
            <v>0</v>
          </cell>
          <cell r="C7803">
            <v>2</v>
          </cell>
          <cell r="D7803" t="str">
            <v>Canada</v>
          </cell>
          <cell r="E7803">
            <v>31</v>
          </cell>
          <cell r="F7803">
            <v>95</v>
          </cell>
          <cell r="G7803" t="str">
            <v>India</v>
          </cell>
        </row>
        <row r="7804">
          <cell r="A7804" t="str">
            <v>2003M01</v>
          </cell>
          <cell r="B7804">
            <v>0</v>
          </cell>
          <cell r="C7804">
            <v>0</v>
          </cell>
          <cell r="D7804" t="str">
            <v>Ebay</v>
          </cell>
          <cell r="E7804">
            <v>42</v>
          </cell>
          <cell r="F7804">
            <v>34</v>
          </cell>
          <cell r="G7804" t="str">
            <v>Bulgaria</v>
          </cell>
        </row>
        <row r="7805">
          <cell r="A7805" t="str">
            <v>2003M01</v>
          </cell>
          <cell r="B7805">
            <v>2</v>
          </cell>
          <cell r="C7805">
            <v>3</v>
          </cell>
          <cell r="D7805" t="str">
            <v>Uk</v>
          </cell>
          <cell r="E7805">
            <v>94</v>
          </cell>
          <cell r="F7805">
            <v>185</v>
          </cell>
          <cell r="G7805" t="str">
            <v>South Africa</v>
          </cell>
        </row>
        <row r="7806">
          <cell r="A7806" t="str">
            <v>2003M01</v>
          </cell>
          <cell r="B7806">
            <v>2</v>
          </cell>
          <cell r="C7806">
            <v>0</v>
          </cell>
          <cell r="D7806" t="str">
            <v>Ebay</v>
          </cell>
          <cell r="E7806">
            <v>6021</v>
          </cell>
          <cell r="F7806">
            <v>34</v>
          </cell>
          <cell r="G7806" t="str">
            <v>Bulgaria</v>
          </cell>
        </row>
        <row r="7807">
          <cell r="A7807" t="str">
            <v>2003M01</v>
          </cell>
          <cell r="B7807">
            <v>1</v>
          </cell>
          <cell r="C7807">
            <v>16</v>
          </cell>
          <cell r="D7807" t="str">
            <v>Austria</v>
          </cell>
          <cell r="E7807">
            <v>5094</v>
          </cell>
          <cell r="F7807">
            <v>77</v>
          </cell>
          <cell r="G7807" t="str">
            <v>Germany</v>
          </cell>
        </row>
        <row r="7808">
          <cell r="A7808" t="str">
            <v>2003M01</v>
          </cell>
          <cell r="B7808">
            <v>0</v>
          </cell>
          <cell r="C7808">
            <v>0</v>
          </cell>
          <cell r="D7808" t="str">
            <v>Ebay</v>
          </cell>
          <cell r="E7808">
            <v>823</v>
          </cell>
          <cell r="F7808">
            <v>101</v>
          </cell>
          <cell r="G7808" t="str">
            <v>Italy</v>
          </cell>
        </row>
        <row r="7809">
          <cell r="A7809" t="str">
            <v>2003M01</v>
          </cell>
          <cell r="B7809">
            <v>1</v>
          </cell>
          <cell r="C7809">
            <v>3</v>
          </cell>
          <cell r="D7809" t="str">
            <v>Uk</v>
          </cell>
          <cell r="E7809">
            <v>116</v>
          </cell>
          <cell r="F7809">
            <v>26</v>
          </cell>
          <cell r="G7809" t="str">
            <v>Bermuda</v>
          </cell>
        </row>
        <row r="7810">
          <cell r="A7810" t="str">
            <v>2003M01</v>
          </cell>
          <cell r="B7810">
            <v>0</v>
          </cell>
          <cell r="C7810">
            <v>100</v>
          </cell>
          <cell r="D7810" t="str">
            <v>Ebaymotors</v>
          </cell>
          <cell r="E7810">
            <v>26</v>
          </cell>
          <cell r="F7810">
            <v>146</v>
          </cell>
          <cell r="G7810" t="str">
            <v>Netherlands</v>
          </cell>
        </row>
        <row r="7811">
          <cell r="A7811" t="str">
            <v>2003M01</v>
          </cell>
          <cell r="B7811">
            <v>0</v>
          </cell>
          <cell r="C7811">
            <v>123</v>
          </cell>
          <cell r="D7811" t="str">
            <v xml:space="preserve"> Belgium (Dutch)</v>
          </cell>
          <cell r="E7811">
            <v>12</v>
          </cell>
          <cell r="F7811">
            <v>123</v>
          </cell>
          <cell r="G7811" t="str">
            <v>Macau</v>
          </cell>
        </row>
        <row r="7812">
          <cell r="A7812" t="str">
            <v>2003M01</v>
          </cell>
          <cell r="B7812">
            <v>3</v>
          </cell>
          <cell r="C7812">
            <v>196</v>
          </cell>
          <cell r="D7812" t="str">
            <v>Taiwan</v>
          </cell>
          <cell r="E7812">
            <v>982</v>
          </cell>
          <cell r="F7812">
            <v>196</v>
          </cell>
          <cell r="G7812" t="str">
            <v>Taiwan</v>
          </cell>
        </row>
        <row r="7813">
          <cell r="A7813" t="str">
            <v>2003M01</v>
          </cell>
          <cell r="B7813">
            <v>0</v>
          </cell>
          <cell r="C7813">
            <v>101</v>
          </cell>
          <cell r="D7813" t="str">
            <v>Italy</v>
          </cell>
          <cell r="E7813">
            <v>2</v>
          </cell>
          <cell r="F7813">
            <v>100</v>
          </cell>
          <cell r="G7813" t="str">
            <v>Israel</v>
          </cell>
        </row>
        <row r="7814">
          <cell r="A7814" t="str">
            <v>2003M01</v>
          </cell>
          <cell r="B7814">
            <v>1</v>
          </cell>
          <cell r="C7814">
            <v>3</v>
          </cell>
          <cell r="D7814" t="str">
            <v>Uk</v>
          </cell>
          <cell r="E7814">
            <v>2</v>
          </cell>
          <cell r="F7814">
            <v>96</v>
          </cell>
          <cell r="G7814" t="str">
            <v>Indonesia</v>
          </cell>
        </row>
        <row r="7815">
          <cell r="A7815" t="str">
            <v>2003M01</v>
          </cell>
          <cell r="B7815">
            <v>0</v>
          </cell>
          <cell r="C7815">
            <v>77</v>
          </cell>
          <cell r="D7815" t="str">
            <v>Germany</v>
          </cell>
          <cell r="E7815">
            <v>827</v>
          </cell>
          <cell r="F7815">
            <v>186</v>
          </cell>
          <cell r="G7815" t="str">
            <v>Spain</v>
          </cell>
        </row>
        <row r="7816">
          <cell r="A7816" t="str">
            <v>2003M01</v>
          </cell>
          <cell r="B7816">
            <v>2</v>
          </cell>
          <cell r="C7816">
            <v>193</v>
          </cell>
          <cell r="D7816" t="str">
            <v>Switzerland</v>
          </cell>
          <cell r="E7816">
            <v>16</v>
          </cell>
          <cell r="F7816">
            <v>101</v>
          </cell>
          <cell r="G7816" t="str">
            <v>Italy</v>
          </cell>
        </row>
        <row r="7817">
          <cell r="A7817" t="str">
            <v>2003M01</v>
          </cell>
          <cell r="B7817">
            <v>2</v>
          </cell>
          <cell r="C7817">
            <v>0</v>
          </cell>
          <cell r="D7817" t="str">
            <v>Ebay</v>
          </cell>
          <cell r="E7817">
            <v>13852</v>
          </cell>
          <cell r="F7817">
            <v>168</v>
          </cell>
          <cell r="G7817" t="str">
            <v>Russian Federation</v>
          </cell>
        </row>
        <row r="7818">
          <cell r="A7818" t="str">
            <v>2003M01</v>
          </cell>
          <cell r="B7818">
            <v>0</v>
          </cell>
          <cell r="C7818">
            <v>3</v>
          </cell>
          <cell r="D7818" t="str">
            <v>Uk</v>
          </cell>
          <cell r="E7818">
            <v>4</v>
          </cell>
          <cell r="F7818">
            <v>100</v>
          </cell>
          <cell r="G7818" t="str">
            <v>Israel</v>
          </cell>
        </row>
        <row r="7819">
          <cell r="A7819" t="str">
            <v>2003M01</v>
          </cell>
          <cell r="B7819">
            <v>0</v>
          </cell>
          <cell r="C7819">
            <v>0</v>
          </cell>
          <cell r="D7819" t="str">
            <v>Ebay</v>
          </cell>
          <cell r="E7819">
            <v>5</v>
          </cell>
          <cell r="F7819">
            <v>122</v>
          </cell>
          <cell r="G7819" t="str">
            <v>Luxembourg</v>
          </cell>
        </row>
        <row r="7820">
          <cell r="A7820" t="str">
            <v>2003M01</v>
          </cell>
          <cell r="B7820">
            <v>1</v>
          </cell>
          <cell r="C7820">
            <v>146</v>
          </cell>
          <cell r="D7820" t="str">
            <v>Netherlands</v>
          </cell>
          <cell r="E7820">
            <v>5140</v>
          </cell>
          <cell r="F7820">
            <v>77</v>
          </cell>
          <cell r="G7820" t="str">
            <v>Germany</v>
          </cell>
        </row>
        <row r="7821">
          <cell r="A7821" t="str">
            <v>2003M01</v>
          </cell>
          <cell r="B7821">
            <v>0</v>
          </cell>
          <cell r="C7821">
            <v>0</v>
          </cell>
          <cell r="D7821" t="str">
            <v>Ebay</v>
          </cell>
          <cell r="E7821">
            <v>175</v>
          </cell>
          <cell r="F7821">
            <v>16</v>
          </cell>
          <cell r="G7821" t="str">
            <v>Austria</v>
          </cell>
        </row>
        <row r="7822">
          <cell r="A7822" t="str">
            <v>2003M01</v>
          </cell>
          <cell r="B7822">
            <v>1</v>
          </cell>
          <cell r="C7822">
            <v>0</v>
          </cell>
          <cell r="D7822" t="str">
            <v>Ebay</v>
          </cell>
          <cell r="E7822">
            <v>83</v>
          </cell>
          <cell r="F7822">
            <v>80</v>
          </cell>
          <cell r="G7822" t="str">
            <v>Greece</v>
          </cell>
        </row>
        <row r="7823">
          <cell r="A7823" t="str">
            <v>2003M01</v>
          </cell>
          <cell r="B7823">
            <v>2</v>
          </cell>
          <cell r="C7823">
            <v>71</v>
          </cell>
          <cell r="D7823" t="str">
            <v>France</v>
          </cell>
          <cell r="E7823">
            <v>4005</v>
          </cell>
          <cell r="F7823">
            <v>77</v>
          </cell>
          <cell r="G7823" t="str">
            <v>Germany</v>
          </cell>
        </row>
        <row r="7824">
          <cell r="A7824" t="str">
            <v>2003M01</v>
          </cell>
          <cell r="B7824">
            <v>2</v>
          </cell>
          <cell r="C7824">
            <v>0</v>
          </cell>
          <cell r="D7824" t="str">
            <v>Ebay</v>
          </cell>
          <cell r="E7824">
            <v>8417</v>
          </cell>
          <cell r="F7824">
            <v>225</v>
          </cell>
          <cell r="G7824" t="str">
            <v>APO/FPO</v>
          </cell>
        </row>
        <row r="7825">
          <cell r="A7825" t="str">
            <v>2003M01</v>
          </cell>
          <cell r="B7825">
            <v>1</v>
          </cell>
          <cell r="C7825">
            <v>186</v>
          </cell>
          <cell r="D7825" t="str">
            <v>Spain</v>
          </cell>
          <cell r="E7825">
            <v>54</v>
          </cell>
          <cell r="F7825">
            <v>71</v>
          </cell>
          <cell r="G7825" t="str">
            <v>France</v>
          </cell>
        </row>
        <row r="7826">
          <cell r="A7826" t="str">
            <v>2003M01</v>
          </cell>
          <cell r="B7826">
            <v>0</v>
          </cell>
          <cell r="C7826">
            <v>77</v>
          </cell>
          <cell r="D7826" t="str">
            <v>Germany</v>
          </cell>
          <cell r="E7826">
            <v>35</v>
          </cell>
          <cell r="F7826">
            <v>154</v>
          </cell>
          <cell r="G7826" t="str">
            <v>Norway</v>
          </cell>
        </row>
        <row r="7827">
          <cell r="A7827" t="str">
            <v>2003M01</v>
          </cell>
          <cell r="B7827">
            <v>1</v>
          </cell>
          <cell r="C7827">
            <v>2</v>
          </cell>
          <cell r="D7827" t="str">
            <v>Canada</v>
          </cell>
          <cell r="E7827">
            <v>9</v>
          </cell>
          <cell r="F7827">
            <v>15</v>
          </cell>
          <cell r="G7827" t="str">
            <v>Australia</v>
          </cell>
        </row>
        <row r="7828">
          <cell r="A7828" t="str">
            <v>2003M01</v>
          </cell>
          <cell r="B7828">
            <v>2</v>
          </cell>
          <cell r="C7828">
            <v>77</v>
          </cell>
          <cell r="D7828" t="str">
            <v>Germany</v>
          </cell>
          <cell r="E7828">
            <v>2</v>
          </cell>
          <cell r="F7828">
            <v>217</v>
          </cell>
          <cell r="G7828" t="str">
            <v>Virgin Islands (U.S.)</v>
          </cell>
        </row>
        <row r="7829">
          <cell r="A7829" t="str">
            <v>2003M01</v>
          </cell>
          <cell r="B7829">
            <v>2</v>
          </cell>
          <cell r="C7829">
            <v>196</v>
          </cell>
          <cell r="D7829" t="str">
            <v>Taiwan</v>
          </cell>
          <cell r="E7829">
            <v>1</v>
          </cell>
          <cell r="F7829">
            <v>56</v>
          </cell>
          <cell r="G7829" t="str">
            <v>Czech Republic</v>
          </cell>
        </row>
        <row r="7830">
          <cell r="A7830" t="str">
            <v>2003M01</v>
          </cell>
          <cell r="B7830">
            <v>1</v>
          </cell>
          <cell r="C7830">
            <v>100</v>
          </cell>
          <cell r="D7830" t="str">
            <v>Ebaymotors</v>
          </cell>
          <cell r="E7830">
            <v>6</v>
          </cell>
          <cell r="F7830">
            <v>199</v>
          </cell>
          <cell r="G7830" t="str">
            <v>Thailand</v>
          </cell>
        </row>
        <row r="7831">
          <cell r="A7831" t="str">
            <v>2003M01</v>
          </cell>
          <cell r="B7831">
            <v>2</v>
          </cell>
          <cell r="C7831">
            <v>3</v>
          </cell>
          <cell r="D7831" t="str">
            <v>Uk</v>
          </cell>
          <cell r="E7831">
            <v>1813</v>
          </cell>
          <cell r="F7831">
            <v>71</v>
          </cell>
          <cell r="G7831" t="str">
            <v>France</v>
          </cell>
        </row>
        <row r="7832">
          <cell r="A7832" t="str">
            <v>2003M01</v>
          </cell>
          <cell r="B7832">
            <v>0</v>
          </cell>
          <cell r="C7832">
            <v>3</v>
          </cell>
          <cell r="D7832" t="str">
            <v>Uk</v>
          </cell>
          <cell r="E7832">
            <v>11</v>
          </cell>
          <cell r="F7832">
            <v>104</v>
          </cell>
          <cell r="G7832" t="str">
            <v>Japan</v>
          </cell>
        </row>
        <row r="7833">
          <cell r="A7833" t="str">
            <v>2003M01</v>
          </cell>
          <cell r="B7833">
            <v>2</v>
          </cell>
          <cell r="C7833">
            <v>193</v>
          </cell>
          <cell r="D7833" t="str">
            <v>Switzerland</v>
          </cell>
          <cell r="E7833">
            <v>1</v>
          </cell>
          <cell r="F7833">
            <v>70</v>
          </cell>
          <cell r="G7833" t="str">
            <v>Finland</v>
          </cell>
        </row>
        <row r="7834">
          <cell r="A7834" t="str">
            <v>2003M01</v>
          </cell>
          <cell r="B7834">
            <v>2</v>
          </cell>
          <cell r="C7834">
            <v>16</v>
          </cell>
          <cell r="D7834" t="str">
            <v>Austria</v>
          </cell>
          <cell r="E7834">
            <v>23</v>
          </cell>
          <cell r="F7834">
            <v>101</v>
          </cell>
          <cell r="G7834" t="str">
            <v>Italy</v>
          </cell>
        </row>
        <row r="7835">
          <cell r="A7835" t="str">
            <v>2003M01</v>
          </cell>
          <cell r="B7835">
            <v>2</v>
          </cell>
          <cell r="C7835">
            <v>123</v>
          </cell>
          <cell r="D7835" t="str">
            <v xml:space="preserve"> Belgium (Dutch)</v>
          </cell>
          <cell r="E7835">
            <v>6</v>
          </cell>
          <cell r="F7835">
            <v>192</v>
          </cell>
          <cell r="G7835" t="str">
            <v>Sweden</v>
          </cell>
        </row>
        <row r="7836">
          <cell r="A7836" t="str">
            <v>2003M01</v>
          </cell>
          <cell r="B7836">
            <v>2</v>
          </cell>
          <cell r="C7836">
            <v>0</v>
          </cell>
          <cell r="D7836" t="str">
            <v>Ebay</v>
          </cell>
          <cell r="E7836">
            <v>2</v>
          </cell>
          <cell r="F7836">
            <v>14</v>
          </cell>
          <cell r="G7836" t="str">
            <v>Aruba</v>
          </cell>
        </row>
        <row r="7837">
          <cell r="A7837" t="str">
            <v>2003M01</v>
          </cell>
          <cell r="B7837">
            <v>3</v>
          </cell>
          <cell r="C7837">
            <v>193</v>
          </cell>
          <cell r="D7837" t="str">
            <v>Switzerland</v>
          </cell>
          <cell r="E7837">
            <v>1</v>
          </cell>
          <cell r="F7837">
            <v>1</v>
          </cell>
          <cell r="G7837" t="str">
            <v>United States</v>
          </cell>
        </row>
        <row r="7838">
          <cell r="A7838" t="str">
            <v>2003M01</v>
          </cell>
          <cell r="B7838">
            <v>2</v>
          </cell>
          <cell r="C7838">
            <v>2</v>
          </cell>
          <cell r="D7838" t="str">
            <v>Canada</v>
          </cell>
          <cell r="E7838">
            <v>8</v>
          </cell>
          <cell r="F7838">
            <v>164</v>
          </cell>
          <cell r="G7838" t="str">
            <v>Portugal</v>
          </cell>
        </row>
        <row r="7839">
          <cell r="A7839" t="str">
            <v>2003M01</v>
          </cell>
          <cell r="B7839">
            <v>2</v>
          </cell>
          <cell r="C7839">
            <v>193</v>
          </cell>
          <cell r="D7839" t="str">
            <v>Switzerland</v>
          </cell>
          <cell r="E7839">
            <v>6</v>
          </cell>
          <cell r="F7839">
            <v>122</v>
          </cell>
          <cell r="G7839" t="str">
            <v>Luxembourg</v>
          </cell>
        </row>
        <row r="7840">
          <cell r="A7840" t="str">
            <v>2003M01</v>
          </cell>
          <cell r="B7840">
            <v>2</v>
          </cell>
          <cell r="C7840">
            <v>77</v>
          </cell>
          <cell r="D7840" t="str">
            <v>Germany</v>
          </cell>
          <cell r="E7840">
            <v>188</v>
          </cell>
          <cell r="F7840">
            <v>99</v>
          </cell>
          <cell r="G7840" t="str">
            <v>Ireland</v>
          </cell>
        </row>
        <row r="7841">
          <cell r="A7841" t="str">
            <v>2003M01</v>
          </cell>
          <cell r="B7841">
            <v>2</v>
          </cell>
          <cell r="C7841">
            <v>3</v>
          </cell>
          <cell r="D7841" t="str">
            <v>Uk</v>
          </cell>
          <cell r="E7841">
            <v>39</v>
          </cell>
          <cell r="F7841">
            <v>176</v>
          </cell>
          <cell r="G7841" t="str">
            <v>Saudi Arabia</v>
          </cell>
        </row>
        <row r="7842">
          <cell r="A7842" t="str">
            <v>2003M01</v>
          </cell>
          <cell r="B7842">
            <v>2</v>
          </cell>
          <cell r="C7842">
            <v>3</v>
          </cell>
          <cell r="D7842" t="str">
            <v>Uk</v>
          </cell>
          <cell r="E7842">
            <v>92</v>
          </cell>
          <cell r="F7842">
            <v>26</v>
          </cell>
          <cell r="G7842" t="str">
            <v>Bermuda</v>
          </cell>
        </row>
        <row r="7843">
          <cell r="A7843" t="str">
            <v>2003M01</v>
          </cell>
          <cell r="B7843">
            <v>2</v>
          </cell>
          <cell r="C7843">
            <v>3</v>
          </cell>
          <cell r="D7843" t="str">
            <v>Uk</v>
          </cell>
          <cell r="E7843">
            <v>2613</v>
          </cell>
          <cell r="F7843">
            <v>180</v>
          </cell>
          <cell r="G7843" t="str">
            <v>Singapore</v>
          </cell>
        </row>
        <row r="7844">
          <cell r="A7844" t="str">
            <v>2003M01</v>
          </cell>
          <cell r="B7844">
            <v>2</v>
          </cell>
          <cell r="C7844">
            <v>71</v>
          </cell>
          <cell r="D7844" t="str">
            <v>France</v>
          </cell>
          <cell r="E7844">
            <v>31</v>
          </cell>
          <cell r="F7844">
            <v>45</v>
          </cell>
          <cell r="G7844" t="str">
            <v>China</v>
          </cell>
        </row>
        <row r="7845">
          <cell r="A7845" t="str">
            <v>2003M01</v>
          </cell>
          <cell r="B7845">
            <v>0</v>
          </cell>
          <cell r="C7845">
            <v>0</v>
          </cell>
          <cell r="D7845" t="str">
            <v>Ebay</v>
          </cell>
          <cell r="E7845">
            <v>3</v>
          </cell>
          <cell r="F7845">
            <v>216</v>
          </cell>
          <cell r="G7845" t="str">
            <v>Vietnam</v>
          </cell>
        </row>
        <row r="7846">
          <cell r="A7846" t="str">
            <v>2003M01</v>
          </cell>
          <cell r="B7846">
            <v>2</v>
          </cell>
          <cell r="C7846">
            <v>71</v>
          </cell>
          <cell r="D7846" t="str">
            <v>France</v>
          </cell>
          <cell r="E7846">
            <v>22</v>
          </cell>
          <cell r="F7846">
            <v>56</v>
          </cell>
          <cell r="G7846" t="str">
            <v>Czech Republic</v>
          </cell>
        </row>
        <row r="7847">
          <cell r="A7847" t="str">
            <v>2003M01</v>
          </cell>
          <cell r="B7847">
            <v>1</v>
          </cell>
          <cell r="C7847">
            <v>77</v>
          </cell>
          <cell r="D7847" t="str">
            <v>Germany</v>
          </cell>
          <cell r="E7847">
            <v>73</v>
          </cell>
          <cell r="F7847">
            <v>163</v>
          </cell>
          <cell r="G7847" t="str">
            <v>Poland</v>
          </cell>
        </row>
        <row r="7848">
          <cell r="A7848" t="str">
            <v>2003M01</v>
          </cell>
          <cell r="B7848">
            <v>2</v>
          </cell>
          <cell r="C7848">
            <v>0</v>
          </cell>
          <cell r="D7848" t="str">
            <v>Ebay</v>
          </cell>
          <cell r="E7848">
            <v>56659</v>
          </cell>
          <cell r="F7848">
            <v>104</v>
          </cell>
          <cell r="G7848" t="str">
            <v>Japan</v>
          </cell>
        </row>
        <row r="7849">
          <cell r="A7849" t="str">
            <v>2003M01</v>
          </cell>
          <cell r="B7849">
            <v>1</v>
          </cell>
          <cell r="C7849">
            <v>77</v>
          </cell>
          <cell r="D7849" t="str">
            <v>Germany</v>
          </cell>
          <cell r="E7849">
            <v>127</v>
          </cell>
          <cell r="F7849">
            <v>8</v>
          </cell>
          <cell r="G7849" t="str">
            <v>Andorra</v>
          </cell>
        </row>
        <row r="7850">
          <cell r="A7850" t="str">
            <v>2003M01</v>
          </cell>
          <cell r="B7850">
            <v>2</v>
          </cell>
          <cell r="C7850">
            <v>71</v>
          </cell>
          <cell r="D7850" t="str">
            <v>France</v>
          </cell>
          <cell r="E7850">
            <v>5</v>
          </cell>
          <cell r="F7850">
            <v>163</v>
          </cell>
          <cell r="G7850" t="str">
            <v>Poland</v>
          </cell>
        </row>
        <row r="7851">
          <cell r="A7851" t="str">
            <v>2003M01</v>
          </cell>
          <cell r="B7851">
            <v>2</v>
          </cell>
          <cell r="C7851">
            <v>0</v>
          </cell>
          <cell r="D7851" t="str">
            <v>Ebay</v>
          </cell>
          <cell r="E7851">
            <v>143</v>
          </cell>
          <cell r="F7851">
            <v>114</v>
          </cell>
          <cell r="G7851" t="str">
            <v>Laos</v>
          </cell>
        </row>
        <row r="7852">
          <cell r="A7852" t="str">
            <v>2003M01</v>
          </cell>
          <cell r="B7852">
            <v>0</v>
          </cell>
          <cell r="C7852">
            <v>0</v>
          </cell>
          <cell r="D7852" t="str">
            <v>Ebay</v>
          </cell>
          <cell r="E7852">
            <v>20</v>
          </cell>
          <cell r="F7852">
            <v>163</v>
          </cell>
          <cell r="G7852" t="str">
            <v>Poland</v>
          </cell>
        </row>
        <row r="7853">
          <cell r="A7853" t="str">
            <v>2003M01</v>
          </cell>
          <cell r="B7853">
            <v>1</v>
          </cell>
          <cell r="C7853">
            <v>0</v>
          </cell>
          <cell r="D7853" t="str">
            <v>Ebay</v>
          </cell>
          <cell r="E7853">
            <v>72</v>
          </cell>
          <cell r="F7853">
            <v>22</v>
          </cell>
          <cell r="G7853" t="str">
            <v>Belarus</v>
          </cell>
        </row>
        <row r="7854">
          <cell r="A7854" t="str">
            <v>2003M01</v>
          </cell>
          <cell r="B7854">
            <v>1</v>
          </cell>
          <cell r="C7854">
            <v>77</v>
          </cell>
          <cell r="D7854" t="str">
            <v>Germany</v>
          </cell>
          <cell r="E7854">
            <v>2108</v>
          </cell>
          <cell r="F7854">
            <v>23</v>
          </cell>
          <cell r="G7854" t="str">
            <v>Belgium</v>
          </cell>
        </row>
        <row r="7855">
          <cell r="A7855" t="str">
            <v>2003M01</v>
          </cell>
          <cell r="B7855">
            <v>0</v>
          </cell>
          <cell r="C7855">
            <v>3</v>
          </cell>
          <cell r="D7855" t="str">
            <v>Uk</v>
          </cell>
          <cell r="E7855">
            <v>1</v>
          </cell>
          <cell r="F7855">
            <v>108</v>
          </cell>
          <cell r="G7855" t="str">
            <v>Kenya Coast Republic</v>
          </cell>
        </row>
        <row r="7856">
          <cell r="A7856" t="str">
            <v>2003M01</v>
          </cell>
          <cell r="B7856">
            <v>2</v>
          </cell>
          <cell r="C7856">
            <v>100</v>
          </cell>
          <cell r="D7856" t="str">
            <v>Ebaymotors</v>
          </cell>
          <cell r="E7856">
            <v>1</v>
          </cell>
          <cell r="F7856">
            <v>63</v>
          </cell>
          <cell r="G7856" t="str">
            <v>El Salvador</v>
          </cell>
        </row>
        <row r="7857">
          <cell r="A7857" t="str">
            <v>2003M01</v>
          </cell>
          <cell r="B7857">
            <v>1</v>
          </cell>
          <cell r="C7857">
            <v>15</v>
          </cell>
          <cell r="D7857" t="str">
            <v>Australia</v>
          </cell>
          <cell r="E7857">
            <v>6</v>
          </cell>
          <cell r="F7857">
            <v>79</v>
          </cell>
          <cell r="G7857" t="str">
            <v>Gibraltar</v>
          </cell>
        </row>
        <row r="7858">
          <cell r="A7858" t="str">
            <v>2003M01</v>
          </cell>
          <cell r="B7858">
            <v>2</v>
          </cell>
          <cell r="C7858">
            <v>0</v>
          </cell>
          <cell r="D7858" t="str">
            <v>Ebay</v>
          </cell>
          <cell r="E7858">
            <v>247</v>
          </cell>
          <cell r="F7858">
            <v>107</v>
          </cell>
          <cell r="G7858" t="str">
            <v>Kazakhstan</v>
          </cell>
        </row>
        <row r="7859">
          <cell r="A7859" t="str">
            <v>2003M01</v>
          </cell>
          <cell r="B7859">
            <v>2</v>
          </cell>
          <cell r="C7859">
            <v>16</v>
          </cell>
          <cell r="D7859" t="str">
            <v>Austria</v>
          </cell>
          <cell r="E7859">
            <v>6</v>
          </cell>
          <cell r="F7859">
            <v>122</v>
          </cell>
          <cell r="G7859" t="str">
            <v>Luxembourg</v>
          </cell>
        </row>
        <row r="7860">
          <cell r="A7860" t="str">
            <v>2003M01</v>
          </cell>
          <cell r="B7860">
            <v>1</v>
          </cell>
          <cell r="C7860">
            <v>3</v>
          </cell>
          <cell r="D7860" t="str">
            <v>Uk</v>
          </cell>
          <cell r="E7860">
            <v>385</v>
          </cell>
          <cell r="F7860">
            <v>15</v>
          </cell>
          <cell r="G7860" t="str">
            <v>Australia</v>
          </cell>
        </row>
        <row r="7861">
          <cell r="A7861" t="str">
            <v>2003M01</v>
          </cell>
          <cell r="B7861">
            <v>2</v>
          </cell>
          <cell r="C7861">
            <v>15</v>
          </cell>
          <cell r="D7861" t="str">
            <v>Australia</v>
          </cell>
          <cell r="E7861">
            <v>6</v>
          </cell>
          <cell r="F7861">
            <v>70</v>
          </cell>
          <cell r="G7861" t="str">
            <v>Finland</v>
          </cell>
        </row>
        <row r="7862">
          <cell r="A7862" t="str">
            <v>2003M01</v>
          </cell>
          <cell r="B7862">
            <v>0</v>
          </cell>
          <cell r="C7862">
            <v>100</v>
          </cell>
          <cell r="D7862" t="str">
            <v>Ebaymotors</v>
          </cell>
          <cell r="E7862">
            <v>1</v>
          </cell>
          <cell r="F7862">
            <v>51</v>
          </cell>
          <cell r="G7862" t="str">
            <v>Costa Rica</v>
          </cell>
        </row>
        <row r="7863">
          <cell r="A7863" t="str">
            <v>2003M01</v>
          </cell>
          <cell r="B7863">
            <v>2</v>
          </cell>
          <cell r="C7863">
            <v>123</v>
          </cell>
          <cell r="D7863" t="str">
            <v xml:space="preserve"> Belgium (Dutch)</v>
          </cell>
          <cell r="E7863">
            <v>33</v>
          </cell>
          <cell r="F7863">
            <v>1</v>
          </cell>
          <cell r="G7863" t="str">
            <v>United States</v>
          </cell>
        </row>
        <row r="7864">
          <cell r="A7864" t="str">
            <v>2003M01</v>
          </cell>
          <cell r="B7864">
            <v>0</v>
          </cell>
          <cell r="C7864">
            <v>3</v>
          </cell>
          <cell r="D7864" t="str">
            <v>Uk</v>
          </cell>
          <cell r="E7864">
            <v>932</v>
          </cell>
          <cell r="F7864">
            <v>77</v>
          </cell>
          <cell r="G7864" t="str">
            <v>Germany</v>
          </cell>
        </row>
        <row r="7865">
          <cell r="A7865" t="str">
            <v>2003M01</v>
          </cell>
          <cell r="B7865">
            <v>2</v>
          </cell>
          <cell r="C7865">
            <v>100</v>
          </cell>
          <cell r="D7865" t="str">
            <v>Ebaymotors</v>
          </cell>
          <cell r="E7865">
            <v>48</v>
          </cell>
          <cell r="F7865">
            <v>95</v>
          </cell>
          <cell r="G7865" t="str">
            <v>India</v>
          </cell>
        </row>
        <row r="7866">
          <cell r="A7866" t="str">
            <v>2003M01</v>
          </cell>
          <cell r="B7866">
            <v>2</v>
          </cell>
          <cell r="C7866">
            <v>0</v>
          </cell>
          <cell r="D7866" t="str">
            <v>Ebay</v>
          </cell>
          <cell r="E7866">
            <v>252</v>
          </cell>
          <cell r="F7866">
            <v>78</v>
          </cell>
          <cell r="G7866" t="str">
            <v>Ghana</v>
          </cell>
        </row>
        <row r="7867">
          <cell r="A7867" t="str">
            <v>2003M01</v>
          </cell>
          <cell r="B7867">
            <v>1</v>
          </cell>
          <cell r="C7867">
            <v>3</v>
          </cell>
          <cell r="D7867" t="str">
            <v>Uk</v>
          </cell>
          <cell r="E7867">
            <v>8</v>
          </cell>
          <cell r="F7867">
            <v>55</v>
          </cell>
          <cell r="G7867" t="str">
            <v>Cyprus</v>
          </cell>
        </row>
        <row r="7868">
          <cell r="A7868" t="str">
            <v>2003M01</v>
          </cell>
          <cell r="B7868">
            <v>0</v>
          </cell>
          <cell r="C7868">
            <v>16</v>
          </cell>
          <cell r="D7868" t="str">
            <v>Austria</v>
          </cell>
          <cell r="E7868">
            <v>30</v>
          </cell>
          <cell r="F7868">
            <v>1</v>
          </cell>
          <cell r="G7868" t="str">
            <v>United States</v>
          </cell>
        </row>
        <row r="7869">
          <cell r="A7869" t="str">
            <v>2003M01</v>
          </cell>
          <cell r="B7869">
            <v>1</v>
          </cell>
          <cell r="C7869">
            <v>0</v>
          </cell>
          <cell r="D7869" t="str">
            <v>Ebay</v>
          </cell>
          <cell r="E7869">
            <v>157</v>
          </cell>
          <cell r="F7869">
            <v>163</v>
          </cell>
          <cell r="G7869" t="str">
            <v>Poland</v>
          </cell>
        </row>
        <row r="7870">
          <cell r="A7870" t="str">
            <v>2003M01</v>
          </cell>
          <cell r="B7870">
            <v>1</v>
          </cell>
          <cell r="C7870">
            <v>101</v>
          </cell>
          <cell r="D7870" t="str">
            <v>Italy</v>
          </cell>
          <cell r="E7870">
            <v>123</v>
          </cell>
          <cell r="F7870">
            <v>1</v>
          </cell>
          <cell r="G7870" t="str">
            <v>United States</v>
          </cell>
        </row>
        <row r="7871">
          <cell r="A7871" t="str">
            <v>2003M01</v>
          </cell>
          <cell r="B7871">
            <v>1</v>
          </cell>
          <cell r="C7871">
            <v>71</v>
          </cell>
          <cell r="D7871" t="str">
            <v>France</v>
          </cell>
          <cell r="E7871">
            <v>2</v>
          </cell>
          <cell r="F7871">
            <v>57</v>
          </cell>
          <cell r="G7871" t="str">
            <v>Denmark</v>
          </cell>
        </row>
        <row r="7872">
          <cell r="A7872" t="str">
            <v>2003M01</v>
          </cell>
          <cell r="B7872">
            <v>1</v>
          </cell>
          <cell r="C7872">
            <v>2</v>
          </cell>
          <cell r="D7872" t="str">
            <v>Canada</v>
          </cell>
          <cell r="E7872">
            <v>2</v>
          </cell>
          <cell r="F7872">
            <v>199</v>
          </cell>
          <cell r="G7872" t="str">
            <v>Thailand</v>
          </cell>
        </row>
        <row r="7873">
          <cell r="A7873" t="str">
            <v>2003M01</v>
          </cell>
          <cell r="B7873">
            <v>2</v>
          </cell>
          <cell r="C7873">
            <v>193</v>
          </cell>
          <cell r="D7873" t="str">
            <v>Switzerland</v>
          </cell>
          <cell r="E7873">
            <v>9</v>
          </cell>
          <cell r="F7873">
            <v>23</v>
          </cell>
          <cell r="G7873" t="str">
            <v>Belgium</v>
          </cell>
        </row>
        <row r="7874">
          <cell r="A7874" t="str">
            <v>2003M01</v>
          </cell>
          <cell r="B7874">
            <v>2</v>
          </cell>
          <cell r="C7874">
            <v>2</v>
          </cell>
          <cell r="D7874" t="str">
            <v>Canada</v>
          </cell>
          <cell r="E7874">
            <v>52</v>
          </cell>
          <cell r="F7874">
            <v>57</v>
          </cell>
          <cell r="G7874" t="str">
            <v>Denmark</v>
          </cell>
        </row>
        <row r="7875">
          <cell r="A7875" t="str">
            <v>2003M01</v>
          </cell>
          <cell r="B7875">
            <v>1</v>
          </cell>
          <cell r="C7875">
            <v>2</v>
          </cell>
          <cell r="D7875" t="str">
            <v>Canada</v>
          </cell>
          <cell r="E7875">
            <v>10</v>
          </cell>
          <cell r="F7875">
            <v>193</v>
          </cell>
          <cell r="G7875" t="str">
            <v>Switzerland</v>
          </cell>
        </row>
        <row r="7876">
          <cell r="A7876" t="str">
            <v>2003M01</v>
          </cell>
          <cell r="B7876">
            <v>1</v>
          </cell>
          <cell r="C7876">
            <v>193</v>
          </cell>
          <cell r="D7876" t="str">
            <v>Switzerland</v>
          </cell>
          <cell r="E7876">
            <v>1</v>
          </cell>
          <cell r="F7876">
            <v>164</v>
          </cell>
          <cell r="G7876" t="str">
            <v>Portugal</v>
          </cell>
        </row>
        <row r="7877">
          <cell r="A7877" t="str">
            <v>2003M01</v>
          </cell>
          <cell r="B7877">
            <v>2</v>
          </cell>
          <cell r="C7877">
            <v>100</v>
          </cell>
          <cell r="D7877" t="str">
            <v>Ebaymotors</v>
          </cell>
          <cell r="E7877">
            <v>1570</v>
          </cell>
          <cell r="F7877">
            <v>15</v>
          </cell>
          <cell r="G7877" t="str">
            <v>Australia</v>
          </cell>
        </row>
        <row r="7878">
          <cell r="A7878" t="str">
            <v>2003M01</v>
          </cell>
          <cell r="B7878">
            <v>0</v>
          </cell>
          <cell r="C7878">
            <v>3</v>
          </cell>
          <cell r="D7878" t="str">
            <v>Uk</v>
          </cell>
          <cell r="E7878">
            <v>15</v>
          </cell>
          <cell r="F7878">
            <v>101</v>
          </cell>
          <cell r="G7878" t="str">
            <v>Italy</v>
          </cell>
        </row>
        <row r="7879">
          <cell r="A7879" t="str">
            <v>2003M01</v>
          </cell>
          <cell r="B7879">
            <v>3</v>
          </cell>
          <cell r="C7879">
            <v>16</v>
          </cell>
          <cell r="D7879" t="str">
            <v>Austria</v>
          </cell>
          <cell r="E7879">
            <v>4</v>
          </cell>
          <cell r="F7879">
            <v>193</v>
          </cell>
          <cell r="G7879" t="str">
            <v>Switzerland</v>
          </cell>
        </row>
        <row r="7880">
          <cell r="A7880" t="str">
            <v>2003M01</v>
          </cell>
          <cell r="B7880">
            <v>2</v>
          </cell>
          <cell r="C7880">
            <v>0</v>
          </cell>
          <cell r="D7880" t="str">
            <v>Ebay</v>
          </cell>
          <cell r="E7880">
            <v>74</v>
          </cell>
          <cell r="F7880">
            <v>134</v>
          </cell>
          <cell r="G7880" t="str">
            <v>Mauritius</v>
          </cell>
        </row>
        <row r="7881">
          <cell r="A7881" t="str">
            <v>2003M01</v>
          </cell>
          <cell r="B7881">
            <v>2</v>
          </cell>
          <cell r="C7881">
            <v>0</v>
          </cell>
          <cell r="D7881" t="str">
            <v>Ebay</v>
          </cell>
          <cell r="E7881">
            <v>121</v>
          </cell>
          <cell r="F7881">
            <v>112</v>
          </cell>
          <cell r="G7881" t="str">
            <v>Kuwait</v>
          </cell>
        </row>
        <row r="7882">
          <cell r="A7882" t="str">
            <v>2003M01</v>
          </cell>
          <cell r="B7882">
            <v>2</v>
          </cell>
          <cell r="C7882">
            <v>100</v>
          </cell>
          <cell r="D7882" t="str">
            <v>Ebaymotors</v>
          </cell>
          <cell r="E7882">
            <v>619</v>
          </cell>
          <cell r="F7882">
            <v>101</v>
          </cell>
          <cell r="G7882" t="str">
            <v>Italy</v>
          </cell>
        </row>
        <row r="7883">
          <cell r="A7883" t="str">
            <v>2003M01</v>
          </cell>
          <cell r="B7883">
            <v>0</v>
          </cell>
          <cell r="C7883">
            <v>101</v>
          </cell>
          <cell r="D7883" t="str">
            <v>Italy</v>
          </cell>
          <cell r="E7883">
            <v>4</v>
          </cell>
          <cell r="F7883">
            <v>225</v>
          </cell>
          <cell r="G7883" t="str">
            <v>APO/FPO</v>
          </cell>
        </row>
        <row r="7884">
          <cell r="A7884" t="str">
            <v>2003M01</v>
          </cell>
          <cell r="B7884">
            <v>3</v>
          </cell>
          <cell r="C7884">
            <v>100</v>
          </cell>
          <cell r="D7884" t="str">
            <v>Ebaymotors</v>
          </cell>
          <cell r="E7884">
            <v>3</v>
          </cell>
          <cell r="F7884">
            <v>77</v>
          </cell>
          <cell r="G7884" t="str">
            <v>Germany</v>
          </cell>
        </row>
        <row r="7885">
          <cell r="A7885" t="str">
            <v>2003M01</v>
          </cell>
          <cell r="B7885">
            <v>2</v>
          </cell>
          <cell r="C7885">
            <v>0</v>
          </cell>
          <cell r="D7885" t="str">
            <v>Ebay</v>
          </cell>
          <cell r="E7885">
            <v>15</v>
          </cell>
          <cell r="F7885">
            <v>9</v>
          </cell>
          <cell r="G7885" t="str">
            <v>Angola</v>
          </cell>
        </row>
        <row r="7886">
          <cell r="A7886" t="str">
            <v>2003M01</v>
          </cell>
          <cell r="B7886">
            <v>2</v>
          </cell>
          <cell r="C7886">
            <v>193</v>
          </cell>
          <cell r="D7886" t="str">
            <v>Switzerland</v>
          </cell>
          <cell r="E7886">
            <v>2</v>
          </cell>
          <cell r="F7886">
            <v>66</v>
          </cell>
          <cell r="G7886" t="str">
            <v>Estonia</v>
          </cell>
        </row>
        <row r="7887">
          <cell r="A7887" t="str">
            <v>2003M01</v>
          </cell>
          <cell r="B7887">
            <v>0</v>
          </cell>
          <cell r="C7887">
            <v>101</v>
          </cell>
          <cell r="D7887" t="str">
            <v>Italy</v>
          </cell>
          <cell r="E7887">
            <v>115</v>
          </cell>
          <cell r="F7887">
            <v>71</v>
          </cell>
          <cell r="G7887" t="str">
            <v>France</v>
          </cell>
        </row>
        <row r="7888">
          <cell r="A7888" t="str">
            <v>2003M01</v>
          </cell>
          <cell r="B7888">
            <v>0</v>
          </cell>
          <cell r="C7888">
            <v>100</v>
          </cell>
          <cell r="D7888" t="str">
            <v>Ebaymotors</v>
          </cell>
          <cell r="E7888">
            <v>8</v>
          </cell>
          <cell r="F7888">
            <v>15</v>
          </cell>
          <cell r="G7888" t="str">
            <v>Australia</v>
          </cell>
        </row>
        <row r="7889">
          <cell r="A7889" t="str">
            <v>2003M01</v>
          </cell>
          <cell r="B7889">
            <v>3</v>
          </cell>
          <cell r="C7889">
            <v>2</v>
          </cell>
          <cell r="D7889" t="str">
            <v>Canada</v>
          </cell>
          <cell r="E7889">
            <v>2</v>
          </cell>
          <cell r="F7889">
            <v>71</v>
          </cell>
          <cell r="G7889" t="str">
            <v>France</v>
          </cell>
        </row>
        <row r="7890">
          <cell r="A7890" t="str">
            <v>2003M01</v>
          </cell>
          <cell r="B7890">
            <v>0</v>
          </cell>
          <cell r="C7890">
            <v>101</v>
          </cell>
          <cell r="D7890" t="str">
            <v>Italy</v>
          </cell>
          <cell r="E7890">
            <v>148</v>
          </cell>
          <cell r="F7890">
            <v>193</v>
          </cell>
          <cell r="G7890" t="str">
            <v>Switzerland</v>
          </cell>
        </row>
        <row r="7891">
          <cell r="A7891" t="str">
            <v>2003M01</v>
          </cell>
          <cell r="B7891">
            <v>1</v>
          </cell>
          <cell r="C7891">
            <v>3</v>
          </cell>
          <cell r="D7891" t="str">
            <v>Uk</v>
          </cell>
          <cell r="E7891">
            <v>5190</v>
          </cell>
          <cell r="F7891">
            <v>1</v>
          </cell>
          <cell r="G7891" t="str">
            <v>United States</v>
          </cell>
        </row>
        <row r="7892">
          <cell r="A7892" t="str">
            <v>2003M01</v>
          </cell>
          <cell r="B7892">
            <v>1</v>
          </cell>
          <cell r="C7892">
            <v>146</v>
          </cell>
          <cell r="D7892" t="str">
            <v>Netherlands</v>
          </cell>
          <cell r="E7892">
            <v>6</v>
          </cell>
          <cell r="F7892">
            <v>193</v>
          </cell>
          <cell r="G7892" t="str">
            <v>Switzerland</v>
          </cell>
        </row>
        <row r="7893">
          <cell r="A7893" t="str">
            <v>2003M01</v>
          </cell>
          <cell r="B7893">
            <v>2</v>
          </cell>
          <cell r="C7893">
            <v>186</v>
          </cell>
          <cell r="D7893" t="str">
            <v>Spain</v>
          </cell>
          <cell r="E7893">
            <v>1</v>
          </cell>
          <cell r="F7893">
            <v>167</v>
          </cell>
          <cell r="G7893" t="str">
            <v>Romania</v>
          </cell>
        </row>
        <row r="7894">
          <cell r="A7894" t="str">
            <v>2003M01</v>
          </cell>
          <cell r="B7894">
            <v>0</v>
          </cell>
          <cell r="C7894">
            <v>77</v>
          </cell>
          <cell r="D7894" t="str">
            <v>Germany</v>
          </cell>
          <cell r="E7894">
            <v>2</v>
          </cell>
          <cell r="F7894">
            <v>214</v>
          </cell>
          <cell r="G7894" t="str">
            <v>Vatican City State</v>
          </cell>
        </row>
        <row r="7895">
          <cell r="A7895" t="str">
            <v>2003M01</v>
          </cell>
          <cell r="B7895">
            <v>0</v>
          </cell>
          <cell r="C7895">
            <v>0</v>
          </cell>
          <cell r="D7895" t="str">
            <v>Ebay</v>
          </cell>
          <cell r="E7895">
            <v>24824</v>
          </cell>
          <cell r="F7895">
            <v>2</v>
          </cell>
          <cell r="G7895" t="str">
            <v>Canada</v>
          </cell>
        </row>
        <row r="7896">
          <cell r="A7896" t="str">
            <v>2003M01</v>
          </cell>
          <cell r="B7896">
            <v>0</v>
          </cell>
          <cell r="C7896">
            <v>71</v>
          </cell>
          <cell r="D7896" t="str">
            <v>France</v>
          </cell>
          <cell r="E7896">
            <v>1</v>
          </cell>
          <cell r="F7896">
            <v>127</v>
          </cell>
          <cell r="G7896" t="str">
            <v>Malaysia</v>
          </cell>
        </row>
        <row r="7897">
          <cell r="A7897" t="str">
            <v>2003M01</v>
          </cell>
          <cell r="B7897">
            <v>1</v>
          </cell>
          <cell r="C7897">
            <v>71</v>
          </cell>
          <cell r="D7897" t="str">
            <v>France</v>
          </cell>
          <cell r="E7897">
            <v>76154</v>
          </cell>
          <cell r="F7897">
            <v>71</v>
          </cell>
          <cell r="G7897" t="str">
            <v>France</v>
          </cell>
        </row>
        <row r="7898">
          <cell r="A7898" t="str">
            <v>2003M01</v>
          </cell>
          <cell r="B7898">
            <v>2</v>
          </cell>
          <cell r="C7898">
            <v>71</v>
          </cell>
          <cell r="D7898" t="str">
            <v>France</v>
          </cell>
          <cell r="E7898">
            <v>23</v>
          </cell>
          <cell r="F7898">
            <v>83</v>
          </cell>
          <cell r="G7898" t="str">
            <v>Guadeloupe</v>
          </cell>
        </row>
        <row r="7899">
          <cell r="A7899" t="str">
            <v>2003M01</v>
          </cell>
          <cell r="B7899">
            <v>0</v>
          </cell>
          <cell r="C7899">
            <v>3</v>
          </cell>
          <cell r="D7899" t="str">
            <v>Uk</v>
          </cell>
          <cell r="E7899">
            <v>83</v>
          </cell>
          <cell r="F7899">
            <v>86</v>
          </cell>
          <cell r="G7899" t="str">
            <v>Guernsey</v>
          </cell>
        </row>
        <row r="7900">
          <cell r="A7900" t="str">
            <v>2003M01</v>
          </cell>
          <cell r="B7900">
            <v>3</v>
          </cell>
          <cell r="C7900">
            <v>100</v>
          </cell>
          <cell r="D7900" t="str">
            <v>Ebaymotors</v>
          </cell>
          <cell r="E7900">
            <v>1</v>
          </cell>
          <cell r="F7900">
            <v>99</v>
          </cell>
          <cell r="G7900" t="str">
            <v>Ireland</v>
          </cell>
        </row>
        <row r="7901">
          <cell r="A7901" t="str">
            <v>2003M01</v>
          </cell>
          <cell r="B7901">
            <v>2</v>
          </cell>
          <cell r="C7901">
            <v>15</v>
          </cell>
          <cell r="D7901" t="str">
            <v>Australia</v>
          </cell>
          <cell r="E7901">
            <v>1</v>
          </cell>
          <cell r="F7901">
            <v>137</v>
          </cell>
          <cell r="G7901" t="str">
            <v>Moldova</v>
          </cell>
        </row>
        <row r="7902">
          <cell r="A7902" t="str">
            <v>2003M01</v>
          </cell>
          <cell r="B7902">
            <v>2</v>
          </cell>
          <cell r="C7902">
            <v>3</v>
          </cell>
          <cell r="D7902" t="str">
            <v>Uk</v>
          </cell>
          <cell r="E7902">
            <v>1</v>
          </cell>
          <cell r="F7902">
            <v>68</v>
          </cell>
          <cell r="G7902" t="str">
            <v>Falkland Islands (Islas Makvinas)</v>
          </cell>
        </row>
        <row r="7903">
          <cell r="A7903" t="str">
            <v>2003M01</v>
          </cell>
          <cell r="B7903">
            <v>3</v>
          </cell>
          <cell r="C7903">
            <v>77</v>
          </cell>
          <cell r="D7903" t="str">
            <v>Germany</v>
          </cell>
          <cell r="E7903">
            <v>1</v>
          </cell>
          <cell r="F7903">
            <v>93</v>
          </cell>
          <cell r="G7903" t="str">
            <v>Hungary</v>
          </cell>
        </row>
        <row r="7904">
          <cell r="A7904" t="str">
            <v>2003M01</v>
          </cell>
          <cell r="B7904">
            <v>0</v>
          </cell>
          <cell r="C7904">
            <v>0</v>
          </cell>
          <cell r="D7904" t="str">
            <v>Ebay</v>
          </cell>
          <cell r="E7904">
            <v>3395</v>
          </cell>
          <cell r="F7904">
            <v>3</v>
          </cell>
          <cell r="G7904" t="str">
            <v>United Kingdom</v>
          </cell>
        </row>
        <row r="7905">
          <cell r="A7905" t="str">
            <v>2003M01</v>
          </cell>
          <cell r="B7905">
            <v>2</v>
          </cell>
          <cell r="C7905">
            <v>2</v>
          </cell>
          <cell r="D7905" t="str">
            <v>Canada</v>
          </cell>
          <cell r="E7905">
            <v>1974</v>
          </cell>
          <cell r="F7905">
            <v>1</v>
          </cell>
          <cell r="G7905" t="str">
            <v>United States</v>
          </cell>
        </row>
        <row r="7906">
          <cell r="A7906" t="str">
            <v>2003M01</v>
          </cell>
          <cell r="B7906">
            <v>2</v>
          </cell>
          <cell r="C7906">
            <v>77</v>
          </cell>
          <cell r="D7906" t="str">
            <v>Germany</v>
          </cell>
          <cell r="E7906">
            <v>1681</v>
          </cell>
          <cell r="F7906">
            <v>57</v>
          </cell>
          <cell r="G7906" t="str">
            <v>Denmark</v>
          </cell>
        </row>
        <row r="7907">
          <cell r="A7907" t="str">
            <v>2003M01</v>
          </cell>
          <cell r="B7907">
            <v>1</v>
          </cell>
          <cell r="C7907">
            <v>123</v>
          </cell>
          <cell r="D7907" t="str">
            <v xml:space="preserve"> Belgium (Dutch)</v>
          </cell>
          <cell r="E7907">
            <v>1</v>
          </cell>
          <cell r="F7907">
            <v>123</v>
          </cell>
          <cell r="G7907" t="str">
            <v>Macau</v>
          </cell>
        </row>
        <row r="7908">
          <cell r="A7908" t="str">
            <v>2003M01</v>
          </cell>
          <cell r="B7908">
            <v>2</v>
          </cell>
          <cell r="C7908">
            <v>15</v>
          </cell>
          <cell r="D7908" t="str">
            <v>Australia</v>
          </cell>
          <cell r="E7908">
            <v>6</v>
          </cell>
          <cell r="F7908">
            <v>33</v>
          </cell>
          <cell r="G7908" t="str">
            <v>Brunei Darussalam</v>
          </cell>
        </row>
        <row r="7909">
          <cell r="A7909" t="str">
            <v>2003M01</v>
          </cell>
          <cell r="B7909">
            <v>2</v>
          </cell>
          <cell r="C7909">
            <v>15</v>
          </cell>
          <cell r="D7909" t="str">
            <v>Australia</v>
          </cell>
          <cell r="E7909">
            <v>10</v>
          </cell>
          <cell r="F7909">
            <v>99</v>
          </cell>
          <cell r="G7909" t="str">
            <v>Ireland</v>
          </cell>
        </row>
        <row r="7910">
          <cell r="A7910" t="str">
            <v>2003M01</v>
          </cell>
          <cell r="B7910">
            <v>2</v>
          </cell>
          <cell r="C7910">
            <v>15</v>
          </cell>
          <cell r="D7910" t="str">
            <v>Australia</v>
          </cell>
          <cell r="E7910">
            <v>279</v>
          </cell>
          <cell r="F7910">
            <v>2</v>
          </cell>
          <cell r="G7910" t="str">
            <v>Canada</v>
          </cell>
        </row>
        <row r="7911">
          <cell r="A7911" t="str">
            <v>2003M01</v>
          </cell>
          <cell r="B7911">
            <v>2</v>
          </cell>
          <cell r="C7911">
            <v>71</v>
          </cell>
          <cell r="D7911" t="str">
            <v>France</v>
          </cell>
          <cell r="E7911">
            <v>48</v>
          </cell>
          <cell r="F7911">
            <v>70</v>
          </cell>
          <cell r="G7911" t="str">
            <v>Finland</v>
          </cell>
        </row>
        <row r="7912">
          <cell r="A7912" t="str">
            <v>2003M01</v>
          </cell>
          <cell r="B7912">
            <v>0</v>
          </cell>
          <cell r="C7912">
            <v>0</v>
          </cell>
          <cell r="D7912" t="str">
            <v>Ebay</v>
          </cell>
          <cell r="E7912">
            <v>38</v>
          </cell>
          <cell r="F7912">
            <v>85</v>
          </cell>
          <cell r="G7912" t="str">
            <v>Guatemala</v>
          </cell>
        </row>
        <row r="7913">
          <cell r="A7913" t="str">
            <v>2003M01</v>
          </cell>
          <cell r="B7913">
            <v>0</v>
          </cell>
          <cell r="C7913">
            <v>77</v>
          </cell>
          <cell r="D7913" t="str">
            <v>Germany</v>
          </cell>
          <cell r="E7913">
            <v>61</v>
          </cell>
          <cell r="F7913">
            <v>15</v>
          </cell>
          <cell r="G7913" t="str">
            <v>Australia</v>
          </cell>
        </row>
        <row r="7914">
          <cell r="A7914" t="str">
            <v>2003M01</v>
          </cell>
          <cell r="B7914">
            <v>0</v>
          </cell>
          <cell r="C7914">
            <v>146</v>
          </cell>
          <cell r="D7914" t="str">
            <v>Netherlands</v>
          </cell>
          <cell r="E7914">
            <v>3</v>
          </cell>
          <cell r="F7914">
            <v>71</v>
          </cell>
          <cell r="G7914" t="str">
            <v>France</v>
          </cell>
        </row>
        <row r="7915">
          <cell r="A7915" t="str">
            <v>2003M01</v>
          </cell>
          <cell r="B7915">
            <v>3</v>
          </cell>
          <cell r="C7915">
            <v>101</v>
          </cell>
          <cell r="D7915" t="str">
            <v>Italy</v>
          </cell>
          <cell r="E7915">
            <v>1</v>
          </cell>
          <cell r="F7915">
            <v>16</v>
          </cell>
          <cell r="G7915" t="str">
            <v>Austria</v>
          </cell>
        </row>
        <row r="7916">
          <cell r="A7916" t="str">
            <v>2003M01</v>
          </cell>
          <cell r="B7916">
            <v>3</v>
          </cell>
          <cell r="C7916">
            <v>101</v>
          </cell>
          <cell r="D7916" t="str">
            <v>Italy</v>
          </cell>
          <cell r="E7916">
            <v>1</v>
          </cell>
          <cell r="F7916">
            <v>3</v>
          </cell>
          <cell r="G7916" t="str">
            <v>United Kingdom</v>
          </cell>
        </row>
        <row r="7917">
          <cell r="A7917" t="str">
            <v>2003M01</v>
          </cell>
          <cell r="B7917">
            <v>2</v>
          </cell>
          <cell r="C7917">
            <v>71</v>
          </cell>
          <cell r="D7917" t="str">
            <v>France</v>
          </cell>
          <cell r="E7917">
            <v>85</v>
          </cell>
          <cell r="F7917">
            <v>227</v>
          </cell>
          <cell r="G7917" t="str">
            <v>Réunion</v>
          </cell>
        </row>
        <row r="7918">
          <cell r="A7918" t="str">
            <v>2003M01</v>
          </cell>
          <cell r="B7918">
            <v>2</v>
          </cell>
          <cell r="C7918">
            <v>100</v>
          </cell>
          <cell r="D7918" t="str">
            <v>Ebaymotors</v>
          </cell>
          <cell r="E7918">
            <v>703</v>
          </cell>
          <cell r="F7918">
            <v>149</v>
          </cell>
          <cell r="G7918" t="str">
            <v>New Zealand</v>
          </cell>
        </row>
        <row r="7919">
          <cell r="A7919" t="str">
            <v>2003M01</v>
          </cell>
          <cell r="B7919">
            <v>2</v>
          </cell>
          <cell r="C7919">
            <v>77</v>
          </cell>
          <cell r="D7919" t="str">
            <v>Germany</v>
          </cell>
          <cell r="E7919">
            <v>206</v>
          </cell>
          <cell r="F7919">
            <v>149</v>
          </cell>
          <cell r="G7919" t="str">
            <v>New Zealand</v>
          </cell>
        </row>
        <row r="7920">
          <cell r="A7920" t="str">
            <v>2003M01</v>
          </cell>
          <cell r="B7920">
            <v>2</v>
          </cell>
          <cell r="C7920">
            <v>0</v>
          </cell>
          <cell r="D7920" t="str">
            <v>Ebay</v>
          </cell>
          <cell r="E7920">
            <v>114850</v>
          </cell>
          <cell r="F7920">
            <v>77</v>
          </cell>
          <cell r="G7920" t="str">
            <v>Germany</v>
          </cell>
        </row>
        <row r="7921">
          <cell r="A7921" t="str">
            <v>2003M01</v>
          </cell>
          <cell r="B7921">
            <v>2</v>
          </cell>
          <cell r="C7921">
            <v>71</v>
          </cell>
          <cell r="D7921" t="str">
            <v>France</v>
          </cell>
          <cell r="E7921">
            <v>255038</v>
          </cell>
          <cell r="F7921">
            <v>71</v>
          </cell>
          <cell r="G7921" t="str">
            <v>France</v>
          </cell>
        </row>
        <row r="7922">
          <cell r="A7922" t="str">
            <v>2003M01</v>
          </cell>
          <cell r="B7922">
            <v>2</v>
          </cell>
          <cell r="C7922">
            <v>146</v>
          </cell>
          <cell r="D7922" t="str">
            <v>Netherlands</v>
          </cell>
          <cell r="E7922">
            <v>695</v>
          </cell>
          <cell r="F7922">
            <v>71</v>
          </cell>
          <cell r="G7922" t="str">
            <v>France</v>
          </cell>
        </row>
        <row r="7923">
          <cell r="A7923" t="str">
            <v>2003M01</v>
          </cell>
          <cell r="B7923">
            <v>0</v>
          </cell>
          <cell r="C7923">
            <v>0</v>
          </cell>
          <cell r="D7923" t="str">
            <v>Ebay</v>
          </cell>
          <cell r="E7923">
            <v>37</v>
          </cell>
          <cell r="F7923">
            <v>202</v>
          </cell>
          <cell r="G7923" t="str">
            <v>Trinidad and Tobago</v>
          </cell>
        </row>
        <row r="7924">
          <cell r="A7924" t="str">
            <v>2003M01</v>
          </cell>
          <cell r="B7924">
            <v>2</v>
          </cell>
          <cell r="C7924">
            <v>100</v>
          </cell>
          <cell r="D7924" t="str">
            <v>Ebaymotors</v>
          </cell>
          <cell r="E7924">
            <v>26</v>
          </cell>
          <cell r="F7924">
            <v>70</v>
          </cell>
          <cell r="G7924" t="str">
            <v>Finland</v>
          </cell>
        </row>
        <row r="7925">
          <cell r="A7925" t="str">
            <v>2003M01</v>
          </cell>
          <cell r="B7925">
            <v>0</v>
          </cell>
          <cell r="C7925">
            <v>3</v>
          </cell>
          <cell r="D7925" t="str">
            <v>Uk</v>
          </cell>
          <cell r="E7925">
            <v>47</v>
          </cell>
          <cell r="F7925">
            <v>146</v>
          </cell>
          <cell r="G7925" t="str">
            <v>Netherlands</v>
          </cell>
        </row>
        <row r="7926">
          <cell r="A7926" t="str">
            <v>2003M01</v>
          </cell>
          <cell r="B7926">
            <v>0</v>
          </cell>
          <cell r="C7926">
            <v>3</v>
          </cell>
          <cell r="D7926" t="str">
            <v>Uk</v>
          </cell>
          <cell r="E7926">
            <v>12</v>
          </cell>
          <cell r="F7926">
            <v>193</v>
          </cell>
          <cell r="G7926" t="str">
            <v>Switzerland</v>
          </cell>
        </row>
        <row r="7927">
          <cell r="A7927" t="str">
            <v>2003M01</v>
          </cell>
          <cell r="B7927">
            <v>0</v>
          </cell>
          <cell r="C7927">
            <v>77</v>
          </cell>
          <cell r="D7927" t="str">
            <v>Germany</v>
          </cell>
          <cell r="E7927">
            <v>2</v>
          </cell>
          <cell r="F7927">
            <v>9</v>
          </cell>
          <cell r="G7927" t="str">
            <v>Angola</v>
          </cell>
        </row>
        <row r="7928">
          <cell r="A7928" t="str">
            <v>2003M01</v>
          </cell>
          <cell r="B7928">
            <v>0</v>
          </cell>
          <cell r="C7928">
            <v>77</v>
          </cell>
          <cell r="D7928" t="str">
            <v>Germany</v>
          </cell>
          <cell r="E7928">
            <v>10</v>
          </cell>
          <cell r="F7928">
            <v>199</v>
          </cell>
          <cell r="G7928" t="str">
            <v>Thailand</v>
          </cell>
        </row>
        <row r="7929">
          <cell r="A7929" t="str">
            <v>2003M01</v>
          </cell>
          <cell r="B7929">
            <v>2</v>
          </cell>
          <cell r="C7929">
            <v>100</v>
          </cell>
          <cell r="D7929" t="str">
            <v>Ebaymotors</v>
          </cell>
          <cell r="E7929">
            <v>21</v>
          </cell>
          <cell r="F7929">
            <v>96</v>
          </cell>
          <cell r="G7929" t="str">
            <v>Indonesia</v>
          </cell>
        </row>
        <row r="7930">
          <cell r="A7930" t="str">
            <v>2003M01</v>
          </cell>
          <cell r="B7930">
            <v>2</v>
          </cell>
          <cell r="C7930">
            <v>146</v>
          </cell>
          <cell r="D7930" t="str">
            <v>Netherlands</v>
          </cell>
          <cell r="E7930">
            <v>1</v>
          </cell>
          <cell r="F7930">
            <v>99</v>
          </cell>
          <cell r="G7930" t="str">
            <v>Ireland</v>
          </cell>
        </row>
        <row r="7931">
          <cell r="A7931" t="str">
            <v>2003M01</v>
          </cell>
          <cell r="B7931">
            <v>1</v>
          </cell>
          <cell r="C7931">
            <v>100</v>
          </cell>
          <cell r="D7931" t="str">
            <v>Ebaymotors</v>
          </cell>
          <cell r="E7931">
            <v>10</v>
          </cell>
          <cell r="F7931">
            <v>192</v>
          </cell>
          <cell r="G7931" t="str">
            <v>Sweden</v>
          </cell>
        </row>
        <row r="7932">
          <cell r="A7932" t="str">
            <v>2003M01</v>
          </cell>
          <cell r="B7932">
            <v>0</v>
          </cell>
          <cell r="C7932">
            <v>101</v>
          </cell>
          <cell r="D7932" t="str">
            <v>Italy</v>
          </cell>
          <cell r="E7932">
            <v>1</v>
          </cell>
          <cell r="F7932">
            <v>8</v>
          </cell>
          <cell r="G7932" t="str">
            <v>Andorra</v>
          </cell>
        </row>
        <row r="7933">
          <cell r="A7933" t="str">
            <v>2003M01</v>
          </cell>
          <cell r="B7933">
            <v>2</v>
          </cell>
          <cell r="C7933">
            <v>3</v>
          </cell>
          <cell r="D7933" t="str">
            <v>Uk</v>
          </cell>
          <cell r="E7933">
            <v>152</v>
          </cell>
          <cell r="F7933">
            <v>31</v>
          </cell>
          <cell r="G7933" t="str">
            <v>Brazil</v>
          </cell>
        </row>
        <row r="7934">
          <cell r="A7934" t="str">
            <v>2003M01</v>
          </cell>
          <cell r="B7934">
            <v>0</v>
          </cell>
          <cell r="C7934">
            <v>101</v>
          </cell>
          <cell r="D7934" t="str">
            <v>Italy</v>
          </cell>
          <cell r="E7934">
            <v>5</v>
          </cell>
          <cell r="F7934">
            <v>146</v>
          </cell>
          <cell r="G7934" t="str">
            <v>Netherlands</v>
          </cell>
        </row>
        <row r="7935">
          <cell r="A7935" t="str">
            <v>2003M01</v>
          </cell>
          <cell r="B7935">
            <v>2</v>
          </cell>
          <cell r="C7935">
            <v>77</v>
          </cell>
          <cell r="D7935" t="str">
            <v>Germany</v>
          </cell>
          <cell r="E7935">
            <v>46</v>
          </cell>
          <cell r="F7935">
            <v>95</v>
          </cell>
          <cell r="G7935" t="str">
            <v>India</v>
          </cell>
        </row>
        <row r="7936">
          <cell r="A7936" t="str">
            <v>2003M01</v>
          </cell>
          <cell r="B7936">
            <v>0</v>
          </cell>
          <cell r="C7936">
            <v>77</v>
          </cell>
          <cell r="D7936" t="str">
            <v>Germany</v>
          </cell>
          <cell r="E7936">
            <v>380</v>
          </cell>
          <cell r="F7936">
            <v>93</v>
          </cell>
          <cell r="G7936" t="str">
            <v>Hungary</v>
          </cell>
        </row>
        <row r="7937">
          <cell r="A7937" t="str">
            <v>2003M01</v>
          </cell>
          <cell r="B7937">
            <v>2</v>
          </cell>
          <cell r="C7937">
            <v>77</v>
          </cell>
          <cell r="D7937" t="str">
            <v>Germany</v>
          </cell>
          <cell r="E7937">
            <v>979</v>
          </cell>
          <cell r="F7937">
            <v>56</v>
          </cell>
          <cell r="G7937" t="str">
            <v>Czech Republic</v>
          </cell>
        </row>
        <row r="7938">
          <cell r="A7938" t="str">
            <v>2003M01</v>
          </cell>
          <cell r="B7938">
            <v>2</v>
          </cell>
          <cell r="C7938">
            <v>0</v>
          </cell>
          <cell r="D7938" t="str">
            <v>Ebay</v>
          </cell>
          <cell r="E7938">
            <v>121</v>
          </cell>
          <cell r="F7938">
            <v>86</v>
          </cell>
          <cell r="G7938" t="str">
            <v>Guernsey</v>
          </cell>
        </row>
        <row r="7939">
          <cell r="A7939" t="str">
            <v>2003M01</v>
          </cell>
          <cell r="B7939">
            <v>2</v>
          </cell>
          <cell r="C7939">
            <v>77</v>
          </cell>
          <cell r="D7939" t="str">
            <v>Germany</v>
          </cell>
          <cell r="E7939">
            <v>26282</v>
          </cell>
          <cell r="F7939">
            <v>193</v>
          </cell>
          <cell r="G7939" t="str">
            <v>Switzerland</v>
          </cell>
        </row>
        <row r="7940">
          <cell r="A7940" t="str">
            <v>2003M01</v>
          </cell>
          <cell r="B7940">
            <v>1</v>
          </cell>
          <cell r="C7940">
            <v>101</v>
          </cell>
          <cell r="D7940" t="str">
            <v>Italy</v>
          </cell>
          <cell r="E7940">
            <v>3</v>
          </cell>
          <cell r="F7940">
            <v>92</v>
          </cell>
          <cell r="G7940" t="str">
            <v>Hong Kong</v>
          </cell>
        </row>
        <row r="7941">
          <cell r="A7941" t="str">
            <v>2003M01</v>
          </cell>
          <cell r="B7941">
            <v>0</v>
          </cell>
          <cell r="C7941">
            <v>0</v>
          </cell>
          <cell r="D7941" t="str">
            <v>Ebay</v>
          </cell>
          <cell r="E7941">
            <v>114</v>
          </cell>
          <cell r="F7941">
            <v>99</v>
          </cell>
          <cell r="G7941" t="str">
            <v>Ireland</v>
          </cell>
        </row>
        <row r="7942">
          <cell r="A7942" t="str">
            <v>2003M01</v>
          </cell>
          <cell r="B7942">
            <v>3</v>
          </cell>
          <cell r="C7942">
            <v>77</v>
          </cell>
          <cell r="D7942" t="str">
            <v>Germany</v>
          </cell>
          <cell r="E7942">
            <v>117</v>
          </cell>
          <cell r="F7942">
            <v>146</v>
          </cell>
          <cell r="G7942" t="str">
            <v>Netherlands</v>
          </cell>
        </row>
        <row r="7943">
          <cell r="A7943" t="str">
            <v>2003M01</v>
          </cell>
          <cell r="B7943">
            <v>1</v>
          </cell>
          <cell r="C7943">
            <v>3</v>
          </cell>
          <cell r="D7943" t="str">
            <v>Uk</v>
          </cell>
          <cell r="E7943">
            <v>5</v>
          </cell>
          <cell r="F7943">
            <v>93</v>
          </cell>
          <cell r="G7943" t="str">
            <v>Hungary</v>
          </cell>
        </row>
        <row r="7944">
          <cell r="A7944" t="str">
            <v>2003M01</v>
          </cell>
          <cell r="B7944">
            <v>3</v>
          </cell>
          <cell r="C7944">
            <v>71</v>
          </cell>
          <cell r="D7944" t="str">
            <v>France</v>
          </cell>
          <cell r="E7944">
            <v>4</v>
          </cell>
          <cell r="F7944">
            <v>101</v>
          </cell>
          <cell r="G7944" t="str">
            <v>Italy</v>
          </cell>
        </row>
        <row r="7945">
          <cell r="A7945" t="str">
            <v>2003M01</v>
          </cell>
          <cell r="B7945">
            <v>2</v>
          </cell>
          <cell r="C7945">
            <v>146</v>
          </cell>
          <cell r="D7945" t="str">
            <v>Netherlands</v>
          </cell>
          <cell r="E7945">
            <v>1</v>
          </cell>
          <cell r="F7945">
            <v>167</v>
          </cell>
          <cell r="G7945" t="str">
            <v>Romania</v>
          </cell>
        </row>
        <row r="7946">
          <cell r="A7946" t="str">
            <v>2003M01</v>
          </cell>
          <cell r="B7946">
            <v>1</v>
          </cell>
          <cell r="C7946">
            <v>193</v>
          </cell>
          <cell r="D7946" t="str">
            <v>Switzerland</v>
          </cell>
          <cell r="E7946">
            <v>25</v>
          </cell>
          <cell r="F7946">
            <v>1</v>
          </cell>
          <cell r="G7946" t="str">
            <v>United States</v>
          </cell>
        </row>
        <row r="7947">
          <cell r="A7947" t="str">
            <v>2003M01</v>
          </cell>
          <cell r="B7947">
            <v>1</v>
          </cell>
          <cell r="C7947">
            <v>15</v>
          </cell>
          <cell r="D7947" t="str">
            <v>Australia</v>
          </cell>
          <cell r="E7947">
            <v>269</v>
          </cell>
          <cell r="F7947">
            <v>92</v>
          </cell>
          <cell r="G7947" t="str">
            <v>Hong Kong</v>
          </cell>
        </row>
        <row r="7948">
          <cell r="A7948" t="str">
            <v>2003M01</v>
          </cell>
          <cell r="B7948">
            <v>1</v>
          </cell>
          <cell r="C7948">
            <v>186</v>
          </cell>
          <cell r="D7948" t="str">
            <v>Spain</v>
          </cell>
          <cell r="E7948">
            <v>1434</v>
          </cell>
          <cell r="F7948">
            <v>101</v>
          </cell>
          <cell r="G7948" t="str">
            <v>Italy</v>
          </cell>
        </row>
        <row r="7949">
          <cell r="A7949" t="str">
            <v>2003M01</v>
          </cell>
          <cell r="B7949">
            <v>2</v>
          </cell>
          <cell r="C7949">
            <v>123</v>
          </cell>
          <cell r="D7949" t="str">
            <v xml:space="preserve"> Belgium (Dutch)</v>
          </cell>
          <cell r="E7949">
            <v>230</v>
          </cell>
          <cell r="F7949">
            <v>3</v>
          </cell>
          <cell r="G7949" t="str">
            <v>United Kingdom</v>
          </cell>
        </row>
        <row r="7950">
          <cell r="A7950" t="str">
            <v>2003M01</v>
          </cell>
          <cell r="B7950">
            <v>0</v>
          </cell>
          <cell r="C7950">
            <v>15</v>
          </cell>
          <cell r="D7950" t="str">
            <v>Australia</v>
          </cell>
          <cell r="E7950">
            <v>1</v>
          </cell>
          <cell r="F7950">
            <v>193</v>
          </cell>
          <cell r="G7950" t="str">
            <v>Switzerland</v>
          </cell>
        </row>
        <row r="7951">
          <cell r="A7951" t="str">
            <v>2003M01</v>
          </cell>
          <cell r="B7951">
            <v>1</v>
          </cell>
          <cell r="C7951">
            <v>71</v>
          </cell>
          <cell r="D7951" t="str">
            <v>France</v>
          </cell>
          <cell r="E7951">
            <v>164</v>
          </cell>
          <cell r="F7951">
            <v>138</v>
          </cell>
          <cell r="G7951" t="str">
            <v>Monaco</v>
          </cell>
        </row>
        <row r="7952">
          <cell r="A7952" t="str">
            <v>2003M01</v>
          </cell>
          <cell r="B7952">
            <v>0</v>
          </cell>
          <cell r="C7952">
            <v>146</v>
          </cell>
          <cell r="D7952" t="str">
            <v>Netherlands</v>
          </cell>
          <cell r="E7952">
            <v>20</v>
          </cell>
          <cell r="F7952">
            <v>204</v>
          </cell>
          <cell r="G7952" t="str">
            <v>Turkey</v>
          </cell>
        </row>
        <row r="7953">
          <cell r="A7953" t="str">
            <v>2003M01</v>
          </cell>
          <cell r="B7953">
            <v>0</v>
          </cell>
          <cell r="C7953">
            <v>0</v>
          </cell>
          <cell r="D7953" t="str">
            <v>Ebay</v>
          </cell>
          <cell r="E7953">
            <v>3</v>
          </cell>
          <cell r="F7953">
            <v>137</v>
          </cell>
          <cell r="G7953" t="str">
            <v>Moldova</v>
          </cell>
        </row>
        <row r="7954">
          <cell r="A7954" t="str">
            <v>2003M01</v>
          </cell>
          <cell r="B7954">
            <v>1</v>
          </cell>
          <cell r="C7954">
            <v>0</v>
          </cell>
          <cell r="D7954" t="str">
            <v>Ebay</v>
          </cell>
          <cell r="E7954">
            <v>362</v>
          </cell>
          <cell r="F7954">
            <v>192</v>
          </cell>
          <cell r="G7954" t="str">
            <v>Sweden</v>
          </cell>
        </row>
        <row r="7955">
          <cell r="A7955" t="str">
            <v>2003M01</v>
          </cell>
          <cell r="B7955">
            <v>2</v>
          </cell>
          <cell r="C7955">
            <v>3</v>
          </cell>
          <cell r="D7955" t="str">
            <v>Uk</v>
          </cell>
          <cell r="E7955">
            <v>2</v>
          </cell>
          <cell r="F7955">
            <v>107</v>
          </cell>
          <cell r="G7955" t="str">
            <v>Kazakhstan</v>
          </cell>
        </row>
        <row r="7956">
          <cell r="A7956" t="str">
            <v>2003M01</v>
          </cell>
          <cell r="B7956">
            <v>0</v>
          </cell>
          <cell r="C7956">
            <v>0</v>
          </cell>
          <cell r="D7956" t="str">
            <v>Ebay</v>
          </cell>
          <cell r="E7956">
            <v>325</v>
          </cell>
          <cell r="F7956">
            <v>186</v>
          </cell>
          <cell r="G7956" t="str">
            <v>Spain</v>
          </cell>
        </row>
        <row r="7957">
          <cell r="A7957" t="str">
            <v>2003M01</v>
          </cell>
          <cell r="B7957">
            <v>1</v>
          </cell>
          <cell r="C7957">
            <v>71</v>
          </cell>
          <cell r="D7957" t="str">
            <v>France</v>
          </cell>
          <cell r="E7957">
            <v>4</v>
          </cell>
          <cell r="F7957">
            <v>18</v>
          </cell>
          <cell r="G7957" t="str">
            <v>Bahamas</v>
          </cell>
        </row>
        <row r="7958">
          <cell r="A7958" t="str">
            <v>2003M01</v>
          </cell>
          <cell r="B7958">
            <v>3</v>
          </cell>
          <cell r="C7958">
            <v>71</v>
          </cell>
          <cell r="D7958" t="str">
            <v>France</v>
          </cell>
          <cell r="E7958">
            <v>2</v>
          </cell>
          <cell r="F7958">
            <v>16</v>
          </cell>
          <cell r="G7958" t="str">
            <v>Austria</v>
          </cell>
        </row>
        <row r="7959">
          <cell r="A7959" t="str">
            <v>2003M01</v>
          </cell>
          <cell r="B7959">
            <v>0</v>
          </cell>
          <cell r="C7959">
            <v>3</v>
          </cell>
          <cell r="D7959" t="str">
            <v>Uk</v>
          </cell>
          <cell r="E7959">
            <v>199</v>
          </cell>
          <cell r="F7959">
            <v>105</v>
          </cell>
          <cell r="G7959" t="str">
            <v>Jersey</v>
          </cell>
        </row>
        <row r="7960">
          <cell r="A7960" t="str">
            <v>2003M01</v>
          </cell>
          <cell r="B7960">
            <v>2</v>
          </cell>
          <cell r="C7960">
            <v>3</v>
          </cell>
          <cell r="D7960" t="str">
            <v>Uk</v>
          </cell>
          <cell r="E7960">
            <v>351</v>
          </cell>
          <cell r="F7960">
            <v>104</v>
          </cell>
          <cell r="G7960" t="str">
            <v>Japan</v>
          </cell>
        </row>
        <row r="7961">
          <cell r="A7961" t="str">
            <v>2003M01</v>
          </cell>
          <cell r="B7961">
            <v>1</v>
          </cell>
          <cell r="C7961">
            <v>123</v>
          </cell>
          <cell r="D7961" t="str">
            <v xml:space="preserve"> Belgium (Dutch)</v>
          </cell>
          <cell r="E7961">
            <v>5</v>
          </cell>
          <cell r="F7961">
            <v>70</v>
          </cell>
          <cell r="G7961" t="str">
            <v>Finland</v>
          </cell>
        </row>
        <row r="7962">
          <cell r="A7962" t="str">
            <v>2003M01</v>
          </cell>
          <cell r="B7962">
            <v>1</v>
          </cell>
          <cell r="C7962">
            <v>0</v>
          </cell>
          <cell r="D7962" t="str">
            <v>Ebay</v>
          </cell>
          <cell r="E7962">
            <v>1</v>
          </cell>
          <cell r="F7962">
            <v>29</v>
          </cell>
          <cell r="G7962" t="str">
            <v>Bosnia and Herzegovina</v>
          </cell>
        </row>
        <row r="7963">
          <cell r="A7963" t="str">
            <v>2003M01</v>
          </cell>
          <cell r="B7963">
            <v>1</v>
          </cell>
          <cell r="C7963">
            <v>0</v>
          </cell>
          <cell r="D7963" t="str">
            <v>Ebay</v>
          </cell>
          <cell r="E7963">
            <v>146</v>
          </cell>
          <cell r="F7963">
            <v>162</v>
          </cell>
          <cell r="G7963" t="str">
            <v>Philippines</v>
          </cell>
        </row>
        <row r="7964">
          <cell r="A7964" t="str">
            <v>2003M01</v>
          </cell>
          <cell r="B7964">
            <v>0</v>
          </cell>
          <cell r="C7964">
            <v>100</v>
          </cell>
          <cell r="D7964" t="str">
            <v>Ebaymotors</v>
          </cell>
          <cell r="E7964">
            <v>2</v>
          </cell>
          <cell r="F7964">
            <v>56</v>
          </cell>
          <cell r="G7964" t="str">
            <v>Czech Republic</v>
          </cell>
        </row>
        <row r="7965">
          <cell r="A7965" t="str">
            <v>2003M01</v>
          </cell>
          <cell r="B7965">
            <v>3</v>
          </cell>
          <cell r="C7965">
            <v>100</v>
          </cell>
          <cell r="D7965" t="str">
            <v>Ebaymotors</v>
          </cell>
          <cell r="E7965">
            <v>1</v>
          </cell>
          <cell r="F7965">
            <v>193</v>
          </cell>
          <cell r="G7965" t="str">
            <v>Switzerland</v>
          </cell>
        </row>
        <row r="7966">
          <cell r="A7966" t="str">
            <v>2003M01</v>
          </cell>
          <cell r="B7966">
            <v>2</v>
          </cell>
          <cell r="C7966">
            <v>0</v>
          </cell>
          <cell r="D7966" t="str">
            <v>Ebay</v>
          </cell>
          <cell r="E7966">
            <v>3409</v>
          </cell>
          <cell r="F7966">
            <v>121</v>
          </cell>
          <cell r="G7966" t="str">
            <v>Lithuania</v>
          </cell>
        </row>
        <row r="7967">
          <cell r="A7967" t="str">
            <v>2003M01</v>
          </cell>
          <cell r="B7967">
            <v>2</v>
          </cell>
          <cell r="C7967">
            <v>0</v>
          </cell>
          <cell r="D7967" t="str">
            <v>Ebay</v>
          </cell>
          <cell r="E7967">
            <v>6499</v>
          </cell>
          <cell r="F7967">
            <v>111</v>
          </cell>
          <cell r="G7967" t="str">
            <v>Korea, South</v>
          </cell>
        </row>
        <row r="7968">
          <cell r="A7968" t="str">
            <v>2003M01</v>
          </cell>
          <cell r="B7968">
            <v>1</v>
          </cell>
          <cell r="C7968">
            <v>23</v>
          </cell>
          <cell r="D7968" t="str">
            <v xml:space="preserve"> Belgium (French)</v>
          </cell>
          <cell r="E7968">
            <v>18</v>
          </cell>
          <cell r="F7968">
            <v>186</v>
          </cell>
          <cell r="G7968" t="str">
            <v>Spain</v>
          </cell>
        </row>
        <row r="7969">
          <cell r="A7969" t="str">
            <v>2003M01</v>
          </cell>
          <cell r="B7969">
            <v>3</v>
          </cell>
          <cell r="C7969">
            <v>77</v>
          </cell>
          <cell r="D7969" t="str">
            <v>Germany</v>
          </cell>
          <cell r="E7969">
            <v>2</v>
          </cell>
          <cell r="F7969">
            <v>57</v>
          </cell>
          <cell r="G7969" t="str">
            <v>Denmark</v>
          </cell>
        </row>
        <row r="7970">
          <cell r="A7970" t="str">
            <v>2003M01</v>
          </cell>
          <cell r="B7970">
            <v>1</v>
          </cell>
          <cell r="C7970">
            <v>0</v>
          </cell>
          <cell r="D7970" t="str">
            <v>Ebay</v>
          </cell>
          <cell r="E7970">
            <v>79</v>
          </cell>
          <cell r="F7970">
            <v>95</v>
          </cell>
          <cell r="G7970" t="str">
            <v>India</v>
          </cell>
        </row>
        <row r="7971">
          <cell r="A7971" t="str">
            <v>2003M01</v>
          </cell>
          <cell r="B7971">
            <v>2</v>
          </cell>
          <cell r="C7971">
            <v>0</v>
          </cell>
          <cell r="D7971" t="str">
            <v>Ebay</v>
          </cell>
          <cell r="E7971">
            <v>118</v>
          </cell>
          <cell r="F7971">
            <v>108</v>
          </cell>
          <cell r="G7971" t="str">
            <v>Kenya Coast Republic</v>
          </cell>
        </row>
        <row r="7972">
          <cell r="A7972" t="str">
            <v>2003M01</v>
          </cell>
          <cell r="B7972">
            <v>2</v>
          </cell>
          <cell r="C7972">
            <v>186</v>
          </cell>
          <cell r="D7972" t="str">
            <v>Spain</v>
          </cell>
          <cell r="E7972">
            <v>4</v>
          </cell>
          <cell r="F7972">
            <v>104</v>
          </cell>
          <cell r="G7972" t="str">
            <v>Japan</v>
          </cell>
        </row>
        <row r="7973">
          <cell r="A7973" t="str">
            <v>2003M01</v>
          </cell>
          <cell r="B7973">
            <v>0</v>
          </cell>
          <cell r="C7973">
            <v>193</v>
          </cell>
          <cell r="D7973" t="str">
            <v>Switzerland</v>
          </cell>
          <cell r="E7973">
            <v>2051</v>
          </cell>
          <cell r="F7973">
            <v>193</v>
          </cell>
          <cell r="G7973" t="str">
            <v>Switzerland</v>
          </cell>
        </row>
        <row r="7974">
          <cell r="A7974" t="str">
            <v>2003M01</v>
          </cell>
          <cell r="B7974">
            <v>3</v>
          </cell>
          <cell r="C7974">
            <v>3</v>
          </cell>
          <cell r="D7974" t="str">
            <v>Uk</v>
          </cell>
          <cell r="E7974">
            <v>17</v>
          </cell>
          <cell r="F7974">
            <v>92</v>
          </cell>
          <cell r="G7974" t="str">
            <v>Hong Kong</v>
          </cell>
        </row>
        <row r="7975">
          <cell r="A7975" t="str">
            <v>2003M01</v>
          </cell>
          <cell r="B7975">
            <v>2</v>
          </cell>
          <cell r="C7975">
            <v>146</v>
          </cell>
          <cell r="D7975" t="str">
            <v>Netherlands</v>
          </cell>
          <cell r="E7975">
            <v>1</v>
          </cell>
          <cell r="F7975">
            <v>147</v>
          </cell>
          <cell r="G7975" t="str">
            <v>Netherlands Antilles</v>
          </cell>
        </row>
        <row r="7976">
          <cell r="A7976" t="str">
            <v>2003M01</v>
          </cell>
          <cell r="B7976">
            <v>2</v>
          </cell>
          <cell r="C7976">
            <v>3</v>
          </cell>
          <cell r="D7976" t="str">
            <v>Uk</v>
          </cell>
          <cell r="E7976">
            <v>2757</v>
          </cell>
          <cell r="F7976">
            <v>2</v>
          </cell>
          <cell r="G7976" t="str">
            <v>Canada</v>
          </cell>
        </row>
        <row r="7977">
          <cell r="A7977" t="str">
            <v>2003M01</v>
          </cell>
          <cell r="B7977">
            <v>2</v>
          </cell>
          <cell r="C7977">
            <v>0</v>
          </cell>
          <cell r="D7977" t="str">
            <v>Ebay</v>
          </cell>
          <cell r="E7977">
            <v>373</v>
          </cell>
          <cell r="F7977">
            <v>175</v>
          </cell>
          <cell r="G7977" t="str">
            <v>San Marino</v>
          </cell>
        </row>
        <row r="7978">
          <cell r="A7978" t="str">
            <v>2003M01</v>
          </cell>
          <cell r="B7978">
            <v>2</v>
          </cell>
          <cell r="C7978">
            <v>0</v>
          </cell>
          <cell r="D7978" t="str">
            <v>Ebay</v>
          </cell>
          <cell r="E7978">
            <v>1429</v>
          </cell>
          <cell r="F7978">
            <v>130</v>
          </cell>
          <cell r="G7978" t="str">
            <v>Malta</v>
          </cell>
        </row>
        <row r="7979">
          <cell r="A7979" t="str">
            <v>2003M01</v>
          </cell>
          <cell r="B7979">
            <v>2</v>
          </cell>
          <cell r="C7979">
            <v>186</v>
          </cell>
          <cell r="D7979" t="str">
            <v>Spain</v>
          </cell>
          <cell r="E7979">
            <v>43</v>
          </cell>
          <cell r="F7979">
            <v>199</v>
          </cell>
          <cell r="G7979" t="str">
            <v>Thailand</v>
          </cell>
        </row>
        <row r="7980">
          <cell r="A7980" t="str">
            <v>2003M01</v>
          </cell>
          <cell r="B7980">
            <v>2</v>
          </cell>
          <cell r="C7980">
            <v>100</v>
          </cell>
          <cell r="D7980" t="str">
            <v>Ebaymotors</v>
          </cell>
          <cell r="E7980">
            <v>1</v>
          </cell>
          <cell r="F7980">
            <v>34</v>
          </cell>
          <cell r="G7980" t="str">
            <v>Bulgaria</v>
          </cell>
        </row>
        <row r="7981">
          <cell r="A7981" t="str">
            <v>2003M01</v>
          </cell>
          <cell r="B7981">
            <v>2</v>
          </cell>
          <cell r="C7981">
            <v>3</v>
          </cell>
          <cell r="D7981" t="str">
            <v>Uk</v>
          </cell>
          <cell r="E7981">
            <v>1</v>
          </cell>
          <cell r="F7981">
            <v>8</v>
          </cell>
          <cell r="G7981" t="str">
            <v>Andorra</v>
          </cell>
        </row>
        <row r="7982">
          <cell r="A7982" t="str">
            <v>2003M01</v>
          </cell>
          <cell r="B7982">
            <v>2</v>
          </cell>
          <cell r="C7982">
            <v>0</v>
          </cell>
          <cell r="D7982" t="str">
            <v>Ebay</v>
          </cell>
          <cell r="E7982">
            <v>173945</v>
          </cell>
          <cell r="F7982">
            <v>15</v>
          </cell>
          <cell r="G7982" t="str">
            <v>Australia</v>
          </cell>
        </row>
        <row r="7983">
          <cell r="A7983" t="str">
            <v>2003M01</v>
          </cell>
          <cell r="B7983">
            <v>2</v>
          </cell>
          <cell r="C7983">
            <v>196</v>
          </cell>
          <cell r="D7983" t="str">
            <v>Taiwan</v>
          </cell>
          <cell r="E7983">
            <v>464</v>
          </cell>
          <cell r="F7983">
            <v>2</v>
          </cell>
          <cell r="G7983" t="str">
            <v>Canada</v>
          </cell>
        </row>
        <row r="7984">
          <cell r="A7984" t="str">
            <v>2003M01</v>
          </cell>
          <cell r="B7984">
            <v>1</v>
          </cell>
          <cell r="C7984">
            <v>0</v>
          </cell>
          <cell r="D7984" t="str">
            <v>Ebay</v>
          </cell>
          <cell r="E7984">
            <v>5262484</v>
          </cell>
          <cell r="F7984">
            <v>1</v>
          </cell>
          <cell r="G7984" t="str">
            <v>United States</v>
          </cell>
        </row>
        <row r="7985">
          <cell r="A7985" t="str">
            <v>2003M01</v>
          </cell>
          <cell r="B7985">
            <v>1</v>
          </cell>
          <cell r="C7985">
            <v>16</v>
          </cell>
          <cell r="D7985" t="str">
            <v>Austria</v>
          </cell>
          <cell r="E7985">
            <v>27</v>
          </cell>
          <cell r="F7985">
            <v>101</v>
          </cell>
          <cell r="G7985" t="str">
            <v>Italy</v>
          </cell>
        </row>
        <row r="7986">
          <cell r="A7986" t="str">
            <v>2003M01</v>
          </cell>
          <cell r="B7986">
            <v>2</v>
          </cell>
          <cell r="C7986">
            <v>101</v>
          </cell>
          <cell r="D7986" t="str">
            <v>Italy</v>
          </cell>
          <cell r="E7986">
            <v>15</v>
          </cell>
          <cell r="F7986">
            <v>66</v>
          </cell>
          <cell r="G7986" t="str">
            <v>Estonia</v>
          </cell>
        </row>
        <row r="7987">
          <cell r="A7987" t="str">
            <v>2003M01</v>
          </cell>
          <cell r="B7987">
            <v>0</v>
          </cell>
          <cell r="C7987">
            <v>3</v>
          </cell>
          <cell r="D7987" t="str">
            <v>Uk</v>
          </cell>
          <cell r="E7987">
            <v>155</v>
          </cell>
          <cell r="F7987">
            <v>92</v>
          </cell>
          <cell r="G7987" t="str">
            <v>Hong Kong</v>
          </cell>
        </row>
        <row r="7988">
          <cell r="A7988" t="str">
            <v>2003M01</v>
          </cell>
          <cell r="B7988">
            <v>1</v>
          </cell>
          <cell r="C7988">
            <v>101</v>
          </cell>
          <cell r="D7988" t="str">
            <v>Italy</v>
          </cell>
          <cell r="E7988">
            <v>3</v>
          </cell>
          <cell r="F7988">
            <v>12</v>
          </cell>
          <cell r="G7988" t="str">
            <v>Argentina</v>
          </cell>
        </row>
        <row r="7989">
          <cell r="A7989" t="str">
            <v>2003M01</v>
          </cell>
          <cell r="B7989">
            <v>1</v>
          </cell>
          <cell r="C7989">
            <v>3</v>
          </cell>
          <cell r="D7989" t="str">
            <v>Uk</v>
          </cell>
          <cell r="E7989">
            <v>2</v>
          </cell>
          <cell r="F7989">
            <v>31</v>
          </cell>
          <cell r="G7989" t="str">
            <v>Brazil</v>
          </cell>
        </row>
        <row r="7990">
          <cell r="A7990" t="str">
            <v>2003M01</v>
          </cell>
          <cell r="B7990">
            <v>1</v>
          </cell>
          <cell r="C7990">
            <v>15</v>
          </cell>
          <cell r="D7990" t="str">
            <v>Australia</v>
          </cell>
          <cell r="E7990">
            <v>3</v>
          </cell>
          <cell r="F7990">
            <v>71</v>
          </cell>
          <cell r="G7990" t="str">
            <v>France</v>
          </cell>
        </row>
        <row r="7991">
          <cell r="A7991" t="str">
            <v>2003M01</v>
          </cell>
          <cell r="B7991">
            <v>2</v>
          </cell>
          <cell r="C7991">
            <v>71</v>
          </cell>
          <cell r="D7991" t="str">
            <v>France</v>
          </cell>
          <cell r="E7991">
            <v>1</v>
          </cell>
          <cell r="F7991">
            <v>115</v>
          </cell>
          <cell r="G7991" t="str">
            <v>Latvia</v>
          </cell>
        </row>
        <row r="7992">
          <cell r="A7992" t="str">
            <v>2003M01</v>
          </cell>
          <cell r="B7992">
            <v>2</v>
          </cell>
          <cell r="C7992">
            <v>0</v>
          </cell>
          <cell r="D7992" t="str">
            <v>Ebay</v>
          </cell>
          <cell r="E7992">
            <v>1484622</v>
          </cell>
          <cell r="F7992">
            <v>2</v>
          </cell>
          <cell r="G7992" t="str">
            <v>Canada</v>
          </cell>
        </row>
        <row r="7993">
          <cell r="A7993" t="str">
            <v>2003M01</v>
          </cell>
          <cell r="B7993">
            <v>2</v>
          </cell>
          <cell r="C7993">
            <v>3</v>
          </cell>
          <cell r="D7993" t="str">
            <v>Uk</v>
          </cell>
          <cell r="E7993">
            <v>16</v>
          </cell>
          <cell r="F7993">
            <v>79</v>
          </cell>
          <cell r="G7993" t="str">
            <v>Gibraltar</v>
          </cell>
        </row>
        <row r="7994">
          <cell r="A7994" t="str">
            <v>2003M01</v>
          </cell>
          <cell r="B7994">
            <v>0</v>
          </cell>
          <cell r="C7994">
            <v>0</v>
          </cell>
          <cell r="D7994" t="str">
            <v>Ebay</v>
          </cell>
          <cell r="E7994">
            <v>492</v>
          </cell>
          <cell r="F7994">
            <v>180</v>
          </cell>
          <cell r="G7994" t="str">
            <v>Singapore</v>
          </cell>
        </row>
        <row r="7995">
          <cell r="A7995" t="str">
            <v>2003M01</v>
          </cell>
          <cell r="B7995">
            <v>2</v>
          </cell>
          <cell r="C7995">
            <v>101</v>
          </cell>
          <cell r="D7995" t="str">
            <v>Italy</v>
          </cell>
          <cell r="E7995">
            <v>2</v>
          </cell>
          <cell r="F7995">
            <v>136</v>
          </cell>
          <cell r="G7995" t="str">
            <v>Mexico</v>
          </cell>
        </row>
        <row r="7996">
          <cell r="A7996" t="str">
            <v>2003M01</v>
          </cell>
          <cell r="B7996">
            <v>2</v>
          </cell>
          <cell r="C7996">
            <v>193</v>
          </cell>
          <cell r="D7996" t="str">
            <v>Switzerland</v>
          </cell>
          <cell r="E7996">
            <v>122</v>
          </cell>
          <cell r="F7996">
            <v>71</v>
          </cell>
          <cell r="G7996" t="str">
            <v>France</v>
          </cell>
        </row>
        <row r="7997">
          <cell r="A7997" t="str">
            <v>2003M01</v>
          </cell>
          <cell r="B7997">
            <v>2</v>
          </cell>
          <cell r="C7997">
            <v>0</v>
          </cell>
          <cell r="D7997" t="str">
            <v>Ebay</v>
          </cell>
          <cell r="E7997">
            <v>13847</v>
          </cell>
          <cell r="F7997">
            <v>204</v>
          </cell>
          <cell r="G7997" t="str">
            <v>Turkey</v>
          </cell>
        </row>
        <row r="7998">
          <cell r="A7998" t="str">
            <v>2003M01</v>
          </cell>
          <cell r="B7998">
            <v>3</v>
          </cell>
          <cell r="C7998">
            <v>0</v>
          </cell>
          <cell r="D7998" t="str">
            <v>Ebay</v>
          </cell>
          <cell r="E7998">
            <v>2</v>
          </cell>
          <cell r="F7998">
            <v>154</v>
          </cell>
          <cell r="G7998" t="str">
            <v>Norway</v>
          </cell>
        </row>
        <row r="7999">
          <cell r="A7999" t="str">
            <v>2003M01</v>
          </cell>
          <cell r="B7999">
            <v>0</v>
          </cell>
          <cell r="C7999">
            <v>77</v>
          </cell>
          <cell r="D7999" t="str">
            <v>Germany</v>
          </cell>
          <cell r="E7999">
            <v>1866</v>
          </cell>
          <cell r="F7999">
            <v>122</v>
          </cell>
          <cell r="G7999" t="str">
            <v>Luxembourg</v>
          </cell>
        </row>
        <row r="8000">
          <cell r="A8000" t="str">
            <v>2003M01</v>
          </cell>
          <cell r="B8000">
            <v>3</v>
          </cell>
          <cell r="C8000">
            <v>100</v>
          </cell>
          <cell r="D8000" t="str">
            <v>Ebaymotors</v>
          </cell>
          <cell r="E8000">
            <v>33</v>
          </cell>
          <cell r="F8000">
            <v>3</v>
          </cell>
          <cell r="G8000" t="str">
            <v>United Kingdom</v>
          </cell>
        </row>
        <row r="8001">
          <cell r="A8001" t="str">
            <v>2003M01</v>
          </cell>
          <cell r="B8001">
            <v>0</v>
          </cell>
          <cell r="C8001">
            <v>2</v>
          </cell>
          <cell r="D8001" t="str">
            <v>Canada</v>
          </cell>
          <cell r="E8001">
            <v>1</v>
          </cell>
          <cell r="F8001">
            <v>41</v>
          </cell>
          <cell r="G8001" t="str">
            <v>Cayman Islands</v>
          </cell>
        </row>
        <row r="8002">
          <cell r="A8002" t="str">
            <v>2003M01</v>
          </cell>
          <cell r="B8002">
            <v>3</v>
          </cell>
          <cell r="C8002">
            <v>186</v>
          </cell>
          <cell r="D8002" t="str">
            <v>Spain</v>
          </cell>
          <cell r="E8002">
            <v>4</v>
          </cell>
          <cell r="F8002">
            <v>77</v>
          </cell>
          <cell r="G8002" t="str">
            <v>Germany</v>
          </cell>
        </row>
        <row r="8003">
          <cell r="A8003" t="str">
            <v>2003M01</v>
          </cell>
          <cell r="B8003">
            <v>2</v>
          </cell>
          <cell r="C8003">
            <v>0</v>
          </cell>
          <cell r="D8003" t="str">
            <v>Ebay</v>
          </cell>
          <cell r="E8003">
            <v>379</v>
          </cell>
          <cell r="F8003">
            <v>106</v>
          </cell>
          <cell r="G8003" t="str">
            <v>Jordan</v>
          </cell>
        </row>
        <row r="8004">
          <cell r="A8004" t="str">
            <v>2003M01</v>
          </cell>
          <cell r="B8004">
            <v>1</v>
          </cell>
          <cell r="C8004">
            <v>146</v>
          </cell>
          <cell r="D8004" t="str">
            <v>Netherlands</v>
          </cell>
          <cell r="E8004">
            <v>372</v>
          </cell>
          <cell r="F8004">
            <v>101</v>
          </cell>
          <cell r="G8004" t="str">
            <v>Italy</v>
          </cell>
        </row>
        <row r="8005">
          <cell r="A8005" t="str">
            <v>2003M01</v>
          </cell>
          <cell r="B8005">
            <v>0</v>
          </cell>
          <cell r="C8005">
            <v>0</v>
          </cell>
          <cell r="D8005" t="str">
            <v>Ebay</v>
          </cell>
          <cell r="E8005">
            <v>83</v>
          </cell>
          <cell r="F8005">
            <v>209</v>
          </cell>
          <cell r="G8005" t="str">
            <v>Ukraine</v>
          </cell>
        </row>
        <row r="8006">
          <cell r="A8006" t="str">
            <v>2003M01</v>
          </cell>
          <cell r="B8006">
            <v>1</v>
          </cell>
          <cell r="C8006">
            <v>146</v>
          </cell>
          <cell r="D8006" t="str">
            <v>Netherlands</v>
          </cell>
          <cell r="E8006">
            <v>5</v>
          </cell>
          <cell r="F8006">
            <v>180</v>
          </cell>
          <cell r="G8006" t="str">
            <v>Singapore</v>
          </cell>
        </row>
        <row r="8007">
          <cell r="A8007" t="str">
            <v>2003M01</v>
          </cell>
          <cell r="B8007">
            <v>2</v>
          </cell>
          <cell r="C8007">
            <v>101</v>
          </cell>
          <cell r="D8007" t="str">
            <v>Italy</v>
          </cell>
          <cell r="E8007">
            <v>206</v>
          </cell>
          <cell r="F8007">
            <v>80</v>
          </cell>
          <cell r="G8007" t="str">
            <v>Greece</v>
          </cell>
        </row>
        <row r="8008">
          <cell r="A8008" t="str">
            <v>2003M01</v>
          </cell>
          <cell r="B8008">
            <v>2</v>
          </cell>
          <cell r="C8008">
            <v>15</v>
          </cell>
          <cell r="D8008" t="str">
            <v>Australia</v>
          </cell>
          <cell r="E8008">
            <v>1176</v>
          </cell>
          <cell r="F8008">
            <v>1</v>
          </cell>
          <cell r="G8008" t="str">
            <v>United States</v>
          </cell>
        </row>
        <row r="8009">
          <cell r="A8009" t="str">
            <v>2003M01</v>
          </cell>
          <cell r="B8009">
            <v>0</v>
          </cell>
          <cell r="C8009">
            <v>186</v>
          </cell>
          <cell r="D8009" t="str">
            <v>Spain</v>
          </cell>
          <cell r="E8009">
            <v>54</v>
          </cell>
          <cell r="F8009">
            <v>77</v>
          </cell>
          <cell r="G8009" t="str">
            <v>Germany</v>
          </cell>
        </row>
        <row r="8010">
          <cell r="A8010" t="str">
            <v>2003M01</v>
          </cell>
          <cell r="B8010">
            <v>2</v>
          </cell>
          <cell r="C8010">
            <v>0</v>
          </cell>
          <cell r="D8010" t="str">
            <v>Ebay</v>
          </cell>
          <cell r="E8010">
            <v>21</v>
          </cell>
          <cell r="F8010">
            <v>6</v>
          </cell>
          <cell r="G8010" t="str">
            <v>Algeria</v>
          </cell>
        </row>
        <row r="8011">
          <cell r="A8011" t="str">
            <v>2003M01</v>
          </cell>
          <cell r="B8011">
            <v>2</v>
          </cell>
          <cell r="C8011">
            <v>77</v>
          </cell>
          <cell r="D8011" t="str">
            <v>Germany</v>
          </cell>
          <cell r="E8011">
            <v>772</v>
          </cell>
          <cell r="F8011">
            <v>80</v>
          </cell>
          <cell r="G8011" t="str">
            <v>Greece</v>
          </cell>
        </row>
        <row r="8012">
          <cell r="A8012" t="str">
            <v>2003M01</v>
          </cell>
          <cell r="B8012">
            <v>1</v>
          </cell>
          <cell r="C8012">
            <v>123</v>
          </cell>
          <cell r="D8012" t="str">
            <v xml:space="preserve"> Belgium (Dutch)</v>
          </cell>
          <cell r="E8012">
            <v>6</v>
          </cell>
          <cell r="F8012">
            <v>2</v>
          </cell>
          <cell r="G8012" t="str">
            <v>Canada</v>
          </cell>
        </row>
        <row r="8013">
          <cell r="A8013" t="str">
            <v>2003M01</v>
          </cell>
          <cell r="B8013">
            <v>0</v>
          </cell>
          <cell r="C8013">
            <v>3</v>
          </cell>
          <cell r="D8013" t="str">
            <v>Uk</v>
          </cell>
          <cell r="E8013">
            <v>144</v>
          </cell>
          <cell r="F8013">
            <v>180</v>
          </cell>
          <cell r="G8013" t="str">
            <v>Singapore</v>
          </cell>
        </row>
        <row r="8014">
          <cell r="A8014" t="str">
            <v>2003M01</v>
          </cell>
          <cell r="B8014">
            <v>3</v>
          </cell>
          <cell r="C8014">
            <v>0</v>
          </cell>
          <cell r="D8014" t="str">
            <v>Ebay</v>
          </cell>
          <cell r="E8014">
            <v>8</v>
          </cell>
          <cell r="F8014">
            <v>225</v>
          </cell>
          <cell r="G8014" t="str">
            <v>APO/FPO</v>
          </cell>
        </row>
        <row r="8015">
          <cell r="A8015" t="str">
            <v>2003M01</v>
          </cell>
          <cell r="B8015">
            <v>1</v>
          </cell>
          <cell r="C8015">
            <v>0</v>
          </cell>
          <cell r="D8015" t="str">
            <v>Ebay</v>
          </cell>
          <cell r="E8015">
            <v>135</v>
          </cell>
          <cell r="F8015">
            <v>60</v>
          </cell>
          <cell r="G8015" t="str">
            <v>Dominican Republic</v>
          </cell>
        </row>
        <row r="8016">
          <cell r="A8016" t="str">
            <v>2003M01</v>
          </cell>
          <cell r="B8016">
            <v>1</v>
          </cell>
          <cell r="C8016">
            <v>71</v>
          </cell>
          <cell r="D8016" t="str">
            <v>France</v>
          </cell>
          <cell r="E8016">
            <v>1</v>
          </cell>
          <cell r="F8016">
            <v>72</v>
          </cell>
          <cell r="G8016" t="str">
            <v>French Guiana</v>
          </cell>
        </row>
        <row r="8017">
          <cell r="A8017" t="str">
            <v>2003M01</v>
          </cell>
          <cell r="B8017">
            <v>2</v>
          </cell>
          <cell r="C8017">
            <v>193</v>
          </cell>
          <cell r="D8017" t="str">
            <v>Switzerland</v>
          </cell>
          <cell r="E8017">
            <v>19</v>
          </cell>
          <cell r="F8017">
            <v>2</v>
          </cell>
          <cell r="G8017" t="str">
            <v>Canada</v>
          </cell>
        </row>
        <row r="8018">
          <cell r="A8018" t="str">
            <v>2003M01</v>
          </cell>
          <cell r="B8018">
            <v>2</v>
          </cell>
          <cell r="C8018">
            <v>196</v>
          </cell>
          <cell r="D8018" t="str">
            <v>Taiwan</v>
          </cell>
          <cell r="E8018">
            <v>5516</v>
          </cell>
          <cell r="F8018">
            <v>92</v>
          </cell>
          <cell r="G8018" t="str">
            <v>Hong Kong</v>
          </cell>
        </row>
        <row r="8019">
          <cell r="A8019" t="str">
            <v>2003M01</v>
          </cell>
          <cell r="B8019">
            <v>1</v>
          </cell>
          <cell r="C8019">
            <v>0</v>
          </cell>
          <cell r="D8019" t="str">
            <v>Ebay</v>
          </cell>
          <cell r="E8019">
            <v>1</v>
          </cell>
          <cell r="F8019">
            <v>120</v>
          </cell>
          <cell r="G8019" t="str">
            <v>Liechtenstein</v>
          </cell>
        </row>
        <row r="8020">
          <cell r="A8020" t="str">
            <v>2003M01</v>
          </cell>
          <cell r="B8020">
            <v>0</v>
          </cell>
          <cell r="C8020">
            <v>100</v>
          </cell>
          <cell r="D8020" t="str">
            <v>Ebaymotors</v>
          </cell>
          <cell r="E8020">
            <v>80</v>
          </cell>
          <cell r="F8020">
            <v>162</v>
          </cell>
          <cell r="G8020" t="str">
            <v>Philippines</v>
          </cell>
        </row>
        <row r="8021">
          <cell r="A8021" t="str">
            <v>2003M01</v>
          </cell>
          <cell r="B8021">
            <v>2</v>
          </cell>
          <cell r="C8021">
            <v>77</v>
          </cell>
          <cell r="D8021" t="str">
            <v>Germany</v>
          </cell>
          <cell r="E8021">
            <v>1588</v>
          </cell>
          <cell r="F8021">
            <v>70</v>
          </cell>
          <cell r="G8021" t="str">
            <v>Finland</v>
          </cell>
        </row>
        <row r="8022">
          <cell r="A8022" t="str">
            <v>2003M01</v>
          </cell>
          <cell r="B8022">
            <v>0</v>
          </cell>
          <cell r="C8022">
            <v>100</v>
          </cell>
          <cell r="D8022" t="str">
            <v>Ebaymotors</v>
          </cell>
          <cell r="E8022">
            <v>10</v>
          </cell>
          <cell r="F8022">
            <v>211</v>
          </cell>
          <cell r="G8022" t="str">
            <v>Uruguay</v>
          </cell>
        </row>
        <row r="8023">
          <cell r="A8023" t="str">
            <v>2003M01</v>
          </cell>
          <cell r="B8023">
            <v>2</v>
          </cell>
          <cell r="C8023">
            <v>146</v>
          </cell>
          <cell r="D8023" t="str">
            <v>Netherlands</v>
          </cell>
          <cell r="E8023">
            <v>132</v>
          </cell>
          <cell r="F8023">
            <v>70</v>
          </cell>
          <cell r="G8023" t="str">
            <v>Finland</v>
          </cell>
        </row>
        <row r="8024">
          <cell r="A8024" t="str">
            <v>2003M01</v>
          </cell>
          <cell r="B8024">
            <v>0</v>
          </cell>
          <cell r="C8024">
            <v>3</v>
          </cell>
          <cell r="D8024" t="str">
            <v>Uk</v>
          </cell>
          <cell r="E8024">
            <v>8</v>
          </cell>
          <cell r="F8024">
            <v>209</v>
          </cell>
          <cell r="G8024" t="str">
            <v>Ukraine</v>
          </cell>
        </row>
        <row r="8025">
          <cell r="A8025" t="str">
            <v>2003M01</v>
          </cell>
          <cell r="B8025">
            <v>1</v>
          </cell>
          <cell r="C8025">
            <v>3</v>
          </cell>
          <cell r="D8025" t="str">
            <v>Uk</v>
          </cell>
          <cell r="E8025">
            <v>1</v>
          </cell>
          <cell r="F8025">
            <v>168</v>
          </cell>
          <cell r="G8025" t="str">
            <v>Russian Federation</v>
          </cell>
        </row>
        <row r="8026">
          <cell r="A8026" t="str">
            <v>2003M01</v>
          </cell>
          <cell r="B8026">
            <v>1</v>
          </cell>
          <cell r="C8026">
            <v>77</v>
          </cell>
          <cell r="D8026" t="str">
            <v>Germany</v>
          </cell>
          <cell r="E8026">
            <v>158</v>
          </cell>
          <cell r="F8026">
            <v>99</v>
          </cell>
          <cell r="G8026" t="str">
            <v>Ireland</v>
          </cell>
        </row>
        <row r="8027">
          <cell r="A8027" t="str">
            <v>2003M01</v>
          </cell>
          <cell r="B8027">
            <v>2</v>
          </cell>
          <cell r="C8027">
            <v>15</v>
          </cell>
          <cell r="D8027" t="str">
            <v>Australia</v>
          </cell>
          <cell r="E8027">
            <v>2</v>
          </cell>
          <cell r="F8027">
            <v>162</v>
          </cell>
          <cell r="G8027" t="str">
            <v>Philippines</v>
          </cell>
        </row>
        <row r="8028">
          <cell r="A8028" t="str">
            <v>2003M01</v>
          </cell>
          <cell r="B8028">
            <v>1</v>
          </cell>
          <cell r="C8028">
            <v>2</v>
          </cell>
          <cell r="D8028" t="str">
            <v>Canada</v>
          </cell>
          <cell r="E8028">
            <v>3</v>
          </cell>
          <cell r="F8028">
            <v>186</v>
          </cell>
          <cell r="G8028" t="str">
            <v>Spain</v>
          </cell>
        </row>
        <row r="8029">
          <cell r="A8029" t="str">
            <v>2003M01</v>
          </cell>
          <cell r="B8029">
            <v>2</v>
          </cell>
          <cell r="C8029">
            <v>0</v>
          </cell>
          <cell r="D8029" t="str">
            <v>Ebay</v>
          </cell>
          <cell r="E8029">
            <v>324</v>
          </cell>
          <cell r="F8029">
            <v>156</v>
          </cell>
          <cell r="G8029" t="str">
            <v>Pakistan</v>
          </cell>
        </row>
        <row r="8030">
          <cell r="A8030" t="str">
            <v>2003M01</v>
          </cell>
          <cell r="B8030">
            <v>2</v>
          </cell>
          <cell r="C8030">
            <v>100</v>
          </cell>
          <cell r="D8030" t="str">
            <v>Ebaymotors</v>
          </cell>
          <cell r="E8030">
            <v>416</v>
          </cell>
          <cell r="F8030">
            <v>130</v>
          </cell>
          <cell r="G8030" t="str">
            <v>Malta</v>
          </cell>
        </row>
        <row r="8031">
          <cell r="A8031" t="str">
            <v>2003M01</v>
          </cell>
          <cell r="B8031">
            <v>2</v>
          </cell>
          <cell r="C8031">
            <v>71</v>
          </cell>
          <cell r="D8031" t="str">
            <v>France</v>
          </cell>
          <cell r="E8031">
            <v>10</v>
          </cell>
          <cell r="F8031">
            <v>196</v>
          </cell>
          <cell r="G8031" t="str">
            <v>Taiwan</v>
          </cell>
        </row>
        <row r="8032">
          <cell r="A8032" t="str">
            <v>2003M01</v>
          </cell>
          <cell r="B8032">
            <v>2</v>
          </cell>
          <cell r="C8032">
            <v>71</v>
          </cell>
          <cell r="D8032" t="str">
            <v>France</v>
          </cell>
          <cell r="E8032">
            <v>2094</v>
          </cell>
          <cell r="F8032">
            <v>2</v>
          </cell>
          <cell r="G8032" t="str">
            <v>Canada</v>
          </cell>
        </row>
        <row r="8033">
          <cell r="A8033" t="str">
            <v>2003M01</v>
          </cell>
          <cell r="B8033">
            <v>0</v>
          </cell>
          <cell r="C8033">
            <v>100</v>
          </cell>
          <cell r="D8033" t="str">
            <v>Ebaymotors</v>
          </cell>
          <cell r="E8033">
            <v>3</v>
          </cell>
          <cell r="F8033">
            <v>84</v>
          </cell>
          <cell r="G8033" t="str">
            <v>Guam</v>
          </cell>
        </row>
        <row r="8034">
          <cell r="A8034" t="str">
            <v>2003M01</v>
          </cell>
          <cell r="B8034">
            <v>1</v>
          </cell>
          <cell r="C8034">
            <v>193</v>
          </cell>
          <cell r="D8034" t="str">
            <v>Switzerland</v>
          </cell>
          <cell r="E8034">
            <v>52</v>
          </cell>
          <cell r="F8034">
            <v>71</v>
          </cell>
          <cell r="G8034" t="str">
            <v>France</v>
          </cell>
        </row>
        <row r="8035">
          <cell r="A8035" t="str">
            <v>2003M01</v>
          </cell>
          <cell r="B8035">
            <v>3</v>
          </cell>
          <cell r="C8035">
            <v>0</v>
          </cell>
          <cell r="D8035" t="str">
            <v>Ebay</v>
          </cell>
          <cell r="E8035">
            <v>19</v>
          </cell>
          <cell r="F8035">
            <v>192</v>
          </cell>
          <cell r="G8035" t="str">
            <v>Sweden</v>
          </cell>
        </row>
        <row r="8036">
          <cell r="A8036" t="str">
            <v>2003M01</v>
          </cell>
          <cell r="B8036">
            <v>1</v>
          </cell>
          <cell r="C8036">
            <v>3</v>
          </cell>
          <cell r="D8036" t="str">
            <v>Uk</v>
          </cell>
          <cell r="E8036">
            <v>751</v>
          </cell>
          <cell r="F8036">
            <v>92</v>
          </cell>
          <cell r="G8036" t="str">
            <v>Hong Kong</v>
          </cell>
        </row>
        <row r="8037">
          <cell r="A8037" t="str">
            <v>2003M01</v>
          </cell>
          <cell r="B8037">
            <v>2</v>
          </cell>
          <cell r="C8037">
            <v>101</v>
          </cell>
          <cell r="D8037" t="str">
            <v>Italy</v>
          </cell>
          <cell r="E8037">
            <v>63</v>
          </cell>
          <cell r="F8037">
            <v>70</v>
          </cell>
          <cell r="G8037" t="str">
            <v>Finland</v>
          </cell>
        </row>
        <row r="8038">
          <cell r="A8038" t="str">
            <v>2003M01</v>
          </cell>
          <cell r="B8038">
            <v>1</v>
          </cell>
          <cell r="C8038">
            <v>0</v>
          </cell>
          <cell r="D8038" t="str">
            <v>Ebay</v>
          </cell>
          <cell r="E8038">
            <v>143</v>
          </cell>
          <cell r="F8038">
            <v>211</v>
          </cell>
          <cell r="G8038" t="str">
            <v>Uruguay</v>
          </cell>
        </row>
        <row r="8039">
          <cell r="A8039" t="str">
            <v>2003M01</v>
          </cell>
          <cell r="B8039">
            <v>2</v>
          </cell>
          <cell r="C8039">
            <v>3</v>
          </cell>
          <cell r="D8039" t="str">
            <v>Uk</v>
          </cell>
          <cell r="E8039">
            <v>9</v>
          </cell>
          <cell r="F8039">
            <v>137</v>
          </cell>
          <cell r="G8039" t="str">
            <v>Moldova</v>
          </cell>
        </row>
        <row r="8040">
          <cell r="A8040" t="str">
            <v>2003M01</v>
          </cell>
          <cell r="B8040">
            <v>0</v>
          </cell>
          <cell r="C8040">
            <v>71</v>
          </cell>
          <cell r="D8040" t="str">
            <v>France</v>
          </cell>
          <cell r="E8040">
            <v>34</v>
          </cell>
          <cell r="F8040">
            <v>123</v>
          </cell>
          <cell r="G8040" t="str">
            <v>Macau</v>
          </cell>
        </row>
        <row r="8041">
          <cell r="A8041" t="str">
            <v>2003M01</v>
          </cell>
          <cell r="B8041">
            <v>0</v>
          </cell>
          <cell r="C8041">
            <v>186</v>
          </cell>
          <cell r="D8041" t="str">
            <v>Spain</v>
          </cell>
          <cell r="E8041">
            <v>11</v>
          </cell>
          <cell r="F8041">
            <v>23</v>
          </cell>
          <cell r="G8041" t="str">
            <v>Belgium</v>
          </cell>
        </row>
        <row r="8042">
          <cell r="A8042" t="str">
            <v>2003M01</v>
          </cell>
          <cell r="B8042">
            <v>2</v>
          </cell>
          <cell r="C8042">
            <v>23</v>
          </cell>
          <cell r="D8042" t="str">
            <v xml:space="preserve"> Belgium (French)</v>
          </cell>
          <cell r="E8042">
            <v>30</v>
          </cell>
          <cell r="F8042">
            <v>34</v>
          </cell>
          <cell r="G8042" t="str">
            <v>Bulgaria</v>
          </cell>
        </row>
        <row r="8043">
          <cell r="A8043" t="str">
            <v>2003M01</v>
          </cell>
          <cell r="B8043">
            <v>1</v>
          </cell>
          <cell r="C8043">
            <v>0</v>
          </cell>
          <cell r="D8043" t="str">
            <v>Ebay</v>
          </cell>
          <cell r="E8043">
            <v>5</v>
          </cell>
          <cell r="F8043">
            <v>21</v>
          </cell>
          <cell r="G8043" t="str">
            <v>Barbados</v>
          </cell>
        </row>
        <row r="8044">
          <cell r="A8044" t="str">
            <v>2003M01</v>
          </cell>
          <cell r="B8044">
            <v>2</v>
          </cell>
          <cell r="C8044">
            <v>77</v>
          </cell>
          <cell r="D8044" t="str">
            <v>Germany</v>
          </cell>
          <cell r="E8044">
            <v>230</v>
          </cell>
          <cell r="F8044">
            <v>104</v>
          </cell>
          <cell r="G8044" t="str">
            <v>Japan</v>
          </cell>
        </row>
        <row r="8045">
          <cell r="A8045" t="str">
            <v>2003M01</v>
          </cell>
          <cell r="B8045">
            <v>0</v>
          </cell>
          <cell r="C8045">
            <v>71</v>
          </cell>
          <cell r="D8045" t="str">
            <v>France</v>
          </cell>
          <cell r="E8045">
            <v>5</v>
          </cell>
          <cell r="F8045">
            <v>193</v>
          </cell>
          <cell r="G8045" t="str">
            <v>Switzerland</v>
          </cell>
        </row>
        <row r="8046">
          <cell r="A8046" t="str">
            <v>2003M01</v>
          </cell>
          <cell r="B8046">
            <v>2</v>
          </cell>
          <cell r="C8046">
            <v>0</v>
          </cell>
          <cell r="D8046" t="str">
            <v>Ebay</v>
          </cell>
          <cell r="E8046">
            <v>5014</v>
          </cell>
          <cell r="F8046">
            <v>70</v>
          </cell>
          <cell r="G8046" t="str">
            <v>Finland</v>
          </cell>
        </row>
        <row r="8047">
          <cell r="A8047" t="str">
            <v>2003M01</v>
          </cell>
          <cell r="B8047">
            <v>2</v>
          </cell>
          <cell r="C8047">
            <v>100</v>
          </cell>
          <cell r="D8047" t="str">
            <v>Ebaymotors</v>
          </cell>
          <cell r="E8047">
            <v>102</v>
          </cell>
          <cell r="F8047">
            <v>185</v>
          </cell>
          <cell r="G8047" t="str">
            <v>South Africa</v>
          </cell>
        </row>
        <row r="8048">
          <cell r="A8048" t="str">
            <v>2003M01</v>
          </cell>
          <cell r="B8048">
            <v>0</v>
          </cell>
          <cell r="C8048">
            <v>3</v>
          </cell>
          <cell r="D8048" t="str">
            <v>Uk</v>
          </cell>
          <cell r="E8048">
            <v>2</v>
          </cell>
          <cell r="F8048">
            <v>16</v>
          </cell>
          <cell r="G8048" t="str">
            <v>Austria</v>
          </cell>
        </row>
        <row r="8049">
          <cell r="A8049" t="str">
            <v>2003M01</v>
          </cell>
          <cell r="B8049">
            <v>1</v>
          </cell>
          <cell r="C8049">
            <v>0</v>
          </cell>
          <cell r="D8049" t="str">
            <v>Ebay</v>
          </cell>
          <cell r="E8049">
            <v>1451</v>
          </cell>
          <cell r="F8049">
            <v>146</v>
          </cell>
          <cell r="G8049" t="str">
            <v>Netherlands</v>
          </cell>
        </row>
        <row r="8050">
          <cell r="A8050" t="str">
            <v>2003M01</v>
          </cell>
          <cell r="B8050">
            <v>2</v>
          </cell>
          <cell r="C8050">
            <v>2</v>
          </cell>
          <cell r="D8050" t="str">
            <v>Canada</v>
          </cell>
          <cell r="E8050">
            <v>4</v>
          </cell>
          <cell r="F8050">
            <v>193</v>
          </cell>
          <cell r="G8050" t="str">
            <v>Switzerland</v>
          </cell>
        </row>
        <row r="8051">
          <cell r="A8051" t="str">
            <v>2003M01</v>
          </cell>
          <cell r="B8051">
            <v>2</v>
          </cell>
          <cell r="C8051">
            <v>0</v>
          </cell>
          <cell r="D8051" t="str">
            <v>Ebay</v>
          </cell>
          <cell r="E8051">
            <v>454</v>
          </cell>
          <cell r="F8051">
            <v>216</v>
          </cell>
          <cell r="G8051" t="str">
            <v>Vietnam</v>
          </cell>
        </row>
        <row r="8052">
          <cell r="A8052" t="str">
            <v>2003M01</v>
          </cell>
          <cell r="B8052">
            <v>2</v>
          </cell>
          <cell r="C8052">
            <v>3</v>
          </cell>
          <cell r="D8052" t="str">
            <v>Uk</v>
          </cell>
          <cell r="E8052">
            <v>7903</v>
          </cell>
          <cell r="F8052">
            <v>1</v>
          </cell>
          <cell r="G8052" t="str">
            <v>United States</v>
          </cell>
        </row>
        <row r="8053">
          <cell r="A8053" t="str">
            <v>2003M01</v>
          </cell>
          <cell r="B8053">
            <v>2</v>
          </cell>
          <cell r="C8053">
            <v>3</v>
          </cell>
          <cell r="D8053" t="str">
            <v>Uk</v>
          </cell>
          <cell r="E8053">
            <v>1881</v>
          </cell>
          <cell r="F8053">
            <v>199</v>
          </cell>
          <cell r="G8053" t="str">
            <v>Thailand</v>
          </cell>
        </row>
        <row r="8054">
          <cell r="A8054" t="str">
            <v>2003M01</v>
          </cell>
          <cell r="B8054">
            <v>2</v>
          </cell>
          <cell r="C8054">
            <v>186</v>
          </cell>
          <cell r="D8054" t="str">
            <v>Spain</v>
          </cell>
          <cell r="E8054">
            <v>11</v>
          </cell>
          <cell r="F8054">
            <v>127</v>
          </cell>
          <cell r="G8054" t="str">
            <v>Malaysia</v>
          </cell>
        </row>
        <row r="8055">
          <cell r="A8055" t="str">
            <v>2003M01</v>
          </cell>
          <cell r="B8055">
            <v>2</v>
          </cell>
          <cell r="C8055">
            <v>77</v>
          </cell>
          <cell r="D8055" t="str">
            <v>Germany</v>
          </cell>
          <cell r="E8055">
            <v>7</v>
          </cell>
          <cell r="F8055">
            <v>161</v>
          </cell>
          <cell r="G8055" t="str">
            <v>Peru</v>
          </cell>
        </row>
        <row r="8056">
          <cell r="A8056" t="str">
            <v>2003M01</v>
          </cell>
          <cell r="B8056">
            <v>1</v>
          </cell>
          <cell r="C8056">
            <v>0</v>
          </cell>
          <cell r="D8056" t="str">
            <v>Ebay</v>
          </cell>
          <cell r="E8056">
            <v>340</v>
          </cell>
          <cell r="F8056">
            <v>31</v>
          </cell>
          <cell r="G8056" t="str">
            <v>Brazil</v>
          </cell>
        </row>
        <row r="8057">
          <cell r="A8057" t="str">
            <v>2003M01</v>
          </cell>
          <cell r="B8057">
            <v>0</v>
          </cell>
          <cell r="C8057">
            <v>123</v>
          </cell>
          <cell r="D8057" t="str">
            <v xml:space="preserve"> Belgium (Dutch)</v>
          </cell>
          <cell r="E8057">
            <v>21</v>
          </cell>
          <cell r="F8057">
            <v>1</v>
          </cell>
          <cell r="G8057" t="str">
            <v>United States</v>
          </cell>
        </row>
        <row r="8058">
          <cell r="A8058" t="str">
            <v>2003M01</v>
          </cell>
          <cell r="B8058">
            <v>1</v>
          </cell>
          <cell r="C8058">
            <v>0</v>
          </cell>
          <cell r="D8058" t="str">
            <v>Ebay</v>
          </cell>
          <cell r="E8058">
            <v>4</v>
          </cell>
          <cell r="F8058">
            <v>158</v>
          </cell>
          <cell r="G8058" t="str">
            <v>Panama</v>
          </cell>
        </row>
        <row r="8059">
          <cell r="A8059" t="str">
            <v>2003M01</v>
          </cell>
          <cell r="B8059">
            <v>2</v>
          </cell>
          <cell r="C8059">
            <v>101</v>
          </cell>
          <cell r="D8059" t="str">
            <v>Italy</v>
          </cell>
          <cell r="E8059">
            <v>1</v>
          </cell>
          <cell r="F8059">
            <v>211</v>
          </cell>
          <cell r="G8059" t="str">
            <v>Uruguay</v>
          </cell>
        </row>
        <row r="8060">
          <cell r="A8060" t="str">
            <v>2003M01</v>
          </cell>
          <cell r="B8060">
            <v>0</v>
          </cell>
          <cell r="C8060">
            <v>101</v>
          </cell>
          <cell r="D8060" t="str">
            <v>Italy</v>
          </cell>
          <cell r="E8060">
            <v>5</v>
          </cell>
          <cell r="F8060">
            <v>130</v>
          </cell>
          <cell r="G8060" t="str">
            <v>Malta</v>
          </cell>
        </row>
        <row r="8061">
          <cell r="A8061" t="str">
            <v>2003M01</v>
          </cell>
          <cell r="B8061">
            <v>2</v>
          </cell>
          <cell r="C8061">
            <v>186</v>
          </cell>
          <cell r="D8061" t="str">
            <v>Spain</v>
          </cell>
          <cell r="E8061">
            <v>12</v>
          </cell>
          <cell r="F8061">
            <v>193</v>
          </cell>
          <cell r="G8061" t="str">
            <v>Switzerland</v>
          </cell>
        </row>
        <row r="8062">
          <cell r="A8062" t="str">
            <v>2003M01</v>
          </cell>
          <cell r="B8062">
            <v>0</v>
          </cell>
          <cell r="C8062">
            <v>3</v>
          </cell>
          <cell r="D8062" t="str">
            <v>Uk</v>
          </cell>
          <cell r="E8062">
            <v>146</v>
          </cell>
          <cell r="F8062">
            <v>15</v>
          </cell>
          <cell r="G8062" t="str">
            <v>Australia</v>
          </cell>
        </row>
        <row r="8063">
          <cell r="A8063" t="str">
            <v>2003M01</v>
          </cell>
          <cell r="B8063">
            <v>0</v>
          </cell>
          <cell r="C8063">
            <v>0</v>
          </cell>
          <cell r="D8063" t="str">
            <v>Ebay</v>
          </cell>
          <cell r="E8063">
            <v>2</v>
          </cell>
          <cell r="F8063">
            <v>28</v>
          </cell>
          <cell r="G8063" t="str">
            <v>Bolivia</v>
          </cell>
        </row>
        <row r="8064">
          <cell r="A8064" t="str">
            <v>2003M01</v>
          </cell>
          <cell r="B8064">
            <v>2</v>
          </cell>
          <cell r="C8064">
            <v>15</v>
          </cell>
          <cell r="D8064" t="str">
            <v>Australia</v>
          </cell>
          <cell r="E8064">
            <v>581</v>
          </cell>
          <cell r="F8064">
            <v>104</v>
          </cell>
          <cell r="G8064" t="str">
            <v>Japan</v>
          </cell>
        </row>
        <row r="8065">
          <cell r="A8065" t="str">
            <v>2003M01</v>
          </cell>
          <cell r="B8065">
            <v>3</v>
          </cell>
          <cell r="C8065">
            <v>3</v>
          </cell>
          <cell r="D8065" t="str">
            <v>Uk</v>
          </cell>
          <cell r="E8065">
            <v>1</v>
          </cell>
          <cell r="F8065">
            <v>15</v>
          </cell>
          <cell r="G8065" t="str">
            <v>Australia</v>
          </cell>
        </row>
        <row r="8066">
          <cell r="A8066" t="str">
            <v>2003M01</v>
          </cell>
          <cell r="B8066">
            <v>1</v>
          </cell>
          <cell r="C8066">
            <v>186</v>
          </cell>
          <cell r="D8066" t="str">
            <v>Spain</v>
          </cell>
          <cell r="E8066">
            <v>91</v>
          </cell>
          <cell r="F8066">
            <v>8</v>
          </cell>
          <cell r="G8066" t="str">
            <v>Andorra</v>
          </cell>
        </row>
        <row r="8067">
          <cell r="A8067" t="str">
            <v>2003M01</v>
          </cell>
          <cell r="B8067">
            <v>0</v>
          </cell>
          <cell r="C8067">
            <v>0</v>
          </cell>
          <cell r="D8067" t="str">
            <v>Ebay</v>
          </cell>
          <cell r="E8067">
            <v>466</v>
          </cell>
          <cell r="F8067">
            <v>31</v>
          </cell>
          <cell r="G8067" t="str">
            <v>Brazil</v>
          </cell>
        </row>
        <row r="8068">
          <cell r="A8068" t="str">
            <v>2003M01</v>
          </cell>
          <cell r="B8068">
            <v>0</v>
          </cell>
          <cell r="C8068">
            <v>193</v>
          </cell>
          <cell r="D8068" t="str">
            <v>Switzerland</v>
          </cell>
          <cell r="E8068">
            <v>668</v>
          </cell>
          <cell r="F8068">
            <v>77</v>
          </cell>
          <cell r="G8068" t="str">
            <v>Germany</v>
          </cell>
        </row>
        <row r="8069">
          <cell r="A8069" t="str">
            <v>2003M01</v>
          </cell>
          <cell r="B8069">
            <v>2</v>
          </cell>
          <cell r="C8069">
            <v>77</v>
          </cell>
          <cell r="D8069" t="str">
            <v>Germany</v>
          </cell>
          <cell r="E8069">
            <v>3123885</v>
          </cell>
          <cell r="F8069">
            <v>77</v>
          </cell>
          <cell r="G8069" t="str">
            <v>Germany</v>
          </cell>
        </row>
        <row r="8070">
          <cell r="A8070" t="str">
            <v>2003M01</v>
          </cell>
          <cell r="B8070">
            <v>0</v>
          </cell>
          <cell r="C8070">
            <v>77</v>
          </cell>
          <cell r="D8070" t="str">
            <v>Germany</v>
          </cell>
          <cell r="E8070">
            <v>11</v>
          </cell>
          <cell r="F8070">
            <v>72</v>
          </cell>
          <cell r="G8070" t="str">
            <v>French Guiana</v>
          </cell>
        </row>
        <row r="8071">
          <cell r="A8071" t="str">
            <v>2003M01</v>
          </cell>
          <cell r="B8071">
            <v>0</v>
          </cell>
          <cell r="C8071">
            <v>0</v>
          </cell>
          <cell r="D8071" t="str">
            <v>Ebay</v>
          </cell>
          <cell r="E8071">
            <v>176</v>
          </cell>
          <cell r="F8071">
            <v>164</v>
          </cell>
          <cell r="G8071" t="str">
            <v>Portugal</v>
          </cell>
        </row>
        <row r="8072">
          <cell r="A8072" t="str">
            <v>2003M01</v>
          </cell>
          <cell r="B8072">
            <v>3</v>
          </cell>
          <cell r="C8072">
            <v>0</v>
          </cell>
          <cell r="D8072" t="str">
            <v>Ebay</v>
          </cell>
          <cell r="E8072">
            <v>39</v>
          </cell>
          <cell r="F8072">
            <v>71</v>
          </cell>
          <cell r="G8072" t="str">
            <v>France</v>
          </cell>
        </row>
        <row r="8073">
          <cell r="A8073" t="str">
            <v>2003M01</v>
          </cell>
          <cell r="B8073">
            <v>2</v>
          </cell>
          <cell r="C8073">
            <v>100</v>
          </cell>
          <cell r="D8073" t="str">
            <v>Ebaymotors</v>
          </cell>
          <cell r="E8073">
            <v>123</v>
          </cell>
          <cell r="F8073">
            <v>186</v>
          </cell>
          <cell r="G8073" t="str">
            <v>Spain</v>
          </cell>
        </row>
        <row r="8074">
          <cell r="A8074" t="str">
            <v>2003M01</v>
          </cell>
          <cell r="B8074">
            <v>2</v>
          </cell>
          <cell r="C8074">
            <v>0</v>
          </cell>
          <cell r="D8074" t="str">
            <v>Ebay</v>
          </cell>
          <cell r="E8074">
            <v>167</v>
          </cell>
          <cell r="F8074">
            <v>46</v>
          </cell>
          <cell r="G8074" t="str">
            <v>Colombia</v>
          </cell>
        </row>
        <row r="8075">
          <cell r="A8075" t="str">
            <v>2003M01</v>
          </cell>
          <cell r="B8075">
            <v>2</v>
          </cell>
          <cell r="C8075">
            <v>186</v>
          </cell>
          <cell r="D8075" t="str">
            <v>Spain</v>
          </cell>
          <cell r="E8075">
            <v>1</v>
          </cell>
          <cell r="F8075">
            <v>70</v>
          </cell>
          <cell r="G8075" t="str">
            <v>Finland</v>
          </cell>
        </row>
        <row r="8076">
          <cell r="A8076" t="str">
            <v>2003M01</v>
          </cell>
          <cell r="B8076">
            <v>1</v>
          </cell>
          <cell r="C8076">
            <v>0</v>
          </cell>
          <cell r="D8076" t="str">
            <v>Ebay</v>
          </cell>
          <cell r="E8076">
            <v>514</v>
          </cell>
          <cell r="F8076">
            <v>199</v>
          </cell>
          <cell r="G8076" t="str">
            <v>Thailand</v>
          </cell>
        </row>
        <row r="8077">
          <cell r="A8077" t="str">
            <v>2003M01</v>
          </cell>
          <cell r="B8077">
            <v>1</v>
          </cell>
          <cell r="C8077">
            <v>3</v>
          </cell>
          <cell r="D8077" t="str">
            <v>Uk</v>
          </cell>
          <cell r="E8077">
            <v>47</v>
          </cell>
          <cell r="F8077">
            <v>122</v>
          </cell>
          <cell r="G8077" t="str">
            <v>Luxembourg</v>
          </cell>
        </row>
        <row r="8078">
          <cell r="A8078" t="str">
            <v>2003M01</v>
          </cell>
          <cell r="B8078">
            <v>2</v>
          </cell>
          <cell r="C8078">
            <v>77</v>
          </cell>
          <cell r="D8078" t="str">
            <v>Germany</v>
          </cell>
          <cell r="E8078">
            <v>532</v>
          </cell>
          <cell r="F8078">
            <v>209</v>
          </cell>
          <cell r="G8078" t="str">
            <v>Ukraine</v>
          </cell>
        </row>
        <row r="8079">
          <cell r="A8079" t="str">
            <v>2003M01</v>
          </cell>
          <cell r="B8079">
            <v>1</v>
          </cell>
          <cell r="C8079">
            <v>77</v>
          </cell>
          <cell r="D8079" t="str">
            <v>Germany</v>
          </cell>
          <cell r="E8079">
            <v>17</v>
          </cell>
          <cell r="F8079">
            <v>204</v>
          </cell>
          <cell r="G8079" t="str">
            <v>Turkey</v>
          </cell>
        </row>
        <row r="8080">
          <cell r="A8080" t="str">
            <v>2003M01</v>
          </cell>
          <cell r="B8080">
            <v>2</v>
          </cell>
          <cell r="C8080">
            <v>71</v>
          </cell>
          <cell r="D8080" t="str">
            <v>France</v>
          </cell>
          <cell r="E8080">
            <v>74</v>
          </cell>
          <cell r="F8080">
            <v>31</v>
          </cell>
          <cell r="G8080" t="str">
            <v>Brazil</v>
          </cell>
        </row>
        <row r="8081">
          <cell r="A8081" t="str">
            <v>2003M01</v>
          </cell>
          <cell r="B8081">
            <v>0</v>
          </cell>
          <cell r="C8081">
            <v>3</v>
          </cell>
          <cell r="D8081" t="str">
            <v>Uk</v>
          </cell>
          <cell r="E8081">
            <v>7</v>
          </cell>
          <cell r="F8081">
            <v>95</v>
          </cell>
          <cell r="G8081" t="str">
            <v>India</v>
          </cell>
        </row>
        <row r="8082">
          <cell r="A8082" t="str">
            <v>2003M01</v>
          </cell>
          <cell r="B8082">
            <v>0</v>
          </cell>
          <cell r="C8082">
            <v>77</v>
          </cell>
          <cell r="D8082" t="str">
            <v>Germany</v>
          </cell>
          <cell r="E8082">
            <v>5</v>
          </cell>
          <cell r="F8082">
            <v>111</v>
          </cell>
          <cell r="G8082" t="str">
            <v>Korea, South</v>
          </cell>
        </row>
        <row r="8083">
          <cell r="A8083" t="str">
            <v>2003M01</v>
          </cell>
          <cell r="B8083">
            <v>1</v>
          </cell>
          <cell r="C8083">
            <v>100</v>
          </cell>
          <cell r="D8083" t="str">
            <v>Ebaymotors</v>
          </cell>
          <cell r="E8083">
            <v>26</v>
          </cell>
          <cell r="F8083">
            <v>57</v>
          </cell>
          <cell r="G8083" t="str">
            <v>Denmark</v>
          </cell>
        </row>
        <row r="8084">
          <cell r="A8084" t="str">
            <v>2003M01</v>
          </cell>
          <cell r="B8084">
            <v>1</v>
          </cell>
          <cell r="C8084">
            <v>0</v>
          </cell>
          <cell r="D8084" t="str">
            <v>Ebay</v>
          </cell>
          <cell r="E8084">
            <v>5</v>
          </cell>
          <cell r="F8084">
            <v>91</v>
          </cell>
          <cell r="G8084" t="str">
            <v>Honduras</v>
          </cell>
        </row>
        <row r="8085">
          <cell r="A8085" t="str">
            <v>2003M01</v>
          </cell>
          <cell r="B8085">
            <v>2</v>
          </cell>
          <cell r="C8085">
            <v>0</v>
          </cell>
          <cell r="D8085" t="str">
            <v>Ebay</v>
          </cell>
          <cell r="E8085">
            <v>2212</v>
          </cell>
          <cell r="F8085">
            <v>96</v>
          </cell>
          <cell r="G8085" t="str">
            <v>Indonesia</v>
          </cell>
        </row>
        <row r="8086">
          <cell r="A8086" t="str">
            <v>2003M01</v>
          </cell>
          <cell r="B8086">
            <v>0</v>
          </cell>
          <cell r="C8086">
            <v>3</v>
          </cell>
          <cell r="D8086" t="str">
            <v>Uk</v>
          </cell>
          <cell r="E8086">
            <v>11</v>
          </cell>
          <cell r="F8086">
            <v>199</v>
          </cell>
          <cell r="G8086" t="str">
            <v>Thailand</v>
          </cell>
        </row>
        <row r="8087">
          <cell r="A8087" t="str">
            <v>2003M01</v>
          </cell>
          <cell r="B8087">
            <v>0</v>
          </cell>
          <cell r="C8087">
            <v>0</v>
          </cell>
          <cell r="D8087" t="str">
            <v>Ebay</v>
          </cell>
          <cell r="E8087">
            <v>6</v>
          </cell>
          <cell r="F8087">
            <v>11</v>
          </cell>
          <cell r="G8087" t="str">
            <v>Antigua and Barbuda</v>
          </cell>
        </row>
        <row r="8088">
          <cell r="A8088" t="str">
            <v>2003M01</v>
          </cell>
          <cell r="B8088">
            <v>0</v>
          </cell>
          <cell r="C8088">
            <v>3</v>
          </cell>
          <cell r="D8088" t="str">
            <v>Uk</v>
          </cell>
          <cell r="E8088">
            <v>11</v>
          </cell>
          <cell r="F8088">
            <v>79</v>
          </cell>
          <cell r="G8088" t="str">
            <v>Gibraltar</v>
          </cell>
        </row>
        <row r="8089">
          <cell r="A8089" t="str">
            <v>2003M01</v>
          </cell>
          <cell r="B8089">
            <v>0</v>
          </cell>
          <cell r="C8089">
            <v>0</v>
          </cell>
          <cell r="D8089" t="str">
            <v>Ebay</v>
          </cell>
          <cell r="E8089">
            <v>781</v>
          </cell>
          <cell r="F8089">
            <v>104</v>
          </cell>
          <cell r="G8089" t="str">
            <v>Japan</v>
          </cell>
        </row>
        <row r="8090">
          <cell r="A8090" t="str">
            <v>2003M01</v>
          </cell>
          <cell r="B8090">
            <v>0</v>
          </cell>
          <cell r="C8090">
            <v>0</v>
          </cell>
          <cell r="D8090" t="str">
            <v>Ebay</v>
          </cell>
          <cell r="E8090">
            <v>10</v>
          </cell>
          <cell r="F8090">
            <v>56</v>
          </cell>
          <cell r="G8090" t="str">
            <v>Czech Republic</v>
          </cell>
        </row>
        <row r="8091">
          <cell r="A8091" t="str">
            <v>2003M01</v>
          </cell>
          <cell r="B8091">
            <v>3</v>
          </cell>
          <cell r="C8091">
            <v>100</v>
          </cell>
          <cell r="D8091" t="str">
            <v>Ebaymotors</v>
          </cell>
          <cell r="E8091">
            <v>14</v>
          </cell>
          <cell r="F8091">
            <v>225</v>
          </cell>
          <cell r="G8091" t="str">
            <v>APO/FPO</v>
          </cell>
        </row>
        <row r="8092">
          <cell r="A8092" t="str">
            <v>2003M01</v>
          </cell>
          <cell r="B8092">
            <v>2</v>
          </cell>
          <cell r="C8092">
            <v>146</v>
          </cell>
          <cell r="D8092" t="str">
            <v>Netherlands</v>
          </cell>
          <cell r="E8092">
            <v>32</v>
          </cell>
          <cell r="F8092">
            <v>53</v>
          </cell>
          <cell r="G8092" t="str">
            <v>Croatia, Democratic Republic of the</v>
          </cell>
        </row>
        <row r="8093">
          <cell r="A8093" t="str">
            <v>2003M01</v>
          </cell>
          <cell r="B8093">
            <v>2</v>
          </cell>
          <cell r="C8093">
            <v>0</v>
          </cell>
          <cell r="D8093" t="str">
            <v>Ebay</v>
          </cell>
          <cell r="E8093">
            <v>6377</v>
          </cell>
          <cell r="F8093">
            <v>167</v>
          </cell>
          <cell r="G8093" t="str">
            <v>Romania</v>
          </cell>
        </row>
        <row r="8094">
          <cell r="A8094" t="str">
            <v>2003M01</v>
          </cell>
          <cell r="B8094">
            <v>2</v>
          </cell>
          <cell r="C8094">
            <v>196</v>
          </cell>
          <cell r="D8094" t="str">
            <v>Taiwan</v>
          </cell>
          <cell r="E8094">
            <v>1</v>
          </cell>
          <cell r="F8094">
            <v>168</v>
          </cell>
          <cell r="G8094" t="str">
            <v>Russian Federation</v>
          </cell>
        </row>
        <row r="8095">
          <cell r="A8095" t="str">
            <v>2003M01</v>
          </cell>
          <cell r="B8095">
            <v>2</v>
          </cell>
          <cell r="C8095">
            <v>2</v>
          </cell>
          <cell r="D8095" t="str">
            <v>Canada</v>
          </cell>
          <cell r="E8095">
            <v>1</v>
          </cell>
          <cell r="F8095">
            <v>168</v>
          </cell>
          <cell r="G8095" t="str">
            <v>Russian Federation</v>
          </cell>
        </row>
        <row r="8096">
          <cell r="A8096" t="str">
            <v>2003M01</v>
          </cell>
          <cell r="B8096">
            <v>2</v>
          </cell>
          <cell r="C8096">
            <v>23</v>
          </cell>
          <cell r="D8096" t="str">
            <v xml:space="preserve"> Belgium (French)</v>
          </cell>
          <cell r="E8096">
            <v>5268</v>
          </cell>
          <cell r="F8096">
            <v>2</v>
          </cell>
          <cell r="G8096" t="str">
            <v>Canada</v>
          </cell>
        </row>
        <row r="8097">
          <cell r="A8097" t="str">
            <v>2003M01</v>
          </cell>
          <cell r="B8097">
            <v>2</v>
          </cell>
          <cell r="C8097">
            <v>196</v>
          </cell>
          <cell r="D8097" t="str">
            <v>Taiwan</v>
          </cell>
          <cell r="E8097">
            <v>28</v>
          </cell>
          <cell r="F8097">
            <v>180</v>
          </cell>
          <cell r="G8097" t="str">
            <v>Singapore</v>
          </cell>
        </row>
        <row r="8098">
          <cell r="A8098" t="str">
            <v>2003M01</v>
          </cell>
          <cell r="B8098">
            <v>3</v>
          </cell>
          <cell r="C8098">
            <v>146</v>
          </cell>
          <cell r="D8098" t="str">
            <v>Netherlands</v>
          </cell>
          <cell r="E8098">
            <v>60</v>
          </cell>
          <cell r="F8098">
            <v>23</v>
          </cell>
          <cell r="G8098" t="str">
            <v>Belgium</v>
          </cell>
        </row>
        <row r="8099">
          <cell r="A8099" t="str">
            <v>2003M01</v>
          </cell>
          <cell r="B8099">
            <v>0</v>
          </cell>
          <cell r="C8099">
            <v>193</v>
          </cell>
          <cell r="D8099" t="str">
            <v>Switzerland</v>
          </cell>
          <cell r="E8099">
            <v>4</v>
          </cell>
          <cell r="F8099">
            <v>101</v>
          </cell>
          <cell r="G8099" t="str">
            <v>Italy</v>
          </cell>
        </row>
        <row r="8100">
          <cell r="A8100" t="str">
            <v>2003M01</v>
          </cell>
          <cell r="B8100">
            <v>2</v>
          </cell>
          <cell r="C8100">
            <v>3</v>
          </cell>
          <cell r="D8100" t="str">
            <v>Uk</v>
          </cell>
          <cell r="E8100">
            <v>2701</v>
          </cell>
          <cell r="F8100">
            <v>99</v>
          </cell>
          <cell r="G8100" t="str">
            <v>Ireland</v>
          </cell>
        </row>
        <row r="8101">
          <cell r="A8101" t="str">
            <v>2003M01</v>
          </cell>
          <cell r="B8101">
            <v>2</v>
          </cell>
          <cell r="C8101">
            <v>100</v>
          </cell>
          <cell r="D8101" t="str">
            <v>Ebaymotors</v>
          </cell>
          <cell r="E8101">
            <v>11</v>
          </cell>
          <cell r="F8101">
            <v>210</v>
          </cell>
          <cell r="G8101" t="str">
            <v>United Arab Emirates</v>
          </cell>
        </row>
        <row r="8102">
          <cell r="A8102" t="str">
            <v>2003M01</v>
          </cell>
          <cell r="B8102">
            <v>2</v>
          </cell>
          <cell r="C8102">
            <v>15</v>
          </cell>
          <cell r="D8102" t="str">
            <v>Australia</v>
          </cell>
          <cell r="E8102">
            <v>11</v>
          </cell>
          <cell r="F8102">
            <v>193</v>
          </cell>
          <cell r="G8102" t="str">
            <v>Switzerland</v>
          </cell>
        </row>
        <row r="8103">
          <cell r="A8103" t="str">
            <v>2003M01</v>
          </cell>
          <cell r="B8103">
            <v>2</v>
          </cell>
          <cell r="C8103">
            <v>3</v>
          </cell>
          <cell r="D8103" t="str">
            <v>Uk</v>
          </cell>
          <cell r="E8103">
            <v>486</v>
          </cell>
          <cell r="F8103">
            <v>130</v>
          </cell>
          <cell r="G8103" t="str">
            <v>Malta</v>
          </cell>
        </row>
        <row r="8104">
          <cell r="A8104" t="str">
            <v>2003M01</v>
          </cell>
          <cell r="B8104">
            <v>2</v>
          </cell>
          <cell r="C8104">
            <v>0</v>
          </cell>
          <cell r="D8104" t="str">
            <v>Ebay</v>
          </cell>
          <cell r="E8104">
            <v>19421</v>
          </cell>
          <cell r="F8104">
            <v>66</v>
          </cell>
          <cell r="G8104" t="str">
            <v>Estonia</v>
          </cell>
        </row>
        <row r="8105">
          <cell r="A8105" t="str">
            <v>2003M01</v>
          </cell>
          <cell r="B8105">
            <v>2</v>
          </cell>
          <cell r="C8105">
            <v>101</v>
          </cell>
          <cell r="D8105" t="str">
            <v>Italy</v>
          </cell>
          <cell r="E8105">
            <v>53</v>
          </cell>
          <cell r="F8105">
            <v>3</v>
          </cell>
          <cell r="G8105" t="str">
            <v>United Kingdom</v>
          </cell>
        </row>
        <row r="8106">
          <cell r="A8106" t="str">
            <v>2003M01</v>
          </cell>
          <cell r="B8106">
            <v>3</v>
          </cell>
          <cell r="C8106">
            <v>0</v>
          </cell>
          <cell r="D8106" t="str">
            <v>Ebay</v>
          </cell>
          <cell r="E8106">
            <v>72</v>
          </cell>
          <cell r="F8106">
            <v>15</v>
          </cell>
          <cell r="G8106" t="str">
            <v>Australia</v>
          </cell>
        </row>
        <row r="8107">
          <cell r="A8107" t="str">
            <v>2003M01</v>
          </cell>
          <cell r="B8107">
            <v>0</v>
          </cell>
          <cell r="C8107">
            <v>100</v>
          </cell>
          <cell r="D8107" t="str">
            <v>Ebaymotors</v>
          </cell>
          <cell r="E8107">
            <v>3</v>
          </cell>
          <cell r="F8107">
            <v>217</v>
          </cell>
          <cell r="G8107" t="str">
            <v>Virgin Islands (U.S.)</v>
          </cell>
        </row>
        <row r="8108">
          <cell r="A8108" t="str">
            <v>2003M01</v>
          </cell>
          <cell r="B8108">
            <v>2</v>
          </cell>
          <cell r="C8108">
            <v>101</v>
          </cell>
          <cell r="D8108" t="str">
            <v>Italy</v>
          </cell>
          <cell r="E8108">
            <v>5</v>
          </cell>
          <cell r="F8108">
            <v>55</v>
          </cell>
          <cell r="G8108" t="str">
            <v>Cyprus</v>
          </cell>
        </row>
        <row r="8109">
          <cell r="A8109" t="str">
            <v>2003M01</v>
          </cell>
          <cell r="B8109">
            <v>0</v>
          </cell>
          <cell r="C8109">
            <v>186</v>
          </cell>
          <cell r="D8109" t="str">
            <v>Spain</v>
          </cell>
          <cell r="E8109">
            <v>79</v>
          </cell>
          <cell r="F8109">
            <v>1</v>
          </cell>
          <cell r="G8109" t="str">
            <v>United States</v>
          </cell>
        </row>
        <row r="8110">
          <cell r="A8110" t="str">
            <v>2003M01</v>
          </cell>
          <cell r="B8110">
            <v>2</v>
          </cell>
          <cell r="C8110">
            <v>16</v>
          </cell>
          <cell r="D8110" t="str">
            <v>Austria</v>
          </cell>
          <cell r="E8110">
            <v>86</v>
          </cell>
          <cell r="F8110">
            <v>186</v>
          </cell>
          <cell r="G8110" t="str">
            <v>Spain</v>
          </cell>
        </row>
        <row r="8111">
          <cell r="A8111" t="str">
            <v>2003M01</v>
          </cell>
          <cell r="B8111">
            <v>3</v>
          </cell>
          <cell r="C8111">
            <v>0</v>
          </cell>
          <cell r="D8111" t="str">
            <v>Ebay</v>
          </cell>
          <cell r="E8111">
            <v>462</v>
          </cell>
          <cell r="F8111">
            <v>92</v>
          </cell>
          <cell r="G8111" t="str">
            <v>Hong Kong</v>
          </cell>
        </row>
        <row r="8112">
          <cell r="A8112" t="str">
            <v>2003M01</v>
          </cell>
          <cell r="B8112">
            <v>3</v>
          </cell>
          <cell r="C8112">
            <v>3</v>
          </cell>
          <cell r="D8112" t="str">
            <v>Uk</v>
          </cell>
          <cell r="E8112">
            <v>1</v>
          </cell>
          <cell r="F8112">
            <v>23</v>
          </cell>
          <cell r="G8112" t="str">
            <v>Belgium</v>
          </cell>
        </row>
        <row r="8113">
          <cell r="A8113" t="str">
            <v>2003M01</v>
          </cell>
          <cell r="B8113">
            <v>2</v>
          </cell>
          <cell r="C8113">
            <v>15</v>
          </cell>
          <cell r="D8113" t="str">
            <v>Australia</v>
          </cell>
          <cell r="E8113">
            <v>47</v>
          </cell>
          <cell r="F8113">
            <v>166</v>
          </cell>
          <cell r="G8113" t="str">
            <v>Qatar</v>
          </cell>
        </row>
        <row r="8114">
          <cell r="A8114" t="str">
            <v>2003M01</v>
          </cell>
          <cell r="B8114">
            <v>3</v>
          </cell>
          <cell r="C8114">
            <v>0</v>
          </cell>
          <cell r="D8114" t="str">
            <v>Ebay</v>
          </cell>
          <cell r="E8114">
            <v>42018</v>
          </cell>
          <cell r="F8114">
            <v>1</v>
          </cell>
          <cell r="G8114" t="str">
            <v>United States</v>
          </cell>
        </row>
        <row r="8115">
          <cell r="A8115" t="str">
            <v>2003M01</v>
          </cell>
          <cell r="B8115">
            <v>2</v>
          </cell>
          <cell r="C8115">
            <v>186</v>
          </cell>
          <cell r="D8115" t="str">
            <v>Spain</v>
          </cell>
          <cell r="E8115">
            <v>106</v>
          </cell>
          <cell r="F8115">
            <v>80</v>
          </cell>
          <cell r="G8115" t="str">
            <v>Greece</v>
          </cell>
        </row>
        <row r="8116">
          <cell r="A8116" t="str">
            <v>2003M01</v>
          </cell>
          <cell r="B8116">
            <v>2</v>
          </cell>
          <cell r="C8116">
            <v>0</v>
          </cell>
          <cell r="D8116" t="str">
            <v>Ebay</v>
          </cell>
          <cell r="E8116">
            <v>42203</v>
          </cell>
          <cell r="F8116">
            <v>149</v>
          </cell>
          <cell r="G8116" t="str">
            <v>New Zealand</v>
          </cell>
        </row>
        <row r="8117">
          <cell r="A8117" t="str">
            <v>2003M01</v>
          </cell>
          <cell r="B8117">
            <v>2</v>
          </cell>
          <cell r="C8117">
            <v>100</v>
          </cell>
          <cell r="D8117" t="str">
            <v>Ebaymotors</v>
          </cell>
          <cell r="E8117">
            <v>1</v>
          </cell>
          <cell r="F8117">
            <v>44</v>
          </cell>
          <cell r="G8117" t="str">
            <v>Chile</v>
          </cell>
        </row>
        <row r="8118">
          <cell r="A8118" t="str">
            <v>2003M01</v>
          </cell>
          <cell r="B8118">
            <v>1</v>
          </cell>
          <cell r="C8118">
            <v>100</v>
          </cell>
          <cell r="D8118" t="str">
            <v>Ebaymotors</v>
          </cell>
          <cell r="E8118">
            <v>2</v>
          </cell>
          <cell r="F8118">
            <v>127</v>
          </cell>
          <cell r="G8118" t="str">
            <v>Malaysia</v>
          </cell>
        </row>
        <row r="8119">
          <cell r="A8119" t="str">
            <v>2003M01</v>
          </cell>
          <cell r="B8119">
            <v>0</v>
          </cell>
          <cell r="C8119">
            <v>71</v>
          </cell>
          <cell r="D8119" t="str">
            <v>France</v>
          </cell>
          <cell r="E8119">
            <v>953</v>
          </cell>
          <cell r="F8119">
            <v>77</v>
          </cell>
          <cell r="G8119" t="str">
            <v>Germany</v>
          </cell>
        </row>
        <row r="8120">
          <cell r="A8120" t="str">
            <v>2003M01</v>
          </cell>
          <cell r="B8120">
            <v>2</v>
          </cell>
          <cell r="C8120">
            <v>0</v>
          </cell>
          <cell r="D8120" t="str">
            <v>Ebay</v>
          </cell>
          <cell r="E8120">
            <v>176</v>
          </cell>
          <cell r="F8120">
            <v>26</v>
          </cell>
          <cell r="G8120" t="str">
            <v>Bermuda</v>
          </cell>
        </row>
        <row r="8121">
          <cell r="A8121" t="str">
            <v>2003M01</v>
          </cell>
          <cell r="B8121">
            <v>1</v>
          </cell>
          <cell r="C8121">
            <v>23</v>
          </cell>
          <cell r="D8121" t="str">
            <v xml:space="preserve"> Belgium (French)</v>
          </cell>
          <cell r="E8121">
            <v>3073</v>
          </cell>
          <cell r="F8121">
            <v>71</v>
          </cell>
          <cell r="G8121" t="str">
            <v>France</v>
          </cell>
        </row>
        <row r="8122">
          <cell r="A8122" t="str">
            <v>2003M01</v>
          </cell>
          <cell r="B8122">
            <v>1</v>
          </cell>
          <cell r="C8122">
            <v>3</v>
          </cell>
          <cell r="D8122" t="str">
            <v>Uk</v>
          </cell>
          <cell r="E8122">
            <v>1</v>
          </cell>
          <cell r="F8122">
            <v>138</v>
          </cell>
          <cell r="G8122" t="str">
            <v>Monaco</v>
          </cell>
        </row>
        <row r="8123">
          <cell r="A8123" t="str">
            <v>2003M01</v>
          </cell>
          <cell r="B8123">
            <v>1</v>
          </cell>
          <cell r="C8123">
            <v>2</v>
          </cell>
          <cell r="D8123" t="str">
            <v>Canada</v>
          </cell>
          <cell r="E8123">
            <v>88707</v>
          </cell>
          <cell r="F8123">
            <v>2</v>
          </cell>
          <cell r="G8123" t="str">
            <v>Canada</v>
          </cell>
        </row>
        <row r="8124">
          <cell r="A8124" t="str">
            <v>2003M01</v>
          </cell>
          <cell r="B8124">
            <v>3</v>
          </cell>
          <cell r="C8124">
            <v>77</v>
          </cell>
          <cell r="D8124" t="str">
            <v>Germany</v>
          </cell>
          <cell r="E8124">
            <v>143825</v>
          </cell>
          <cell r="F8124">
            <v>77</v>
          </cell>
          <cell r="G8124" t="str">
            <v>Germany</v>
          </cell>
        </row>
        <row r="8125">
          <cell r="A8125" t="str">
            <v>2003M01</v>
          </cell>
          <cell r="B8125">
            <v>2</v>
          </cell>
          <cell r="C8125">
            <v>101</v>
          </cell>
          <cell r="D8125" t="str">
            <v>Italy</v>
          </cell>
          <cell r="E8125">
            <v>250</v>
          </cell>
          <cell r="F8125">
            <v>186</v>
          </cell>
          <cell r="G8125" t="str">
            <v>Spain</v>
          </cell>
        </row>
        <row r="8126">
          <cell r="A8126" t="str">
            <v>2003M01</v>
          </cell>
          <cell r="B8126">
            <v>2</v>
          </cell>
          <cell r="C8126">
            <v>186</v>
          </cell>
          <cell r="D8126" t="str">
            <v>Spain</v>
          </cell>
          <cell r="E8126">
            <v>2</v>
          </cell>
          <cell r="F8126">
            <v>20</v>
          </cell>
          <cell r="G8126" t="str">
            <v>Bangladesh</v>
          </cell>
        </row>
        <row r="8127">
          <cell r="A8127" t="str">
            <v>2003M01</v>
          </cell>
          <cell r="B8127">
            <v>0</v>
          </cell>
          <cell r="C8127">
            <v>186</v>
          </cell>
          <cell r="D8127" t="str">
            <v>Spain</v>
          </cell>
          <cell r="E8127">
            <v>3</v>
          </cell>
          <cell r="F8127">
            <v>15</v>
          </cell>
          <cell r="G8127" t="str">
            <v>Australia</v>
          </cell>
        </row>
        <row r="8128">
          <cell r="A8128" t="str">
            <v>2003M01</v>
          </cell>
          <cell r="B8128">
            <v>2</v>
          </cell>
          <cell r="C8128">
            <v>101</v>
          </cell>
          <cell r="D8128" t="str">
            <v>Italy</v>
          </cell>
          <cell r="E8128">
            <v>2</v>
          </cell>
          <cell r="F8128">
            <v>192</v>
          </cell>
          <cell r="G8128" t="str">
            <v>Sweden</v>
          </cell>
        </row>
        <row r="8129">
          <cell r="A8129" t="str">
            <v>2003M01</v>
          </cell>
          <cell r="B8129">
            <v>2</v>
          </cell>
          <cell r="C8129">
            <v>16</v>
          </cell>
          <cell r="D8129" t="str">
            <v>Austria</v>
          </cell>
          <cell r="E8129">
            <v>23</v>
          </cell>
          <cell r="F8129">
            <v>15</v>
          </cell>
          <cell r="G8129" t="str">
            <v>Australia</v>
          </cell>
        </row>
        <row r="8130">
          <cell r="A8130" t="str">
            <v>2003M01</v>
          </cell>
          <cell r="B8130">
            <v>2</v>
          </cell>
          <cell r="C8130">
            <v>196</v>
          </cell>
          <cell r="D8130" t="str">
            <v>Taiwan</v>
          </cell>
          <cell r="E8130">
            <v>49730</v>
          </cell>
          <cell r="F8130">
            <v>196</v>
          </cell>
          <cell r="G8130" t="str">
            <v>Taiwan</v>
          </cell>
        </row>
        <row r="8131">
          <cell r="A8131" t="str">
            <v>2003M01</v>
          </cell>
          <cell r="B8131">
            <v>0</v>
          </cell>
          <cell r="C8131">
            <v>196</v>
          </cell>
          <cell r="D8131" t="str">
            <v>Taiwan</v>
          </cell>
          <cell r="E8131">
            <v>1113</v>
          </cell>
          <cell r="F8131">
            <v>1</v>
          </cell>
          <cell r="G8131" t="str">
            <v>United States</v>
          </cell>
        </row>
        <row r="8132">
          <cell r="A8132" t="str">
            <v>2003M01</v>
          </cell>
          <cell r="B8132">
            <v>1</v>
          </cell>
          <cell r="C8132">
            <v>71</v>
          </cell>
          <cell r="D8132" t="str">
            <v>France</v>
          </cell>
          <cell r="E8132">
            <v>206</v>
          </cell>
          <cell r="F8132">
            <v>16</v>
          </cell>
          <cell r="G8132" t="str">
            <v>Austria</v>
          </cell>
        </row>
        <row r="8133">
          <cell r="A8133" t="str">
            <v>2003M01</v>
          </cell>
          <cell r="B8133">
            <v>2</v>
          </cell>
          <cell r="C8133">
            <v>71</v>
          </cell>
          <cell r="D8133" t="str">
            <v>France</v>
          </cell>
          <cell r="E8133">
            <v>1954</v>
          </cell>
          <cell r="F8133">
            <v>122</v>
          </cell>
          <cell r="G8133" t="str">
            <v>Luxembourg</v>
          </cell>
        </row>
        <row r="8134">
          <cell r="A8134" t="str">
            <v>2003M01</v>
          </cell>
          <cell r="B8134">
            <v>3</v>
          </cell>
          <cell r="C8134">
            <v>0</v>
          </cell>
          <cell r="D8134" t="str">
            <v>Ebay</v>
          </cell>
          <cell r="E8134">
            <v>280</v>
          </cell>
          <cell r="F8134">
            <v>3</v>
          </cell>
          <cell r="G8134" t="str">
            <v>United Kingdom</v>
          </cell>
        </row>
        <row r="8135">
          <cell r="A8135" t="str">
            <v>2003M01</v>
          </cell>
          <cell r="B8135">
            <v>0</v>
          </cell>
          <cell r="C8135">
            <v>15</v>
          </cell>
          <cell r="D8135" t="str">
            <v>Australia</v>
          </cell>
          <cell r="E8135">
            <v>194</v>
          </cell>
          <cell r="F8135">
            <v>92</v>
          </cell>
          <cell r="G8135" t="str">
            <v>Hong Kong</v>
          </cell>
        </row>
        <row r="8136">
          <cell r="A8136" t="str">
            <v>2003M01</v>
          </cell>
          <cell r="B8136">
            <v>0</v>
          </cell>
          <cell r="C8136">
            <v>3</v>
          </cell>
          <cell r="D8136" t="str">
            <v>Uk</v>
          </cell>
          <cell r="E8136">
            <v>44</v>
          </cell>
          <cell r="F8136">
            <v>71</v>
          </cell>
          <cell r="G8136" t="str">
            <v>France</v>
          </cell>
        </row>
        <row r="8137">
          <cell r="A8137" t="str">
            <v>2003M01</v>
          </cell>
          <cell r="B8137">
            <v>2</v>
          </cell>
          <cell r="C8137">
            <v>100</v>
          </cell>
          <cell r="D8137" t="str">
            <v>Ebaymotors</v>
          </cell>
          <cell r="E8137">
            <v>203</v>
          </cell>
          <cell r="F8137">
            <v>45</v>
          </cell>
          <cell r="G8137" t="str">
            <v>China</v>
          </cell>
        </row>
        <row r="8138">
          <cell r="A8138" t="str">
            <v>2003M01</v>
          </cell>
          <cell r="B8138">
            <v>2</v>
          </cell>
          <cell r="C8138">
            <v>0</v>
          </cell>
          <cell r="D8138" t="str">
            <v>Ebay</v>
          </cell>
          <cell r="E8138">
            <v>27953</v>
          </cell>
          <cell r="F8138">
            <v>186</v>
          </cell>
          <cell r="G8138" t="str">
            <v>Spain</v>
          </cell>
        </row>
        <row r="8139">
          <cell r="A8139" t="str">
            <v>2003M01</v>
          </cell>
          <cell r="B8139">
            <v>2</v>
          </cell>
          <cell r="C8139">
            <v>193</v>
          </cell>
          <cell r="D8139" t="str">
            <v>Switzerland</v>
          </cell>
          <cell r="E8139">
            <v>2377</v>
          </cell>
          <cell r="F8139">
            <v>193</v>
          </cell>
          <cell r="G8139" t="str">
            <v>Switzerland</v>
          </cell>
        </row>
        <row r="8140">
          <cell r="A8140" t="str">
            <v>2003M01</v>
          </cell>
          <cell r="B8140">
            <v>2</v>
          </cell>
          <cell r="C8140">
            <v>15</v>
          </cell>
          <cell r="D8140" t="str">
            <v>Australia</v>
          </cell>
          <cell r="E8140">
            <v>12</v>
          </cell>
          <cell r="F8140">
            <v>80</v>
          </cell>
          <cell r="G8140" t="str">
            <v>Greece</v>
          </cell>
        </row>
        <row r="8141">
          <cell r="A8141" t="str">
            <v>2003M01</v>
          </cell>
          <cell r="B8141">
            <v>0</v>
          </cell>
          <cell r="C8141">
            <v>71</v>
          </cell>
          <cell r="D8141" t="str">
            <v>France</v>
          </cell>
          <cell r="E8141">
            <v>15</v>
          </cell>
          <cell r="F8141">
            <v>122</v>
          </cell>
          <cell r="G8141" t="str">
            <v>Luxembourg</v>
          </cell>
        </row>
        <row r="8142">
          <cell r="A8142" t="str">
            <v>2003M01</v>
          </cell>
          <cell r="B8142">
            <v>0</v>
          </cell>
          <cell r="C8142">
            <v>100</v>
          </cell>
          <cell r="D8142" t="str">
            <v>Ebaymotors</v>
          </cell>
          <cell r="E8142">
            <v>16</v>
          </cell>
          <cell r="F8142">
            <v>31</v>
          </cell>
          <cell r="G8142" t="str">
            <v>Brazil</v>
          </cell>
        </row>
        <row r="8143">
          <cell r="A8143" t="str">
            <v>2003M01</v>
          </cell>
          <cell r="B8143">
            <v>0</v>
          </cell>
          <cell r="C8143">
            <v>3</v>
          </cell>
          <cell r="D8143" t="str">
            <v>Uk</v>
          </cell>
          <cell r="E8143">
            <v>6</v>
          </cell>
          <cell r="F8143">
            <v>163</v>
          </cell>
          <cell r="G8143" t="str">
            <v>Poland</v>
          </cell>
        </row>
        <row r="8144">
          <cell r="A8144" t="str">
            <v>2003M01</v>
          </cell>
          <cell r="B8144">
            <v>2</v>
          </cell>
          <cell r="C8144">
            <v>3</v>
          </cell>
          <cell r="D8144" t="str">
            <v>Uk</v>
          </cell>
          <cell r="E8144">
            <v>122</v>
          </cell>
          <cell r="F8144">
            <v>196</v>
          </cell>
          <cell r="G8144" t="str">
            <v>Taiwan</v>
          </cell>
        </row>
        <row r="8145">
          <cell r="A8145" t="str">
            <v>2003M01</v>
          </cell>
          <cell r="B8145">
            <v>0</v>
          </cell>
          <cell r="C8145">
            <v>0</v>
          </cell>
          <cell r="D8145" t="str">
            <v>Ebay</v>
          </cell>
          <cell r="E8145">
            <v>430</v>
          </cell>
          <cell r="F8145">
            <v>199</v>
          </cell>
          <cell r="G8145" t="str">
            <v>Thailand</v>
          </cell>
        </row>
        <row r="8146">
          <cell r="A8146" t="str">
            <v>2003M01</v>
          </cell>
          <cell r="B8146">
            <v>2</v>
          </cell>
          <cell r="C8146">
            <v>0</v>
          </cell>
          <cell r="D8146" t="str">
            <v>Ebay</v>
          </cell>
          <cell r="E8146">
            <v>3627</v>
          </cell>
          <cell r="F8146">
            <v>163</v>
          </cell>
          <cell r="G8146" t="str">
            <v>Poland</v>
          </cell>
        </row>
        <row r="8147">
          <cell r="A8147" t="str">
            <v>2003M01</v>
          </cell>
          <cell r="B8147">
            <v>0</v>
          </cell>
          <cell r="C8147">
            <v>146</v>
          </cell>
          <cell r="D8147" t="str">
            <v>Netherlands</v>
          </cell>
          <cell r="E8147">
            <v>1</v>
          </cell>
          <cell r="F8147">
            <v>99</v>
          </cell>
          <cell r="G8147" t="str">
            <v>Ireland</v>
          </cell>
        </row>
        <row r="8148">
          <cell r="A8148" t="str">
            <v>2003M01</v>
          </cell>
          <cell r="B8148">
            <v>2</v>
          </cell>
          <cell r="C8148">
            <v>2</v>
          </cell>
          <cell r="D8148" t="str">
            <v>Canada</v>
          </cell>
          <cell r="E8148">
            <v>1</v>
          </cell>
          <cell r="F8148">
            <v>225</v>
          </cell>
          <cell r="G8148" t="str">
            <v>APO/FPO</v>
          </cell>
        </row>
        <row r="8149">
          <cell r="A8149" t="str">
            <v>2003M01</v>
          </cell>
          <cell r="B8149">
            <v>2</v>
          </cell>
          <cell r="C8149">
            <v>77</v>
          </cell>
          <cell r="D8149" t="str">
            <v>Germany</v>
          </cell>
          <cell r="E8149">
            <v>4191</v>
          </cell>
          <cell r="F8149">
            <v>101</v>
          </cell>
          <cell r="G8149" t="str">
            <v>Italy</v>
          </cell>
        </row>
        <row r="8150">
          <cell r="A8150" t="str">
            <v>2003M01</v>
          </cell>
          <cell r="B8150">
            <v>3</v>
          </cell>
          <cell r="C8150">
            <v>77</v>
          </cell>
          <cell r="D8150" t="str">
            <v>Germany</v>
          </cell>
          <cell r="E8150">
            <v>1</v>
          </cell>
          <cell r="F8150">
            <v>139</v>
          </cell>
          <cell r="G8150" t="str">
            <v>Mongolia</v>
          </cell>
        </row>
        <row r="8151">
          <cell r="A8151" t="str">
            <v>2003M01</v>
          </cell>
          <cell r="B8151">
            <v>3</v>
          </cell>
          <cell r="C8151">
            <v>0</v>
          </cell>
          <cell r="D8151" t="str">
            <v>Ebay</v>
          </cell>
          <cell r="E8151">
            <v>1</v>
          </cell>
          <cell r="F8151">
            <v>29</v>
          </cell>
          <cell r="G8151" t="str">
            <v>Bosnia and Herzegovina</v>
          </cell>
        </row>
        <row r="8152">
          <cell r="A8152" t="str">
            <v>2003M01</v>
          </cell>
          <cell r="B8152">
            <v>3</v>
          </cell>
          <cell r="C8152">
            <v>77</v>
          </cell>
          <cell r="D8152" t="str">
            <v>Germany</v>
          </cell>
          <cell r="E8152">
            <v>153</v>
          </cell>
          <cell r="F8152">
            <v>193</v>
          </cell>
          <cell r="G8152" t="str">
            <v>Switzerland</v>
          </cell>
        </row>
        <row r="8153">
          <cell r="A8153" t="str">
            <v>2003M01</v>
          </cell>
          <cell r="B8153">
            <v>2</v>
          </cell>
          <cell r="C8153">
            <v>71</v>
          </cell>
          <cell r="D8153" t="str">
            <v>France</v>
          </cell>
          <cell r="E8153">
            <v>3</v>
          </cell>
          <cell r="F8153">
            <v>225</v>
          </cell>
          <cell r="G8153" t="str">
            <v>APO/FPO</v>
          </cell>
        </row>
        <row r="8154">
          <cell r="A8154" t="str">
            <v>2003M01</v>
          </cell>
          <cell r="B8154">
            <v>2</v>
          </cell>
          <cell r="C8154">
            <v>77</v>
          </cell>
          <cell r="D8154" t="str">
            <v>Germany</v>
          </cell>
          <cell r="E8154">
            <v>854</v>
          </cell>
          <cell r="F8154">
            <v>66</v>
          </cell>
          <cell r="G8154" t="str">
            <v>Estonia</v>
          </cell>
        </row>
        <row r="8155">
          <cell r="A8155" t="str">
            <v>2003M01</v>
          </cell>
          <cell r="B8155">
            <v>1</v>
          </cell>
          <cell r="C8155">
            <v>3</v>
          </cell>
          <cell r="D8155" t="str">
            <v>Uk</v>
          </cell>
          <cell r="E8155">
            <v>21</v>
          </cell>
          <cell r="F8155">
            <v>162</v>
          </cell>
          <cell r="G8155" t="str">
            <v>Philippines</v>
          </cell>
        </row>
        <row r="8156">
          <cell r="A8156" t="str">
            <v>2003M01</v>
          </cell>
          <cell r="B8156">
            <v>2</v>
          </cell>
          <cell r="C8156">
            <v>193</v>
          </cell>
          <cell r="D8156" t="str">
            <v>Switzerland</v>
          </cell>
          <cell r="E8156">
            <v>2</v>
          </cell>
          <cell r="F8156">
            <v>199</v>
          </cell>
          <cell r="G8156" t="str">
            <v>Thailand</v>
          </cell>
        </row>
        <row r="8157">
          <cell r="A8157" t="str">
            <v>2003M01</v>
          </cell>
          <cell r="B8157">
            <v>2</v>
          </cell>
          <cell r="C8157">
            <v>101</v>
          </cell>
          <cell r="D8157" t="str">
            <v>Italy</v>
          </cell>
          <cell r="E8157">
            <v>4</v>
          </cell>
          <cell r="F8157">
            <v>100</v>
          </cell>
          <cell r="G8157" t="str">
            <v>Israel</v>
          </cell>
        </row>
        <row r="8158">
          <cell r="A8158" t="str">
            <v>2003M01</v>
          </cell>
          <cell r="B8158">
            <v>3</v>
          </cell>
          <cell r="C8158">
            <v>3</v>
          </cell>
          <cell r="D8158" t="str">
            <v>Uk</v>
          </cell>
          <cell r="E8158">
            <v>1</v>
          </cell>
          <cell r="F8158">
            <v>105</v>
          </cell>
          <cell r="G8158" t="str">
            <v>Jersey</v>
          </cell>
        </row>
        <row r="8159">
          <cell r="A8159" t="str">
            <v>2003M01</v>
          </cell>
          <cell r="B8159">
            <v>2</v>
          </cell>
          <cell r="C8159">
            <v>0</v>
          </cell>
          <cell r="D8159" t="str">
            <v>Ebay</v>
          </cell>
          <cell r="E8159">
            <v>296</v>
          </cell>
          <cell r="F8159">
            <v>160</v>
          </cell>
          <cell r="G8159" t="str">
            <v>Paraguay</v>
          </cell>
        </row>
        <row r="8160">
          <cell r="A8160" t="str">
            <v>2003M01</v>
          </cell>
          <cell r="B8160">
            <v>0</v>
          </cell>
          <cell r="C8160">
            <v>100</v>
          </cell>
          <cell r="D8160" t="str">
            <v>Ebaymotors</v>
          </cell>
          <cell r="E8160">
            <v>1</v>
          </cell>
          <cell r="F8160">
            <v>76</v>
          </cell>
          <cell r="G8160" t="str">
            <v>Georgia</v>
          </cell>
        </row>
        <row r="8161">
          <cell r="A8161" t="str">
            <v>2003M01</v>
          </cell>
          <cell r="B8161">
            <v>1</v>
          </cell>
          <cell r="C8161">
            <v>193</v>
          </cell>
          <cell r="D8161" t="str">
            <v>Switzerland</v>
          </cell>
          <cell r="E8161">
            <v>603</v>
          </cell>
          <cell r="F8161">
            <v>77</v>
          </cell>
          <cell r="G8161" t="str">
            <v>Germany</v>
          </cell>
        </row>
        <row r="8162">
          <cell r="A8162" t="str">
            <v>2003M01</v>
          </cell>
          <cell r="B8162">
            <v>0</v>
          </cell>
          <cell r="C8162">
            <v>146</v>
          </cell>
          <cell r="D8162" t="str">
            <v>Netherlands</v>
          </cell>
          <cell r="E8162">
            <v>6</v>
          </cell>
          <cell r="F8162">
            <v>2</v>
          </cell>
          <cell r="G8162" t="str">
            <v>Canada</v>
          </cell>
        </row>
        <row r="8163">
          <cell r="A8163" t="str">
            <v>2003M01</v>
          </cell>
          <cell r="B8163">
            <v>0</v>
          </cell>
          <cell r="C8163">
            <v>0</v>
          </cell>
          <cell r="D8163" t="str">
            <v>Ebay</v>
          </cell>
          <cell r="E8163">
            <v>2</v>
          </cell>
          <cell r="F8163">
            <v>60</v>
          </cell>
          <cell r="G8163" t="str">
            <v>Dominican Republic</v>
          </cell>
        </row>
        <row r="8164">
          <cell r="A8164" t="str">
            <v>2003M01</v>
          </cell>
          <cell r="B8164">
            <v>2</v>
          </cell>
          <cell r="C8164">
            <v>100</v>
          </cell>
          <cell r="D8164" t="str">
            <v>Ebaymotors</v>
          </cell>
          <cell r="E8164">
            <v>96</v>
          </cell>
          <cell r="F8164">
            <v>192</v>
          </cell>
          <cell r="G8164" t="str">
            <v>Sweden</v>
          </cell>
        </row>
        <row r="8165">
          <cell r="A8165" t="str">
            <v>2003M01</v>
          </cell>
          <cell r="B8165">
            <v>1</v>
          </cell>
          <cell r="C8165">
            <v>100</v>
          </cell>
          <cell r="D8165" t="str">
            <v>Ebaymotors</v>
          </cell>
          <cell r="E8165">
            <v>307350</v>
          </cell>
          <cell r="F8165">
            <v>1</v>
          </cell>
          <cell r="G8165" t="str">
            <v>United States</v>
          </cell>
        </row>
        <row r="8166">
          <cell r="A8166" t="str">
            <v>2003M01</v>
          </cell>
          <cell r="B8166">
            <v>1</v>
          </cell>
          <cell r="C8166">
            <v>71</v>
          </cell>
          <cell r="D8166" t="str">
            <v>France</v>
          </cell>
          <cell r="E8166">
            <v>22</v>
          </cell>
          <cell r="F8166">
            <v>100</v>
          </cell>
          <cell r="G8166" t="str">
            <v>Israel</v>
          </cell>
        </row>
        <row r="8167">
          <cell r="A8167" t="str">
            <v>2003M01</v>
          </cell>
          <cell r="B8167">
            <v>2</v>
          </cell>
          <cell r="C8167">
            <v>101</v>
          </cell>
          <cell r="D8167" t="str">
            <v>Italy</v>
          </cell>
          <cell r="E8167">
            <v>1</v>
          </cell>
          <cell r="F8167">
            <v>103</v>
          </cell>
          <cell r="G8167" t="str">
            <v>Jan Mayen</v>
          </cell>
        </row>
        <row r="8168">
          <cell r="A8168" t="str">
            <v>2003M01</v>
          </cell>
          <cell r="B8168">
            <v>3</v>
          </cell>
          <cell r="C8168">
            <v>16</v>
          </cell>
          <cell r="D8168" t="str">
            <v>Austria</v>
          </cell>
          <cell r="E8168">
            <v>4</v>
          </cell>
          <cell r="F8168">
            <v>101</v>
          </cell>
          <cell r="G8168" t="str">
            <v>Italy</v>
          </cell>
        </row>
        <row r="8169">
          <cell r="A8169" t="str">
            <v>2003M01</v>
          </cell>
          <cell r="B8169">
            <v>2</v>
          </cell>
          <cell r="C8169">
            <v>77</v>
          </cell>
          <cell r="D8169" t="str">
            <v>Germany</v>
          </cell>
          <cell r="E8169">
            <v>14</v>
          </cell>
          <cell r="F8169">
            <v>181</v>
          </cell>
          <cell r="G8169" t="str">
            <v>Slovakia</v>
          </cell>
        </row>
        <row r="8170">
          <cell r="A8170" t="str">
            <v>2003M01</v>
          </cell>
          <cell r="B8170">
            <v>0</v>
          </cell>
          <cell r="C8170">
            <v>100</v>
          </cell>
          <cell r="D8170" t="str">
            <v>Ebaymotors</v>
          </cell>
          <cell r="E8170">
            <v>3</v>
          </cell>
          <cell r="F8170">
            <v>7</v>
          </cell>
          <cell r="G8170" t="str">
            <v>American Samoa</v>
          </cell>
        </row>
        <row r="8171">
          <cell r="A8171" t="str">
            <v>2003M01</v>
          </cell>
          <cell r="B8171">
            <v>0</v>
          </cell>
          <cell r="C8171">
            <v>0</v>
          </cell>
          <cell r="D8171" t="str">
            <v>Ebay</v>
          </cell>
          <cell r="E8171">
            <v>10</v>
          </cell>
          <cell r="F8171">
            <v>187</v>
          </cell>
          <cell r="G8171" t="str">
            <v>Sri Lanka</v>
          </cell>
        </row>
        <row r="8172">
          <cell r="A8172" t="str">
            <v>2003M01</v>
          </cell>
          <cell r="B8172">
            <v>0</v>
          </cell>
          <cell r="C8172">
            <v>146</v>
          </cell>
          <cell r="D8172" t="str">
            <v>Netherlands</v>
          </cell>
          <cell r="E8172">
            <v>11</v>
          </cell>
          <cell r="F8172">
            <v>186</v>
          </cell>
          <cell r="G8172" t="str">
            <v>Spain</v>
          </cell>
        </row>
        <row r="8173">
          <cell r="A8173" t="str">
            <v>2003M01</v>
          </cell>
          <cell r="B8173">
            <v>2</v>
          </cell>
          <cell r="C8173">
            <v>15</v>
          </cell>
          <cell r="D8173" t="str">
            <v>Australia</v>
          </cell>
          <cell r="E8173">
            <v>8</v>
          </cell>
          <cell r="F8173">
            <v>12</v>
          </cell>
          <cell r="G8173" t="str">
            <v>Argentina</v>
          </cell>
        </row>
        <row r="8174">
          <cell r="A8174" t="str">
            <v>2003M01</v>
          </cell>
          <cell r="B8174">
            <v>2</v>
          </cell>
          <cell r="C8174">
            <v>77</v>
          </cell>
          <cell r="D8174" t="str">
            <v>Germany</v>
          </cell>
          <cell r="E8174">
            <v>1</v>
          </cell>
          <cell r="F8174">
            <v>137</v>
          </cell>
          <cell r="G8174" t="str">
            <v>Moldova</v>
          </cell>
        </row>
        <row r="8175">
          <cell r="A8175" t="str">
            <v>2003M01</v>
          </cell>
          <cell r="B8175">
            <v>2</v>
          </cell>
          <cell r="C8175">
            <v>77</v>
          </cell>
          <cell r="D8175" t="str">
            <v>Germany</v>
          </cell>
          <cell r="E8175">
            <v>4465</v>
          </cell>
          <cell r="F8175">
            <v>186</v>
          </cell>
          <cell r="G8175" t="str">
            <v>Spain</v>
          </cell>
        </row>
        <row r="8176">
          <cell r="A8176" t="str">
            <v>2003M01</v>
          </cell>
          <cell r="B8176">
            <v>1</v>
          </cell>
          <cell r="C8176">
            <v>16</v>
          </cell>
          <cell r="D8176" t="str">
            <v>Austria</v>
          </cell>
          <cell r="E8176">
            <v>4</v>
          </cell>
          <cell r="F8176">
            <v>2</v>
          </cell>
          <cell r="G8176" t="str">
            <v>Canada</v>
          </cell>
        </row>
        <row r="8177">
          <cell r="A8177" t="str">
            <v>2003M01</v>
          </cell>
          <cell r="B8177">
            <v>2</v>
          </cell>
          <cell r="C8177">
            <v>3</v>
          </cell>
          <cell r="D8177" t="str">
            <v>Uk</v>
          </cell>
          <cell r="E8177">
            <v>391</v>
          </cell>
          <cell r="F8177">
            <v>193</v>
          </cell>
          <cell r="G8177" t="str">
            <v>Switzerland</v>
          </cell>
        </row>
        <row r="8178">
          <cell r="A8178" t="str">
            <v>2003M01</v>
          </cell>
          <cell r="B8178">
            <v>2</v>
          </cell>
          <cell r="C8178">
            <v>71</v>
          </cell>
          <cell r="D8178" t="str">
            <v>France</v>
          </cell>
          <cell r="E8178">
            <v>775</v>
          </cell>
          <cell r="F8178">
            <v>146</v>
          </cell>
          <cell r="G8178" t="str">
            <v>Netherlands</v>
          </cell>
        </row>
        <row r="8179">
          <cell r="A8179" t="str">
            <v>2003M01</v>
          </cell>
          <cell r="B8179">
            <v>1</v>
          </cell>
          <cell r="C8179">
            <v>0</v>
          </cell>
          <cell r="D8179" t="str">
            <v>Ebay</v>
          </cell>
          <cell r="E8179">
            <v>83</v>
          </cell>
          <cell r="F8179">
            <v>94</v>
          </cell>
          <cell r="G8179" t="str">
            <v>Iceland</v>
          </cell>
        </row>
        <row r="8180">
          <cell r="A8180" t="str">
            <v>2003M01</v>
          </cell>
          <cell r="B8180">
            <v>2</v>
          </cell>
          <cell r="C8180">
            <v>0</v>
          </cell>
          <cell r="D8180" t="str">
            <v>Ebay</v>
          </cell>
          <cell r="E8180">
            <v>510</v>
          </cell>
          <cell r="F8180">
            <v>181</v>
          </cell>
          <cell r="G8180" t="str">
            <v>Slovakia</v>
          </cell>
        </row>
        <row r="8181">
          <cell r="A8181" t="str">
            <v>2003M01</v>
          </cell>
          <cell r="B8181">
            <v>2</v>
          </cell>
          <cell r="C8181">
            <v>2</v>
          </cell>
          <cell r="D8181" t="str">
            <v>Canada</v>
          </cell>
          <cell r="E8181">
            <v>1</v>
          </cell>
          <cell r="F8181">
            <v>121</v>
          </cell>
          <cell r="G8181" t="str">
            <v>Lithuania</v>
          </cell>
        </row>
        <row r="8182">
          <cell r="A8182" t="str">
            <v>2003M01</v>
          </cell>
          <cell r="B8182">
            <v>2</v>
          </cell>
          <cell r="C8182">
            <v>0</v>
          </cell>
          <cell r="D8182" t="str">
            <v>Ebay</v>
          </cell>
          <cell r="E8182">
            <v>33</v>
          </cell>
          <cell r="F8182">
            <v>191</v>
          </cell>
          <cell r="G8182" t="str">
            <v>Swaziland</v>
          </cell>
        </row>
        <row r="8183">
          <cell r="A8183" t="str">
            <v>2003M01</v>
          </cell>
          <cell r="B8183">
            <v>2</v>
          </cell>
          <cell r="C8183">
            <v>100</v>
          </cell>
          <cell r="D8183" t="str">
            <v>Ebaymotors</v>
          </cell>
          <cell r="E8183">
            <v>387</v>
          </cell>
          <cell r="F8183">
            <v>225</v>
          </cell>
          <cell r="G8183" t="str">
            <v>APO/FPO</v>
          </cell>
        </row>
        <row r="8184">
          <cell r="A8184" t="str">
            <v>2003M01</v>
          </cell>
          <cell r="B8184">
            <v>2</v>
          </cell>
          <cell r="C8184">
            <v>146</v>
          </cell>
          <cell r="D8184" t="str">
            <v>Netherlands</v>
          </cell>
          <cell r="E8184">
            <v>1</v>
          </cell>
          <cell r="F8184">
            <v>57</v>
          </cell>
          <cell r="G8184" t="str">
            <v>Denmark</v>
          </cell>
        </row>
        <row r="8185">
          <cell r="A8185" t="str">
            <v>2003M01</v>
          </cell>
          <cell r="B8185">
            <v>1</v>
          </cell>
          <cell r="C8185">
            <v>77</v>
          </cell>
          <cell r="D8185" t="str">
            <v>Germany</v>
          </cell>
          <cell r="E8185">
            <v>26</v>
          </cell>
          <cell r="F8185">
            <v>93</v>
          </cell>
          <cell r="G8185" t="str">
            <v>Hungary</v>
          </cell>
        </row>
        <row r="8186">
          <cell r="A8186" t="str">
            <v>2003M01</v>
          </cell>
          <cell r="B8186">
            <v>1</v>
          </cell>
          <cell r="C8186">
            <v>3</v>
          </cell>
          <cell r="D8186" t="str">
            <v>Uk</v>
          </cell>
          <cell r="E8186">
            <v>8</v>
          </cell>
          <cell r="F8186">
            <v>34</v>
          </cell>
          <cell r="G8186" t="str">
            <v>Bulgaria</v>
          </cell>
        </row>
        <row r="8187">
          <cell r="A8187" t="str">
            <v>2003M01</v>
          </cell>
          <cell r="B8187">
            <v>2</v>
          </cell>
          <cell r="C8187">
            <v>100</v>
          </cell>
          <cell r="D8187" t="str">
            <v>Ebaymotors</v>
          </cell>
          <cell r="E8187">
            <v>775</v>
          </cell>
          <cell r="F8187">
            <v>104</v>
          </cell>
          <cell r="G8187" t="str">
            <v>Japan</v>
          </cell>
        </row>
        <row r="8188">
          <cell r="A8188" t="str">
            <v>2003M01</v>
          </cell>
          <cell r="B8188">
            <v>2</v>
          </cell>
          <cell r="C8188">
            <v>77</v>
          </cell>
          <cell r="D8188" t="str">
            <v>Germany</v>
          </cell>
          <cell r="E8188">
            <v>2</v>
          </cell>
          <cell r="F8188">
            <v>167</v>
          </cell>
          <cell r="G8188" t="str">
            <v>Romania</v>
          </cell>
        </row>
        <row r="8189">
          <cell r="A8189" t="str">
            <v>2003M01</v>
          </cell>
          <cell r="B8189">
            <v>1</v>
          </cell>
          <cell r="C8189">
            <v>3</v>
          </cell>
          <cell r="D8189" t="str">
            <v>Uk</v>
          </cell>
          <cell r="E8189">
            <v>2</v>
          </cell>
          <cell r="F8189">
            <v>13</v>
          </cell>
          <cell r="G8189" t="str">
            <v>Armenia</v>
          </cell>
        </row>
        <row r="8190">
          <cell r="A8190" t="str">
            <v>2003M01</v>
          </cell>
          <cell r="B8190">
            <v>0</v>
          </cell>
          <cell r="C8190">
            <v>101</v>
          </cell>
          <cell r="D8190" t="str">
            <v>Italy</v>
          </cell>
          <cell r="E8190">
            <v>20</v>
          </cell>
          <cell r="F8190">
            <v>45</v>
          </cell>
          <cell r="G8190" t="str">
            <v>China</v>
          </cell>
        </row>
        <row r="8191">
          <cell r="A8191" t="str">
            <v>2003M01</v>
          </cell>
          <cell r="B8191">
            <v>2</v>
          </cell>
          <cell r="C8191">
            <v>77</v>
          </cell>
          <cell r="D8191" t="str">
            <v>Germany</v>
          </cell>
          <cell r="E8191">
            <v>1716</v>
          </cell>
          <cell r="F8191">
            <v>122</v>
          </cell>
          <cell r="G8191" t="str">
            <v>Luxembourg</v>
          </cell>
        </row>
        <row r="8192">
          <cell r="A8192" t="str">
            <v>2003M01</v>
          </cell>
          <cell r="B8192">
            <v>1</v>
          </cell>
          <cell r="C8192">
            <v>16</v>
          </cell>
          <cell r="D8192" t="str">
            <v>Austria</v>
          </cell>
          <cell r="E8192">
            <v>18</v>
          </cell>
          <cell r="F8192">
            <v>1</v>
          </cell>
          <cell r="G8192" t="str">
            <v>United States</v>
          </cell>
        </row>
        <row r="8193">
          <cell r="A8193" t="str">
            <v>2003M01</v>
          </cell>
          <cell r="B8193">
            <v>2</v>
          </cell>
          <cell r="C8193">
            <v>186</v>
          </cell>
          <cell r="D8193" t="str">
            <v>Spain</v>
          </cell>
          <cell r="E8193">
            <v>188</v>
          </cell>
          <cell r="F8193">
            <v>164</v>
          </cell>
          <cell r="G8193" t="str">
            <v>Portugal</v>
          </cell>
        </row>
        <row r="8194">
          <cell r="A8194" t="str">
            <v>2003M01</v>
          </cell>
          <cell r="B8194">
            <v>2</v>
          </cell>
          <cell r="C8194">
            <v>23</v>
          </cell>
          <cell r="D8194" t="str">
            <v xml:space="preserve"> Belgium (French)</v>
          </cell>
          <cell r="E8194">
            <v>28</v>
          </cell>
          <cell r="F8194">
            <v>180</v>
          </cell>
          <cell r="G8194" t="str">
            <v>Singapore</v>
          </cell>
        </row>
        <row r="8195">
          <cell r="A8195" t="str">
            <v>2003M01</v>
          </cell>
          <cell r="B8195">
            <v>2</v>
          </cell>
          <cell r="C8195">
            <v>101</v>
          </cell>
          <cell r="D8195" t="str">
            <v>Italy</v>
          </cell>
          <cell r="E8195">
            <v>259</v>
          </cell>
          <cell r="F8195">
            <v>23</v>
          </cell>
          <cell r="G8195" t="str">
            <v>Belgium</v>
          </cell>
        </row>
        <row r="8196">
          <cell r="A8196" t="str">
            <v>2003M01</v>
          </cell>
          <cell r="B8196">
            <v>2</v>
          </cell>
          <cell r="C8196">
            <v>146</v>
          </cell>
          <cell r="D8196" t="str">
            <v>Netherlands</v>
          </cell>
          <cell r="E8196">
            <v>376</v>
          </cell>
          <cell r="F8196">
            <v>1</v>
          </cell>
          <cell r="G8196" t="str">
            <v>United States</v>
          </cell>
        </row>
        <row r="8197">
          <cell r="A8197" t="str">
            <v>2003M01</v>
          </cell>
          <cell r="B8197">
            <v>0</v>
          </cell>
          <cell r="C8197">
            <v>196</v>
          </cell>
          <cell r="D8197" t="str">
            <v>Taiwan</v>
          </cell>
          <cell r="E8197">
            <v>549</v>
          </cell>
          <cell r="F8197">
            <v>92</v>
          </cell>
          <cell r="G8197" t="str">
            <v>Hong Kong</v>
          </cell>
        </row>
        <row r="8198">
          <cell r="A8198" t="str">
            <v>2003M01</v>
          </cell>
          <cell r="B8198">
            <v>2</v>
          </cell>
          <cell r="C8198">
            <v>2</v>
          </cell>
          <cell r="D8198" t="str">
            <v>Canada</v>
          </cell>
          <cell r="E8198">
            <v>15</v>
          </cell>
          <cell r="F8198">
            <v>104</v>
          </cell>
          <cell r="G8198" t="str">
            <v>Japan</v>
          </cell>
        </row>
        <row r="8199">
          <cell r="A8199" t="str">
            <v>2003M01</v>
          </cell>
          <cell r="B8199">
            <v>2</v>
          </cell>
          <cell r="C8199">
            <v>100</v>
          </cell>
          <cell r="D8199" t="str">
            <v>Ebaymotors</v>
          </cell>
          <cell r="E8199">
            <v>9</v>
          </cell>
          <cell r="F8199">
            <v>105</v>
          </cell>
          <cell r="G8199" t="str">
            <v>Jersey</v>
          </cell>
        </row>
        <row r="8200">
          <cell r="A8200" t="str">
            <v>2003M01</v>
          </cell>
          <cell r="B8200">
            <v>2</v>
          </cell>
          <cell r="C8200">
            <v>71</v>
          </cell>
          <cell r="D8200" t="str">
            <v>France</v>
          </cell>
          <cell r="E8200">
            <v>16</v>
          </cell>
          <cell r="F8200">
            <v>74</v>
          </cell>
          <cell r="G8200" t="str">
            <v>Gabon Republic</v>
          </cell>
        </row>
        <row r="8201">
          <cell r="A8201" t="str">
            <v>2003M01</v>
          </cell>
          <cell r="B8201">
            <v>2</v>
          </cell>
          <cell r="C8201">
            <v>77</v>
          </cell>
          <cell r="D8201" t="str">
            <v>Germany</v>
          </cell>
          <cell r="E8201">
            <v>54</v>
          </cell>
          <cell r="F8201">
            <v>62</v>
          </cell>
          <cell r="G8201" t="str">
            <v>Egypt</v>
          </cell>
        </row>
        <row r="8202">
          <cell r="A8202" t="str">
            <v>2003M01</v>
          </cell>
          <cell r="B8202">
            <v>2</v>
          </cell>
          <cell r="C8202">
            <v>3</v>
          </cell>
          <cell r="D8202" t="str">
            <v>Uk</v>
          </cell>
          <cell r="E8202">
            <v>161</v>
          </cell>
          <cell r="F8202">
            <v>163</v>
          </cell>
          <cell r="G8202" t="str">
            <v>Poland</v>
          </cell>
        </row>
        <row r="8203">
          <cell r="A8203" t="str">
            <v>2003M01</v>
          </cell>
          <cell r="B8203">
            <v>3</v>
          </cell>
          <cell r="C8203">
            <v>71</v>
          </cell>
          <cell r="D8203" t="str">
            <v>France</v>
          </cell>
          <cell r="E8203">
            <v>1</v>
          </cell>
          <cell r="F8203">
            <v>203</v>
          </cell>
          <cell r="G8203" t="str">
            <v>Tunisia</v>
          </cell>
        </row>
        <row r="8204">
          <cell r="A8204" t="str">
            <v>2003M01</v>
          </cell>
          <cell r="B8204">
            <v>0</v>
          </cell>
          <cell r="C8204">
            <v>186</v>
          </cell>
          <cell r="D8204" t="str">
            <v>Spain</v>
          </cell>
          <cell r="E8204">
            <v>2</v>
          </cell>
          <cell r="F8204">
            <v>79</v>
          </cell>
          <cell r="G8204" t="str">
            <v>Gibraltar</v>
          </cell>
        </row>
        <row r="8205">
          <cell r="A8205" t="str">
            <v>2003M01</v>
          </cell>
          <cell r="B8205">
            <v>2</v>
          </cell>
          <cell r="C8205">
            <v>71</v>
          </cell>
          <cell r="D8205" t="str">
            <v>France</v>
          </cell>
          <cell r="E8205">
            <v>99</v>
          </cell>
          <cell r="F8205">
            <v>167</v>
          </cell>
          <cell r="G8205" t="str">
            <v>Romania</v>
          </cell>
        </row>
        <row r="8206">
          <cell r="A8206" t="str">
            <v>2003M01</v>
          </cell>
          <cell r="B8206">
            <v>1</v>
          </cell>
          <cell r="C8206">
            <v>0</v>
          </cell>
          <cell r="D8206" t="str">
            <v>Ebay</v>
          </cell>
          <cell r="E8206">
            <v>1</v>
          </cell>
          <cell r="F8206">
            <v>41</v>
          </cell>
          <cell r="G8206" t="str">
            <v>Cayman Islands</v>
          </cell>
        </row>
        <row r="8207">
          <cell r="A8207" t="str">
            <v>2003M01</v>
          </cell>
          <cell r="B8207">
            <v>2</v>
          </cell>
          <cell r="C8207">
            <v>146</v>
          </cell>
          <cell r="D8207" t="str">
            <v>Netherlands</v>
          </cell>
          <cell r="E8207">
            <v>241</v>
          </cell>
          <cell r="F8207">
            <v>163</v>
          </cell>
          <cell r="G8207" t="str">
            <v>Poland</v>
          </cell>
        </row>
        <row r="8208">
          <cell r="A8208" t="str">
            <v>2003M01</v>
          </cell>
          <cell r="B8208">
            <v>2</v>
          </cell>
          <cell r="C8208">
            <v>193</v>
          </cell>
          <cell r="D8208" t="str">
            <v>Switzerland</v>
          </cell>
          <cell r="E8208">
            <v>2</v>
          </cell>
          <cell r="F8208">
            <v>210</v>
          </cell>
          <cell r="G8208" t="str">
            <v>United Arab Emirates</v>
          </cell>
        </row>
        <row r="8209">
          <cell r="A8209" t="str">
            <v>2003M01</v>
          </cell>
          <cell r="B8209">
            <v>1</v>
          </cell>
          <cell r="C8209">
            <v>0</v>
          </cell>
          <cell r="D8209" t="str">
            <v>Ebay</v>
          </cell>
          <cell r="E8209">
            <v>7</v>
          </cell>
          <cell r="F8209">
            <v>222</v>
          </cell>
          <cell r="G8209" t="str">
            <v>Yugoslavia</v>
          </cell>
        </row>
        <row r="8210">
          <cell r="A8210" t="str">
            <v>2003M01</v>
          </cell>
          <cell r="B8210">
            <v>0</v>
          </cell>
          <cell r="C8210">
            <v>3</v>
          </cell>
          <cell r="D8210" t="str">
            <v>Uk</v>
          </cell>
          <cell r="E8210">
            <v>993</v>
          </cell>
          <cell r="F8210">
            <v>2</v>
          </cell>
          <cell r="G8210" t="str">
            <v>Canada</v>
          </cell>
        </row>
        <row r="8211">
          <cell r="A8211" t="str">
            <v>2003M01</v>
          </cell>
          <cell r="B8211">
            <v>3</v>
          </cell>
          <cell r="C8211">
            <v>0</v>
          </cell>
          <cell r="D8211" t="str">
            <v>Ebay</v>
          </cell>
          <cell r="E8211">
            <v>8</v>
          </cell>
          <cell r="F8211">
            <v>31</v>
          </cell>
          <cell r="G8211" t="str">
            <v>Brazil</v>
          </cell>
        </row>
        <row r="8212">
          <cell r="A8212" t="str">
            <v>2003M01</v>
          </cell>
          <cell r="B8212">
            <v>0</v>
          </cell>
          <cell r="C8212">
            <v>0</v>
          </cell>
          <cell r="D8212" t="str">
            <v>Ebay</v>
          </cell>
          <cell r="E8212">
            <v>4</v>
          </cell>
          <cell r="F8212">
            <v>80</v>
          </cell>
          <cell r="G8212" t="str">
            <v>Greece</v>
          </cell>
        </row>
        <row r="8213">
          <cell r="A8213" t="str">
            <v>2003M01</v>
          </cell>
          <cell r="B8213">
            <v>0</v>
          </cell>
          <cell r="C8213">
            <v>77</v>
          </cell>
          <cell r="D8213" t="str">
            <v>Germany</v>
          </cell>
          <cell r="E8213">
            <v>2780</v>
          </cell>
          <cell r="F8213">
            <v>16</v>
          </cell>
          <cell r="G8213" t="str">
            <v>Austria</v>
          </cell>
        </row>
        <row r="8214">
          <cell r="A8214" t="str">
            <v>2003M01</v>
          </cell>
          <cell r="B8214">
            <v>0</v>
          </cell>
          <cell r="C8214">
            <v>100</v>
          </cell>
          <cell r="D8214" t="str">
            <v>Ebaymotors</v>
          </cell>
          <cell r="E8214">
            <v>1</v>
          </cell>
          <cell r="F8214">
            <v>193</v>
          </cell>
          <cell r="G8214" t="str">
            <v>Switzerland</v>
          </cell>
        </row>
        <row r="8215">
          <cell r="A8215" t="str">
            <v>2003M01</v>
          </cell>
          <cell r="B8215">
            <v>1</v>
          </cell>
          <cell r="C8215">
            <v>123</v>
          </cell>
          <cell r="D8215" t="str">
            <v xml:space="preserve"> Belgium (Dutch)</v>
          </cell>
          <cell r="E8215">
            <v>492</v>
          </cell>
          <cell r="F8215">
            <v>77</v>
          </cell>
          <cell r="G8215" t="str">
            <v>Germany</v>
          </cell>
        </row>
        <row r="8216">
          <cell r="A8216" t="str">
            <v>2003M01</v>
          </cell>
          <cell r="B8216">
            <v>2</v>
          </cell>
          <cell r="C8216">
            <v>2</v>
          </cell>
          <cell r="D8216" t="str">
            <v>Canada</v>
          </cell>
          <cell r="E8216">
            <v>6</v>
          </cell>
          <cell r="F8216">
            <v>95</v>
          </cell>
          <cell r="G8216" t="str">
            <v>India</v>
          </cell>
        </row>
        <row r="8217">
          <cell r="A8217" t="str">
            <v>2003M01</v>
          </cell>
          <cell r="B8217">
            <v>2</v>
          </cell>
          <cell r="C8217">
            <v>101</v>
          </cell>
          <cell r="D8217" t="str">
            <v>Italy</v>
          </cell>
          <cell r="E8217">
            <v>5</v>
          </cell>
          <cell r="F8217">
            <v>122</v>
          </cell>
          <cell r="G8217" t="str">
            <v>Luxembourg</v>
          </cell>
        </row>
        <row r="8218">
          <cell r="A8218" t="str">
            <v>2003M01</v>
          </cell>
          <cell r="B8218">
            <v>1</v>
          </cell>
          <cell r="C8218">
            <v>77</v>
          </cell>
          <cell r="D8218" t="str">
            <v>Germany</v>
          </cell>
          <cell r="E8218">
            <v>1804</v>
          </cell>
          <cell r="F8218">
            <v>71</v>
          </cell>
          <cell r="G8218" t="str">
            <v>France</v>
          </cell>
        </row>
        <row r="8219">
          <cell r="A8219" t="str">
            <v>2003M01</v>
          </cell>
          <cell r="B8219">
            <v>2</v>
          </cell>
          <cell r="C8219">
            <v>77</v>
          </cell>
          <cell r="D8219" t="str">
            <v>Germany</v>
          </cell>
          <cell r="E8219">
            <v>1</v>
          </cell>
          <cell r="F8219">
            <v>207</v>
          </cell>
          <cell r="G8219" t="str">
            <v>Tuvalu</v>
          </cell>
        </row>
        <row r="8220">
          <cell r="A8220" t="str">
            <v>2003M01</v>
          </cell>
          <cell r="B8220">
            <v>3</v>
          </cell>
          <cell r="C8220">
            <v>193</v>
          </cell>
          <cell r="D8220" t="str">
            <v>Switzerland</v>
          </cell>
          <cell r="E8220">
            <v>2</v>
          </cell>
          <cell r="F8220">
            <v>71</v>
          </cell>
          <cell r="G8220" t="str">
            <v>France</v>
          </cell>
        </row>
        <row r="8221">
          <cell r="A8221" t="str">
            <v>2003M01</v>
          </cell>
          <cell r="B8221">
            <v>2</v>
          </cell>
          <cell r="C8221">
            <v>2</v>
          </cell>
          <cell r="D8221" t="str">
            <v>Canada</v>
          </cell>
          <cell r="E8221">
            <v>203</v>
          </cell>
          <cell r="F8221">
            <v>31</v>
          </cell>
          <cell r="G8221" t="str">
            <v>Brazil</v>
          </cell>
        </row>
        <row r="8222">
          <cell r="A8222" t="str">
            <v>2003M01</v>
          </cell>
          <cell r="B8222">
            <v>3</v>
          </cell>
          <cell r="C8222">
            <v>77</v>
          </cell>
          <cell r="D8222" t="str">
            <v>Germany</v>
          </cell>
          <cell r="E8222">
            <v>1</v>
          </cell>
          <cell r="F8222">
            <v>56</v>
          </cell>
          <cell r="G8222" t="str">
            <v>Czech Republic</v>
          </cell>
        </row>
        <row r="8223">
          <cell r="A8223" t="str">
            <v>2003M01</v>
          </cell>
          <cell r="B8223">
            <v>3</v>
          </cell>
          <cell r="C8223">
            <v>0</v>
          </cell>
          <cell r="D8223" t="str">
            <v>Ebay</v>
          </cell>
          <cell r="E8223">
            <v>1</v>
          </cell>
          <cell r="F8223">
            <v>186</v>
          </cell>
          <cell r="G8223" t="str">
            <v>Spain</v>
          </cell>
        </row>
        <row r="8224">
          <cell r="A8224" t="str">
            <v>2003M01</v>
          </cell>
          <cell r="B8224">
            <v>0</v>
          </cell>
          <cell r="C8224">
            <v>101</v>
          </cell>
          <cell r="D8224" t="str">
            <v>Italy</v>
          </cell>
          <cell r="E8224">
            <v>1</v>
          </cell>
          <cell r="F8224">
            <v>99</v>
          </cell>
          <cell r="G8224" t="str">
            <v>Ireland</v>
          </cell>
        </row>
        <row r="8225">
          <cell r="A8225" t="str">
            <v>2003M01</v>
          </cell>
          <cell r="B8225">
            <v>2</v>
          </cell>
          <cell r="C8225">
            <v>15</v>
          </cell>
          <cell r="D8225" t="str">
            <v>Australia</v>
          </cell>
          <cell r="E8225">
            <v>113</v>
          </cell>
          <cell r="F8225">
            <v>180</v>
          </cell>
          <cell r="G8225" t="str">
            <v>Singapore</v>
          </cell>
        </row>
        <row r="8226">
          <cell r="A8226" t="str">
            <v>2003M01</v>
          </cell>
          <cell r="B8226">
            <v>2</v>
          </cell>
          <cell r="C8226">
            <v>3</v>
          </cell>
          <cell r="D8226" t="str">
            <v>Uk</v>
          </cell>
          <cell r="E8226">
            <v>1631927</v>
          </cell>
          <cell r="F8226">
            <v>3</v>
          </cell>
          <cell r="G8226" t="str">
            <v>United Kingdom</v>
          </cell>
        </row>
        <row r="8227">
          <cell r="A8227" t="str">
            <v>2003M01</v>
          </cell>
          <cell r="B8227">
            <v>2</v>
          </cell>
          <cell r="C8227">
            <v>100</v>
          </cell>
          <cell r="D8227" t="str">
            <v>Ebaymotors</v>
          </cell>
          <cell r="E8227">
            <v>160</v>
          </cell>
          <cell r="F8227">
            <v>71</v>
          </cell>
          <cell r="G8227" t="str">
            <v>France</v>
          </cell>
        </row>
        <row r="8228">
          <cell r="A8228" t="str">
            <v>2003M01</v>
          </cell>
          <cell r="B8228">
            <v>2</v>
          </cell>
          <cell r="C8228">
            <v>2</v>
          </cell>
          <cell r="D8228" t="str">
            <v>Canada</v>
          </cell>
          <cell r="E8228">
            <v>2</v>
          </cell>
          <cell r="F8228">
            <v>199</v>
          </cell>
          <cell r="G8228" t="str">
            <v>Thailand</v>
          </cell>
        </row>
        <row r="8229">
          <cell r="A8229" t="str">
            <v>2003M01</v>
          </cell>
          <cell r="B8229">
            <v>1</v>
          </cell>
          <cell r="C8229">
            <v>186</v>
          </cell>
          <cell r="D8229" t="str">
            <v>Spain</v>
          </cell>
          <cell r="E8229">
            <v>149</v>
          </cell>
          <cell r="F8229">
            <v>12</v>
          </cell>
          <cell r="G8229" t="str">
            <v>Argentina</v>
          </cell>
        </row>
        <row r="8230">
          <cell r="A8230" t="str">
            <v>2003M01</v>
          </cell>
          <cell r="B8230">
            <v>2</v>
          </cell>
          <cell r="C8230">
            <v>0</v>
          </cell>
          <cell r="D8230" t="str">
            <v>Ebay</v>
          </cell>
          <cell r="E8230">
            <v>125</v>
          </cell>
          <cell r="F8230">
            <v>120</v>
          </cell>
          <cell r="G8230" t="str">
            <v>Liechtenstein</v>
          </cell>
        </row>
        <row r="8231">
          <cell r="A8231" t="str">
            <v>2003M01</v>
          </cell>
          <cell r="B8231">
            <v>1</v>
          </cell>
          <cell r="C8231">
            <v>146</v>
          </cell>
          <cell r="D8231" t="str">
            <v>Netherlands</v>
          </cell>
          <cell r="E8231">
            <v>8</v>
          </cell>
          <cell r="F8231">
            <v>15</v>
          </cell>
          <cell r="G8231" t="str">
            <v>Australia</v>
          </cell>
        </row>
        <row r="8232">
          <cell r="A8232" t="str">
            <v>2003M01</v>
          </cell>
          <cell r="B8232">
            <v>0</v>
          </cell>
          <cell r="C8232">
            <v>77</v>
          </cell>
          <cell r="D8232" t="str">
            <v>Germany</v>
          </cell>
          <cell r="E8232">
            <v>1</v>
          </cell>
          <cell r="F8232">
            <v>56</v>
          </cell>
          <cell r="G8232" t="str">
            <v>Czech Republic</v>
          </cell>
        </row>
        <row r="8233">
          <cell r="A8233" t="str">
            <v>2003M01</v>
          </cell>
          <cell r="B8233">
            <v>1</v>
          </cell>
          <cell r="C8233">
            <v>3</v>
          </cell>
          <cell r="D8233" t="str">
            <v>Uk</v>
          </cell>
          <cell r="E8233">
            <v>19</v>
          </cell>
          <cell r="F8233">
            <v>57</v>
          </cell>
          <cell r="G8233" t="str">
            <v>Denmark</v>
          </cell>
        </row>
        <row r="8234">
          <cell r="A8234" t="str">
            <v>2003M01</v>
          </cell>
          <cell r="B8234">
            <v>0</v>
          </cell>
          <cell r="C8234">
            <v>100</v>
          </cell>
          <cell r="D8234" t="str">
            <v>Ebaymotors</v>
          </cell>
          <cell r="E8234">
            <v>177</v>
          </cell>
          <cell r="F8234">
            <v>104</v>
          </cell>
          <cell r="G8234" t="str">
            <v>Japan</v>
          </cell>
        </row>
        <row r="8235">
          <cell r="A8235" t="str">
            <v>2003M01</v>
          </cell>
          <cell r="B8235">
            <v>1</v>
          </cell>
          <cell r="C8235">
            <v>71</v>
          </cell>
          <cell r="D8235" t="str">
            <v>France</v>
          </cell>
          <cell r="E8235">
            <v>332</v>
          </cell>
          <cell r="F8235">
            <v>101</v>
          </cell>
          <cell r="G8235" t="str">
            <v>Italy</v>
          </cell>
        </row>
        <row r="8236">
          <cell r="A8236" t="str">
            <v>2003M01</v>
          </cell>
          <cell r="B8236">
            <v>2</v>
          </cell>
          <cell r="C8236">
            <v>186</v>
          </cell>
          <cell r="D8236" t="str">
            <v>Spain</v>
          </cell>
          <cell r="E8236">
            <v>41</v>
          </cell>
          <cell r="F8236">
            <v>2</v>
          </cell>
          <cell r="G8236" t="str">
            <v>Canada</v>
          </cell>
        </row>
        <row r="8237">
          <cell r="A8237" t="str">
            <v>2003M01</v>
          </cell>
          <cell r="B8237">
            <v>2</v>
          </cell>
          <cell r="C8237">
            <v>0</v>
          </cell>
          <cell r="D8237" t="str">
            <v>Ebay</v>
          </cell>
          <cell r="E8237">
            <v>4</v>
          </cell>
          <cell r="F8237">
            <v>169</v>
          </cell>
          <cell r="G8237" t="str">
            <v>Rwanda</v>
          </cell>
        </row>
        <row r="8238">
          <cell r="A8238" t="str">
            <v>2003M01</v>
          </cell>
          <cell r="B8238">
            <v>1</v>
          </cell>
          <cell r="C8238">
            <v>100</v>
          </cell>
          <cell r="D8238" t="str">
            <v>Ebaymotors</v>
          </cell>
          <cell r="E8238">
            <v>48</v>
          </cell>
          <cell r="F8238">
            <v>146</v>
          </cell>
          <cell r="G8238" t="str">
            <v>Netherlands</v>
          </cell>
        </row>
        <row r="8239">
          <cell r="A8239" t="str">
            <v>2003M01</v>
          </cell>
          <cell r="B8239">
            <v>1</v>
          </cell>
          <cell r="C8239">
            <v>100</v>
          </cell>
          <cell r="D8239" t="str">
            <v>Ebaymotors</v>
          </cell>
          <cell r="E8239">
            <v>89</v>
          </cell>
          <cell r="F8239">
            <v>92</v>
          </cell>
          <cell r="G8239" t="str">
            <v>Hong Kong</v>
          </cell>
        </row>
        <row r="8240">
          <cell r="A8240" t="str">
            <v>2003M01</v>
          </cell>
          <cell r="B8240">
            <v>2</v>
          </cell>
          <cell r="C8240">
            <v>0</v>
          </cell>
          <cell r="D8240" t="str">
            <v>Ebay</v>
          </cell>
          <cell r="E8240">
            <v>5</v>
          </cell>
          <cell r="F8240">
            <v>124</v>
          </cell>
          <cell r="G8240" t="str">
            <v>Macedonia</v>
          </cell>
        </row>
        <row r="8241">
          <cell r="A8241" t="str">
            <v>2003M01</v>
          </cell>
          <cell r="B8241">
            <v>2</v>
          </cell>
          <cell r="C8241">
            <v>196</v>
          </cell>
          <cell r="D8241" t="str">
            <v>Taiwan</v>
          </cell>
          <cell r="E8241">
            <v>5</v>
          </cell>
          <cell r="F8241">
            <v>93</v>
          </cell>
          <cell r="G8241" t="str">
            <v>Hungary</v>
          </cell>
        </row>
        <row r="8242">
          <cell r="A8242" t="str">
            <v>2003M01</v>
          </cell>
          <cell r="B8242">
            <v>2</v>
          </cell>
          <cell r="C8242">
            <v>3</v>
          </cell>
          <cell r="D8242" t="str">
            <v>Uk</v>
          </cell>
          <cell r="E8242">
            <v>1</v>
          </cell>
          <cell r="F8242">
            <v>62</v>
          </cell>
          <cell r="G8242" t="str">
            <v>Egypt</v>
          </cell>
        </row>
        <row r="8243">
          <cell r="A8243" t="str">
            <v>2003M01</v>
          </cell>
          <cell r="B8243">
            <v>0</v>
          </cell>
          <cell r="C8243">
            <v>3</v>
          </cell>
          <cell r="D8243" t="str">
            <v>Uk</v>
          </cell>
          <cell r="E8243">
            <v>396</v>
          </cell>
          <cell r="F8243">
            <v>164</v>
          </cell>
          <cell r="G8243" t="str">
            <v>Portugal</v>
          </cell>
        </row>
        <row r="8244">
          <cell r="A8244" t="str">
            <v>2003M01</v>
          </cell>
          <cell r="B8244">
            <v>2</v>
          </cell>
          <cell r="C8244">
            <v>71</v>
          </cell>
          <cell r="D8244" t="str">
            <v>France</v>
          </cell>
          <cell r="E8244">
            <v>4</v>
          </cell>
          <cell r="F8244">
            <v>218</v>
          </cell>
          <cell r="G8244" t="str">
            <v>Wallis and Futuna</v>
          </cell>
        </row>
        <row r="8245">
          <cell r="A8245" t="str">
            <v>2003M01</v>
          </cell>
          <cell r="B8245">
            <v>2</v>
          </cell>
          <cell r="C8245">
            <v>15</v>
          </cell>
          <cell r="D8245" t="str">
            <v>Australia</v>
          </cell>
          <cell r="E8245">
            <v>17</v>
          </cell>
          <cell r="F8245">
            <v>225</v>
          </cell>
          <cell r="G8245" t="str">
            <v>APO/FPO</v>
          </cell>
        </row>
        <row r="8246">
          <cell r="A8246" t="str">
            <v>2003M01</v>
          </cell>
          <cell r="B8246">
            <v>0</v>
          </cell>
          <cell r="C8246">
            <v>15</v>
          </cell>
          <cell r="D8246" t="str">
            <v>Australia</v>
          </cell>
          <cell r="E8246">
            <v>1</v>
          </cell>
          <cell r="F8246">
            <v>23</v>
          </cell>
          <cell r="G8246" t="str">
            <v>Belgium</v>
          </cell>
        </row>
        <row r="8247">
          <cell r="A8247" t="str">
            <v>2003M01</v>
          </cell>
          <cell r="B8247">
            <v>0</v>
          </cell>
          <cell r="C8247">
            <v>23</v>
          </cell>
          <cell r="D8247" t="str">
            <v xml:space="preserve"> Belgium (French)</v>
          </cell>
          <cell r="E8247">
            <v>4</v>
          </cell>
          <cell r="F8247">
            <v>122</v>
          </cell>
          <cell r="G8247" t="str">
            <v>Luxembourg</v>
          </cell>
        </row>
        <row r="8248">
          <cell r="A8248" t="str">
            <v>2003M01</v>
          </cell>
          <cell r="B8248">
            <v>2</v>
          </cell>
          <cell r="C8248">
            <v>3</v>
          </cell>
          <cell r="D8248" t="str">
            <v>Uk</v>
          </cell>
          <cell r="E8248">
            <v>68</v>
          </cell>
          <cell r="F8248">
            <v>12</v>
          </cell>
          <cell r="G8248" t="str">
            <v>Argentina</v>
          </cell>
        </row>
        <row r="8249">
          <cell r="A8249" t="str">
            <v>2003M01</v>
          </cell>
          <cell r="B8249">
            <v>1</v>
          </cell>
          <cell r="C8249">
            <v>0</v>
          </cell>
          <cell r="D8249" t="str">
            <v>Ebay</v>
          </cell>
          <cell r="E8249">
            <v>1805</v>
          </cell>
          <cell r="F8249">
            <v>168</v>
          </cell>
          <cell r="G8249" t="str">
            <v>Russian Federation</v>
          </cell>
        </row>
        <row r="8250">
          <cell r="A8250" t="str">
            <v>2003M01</v>
          </cell>
          <cell r="B8250">
            <v>1</v>
          </cell>
          <cell r="C8250">
            <v>0</v>
          </cell>
          <cell r="D8250" t="str">
            <v>Ebay</v>
          </cell>
          <cell r="E8250">
            <v>155</v>
          </cell>
          <cell r="F8250">
            <v>76</v>
          </cell>
          <cell r="G8250" t="str">
            <v>Georgia</v>
          </cell>
        </row>
        <row r="8251">
          <cell r="A8251" t="str">
            <v>2003M01</v>
          </cell>
          <cell r="B8251">
            <v>3</v>
          </cell>
          <cell r="C8251">
            <v>77</v>
          </cell>
          <cell r="D8251" t="str">
            <v>Germany</v>
          </cell>
          <cell r="E8251">
            <v>65</v>
          </cell>
          <cell r="F8251">
            <v>1</v>
          </cell>
          <cell r="G8251" t="str">
            <v>United States</v>
          </cell>
        </row>
        <row r="8252">
          <cell r="A8252" t="str">
            <v>2003M01</v>
          </cell>
          <cell r="B8252">
            <v>1</v>
          </cell>
          <cell r="C8252">
            <v>100</v>
          </cell>
          <cell r="D8252" t="str">
            <v>Ebaymotors</v>
          </cell>
          <cell r="E8252">
            <v>48</v>
          </cell>
          <cell r="F8252">
            <v>76</v>
          </cell>
          <cell r="G8252" t="str">
            <v>Georgia</v>
          </cell>
        </row>
        <row r="8253">
          <cell r="A8253" t="str">
            <v>2003M01</v>
          </cell>
          <cell r="B8253">
            <v>1</v>
          </cell>
          <cell r="C8253">
            <v>0</v>
          </cell>
          <cell r="D8253" t="str">
            <v>Ebay</v>
          </cell>
          <cell r="E8253">
            <v>19</v>
          </cell>
          <cell r="F8253">
            <v>56</v>
          </cell>
          <cell r="G8253" t="str">
            <v>Czech Republic</v>
          </cell>
        </row>
        <row r="8254">
          <cell r="A8254" t="str">
            <v>2003M01</v>
          </cell>
          <cell r="B8254">
            <v>1</v>
          </cell>
          <cell r="C8254">
            <v>100</v>
          </cell>
          <cell r="D8254" t="str">
            <v>Ebaymotors</v>
          </cell>
          <cell r="E8254">
            <v>1</v>
          </cell>
          <cell r="F8254">
            <v>154</v>
          </cell>
          <cell r="G8254" t="str">
            <v>Norway</v>
          </cell>
        </row>
        <row r="8255">
          <cell r="A8255" t="str">
            <v>2003M01</v>
          </cell>
          <cell r="B8255">
            <v>1</v>
          </cell>
          <cell r="C8255">
            <v>16</v>
          </cell>
          <cell r="D8255" t="str">
            <v>Austria</v>
          </cell>
          <cell r="E8255">
            <v>18562</v>
          </cell>
          <cell r="F8255">
            <v>16</v>
          </cell>
          <cell r="G8255" t="str">
            <v>Austria</v>
          </cell>
        </row>
        <row r="8256">
          <cell r="A8256" t="str">
            <v>2003M01</v>
          </cell>
          <cell r="B8256">
            <v>2</v>
          </cell>
          <cell r="C8256">
            <v>16</v>
          </cell>
          <cell r="D8256" t="str">
            <v>Austria</v>
          </cell>
          <cell r="E8256">
            <v>2</v>
          </cell>
          <cell r="F8256">
            <v>149</v>
          </cell>
          <cell r="G8256" t="str">
            <v>New Zealand</v>
          </cell>
        </row>
        <row r="8257">
          <cell r="A8257" t="str">
            <v>2003M01</v>
          </cell>
          <cell r="B8257">
            <v>0</v>
          </cell>
          <cell r="C8257">
            <v>123</v>
          </cell>
          <cell r="D8257" t="str">
            <v xml:space="preserve"> Belgium (Dutch)</v>
          </cell>
          <cell r="E8257">
            <v>3</v>
          </cell>
          <cell r="F8257">
            <v>193</v>
          </cell>
          <cell r="G8257" t="str">
            <v>Switzerland</v>
          </cell>
        </row>
        <row r="8258">
          <cell r="A8258" t="str">
            <v>2003M01</v>
          </cell>
          <cell r="B8258">
            <v>2</v>
          </cell>
          <cell r="C8258">
            <v>0</v>
          </cell>
          <cell r="D8258" t="str">
            <v>Ebay</v>
          </cell>
          <cell r="E8258">
            <v>9</v>
          </cell>
          <cell r="F8258">
            <v>157</v>
          </cell>
          <cell r="G8258" t="str">
            <v>Palau</v>
          </cell>
        </row>
        <row r="8259">
          <cell r="A8259" t="str">
            <v>2003M01</v>
          </cell>
          <cell r="B8259">
            <v>0</v>
          </cell>
          <cell r="C8259">
            <v>0</v>
          </cell>
          <cell r="D8259" t="str">
            <v>Ebay</v>
          </cell>
          <cell r="E8259">
            <v>15</v>
          </cell>
          <cell r="F8259">
            <v>123</v>
          </cell>
          <cell r="G8259" t="str">
            <v>Macau</v>
          </cell>
        </row>
        <row r="8260">
          <cell r="A8260" t="str">
            <v>2003M01</v>
          </cell>
          <cell r="B8260">
            <v>2</v>
          </cell>
          <cell r="C8260">
            <v>0</v>
          </cell>
          <cell r="D8260" t="str">
            <v>Ebay</v>
          </cell>
          <cell r="E8260">
            <v>234</v>
          </cell>
          <cell r="F8260">
            <v>137</v>
          </cell>
          <cell r="G8260" t="str">
            <v>Moldova</v>
          </cell>
        </row>
        <row r="8261">
          <cell r="A8261" t="str">
            <v>2003M01</v>
          </cell>
          <cell r="B8261">
            <v>2</v>
          </cell>
          <cell r="C8261">
            <v>186</v>
          </cell>
          <cell r="D8261" t="str">
            <v>Spain</v>
          </cell>
          <cell r="E8261">
            <v>51</v>
          </cell>
          <cell r="F8261">
            <v>130</v>
          </cell>
          <cell r="G8261" t="str">
            <v>Malta</v>
          </cell>
        </row>
        <row r="8262">
          <cell r="A8262" t="str">
            <v>2003M01</v>
          </cell>
          <cell r="B8262">
            <v>1</v>
          </cell>
          <cell r="C8262">
            <v>23</v>
          </cell>
          <cell r="D8262" t="str">
            <v xml:space="preserve"> Belgium (French)</v>
          </cell>
          <cell r="E8262">
            <v>10</v>
          </cell>
          <cell r="F8262">
            <v>164</v>
          </cell>
          <cell r="G8262" t="str">
            <v>Portugal</v>
          </cell>
        </row>
        <row r="8263">
          <cell r="A8263" t="str">
            <v>2003M01</v>
          </cell>
          <cell r="B8263">
            <v>2</v>
          </cell>
          <cell r="C8263">
            <v>15</v>
          </cell>
          <cell r="D8263" t="str">
            <v>Australia</v>
          </cell>
          <cell r="E8263">
            <v>15</v>
          </cell>
          <cell r="F8263">
            <v>209</v>
          </cell>
          <cell r="G8263" t="str">
            <v>Ukraine</v>
          </cell>
        </row>
        <row r="8264">
          <cell r="A8264" t="str">
            <v>2003M01</v>
          </cell>
          <cell r="B8264">
            <v>0</v>
          </cell>
          <cell r="C8264">
            <v>196</v>
          </cell>
          <cell r="D8264" t="str">
            <v>Taiwan</v>
          </cell>
          <cell r="E8264">
            <v>301232</v>
          </cell>
          <cell r="F8264">
            <v>196</v>
          </cell>
          <cell r="G8264" t="str">
            <v>Taiwan</v>
          </cell>
        </row>
        <row r="8265">
          <cell r="A8265" t="str">
            <v>2003M01</v>
          </cell>
          <cell r="B8265">
            <v>2</v>
          </cell>
          <cell r="C8265">
            <v>193</v>
          </cell>
          <cell r="D8265" t="str">
            <v>Switzerland</v>
          </cell>
          <cell r="E8265">
            <v>9</v>
          </cell>
          <cell r="F8265">
            <v>186</v>
          </cell>
          <cell r="G8265" t="str">
            <v>Spain</v>
          </cell>
        </row>
        <row r="8266">
          <cell r="A8266" t="str">
            <v>2003M01</v>
          </cell>
          <cell r="B8266">
            <v>2</v>
          </cell>
          <cell r="C8266">
            <v>2</v>
          </cell>
          <cell r="D8266" t="str">
            <v>Canada</v>
          </cell>
          <cell r="E8266">
            <v>122</v>
          </cell>
          <cell r="F8266">
            <v>146</v>
          </cell>
          <cell r="G8266" t="str">
            <v>Netherlands</v>
          </cell>
        </row>
        <row r="8267">
          <cell r="A8267" t="str">
            <v>2003M01</v>
          </cell>
          <cell r="B8267">
            <v>2</v>
          </cell>
          <cell r="C8267">
            <v>2</v>
          </cell>
          <cell r="D8267" t="str">
            <v>Canada</v>
          </cell>
          <cell r="E8267">
            <v>2</v>
          </cell>
          <cell r="F8267">
            <v>122</v>
          </cell>
          <cell r="G8267" t="str">
            <v>Luxembourg</v>
          </cell>
        </row>
        <row r="8268">
          <cell r="A8268" t="str">
            <v>2003M01</v>
          </cell>
          <cell r="B8268">
            <v>2</v>
          </cell>
          <cell r="C8268">
            <v>0</v>
          </cell>
          <cell r="D8268" t="str">
            <v>Ebay</v>
          </cell>
          <cell r="E8268">
            <v>189</v>
          </cell>
          <cell r="F8268">
            <v>8</v>
          </cell>
          <cell r="G8268" t="str">
            <v>Andorra</v>
          </cell>
        </row>
        <row r="8269">
          <cell r="A8269" t="str">
            <v>2003M01</v>
          </cell>
          <cell r="B8269">
            <v>1</v>
          </cell>
          <cell r="C8269">
            <v>186</v>
          </cell>
          <cell r="D8269" t="str">
            <v>Spain</v>
          </cell>
          <cell r="E8269">
            <v>52</v>
          </cell>
          <cell r="F8269">
            <v>1</v>
          </cell>
          <cell r="G8269" t="str">
            <v>United States</v>
          </cell>
        </row>
        <row r="8270">
          <cell r="A8270" t="str">
            <v>2003M01</v>
          </cell>
          <cell r="B8270">
            <v>0</v>
          </cell>
          <cell r="C8270">
            <v>0</v>
          </cell>
          <cell r="D8270" t="str">
            <v>Ebay</v>
          </cell>
          <cell r="E8270">
            <v>21</v>
          </cell>
          <cell r="F8270">
            <v>62</v>
          </cell>
          <cell r="G8270" t="str">
            <v>Egypt</v>
          </cell>
        </row>
        <row r="8271">
          <cell r="A8271" t="str">
            <v>2003M01</v>
          </cell>
          <cell r="B8271">
            <v>2</v>
          </cell>
          <cell r="C8271">
            <v>196</v>
          </cell>
          <cell r="D8271" t="str">
            <v>Taiwan</v>
          </cell>
          <cell r="E8271">
            <v>7</v>
          </cell>
          <cell r="F8271">
            <v>101</v>
          </cell>
          <cell r="G8271" t="str">
            <v>Italy</v>
          </cell>
        </row>
        <row r="8272">
          <cell r="A8272" t="str">
            <v>2003M01</v>
          </cell>
          <cell r="B8272">
            <v>2</v>
          </cell>
          <cell r="C8272">
            <v>146</v>
          </cell>
          <cell r="D8272" t="str">
            <v>Netherlands</v>
          </cell>
          <cell r="E8272">
            <v>4</v>
          </cell>
          <cell r="F8272">
            <v>168</v>
          </cell>
          <cell r="G8272" t="str">
            <v>Russian Federation</v>
          </cell>
        </row>
        <row r="8273">
          <cell r="A8273" t="str">
            <v>2003M01</v>
          </cell>
          <cell r="B8273">
            <v>1</v>
          </cell>
          <cell r="C8273">
            <v>0</v>
          </cell>
          <cell r="D8273" t="str">
            <v>Ebay</v>
          </cell>
          <cell r="E8273">
            <v>3</v>
          </cell>
          <cell r="F8273">
            <v>89</v>
          </cell>
          <cell r="G8273" t="str">
            <v>Guyana</v>
          </cell>
        </row>
        <row r="8274">
          <cell r="A8274" t="str">
            <v>2003M01</v>
          </cell>
          <cell r="B8274">
            <v>2</v>
          </cell>
          <cell r="C8274">
            <v>77</v>
          </cell>
          <cell r="D8274" t="str">
            <v>Germany</v>
          </cell>
          <cell r="E8274">
            <v>2135</v>
          </cell>
          <cell r="F8274">
            <v>2</v>
          </cell>
          <cell r="G8274" t="str">
            <v>Canada</v>
          </cell>
        </row>
        <row r="8275">
          <cell r="A8275" t="str">
            <v>2003M01</v>
          </cell>
          <cell r="B8275">
            <v>2</v>
          </cell>
          <cell r="C8275">
            <v>0</v>
          </cell>
          <cell r="D8275" t="str">
            <v>Ebay</v>
          </cell>
          <cell r="E8275">
            <v>18</v>
          </cell>
          <cell r="F8275">
            <v>63</v>
          </cell>
          <cell r="G8275" t="str">
            <v>El Salvador</v>
          </cell>
        </row>
        <row r="8276">
          <cell r="A8276" t="str">
            <v>2003M01</v>
          </cell>
          <cell r="B8276">
            <v>0</v>
          </cell>
          <cell r="C8276">
            <v>71</v>
          </cell>
          <cell r="D8276" t="str">
            <v>France</v>
          </cell>
          <cell r="E8276">
            <v>5</v>
          </cell>
          <cell r="F8276">
            <v>130</v>
          </cell>
          <cell r="G8276" t="str">
            <v>Malta</v>
          </cell>
        </row>
        <row r="8277">
          <cell r="A8277" t="str">
            <v>2003M01</v>
          </cell>
          <cell r="B8277">
            <v>3</v>
          </cell>
          <cell r="C8277">
            <v>16</v>
          </cell>
          <cell r="D8277" t="str">
            <v>Austria</v>
          </cell>
          <cell r="E8277">
            <v>29</v>
          </cell>
          <cell r="F8277">
            <v>77</v>
          </cell>
          <cell r="G8277" t="str">
            <v>Germany</v>
          </cell>
        </row>
        <row r="8278">
          <cell r="A8278" t="str">
            <v>2003M01</v>
          </cell>
          <cell r="B8278">
            <v>0</v>
          </cell>
          <cell r="C8278">
            <v>2</v>
          </cell>
          <cell r="D8278" t="str">
            <v>Canada</v>
          </cell>
          <cell r="E8278">
            <v>18</v>
          </cell>
          <cell r="F8278">
            <v>77</v>
          </cell>
          <cell r="G8278" t="str">
            <v>Germany</v>
          </cell>
        </row>
        <row r="8279">
          <cell r="A8279" t="str">
            <v>2003M01</v>
          </cell>
          <cell r="B8279">
            <v>1</v>
          </cell>
          <cell r="C8279">
            <v>77</v>
          </cell>
          <cell r="D8279" t="str">
            <v>Germany</v>
          </cell>
          <cell r="E8279">
            <v>34828</v>
          </cell>
          <cell r="F8279">
            <v>16</v>
          </cell>
          <cell r="G8279" t="str">
            <v>Austria</v>
          </cell>
        </row>
        <row r="8280">
          <cell r="A8280" t="str">
            <v>2003M01</v>
          </cell>
          <cell r="B8280">
            <v>2</v>
          </cell>
          <cell r="C8280">
            <v>71</v>
          </cell>
          <cell r="D8280" t="str">
            <v>France</v>
          </cell>
          <cell r="E8280">
            <v>910</v>
          </cell>
          <cell r="F8280">
            <v>186</v>
          </cell>
          <cell r="G8280" t="str">
            <v>Spain</v>
          </cell>
        </row>
        <row r="8281">
          <cell r="A8281" t="str">
            <v>2003M01</v>
          </cell>
          <cell r="B8281">
            <v>0</v>
          </cell>
          <cell r="C8281">
            <v>77</v>
          </cell>
          <cell r="D8281" t="str">
            <v>Germany</v>
          </cell>
          <cell r="E8281">
            <v>20</v>
          </cell>
          <cell r="F8281">
            <v>53</v>
          </cell>
          <cell r="G8281" t="str">
            <v>Croatia, Democratic Republic of the</v>
          </cell>
        </row>
        <row r="8282">
          <cell r="A8282" t="str">
            <v>2003M01</v>
          </cell>
          <cell r="B8282">
            <v>1</v>
          </cell>
          <cell r="C8282">
            <v>0</v>
          </cell>
          <cell r="D8282" t="str">
            <v>Ebay</v>
          </cell>
          <cell r="E8282">
            <v>1</v>
          </cell>
          <cell r="F8282">
            <v>32</v>
          </cell>
          <cell r="G8282" t="str">
            <v>British Virgin Islands</v>
          </cell>
        </row>
        <row r="8283">
          <cell r="A8283" t="str">
            <v>2003M01</v>
          </cell>
          <cell r="B8283">
            <v>2</v>
          </cell>
          <cell r="C8283">
            <v>100</v>
          </cell>
          <cell r="D8283" t="str">
            <v>Ebaymotors</v>
          </cell>
          <cell r="E8283">
            <v>103</v>
          </cell>
          <cell r="F8283">
            <v>23</v>
          </cell>
          <cell r="G8283" t="str">
            <v>Belgium</v>
          </cell>
        </row>
        <row r="8284">
          <cell r="A8284" t="str">
            <v>2003M01</v>
          </cell>
          <cell r="B8284">
            <v>2</v>
          </cell>
          <cell r="C8284">
            <v>71</v>
          </cell>
          <cell r="D8284" t="str">
            <v>France</v>
          </cell>
          <cell r="E8284">
            <v>104</v>
          </cell>
          <cell r="F8284">
            <v>104</v>
          </cell>
          <cell r="G8284" t="str">
            <v>Japan</v>
          </cell>
        </row>
        <row r="8285">
          <cell r="A8285" t="str">
            <v>2003M01</v>
          </cell>
          <cell r="B8285">
            <v>2</v>
          </cell>
          <cell r="C8285">
            <v>196</v>
          </cell>
          <cell r="D8285" t="str">
            <v>Taiwan</v>
          </cell>
          <cell r="E8285">
            <v>15</v>
          </cell>
          <cell r="F8285">
            <v>77</v>
          </cell>
          <cell r="G8285" t="str">
            <v>Germany</v>
          </cell>
        </row>
        <row r="8286">
          <cell r="A8286" t="str">
            <v>2003M01</v>
          </cell>
          <cell r="B8286">
            <v>2</v>
          </cell>
          <cell r="C8286">
            <v>23</v>
          </cell>
          <cell r="D8286" t="str">
            <v xml:space="preserve"> Belgium (French)</v>
          </cell>
          <cell r="E8286">
            <v>50</v>
          </cell>
          <cell r="F8286">
            <v>138</v>
          </cell>
          <cell r="G8286" t="str">
            <v>Monaco</v>
          </cell>
        </row>
        <row r="8287">
          <cell r="A8287" t="str">
            <v>2003M01</v>
          </cell>
          <cell r="B8287">
            <v>2</v>
          </cell>
          <cell r="C8287">
            <v>146</v>
          </cell>
          <cell r="D8287" t="str">
            <v>Netherlands</v>
          </cell>
          <cell r="E8287">
            <v>337759</v>
          </cell>
          <cell r="F8287">
            <v>146</v>
          </cell>
          <cell r="G8287" t="str">
            <v>Netherlands</v>
          </cell>
        </row>
        <row r="8288">
          <cell r="A8288" t="str">
            <v>2003M01</v>
          </cell>
          <cell r="B8288">
            <v>1</v>
          </cell>
          <cell r="C8288">
            <v>16</v>
          </cell>
          <cell r="D8288" t="str">
            <v>Austria</v>
          </cell>
          <cell r="E8288">
            <v>4</v>
          </cell>
          <cell r="F8288">
            <v>146</v>
          </cell>
          <cell r="G8288" t="str">
            <v>Netherlands</v>
          </cell>
        </row>
        <row r="8289">
          <cell r="A8289" t="str">
            <v>2003M01</v>
          </cell>
          <cell r="B8289">
            <v>2</v>
          </cell>
          <cell r="C8289">
            <v>146</v>
          </cell>
          <cell r="D8289" t="str">
            <v>Netherlands</v>
          </cell>
          <cell r="E8289">
            <v>58</v>
          </cell>
          <cell r="F8289">
            <v>185</v>
          </cell>
          <cell r="G8289" t="str">
            <v>South Africa</v>
          </cell>
        </row>
        <row r="8290">
          <cell r="A8290" t="str">
            <v>2003M01</v>
          </cell>
          <cell r="B8290">
            <v>1</v>
          </cell>
          <cell r="C8290">
            <v>77</v>
          </cell>
          <cell r="D8290" t="str">
            <v>Germany</v>
          </cell>
          <cell r="E8290">
            <v>331</v>
          </cell>
          <cell r="F8290">
            <v>3</v>
          </cell>
          <cell r="G8290" t="str">
            <v>United Kingdom</v>
          </cell>
        </row>
        <row r="8291">
          <cell r="A8291" t="str">
            <v>2003M01</v>
          </cell>
          <cell r="B8291">
            <v>1</v>
          </cell>
          <cell r="C8291">
            <v>146</v>
          </cell>
          <cell r="D8291" t="str">
            <v>Netherlands</v>
          </cell>
          <cell r="E8291">
            <v>10</v>
          </cell>
          <cell r="F8291">
            <v>16</v>
          </cell>
          <cell r="G8291" t="str">
            <v>Austria</v>
          </cell>
        </row>
        <row r="8292">
          <cell r="A8292" t="str">
            <v>2003M01</v>
          </cell>
          <cell r="B8292">
            <v>3</v>
          </cell>
          <cell r="C8292">
            <v>101</v>
          </cell>
          <cell r="D8292" t="str">
            <v>Italy</v>
          </cell>
          <cell r="E8292">
            <v>1</v>
          </cell>
          <cell r="F8292">
            <v>175</v>
          </cell>
          <cell r="G8292" t="str">
            <v>San Marino</v>
          </cell>
        </row>
        <row r="8293">
          <cell r="A8293" t="str">
            <v>2003M01</v>
          </cell>
          <cell r="B8293">
            <v>3</v>
          </cell>
          <cell r="C8293">
            <v>71</v>
          </cell>
          <cell r="D8293" t="str">
            <v>France</v>
          </cell>
          <cell r="E8293">
            <v>1</v>
          </cell>
          <cell r="F8293">
            <v>225</v>
          </cell>
          <cell r="G8293" t="str">
            <v>APO/FPO</v>
          </cell>
        </row>
        <row r="8294">
          <cell r="A8294" t="str">
            <v>2003M01</v>
          </cell>
          <cell r="B8294">
            <v>0</v>
          </cell>
          <cell r="C8294">
            <v>0</v>
          </cell>
          <cell r="D8294" t="str">
            <v>Ebay</v>
          </cell>
          <cell r="E8294">
            <v>1</v>
          </cell>
          <cell r="F8294">
            <v>82</v>
          </cell>
          <cell r="G8294" t="str">
            <v>Grenada</v>
          </cell>
        </row>
        <row r="8295">
          <cell r="A8295" t="str">
            <v>2003M01</v>
          </cell>
          <cell r="B8295">
            <v>1</v>
          </cell>
          <cell r="C8295">
            <v>3</v>
          </cell>
          <cell r="D8295" t="str">
            <v>Uk</v>
          </cell>
          <cell r="E8295">
            <v>11</v>
          </cell>
          <cell r="F8295">
            <v>196</v>
          </cell>
          <cell r="G8295" t="str">
            <v>Taiwan</v>
          </cell>
        </row>
        <row r="8296">
          <cell r="A8296" t="str">
            <v>2003M01</v>
          </cell>
          <cell r="B8296">
            <v>0</v>
          </cell>
          <cell r="C8296">
            <v>100</v>
          </cell>
          <cell r="D8296" t="str">
            <v>Ebaymotors</v>
          </cell>
          <cell r="E8296">
            <v>36</v>
          </cell>
          <cell r="F8296">
            <v>111</v>
          </cell>
          <cell r="G8296" t="str">
            <v>Korea, South</v>
          </cell>
        </row>
        <row r="8297">
          <cell r="A8297" t="str">
            <v>2003M01</v>
          </cell>
          <cell r="B8297">
            <v>0</v>
          </cell>
          <cell r="C8297">
            <v>15</v>
          </cell>
          <cell r="D8297" t="str">
            <v>Australia</v>
          </cell>
          <cell r="E8297">
            <v>167622</v>
          </cell>
          <cell r="F8297">
            <v>15</v>
          </cell>
          <cell r="G8297" t="str">
            <v>Australia</v>
          </cell>
        </row>
        <row r="8298">
          <cell r="A8298" t="str">
            <v>2003M01</v>
          </cell>
          <cell r="B8298">
            <v>2</v>
          </cell>
          <cell r="C8298">
            <v>0</v>
          </cell>
          <cell r="D8298" t="str">
            <v>Ebay</v>
          </cell>
          <cell r="E8298">
            <v>632</v>
          </cell>
          <cell r="F8298">
            <v>102</v>
          </cell>
          <cell r="G8298" t="str">
            <v>Jamaica</v>
          </cell>
        </row>
        <row r="8299">
          <cell r="A8299" t="str">
            <v>2003M01</v>
          </cell>
          <cell r="B8299">
            <v>0</v>
          </cell>
          <cell r="C8299">
            <v>3</v>
          </cell>
          <cell r="D8299" t="str">
            <v>Uk</v>
          </cell>
          <cell r="E8299">
            <v>1</v>
          </cell>
          <cell r="F8299">
            <v>12</v>
          </cell>
          <cell r="G8299" t="str">
            <v>Argentina</v>
          </cell>
        </row>
        <row r="8300">
          <cell r="A8300" t="str">
            <v>2003M01</v>
          </cell>
          <cell r="B8300">
            <v>2</v>
          </cell>
          <cell r="C8300">
            <v>2</v>
          </cell>
          <cell r="D8300" t="str">
            <v>Canada</v>
          </cell>
          <cell r="E8300">
            <v>21</v>
          </cell>
          <cell r="F8300">
            <v>209</v>
          </cell>
          <cell r="G8300" t="str">
            <v>Ukraine</v>
          </cell>
        </row>
        <row r="8301">
          <cell r="A8301" t="str">
            <v>2003M01</v>
          </cell>
          <cell r="B8301">
            <v>2</v>
          </cell>
          <cell r="C8301">
            <v>3</v>
          </cell>
          <cell r="D8301" t="str">
            <v>Uk</v>
          </cell>
          <cell r="E8301">
            <v>9</v>
          </cell>
          <cell r="F8301">
            <v>96</v>
          </cell>
          <cell r="G8301" t="str">
            <v>Indonesia</v>
          </cell>
        </row>
        <row r="8302">
          <cell r="A8302" t="str">
            <v>2003M01</v>
          </cell>
          <cell r="B8302">
            <v>2</v>
          </cell>
          <cell r="C8302">
            <v>196</v>
          </cell>
          <cell r="D8302" t="str">
            <v>Taiwan</v>
          </cell>
          <cell r="E8302">
            <v>14</v>
          </cell>
          <cell r="F8302">
            <v>8</v>
          </cell>
          <cell r="G8302" t="str">
            <v>Andorra</v>
          </cell>
        </row>
        <row r="8303">
          <cell r="A8303" t="str">
            <v>2003M01</v>
          </cell>
          <cell r="B8303">
            <v>2</v>
          </cell>
          <cell r="C8303">
            <v>3</v>
          </cell>
          <cell r="D8303" t="str">
            <v>Uk</v>
          </cell>
          <cell r="E8303">
            <v>12</v>
          </cell>
          <cell r="F8303">
            <v>115</v>
          </cell>
          <cell r="G8303" t="str">
            <v>Latvia</v>
          </cell>
        </row>
        <row r="8304">
          <cell r="A8304" t="str">
            <v>2003M01</v>
          </cell>
          <cell r="B8304">
            <v>0</v>
          </cell>
          <cell r="C8304">
            <v>0</v>
          </cell>
          <cell r="D8304" t="str">
            <v>Ebay</v>
          </cell>
          <cell r="E8304">
            <v>2918</v>
          </cell>
          <cell r="F8304">
            <v>165</v>
          </cell>
          <cell r="G8304" t="str">
            <v>Puerto Rico</v>
          </cell>
        </row>
        <row r="8305">
          <cell r="A8305" t="str">
            <v>2003M01</v>
          </cell>
          <cell r="B8305">
            <v>2</v>
          </cell>
          <cell r="C8305">
            <v>0</v>
          </cell>
          <cell r="D8305" t="str">
            <v>Ebay</v>
          </cell>
          <cell r="E8305">
            <v>1600</v>
          </cell>
          <cell r="F8305">
            <v>116</v>
          </cell>
          <cell r="G8305" t="str">
            <v>Lebanon, South</v>
          </cell>
        </row>
        <row r="8306">
          <cell r="A8306" t="str">
            <v>2003M01</v>
          </cell>
          <cell r="B8306">
            <v>1</v>
          </cell>
          <cell r="C8306">
            <v>0</v>
          </cell>
          <cell r="D8306" t="str">
            <v>Ebay</v>
          </cell>
          <cell r="E8306">
            <v>9</v>
          </cell>
          <cell r="F8306">
            <v>18</v>
          </cell>
          <cell r="G8306" t="str">
            <v>Bahamas</v>
          </cell>
        </row>
        <row r="8307">
          <cell r="A8307" t="str">
            <v>2003M01</v>
          </cell>
          <cell r="B8307">
            <v>1</v>
          </cell>
          <cell r="C8307">
            <v>193</v>
          </cell>
          <cell r="D8307" t="str">
            <v>Switzerland</v>
          </cell>
          <cell r="E8307">
            <v>3</v>
          </cell>
          <cell r="F8307">
            <v>101</v>
          </cell>
          <cell r="G8307" t="str">
            <v>Italy</v>
          </cell>
        </row>
        <row r="8308">
          <cell r="A8308" t="str">
            <v>2003M01</v>
          </cell>
          <cell r="B8308">
            <v>2</v>
          </cell>
          <cell r="C8308">
            <v>15</v>
          </cell>
          <cell r="D8308" t="str">
            <v>Australia</v>
          </cell>
          <cell r="E8308">
            <v>18</v>
          </cell>
          <cell r="F8308">
            <v>23</v>
          </cell>
          <cell r="G8308" t="str">
            <v>Belgium</v>
          </cell>
        </row>
        <row r="8309">
          <cell r="A8309" t="str">
            <v>2003M01</v>
          </cell>
          <cell r="B8309">
            <v>2</v>
          </cell>
          <cell r="C8309">
            <v>0</v>
          </cell>
          <cell r="D8309" t="str">
            <v>Ebay</v>
          </cell>
          <cell r="E8309">
            <v>204</v>
          </cell>
          <cell r="F8309">
            <v>41</v>
          </cell>
          <cell r="G8309" t="str">
            <v>Cayman Islands</v>
          </cell>
        </row>
        <row r="8310">
          <cell r="A8310" t="str">
            <v>2003M01</v>
          </cell>
          <cell r="B8310">
            <v>2</v>
          </cell>
          <cell r="C8310">
            <v>0</v>
          </cell>
          <cell r="D8310" t="str">
            <v>Ebay</v>
          </cell>
          <cell r="E8310">
            <v>4</v>
          </cell>
          <cell r="F8310">
            <v>147</v>
          </cell>
          <cell r="G8310" t="str">
            <v>Netherlands Antilles</v>
          </cell>
        </row>
        <row r="8311">
          <cell r="A8311" t="str">
            <v>2003M01</v>
          </cell>
          <cell r="B8311">
            <v>1</v>
          </cell>
          <cell r="C8311">
            <v>0</v>
          </cell>
          <cell r="D8311" t="str">
            <v>Ebay</v>
          </cell>
          <cell r="E8311">
            <v>14</v>
          </cell>
          <cell r="F8311">
            <v>11</v>
          </cell>
          <cell r="G8311" t="str">
            <v>Antigua and Barbuda</v>
          </cell>
        </row>
        <row r="8312">
          <cell r="A8312" t="str">
            <v>2003M01</v>
          </cell>
          <cell r="B8312">
            <v>2</v>
          </cell>
          <cell r="C8312">
            <v>77</v>
          </cell>
          <cell r="D8312" t="str">
            <v>Germany</v>
          </cell>
          <cell r="E8312">
            <v>1034</v>
          </cell>
          <cell r="F8312">
            <v>164</v>
          </cell>
          <cell r="G8312" t="str">
            <v>Portugal</v>
          </cell>
        </row>
        <row r="8313">
          <cell r="A8313" t="str">
            <v>2003M01</v>
          </cell>
          <cell r="B8313">
            <v>0</v>
          </cell>
          <cell r="C8313">
            <v>0</v>
          </cell>
          <cell r="D8313" t="str">
            <v>Ebay</v>
          </cell>
          <cell r="E8313">
            <v>1225</v>
          </cell>
          <cell r="F8313">
            <v>15</v>
          </cell>
          <cell r="G8313" t="str">
            <v>Australia</v>
          </cell>
        </row>
        <row r="8314">
          <cell r="A8314" t="str">
            <v>2003M01</v>
          </cell>
          <cell r="B8314">
            <v>0</v>
          </cell>
          <cell r="C8314">
            <v>77</v>
          </cell>
          <cell r="D8314" t="str">
            <v>Germany</v>
          </cell>
          <cell r="E8314">
            <v>1263</v>
          </cell>
          <cell r="F8314">
            <v>23</v>
          </cell>
          <cell r="G8314" t="str">
            <v>Belgium</v>
          </cell>
        </row>
        <row r="8315">
          <cell r="A8315" t="str">
            <v>2003M01</v>
          </cell>
          <cell r="B8315">
            <v>3</v>
          </cell>
          <cell r="C8315">
            <v>0</v>
          </cell>
          <cell r="D8315" t="str">
            <v>Ebay</v>
          </cell>
          <cell r="E8315">
            <v>29</v>
          </cell>
          <cell r="F8315">
            <v>77</v>
          </cell>
          <cell r="G8315" t="str">
            <v>Germany</v>
          </cell>
        </row>
        <row r="8316">
          <cell r="A8316" t="str">
            <v>2003M01</v>
          </cell>
          <cell r="B8316">
            <v>3</v>
          </cell>
          <cell r="C8316">
            <v>193</v>
          </cell>
          <cell r="D8316" t="str">
            <v>Switzerland</v>
          </cell>
          <cell r="E8316">
            <v>667</v>
          </cell>
          <cell r="F8316">
            <v>193</v>
          </cell>
          <cell r="G8316" t="str">
            <v>Switzerland</v>
          </cell>
        </row>
        <row r="8317">
          <cell r="A8317" t="str">
            <v>2003M01</v>
          </cell>
          <cell r="B8317">
            <v>2</v>
          </cell>
          <cell r="C8317">
            <v>77</v>
          </cell>
          <cell r="D8317" t="str">
            <v>Germany</v>
          </cell>
          <cell r="E8317">
            <v>16116</v>
          </cell>
          <cell r="F8317">
            <v>146</v>
          </cell>
          <cell r="G8317" t="str">
            <v>Netherlands</v>
          </cell>
        </row>
        <row r="8318">
          <cell r="A8318" t="str">
            <v>2003M01</v>
          </cell>
          <cell r="B8318">
            <v>0</v>
          </cell>
          <cell r="C8318">
            <v>0</v>
          </cell>
          <cell r="D8318" t="str">
            <v>Ebay</v>
          </cell>
          <cell r="E8318">
            <v>375</v>
          </cell>
          <cell r="F8318">
            <v>127</v>
          </cell>
          <cell r="G8318" t="str">
            <v>Malaysia</v>
          </cell>
        </row>
        <row r="8319">
          <cell r="A8319" t="str">
            <v>2003M01</v>
          </cell>
          <cell r="B8319">
            <v>2</v>
          </cell>
          <cell r="C8319">
            <v>15</v>
          </cell>
          <cell r="D8319" t="str">
            <v>Australia</v>
          </cell>
          <cell r="E8319">
            <v>1</v>
          </cell>
          <cell r="F8319">
            <v>185</v>
          </cell>
          <cell r="G8319" t="str">
            <v>South Africa</v>
          </cell>
        </row>
        <row r="8320">
          <cell r="A8320" t="str">
            <v>2003M01</v>
          </cell>
          <cell r="B8320">
            <v>2</v>
          </cell>
          <cell r="C8320">
            <v>2</v>
          </cell>
          <cell r="D8320" t="str">
            <v>Canada</v>
          </cell>
          <cell r="E8320">
            <v>1</v>
          </cell>
          <cell r="F8320">
            <v>34</v>
          </cell>
          <cell r="G8320" t="str">
            <v>Bulgaria</v>
          </cell>
        </row>
        <row r="8321">
          <cell r="A8321" t="str">
            <v>2003M01</v>
          </cell>
          <cell r="B8321">
            <v>0</v>
          </cell>
          <cell r="C8321">
            <v>0</v>
          </cell>
          <cell r="D8321" t="str">
            <v>Ebay</v>
          </cell>
          <cell r="E8321">
            <v>460</v>
          </cell>
          <cell r="F8321">
            <v>71</v>
          </cell>
          <cell r="G8321" t="str">
            <v>France</v>
          </cell>
        </row>
        <row r="8322">
          <cell r="A8322" t="str">
            <v>2003M01</v>
          </cell>
          <cell r="B8322">
            <v>2</v>
          </cell>
          <cell r="C8322">
            <v>77</v>
          </cell>
          <cell r="D8322" t="str">
            <v>Germany</v>
          </cell>
          <cell r="E8322">
            <v>489</v>
          </cell>
          <cell r="F8322">
            <v>225</v>
          </cell>
          <cell r="G8322" t="str">
            <v>APO/FPO</v>
          </cell>
        </row>
        <row r="8323">
          <cell r="A8323" t="str">
            <v>2003M01</v>
          </cell>
          <cell r="B8323">
            <v>2</v>
          </cell>
          <cell r="C8323">
            <v>101</v>
          </cell>
          <cell r="D8323" t="str">
            <v>Italy</v>
          </cell>
          <cell r="E8323">
            <v>20</v>
          </cell>
          <cell r="F8323">
            <v>127</v>
          </cell>
          <cell r="G8323" t="str">
            <v>Malaysia</v>
          </cell>
        </row>
        <row r="8324">
          <cell r="A8324" t="str">
            <v>2003M01</v>
          </cell>
          <cell r="B8324">
            <v>2</v>
          </cell>
          <cell r="C8324">
            <v>193</v>
          </cell>
          <cell r="D8324" t="str">
            <v>Switzerland</v>
          </cell>
          <cell r="E8324">
            <v>1</v>
          </cell>
          <cell r="F8324">
            <v>164</v>
          </cell>
          <cell r="G8324" t="str">
            <v>Portugal</v>
          </cell>
        </row>
        <row r="8325">
          <cell r="A8325" t="str">
            <v>2003M01</v>
          </cell>
          <cell r="B8325">
            <v>3</v>
          </cell>
          <cell r="C8325">
            <v>77</v>
          </cell>
          <cell r="D8325" t="str">
            <v>Germany</v>
          </cell>
          <cell r="E8325">
            <v>7</v>
          </cell>
          <cell r="F8325">
            <v>225</v>
          </cell>
          <cell r="G8325" t="str">
            <v>APO/FPO</v>
          </cell>
        </row>
        <row r="8326">
          <cell r="A8326" t="str">
            <v>2003M01</v>
          </cell>
          <cell r="B8326">
            <v>0</v>
          </cell>
          <cell r="C8326">
            <v>15</v>
          </cell>
          <cell r="D8326" t="str">
            <v>Australia</v>
          </cell>
          <cell r="E8326">
            <v>13</v>
          </cell>
          <cell r="F8326">
            <v>45</v>
          </cell>
          <cell r="G8326" t="str">
            <v>China</v>
          </cell>
        </row>
        <row r="8327">
          <cell r="A8327" t="str">
            <v>2003M01</v>
          </cell>
          <cell r="B8327">
            <v>0</v>
          </cell>
          <cell r="C8327">
            <v>71</v>
          </cell>
          <cell r="D8327" t="str">
            <v>France</v>
          </cell>
          <cell r="E8327">
            <v>4</v>
          </cell>
          <cell r="F8327">
            <v>72</v>
          </cell>
          <cell r="G8327" t="str">
            <v>French Guiana</v>
          </cell>
        </row>
        <row r="8328">
          <cell r="A8328" t="str">
            <v>2003M01</v>
          </cell>
          <cell r="B8328">
            <v>2</v>
          </cell>
          <cell r="C8328">
            <v>23</v>
          </cell>
          <cell r="D8328" t="str">
            <v xml:space="preserve"> Belgium (French)</v>
          </cell>
          <cell r="E8328">
            <v>167</v>
          </cell>
          <cell r="F8328">
            <v>31</v>
          </cell>
          <cell r="G8328" t="str">
            <v>Brazil</v>
          </cell>
        </row>
        <row r="8329">
          <cell r="A8329" t="str">
            <v>2003M01</v>
          </cell>
          <cell r="B8329">
            <v>1</v>
          </cell>
          <cell r="C8329">
            <v>23</v>
          </cell>
          <cell r="D8329" t="str">
            <v xml:space="preserve"> Belgium (French)</v>
          </cell>
          <cell r="E8329">
            <v>3</v>
          </cell>
          <cell r="F8329">
            <v>146</v>
          </cell>
          <cell r="G8329" t="str">
            <v>Netherlands</v>
          </cell>
        </row>
        <row r="8330">
          <cell r="A8330" t="str">
            <v>2003M01</v>
          </cell>
          <cell r="B8330">
            <v>1</v>
          </cell>
          <cell r="C8330">
            <v>0</v>
          </cell>
          <cell r="D8330" t="str">
            <v>Ebay</v>
          </cell>
          <cell r="E8330">
            <v>2699</v>
          </cell>
          <cell r="F8330">
            <v>225</v>
          </cell>
          <cell r="G8330" t="str">
            <v>APO/FPO</v>
          </cell>
        </row>
        <row r="8331">
          <cell r="A8331" t="str">
            <v>2003M01</v>
          </cell>
          <cell r="B8331">
            <v>1</v>
          </cell>
          <cell r="C8331">
            <v>101</v>
          </cell>
          <cell r="D8331" t="str">
            <v>Italy</v>
          </cell>
          <cell r="E8331">
            <v>1145</v>
          </cell>
          <cell r="F8331">
            <v>77</v>
          </cell>
          <cell r="G8331" t="str">
            <v>Germany</v>
          </cell>
        </row>
        <row r="8332">
          <cell r="A8332" t="str">
            <v>2003M01</v>
          </cell>
          <cell r="B8332">
            <v>0</v>
          </cell>
          <cell r="C8332">
            <v>0</v>
          </cell>
          <cell r="D8332" t="str">
            <v>Ebay</v>
          </cell>
          <cell r="E8332">
            <v>33</v>
          </cell>
          <cell r="F8332">
            <v>66</v>
          </cell>
          <cell r="G8332" t="str">
            <v>Estonia</v>
          </cell>
        </row>
        <row r="8333">
          <cell r="A8333" t="str">
            <v>2003M01</v>
          </cell>
          <cell r="B8333">
            <v>0</v>
          </cell>
          <cell r="C8333">
            <v>196</v>
          </cell>
          <cell r="D8333" t="str">
            <v>Taiwan</v>
          </cell>
          <cell r="E8333">
            <v>2</v>
          </cell>
          <cell r="F8333">
            <v>-999</v>
          </cell>
          <cell r="G8333" t="str">
            <v>Unknown</v>
          </cell>
        </row>
        <row r="8334">
          <cell r="A8334" t="str">
            <v>2003M01</v>
          </cell>
          <cell r="B8334">
            <v>2</v>
          </cell>
          <cell r="C8334">
            <v>100</v>
          </cell>
          <cell r="D8334" t="str">
            <v>Ebaymotors</v>
          </cell>
          <cell r="E8334">
            <v>95</v>
          </cell>
          <cell r="F8334">
            <v>111</v>
          </cell>
          <cell r="G8334" t="str">
            <v>Korea, South</v>
          </cell>
        </row>
        <row r="8335">
          <cell r="A8335" t="str">
            <v>2003M01</v>
          </cell>
          <cell r="B8335">
            <v>2</v>
          </cell>
          <cell r="C8335">
            <v>186</v>
          </cell>
          <cell r="D8335" t="str">
            <v>Spain</v>
          </cell>
          <cell r="E8335">
            <v>2</v>
          </cell>
          <cell r="F8335">
            <v>29</v>
          </cell>
          <cell r="G8335" t="str">
            <v>Bosnia and Herzegovina</v>
          </cell>
        </row>
        <row r="8336">
          <cell r="A8336" t="str">
            <v>2003M01</v>
          </cell>
          <cell r="B8336">
            <v>1</v>
          </cell>
          <cell r="C8336">
            <v>77</v>
          </cell>
          <cell r="D8336" t="str">
            <v>Germany</v>
          </cell>
          <cell r="E8336">
            <v>1</v>
          </cell>
          <cell r="F8336">
            <v>-999</v>
          </cell>
          <cell r="G8336" t="str">
            <v>Unknown</v>
          </cell>
        </row>
        <row r="8337">
          <cell r="A8337" t="str">
            <v>2003M01</v>
          </cell>
          <cell r="B8337">
            <v>2</v>
          </cell>
          <cell r="C8337">
            <v>186</v>
          </cell>
          <cell r="D8337" t="str">
            <v>Spain</v>
          </cell>
          <cell r="E8337">
            <v>176648</v>
          </cell>
          <cell r="F8337">
            <v>186</v>
          </cell>
          <cell r="G8337" t="str">
            <v>Spain</v>
          </cell>
        </row>
        <row r="8338">
          <cell r="A8338" t="str">
            <v>2003M01</v>
          </cell>
          <cell r="B8338">
            <v>2</v>
          </cell>
          <cell r="C8338">
            <v>77</v>
          </cell>
          <cell r="D8338" t="str">
            <v>Germany</v>
          </cell>
          <cell r="E8338">
            <v>1</v>
          </cell>
          <cell r="F8338">
            <v>79</v>
          </cell>
          <cell r="G8338" t="str">
            <v>Gibraltar</v>
          </cell>
        </row>
        <row r="8339">
          <cell r="A8339" t="str">
            <v>2003M01</v>
          </cell>
          <cell r="B8339">
            <v>2</v>
          </cell>
          <cell r="C8339">
            <v>101</v>
          </cell>
          <cell r="D8339" t="str">
            <v>Italy</v>
          </cell>
          <cell r="E8339">
            <v>1</v>
          </cell>
          <cell r="F8339">
            <v>167</v>
          </cell>
          <cell r="G8339" t="str">
            <v>Romania</v>
          </cell>
        </row>
        <row r="8340">
          <cell r="A8340" t="str">
            <v>2003M01</v>
          </cell>
          <cell r="B8340">
            <v>0</v>
          </cell>
          <cell r="C8340">
            <v>15</v>
          </cell>
          <cell r="D8340" t="str">
            <v>Australia</v>
          </cell>
          <cell r="E8340">
            <v>1</v>
          </cell>
          <cell r="F8340">
            <v>209</v>
          </cell>
          <cell r="G8340" t="str">
            <v>Ukraine</v>
          </cell>
        </row>
        <row r="8341">
          <cell r="A8341" t="str">
            <v>2003M01</v>
          </cell>
          <cell r="B8341">
            <v>2</v>
          </cell>
          <cell r="C8341">
            <v>71</v>
          </cell>
          <cell r="D8341" t="str">
            <v>France</v>
          </cell>
          <cell r="E8341">
            <v>1560</v>
          </cell>
          <cell r="F8341">
            <v>193</v>
          </cell>
          <cell r="G8341" t="str">
            <v>Switzerland</v>
          </cell>
        </row>
        <row r="8342">
          <cell r="A8342" t="str">
            <v>2003M01</v>
          </cell>
          <cell r="B8342">
            <v>2</v>
          </cell>
          <cell r="C8342">
            <v>71</v>
          </cell>
          <cell r="D8342" t="str">
            <v>France</v>
          </cell>
          <cell r="E8342">
            <v>27</v>
          </cell>
          <cell r="F8342">
            <v>132</v>
          </cell>
          <cell r="G8342" t="str">
            <v>Martinique</v>
          </cell>
        </row>
        <row r="8343">
          <cell r="A8343" t="str">
            <v>2003M01</v>
          </cell>
          <cell r="B8343">
            <v>0</v>
          </cell>
          <cell r="C8343">
            <v>77</v>
          </cell>
          <cell r="D8343" t="str">
            <v>Germany</v>
          </cell>
          <cell r="E8343">
            <v>1</v>
          </cell>
          <cell r="F8343">
            <v>31</v>
          </cell>
          <cell r="G8343" t="str">
            <v>Brazil</v>
          </cell>
        </row>
        <row r="8344">
          <cell r="A8344" t="str">
            <v>2003M01</v>
          </cell>
          <cell r="B8344">
            <v>0</v>
          </cell>
          <cell r="C8344">
            <v>15</v>
          </cell>
          <cell r="D8344" t="str">
            <v>Australia</v>
          </cell>
          <cell r="E8344">
            <v>1</v>
          </cell>
          <cell r="F8344">
            <v>199</v>
          </cell>
          <cell r="G8344" t="str">
            <v>Thailand</v>
          </cell>
        </row>
        <row r="8345">
          <cell r="A8345" t="str">
            <v>2003M01</v>
          </cell>
          <cell r="B8345">
            <v>0</v>
          </cell>
          <cell r="C8345">
            <v>15</v>
          </cell>
          <cell r="D8345" t="str">
            <v>Australia</v>
          </cell>
          <cell r="E8345">
            <v>22</v>
          </cell>
          <cell r="F8345">
            <v>185</v>
          </cell>
          <cell r="G8345" t="str">
            <v>South Africa</v>
          </cell>
        </row>
        <row r="8346">
          <cell r="A8346" t="str">
            <v>2003M01</v>
          </cell>
          <cell r="B8346">
            <v>1</v>
          </cell>
          <cell r="C8346">
            <v>193</v>
          </cell>
          <cell r="D8346" t="str">
            <v>Switzerland</v>
          </cell>
          <cell r="E8346">
            <v>21</v>
          </cell>
          <cell r="F8346">
            <v>16</v>
          </cell>
          <cell r="G8346" t="str">
            <v>Austria</v>
          </cell>
        </row>
        <row r="8347">
          <cell r="A8347" t="str">
            <v>2003M01</v>
          </cell>
          <cell r="B8347">
            <v>1</v>
          </cell>
          <cell r="C8347">
            <v>146</v>
          </cell>
          <cell r="D8347" t="str">
            <v>Netherlands</v>
          </cell>
          <cell r="E8347">
            <v>18</v>
          </cell>
          <cell r="F8347">
            <v>71</v>
          </cell>
          <cell r="G8347" t="str">
            <v>France</v>
          </cell>
        </row>
        <row r="8348">
          <cell r="A8348" t="str">
            <v>2003M01</v>
          </cell>
          <cell r="B8348">
            <v>2</v>
          </cell>
          <cell r="C8348">
            <v>100</v>
          </cell>
          <cell r="D8348" t="str">
            <v>Ebaymotors</v>
          </cell>
          <cell r="E8348">
            <v>117</v>
          </cell>
          <cell r="F8348">
            <v>165</v>
          </cell>
          <cell r="G8348" t="str">
            <v>Puerto Rico</v>
          </cell>
        </row>
        <row r="8349">
          <cell r="A8349" t="str">
            <v>2003M01</v>
          </cell>
          <cell r="B8349">
            <v>2</v>
          </cell>
          <cell r="C8349">
            <v>101</v>
          </cell>
          <cell r="D8349" t="str">
            <v>Italy</v>
          </cell>
          <cell r="E8349">
            <v>241</v>
          </cell>
          <cell r="F8349">
            <v>146</v>
          </cell>
          <cell r="G8349" t="str">
            <v>Netherlands</v>
          </cell>
        </row>
        <row r="8350">
          <cell r="A8350" t="str">
            <v>2003M01</v>
          </cell>
          <cell r="B8350">
            <v>0</v>
          </cell>
          <cell r="C8350">
            <v>101</v>
          </cell>
          <cell r="D8350" t="str">
            <v>Italy</v>
          </cell>
          <cell r="E8350">
            <v>25</v>
          </cell>
          <cell r="F8350">
            <v>175</v>
          </cell>
          <cell r="G8350" t="str">
            <v>San Marino</v>
          </cell>
        </row>
        <row r="8351">
          <cell r="A8351" t="str">
            <v>2003M01</v>
          </cell>
          <cell r="B8351">
            <v>1</v>
          </cell>
          <cell r="C8351">
            <v>3</v>
          </cell>
          <cell r="D8351" t="str">
            <v>Uk</v>
          </cell>
          <cell r="E8351">
            <v>72</v>
          </cell>
          <cell r="F8351">
            <v>182</v>
          </cell>
          <cell r="G8351" t="str">
            <v>Slovenia</v>
          </cell>
        </row>
        <row r="8352">
          <cell r="A8352" t="str">
            <v>2003M01</v>
          </cell>
          <cell r="B8352">
            <v>3</v>
          </cell>
          <cell r="C8352">
            <v>186</v>
          </cell>
          <cell r="D8352" t="str">
            <v>Spain</v>
          </cell>
          <cell r="E8352">
            <v>3795</v>
          </cell>
          <cell r="F8352">
            <v>186</v>
          </cell>
          <cell r="G8352" t="str">
            <v>Spain</v>
          </cell>
        </row>
        <row r="8353">
          <cell r="A8353" t="str">
            <v>2003M01</v>
          </cell>
          <cell r="B8353">
            <v>2</v>
          </cell>
          <cell r="C8353">
            <v>186</v>
          </cell>
          <cell r="D8353" t="str">
            <v>Spain</v>
          </cell>
          <cell r="E8353">
            <v>1</v>
          </cell>
          <cell r="F8353">
            <v>180</v>
          </cell>
          <cell r="G8353" t="str">
            <v>Singapore</v>
          </cell>
        </row>
        <row r="8354">
          <cell r="A8354" t="str">
            <v>2003M01</v>
          </cell>
          <cell r="B8354">
            <v>0</v>
          </cell>
          <cell r="C8354">
            <v>100</v>
          </cell>
          <cell r="D8354" t="str">
            <v>Ebaymotors</v>
          </cell>
          <cell r="E8354">
            <v>1</v>
          </cell>
          <cell r="F8354">
            <v>105</v>
          </cell>
          <cell r="G8354" t="str">
            <v>Jersey</v>
          </cell>
        </row>
        <row r="8355">
          <cell r="A8355" t="str">
            <v>2003M01</v>
          </cell>
          <cell r="B8355">
            <v>2</v>
          </cell>
          <cell r="C8355">
            <v>15</v>
          </cell>
          <cell r="D8355" t="str">
            <v>Australia</v>
          </cell>
          <cell r="E8355">
            <v>60</v>
          </cell>
          <cell r="F8355">
            <v>45</v>
          </cell>
          <cell r="G8355" t="str">
            <v>China</v>
          </cell>
        </row>
        <row r="8356">
          <cell r="A8356" t="str">
            <v>2003M01</v>
          </cell>
          <cell r="B8356">
            <v>2</v>
          </cell>
          <cell r="C8356">
            <v>71</v>
          </cell>
          <cell r="D8356" t="str">
            <v>France</v>
          </cell>
          <cell r="E8356">
            <v>49</v>
          </cell>
          <cell r="F8356">
            <v>15</v>
          </cell>
          <cell r="G8356" t="str">
            <v>Australia</v>
          </cell>
        </row>
        <row r="8357">
          <cell r="A8357" t="str">
            <v>2003M01</v>
          </cell>
          <cell r="B8357">
            <v>2</v>
          </cell>
          <cell r="C8357">
            <v>23</v>
          </cell>
          <cell r="D8357" t="str">
            <v xml:space="preserve"> Belgium (French)</v>
          </cell>
          <cell r="E8357">
            <v>4380</v>
          </cell>
          <cell r="F8357">
            <v>77</v>
          </cell>
          <cell r="G8357" t="str">
            <v>Germany</v>
          </cell>
        </row>
        <row r="8358">
          <cell r="A8358" t="str">
            <v>2003M01</v>
          </cell>
          <cell r="B8358">
            <v>4</v>
          </cell>
          <cell r="C8358">
            <v>0</v>
          </cell>
          <cell r="D8358" t="str">
            <v>Ebay</v>
          </cell>
          <cell r="E8358">
            <v>5</v>
          </cell>
          <cell r="F8358">
            <v>1</v>
          </cell>
          <cell r="G8358" t="str">
            <v>United States</v>
          </cell>
        </row>
        <row r="8359">
          <cell r="A8359" t="str">
            <v>2003M01</v>
          </cell>
          <cell r="B8359">
            <v>1</v>
          </cell>
          <cell r="C8359">
            <v>0</v>
          </cell>
          <cell r="D8359" t="str">
            <v>Ebay</v>
          </cell>
          <cell r="E8359">
            <v>8</v>
          </cell>
          <cell r="F8359">
            <v>51</v>
          </cell>
          <cell r="G8359" t="str">
            <v>Costa Rica</v>
          </cell>
        </row>
        <row r="8360">
          <cell r="A8360" t="str">
            <v>2003M01</v>
          </cell>
          <cell r="B8360">
            <v>1</v>
          </cell>
          <cell r="C8360">
            <v>16</v>
          </cell>
          <cell r="D8360" t="str">
            <v>Austria</v>
          </cell>
          <cell r="E8360">
            <v>7</v>
          </cell>
          <cell r="F8360">
            <v>193</v>
          </cell>
          <cell r="G8360" t="str">
            <v>Switzerland</v>
          </cell>
        </row>
        <row r="8361">
          <cell r="A8361" t="str">
            <v>2003M01</v>
          </cell>
          <cell r="B8361">
            <v>0</v>
          </cell>
          <cell r="C8361">
            <v>15</v>
          </cell>
          <cell r="D8361" t="str">
            <v>Australia</v>
          </cell>
          <cell r="E8361">
            <v>2</v>
          </cell>
          <cell r="F8361">
            <v>99</v>
          </cell>
          <cell r="G8361" t="str">
            <v>Ireland</v>
          </cell>
        </row>
        <row r="8362">
          <cell r="A8362" t="str">
            <v>2003M01</v>
          </cell>
          <cell r="B8362">
            <v>2</v>
          </cell>
          <cell r="C8362">
            <v>77</v>
          </cell>
          <cell r="D8362" t="str">
            <v>Germany</v>
          </cell>
          <cell r="E8362">
            <v>1</v>
          </cell>
          <cell r="F8362">
            <v>22</v>
          </cell>
          <cell r="G8362" t="str">
            <v>Belarus</v>
          </cell>
        </row>
        <row r="8363">
          <cell r="A8363" t="str">
            <v>2003M01</v>
          </cell>
          <cell r="B8363">
            <v>0</v>
          </cell>
          <cell r="C8363">
            <v>3</v>
          </cell>
          <cell r="D8363" t="str">
            <v>Uk</v>
          </cell>
          <cell r="E8363">
            <v>267</v>
          </cell>
          <cell r="F8363">
            <v>99</v>
          </cell>
          <cell r="G8363" t="str">
            <v>Ireland</v>
          </cell>
        </row>
        <row r="8364">
          <cell r="A8364" t="str">
            <v>2003M01</v>
          </cell>
          <cell r="B8364">
            <v>1</v>
          </cell>
          <cell r="C8364">
            <v>71</v>
          </cell>
          <cell r="D8364" t="str">
            <v>France</v>
          </cell>
          <cell r="E8364">
            <v>1</v>
          </cell>
          <cell r="F8364">
            <v>168</v>
          </cell>
          <cell r="G8364" t="str">
            <v>Russian Federation</v>
          </cell>
        </row>
        <row r="8365">
          <cell r="A8365" t="str">
            <v>2003M01</v>
          </cell>
          <cell r="B8365">
            <v>2</v>
          </cell>
          <cell r="C8365">
            <v>77</v>
          </cell>
          <cell r="D8365" t="str">
            <v>Germany</v>
          </cell>
          <cell r="E8365">
            <v>1106</v>
          </cell>
          <cell r="F8365">
            <v>168</v>
          </cell>
          <cell r="G8365" t="str">
            <v>Russian Federation</v>
          </cell>
        </row>
        <row r="8366">
          <cell r="A8366" t="str">
            <v>2003M01</v>
          </cell>
          <cell r="B8366">
            <v>2</v>
          </cell>
          <cell r="C8366">
            <v>0</v>
          </cell>
          <cell r="D8366" t="str">
            <v>Ebay</v>
          </cell>
          <cell r="E8366">
            <v>1652</v>
          </cell>
          <cell r="F8366">
            <v>123</v>
          </cell>
          <cell r="G8366" t="str">
            <v>Macau</v>
          </cell>
        </row>
        <row r="8367">
          <cell r="A8367" t="str">
            <v>2003M01</v>
          </cell>
          <cell r="B8367">
            <v>2</v>
          </cell>
          <cell r="C8367">
            <v>77</v>
          </cell>
          <cell r="D8367" t="str">
            <v>Germany</v>
          </cell>
          <cell r="E8367">
            <v>238</v>
          </cell>
          <cell r="F8367">
            <v>204</v>
          </cell>
          <cell r="G8367" t="str">
            <v>Turkey</v>
          </cell>
        </row>
        <row r="8368">
          <cell r="A8368" t="str">
            <v>2003M01</v>
          </cell>
          <cell r="B8368">
            <v>2</v>
          </cell>
          <cell r="C8368">
            <v>0</v>
          </cell>
          <cell r="D8368" t="str">
            <v>Ebay</v>
          </cell>
          <cell r="E8368">
            <v>1107</v>
          </cell>
          <cell r="F8368">
            <v>55</v>
          </cell>
          <cell r="G8368" t="str">
            <v>Cyprus</v>
          </cell>
        </row>
        <row r="8369">
          <cell r="A8369" t="str">
            <v>2003M01</v>
          </cell>
          <cell r="B8369">
            <v>0</v>
          </cell>
          <cell r="C8369">
            <v>101</v>
          </cell>
          <cell r="D8369" t="str">
            <v>Italy</v>
          </cell>
          <cell r="E8369">
            <v>66079</v>
          </cell>
          <cell r="F8369">
            <v>101</v>
          </cell>
          <cell r="G8369" t="str">
            <v>Italy</v>
          </cell>
        </row>
        <row r="8370">
          <cell r="A8370" t="str">
            <v>2003M01</v>
          </cell>
          <cell r="B8370">
            <v>1</v>
          </cell>
          <cell r="C8370">
            <v>2</v>
          </cell>
          <cell r="D8370" t="str">
            <v>Canada</v>
          </cell>
          <cell r="E8370">
            <v>15</v>
          </cell>
          <cell r="F8370">
            <v>3</v>
          </cell>
          <cell r="G8370" t="str">
            <v>United Kingdom</v>
          </cell>
        </row>
        <row r="8371">
          <cell r="A8371" t="str">
            <v>2003M01</v>
          </cell>
          <cell r="B8371">
            <v>2</v>
          </cell>
          <cell r="C8371">
            <v>3</v>
          </cell>
          <cell r="D8371" t="str">
            <v>Uk</v>
          </cell>
          <cell r="E8371">
            <v>15</v>
          </cell>
          <cell r="F8371">
            <v>124</v>
          </cell>
          <cell r="G8371" t="str">
            <v>Macedonia</v>
          </cell>
        </row>
        <row r="8372">
          <cell r="A8372" t="str">
            <v>2003M01</v>
          </cell>
          <cell r="B8372">
            <v>2</v>
          </cell>
          <cell r="C8372">
            <v>16</v>
          </cell>
          <cell r="D8372" t="str">
            <v>Austria</v>
          </cell>
          <cell r="E8372">
            <v>9</v>
          </cell>
          <cell r="F8372">
            <v>164</v>
          </cell>
          <cell r="G8372" t="str">
            <v>Portugal</v>
          </cell>
        </row>
        <row r="8373">
          <cell r="A8373" t="str">
            <v>2003M01</v>
          </cell>
          <cell r="B8373">
            <v>0</v>
          </cell>
          <cell r="C8373">
            <v>15</v>
          </cell>
          <cell r="D8373" t="str">
            <v>Australia</v>
          </cell>
          <cell r="E8373">
            <v>3</v>
          </cell>
          <cell r="F8373">
            <v>130</v>
          </cell>
          <cell r="G8373" t="str">
            <v>Malta</v>
          </cell>
        </row>
        <row r="8374">
          <cell r="A8374" t="str">
            <v>2003M01</v>
          </cell>
          <cell r="B8374">
            <v>2</v>
          </cell>
          <cell r="C8374">
            <v>3</v>
          </cell>
          <cell r="D8374" t="str">
            <v>Uk</v>
          </cell>
          <cell r="E8374">
            <v>5</v>
          </cell>
          <cell r="F8374">
            <v>211</v>
          </cell>
          <cell r="G8374" t="str">
            <v>Uruguay</v>
          </cell>
        </row>
        <row r="8375">
          <cell r="A8375" t="str">
            <v>2003M01</v>
          </cell>
          <cell r="B8375">
            <v>2</v>
          </cell>
          <cell r="C8375">
            <v>2</v>
          </cell>
          <cell r="D8375" t="str">
            <v>Canada</v>
          </cell>
          <cell r="E8375">
            <v>4</v>
          </cell>
          <cell r="F8375">
            <v>70</v>
          </cell>
          <cell r="G8375" t="str">
            <v>Finland</v>
          </cell>
        </row>
        <row r="8376">
          <cell r="A8376" t="str">
            <v>2003M01</v>
          </cell>
          <cell r="B8376">
            <v>3</v>
          </cell>
          <cell r="C8376">
            <v>77</v>
          </cell>
          <cell r="D8376" t="str">
            <v>Germany</v>
          </cell>
          <cell r="E8376">
            <v>2</v>
          </cell>
          <cell r="F8376">
            <v>80</v>
          </cell>
          <cell r="G8376" t="str">
            <v>Greece</v>
          </cell>
        </row>
        <row r="8377">
          <cell r="A8377" t="str">
            <v>2003M01</v>
          </cell>
          <cell r="B8377">
            <v>1</v>
          </cell>
          <cell r="C8377">
            <v>123</v>
          </cell>
          <cell r="D8377" t="str">
            <v xml:space="preserve"> Belgium (Dutch)</v>
          </cell>
          <cell r="E8377">
            <v>178</v>
          </cell>
          <cell r="F8377">
            <v>101</v>
          </cell>
          <cell r="G8377" t="str">
            <v>Italy</v>
          </cell>
        </row>
        <row r="8378">
          <cell r="A8378" t="str">
            <v>2003M01</v>
          </cell>
          <cell r="B8378">
            <v>2</v>
          </cell>
          <cell r="C8378">
            <v>196</v>
          </cell>
          <cell r="D8378" t="str">
            <v>Taiwan</v>
          </cell>
          <cell r="E8378">
            <v>37</v>
          </cell>
          <cell r="F8378">
            <v>71</v>
          </cell>
          <cell r="G8378" t="str">
            <v>France</v>
          </cell>
        </row>
        <row r="8379">
          <cell r="A8379" t="str">
            <v>2003M01</v>
          </cell>
          <cell r="B8379">
            <v>2</v>
          </cell>
          <cell r="C8379">
            <v>15</v>
          </cell>
          <cell r="D8379" t="str">
            <v>Australia</v>
          </cell>
          <cell r="E8379">
            <v>218</v>
          </cell>
          <cell r="F8379">
            <v>149</v>
          </cell>
          <cell r="G8379" t="str">
            <v>New Zealand</v>
          </cell>
        </row>
        <row r="8380">
          <cell r="A8380" t="str">
            <v>2003M01</v>
          </cell>
          <cell r="B8380">
            <v>2</v>
          </cell>
          <cell r="C8380">
            <v>101</v>
          </cell>
          <cell r="D8380" t="str">
            <v>Italy</v>
          </cell>
          <cell r="E8380">
            <v>2</v>
          </cell>
          <cell r="F8380">
            <v>33</v>
          </cell>
          <cell r="G8380" t="str">
            <v>Brunei Darussalam</v>
          </cell>
        </row>
        <row r="8381">
          <cell r="A8381" t="str">
            <v>2003M01</v>
          </cell>
          <cell r="B8381">
            <v>1</v>
          </cell>
          <cell r="C8381">
            <v>100</v>
          </cell>
          <cell r="D8381" t="str">
            <v>Ebaymotors</v>
          </cell>
          <cell r="E8381">
            <v>8</v>
          </cell>
          <cell r="F8381">
            <v>12</v>
          </cell>
          <cell r="G8381" t="str">
            <v>Argentina</v>
          </cell>
        </row>
        <row r="8382">
          <cell r="A8382" t="str">
            <v>2003M01</v>
          </cell>
          <cell r="B8382">
            <v>3</v>
          </cell>
          <cell r="C8382">
            <v>0</v>
          </cell>
          <cell r="D8382" t="str">
            <v>Ebay</v>
          </cell>
          <cell r="E8382">
            <v>88</v>
          </cell>
          <cell r="F8382">
            <v>45</v>
          </cell>
          <cell r="G8382" t="str">
            <v>China</v>
          </cell>
        </row>
        <row r="8383">
          <cell r="A8383" t="str">
            <v>2003M01</v>
          </cell>
          <cell r="B8383">
            <v>0</v>
          </cell>
          <cell r="C8383">
            <v>0</v>
          </cell>
          <cell r="D8383" t="str">
            <v>Ebay</v>
          </cell>
          <cell r="E8383">
            <v>7</v>
          </cell>
          <cell r="F8383">
            <v>185</v>
          </cell>
          <cell r="G8383" t="str">
            <v>South Africa</v>
          </cell>
        </row>
        <row r="8384">
          <cell r="A8384" t="str">
            <v>2003M01</v>
          </cell>
          <cell r="B8384">
            <v>2</v>
          </cell>
          <cell r="C8384">
            <v>146</v>
          </cell>
          <cell r="D8384" t="str">
            <v>Netherlands</v>
          </cell>
          <cell r="E8384">
            <v>16999</v>
          </cell>
          <cell r="F8384">
            <v>3</v>
          </cell>
          <cell r="G8384" t="str">
            <v>United Kingdom</v>
          </cell>
        </row>
        <row r="8385">
          <cell r="A8385" t="str">
            <v>2003M01</v>
          </cell>
          <cell r="B8385">
            <v>0</v>
          </cell>
          <cell r="C8385">
            <v>0</v>
          </cell>
          <cell r="D8385" t="str">
            <v>Ebay</v>
          </cell>
          <cell r="E8385">
            <v>8</v>
          </cell>
          <cell r="F8385">
            <v>70</v>
          </cell>
          <cell r="G8385" t="str">
            <v>Finland</v>
          </cell>
        </row>
        <row r="8386">
          <cell r="A8386" t="str">
            <v>2003M01</v>
          </cell>
          <cell r="B8386">
            <v>0</v>
          </cell>
          <cell r="C8386">
            <v>186</v>
          </cell>
          <cell r="D8386" t="str">
            <v>Spain</v>
          </cell>
          <cell r="E8386">
            <v>23</v>
          </cell>
          <cell r="F8386">
            <v>101</v>
          </cell>
          <cell r="G8386" t="str">
            <v>Italy</v>
          </cell>
        </row>
        <row r="8387">
          <cell r="A8387" t="str">
            <v>2003M01</v>
          </cell>
          <cell r="B8387">
            <v>1</v>
          </cell>
          <cell r="C8387">
            <v>3</v>
          </cell>
          <cell r="D8387" t="str">
            <v>Uk</v>
          </cell>
          <cell r="E8387">
            <v>147</v>
          </cell>
          <cell r="F8387">
            <v>45</v>
          </cell>
          <cell r="G8387" t="str">
            <v>China</v>
          </cell>
        </row>
        <row r="8388">
          <cell r="A8388" t="str">
            <v>2003M01</v>
          </cell>
          <cell r="B8388">
            <v>1</v>
          </cell>
          <cell r="C8388">
            <v>101</v>
          </cell>
          <cell r="D8388" t="str">
            <v>Italy</v>
          </cell>
          <cell r="E8388">
            <v>5</v>
          </cell>
          <cell r="F8388">
            <v>31</v>
          </cell>
          <cell r="G8388" t="str">
            <v>Brazil</v>
          </cell>
        </row>
        <row r="8389">
          <cell r="A8389" t="str">
            <v>2003M01</v>
          </cell>
          <cell r="B8389">
            <v>0</v>
          </cell>
          <cell r="C8389">
            <v>71</v>
          </cell>
          <cell r="D8389" t="str">
            <v>France</v>
          </cell>
          <cell r="E8389">
            <v>2</v>
          </cell>
          <cell r="F8389">
            <v>111</v>
          </cell>
          <cell r="G8389" t="str">
            <v>Korea, South</v>
          </cell>
        </row>
        <row r="8390">
          <cell r="A8390" t="str">
            <v>2003M01</v>
          </cell>
          <cell r="B8390">
            <v>2</v>
          </cell>
          <cell r="C8390">
            <v>100</v>
          </cell>
          <cell r="D8390" t="str">
            <v>Ebaymotors</v>
          </cell>
          <cell r="E8390">
            <v>108</v>
          </cell>
          <cell r="F8390">
            <v>182</v>
          </cell>
          <cell r="G8390" t="str">
            <v>Slovenia</v>
          </cell>
        </row>
        <row r="8391">
          <cell r="A8391" t="str">
            <v>2003M01</v>
          </cell>
          <cell r="B8391">
            <v>3</v>
          </cell>
          <cell r="C8391">
            <v>3</v>
          </cell>
          <cell r="D8391" t="str">
            <v>Uk</v>
          </cell>
          <cell r="E8391">
            <v>1</v>
          </cell>
          <cell r="F8391">
            <v>-999</v>
          </cell>
          <cell r="G8391" t="str">
            <v>Unknown</v>
          </cell>
        </row>
        <row r="8392">
          <cell r="A8392" t="str">
            <v>2003M01</v>
          </cell>
          <cell r="B8392">
            <v>0</v>
          </cell>
          <cell r="C8392">
            <v>196</v>
          </cell>
          <cell r="D8392" t="str">
            <v>Taiwan</v>
          </cell>
          <cell r="E8392">
            <v>153</v>
          </cell>
          <cell r="F8392">
            <v>71</v>
          </cell>
          <cell r="G8392" t="str">
            <v>France</v>
          </cell>
        </row>
        <row r="8393">
          <cell r="A8393" t="str">
            <v>2003M01</v>
          </cell>
          <cell r="B8393">
            <v>1</v>
          </cell>
          <cell r="C8393">
            <v>3</v>
          </cell>
          <cell r="D8393" t="str">
            <v>Uk</v>
          </cell>
          <cell r="E8393">
            <v>87</v>
          </cell>
          <cell r="F8393">
            <v>101</v>
          </cell>
          <cell r="G8393" t="str">
            <v>Italy</v>
          </cell>
        </row>
        <row r="8394">
          <cell r="A8394" t="str">
            <v>2003M01</v>
          </cell>
          <cell r="B8394">
            <v>1</v>
          </cell>
          <cell r="C8394">
            <v>77</v>
          </cell>
          <cell r="D8394" t="str">
            <v>Germany</v>
          </cell>
          <cell r="E8394">
            <v>169</v>
          </cell>
          <cell r="F8394">
            <v>57</v>
          </cell>
          <cell r="G8394" t="str">
            <v>Denmark</v>
          </cell>
        </row>
        <row r="8395">
          <cell r="A8395" t="str">
            <v>2003M01</v>
          </cell>
          <cell r="B8395">
            <v>0</v>
          </cell>
          <cell r="C8395">
            <v>186</v>
          </cell>
          <cell r="D8395" t="str">
            <v>Spain</v>
          </cell>
          <cell r="E8395">
            <v>1</v>
          </cell>
          <cell r="F8395">
            <v>163</v>
          </cell>
          <cell r="G8395" t="str">
            <v>Poland</v>
          </cell>
        </row>
        <row r="8396">
          <cell r="A8396" t="str">
            <v>2003M01</v>
          </cell>
          <cell r="B8396">
            <v>2</v>
          </cell>
          <cell r="C8396">
            <v>71</v>
          </cell>
          <cell r="D8396" t="str">
            <v>France</v>
          </cell>
          <cell r="E8396">
            <v>400</v>
          </cell>
          <cell r="F8396">
            <v>80</v>
          </cell>
          <cell r="G8396" t="str">
            <v>Greece</v>
          </cell>
        </row>
        <row r="8397">
          <cell r="A8397" t="str">
            <v>2003M01</v>
          </cell>
          <cell r="B8397">
            <v>2</v>
          </cell>
          <cell r="C8397">
            <v>0</v>
          </cell>
          <cell r="D8397" t="str">
            <v>Ebay</v>
          </cell>
          <cell r="E8397">
            <v>716</v>
          </cell>
          <cell r="F8397">
            <v>62</v>
          </cell>
          <cell r="G8397" t="str">
            <v>Egypt</v>
          </cell>
        </row>
        <row r="8398">
          <cell r="A8398" t="str">
            <v>2003M01</v>
          </cell>
          <cell r="B8398">
            <v>2</v>
          </cell>
          <cell r="C8398">
            <v>0</v>
          </cell>
          <cell r="D8398" t="str">
            <v>Ebay</v>
          </cell>
          <cell r="E8398">
            <v>4634</v>
          </cell>
          <cell r="F8398">
            <v>99</v>
          </cell>
          <cell r="G8398" t="str">
            <v>Ireland</v>
          </cell>
        </row>
        <row r="8399">
          <cell r="A8399" t="str">
            <v>2003M01</v>
          </cell>
          <cell r="B8399">
            <v>3</v>
          </cell>
          <cell r="C8399">
            <v>15</v>
          </cell>
          <cell r="D8399" t="str">
            <v>Australia</v>
          </cell>
          <cell r="E8399">
            <v>2</v>
          </cell>
          <cell r="F8399">
            <v>180</v>
          </cell>
          <cell r="G8399" t="str">
            <v>Singapore</v>
          </cell>
        </row>
        <row r="8400">
          <cell r="A8400" t="str">
            <v>2003M01</v>
          </cell>
          <cell r="B8400">
            <v>0</v>
          </cell>
          <cell r="C8400">
            <v>186</v>
          </cell>
          <cell r="D8400" t="str">
            <v>Spain</v>
          </cell>
          <cell r="E8400">
            <v>3</v>
          </cell>
          <cell r="F8400">
            <v>199</v>
          </cell>
          <cell r="G8400" t="str">
            <v>Thailand</v>
          </cell>
        </row>
        <row r="8401">
          <cell r="A8401" t="str">
            <v>2003M01</v>
          </cell>
          <cell r="B8401">
            <v>2</v>
          </cell>
          <cell r="C8401">
            <v>71</v>
          </cell>
          <cell r="D8401" t="str">
            <v>France</v>
          </cell>
          <cell r="E8401">
            <v>3</v>
          </cell>
          <cell r="F8401">
            <v>203</v>
          </cell>
          <cell r="G8401" t="str">
            <v>Tunisia</v>
          </cell>
        </row>
        <row r="8402">
          <cell r="A8402" t="str">
            <v>2003M01</v>
          </cell>
          <cell r="B8402">
            <v>2</v>
          </cell>
          <cell r="C8402">
            <v>77</v>
          </cell>
          <cell r="D8402" t="str">
            <v>Germany</v>
          </cell>
          <cell r="E8402">
            <v>755</v>
          </cell>
          <cell r="F8402">
            <v>34</v>
          </cell>
          <cell r="G8402" t="str">
            <v>Bulgaria</v>
          </cell>
        </row>
        <row r="8403">
          <cell r="A8403" t="str">
            <v>2003M01</v>
          </cell>
          <cell r="B8403">
            <v>1</v>
          </cell>
          <cell r="C8403">
            <v>101</v>
          </cell>
          <cell r="D8403" t="str">
            <v>Italy</v>
          </cell>
          <cell r="E8403">
            <v>84</v>
          </cell>
          <cell r="F8403">
            <v>16</v>
          </cell>
          <cell r="G8403" t="str">
            <v>Austria</v>
          </cell>
        </row>
        <row r="8404">
          <cell r="A8404" t="str">
            <v>2003M01</v>
          </cell>
          <cell r="B8404">
            <v>3</v>
          </cell>
          <cell r="C8404">
            <v>23</v>
          </cell>
          <cell r="D8404" t="str">
            <v xml:space="preserve"> Belgium (French)</v>
          </cell>
          <cell r="E8404">
            <v>1</v>
          </cell>
          <cell r="F8404">
            <v>146</v>
          </cell>
          <cell r="G8404" t="str">
            <v>Netherlands</v>
          </cell>
        </row>
        <row r="8405">
          <cell r="A8405" t="str">
            <v>2003M01</v>
          </cell>
          <cell r="B8405">
            <v>1</v>
          </cell>
          <cell r="C8405">
            <v>0</v>
          </cell>
          <cell r="D8405" t="str">
            <v>Ebay</v>
          </cell>
          <cell r="E8405">
            <v>82</v>
          </cell>
          <cell r="F8405">
            <v>16</v>
          </cell>
          <cell r="G8405" t="str">
            <v>Austria</v>
          </cell>
        </row>
        <row r="8406">
          <cell r="A8406" t="str">
            <v>2003M01</v>
          </cell>
          <cell r="B8406">
            <v>2</v>
          </cell>
          <cell r="C8406">
            <v>0</v>
          </cell>
          <cell r="D8406" t="str">
            <v>Ebay</v>
          </cell>
          <cell r="E8406">
            <v>12864</v>
          </cell>
          <cell r="F8406">
            <v>196</v>
          </cell>
          <cell r="G8406" t="str">
            <v>Taiwan</v>
          </cell>
        </row>
        <row r="8407">
          <cell r="A8407" t="str">
            <v>2003M01</v>
          </cell>
          <cell r="B8407">
            <v>2</v>
          </cell>
          <cell r="C8407">
            <v>101</v>
          </cell>
          <cell r="D8407" t="str">
            <v>Italy</v>
          </cell>
          <cell r="E8407">
            <v>12</v>
          </cell>
          <cell r="F8407">
            <v>191</v>
          </cell>
          <cell r="G8407" t="str">
            <v>Swaziland</v>
          </cell>
        </row>
        <row r="8408">
          <cell r="A8408" t="str">
            <v>2003M01</v>
          </cell>
          <cell r="B8408">
            <v>0</v>
          </cell>
          <cell r="C8408">
            <v>3</v>
          </cell>
          <cell r="D8408" t="str">
            <v>Uk</v>
          </cell>
          <cell r="E8408">
            <v>2</v>
          </cell>
          <cell r="F8408">
            <v>111</v>
          </cell>
          <cell r="G8408" t="str">
            <v>Korea, South</v>
          </cell>
        </row>
        <row r="8409">
          <cell r="A8409" t="str">
            <v>2003M01</v>
          </cell>
          <cell r="B8409">
            <v>2</v>
          </cell>
          <cell r="C8409">
            <v>101</v>
          </cell>
          <cell r="D8409" t="str">
            <v>Italy</v>
          </cell>
          <cell r="E8409">
            <v>10</v>
          </cell>
          <cell r="F8409">
            <v>163</v>
          </cell>
          <cell r="G8409" t="str">
            <v>Poland</v>
          </cell>
        </row>
        <row r="8410">
          <cell r="A8410" t="str">
            <v>2003M01</v>
          </cell>
          <cell r="B8410">
            <v>2</v>
          </cell>
          <cell r="C8410">
            <v>0</v>
          </cell>
          <cell r="D8410" t="str">
            <v>Ebay</v>
          </cell>
          <cell r="E8410">
            <v>48</v>
          </cell>
          <cell r="F8410">
            <v>19</v>
          </cell>
          <cell r="G8410" t="str">
            <v>Bahrain</v>
          </cell>
        </row>
        <row r="8411">
          <cell r="A8411" t="str">
            <v>2003M01</v>
          </cell>
          <cell r="B8411">
            <v>1</v>
          </cell>
          <cell r="C8411">
            <v>0</v>
          </cell>
          <cell r="D8411" t="str">
            <v>Ebay</v>
          </cell>
          <cell r="E8411">
            <v>20</v>
          </cell>
          <cell r="F8411">
            <v>215</v>
          </cell>
          <cell r="G8411" t="str">
            <v>Venezuela</v>
          </cell>
        </row>
        <row r="8412">
          <cell r="A8412" t="str">
            <v>2003M01</v>
          </cell>
          <cell r="B8412">
            <v>0</v>
          </cell>
          <cell r="C8412">
            <v>77</v>
          </cell>
          <cell r="D8412" t="str">
            <v>Germany</v>
          </cell>
          <cell r="E8412">
            <v>1114</v>
          </cell>
          <cell r="F8412">
            <v>71</v>
          </cell>
          <cell r="G8412" t="str">
            <v>France</v>
          </cell>
        </row>
        <row r="8413">
          <cell r="A8413" t="str">
            <v>2003M01</v>
          </cell>
          <cell r="B8413">
            <v>2</v>
          </cell>
          <cell r="C8413">
            <v>0</v>
          </cell>
          <cell r="D8413" t="str">
            <v>Ebay</v>
          </cell>
          <cell r="E8413">
            <v>22559</v>
          </cell>
          <cell r="F8413">
            <v>57</v>
          </cell>
          <cell r="G8413" t="str">
            <v>Denmark</v>
          </cell>
        </row>
        <row r="8414">
          <cell r="A8414" t="str">
            <v>2003M01</v>
          </cell>
          <cell r="B8414">
            <v>0</v>
          </cell>
          <cell r="C8414">
            <v>100</v>
          </cell>
          <cell r="D8414" t="str">
            <v>Ebaymotors</v>
          </cell>
          <cell r="E8414">
            <v>26</v>
          </cell>
          <cell r="F8414">
            <v>3</v>
          </cell>
          <cell r="G8414" t="str">
            <v>United Kingdom</v>
          </cell>
        </row>
        <row r="8415">
          <cell r="A8415" t="str">
            <v>2003M01</v>
          </cell>
          <cell r="B8415">
            <v>2</v>
          </cell>
          <cell r="C8415">
            <v>2</v>
          </cell>
          <cell r="D8415" t="str">
            <v>Canada</v>
          </cell>
          <cell r="E8415">
            <v>128</v>
          </cell>
          <cell r="F8415">
            <v>77</v>
          </cell>
          <cell r="G8415" t="str">
            <v>Germany</v>
          </cell>
        </row>
        <row r="8416">
          <cell r="A8416" t="str">
            <v>2003M01</v>
          </cell>
          <cell r="B8416">
            <v>2</v>
          </cell>
          <cell r="C8416">
            <v>186</v>
          </cell>
          <cell r="D8416" t="str">
            <v>Spain</v>
          </cell>
          <cell r="E8416">
            <v>228</v>
          </cell>
          <cell r="F8416">
            <v>71</v>
          </cell>
          <cell r="G8416" t="str">
            <v>France</v>
          </cell>
        </row>
        <row r="8417">
          <cell r="A8417" t="str">
            <v>2003M01</v>
          </cell>
          <cell r="B8417">
            <v>3</v>
          </cell>
          <cell r="C8417">
            <v>2</v>
          </cell>
          <cell r="D8417" t="str">
            <v>Canada</v>
          </cell>
          <cell r="E8417">
            <v>3</v>
          </cell>
          <cell r="F8417">
            <v>1</v>
          </cell>
          <cell r="G8417" t="str">
            <v>United States</v>
          </cell>
        </row>
        <row r="8418">
          <cell r="A8418" t="str">
            <v>2003M01</v>
          </cell>
          <cell r="B8418">
            <v>2</v>
          </cell>
          <cell r="C8418">
            <v>193</v>
          </cell>
          <cell r="D8418" t="str">
            <v>Switzerland</v>
          </cell>
          <cell r="E8418">
            <v>23</v>
          </cell>
          <cell r="F8418">
            <v>120</v>
          </cell>
          <cell r="G8418" t="str">
            <v>Liechtenstein</v>
          </cell>
        </row>
        <row r="8419">
          <cell r="A8419" t="str">
            <v>2003M01</v>
          </cell>
          <cell r="B8419">
            <v>1</v>
          </cell>
          <cell r="C8419">
            <v>146</v>
          </cell>
          <cell r="D8419" t="str">
            <v>Netherlands</v>
          </cell>
          <cell r="E8419">
            <v>1</v>
          </cell>
          <cell r="F8419">
            <v>80</v>
          </cell>
          <cell r="G8419" t="str">
            <v>Greece</v>
          </cell>
        </row>
        <row r="8420">
          <cell r="A8420" t="str">
            <v>2003M01</v>
          </cell>
          <cell r="B8420">
            <v>1</v>
          </cell>
          <cell r="C8420">
            <v>146</v>
          </cell>
          <cell r="D8420" t="str">
            <v>Netherlands</v>
          </cell>
          <cell r="E8420">
            <v>56</v>
          </cell>
          <cell r="F8420">
            <v>186</v>
          </cell>
          <cell r="G8420" t="str">
            <v>Spain</v>
          </cell>
        </row>
        <row r="8421">
          <cell r="A8421" t="str">
            <v>2003M01</v>
          </cell>
          <cell r="B8421">
            <v>2</v>
          </cell>
          <cell r="C8421">
            <v>100</v>
          </cell>
          <cell r="D8421" t="str">
            <v>Ebaymotors</v>
          </cell>
          <cell r="E8421">
            <v>10</v>
          </cell>
          <cell r="F8421">
            <v>116</v>
          </cell>
          <cell r="G8421" t="str">
            <v>Lebanon, South</v>
          </cell>
        </row>
        <row r="8422">
          <cell r="A8422" t="str">
            <v>2003M01</v>
          </cell>
          <cell r="B8422">
            <v>0</v>
          </cell>
          <cell r="C8422">
            <v>146</v>
          </cell>
          <cell r="D8422" t="str">
            <v>Netherlands</v>
          </cell>
          <cell r="E8422">
            <v>107</v>
          </cell>
          <cell r="F8422">
            <v>23</v>
          </cell>
          <cell r="G8422" t="str">
            <v>Belgium</v>
          </cell>
        </row>
        <row r="8423">
          <cell r="A8423" t="str">
            <v>2003M01</v>
          </cell>
          <cell r="B8423">
            <v>0</v>
          </cell>
          <cell r="C8423">
            <v>3</v>
          </cell>
          <cell r="D8423" t="str">
            <v>Uk</v>
          </cell>
          <cell r="E8423">
            <v>3</v>
          </cell>
          <cell r="F8423">
            <v>5</v>
          </cell>
          <cell r="G8423" t="str">
            <v>Albania</v>
          </cell>
        </row>
        <row r="8424">
          <cell r="A8424" t="str">
            <v>2003M01</v>
          </cell>
          <cell r="B8424">
            <v>1</v>
          </cell>
          <cell r="C8424">
            <v>77</v>
          </cell>
          <cell r="D8424" t="str">
            <v>Germany</v>
          </cell>
          <cell r="E8424">
            <v>430</v>
          </cell>
          <cell r="F8424">
            <v>92</v>
          </cell>
          <cell r="G8424" t="str">
            <v>Hong Kong</v>
          </cell>
        </row>
        <row r="8425">
          <cell r="A8425" t="str">
            <v>2003M01</v>
          </cell>
          <cell r="B8425">
            <v>3</v>
          </cell>
          <cell r="C8425">
            <v>16</v>
          </cell>
          <cell r="D8425" t="str">
            <v>Austria</v>
          </cell>
          <cell r="E8425">
            <v>824</v>
          </cell>
          <cell r="F8425">
            <v>16</v>
          </cell>
          <cell r="G8425" t="str">
            <v>Austria</v>
          </cell>
        </row>
        <row r="8426">
          <cell r="A8426" t="str">
            <v>2003M01</v>
          </cell>
          <cell r="B8426">
            <v>1</v>
          </cell>
          <cell r="C8426">
            <v>71</v>
          </cell>
          <cell r="D8426" t="str">
            <v>France</v>
          </cell>
          <cell r="E8426">
            <v>5</v>
          </cell>
          <cell r="F8426">
            <v>34</v>
          </cell>
          <cell r="G8426" t="str">
            <v>Bulgaria</v>
          </cell>
        </row>
        <row r="8427">
          <cell r="A8427" t="str">
            <v>2003M01</v>
          </cell>
          <cell r="B8427">
            <v>1</v>
          </cell>
          <cell r="C8427">
            <v>101</v>
          </cell>
          <cell r="D8427" t="str">
            <v>Italy</v>
          </cell>
          <cell r="E8427">
            <v>638</v>
          </cell>
          <cell r="F8427">
            <v>193</v>
          </cell>
          <cell r="G8427" t="str">
            <v>Switzerland</v>
          </cell>
        </row>
        <row r="8428">
          <cell r="A8428" t="str">
            <v>2003M01</v>
          </cell>
          <cell r="B8428">
            <v>2</v>
          </cell>
          <cell r="C8428">
            <v>3</v>
          </cell>
          <cell r="D8428" t="str">
            <v>Uk</v>
          </cell>
          <cell r="E8428">
            <v>800</v>
          </cell>
          <cell r="F8428">
            <v>225</v>
          </cell>
          <cell r="G8428" t="str">
            <v>APO/FPO</v>
          </cell>
        </row>
        <row r="8429">
          <cell r="A8429" t="str">
            <v>2003M01</v>
          </cell>
          <cell r="B8429">
            <v>2</v>
          </cell>
          <cell r="C8429">
            <v>23</v>
          </cell>
          <cell r="D8429" t="str">
            <v xml:space="preserve"> Belgium (French)</v>
          </cell>
          <cell r="E8429">
            <v>1708</v>
          </cell>
          <cell r="F8429">
            <v>193</v>
          </cell>
          <cell r="G8429" t="str">
            <v>Switzerland</v>
          </cell>
        </row>
        <row r="8430">
          <cell r="A8430" t="str">
            <v>2003M01</v>
          </cell>
          <cell r="B8430">
            <v>0</v>
          </cell>
          <cell r="C8430">
            <v>0</v>
          </cell>
          <cell r="D8430" t="str">
            <v>Ebay</v>
          </cell>
          <cell r="E8430">
            <v>303</v>
          </cell>
          <cell r="F8430">
            <v>111</v>
          </cell>
          <cell r="G8430" t="str">
            <v>Korea, South</v>
          </cell>
        </row>
        <row r="8431">
          <cell r="A8431" t="str">
            <v>2003M01</v>
          </cell>
          <cell r="B8431">
            <v>2</v>
          </cell>
          <cell r="C8431">
            <v>101</v>
          </cell>
          <cell r="D8431" t="str">
            <v>Italy</v>
          </cell>
          <cell r="E8431">
            <v>9</v>
          </cell>
          <cell r="F8431">
            <v>222</v>
          </cell>
          <cell r="G8431" t="str">
            <v>Yugoslavia</v>
          </cell>
        </row>
        <row r="8432">
          <cell r="A8432" t="str">
            <v>2003M01</v>
          </cell>
          <cell r="B8432">
            <v>0</v>
          </cell>
          <cell r="C8432">
            <v>100</v>
          </cell>
          <cell r="D8432" t="str">
            <v>Ebaymotors</v>
          </cell>
          <cell r="E8432">
            <v>2185</v>
          </cell>
          <cell r="F8432">
            <v>2</v>
          </cell>
          <cell r="G8432" t="str">
            <v>Canada</v>
          </cell>
        </row>
        <row r="8433">
          <cell r="A8433" t="str">
            <v>2003M01</v>
          </cell>
          <cell r="B8433">
            <v>2</v>
          </cell>
          <cell r="C8433">
            <v>2</v>
          </cell>
          <cell r="D8433" t="str">
            <v>Canada</v>
          </cell>
          <cell r="E8433">
            <v>63</v>
          </cell>
          <cell r="F8433">
            <v>101</v>
          </cell>
          <cell r="G8433" t="str">
            <v>Italy</v>
          </cell>
        </row>
        <row r="8434">
          <cell r="A8434" t="str">
            <v>2003M01</v>
          </cell>
          <cell r="B8434">
            <v>0</v>
          </cell>
          <cell r="C8434">
            <v>100</v>
          </cell>
          <cell r="D8434" t="str">
            <v>Ebaymotors</v>
          </cell>
          <cell r="E8434">
            <v>624</v>
          </cell>
          <cell r="F8434">
            <v>136</v>
          </cell>
          <cell r="G8434" t="str">
            <v>Mexico</v>
          </cell>
        </row>
        <row r="8435">
          <cell r="A8435" t="str">
            <v>2003M01</v>
          </cell>
          <cell r="B8435">
            <v>0</v>
          </cell>
          <cell r="C8435">
            <v>71</v>
          </cell>
          <cell r="D8435" t="str">
            <v>France</v>
          </cell>
          <cell r="E8435">
            <v>2</v>
          </cell>
          <cell r="F8435">
            <v>199</v>
          </cell>
          <cell r="G8435" t="str">
            <v>Thailand</v>
          </cell>
        </row>
        <row r="8436">
          <cell r="A8436" t="str">
            <v>2003M01</v>
          </cell>
          <cell r="B8436">
            <v>2</v>
          </cell>
          <cell r="C8436">
            <v>186</v>
          </cell>
          <cell r="D8436" t="str">
            <v>Spain</v>
          </cell>
          <cell r="E8436">
            <v>18</v>
          </cell>
          <cell r="F8436">
            <v>192</v>
          </cell>
          <cell r="G8436" t="str">
            <v>Sweden</v>
          </cell>
        </row>
        <row r="8437">
          <cell r="A8437" t="str">
            <v>2003M01</v>
          </cell>
          <cell r="B8437">
            <v>2</v>
          </cell>
          <cell r="C8437">
            <v>0</v>
          </cell>
          <cell r="D8437" t="str">
            <v>Ebay</v>
          </cell>
          <cell r="E8437">
            <v>25</v>
          </cell>
          <cell r="F8437">
            <v>176</v>
          </cell>
          <cell r="G8437" t="str">
            <v>Saudi Arabia</v>
          </cell>
        </row>
        <row r="8438">
          <cell r="A8438" t="str">
            <v>2003M01</v>
          </cell>
          <cell r="B8438">
            <v>2</v>
          </cell>
          <cell r="C8438">
            <v>77</v>
          </cell>
          <cell r="D8438" t="str">
            <v>Germany</v>
          </cell>
          <cell r="E8438">
            <v>10</v>
          </cell>
          <cell r="F8438">
            <v>175</v>
          </cell>
          <cell r="G8438" t="str">
            <v>San Marino</v>
          </cell>
        </row>
        <row r="8439">
          <cell r="A8439" t="str">
            <v>2003M01</v>
          </cell>
          <cell r="B8439">
            <v>1</v>
          </cell>
          <cell r="C8439">
            <v>146</v>
          </cell>
          <cell r="D8439" t="str">
            <v>Netherlands</v>
          </cell>
          <cell r="E8439">
            <v>2</v>
          </cell>
          <cell r="F8439">
            <v>122</v>
          </cell>
          <cell r="G8439" t="str">
            <v>Luxembourg</v>
          </cell>
        </row>
        <row r="8440">
          <cell r="A8440" t="str">
            <v>2003M01</v>
          </cell>
          <cell r="B8440">
            <v>2</v>
          </cell>
          <cell r="C8440">
            <v>3</v>
          </cell>
          <cell r="D8440" t="str">
            <v>Uk</v>
          </cell>
          <cell r="E8440">
            <v>4</v>
          </cell>
          <cell r="F8440">
            <v>161</v>
          </cell>
          <cell r="G8440" t="str">
            <v>Peru</v>
          </cell>
        </row>
        <row r="8441">
          <cell r="A8441" t="str">
            <v>2003M01</v>
          </cell>
          <cell r="B8441">
            <v>2</v>
          </cell>
          <cell r="C8441">
            <v>100</v>
          </cell>
          <cell r="D8441" t="str">
            <v>Ebaymotors</v>
          </cell>
          <cell r="E8441">
            <v>10</v>
          </cell>
          <cell r="F8441">
            <v>99</v>
          </cell>
          <cell r="G8441" t="str">
            <v>Ireland</v>
          </cell>
        </row>
        <row r="8442">
          <cell r="A8442" t="str">
            <v>2003M01</v>
          </cell>
          <cell r="B8442">
            <v>2</v>
          </cell>
          <cell r="C8442">
            <v>123</v>
          </cell>
          <cell r="D8442" t="str">
            <v xml:space="preserve"> Belgium (Dutch)</v>
          </cell>
          <cell r="E8442">
            <v>6</v>
          </cell>
          <cell r="F8442">
            <v>16</v>
          </cell>
          <cell r="G8442" t="str">
            <v>Austria</v>
          </cell>
        </row>
        <row r="8443">
          <cell r="A8443" t="str">
            <v>2003M01</v>
          </cell>
          <cell r="B8443">
            <v>1</v>
          </cell>
          <cell r="C8443">
            <v>3</v>
          </cell>
          <cell r="D8443" t="str">
            <v>Uk</v>
          </cell>
          <cell r="E8443">
            <v>4</v>
          </cell>
          <cell r="F8443">
            <v>86</v>
          </cell>
          <cell r="G8443" t="str">
            <v>Guernsey</v>
          </cell>
        </row>
        <row r="8444">
          <cell r="A8444" t="str">
            <v>2003M01</v>
          </cell>
          <cell r="B8444">
            <v>3</v>
          </cell>
          <cell r="C8444">
            <v>100</v>
          </cell>
          <cell r="D8444" t="str">
            <v>Ebaymotors</v>
          </cell>
          <cell r="E8444">
            <v>155</v>
          </cell>
          <cell r="F8444">
            <v>2</v>
          </cell>
          <cell r="G8444" t="str">
            <v>Canada</v>
          </cell>
        </row>
        <row r="8445">
          <cell r="A8445" t="str">
            <v>2003M01</v>
          </cell>
          <cell r="B8445">
            <v>2</v>
          </cell>
          <cell r="C8445">
            <v>3</v>
          </cell>
          <cell r="D8445" t="str">
            <v>Uk</v>
          </cell>
          <cell r="E8445">
            <v>85</v>
          </cell>
          <cell r="F8445">
            <v>204</v>
          </cell>
          <cell r="G8445" t="str">
            <v>Turkey</v>
          </cell>
        </row>
        <row r="8446">
          <cell r="A8446" t="str">
            <v>2003M01</v>
          </cell>
          <cell r="B8446">
            <v>3</v>
          </cell>
          <cell r="C8446">
            <v>123</v>
          </cell>
          <cell r="D8446" t="str">
            <v xml:space="preserve"> Belgium (Dutch)</v>
          </cell>
          <cell r="E8446">
            <v>5345</v>
          </cell>
          <cell r="F8446">
            <v>23</v>
          </cell>
          <cell r="G8446" t="str">
            <v>Belgium</v>
          </cell>
        </row>
        <row r="8447">
          <cell r="A8447" t="str">
            <v>2003M01</v>
          </cell>
          <cell r="B8447">
            <v>0</v>
          </cell>
          <cell r="C8447">
            <v>23</v>
          </cell>
          <cell r="D8447" t="str">
            <v xml:space="preserve"> Belgium (French)</v>
          </cell>
          <cell r="E8447">
            <v>17</v>
          </cell>
          <cell r="F8447">
            <v>1</v>
          </cell>
          <cell r="G8447" t="str">
            <v>United States</v>
          </cell>
        </row>
        <row r="8448">
          <cell r="A8448" t="str">
            <v>2003M01</v>
          </cell>
          <cell r="B8448">
            <v>0</v>
          </cell>
          <cell r="C8448">
            <v>71</v>
          </cell>
          <cell r="D8448" t="str">
            <v>France</v>
          </cell>
          <cell r="E8448">
            <v>369</v>
          </cell>
          <cell r="F8448">
            <v>23</v>
          </cell>
          <cell r="G8448" t="str">
            <v>Belgium</v>
          </cell>
        </row>
        <row r="8449">
          <cell r="A8449" t="str">
            <v>2003M01</v>
          </cell>
          <cell r="B8449">
            <v>2</v>
          </cell>
          <cell r="C8449">
            <v>15</v>
          </cell>
          <cell r="D8449" t="str">
            <v>Australia</v>
          </cell>
          <cell r="E8449">
            <v>27</v>
          </cell>
          <cell r="F8449">
            <v>101</v>
          </cell>
          <cell r="G8449" t="str">
            <v>Italy</v>
          </cell>
        </row>
        <row r="8450">
          <cell r="A8450" t="str">
            <v>2003M01</v>
          </cell>
          <cell r="B8450">
            <v>0</v>
          </cell>
          <cell r="C8450">
            <v>71</v>
          </cell>
          <cell r="D8450" t="str">
            <v>France</v>
          </cell>
          <cell r="E8450">
            <v>1</v>
          </cell>
          <cell r="F8450">
            <v>180</v>
          </cell>
          <cell r="G8450" t="str">
            <v>Singapore</v>
          </cell>
        </row>
        <row r="8451">
          <cell r="A8451" t="str">
            <v>2003M01</v>
          </cell>
          <cell r="B8451">
            <v>2</v>
          </cell>
          <cell r="C8451">
            <v>100</v>
          </cell>
          <cell r="D8451" t="str">
            <v>Ebaymotors</v>
          </cell>
          <cell r="E8451">
            <v>28</v>
          </cell>
          <cell r="F8451">
            <v>41</v>
          </cell>
          <cell r="G8451" t="str">
            <v>Cayman Islands</v>
          </cell>
        </row>
        <row r="8452">
          <cell r="A8452" t="str">
            <v>2003M01</v>
          </cell>
          <cell r="B8452">
            <v>0</v>
          </cell>
          <cell r="C8452">
            <v>0</v>
          </cell>
          <cell r="D8452" t="str">
            <v>Ebay</v>
          </cell>
          <cell r="E8452">
            <v>1</v>
          </cell>
          <cell r="F8452">
            <v>79</v>
          </cell>
          <cell r="G8452" t="str">
            <v>Gibraltar</v>
          </cell>
        </row>
        <row r="8453">
          <cell r="A8453" t="str">
            <v>2003M01</v>
          </cell>
          <cell r="B8453">
            <v>2</v>
          </cell>
          <cell r="C8453">
            <v>77</v>
          </cell>
          <cell r="D8453" t="str">
            <v>Germany</v>
          </cell>
          <cell r="E8453">
            <v>28</v>
          </cell>
          <cell r="F8453">
            <v>130</v>
          </cell>
          <cell r="G8453" t="str">
            <v>Malta</v>
          </cell>
        </row>
        <row r="8454">
          <cell r="A8454" t="str">
            <v>2003M01</v>
          </cell>
          <cell r="B8454">
            <v>2</v>
          </cell>
          <cell r="C8454">
            <v>0</v>
          </cell>
          <cell r="D8454" t="str">
            <v>Ebay</v>
          </cell>
          <cell r="E8454">
            <v>22130</v>
          </cell>
          <cell r="F8454">
            <v>127</v>
          </cell>
          <cell r="G8454" t="str">
            <v>Malaysia</v>
          </cell>
        </row>
        <row r="8455">
          <cell r="A8455" t="str">
            <v>2003M01</v>
          </cell>
          <cell r="B8455">
            <v>2</v>
          </cell>
          <cell r="C8455">
            <v>23</v>
          </cell>
          <cell r="D8455" t="str">
            <v xml:space="preserve"> Belgium (French)</v>
          </cell>
          <cell r="E8455">
            <v>37</v>
          </cell>
          <cell r="F8455">
            <v>122</v>
          </cell>
          <cell r="G8455" t="str">
            <v>Luxembourg</v>
          </cell>
        </row>
        <row r="8456">
          <cell r="A8456" t="str">
            <v>2003M01</v>
          </cell>
          <cell r="B8456">
            <v>1</v>
          </cell>
          <cell r="C8456">
            <v>23</v>
          </cell>
          <cell r="D8456" t="str">
            <v xml:space="preserve"> Belgium (French)</v>
          </cell>
          <cell r="E8456">
            <v>21340</v>
          </cell>
          <cell r="F8456">
            <v>23</v>
          </cell>
          <cell r="G8456" t="str">
            <v>Belgium</v>
          </cell>
        </row>
        <row r="8457">
          <cell r="A8457" t="str">
            <v>2003M01</v>
          </cell>
          <cell r="B8457">
            <v>2</v>
          </cell>
          <cell r="C8457">
            <v>3</v>
          </cell>
          <cell r="D8457" t="str">
            <v>Uk</v>
          </cell>
          <cell r="E8457">
            <v>293</v>
          </cell>
          <cell r="F8457">
            <v>105</v>
          </cell>
          <cell r="G8457" t="str">
            <v>Jersey</v>
          </cell>
        </row>
        <row r="8458">
          <cell r="A8458" t="str">
            <v>2003M01</v>
          </cell>
          <cell r="B8458">
            <v>1</v>
          </cell>
          <cell r="C8458">
            <v>77</v>
          </cell>
          <cell r="D8458" t="str">
            <v>Germany</v>
          </cell>
          <cell r="E8458">
            <v>1330</v>
          </cell>
          <cell r="F8458">
            <v>1</v>
          </cell>
          <cell r="G8458" t="str">
            <v>United States</v>
          </cell>
        </row>
        <row r="8459">
          <cell r="A8459" t="str">
            <v>2003M01</v>
          </cell>
          <cell r="B8459">
            <v>3</v>
          </cell>
          <cell r="C8459">
            <v>3</v>
          </cell>
          <cell r="D8459" t="str">
            <v>Uk</v>
          </cell>
          <cell r="E8459">
            <v>4</v>
          </cell>
          <cell r="F8459">
            <v>225</v>
          </cell>
          <cell r="G8459" t="str">
            <v>APO/FPO</v>
          </cell>
        </row>
        <row r="8460">
          <cell r="A8460" t="str">
            <v>2003M01</v>
          </cell>
          <cell r="B8460">
            <v>2</v>
          </cell>
          <cell r="C8460">
            <v>15</v>
          </cell>
          <cell r="D8460" t="str">
            <v>Australia</v>
          </cell>
          <cell r="E8460">
            <v>1</v>
          </cell>
          <cell r="F8460">
            <v>122</v>
          </cell>
          <cell r="G8460" t="str">
            <v>Luxembourg</v>
          </cell>
        </row>
        <row r="8461">
          <cell r="A8461" t="str">
            <v>2003M01</v>
          </cell>
          <cell r="B8461">
            <v>2</v>
          </cell>
          <cell r="C8461">
            <v>196</v>
          </cell>
          <cell r="D8461" t="str">
            <v>Taiwan</v>
          </cell>
          <cell r="E8461">
            <v>3074</v>
          </cell>
          <cell r="F8461">
            <v>15</v>
          </cell>
          <cell r="G8461" t="str">
            <v>Australia</v>
          </cell>
        </row>
        <row r="8462">
          <cell r="A8462" t="str">
            <v>2003M01</v>
          </cell>
          <cell r="B8462">
            <v>1</v>
          </cell>
          <cell r="C8462">
            <v>0</v>
          </cell>
          <cell r="D8462" t="str">
            <v>Ebay</v>
          </cell>
          <cell r="E8462">
            <v>5</v>
          </cell>
          <cell r="F8462">
            <v>154</v>
          </cell>
          <cell r="G8462" t="str">
            <v>Norway</v>
          </cell>
        </row>
        <row r="8463">
          <cell r="A8463" t="str">
            <v>2003M01</v>
          </cell>
          <cell r="B8463">
            <v>2</v>
          </cell>
          <cell r="C8463">
            <v>3</v>
          </cell>
          <cell r="D8463" t="str">
            <v>Uk</v>
          </cell>
          <cell r="E8463">
            <v>3</v>
          </cell>
          <cell r="F8463">
            <v>210</v>
          </cell>
          <cell r="G8463" t="str">
            <v>United Arab Emirates</v>
          </cell>
        </row>
        <row r="8464">
          <cell r="A8464" t="str">
            <v>2003M01</v>
          </cell>
          <cell r="B8464">
            <v>0</v>
          </cell>
          <cell r="C8464">
            <v>3</v>
          </cell>
          <cell r="D8464" t="str">
            <v>Uk</v>
          </cell>
          <cell r="E8464">
            <v>15</v>
          </cell>
          <cell r="F8464">
            <v>23</v>
          </cell>
          <cell r="G8464" t="str">
            <v>Belgium</v>
          </cell>
        </row>
        <row r="8465">
          <cell r="A8465" t="str">
            <v>2003M01</v>
          </cell>
          <cell r="B8465">
            <v>0</v>
          </cell>
          <cell r="C8465">
            <v>3</v>
          </cell>
          <cell r="D8465" t="str">
            <v>Uk</v>
          </cell>
          <cell r="E8465">
            <v>1</v>
          </cell>
          <cell r="F8465">
            <v>26</v>
          </cell>
          <cell r="G8465" t="str">
            <v>Bermuda</v>
          </cell>
        </row>
        <row r="8466">
          <cell r="A8466" t="str">
            <v>2003M01</v>
          </cell>
          <cell r="B8466">
            <v>1</v>
          </cell>
          <cell r="C8466">
            <v>101</v>
          </cell>
          <cell r="D8466" t="str">
            <v>Italy</v>
          </cell>
          <cell r="E8466">
            <v>18</v>
          </cell>
          <cell r="F8466">
            <v>178</v>
          </cell>
          <cell r="G8466" t="str">
            <v>Seychelles</v>
          </cell>
        </row>
        <row r="8467">
          <cell r="A8467" t="str">
            <v>2003M01</v>
          </cell>
          <cell r="B8467">
            <v>2</v>
          </cell>
          <cell r="C8467">
            <v>0</v>
          </cell>
          <cell r="D8467" t="str">
            <v>Ebay</v>
          </cell>
          <cell r="E8467">
            <v>124</v>
          </cell>
          <cell r="F8467">
            <v>29</v>
          </cell>
          <cell r="G8467" t="str">
            <v>Bosnia and Herzegovina</v>
          </cell>
        </row>
        <row r="8468">
          <cell r="A8468" t="str">
            <v>2003M01</v>
          </cell>
          <cell r="B8468">
            <v>3</v>
          </cell>
          <cell r="C8468">
            <v>0</v>
          </cell>
          <cell r="D8468" t="str">
            <v>Ebay</v>
          </cell>
          <cell r="E8468">
            <v>19</v>
          </cell>
          <cell r="F8468">
            <v>149</v>
          </cell>
          <cell r="G8468" t="str">
            <v>New Zealand</v>
          </cell>
        </row>
        <row r="8469">
          <cell r="A8469" t="str">
            <v>2003M01</v>
          </cell>
          <cell r="B8469">
            <v>2</v>
          </cell>
          <cell r="C8469">
            <v>100</v>
          </cell>
          <cell r="D8469" t="str">
            <v>Ebaymotors</v>
          </cell>
          <cell r="E8469">
            <v>49</v>
          </cell>
          <cell r="F8469">
            <v>100</v>
          </cell>
          <cell r="G8469" t="str">
            <v>Israel</v>
          </cell>
        </row>
        <row r="8470">
          <cell r="A8470" t="str">
            <v>2003M01</v>
          </cell>
          <cell r="B8470">
            <v>0</v>
          </cell>
          <cell r="C8470">
            <v>0</v>
          </cell>
          <cell r="D8470" t="str">
            <v>Ebay</v>
          </cell>
          <cell r="E8470">
            <v>262</v>
          </cell>
          <cell r="F8470">
            <v>46</v>
          </cell>
          <cell r="G8470" t="str">
            <v>Colombia</v>
          </cell>
        </row>
        <row r="8471">
          <cell r="A8471" t="str">
            <v>2003M01</v>
          </cell>
          <cell r="B8471">
            <v>2</v>
          </cell>
          <cell r="C8471">
            <v>0</v>
          </cell>
          <cell r="D8471" t="str">
            <v>Ebay</v>
          </cell>
          <cell r="E8471">
            <v>3</v>
          </cell>
          <cell r="F8471">
            <v>141</v>
          </cell>
          <cell r="G8471" t="str">
            <v>Morocco</v>
          </cell>
        </row>
        <row r="8472">
          <cell r="A8472" t="str">
            <v>2003M01</v>
          </cell>
          <cell r="B8472">
            <v>1</v>
          </cell>
          <cell r="C8472">
            <v>3</v>
          </cell>
          <cell r="D8472" t="str">
            <v>Uk</v>
          </cell>
          <cell r="E8472">
            <v>94</v>
          </cell>
          <cell r="F8472">
            <v>225</v>
          </cell>
          <cell r="G8472" t="str">
            <v>APO/FPO</v>
          </cell>
        </row>
        <row r="8473">
          <cell r="A8473" t="str">
            <v>2003M01</v>
          </cell>
          <cell r="B8473">
            <v>0</v>
          </cell>
          <cell r="C8473">
            <v>2</v>
          </cell>
          <cell r="D8473" t="str">
            <v>Canada</v>
          </cell>
          <cell r="E8473">
            <v>1</v>
          </cell>
          <cell r="F8473">
            <v>101</v>
          </cell>
          <cell r="G8473" t="str">
            <v>Italy</v>
          </cell>
        </row>
        <row r="8474">
          <cell r="A8474" t="str">
            <v>2003M01</v>
          </cell>
          <cell r="B8474">
            <v>2</v>
          </cell>
          <cell r="C8474">
            <v>0</v>
          </cell>
          <cell r="D8474" t="str">
            <v>Ebay</v>
          </cell>
          <cell r="E8474">
            <v>31302</v>
          </cell>
          <cell r="F8474">
            <v>12</v>
          </cell>
          <cell r="G8474" t="str">
            <v>Argentina</v>
          </cell>
        </row>
        <row r="8475">
          <cell r="A8475" t="str">
            <v>2003M01</v>
          </cell>
          <cell r="B8475">
            <v>1</v>
          </cell>
          <cell r="C8475">
            <v>101</v>
          </cell>
          <cell r="D8475" t="str">
            <v>Italy</v>
          </cell>
          <cell r="E8475">
            <v>9</v>
          </cell>
          <cell r="F8475">
            <v>70</v>
          </cell>
          <cell r="G8475" t="str">
            <v>Finland</v>
          </cell>
        </row>
        <row r="8476">
          <cell r="A8476" t="str">
            <v>2003M01</v>
          </cell>
          <cell r="B8476">
            <v>3</v>
          </cell>
          <cell r="C8476">
            <v>193</v>
          </cell>
          <cell r="D8476" t="str">
            <v>Switzerland</v>
          </cell>
          <cell r="E8476">
            <v>1</v>
          </cell>
          <cell r="F8476">
            <v>101</v>
          </cell>
          <cell r="G8476" t="str">
            <v>Italy</v>
          </cell>
        </row>
        <row r="8477">
          <cell r="A8477" t="str">
            <v>2003M01</v>
          </cell>
          <cell r="B8477">
            <v>2</v>
          </cell>
          <cell r="C8477">
            <v>23</v>
          </cell>
          <cell r="D8477" t="str">
            <v xml:space="preserve"> Belgium (French)</v>
          </cell>
          <cell r="E8477">
            <v>198</v>
          </cell>
          <cell r="F8477">
            <v>80</v>
          </cell>
          <cell r="G8477" t="str">
            <v>Greece</v>
          </cell>
        </row>
        <row r="8478">
          <cell r="A8478" t="str">
            <v>2003M01</v>
          </cell>
          <cell r="B8478">
            <v>0</v>
          </cell>
          <cell r="C8478">
            <v>0</v>
          </cell>
          <cell r="D8478" t="str">
            <v>Ebay</v>
          </cell>
          <cell r="E8478">
            <v>248</v>
          </cell>
          <cell r="F8478">
            <v>23</v>
          </cell>
          <cell r="G8478" t="str">
            <v>Belgium</v>
          </cell>
        </row>
        <row r="8479">
          <cell r="A8479" t="str">
            <v>2003M01</v>
          </cell>
          <cell r="B8479">
            <v>0</v>
          </cell>
          <cell r="C8479">
            <v>23</v>
          </cell>
          <cell r="D8479" t="str">
            <v xml:space="preserve"> Belgium (French)</v>
          </cell>
          <cell r="E8479">
            <v>22419</v>
          </cell>
          <cell r="F8479">
            <v>23</v>
          </cell>
          <cell r="G8479" t="str">
            <v>Belgium</v>
          </cell>
        </row>
        <row r="8480">
          <cell r="A8480" t="str">
            <v>2003M01</v>
          </cell>
          <cell r="B8480">
            <v>1</v>
          </cell>
          <cell r="C8480">
            <v>0</v>
          </cell>
          <cell r="D8480" t="str">
            <v>Ebay</v>
          </cell>
          <cell r="E8480">
            <v>2</v>
          </cell>
          <cell r="F8480">
            <v>13</v>
          </cell>
          <cell r="G8480" t="str">
            <v>Armenia</v>
          </cell>
        </row>
        <row r="8481">
          <cell r="A8481" t="str">
            <v>2003M01</v>
          </cell>
          <cell r="B8481">
            <v>2</v>
          </cell>
          <cell r="C8481">
            <v>0</v>
          </cell>
          <cell r="D8481" t="str">
            <v>Ebay</v>
          </cell>
          <cell r="E8481">
            <v>2847</v>
          </cell>
          <cell r="F8481">
            <v>93</v>
          </cell>
          <cell r="G8481" t="str">
            <v>Hungary</v>
          </cell>
        </row>
        <row r="8482">
          <cell r="A8482" t="str">
            <v>2003M01</v>
          </cell>
          <cell r="B8482">
            <v>2</v>
          </cell>
          <cell r="C8482">
            <v>100</v>
          </cell>
          <cell r="D8482" t="str">
            <v>Ebaymotors</v>
          </cell>
          <cell r="E8482">
            <v>239</v>
          </cell>
          <cell r="F8482">
            <v>55</v>
          </cell>
          <cell r="G8482" t="str">
            <v>Cyprus</v>
          </cell>
        </row>
        <row r="8483">
          <cell r="A8483" t="str">
            <v>2003M01</v>
          </cell>
          <cell r="B8483">
            <v>0</v>
          </cell>
          <cell r="C8483">
            <v>71</v>
          </cell>
          <cell r="D8483" t="str">
            <v>France</v>
          </cell>
          <cell r="E8483">
            <v>2</v>
          </cell>
          <cell r="F8483">
            <v>135</v>
          </cell>
          <cell r="G8483" t="str">
            <v>Mayotte</v>
          </cell>
        </row>
        <row r="8484">
          <cell r="A8484" t="str">
            <v>2003M01</v>
          </cell>
          <cell r="B8484">
            <v>2</v>
          </cell>
          <cell r="C8484">
            <v>77</v>
          </cell>
          <cell r="D8484" t="str">
            <v>Germany</v>
          </cell>
          <cell r="E8484">
            <v>1389</v>
          </cell>
          <cell r="F8484">
            <v>120</v>
          </cell>
          <cell r="G8484" t="str">
            <v>Liechtenstein</v>
          </cell>
        </row>
        <row r="8485">
          <cell r="A8485" t="str">
            <v>2003M01</v>
          </cell>
          <cell r="B8485">
            <v>0</v>
          </cell>
          <cell r="C8485">
            <v>0</v>
          </cell>
          <cell r="D8485" t="str">
            <v>Ebay</v>
          </cell>
          <cell r="E8485">
            <v>34</v>
          </cell>
          <cell r="F8485">
            <v>193</v>
          </cell>
          <cell r="G8485" t="str">
            <v>Switzerland</v>
          </cell>
        </row>
        <row r="8486">
          <cell r="A8486" t="str">
            <v>2003M01</v>
          </cell>
          <cell r="B8486">
            <v>2</v>
          </cell>
          <cell r="C8486">
            <v>0</v>
          </cell>
          <cell r="D8486" t="str">
            <v>Ebay</v>
          </cell>
          <cell r="E8486">
            <v>23</v>
          </cell>
          <cell r="F8486">
            <v>172</v>
          </cell>
          <cell r="G8486" t="str">
            <v>Saint Lucia</v>
          </cell>
        </row>
        <row r="8487">
          <cell r="A8487" t="str">
            <v>2003M01</v>
          </cell>
          <cell r="B8487">
            <v>1</v>
          </cell>
          <cell r="C8487">
            <v>0</v>
          </cell>
          <cell r="D8487" t="str">
            <v>Ebay</v>
          </cell>
          <cell r="E8487">
            <v>171</v>
          </cell>
          <cell r="F8487">
            <v>193</v>
          </cell>
          <cell r="G8487" t="str">
            <v>Switzerland</v>
          </cell>
        </row>
        <row r="8488">
          <cell r="A8488" t="str">
            <v>2003M01</v>
          </cell>
          <cell r="B8488">
            <v>2</v>
          </cell>
          <cell r="C8488">
            <v>3</v>
          </cell>
          <cell r="D8488" t="str">
            <v>Uk</v>
          </cell>
          <cell r="E8488">
            <v>46</v>
          </cell>
          <cell r="F8488">
            <v>209</v>
          </cell>
          <cell r="G8488" t="str">
            <v>Ukraine</v>
          </cell>
        </row>
        <row r="8489">
          <cell r="A8489" t="str">
            <v>2003M01</v>
          </cell>
          <cell r="B8489">
            <v>3</v>
          </cell>
          <cell r="C8489">
            <v>71</v>
          </cell>
          <cell r="D8489" t="str">
            <v>France</v>
          </cell>
          <cell r="E8489">
            <v>7085</v>
          </cell>
          <cell r="F8489">
            <v>71</v>
          </cell>
          <cell r="G8489" t="str">
            <v>France</v>
          </cell>
        </row>
        <row r="8490">
          <cell r="A8490" t="str">
            <v>2003M01</v>
          </cell>
          <cell r="B8490">
            <v>3</v>
          </cell>
          <cell r="C8490">
            <v>0</v>
          </cell>
          <cell r="D8490" t="str">
            <v>Ebay</v>
          </cell>
          <cell r="E8490">
            <v>2</v>
          </cell>
          <cell r="F8490">
            <v>80</v>
          </cell>
          <cell r="G8490" t="str">
            <v>Greece</v>
          </cell>
        </row>
        <row r="8491">
          <cell r="A8491" t="str">
            <v>2003M01</v>
          </cell>
          <cell r="B8491">
            <v>3</v>
          </cell>
          <cell r="C8491">
            <v>0</v>
          </cell>
          <cell r="D8491" t="str">
            <v>Ebay</v>
          </cell>
          <cell r="E8491">
            <v>274</v>
          </cell>
          <cell r="F8491">
            <v>180</v>
          </cell>
          <cell r="G8491" t="str">
            <v>Singapore</v>
          </cell>
        </row>
        <row r="8492">
          <cell r="A8492" t="str">
            <v>2003M01</v>
          </cell>
          <cell r="B8492">
            <v>0</v>
          </cell>
          <cell r="C8492">
            <v>71</v>
          </cell>
          <cell r="D8492" t="str">
            <v>France</v>
          </cell>
          <cell r="E8492">
            <v>1</v>
          </cell>
          <cell r="F8492">
            <v>154</v>
          </cell>
          <cell r="G8492" t="str">
            <v>Norway</v>
          </cell>
        </row>
        <row r="8493">
          <cell r="A8493" t="str">
            <v>2003M01</v>
          </cell>
          <cell r="B8493">
            <v>2</v>
          </cell>
          <cell r="C8493">
            <v>15</v>
          </cell>
          <cell r="D8493" t="str">
            <v>Australia</v>
          </cell>
          <cell r="E8493">
            <v>2</v>
          </cell>
          <cell r="F8493">
            <v>93</v>
          </cell>
          <cell r="G8493" t="str">
            <v>Hungary</v>
          </cell>
        </row>
        <row r="8494">
          <cell r="A8494" t="str">
            <v>2003M01</v>
          </cell>
          <cell r="B8494">
            <v>0</v>
          </cell>
          <cell r="C8494">
            <v>3</v>
          </cell>
          <cell r="D8494" t="str">
            <v>Uk</v>
          </cell>
          <cell r="E8494">
            <v>4</v>
          </cell>
          <cell r="F8494">
            <v>210</v>
          </cell>
          <cell r="G8494" t="str">
            <v>United Arab Emirates</v>
          </cell>
        </row>
        <row r="8495">
          <cell r="A8495" t="str">
            <v>2003M01</v>
          </cell>
          <cell r="B8495">
            <v>2</v>
          </cell>
          <cell r="C8495">
            <v>196</v>
          </cell>
          <cell r="D8495" t="str">
            <v>Taiwan</v>
          </cell>
          <cell r="E8495">
            <v>21</v>
          </cell>
          <cell r="F8495">
            <v>186</v>
          </cell>
          <cell r="G8495" t="str">
            <v>Spain</v>
          </cell>
        </row>
        <row r="8496">
          <cell r="A8496" t="str">
            <v>2003M01</v>
          </cell>
          <cell r="B8496">
            <v>0</v>
          </cell>
          <cell r="C8496">
            <v>146</v>
          </cell>
          <cell r="D8496" t="str">
            <v>Netherlands</v>
          </cell>
          <cell r="E8496">
            <v>90</v>
          </cell>
          <cell r="F8496">
            <v>3</v>
          </cell>
          <cell r="G8496" t="str">
            <v>United Kingdom</v>
          </cell>
        </row>
        <row r="8497">
          <cell r="A8497" t="str">
            <v>2003M01</v>
          </cell>
          <cell r="B8497">
            <v>2</v>
          </cell>
          <cell r="C8497">
            <v>196</v>
          </cell>
          <cell r="D8497" t="str">
            <v>Taiwan</v>
          </cell>
          <cell r="E8497">
            <v>1185</v>
          </cell>
          <cell r="F8497">
            <v>45</v>
          </cell>
          <cell r="G8497" t="str">
            <v>China</v>
          </cell>
        </row>
        <row r="8498">
          <cell r="A8498" t="str">
            <v>2003M01</v>
          </cell>
          <cell r="B8498">
            <v>0</v>
          </cell>
          <cell r="C8498">
            <v>3</v>
          </cell>
          <cell r="D8498" t="str">
            <v>Uk</v>
          </cell>
          <cell r="E8498">
            <v>23</v>
          </cell>
          <cell r="F8498">
            <v>96</v>
          </cell>
          <cell r="G8498" t="str">
            <v>Indonesia</v>
          </cell>
        </row>
        <row r="8499">
          <cell r="A8499" t="str">
            <v>2003M01</v>
          </cell>
          <cell r="B8499">
            <v>2</v>
          </cell>
          <cell r="C8499">
            <v>77</v>
          </cell>
          <cell r="D8499" t="str">
            <v>Germany</v>
          </cell>
          <cell r="E8499">
            <v>4288</v>
          </cell>
          <cell r="F8499">
            <v>71</v>
          </cell>
          <cell r="G8499" t="str">
            <v>France</v>
          </cell>
        </row>
        <row r="8500">
          <cell r="A8500" t="str">
            <v>2003M01</v>
          </cell>
          <cell r="B8500">
            <v>1</v>
          </cell>
          <cell r="C8500">
            <v>101</v>
          </cell>
          <cell r="D8500" t="str">
            <v>Italy</v>
          </cell>
          <cell r="E8500">
            <v>2</v>
          </cell>
          <cell r="F8500">
            <v>122</v>
          </cell>
          <cell r="G8500" t="str">
            <v>Luxembourg</v>
          </cell>
        </row>
        <row r="8501">
          <cell r="A8501" t="str">
            <v>2003M01</v>
          </cell>
          <cell r="B8501">
            <v>1</v>
          </cell>
          <cell r="C8501">
            <v>77</v>
          </cell>
          <cell r="D8501" t="str">
            <v>Germany</v>
          </cell>
          <cell r="E8501">
            <v>4</v>
          </cell>
          <cell r="F8501">
            <v>162</v>
          </cell>
          <cell r="G8501" t="str">
            <v>Philippines</v>
          </cell>
        </row>
        <row r="8502">
          <cell r="A8502" t="str">
            <v>2003M01</v>
          </cell>
          <cell r="B8502">
            <v>0</v>
          </cell>
          <cell r="C8502">
            <v>193</v>
          </cell>
          <cell r="D8502" t="str">
            <v>Switzerland</v>
          </cell>
          <cell r="E8502">
            <v>1</v>
          </cell>
          <cell r="F8502">
            <v>120</v>
          </cell>
          <cell r="G8502" t="str">
            <v>Liechtenstein</v>
          </cell>
        </row>
        <row r="8503">
          <cell r="A8503" t="str">
            <v>2003M01</v>
          </cell>
          <cell r="B8503">
            <v>0</v>
          </cell>
          <cell r="C8503">
            <v>16</v>
          </cell>
          <cell r="D8503" t="str">
            <v>Austria</v>
          </cell>
          <cell r="E8503">
            <v>11</v>
          </cell>
          <cell r="F8503">
            <v>2</v>
          </cell>
          <cell r="G8503" t="str">
            <v>Canada</v>
          </cell>
        </row>
        <row r="8504">
          <cell r="A8504" t="str">
            <v>2003M01</v>
          </cell>
          <cell r="B8504">
            <v>1</v>
          </cell>
          <cell r="C8504">
            <v>15</v>
          </cell>
          <cell r="D8504" t="str">
            <v>Australia</v>
          </cell>
          <cell r="E8504">
            <v>27</v>
          </cell>
          <cell r="F8504">
            <v>3</v>
          </cell>
          <cell r="G8504" t="str">
            <v>United Kingdom</v>
          </cell>
        </row>
        <row r="8505">
          <cell r="A8505" t="str">
            <v>2003M01</v>
          </cell>
          <cell r="B8505">
            <v>0</v>
          </cell>
          <cell r="C8505">
            <v>0</v>
          </cell>
          <cell r="D8505" t="str">
            <v>Ebay</v>
          </cell>
          <cell r="E8505">
            <v>23</v>
          </cell>
          <cell r="F8505">
            <v>7</v>
          </cell>
          <cell r="G8505" t="str">
            <v>American Samoa</v>
          </cell>
        </row>
        <row r="8506">
          <cell r="A8506" t="str">
            <v>2003M01</v>
          </cell>
          <cell r="B8506">
            <v>2</v>
          </cell>
          <cell r="C8506">
            <v>196</v>
          </cell>
          <cell r="D8506" t="str">
            <v>Taiwan</v>
          </cell>
          <cell r="E8506">
            <v>2</v>
          </cell>
          <cell r="F8506">
            <v>181</v>
          </cell>
          <cell r="G8506" t="str">
            <v>Slovakia</v>
          </cell>
        </row>
        <row r="8507">
          <cell r="A8507" t="str">
            <v>2003M01</v>
          </cell>
          <cell r="B8507">
            <v>1</v>
          </cell>
          <cell r="C8507">
            <v>100</v>
          </cell>
          <cell r="D8507" t="str">
            <v>Ebaymotors</v>
          </cell>
          <cell r="E8507">
            <v>646</v>
          </cell>
          <cell r="F8507">
            <v>77</v>
          </cell>
          <cell r="G8507" t="str">
            <v>Germany</v>
          </cell>
        </row>
        <row r="8508">
          <cell r="A8508" t="str">
            <v>2003M01</v>
          </cell>
          <cell r="B8508">
            <v>0</v>
          </cell>
          <cell r="C8508">
            <v>100</v>
          </cell>
          <cell r="D8508" t="str">
            <v>Ebaymotors</v>
          </cell>
          <cell r="E8508">
            <v>244</v>
          </cell>
          <cell r="F8508">
            <v>225</v>
          </cell>
          <cell r="G8508" t="str">
            <v>APO/FPO</v>
          </cell>
        </row>
        <row r="8509">
          <cell r="A8509" t="str">
            <v>2003M01</v>
          </cell>
          <cell r="B8509">
            <v>2</v>
          </cell>
          <cell r="C8509">
            <v>3</v>
          </cell>
          <cell r="D8509" t="str">
            <v>Uk</v>
          </cell>
          <cell r="E8509">
            <v>860</v>
          </cell>
          <cell r="F8509">
            <v>149</v>
          </cell>
          <cell r="G8509" t="str">
            <v>New Zealand</v>
          </cell>
        </row>
        <row r="8510">
          <cell r="A8510" t="str">
            <v>2003M01</v>
          </cell>
          <cell r="B8510">
            <v>0</v>
          </cell>
          <cell r="C8510">
            <v>0</v>
          </cell>
          <cell r="D8510" t="str">
            <v>Ebay</v>
          </cell>
          <cell r="E8510">
            <v>482</v>
          </cell>
          <cell r="F8510">
            <v>167</v>
          </cell>
          <cell r="G8510" t="str">
            <v>Romania</v>
          </cell>
        </row>
        <row r="8511">
          <cell r="A8511" t="str">
            <v>2003M01</v>
          </cell>
          <cell r="B8511">
            <v>0</v>
          </cell>
          <cell r="C8511">
            <v>77</v>
          </cell>
          <cell r="D8511" t="str">
            <v>Germany</v>
          </cell>
          <cell r="E8511">
            <v>1070</v>
          </cell>
          <cell r="F8511">
            <v>164</v>
          </cell>
          <cell r="G8511" t="str">
            <v>Portugal</v>
          </cell>
        </row>
        <row r="8512">
          <cell r="A8512" t="str">
            <v>2003M01</v>
          </cell>
          <cell r="B8512">
            <v>0</v>
          </cell>
          <cell r="C8512">
            <v>3</v>
          </cell>
          <cell r="D8512" t="str">
            <v>Uk</v>
          </cell>
          <cell r="E8512">
            <v>128</v>
          </cell>
          <cell r="F8512">
            <v>186</v>
          </cell>
          <cell r="G8512" t="str">
            <v>Spain</v>
          </cell>
        </row>
        <row r="8513">
          <cell r="A8513" t="str">
            <v>2003M01</v>
          </cell>
          <cell r="B8513">
            <v>0</v>
          </cell>
          <cell r="C8513">
            <v>3</v>
          </cell>
          <cell r="D8513" t="str">
            <v>Uk</v>
          </cell>
          <cell r="E8513">
            <v>21</v>
          </cell>
          <cell r="F8513">
            <v>154</v>
          </cell>
          <cell r="G8513" t="str">
            <v>Norway</v>
          </cell>
        </row>
        <row r="8514">
          <cell r="A8514" t="str">
            <v>2003M01</v>
          </cell>
          <cell r="B8514">
            <v>2</v>
          </cell>
          <cell r="C8514">
            <v>2</v>
          </cell>
          <cell r="D8514" t="str">
            <v>Canada</v>
          </cell>
          <cell r="E8514">
            <v>16</v>
          </cell>
          <cell r="F8514">
            <v>16</v>
          </cell>
          <cell r="G8514" t="str">
            <v>Austria</v>
          </cell>
        </row>
        <row r="8515">
          <cell r="A8515" t="str">
            <v>2003M01</v>
          </cell>
          <cell r="B8515">
            <v>3</v>
          </cell>
          <cell r="C8515">
            <v>0</v>
          </cell>
          <cell r="D8515" t="str">
            <v>Ebay</v>
          </cell>
          <cell r="E8515">
            <v>6</v>
          </cell>
          <cell r="F8515">
            <v>104</v>
          </cell>
          <cell r="G8515" t="str">
            <v>Japan</v>
          </cell>
        </row>
        <row r="8516">
          <cell r="A8516" t="str">
            <v>2003M01</v>
          </cell>
          <cell r="B8516">
            <v>2</v>
          </cell>
          <cell r="C8516">
            <v>186</v>
          </cell>
          <cell r="D8516" t="str">
            <v>Spain</v>
          </cell>
          <cell r="E8516">
            <v>1</v>
          </cell>
          <cell r="F8516">
            <v>138</v>
          </cell>
          <cell r="G8516" t="str">
            <v>Monaco</v>
          </cell>
        </row>
        <row r="8517">
          <cell r="A8517" t="str">
            <v>2003M01</v>
          </cell>
          <cell r="B8517">
            <v>1</v>
          </cell>
          <cell r="C8517">
            <v>101</v>
          </cell>
          <cell r="D8517" t="str">
            <v>Italy</v>
          </cell>
          <cell r="E8517">
            <v>114</v>
          </cell>
          <cell r="F8517">
            <v>2</v>
          </cell>
          <cell r="G8517" t="str">
            <v>Canada</v>
          </cell>
        </row>
        <row r="8518">
          <cell r="A8518" t="str">
            <v>2003M01</v>
          </cell>
          <cell r="B8518">
            <v>1</v>
          </cell>
          <cell r="C8518">
            <v>0</v>
          </cell>
          <cell r="D8518" t="str">
            <v>Ebay</v>
          </cell>
          <cell r="E8518">
            <v>5</v>
          </cell>
          <cell r="F8518">
            <v>223</v>
          </cell>
          <cell r="G8518" t="str">
            <v>Zambia</v>
          </cell>
        </row>
        <row r="8519">
          <cell r="A8519" t="str">
            <v>2003M01</v>
          </cell>
          <cell r="B8519">
            <v>1</v>
          </cell>
          <cell r="C8519">
            <v>146</v>
          </cell>
          <cell r="D8519" t="str">
            <v>Netherlands</v>
          </cell>
          <cell r="E8519">
            <v>2</v>
          </cell>
          <cell r="F8519">
            <v>164</v>
          </cell>
          <cell r="G8519" t="str">
            <v>Portugal</v>
          </cell>
        </row>
        <row r="8520">
          <cell r="A8520" t="str">
            <v>2003M01</v>
          </cell>
          <cell r="B8520">
            <v>2</v>
          </cell>
          <cell r="C8520">
            <v>100</v>
          </cell>
          <cell r="D8520" t="str">
            <v>Ebaymotors</v>
          </cell>
          <cell r="E8520">
            <v>16</v>
          </cell>
          <cell r="F8520">
            <v>120</v>
          </cell>
          <cell r="G8520" t="str">
            <v>Liechtenstein</v>
          </cell>
        </row>
        <row r="8521">
          <cell r="A8521" t="str">
            <v>2003M01</v>
          </cell>
          <cell r="B8521">
            <v>2</v>
          </cell>
          <cell r="C8521">
            <v>15</v>
          </cell>
          <cell r="D8521" t="str">
            <v>Australia</v>
          </cell>
          <cell r="E8521">
            <v>1</v>
          </cell>
          <cell r="F8521">
            <v>20</v>
          </cell>
          <cell r="G8521" t="str">
            <v>Bangladesh</v>
          </cell>
        </row>
        <row r="8522">
          <cell r="A8522" t="str">
            <v>2003M01</v>
          </cell>
          <cell r="B8522">
            <v>2</v>
          </cell>
          <cell r="C8522">
            <v>0</v>
          </cell>
          <cell r="D8522" t="str">
            <v>Ebay</v>
          </cell>
          <cell r="E8522">
            <v>1107</v>
          </cell>
          <cell r="F8522">
            <v>61</v>
          </cell>
          <cell r="G8522" t="str">
            <v>Ecuador</v>
          </cell>
        </row>
        <row r="8523">
          <cell r="A8523" t="str">
            <v>2003M01</v>
          </cell>
          <cell r="B8523">
            <v>2</v>
          </cell>
          <cell r="C8523">
            <v>123</v>
          </cell>
          <cell r="D8523" t="str">
            <v xml:space="preserve"> Belgium (Dutch)</v>
          </cell>
          <cell r="E8523">
            <v>1</v>
          </cell>
          <cell r="F8523">
            <v>168</v>
          </cell>
          <cell r="G8523" t="str">
            <v>Russian Federation</v>
          </cell>
        </row>
        <row r="8524">
          <cell r="A8524" t="str">
            <v>2003M01</v>
          </cell>
          <cell r="B8524">
            <v>2</v>
          </cell>
          <cell r="C8524">
            <v>3</v>
          </cell>
          <cell r="D8524" t="str">
            <v>Uk</v>
          </cell>
          <cell r="E8524">
            <v>51</v>
          </cell>
          <cell r="F8524">
            <v>29</v>
          </cell>
          <cell r="G8524" t="str">
            <v>Bosnia and Herzegovina</v>
          </cell>
        </row>
        <row r="8525">
          <cell r="A8525" t="str">
            <v>2003M01</v>
          </cell>
          <cell r="B8525">
            <v>1</v>
          </cell>
          <cell r="C8525">
            <v>23</v>
          </cell>
          <cell r="D8525" t="str">
            <v xml:space="preserve"> Belgium (French)</v>
          </cell>
          <cell r="E8525">
            <v>6</v>
          </cell>
          <cell r="F8525">
            <v>3</v>
          </cell>
          <cell r="G8525" t="str">
            <v>United Kingdom</v>
          </cell>
        </row>
        <row r="8526">
          <cell r="A8526" t="str">
            <v>2003M01</v>
          </cell>
          <cell r="B8526">
            <v>1</v>
          </cell>
          <cell r="C8526">
            <v>3</v>
          </cell>
          <cell r="D8526" t="str">
            <v>Uk</v>
          </cell>
          <cell r="E8526">
            <v>1</v>
          </cell>
          <cell r="F8526">
            <v>161</v>
          </cell>
          <cell r="G8526" t="str">
            <v>Peru</v>
          </cell>
        </row>
        <row r="8527">
          <cell r="A8527" t="str">
            <v>2003M01</v>
          </cell>
          <cell r="B8527">
            <v>0</v>
          </cell>
          <cell r="C8527">
            <v>15</v>
          </cell>
          <cell r="D8527" t="str">
            <v>Australia</v>
          </cell>
          <cell r="E8527">
            <v>5</v>
          </cell>
          <cell r="F8527">
            <v>162</v>
          </cell>
          <cell r="G8527" t="str">
            <v>Philippines</v>
          </cell>
        </row>
        <row r="8528">
          <cell r="A8528" t="str">
            <v>2003M01</v>
          </cell>
          <cell r="B8528">
            <v>0</v>
          </cell>
          <cell r="C8528">
            <v>15</v>
          </cell>
          <cell r="D8528" t="str">
            <v>Australia</v>
          </cell>
          <cell r="E8528">
            <v>2</v>
          </cell>
          <cell r="F8528">
            <v>225</v>
          </cell>
          <cell r="G8528" t="str">
            <v>APO/FPO</v>
          </cell>
        </row>
        <row r="8529">
          <cell r="A8529" t="str">
            <v>2003M01</v>
          </cell>
          <cell r="B8529">
            <v>2</v>
          </cell>
          <cell r="C8529">
            <v>77</v>
          </cell>
          <cell r="D8529" t="str">
            <v>Germany</v>
          </cell>
          <cell r="E8529">
            <v>275</v>
          </cell>
          <cell r="F8529">
            <v>15</v>
          </cell>
          <cell r="G8529" t="str">
            <v>Australia</v>
          </cell>
        </row>
        <row r="8530">
          <cell r="A8530" t="str">
            <v>2003M01</v>
          </cell>
          <cell r="B8530">
            <v>0</v>
          </cell>
          <cell r="C8530">
            <v>0</v>
          </cell>
          <cell r="D8530" t="str">
            <v>Ebay</v>
          </cell>
          <cell r="E8530">
            <v>115</v>
          </cell>
          <cell r="F8530">
            <v>105</v>
          </cell>
          <cell r="G8530" t="str">
            <v>Jersey</v>
          </cell>
        </row>
        <row r="8531">
          <cell r="A8531" t="str">
            <v>2003M01</v>
          </cell>
          <cell r="B8531">
            <v>3</v>
          </cell>
          <cell r="C8531">
            <v>100</v>
          </cell>
          <cell r="D8531" t="str">
            <v>Ebaymotors</v>
          </cell>
          <cell r="E8531">
            <v>4</v>
          </cell>
          <cell r="F8531">
            <v>180</v>
          </cell>
          <cell r="G8531" t="str">
            <v>Singapore</v>
          </cell>
        </row>
        <row r="8532">
          <cell r="A8532" t="str">
            <v>2003M01</v>
          </cell>
          <cell r="B8532">
            <v>1</v>
          </cell>
          <cell r="C8532">
            <v>101</v>
          </cell>
          <cell r="D8532" t="str">
            <v>Italy</v>
          </cell>
          <cell r="E8532">
            <v>3</v>
          </cell>
          <cell r="F8532">
            <v>175</v>
          </cell>
          <cell r="G8532" t="str">
            <v>San Marino</v>
          </cell>
        </row>
        <row r="8533">
          <cell r="A8533" t="str">
            <v>2003M01</v>
          </cell>
          <cell r="B8533">
            <v>1</v>
          </cell>
          <cell r="C8533">
            <v>15</v>
          </cell>
          <cell r="D8533" t="str">
            <v>Australia</v>
          </cell>
          <cell r="E8533">
            <v>3</v>
          </cell>
          <cell r="F8533">
            <v>226</v>
          </cell>
          <cell r="G8533" t="str">
            <v>Micronesia</v>
          </cell>
        </row>
        <row r="8534">
          <cell r="A8534" t="str">
            <v>2003M01</v>
          </cell>
          <cell r="B8534">
            <v>2</v>
          </cell>
          <cell r="C8534">
            <v>0</v>
          </cell>
          <cell r="D8534" t="str">
            <v>Ebay</v>
          </cell>
          <cell r="E8534">
            <v>6</v>
          </cell>
          <cell r="F8534">
            <v>173</v>
          </cell>
          <cell r="G8534" t="str">
            <v>Saint Pierre and Miquelon</v>
          </cell>
        </row>
        <row r="8535">
          <cell r="A8535" t="str">
            <v>2003M01</v>
          </cell>
          <cell r="B8535">
            <v>0</v>
          </cell>
          <cell r="C8535">
            <v>2</v>
          </cell>
          <cell r="D8535" t="str">
            <v>Canada</v>
          </cell>
          <cell r="E8535">
            <v>2</v>
          </cell>
          <cell r="F8535">
            <v>11</v>
          </cell>
          <cell r="G8535" t="str">
            <v>Antigua and Barbuda</v>
          </cell>
        </row>
        <row r="8536">
          <cell r="A8536" t="str">
            <v>2003M01</v>
          </cell>
          <cell r="B8536">
            <v>2</v>
          </cell>
          <cell r="C8536">
            <v>23</v>
          </cell>
          <cell r="D8536" t="str">
            <v xml:space="preserve"> Belgium (French)</v>
          </cell>
          <cell r="E8536">
            <v>1235</v>
          </cell>
          <cell r="F8536">
            <v>101</v>
          </cell>
          <cell r="G8536" t="str">
            <v>Italy</v>
          </cell>
        </row>
        <row r="8537">
          <cell r="A8537" t="str">
            <v>2003M01</v>
          </cell>
          <cell r="B8537">
            <v>2</v>
          </cell>
          <cell r="C8537">
            <v>16</v>
          </cell>
          <cell r="D8537" t="str">
            <v>Austria</v>
          </cell>
          <cell r="E8537">
            <v>2</v>
          </cell>
          <cell r="F8537">
            <v>66</v>
          </cell>
          <cell r="G8537" t="str">
            <v>Estonia</v>
          </cell>
        </row>
        <row r="8538">
          <cell r="A8538" t="str">
            <v>2003M01</v>
          </cell>
          <cell r="B8538">
            <v>2</v>
          </cell>
          <cell r="C8538">
            <v>77</v>
          </cell>
          <cell r="D8538" t="str">
            <v>Germany</v>
          </cell>
          <cell r="E8538">
            <v>298</v>
          </cell>
          <cell r="F8538">
            <v>31</v>
          </cell>
          <cell r="G8538" t="str">
            <v>Brazil</v>
          </cell>
        </row>
        <row r="8539">
          <cell r="A8539" t="str">
            <v>2003M01</v>
          </cell>
          <cell r="B8539">
            <v>2</v>
          </cell>
          <cell r="C8539">
            <v>15</v>
          </cell>
          <cell r="D8539" t="str">
            <v>Australia</v>
          </cell>
          <cell r="E8539">
            <v>57</v>
          </cell>
          <cell r="F8539">
            <v>96</v>
          </cell>
          <cell r="G8539" t="str">
            <v>Indonesia</v>
          </cell>
        </row>
        <row r="8540">
          <cell r="A8540" t="str">
            <v>2003M01</v>
          </cell>
          <cell r="B8540">
            <v>2</v>
          </cell>
          <cell r="C8540">
            <v>77</v>
          </cell>
          <cell r="D8540" t="str">
            <v>Germany</v>
          </cell>
          <cell r="E8540">
            <v>81</v>
          </cell>
          <cell r="F8540">
            <v>154</v>
          </cell>
          <cell r="G8540" t="str">
            <v>Norway</v>
          </cell>
        </row>
        <row r="8541">
          <cell r="A8541" t="str">
            <v>2003M01</v>
          </cell>
          <cell r="B8541">
            <v>2</v>
          </cell>
          <cell r="C8541">
            <v>101</v>
          </cell>
          <cell r="D8541" t="str">
            <v>Italy</v>
          </cell>
          <cell r="E8541">
            <v>17</v>
          </cell>
          <cell r="F8541">
            <v>164</v>
          </cell>
          <cell r="G8541" t="str">
            <v>Portugal</v>
          </cell>
        </row>
        <row r="8542">
          <cell r="A8542" t="str">
            <v>2003M01</v>
          </cell>
          <cell r="B8542">
            <v>0</v>
          </cell>
          <cell r="C8542">
            <v>100</v>
          </cell>
          <cell r="D8542" t="str">
            <v>Ebaymotors</v>
          </cell>
          <cell r="E8542">
            <v>2</v>
          </cell>
          <cell r="F8542">
            <v>149</v>
          </cell>
          <cell r="G8542" t="str">
            <v>New Zealand</v>
          </cell>
        </row>
        <row r="8543">
          <cell r="A8543" t="str">
            <v>2003M01</v>
          </cell>
          <cell r="B8543">
            <v>2</v>
          </cell>
          <cell r="C8543">
            <v>186</v>
          </cell>
          <cell r="D8543" t="str">
            <v>Spain</v>
          </cell>
          <cell r="E8543">
            <v>48</v>
          </cell>
          <cell r="F8543">
            <v>66</v>
          </cell>
          <cell r="G8543" t="str">
            <v>Estonia</v>
          </cell>
        </row>
        <row r="8544">
          <cell r="A8544" t="str">
            <v>2003M01</v>
          </cell>
          <cell r="B8544">
            <v>2</v>
          </cell>
          <cell r="C8544">
            <v>2</v>
          </cell>
          <cell r="D8544" t="str">
            <v>Canada</v>
          </cell>
          <cell r="E8544">
            <v>29</v>
          </cell>
          <cell r="F8544">
            <v>12</v>
          </cell>
          <cell r="G8544" t="str">
            <v>Argentina</v>
          </cell>
        </row>
        <row r="8545">
          <cell r="A8545" t="str">
            <v>2003M01</v>
          </cell>
          <cell r="B8545">
            <v>2</v>
          </cell>
          <cell r="C8545">
            <v>15</v>
          </cell>
          <cell r="D8545" t="str">
            <v>Australia</v>
          </cell>
          <cell r="E8545">
            <v>2</v>
          </cell>
          <cell r="F8545">
            <v>100</v>
          </cell>
          <cell r="G8545" t="str">
            <v>Israel</v>
          </cell>
        </row>
        <row r="8546">
          <cell r="A8546" t="str">
            <v>2003M01</v>
          </cell>
          <cell r="B8546">
            <v>1</v>
          </cell>
          <cell r="C8546">
            <v>15</v>
          </cell>
          <cell r="D8546" t="str">
            <v>Australia</v>
          </cell>
          <cell r="E8546">
            <v>2</v>
          </cell>
          <cell r="F8546">
            <v>33</v>
          </cell>
          <cell r="G8546" t="str">
            <v>Brunei Darussalam</v>
          </cell>
        </row>
        <row r="8547">
          <cell r="A8547" t="str">
            <v>2003M01</v>
          </cell>
          <cell r="B8547">
            <v>2</v>
          </cell>
          <cell r="C8547">
            <v>15</v>
          </cell>
          <cell r="D8547" t="str">
            <v>Australia</v>
          </cell>
          <cell r="E8547">
            <v>3</v>
          </cell>
          <cell r="F8547">
            <v>192</v>
          </cell>
          <cell r="G8547" t="str">
            <v>Sweden</v>
          </cell>
        </row>
        <row r="8548">
          <cell r="A8548" t="str">
            <v>2003M01</v>
          </cell>
          <cell r="B8548">
            <v>2</v>
          </cell>
          <cell r="C8548">
            <v>23</v>
          </cell>
          <cell r="D8548" t="str">
            <v xml:space="preserve"> Belgium (French)</v>
          </cell>
          <cell r="E8548">
            <v>113</v>
          </cell>
          <cell r="F8548">
            <v>199</v>
          </cell>
          <cell r="G8548" t="str">
            <v>Thailand</v>
          </cell>
        </row>
        <row r="8549">
          <cell r="A8549" t="str">
            <v>2003M01</v>
          </cell>
          <cell r="B8549">
            <v>2</v>
          </cell>
          <cell r="C8549">
            <v>196</v>
          </cell>
          <cell r="D8549" t="str">
            <v>Taiwan</v>
          </cell>
          <cell r="E8549">
            <v>6</v>
          </cell>
          <cell r="F8549">
            <v>216</v>
          </cell>
          <cell r="G8549" t="str">
            <v>Vietnam</v>
          </cell>
        </row>
        <row r="8550">
          <cell r="A8550" t="str">
            <v>2003M01</v>
          </cell>
          <cell r="B8550">
            <v>0</v>
          </cell>
          <cell r="C8550">
            <v>0</v>
          </cell>
          <cell r="D8550" t="str">
            <v>Ebay</v>
          </cell>
          <cell r="E8550">
            <v>1</v>
          </cell>
          <cell r="F8550">
            <v>147</v>
          </cell>
          <cell r="G8550" t="str">
            <v>Netherlands Antilles</v>
          </cell>
        </row>
        <row r="8551">
          <cell r="A8551" t="str">
            <v>2003M01</v>
          </cell>
          <cell r="B8551">
            <v>1</v>
          </cell>
          <cell r="C8551">
            <v>0</v>
          </cell>
          <cell r="D8551" t="str">
            <v>Ebay</v>
          </cell>
          <cell r="E8551">
            <v>13</v>
          </cell>
          <cell r="F8551">
            <v>217</v>
          </cell>
          <cell r="G8551" t="str">
            <v>Virgin Islands (U.S.)</v>
          </cell>
        </row>
        <row r="8552">
          <cell r="A8552" t="str">
            <v>2003M01</v>
          </cell>
          <cell r="B8552">
            <v>2</v>
          </cell>
          <cell r="C8552">
            <v>77</v>
          </cell>
          <cell r="D8552" t="str">
            <v>Germany</v>
          </cell>
          <cell r="E8552">
            <v>713</v>
          </cell>
          <cell r="F8552">
            <v>8</v>
          </cell>
          <cell r="G8552" t="str">
            <v>Andorra</v>
          </cell>
        </row>
        <row r="8553">
          <cell r="A8553" t="str">
            <v>2003M01</v>
          </cell>
          <cell r="B8553">
            <v>2</v>
          </cell>
          <cell r="C8553">
            <v>77</v>
          </cell>
          <cell r="D8553" t="str">
            <v>Germany</v>
          </cell>
          <cell r="E8553">
            <v>5607</v>
          </cell>
          <cell r="F8553">
            <v>23</v>
          </cell>
          <cell r="G8553" t="str">
            <v>Belgium</v>
          </cell>
        </row>
        <row r="8554">
          <cell r="A8554" t="str">
            <v>2003M01</v>
          </cell>
          <cell r="B8554">
            <v>0</v>
          </cell>
          <cell r="C8554">
            <v>0</v>
          </cell>
          <cell r="D8554" t="str">
            <v>Ebay</v>
          </cell>
          <cell r="E8554">
            <v>39</v>
          </cell>
          <cell r="F8554">
            <v>154</v>
          </cell>
          <cell r="G8554" t="str">
            <v>Norway</v>
          </cell>
        </row>
        <row r="8555">
          <cell r="A8555" t="str">
            <v>2003M01</v>
          </cell>
          <cell r="B8555">
            <v>1</v>
          </cell>
          <cell r="C8555">
            <v>0</v>
          </cell>
          <cell r="D8555" t="str">
            <v>Ebay</v>
          </cell>
          <cell r="E8555">
            <v>1591</v>
          </cell>
          <cell r="F8555">
            <v>45</v>
          </cell>
          <cell r="G8555" t="str">
            <v>China</v>
          </cell>
        </row>
        <row r="8556">
          <cell r="A8556" t="str">
            <v>2003M01</v>
          </cell>
          <cell r="B8556">
            <v>2</v>
          </cell>
          <cell r="C8556">
            <v>100</v>
          </cell>
          <cell r="D8556" t="str">
            <v>Ebaymotors</v>
          </cell>
          <cell r="E8556">
            <v>125</v>
          </cell>
          <cell r="F8556">
            <v>216</v>
          </cell>
          <cell r="G8556" t="str">
            <v>Vietnam</v>
          </cell>
        </row>
        <row r="8557">
          <cell r="A8557" t="str">
            <v>2003M01</v>
          </cell>
          <cell r="B8557">
            <v>0</v>
          </cell>
          <cell r="C8557">
            <v>0</v>
          </cell>
          <cell r="D8557" t="str">
            <v>Ebay</v>
          </cell>
          <cell r="E8557">
            <v>6</v>
          </cell>
          <cell r="F8557">
            <v>13</v>
          </cell>
          <cell r="G8557" t="str">
            <v>Armenia</v>
          </cell>
        </row>
        <row r="8558">
          <cell r="A8558" t="str">
            <v>2003M01</v>
          </cell>
          <cell r="B8558">
            <v>3</v>
          </cell>
          <cell r="C8558">
            <v>3</v>
          </cell>
          <cell r="D8558" t="str">
            <v>Uk</v>
          </cell>
          <cell r="E8558">
            <v>3</v>
          </cell>
          <cell r="F8558">
            <v>71</v>
          </cell>
          <cell r="G8558" t="str">
            <v>France</v>
          </cell>
        </row>
        <row r="8559">
          <cell r="A8559" t="str">
            <v>2003M01</v>
          </cell>
          <cell r="B8559">
            <v>0</v>
          </cell>
          <cell r="C8559">
            <v>71</v>
          </cell>
          <cell r="D8559" t="str">
            <v>France</v>
          </cell>
          <cell r="E8559">
            <v>1</v>
          </cell>
          <cell r="F8559">
            <v>83</v>
          </cell>
          <cell r="G8559" t="str">
            <v>Guadeloupe</v>
          </cell>
        </row>
        <row r="8560">
          <cell r="A8560" t="str">
            <v>2003M01</v>
          </cell>
          <cell r="B8560">
            <v>1</v>
          </cell>
          <cell r="C8560">
            <v>3</v>
          </cell>
          <cell r="D8560" t="str">
            <v>Uk</v>
          </cell>
          <cell r="E8560">
            <v>221</v>
          </cell>
          <cell r="F8560">
            <v>186</v>
          </cell>
          <cell r="G8560" t="str">
            <v>Spain</v>
          </cell>
        </row>
        <row r="8561">
          <cell r="A8561" t="str">
            <v>2003M01</v>
          </cell>
          <cell r="B8561">
            <v>2</v>
          </cell>
          <cell r="C8561">
            <v>2</v>
          </cell>
          <cell r="D8561" t="str">
            <v>Canada</v>
          </cell>
          <cell r="E8561">
            <v>200395</v>
          </cell>
          <cell r="F8561">
            <v>2</v>
          </cell>
          <cell r="G8561" t="str">
            <v>Canada</v>
          </cell>
        </row>
        <row r="8562">
          <cell r="A8562" t="str">
            <v>2003M01</v>
          </cell>
          <cell r="B8562">
            <v>2</v>
          </cell>
          <cell r="C8562">
            <v>71</v>
          </cell>
          <cell r="D8562" t="str">
            <v>France</v>
          </cell>
          <cell r="E8562">
            <v>173</v>
          </cell>
          <cell r="F8562">
            <v>164</v>
          </cell>
          <cell r="G8562" t="str">
            <v>Portugal</v>
          </cell>
        </row>
        <row r="8563">
          <cell r="A8563" t="str">
            <v>2003M01</v>
          </cell>
          <cell r="B8563">
            <v>0</v>
          </cell>
          <cell r="C8563">
            <v>2</v>
          </cell>
          <cell r="D8563" t="str">
            <v>Canada</v>
          </cell>
          <cell r="E8563">
            <v>2</v>
          </cell>
          <cell r="F8563">
            <v>15</v>
          </cell>
          <cell r="G8563" t="str">
            <v>Australia</v>
          </cell>
        </row>
        <row r="8564">
          <cell r="A8564" t="str">
            <v>2003M01</v>
          </cell>
          <cell r="B8564">
            <v>0</v>
          </cell>
          <cell r="C8564">
            <v>71</v>
          </cell>
          <cell r="D8564" t="str">
            <v>France</v>
          </cell>
          <cell r="E8564">
            <v>22</v>
          </cell>
          <cell r="F8564">
            <v>9</v>
          </cell>
          <cell r="G8564" t="str">
            <v>Angola</v>
          </cell>
        </row>
        <row r="8565">
          <cell r="A8565" t="str">
            <v>2003M01</v>
          </cell>
          <cell r="B8565">
            <v>3</v>
          </cell>
          <cell r="C8565">
            <v>186</v>
          </cell>
          <cell r="D8565" t="str">
            <v>Spain</v>
          </cell>
          <cell r="E8565">
            <v>5</v>
          </cell>
          <cell r="F8565">
            <v>71</v>
          </cell>
          <cell r="G8565" t="str">
            <v>France</v>
          </cell>
        </row>
        <row r="8566">
          <cell r="A8566" t="str">
            <v>2003M01</v>
          </cell>
          <cell r="B8566">
            <v>1</v>
          </cell>
          <cell r="C8566">
            <v>3</v>
          </cell>
          <cell r="D8566" t="str">
            <v>Uk</v>
          </cell>
          <cell r="E8566">
            <v>3619</v>
          </cell>
          <cell r="F8566">
            <v>77</v>
          </cell>
          <cell r="G8566" t="str">
            <v>Germany</v>
          </cell>
        </row>
        <row r="8567">
          <cell r="A8567" t="str">
            <v>2003M01</v>
          </cell>
          <cell r="B8567">
            <v>1</v>
          </cell>
          <cell r="C8567">
            <v>71</v>
          </cell>
          <cell r="D8567" t="str">
            <v>France</v>
          </cell>
          <cell r="E8567">
            <v>17</v>
          </cell>
          <cell r="F8567">
            <v>12</v>
          </cell>
          <cell r="G8567" t="str">
            <v>Argentina</v>
          </cell>
        </row>
        <row r="8568">
          <cell r="A8568" t="str">
            <v>2003M01</v>
          </cell>
          <cell r="B8568">
            <v>2</v>
          </cell>
          <cell r="C8568">
            <v>77</v>
          </cell>
          <cell r="D8568" t="str">
            <v>Germany</v>
          </cell>
          <cell r="E8568">
            <v>19</v>
          </cell>
          <cell r="F8568">
            <v>210</v>
          </cell>
          <cell r="G8568" t="str">
            <v>United Arab Emirates</v>
          </cell>
        </row>
        <row r="8569">
          <cell r="A8569" t="str">
            <v>2003M01</v>
          </cell>
          <cell r="B8569">
            <v>0</v>
          </cell>
          <cell r="C8569">
            <v>15</v>
          </cell>
          <cell r="D8569" t="str">
            <v>Australia</v>
          </cell>
          <cell r="E8569">
            <v>10</v>
          </cell>
          <cell r="F8569">
            <v>104</v>
          </cell>
          <cell r="G8569" t="str">
            <v>Japan</v>
          </cell>
        </row>
        <row r="8570">
          <cell r="A8570" t="str">
            <v>2003M01</v>
          </cell>
          <cell r="B8570">
            <v>0</v>
          </cell>
          <cell r="C8570">
            <v>77</v>
          </cell>
          <cell r="D8570" t="str">
            <v>Germany</v>
          </cell>
          <cell r="E8570">
            <v>29</v>
          </cell>
          <cell r="F8570">
            <v>123</v>
          </cell>
          <cell r="G8570" t="str">
            <v>Macau</v>
          </cell>
        </row>
        <row r="8571">
          <cell r="A8571" t="str">
            <v>2003M01</v>
          </cell>
          <cell r="B8571">
            <v>0</v>
          </cell>
          <cell r="C8571">
            <v>15</v>
          </cell>
          <cell r="D8571" t="str">
            <v>Australia</v>
          </cell>
          <cell r="E8571">
            <v>3</v>
          </cell>
          <cell r="F8571">
            <v>101</v>
          </cell>
          <cell r="G8571" t="str">
            <v>Italy</v>
          </cell>
        </row>
        <row r="8572">
          <cell r="A8572" t="str">
            <v>2003M01</v>
          </cell>
          <cell r="B8572">
            <v>2</v>
          </cell>
          <cell r="C8572">
            <v>196</v>
          </cell>
          <cell r="D8572" t="str">
            <v>Taiwan</v>
          </cell>
          <cell r="E8572">
            <v>21</v>
          </cell>
          <cell r="F8572">
            <v>104</v>
          </cell>
          <cell r="G8572" t="str">
            <v>Japan</v>
          </cell>
        </row>
        <row r="8573">
          <cell r="A8573" t="str">
            <v>2003M01</v>
          </cell>
          <cell r="B8573">
            <v>1</v>
          </cell>
          <cell r="C8573">
            <v>100</v>
          </cell>
          <cell r="D8573" t="str">
            <v>Ebaymotors</v>
          </cell>
          <cell r="E8573">
            <v>1</v>
          </cell>
          <cell r="F8573">
            <v>217</v>
          </cell>
          <cell r="G8573" t="str">
            <v>Virgin Islands (U.S.)</v>
          </cell>
        </row>
        <row r="8574">
          <cell r="A8574" t="str">
            <v>2003M01</v>
          </cell>
          <cell r="B8574">
            <v>0</v>
          </cell>
          <cell r="C8574">
            <v>0</v>
          </cell>
          <cell r="D8574" t="str">
            <v>Ebay</v>
          </cell>
          <cell r="E8574">
            <v>1</v>
          </cell>
          <cell r="F8574">
            <v>108</v>
          </cell>
          <cell r="G8574" t="str">
            <v>Kenya Coast Republic</v>
          </cell>
        </row>
        <row r="8575">
          <cell r="A8575" t="str">
            <v>2003M01</v>
          </cell>
          <cell r="B8575">
            <v>2</v>
          </cell>
          <cell r="C8575">
            <v>23</v>
          </cell>
          <cell r="D8575" t="str">
            <v xml:space="preserve"> Belgium (French)</v>
          </cell>
          <cell r="E8575">
            <v>12</v>
          </cell>
          <cell r="F8575">
            <v>16</v>
          </cell>
          <cell r="G8575" t="str">
            <v>Austria</v>
          </cell>
        </row>
        <row r="8576">
          <cell r="A8576" t="str">
            <v>2003M01</v>
          </cell>
          <cell r="B8576">
            <v>0</v>
          </cell>
          <cell r="C8576">
            <v>77</v>
          </cell>
          <cell r="D8576" t="str">
            <v>Germany</v>
          </cell>
          <cell r="E8576">
            <v>2</v>
          </cell>
          <cell r="F8576">
            <v>185</v>
          </cell>
          <cell r="G8576" t="str">
            <v>South Africa</v>
          </cell>
        </row>
        <row r="8577">
          <cell r="A8577" t="str">
            <v>2003M01</v>
          </cell>
          <cell r="B8577">
            <v>2</v>
          </cell>
          <cell r="C8577">
            <v>2</v>
          </cell>
          <cell r="D8577" t="str">
            <v>Canada</v>
          </cell>
          <cell r="E8577">
            <v>19</v>
          </cell>
          <cell r="F8577">
            <v>180</v>
          </cell>
          <cell r="G8577" t="str">
            <v>Singapore</v>
          </cell>
        </row>
        <row r="8578">
          <cell r="A8578" t="str">
            <v>2003M01</v>
          </cell>
          <cell r="B8578">
            <v>0</v>
          </cell>
          <cell r="C8578">
            <v>3</v>
          </cell>
          <cell r="D8578" t="str">
            <v>Uk</v>
          </cell>
          <cell r="E8578">
            <v>2</v>
          </cell>
          <cell r="F8578">
            <v>192</v>
          </cell>
          <cell r="G8578" t="str">
            <v>Sweden</v>
          </cell>
        </row>
        <row r="8579">
          <cell r="A8579" t="str">
            <v>2003M01</v>
          </cell>
          <cell r="B8579">
            <v>2</v>
          </cell>
          <cell r="C8579">
            <v>186</v>
          </cell>
          <cell r="D8579" t="str">
            <v>Spain</v>
          </cell>
          <cell r="E8579">
            <v>68</v>
          </cell>
          <cell r="F8579">
            <v>79</v>
          </cell>
          <cell r="G8579" t="str">
            <v>Gibraltar</v>
          </cell>
        </row>
        <row r="8580">
          <cell r="A8580" t="str">
            <v>2003M01</v>
          </cell>
          <cell r="B8580">
            <v>3</v>
          </cell>
          <cell r="C8580">
            <v>23</v>
          </cell>
          <cell r="D8580" t="str">
            <v xml:space="preserve"> Belgium (French)</v>
          </cell>
          <cell r="E8580">
            <v>1</v>
          </cell>
          <cell r="F8580">
            <v>77</v>
          </cell>
          <cell r="G8580" t="str">
            <v>Germany</v>
          </cell>
        </row>
        <row r="8581">
          <cell r="A8581" t="str">
            <v>2003M01</v>
          </cell>
          <cell r="B8581">
            <v>1</v>
          </cell>
          <cell r="C8581">
            <v>0</v>
          </cell>
          <cell r="D8581" t="str">
            <v>Ebay</v>
          </cell>
          <cell r="E8581">
            <v>59</v>
          </cell>
          <cell r="F8581">
            <v>164</v>
          </cell>
          <cell r="G8581" t="str">
            <v>Portugal</v>
          </cell>
        </row>
        <row r="8582">
          <cell r="A8582" t="str">
            <v>2003M02</v>
          </cell>
          <cell r="B8582">
            <v>3</v>
          </cell>
          <cell r="C8582">
            <v>0</v>
          </cell>
          <cell r="D8582" t="str">
            <v>Ebay</v>
          </cell>
          <cell r="E8582">
            <v>112</v>
          </cell>
          <cell r="F8582">
            <v>92</v>
          </cell>
          <cell r="G8582" t="str">
            <v>Hong Kong</v>
          </cell>
        </row>
        <row r="8583">
          <cell r="A8583" t="str">
            <v>2003M02</v>
          </cell>
          <cell r="B8583">
            <v>2</v>
          </cell>
          <cell r="C8583">
            <v>0</v>
          </cell>
          <cell r="D8583" t="str">
            <v>Ebay</v>
          </cell>
          <cell r="E8583">
            <v>46</v>
          </cell>
          <cell r="F8583">
            <v>79</v>
          </cell>
          <cell r="G8583" t="str">
            <v>Gibraltar</v>
          </cell>
        </row>
        <row r="8584">
          <cell r="A8584" t="str">
            <v>2003M02</v>
          </cell>
          <cell r="B8584">
            <v>1</v>
          </cell>
          <cell r="C8584">
            <v>146</v>
          </cell>
          <cell r="D8584" t="str">
            <v>Netherlands</v>
          </cell>
          <cell r="E8584">
            <v>52</v>
          </cell>
          <cell r="F8584">
            <v>3</v>
          </cell>
          <cell r="G8584" t="str">
            <v>United Kingdom</v>
          </cell>
        </row>
        <row r="8585">
          <cell r="A8585" t="str">
            <v>2003M02</v>
          </cell>
          <cell r="B8585">
            <v>2</v>
          </cell>
          <cell r="C8585">
            <v>3</v>
          </cell>
          <cell r="D8585" t="str">
            <v>Uk</v>
          </cell>
          <cell r="E8585">
            <v>8</v>
          </cell>
          <cell r="F8585">
            <v>217</v>
          </cell>
          <cell r="G8585" t="str">
            <v>Virgin Islands (U.S.)</v>
          </cell>
        </row>
        <row r="8586">
          <cell r="A8586" t="str">
            <v>2003M02</v>
          </cell>
          <cell r="B8586">
            <v>2</v>
          </cell>
          <cell r="C8586">
            <v>3</v>
          </cell>
          <cell r="D8586" t="str">
            <v>Uk</v>
          </cell>
          <cell r="E8586">
            <v>405</v>
          </cell>
          <cell r="F8586">
            <v>80</v>
          </cell>
          <cell r="G8586" t="str">
            <v>Greece</v>
          </cell>
        </row>
        <row r="8587">
          <cell r="A8587" t="str">
            <v>2003M02</v>
          </cell>
          <cell r="B8587">
            <v>1</v>
          </cell>
          <cell r="C8587">
            <v>100</v>
          </cell>
          <cell r="D8587" t="str">
            <v>Ebaymotors</v>
          </cell>
          <cell r="E8587">
            <v>1</v>
          </cell>
          <cell r="F8587">
            <v>44</v>
          </cell>
          <cell r="G8587" t="str">
            <v>Chile</v>
          </cell>
        </row>
        <row r="8588">
          <cell r="A8588" t="str">
            <v>2003M02</v>
          </cell>
          <cell r="B8588">
            <v>0</v>
          </cell>
          <cell r="C8588">
            <v>3</v>
          </cell>
          <cell r="D8588" t="str">
            <v>Uk</v>
          </cell>
          <cell r="E8588">
            <v>3</v>
          </cell>
          <cell r="F8588">
            <v>4</v>
          </cell>
          <cell r="G8588" t="str">
            <v>Afghanistan</v>
          </cell>
        </row>
        <row r="8589">
          <cell r="A8589" t="str">
            <v>2003M02</v>
          </cell>
          <cell r="B8589">
            <v>0</v>
          </cell>
          <cell r="C8589">
            <v>3</v>
          </cell>
          <cell r="D8589" t="str">
            <v>Uk</v>
          </cell>
          <cell r="E8589">
            <v>6</v>
          </cell>
          <cell r="F8589">
            <v>123</v>
          </cell>
          <cell r="G8589" t="str">
            <v>Macau</v>
          </cell>
        </row>
        <row r="8590">
          <cell r="A8590" t="str">
            <v>2003M02</v>
          </cell>
          <cell r="B8590">
            <v>3</v>
          </cell>
          <cell r="C8590">
            <v>100</v>
          </cell>
          <cell r="D8590" t="str">
            <v>Ebaymotors</v>
          </cell>
          <cell r="E8590">
            <v>5</v>
          </cell>
          <cell r="F8590">
            <v>77</v>
          </cell>
          <cell r="G8590" t="str">
            <v>Germany</v>
          </cell>
        </row>
        <row r="8591">
          <cell r="A8591" t="str">
            <v>2003M02</v>
          </cell>
          <cell r="B8591">
            <v>0</v>
          </cell>
          <cell r="C8591">
            <v>193</v>
          </cell>
          <cell r="D8591" t="str">
            <v>Switzerland</v>
          </cell>
          <cell r="E8591">
            <v>964</v>
          </cell>
          <cell r="F8591">
            <v>77</v>
          </cell>
          <cell r="G8591" t="str">
            <v>Germany</v>
          </cell>
        </row>
        <row r="8592">
          <cell r="A8592" t="str">
            <v>2003M02</v>
          </cell>
          <cell r="B8592">
            <v>0</v>
          </cell>
          <cell r="C8592">
            <v>16</v>
          </cell>
          <cell r="D8592" t="str">
            <v>Austria</v>
          </cell>
          <cell r="E8592">
            <v>1345</v>
          </cell>
          <cell r="F8592">
            <v>77</v>
          </cell>
          <cell r="G8592" t="str">
            <v>Germany</v>
          </cell>
        </row>
        <row r="8593">
          <cell r="A8593" t="str">
            <v>2003M02</v>
          </cell>
          <cell r="B8593">
            <v>2</v>
          </cell>
          <cell r="C8593">
            <v>3</v>
          </cell>
          <cell r="D8593" t="str">
            <v>Uk</v>
          </cell>
          <cell r="E8593">
            <v>397</v>
          </cell>
          <cell r="F8593">
            <v>164</v>
          </cell>
          <cell r="G8593" t="str">
            <v>Portugal</v>
          </cell>
        </row>
        <row r="8594">
          <cell r="A8594" t="str">
            <v>2003M02</v>
          </cell>
          <cell r="B8594">
            <v>1</v>
          </cell>
          <cell r="C8594">
            <v>186</v>
          </cell>
          <cell r="D8594" t="str">
            <v>Spain</v>
          </cell>
          <cell r="E8594">
            <v>17</v>
          </cell>
          <cell r="F8594">
            <v>3</v>
          </cell>
          <cell r="G8594" t="str">
            <v>United Kingdom</v>
          </cell>
        </row>
        <row r="8595">
          <cell r="A8595" t="str">
            <v>2003M02</v>
          </cell>
          <cell r="B8595">
            <v>1</v>
          </cell>
          <cell r="C8595">
            <v>0</v>
          </cell>
          <cell r="D8595" t="str">
            <v>Ebay</v>
          </cell>
          <cell r="E8595">
            <v>5</v>
          </cell>
          <cell r="F8595">
            <v>41</v>
          </cell>
          <cell r="G8595" t="str">
            <v>Cayman Islands</v>
          </cell>
        </row>
        <row r="8596">
          <cell r="A8596" t="str">
            <v>2003M02</v>
          </cell>
          <cell r="B8596">
            <v>1</v>
          </cell>
          <cell r="C8596">
            <v>16</v>
          </cell>
          <cell r="D8596" t="str">
            <v>Austria</v>
          </cell>
          <cell r="E8596">
            <v>1</v>
          </cell>
          <cell r="F8596">
            <v>168</v>
          </cell>
          <cell r="G8596" t="str">
            <v>Russian Federation</v>
          </cell>
        </row>
        <row r="8597">
          <cell r="A8597" t="str">
            <v>2003M02</v>
          </cell>
          <cell r="B8597">
            <v>0</v>
          </cell>
          <cell r="C8597">
            <v>77</v>
          </cell>
          <cell r="D8597" t="str">
            <v>Germany</v>
          </cell>
          <cell r="E8597">
            <v>1</v>
          </cell>
          <cell r="F8597">
            <v>35</v>
          </cell>
          <cell r="G8597" t="str">
            <v>Burkina Faso</v>
          </cell>
        </row>
        <row r="8598">
          <cell r="A8598" t="str">
            <v>2003M02</v>
          </cell>
          <cell r="B8598">
            <v>0</v>
          </cell>
          <cell r="C8598">
            <v>3</v>
          </cell>
          <cell r="D8598" t="str">
            <v>Uk</v>
          </cell>
          <cell r="E8598">
            <v>26</v>
          </cell>
          <cell r="F8598">
            <v>154</v>
          </cell>
          <cell r="G8598" t="str">
            <v>Norway</v>
          </cell>
        </row>
        <row r="8599">
          <cell r="A8599" t="str">
            <v>2003M02</v>
          </cell>
          <cell r="B8599">
            <v>0</v>
          </cell>
          <cell r="C8599">
            <v>100</v>
          </cell>
          <cell r="D8599" t="str">
            <v>Ebaymotors</v>
          </cell>
          <cell r="E8599">
            <v>2</v>
          </cell>
          <cell r="F8599">
            <v>76</v>
          </cell>
          <cell r="G8599" t="str">
            <v>Georgia</v>
          </cell>
        </row>
        <row r="8600">
          <cell r="A8600" t="str">
            <v>2003M02</v>
          </cell>
          <cell r="B8600">
            <v>2</v>
          </cell>
          <cell r="C8600">
            <v>186</v>
          </cell>
          <cell r="D8600" t="str">
            <v>Spain</v>
          </cell>
          <cell r="E8600">
            <v>3</v>
          </cell>
          <cell r="F8600">
            <v>180</v>
          </cell>
          <cell r="G8600" t="str">
            <v>Singapore</v>
          </cell>
        </row>
        <row r="8601">
          <cell r="A8601" t="str">
            <v>2003M02</v>
          </cell>
          <cell r="B8601">
            <v>3</v>
          </cell>
          <cell r="C8601">
            <v>100</v>
          </cell>
          <cell r="D8601" t="str">
            <v>Ebaymotors</v>
          </cell>
          <cell r="E8601">
            <v>4</v>
          </cell>
          <cell r="F8601">
            <v>211</v>
          </cell>
          <cell r="G8601" t="str">
            <v>Uruguay</v>
          </cell>
        </row>
        <row r="8602">
          <cell r="A8602" t="str">
            <v>2003M02</v>
          </cell>
          <cell r="B8602">
            <v>2</v>
          </cell>
          <cell r="C8602">
            <v>100</v>
          </cell>
          <cell r="D8602" t="str">
            <v>Ebaymotors</v>
          </cell>
          <cell r="E8602">
            <v>19</v>
          </cell>
          <cell r="F8602">
            <v>136</v>
          </cell>
          <cell r="G8602" t="str">
            <v>Mexico</v>
          </cell>
        </row>
        <row r="8603">
          <cell r="A8603" t="str">
            <v>2003M02</v>
          </cell>
          <cell r="B8603">
            <v>1</v>
          </cell>
          <cell r="C8603">
            <v>0</v>
          </cell>
          <cell r="D8603" t="str">
            <v>Ebay</v>
          </cell>
          <cell r="E8603">
            <v>31</v>
          </cell>
          <cell r="F8603">
            <v>56</v>
          </cell>
          <cell r="G8603" t="str">
            <v>Czech Republic</v>
          </cell>
        </row>
        <row r="8604">
          <cell r="A8604" t="str">
            <v>2003M02</v>
          </cell>
          <cell r="B8604">
            <v>1</v>
          </cell>
          <cell r="C8604">
            <v>77</v>
          </cell>
          <cell r="D8604" t="str">
            <v>Germany</v>
          </cell>
          <cell r="E8604">
            <v>609</v>
          </cell>
          <cell r="F8604">
            <v>164</v>
          </cell>
          <cell r="G8604" t="str">
            <v>Portugal</v>
          </cell>
        </row>
        <row r="8605">
          <cell r="A8605" t="str">
            <v>2003M02</v>
          </cell>
          <cell r="B8605">
            <v>0</v>
          </cell>
          <cell r="C8605">
            <v>3</v>
          </cell>
          <cell r="D8605" t="str">
            <v>Uk</v>
          </cell>
          <cell r="E8605">
            <v>4</v>
          </cell>
          <cell r="F8605">
            <v>199</v>
          </cell>
          <cell r="G8605" t="str">
            <v>Thailand</v>
          </cell>
        </row>
        <row r="8606">
          <cell r="A8606" t="str">
            <v>2003M02</v>
          </cell>
          <cell r="B8606">
            <v>2</v>
          </cell>
          <cell r="C8606">
            <v>71</v>
          </cell>
          <cell r="D8606" t="str">
            <v>France</v>
          </cell>
          <cell r="E8606">
            <v>24</v>
          </cell>
          <cell r="F8606">
            <v>72</v>
          </cell>
          <cell r="G8606" t="str">
            <v>French Guiana</v>
          </cell>
        </row>
        <row r="8607">
          <cell r="A8607" t="str">
            <v>2003M02</v>
          </cell>
          <cell r="B8607">
            <v>2</v>
          </cell>
          <cell r="C8607">
            <v>15</v>
          </cell>
          <cell r="D8607" t="str">
            <v>Australia</v>
          </cell>
          <cell r="E8607">
            <v>1</v>
          </cell>
          <cell r="F8607">
            <v>123</v>
          </cell>
          <cell r="G8607" t="str">
            <v>Macau</v>
          </cell>
        </row>
        <row r="8608">
          <cell r="A8608" t="str">
            <v>2003M02</v>
          </cell>
          <cell r="B8608">
            <v>3</v>
          </cell>
          <cell r="C8608">
            <v>3</v>
          </cell>
          <cell r="D8608" t="str">
            <v>Uk</v>
          </cell>
          <cell r="E8608">
            <v>1</v>
          </cell>
          <cell r="F8608">
            <v>57</v>
          </cell>
          <cell r="G8608" t="str">
            <v>Denmark</v>
          </cell>
        </row>
        <row r="8609">
          <cell r="A8609" t="str">
            <v>2003M02</v>
          </cell>
          <cell r="B8609">
            <v>2</v>
          </cell>
          <cell r="C8609">
            <v>16</v>
          </cell>
          <cell r="D8609" t="str">
            <v>Austria</v>
          </cell>
          <cell r="E8609">
            <v>48</v>
          </cell>
          <cell r="F8609">
            <v>71</v>
          </cell>
          <cell r="G8609" t="str">
            <v>France</v>
          </cell>
        </row>
        <row r="8610">
          <cell r="A8610" t="str">
            <v>2003M02</v>
          </cell>
          <cell r="B8610">
            <v>2</v>
          </cell>
          <cell r="C8610">
            <v>16</v>
          </cell>
          <cell r="D8610" t="str">
            <v>Austria</v>
          </cell>
          <cell r="E8610">
            <v>31</v>
          </cell>
          <cell r="F8610">
            <v>23</v>
          </cell>
          <cell r="G8610" t="str">
            <v>Belgium</v>
          </cell>
        </row>
        <row r="8611">
          <cell r="A8611" t="str">
            <v>2003M02</v>
          </cell>
          <cell r="B8611">
            <v>1</v>
          </cell>
          <cell r="C8611">
            <v>71</v>
          </cell>
          <cell r="D8611" t="str">
            <v>France</v>
          </cell>
          <cell r="E8611">
            <v>40</v>
          </cell>
          <cell r="F8611">
            <v>70</v>
          </cell>
          <cell r="G8611" t="str">
            <v>Finland</v>
          </cell>
        </row>
        <row r="8612">
          <cell r="A8612" t="str">
            <v>2003M02</v>
          </cell>
          <cell r="B8612">
            <v>2</v>
          </cell>
          <cell r="C8612">
            <v>0</v>
          </cell>
          <cell r="D8612" t="str">
            <v>Ebay</v>
          </cell>
          <cell r="E8612">
            <v>212859</v>
          </cell>
          <cell r="F8612">
            <v>92</v>
          </cell>
          <cell r="G8612" t="str">
            <v>Hong Kong</v>
          </cell>
        </row>
        <row r="8613">
          <cell r="A8613" t="str">
            <v>2003M02</v>
          </cell>
          <cell r="B8613">
            <v>2</v>
          </cell>
          <cell r="C8613">
            <v>0</v>
          </cell>
          <cell r="D8613" t="str">
            <v>Ebay</v>
          </cell>
          <cell r="E8613">
            <v>459</v>
          </cell>
          <cell r="F8613">
            <v>187</v>
          </cell>
          <cell r="G8613" t="str">
            <v>Sri Lanka</v>
          </cell>
        </row>
        <row r="8614">
          <cell r="A8614" t="str">
            <v>2003M02</v>
          </cell>
          <cell r="B8614">
            <v>2</v>
          </cell>
          <cell r="C8614">
            <v>186</v>
          </cell>
          <cell r="D8614" t="str">
            <v>Spain</v>
          </cell>
          <cell r="E8614">
            <v>2</v>
          </cell>
          <cell r="F8614">
            <v>209</v>
          </cell>
          <cell r="G8614" t="str">
            <v>Ukraine</v>
          </cell>
        </row>
        <row r="8615">
          <cell r="A8615" t="str">
            <v>2003M02</v>
          </cell>
          <cell r="B8615">
            <v>4</v>
          </cell>
          <cell r="C8615">
            <v>0</v>
          </cell>
          <cell r="D8615" t="str">
            <v>Ebay</v>
          </cell>
          <cell r="E8615">
            <v>1</v>
          </cell>
          <cell r="F8615">
            <v>3</v>
          </cell>
          <cell r="G8615" t="str">
            <v>United Kingdom</v>
          </cell>
        </row>
        <row r="8616">
          <cell r="A8616" t="str">
            <v>2003M02</v>
          </cell>
          <cell r="B8616">
            <v>1</v>
          </cell>
          <cell r="C8616">
            <v>0</v>
          </cell>
          <cell r="D8616" t="str">
            <v>Ebay</v>
          </cell>
          <cell r="E8616">
            <v>1</v>
          </cell>
          <cell r="F8616">
            <v>68</v>
          </cell>
          <cell r="G8616" t="str">
            <v>Falkland Islands (Islas Makvinas)</v>
          </cell>
        </row>
        <row r="8617">
          <cell r="A8617" t="str">
            <v>2003M02</v>
          </cell>
          <cell r="B8617">
            <v>0</v>
          </cell>
          <cell r="C8617">
            <v>3</v>
          </cell>
          <cell r="D8617" t="str">
            <v>Uk</v>
          </cell>
          <cell r="E8617">
            <v>1</v>
          </cell>
          <cell r="F8617">
            <v>94</v>
          </cell>
          <cell r="G8617" t="str">
            <v>Iceland</v>
          </cell>
        </row>
        <row r="8618">
          <cell r="A8618" t="str">
            <v>2003M02</v>
          </cell>
          <cell r="B8618">
            <v>1</v>
          </cell>
          <cell r="C8618">
            <v>16</v>
          </cell>
          <cell r="D8618" t="str">
            <v>Austria</v>
          </cell>
          <cell r="E8618">
            <v>1</v>
          </cell>
          <cell r="F8618">
            <v>93</v>
          </cell>
          <cell r="G8618" t="str">
            <v>Hungary</v>
          </cell>
        </row>
        <row r="8619">
          <cell r="A8619" t="str">
            <v>2003M02</v>
          </cell>
          <cell r="B8619">
            <v>0</v>
          </cell>
          <cell r="C8619">
            <v>0</v>
          </cell>
          <cell r="D8619" t="str">
            <v>Ebay</v>
          </cell>
          <cell r="E8619">
            <v>3</v>
          </cell>
          <cell r="F8619">
            <v>115</v>
          </cell>
          <cell r="G8619" t="str">
            <v>Latvia</v>
          </cell>
        </row>
        <row r="8620">
          <cell r="A8620" t="str">
            <v>2003M02</v>
          </cell>
          <cell r="B8620">
            <v>0</v>
          </cell>
          <cell r="C8620">
            <v>100</v>
          </cell>
          <cell r="D8620" t="str">
            <v>Ebaymotors</v>
          </cell>
          <cell r="E8620">
            <v>929225</v>
          </cell>
          <cell r="F8620">
            <v>1</v>
          </cell>
          <cell r="G8620" t="str">
            <v>United States</v>
          </cell>
        </row>
        <row r="8621">
          <cell r="A8621" t="str">
            <v>2003M02</v>
          </cell>
          <cell r="B8621">
            <v>3</v>
          </cell>
          <cell r="C8621">
            <v>23</v>
          </cell>
          <cell r="D8621" t="str">
            <v xml:space="preserve"> Belgium (French)</v>
          </cell>
          <cell r="E8621">
            <v>1</v>
          </cell>
          <cell r="F8621">
            <v>77</v>
          </cell>
          <cell r="G8621" t="str">
            <v>Germany</v>
          </cell>
        </row>
        <row r="8622">
          <cell r="A8622" t="str">
            <v>2003M02</v>
          </cell>
          <cell r="B8622">
            <v>2</v>
          </cell>
          <cell r="C8622">
            <v>23</v>
          </cell>
          <cell r="D8622" t="str">
            <v xml:space="preserve"> Belgium (French)</v>
          </cell>
          <cell r="E8622">
            <v>3</v>
          </cell>
          <cell r="F8622">
            <v>34</v>
          </cell>
          <cell r="G8622" t="str">
            <v>Bulgaria</v>
          </cell>
        </row>
        <row r="8623">
          <cell r="A8623" t="str">
            <v>2003M02</v>
          </cell>
          <cell r="B8623">
            <v>1</v>
          </cell>
          <cell r="C8623">
            <v>3</v>
          </cell>
          <cell r="D8623" t="str">
            <v>Uk</v>
          </cell>
          <cell r="E8623">
            <v>28</v>
          </cell>
          <cell r="F8623">
            <v>55</v>
          </cell>
          <cell r="G8623" t="str">
            <v>Cyprus</v>
          </cell>
        </row>
        <row r="8624">
          <cell r="A8624" t="str">
            <v>2003M02</v>
          </cell>
          <cell r="B8624">
            <v>0</v>
          </cell>
          <cell r="C8624">
            <v>77</v>
          </cell>
          <cell r="D8624" t="str">
            <v>Germany</v>
          </cell>
          <cell r="E8624">
            <v>2346</v>
          </cell>
          <cell r="F8624">
            <v>146</v>
          </cell>
          <cell r="G8624" t="str">
            <v>Netherlands</v>
          </cell>
        </row>
        <row r="8625">
          <cell r="A8625" t="str">
            <v>2003M02</v>
          </cell>
          <cell r="B8625">
            <v>2</v>
          </cell>
          <cell r="C8625">
            <v>71</v>
          </cell>
          <cell r="D8625" t="str">
            <v>France</v>
          </cell>
          <cell r="E8625">
            <v>17</v>
          </cell>
          <cell r="F8625">
            <v>56</v>
          </cell>
          <cell r="G8625" t="str">
            <v>Czech Republic</v>
          </cell>
        </row>
        <row r="8626">
          <cell r="A8626" t="str">
            <v>2003M02</v>
          </cell>
          <cell r="B8626">
            <v>2</v>
          </cell>
          <cell r="C8626">
            <v>101</v>
          </cell>
          <cell r="D8626" t="str">
            <v>Italy</v>
          </cell>
          <cell r="E8626">
            <v>1410</v>
          </cell>
          <cell r="F8626">
            <v>193</v>
          </cell>
          <cell r="G8626" t="str">
            <v>Switzerland</v>
          </cell>
        </row>
        <row r="8627">
          <cell r="A8627" t="str">
            <v>2003M02</v>
          </cell>
          <cell r="B8627">
            <v>3</v>
          </cell>
          <cell r="C8627">
            <v>0</v>
          </cell>
          <cell r="D8627" t="str">
            <v>Ebay</v>
          </cell>
          <cell r="E8627">
            <v>18</v>
          </cell>
          <cell r="F8627">
            <v>146</v>
          </cell>
          <cell r="G8627" t="str">
            <v>Netherlands</v>
          </cell>
        </row>
        <row r="8628">
          <cell r="A8628" t="str">
            <v>2003M02</v>
          </cell>
          <cell r="B8628">
            <v>2</v>
          </cell>
          <cell r="C8628">
            <v>0</v>
          </cell>
          <cell r="D8628" t="str">
            <v>Ebay</v>
          </cell>
          <cell r="E8628">
            <v>138</v>
          </cell>
          <cell r="F8628">
            <v>138</v>
          </cell>
          <cell r="G8628" t="str">
            <v>Monaco</v>
          </cell>
        </row>
        <row r="8629">
          <cell r="A8629" t="str">
            <v>2003M02</v>
          </cell>
          <cell r="B8629">
            <v>0</v>
          </cell>
          <cell r="C8629">
            <v>0</v>
          </cell>
          <cell r="D8629" t="str">
            <v>Ebay</v>
          </cell>
          <cell r="E8629">
            <v>1</v>
          </cell>
          <cell r="F8629">
            <v>28</v>
          </cell>
          <cell r="G8629" t="str">
            <v>Bolivia</v>
          </cell>
        </row>
        <row r="8630">
          <cell r="A8630" t="str">
            <v>2003M02</v>
          </cell>
          <cell r="B8630">
            <v>1</v>
          </cell>
          <cell r="C8630">
            <v>3</v>
          </cell>
          <cell r="D8630" t="str">
            <v>Uk</v>
          </cell>
          <cell r="E8630">
            <v>70</v>
          </cell>
          <cell r="F8630">
            <v>164</v>
          </cell>
          <cell r="G8630" t="str">
            <v>Portugal</v>
          </cell>
        </row>
        <row r="8631">
          <cell r="A8631" t="str">
            <v>2003M02</v>
          </cell>
          <cell r="B8631">
            <v>0</v>
          </cell>
          <cell r="C8631">
            <v>0</v>
          </cell>
          <cell r="D8631" t="str">
            <v>Ebay</v>
          </cell>
          <cell r="E8631">
            <v>5</v>
          </cell>
          <cell r="F8631">
            <v>7</v>
          </cell>
          <cell r="G8631" t="str">
            <v>American Samoa</v>
          </cell>
        </row>
        <row r="8632">
          <cell r="A8632" t="str">
            <v>2003M02</v>
          </cell>
          <cell r="B8632">
            <v>2</v>
          </cell>
          <cell r="C8632">
            <v>0</v>
          </cell>
          <cell r="D8632" t="str">
            <v>Ebay</v>
          </cell>
          <cell r="E8632">
            <v>28101</v>
          </cell>
          <cell r="F8632">
            <v>23</v>
          </cell>
          <cell r="G8632" t="str">
            <v>Belgium</v>
          </cell>
        </row>
        <row r="8633">
          <cell r="A8633" t="str">
            <v>2003M02</v>
          </cell>
          <cell r="B8633">
            <v>2</v>
          </cell>
          <cell r="C8633">
            <v>3</v>
          </cell>
          <cell r="D8633" t="str">
            <v>Uk</v>
          </cell>
          <cell r="E8633">
            <v>8</v>
          </cell>
          <cell r="F8633">
            <v>96</v>
          </cell>
          <cell r="G8633" t="str">
            <v>Indonesia</v>
          </cell>
        </row>
        <row r="8634">
          <cell r="A8634" t="str">
            <v>2003M02</v>
          </cell>
          <cell r="B8634">
            <v>1</v>
          </cell>
          <cell r="C8634">
            <v>0</v>
          </cell>
          <cell r="D8634" t="str">
            <v>Ebay</v>
          </cell>
          <cell r="E8634">
            <v>951</v>
          </cell>
          <cell r="F8634">
            <v>127</v>
          </cell>
          <cell r="G8634" t="str">
            <v>Malaysia</v>
          </cell>
        </row>
        <row r="8635">
          <cell r="A8635" t="str">
            <v>2003M02</v>
          </cell>
          <cell r="B8635">
            <v>2</v>
          </cell>
          <cell r="C8635">
            <v>71</v>
          </cell>
          <cell r="D8635" t="str">
            <v>France</v>
          </cell>
          <cell r="E8635">
            <v>134</v>
          </cell>
          <cell r="F8635">
            <v>180</v>
          </cell>
          <cell r="G8635" t="str">
            <v>Singapore</v>
          </cell>
        </row>
        <row r="8636">
          <cell r="A8636" t="str">
            <v>2003M02</v>
          </cell>
          <cell r="B8636">
            <v>0</v>
          </cell>
          <cell r="C8636">
            <v>196</v>
          </cell>
          <cell r="D8636" t="str">
            <v>Taiwan</v>
          </cell>
          <cell r="E8636">
            <v>61</v>
          </cell>
          <cell r="F8636">
            <v>3</v>
          </cell>
          <cell r="G8636" t="str">
            <v>United Kingdom</v>
          </cell>
        </row>
        <row r="8637">
          <cell r="A8637" t="str">
            <v>2003M02</v>
          </cell>
          <cell r="B8637">
            <v>2</v>
          </cell>
          <cell r="C8637">
            <v>186</v>
          </cell>
          <cell r="D8637" t="str">
            <v>Spain</v>
          </cell>
          <cell r="E8637">
            <v>1</v>
          </cell>
          <cell r="F8637">
            <v>34</v>
          </cell>
          <cell r="G8637" t="str">
            <v>Bulgaria</v>
          </cell>
        </row>
        <row r="8638">
          <cell r="A8638" t="str">
            <v>2003M02</v>
          </cell>
          <cell r="B8638">
            <v>2</v>
          </cell>
          <cell r="C8638">
            <v>15</v>
          </cell>
          <cell r="D8638" t="str">
            <v>Australia</v>
          </cell>
          <cell r="E8638">
            <v>5</v>
          </cell>
          <cell r="F8638">
            <v>12</v>
          </cell>
          <cell r="G8638" t="str">
            <v>Argentina</v>
          </cell>
        </row>
        <row r="8639">
          <cell r="A8639" t="str">
            <v>2003M02</v>
          </cell>
          <cell r="B8639">
            <v>0</v>
          </cell>
          <cell r="C8639">
            <v>0</v>
          </cell>
          <cell r="D8639" t="str">
            <v>Ebay</v>
          </cell>
          <cell r="E8639">
            <v>2</v>
          </cell>
          <cell r="F8639">
            <v>22</v>
          </cell>
          <cell r="G8639" t="str">
            <v>Belarus</v>
          </cell>
        </row>
        <row r="8640">
          <cell r="A8640" t="str">
            <v>2003M02</v>
          </cell>
          <cell r="B8640">
            <v>0</v>
          </cell>
          <cell r="C8640">
            <v>100</v>
          </cell>
          <cell r="D8640" t="str">
            <v>Ebaymotors</v>
          </cell>
          <cell r="E8640">
            <v>53</v>
          </cell>
          <cell r="F8640">
            <v>162</v>
          </cell>
          <cell r="G8640" t="str">
            <v>Philippines</v>
          </cell>
        </row>
        <row r="8641">
          <cell r="A8641" t="str">
            <v>2003M02</v>
          </cell>
          <cell r="B8641">
            <v>2</v>
          </cell>
          <cell r="C8641">
            <v>100</v>
          </cell>
          <cell r="D8641" t="str">
            <v>Ebaymotors</v>
          </cell>
          <cell r="E8641">
            <v>357</v>
          </cell>
          <cell r="F8641">
            <v>101</v>
          </cell>
          <cell r="G8641" t="str">
            <v>Italy</v>
          </cell>
        </row>
        <row r="8642">
          <cell r="A8642" t="str">
            <v>2003M02</v>
          </cell>
          <cell r="B8642">
            <v>2</v>
          </cell>
          <cell r="C8642">
            <v>15</v>
          </cell>
          <cell r="D8642" t="str">
            <v>Australia</v>
          </cell>
          <cell r="E8642">
            <v>18</v>
          </cell>
          <cell r="F8642">
            <v>224</v>
          </cell>
          <cell r="G8642" t="str">
            <v>Zimbabwe</v>
          </cell>
        </row>
        <row r="8643">
          <cell r="A8643" t="str">
            <v>2003M02</v>
          </cell>
          <cell r="B8643">
            <v>1</v>
          </cell>
          <cell r="C8643">
            <v>3</v>
          </cell>
          <cell r="D8643" t="str">
            <v>Uk</v>
          </cell>
          <cell r="E8643">
            <v>10</v>
          </cell>
          <cell r="F8643">
            <v>196</v>
          </cell>
          <cell r="G8643" t="str">
            <v>Taiwan</v>
          </cell>
        </row>
        <row r="8644">
          <cell r="A8644" t="str">
            <v>2003M02</v>
          </cell>
          <cell r="B8644">
            <v>2</v>
          </cell>
          <cell r="C8644">
            <v>15</v>
          </cell>
          <cell r="D8644" t="str">
            <v>Australia</v>
          </cell>
          <cell r="E8644">
            <v>1270</v>
          </cell>
          <cell r="F8644">
            <v>77</v>
          </cell>
          <cell r="G8644" t="str">
            <v>Germany</v>
          </cell>
        </row>
        <row r="8645">
          <cell r="A8645" t="str">
            <v>2003M02</v>
          </cell>
          <cell r="B8645">
            <v>1</v>
          </cell>
          <cell r="C8645">
            <v>101</v>
          </cell>
          <cell r="D8645" t="str">
            <v>Italy</v>
          </cell>
          <cell r="E8645">
            <v>46</v>
          </cell>
          <cell r="F8645">
            <v>186</v>
          </cell>
          <cell r="G8645" t="str">
            <v>Spain</v>
          </cell>
        </row>
        <row r="8646">
          <cell r="A8646" t="str">
            <v>2003M02</v>
          </cell>
          <cell r="B8646">
            <v>2</v>
          </cell>
          <cell r="C8646">
            <v>0</v>
          </cell>
          <cell r="D8646" t="str">
            <v>Ebay</v>
          </cell>
          <cell r="E8646">
            <v>13</v>
          </cell>
          <cell r="F8646">
            <v>20</v>
          </cell>
          <cell r="G8646" t="str">
            <v>Bangladesh</v>
          </cell>
        </row>
        <row r="8647">
          <cell r="A8647" t="str">
            <v>2003M02</v>
          </cell>
          <cell r="B8647">
            <v>2</v>
          </cell>
          <cell r="C8647">
            <v>77</v>
          </cell>
          <cell r="D8647" t="str">
            <v>Germany</v>
          </cell>
          <cell r="E8647">
            <v>615</v>
          </cell>
          <cell r="F8647">
            <v>92</v>
          </cell>
          <cell r="G8647" t="str">
            <v>Hong Kong</v>
          </cell>
        </row>
        <row r="8648">
          <cell r="A8648" t="str">
            <v>2003M02</v>
          </cell>
          <cell r="B8648">
            <v>0</v>
          </cell>
          <cell r="C8648">
            <v>77</v>
          </cell>
          <cell r="D8648" t="str">
            <v>Germany</v>
          </cell>
          <cell r="E8648">
            <v>28</v>
          </cell>
          <cell r="F8648">
            <v>123</v>
          </cell>
          <cell r="G8648" t="str">
            <v>Macau</v>
          </cell>
        </row>
        <row r="8649">
          <cell r="A8649" t="str">
            <v>2003M02</v>
          </cell>
          <cell r="B8649">
            <v>3</v>
          </cell>
          <cell r="C8649">
            <v>15</v>
          </cell>
          <cell r="D8649" t="str">
            <v>Australia</v>
          </cell>
          <cell r="E8649">
            <v>1</v>
          </cell>
          <cell r="F8649">
            <v>13</v>
          </cell>
          <cell r="G8649" t="str">
            <v>Armenia</v>
          </cell>
        </row>
        <row r="8650">
          <cell r="A8650" t="str">
            <v>2003M02</v>
          </cell>
          <cell r="B8650">
            <v>0</v>
          </cell>
          <cell r="C8650">
            <v>123</v>
          </cell>
          <cell r="D8650" t="str">
            <v xml:space="preserve"> Belgium (Dutch)</v>
          </cell>
          <cell r="E8650">
            <v>7</v>
          </cell>
          <cell r="F8650">
            <v>70</v>
          </cell>
          <cell r="G8650" t="str">
            <v>Finland</v>
          </cell>
        </row>
        <row r="8651">
          <cell r="A8651" t="str">
            <v>2003M02</v>
          </cell>
          <cell r="B8651">
            <v>2</v>
          </cell>
          <cell r="C8651">
            <v>101</v>
          </cell>
          <cell r="D8651" t="str">
            <v>Italy</v>
          </cell>
          <cell r="E8651">
            <v>37</v>
          </cell>
          <cell r="F8651">
            <v>15</v>
          </cell>
          <cell r="G8651" t="str">
            <v>Australia</v>
          </cell>
        </row>
        <row r="8652">
          <cell r="A8652" t="str">
            <v>2003M02</v>
          </cell>
          <cell r="B8652">
            <v>1</v>
          </cell>
          <cell r="C8652">
            <v>15</v>
          </cell>
          <cell r="D8652" t="str">
            <v>Australia</v>
          </cell>
          <cell r="E8652">
            <v>1</v>
          </cell>
          <cell r="F8652">
            <v>70</v>
          </cell>
          <cell r="G8652" t="str">
            <v>Finland</v>
          </cell>
        </row>
        <row r="8653">
          <cell r="A8653" t="str">
            <v>2003M02</v>
          </cell>
          <cell r="B8653">
            <v>0</v>
          </cell>
          <cell r="C8653">
            <v>3</v>
          </cell>
          <cell r="D8653" t="str">
            <v>Uk</v>
          </cell>
          <cell r="E8653">
            <v>256</v>
          </cell>
          <cell r="F8653">
            <v>92</v>
          </cell>
          <cell r="G8653" t="str">
            <v>Hong Kong</v>
          </cell>
        </row>
        <row r="8654">
          <cell r="A8654" t="str">
            <v>2003M02</v>
          </cell>
          <cell r="B8654">
            <v>1</v>
          </cell>
          <cell r="C8654">
            <v>23</v>
          </cell>
          <cell r="D8654" t="str">
            <v xml:space="preserve"> Belgium (French)</v>
          </cell>
          <cell r="E8654">
            <v>1</v>
          </cell>
          <cell r="F8654">
            <v>70</v>
          </cell>
          <cell r="G8654" t="str">
            <v>Finland</v>
          </cell>
        </row>
        <row r="8655">
          <cell r="A8655" t="str">
            <v>2003M02</v>
          </cell>
          <cell r="B8655">
            <v>2</v>
          </cell>
          <cell r="C8655">
            <v>100</v>
          </cell>
          <cell r="D8655" t="str">
            <v>Ebaymotors</v>
          </cell>
          <cell r="E8655">
            <v>141</v>
          </cell>
          <cell r="F8655">
            <v>180</v>
          </cell>
          <cell r="G8655" t="str">
            <v>Singapore</v>
          </cell>
        </row>
        <row r="8656">
          <cell r="A8656" t="str">
            <v>2003M02</v>
          </cell>
          <cell r="B8656">
            <v>3</v>
          </cell>
          <cell r="C8656">
            <v>146</v>
          </cell>
          <cell r="D8656" t="str">
            <v>Netherlands</v>
          </cell>
          <cell r="E8656">
            <v>15</v>
          </cell>
          <cell r="F8656">
            <v>77</v>
          </cell>
          <cell r="G8656" t="str">
            <v>Germany</v>
          </cell>
        </row>
        <row r="8657">
          <cell r="A8657" t="str">
            <v>2003M02</v>
          </cell>
          <cell r="B8657">
            <v>2</v>
          </cell>
          <cell r="C8657">
            <v>2</v>
          </cell>
          <cell r="D8657" t="str">
            <v>Canada</v>
          </cell>
          <cell r="E8657">
            <v>3166</v>
          </cell>
          <cell r="F8657">
            <v>1</v>
          </cell>
          <cell r="G8657" t="str">
            <v>United States</v>
          </cell>
        </row>
        <row r="8658">
          <cell r="A8658" t="str">
            <v>2003M02</v>
          </cell>
          <cell r="B8658">
            <v>0</v>
          </cell>
          <cell r="C8658">
            <v>101</v>
          </cell>
          <cell r="D8658" t="str">
            <v>Italy</v>
          </cell>
          <cell r="E8658">
            <v>1</v>
          </cell>
          <cell r="F8658">
            <v>99</v>
          </cell>
          <cell r="G8658" t="str">
            <v>Ireland</v>
          </cell>
        </row>
        <row r="8659">
          <cell r="A8659" t="str">
            <v>2003M02</v>
          </cell>
          <cell r="B8659">
            <v>3</v>
          </cell>
          <cell r="C8659">
            <v>3</v>
          </cell>
          <cell r="D8659" t="str">
            <v>Uk</v>
          </cell>
          <cell r="E8659">
            <v>1</v>
          </cell>
          <cell r="F8659">
            <v>80</v>
          </cell>
          <cell r="G8659" t="str">
            <v>Greece</v>
          </cell>
        </row>
        <row r="8660">
          <cell r="A8660" t="str">
            <v>2003M02</v>
          </cell>
          <cell r="B8660">
            <v>3</v>
          </cell>
          <cell r="C8660">
            <v>100</v>
          </cell>
          <cell r="D8660" t="str">
            <v>Ebaymotors</v>
          </cell>
          <cell r="E8660">
            <v>1</v>
          </cell>
          <cell r="F8660">
            <v>101</v>
          </cell>
          <cell r="G8660" t="str">
            <v>Italy</v>
          </cell>
        </row>
        <row r="8661">
          <cell r="A8661" t="str">
            <v>2003M02</v>
          </cell>
          <cell r="B8661">
            <v>3</v>
          </cell>
          <cell r="C8661">
            <v>196</v>
          </cell>
          <cell r="D8661" t="str">
            <v>Taiwan</v>
          </cell>
          <cell r="E8661">
            <v>782</v>
          </cell>
          <cell r="F8661">
            <v>196</v>
          </cell>
          <cell r="G8661" t="str">
            <v>Taiwan</v>
          </cell>
        </row>
        <row r="8662">
          <cell r="A8662" t="str">
            <v>2003M02</v>
          </cell>
          <cell r="B8662">
            <v>0</v>
          </cell>
          <cell r="C8662">
            <v>0</v>
          </cell>
          <cell r="D8662" t="str">
            <v>Ebay</v>
          </cell>
          <cell r="E8662">
            <v>1</v>
          </cell>
          <cell r="F8662">
            <v>122</v>
          </cell>
          <cell r="G8662" t="str">
            <v>Luxembourg</v>
          </cell>
        </row>
        <row r="8663">
          <cell r="A8663" t="str">
            <v>2003M02</v>
          </cell>
          <cell r="B8663">
            <v>1</v>
          </cell>
          <cell r="C8663">
            <v>23</v>
          </cell>
          <cell r="D8663" t="str">
            <v xml:space="preserve"> Belgium (French)</v>
          </cell>
          <cell r="E8663">
            <v>14</v>
          </cell>
          <cell r="F8663">
            <v>193</v>
          </cell>
          <cell r="G8663" t="str">
            <v>Switzerland</v>
          </cell>
        </row>
        <row r="8664">
          <cell r="A8664" t="str">
            <v>2003M02</v>
          </cell>
          <cell r="B8664">
            <v>0</v>
          </cell>
          <cell r="C8664">
            <v>15</v>
          </cell>
          <cell r="D8664" t="str">
            <v>Australia</v>
          </cell>
          <cell r="E8664">
            <v>5</v>
          </cell>
          <cell r="F8664">
            <v>16</v>
          </cell>
          <cell r="G8664" t="str">
            <v>Austria</v>
          </cell>
        </row>
        <row r="8665">
          <cell r="A8665" t="str">
            <v>2003M02</v>
          </cell>
          <cell r="B8665">
            <v>0</v>
          </cell>
          <cell r="C8665">
            <v>77</v>
          </cell>
          <cell r="D8665" t="str">
            <v>Germany</v>
          </cell>
          <cell r="E8665">
            <v>96</v>
          </cell>
          <cell r="F8665">
            <v>92</v>
          </cell>
          <cell r="G8665" t="str">
            <v>Hong Kong</v>
          </cell>
        </row>
        <row r="8666">
          <cell r="A8666" t="str">
            <v>2003M02</v>
          </cell>
          <cell r="B8666">
            <v>0</v>
          </cell>
          <cell r="C8666">
            <v>3</v>
          </cell>
          <cell r="D8666" t="str">
            <v>Uk</v>
          </cell>
          <cell r="E8666">
            <v>16</v>
          </cell>
          <cell r="F8666">
            <v>185</v>
          </cell>
          <cell r="G8666" t="str">
            <v>South Africa</v>
          </cell>
        </row>
        <row r="8667">
          <cell r="A8667" t="str">
            <v>2003M02</v>
          </cell>
          <cell r="B8667">
            <v>0</v>
          </cell>
          <cell r="C8667">
            <v>0</v>
          </cell>
          <cell r="D8667" t="str">
            <v>Ebay</v>
          </cell>
          <cell r="E8667">
            <v>144</v>
          </cell>
          <cell r="F8667">
            <v>105</v>
          </cell>
          <cell r="G8667" t="str">
            <v>Jersey</v>
          </cell>
        </row>
        <row r="8668">
          <cell r="A8668" t="str">
            <v>2003M02</v>
          </cell>
          <cell r="B8668">
            <v>1</v>
          </cell>
          <cell r="C8668">
            <v>15</v>
          </cell>
          <cell r="D8668" t="str">
            <v>Australia</v>
          </cell>
          <cell r="E8668">
            <v>2</v>
          </cell>
          <cell r="F8668">
            <v>127</v>
          </cell>
          <cell r="G8668" t="str">
            <v>Malaysia</v>
          </cell>
        </row>
        <row r="8669">
          <cell r="A8669" t="str">
            <v>2003M02</v>
          </cell>
          <cell r="B8669">
            <v>2</v>
          </cell>
          <cell r="C8669">
            <v>101</v>
          </cell>
          <cell r="D8669" t="str">
            <v>Italy</v>
          </cell>
          <cell r="E8669">
            <v>3</v>
          </cell>
          <cell r="F8669">
            <v>216</v>
          </cell>
          <cell r="G8669" t="str">
            <v>Vietnam</v>
          </cell>
        </row>
        <row r="8670">
          <cell r="A8670" t="str">
            <v>2003M02</v>
          </cell>
          <cell r="B8670">
            <v>2</v>
          </cell>
          <cell r="C8670">
            <v>0</v>
          </cell>
          <cell r="D8670" t="str">
            <v>Ebay</v>
          </cell>
          <cell r="E8670">
            <v>5199</v>
          </cell>
          <cell r="F8670">
            <v>185</v>
          </cell>
          <cell r="G8670" t="str">
            <v>South Africa</v>
          </cell>
        </row>
        <row r="8671">
          <cell r="A8671" t="str">
            <v>2003M02</v>
          </cell>
          <cell r="B8671">
            <v>3</v>
          </cell>
          <cell r="C8671">
            <v>101</v>
          </cell>
          <cell r="D8671" t="str">
            <v>Italy</v>
          </cell>
          <cell r="E8671">
            <v>6</v>
          </cell>
          <cell r="F8671">
            <v>193</v>
          </cell>
          <cell r="G8671" t="str">
            <v>Switzerland</v>
          </cell>
        </row>
        <row r="8672">
          <cell r="A8672" t="str">
            <v>2003M02</v>
          </cell>
          <cell r="B8672">
            <v>2</v>
          </cell>
          <cell r="C8672">
            <v>100</v>
          </cell>
          <cell r="D8672" t="str">
            <v>Ebaymotors</v>
          </cell>
          <cell r="E8672">
            <v>6</v>
          </cell>
          <cell r="F8672">
            <v>167</v>
          </cell>
          <cell r="G8672" t="str">
            <v>Romania</v>
          </cell>
        </row>
        <row r="8673">
          <cell r="A8673" t="str">
            <v>2003M02</v>
          </cell>
          <cell r="B8673">
            <v>3</v>
          </cell>
          <cell r="C8673">
            <v>77</v>
          </cell>
          <cell r="D8673" t="str">
            <v>Germany</v>
          </cell>
          <cell r="E8673">
            <v>1</v>
          </cell>
          <cell r="F8673">
            <v>220</v>
          </cell>
          <cell r="G8673" t="str">
            <v>Western Samoa</v>
          </cell>
        </row>
        <row r="8674">
          <cell r="A8674" t="str">
            <v>2003M02</v>
          </cell>
          <cell r="B8674">
            <v>2</v>
          </cell>
          <cell r="C8674">
            <v>77</v>
          </cell>
          <cell r="D8674" t="str">
            <v>Germany</v>
          </cell>
          <cell r="E8674">
            <v>3</v>
          </cell>
          <cell r="F8674">
            <v>32</v>
          </cell>
          <cell r="G8674" t="str">
            <v>British Virgin Islands</v>
          </cell>
        </row>
        <row r="8675">
          <cell r="A8675" t="str">
            <v>2003M02</v>
          </cell>
          <cell r="B8675">
            <v>0</v>
          </cell>
          <cell r="C8675">
            <v>0</v>
          </cell>
          <cell r="D8675" t="str">
            <v>Ebay</v>
          </cell>
          <cell r="E8675">
            <v>216</v>
          </cell>
          <cell r="F8675">
            <v>149</v>
          </cell>
          <cell r="G8675" t="str">
            <v>New Zealand</v>
          </cell>
        </row>
        <row r="8676">
          <cell r="A8676" t="str">
            <v>2003M02</v>
          </cell>
          <cell r="B8676">
            <v>3</v>
          </cell>
          <cell r="C8676">
            <v>77</v>
          </cell>
          <cell r="D8676" t="str">
            <v>Germany</v>
          </cell>
          <cell r="E8676">
            <v>1</v>
          </cell>
          <cell r="F8676">
            <v>93</v>
          </cell>
          <cell r="G8676" t="str">
            <v>Hungary</v>
          </cell>
        </row>
        <row r="8677">
          <cell r="A8677" t="str">
            <v>2003M02</v>
          </cell>
          <cell r="B8677">
            <v>0</v>
          </cell>
          <cell r="C8677">
            <v>77</v>
          </cell>
          <cell r="D8677" t="str">
            <v>Germany</v>
          </cell>
          <cell r="E8677">
            <v>2</v>
          </cell>
          <cell r="F8677">
            <v>214</v>
          </cell>
          <cell r="G8677" t="str">
            <v>Vatican City State</v>
          </cell>
        </row>
        <row r="8678">
          <cell r="A8678" t="str">
            <v>2003M02</v>
          </cell>
          <cell r="B8678">
            <v>2</v>
          </cell>
          <cell r="C8678">
            <v>101</v>
          </cell>
          <cell r="D8678" t="str">
            <v>Italy</v>
          </cell>
          <cell r="E8678">
            <v>1</v>
          </cell>
          <cell r="F8678">
            <v>167</v>
          </cell>
          <cell r="G8678" t="str">
            <v>Romania</v>
          </cell>
        </row>
        <row r="8679">
          <cell r="A8679" t="str">
            <v>2003M02</v>
          </cell>
          <cell r="B8679">
            <v>0</v>
          </cell>
          <cell r="C8679">
            <v>71</v>
          </cell>
          <cell r="D8679" t="str">
            <v>France</v>
          </cell>
          <cell r="E8679">
            <v>9</v>
          </cell>
          <cell r="F8679">
            <v>92</v>
          </cell>
          <cell r="G8679" t="str">
            <v>Hong Kong</v>
          </cell>
        </row>
        <row r="8680">
          <cell r="A8680" t="str">
            <v>2003M02</v>
          </cell>
          <cell r="B8680">
            <v>0</v>
          </cell>
          <cell r="C8680">
            <v>3</v>
          </cell>
          <cell r="D8680" t="str">
            <v>Uk</v>
          </cell>
          <cell r="E8680">
            <v>1</v>
          </cell>
          <cell r="F8680">
            <v>-999</v>
          </cell>
          <cell r="G8680" t="str">
            <v>Unknown</v>
          </cell>
        </row>
        <row r="8681">
          <cell r="A8681" t="str">
            <v>2003M02</v>
          </cell>
          <cell r="B8681">
            <v>1</v>
          </cell>
          <cell r="C8681">
            <v>2</v>
          </cell>
          <cell r="D8681" t="str">
            <v>Canada</v>
          </cell>
          <cell r="E8681">
            <v>11</v>
          </cell>
          <cell r="F8681">
            <v>15</v>
          </cell>
          <cell r="G8681" t="str">
            <v>Australia</v>
          </cell>
        </row>
        <row r="8682">
          <cell r="A8682" t="str">
            <v>2003M02</v>
          </cell>
          <cell r="B8682">
            <v>2</v>
          </cell>
          <cell r="C8682">
            <v>71</v>
          </cell>
          <cell r="D8682" t="str">
            <v>France</v>
          </cell>
          <cell r="E8682">
            <v>9562</v>
          </cell>
          <cell r="F8682">
            <v>77</v>
          </cell>
          <cell r="G8682" t="str">
            <v>Germany</v>
          </cell>
        </row>
        <row r="8683">
          <cell r="A8683" t="str">
            <v>2003M02</v>
          </cell>
          <cell r="B8683">
            <v>3</v>
          </cell>
          <cell r="C8683">
            <v>123</v>
          </cell>
          <cell r="D8683" t="str">
            <v xml:space="preserve"> Belgium (Dutch)</v>
          </cell>
          <cell r="E8683">
            <v>3</v>
          </cell>
          <cell r="F8683">
            <v>71</v>
          </cell>
          <cell r="G8683" t="str">
            <v>France</v>
          </cell>
        </row>
        <row r="8684">
          <cell r="A8684" t="str">
            <v>2003M02</v>
          </cell>
          <cell r="B8684">
            <v>3</v>
          </cell>
          <cell r="C8684">
            <v>77</v>
          </cell>
          <cell r="D8684" t="str">
            <v>Germany</v>
          </cell>
          <cell r="E8684">
            <v>3</v>
          </cell>
          <cell r="F8684">
            <v>57</v>
          </cell>
          <cell r="G8684" t="str">
            <v>Denmark</v>
          </cell>
        </row>
        <row r="8685">
          <cell r="A8685" t="str">
            <v>2003M02</v>
          </cell>
          <cell r="B8685">
            <v>2</v>
          </cell>
          <cell r="C8685">
            <v>3</v>
          </cell>
          <cell r="D8685" t="str">
            <v>Uk</v>
          </cell>
          <cell r="E8685">
            <v>3278</v>
          </cell>
          <cell r="F8685">
            <v>99</v>
          </cell>
          <cell r="G8685" t="str">
            <v>Ireland</v>
          </cell>
        </row>
        <row r="8686">
          <cell r="A8686" t="str">
            <v>2003M02</v>
          </cell>
          <cell r="B8686">
            <v>2</v>
          </cell>
          <cell r="C8686">
            <v>15</v>
          </cell>
          <cell r="D8686" t="str">
            <v>Australia</v>
          </cell>
          <cell r="E8686">
            <v>42</v>
          </cell>
          <cell r="F8686">
            <v>101</v>
          </cell>
          <cell r="G8686" t="str">
            <v>Italy</v>
          </cell>
        </row>
        <row r="8687">
          <cell r="A8687" t="str">
            <v>2003M02</v>
          </cell>
          <cell r="B8687">
            <v>1</v>
          </cell>
          <cell r="C8687">
            <v>100</v>
          </cell>
          <cell r="D8687" t="str">
            <v>Ebaymotors</v>
          </cell>
          <cell r="E8687">
            <v>43</v>
          </cell>
          <cell r="F8687">
            <v>146</v>
          </cell>
          <cell r="G8687" t="str">
            <v>Netherlands</v>
          </cell>
        </row>
        <row r="8688">
          <cell r="A8688" t="str">
            <v>2003M02</v>
          </cell>
          <cell r="B8688">
            <v>2</v>
          </cell>
          <cell r="C8688">
            <v>0</v>
          </cell>
          <cell r="D8688" t="str">
            <v>Ebay</v>
          </cell>
          <cell r="E8688">
            <v>98</v>
          </cell>
          <cell r="F8688">
            <v>60</v>
          </cell>
          <cell r="G8688" t="str">
            <v>Dominican Republic</v>
          </cell>
        </row>
        <row r="8689">
          <cell r="A8689" t="str">
            <v>2003M02</v>
          </cell>
          <cell r="B8689">
            <v>0</v>
          </cell>
          <cell r="C8689">
            <v>3</v>
          </cell>
          <cell r="D8689" t="str">
            <v>Uk</v>
          </cell>
          <cell r="E8689">
            <v>6</v>
          </cell>
          <cell r="F8689">
            <v>121</v>
          </cell>
          <cell r="G8689" t="str">
            <v>Lithuania</v>
          </cell>
        </row>
        <row r="8690">
          <cell r="A8690" t="str">
            <v>2003M02</v>
          </cell>
          <cell r="B8690">
            <v>2</v>
          </cell>
          <cell r="C8690">
            <v>101</v>
          </cell>
          <cell r="D8690" t="str">
            <v>Italy</v>
          </cell>
          <cell r="E8690">
            <v>5</v>
          </cell>
          <cell r="F8690">
            <v>108</v>
          </cell>
          <cell r="G8690" t="str">
            <v>Kenya Coast Republic</v>
          </cell>
        </row>
        <row r="8691">
          <cell r="A8691" t="str">
            <v>2003M02</v>
          </cell>
          <cell r="B8691">
            <v>2</v>
          </cell>
          <cell r="C8691">
            <v>186</v>
          </cell>
          <cell r="D8691" t="str">
            <v>Spain</v>
          </cell>
          <cell r="E8691">
            <v>3</v>
          </cell>
          <cell r="F8691">
            <v>199</v>
          </cell>
          <cell r="G8691" t="str">
            <v>Thailand</v>
          </cell>
        </row>
        <row r="8692">
          <cell r="A8692" t="str">
            <v>2003M02</v>
          </cell>
          <cell r="B8692">
            <v>2</v>
          </cell>
          <cell r="C8692">
            <v>186</v>
          </cell>
          <cell r="D8692" t="str">
            <v>Spain</v>
          </cell>
          <cell r="E8692">
            <v>4</v>
          </cell>
          <cell r="F8692">
            <v>79</v>
          </cell>
          <cell r="G8692" t="str">
            <v>Gibraltar</v>
          </cell>
        </row>
        <row r="8693">
          <cell r="A8693" t="str">
            <v>2003M02</v>
          </cell>
          <cell r="B8693">
            <v>2</v>
          </cell>
          <cell r="C8693">
            <v>146</v>
          </cell>
          <cell r="D8693" t="str">
            <v>Netherlands</v>
          </cell>
          <cell r="E8693">
            <v>1</v>
          </cell>
          <cell r="F8693">
            <v>192</v>
          </cell>
          <cell r="G8693" t="str">
            <v>Sweden</v>
          </cell>
        </row>
        <row r="8694">
          <cell r="A8694" t="str">
            <v>2003M02</v>
          </cell>
          <cell r="B8694">
            <v>2</v>
          </cell>
          <cell r="C8694">
            <v>71</v>
          </cell>
          <cell r="D8694" t="str">
            <v>France</v>
          </cell>
          <cell r="E8694">
            <v>2</v>
          </cell>
          <cell r="F8694">
            <v>177</v>
          </cell>
          <cell r="G8694" t="str">
            <v>Senegal</v>
          </cell>
        </row>
        <row r="8695">
          <cell r="A8695" t="str">
            <v>2003M02</v>
          </cell>
          <cell r="B8695">
            <v>3</v>
          </cell>
          <cell r="C8695">
            <v>15</v>
          </cell>
          <cell r="D8695" t="str">
            <v>Australia</v>
          </cell>
          <cell r="E8695">
            <v>1</v>
          </cell>
          <cell r="F8695">
            <v>77</v>
          </cell>
          <cell r="G8695" t="str">
            <v>Germany</v>
          </cell>
        </row>
        <row r="8696">
          <cell r="A8696" t="str">
            <v>2003M02</v>
          </cell>
          <cell r="B8696">
            <v>0</v>
          </cell>
          <cell r="C8696">
            <v>0</v>
          </cell>
          <cell r="D8696" t="str">
            <v>Ebay</v>
          </cell>
          <cell r="E8696">
            <v>93</v>
          </cell>
          <cell r="F8696">
            <v>168</v>
          </cell>
          <cell r="G8696" t="str">
            <v>Russian Federation</v>
          </cell>
        </row>
        <row r="8697">
          <cell r="A8697" t="str">
            <v>2003M02</v>
          </cell>
          <cell r="B8697">
            <v>2</v>
          </cell>
          <cell r="C8697">
            <v>77</v>
          </cell>
          <cell r="D8697" t="str">
            <v>Germany</v>
          </cell>
          <cell r="E8697">
            <v>6</v>
          </cell>
          <cell r="F8697">
            <v>123</v>
          </cell>
          <cell r="G8697" t="str">
            <v>Macau</v>
          </cell>
        </row>
        <row r="8698">
          <cell r="A8698" t="str">
            <v>2003M02</v>
          </cell>
          <cell r="B8698">
            <v>2</v>
          </cell>
          <cell r="C8698">
            <v>16</v>
          </cell>
          <cell r="D8698" t="str">
            <v>Austria</v>
          </cell>
          <cell r="E8698">
            <v>1</v>
          </cell>
          <cell r="F8698">
            <v>104</v>
          </cell>
          <cell r="G8698" t="str">
            <v>Japan</v>
          </cell>
        </row>
        <row r="8699">
          <cell r="A8699" t="str">
            <v>2003M02</v>
          </cell>
          <cell r="B8699">
            <v>0</v>
          </cell>
          <cell r="C8699">
            <v>0</v>
          </cell>
          <cell r="D8699" t="str">
            <v>Ebay</v>
          </cell>
          <cell r="E8699">
            <v>613</v>
          </cell>
          <cell r="F8699">
            <v>167</v>
          </cell>
          <cell r="G8699" t="str">
            <v>Romania</v>
          </cell>
        </row>
        <row r="8700">
          <cell r="A8700" t="str">
            <v>2003M02</v>
          </cell>
          <cell r="B8700">
            <v>2</v>
          </cell>
          <cell r="C8700">
            <v>15</v>
          </cell>
          <cell r="D8700" t="str">
            <v>Australia</v>
          </cell>
          <cell r="E8700">
            <v>2</v>
          </cell>
          <cell r="F8700">
            <v>154</v>
          </cell>
          <cell r="G8700" t="str">
            <v>Norway</v>
          </cell>
        </row>
        <row r="8701">
          <cell r="A8701" t="str">
            <v>2003M02</v>
          </cell>
          <cell r="B8701">
            <v>2</v>
          </cell>
          <cell r="C8701">
            <v>123</v>
          </cell>
          <cell r="D8701" t="str">
            <v xml:space="preserve"> Belgium (Dutch)</v>
          </cell>
          <cell r="E8701">
            <v>15931</v>
          </cell>
          <cell r="F8701">
            <v>23</v>
          </cell>
          <cell r="G8701" t="str">
            <v>Belgium</v>
          </cell>
        </row>
        <row r="8702">
          <cell r="A8702" t="str">
            <v>2003M02</v>
          </cell>
          <cell r="B8702">
            <v>0</v>
          </cell>
          <cell r="C8702">
            <v>123</v>
          </cell>
          <cell r="D8702" t="str">
            <v xml:space="preserve"> Belgium (Dutch)</v>
          </cell>
          <cell r="E8702">
            <v>65</v>
          </cell>
          <cell r="F8702">
            <v>77</v>
          </cell>
          <cell r="G8702" t="str">
            <v>Germany</v>
          </cell>
        </row>
        <row r="8703">
          <cell r="A8703" t="str">
            <v>2003M02</v>
          </cell>
          <cell r="B8703">
            <v>1</v>
          </cell>
          <cell r="C8703">
            <v>71</v>
          </cell>
          <cell r="D8703" t="str">
            <v>France</v>
          </cell>
          <cell r="E8703">
            <v>141</v>
          </cell>
          <cell r="F8703">
            <v>138</v>
          </cell>
          <cell r="G8703" t="str">
            <v>Monaco</v>
          </cell>
        </row>
        <row r="8704">
          <cell r="A8704" t="str">
            <v>2003M02</v>
          </cell>
          <cell r="B8704">
            <v>2</v>
          </cell>
          <cell r="C8704">
            <v>15</v>
          </cell>
          <cell r="D8704" t="str">
            <v>Australia</v>
          </cell>
          <cell r="E8704">
            <v>131</v>
          </cell>
          <cell r="F8704">
            <v>2</v>
          </cell>
          <cell r="G8704" t="str">
            <v>Canada</v>
          </cell>
        </row>
        <row r="8705">
          <cell r="A8705" t="str">
            <v>2003M02</v>
          </cell>
          <cell r="B8705">
            <v>0</v>
          </cell>
          <cell r="C8705">
            <v>0</v>
          </cell>
          <cell r="D8705" t="str">
            <v>Ebay</v>
          </cell>
          <cell r="E8705">
            <v>1</v>
          </cell>
          <cell r="F8705">
            <v>145</v>
          </cell>
          <cell r="G8705" t="str">
            <v>Nepal</v>
          </cell>
        </row>
        <row r="8706">
          <cell r="A8706" t="str">
            <v>2003M02</v>
          </cell>
          <cell r="B8706">
            <v>1</v>
          </cell>
          <cell r="C8706">
            <v>101</v>
          </cell>
          <cell r="D8706" t="str">
            <v>Italy</v>
          </cell>
          <cell r="E8706">
            <v>53</v>
          </cell>
          <cell r="F8706">
            <v>16</v>
          </cell>
          <cell r="G8706" t="str">
            <v>Austria</v>
          </cell>
        </row>
        <row r="8707">
          <cell r="A8707" t="str">
            <v>2003M02</v>
          </cell>
          <cell r="B8707">
            <v>1</v>
          </cell>
          <cell r="C8707">
            <v>123</v>
          </cell>
          <cell r="D8707" t="str">
            <v xml:space="preserve"> Belgium (Dutch)</v>
          </cell>
          <cell r="E8707">
            <v>12</v>
          </cell>
          <cell r="F8707">
            <v>168</v>
          </cell>
          <cell r="G8707" t="str">
            <v>Russian Federation</v>
          </cell>
        </row>
        <row r="8708">
          <cell r="A8708" t="str">
            <v>2003M02</v>
          </cell>
          <cell r="B8708">
            <v>3</v>
          </cell>
          <cell r="C8708">
            <v>100</v>
          </cell>
          <cell r="D8708" t="str">
            <v>Ebaymotors</v>
          </cell>
          <cell r="E8708">
            <v>201</v>
          </cell>
          <cell r="F8708">
            <v>2</v>
          </cell>
          <cell r="G8708" t="str">
            <v>Canada</v>
          </cell>
        </row>
        <row r="8709">
          <cell r="A8709" t="str">
            <v>2003M02</v>
          </cell>
          <cell r="B8709">
            <v>0</v>
          </cell>
          <cell r="C8709">
            <v>0</v>
          </cell>
          <cell r="D8709" t="str">
            <v>Ebay</v>
          </cell>
          <cell r="E8709">
            <v>5801</v>
          </cell>
          <cell r="F8709">
            <v>225</v>
          </cell>
          <cell r="G8709" t="str">
            <v>APO/FPO</v>
          </cell>
        </row>
        <row r="8710">
          <cell r="A8710" t="str">
            <v>2003M02</v>
          </cell>
          <cell r="B8710">
            <v>2</v>
          </cell>
          <cell r="C8710">
            <v>0</v>
          </cell>
          <cell r="D8710" t="str">
            <v>Ebay</v>
          </cell>
          <cell r="E8710">
            <v>10586</v>
          </cell>
          <cell r="F8710">
            <v>209</v>
          </cell>
          <cell r="G8710" t="str">
            <v>Ukraine</v>
          </cell>
        </row>
        <row r="8711">
          <cell r="A8711" t="str">
            <v>2003M02</v>
          </cell>
          <cell r="B8711">
            <v>0</v>
          </cell>
          <cell r="C8711">
            <v>0</v>
          </cell>
          <cell r="D8711" t="str">
            <v>Ebay</v>
          </cell>
          <cell r="E8711">
            <v>643</v>
          </cell>
          <cell r="F8711">
            <v>104</v>
          </cell>
          <cell r="G8711" t="str">
            <v>Japan</v>
          </cell>
        </row>
        <row r="8712">
          <cell r="A8712" t="str">
            <v>2003M02</v>
          </cell>
          <cell r="B8712">
            <v>3</v>
          </cell>
          <cell r="C8712">
            <v>77</v>
          </cell>
          <cell r="D8712" t="str">
            <v>Germany</v>
          </cell>
          <cell r="E8712">
            <v>121</v>
          </cell>
          <cell r="F8712">
            <v>146</v>
          </cell>
          <cell r="G8712" t="str">
            <v>Netherlands</v>
          </cell>
        </row>
        <row r="8713">
          <cell r="A8713" t="str">
            <v>2003M02</v>
          </cell>
          <cell r="B8713">
            <v>1</v>
          </cell>
          <cell r="C8713">
            <v>77</v>
          </cell>
          <cell r="D8713" t="str">
            <v>Germany</v>
          </cell>
          <cell r="E8713">
            <v>2016</v>
          </cell>
          <cell r="F8713">
            <v>23</v>
          </cell>
          <cell r="G8713" t="str">
            <v>Belgium</v>
          </cell>
        </row>
        <row r="8714">
          <cell r="A8714" t="str">
            <v>2003M02</v>
          </cell>
          <cell r="B8714">
            <v>3</v>
          </cell>
          <cell r="C8714">
            <v>100</v>
          </cell>
          <cell r="D8714" t="str">
            <v>Ebaymotors</v>
          </cell>
          <cell r="E8714">
            <v>2</v>
          </cell>
          <cell r="F8714">
            <v>76</v>
          </cell>
          <cell r="G8714" t="str">
            <v>Georgia</v>
          </cell>
        </row>
        <row r="8715">
          <cell r="A8715" t="str">
            <v>2003M02</v>
          </cell>
          <cell r="B8715">
            <v>2</v>
          </cell>
          <cell r="C8715">
            <v>100</v>
          </cell>
          <cell r="D8715" t="str">
            <v>Ebaymotors</v>
          </cell>
          <cell r="E8715">
            <v>269</v>
          </cell>
          <cell r="F8715">
            <v>225</v>
          </cell>
          <cell r="G8715" t="str">
            <v>APO/FPO</v>
          </cell>
        </row>
        <row r="8716">
          <cell r="A8716" t="str">
            <v>2003M02</v>
          </cell>
          <cell r="B8716">
            <v>0</v>
          </cell>
          <cell r="C8716">
            <v>71</v>
          </cell>
          <cell r="D8716" t="str">
            <v>France</v>
          </cell>
          <cell r="E8716">
            <v>27</v>
          </cell>
          <cell r="F8716">
            <v>122</v>
          </cell>
          <cell r="G8716" t="str">
            <v>Luxembourg</v>
          </cell>
        </row>
        <row r="8717">
          <cell r="A8717" t="str">
            <v>2003M02</v>
          </cell>
          <cell r="B8717">
            <v>2</v>
          </cell>
          <cell r="C8717">
            <v>2</v>
          </cell>
          <cell r="D8717" t="str">
            <v>Canada</v>
          </cell>
          <cell r="E8717">
            <v>5</v>
          </cell>
          <cell r="F8717">
            <v>168</v>
          </cell>
          <cell r="G8717" t="str">
            <v>Russian Federation</v>
          </cell>
        </row>
        <row r="8718">
          <cell r="A8718" t="str">
            <v>2003M02</v>
          </cell>
          <cell r="B8718">
            <v>1</v>
          </cell>
          <cell r="C8718">
            <v>0</v>
          </cell>
          <cell r="D8718" t="str">
            <v>Ebay</v>
          </cell>
          <cell r="E8718">
            <v>252</v>
          </cell>
          <cell r="F8718">
            <v>211</v>
          </cell>
          <cell r="G8718" t="str">
            <v>Uruguay</v>
          </cell>
        </row>
        <row r="8719">
          <cell r="A8719" t="str">
            <v>2003M02</v>
          </cell>
          <cell r="B8719">
            <v>0</v>
          </cell>
          <cell r="C8719">
            <v>100</v>
          </cell>
          <cell r="D8719" t="str">
            <v>Ebaymotors</v>
          </cell>
          <cell r="E8719">
            <v>3</v>
          </cell>
          <cell r="F8719">
            <v>193</v>
          </cell>
          <cell r="G8719" t="str">
            <v>Switzerland</v>
          </cell>
        </row>
        <row r="8720">
          <cell r="A8720" t="str">
            <v>2003M02</v>
          </cell>
          <cell r="B8720">
            <v>0</v>
          </cell>
          <cell r="C8720">
            <v>0</v>
          </cell>
          <cell r="D8720" t="str">
            <v>Ebay</v>
          </cell>
          <cell r="E8720">
            <v>15</v>
          </cell>
          <cell r="F8720">
            <v>130</v>
          </cell>
          <cell r="G8720" t="str">
            <v>Malta</v>
          </cell>
        </row>
        <row r="8721">
          <cell r="A8721" t="str">
            <v>2003M02</v>
          </cell>
          <cell r="B8721">
            <v>3</v>
          </cell>
          <cell r="C8721">
            <v>196</v>
          </cell>
          <cell r="D8721" t="str">
            <v>Taiwan</v>
          </cell>
          <cell r="E8721">
            <v>1</v>
          </cell>
          <cell r="F8721">
            <v>1</v>
          </cell>
          <cell r="G8721" t="str">
            <v>United States</v>
          </cell>
        </row>
        <row r="8722">
          <cell r="A8722" t="str">
            <v>2003M02</v>
          </cell>
          <cell r="B8722">
            <v>1</v>
          </cell>
          <cell r="C8722">
            <v>0</v>
          </cell>
          <cell r="D8722" t="str">
            <v>Ebay</v>
          </cell>
          <cell r="E8722">
            <v>38</v>
          </cell>
          <cell r="F8722">
            <v>156</v>
          </cell>
          <cell r="G8722" t="str">
            <v>Pakistan</v>
          </cell>
        </row>
        <row r="8723">
          <cell r="A8723" t="str">
            <v>2003M02</v>
          </cell>
          <cell r="B8723">
            <v>2</v>
          </cell>
          <cell r="C8723">
            <v>186</v>
          </cell>
          <cell r="D8723" t="str">
            <v>Spain</v>
          </cell>
          <cell r="E8723">
            <v>2</v>
          </cell>
          <cell r="F8723">
            <v>167</v>
          </cell>
          <cell r="G8723" t="str">
            <v>Romania</v>
          </cell>
        </row>
        <row r="8724">
          <cell r="A8724" t="str">
            <v>2003M02</v>
          </cell>
          <cell r="B8724">
            <v>1</v>
          </cell>
          <cell r="C8724">
            <v>15</v>
          </cell>
          <cell r="D8724" t="str">
            <v>Australia</v>
          </cell>
          <cell r="E8724">
            <v>26</v>
          </cell>
          <cell r="F8724">
            <v>3</v>
          </cell>
          <cell r="G8724" t="str">
            <v>United Kingdom</v>
          </cell>
        </row>
        <row r="8725">
          <cell r="A8725" t="str">
            <v>2003M02</v>
          </cell>
          <cell r="B8725">
            <v>2</v>
          </cell>
          <cell r="C8725">
            <v>146</v>
          </cell>
          <cell r="D8725" t="str">
            <v>Netherlands</v>
          </cell>
          <cell r="E8725">
            <v>3</v>
          </cell>
          <cell r="F8725">
            <v>180</v>
          </cell>
          <cell r="G8725" t="str">
            <v>Singapore</v>
          </cell>
        </row>
        <row r="8726">
          <cell r="A8726" t="str">
            <v>2003M02</v>
          </cell>
          <cell r="B8726">
            <v>2</v>
          </cell>
          <cell r="C8726">
            <v>100</v>
          </cell>
          <cell r="D8726" t="str">
            <v>Ebaymotors</v>
          </cell>
          <cell r="E8726">
            <v>16</v>
          </cell>
          <cell r="F8726">
            <v>162</v>
          </cell>
          <cell r="G8726" t="str">
            <v>Philippines</v>
          </cell>
        </row>
        <row r="8727">
          <cell r="A8727" t="str">
            <v>2003M02</v>
          </cell>
          <cell r="B8727">
            <v>2</v>
          </cell>
          <cell r="C8727">
            <v>0</v>
          </cell>
          <cell r="D8727" t="str">
            <v>Ebay</v>
          </cell>
          <cell r="E8727">
            <v>70</v>
          </cell>
          <cell r="F8727">
            <v>7</v>
          </cell>
          <cell r="G8727" t="str">
            <v>American Samoa</v>
          </cell>
        </row>
        <row r="8728">
          <cell r="A8728" t="str">
            <v>2003M02</v>
          </cell>
          <cell r="B8728">
            <v>0</v>
          </cell>
          <cell r="C8728">
            <v>2</v>
          </cell>
          <cell r="D8728" t="str">
            <v>Canada</v>
          </cell>
          <cell r="E8728">
            <v>8</v>
          </cell>
          <cell r="F8728">
            <v>41</v>
          </cell>
          <cell r="G8728" t="str">
            <v>Cayman Islands</v>
          </cell>
        </row>
        <row r="8729">
          <cell r="A8729" t="str">
            <v>2003M02</v>
          </cell>
          <cell r="B8729">
            <v>2</v>
          </cell>
          <cell r="C8729">
            <v>101</v>
          </cell>
          <cell r="D8729" t="str">
            <v>Italy</v>
          </cell>
          <cell r="E8729">
            <v>135437</v>
          </cell>
          <cell r="F8729">
            <v>101</v>
          </cell>
          <cell r="G8729" t="str">
            <v>Italy</v>
          </cell>
        </row>
        <row r="8730">
          <cell r="A8730" t="str">
            <v>2003M02</v>
          </cell>
          <cell r="B8730">
            <v>2</v>
          </cell>
          <cell r="C8730">
            <v>196</v>
          </cell>
          <cell r="D8730" t="str">
            <v>Taiwan</v>
          </cell>
          <cell r="E8730">
            <v>148</v>
          </cell>
          <cell r="F8730">
            <v>127</v>
          </cell>
          <cell r="G8730" t="str">
            <v>Malaysia</v>
          </cell>
        </row>
        <row r="8731">
          <cell r="A8731" t="str">
            <v>2003M02</v>
          </cell>
          <cell r="B8731">
            <v>1</v>
          </cell>
          <cell r="C8731">
            <v>100</v>
          </cell>
          <cell r="D8731" t="str">
            <v>Ebaymotors</v>
          </cell>
          <cell r="E8731">
            <v>531</v>
          </cell>
          <cell r="F8731">
            <v>3</v>
          </cell>
          <cell r="G8731" t="str">
            <v>United Kingdom</v>
          </cell>
        </row>
        <row r="8732">
          <cell r="A8732" t="str">
            <v>2003M02</v>
          </cell>
          <cell r="B8732">
            <v>1</v>
          </cell>
          <cell r="C8732">
            <v>2</v>
          </cell>
          <cell r="D8732" t="str">
            <v>Canada</v>
          </cell>
          <cell r="E8732">
            <v>1</v>
          </cell>
          <cell r="F8732">
            <v>112</v>
          </cell>
          <cell r="G8732" t="str">
            <v>Kuwait</v>
          </cell>
        </row>
        <row r="8733">
          <cell r="A8733" t="str">
            <v>2003M02</v>
          </cell>
          <cell r="B8733">
            <v>2</v>
          </cell>
          <cell r="C8733">
            <v>3</v>
          </cell>
          <cell r="D8733" t="str">
            <v>Uk</v>
          </cell>
          <cell r="E8733">
            <v>505</v>
          </cell>
          <cell r="F8733">
            <v>55</v>
          </cell>
          <cell r="G8733" t="str">
            <v>Cyprus</v>
          </cell>
        </row>
        <row r="8734">
          <cell r="A8734" t="str">
            <v>2003M02</v>
          </cell>
          <cell r="B8734">
            <v>1</v>
          </cell>
          <cell r="C8734">
            <v>71</v>
          </cell>
          <cell r="D8734" t="str">
            <v>France</v>
          </cell>
          <cell r="E8734">
            <v>2793</v>
          </cell>
          <cell r="F8734">
            <v>23</v>
          </cell>
          <cell r="G8734" t="str">
            <v>Belgium</v>
          </cell>
        </row>
        <row r="8735">
          <cell r="A8735" t="str">
            <v>2003M02</v>
          </cell>
          <cell r="B8735">
            <v>3</v>
          </cell>
          <cell r="C8735">
            <v>77</v>
          </cell>
          <cell r="D8735" t="str">
            <v>Germany</v>
          </cell>
          <cell r="E8735">
            <v>1</v>
          </cell>
          <cell r="F8735">
            <v>2</v>
          </cell>
          <cell r="G8735" t="str">
            <v>Canada</v>
          </cell>
        </row>
        <row r="8736">
          <cell r="A8736" t="str">
            <v>2003M02</v>
          </cell>
          <cell r="B8736">
            <v>0</v>
          </cell>
          <cell r="C8736">
            <v>0</v>
          </cell>
          <cell r="D8736" t="str">
            <v>Ebay</v>
          </cell>
          <cell r="E8736">
            <v>27</v>
          </cell>
          <cell r="F8736">
            <v>209</v>
          </cell>
          <cell r="G8736" t="str">
            <v>Ukraine</v>
          </cell>
        </row>
        <row r="8737">
          <cell r="A8737" t="str">
            <v>2003M02</v>
          </cell>
          <cell r="B8737">
            <v>0</v>
          </cell>
          <cell r="C8737">
            <v>100</v>
          </cell>
          <cell r="D8737" t="str">
            <v>Ebaymotors</v>
          </cell>
          <cell r="E8737">
            <v>6</v>
          </cell>
          <cell r="F8737">
            <v>168</v>
          </cell>
          <cell r="G8737" t="str">
            <v>Russian Federation</v>
          </cell>
        </row>
        <row r="8738">
          <cell r="A8738" t="str">
            <v>2003M02</v>
          </cell>
          <cell r="B8738">
            <v>2</v>
          </cell>
          <cell r="C8738">
            <v>101</v>
          </cell>
          <cell r="D8738" t="str">
            <v>Italy</v>
          </cell>
          <cell r="E8738">
            <v>2</v>
          </cell>
          <cell r="F8738">
            <v>130</v>
          </cell>
          <cell r="G8738" t="str">
            <v>Malta</v>
          </cell>
        </row>
        <row r="8739">
          <cell r="A8739" t="str">
            <v>2003M02</v>
          </cell>
          <cell r="B8739">
            <v>2</v>
          </cell>
          <cell r="C8739">
            <v>77</v>
          </cell>
          <cell r="D8739" t="str">
            <v>Germany</v>
          </cell>
          <cell r="E8739">
            <v>27</v>
          </cell>
          <cell r="F8739">
            <v>51</v>
          </cell>
          <cell r="G8739" t="str">
            <v>Costa Rica</v>
          </cell>
        </row>
        <row r="8740">
          <cell r="A8740" t="str">
            <v>2003M02</v>
          </cell>
          <cell r="B8740">
            <v>2</v>
          </cell>
          <cell r="C8740">
            <v>0</v>
          </cell>
          <cell r="D8740" t="str">
            <v>Ebay</v>
          </cell>
          <cell r="E8740">
            <v>3733</v>
          </cell>
          <cell r="F8740">
            <v>163</v>
          </cell>
          <cell r="G8740" t="str">
            <v>Poland</v>
          </cell>
        </row>
        <row r="8741">
          <cell r="A8741" t="str">
            <v>2003M02</v>
          </cell>
          <cell r="B8741">
            <v>1</v>
          </cell>
          <cell r="C8741">
            <v>71</v>
          </cell>
          <cell r="D8741" t="str">
            <v>France</v>
          </cell>
          <cell r="E8741">
            <v>37</v>
          </cell>
          <cell r="F8741">
            <v>164</v>
          </cell>
          <cell r="G8741" t="str">
            <v>Portugal</v>
          </cell>
        </row>
        <row r="8742">
          <cell r="A8742" t="str">
            <v>2003M02</v>
          </cell>
          <cell r="B8742">
            <v>2</v>
          </cell>
          <cell r="C8742">
            <v>77</v>
          </cell>
          <cell r="D8742" t="str">
            <v>Germany</v>
          </cell>
          <cell r="E8742">
            <v>873</v>
          </cell>
          <cell r="F8742">
            <v>199</v>
          </cell>
          <cell r="G8742" t="str">
            <v>Thailand</v>
          </cell>
        </row>
        <row r="8743">
          <cell r="A8743" t="str">
            <v>2003M02</v>
          </cell>
          <cell r="B8743">
            <v>2</v>
          </cell>
          <cell r="C8743">
            <v>2</v>
          </cell>
          <cell r="D8743" t="str">
            <v>Canada</v>
          </cell>
          <cell r="E8743">
            <v>15</v>
          </cell>
          <cell r="F8743">
            <v>104</v>
          </cell>
          <cell r="G8743" t="str">
            <v>Japan</v>
          </cell>
        </row>
        <row r="8744">
          <cell r="A8744" t="str">
            <v>2003M02</v>
          </cell>
          <cell r="B8744">
            <v>2</v>
          </cell>
          <cell r="C8744">
            <v>0</v>
          </cell>
          <cell r="D8744" t="str">
            <v>Ebay</v>
          </cell>
          <cell r="E8744">
            <v>74375</v>
          </cell>
          <cell r="F8744">
            <v>199</v>
          </cell>
          <cell r="G8744" t="str">
            <v>Thailand</v>
          </cell>
        </row>
        <row r="8745">
          <cell r="A8745" t="str">
            <v>2003M02</v>
          </cell>
          <cell r="B8745">
            <v>1</v>
          </cell>
          <cell r="C8745">
            <v>0</v>
          </cell>
          <cell r="D8745" t="str">
            <v>Ebay</v>
          </cell>
          <cell r="E8745">
            <v>1</v>
          </cell>
          <cell r="F8745">
            <v>10</v>
          </cell>
          <cell r="G8745" t="str">
            <v>Anguilla</v>
          </cell>
        </row>
        <row r="8746">
          <cell r="A8746" t="str">
            <v>2003M02</v>
          </cell>
          <cell r="B8746">
            <v>1</v>
          </cell>
          <cell r="C8746">
            <v>71</v>
          </cell>
          <cell r="D8746" t="str">
            <v>France</v>
          </cell>
          <cell r="E8746">
            <v>1</v>
          </cell>
          <cell r="F8746">
            <v>175</v>
          </cell>
          <cell r="G8746" t="str">
            <v>San Marino</v>
          </cell>
        </row>
        <row r="8747">
          <cell r="A8747" t="str">
            <v>2003M02</v>
          </cell>
          <cell r="B8747">
            <v>2</v>
          </cell>
          <cell r="C8747">
            <v>0</v>
          </cell>
          <cell r="D8747" t="str">
            <v>Ebay</v>
          </cell>
          <cell r="E8747">
            <v>7</v>
          </cell>
          <cell r="F8747">
            <v>6</v>
          </cell>
          <cell r="G8747" t="str">
            <v>Algeria</v>
          </cell>
        </row>
        <row r="8748">
          <cell r="A8748" t="str">
            <v>2003M02</v>
          </cell>
          <cell r="B8748">
            <v>2</v>
          </cell>
          <cell r="C8748">
            <v>15</v>
          </cell>
          <cell r="D8748" t="str">
            <v>Australia</v>
          </cell>
          <cell r="E8748">
            <v>9</v>
          </cell>
          <cell r="F8748">
            <v>16</v>
          </cell>
          <cell r="G8748" t="str">
            <v>Austria</v>
          </cell>
        </row>
        <row r="8749">
          <cell r="A8749" t="str">
            <v>2003M02</v>
          </cell>
          <cell r="B8749">
            <v>0</v>
          </cell>
          <cell r="C8749">
            <v>0</v>
          </cell>
          <cell r="D8749" t="str">
            <v>Ebay</v>
          </cell>
          <cell r="E8749">
            <v>107</v>
          </cell>
          <cell r="F8749">
            <v>70</v>
          </cell>
          <cell r="G8749" t="str">
            <v>Finland</v>
          </cell>
        </row>
        <row r="8750">
          <cell r="A8750" t="str">
            <v>2003M02</v>
          </cell>
          <cell r="B8750">
            <v>2</v>
          </cell>
          <cell r="C8750">
            <v>0</v>
          </cell>
          <cell r="D8750" t="str">
            <v>Ebay</v>
          </cell>
          <cell r="E8750">
            <v>130</v>
          </cell>
          <cell r="F8750">
            <v>108</v>
          </cell>
          <cell r="G8750" t="str">
            <v>Kenya Coast Republic</v>
          </cell>
        </row>
        <row r="8751">
          <cell r="A8751" t="str">
            <v>2003M02</v>
          </cell>
          <cell r="B8751">
            <v>2</v>
          </cell>
          <cell r="C8751">
            <v>16</v>
          </cell>
          <cell r="D8751" t="str">
            <v>Austria</v>
          </cell>
          <cell r="E8751">
            <v>4352</v>
          </cell>
          <cell r="F8751">
            <v>77</v>
          </cell>
          <cell r="G8751" t="str">
            <v>Germany</v>
          </cell>
        </row>
        <row r="8752">
          <cell r="A8752" t="str">
            <v>2003M02</v>
          </cell>
          <cell r="B8752">
            <v>2</v>
          </cell>
          <cell r="C8752">
            <v>77</v>
          </cell>
          <cell r="D8752" t="str">
            <v>Germany</v>
          </cell>
          <cell r="E8752">
            <v>134</v>
          </cell>
          <cell r="F8752">
            <v>154</v>
          </cell>
          <cell r="G8752" t="str">
            <v>Norway</v>
          </cell>
        </row>
        <row r="8753">
          <cell r="A8753" t="str">
            <v>2003M02</v>
          </cell>
          <cell r="B8753">
            <v>0</v>
          </cell>
          <cell r="C8753">
            <v>3</v>
          </cell>
          <cell r="D8753" t="str">
            <v>Uk</v>
          </cell>
          <cell r="E8753">
            <v>115</v>
          </cell>
          <cell r="F8753">
            <v>105</v>
          </cell>
          <cell r="G8753" t="str">
            <v>Jersey</v>
          </cell>
        </row>
        <row r="8754">
          <cell r="A8754" t="str">
            <v>2003M02</v>
          </cell>
          <cell r="B8754">
            <v>1</v>
          </cell>
          <cell r="C8754">
            <v>0</v>
          </cell>
          <cell r="D8754" t="str">
            <v>Ebay</v>
          </cell>
          <cell r="E8754">
            <v>1311</v>
          </cell>
          <cell r="F8754">
            <v>146</v>
          </cell>
          <cell r="G8754" t="str">
            <v>Netherlands</v>
          </cell>
        </row>
        <row r="8755">
          <cell r="A8755" t="str">
            <v>2003M02</v>
          </cell>
          <cell r="B8755">
            <v>2</v>
          </cell>
          <cell r="C8755">
            <v>100</v>
          </cell>
          <cell r="D8755" t="str">
            <v>Ebaymotors</v>
          </cell>
          <cell r="E8755">
            <v>3</v>
          </cell>
          <cell r="F8755">
            <v>122</v>
          </cell>
          <cell r="G8755" t="str">
            <v>Luxembourg</v>
          </cell>
        </row>
        <row r="8756">
          <cell r="A8756" t="str">
            <v>2003M02</v>
          </cell>
          <cell r="B8756">
            <v>3</v>
          </cell>
          <cell r="C8756">
            <v>146</v>
          </cell>
          <cell r="D8756" t="str">
            <v>Netherlands</v>
          </cell>
          <cell r="E8756">
            <v>2111</v>
          </cell>
          <cell r="F8756">
            <v>146</v>
          </cell>
          <cell r="G8756" t="str">
            <v>Netherlands</v>
          </cell>
        </row>
        <row r="8757">
          <cell r="A8757" t="str">
            <v>2003M02</v>
          </cell>
          <cell r="B8757">
            <v>0</v>
          </cell>
          <cell r="C8757">
            <v>100</v>
          </cell>
          <cell r="D8757" t="str">
            <v>Ebaymotors</v>
          </cell>
          <cell r="E8757">
            <v>162</v>
          </cell>
          <cell r="F8757">
            <v>104</v>
          </cell>
          <cell r="G8757" t="str">
            <v>Japan</v>
          </cell>
        </row>
        <row r="8758">
          <cell r="A8758" t="str">
            <v>2003M02</v>
          </cell>
          <cell r="B8758">
            <v>0</v>
          </cell>
          <cell r="C8758">
            <v>77</v>
          </cell>
          <cell r="D8758" t="str">
            <v>Germany</v>
          </cell>
          <cell r="E8758">
            <v>226</v>
          </cell>
          <cell r="F8758">
            <v>3</v>
          </cell>
          <cell r="G8758" t="str">
            <v>United Kingdom</v>
          </cell>
        </row>
        <row r="8759">
          <cell r="A8759" t="str">
            <v>2003M02</v>
          </cell>
          <cell r="B8759">
            <v>2</v>
          </cell>
          <cell r="C8759">
            <v>23</v>
          </cell>
          <cell r="D8759" t="str">
            <v xml:space="preserve"> Belgium (French)</v>
          </cell>
          <cell r="E8759">
            <v>132</v>
          </cell>
          <cell r="F8759">
            <v>1</v>
          </cell>
          <cell r="G8759" t="str">
            <v>United States</v>
          </cell>
        </row>
        <row r="8760">
          <cell r="A8760" t="str">
            <v>2003M02</v>
          </cell>
          <cell r="B8760">
            <v>1</v>
          </cell>
          <cell r="C8760">
            <v>2</v>
          </cell>
          <cell r="D8760" t="str">
            <v>Canada</v>
          </cell>
          <cell r="E8760">
            <v>6</v>
          </cell>
          <cell r="F8760">
            <v>186</v>
          </cell>
          <cell r="G8760" t="str">
            <v>Spain</v>
          </cell>
        </row>
        <row r="8761">
          <cell r="A8761" t="str">
            <v>2003M02</v>
          </cell>
          <cell r="B8761">
            <v>0</v>
          </cell>
          <cell r="C8761">
            <v>77</v>
          </cell>
          <cell r="D8761" t="str">
            <v>Germany</v>
          </cell>
          <cell r="E8761">
            <v>1</v>
          </cell>
          <cell r="F8761">
            <v>95</v>
          </cell>
          <cell r="G8761" t="str">
            <v>India</v>
          </cell>
        </row>
        <row r="8762">
          <cell r="A8762" t="str">
            <v>2003M02</v>
          </cell>
          <cell r="B8762">
            <v>3</v>
          </cell>
          <cell r="C8762">
            <v>193</v>
          </cell>
          <cell r="D8762" t="str">
            <v>Switzerland</v>
          </cell>
          <cell r="E8762">
            <v>21</v>
          </cell>
          <cell r="F8762">
            <v>77</v>
          </cell>
          <cell r="G8762" t="str">
            <v>Germany</v>
          </cell>
        </row>
        <row r="8763">
          <cell r="A8763" t="str">
            <v>2003M02</v>
          </cell>
          <cell r="B8763">
            <v>0</v>
          </cell>
          <cell r="C8763">
            <v>186</v>
          </cell>
          <cell r="D8763" t="str">
            <v>Spain</v>
          </cell>
          <cell r="E8763">
            <v>1</v>
          </cell>
          <cell r="F8763">
            <v>16</v>
          </cell>
          <cell r="G8763" t="str">
            <v>Austria</v>
          </cell>
        </row>
        <row r="8764">
          <cell r="A8764" t="str">
            <v>2003M02</v>
          </cell>
          <cell r="B8764">
            <v>0</v>
          </cell>
          <cell r="C8764">
            <v>196</v>
          </cell>
          <cell r="D8764" t="str">
            <v>Taiwan</v>
          </cell>
          <cell r="E8764">
            <v>2</v>
          </cell>
          <cell r="F8764">
            <v>56</v>
          </cell>
          <cell r="G8764" t="str">
            <v>Czech Republic</v>
          </cell>
        </row>
        <row r="8765">
          <cell r="A8765" t="str">
            <v>2003M02</v>
          </cell>
          <cell r="B8765">
            <v>0</v>
          </cell>
          <cell r="C8765">
            <v>15</v>
          </cell>
          <cell r="D8765" t="str">
            <v>Australia</v>
          </cell>
          <cell r="E8765">
            <v>314</v>
          </cell>
          <cell r="F8765">
            <v>1</v>
          </cell>
          <cell r="G8765" t="str">
            <v>United States</v>
          </cell>
        </row>
        <row r="8766">
          <cell r="A8766" t="str">
            <v>2003M02</v>
          </cell>
          <cell r="B8766">
            <v>3</v>
          </cell>
          <cell r="C8766">
            <v>0</v>
          </cell>
          <cell r="D8766" t="str">
            <v>Ebay</v>
          </cell>
          <cell r="E8766">
            <v>48</v>
          </cell>
          <cell r="F8766">
            <v>77</v>
          </cell>
          <cell r="G8766" t="str">
            <v>Germany</v>
          </cell>
        </row>
        <row r="8767">
          <cell r="A8767" t="str">
            <v>2003M02</v>
          </cell>
          <cell r="B8767">
            <v>1</v>
          </cell>
          <cell r="C8767">
            <v>77</v>
          </cell>
          <cell r="D8767" t="str">
            <v>Germany</v>
          </cell>
          <cell r="E8767">
            <v>2</v>
          </cell>
          <cell r="F8767">
            <v>14</v>
          </cell>
          <cell r="G8767" t="str">
            <v>Aruba</v>
          </cell>
        </row>
        <row r="8768">
          <cell r="A8768" t="str">
            <v>2003M02</v>
          </cell>
          <cell r="B8768">
            <v>3</v>
          </cell>
          <cell r="C8768">
            <v>186</v>
          </cell>
          <cell r="D8768" t="str">
            <v>Spain</v>
          </cell>
          <cell r="E8768">
            <v>2</v>
          </cell>
          <cell r="F8768">
            <v>77</v>
          </cell>
          <cell r="G8768" t="str">
            <v>Germany</v>
          </cell>
        </row>
        <row r="8769">
          <cell r="A8769" t="str">
            <v>2003M02</v>
          </cell>
          <cell r="B8769">
            <v>2</v>
          </cell>
          <cell r="C8769">
            <v>100</v>
          </cell>
          <cell r="D8769" t="str">
            <v>Ebaymotors</v>
          </cell>
          <cell r="E8769">
            <v>61</v>
          </cell>
          <cell r="F8769">
            <v>209</v>
          </cell>
          <cell r="G8769" t="str">
            <v>Ukraine</v>
          </cell>
        </row>
        <row r="8770">
          <cell r="A8770" t="str">
            <v>2003M02</v>
          </cell>
          <cell r="B8770">
            <v>2</v>
          </cell>
          <cell r="C8770">
            <v>100</v>
          </cell>
          <cell r="D8770" t="str">
            <v>Ebaymotors</v>
          </cell>
          <cell r="E8770">
            <v>1</v>
          </cell>
          <cell r="F8770">
            <v>51</v>
          </cell>
          <cell r="G8770" t="str">
            <v>Costa Rica</v>
          </cell>
        </row>
        <row r="8771">
          <cell r="A8771" t="str">
            <v>2003M02</v>
          </cell>
          <cell r="B8771">
            <v>1</v>
          </cell>
          <cell r="C8771">
            <v>77</v>
          </cell>
          <cell r="D8771" t="str">
            <v>Germany</v>
          </cell>
          <cell r="E8771">
            <v>285</v>
          </cell>
          <cell r="F8771">
            <v>57</v>
          </cell>
          <cell r="G8771" t="str">
            <v>Denmark</v>
          </cell>
        </row>
        <row r="8772">
          <cell r="A8772" t="str">
            <v>2003M02</v>
          </cell>
          <cell r="B8772">
            <v>2</v>
          </cell>
          <cell r="C8772">
            <v>100</v>
          </cell>
          <cell r="D8772" t="str">
            <v>Ebaymotors</v>
          </cell>
          <cell r="E8772">
            <v>4</v>
          </cell>
          <cell r="F8772">
            <v>217</v>
          </cell>
          <cell r="G8772" t="str">
            <v>Virgin Islands (U.S.)</v>
          </cell>
        </row>
        <row r="8773">
          <cell r="A8773" t="str">
            <v>2003M02</v>
          </cell>
          <cell r="B8773">
            <v>2</v>
          </cell>
          <cell r="C8773">
            <v>186</v>
          </cell>
          <cell r="D8773" t="str">
            <v>Spain</v>
          </cell>
          <cell r="E8773">
            <v>8</v>
          </cell>
          <cell r="F8773">
            <v>35</v>
          </cell>
          <cell r="G8773" t="str">
            <v>Burkina Faso</v>
          </cell>
        </row>
        <row r="8774">
          <cell r="A8774" t="str">
            <v>2003M02</v>
          </cell>
          <cell r="B8774">
            <v>1</v>
          </cell>
          <cell r="C8774">
            <v>0</v>
          </cell>
          <cell r="D8774" t="str">
            <v>Ebay</v>
          </cell>
          <cell r="E8774">
            <v>19</v>
          </cell>
          <cell r="F8774">
            <v>93</v>
          </cell>
          <cell r="G8774" t="str">
            <v>Hungary</v>
          </cell>
        </row>
        <row r="8775">
          <cell r="A8775" t="str">
            <v>2003M02</v>
          </cell>
          <cell r="B8775">
            <v>1</v>
          </cell>
          <cell r="C8775">
            <v>2</v>
          </cell>
          <cell r="D8775" t="str">
            <v>Canada</v>
          </cell>
          <cell r="E8775">
            <v>19</v>
          </cell>
          <cell r="F8775">
            <v>225</v>
          </cell>
          <cell r="G8775" t="str">
            <v>APO/FPO</v>
          </cell>
        </row>
        <row r="8776">
          <cell r="A8776" t="str">
            <v>2003M02</v>
          </cell>
          <cell r="B8776">
            <v>1</v>
          </cell>
          <cell r="C8776">
            <v>101</v>
          </cell>
          <cell r="D8776" t="str">
            <v>Italy</v>
          </cell>
          <cell r="E8776">
            <v>6</v>
          </cell>
          <cell r="F8776">
            <v>12</v>
          </cell>
          <cell r="G8776" t="str">
            <v>Argentina</v>
          </cell>
        </row>
        <row r="8777">
          <cell r="A8777" t="str">
            <v>2003M02</v>
          </cell>
          <cell r="B8777">
            <v>2</v>
          </cell>
          <cell r="C8777">
            <v>16</v>
          </cell>
          <cell r="D8777" t="str">
            <v>Austria</v>
          </cell>
          <cell r="E8777">
            <v>4</v>
          </cell>
          <cell r="F8777">
            <v>154</v>
          </cell>
          <cell r="G8777" t="str">
            <v>Norway</v>
          </cell>
        </row>
        <row r="8778">
          <cell r="A8778" t="str">
            <v>2003M02</v>
          </cell>
          <cell r="B8778">
            <v>3</v>
          </cell>
          <cell r="C8778">
            <v>0</v>
          </cell>
          <cell r="D8778" t="str">
            <v>Ebay</v>
          </cell>
          <cell r="E8778">
            <v>4</v>
          </cell>
          <cell r="F8778">
            <v>104</v>
          </cell>
          <cell r="G8778" t="str">
            <v>Japan</v>
          </cell>
        </row>
        <row r="8779">
          <cell r="A8779" t="str">
            <v>2003M02</v>
          </cell>
          <cell r="B8779">
            <v>3</v>
          </cell>
          <cell r="C8779">
            <v>101</v>
          </cell>
          <cell r="D8779" t="str">
            <v>Italy</v>
          </cell>
          <cell r="E8779">
            <v>2103</v>
          </cell>
          <cell r="F8779">
            <v>101</v>
          </cell>
          <cell r="G8779" t="str">
            <v>Italy</v>
          </cell>
        </row>
        <row r="8780">
          <cell r="A8780" t="str">
            <v>2003M02</v>
          </cell>
          <cell r="B8780">
            <v>2</v>
          </cell>
          <cell r="C8780">
            <v>15</v>
          </cell>
          <cell r="D8780" t="str">
            <v>Australia</v>
          </cell>
          <cell r="E8780">
            <v>71</v>
          </cell>
          <cell r="F8780">
            <v>180</v>
          </cell>
          <cell r="G8780" t="str">
            <v>Singapore</v>
          </cell>
        </row>
        <row r="8781">
          <cell r="A8781" t="str">
            <v>2003M02</v>
          </cell>
          <cell r="B8781">
            <v>0</v>
          </cell>
          <cell r="C8781">
            <v>3</v>
          </cell>
          <cell r="D8781" t="str">
            <v>Uk</v>
          </cell>
          <cell r="E8781">
            <v>2</v>
          </cell>
          <cell r="F8781">
            <v>70</v>
          </cell>
          <cell r="G8781" t="str">
            <v>Finland</v>
          </cell>
        </row>
        <row r="8782">
          <cell r="A8782" t="str">
            <v>2003M02</v>
          </cell>
          <cell r="B8782">
            <v>2</v>
          </cell>
          <cell r="C8782">
            <v>0</v>
          </cell>
          <cell r="D8782" t="str">
            <v>Ebay</v>
          </cell>
          <cell r="E8782">
            <v>1</v>
          </cell>
          <cell r="F8782">
            <v>132</v>
          </cell>
          <cell r="G8782" t="str">
            <v>Martinique</v>
          </cell>
        </row>
        <row r="8783">
          <cell r="A8783" t="str">
            <v>2003M02</v>
          </cell>
          <cell r="B8783">
            <v>2</v>
          </cell>
          <cell r="C8783">
            <v>101</v>
          </cell>
          <cell r="D8783" t="str">
            <v>Italy</v>
          </cell>
          <cell r="E8783">
            <v>168</v>
          </cell>
          <cell r="F8783">
            <v>186</v>
          </cell>
          <cell r="G8783" t="str">
            <v>Spain</v>
          </cell>
        </row>
        <row r="8784">
          <cell r="A8784" t="str">
            <v>2003M02</v>
          </cell>
          <cell r="B8784">
            <v>3</v>
          </cell>
          <cell r="C8784">
            <v>71</v>
          </cell>
          <cell r="D8784" t="str">
            <v>France</v>
          </cell>
          <cell r="E8784">
            <v>5</v>
          </cell>
          <cell r="F8784">
            <v>3</v>
          </cell>
          <cell r="G8784" t="str">
            <v>United Kingdom</v>
          </cell>
        </row>
        <row r="8785">
          <cell r="A8785" t="str">
            <v>2003M02</v>
          </cell>
          <cell r="B8785">
            <v>3</v>
          </cell>
          <cell r="C8785">
            <v>146</v>
          </cell>
          <cell r="D8785" t="str">
            <v>Netherlands</v>
          </cell>
          <cell r="E8785">
            <v>49</v>
          </cell>
          <cell r="F8785">
            <v>23</v>
          </cell>
          <cell r="G8785" t="str">
            <v>Belgium</v>
          </cell>
        </row>
        <row r="8786">
          <cell r="A8786" t="str">
            <v>2003M02</v>
          </cell>
          <cell r="B8786">
            <v>2</v>
          </cell>
          <cell r="C8786">
            <v>0</v>
          </cell>
          <cell r="D8786" t="str">
            <v>Ebay</v>
          </cell>
          <cell r="E8786">
            <v>6988</v>
          </cell>
          <cell r="F8786">
            <v>34</v>
          </cell>
          <cell r="G8786" t="str">
            <v>Bulgaria</v>
          </cell>
        </row>
        <row r="8787">
          <cell r="A8787" t="str">
            <v>2003M02</v>
          </cell>
          <cell r="B8787">
            <v>0</v>
          </cell>
          <cell r="C8787">
            <v>23</v>
          </cell>
          <cell r="D8787" t="str">
            <v xml:space="preserve"> Belgium (French)</v>
          </cell>
          <cell r="E8787">
            <v>2</v>
          </cell>
          <cell r="F8787">
            <v>3</v>
          </cell>
          <cell r="G8787" t="str">
            <v>United Kingdom</v>
          </cell>
        </row>
        <row r="8788">
          <cell r="A8788" t="str">
            <v>2003M02</v>
          </cell>
          <cell r="B8788">
            <v>2</v>
          </cell>
          <cell r="C8788">
            <v>77</v>
          </cell>
          <cell r="D8788" t="str">
            <v>Germany</v>
          </cell>
          <cell r="E8788">
            <v>69314</v>
          </cell>
          <cell r="F8788">
            <v>16</v>
          </cell>
          <cell r="G8788" t="str">
            <v>Austria</v>
          </cell>
        </row>
        <row r="8789">
          <cell r="A8789" t="str">
            <v>2003M02</v>
          </cell>
          <cell r="B8789">
            <v>0</v>
          </cell>
          <cell r="C8789">
            <v>15</v>
          </cell>
          <cell r="D8789" t="str">
            <v>Australia</v>
          </cell>
          <cell r="E8789">
            <v>1</v>
          </cell>
          <cell r="F8789">
            <v>57</v>
          </cell>
          <cell r="G8789" t="str">
            <v>Denmark</v>
          </cell>
        </row>
        <row r="8790">
          <cell r="A8790" t="str">
            <v>2003M02</v>
          </cell>
          <cell r="B8790">
            <v>2</v>
          </cell>
          <cell r="C8790">
            <v>0</v>
          </cell>
          <cell r="D8790" t="str">
            <v>Ebay</v>
          </cell>
          <cell r="E8790">
            <v>53</v>
          </cell>
          <cell r="F8790">
            <v>63</v>
          </cell>
          <cell r="G8790" t="str">
            <v>El Salvador</v>
          </cell>
        </row>
        <row r="8791">
          <cell r="A8791" t="str">
            <v>2003M02</v>
          </cell>
          <cell r="B8791">
            <v>2</v>
          </cell>
          <cell r="C8791">
            <v>16</v>
          </cell>
          <cell r="D8791" t="str">
            <v>Austria</v>
          </cell>
          <cell r="E8791">
            <v>56</v>
          </cell>
          <cell r="F8791">
            <v>146</v>
          </cell>
          <cell r="G8791" t="str">
            <v>Netherlands</v>
          </cell>
        </row>
        <row r="8792">
          <cell r="A8792" t="str">
            <v>2003M02</v>
          </cell>
          <cell r="B8792">
            <v>2</v>
          </cell>
          <cell r="C8792">
            <v>71</v>
          </cell>
          <cell r="D8792" t="str">
            <v>France</v>
          </cell>
          <cell r="E8792">
            <v>813</v>
          </cell>
          <cell r="F8792">
            <v>146</v>
          </cell>
          <cell r="G8792" t="str">
            <v>Netherlands</v>
          </cell>
        </row>
        <row r="8793">
          <cell r="A8793" t="str">
            <v>2003M02</v>
          </cell>
          <cell r="B8793">
            <v>0</v>
          </cell>
          <cell r="C8793">
            <v>0</v>
          </cell>
          <cell r="D8793" t="str">
            <v>Ebay</v>
          </cell>
          <cell r="E8793">
            <v>2440</v>
          </cell>
          <cell r="F8793">
            <v>45</v>
          </cell>
          <cell r="G8793" t="str">
            <v>China</v>
          </cell>
        </row>
        <row r="8794">
          <cell r="A8794" t="str">
            <v>2003M02</v>
          </cell>
          <cell r="B8794">
            <v>2</v>
          </cell>
          <cell r="C8794">
            <v>0</v>
          </cell>
          <cell r="D8794" t="str">
            <v>Ebay</v>
          </cell>
          <cell r="E8794">
            <v>170976</v>
          </cell>
          <cell r="F8794">
            <v>15</v>
          </cell>
          <cell r="G8794" t="str">
            <v>Australia</v>
          </cell>
        </row>
        <row r="8795">
          <cell r="A8795" t="str">
            <v>2003M02</v>
          </cell>
          <cell r="B8795">
            <v>3</v>
          </cell>
          <cell r="C8795">
            <v>100</v>
          </cell>
          <cell r="D8795" t="str">
            <v>Ebaymotors</v>
          </cell>
          <cell r="E8795">
            <v>2</v>
          </cell>
          <cell r="F8795">
            <v>16</v>
          </cell>
          <cell r="G8795" t="str">
            <v>Austria</v>
          </cell>
        </row>
        <row r="8796">
          <cell r="A8796" t="str">
            <v>2003M02</v>
          </cell>
          <cell r="B8796">
            <v>0</v>
          </cell>
          <cell r="C8796">
            <v>146</v>
          </cell>
          <cell r="D8796" t="str">
            <v>Netherlands</v>
          </cell>
          <cell r="E8796">
            <v>1</v>
          </cell>
          <cell r="F8796">
            <v>193</v>
          </cell>
          <cell r="G8796" t="str">
            <v>Switzerland</v>
          </cell>
        </row>
        <row r="8797">
          <cell r="A8797" t="str">
            <v>2003M02</v>
          </cell>
          <cell r="B8797">
            <v>2</v>
          </cell>
          <cell r="C8797">
            <v>186</v>
          </cell>
          <cell r="D8797" t="str">
            <v>Spain</v>
          </cell>
          <cell r="E8797">
            <v>456</v>
          </cell>
          <cell r="F8797">
            <v>77</v>
          </cell>
          <cell r="G8797" t="str">
            <v>Germany</v>
          </cell>
        </row>
        <row r="8798">
          <cell r="A8798" t="str">
            <v>2003M02</v>
          </cell>
          <cell r="B8798">
            <v>2</v>
          </cell>
          <cell r="C8798">
            <v>71</v>
          </cell>
          <cell r="D8798" t="str">
            <v>France</v>
          </cell>
          <cell r="E8798">
            <v>2</v>
          </cell>
          <cell r="F8798">
            <v>209</v>
          </cell>
          <cell r="G8798" t="str">
            <v>Ukraine</v>
          </cell>
        </row>
        <row r="8799">
          <cell r="A8799" t="str">
            <v>2003M02</v>
          </cell>
          <cell r="B8799">
            <v>1</v>
          </cell>
          <cell r="C8799">
            <v>23</v>
          </cell>
          <cell r="D8799" t="str">
            <v xml:space="preserve"> Belgium (French)</v>
          </cell>
          <cell r="E8799">
            <v>16</v>
          </cell>
          <cell r="F8799">
            <v>186</v>
          </cell>
          <cell r="G8799" t="str">
            <v>Spain</v>
          </cell>
        </row>
        <row r="8800">
          <cell r="A8800" t="str">
            <v>2003M02</v>
          </cell>
          <cell r="B8800">
            <v>2</v>
          </cell>
          <cell r="C8800">
            <v>77</v>
          </cell>
          <cell r="D8800" t="str">
            <v>Germany</v>
          </cell>
          <cell r="E8800">
            <v>513</v>
          </cell>
          <cell r="F8800">
            <v>31</v>
          </cell>
          <cell r="G8800" t="str">
            <v>Brazil</v>
          </cell>
        </row>
        <row r="8801">
          <cell r="A8801" t="str">
            <v>2003M02</v>
          </cell>
          <cell r="B8801">
            <v>2</v>
          </cell>
          <cell r="C8801">
            <v>0</v>
          </cell>
          <cell r="D8801" t="str">
            <v>Ebay</v>
          </cell>
          <cell r="E8801">
            <v>5</v>
          </cell>
          <cell r="F8801">
            <v>40</v>
          </cell>
          <cell r="G8801" t="str">
            <v>Cape Verde Islands</v>
          </cell>
        </row>
        <row r="8802">
          <cell r="A8802" t="str">
            <v>2003M02</v>
          </cell>
          <cell r="B8802">
            <v>0</v>
          </cell>
          <cell r="C8802">
            <v>0</v>
          </cell>
          <cell r="D8802" t="str">
            <v>Ebay</v>
          </cell>
          <cell r="E8802">
            <v>61</v>
          </cell>
          <cell r="F8802">
            <v>161</v>
          </cell>
          <cell r="G8802" t="str">
            <v>Peru</v>
          </cell>
        </row>
        <row r="8803">
          <cell r="A8803" t="str">
            <v>2003M02</v>
          </cell>
          <cell r="B8803">
            <v>1</v>
          </cell>
          <cell r="C8803">
            <v>71</v>
          </cell>
          <cell r="D8803" t="str">
            <v>France</v>
          </cell>
          <cell r="E8803">
            <v>5</v>
          </cell>
          <cell r="F8803">
            <v>199</v>
          </cell>
          <cell r="G8803" t="str">
            <v>Thailand</v>
          </cell>
        </row>
        <row r="8804">
          <cell r="A8804" t="str">
            <v>2003M02</v>
          </cell>
          <cell r="B8804">
            <v>2</v>
          </cell>
          <cell r="C8804">
            <v>186</v>
          </cell>
          <cell r="D8804" t="str">
            <v>Spain</v>
          </cell>
          <cell r="E8804">
            <v>1</v>
          </cell>
          <cell r="F8804">
            <v>104</v>
          </cell>
          <cell r="G8804" t="str">
            <v>Japan</v>
          </cell>
        </row>
        <row r="8805">
          <cell r="A8805" t="str">
            <v>2003M02</v>
          </cell>
          <cell r="B8805">
            <v>1</v>
          </cell>
          <cell r="C8805">
            <v>3</v>
          </cell>
          <cell r="D8805" t="str">
            <v>Uk</v>
          </cell>
          <cell r="E8805">
            <v>58</v>
          </cell>
          <cell r="F8805">
            <v>57</v>
          </cell>
          <cell r="G8805" t="str">
            <v>Denmark</v>
          </cell>
        </row>
        <row r="8806">
          <cell r="A8806" t="str">
            <v>2003M02</v>
          </cell>
          <cell r="B8806">
            <v>2</v>
          </cell>
          <cell r="C8806">
            <v>100</v>
          </cell>
          <cell r="D8806" t="str">
            <v>Ebaymotors</v>
          </cell>
          <cell r="E8806">
            <v>11</v>
          </cell>
          <cell r="F8806">
            <v>96</v>
          </cell>
          <cell r="G8806" t="str">
            <v>Indonesia</v>
          </cell>
        </row>
        <row r="8807">
          <cell r="A8807" t="str">
            <v>2003M02</v>
          </cell>
          <cell r="B8807">
            <v>0</v>
          </cell>
          <cell r="C8807">
            <v>71</v>
          </cell>
          <cell r="D8807" t="str">
            <v>France</v>
          </cell>
          <cell r="E8807">
            <v>29</v>
          </cell>
          <cell r="F8807">
            <v>34</v>
          </cell>
          <cell r="G8807" t="str">
            <v>Bulgaria</v>
          </cell>
        </row>
        <row r="8808">
          <cell r="A8808" t="str">
            <v>2003M02</v>
          </cell>
          <cell r="B8808">
            <v>2</v>
          </cell>
          <cell r="C8808">
            <v>101</v>
          </cell>
          <cell r="D8808" t="str">
            <v>Italy</v>
          </cell>
          <cell r="E8808">
            <v>146</v>
          </cell>
          <cell r="F8808">
            <v>80</v>
          </cell>
          <cell r="G8808" t="str">
            <v>Greece</v>
          </cell>
        </row>
        <row r="8809">
          <cell r="A8809" t="str">
            <v>2003M02</v>
          </cell>
          <cell r="B8809">
            <v>2</v>
          </cell>
          <cell r="C8809">
            <v>0</v>
          </cell>
          <cell r="D8809" t="str">
            <v>Ebay</v>
          </cell>
          <cell r="E8809">
            <v>1495463</v>
          </cell>
          <cell r="F8809">
            <v>2</v>
          </cell>
          <cell r="G8809" t="str">
            <v>Canada</v>
          </cell>
        </row>
        <row r="8810">
          <cell r="A8810" t="str">
            <v>2003M02</v>
          </cell>
          <cell r="B8810">
            <v>1</v>
          </cell>
          <cell r="C8810">
            <v>71</v>
          </cell>
          <cell r="D8810" t="str">
            <v>France</v>
          </cell>
          <cell r="E8810">
            <v>75</v>
          </cell>
          <cell r="F8810">
            <v>3</v>
          </cell>
          <cell r="G8810" t="str">
            <v>United Kingdom</v>
          </cell>
        </row>
        <row r="8811">
          <cell r="A8811" t="str">
            <v>2003M02</v>
          </cell>
          <cell r="B8811">
            <v>1</v>
          </cell>
          <cell r="C8811">
            <v>0</v>
          </cell>
          <cell r="D8811" t="str">
            <v>Ebay</v>
          </cell>
          <cell r="E8811">
            <v>46</v>
          </cell>
          <cell r="F8811">
            <v>210</v>
          </cell>
          <cell r="G8811" t="str">
            <v>United Arab Emirates</v>
          </cell>
        </row>
        <row r="8812">
          <cell r="A8812" t="str">
            <v>2003M02</v>
          </cell>
          <cell r="B8812">
            <v>2</v>
          </cell>
          <cell r="C8812">
            <v>100</v>
          </cell>
          <cell r="D8812" t="str">
            <v>Ebaymotors</v>
          </cell>
          <cell r="E8812">
            <v>22</v>
          </cell>
          <cell r="F8812">
            <v>100</v>
          </cell>
          <cell r="G8812" t="str">
            <v>Israel</v>
          </cell>
        </row>
        <row r="8813">
          <cell r="A8813" t="str">
            <v>2003M02</v>
          </cell>
          <cell r="B8813">
            <v>3</v>
          </cell>
          <cell r="C8813">
            <v>3</v>
          </cell>
          <cell r="D8813" t="str">
            <v>Uk</v>
          </cell>
          <cell r="E8813">
            <v>15</v>
          </cell>
          <cell r="F8813">
            <v>77</v>
          </cell>
          <cell r="G8813" t="str">
            <v>Germany</v>
          </cell>
        </row>
        <row r="8814">
          <cell r="A8814" t="str">
            <v>2003M02</v>
          </cell>
          <cell r="B8814">
            <v>2</v>
          </cell>
          <cell r="C8814">
            <v>71</v>
          </cell>
          <cell r="D8814" t="str">
            <v>France</v>
          </cell>
          <cell r="E8814">
            <v>8</v>
          </cell>
          <cell r="F8814">
            <v>53</v>
          </cell>
          <cell r="G8814" t="str">
            <v>Croatia, Democratic Republic of the</v>
          </cell>
        </row>
        <row r="8815">
          <cell r="A8815" t="str">
            <v>2003M02</v>
          </cell>
          <cell r="B8815">
            <v>2</v>
          </cell>
          <cell r="C8815">
            <v>0</v>
          </cell>
          <cell r="D8815" t="str">
            <v>Ebay</v>
          </cell>
          <cell r="E8815">
            <v>316</v>
          </cell>
          <cell r="F8815">
            <v>13</v>
          </cell>
          <cell r="G8815" t="str">
            <v>Armenia</v>
          </cell>
        </row>
        <row r="8816">
          <cell r="A8816" t="str">
            <v>2003M02</v>
          </cell>
          <cell r="B8816">
            <v>3</v>
          </cell>
          <cell r="C8816">
            <v>101</v>
          </cell>
          <cell r="D8816" t="str">
            <v>Italy</v>
          </cell>
          <cell r="E8816">
            <v>3</v>
          </cell>
          <cell r="F8816">
            <v>71</v>
          </cell>
          <cell r="G8816" t="str">
            <v>France</v>
          </cell>
        </row>
        <row r="8817">
          <cell r="A8817" t="str">
            <v>2003M02</v>
          </cell>
          <cell r="B8817">
            <v>2</v>
          </cell>
          <cell r="C8817">
            <v>77</v>
          </cell>
          <cell r="D8817" t="str">
            <v>Germany</v>
          </cell>
          <cell r="E8817">
            <v>1679</v>
          </cell>
          <cell r="F8817">
            <v>180</v>
          </cell>
          <cell r="G8817" t="str">
            <v>Singapore</v>
          </cell>
        </row>
        <row r="8818">
          <cell r="A8818" t="str">
            <v>2003M02</v>
          </cell>
          <cell r="B8818">
            <v>2</v>
          </cell>
          <cell r="C8818">
            <v>0</v>
          </cell>
          <cell r="D8818" t="str">
            <v>Ebay</v>
          </cell>
          <cell r="E8818">
            <v>17</v>
          </cell>
          <cell r="F8818">
            <v>191</v>
          </cell>
          <cell r="G8818" t="str">
            <v>Swaziland</v>
          </cell>
        </row>
        <row r="8819">
          <cell r="A8819" t="str">
            <v>2003M02</v>
          </cell>
          <cell r="B8819">
            <v>2</v>
          </cell>
          <cell r="C8819">
            <v>16</v>
          </cell>
          <cell r="D8819" t="str">
            <v>Austria</v>
          </cell>
          <cell r="E8819">
            <v>15</v>
          </cell>
          <cell r="F8819">
            <v>164</v>
          </cell>
          <cell r="G8819" t="str">
            <v>Portugal</v>
          </cell>
        </row>
        <row r="8820">
          <cell r="A8820" t="str">
            <v>2003M02</v>
          </cell>
          <cell r="B8820">
            <v>1</v>
          </cell>
          <cell r="C8820">
            <v>2</v>
          </cell>
          <cell r="D8820" t="str">
            <v>Canada</v>
          </cell>
          <cell r="E8820">
            <v>8</v>
          </cell>
          <cell r="F8820">
            <v>196</v>
          </cell>
          <cell r="G8820" t="str">
            <v>Taiwan</v>
          </cell>
        </row>
        <row r="8821">
          <cell r="A8821" t="str">
            <v>2003M02</v>
          </cell>
          <cell r="B8821">
            <v>1</v>
          </cell>
          <cell r="C8821">
            <v>0</v>
          </cell>
          <cell r="D8821" t="str">
            <v>Ebay</v>
          </cell>
          <cell r="E8821">
            <v>3618</v>
          </cell>
          <cell r="F8821">
            <v>77</v>
          </cell>
          <cell r="G8821" t="str">
            <v>Germany</v>
          </cell>
        </row>
        <row r="8822">
          <cell r="A8822" t="str">
            <v>2003M02</v>
          </cell>
          <cell r="B8822">
            <v>2</v>
          </cell>
          <cell r="C8822">
            <v>3</v>
          </cell>
          <cell r="D8822" t="str">
            <v>Uk</v>
          </cell>
          <cell r="E8822">
            <v>1701</v>
          </cell>
          <cell r="F8822">
            <v>23</v>
          </cell>
          <cell r="G8822" t="str">
            <v>Belgium</v>
          </cell>
        </row>
        <row r="8823">
          <cell r="A8823" t="str">
            <v>2003M02</v>
          </cell>
          <cell r="B8823">
            <v>3</v>
          </cell>
          <cell r="C8823">
            <v>0</v>
          </cell>
          <cell r="D8823" t="str">
            <v>Ebay</v>
          </cell>
          <cell r="E8823">
            <v>239</v>
          </cell>
          <cell r="F8823">
            <v>180</v>
          </cell>
          <cell r="G8823" t="str">
            <v>Singapore</v>
          </cell>
        </row>
        <row r="8824">
          <cell r="A8824" t="str">
            <v>2003M02</v>
          </cell>
          <cell r="B8824">
            <v>2</v>
          </cell>
          <cell r="C8824">
            <v>15</v>
          </cell>
          <cell r="D8824" t="str">
            <v>Australia</v>
          </cell>
          <cell r="E8824">
            <v>2</v>
          </cell>
          <cell r="F8824">
            <v>130</v>
          </cell>
          <cell r="G8824" t="str">
            <v>Malta</v>
          </cell>
        </row>
        <row r="8825">
          <cell r="A8825" t="str">
            <v>2003M02</v>
          </cell>
          <cell r="B8825">
            <v>2</v>
          </cell>
          <cell r="C8825">
            <v>16</v>
          </cell>
          <cell r="D8825" t="str">
            <v>Austria</v>
          </cell>
          <cell r="E8825">
            <v>3</v>
          </cell>
          <cell r="F8825">
            <v>2</v>
          </cell>
          <cell r="G8825" t="str">
            <v>Canada</v>
          </cell>
        </row>
        <row r="8826">
          <cell r="A8826" t="str">
            <v>2003M02</v>
          </cell>
          <cell r="B8826">
            <v>2</v>
          </cell>
          <cell r="C8826">
            <v>23</v>
          </cell>
          <cell r="D8826" t="str">
            <v xml:space="preserve"> Belgium (French)</v>
          </cell>
          <cell r="E8826">
            <v>1</v>
          </cell>
          <cell r="F8826">
            <v>31</v>
          </cell>
          <cell r="G8826" t="str">
            <v>Brazil</v>
          </cell>
        </row>
        <row r="8827">
          <cell r="A8827" t="str">
            <v>2003M02</v>
          </cell>
          <cell r="B8827">
            <v>2</v>
          </cell>
          <cell r="C8827">
            <v>0</v>
          </cell>
          <cell r="D8827" t="str">
            <v>Ebay</v>
          </cell>
          <cell r="E8827">
            <v>42635</v>
          </cell>
          <cell r="F8827">
            <v>149</v>
          </cell>
          <cell r="G8827" t="str">
            <v>New Zealand</v>
          </cell>
        </row>
        <row r="8828">
          <cell r="A8828" t="str">
            <v>2003M02</v>
          </cell>
          <cell r="B8828">
            <v>2</v>
          </cell>
          <cell r="C8828">
            <v>0</v>
          </cell>
          <cell r="D8828" t="str">
            <v>Ebay</v>
          </cell>
          <cell r="E8828">
            <v>93</v>
          </cell>
          <cell r="F8828">
            <v>86</v>
          </cell>
          <cell r="G8828" t="str">
            <v>Guernsey</v>
          </cell>
        </row>
        <row r="8829">
          <cell r="A8829" t="str">
            <v>2003M02</v>
          </cell>
          <cell r="B8829">
            <v>2</v>
          </cell>
          <cell r="C8829">
            <v>3</v>
          </cell>
          <cell r="D8829" t="str">
            <v>Uk</v>
          </cell>
          <cell r="E8829">
            <v>31</v>
          </cell>
          <cell r="F8829">
            <v>79</v>
          </cell>
          <cell r="G8829" t="str">
            <v>Gibraltar</v>
          </cell>
        </row>
        <row r="8830">
          <cell r="A8830" t="str">
            <v>2003M02</v>
          </cell>
          <cell r="B8830">
            <v>1</v>
          </cell>
          <cell r="C8830">
            <v>0</v>
          </cell>
          <cell r="D8830" t="str">
            <v>Ebay</v>
          </cell>
          <cell r="E8830">
            <v>139</v>
          </cell>
          <cell r="F8830">
            <v>84</v>
          </cell>
          <cell r="G8830" t="str">
            <v>Guam</v>
          </cell>
        </row>
        <row r="8831">
          <cell r="A8831" t="str">
            <v>2003M02</v>
          </cell>
          <cell r="B8831">
            <v>2</v>
          </cell>
          <cell r="C8831">
            <v>3</v>
          </cell>
          <cell r="D8831" t="str">
            <v>Uk</v>
          </cell>
          <cell r="E8831">
            <v>3</v>
          </cell>
          <cell r="F8831">
            <v>215</v>
          </cell>
          <cell r="G8831" t="str">
            <v>Venezuela</v>
          </cell>
        </row>
        <row r="8832">
          <cell r="A8832" t="str">
            <v>2003M02</v>
          </cell>
          <cell r="B8832">
            <v>3</v>
          </cell>
          <cell r="C8832">
            <v>0</v>
          </cell>
          <cell r="D8832" t="str">
            <v>Ebay</v>
          </cell>
          <cell r="E8832">
            <v>2</v>
          </cell>
          <cell r="F8832">
            <v>22</v>
          </cell>
          <cell r="G8832" t="str">
            <v>Belarus</v>
          </cell>
        </row>
        <row r="8833">
          <cell r="A8833" t="str">
            <v>2003M02</v>
          </cell>
          <cell r="B8833">
            <v>0</v>
          </cell>
          <cell r="C8833">
            <v>77</v>
          </cell>
          <cell r="D8833" t="str">
            <v>Germany</v>
          </cell>
          <cell r="E8833">
            <v>3413</v>
          </cell>
          <cell r="F8833">
            <v>16</v>
          </cell>
          <cell r="G8833" t="str">
            <v>Austria</v>
          </cell>
        </row>
        <row r="8834">
          <cell r="A8834" t="str">
            <v>2003M02</v>
          </cell>
          <cell r="B8834">
            <v>1</v>
          </cell>
          <cell r="C8834">
            <v>71</v>
          </cell>
          <cell r="D8834" t="str">
            <v>France</v>
          </cell>
          <cell r="E8834">
            <v>2</v>
          </cell>
          <cell r="F8834">
            <v>132</v>
          </cell>
          <cell r="G8834" t="str">
            <v>Martinique</v>
          </cell>
        </row>
        <row r="8835">
          <cell r="A8835" t="str">
            <v>2003M02</v>
          </cell>
          <cell r="B8835">
            <v>2</v>
          </cell>
          <cell r="C8835">
            <v>15</v>
          </cell>
          <cell r="D8835" t="str">
            <v>Australia</v>
          </cell>
          <cell r="E8835">
            <v>267432</v>
          </cell>
          <cell r="F8835">
            <v>15</v>
          </cell>
          <cell r="G8835" t="str">
            <v>Australia</v>
          </cell>
        </row>
        <row r="8836">
          <cell r="A8836" t="str">
            <v>2003M02</v>
          </cell>
          <cell r="B8836">
            <v>2</v>
          </cell>
          <cell r="C8836">
            <v>101</v>
          </cell>
          <cell r="D8836" t="str">
            <v>Italy</v>
          </cell>
          <cell r="E8836">
            <v>5</v>
          </cell>
          <cell r="F8836">
            <v>99</v>
          </cell>
          <cell r="G8836" t="str">
            <v>Ireland</v>
          </cell>
        </row>
        <row r="8837">
          <cell r="A8837" t="str">
            <v>2003M02</v>
          </cell>
          <cell r="B8837">
            <v>1</v>
          </cell>
          <cell r="C8837">
            <v>2</v>
          </cell>
          <cell r="D8837" t="str">
            <v>Canada</v>
          </cell>
          <cell r="E8837">
            <v>17</v>
          </cell>
          <cell r="F8837">
            <v>71</v>
          </cell>
          <cell r="G8837" t="str">
            <v>France</v>
          </cell>
        </row>
        <row r="8838">
          <cell r="A8838" t="str">
            <v>2003M02</v>
          </cell>
          <cell r="B8838">
            <v>2</v>
          </cell>
          <cell r="C8838">
            <v>0</v>
          </cell>
          <cell r="D8838" t="str">
            <v>Ebay</v>
          </cell>
          <cell r="E8838">
            <v>9</v>
          </cell>
          <cell r="F8838">
            <v>172</v>
          </cell>
          <cell r="G8838" t="str">
            <v>Saint Lucia</v>
          </cell>
        </row>
        <row r="8839">
          <cell r="A8839" t="str">
            <v>2003M02</v>
          </cell>
          <cell r="B8839">
            <v>2</v>
          </cell>
          <cell r="C8839">
            <v>16</v>
          </cell>
          <cell r="D8839" t="str">
            <v>Austria</v>
          </cell>
          <cell r="E8839">
            <v>1</v>
          </cell>
          <cell r="F8839">
            <v>185</v>
          </cell>
          <cell r="G8839" t="str">
            <v>South Africa</v>
          </cell>
        </row>
        <row r="8840">
          <cell r="A8840" t="str">
            <v>2003M02</v>
          </cell>
          <cell r="B8840">
            <v>1</v>
          </cell>
          <cell r="C8840">
            <v>0</v>
          </cell>
          <cell r="D8840" t="str">
            <v>Ebay</v>
          </cell>
          <cell r="E8840">
            <v>111</v>
          </cell>
          <cell r="F8840">
            <v>95</v>
          </cell>
          <cell r="G8840" t="str">
            <v>India</v>
          </cell>
        </row>
        <row r="8841">
          <cell r="A8841" t="str">
            <v>2003M02</v>
          </cell>
          <cell r="B8841">
            <v>3</v>
          </cell>
          <cell r="C8841">
            <v>186</v>
          </cell>
          <cell r="D8841" t="str">
            <v>Spain</v>
          </cell>
          <cell r="E8841">
            <v>1</v>
          </cell>
          <cell r="F8841">
            <v>3</v>
          </cell>
          <cell r="G8841" t="str">
            <v>United Kingdom</v>
          </cell>
        </row>
        <row r="8842">
          <cell r="A8842" t="str">
            <v>2003M02</v>
          </cell>
          <cell r="B8842">
            <v>0</v>
          </cell>
          <cell r="C8842">
            <v>77</v>
          </cell>
          <cell r="D8842" t="str">
            <v>Germany</v>
          </cell>
          <cell r="E8842">
            <v>1</v>
          </cell>
          <cell r="F8842">
            <v>222</v>
          </cell>
          <cell r="G8842" t="str">
            <v>Yugoslavia</v>
          </cell>
        </row>
        <row r="8843">
          <cell r="A8843" t="str">
            <v>2003M02</v>
          </cell>
          <cell r="B8843">
            <v>1</v>
          </cell>
          <cell r="C8843">
            <v>77</v>
          </cell>
          <cell r="D8843" t="str">
            <v>Germany</v>
          </cell>
          <cell r="E8843">
            <v>4</v>
          </cell>
          <cell r="F8843">
            <v>138</v>
          </cell>
          <cell r="G8843" t="str">
            <v>Monaco</v>
          </cell>
        </row>
        <row r="8844">
          <cell r="A8844" t="str">
            <v>2003M02</v>
          </cell>
          <cell r="B8844">
            <v>2</v>
          </cell>
          <cell r="C8844">
            <v>16</v>
          </cell>
          <cell r="D8844" t="str">
            <v>Austria</v>
          </cell>
          <cell r="E8844">
            <v>1</v>
          </cell>
          <cell r="F8844">
            <v>99</v>
          </cell>
          <cell r="G8844" t="str">
            <v>Ireland</v>
          </cell>
        </row>
        <row r="8845">
          <cell r="A8845" t="str">
            <v>2003M02</v>
          </cell>
          <cell r="B8845">
            <v>2</v>
          </cell>
          <cell r="C8845">
            <v>0</v>
          </cell>
          <cell r="D8845" t="str">
            <v>Ebay</v>
          </cell>
          <cell r="E8845">
            <v>283</v>
          </cell>
          <cell r="F8845">
            <v>156</v>
          </cell>
          <cell r="G8845" t="str">
            <v>Pakistan</v>
          </cell>
        </row>
        <row r="8846">
          <cell r="A8846" t="str">
            <v>2003M02</v>
          </cell>
          <cell r="B8846">
            <v>1</v>
          </cell>
          <cell r="C8846">
            <v>23</v>
          </cell>
          <cell r="D8846" t="str">
            <v xml:space="preserve"> Belgium (French)</v>
          </cell>
          <cell r="E8846">
            <v>427</v>
          </cell>
          <cell r="F8846">
            <v>71</v>
          </cell>
          <cell r="G8846" t="str">
            <v>France</v>
          </cell>
        </row>
        <row r="8847">
          <cell r="A8847" t="str">
            <v>2003M02</v>
          </cell>
          <cell r="B8847">
            <v>0</v>
          </cell>
          <cell r="C8847">
            <v>15</v>
          </cell>
          <cell r="D8847" t="str">
            <v>Australia</v>
          </cell>
          <cell r="E8847">
            <v>200</v>
          </cell>
          <cell r="F8847">
            <v>77</v>
          </cell>
          <cell r="G8847" t="str">
            <v>Germany</v>
          </cell>
        </row>
        <row r="8848">
          <cell r="A8848" t="str">
            <v>2003M02</v>
          </cell>
          <cell r="B8848">
            <v>1</v>
          </cell>
          <cell r="C8848">
            <v>3</v>
          </cell>
          <cell r="D8848" t="str">
            <v>Uk</v>
          </cell>
          <cell r="E8848">
            <v>2</v>
          </cell>
          <cell r="F8848">
            <v>93</v>
          </cell>
          <cell r="G8848" t="str">
            <v>Hungary</v>
          </cell>
        </row>
        <row r="8849">
          <cell r="A8849" t="str">
            <v>2003M02</v>
          </cell>
          <cell r="B8849">
            <v>3</v>
          </cell>
          <cell r="C8849">
            <v>71</v>
          </cell>
          <cell r="D8849" t="str">
            <v>France</v>
          </cell>
          <cell r="E8849">
            <v>1</v>
          </cell>
          <cell r="F8849">
            <v>146</v>
          </cell>
          <cell r="G8849" t="str">
            <v>Netherlands</v>
          </cell>
        </row>
        <row r="8850">
          <cell r="A8850" t="str">
            <v>2003M02</v>
          </cell>
          <cell r="B8850">
            <v>2</v>
          </cell>
          <cell r="C8850">
            <v>100</v>
          </cell>
          <cell r="D8850" t="str">
            <v>Ebaymotors</v>
          </cell>
          <cell r="E8850">
            <v>10</v>
          </cell>
          <cell r="F8850">
            <v>105</v>
          </cell>
          <cell r="G8850" t="str">
            <v>Jersey</v>
          </cell>
        </row>
        <row r="8851">
          <cell r="A8851" t="str">
            <v>2003M02</v>
          </cell>
          <cell r="B8851">
            <v>0</v>
          </cell>
          <cell r="C8851">
            <v>186</v>
          </cell>
          <cell r="D8851" t="str">
            <v>Spain</v>
          </cell>
          <cell r="E8851">
            <v>2</v>
          </cell>
          <cell r="F8851">
            <v>164</v>
          </cell>
          <cell r="G8851" t="str">
            <v>Portugal</v>
          </cell>
        </row>
        <row r="8852">
          <cell r="A8852" t="str">
            <v>2003M02</v>
          </cell>
          <cell r="B8852">
            <v>2</v>
          </cell>
          <cell r="C8852">
            <v>193</v>
          </cell>
          <cell r="D8852" t="str">
            <v>Switzerland</v>
          </cell>
          <cell r="E8852">
            <v>1</v>
          </cell>
          <cell r="F8852">
            <v>104</v>
          </cell>
          <cell r="G8852" t="str">
            <v>Japan</v>
          </cell>
        </row>
        <row r="8853">
          <cell r="A8853" t="str">
            <v>2003M02</v>
          </cell>
          <cell r="B8853">
            <v>3</v>
          </cell>
          <cell r="C8853">
            <v>0</v>
          </cell>
          <cell r="D8853" t="str">
            <v>Ebay</v>
          </cell>
          <cell r="E8853">
            <v>1</v>
          </cell>
          <cell r="F8853">
            <v>123</v>
          </cell>
          <cell r="G8853" t="str">
            <v>Macau</v>
          </cell>
        </row>
        <row r="8854">
          <cell r="A8854" t="str">
            <v>2003M02</v>
          </cell>
          <cell r="B8854">
            <v>2</v>
          </cell>
          <cell r="C8854">
            <v>196</v>
          </cell>
          <cell r="D8854" t="str">
            <v>Taiwan</v>
          </cell>
          <cell r="E8854">
            <v>98</v>
          </cell>
          <cell r="F8854">
            <v>123</v>
          </cell>
          <cell r="G8854" t="str">
            <v>Macau</v>
          </cell>
        </row>
        <row r="8855">
          <cell r="A8855" t="str">
            <v>2003M02</v>
          </cell>
          <cell r="B8855">
            <v>3</v>
          </cell>
          <cell r="C8855">
            <v>71</v>
          </cell>
          <cell r="D8855" t="str">
            <v>France</v>
          </cell>
          <cell r="E8855">
            <v>1</v>
          </cell>
          <cell r="F8855">
            <v>227</v>
          </cell>
          <cell r="G8855" t="str">
            <v>Réunion</v>
          </cell>
        </row>
        <row r="8856">
          <cell r="A8856" t="str">
            <v>2003M02</v>
          </cell>
          <cell r="B8856">
            <v>2</v>
          </cell>
          <cell r="C8856">
            <v>196</v>
          </cell>
          <cell r="D8856" t="str">
            <v>Taiwan</v>
          </cell>
          <cell r="E8856">
            <v>8</v>
          </cell>
          <cell r="F8856">
            <v>56</v>
          </cell>
          <cell r="G8856" t="str">
            <v>Czech Republic</v>
          </cell>
        </row>
        <row r="8857">
          <cell r="A8857" t="str">
            <v>2003M02</v>
          </cell>
          <cell r="B8857">
            <v>1</v>
          </cell>
          <cell r="C8857">
            <v>77</v>
          </cell>
          <cell r="D8857" t="str">
            <v>Germany</v>
          </cell>
          <cell r="E8857">
            <v>110</v>
          </cell>
          <cell r="F8857">
            <v>2</v>
          </cell>
          <cell r="G8857" t="str">
            <v>Canada</v>
          </cell>
        </row>
        <row r="8858">
          <cell r="A8858" t="str">
            <v>2003M02</v>
          </cell>
          <cell r="B8858">
            <v>1</v>
          </cell>
          <cell r="C8858">
            <v>193</v>
          </cell>
          <cell r="D8858" t="str">
            <v>Switzerland</v>
          </cell>
          <cell r="E8858">
            <v>4951</v>
          </cell>
          <cell r="F8858">
            <v>193</v>
          </cell>
          <cell r="G8858" t="str">
            <v>Switzerland</v>
          </cell>
        </row>
        <row r="8859">
          <cell r="A8859" t="str">
            <v>2003M02</v>
          </cell>
          <cell r="B8859">
            <v>2</v>
          </cell>
          <cell r="C8859">
            <v>77</v>
          </cell>
          <cell r="D8859" t="str">
            <v>Germany</v>
          </cell>
          <cell r="E8859">
            <v>866</v>
          </cell>
          <cell r="F8859">
            <v>70</v>
          </cell>
          <cell r="G8859" t="str">
            <v>Finland</v>
          </cell>
        </row>
        <row r="8860">
          <cell r="A8860" t="str">
            <v>2003M02</v>
          </cell>
          <cell r="B8860">
            <v>2</v>
          </cell>
          <cell r="C8860">
            <v>71</v>
          </cell>
          <cell r="D8860" t="str">
            <v>France</v>
          </cell>
          <cell r="E8860">
            <v>46</v>
          </cell>
          <cell r="F8860">
            <v>14</v>
          </cell>
          <cell r="G8860" t="str">
            <v>Aruba</v>
          </cell>
        </row>
        <row r="8861">
          <cell r="A8861" t="str">
            <v>2003M02</v>
          </cell>
          <cell r="B8861">
            <v>2</v>
          </cell>
          <cell r="C8861">
            <v>0</v>
          </cell>
          <cell r="D8861" t="str">
            <v>Ebay</v>
          </cell>
          <cell r="E8861">
            <v>530</v>
          </cell>
          <cell r="F8861">
            <v>122</v>
          </cell>
          <cell r="G8861" t="str">
            <v>Luxembourg</v>
          </cell>
        </row>
        <row r="8862">
          <cell r="A8862" t="str">
            <v>2003M02</v>
          </cell>
          <cell r="B8862">
            <v>2</v>
          </cell>
          <cell r="C8862">
            <v>100</v>
          </cell>
          <cell r="D8862" t="str">
            <v>Ebaymotors</v>
          </cell>
          <cell r="E8862">
            <v>83</v>
          </cell>
          <cell r="F8862">
            <v>186</v>
          </cell>
          <cell r="G8862" t="str">
            <v>Spain</v>
          </cell>
        </row>
        <row r="8863">
          <cell r="A8863" t="str">
            <v>2003M02</v>
          </cell>
          <cell r="B8863">
            <v>1</v>
          </cell>
          <cell r="C8863">
            <v>16</v>
          </cell>
          <cell r="D8863" t="str">
            <v>Austria</v>
          </cell>
          <cell r="E8863">
            <v>7</v>
          </cell>
          <cell r="F8863">
            <v>92</v>
          </cell>
          <cell r="G8863" t="str">
            <v>Hong Kong</v>
          </cell>
        </row>
        <row r="8864">
          <cell r="A8864" t="str">
            <v>2003M02</v>
          </cell>
          <cell r="B8864">
            <v>0</v>
          </cell>
          <cell r="C8864">
            <v>101</v>
          </cell>
          <cell r="D8864" t="str">
            <v>Italy</v>
          </cell>
          <cell r="E8864">
            <v>20</v>
          </cell>
          <cell r="F8864">
            <v>23</v>
          </cell>
          <cell r="G8864" t="str">
            <v>Belgium</v>
          </cell>
        </row>
        <row r="8865">
          <cell r="A8865" t="str">
            <v>2003M02</v>
          </cell>
          <cell r="B8865">
            <v>2</v>
          </cell>
          <cell r="C8865">
            <v>101</v>
          </cell>
          <cell r="D8865" t="str">
            <v>Italy</v>
          </cell>
          <cell r="E8865">
            <v>841</v>
          </cell>
          <cell r="F8865">
            <v>71</v>
          </cell>
          <cell r="G8865" t="str">
            <v>France</v>
          </cell>
        </row>
        <row r="8866">
          <cell r="A8866" t="str">
            <v>2003M02</v>
          </cell>
          <cell r="B8866">
            <v>0</v>
          </cell>
          <cell r="C8866">
            <v>71</v>
          </cell>
          <cell r="D8866" t="str">
            <v>France</v>
          </cell>
          <cell r="E8866">
            <v>12</v>
          </cell>
          <cell r="F8866">
            <v>9</v>
          </cell>
          <cell r="G8866" t="str">
            <v>Angola</v>
          </cell>
        </row>
        <row r="8867">
          <cell r="A8867" t="str">
            <v>2003M02</v>
          </cell>
          <cell r="B8867">
            <v>0</v>
          </cell>
          <cell r="C8867">
            <v>16</v>
          </cell>
          <cell r="D8867" t="str">
            <v>Austria</v>
          </cell>
          <cell r="E8867">
            <v>1</v>
          </cell>
          <cell r="F8867">
            <v>2</v>
          </cell>
          <cell r="G8867" t="str">
            <v>Canada</v>
          </cell>
        </row>
        <row r="8868">
          <cell r="A8868" t="str">
            <v>2003M02</v>
          </cell>
          <cell r="B8868">
            <v>0</v>
          </cell>
          <cell r="C8868">
            <v>0</v>
          </cell>
          <cell r="D8868" t="str">
            <v>Ebay</v>
          </cell>
          <cell r="E8868">
            <v>54</v>
          </cell>
          <cell r="F8868">
            <v>51</v>
          </cell>
          <cell r="G8868" t="str">
            <v>Costa Rica</v>
          </cell>
        </row>
        <row r="8869">
          <cell r="A8869" t="str">
            <v>2003M02</v>
          </cell>
          <cell r="B8869">
            <v>1</v>
          </cell>
          <cell r="C8869">
            <v>77</v>
          </cell>
          <cell r="D8869" t="str">
            <v>Germany</v>
          </cell>
          <cell r="E8869">
            <v>4</v>
          </cell>
          <cell r="F8869">
            <v>196</v>
          </cell>
          <cell r="G8869" t="str">
            <v>Taiwan</v>
          </cell>
        </row>
        <row r="8870">
          <cell r="A8870" t="str">
            <v>2003M02</v>
          </cell>
          <cell r="B8870">
            <v>1</v>
          </cell>
          <cell r="C8870">
            <v>3</v>
          </cell>
          <cell r="D8870" t="str">
            <v>Uk</v>
          </cell>
          <cell r="E8870">
            <v>58</v>
          </cell>
          <cell r="F8870">
            <v>16</v>
          </cell>
          <cell r="G8870" t="str">
            <v>Austria</v>
          </cell>
        </row>
        <row r="8871">
          <cell r="A8871" t="str">
            <v>2003M02</v>
          </cell>
          <cell r="B8871">
            <v>1</v>
          </cell>
          <cell r="C8871">
            <v>146</v>
          </cell>
          <cell r="D8871" t="str">
            <v>Netherlands</v>
          </cell>
          <cell r="E8871">
            <v>19981</v>
          </cell>
          <cell r="F8871">
            <v>146</v>
          </cell>
          <cell r="G8871" t="str">
            <v>Netherlands</v>
          </cell>
        </row>
        <row r="8872">
          <cell r="A8872" t="str">
            <v>2003M02</v>
          </cell>
          <cell r="B8872">
            <v>2</v>
          </cell>
          <cell r="C8872">
            <v>100</v>
          </cell>
          <cell r="D8872" t="str">
            <v>Ebaymotors</v>
          </cell>
          <cell r="E8872">
            <v>1673</v>
          </cell>
          <cell r="F8872">
            <v>15</v>
          </cell>
          <cell r="G8872" t="str">
            <v>Australia</v>
          </cell>
        </row>
        <row r="8873">
          <cell r="A8873" t="str">
            <v>2003M02</v>
          </cell>
          <cell r="B8873">
            <v>2</v>
          </cell>
          <cell r="C8873">
            <v>16</v>
          </cell>
          <cell r="D8873" t="str">
            <v>Austria</v>
          </cell>
          <cell r="E8873">
            <v>31</v>
          </cell>
          <cell r="F8873">
            <v>193</v>
          </cell>
          <cell r="G8873" t="str">
            <v>Switzerland</v>
          </cell>
        </row>
        <row r="8874">
          <cell r="A8874" t="str">
            <v>2003M02</v>
          </cell>
          <cell r="B8874">
            <v>2</v>
          </cell>
          <cell r="C8874">
            <v>15</v>
          </cell>
          <cell r="D8874" t="str">
            <v>Australia</v>
          </cell>
          <cell r="E8874">
            <v>2</v>
          </cell>
          <cell r="F8874">
            <v>216</v>
          </cell>
          <cell r="G8874" t="str">
            <v>Vietnam</v>
          </cell>
        </row>
        <row r="8875">
          <cell r="A8875" t="str">
            <v>2003M02</v>
          </cell>
          <cell r="B8875">
            <v>2</v>
          </cell>
          <cell r="C8875">
            <v>0</v>
          </cell>
          <cell r="D8875" t="str">
            <v>Ebay</v>
          </cell>
          <cell r="E8875">
            <v>6287</v>
          </cell>
          <cell r="F8875">
            <v>111</v>
          </cell>
          <cell r="G8875" t="str">
            <v>Korea, South</v>
          </cell>
        </row>
        <row r="8876">
          <cell r="A8876" t="str">
            <v>2003M02</v>
          </cell>
          <cell r="B8876">
            <v>0</v>
          </cell>
          <cell r="C8876">
            <v>0</v>
          </cell>
          <cell r="D8876" t="str">
            <v>Ebay</v>
          </cell>
          <cell r="E8876">
            <v>17303264</v>
          </cell>
          <cell r="F8876">
            <v>1</v>
          </cell>
          <cell r="G8876" t="str">
            <v>United States</v>
          </cell>
        </row>
        <row r="8877">
          <cell r="A8877" t="str">
            <v>2003M02</v>
          </cell>
          <cell r="B8877">
            <v>0</v>
          </cell>
          <cell r="C8877">
            <v>77</v>
          </cell>
          <cell r="D8877" t="str">
            <v>Germany</v>
          </cell>
          <cell r="E8877">
            <v>5</v>
          </cell>
          <cell r="F8877">
            <v>12</v>
          </cell>
          <cell r="G8877" t="str">
            <v>Argentina</v>
          </cell>
        </row>
        <row r="8878">
          <cell r="A8878" t="str">
            <v>2003M02</v>
          </cell>
          <cell r="B8878">
            <v>1</v>
          </cell>
          <cell r="C8878">
            <v>100</v>
          </cell>
          <cell r="D8878" t="str">
            <v>Ebaymotors</v>
          </cell>
          <cell r="E8878">
            <v>59</v>
          </cell>
          <cell r="F8878">
            <v>104</v>
          </cell>
          <cell r="G8878" t="str">
            <v>Japan</v>
          </cell>
        </row>
        <row r="8879">
          <cell r="A8879" t="str">
            <v>2003M02</v>
          </cell>
          <cell r="B8879">
            <v>2</v>
          </cell>
          <cell r="C8879">
            <v>0</v>
          </cell>
          <cell r="D8879" t="str">
            <v>Ebay</v>
          </cell>
          <cell r="E8879">
            <v>1</v>
          </cell>
          <cell r="F8879">
            <v>89</v>
          </cell>
          <cell r="G8879" t="str">
            <v>Guyana</v>
          </cell>
        </row>
        <row r="8880">
          <cell r="A8880" t="str">
            <v>2003M02</v>
          </cell>
          <cell r="B8880">
            <v>0</v>
          </cell>
          <cell r="C8880">
            <v>196</v>
          </cell>
          <cell r="D8880" t="str">
            <v>Taiwan</v>
          </cell>
          <cell r="E8880">
            <v>5</v>
          </cell>
          <cell r="F8880">
            <v>77</v>
          </cell>
          <cell r="G8880" t="str">
            <v>Germany</v>
          </cell>
        </row>
        <row r="8881">
          <cell r="A8881" t="str">
            <v>2003M02</v>
          </cell>
          <cell r="B8881">
            <v>3</v>
          </cell>
          <cell r="C8881">
            <v>2</v>
          </cell>
          <cell r="D8881" t="str">
            <v>Canada</v>
          </cell>
          <cell r="E8881">
            <v>7</v>
          </cell>
          <cell r="F8881">
            <v>1</v>
          </cell>
          <cell r="G8881" t="str">
            <v>United States</v>
          </cell>
        </row>
        <row r="8882">
          <cell r="A8882" t="str">
            <v>2003M02</v>
          </cell>
          <cell r="B8882">
            <v>0</v>
          </cell>
          <cell r="C8882">
            <v>0</v>
          </cell>
          <cell r="D8882" t="str">
            <v>Ebay</v>
          </cell>
          <cell r="E8882">
            <v>18</v>
          </cell>
          <cell r="F8882">
            <v>193</v>
          </cell>
          <cell r="G8882" t="str">
            <v>Switzerland</v>
          </cell>
        </row>
        <row r="8883">
          <cell r="A8883" t="str">
            <v>2003M02</v>
          </cell>
          <cell r="B8883">
            <v>0</v>
          </cell>
          <cell r="C8883">
            <v>71</v>
          </cell>
          <cell r="D8883" t="str">
            <v>France</v>
          </cell>
          <cell r="E8883">
            <v>37</v>
          </cell>
          <cell r="F8883">
            <v>123</v>
          </cell>
          <cell r="G8883" t="str">
            <v>Macau</v>
          </cell>
        </row>
        <row r="8884">
          <cell r="A8884" t="str">
            <v>2003M02</v>
          </cell>
          <cell r="B8884">
            <v>1</v>
          </cell>
          <cell r="C8884">
            <v>0</v>
          </cell>
          <cell r="D8884" t="str">
            <v>Ebay</v>
          </cell>
          <cell r="E8884">
            <v>176</v>
          </cell>
          <cell r="F8884">
            <v>167</v>
          </cell>
          <cell r="G8884" t="str">
            <v>Romania</v>
          </cell>
        </row>
        <row r="8885">
          <cell r="A8885" t="str">
            <v>2003M02</v>
          </cell>
          <cell r="B8885">
            <v>2</v>
          </cell>
          <cell r="C8885">
            <v>15</v>
          </cell>
          <cell r="D8885" t="str">
            <v>Australia</v>
          </cell>
          <cell r="E8885">
            <v>651</v>
          </cell>
          <cell r="F8885">
            <v>104</v>
          </cell>
          <cell r="G8885" t="str">
            <v>Japan</v>
          </cell>
        </row>
        <row r="8886">
          <cell r="A8886" t="str">
            <v>2003M02</v>
          </cell>
          <cell r="B8886">
            <v>2</v>
          </cell>
          <cell r="C8886">
            <v>71</v>
          </cell>
          <cell r="D8886" t="str">
            <v>France</v>
          </cell>
          <cell r="E8886">
            <v>294</v>
          </cell>
          <cell r="F8886">
            <v>80</v>
          </cell>
          <cell r="G8886" t="str">
            <v>Greece</v>
          </cell>
        </row>
        <row r="8887">
          <cell r="A8887" t="str">
            <v>2003M02</v>
          </cell>
          <cell r="B8887">
            <v>2</v>
          </cell>
          <cell r="C8887">
            <v>77</v>
          </cell>
          <cell r="D8887" t="str">
            <v>Germany</v>
          </cell>
          <cell r="E8887">
            <v>522</v>
          </cell>
          <cell r="F8887">
            <v>34</v>
          </cell>
          <cell r="G8887" t="str">
            <v>Bulgaria</v>
          </cell>
        </row>
        <row r="8888">
          <cell r="A8888" t="str">
            <v>2003M02</v>
          </cell>
          <cell r="B8888">
            <v>0</v>
          </cell>
          <cell r="C8888">
            <v>3</v>
          </cell>
          <cell r="D8888" t="str">
            <v>Uk</v>
          </cell>
          <cell r="E8888">
            <v>1</v>
          </cell>
          <cell r="F8888">
            <v>122</v>
          </cell>
          <cell r="G8888" t="str">
            <v>Luxembourg</v>
          </cell>
        </row>
        <row r="8889">
          <cell r="A8889" t="str">
            <v>2003M02</v>
          </cell>
          <cell r="B8889">
            <v>0</v>
          </cell>
          <cell r="C8889">
            <v>0</v>
          </cell>
          <cell r="D8889" t="str">
            <v>Ebay</v>
          </cell>
          <cell r="E8889">
            <v>506</v>
          </cell>
          <cell r="F8889">
            <v>162</v>
          </cell>
          <cell r="G8889" t="str">
            <v>Philippines</v>
          </cell>
        </row>
        <row r="8890">
          <cell r="A8890" t="str">
            <v>2003M02</v>
          </cell>
          <cell r="B8890">
            <v>2</v>
          </cell>
          <cell r="C8890">
            <v>15</v>
          </cell>
          <cell r="D8890" t="str">
            <v>Australia</v>
          </cell>
          <cell r="E8890">
            <v>33</v>
          </cell>
          <cell r="F8890">
            <v>71</v>
          </cell>
          <cell r="G8890" t="str">
            <v>France</v>
          </cell>
        </row>
        <row r="8891">
          <cell r="A8891" t="str">
            <v>2003M02</v>
          </cell>
          <cell r="B8891">
            <v>2</v>
          </cell>
          <cell r="C8891">
            <v>193</v>
          </cell>
          <cell r="D8891" t="str">
            <v>Switzerland</v>
          </cell>
          <cell r="E8891">
            <v>37</v>
          </cell>
          <cell r="F8891">
            <v>146</v>
          </cell>
          <cell r="G8891" t="str">
            <v>Netherlands</v>
          </cell>
        </row>
        <row r="8892">
          <cell r="A8892" t="str">
            <v>2003M02</v>
          </cell>
          <cell r="B8892">
            <v>2</v>
          </cell>
          <cell r="C8892">
            <v>100</v>
          </cell>
          <cell r="D8892" t="str">
            <v>Ebaymotors</v>
          </cell>
          <cell r="E8892">
            <v>45</v>
          </cell>
          <cell r="F8892">
            <v>70</v>
          </cell>
          <cell r="G8892" t="str">
            <v>Finland</v>
          </cell>
        </row>
        <row r="8893">
          <cell r="A8893" t="str">
            <v>2003M02</v>
          </cell>
          <cell r="B8893">
            <v>2</v>
          </cell>
          <cell r="C8893">
            <v>3</v>
          </cell>
          <cell r="D8893" t="str">
            <v>Uk</v>
          </cell>
          <cell r="E8893">
            <v>2</v>
          </cell>
          <cell r="F8893">
            <v>122</v>
          </cell>
          <cell r="G8893" t="str">
            <v>Luxembourg</v>
          </cell>
        </row>
        <row r="8894">
          <cell r="A8894" t="str">
            <v>2003M02</v>
          </cell>
          <cell r="B8894">
            <v>0</v>
          </cell>
          <cell r="C8894">
            <v>101</v>
          </cell>
          <cell r="D8894" t="str">
            <v>Italy</v>
          </cell>
          <cell r="E8894">
            <v>4</v>
          </cell>
          <cell r="F8894">
            <v>45</v>
          </cell>
          <cell r="G8894" t="str">
            <v>China</v>
          </cell>
        </row>
        <row r="8895">
          <cell r="A8895" t="str">
            <v>2003M02</v>
          </cell>
          <cell r="B8895">
            <v>1</v>
          </cell>
          <cell r="C8895">
            <v>3</v>
          </cell>
          <cell r="D8895" t="str">
            <v>Uk</v>
          </cell>
          <cell r="E8895">
            <v>682</v>
          </cell>
          <cell r="F8895">
            <v>127</v>
          </cell>
          <cell r="G8895" t="str">
            <v>Malaysia</v>
          </cell>
        </row>
        <row r="8896">
          <cell r="A8896" t="str">
            <v>2003M02</v>
          </cell>
          <cell r="B8896">
            <v>0</v>
          </cell>
          <cell r="C8896">
            <v>23</v>
          </cell>
          <cell r="D8896" t="str">
            <v xml:space="preserve"> Belgium (French)</v>
          </cell>
          <cell r="E8896">
            <v>61</v>
          </cell>
          <cell r="F8896">
            <v>77</v>
          </cell>
          <cell r="G8896" t="str">
            <v>Germany</v>
          </cell>
        </row>
        <row r="8897">
          <cell r="A8897" t="str">
            <v>2003M02</v>
          </cell>
          <cell r="B8897">
            <v>2</v>
          </cell>
          <cell r="C8897">
            <v>186</v>
          </cell>
          <cell r="D8897" t="str">
            <v>Spain</v>
          </cell>
          <cell r="E8897">
            <v>41</v>
          </cell>
          <cell r="F8897">
            <v>2</v>
          </cell>
          <cell r="G8897" t="str">
            <v>Canada</v>
          </cell>
        </row>
        <row r="8898">
          <cell r="A8898" t="str">
            <v>2003M02</v>
          </cell>
          <cell r="B8898">
            <v>2</v>
          </cell>
          <cell r="C8898">
            <v>2</v>
          </cell>
          <cell r="D8898" t="str">
            <v>Canada</v>
          </cell>
          <cell r="E8898">
            <v>19</v>
          </cell>
          <cell r="F8898">
            <v>193</v>
          </cell>
          <cell r="G8898" t="str">
            <v>Switzerland</v>
          </cell>
        </row>
        <row r="8899">
          <cell r="A8899" t="str">
            <v>2003M02</v>
          </cell>
          <cell r="B8899">
            <v>0</v>
          </cell>
          <cell r="C8899">
            <v>77</v>
          </cell>
          <cell r="D8899" t="str">
            <v>Germany</v>
          </cell>
          <cell r="E8899">
            <v>10</v>
          </cell>
          <cell r="F8899">
            <v>168</v>
          </cell>
          <cell r="G8899" t="str">
            <v>Russian Federation</v>
          </cell>
        </row>
        <row r="8900">
          <cell r="A8900" t="str">
            <v>2003M02</v>
          </cell>
          <cell r="B8900">
            <v>1</v>
          </cell>
          <cell r="C8900">
            <v>101</v>
          </cell>
          <cell r="D8900" t="str">
            <v>Italy</v>
          </cell>
          <cell r="E8900">
            <v>1</v>
          </cell>
          <cell r="F8900">
            <v>214</v>
          </cell>
          <cell r="G8900" t="str">
            <v>Vatican City State</v>
          </cell>
        </row>
        <row r="8901">
          <cell r="A8901" t="str">
            <v>2003M02</v>
          </cell>
          <cell r="B8901">
            <v>0</v>
          </cell>
          <cell r="C8901">
            <v>196</v>
          </cell>
          <cell r="D8901" t="str">
            <v>Taiwan</v>
          </cell>
          <cell r="E8901">
            <v>1</v>
          </cell>
          <cell r="F8901">
            <v>168</v>
          </cell>
          <cell r="G8901" t="str">
            <v>Russian Federation</v>
          </cell>
        </row>
        <row r="8902">
          <cell r="A8902" t="str">
            <v>2003M02</v>
          </cell>
          <cell r="B8902">
            <v>1</v>
          </cell>
          <cell r="C8902">
            <v>0</v>
          </cell>
          <cell r="D8902" t="str">
            <v>Ebay</v>
          </cell>
          <cell r="E8902">
            <v>100</v>
          </cell>
          <cell r="F8902">
            <v>53</v>
          </cell>
          <cell r="G8902" t="str">
            <v>Croatia, Democratic Republic of the</v>
          </cell>
        </row>
        <row r="8903">
          <cell r="A8903" t="str">
            <v>2003M02</v>
          </cell>
          <cell r="B8903">
            <v>0</v>
          </cell>
          <cell r="C8903">
            <v>186</v>
          </cell>
          <cell r="D8903" t="str">
            <v>Spain</v>
          </cell>
          <cell r="E8903">
            <v>30856</v>
          </cell>
          <cell r="F8903">
            <v>186</v>
          </cell>
          <cell r="G8903" t="str">
            <v>Spain</v>
          </cell>
        </row>
        <row r="8904">
          <cell r="A8904" t="str">
            <v>2003M02</v>
          </cell>
          <cell r="B8904">
            <v>2</v>
          </cell>
          <cell r="C8904">
            <v>193</v>
          </cell>
          <cell r="D8904" t="str">
            <v>Switzerland</v>
          </cell>
          <cell r="E8904">
            <v>869</v>
          </cell>
          <cell r="F8904">
            <v>77</v>
          </cell>
          <cell r="G8904" t="str">
            <v>Germany</v>
          </cell>
        </row>
        <row r="8905">
          <cell r="A8905" t="str">
            <v>2003M02</v>
          </cell>
          <cell r="B8905">
            <v>2</v>
          </cell>
          <cell r="C8905">
            <v>146</v>
          </cell>
          <cell r="D8905" t="str">
            <v>Netherlands</v>
          </cell>
          <cell r="E8905">
            <v>1</v>
          </cell>
          <cell r="F8905">
            <v>163</v>
          </cell>
          <cell r="G8905" t="str">
            <v>Poland</v>
          </cell>
        </row>
        <row r="8906">
          <cell r="A8906" t="str">
            <v>2003M02</v>
          </cell>
          <cell r="B8906">
            <v>1</v>
          </cell>
          <cell r="C8906">
            <v>186</v>
          </cell>
          <cell r="D8906" t="str">
            <v>Spain</v>
          </cell>
          <cell r="E8906">
            <v>14</v>
          </cell>
          <cell r="F8906">
            <v>193</v>
          </cell>
          <cell r="G8906" t="str">
            <v>Switzerland</v>
          </cell>
        </row>
        <row r="8907">
          <cell r="A8907" t="str">
            <v>2003M02</v>
          </cell>
          <cell r="B8907">
            <v>1</v>
          </cell>
          <cell r="C8907">
            <v>0</v>
          </cell>
          <cell r="D8907" t="str">
            <v>Ebay</v>
          </cell>
          <cell r="E8907">
            <v>1</v>
          </cell>
          <cell r="F8907">
            <v>5</v>
          </cell>
          <cell r="G8907" t="str">
            <v>Albania</v>
          </cell>
        </row>
        <row r="8908">
          <cell r="A8908" t="str">
            <v>2003M02</v>
          </cell>
          <cell r="B8908">
            <v>0</v>
          </cell>
          <cell r="C8908">
            <v>77</v>
          </cell>
          <cell r="D8908" t="str">
            <v>Germany</v>
          </cell>
          <cell r="E8908">
            <v>1973</v>
          </cell>
          <cell r="F8908">
            <v>193</v>
          </cell>
          <cell r="G8908" t="str">
            <v>Switzerland</v>
          </cell>
        </row>
        <row r="8909">
          <cell r="A8909" t="str">
            <v>2003M02</v>
          </cell>
          <cell r="B8909">
            <v>2</v>
          </cell>
          <cell r="C8909">
            <v>71</v>
          </cell>
          <cell r="D8909" t="str">
            <v>France</v>
          </cell>
          <cell r="E8909">
            <v>32</v>
          </cell>
          <cell r="F8909">
            <v>100</v>
          </cell>
          <cell r="G8909" t="str">
            <v>Israel</v>
          </cell>
        </row>
        <row r="8910">
          <cell r="A8910" t="str">
            <v>2003M02</v>
          </cell>
          <cell r="B8910">
            <v>0</v>
          </cell>
          <cell r="C8910">
            <v>186</v>
          </cell>
          <cell r="D8910" t="str">
            <v>Spain</v>
          </cell>
          <cell r="E8910">
            <v>174</v>
          </cell>
          <cell r="F8910">
            <v>71</v>
          </cell>
          <cell r="G8910" t="str">
            <v>France</v>
          </cell>
        </row>
        <row r="8911">
          <cell r="A8911" t="str">
            <v>2003M02</v>
          </cell>
          <cell r="B8911">
            <v>2</v>
          </cell>
          <cell r="C8911">
            <v>100</v>
          </cell>
          <cell r="D8911" t="str">
            <v>Ebaymotors</v>
          </cell>
          <cell r="E8911">
            <v>8</v>
          </cell>
          <cell r="F8911">
            <v>41</v>
          </cell>
          <cell r="G8911" t="str">
            <v>Cayman Islands</v>
          </cell>
        </row>
        <row r="8912">
          <cell r="A8912" t="str">
            <v>2003M02</v>
          </cell>
          <cell r="B8912">
            <v>0</v>
          </cell>
          <cell r="C8912">
            <v>186</v>
          </cell>
          <cell r="D8912" t="str">
            <v>Spain</v>
          </cell>
          <cell r="E8912">
            <v>10</v>
          </cell>
          <cell r="F8912">
            <v>101</v>
          </cell>
          <cell r="G8912" t="str">
            <v>Italy</v>
          </cell>
        </row>
        <row r="8913">
          <cell r="A8913" t="str">
            <v>2003M02</v>
          </cell>
          <cell r="B8913">
            <v>1</v>
          </cell>
          <cell r="C8913">
            <v>3</v>
          </cell>
          <cell r="D8913" t="str">
            <v>Uk</v>
          </cell>
          <cell r="E8913">
            <v>9</v>
          </cell>
          <cell r="F8913">
            <v>154</v>
          </cell>
          <cell r="G8913" t="str">
            <v>Norway</v>
          </cell>
        </row>
        <row r="8914">
          <cell r="A8914" t="str">
            <v>2003M02</v>
          </cell>
          <cell r="B8914">
            <v>2</v>
          </cell>
          <cell r="C8914">
            <v>0</v>
          </cell>
          <cell r="D8914" t="str">
            <v>Ebay</v>
          </cell>
          <cell r="E8914">
            <v>25763</v>
          </cell>
          <cell r="F8914">
            <v>192</v>
          </cell>
          <cell r="G8914" t="str">
            <v>Sweden</v>
          </cell>
        </row>
        <row r="8915">
          <cell r="A8915" t="str">
            <v>2003M02</v>
          </cell>
          <cell r="B8915">
            <v>1</v>
          </cell>
          <cell r="C8915">
            <v>0</v>
          </cell>
          <cell r="D8915" t="str">
            <v>Ebay</v>
          </cell>
          <cell r="E8915">
            <v>1062</v>
          </cell>
          <cell r="F8915">
            <v>12</v>
          </cell>
          <cell r="G8915" t="str">
            <v>Argentina</v>
          </cell>
        </row>
        <row r="8916">
          <cell r="A8916" t="str">
            <v>2003M02</v>
          </cell>
          <cell r="B8916">
            <v>3</v>
          </cell>
          <cell r="C8916">
            <v>100</v>
          </cell>
          <cell r="D8916" t="str">
            <v>Ebaymotors</v>
          </cell>
          <cell r="E8916">
            <v>10</v>
          </cell>
          <cell r="F8916">
            <v>15</v>
          </cell>
          <cell r="G8916" t="str">
            <v>Australia</v>
          </cell>
        </row>
        <row r="8917">
          <cell r="A8917" t="str">
            <v>2003M02</v>
          </cell>
          <cell r="B8917">
            <v>0</v>
          </cell>
          <cell r="C8917">
            <v>3</v>
          </cell>
          <cell r="D8917" t="str">
            <v>Uk</v>
          </cell>
          <cell r="E8917">
            <v>1</v>
          </cell>
          <cell r="F8917">
            <v>111</v>
          </cell>
          <cell r="G8917" t="str">
            <v>Korea, South</v>
          </cell>
        </row>
        <row r="8918">
          <cell r="A8918" t="str">
            <v>2003M02</v>
          </cell>
          <cell r="B8918">
            <v>2</v>
          </cell>
          <cell r="C8918">
            <v>15</v>
          </cell>
          <cell r="D8918" t="str">
            <v>Australia</v>
          </cell>
          <cell r="E8918">
            <v>1</v>
          </cell>
          <cell r="F8918">
            <v>192</v>
          </cell>
          <cell r="G8918" t="str">
            <v>Sweden</v>
          </cell>
        </row>
        <row r="8919">
          <cell r="A8919" t="str">
            <v>2003M02</v>
          </cell>
          <cell r="B8919">
            <v>2</v>
          </cell>
          <cell r="C8919">
            <v>146</v>
          </cell>
          <cell r="D8919" t="str">
            <v>Netherlands</v>
          </cell>
          <cell r="E8919">
            <v>3</v>
          </cell>
          <cell r="F8919">
            <v>147</v>
          </cell>
          <cell r="G8919" t="str">
            <v>Netherlands Antilles</v>
          </cell>
        </row>
        <row r="8920">
          <cell r="A8920" t="str">
            <v>2003M02</v>
          </cell>
          <cell r="B8920">
            <v>0</v>
          </cell>
          <cell r="C8920">
            <v>16</v>
          </cell>
          <cell r="D8920" t="str">
            <v>Austria</v>
          </cell>
          <cell r="E8920">
            <v>14</v>
          </cell>
          <cell r="F8920">
            <v>80</v>
          </cell>
          <cell r="G8920" t="str">
            <v>Greece</v>
          </cell>
        </row>
        <row r="8921">
          <cell r="A8921" t="str">
            <v>2003M02</v>
          </cell>
          <cell r="B8921">
            <v>2</v>
          </cell>
          <cell r="C8921">
            <v>101</v>
          </cell>
          <cell r="D8921" t="str">
            <v>Italy</v>
          </cell>
          <cell r="E8921">
            <v>432</v>
          </cell>
          <cell r="F8921">
            <v>164</v>
          </cell>
          <cell r="G8921" t="str">
            <v>Portugal</v>
          </cell>
        </row>
        <row r="8922">
          <cell r="A8922" t="str">
            <v>2003M02</v>
          </cell>
          <cell r="B8922">
            <v>2</v>
          </cell>
          <cell r="C8922">
            <v>0</v>
          </cell>
          <cell r="D8922" t="str">
            <v>Ebay</v>
          </cell>
          <cell r="E8922">
            <v>593</v>
          </cell>
          <cell r="F8922">
            <v>181</v>
          </cell>
          <cell r="G8922" t="str">
            <v>Slovakia</v>
          </cell>
        </row>
        <row r="8923">
          <cell r="A8923" t="str">
            <v>2003M02</v>
          </cell>
          <cell r="B8923">
            <v>2</v>
          </cell>
          <cell r="C8923">
            <v>0</v>
          </cell>
          <cell r="D8923" t="str">
            <v>Ebay</v>
          </cell>
          <cell r="E8923">
            <v>15</v>
          </cell>
          <cell r="F8923">
            <v>11</v>
          </cell>
          <cell r="G8923" t="str">
            <v>Antigua and Barbuda</v>
          </cell>
        </row>
        <row r="8924">
          <cell r="A8924" t="str">
            <v>2003M02</v>
          </cell>
          <cell r="B8924">
            <v>0</v>
          </cell>
          <cell r="C8924">
            <v>100</v>
          </cell>
          <cell r="D8924" t="str">
            <v>Ebaymotors</v>
          </cell>
          <cell r="E8924">
            <v>4</v>
          </cell>
          <cell r="F8924">
            <v>149</v>
          </cell>
          <cell r="G8924" t="str">
            <v>New Zealand</v>
          </cell>
        </row>
        <row r="8925">
          <cell r="A8925" t="str">
            <v>2003M02</v>
          </cell>
          <cell r="B8925">
            <v>2</v>
          </cell>
          <cell r="C8925">
            <v>15</v>
          </cell>
          <cell r="D8925" t="str">
            <v>Australia</v>
          </cell>
          <cell r="E8925">
            <v>41</v>
          </cell>
          <cell r="F8925">
            <v>96</v>
          </cell>
          <cell r="G8925" t="str">
            <v>Indonesia</v>
          </cell>
        </row>
        <row r="8926">
          <cell r="A8926" t="str">
            <v>2003M02</v>
          </cell>
          <cell r="B8926">
            <v>1</v>
          </cell>
          <cell r="C8926">
            <v>77</v>
          </cell>
          <cell r="D8926" t="str">
            <v>Germany</v>
          </cell>
          <cell r="E8926">
            <v>261</v>
          </cell>
          <cell r="F8926">
            <v>163</v>
          </cell>
          <cell r="G8926" t="str">
            <v>Poland</v>
          </cell>
        </row>
        <row r="8927">
          <cell r="A8927" t="str">
            <v>2003M02</v>
          </cell>
          <cell r="B8927">
            <v>1</v>
          </cell>
          <cell r="C8927">
            <v>0</v>
          </cell>
          <cell r="D8927" t="str">
            <v>Ebay</v>
          </cell>
          <cell r="E8927">
            <v>44</v>
          </cell>
          <cell r="F8927">
            <v>16</v>
          </cell>
          <cell r="G8927" t="str">
            <v>Austria</v>
          </cell>
        </row>
        <row r="8928">
          <cell r="A8928" t="str">
            <v>2003M02</v>
          </cell>
          <cell r="B8928">
            <v>0</v>
          </cell>
          <cell r="C8928">
            <v>3</v>
          </cell>
          <cell r="D8928" t="str">
            <v>Uk</v>
          </cell>
          <cell r="E8928">
            <v>118</v>
          </cell>
          <cell r="F8928">
            <v>86</v>
          </cell>
          <cell r="G8928" t="str">
            <v>Guernsey</v>
          </cell>
        </row>
        <row r="8929">
          <cell r="A8929" t="str">
            <v>2003M02</v>
          </cell>
          <cell r="B8929">
            <v>2</v>
          </cell>
          <cell r="C8929">
            <v>15</v>
          </cell>
          <cell r="D8929" t="str">
            <v>Australia</v>
          </cell>
          <cell r="E8929">
            <v>13</v>
          </cell>
          <cell r="F8929">
            <v>99</v>
          </cell>
          <cell r="G8929" t="str">
            <v>Ireland</v>
          </cell>
        </row>
        <row r="8930">
          <cell r="A8930" t="str">
            <v>2003M02</v>
          </cell>
          <cell r="B8930">
            <v>0</v>
          </cell>
          <cell r="C8930">
            <v>193</v>
          </cell>
          <cell r="D8930" t="str">
            <v>Switzerland</v>
          </cell>
          <cell r="E8930">
            <v>4</v>
          </cell>
          <cell r="F8930">
            <v>16</v>
          </cell>
          <cell r="G8930" t="str">
            <v>Austria</v>
          </cell>
        </row>
        <row r="8931">
          <cell r="A8931" t="str">
            <v>2003M02</v>
          </cell>
          <cell r="B8931">
            <v>2</v>
          </cell>
          <cell r="C8931">
            <v>3</v>
          </cell>
          <cell r="D8931" t="str">
            <v>Uk</v>
          </cell>
          <cell r="E8931">
            <v>78</v>
          </cell>
          <cell r="F8931">
            <v>185</v>
          </cell>
          <cell r="G8931" t="str">
            <v>South Africa</v>
          </cell>
        </row>
        <row r="8932">
          <cell r="A8932" t="str">
            <v>2003M02</v>
          </cell>
          <cell r="B8932">
            <v>3</v>
          </cell>
          <cell r="C8932">
            <v>196</v>
          </cell>
          <cell r="D8932" t="str">
            <v>Taiwan</v>
          </cell>
          <cell r="E8932">
            <v>1</v>
          </cell>
          <cell r="F8932">
            <v>223</v>
          </cell>
          <cell r="G8932" t="str">
            <v>Zambia</v>
          </cell>
        </row>
        <row r="8933">
          <cell r="A8933" t="str">
            <v>2003M02</v>
          </cell>
          <cell r="B8933">
            <v>2</v>
          </cell>
          <cell r="C8933">
            <v>0</v>
          </cell>
          <cell r="D8933" t="str">
            <v>Ebay</v>
          </cell>
          <cell r="E8933">
            <v>25</v>
          </cell>
          <cell r="F8933">
            <v>147</v>
          </cell>
          <cell r="G8933" t="str">
            <v>Netherlands Antilles</v>
          </cell>
        </row>
        <row r="8934">
          <cell r="A8934" t="str">
            <v>2003M02</v>
          </cell>
          <cell r="B8934">
            <v>0</v>
          </cell>
          <cell r="C8934">
            <v>3</v>
          </cell>
          <cell r="D8934" t="str">
            <v>Uk</v>
          </cell>
          <cell r="E8934">
            <v>15</v>
          </cell>
          <cell r="F8934">
            <v>104</v>
          </cell>
          <cell r="G8934" t="str">
            <v>Japan</v>
          </cell>
        </row>
        <row r="8935">
          <cell r="A8935" t="str">
            <v>2003M02</v>
          </cell>
          <cell r="B8935">
            <v>0</v>
          </cell>
          <cell r="C8935">
            <v>77</v>
          </cell>
          <cell r="D8935" t="str">
            <v>Germany</v>
          </cell>
          <cell r="E8935">
            <v>183</v>
          </cell>
          <cell r="F8935">
            <v>162</v>
          </cell>
          <cell r="G8935" t="str">
            <v>Philippines</v>
          </cell>
        </row>
        <row r="8936">
          <cell r="A8936" t="str">
            <v>2003M02</v>
          </cell>
          <cell r="B8936">
            <v>0</v>
          </cell>
          <cell r="C8936">
            <v>0</v>
          </cell>
          <cell r="D8936" t="str">
            <v>Ebay</v>
          </cell>
          <cell r="E8936">
            <v>5</v>
          </cell>
          <cell r="F8936">
            <v>34</v>
          </cell>
          <cell r="G8936" t="str">
            <v>Bulgaria</v>
          </cell>
        </row>
        <row r="8937">
          <cell r="A8937" t="str">
            <v>2003M02</v>
          </cell>
          <cell r="B8937">
            <v>3</v>
          </cell>
          <cell r="C8937">
            <v>23</v>
          </cell>
          <cell r="D8937" t="str">
            <v xml:space="preserve"> Belgium (French)</v>
          </cell>
          <cell r="E8937">
            <v>3</v>
          </cell>
          <cell r="F8937">
            <v>122</v>
          </cell>
          <cell r="G8937" t="str">
            <v>Luxembourg</v>
          </cell>
        </row>
        <row r="8938">
          <cell r="A8938" t="str">
            <v>2003M02</v>
          </cell>
          <cell r="B8938">
            <v>0</v>
          </cell>
          <cell r="C8938">
            <v>16</v>
          </cell>
          <cell r="D8938" t="str">
            <v>Austria</v>
          </cell>
          <cell r="E8938">
            <v>7</v>
          </cell>
          <cell r="F8938">
            <v>71</v>
          </cell>
          <cell r="G8938" t="str">
            <v>France</v>
          </cell>
        </row>
        <row r="8939">
          <cell r="A8939" t="str">
            <v>2003M02</v>
          </cell>
          <cell r="B8939">
            <v>3</v>
          </cell>
          <cell r="C8939">
            <v>0</v>
          </cell>
          <cell r="D8939" t="str">
            <v>Ebay</v>
          </cell>
          <cell r="E8939">
            <v>72</v>
          </cell>
          <cell r="F8939">
            <v>15</v>
          </cell>
          <cell r="G8939" t="str">
            <v>Australia</v>
          </cell>
        </row>
        <row r="8940">
          <cell r="A8940" t="str">
            <v>2003M02</v>
          </cell>
          <cell r="B8940">
            <v>1</v>
          </cell>
          <cell r="C8940">
            <v>77</v>
          </cell>
          <cell r="D8940" t="str">
            <v>Germany</v>
          </cell>
          <cell r="E8940">
            <v>23</v>
          </cell>
          <cell r="F8940">
            <v>204</v>
          </cell>
          <cell r="G8940" t="str">
            <v>Turkey</v>
          </cell>
        </row>
        <row r="8941">
          <cell r="A8941" t="str">
            <v>2003M02</v>
          </cell>
          <cell r="B8941">
            <v>1</v>
          </cell>
          <cell r="C8941">
            <v>15</v>
          </cell>
          <cell r="D8941" t="str">
            <v>Australia</v>
          </cell>
          <cell r="E8941">
            <v>1</v>
          </cell>
          <cell r="F8941">
            <v>149</v>
          </cell>
          <cell r="G8941" t="str">
            <v>New Zealand</v>
          </cell>
        </row>
        <row r="8942">
          <cell r="A8942" t="str">
            <v>2003M02</v>
          </cell>
          <cell r="B8942">
            <v>1</v>
          </cell>
          <cell r="C8942">
            <v>3</v>
          </cell>
          <cell r="D8942" t="str">
            <v>Uk</v>
          </cell>
          <cell r="E8942">
            <v>5</v>
          </cell>
          <cell r="F8942">
            <v>121</v>
          </cell>
          <cell r="G8942" t="str">
            <v>Lithuania</v>
          </cell>
        </row>
        <row r="8943">
          <cell r="A8943" t="str">
            <v>2003M02</v>
          </cell>
          <cell r="B8943">
            <v>0</v>
          </cell>
          <cell r="C8943">
            <v>77</v>
          </cell>
          <cell r="D8943" t="str">
            <v>Germany</v>
          </cell>
          <cell r="E8943">
            <v>2</v>
          </cell>
          <cell r="F8943">
            <v>-999</v>
          </cell>
          <cell r="G8943" t="str">
            <v>Unknown</v>
          </cell>
        </row>
        <row r="8944">
          <cell r="A8944" t="str">
            <v>2003M02</v>
          </cell>
          <cell r="B8944">
            <v>0</v>
          </cell>
          <cell r="C8944">
            <v>0</v>
          </cell>
          <cell r="D8944" t="str">
            <v>Ebay</v>
          </cell>
          <cell r="E8944">
            <v>26</v>
          </cell>
          <cell r="F8944">
            <v>80</v>
          </cell>
          <cell r="G8944" t="str">
            <v>Greece</v>
          </cell>
        </row>
        <row r="8945">
          <cell r="A8945" t="str">
            <v>2003M02</v>
          </cell>
          <cell r="B8945">
            <v>1</v>
          </cell>
          <cell r="C8945">
            <v>0</v>
          </cell>
          <cell r="D8945" t="str">
            <v>Ebay</v>
          </cell>
          <cell r="E8945">
            <v>1</v>
          </cell>
          <cell r="F8945">
            <v>130</v>
          </cell>
          <cell r="G8945" t="str">
            <v>Malta</v>
          </cell>
        </row>
        <row r="8946">
          <cell r="A8946" t="str">
            <v>2003M02</v>
          </cell>
          <cell r="B8946">
            <v>2</v>
          </cell>
          <cell r="C8946">
            <v>186</v>
          </cell>
          <cell r="D8946" t="str">
            <v>Spain</v>
          </cell>
          <cell r="E8946">
            <v>176</v>
          </cell>
          <cell r="F8946">
            <v>71</v>
          </cell>
          <cell r="G8946" t="str">
            <v>France</v>
          </cell>
        </row>
        <row r="8947">
          <cell r="A8947" t="str">
            <v>2003M02</v>
          </cell>
          <cell r="B8947">
            <v>0</v>
          </cell>
          <cell r="C8947">
            <v>77</v>
          </cell>
          <cell r="D8947" t="str">
            <v>Germany</v>
          </cell>
          <cell r="E8947">
            <v>1</v>
          </cell>
          <cell r="F8947">
            <v>18</v>
          </cell>
          <cell r="G8947" t="str">
            <v>Bahamas</v>
          </cell>
        </row>
        <row r="8948">
          <cell r="A8948" t="str">
            <v>2003M02</v>
          </cell>
          <cell r="B8948">
            <v>0</v>
          </cell>
          <cell r="C8948">
            <v>0</v>
          </cell>
          <cell r="D8948" t="str">
            <v>Ebay</v>
          </cell>
          <cell r="E8948">
            <v>705</v>
          </cell>
          <cell r="F8948">
            <v>71</v>
          </cell>
          <cell r="G8948" t="str">
            <v>France</v>
          </cell>
        </row>
        <row r="8949">
          <cell r="A8949" t="str">
            <v>2003M02</v>
          </cell>
          <cell r="B8949">
            <v>0</v>
          </cell>
          <cell r="C8949">
            <v>77</v>
          </cell>
          <cell r="D8949" t="str">
            <v>Germany</v>
          </cell>
          <cell r="E8949">
            <v>1</v>
          </cell>
          <cell r="F8949">
            <v>76</v>
          </cell>
          <cell r="G8949" t="str">
            <v>Georgia</v>
          </cell>
        </row>
        <row r="8950">
          <cell r="A8950" t="str">
            <v>2003M02</v>
          </cell>
          <cell r="B8950">
            <v>1</v>
          </cell>
          <cell r="C8950">
            <v>77</v>
          </cell>
          <cell r="D8950" t="str">
            <v>Germany</v>
          </cell>
          <cell r="E8950">
            <v>154</v>
          </cell>
          <cell r="F8950">
            <v>8</v>
          </cell>
          <cell r="G8950" t="str">
            <v>Andorra</v>
          </cell>
        </row>
        <row r="8951">
          <cell r="A8951" t="str">
            <v>2003M02</v>
          </cell>
          <cell r="B8951">
            <v>1</v>
          </cell>
          <cell r="C8951">
            <v>100</v>
          </cell>
          <cell r="D8951" t="str">
            <v>Ebaymotors</v>
          </cell>
          <cell r="E8951">
            <v>19</v>
          </cell>
          <cell r="F8951">
            <v>161</v>
          </cell>
          <cell r="G8951" t="str">
            <v>Peru</v>
          </cell>
        </row>
        <row r="8952">
          <cell r="A8952" t="str">
            <v>2003M02</v>
          </cell>
          <cell r="B8952">
            <v>0</v>
          </cell>
          <cell r="C8952">
            <v>71</v>
          </cell>
          <cell r="D8952" t="str">
            <v>France</v>
          </cell>
          <cell r="E8952">
            <v>1229</v>
          </cell>
          <cell r="F8952">
            <v>77</v>
          </cell>
          <cell r="G8952" t="str">
            <v>Germany</v>
          </cell>
        </row>
        <row r="8953">
          <cell r="A8953" t="str">
            <v>2003M02</v>
          </cell>
          <cell r="B8953">
            <v>0</v>
          </cell>
          <cell r="C8953">
            <v>15</v>
          </cell>
          <cell r="D8953" t="str">
            <v>Australia</v>
          </cell>
          <cell r="E8953">
            <v>13</v>
          </cell>
          <cell r="F8953">
            <v>196</v>
          </cell>
          <cell r="G8953" t="str">
            <v>Taiwan</v>
          </cell>
        </row>
        <row r="8954">
          <cell r="A8954" t="str">
            <v>2003M02</v>
          </cell>
          <cell r="B8954">
            <v>2</v>
          </cell>
          <cell r="C8954">
            <v>0</v>
          </cell>
          <cell r="D8954" t="str">
            <v>Ebay</v>
          </cell>
          <cell r="E8954">
            <v>20</v>
          </cell>
          <cell r="F8954">
            <v>175</v>
          </cell>
          <cell r="G8954" t="str">
            <v>San Marino</v>
          </cell>
        </row>
        <row r="8955">
          <cell r="A8955" t="str">
            <v>2003M02</v>
          </cell>
          <cell r="B8955">
            <v>1</v>
          </cell>
          <cell r="C8955">
            <v>146</v>
          </cell>
          <cell r="D8955" t="str">
            <v>Netherlands</v>
          </cell>
          <cell r="E8955">
            <v>17</v>
          </cell>
          <cell r="F8955">
            <v>193</v>
          </cell>
          <cell r="G8955" t="str">
            <v>Switzerland</v>
          </cell>
        </row>
        <row r="8956">
          <cell r="A8956" t="str">
            <v>2003M02</v>
          </cell>
          <cell r="B8956">
            <v>2</v>
          </cell>
          <cell r="C8956">
            <v>71</v>
          </cell>
          <cell r="D8956" t="str">
            <v>France</v>
          </cell>
          <cell r="E8956">
            <v>19</v>
          </cell>
          <cell r="F8956">
            <v>99</v>
          </cell>
          <cell r="G8956" t="str">
            <v>Ireland</v>
          </cell>
        </row>
        <row r="8957">
          <cell r="A8957" t="str">
            <v>2003M02</v>
          </cell>
          <cell r="B8957">
            <v>2</v>
          </cell>
          <cell r="C8957">
            <v>0</v>
          </cell>
          <cell r="D8957" t="str">
            <v>Ebay</v>
          </cell>
          <cell r="E8957">
            <v>2713</v>
          </cell>
          <cell r="F8957">
            <v>123</v>
          </cell>
          <cell r="G8957" t="str">
            <v>Macau</v>
          </cell>
        </row>
        <row r="8958">
          <cell r="A8958" t="str">
            <v>2003M02</v>
          </cell>
          <cell r="B8958">
            <v>0</v>
          </cell>
          <cell r="C8958">
            <v>101</v>
          </cell>
          <cell r="D8958" t="str">
            <v>Italy</v>
          </cell>
          <cell r="E8958">
            <v>64</v>
          </cell>
          <cell r="F8958">
            <v>175</v>
          </cell>
          <cell r="G8958" t="str">
            <v>San Marino</v>
          </cell>
        </row>
        <row r="8959">
          <cell r="A8959" t="str">
            <v>2003M02</v>
          </cell>
          <cell r="B8959">
            <v>1</v>
          </cell>
          <cell r="C8959">
            <v>101</v>
          </cell>
          <cell r="D8959" t="str">
            <v>Italy</v>
          </cell>
          <cell r="E8959">
            <v>41</v>
          </cell>
          <cell r="F8959">
            <v>146</v>
          </cell>
          <cell r="G8959" t="str">
            <v>Netherlands</v>
          </cell>
        </row>
        <row r="8960">
          <cell r="A8960" t="str">
            <v>2003M02</v>
          </cell>
          <cell r="B8960">
            <v>2</v>
          </cell>
          <cell r="C8960">
            <v>23</v>
          </cell>
          <cell r="D8960" t="str">
            <v xml:space="preserve"> Belgium (French)</v>
          </cell>
          <cell r="E8960">
            <v>1</v>
          </cell>
          <cell r="F8960">
            <v>16</v>
          </cell>
          <cell r="G8960" t="str">
            <v>Austria</v>
          </cell>
        </row>
        <row r="8961">
          <cell r="A8961" t="str">
            <v>2003M02</v>
          </cell>
          <cell r="B8961">
            <v>2</v>
          </cell>
          <cell r="C8961">
            <v>2</v>
          </cell>
          <cell r="D8961" t="str">
            <v>Canada</v>
          </cell>
          <cell r="E8961">
            <v>162</v>
          </cell>
          <cell r="F8961">
            <v>92</v>
          </cell>
          <cell r="G8961" t="str">
            <v>Hong Kong</v>
          </cell>
        </row>
        <row r="8962">
          <cell r="A8962" t="str">
            <v>2003M02</v>
          </cell>
          <cell r="B8962">
            <v>2</v>
          </cell>
          <cell r="C8962">
            <v>0</v>
          </cell>
          <cell r="D8962" t="str">
            <v>Ebay</v>
          </cell>
          <cell r="E8962">
            <v>8</v>
          </cell>
          <cell r="F8962">
            <v>9</v>
          </cell>
          <cell r="G8962" t="str">
            <v>Angola</v>
          </cell>
        </row>
        <row r="8963">
          <cell r="A8963" t="str">
            <v>2003M02</v>
          </cell>
          <cell r="B8963">
            <v>0</v>
          </cell>
          <cell r="C8963">
            <v>15</v>
          </cell>
          <cell r="D8963" t="str">
            <v>Australia</v>
          </cell>
          <cell r="E8963">
            <v>182</v>
          </cell>
          <cell r="F8963">
            <v>2</v>
          </cell>
          <cell r="G8963" t="str">
            <v>Canada</v>
          </cell>
        </row>
        <row r="8964">
          <cell r="A8964" t="str">
            <v>2003M02</v>
          </cell>
          <cell r="B8964">
            <v>0</v>
          </cell>
          <cell r="C8964">
            <v>0</v>
          </cell>
          <cell r="D8964" t="str">
            <v>Ebay</v>
          </cell>
          <cell r="E8964">
            <v>2</v>
          </cell>
          <cell r="F8964">
            <v>112</v>
          </cell>
          <cell r="G8964" t="str">
            <v>Kuwait</v>
          </cell>
        </row>
        <row r="8965">
          <cell r="A8965" t="str">
            <v>2003M02</v>
          </cell>
          <cell r="B8965">
            <v>2</v>
          </cell>
          <cell r="C8965">
            <v>77</v>
          </cell>
          <cell r="D8965" t="str">
            <v>Germany</v>
          </cell>
          <cell r="E8965">
            <v>1751</v>
          </cell>
          <cell r="F8965">
            <v>122</v>
          </cell>
          <cell r="G8965" t="str">
            <v>Luxembourg</v>
          </cell>
        </row>
        <row r="8966">
          <cell r="A8966" t="str">
            <v>2003M02</v>
          </cell>
          <cell r="B8966">
            <v>0</v>
          </cell>
          <cell r="C8966">
            <v>77</v>
          </cell>
          <cell r="D8966" t="str">
            <v>Germany</v>
          </cell>
          <cell r="E8966">
            <v>450</v>
          </cell>
          <cell r="F8966">
            <v>225</v>
          </cell>
          <cell r="G8966" t="str">
            <v>APO/FPO</v>
          </cell>
        </row>
        <row r="8967">
          <cell r="A8967" t="str">
            <v>2003M02</v>
          </cell>
          <cell r="B8967">
            <v>3</v>
          </cell>
          <cell r="C8967">
            <v>15</v>
          </cell>
          <cell r="D8967" t="str">
            <v>Australia</v>
          </cell>
          <cell r="E8967">
            <v>4</v>
          </cell>
          <cell r="F8967">
            <v>1</v>
          </cell>
          <cell r="G8967" t="str">
            <v>United States</v>
          </cell>
        </row>
        <row r="8968">
          <cell r="A8968" t="str">
            <v>2003M02</v>
          </cell>
          <cell r="B8968">
            <v>0</v>
          </cell>
          <cell r="C8968">
            <v>0</v>
          </cell>
          <cell r="D8968" t="str">
            <v>Ebay</v>
          </cell>
          <cell r="E8968">
            <v>48</v>
          </cell>
          <cell r="F8968">
            <v>85</v>
          </cell>
          <cell r="G8968" t="str">
            <v>Guatemala</v>
          </cell>
        </row>
        <row r="8969">
          <cell r="A8969" t="str">
            <v>2003M02</v>
          </cell>
          <cell r="B8969">
            <v>2</v>
          </cell>
          <cell r="C8969">
            <v>186</v>
          </cell>
          <cell r="D8969" t="str">
            <v>Spain</v>
          </cell>
          <cell r="E8969">
            <v>12</v>
          </cell>
          <cell r="F8969">
            <v>193</v>
          </cell>
          <cell r="G8969" t="str">
            <v>Switzerland</v>
          </cell>
        </row>
        <row r="8970">
          <cell r="A8970" t="str">
            <v>2003M02</v>
          </cell>
          <cell r="B8970">
            <v>0</v>
          </cell>
          <cell r="C8970">
            <v>71</v>
          </cell>
          <cell r="D8970" t="str">
            <v>France</v>
          </cell>
          <cell r="E8970">
            <v>222</v>
          </cell>
          <cell r="F8970">
            <v>164</v>
          </cell>
          <cell r="G8970" t="str">
            <v>Portugal</v>
          </cell>
        </row>
        <row r="8971">
          <cell r="A8971" t="str">
            <v>2003M02</v>
          </cell>
          <cell r="B8971">
            <v>0</v>
          </cell>
          <cell r="C8971">
            <v>196</v>
          </cell>
          <cell r="D8971" t="str">
            <v>Taiwan</v>
          </cell>
          <cell r="E8971">
            <v>1111</v>
          </cell>
          <cell r="F8971">
            <v>1</v>
          </cell>
          <cell r="G8971" t="str">
            <v>United States</v>
          </cell>
        </row>
        <row r="8972">
          <cell r="A8972" t="str">
            <v>2003M02</v>
          </cell>
          <cell r="B8972">
            <v>2</v>
          </cell>
          <cell r="C8972">
            <v>16</v>
          </cell>
          <cell r="D8972" t="str">
            <v>Austria</v>
          </cell>
          <cell r="E8972">
            <v>2</v>
          </cell>
          <cell r="F8972">
            <v>70</v>
          </cell>
          <cell r="G8972" t="str">
            <v>Finland</v>
          </cell>
        </row>
        <row r="8973">
          <cell r="A8973" t="str">
            <v>2003M02</v>
          </cell>
          <cell r="B8973">
            <v>3</v>
          </cell>
          <cell r="C8973">
            <v>0</v>
          </cell>
          <cell r="D8973" t="str">
            <v>Ebay</v>
          </cell>
          <cell r="E8973">
            <v>648</v>
          </cell>
          <cell r="F8973">
            <v>2</v>
          </cell>
          <cell r="G8973" t="str">
            <v>Canada</v>
          </cell>
        </row>
        <row r="8974">
          <cell r="A8974" t="str">
            <v>2003M02</v>
          </cell>
          <cell r="B8974">
            <v>2</v>
          </cell>
          <cell r="C8974">
            <v>16</v>
          </cell>
          <cell r="D8974" t="str">
            <v>Austria</v>
          </cell>
          <cell r="E8974">
            <v>3</v>
          </cell>
          <cell r="F8974">
            <v>181</v>
          </cell>
          <cell r="G8974" t="str">
            <v>Slovakia</v>
          </cell>
        </row>
        <row r="8975">
          <cell r="A8975" t="str">
            <v>2003M02</v>
          </cell>
          <cell r="B8975">
            <v>2</v>
          </cell>
          <cell r="C8975">
            <v>100</v>
          </cell>
          <cell r="D8975" t="str">
            <v>Ebaymotors</v>
          </cell>
          <cell r="E8975">
            <v>96</v>
          </cell>
          <cell r="F8975">
            <v>80</v>
          </cell>
          <cell r="G8975" t="str">
            <v>Greece</v>
          </cell>
        </row>
        <row r="8976">
          <cell r="A8976" t="str">
            <v>2003M02</v>
          </cell>
          <cell r="B8976">
            <v>1</v>
          </cell>
          <cell r="C8976">
            <v>71</v>
          </cell>
          <cell r="D8976" t="str">
            <v>France</v>
          </cell>
          <cell r="E8976">
            <v>4</v>
          </cell>
          <cell r="F8976">
            <v>173</v>
          </cell>
          <cell r="G8976" t="str">
            <v>Saint Pierre and Miquelon</v>
          </cell>
        </row>
        <row r="8977">
          <cell r="A8977" t="str">
            <v>2003M02</v>
          </cell>
          <cell r="B8977">
            <v>1</v>
          </cell>
          <cell r="C8977">
            <v>71</v>
          </cell>
          <cell r="D8977" t="str">
            <v>France</v>
          </cell>
          <cell r="E8977">
            <v>9</v>
          </cell>
          <cell r="F8977">
            <v>227</v>
          </cell>
          <cell r="G8977" t="str">
            <v>Réunion</v>
          </cell>
        </row>
        <row r="8978">
          <cell r="A8978" t="str">
            <v>2003M02</v>
          </cell>
          <cell r="B8978">
            <v>1</v>
          </cell>
          <cell r="C8978">
            <v>0</v>
          </cell>
          <cell r="D8978" t="str">
            <v>Ebay</v>
          </cell>
          <cell r="E8978">
            <v>95</v>
          </cell>
          <cell r="F8978">
            <v>204</v>
          </cell>
          <cell r="G8978" t="str">
            <v>Turkey</v>
          </cell>
        </row>
        <row r="8979">
          <cell r="A8979" t="str">
            <v>2003M02</v>
          </cell>
          <cell r="B8979">
            <v>3</v>
          </cell>
          <cell r="C8979">
            <v>77</v>
          </cell>
          <cell r="D8979" t="str">
            <v>Germany</v>
          </cell>
          <cell r="E8979">
            <v>7</v>
          </cell>
          <cell r="F8979">
            <v>3</v>
          </cell>
          <cell r="G8979" t="str">
            <v>United Kingdom</v>
          </cell>
        </row>
        <row r="8980">
          <cell r="A8980" t="str">
            <v>2003M02</v>
          </cell>
          <cell r="B8980">
            <v>0</v>
          </cell>
          <cell r="C8980">
            <v>3</v>
          </cell>
          <cell r="D8980" t="str">
            <v>Uk</v>
          </cell>
          <cell r="E8980">
            <v>124</v>
          </cell>
          <cell r="F8980">
            <v>15</v>
          </cell>
          <cell r="G8980" t="str">
            <v>Australia</v>
          </cell>
        </row>
        <row r="8981">
          <cell r="A8981" t="str">
            <v>2003M02</v>
          </cell>
          <cell r="B8981">
            <v>2</v>
          </cell>
          <cell r="C8981">
            <v>100</v>
          </cell>
          <cell r="D8981" t="str">
            <v>Ebaymotors</v>
          </cell>
          <cell r="E8981">
            <v>111</v>
          </cell>
          <cell r="F8981">
            <v>111</v>
          </cell>
          <cell r="G8981" t="str">
            <v>Korea, South</v>
          </cell>
        </row>
        <row r="8982">
          <cell r="A8982" t="str">
            <v>2003M02</v>
          </cell>
          <cell r="B8982">
            <v>2</v>
          </cell>
          <cell r="C8982">
            <v>186</v>
          </cell>
          <cell r="D8982" t="str">
            <v>Spain</v>
          </cell>
          <cell r="E8982">
            <v>241</v>
          </cell>
          <cell r="F8982">
            <v>101</v>
          </cell>
          <cell r="G8982" t="str">
            <v>Italy</v>
          </cell>
        </row>
        <row r="8983">
          <cell r="A8983" t="str">
            <v>2003M02</v>
          </cell>
          <cell r="B8983">
            <v>1</v>
          </cell>
          <cell r="C8983">
            <v>0</v>
          </cell>
          <cell r="D8983" t="str">
            <v>Ebay</v>
          </cell>
          <cell r="E8983">
            <v>1420</v>
          </cell>
          <cell r="F8983">
            <v>168</v>
          </cell>
          <cell r="G8983" t="str">
            <v>Russian Federation</v>
          </cell>
        </row>
        <row r="8984">
          <cell r="A8984" t="str">
            <v>2003M02</v>
          </cell>
          <cell r="B8984">
            <v>0</v>
          </cell>
          <cell r="C8984">
            <v>146</v>
          </cell>
          <cell r="D8984" t="str">
            <v>Netherlands</v>
          </cell>
          <cell r="E8984">
            <v>11</v>
          </cell>
          <cell r="F8984">
            <v>71</v>
          </cell>
          <cell r="G8984" t="str">
            <v>France</v>
          </cell>
        </row>
        <row r="8985">
          <cell r="A8985" t="str">
            <v>2003M02</v>
          </cell>
          <cell r="B8985">
            <v>2</v>
          </cell>
          <cell r="C8985">
            <v>3</v>
          </cell>
          <cell r="D8985" t="str">
            <v>Uk</v>
          </cell>
          <cell r="E8985">
            <v>11903</v>
          </cell>
          <cell r="F8985">
            <v>2</v>
          </cell>
          <cell r="G8985" t="str">
            <v>Canada</v>
          </cell>
        </row>
        <row r="8986">
          <cell r="A8986" t="str">
            <v>2003M02</v>
          </cell>
          <cell r="B8986">
            <v>1</v>
          </cell>
          <cell r="C8986">
            <v>123</v>
          </cell>
          <cell r="D8986" t="str">
            <v xml:space="preserve"> Belgium (Dutch)</v>
          </cell>
          <cell r="E8986">
            <v>2</v>
          </cell>
          <cell r="F8986">
            <v>70</v>
          </cell>
          <cell r="G8986" t="str">
            <v>Finland</v>
          </cell>
        </row>
        <row r="8987">
          <cell r="A8987" t="str">
            <v>2003M02</v>
          </cell>
          <cell r="B8987">
            <v>1</v>
          </cell>
          <cell r="C8987">
            <v>3</v>
          </cell>
          <cell r="D8987" t="str">
            <v>Uk</v>
          </cell>
          <cell r="E8987">
            <v>2</v>
          </cell>
          <cell r="F8987">
            <v>56</v>
          </cell>
          <cell r="G8987" t="str">
            <v>Czech Republic</v>
          </cell>
        </row>
        <row r="8988">
          <cell r="A8988" t="str">
            <v>2003M02</v>
          </cell>
          <cell r="B8988">
            <v>3</v>
          </cell>
          <cell r="C8988">
            <v>101</v>
          </cell>
          <cell r="D8988" t="str">
            <v>Italy</v>
          </cell>
          <cell r="E8988">
            <v>2</v>
          </cell>
          <cell r="F8988">
            <v>175</v>
          </cell>
          <cell r="G8988" t="str">
            <v>San Marino</v>
          </cell>
        </row>
        <row r="8989">
          <cell r="A8989" t="str">
            <v>2003M02</v>
          </cell>
          <cell r="B8989">
            <v>0</v>
          </cell>
          <cell r="C8989">
            <v>3</v>
          </cell>
          <cell r="D8989" t="str">
            <v>Uk</v>
          </cell>
          <cell r="E8989">
            <v>33</v>
          </cell>
          <cell r="F8989">
            <v>45</v>
          </cell>
          <cell r="G8989" t="str">
            <v>China</v>
          </cell>
        </row>
        <row r="8990">
          <cell r="A8990" t="str">
            <v>2003M02</v>
          </cell>
          <cell r="B8990">
            <v>2</v>
          </cell>
          <cell r="C8990">
            <v>186</v>
          </cell>
          <cell r="D8990" t="str">
            <v>Spain</v>
          </cell>
          <cell r="E8990">
            <v>93</v>
          </cell>
          <cell r="F8990">
            <v>23</v>
          </cell>
          <cell r="G8990" t="str">
            <v>Belgium</v>
          </cell>
        </row>
        <row r="8991">
          <cell r="A8991" t="str">
            <v>2003M02</v>
          </cell>
          <cell r="B8991">
            <v>2</v>
          </cell>
          <cell r="C8991">
            <v>186</v>
          </cell>
          <cell r="D8991" t="str">
            <v>Spain</v>
          </cell>
          <cell r="E8991">
            <v>2</v>
          </cell>
          <cell r="F8991">
            <v>66</v>
          </cell>
          <cell r="G8991" t="str">
            <v>Estonia</v>
          </cell>
        </row>
        <row r="8992">
          <cell r="A8992" t="str">
            <v>2003M02</v>
          </cell>
          <cell r="B8992">
            <v>0</v>
          </cell>
          <cell r="C8992">
            <v>71</v>
          </cell>
          <cell r="D8992" t="str">
            <v>France</v>
          </cell>
          <cell r="E8992">
            <v>2</v>
          </cell>
          <cell r="F8992">
            <v>16</v>
          </cell>
          <cell r="G8992" t="str">
            <v>Austria</v>
          </cell>
        </row>
        <row r="8993">
          <cell r="A8993" t="str">
            <v>2003M02</v>
          </cell>
          <cell r="B8993">
            <v>4</v>
          </cell>
          <cell r="C8993">
            <v>0</v>
          </cell>
          <cell r="D8993" t="str">
            <v>Ebay</v>
          </cell>
          <cell r="E8993">
            <v>3</v>
          </cell>
          <cell r="F8993">
            <v>1</v>
          </cell>
          <cell r="G8993" t="str">
            <v>United States</v>
          </cell>
        </row>
        <row r="8994">
          <cell r="A8994" t="str">
            <v>2003M02</v>
          </cell>
          <cell r="B8994">
            <v>0</v>
          </cell>
          <cell r="C8994">
            <v>77</v>
          </cell>
          <cell r="D8994" t="str">
            <v>Germany</v>
          </cell>
          <cell r="E8994">
            <v>5</v>
          </cell>
          <cell r="F8994">
            <v>4</v>
          </cell>
          <cell r="G8994" t="str">
            <v>Afghanistan</v>
          </cell>
        </row>
        <row r="8995">
          <cell r="A8995" t="str">
            <v>2003M02</v>
          </cell>
          <cell r="B8995">
            <v>1</v>
          </cell>
          <cell r="C8995">
            <v>0</v>
          </cell>
          <cell r="D8995" t="str">
            <v>Ebay</v>
          </cell>
          <cell r="E8995">
            <v>10</v>
          </cell>
          <cell r="F8995">
            <v>67</v>
          </cell>
          <cell r="G8995" t="str">
            <v>Ethiopia</v>
          </cell>
        </row>
        <row r="8996">
          <cell r="A8996" t="str">
            <v>2003M02</v>
          </cell>
          <cell r="B8996">
            <v>2</v>
          </cell>
          <cell r="C8996">
            <v>0</v>
          </cell>
          <cell r="D8996" t="str">
            <v>Ebay</v>
          </cell>
          <cell r="E8996">
            <v>377</v>
          </cell>
          <cell r="F8996">
            <v>51</v>
          </cell>
          <cell r="G8996" t="str">
            <v>Costa Rica</v>
          </cell>
        </row>
        <row r="8997">
          <cell r="A8997" t="str">
            <v>2003M02</v>
          </cell>
          <cell r="B8997">
            <v>1</v>
          </cell>
          <cell r="C8997">
            <v>0</v>
          </cell>
          <cell r="D8997" t="str">
            <v>Ebay</v>
          </cell>
          <cell r="E8997">
            <v>2</v>
          </cell>
          <cell r="F8997">
            <v>121</v>
          </cell>
          <cell r="G8997" t="str">
            <v>Lithuania</v>
          </cell>
        </row>
        <row r="8998">
          <cell r="A8998" t="str">
            <v>2003M02</v>
          </cell>
          <cell r="B8998">
            <v>2</v>
          </cell>
          <cell r="C8998">
            <v>0</v>
          </cell>
          <cell r="D8998" t="str">
            <v>Ebay</v>
          </cell>
          <cell r="E8998">
            <v>5144</v>
          </cell>
          <cell r="F8998">
            <v>70</v>
          </cell>
          <cell r="G8998" t="str">
            <v>Finland</v>
          </cell>
        </row>
        <row r="8999">
          <cell r="A8999" t="str">
            <v>2003M02</v>
          </cell>
          <cell r="B8999">
            <v>2</v>
          </cell>
          <cell r="C8999">
            <v>100</v>
          </cell>
          <cell r="D8999" t="str">
            <v>Ebaymotors</v>
          </cell>
          <cell r="E8999">
            <v>124</v>
          </cell>
          <cell r="F8999">
            <v>71</v>
          </cell>
          <cell r="G8999" t="str">
            <v>France</v>
          </cell>
        </row>
        <row r="9000">
          <cell r="A9000" t="str">
            <v>2003M02</v>
          </cell>
          <cell r="B9000">
            <v>0</v>
          </cell>
          <cell r="C9000">
            <v>16</v>
          </cell>
          <cell r="D9000" t="str">
            <v>Austria</v>
          </cell>
          <cell r="E9000">
            <v>6066</v>
          </cell>
          <cell r="F9000">
            <v>16</v>
          </cell>
          <cell r="G9000" t="str">
            <v>Austria</v>
          </cell>
        </row>
        <row r="9001">
          <cell r="A9001" t="str">
            <v>2003M02</v>
          </cell>
          <cell r="B9001">
            <v>2</v>
          </cell>
          <cell r="C9001">
            <v>186</v>
          </cell>
          <cell r="D9001" t="str">
            <v>Spain</v>
          </cell>
          <cell r="E9001">
            <v>1</v>
          </cell>
          <cell r="F9001">
            <v>70</v>
          </cell>
          <cell r="G9001" t="str">
            <v>Finland</v>
          </cell>
        </row>
        <row r="9002">
          <cell r="A9002" t="str">
            <v>2003M02</v>
          </cell>
          <cell r="B9002">
            <v>0</v>
          </cell>
          <cell r="C9002">
            <v>193</v>
          </cell>
          <cell r="D9002" t="str">
            <v>Switzerland</v>
          </cell>
          <cell r="E9002">
            <v>5</v>
          </cell>
          <cell r="F9002">
            <v>71</v>
          </cell>
          <cell r="G9002" t="str">
            <v>France</v>
          </cell>
        </row>
        <row r="9003">
          <cell r="A9003" t="str">
            <v>2003M02</v>
          </cell>
          <cell r="B9003">
            <v>0</v>
          </cell>
          <cell r="C9003">
            <v>3</v>
          </cell>
          <cell r="D9003" t="str">
            <v>Uk</v>
          </cell>
          <cell r="E9003">
            <v>85</v>
          </cell>
          <cell r="F9003">
            <v>209</v>
          </cell>
          <cell r="G9003" t="str">
            <v>Ukraine</v>
          </cell>
        </row>
        <row r="9004">
          <cell r="A9004" t="str">
            <v>2003M02</v>
          </cell>
          <cell r="B9004">
            <v>0</v>
          </cell>
          <cell r="C9004">
            <v>100</v>
          </cell>
          <cell r="D9004" t="str">
            <v>Ebaymotors</v>
          </cell>
          <cell r="E9004">
            <v>1</v>
          </cell>
          <cell r="F9004">
            <v>215</v>
          </cell>
          <cell r="G9004" t="str">
            <v>Venezuela</v>
          </cell>
        </row>
        <row r="9005">
          <cell r="A9005" t="str">
            <v>2003M02</v>
          </cell>
          <cell r="B9005">
            <v>2</v>
          </cell>
          <cell r="C9005">
            <v>15</v>
          </cell>
          <cell r="D9005" t="str">
            <v>Australia</v>
          </cell>
          <cell r="E9005">
            <v>5</v>
          </cell>
          <cell r="F9005">
            <v>66</v>
          </cell>
          <cell r="G9005" t="str">
            <v>Estonia</v>
          </cell>
        </row>
        <row r="9006">
          <cell r="A9006" t="str">
            <v>2003M02</v>
          </cell>
          <cell r="B9006">
            <v>2</v>
          </cell>
          <cell r="C9006">
            <v>71</v>
          </cell>
          <cell r="D9006" t="str">
            <v>France</v>
          </cell>
          <cell r="E9006">
            <v>166</v>
          </cell>
          <cell r="F9006">
            <v>104</v>
          </cell>
          <cell r="G9006" t="str">
            <v>Japan</v>
          </cell>
        </row>
        <row r="9007">
          <cell r="A9007" t="str">
            <v>2003M02</v>
          </cell>
          <cell r="B9007">
            <v>2</v>
          </cell>
          <cell r="C9007">
            <v>23</v>
          </cell>
          <cell r="D9007" t="str">
            <v xml:space="preserve"> Belgium (French)</v>
          </cell>
          <cell r="E9007">
            <v>104</v>
          </cell>
          <cell r="F9007">
            <v>101</v>
          </cell>
          <cell r="G9007" t="str">
            <v>Italy</v>
          </cell>
        </row>
        <row r="9008">
          <cell r="A9008" t="str">
            <v>2003M02</v>
          </cell>
          <cell r="B9008">
            <v>2</v>
          </cell>
          <cell r="C9008">
            <v>3</v>
          </cell>
          <cell r="D9008" t="str">
            <v>Uk</v>
          </cell>
          <cell r="E9008">
            <v>2</v>
          </cell>
          <cell r="F9008">
            <v>13</v>
          </cell>
          <cell r="G9008" t="str">
            <v>Armenia</v>
          </cell>
        </row>
        <row r="9009">
          <cell r="A9009" t="str">
            <v>2003M02</v>
          </cell>
          <cell r="B9009">
            <v>0</v>
          </cell>
          <cell r="C9009">
            <v>16</v>
          </cell>
          <cell r="D9009" t="str">
            <v>Austria</v>
          </cell>
          <cell r="E9009">
            <v>1</v>
          </cell>
          <cell r="F9009">
            <v>101</v>
          </cell>
          <cell r="G9009" t="str">
            <v>Italy</v>
          </cell>
        </row>
        <row r="9010">
          <cell r="A9010" t="str">
            <v>2003M02</v>
          </cell>
          <cell r="B9010">
            <v>2</v>
          </cell>
          <cell r="C9010">
            <v>71</v>
          </cell>
          <cell r="D9010" t="str">
            <v>France</v>
          </cell>
          <cell r="E9010">
            <v>931</v>
          </cell>
          <cell r="F9010">
            <v>122</v>
          </cell>
          <cell r="G9010" t="str">
            <v>Luxembourg</v>
          </cell>
        </row>
        <row r="9011">
          <cell r="A9011" t="str">
            <v>2003M02</v>
          </cell>
          <cell r="B9011">
            <v>1</v>
          </cell>
          <cell r="C9011">
            <v>2</v>
          </cell>
          <cell r="D9011" t="str">
            <v>Canada</v>
          </cell>
          <cell r="E9011">
            <v>1</v>
          </cell>
          <cell r="F9011">
            <v>127</v>
          </cell>
          <cell r="G9011" t="str">
            <v>Malaysia</v>
          </cell>
        </row>
        <row r="9012">
          <cell r="A9012" t="str">
            <v>2003M02</v>
          </cell>
          <cell r="B9012">
            <v>2</v>
          </cell>
          <cell r="C9012">
            <v>2</v>
          </cell>
          <cell r="D9012" t="str">
            <v>Canada</v>
          </cell>
          <cell r="E9012">
            <v>94</v>
          </cell>
          <cell r="F9012">
            <v>15</v>
          </cell>
          <cell r="G9012" t="str">
            <v>Australia</v>
          </cell>
        </row>
        <row r="9013">
          <cell r="A9013" t="str">
            <v>2003M02</v>
          </cell>
          <cell r="B9013">
            <v>1</v>
          </cell>
          <cell r="C9013">
            <v>16</v>
          </cell>
          <cell r="D9013" t="str">
            <v>Austria</v>
          </cell>
          <cell r="E9013">
            <v>29</v>
          </cell>
          <cell r="F9013">
            <v>1</v>
          </cell>
          <cell r="G9013" t="str">
            <v>United States</v>
          </cell>
        </row>
        <row r="9014">
          <cell r="A9014" t="str">
            <v>2003M02</v>
          </cell>
          <cell r="B9014">
            <v>0</v>
          </cell>
          <cell r="C9014">
            <v>101</v>
          </cell>
          <cell r="D9014" t="str">
            <v>Italy</v>
          </cell>
          <cell r="E9014">
            <v>1</v>
          </cell>
          <cell r="F9014">
            <v>31</v>
          </cell>
          <cell r="G9014" t="str">
            <v>Brazil</v>
          </cell>
        </row>
        <row r="9015">
          <cell r="A9015" t="str">
            <v>2003M02</v>
          </cell>
          <cell r="B9015">
            <v>2</v>
          </cell>
          <cell r="C9015">
            <v>2</v>
          </cell>
          <cell r="D9015" t="str">
            <v>Canada</v>
          </cell>
          <cell r="E9015">
            <v>47</v>
          </cell>
          <cell r="F9015">
            <v>31</v>
          </cell>
          <cell r="G9015" t="str">
            <v>Brazil</v>
          </cell>
        </row>
        <row r="9016">
          <cell r="A9016" t="str">
            <v>2003M02</v>
          </cell>
          <cell r="B9016">
            <v>2</v>
          </cell>
          <cell r="C9016">
            <v>196</v>
          </cell>
          <cell r="D9016" t="str">
            <v>Taiwan</v>
          </cell>
          <cell r="E9016">
            <v>4239</v>
          </cell>
          <cell r="F9016">
            <v>92</v>
          </cell>
          <cell r="G9016" t="str">
            <v>Hong Kong</v>
          </cell>
        </row>
        <row r="9017">
          <cell r="A9017" t="str">
            <v>2003M02</v>
          </cell>
          <cell r="B9017">
            <v>1</v>
          </cell>
          <cell r="C9017">
            <v>77</v>
          </cell>
          <cell r="D9017" t="str">
            <v>Germany</v>
          </cell>
          <cell r="E9017">
            <v>2</v>
          </cell>
          <cell r="F9017">
            <v>182</v>
          </cell>
          <cell r="G9017" t="str">
            <v>Slovenia</v>
          </cell>
        </row>
        <row r="9018">
          <cell r="A9018" t="str">
            <v>2003M02</v>
          </cell>
          <cell r="B9018">
            <v>2</v>
          </cell>
          <cell r="C9018">
            <v>196</v>
          </cell>
          <cell r="D9018" t="str">
            <v>Taiwan</v>
          </cell>
          <cell r="E9018">
            <v>4</v>
          </cell>
          <cell r="F9018">
            <v>163</v>
          </cell>
          <cell r="G9018" t="str">
            <v>Poland</v>
          </cell>
        </row>
        <row r="9019">
          <cell r="A9019" t="str">
            <v>2003M02</v>
          </cell>
          <cell r="B9019">
            <v>1</v>
          </cell>
          <cell r="C9019">
            <v>186</v>
          </cell>
          <cell r="D9019" t="str">
            <v>Spain</v>
          </cell>
          <cell r="E9019">
            <v>18</v>
          </cell>
          <cell r="F9019">
            <v>1</v>
          </cell>
          <cell r="G9019" t="str">
            <v>United States</v>
          </cell>
        </row>
        <row r="9020">
          <cell r="A9020" t="str">
            <v>2003M02</v>
          </cell>
          <cell r="B9020">
            <v>0</v>
          </cell>
          <cell r="C9020">
            <v>3</v>
          </cell>
          <cell r="D9020" t="str">
            <v>Uk</v>
          </cell>
          <cell r="E9020">
            <v>3</v>
          </cell>
          <cell r="F9020">
            <v>162</v>
          </cell>
          <cell r="G9020" t="str">
            <v>Philippines</v>
          </cell>
        </row>
        <row r="9021">
          <cell r="A9021" t="str">
            <v>2003M02</v>
          </cell>
          <cell r="B9021">
            <v>2</v>
          </cell>
          <cell r="C9021">
            <v>0</v>
          </cell>
          <cell r="D9021" t="str">
            <v>Ebay</v>
          </cell>
          <cell r="E9021">
            <v>43406</v>
          </cell>
          <cell r="F9021">
            <v>45</v>
          </cell>
          <cell r="G9021" t="str">
            <v>China</v>
          </cell>
        </row>
        <row r="9022">
          <cell r="A9022" t="str">
            <v>2003M02</v>
          </cell>
          <cell r="B9022">
            <v>3</v>
          </cell>
          <cell r="C9022">
            <v>193</v>
          </cell>
          <cell r="D9022" t="str">
            <v>Switzerland</v>
          </cell>
          <cell r="E9022">
            <v>600</v>
          </cell>
          <cell r="F9022">
            <v>193</v>
          </cell>
          <cell r="G9022" t="str">
            <v>Switzerland</v>
          </cell>
        </row>
        <row r="9023">
          <cell r="A9023" t="str">
            <v>2003M02</v>
          </cell>
          <cell r="B9023">
            <v>0</v>
          </cell>
          <cell r="C9023">
            <v>196</v>
          </cell>
          <cell r="D9023" t="str">
            <v>Taiwan</v>
          </cell>
          <cell r="E9023">
            <v>2</v>
          </cell>
          <cell r="F9023">
            <v>24</v>
          </cell>
          <cell r="G9023" t="str">
            <v>Belize</v>
          </cell>
        </row>
        <row r="9024">
          <cell r="A9024" t="str">
            <v>2003M02</v>
          </cell>
          <cell r="B9024">
            <v>0</v>
          </cell>
          <cell r="C9024">
            <v>71</v>
          </cell>
          <cell r="D9024" t="str">
            <v>France</v>
          </cell>
          <cell r="E9024">
            <v>1</v>
          </cell>
          <cell r="F9024">
            <v>218</v>
          </cell>
          <cell r="G9024" t="str">
            <v>Wallis and Futuna</v>
          </cell>
        </row>
        <row r="9025">
          <cell r="A9025" t="str">
            <v>2003M02</v>
          </cell>
          <cell r="B9025">
            <v>1</v>
          </cell>
          <cell r="C9025">
            <v>146</v>
          </cell>
          <cell r="D9025" t="str">
            <v>Netherlands</v>
          </cell>
          <cell r="E9025">
            <v>2</v>
          </cell>
          <cell r="F9025">
            <v>2</v>
          </cell>
          <cell r="G9025" t="str">
            <v>Canada</v>
          </cell>
        </row>
        <row r="9026">
          <cell r="A9026" t="str">
            <v>2003M02</v>
          </cell>
          <cell r="B9026">
            <v>1</v>
          </cell>
          <cell r="C9026">
            <v>0</v>
          </cell>
          <cell r="D9026" t="str">
            <v>Ebay</v>
          </cell>
          <cell r="E9026">
            <v>497</v>
          </cell>
          <cell r="F9026">
            <v>100</v>
          </cell>
          <cell r="G9026" t="str">
            <v>Israel</v>
          </cell>
        </row>
        <row r="9027">
          <cell r="A9027" t="str">
            <v>2003M02</v>
          </cell>
          <cell r="B9027">
            <v>2</v>
          </cell>
          <cell r="C9027">
            <v>196</v>
          </cell>
          <cell r="D9027" t="str">
            <v>Taiwan</v>
          </cell>
          <cell r="E9027">
            <v>27</v>
          </cell>
          <cell r="F9027">
            <v>111</v>
          </cell>
          <cell r="G9027" t="str">
            <v>Korea, South</v>
          </cell>
        </row>
        <row r="9028">
          <cell r="A9028" t="str">
            <v>2003M02</v>
          </cell>
          <cell r="B9028">
            <v>2</v>
          </cell>
          <cell r="C9028">
            <v>71</v>
          </cell>
          <cell r="D9028" t="str">
            <v>France</v>
          </cell>
          <cell r="E9028">
            <v>18</v>
          </cell>
          <cell r="F9028">
            <v>45</v>
          </cell>
          <cell r="G9028" t="str">
            <v>China</v>
          </cell>
        </row>
        <row r="9029">
          <cell r="A9029" t="str">
            <v>2003M02</v>
          </cell>
          <cell r="B9029">
            <v>0</v>
          </cell>
          <cell r="C9029">
            <v>196</v>
          </cell>
          <cell r="D9029" t="str">
            <v>Taiwan</v>
          </cell>
          <cell r="E9029">
            <v>2</v>
          </cell>
          <cell r="F9029">
            <v>104</v>
          </cell>
          <cell r="G9029" t="str">
            <v>Japan</v>
          </cell>
        </row>
        <row r="9030">
          <cell r="A9030" t="str">
            <v>2003M02</v>
          </cell>
          <cell r="B9030">
            <v>1</v>
          </cell>
          <cell r="C9030">
            <v>0</v>
          </cell>
          <cell r="D9030" t="str">
            <v>Ebay</v>
          </cell>
          <cell r="E9030">
            <v>1</v>
          </cell>
          <cell r="F9030">
            <v>32</v>
          </cell>
          <cell r="G9030" t="str">
            <v>British Virgin Islands</v>
          </cell>
        </row>
        <row r="9031">
          <cell r="A9031" t="str">
            <v>2003M02</v>
          </cell>
          <cell r="B9031">
            <v>1</v>
          </cell>
          <cell r="C9031">
            <v>0</v>
          </cell>
          <cell r="D9031" t="str">
            <v>Ebay</v>
          </cell>
          <cell r="E9031">
            <v>2</v>
          </cell>
          <cell r="F9031">
            <v>158</v>
          </cell>
          <cell r="G9031" t="str">
            <v>Panama</v>
          </cell>
        </row>
        <row r="9032">
          <cell r="A9032" t="str">
            <v>2003M02</v>
          </cell>
          <cell r="B9032">
            <v>0</v>
          </cell>
          <cell r="C9032">
            <v>3</v>
          </cell>
          <cell r="D9032" t="str">
            <v>Uk</v>
          </cell>
          <cell r="E9032">
            <v>3</v>
          </cell>
          <cell r="F9032">
            <v>80</v>
          </cell>
          <cell r="G9032" t="str">
            <v>Greece</v>
          </cell>
        </row>
        <row r="9033">
          <cell r="A9033" t="str">
            <v>2003M02</v>
          </cell>
          <cell r="B9033">
            <v>3</v>
          </cell>
          <cell r="C9033">
            <v>0</v>
          </cell>
          <cell r="D9033" t="str">
            <v>Ebay</v>
          </cell>
          <cell r="E9033">
            <v>5</v>
          </cell>
          <cell r="F9033">
            <v>101</v>
          </cell>
          <cell r="G9033" t="str">
            <v>Italy</v>
          </cell>
        </row>
        <row r="9034">
          <cell r="A9034" t="str">
            <v>2003M02</v>
          </cell>
          <cell r="B9034">
            <v>3</v>
          </cell>
          <cell r="C9034">
            <v>0</v>
          </cell>
          <cell r="D9034" t="str">
            <v>Ebay</v>
          </cell>
          <cell r="E9034">
            <v>1</v>
          </cell>
          <cell r="F9034">
            <v>62</v>
          </cell>
          <cell r="G9034" t="str">
            <v>Egypt</v>
          </cell>
        </row>
        <row r="9035">
          <cell r="A9035" t="str">
            <v>2003M02</v>
          </cell>
          <cell r="B9035">
            <v>1</v>
          </cell>
          <cell r="C9035">
            <v>146</v>
          </cell>
          <cell r="D9035" t="str">
            <v>Netherlands</v>
          </cell>
          <cell r="E9035">
            <v>134</v>
          </cell>
          <cell r="F9035">
            <v>1</v>
          </cell>
          <cell r="G9035" t="str">
            <v>United States</v>
          </cell>
        </row>
        <row r="9036">
          <cell r="A9036" t="str">
            <v>2003M02</v>
          </cell>
          <cell r="B9036">
            <v>2</v>
          </cell>
          <cell r="C9036">
            <v>71</v>
          </cell>
          <cell r="D9036" t="str">
            <v>France</v>
          </cell>
          <cell r="E9036">
            <v>26</v>
          </cell>
          <cell r="F9036">
            <v>192</v>
          </cell>
          <cell r="G9036" t="str">
            <v>Sweden</v>
          </cell>
        </row>
        <row r="9037">
          <cell r="A9037" t="str">
            <v>2003M02</v>
          </cell>
          <cell r="B9037">
            <v>2</v>
          </cell>
          <cell r="C9037">
            <v>3</v>
          </cell>
          <cell r="D9037" t="str">
            <v>Uk</v>
          </cell>
          <cell r="E9037">
            <v>92</v>
          </cell>
          <cell r="F9037">
            <v>204</v>
          </cell>
          <cell r="G9037" t="str">
            <v>Turkey</v>
          </cell>
        </row>
        <row r="9038">
          <cell r="A9038" t="str">
            <v>2003M02</v>
          </cell>
          <cell r="B9038">
            <v>2</v>
          </cell>
          <cell r="C9038">
            <v>77</v>
          </cell>
          <cell r="D9038" t="str">
            <v>Germany</v>
          </cell>
          <cell r="E9038">
            <v>3424766</v>
          </cell>
          <cell r="F9038">
            <v>77</v>
          </cell>
          <cell r="G9038" t="str">
            <v>Germany</v>
          </cell>
        </row>
        <row r="9039">
          <cell r="A9039" t="str">
            <v>2003M02</v>
          </cell>
          <cell r="B9039">
            <v>1</v>
          </cell>
          <cell r="C9039">
            <v>16</v>
          </cell>
          <cell r="D9039" t="str">
            <v>Austria</v>
          </cell>
          <cell r="E9039">
            <v>23952</v>
          </cell>
          <cell r="F9039">
            <v>16</v>
          </cell>
          <cell r="G9039" t="str">
            <v>Austria</v>
          </cell>
        </row>
        <row r="9040">
          <cell r="A9040" t="str">
            <v>2003M02</v>
          </cell>
          <cell r="B9040">
            <v>0</v>
          </cell>
          <cell r="C9040">
            <v>3</v>
          </cell>
          <cell r="D9040" t="str">
            <v>Uk</v>
          </cell>
          <cell r="E9040">
            <v>7</v>
          </cell>
          <cell r="F9040">
            <v>196</v>
          </cell>
          <cell r="G9040" t="str">
            <v>Taiwan</v>
          </cell>
        </row>
        <row r="9041">
          <cell r="A9041" t="str">
            <v>2003M02</v>
          </cell>
          <cell r="B9041">
            <v>1</v>
          </cell>
          <cell r="C9041">
            <v>100</v>
          </cell>
          <cell r="D9041" t="str">
            <v>Ebaymotors</v>
          </cell>
          <cell r="E9041">
            <v>1</v>
          </cell>
          <cell r="F9041">
            <v>76</v>
          </cell>
          <cell r="G9041" t="str">
            <v>Georgia</v>
          </cell>
        </row>
        <row r="9042">
          <cell r="A9042" t="str">
            <v>2003M02</v>
          </cell>
          <cell r="B9042">
            <v>1</v>
          </cell>
          <cell r="C9042">
            <v>146</v>
          </cell>
          <cell r="D9042" t="str">
            <v>Netherlands</v>
          </cell>
          <cell r="E9042">
            <v>1984</v>
          </cell>
          <cell r="F9042">
            <v>77</v>
          </cell>
          <cell r="G9042" t="str">
            <v>Germany</v>
          </cell>
        </row>
        <row r="9043">
          <cell r="A9043" t="str">
            <v>2003M02</v>
          </cell>
          <cell r="B9043">
            <v>2</v>
          </cell>
          <cell r="C9043">
            <v>100</v>
          </cell>
          <cell r="D9043" t="str">
            <v>Ebaymotors</v>
          </cell>
          <cell r="E9043">
            <v>202</v>
          </cell>
          <cell r="F9043">
            <v>216</v>
          </cell>
          <cell r="G9043" t="str">
            <v>Vietnam</v>
          </cell>
        </row>
        <row r="9044">
          <cell r="A9044" t="str">
            <v>2003M02</v>
          </cell>
          <cell r="B9044">
            <v>2</v>
          </cell>
          <cell r="C9044">
            <v>0</v>
          </cell>
          <cell r="D9044" t="str">
            <v>Ebay</v>
          </cell>
          <cell r="E9044">
            <v>8038</v>
          </cell>
          <cell r="F9044">
            <v>225</v>
          </cell>
          <cell r="G9044" t="str">
            <v>APO/FPO</v>
          </cell>
        </row>
        <row r="9045">
          <cell r="A9045" t="str">
            <v>2003M02</v>
          </cell>
          <cell r="B9045">
            <v>0</v>
          </cell>
          <cell r="C9045">
            <v>3</v>
          </cell>
          <cell r="D9045" t="str">
            <v>Uk</v>
          </cell>
          <cell r="E9045">
            <v>25</v>
          </cell>
          <cell r="F9045">
            <v>101</v>
          </cell>
          <cell r="G9045" t="str">
            <v>Italy</v>
          </cell>
        </row>
        <row r="9046">
          <cell r="A9046" t="str">
            <v>2003M02</v>
          </cell>
          <cell r="B9046">
            <v>3</v>
          </cell>
          <cell r="C9046">
            <v>71</v>
          </cell>
          <cell r="D9046" t="str">
            <v>France</v>
          </cell>
          <cell r="E9046">
            <v>13</v>
          </cell>
          <cell r="F9046">
            <v>77</v>
          </cell>
          <cell r="G9046" t="str">
            <v>Germany</v>
          </cell>
        </row>
        <row r="9047">
          <cell r="A9047" t="str">
            <v>2003M02</v>
          </cell>
          <cell r="B9047">
            <v>2</v>
          </cell>
          <cell r="C9047">
            <v>100</v>
          </cell>
          <cell r="D9047" t="str">
            <v>Ebaymotors</v>
          </cell>
          <cell r="E9047">
            <v>157</v>
          </cell>
          <cell r="F9047">
            <v>127</v>
          </cell>
          <cell r="G9047" t="str">
            <v>Malaysia</v>
          </cell>
        </row>
        <row r="9048">
          <cell r="A9048" t="str">
            <v>2003M02</v>
          </cell>
          <cell r="B9048">
            <v>1</v>
          </cell>
          <cell r="C9048">
            <v>71</v>
          </cell>
          <cell r="D9048" t="str">
            <v>France</v>
          </cell>
          <cell r="E9048">
            <v>20</v>
          </cell>
          <cell r="F9048">
            <v>12</v>
          </cell>
          <cell r="G9048" t="str">
            <v>Argentina</v>
          </cell>
        </row>
        <row r="9049">
          <cell r="A9049" t="str">
            <v>2003M02</v>
          </cell>
          <cell r="B9049">
            <v>2</v>
          </cell>
          <cell r="C9049">
            <v>77</v>
          </cell>
          <cell r="D9049" t="str">
            <v>Germany</v>
          </cell>
          <cell r="E9049">
            <v>13</v>
          </cell>
          <cell r="F9049">
            <v>185</v>
          </cell>
          <cell r="G9049" t="str">
            <v>South Africa</v>
          </cell>
        </row>
        <row r="9050">
          <cell r="A9050" t="str">
            <v>2003M02</v>
          </cell>
          <cell r="B9050">
            <v>0</v>
          </cell>
          <cell r="C9050">
            <v>77</v>
          </cell>
          <cell r="D9050" t="str">
            <v>Germany</v>
          </cell>
          <cell r="E9050">
            <v>1</v>
          </cell>
          <cell r="F9050">
            <v>59</v>
          </cell>
          <cell r="G9050" t="str">
            <v>Dominica</v>
          </cell>
        </row>
        <row r="9051">
          <cell r="A9051" t="str">
            <v>2003M02</v>
          </cell>
          <cell r="B9051">
            <v>2</v>
          </cell>
          <cell r="C9051">
            <v>16</v>
          </cell>
          <cell r="D9051" t="str">
            <v>Austria</v>
          </cell>
          <cell r="E9051">
            <v>3</v>
          </cell>
          <cell r="F9051">
            <v>168</v>
          </cell>
          <cell r="G9051" t="str">
            <v>Russian Federation</v>
          </cell>
        </row>
        <row r="9052">
          <cell r="A9052" t="str">
            <v>2003M02</v>
          </cell>
          <cell r="B9052">
            <v>0</v>
          </cell>
          <cell r="C9052">
            <v>2</v>
          </cell>
          <cell r="D9052" t="str">
            <v>Canada</v>
          </cell>
          <cell r="E9052">
            <v>262</v>
          </cell>
          <cell r="F9052">
            <v>1</v>
          </cell>
          <cell r="G9052" t="str">
            <v>United States</v>
          </cell>
        </row>
        <row r="9053">
          <cell r="A9053" t="str">
            <v>2003M02</v>
          </cell>
          <cell r="B9053">
            <v>2</v>
          </cell>
          <cell r="C9053">
            <v>77</v>
          </cell>
          <cell r="D9053" t="str">
            <v>Germany</v>
          </cell>
          <cell r="E9053">
            <v>22</v>
          </cell>
          <cell r="F9053">
            <v>45</v>
          </cell>
          <cell r="G9053" t="str">
            <v>China</v>
          </cell>
        </row>
        <row r="9054">
          <cell r="A9054" t="str">
            <v>2003M02</v>
          </cell>
          <cell r="B9054">
            <v>1</v>
          </cell>
          <cell r="C9054">
            <v>77</v>
          </cell>
          <cell r="D9054" t="str">
            <v>Germany</v>
          </cell>
          <cell r="E9054">
            <v>5285</v>
          </cell>
          <cell r="F9054">
            <v>146</v>
          </cell>
          <cell r="G9054" t="str">
            <v>Netherlands</v>
          </cell>
        </row>
        <row r="9055">
          <cell r="A9055" t="str">
            <v>2003M02</v>
          </cell>
          <cell r="B9055">
            <v>1</v>
          </cell>
          <cell r="C9055">
            <v>0</v>
          </cell>
          <cell r="D9055" t="str">
            <v>Ebay</v>
          </cell>
          <cell r="E9055">
            <v>14623</v>
          </cell>
          <cell r="F9055">
            <v>3</v>
          </cell>
          <cell r="G9055" t="str">
            <v>United Kingdom</v>
          </cell>
        </row>
        <row r="9056">
          <cell r="A9056" t="str">
            <v>2003M02</v>
          </cell>
          <cell r="B9056">
            <v>1</v>
          </cell>
          <cell r="C9056">
            <v>100</v>
          </cell>
          <cell r="D9056" t="str">
            <v>Ebaymotors</v>
          </cell>
          <cell r="E9056">
            <v>331069</v>
          </cell>
          <cell r="F9056">
            <v>1</v>
          </cell>
          <cell r="G9056" t="str">
            <v>United States</v>
          </cell>
        </row>
        <row r="9057">
          <cell r="A9057" t="str">
            <v>2003M02</v>
          </cell>
          <cell r="B9057">
            <v>2</v>
          </cell>
          <cell r="C9057">
            <v>101</v>
          </cell>
          <cell r="D9057" t="str">
            <v>Italy</v>
          </cell>
          <cell r="E9057">
            <v>22</v>
          </cell>
          <cell r="F9057">
            <v>100</v>
          </cell>
          <cell r="G9057" t="str">
            <v>Israel</v>
          </cell>
        </row>
        <row r="9058">
          <cell r="A9058" t="str">
            <v>2003M02</v>
          </cell>
          <cell r="B9058">
            <v>2</v>
          </cell>
          <cell r="C9058">
            <v>196</v>
          </cell>
          <cell r="D9058" t="str">
            <v>Taiwan</v>
          </cell>
          <cell r="E9058">
            <v>2739</v>
          </cell>
          <cell r="F9058">
            <v>15</v>
          </cell>
          <cell r="G9058" t="str">
            <v>Australia</v>
          </cell>
        </row>
        <row r="9059">
          <cell r="A9059" t="str">
            <v>2003M02</v>
          </cell>
          <cell r="B9059">
            <v>2</v>
          </cell>
          <cell r="C9059">
            <v>0</v>
          </cell>
          <cell r="D9059" t="str">
            <v>Ebay</v>
          </cell>
          <cell r="E9059">
            <v>297</v>
          </cell>
          <cell r="F9059">
            <v>137</v>
          </cell>
          <cell r="G9059" t="str">
            <v>Moldova</v>
          </cell>
        </row>
        <row r="9060">
          <cell r="A9060" t="str">
            <v>2003M02</v>
          </cell>
          <cell r="B9060">
            <v>2</v>
          </cell>
          <cell r="C9060">
            <v>77</v>
          </cell>
          <cell r="D9060" t="str">
            <v>Germany</v>
          </cell>
          <cell r="E9060">
            <v>16</v>
          </cell>
          <cell r="F9060">
            <v>175</v>
          </cell>
          <cell r="G9060" t="str">
            <v>San Marino</v>
          </cell>
        </row>
        <row r="9061">
          <cell r="A9061" t="str">
            <v>2003M02</v>
          </cell>
          <cell r="B9061">
            <v>0</v>
          </cell>
          <cell r="C9061">
            <v>3</v>
          </cell>
          <cell r="D9061" t="str">
            <v>Uk</v>
          </cell>
          <cell r="E9061">
            <v>181</v>
          </cell>
          <cell r="F9061">
            <v>186</v>
          </cell>
          <cell r="G9061" t="str">
            <v>Spain</v>
          </cell>
        </row>
        <row r="9062">
          <cell r="A9062" t="str">
            <v>2003M02</v>
          </cell>
          <cell r="B9062">
            <v>2</v>
          </cell>
          <cell r="C9062">
            <v>71</v>
          </cell>
          <cell r="D9062" t="str">
            <v>France</v>
          </cell>
          <cell r="E9062">
            <v>43</v>
          </cell>
          <cell r="F9062">
            <v>15</v>
          </cell>
          <cell r="G9062" t="str">
            <v>Australia</v>
          </cell>
        </row>
        <row r="9063">
          <cell r="A9063" t="str">
            <v>2003M02</v>
          </cell>
          <cell r="B9063">
            <v>2</v>
          </cell>
          <cell r="C9063">
            <v>3</v>
          </cell>
          <cell r="D9063" t="str">
            <v>Uk</v>
          </cell>
          <cell r="E9063">
            <v>15</v>
          </cell>
          <cell r="F9063">
            <v>191</v>
          </cell>
          <cell r="G9063" t="str">
            <v>Swaziland</v>
          </cell>
        </row>
        <row r="9064">
          <cell r="A9064" t="str">
            <v>2003M02</v>
          </cell>
          <cell r="B9064">
            <v>2</v>
          </cell>
          <cell r="C9064">
            <v>15</v>
          </cell>
          <cell r="D9064" t="str">
            <v>Australia</v>
          </cell>
          <cell r="E9064">
            <v>64</v>
          </cell>
          <cell r="F9064">
            <v>45</v>
          </cell>
          <cell r="G9064" t="str">
            <v>China</v>
          </cell>
        </row>
        <row r="9065">
          <cell r="A9065" t="str">
            <v>2003M02</v>
          </cell>
          <cell r="B9065">
            <v>2</v>
          </cell>
          <cell r="C9065">
            <v>100</v>
          </cell>
          <cell r="D9065" t="str">
            <v>Ebaymotors</v>
          </cell>
          <cell r="E9065">
            <v>76</v>
          </cell>
          <cell r="F9065">
            <v>45</v>
          </cell>
          <cell r="G9065" t="str">
            <v>China</v>
          </cell>
        </row>
        <row r="9066">
          <cell r="A9066" t="str">
            <v>2003M02</v>
          </cell>
          <cell r="B9066">
            <v>2</v>
          </cell>
          <cell r="C9066">
            <v>3</v>
          </cell>
          <cell r="D9066" t="str">
            <v>Uk</v>
          </cell>
          <cell r="E9066">
            <v>23</v>
          </cell>
          <cell r="F9066">
            <v>34</v>
          </cell>
          <cell r="G9066" t="str">
            <v>Bulgaria</v>
          </cell>
        </row>
        <row r="9067">
          <cell r="A9067" t="str">
            <v>2003M02</v>
          </cell>
          <cell r="B9067">
            <v>3</v>
          </cell>
          <cell r="C9067">
            <v>77</v>
          </cell>
          <cell r="D9067" t="str">
            <v>Germany</v>
          </cell>
          <cell r="E9067">
            <v>535</v>
          </cell>
          <cell r="F9067">
            <v>16</v>
          </cell>
          <cell r="G9067" t="str">
            <v>Austria</v>
          </cell>
        </row>
        <row r="9068">
          <cell r="A9068" t="str">
            <v>2003M02</v>
          </cell>
          <cell r="B9068">
            <v>0</v>
          </cell>
          <cell r="C9068">
            <v>77</v>
          </cell>
          <cell r="D9068" t="str">
            <v>Germany</v>
          </cell>
          <cell r="E9068">
            <v>25</v>
          </cell>
          <cell r="F9068">
            <v>72</v>
          </cell>
          <cell r="G9068" t="str">
            <v>French Guiana</v>
          </cell>
        </row>
        <row r="9069">
          <cell r="A9069" t="str">
            <v>2003M02</v>
          </cell>
          <cell r="B9069">
            <v>3</v>
          </cell>
          <cell r="C9069">
            <v>23</v>
          </cell>
          <cell r="D9069" t="str">
            <v xml:space="preserve"> Belgium (French)</v>
          </cell>
          <cell r="E9069">
            <v>23</v>
          </cell>
          <cell r="F9069">
            <v>71</v>
          </cell>
          <cell r="G9069" t="str">
            <v>France</v>
          </cell>
        </row>
        <row r="9070">
          <cell r="A9070" t="str">
            <v>2003M02</v>
          </cell>
          <cell r="B9070">
            <v>2</v>
          </cell>
          <cell r="C9070">
            <v>0</v>
          </cell>
          <cell r="D9070" t="str">
            <v>Ebay</v>
          </cell>
          <cell r="E9070">
            <v>101</v>
          </cell>
          <cell r="F9070">
            <v>8</v>
          </cell>
          <cell r="G9070" t="str">
            <v>Andorra</v>
          </cell>
        </row>
        <row r="9071">
          <cell r="A9071" t="str">
            <v>2003M02</v>
          </cell>
          <cell r="B9071">
            <v>1</v>
          </cell>
          <cell r="C9071">
            <v>0</v>
          </cell>
          <cell r="D9071" t="str">
            <v>Ebay</v>
          </cell>
          <cell r="E9071">
            <v>613</v>
          </cell>
          <cell r="F9071">
            <v>23</v>
          </cell>
          <cell r="G9071" t="str">
            <v>Belgium</v>
          </cell>
        </row>
        <row r="9072">
          <cell r="A9072" t="str">
            <v>2003M02</v>
          </cell>
          <cell r="B9072">
            <v>1</v>
          </cell>
          <cell r="C9072">
            <v>0</v>
          </cell>
          <cell r="D9072" t="str">
            <v>Ebay</v>
          </cell>
          <cell r="E9072">
            <v>30</v>
          </cell>
          <cell r="F9072">
            <v>44</v>
          </cell>
          <cell r="G9072" t="str">
            <v>Chile</v>
          </cell>
        </row>
        <row r="9073">
          <cell r="A9073" t="str">
            <v>2003M02</v>
          </cell>
          <cell r="B9073">
            <v>3</v>
          </cell>
          <cell r="C9073">
            <v>0</v>
          </cell>
          <cell r="D9073" t="str">
            <v>Ebay</v>
          </cell>
          <cell r="E9073">
            <v>4</v>
          </cell>
          <cell r="F9073">
            <v>99</v>
          </cell>
          <cell r="G9073" t="str">
            <v>Ireland</v>
          </cell>
        </row>
        <row r="9074">
          <cell r="A9074" t="str">
            <v>2003M02</v>
          </cell>
          <cell r="B9074">
            <v>0</v>
          </cell>
          <cell r="C9074">
            <v>100</v>
          </cell>
          <cell r="D9074" t="str">
            <v>Ebaymotors</v>
          </cell>
          <cell r="E9074">
            <v>210</v>
          </cell>
          <cell r="F9074">
            <v>225</v>
          </cell>
          <cell r="G9074" t="str">
            <v>APO/FPO</v>
          </cell>
        </row>
        <row r="9075">
          <cell r="A9075" t="str">
            <v>2003M02</v>
          </cell>
          <cell r="B9075">
            <v>1</v>
          </cell>
          <cell r="C9075">
            <v>3</v>
          </cell>
          <cell r="D9075" t="str">
            <v>Uk</v>
          </cell>
          <cell r="E9075">
            <v>49</v>
          </cell>
          <cell r="F9075">
            <v>193</v>
          </cell>
          <cell r="G9075" t="str">
            <v>Switzerland</v>
          </cell>
        </row>
        <row r="9076">
          <cell r="A9076" t="str">
            <v>2003M02</v>
          </cell>
          <cell r="B9076">
            <v>1</v>
          </cell>
          <cell r="C9076">
            <v>15</v>
          </cell>
          <cell r="D9076" t="str">
            <v>Australia</v>
          </cell>
          <cell r="E9076">
            <v>57</v>
          </cell>
          <cell r="F9076">
            <v>2</v>
          </cell>
          <cell r="G9076" t="str">
            <v>Canada</v>
          </cell>
        </row>
        <row r="9077">
          <cell r="A9077" t="str">
            <v>2003M02</v>
          </cell>
          <cell r="B9077">
            <v>2</v>
          </cell>
          <cell r="C9077">
            <v>3</v>
          </cell>
          <cell r="D9077" t="str">
            <v>Uk</v>
          </cell>
          <cell r="E9077">
            <v>270</v>
          </cell>
          <cell r="F9077">
            <v>45</v>
          </cell>
          <cell r="G9077" t="str">
            <v>China</v>
          </cell>
        </row>
        <row r="9078">
          <cell r="A9078" t="str">
            <v>2003M02</v>
          </cell>
          <cell r="B9078">
            <v>3</v>
          </cell>
          <cell r="C9078">
            <v>3</v>
          </cell>
          <cell r="D9078" t="str">
            <v>Uk</v>
          </cell>
          <cell r="E9078">
            <v>17</v>
          </cell>
          <cell r="F9078">
            <v>2</v>
          </cell>
          <cell r="G9078" t="str">
            <v>Canada</v>
          </cell>
        </row>
        <row r="9079">
          <cell r="A9079" t="str">
            <v>2003M02</v>
          </cell>
          <cell r="B9079">
            <v>2</v>
          </cell>
          <cell r="C9079">
            <v>77</v>
          </cell>
          <cell r="D9079" t="str">
            <v>Germany</v>
          </cell>
          <cell r="E9079">
            <v>211</v>
          </cell>
          <cell r="F9079">
            <v>15</v>
          </cell>
          <cell r="G9079" t="str">
            <v>Australia</v>
          </cell>
        </row>
        <row r="9080">
          <cell r="A9080" t="str">
            <v>2003M02</v>
          </cell>
          <cell r="B9080">
            <v>0</v>
          </cell>
          <cell r="C9080">
            <v>100</v>
          </cell>
          <cell r="D9080" t="str">
            <v>Ebaymotors</v>
          </cell>
          <cell r="E9080">
            <v>32</v>
          </cell>
          <cell r="F9080">
            <v>77</v>
          </cell>
          <cell r="G9080" t="str">
            <v>Germany</v>
          </cell>
        </row>
        <row r="9081">
          <cell r="A9081" t="str">
            <v>2003M02</v>
          </cell>
          <cell r="B9081">
            <v>1</v>
          </cell>
          <cell r="C9081">
            <v>77</v>
          </cell>
          <cell r="D9081" t="str">
            <v>Germany</v>
          </cell>
          <cell r="E9081">
            <v>95</v>
          </cell>
          <cell r="F9081">
            <v>53</v>
          </cell>
          <cell r="G9081" t="str">
            <v>Croatia, Democratic Republic of the</v>
          </cell>
        </row>
        <row r="9082">
          <cell r="A9082" t="str">
            <v>2003M02</v>
          </cell>
          <cell r="B9082">
            <v>3</v>
          </cell>
          <cell r="C9082">
            <v>3</v>
          </cell>
          <cell r="D9082" t="str">
            <v>Uk</v>
          </cell>
          <cell r="E9082">
            <v>3</v>
          </cell>
          <cell r="F9082">
            <v>149</v>
          </cell>
          <cell r="G9082" t="str">
            <v>New Zealand</v>
          </cell>
        </row>
        <row r="9083">
          <cell r="A9083" t="str">
            <v>2003M02</v>
          </cell>
          <cell r="B9083">
            <v>1</v>
          </cell>
          <cell r="C9083">
            <v>101</v>
          </cell>
          <cell r="D9083" t="str">
            <v>Italy</v>
          </cell>
          <cell r="E9083">
            <v>67</v>
          </cell>
          <cell r="F9083">
            <v>3</v>
          </cell>
          <cell r="G9083" t="str">
            <v>United Kingdom</v>
          </cell>
        </row>
        <row r="9084">
          <cell r="A9084" t="str">
            <v>2003M02</v>
          </cell>
          <cell r="B9084">
            <v>2</v>
          </cell>
          <cell r="C9084">
            <v>15</v>
          </cell>
          <cell r="D9084" t="str">
            <v>Australia</v>
          </cell>
          <cell r="E9084">
            <v>2</v>
          </cell>
          <cell r="F9084">
            <v>186</v>
          </cell>
          <cell r="G9084" t="str">
            <v>Spain</v>
          </cell>
        </row>
        <row r="9085">
          <cell r="A9085" t="str">
            <v>2003M02</v>
          </cell>
          <cell r="B9085">
            <v>1</v>
          </cell>
          <cell r="C9085">
            <v>15</v>
          </cell>
          <cell r="D9085" t="str">
            <v>Australia</v>
          </cell>
          <cell r="E9085">
            <v>6</v>
          </cell>
          <cell r="F9085">
            <v>168</v>
          </cell>
          <cell r="G9085" t="str">
            <v>Russian Federation</v>
          </cell>
        </row>
        <row r="9086">
          <cell r="A9086" t="str">
            <v>2003M02</v>
          </cell>
          <cell r="B9086">
            <v>2</v>
          </cell>
          <cell r="C9086">
            <v>71</v>
          </cell>
          <cell r="D9086" t="str">
            <v>France</v>
          </cell>
          <cell r="E9086">
            <v>11</v>
          </cell>
          <cell r="F9086">
            <v>83</v>
          </cell>
          <cell r="G9086" t="str">
            <v>Guadeloupe</v>
          </cell>
        </row>
        <row r="9087">
          <cell r="A9087" t="str">
            <v>2003M02</v>
          </cell>
          <cell r="B9087">
            <v>0</v>
          </cell>
          <cell r="C9087">
            <v>0</v>
          </cell>
          <cell r="D9087" t="str">
            <v>Ebay</v>
          </cell>
          <cell r="E9087">
            <v>1</v>
          </cell>
          <cell r="F9087">
            <v>151</v>
          </cell>
          <cell r="G9087" t="str">
            <v>Niger</v>
          </cell>
        </row>
        <row r="9088">
          <cell r="A9088" t="str">
            <v>2003M02</v>
          </cell>
          <cell r="B9088">
            <v>1</v>
          </cell>
          <cell r="C9088">
            <v>23</v>
          </cell>
          <cell r="D9088" t="str">
            <v xml:space="preserve"> Belgium (French)</v>
          </cell>
          <cell r="E9088">
            <v>13</v>
          </cell>
          <cell r="F9088">
            <v>164</v>
          </cell>
          <cell r="G9088" t="str">
            <v>Portugal</v>
          </cell>
        </row>
        <row r="9089">
          <cell r="A9089" t="str">
            <v>2003M02</v>
          </cell>
          <cell r="B9089">
            <v>0</v>
          </cell>
          <cell r="C9089">
            <v>15</v>
          </cell>
          <cell r="D9089" t="str">
            <v>Australia</v>
          </cell>
          <cell r="E9089">
            <v>4</v>
          </cell>
          <cell r="F9089">
            <v>199</v>
          </cell>
          <cell r="G9089" t="str">
            <v>Thailand</v>
          </cell>
        </row>
        <row r="9090">
          <cell r="A9090" t="str">
            <v>2003M02</v>
          </cell>
          <cell r="B9090">
            <v>2</v>
          </cell>
          <cell r="C9090">
            <v>16</v>
          </cell>
          <cell r="D9090" t="str">
            <v>Austria</v>
          </cell>
          <cell r="E9090">
            <v>1</v>
          </cell>
          <cell r="F9090">
            <v>163</v>
          </cell>
          <cell r="G9090" t="str">
            <v>Poland</v>
          </cell>
        </row>
        <row r="9091">
          <cell r="A9091" t="str">
            <v>2003M02</v>
          </cell>
          <cell r="B9091">
            <v>0</v>
          </cell>
          <cell r="C9091">
            <v>2</v>
          </cell>
          <cell r="D9091" t="str">
            <v>Canada</v>
          </cell>
          <cell r="E9091">
            <v>8</v>
          </cell>
          <cell r="F9091">
            <v>3</v>
          </cell>
          <cell r="G9091" t="str">
            <v>United Kingdom</v>
          </cell>
        </row>
        <row r="9092">
          <cell r="A9092" t="str">
            <v>2003M02</v>
          </cell>
          <cell r="B9092">
            <v>1</v>
          </cell>
          <cell r="C9092">
            <v>0</v>
          </cell>
          <cell r="D9092" t="str">
            <v>Ebay</v>
          </cell>
          <cell r="E9092">
            <v>289033</v>
          </cell>
          <cell r="F9092">
            <v>2</v>
          </cell>
          <cell r="G9092" t="str">
            <v>Canada</v>
          </cell>
        </row>
        <row r="9093">
          <cell r="A9093" t="str">
            <v>2003M02</v>
          </cell>
          <cell r="B9093">
            <v>2</v>
          </cell>
          <cell r="C9093">
            <v>15</v>
          </cell>
          <cell r="D9093" t="str">
            <v>Australia</v>
          </cell>
          <cell r="E9093">
            <v>5</v>
          </cell>
          <cell r="F9093">
            <v>4</v>
          </cell>
          <cell r="G9093" t="str">
            <v>Afghanistan</v>
          </cell>
        </row>
        <row r="9094">
          <cell r="A9094" t="str">
            <v>2003M02</v>
          </cell>
          <cell r="B9094">
            <v>0</v>
          </cell>
          <cell r="C9094">
            <v>0</v>
          </cell>
          <cell r="D9094" t="str">
            <v>Ebay</v>
          </cell>
          <cell r="E9094">
            <v>6</v>
          </cell>
          <cell r="F9094">
            <v>11</v>
          </cell>
          <cell r="G9094" t="str">
            <v>Antigua and Barbuda</v>
          </cell>
        </row>
        <row r="9095">
          <cell r="A9095" t="str">
            <v>2003M02</v>
          </cell>
          <cell r="B9095">
            <v>2</v>
          </cell>
          <cell r="C9095">
            <v>0</v>
          </cell>
          <cell r="D9095" t="str">
            <v>Ebay</v>
          </cell>
          <cell r="E9095">
            <v>82</v>
          </cell>
          <cell r="F9095">
            <v>41</v>
          </cell>
          <cell r="G9095" t="str">
            <v>Cayman Islands</v>
          </cell>
        </row>
        <row r="9096">
          <cell r="A9096" t="str">
            <v>2003M02</v>
          </cell>
          <cell r="B9096">
            <v>3</v>
          </cell>
          <cell r="C9096">
            <v>77</v>
          </cell>
          <cell r="D9096" t="str">
            <v>Germany</v>
          </cell>
          <cell r="E9096">
            <v>186</v>
          </cell>
          <cell r="F9096">
            <v>193</v>
          </cell>
          <cell r="G9096" t="str">
            <v>Switzerland</v>
          </cell>
        </row>
        <row r="9097">
          <cell r="A9097" t="str">
            <v>2003M02</v>
          </cell>
          <cell r="B9097">
            <v>2</v>
          </cell>
          <cell r="C9097">
            <v>100</v>
          </cell>
          <cell r="D9097" t="str">
            <v>Ebaymotors</v>
          </cell>
          <cell r="E9097">
            <v>2</v>
          </cell>
          <cell r="F9097">
            <v>66</v>
          </cell>
          <cell r="G9097" t="str">
            <v>Estonia</v>
          </cell>
        </row>
        <row r="9098">
          <cell r="A9098" t="str">
            <v>2003M02</v>
          </cell>
          <cell r="B9098">
            <v>0</v>
          </cell>
          <cell r="C9098">
            <v>16</v>
          </cell>
          <cell r="D9098" t="str">
            <v>Austria</v>
          </cell>
          <cell r="E9098">
            <v>2</v>
          </cell>
          <cell r="F9098">
            <v>23</v>
          </cell>
          <cell r="G9098" t="str">
            <v>Belgium</v>
          </cell>
        </row>
        <row r="9099">
          <cell r="A9099" t="str">
            <v>2003M02</v>
          </cell>
          <cell r="B9099">
            <v>2</v>
          </cell>
          <cell r="C9099">
            <v>71</v>
          </cell>
          <cell r="D9099" t="str">
            <v>France</v>
          </cell>
          <cell r="E9099">
            <v>1730</v>
          </cell>
          <cell r="F9099">
            <v>2</v>
          </cell>
          <cell r="G9099" t="str">
            <v>Canada</v>
          </cell>
        </row>
        <row r="9100">
          <cell r="A9100" t="str">
            <v>2003M02</v>
          </cell>
          <cell r="B9100">
            <v>1</v>
          </cell>
          <cell r="C9100">
            <v>2</v>
          </cell>
          <cell r="D9100" t="str">
            <v>Canada</v>
          </cell>
          <cell r="E9100">
            <v>2</v>
          </cell>
          <cell r="F9100">
            <v>33</v>
          </cell>
          <cell r="G9100" t="str">
            <v>Brunei Darussalam</v>
          </cell>
        </row>
        <row r="9101">
          <cell r="A9101" t="str">
            <v>2003M02</v>
          </cell>
          <cell r="B9101">
            <v>1</v>
          </cell>
          <cell r="C9101">
            <v>0</v>
          </cell>
          <cell r="D9101" t="str">
            <v>Ebay</v>
          </cell>
          <cell r="E9101">
            <v>2</v>
          </cell>
          <cell r="F9101">
            <v>176</v>
          </cell>
          <cell r="G9101" t="str">
            <v>Saudi Arabia</v>
          </cell>
        </row>
        <row r="9102">
          <cell r="A9102" t="str">
            <v>2003M02</v>
          </cell>
          <cell r="B9102">
            <v>2</v>
          </cell>
          <cell r="C9102">
            <v>0</v>
          </cell>
          <cell r="D9102" t="str">
            <v>Ebay</v>
          </cell>
          <cell r="E9102">
            <v>77</v>
          </cell>
          <cell r="F9102">
            <v>155</v>
          </cell>
          <cell r="G9102" t="str">
            <v>Oman</v>
          </cell>
        </row>
        <row r="9103">
          <cell r="A9103" t="str">
            <v>2003M02</v>
          </cell>
          <cell r="B9103">
            <v>2</v>
          </cell>
          <cell r="C9103">
            <v>100</v>
          </cell>
          <cell r="D9103" t="str">
            <v>Ebaymotors</v>
          </cell>
          <cell r="E9103">
            <v>165</v>
          </cell>
          <cell r="F9103">
            <v>192</v>
          </cell>
          <cell r="G9103" t="str">
            <v>Sweden</v>
          </cell>
        </row>
        <row r="9104">
          <cell r="A9104" t="str">
            <v>2003M02</v>
          </cell>
          <cell r="B9104">
            <v>1</v>
          </cell>
          <cell r="C9104">
            <v>0</v>
          </cell>
          <cell r="D9104" t="str">
            <v>Ebay</v>
          </cell>
          <cell r="E9104">
            <v>3</v>
          </cell>
          <cell r="F9104">
            <v>21</v>
          </cell>
          <cell r="G9104" t="str">
            <v>Barbados</v>
          </cell>
        </row>
        <row r="9105">
          <cell r="A9105" t="str">
            <v>2003M02</v>
          </cell>
          <cell r="B9105">
            <v>0</v>
          </cell>
          <cell r="C9105">
            <v>123</v>
          </cell>
          <cell r="D9105" t="str">
            <v xml:space="preserve"> Belgium (Dutch)</v>
          </cell>
          <cell r="E9105">
            <v>8916</v>
          </cell>
          <cell r="F9105">
            <v>23</v>
          </cell>
          <cell r="G9105" t="str">
            <v>Belgium</v>
          </cell>
        </row>
        <row r="9106">
          <cell r="A9106" t="str">
            <v>2003M02</v>
          </cell>
          <cell r="B9106">
            <v>1</v>
          </cell>
          <cell r="C9106">
            <v>100</v>
          </cell>
          <cell r="D9106" t="str">
            <v>Ebaymotors</v>
          </cell>
          <cell r="E9106">
            <v>1766</v>
          </cell>
          <cell r="F9106">
            <v>77</v>
          </cell>
          <cell r="G9106" t="str">
            <v>Germany</v>
          </cell>
        </row>
        <row r="9107">
          <cell r="A9107" t="str">
            <v>2003M02</v>
          </cell>
          <cell r="B9107">
            <v>0</v>
          </cell>
          <cell r="C9107">
            <v>2</v>
          </cell>
          <cell r="D9107" t="str">
            <v>Canada</v>
          </cell>
          <cell r="E9107">
            <v>1</v>
          </cell>
          <cell r="F9107">
            <v>11</v>
          </cell>
          <cell r="G9107" t="str">
            <v>Antigua and Barbuda</v>
          </cell>
        </row>
        <row r="9108">
          <cell r="A9108" t="str">
            <v>2003M02</v>
          </cell>
          <cell r="B9108">
            <v>1</v>
          </cell>
          <cell r="C9108">
            <v>77</v>
          </cell>
          <cell r="D9108" t="str">
            <v>Germany</v>
          </cell>
          <cell r="E9108">
            <v>36</v>
          </cell>
          <cell r="F9108">
            <v>120</v>
          </cell>
          <cell r="G9108" t="str">
            <v>Liechtenstein</v>
          </cell>
        </row>
        <row r="9109">
          <cell r="A9109" t="str">
            <v>2003M02</v>
          </cell>
          <cell r="B9109">
            <v>1</v>
          </cell>
          <cell r="C9109">
            <v>0</v>
          </cell>
          <cell r="D9109" t="str">
            <v>Ebay</v>
          </cell>
          <cell r="E9109">
            <v>189</v>
          </cell>
          <cell r="F9109">
            <v>106</v>
          </cell>
          <cell r="G9109" t="str">
            <v>Jordan</v>
          </cell>
        </row>
        <row r="9110">
          <cell r="A9110" t="str">
            <v>2003M02</v>
          </cell>
          <cell r="B9110">
            <v>2</v>
          </cell>
          <cell r="C9110">
            <v>23</v>
          </cell>
          <cell r="D9110" t="str">
            <v xml:space="preserve"> Belgium (French)</v>
          </cell>
          <cell r="E9110">
            <v>3</v>
          </cell>
          <cell r="F9110">
            <v>127</v>
          </cell>
          <cell r="G9110" t="str">
            <v>Malaysia</v>
          </cell>
        </row>
        <row r="9111">
          <cell r="A9111" t="str">
            <v>2003M02</v>
          </cell>
          <cell r="B9111">
            <v>2</v>
          </cell>
          <cell r="C9111">
            <v>186</v>
          </cell>
          <cell r="D9111" t="str">
            <v>Spain</v>
          </cell>
          <cell r="E9111">
            <v>40104</v>
          </cell>
          <cell r="F9111">
            <v>186</v>
          </cell>
          <cell r="G9111" t="str">
            <v>Spain</v>
          </cell>
        </row>
        <row r="9112">
          <cell r="A9112" t="str">
            <v>2003M02</v>
          </cell>
          <cell r="B9112">
            <v>2</v>
          </cell>
          <cell r="C9112">
            <v>71</v>
          </cell>
          <cell r="D9112" t="str">
            <v>France</v>
          </cell>
          <cell r="E9112">
            <v>2010</v>
          </cell>
          <cell r="F9112">
            <v>193</v>
          </cell>
          <cell r="G9112" t="str">
            <v>Switzerland</v>
          </cell>
        </row>
        <row r="9113">
          <cell r="A9113" t="str">
            <v>2003M02</v>
          </cell>
          <cell r="B9113">
            <v>3</v>
          </cell>
          <cell r="C9113">
            <v>16</v>
          </cell>
          <cell r="D9113" t="str">
            <v>Austria</v>
          </cell>
          <cell r="E9113">
            <v>4</v>
          </cell>
          <cell r="F9113">
            <v>101</v>
          </cell>
          <cell r="G9113" t="str">
            <v>Italy</v>
          </cell>
        </row>
        <row r="9114">
          <cell r="A9114" t="str">
            <v>2003M02</v>
          </cell>
          <cell r="B9114">
            <v>2</v>
          </cell>
          <cell r="C9114">
            <v>77</v>
          </cell>
          <cell r="D9114" t="str">
            <v>Germany</v>
          </cell>
          <cell r="E9114">
            <v>10</v>
          </cell>
          <cell r="F9114">
            <v>217</v>
          </cell>
          <cell r="G9114" t="str">
            <v>Virgin Islands (U.S.)</v>
          </cell>
        </row>
        <row r="9115">
          <cell r="A9115" t="str">
            <v>2003M02</v>
          </cell>
          <cell r="B9115">
            <v>1</v>
          </cell>
          <cell r="C9115">
            <v>15</v>
          </cell>
          <cell r="D9115" t="str">
            <v>Australia</v>
          </cell>
          <cell r="E9115">
            <v>1</v>
          </cell>
          <cell r="F9115">
            <v>196</v>
          </cell>
          <cell r="G9115" t="str">
            <v>Taiwan</v>
          </cell>
        </row>
        <row r="9116">
          <cell r="A9116" t="str">
            <v>2003M02</v>
          </cell>
          <cell r="B9116">
            <v>0</v>
          </cell>
          <cell r="C9116">
            <v>77</v>
          </cell>
          <cell r="D9116" t="str">
            <v>Germany</v>
          </cell>
          <cell r="E9116">
            <v>3844</v>
          </cell>
          <cell r="F9116">
            <v>1</v>
          </cell>
          <cell r="G9116" t="str">
            <v>United States</v>
          </cell>
        </row>
        <row r="9117">
          <cell r="A9117" t="str">
            <v>2003M02</v>
          </cell>
          <cell r="B9117">
            <v>0</v>
          </cell>
          <cell r="C9117">
            <v>71</v>
          </cell>
          <cell r="D9117" t="str">
            <v>France</v>
          </cell>
          <cell r="E9117">
            <v>75</v>
          </cell>
          <cell r="F9117">
            <v>186</v>
          </cell>
          <cell r="G9117" t="str">
            <v>Spain</v>
          </cell>
        </row>
        <row r="9118">
          <cell r="A9118" t="str">
            <v>2003M02</v>
          </cell>
          <cell r="B9118">
            <v>2</v>
          </cell>
          <cell r="C9118">
            <v>0</v>
          </cell>
          <cell r="D9118" t="str">
            <v>Ebay</v>
          </cell>
          <cell r="E9118">
            <v>2925</v>
          </cell>
          <cell r="F9118">
            <v>115</v>
          </cell>
          <cell r="G9118" t="str">
            <v>Latvia</v>
          </cell>
        </row>
        <row r="9119">
          <cell r="A9119" t="str">
            <v>2003M02</v>
          </cell>
          <cell r="B9119">
            <v>2</v>
          </cell>
          <cell r="C9119">
            <v>101</v>
          </cell>
          <cell r="D9119" t="str">
            <v>Italy</v>
          </cell>
          <cell r="E9119">
            <v>7</v>
          </cell>
          <cell r="F9119">
            <v>180</v>
          </cell>
          <cell r="G9119" t="str">
            <v>Singapore</v>
          </cell>
        </row>
        <row r="9120">
          <cell r="A9120" t="str">
            <v>2003M02</v>
          </cell>
          <cell r="B9120">
            <v>2</v>
          </cell>
          <cell r="C9120">
            <v>196</v>
          </cell>
          <cell r="D9120" t="str">
            <v>Taiwan</v>
          </cell>
          <cell r="E9120">
            <v>2</v>
          </cell>
          <cell r="F9120">
            <v>101</v>
          </cell>
          <cell r="G9120" t="str">
            <v>Italy</v>
          </cell>
        </row>
        <row r="9121">
          <cell r="A9121" t="str">
            <v>2003M02</v>
          </cell>
          <cell r="B9121">
            <v>2</v>
          </cell>
          <cell r="C9121">
            <v>0</v>
          </cell>
          <cell r="D9121" t="str">
            <v>Ebay</v>
          </cell>
          <cell r="E9121">
            <v>11471</v>
          </cell>
          <cell r="F9121">
            <v>136</v>
          </cell>
          <cell r="G9121" t="str">
            <v>Mexico</v>
          </cell>
        </row>
        <row r="9122">
          <cell r="A9122" t="str">
            <v>2003M02</v>
          </cell>
          <cell r="B9122">
            <v>2</v>
          </cell>
          <cell r="C9122">
            <v>0</v>
          </cell>
          <cell r="D9122" t="str">
            <v>Ebay</v>
          </cell>
          <cell r="E9122">
            <v>246</v>
          </cell>
          <cell r="F9122">
            <v>210</v>
          </cell>
          <cell r="G9122" t="str">
            <v>United Arab Emirates</v>
          </cell>
        </row>
        <row r="9123">
          <cell r="A9123" t="str">
            <v>2003M02</v>
          </cell>
          <cell r="B9123">
            <v>2</v>
          </cell>
          <cell r="C9123">
            <v>15</v>
          </cell>
          <cell r="D9123" t="str">
            <v>Australia</v>
          </cell>
          <cell r="E9123">
            <v>29</v>
          </cell>
          <cell r="F9123">
            <v>23</v>
          </cell>
          <cell r="G9123" t="str">
            <v>Belgium</v>
          </cell>
        </row>
        <row r="9124">
          <cell r="A9124" t="str">
            <v>2003M02</v>
          </cell>
          <cell r="B9124">
            <v>0</v>
          </cell>
          <cell r="C9124">
            <v>3</v>
          </cell>
          <cell r="D9124" t="str">
            <v>Uk</v>
          </cell>
          <cell r="E9124">
            <v>1668</v>
          </cell>
          <cell r="F9124">
            <v>2</v>
          </cell>
          <cell r="G9124" t="str">
            <v>Canada</v>
          </cell>
        </row>
        <row r="9125">
          <cell r="A9125" t="str">
            <v>2003M02</v>
          </cell>
          <cell r="B9125">
            <v>0</v>
          </cell>
          <cell r="C9125">
            <v>0</v>
          </cell>
          <cell r="D9125" t="str">
            <v>Ebay</v>
          </cell>
          <cell r="E9125">
            <v>312</v>
          </cell>
          <cell r="F9125">
            <v>100</v>
          </cell>
          <cell r="G9125" t="str">
            <v>Israel</v>
          </cell>
        </row>
        <row r="9126">
          <cell r="A9126" t="str">
            <v>2003M02</v>
          </cell>
          <cell r="B9126">
            <v>2</v>
          </cell>
          <cell r="C9126">
            <v>0</v>
          </cell>
          <cell r="D9126" t="str">
            <v>Ebay</v>
          </cell>
          <cell r="E9126">
            <v>87371</v>
          </cell>
          <cell r="F9126">
            <v>180</v>
          </cell>
          <cell r="G9126" t="str">
            <v>Singapore</v>
          </cell>
        </row>
        <row r="9127">
          <cell r="A9127" t="str">
            <v>2003M02</v>
          </cell>
          <cell r="B9127">
            <v>2</v>
          </cell>
          <cell r="C9127">
            <v>146</v>
          </cell>
          <cell r="D9127" t="str">
            <v>Netherlands</v>
          </cell>
          <cell r="E9127">
            <v>1</v>
          </cell>
          <cell r="F9127">
            <v>61</v>
          </cell>
          <cell r="G9127" t="str">
            <v>Ecuador</v>
          </cell>
        </row>
        <row r="9128">
          <cell r="A9128" t="str">
            <v>2003M02</v>
          </cell>
          <cell r="B9128">
            <v>3</v>
          </cell>
          <cell r="C9128">
            <v>0</v>
          </cell>
          <cell r="D9128" t="str">
            <v>Ebay</v>
          </cell>
          <cell r="E9128">
            <v>11</v>
          </cell>
          <cell r="F9128">
            <v>193</v>
          </cell>
          <cell r="G9128" t="str">
            <v>Switzerland</v>
          </cell>
        </row>
        <row r="9129">
          <cell r="A9129" t="str">
            <v>2003M02</v>
          </cell>
          <cell r="B9129">
            <v>0</v>
          </cell>
          <cell r="C9129">
            <v>0</v>
          </cell>
          <cell r="D9129" t="str">
            <v>Ebay</v>
          </cell>
          <cell r="E9129">
            <v>50</v>
          </cell>
          <cell r="F9129">
            <v>99</v>
          </cell>
          <cell r="G9129" t="str">
            <v>Ireland</v>
          </cell>
        </row>
        <row r="9130">
          <cell r="A9130" t="str">
            <v>2003M02</v>
          </cell>
          <cell r="B9130">
            <v>1</v>
          </cell>
          <cell r="C9130">
            <v>16</v>
          </cell>
          <cell r="D9130" t="str">
            <v>Austria</v>
          </cell>
          <cell r="E9130">
            <v>1</v>
          </cell>
          <cell r="F9130">
            <v>45</v>
          </cell>
          <cell r="G9130" t="str">
            <v>China</v>
          </cell>
        </row>
        <row r="9131">
          <cell r="A9131" t="str">
            <v>2003M02</v>
          </cell>
          <cell r="B9131">
            <v>2</v>
          </cell>
          <cell r="C9131">
            <v>77</v>
          </cell>
          <cell r="D9131" t="str">
            <v>Germany</v>
          </cell>
          <cell r="E9131">
            <v>13</v>
          </cell>
          <cell r="F9131">
            <v>162</v>
          </cell>
          <cell r="G9131" t="str">
            <v>Philippines</v>
          </cell>
        </row>
        <row r="9132">
          <cell r="A9132" t="str">
            <v>2003M02</v>
          </cell>
          <cell r="B9132">
            <v>2</v>
          </cell>
          <cell r="C9132">
            <v>0</v>
          </cell>
          <cell r="D9132" t="str">
            <v>Ebay</v>
          </cell>
          <cell r="E9132">
            <v>4</v>
          </cell>
          <cell r="F9132">
            <v>-999</v>
          </cell>
          <cell r="G9132" t="str">
            <v>Unknown</v>
          </cell>
        </row>
        <row r="9133">
          <cell r="A9133" t="str">
            <v>2003M02</v>
          </cell>
          <cell r="B9133">
            <v>0</v>
          </cell>
          <cell r="C9133">
            <v>16</v>
          </cell>
          <cell r="D9133" t="str">
            <v>Austria</v>
          </cell>
          <cell r="E9133">
            <v>1</v>
          </cell>
          <cell r="F9133">
            <v>193</v>
          </cell>
          <cell r="G9133" t="str">
            <v>Switzerland</v>
          </cell>
        </row>
        <row r="9134">
          <cell r="A9134" t="str">
            <v>2003M02</v>
          </cell>
          <cell r="B9134">
            <v>0</v>
          </cell>
          <cell r="C9134">
            <v>3</v>
          </cell>
          <cell r="D9134" t="str">
            <v>Uk</v>
          </cell>
          <cell r="E9134">
            <v>84</v>
          </cell>
          <cell r="F9134">
            <v>71</v>
          </cell>
          <cell r="G9134" t="str">
            <v>France</v>
          </cell>
        </row>
        <row r="9135">
          <cell r="A9135" t="str">
            <v>2003M02</v>
          </cell>
          <cell r="B9135">
            <v>2</v>
          </cell>
          <cell r="C9135">
            <v>71</v>
          </cell>
          <cell r="D9135" t="str">
            <v>France</v>
          </cell>
          <cell r="E9135">
            <v>303</v>
          </cell>
          <cell r="F9135">
            <v>227</v>
          </cell>
          <cell r="G9135" t="str">
            <v>Réunion</v>
          </cell>
        </row>
        <row r="9136">
          <cell r="A9136" t="str">
            <v>2003M02</v>
          </cell>
          <cell r="B9136">
            <v>3</v>
          </cell>
          <cell r="C9136">
            <v>0</v>
          </cell>
          <cell r="D9136" t="str">
            <v>Ebay</v>
          </cell>
          <cell r="E9136">
            <v>21</v>
          </cell>
          <cell r="F9136">
            <v>71</v>
          </cell>
          <cell r="G9136" t="str">
            <v>France</v>
          </cell>
        </row>
        <row r="9137">
          <cell r="A9137" t="str">
            <v>2003M02</v>
          </cell>
          <cell r="B9137">
            <v>2</v>
          </cell>
          <cell r="C9137">
            <v>0</v>
          </cell>
          <cell r="D9137" t="str">
            <v>Ebay</v>
          </cell>
          <cell r="E9137">
            <v>24</v>
          </cell>
          <cell r="F9137">
            <v>221</v>
          </cell>
          <cell r="G9137" t="str">
            <v>Yemen</v>
          </cell>
        </row>
        <row r="9138">
          <cell r="A9138" t="str">
            <v>2003M02</v>
          </cell>
          <cell r="B9138">
            <v>1</v>
          </cell>
          <cell r="C9138">
            <v>2</v>
          </cell>
          <cell r="D9138" t="str">
            <v>Canada</v>
          </cell>
          <cell r="E9138">
            <v>1</v>
          </cell>
          <cell r="F9138">
            <v>80</v>
          </cell>
          <cell r="G9138" t="str">
            <v>Greece</v>
          </cell>
        </row>
        <row r="9139">
          <cell r="A9139" t="str">
            <v>2003M02</v>
          </cell>
          <cell r="B9139">
            <v>2</v>
          </cell>
          <cell r="C9139">
            <v>15</v>
          </cell>
          <cell r="D9139" t="str">
            <v>Australia</v>
          </cell>
          <cell r="E9139">
            <v>2</v>
          </cell>
          <cell r="F9139">
            <v>209</v>
          </cell>
          <cell r="G9139" t="str">
            <v>Ukraine</v>
          </cell>
        </row>
        <row r="9140">
          <cell r="A9140" t="str">
            <v>2003M02</v>
          </cell>
          <cell r="B9140">
            <v>2</v>
          </cell>
          <cell r="C9140">
            <v>0</v>
          </cell>
          <cell r="D9140" t="str">
            <v>Ebay</v>
          </cell>
          <cell r="E9140">
            <v>715</v>
          </cell>
          <cell r="F9140">
            <v>61</v>
          </cell>
          <cell r="G9140" t="str">
            <v>Ecuador</v>
          </cell>
        </row>
        <row r="9141">
          <cell r="A9141" t="str">
            <v>2003M02</v>
          </cell>
          <cell r="B9141">
            <v>2</v>
          </cell>
          <cell r="C9141">
            <v>3</v>
          </cell>
          <cell r="D9141" t="str">
            <v>Uk</v>
          </cell>
          <cell r="E9141">
            <v>199</v>
          </cell>
          <cell r="F9141">
            <v>61</v>
          </cell>
          <cell r="G9141" t="str">
            <v>Ecuador</v>
          </cell>
        </row>
        <row r="9142">
          <cell r="A9142" t="str">
            <v>2003M02</v>
          </cell>
          <cell r="B9142">
            <v>3</v>
          </cell>
          <cell r="C9142">
            <v>3</v>
          </cell>
          <cell r="D9142" t="str">
            <v>Uk</v>
          </cell>
          <cell r="E9142">
            <v>1</v>
          </cell>
          <cell r="F9142">
            <v>71</v>
          </cell>
          <cell r="G9142" t="str">
            <v>France</v>
          </cell>
        </row>
        <row r="9143">
          <cell r="A9143" t="str">
            <v>2003M02</v>
          </cell>
          <cell r="B9143">
            <v>2</v>
          </cell>
          <cell r="C9143">
            <v>77</v>
          </cell>
          <cell r="D9143" t="str">
            <v>Germany</v>
          </cell>
          <cell r="E9143">
            <v>2261</v>
          </cell>
          <cell r="F9143">
            <v>2</v>
          </cell>
          <cell r="G9143" t="str">
            <v>Canada</v>
          </cell>
        </row>
        <row r="9144">
          <cell r="A9144" t="str">
            <v>2003M02</v>
          </cell>
          <cell r="B9144">
            <v>3</v>
          </cell>
          <cell r="C9144">
            <v>3</v>
          </cell>
          <cell r="D9144" t="str">
            <v>Uk</v>
          </cell>
          <cell r="E9144">
            <v>2</v>
          </cell>
          <cell r="F9144">
            <v>101</v>
          </cell>
          <cell r="G9144" t="str">
            <v>Italy</v>
          </cell>
        </row>
        <row r="9145">
          <cell r="A9145" t="str">
            <v>2003M02</v>
          </cell>
          <cell r="B9145">
            <v>1</v>
          </cell>
          <cell r="C9145">
            <v>77</v>
          </cell>
          <cell r="D9145" t="str">
            <v>Germany</v>
          </cell>
          <cell r="E9145">
            <v>10</v>
          </cell>
          <cell r="F9145">
            <v>214</v>
          </cell>
          <cell r="G9145" t="str">
            <v>Vatican City State</v>
          </cell>
        </row>
        <row r="9146">
          <cell r="A9146" t="str">
            <v>2003M02</v>
          </cell>
          <cell r="B9146">
            <v>2</v>
          </cell>
          <cell r="C9146">
            <v>0</v>
          </cell>
          <cell r="D9146" t="str">
            <v>Ebay</v>
          </cell>
          <cell r="E9146">
            <v>5</v>
          </cell>
          <cell r="F9146">
            <v>54</v>
          </cell>
          <cell r="G9146" t="str">
            <v>Cuba</v>
          </cell>
        </row>
        <row r="9147">
          <cell r="A9147" t="str">
            <v>2003M02</v>
          </cell>
          <cell r="B9147">
            <v>0</v>
          </cell>
          <cell r="C9147">
            <v>0</v>
          </cell>
          <cell r="D9147" t="str">
            <v>Ebay</v>
          </cell>
          <cell r="E9147">
            <v>81</v>
          </cell>
          <cell r="F9147">
            <v>164</v>
          </cell>
          <cell r="G9147" t="str">
            <v>Portugal</v>
          </cell>
        </row>
        <row r="9148">
          <cell r="A9148" t="str">
            <v>2003M02</v>
          </cell>
          <cell r="B9148">
            <v>0</v>
          </cell>
          <cell r="C9148">
            <v>186</v>
          </cell>
          <cell r="D9148" t="str">
            <v>Spain</v>
          </cell>
          <cell r="E9148">
            <v>1</v>
          </cell>
          <cell r="F9148">
            <v>149</v>
          </cell>
          <cell r="G9148" t="str">
            <v>New Zealand</v>
          </cell>
        </row>
        <row r="9149">
          <cell r="A9149" t="str">
            <v>2003M02</v>
          </cell>
          <cell r="B9149">
            <v>1</v>
          </cell>
          <cell r="C9149">
            <v>3</v>
          </cell>
          <cell r="D9149" t="str">
            <v>Uk</v>
          </cell>
          <cell r="E9149">
            <v>10901</v>
          </cell>
          <cell r="F9149">
            <v>1</v>
          </cell>
          <cell r="G9149" t="str">
            <v>United States</v>
          </cell>
        </row>
        <row r="9150">
          <cell r="A9150" t="str">
            <v>2003M02</v>
          </cell>
          <cell r="B9150">
            <v>3</v>
          </cell>
          <cell r="C9150">
            <v>77</v>
          </cell>
          <cell r="D9150" t="str">
            <v>Germany</v>
          </cell>
          <cell r="E9150">
            <v>173755</v>
          </cell>
          <cell r="F9150">
            <v>77</v>
          </cell>
          <cell r="G9150" t="str">
            <v>Germany</v>
          </cell>
        </row>
        <row r="9151">
          <cell r="A9151" t="str">
            <v>2003M02</v>
          </cell>
          <cell r="B9151">
            <v>0</v>
          </cell>
          <cell r="C9151">
            <v>193</v>
          </cell>
          <cell r="D9151" t="str">
            <v>Switzerland</v>
          </cell>
          <cell r="E9151">
            <v>2966</v>
          </cell>
          <cell r="F9151">
            <v>193</v>
          </cell>
          <cell r="G9151" t="str">
            <v>Switzerland</v>
          </cell>
        </row>
        <row r="9152">
          <cell r="A9152" t="str">
            <v>2003M02</v>
          </cell>
          <cell r="B9152">
            <v>2</v>
          </cell>
          <cell r="C9152">
            <v>2</v>
          </cell>
          <cell r="D9152" t="str">
            <v>Canada</v>
          </cell>
          <cell r="E9152">
            <v>7</v>
          </cell>
          <cell r="F9152">
            <v>225</v>
          </cell>
          <cell r="G9152" t="str">
            <v>APO/FPO</v>
          </cell>
        </row>
        <row r="9153">
          <cell r="A9153" t="str">
            <v>2003M02</v>
          </cell>
          <cell r="B9153">
            <v>2</v>
          </cell>
          <cell r="C9153">
            <v>123</v>
          </cell>
          <cell r="D9153" t="str">
            <v xml:space="preserve"> Belgium (Dutch)</v>
          </cell>
          <cell r="E9153">
            <v>1337</v>
          </cell>
          <cell r="F9153">
            <v>146</v>
          </cell>
          <cell r="G9153" t="str">
            <v>Netherlands</v>
          </cell>
        </row>
        <row r="9154">
          <cell r="A9154" t="str">
            <v>2003M02</v>
          </cell>
          <cell r="B9154">
            <v>2</v>
          </cell>
          <cell r="C9154">
            <v>186</v>
          </cell>
          <cell r="D9154" t="str">
            <v>Spain</v>
          </cell>
          <cell r="E9154">
            <v>4</v>
          </cell>
          <cell r="F9154">
            <v>210</v>
          </cell>
          <cell r="G9154" t="str">
            <v>United Arab Emirates</v>
          </cell>
        </row>
        <row r="9155">
          <cell r="A9155" t="str">
            <v>2003M02</v>
          </cell>
          <cell r="B9155">
            <v>2</v>
          </cell>
          <cell r="C9155">
            <v>3</v>
          </cell>
          <cell r="D9155" t="str">
            <v>Uk</v>
          </cell>
          <cell r="E9155">
            <v>154</v>
          </cell>
          <cell r="F9155">
            <v>86</v>
          </cell>
          <cell r="G9155" t="str">
            <v>Guernsey</v>
          </cell>
        </row>
        <row r="9156">
          <cell r="A9156" t="str">
            <v>2003M02</v>
          </cell>
          <cell r="B9156">
            <v>1</v>
          </cell>
          <cell r="C9156">
            <v>123</v>
          </cell>
          <cell r="D9156" t="str">
            <v xml:space="preserve"> Belgium (Dutch)</v>
          </cell>
          <cell r="E9156">
            <v>352</v>
          </cell>
          <cell r="F9156">
            <v>77</v>
          </cell>
          <cell r="G9156" t="str">
            <v>Germany</v>
          </cell>
        </row>
        <row r="9157">
          <cell r="A9157" t="str">
            <v>2003M02</v>
          </cell>
          <cell r="B9157">
            <v>1</v>
          </cell>
          <cell r="C9157">
            <v>3</v>
          </cell>
          <cell r="D9157" t="str">
            <v>Uk</v>
          </cell>
          <cell r="E9157">
            <v>303458</v>
          </cell>
          <cell r="F9157">
            <v>3</v>
          </cell>
          <cell r="G9157" t="str">
            <v>United Kingdom</v>
          </cell>
        </row>
        <row r="9158">
          <cell r="A9158" t="str">
            <v>2003M02</v>
          </cell>
          <cell r="B9158">
            <v>0</v>
          </cell>
          <cell r="C9158">
            <v>0</v>
          </cell>
          <cell r="D9158" t="str">
            <v>Ebay</v>
          </cell>
          <cell r="E9158">
            <v>394</v>
          </cell>
          <cell r="F9158">
            <v>217</v>
          </cell>
          <cell r="G9158" t="str">
            <v>Virgin Islands (U.S.)</v>
          </cell>
        </row>
        <row r="9159">
          <cell r="A9159" t="str">
            <v>2003M02</v>
          </cell>
          <cell r="B9159">
            <v>1</v>
          </cell>
          <cell r="C9159">
            <v>16</v>
          </cell>
          <cell r="D9159" t="str">
            <v>Austria</v>
          </cell>
          <cell r="E9159">
            <v>9</v>
          </cell>
          <cell r="F9159">
            <v>146</v>
          </cell>
          <cell r="G9159" t="str">
            <v>Netherlands</v>
          </cell>
        </row>
        <row r="9160">
          <cell r="A9160" t="str">
            <v>2003M02</v>
          </cell>
          <cell r="B9160">
            <v>3</v>
          </cell>
          <cell r="C9160">
            <v>0</v>
          </cell>
          <cell r="D9160" t="str">
            <v>Ebay</v>
          </cell>
          <cell r="E9160">
            <v>1</v>
          </cell>
          <cell r="F9160">
            <v>24</v>
          </cell>
          <cell r="G9160" t="str">
            <v>Belize</v>
          </cell>
        </row>
        <row r="9161">
          <cell r="A9161" t="str">
            <v>2003M02</v>
          </cell>
          <cell r="B9161">
            <v>2</v>
          </cell>
          <cell r="C9161">
            <v>15</v>
          </cell>
          <cell r="D9161" t="str">
            <v>Australia</v>
          </cell>
          <cell r="E9161">
            <v>321</v>
          </cell>
          <cell r="F9161">
            <v>149</v>
          </cell>
          <cell r="G9161" t="str">
            <v>New Zealand</v>
          </cell>
        </row>
        <row r="9162">
          <cell r="A9162" t="str">
            <v>2003M02</v>
          </cell>
          <cell r="B9162">
            <v>1</v>
          </cell>
          <cell r="C9162">
            <v>193</v>
          </cell>
          <cell r="D9162" t="str">
            <v>Switzerland</v>
          </cell>
          <cell r="E9162">
            <v>17</v>
          </cell>
          <cell r="F9162">
            <v>1</v>
          </cell>
          <cell r="G9162" t="str">
            <v>United States</v>
          </cell>
        </row>
        <row r="9163">
          <cell r="A9163" t="str">
            <v>2003M02</v>
          </cell>
          <cell r="B9163">
            <v>3</v>
          </cell>
          <cell r="C9163">
            <v>196</v>
          </cell>
          <cell r="D9163" t="str">
            <v>Taiwan</v>
          </cell>
          <cell r="E9163">
            <v>2</v>
          </cell>
          <cell r="F9163">
            <v>71</v>
          </cell>
          <cell r="G9163" t="str">
            <v>France</v>
          </cell>
        </row>
        <row r="9164">
          <cell r="A9164" t="str">
            <v>2003M02</v>
          </cell>
          <cell r="B9164">
            <v>2</v>
          </cell>
          <cell r="C9164">
            <v>3</v>
          </cell>
          <cell r="D9164" t="str">
            <v>Uk</v>
          </cell>
          <cell r="E9164">
            <v>2</v>
          </cell>
          <cell r="F9164">
            <v>216</v>
          </cell>
          <cell r="G9164" t="str">
            <v>Vietnam</v>
          </cell>
        </row>
        <row r="9165">
          <cell r="A9165" t="str">
            <v>2003M02</v>
          </cell>
          <cell r="B9165">
            <v>2</v>
          </cell>
          <cell r="C9165">
            <v>3</v>
          </cell>
          <cell r="D9165" t="str">
            <v>Uk</v>
          </cell>
          <cell r="E9165">
            <v>7</v>
          </cell>
          <cell r="F9165">
            <v>136</v>
          </cell>
          <cell r="G9165" t="str">
            <v>Mexico</v>
          </cell>
        </row>
        <row r="9166">
          <cell r="A9166" t="str">
            <v>2003M02</v>
          </cell>
          <cell r="B9166">
            <v>2</v>
          </cell>
          <cell r="C9166">
            <v>16</v>
          </cell>
          <cell r="D9166" t="str">
            <v>Austria</v>
          </cell>
          <cell r="E9166">
            <v>23</v>
          </cell>
          <cell r="F9166">
            <v>3</v>
          </cell>
          <cell r="G9166" t="str">
            <v>United Kingdom</v>
          </cell>
        </row>
        <row r="9167">
          <cell r="A9167" t="str">
            <v>2003M02</v>
          </cell>
          <cell r="B9167">
            <v>0</v>
          </cell>
          <cell r="C9167">
            <v>146</v>
          </cell>
          <cell r="D9167" t="str">
            <v>Netherlands</v>
          </cell>
          <cell r="E9167">
            <v>7</v>
          </cell>
          <cell r="F9167">
            <v>186</v>
          </cell>
          <cell r="G9167" t="str">
            <v>Spain</v>
          </cell>
        </row>
        <row r="9168">
          <cell r="A9168" t="str">
            <v>2003M02</v>
          </cell>
          <cell r="B9168">
            <v>2</v>
          </cell>
          <cell r="C9168">
            <v>196</v>
          </cell>
          <cell r="D9168" t="str">
            <v>Taiwan</v>
          </cell>
          <cell r="E9168">
            <v>6</v>
          </cell>
          <cell r="F9168">
            <v>209</v>
          </cell>
          <cell r="G9168" t="str">
            <v>Ukraine</v>
          </cell>
        </row>
        <row r="9169">
          <cell r="A9169" t="str">
            <v>2003M02</v>
          </cell>
          <cell r="B9169">
            <v>1</v>
          </cell>
          <cell r="C9169">
            <v>0</v>
          </cell>
          <cell r="D9169" t="str">
            <v>Ebay</v>
          </cell>
          <cell r="E9169">
            <v>59</v>
          </cell>
          <cell r="F9169">
            <v>80</v>
          </cell>
          <cell r="G9169" t="str">
            <v>Greece</v>
          </cell>
        </row>
        <row r="9170">
          <cell r="A9170" t="str">
            <v>2003M02</v>
          </cell>
          <cell r="B9170">
            <v>3</v>
          </cell>
          <cell r="C9170">
            <v>100</v>
          </cell>
          <cell r="D9170" t="str">
            <v>Ebaymotors</v>
          </cell>
          <cell r="E9170">
            <v>1</v>
          </cell>
          <cell r="F9170">
            <v>136</v>
          </cell>
          <cell r="G9170" t="str">
            <v>Mexico</v>
          </cell>
        </row>
        <row r="9171">
          <cell r="A9171" t="str">
            <v>2003M02</v>
          </cell>
          <cell r="B9171">
            <v>1</v>
          </cell>
          <cell r="C9171">
            <v>77</v>
          </cell>
          <cell r="D9171" t="str">
            <v>Germany</v>
          </cell>
          <cell r="E9171">
            <v>2</v>
          </cell>
          <cell r="F9171">
            <v>95</v>
          </cell>
          <cell r="G9171" t="str">
            <v>India</v>
          </cell>
        </row>
        <row r="9172">
          <cell r="A9172" t="str">
            <v>2003M02</v>
          </cell>
          <cell r="B9172">
            <v>3</v>
          </cell>
          <cell r="C9172">
            <v>100</v>
          </cell>
          <cell r="D9172" t="str">
            <v>Ebaymotors</v>
          </cell>
          <cell r="E9172">
            <v>2</v>
          </cell>
          <cell r="F9172">
            <v>31</v>
          </cell>
          <cell r="G9172" t="str">
            <v>Brazil</v>
          </cell>
        </row>
        <row r="9173">
          <cell r="A9173" t="str">
            <v>2003M02</v>
          </cell>
          <cell r="B9173">
            <v>3</v>
          </cell>
          <cell r="C9173">
            <v>71</v>
          </cell>
          <cell r="D9173" t="str">
            <v>France</v>
          </cell>
          <cell r="E9173">
            <v>14</v>
          </cell>
          <cell r="F9173">
            <v>193</v>
          </cell>
          <cell r="G9173" t="str">
            <v>Switzerland</v>
          </cell>
        </row>
        <row r="9174">
          <cell r="A9174" t="str">
            <v>2003M02</v>
          </cell>
          <cell r="B9174">
            <v>0</v>
          </cell>
          <cell r="C9174">
            <v>15</v>
          </cell>
          <cell r="D9174" t="str">
            <v>Australia</v>
          </cell>
          <cell r="E9174">
            <v>6</v>
          </cell>
          <cell r="F9174">
            <v>104</v>
          </cell>
          <cell r="G9174" t="str">
            <v>Japan</v>
          </cell>
        </row>
        <row r="9175">
          <cell r="A9175" t="str">
            <v>2003M02</v>
          </cell>
          <cell r="B9175">
            <v>1</v>
          </cell>
          <cell r="C9175">
            <v>16</v>
          </cell>
          <cell r="D9175" t="str">
            <v>Austria</v>
          </cell>
          <cell r="E9175">
            <v>8</v>
          </cell>
          <cell r="F9175">
            <v>164</v>
          </cell>
          <cell r="G9175" t="str">
            <v>Portugal</v>
          </cell>
        </row>
        <row r="9176">
          <cell r="A9176" t="str">
            <v>2003M02</v>
          </cell>
          <cell r="B9176">
            <v>2</v>
          </cell>
          <cell r="C9176">
            <v>100</v>
          </cell>
          <cell r="D9176" t="str">
            <v>Ebaymotors</v>
          </cell>
          <cell r="E9176">
            <v>11</v>
          </cell>
          <cell r="F9176">
            <v>56</v>
          </cell>
          <cell r="G9176" t="str">
            <v>Czech Republic</v>
          </cell>
        </row>
        <row r="9177">
          <cell r="A9177" t="str">
            <v>2003M02</v>
          </cell>
          <cell r="B9177">
            <v>2</v>
          </cell>
          <cell r="C9177">
            <v>100</v>
          </cell>
          <cell r="D9177" t="str">
            <v>Ebaymotors</v>
          </cell>
          <cell r="E9177">
            <v>46379</v>
          </cell>
          <cell r="F9177">
            <v>2</v>
          </cell>
          <cell r="G9177" t="str">
            <v>Canada</v>
          </cell>
        </row>
        <row r="9178">
          <cell r="A9178" t="str">
            <v>2003M02</v>
          </cell>
          <cell r="B9178">
            <v>2</v>
          </cell>
          <cell r="C9178">
            <v>0</v>
          </cell>
          <cell r="D9178" t="str">
            <v>Ebay</v>
          </cell>
          <cell r="E9178">
            <v>9</v>
          </cell>
          <cell r="F9178">
            <v>17</v>
          </cell>
          <cell r="G9178" t="str">
            <v>Azerbaijan Republic</v>
          </cell>
        </row>
        <row r="9179">
          <cell r="A9179" t="str">
            <v>2003M02</v>
          </cell>
          <cell r="B9179">
            <v>2</v>
          </cell>
          <cell r="C9179">
            <v>100</v>
          </cell>
          <cell r="D9179" t="str">
            <v>Ebaymotors</v>
          </cell>
          <cell r="E9179">
            <v>922</v>
          </cell>
          <cell r="F9179">
            <v>196</v>
          </cell>
          <cell r="G9179" t="str">
            <v>Taiwan</v>
          </cell>
        </row>
        <row r="9180">
          <cell r="A9180" t="str">
            <v>2003M02</v>
          </cell>
          <cell r="B9180">
            <v>0</v>
          </cell>
          <cell r="C9180">
            <v>3</v>
          </cell>
          <cell r="D9180" t="str">
            <v>Uk</v>
          </cell>
          <cell r="E9180">
            <v>26</v>
          </cell>
          <cell r="F9180">
            <v>23</v>
          </cell>
          <cell r="G9180" t="str">
            <v>Belgium</v>
          </cell>
        </row>
        <row r="9181">
          <cell r="A9181" t="str">
            <v>2003M02</v>
          </cell>
          <cell r="B9181">
            <v>2</v>
          </cell>
          <cell r="C9181">
            <v>186</v>
          </cell>
          <cell r="D9181" t="str">
            <v>Spain</v>
          </cell>
          <cell r="E9181">
            <v>230</v>
          </cell>
          <cell r="F9181">
            <v>12</v>
          </cell>
          <cell r="G9181" t="str">
            <v>Argentina</v>
          </cell>
        </row>
        <row r="9182">
          <cell r="A9182" t="str">
            <v>2003M02</v>
          </cell>
          <cell r="B9182">
            <v>2</v>
          </cell>
          <cell r="C9182">
            <v>193</v>
          </cell>
          <cell r="D9182" t="str">
            <v>Switzerland</v>
          </cell>
          <cell r="E9182">
            <v>4</v>
          </cell>
          <cell r="F9182">
            <v>210</v>
          </cell>
          <cell r="G9182" t="str">
            <v>United Arab Emirates</v>
          </cell>
        </row>
        <row r="9183">
          <cell r="A9183" t="str">
            <v>2003M02</v>
          </cell>
          <cell r="B9183">
            <v>2</v>
          </cell>
          <cell r="C9183">
            <v>15</v>
          </cell>
          <cell r="D9183" t="str">
            <v>Australia</v>
          </cell>
          <cell r="E9183">
            <v>38</v>
          </cell>
          <cell r="F9183">
            <v>225</v>
          </cell>
          <cell r="G9183" t="str">
            <v>APO/FPO</v>
          </cell>
        </row>
        <row r="9184">
          <cell r="A9184" t="str">
            <v>2003M02</v>
          </cell>
          <cell r="B9184">
            <v>2</v>
          </cell>
          <cell r="C9184">
            <v>193</v>
          </cell>
          <cell r="D9184" t="str">
            <v>Switzerland</v>
          </cell>
          <cell r="E9184">
            <v>9</v>
          </cell>
          <cell r="F9184">
            <v>122</v>
          </cell>
          <cell r="G9184" t="str">
            <v>Luxembourg</v>
          </cell>
        </row>
        <row r="9185">
          <cell r="A9185" t="str">
            <v>2003M02</v>
          </cell>
          <cell r="B9185">
            <v>2</v>
          </cell>
          <cell r="C9185">
            <v>101</v>
          </cell>
          <cell r="D9185" t="str">
            <v>Italy</v>
          </cell>
          <cell r="E9185">
            <v>22</v>
          </cell>
          <cell r="F9185">
            <v>138</v>
          </cell>
          <cell r="G9185" t="str">
            <v>Monaco</v>
          </cell>
        </row>
        <row r="9186">
          <cell r="A9186" t="str">
            <v>2003M02</v>
          </cell>
          <cell r="B9186">
            <v>2</v>
          </cell>
          <cell r="C9186">
            <v>3</v>
          </cell>
          <cell r="D9186" t="str">
            <v>Uk</v>
          </cell>
          <cell r="E9186">
            <v>3508</v>
          </cell>
          <cell r="F9186">
            <v>180</v>
          </cell>
          <cell r="G9186" t="str">
            <v>Singapore</v>
          </cell>
        </row>
        <row r="9187">
          <cell r="A9187" t="str">
            <v>2003M02</v>
          </cell>
          <cell r="B9187">
            <v>0</v>
          </cell>
          <cell r="C9187">
            <v>0</v>
          </cell>
          <cell r="D9187" t="str">
            <v>Ebay</v>
          </cell>
          <cell r="E9187">
            <v>34098</v>
          </cell>
          <cell r="F9187">
            <v>2</v>
          </cell>
          <cell r="G9187" t="str">
            <v>Canada</v>
          </cell>
        </row>
        <row r="9188">
          <cell r="A9188" t="str">
            <v>2003M02</v>
          </cell>
          <cell r="B9188">
            <v>0</v>
          </cell>
          <cell r="C9188">
            <v>3</v>
          </cell>
          <cell r="D9188" t="str">
            <v>Uk</v>
          </cell>
          <cell r="E9188">
            <v>3</v>
          </cell>
          <cell r="F9188">
            <v>62</v>
          </cell>
          <cell r="G9188" t="str">
            <v>Egypt</v>
          </cell>
        </row>
        <row r="9189">
          <cell r="A9189" t="str">
            <v>2003M02</v>
          </cell>
          <cell r="B9189">
            <v>0</v>
          </cell>
          <cell r="C9189">
            <v>16</v>
          </cell>
          <cell r="D9189" t="str">
            <v>Austria</v>
          </cell>
          <cell r="E9189">
            <v>1</v>
          </cell>
          <cell r="F9189">
            <v>186</v>
          </cell>
          <cell r="G9189" t="str">
            <v>Spain</v>
          </cell>
        </row>
        <row r="9190">
          <cell r="A9190" t="str">
            <v>2003M02</v>
          </cell>
          <cell r="B9190">
            <v>0</v>
          </cell>
          <cell r="C9190">
            <v>186</v>
          </cell>
          <cell r="D9190" t="str">
            <v>Spain</v>
          </cell>
          <cell r="E9190">
            <v>8</v>
          </cell>
          <cell r="F9190">
            <v>23</v>
          </cell>
          <cell r="G9190" t="str">
            <v>Belgium</v>
          </cell>
        </row>
        <row r="9191">
          <cell r="A9191" t="str">
            <v>2003M02</v>
          </cell>
          <cell r="B9191">
            <v>1</v>
          </cell>
          <cell r="C9191">
            <v>3</v>
          </cell>
          <cell r="D9191" t="str">
            <v>Uk</v>
          </cell>
          <cell r="E9191">
            <v>2</v>
          </cell>
          <cell r="F9191">
            <v>105</v>
          </cell>
          <cell r="G9191" t="str">
            <v>Jersey</v>
          </cell>
        </row>
        <row r="9192">
          <cell r="A9192" t="str">
            <v>2003M02</v>
          </cell>
          <cell r="B9192">
            <v>1</v>
          </cell>
          <cell r="C9192">
            <v>101</v>
          </cell>
          <cell r="D9192" t="str">
            <v>Italy</v>
          </cell>
          <cell r="E9192">
            <v>2</v>
          </cell>
          <cell r="F9192">
            <v>167</v>
          </cell>
          <cell r="G9192" t="str">
            <v>Romania</v>
          </cell>
        </row>
        <row r="9193">
          <cell r="A9193" t="str">
            <v>2003M02</v>
          </cell>
          <cell r="B9193">
            <v>2</v>
          </cell>
          <cell r="C9193">
            <v>186</v>
          </cell>
          <cell r="D9193" t="str">
            <v>Spain</v>
          </cell>
          <cell r="E9193">
            <v>45</v>
          </cell>
          <cell r="F9193">
            <v>15</v>
          </cell>
          <cell r="G9193" t="str">
            <v>Australia</v>
          </cell>
        </row>
        <row r="9194">
          <cell r="A9194" t="str">
            <v>2003M02</v>
          </cell>
          <cell r="B9194">
            <v>0</v>
          </cell>
          <cell r="C9194">
            <v>186</v>
          </cell>
          <cell r="D9194" t="str">
            <v>Spain</v>
          </cell>
          <cell r="E9194">
            <v>49</v>
          </cell>
          <cell r="F9194">
            <v>3</v>
          </cell>
          <cell r="G9194" t="str">
            <v>United Kingdom</v>
          </cell>
        </row>
        <row r="9195">
          <cell r="A9195" t="str">
            <v>2003M02</v>
          </cell>
          <cell r="B9195">
            <v>0</v>
          </cell>
          <cell r="C9195">
            <v>101</v>
          </cell>
          <cell r="D9195" t="str">
            <v>Italy</v>
          </cell>
          <cell r="E9195">
            <v>6</v>
          </cell>
          <cell r="F9195">
            <v>186</v>
          </cell>
          <cell r="G9195" t="str">
            <v>Spain</v>
          </cell>
        </row>
        <row r="9196">
          <cell r="A9196" t="str">
            <v>2003M02</v>
          </cell>
          <cell r="B9196">
            <v>2</v>
          </cell>
          <cell r="C9196">
            <v>0</v>
          </cell>
          <cell r="D9196" t="str">
            <v>Ebay</v>
          </cell>
          <cell r="E9196">
            <v>44181</v>
          </cell>
          <cell r="F9196">
            <v>71</v>
          </cell>
          <cell r="G9196" t="str">
            <v>France</v>
          </cell>
        </row>
        <row r="9197">
          <cell r="A9197" t="str">
            <v>2003M02</v>
          </cell>
          <cell r="B9197">
            <v>1</v>
          </cell>
          <cell r="C9197">
            <v>77</v>
          </cell>
          <cell r="D9197" t="str">
            <v>Germany</v>
          </cell>
          <cell r="E9197">
            <v>2</v>
          </cell>
          <cell r="F9197">
            <v>12</v>
          </cell>
          <cell r="G9197" t="str">
            <v>Argentina</v>
          </cell>
        </row>
        <row r="9198">
          <cell r="A9198" t="str">
            <v>2003M02</v>
          </cell>
          <cell r="B9198">
            <v>3</v>
          </cell>
          <cell r="C9198">
            <v>0</v>
          </cell>
          <cell r="D9198" t="str">
            <v>Ebay</v>
          </cell>
          <cell r="E9198">
            <v>425</v>
          </cell>
          <cell r="F9198">
            <v>3</v>
          </cell>
          <cell r="G9198" t="str">
            <v>United Kingdom</v>
          </cell>
        </row>
        <row r="9199">
          <cell r="A9199" t="str">
            <v>2003M02</v>
          </cell>
          <cell r="B9199">
            <v>2</v>
          </cell>
          <cell r="C9199">
            <v>2</v>
          </cell>
          <cell r="D9199" t="str">
            <v>Canada</v>
          </cell>
          <cell r="E9199">
            <v>1</v>
          </cell>
          <cell r="F9199">
            <v>34</v>
          </cell>
          <cell r="G9199" t="str">
            <v>Bulgaria</v>
          </cell>
        </row>
        <row r="9200">
          <cell r="A9200" t="str">
            <v>2003M02</v>
          </cell>
          <cell r="B9200">
            <v>1</v>
          </cell>
          <cell r="C9200">
            <v>16</v>
          </cell>
          <cell r="D9200" t="str">
            <v>Austria</v>
          </cell>
          <cell r="E9200">
            <v>1</v>
          </cell>
          <cell r="F9200">
            <v>122</v>
          </cell>
          <cell r="G9200" t="str">
            <v>Luxembourg</v>
          </cell>
        </row>
        <row r="9201">
          <cell r="A9201" t="str">
            <v>2003M02</v>
          </cell>
          <cell r="B9201">
            <v>1</v>
          </cell>
          <cell r="C9201">
            <v>193</v>
          </cell>
          <cell r="D9201" t="str">
            <v>Switzerland</v>
          </cell>
          <cell r="E9201">
            <v>20</v>
          </cell>
          <cell r="F9201">
            <v>16</v>
          </cell>
          <cell r="G9201" t="str">
            <v>Austria</v>
          </cell>
        </row>
        <row r="9202">
          <cell r="A9202" t="str">
            <v>2003M02</v>
          </cell>
          <cell r="B9202">
            <v>0</v>
          </cell>
          <cell r="C9202">
            <v>186</v>
          </cell>
          <cell r="D9202" t="str">
            <v>Spain</v>
          </cell>
          <cell r="E9202">
            <v>21</v>
          </cell>
          <cell r="F9202">
            <v>80</v>
          </cell>
          <cell r="G9202" t="str">
            <v>Greece</v>
          </cell>
        </row>
        <row r="9203">
          <cell r="A9203" t="str">
            <v>2003M02</v>
          </cell>
          <cell r="B9203">
            <v>2</v>
          </cell>
          <cell r="C9203">
            <v>3</v>
          </cell>
          <cell r="D9203" t="str">
            <v>Uk</v>
          </cell>
          <cell r="E9203">
            <v>697</v>
          </cell>
          <cell r="F9203">
            <v>100</v>
          </cell>
          <cell r="G9203" t="str">
            <v>Israel</v>
          </cell>
        </row>
        <row r="9204">
          <cell r="A9204" t="str">
            <v>2003M02</v>
          </cell>
          <cell r="B9204">
            <v>0</v>
          </cell>
          <cell r="C9204">
            <v>71</v>
          </cell>
          <cell r="D9204" t="str">
            <v>France</v>
          </cell>
          <cell r="E9204">
            <v>720</v>
          </cell>
          <cell r="F9204">
            <v>23</v>
          </cell>
          <cell r="G9204" t="str">
            <v>Belgium</v>
          </cell>
        </row>
        <row r="9205">
          <cell r="A9205" t="str">
            <v>2003M02</v>
          </cell>
          <cell r="B9205">
            <v>3</v>
          </cell>
          <cell r="C9205">
            <v>77</v>
          </cell>
          <cell r="D9205" t="str">
            <v>Germany</v>
          </cell>
          <cell r="E9205">
            <v>1</v>
          </cell>
          <cell r="F9205">
            <v>191</v>
          </cell>
          <cell r="G9205" t="str">
            <v>Swaziland</v>
          </cell>
        </row>
        <row r="9206">
          <cell r="A9206" t="str">
            <v>2003M02</v>
          </cell>
          <cell r="B9206">
            <v>0</v>
          </cell>
          <cell r="C9206">
            <v>71</v>
          </cell>
          <cell r="D9206" t="str">
            <v>France</v>
          </cell>
          <cell r="E9206">
            <v>382</v>
          </cell>
          <cell r="F9206">
            <v>101</v>
          </cell>
          <cell r="G9206" t="str">
            <v>Italy</v>
          </cell>
        </row>
        <row r="9207">
          <cell r="A9207" t="str">
            <v>2003M02</v>
          </cell>
          <cell r="B9207">
            <v>0</v>
          </cell>
          <cell r="C9207">
            <v>100</v>
          </cell>
          <cell r="D9207" t="str">
            <v>Ebaymotors</v>
          </cell>
          <cell r="E9207">
            <v>1</v>
          </cell>
          <cell r="F9207">
            <v>96</v>
          </cell>
          <cell r="G9207" t="str">
            <v>Indonesia</v>
          </cell>
        </row>
        <row r="9208">
          <cell r="A9208" t="str">
            <v>2003M02</v>
          </cell>
          <cell r="B9208">
            <v>2</v>
          </cell>
          <cell r="C9208">
            <v>193</v>
          </cell>
          <cell r="D9208" t="str">
            <v>Switzerland</v>
          </cell>
          <cell r="E9208">
            <v>2</v>
          </cell>
          <cell r="F9208">
            <v>204</v>
          </cell>
          <cell r="G9208" t="str">
            <v>Turkey</v>
          </cell>
        </row>
        <row r="9209">
          <cell r="A9209" t="str">
            <v>2003M02</v>
          </cell>
          <cell r="B9209">
            <v>2</v>
          </cell>
          <cell r="C9209">
            <v>23</v>
          </cell>
          <cell r="D9209" t="str">
            <v xml:space="preserve"> Belgium (French)</v>
          </cell>
          <cell r="E9209">
            <v>1</v>
          </cell>
          <cell r="F9209">
            <v>227</v>
          </cell>
          <cell r="G9209" t="str">
            <v>Réunion</v>
          </cell>
        </row>
        <row r="9210">
          <cell r="A9210" t="str">
            <v>2003M02</v>
          </cell>
          <cell r="B9210">
            <v>2</v>
          </cell>
          <cell r="C9210">
            <v>146</v>
          </cell>
          <cell r="D9210" t="str">
            <v>Netherlands</v>
          </cell>
          <cell r="E9210">
            <v>16</v>
          </cell>
          <cell r="F9210">
            <v>16</v>
          </cell>
          <cell r="G9210" t="str">
            <v>Austria</v>
          </cell>
        </row>
        <row r="9211">
          <cell r="A9211" t="str">
            <v>2003M02</v>
          </cell>
          <cell r="B9211">
            <v>2</v>
          </cell>
          <cell r="C9211">
            <v>196</v>
          </cell>
          <cell r="D9211" t="str">
            <v>Taiwan</v>
          </cell>
          <cell r="E9211">
            <v>162</v>
          </cell>
          <cell r="F9211">
            <v>186</v>
          </cell>
          <cell r="G9211" t="str">
            <v>Spain</v>
          </cell>
        </row>
        <row r="9212">
          <cell r="A9212" t="str">
            <v>2003M02</v>
          </cell>
          <cell r="B9212">
            <v>1</v>
          </cell>
          <cell r="C9212">
            <v>101</v>
          </cell>
          <cell r="D9212" t="str">
            <v>Italy</v>
          </cell>
          <cell r="E9212">
            <v>1</v>
          </cell>
          <cell r="F9212">
            <v>122</v>
          </cell>
          <cell r="G9212" t="str">
            <v>Luxembourg</v>
          </cell>
        </row>
        <row r="9213">
          <cell r="A9213" t="str">
            <v>2003M02</v>
          </cell>
          <cell r="B9213">
            <v>2</v>
          </cell>
          <cell r="C9213">
            <v>101</v>
          </cell>
          <cell r="D9213" t="str">
            <v>Italy</v>
          </cell>
          <cell r="E9213">
            <v>2</v>
          </cell>
          <cell r="F9213">
            <v>192</v>
          </cell>
          <cell r="G9213" t="str">
            <v>Sweden</v>
          </cell>
        </row>
        <row r="9214">
          <cell r="A9214" t="str">
            <v>2003M02</v>
          </cell>
          <cell r="B9214">
            <v>0</v>
          </cell>
          <cell r="C9214">
            <v>196</v>
          </cell>
          <cell r="D9214" t="str">
            <v>Taiwan</v>
          </cell>
          <cell r="E9214">
            <v>956</v>
          </cell>
          <cell r="F9214">
            <v>92</v>
          </cell>
          <cell r="G9214" t="str">
            <v>Hong Kong</v>
          </cell>
        </row>
        <row r="9215">
          <cell r="A9215" t="str">
            <v>2003M02</v>
          </cell>
          <cell r="B9215">
            <v>0</v>
          </cell>
          <cell r="C9215">
            <v>77</v>
          </cell>
          <cell r="D9215" t="str">
            <v>Germany</v>
          </cell>
          <cell r="E9215">
            <v>10862</v>
          </cell>
          <cell r="F9215">
            <v>122</v>
          </cell>
          <cell r="G9215" t="str">
            <v>Luxembourg</v>
          </cell>
        </row>
        <row r="9216">
          <cell r="A9216" t="str">
            <v>2003M02</v>
          </cell>
          <cell r="B9216">
            <v>3</v>
          </cell>
          <cell r="C9216">
            <v>77</v>
          </cell>
          <cell r="D9216" t="str">
            <v>Germany</v>
          </cell>
          <cell r="E9216">
            <v>1</v>
          </cell>
          <cell r="F9216">
            <v>15</v>
          </cell>
          <cell r="G9216" t="str">
            <v>Australia</v>
          </cell>
        </row>
        <row r="9217">
          <cell r="A9217" t="str">
            <v>2003M02</v>
          </cell>
          <cell r="B9217">
            <v>1</v>
          </cell>
          <cell r="C9217">
            <v>77</v>
          </cell>
          <cell r="D9217" t="str">
            <v>Germany</v>
          </cell>
          <cell r="E9217">
            <v>1718</v>
          </cell>
          <cell r="F9217">
            <v>1</v>
          </cell>
          <cell r="G9217" t="str">
            <v>United States</v>
          </cell>
        </row>
        <row r="9218">
          <cell r="A9218" t="str">
            <v>2003M02</v>
          </cell>
          <cell r="B9218">
            <v>2</v>
          </cell>
          <cell r="C9218">
            <v>15</v>
          </cell>
          <cell r="D9218" t="str">
            <v>Australia</v>
          </cell>
          <cell r="E9218">
            <v>6</v>
          </cell>
          <cell r="F9218">
            <v>193</v>
          </cell>
          <cell r="G9218" t="str">
            <v>Switzerland</v>
          </cell>
        </row>
        <row r="9219">
          <cell r="A9219" t="str">
            <v>2003M02</v>
          </cell>
          <cell r="B9219">
            <v>1</v>
          </cell>
          <cell r="C9219">
            <v>123</v>
          </cell>
          <cell r="D9219" t="str">
            <v xml:space="preserve"> Belgium (Dutch)</v>
          </cell>
          <cell r="E9219">
            <v>1</v>
          </cell>
          <cell r="F9219">
            <v>71</v>
          </cell>
          <cell r="G9219" t="str">
            <v>France</v>
          </cell>
        </row>
        <row r="9220">
          <cell r="A9220" t="str">
            <v>2003M02</v>
          </cell>
          <cell r="B9220">
            <v>2</v>
          </cell>
          <cell r="C9220">
            <v>3</v>
          </cell>
          <cell r="D9220" t="str">
            <v>Uk</v>
          </cell>
          <cell r="E9220">
            <v>5</v>
          </cell>
          <cell r="F9220">
            <v>210</v>
          </cell>
          <cell r="G9220" t="str">
            <v>United Arab Emirates</v>
          </cell>
        </row>
        <row r="9221">
          <cell r="A9221" t="str">
            <v>2003M02</v>
          </cell>
          <cell r="B9221">
            <v>0</v>
          </cell>
          <cell r="C9221">
            <v>3</v>
          </cell>
          <cell r="D9221" t="str">
            <v>Uk</v>
          </cell>
          <cell r="E9221">
            <v>4</v>
          </cell>
          <cell r="F9221">
            <v>193</v>
          </cell>
          <cell r="G9221" t="str">
            <v>Switzerland</v>
          </cell>
        </row>
        <row r="9222">
          <cell r="A9222" t="str">
            <v>2003M02</v>
          </cell>
          <cell r="B9222">
            <v>1</v>
          </cell>
          <cell r="C9222">
            <v>77</v>
          </cell>
          <cell r="D9222" t="str">
            <v>Germany</v>
          </cell>
          <cell r="E9222">
            <v>6</v>
          </cell>
          <cell r="F9222">
            <v>176</v>
          </cell>
          <cell r="G9222" t="str">
            <v>Saudi Arabia</v>
          </cell>
        </row>
        <row r="9223">
          <cell r="A9223" t="str">
            <v>2003M02</v>
          </cell>
          <cell r="B9223">
            <v>3</v>
          </cell>
          <cell r="C9223">
            <v>0</v>
          </cell>
          <cell r="D9223" t="str">
            <v>Ebay</v>
          </cell>
          <cell r="E9223">
            <v>1</v>
          </cell>
          <cell r="F9223">
            <v>102</v>
          </cell>
          <cell r="G9223" t="str">
            <v>Jamaica</v>
          </cell>
        </row>
        <row r="9224">
          <cell r="A9224" t="str">
            <v>2003M02</v>
          </cell>
          <cell r="B9224">
            <v>2</v>
          </cell>
          <cell r="C9224">
            <v>15</v>
          </cell>
          <cell r="D9224" t="str">
            <v>Australia</v>
          </cell>
          <cell r="E9224">
            <v>145</v>
          </cell>
          <cell r="F9224">
            <v>127</v>
          </cell>
          <cell r="G9224" t="str">
            <v>Malaysia</v>
          </cell>
        </row>
        <row r="9225">
          <cell r="A9225" t="str">
            <v>2003M02</v>
          </cell>
          <cell r="B9225">
            <v>2</v>
          </cell>
          <cell r="C9225">
            <v>77</v>
          </cell>
          <cell r="D9225" t="str">
            <v>Germany</v>
          </cell>
          <cell r="E9225">
            <v>3680</v>
          </cell>
          <cell r="F9225">
            <v>101</v>
          </cell>
          <cell r="G9225" t="str">
            <v>Italy</v>
          </cell>
        </row>
        <row r="9226">
          <cell r="A9226" t="str">
            <v>2003M02</v>
          </cell>
          <cell r="B9226">
            <v>1</v>
          </cell>
          <cell r="C9226">
            <v>15</v>
          </cell>
          <cell r="D9226" t="str">
            <v>Australia</v>
          </cell>
          <cell r="E9226">
            <v>427</v>
          </cell>
          <cell r="F9226">
            <v>92</v>
          </cell>
          <cell r="G9226" t="str">
            <v>Hong Kong</v>
          </cell>
        </row>
        <row r="9227">
          <cell r="A9227" t="str">
            <v>2003M02</v>
          </cell>
          <cell r="B9227">
            <v>2</v>
          </cell>
          <cell r="C9227">
            <v>71</v>
          </cell>
          <cell r="D9227" t="str">
            <v>France</v>
          </cell>
          <cell r="E9227">
            <v>1284</v>
          </cell>
          <cell r="F9227">
            <v>101</v>
          </cell>
          <cell r="G9227" t="str">
            <v>Italy</v>
          </cell>
        </row>
        <row r="9228">
          <cell r="A9228" t="str">
            <v>2003M02</v>
          </cell>
          <cell r="B9228">
            <v>1</v>
          </cell>
          <cell r="C9228">
            <v>15</v>
          </cell>
          <cell r="D9228" t="str">
            <v>Australia</v>
          </cell>
          <cell r="E9228">
            <v>511</v>
          </cell>
          <cell r="F9228">
            <v>1</v>
          </cell>
          <cell r="G9228" t="str">
            <v>United States</v>
          </cell>
        </row>
        <row r="9229">
          <cell r="A9229" t="str">
            <v>2003M02</v>
          </cell>
          <cell r="B9229">
            <v>2</v>
          </cell>
          <cell r="C9229">
            <v>186</v>
          </cell>
          <cell r="D9229" t="str">
            <v>Spain</v>
          </cell>
          <cell r="E9229">
            <v>1</v>
          </cell>
          <cell r="F9229">
            <v>216</v>
          </cell>
          <cell r="G9229" t="str">
            <v>Vietnam</v>
          </cell>
        </row>
        <row r="9230">
          <cell r="A9230" t="str">
            <v>2003M02</v>
          </cell>
          <cell r="B9230">
            <v>2</v>
          </cell>
          <cell r="C9230">
            <v>2</v>
          </cell>
          <cell r="D9230" t="str">
            <v>Canada</v>
          </cell>
          <cell r="E9230">
            <v>6</v>
          </cell>
          <cell r="F9230">
            <v>162</v>
          </cell>
          <cell r="G9230" t="str">
            <v>Philippines</v>
          </cell>
        </row>
        <row r="9231">
          <cell r="A9231" t="str">
            <v>2003M02</v>
          </cell>
          <cell r="B9231">
            <v>2</v>
          </cell>
          <cell r="C9231">
            <v>3</v>
          </cell>
          <cell r="D9231" t="str">
            <v>Uk</v>
          </cell>
          <cell r="E9231">
            <v>2597</v>
          </cell>
          <cell r="F9231">
            <v>186</v>
          </cell>
          <cell r="G9231" t="str">
            <v>Spain</v>
          </cell>
        </row>
        <row r="9232">
          <cell r="A9232" t="str">
            <v>2003M02</v>
          </cell>
          <cell r="B9232">
            <v>0</v>
          </cell>
          <cell r="C9232">
            <v>71</v>
          </cell>
          <cell r="D9232" t="str">
            <v>France</v>
          </cell>
          <cell r="E9232">
            <v>9</v>
          </cell>
          <cell r="F9232">
            <v>154</v>
          </cell>
          <cell r="G9232" t="str">
            <v>Norway</v>
          </cell>
        </row>
        <row r="9233">
          <cell r="A9233" t="str">
            <v>2003M02</v>
          </cell>
          <cell r="B9233">
            <v>0</v>
          </cell>
          <cell r="C9233">
            <v>3</v>
          </cell>
          <cell r="D9233" t="str">
            <v>Uk</v>
          </cell>
          <cell r="E9233">
            <v>1437</v>
          </cell>
          <cell r="F9233">
            <v>225</v>
          </cell>
          <cell r="G9233" t="str">
            <v>APO/FPO</v>
          </cell>
        </row>
        <row r="9234">
          <cell r="A9234" t="str">
            <v>2003M02</v>
          </cell>
          <cell r="B9234">
            <v>2</v>
          </cell>
          <cell r="C9234">
            <v>71</v>
          </cell>
          <cell r="D9234" t="str">
            <v>France</v>
          </cell>
          <cell r="E9234">
            <v>195</v>
          </cell>
          <cell r="F9234">
            <v>167</v>
          </cell>
          <cell r="G9234" t="str">
            <v>Romania</v>
          </cell>
        </row>
        <row r="9235">
          <cell r="A9235" t="str">
            <v>2003M02</v>
          </cell>
          <cell r="B9235">
            <v>0</v>
          </cell>
          <cell r="C9235">
            <v>0</v>
          </cell>
          <cell r="D9235" t="str">
            <v>Ebay</v>
          </cell>
          <cell r="E9235">
            <v>1443</v>
          </cell>
          <cell r="F9235">
            <v>180</v>
          </cell>
          <cell r="G9235" t="str">
            <v>Singapore</v>
          </cell>
        </row>
        <row r="9236">
          <cell r="A9236" t="str">
            <v>2003M02</v>
          </cell>
          <cell r="B9236">
            <v>2</v>
          </cell>
          <cell r="C9236">
            <v>0</v>
          </cell>
          <cell r="D9236" t="str">
            <v>Ebay</v>
          </cell>
          <cell r="E9236">
            <v>70</v>
          </cell>
          <cell r="F9236">
            <v>177</v>
          </cell>
          <cell r="G9236" t="str">
            <v>Senegal</v>
          </cell>
        </row>
        <row r="9237">
          <cell r="A9237" t="str">
            <v>2003M02</v>
          </cell>
          <cell r="B9237">
            <v>0</v>
          </cell>
          <cell r="C9237">
            <v>15</v>
          </cell>
          <cell r="D9237" t="str">
            <v>Australia</v>
          </cell>
          <cell r="E9237">
            <v>1</v>
          </cell>
          <cell r="F9237">
            <v>99</v>
          </cell>
          <cell r="G9237" t="str">
            <v>Ireland</v>
          </cell>
        </row>
        <row r="9238">
          <cell r="A9238" t="str">
            <v>2003M02</v>
          </cell>
          <cell r="B9238">
            <v>1</v>
          </cell>
          <cell r="C9238">
            <v>0</v>
          </cell>
          <cell r="D9238" t="str">
            <v>Ebay</v>
          </cell>
          <cell r="E9238">
            <v>2</v>
          </cell>
          <cell r="F9238">
            <v>123</v>
          </cell>
          <cell r="G9238" t="str">
            <v>Macau</v>
          </cell>
        </row>
        <row r="9239">
          <cell r="A9239" t="str">
            <v>2003M02</v>
          </cell>
          <cell r="B9239">
            <v>2</v>
          </cell>
          <cell r="C9239">
            <v>0</v>
          </cell>
          <cell r="D9239" t="str">
            <v>Ebay</v>
          </cell>
          <cell r="E9239">
            <v>3326</v>
          </cell>
          <cell r="F9239">
            <v>165</v>
          </cell>
          <cell r="G9239" t="str">
            <v>Puerto Rico</v>
          </cell>
        </row>
        <row r="9240">
          <cell r="A9240" t="str">
            <v>2003M02</v>
          </cell>
          <cell r="B9240">
            <v>2</v>
          </cell>
          <cell r="C9240">
            <v>77</v>
          </cell>
          <cell r="D9240" t="str">
            <v>Germany</v>
          </cell>
          <cell r="E9240">
            <v>569</v>
          </cell>
          <cell r="F9240">
            <v>209</v>
          </cell>
          <cell r="G9240" t="str">
            <v>Ukraine</v>
          </cell>
        </row>
        <row r="9241">
          <cell r="A9241" t="str">
            <v>2003M02</v>
          </cell>
          <cell r="B9241">
            <v>2</v>
          </cell>
          <cell r="C9241">
            <v>77</v>
          </cell>
          <cell r="D9241" t="str">
            <v>Germany</v>
          </cell>
          <cell r="E9241">
            <v>26835</v>
          </cell>
          <cell r="F9241">
            <v>193</v>
          </cell>
          <cell r="G9241" t="str">
            <v>Switzerland</v>
          </cell>
        </row>
        <row r="9242">
          <cell r="A9242" t="str">
            <v>2003M02</v>
          </cell>
          <cell r="B9242">
            <v>2</v>
          </cell>
          <cell r="C9242">
            <v>3</v>
          </cell>
          <cell r="D9242" t="str">
            <v>Uk</v>
          </cell>
          <cell r="E9242">
            <v>43</v>
          </cell>
          <cell r="F9242">
            <v>106</v>
          </cell>
          <cell r="G9242" t="str">
            <v>Jordan</v>
          </cell>
        </row>
        <row r="9243">
          <cell r="A9243" t="str">
            <v>2003M02</v>
          </cell>
          <cell r="B9243">
            <v>1</v>
          </cell>
          <cell r="C9243">
            <v>0</v>
          </cell>
          <cell r="D9243" t="str">
            <v>Ebay</v>
          </cell>
          <cell r="E9243">
            <v>244</v>
          </cell>
          <cell r="F9243">
            <v>193</v>
          </cell>
          <cell r="G9243" t="str">
            <v>Switzerland</v>
          </cell>
        </row>
        <row r="9244">
          <cell r="A9244" t="str">
            <v>2003M02</v>
          </cell>
          <cell r="B9244">
            <v>0</v>
          </cell>
          <cell r="C9244">
            <v>100</v>
          </cell>
          <cell r="D9244" t="str">
            <v>Ebaymotors</v>
          </cell>
          <cell r="E9244">
            <v>38</v>
          </cell>
          <cell r="F9244">
            <v>111</v>
          </cell>
          <cell r="G9244" t="str">
            <v>Korea, South</v>
          </cell>
        </row>
        <row r="9245">
          <cell r="A9245" t="str">
            <v>2003M02</v>
          </cell>
          <cell r="B9245">
            <v>0</v>
          </cell>
          <cell r="C9245">
            <v>77</v>
          </cell>
          <cell r="D9245" t="str">
            <v>Germany</v>
          </cell>
          <cell r="E9245">
            <v>495</v>
          </cell>
          <cell r="F9245">
            <v>104</v>
          </cell>
          <cell r="G9245" t="str">
            <v>Japan</v>
          </cell>
        </row>
        <row r="9246">
          <cell r="A9246" t="str">
            <v>2003M02</v>
          </cell>
          <cell r="B9246">
            <v>0</v>
          </cell>
          <cell r="C9246">
            <v>71</v>
          </cell>
          <cell r="D9246" t="str">
            <v>France</v>
          </cell>
          <cell r="E9246">
            <v>29</v>
          </cell>
          <cell r="F9246">
            <v>80</v>
          </cell>
          <cell r="G9246" t="str">
            <v>Greece</v>
          </cell>
        </row>
        <row r="9247">
          <cell r="A9247" t="str">
            <v>2003M02</v>
          </cell>
          <cell r="B9247">
            <v>0</v>
          </cell>
          <cell r="C9247">
            <v>23</v>
          </cell>
          <cell r="D9247" t="str">
            <v xml:space="preserve"> Belgium (French)</v>
          </cell>
          <cell r="E9247">
            <v>8894</v>
          </cell>
          <cell r="F9247">
            <v>23</v>
          </cell>
          <cell r="G9247" t="str">
            <v>Belgium</v>
          </cell>
        </row>
        <row r="9248">
          <cell r="A9248" t="str">
            <v>2003M02</v>
          </cell>
          <cell r="B9248">
            <v>1</v>
          </cell>
          <cell r="C9248">
            <v>0</v>
          </cell>
          <cell r="D9248" t="str">
            <v>Ebay</v>
          </cell>
          <cell r="E9248">
            <v>9</v>
          </cell>
          <cell r="F9248">
            <v>216</v>
          </cell>
          <cell r="G9248" t="str">
            <v>Vietnam</v>
          </cell>
        </row>
        <row r="9249">
          <cell r="A9249" t="str">
            <v>2003M02</v>
          </cell>
          <cell r="B9249">
            <v>2</v>
          </cell>
          <cell r="C9249">
            <v>3</v>
          </cell>
          <cell r="D9249" t="str">
            <v>Uk</v>
          </cell>
          <cell r="E9249">
            <v>6821</v>
          </cell>
          <cell r="F9249">
            <v>15</v>
          </cell>
          <cell r="G9249" t="str">
            <v>Australia</v>
          </cell>
        </row>
        <row r="9250">
          <cell r="A9250" t="str">
            <v>2003M02</v>
          </cell>
          <cell r="B9250">
            <v>3</v>
          </cell>
          <cell r="C9250">
            <v>123</v>
          </cell>
          <cell r="D9250" t="str">
            <v xml:space="preserve"> Belgium (Dutch)</v>
          </cell>
          <cell r="E9250">
            <v>2558</v>
          </cell>
          <cell r="F9250">
            <v>23</v>
          </cell>
          <cell r="G9250" t="str">
            <v>Belgium</v>
          </cell>
        </row>
        <row r="9251">
          <cell r="A9251" t="str">
            <v>2003M02</v>
          </cell>
          <cell r="B9251">
            <v>0</v>
          </cell>
          <cell r="C9251">
            <v>71</v>
          </cell>
          <cell r="D9251" t="str">
            <v>France</v>
          </cell>
          <cell r="E9251">
            <v>1</v>
          </cell>
          <cell r="F9251">
            <v>135</v>
          </cell>
          <cell r="G9251" t="str">
            <v>Mayotte</v>
          </cell>
        </row>
        <row r="9252">
          <cell r="A9252" t="str">
            <v>2003M02</v>
          </cell>
          <cell r="B9252">
            <v>2</v>
          </cell>
          <cell r="C9252">
            <v>3</v>
          </cell>
          <cell r="D9252" t="str">
            <v>Uk</v>
          </cell>
          <cell r="E9252">
            <v>8</v>
          </cell>
          <cell r="F9252">
            <v>124</v>
          </cell>
          <cell r="G9252" t="str">
            <v>Macedonia</v>
          </cell>
        </row>
        <row r="9253">
          <cell r="A9253" t="str">
            <v>2003M02</v>
          </cell>
          <cell r="B9253">
            <v>1</v>
          </cell>
          <cell r="C9253">
            <v>0</v>
          </cell>
          <cell r="D9253" t="str">
            <v>Ebay</v>
          </cell>
          <cell r="E9253">
            <v>17</v>
          </cell>
          <cell r="F9253">
            <v>154</v>
          </cell>
          <cell r="G9253" t="str">
            <v>Norway</v>
          </cell>
        </row>
        <row r="9254">
          <cell r="A9254" t="str">
            <v>2003M02</v>
          </cell>
          <cell r="B9254">
            <v>2</v>
          </cell>
          <cell r="C9254">
            <v>15</v>
          </cell>
          <cell r="D9254" t="str">
            <v>Australia</v>
          </cell>
          <cell r="E9254">
            <v>2</v>
          </cell>
          <cell r="F9254">
            <v>148</v>
          </cell>
          <cell r="G9254" t="str">
            <v>New Caledonia</v>
          </cell>
        </row>
        <row r="9255">
          <cell r="A9255" t="str">
            <v>2003M02</v>
          </cell>
          <cell r="B9255">
            <v>2</v>
          </cell>
          <cell r="C9255">
            <v>196</v>
          </cell>
          <cell r="D9255" t="str">
            <v>Taiwan</v>
          </cell>
          <cell r="E9255">
            <v>878</v>
          </cell>
          <cell r="F9255">
            <v>45</v>
          </cell>
          <cell r="G9255" t="str">
            <v>China</v>
          </cell>
        </row>
        <row r="9256">
          <cell r="A9256" t="str">
            <v>2003M02</v>
          </cell>
          <cell r="B9256">
            <v>0</v>
          </cell>
          <cell r="C9256">
            <v>186</v>
          </cell>
          <cell r="D9256" t="str">
            <v>Spain</v>
          </cell>
          <cell r="E9256">
            <v>6</v>
          </cell>
          <cell r="F9256">
            <v>199</v>
          </cell>
          <cell r="G9256" t="str">
            <v>Thailand</v>
          </cell>
        </row>
        <row r="9257">
          <cell r="A9257" t="str">
            <v>2003M02</v>
          </cell>
          <cell r="B9257">
            <v>0</v>
          </cell>
          <cell r="C9257">
            <v>15</v>
          </cell>
          <cell r="D9257" t="str">
            <v>Australia</v>
          </cell>
          <cell r="E9257">
            <v>4</v>
          </cell>
          <cell r="F9257">
            <v>123</v>
          </cell>
          <cell r="G9257" t="str">
            <v>Macau</v>
          </cell>
        </row>
        <row r="9258">
          <cell r="A9258" t="str">
            <v>2003M02</v>
          </cell>
          <cell r="B9258">
            <v>3</v>
          </cell>
          <cell r="C9258">
            <v>146</v>
          </cell>
          <cell r="D9258" t="str">
            <v>Netherlands</v>
          </cell>
          <cell r="E9258">
            <v>1</v>
          </cell>
          <cell r="F9258">
            <v>12</v>
          </cell>
          <cell r="G9258" t="str">
            <v>Argentina</v>
          </cell>
        </row>
        <row r="9259">
          <cell r="A9259" t="str">
            <v>2003M02</v>
          </cell>
          <cell r="B9259">
            <v>2</v>
          </cell>
          <cell r="C9259">
            <v>23</v>
          </cell>
          <cell r="D9259" t="str">
            <v xml:space="preserve"> Belgium (French)</v>
          </cell>
          <cell r="E9259">
            <v>264</v>
          </cell>
          <cell r="F9259">
            <v>77</v>
          </cell>
          <cell r="G9259" t="str">
            <v>Germany</v>
          </cell>
        </row>
        <row r="9260">
          <cell r="A9260" t="str">
            <v>2003M02</v>
          </cell>
          <cell r="B9260">
            <v>2</v>
          </cell>
          <cell r="C9260">
            <v>146</v>
          </cell>
          <cell r="D9260" t="str">
            <v>Netherlands</v>
          </cell>
          <cell r="E9260">
            <v>87</v>
          </cell>
          <cell r="F9260">
            <v>3</v>
          </cell>
          <cell r="G9260" t="str">
            <v>United Kingdom</v>
          </cell>
        </row>
        <row r="9261">
          <cell r="A9261" t="str">
            <v>2003M02</v>
          </cell>
          <cell r="B9261">
            <v>2</v>
          </cell>
          <cell r="C9261">
            <v>0</v>
          </cell>
          <cell r="D9261" t="str">
            <v>Ebay</v>
          </cell>
          <cell r="E9261">
            <v>818</v>
          </cell>
          <cell r="F9261">
            <v>116</v>
          </cell>
          <cell r="G9261" t="str">
            <v>Lebanon, South</v>
          </cell>
        </row>
        <row r="9262">
          <cell r="A9262" t="str">
            <v>2003M02</v>
          </cell>
          <cell r="B9262">
            <v>2</v>
          </cell>
          <cell r="C9262">
            <v>100</v>
          </cell>
          <cell r="D9262" t="str">
            <v>Ebaymotors</v>
          </cell>
          <cell r="E9262">
            <v>17</v>
          </cell>
          <cell r="F9262">
            <v>99</v>
          </cell>
          <cell r="G9262" t="str">
            <v>Ireland</v>
          </cell>
        </row>
        <row r="9263">
          <cell r="A9263" t="str">
            <v>2003M02</v>
          </cell>
          <cell r="B9263">
            <v>2</v>
          </cell>
          <cell r="C9263">
            <v>71</v>
          </cell>
          <cell r="D9263" t="str">
            <v>France</v>
          </cell>
          <cell r="E9263">
            <v>29</v>
          </cell>
          <cell r="F9263">
            <v>127</v>
          </cell>
          <cell r="G9263" t="str">
            <v>Malaysia</v>
          </cell>
        </row>
        <row r="9264">
          <cell r="A9264" t="str">
            <v>2003M02</v>
          </cell>
          <cell r="B9264">
            <v>1</v>
          </cell>
          <cell r="C9264">
            <v>100</v>
          </cell>
          <cell r="D9264" t="str">
            <v>Ebaymotors</v>
          </cell>
          <cell r="E9264">
            <v>1</v>
          </cell>
          <cell r="F9264">
            <v>122</v>
          </cell>
          <cell r="G9264" t="str">
            <v>Luxembourg</v>
          </cell>
        </row>
        <row r="9265">
          <cell r="A9265" t="str">
            <v>2003M02</v>
          </cell>
          <cell r="B9265">
            <v>3</v>
          </cell>
          <cell r="C9265">
            <v>0</v>
          </cell>
          <cell r="D9265" t="str">
            <v>Ebay</v>
          </cell>
          <cell r="E9265">
            <v>4</v>
          </cell>
          <cell r="F9265">
            <v>164</v>
          </cell>
          <cell r="G9265" t="str">
            <v>Portugal</v>
          </cell>
        </row>
        <row r="9266">
          <cell r="A9266" t="str">
            <v>2003M02</v>
          </cell>
          <cell r="B9266">
            <v>2</v>
          </cell>
          <cell r="C9266">
            <v>100</v>
          </cell>
          <cell r="D9266" t="str">
            <v>Ebaymotors</v>
          </cell>
          <cell r="E9266">
            <v>41</v>
          </cell>
          <cell r="F9266">
            <v>164</v>
          </cell>
          <cell r="G9266" t="str">
            <v>Portugal</v>
          </cell>
        </row>
        <row r="9267">
          <cell r="A9267" t="str">
            <v>2003M02</v>
          </cell>
          <cell r="B9267">
            <v>1</v>
          </cell>
          <cell r="C9267">
            <v>0</v>
          </cell>
          <cell r="D9267" t="str">
            <v>Ebay</v>
          </cell>
          <cell r="E9267">
            <v>167</v>
          </cell>
          <cell r="F9267">
            <v>76</v>
          </cell>
          <cell r="G9267" t="str">
            <v>Georgia</v>
          </cell>
        </row>
        <row r="9268">
          <cell r="A9268" t="str">
            <v>2003M02</v>
          </cell>
          <cell r="B9268">
            <v>2</v>
          </cell>
          <cell r="C9268">
            <v>77</v>
          </cell>
          <cell r="D9268" t="str">
            <v>Germany</v>
          </cell>
          <cell r="E9268">
            <v>1</v>
          </cell>
          <cell r="F9268">
            <v>136</v>
          </cell>
          <cell r="G9268" t="str">
            <v>Mexico</v>
          </cell>
        </row>
        <row r="9269">
          <cell r="A9269" t="str">
            <v>2003M02</v>
          </cell>
          <cell r="B9269">
            <v>2</v>
          </cell>
          <cell r="C9269">
            <v>77</v>
          </cell>
          <cell r="D9269" t="str">
            <v>Germany</v>
          </cell>
          <cell r="E9269">
            <v>4</v>
          </cell>
          <cell r="F9269">
            <v>207</v>
          </cell>
          <cell r="G9269" t="str">
            <v>Tuvalu</v>
          </cell>
        </row>
        <row r="9270">
          <cell r="A9270" t="str">
            <v>2003M02</v>
          </cell>
          <cell r="B9270">
            <v>3</v>
          </cell>
          <cell r="C9270">
            <v>0</v>
          </cell>
          <cell r="D9270" t="str">
            <v>Ebay</v>
          </cell>
          <cell r="E9270">
            <v>24</v>
          </cell>
          <cell r="F9270">
            <v>31</v>
          </cell>
          <cell r="G9270" t="str">
            <v>Brazil</v>
          </cell>
        </row>
        <row r="9271">
          <cell r="A9271" t="str">
            <v>2003M02</v>
          </cell>
          <cell r="B9271">
            <v>2</v>
          </cell>
          <cell r="C9271">
            <v>71</v>
          </cell>
          <cell r="D9271" t="str">
            <v>France</v>
          </cell>
          <cell r="E9271">
            <v>1</v>
          </cell>
          <cell r="F9271">
            <v>222</v>
          </cell>
          <cell r="G9271" t="str">
            <v>Yugoslavia</v>
          </cell>
        </row>
        <row r="9272">
          <cell r="A9272" t="str">
            <v>2003M02</v>
          </cell>
          <cell r="B9272">
            <v>1</v>
          </cell>
          <cell r="C9272">
            <v>0</v>
          </cell>
          <cell r="D9272" t="str">
            <v>Ebay</v>
          </cell>
          <cell r="E9272">
            <v>36</v>
          </cell>
          <cell r="F9272">
            <v>215</v>
          </cell>
          <cell r="G9272" t="str">
            <v>Venezuela</v>
          </cell>
        </row>
        <row r="9273">
          <cell r="A9273" t="str">
            <v>2003M02</v>
          </cell>
          <cell r="B9273">
            <v>3</v>
          </cell>
          <cell r="C9273">
            <v>15</v>
          </cell>
          <cell r="D9273" t="str">
            <v>Australia</v>
          </cell>
          <cell r="E9273">
            <v>3569</v>
          </cell>
          <cell r="F9273">
            <v>15</v>
          </cell>
          <cell r="G9273" t="str">
            <v>Australia</v>
          </cell>
        </row>
        <row r="9274">
          <cell r="A9274" t="str">
            <v>2003M02</v>
          </cell>
          <cell r="B9274">
            <v>1</v>
          </cell>
          <cell r="C9274">
            <v>123</v>
          </cell>
          <cell r="D9274" t="str">
            <v xml:space="preserve"> Belgium (Dutch)</v>
          </cell>
          <cell r="E9274">
            <v>1</v>
          </cell>
          <cell r="F9274">
            <v>101</v>
          </cell>
          <cell r="G9274" t="str">
            <v>Italy</v>
          </cell>
        </row>
        <row r="9275">
          <cell r="A9275" t="str">
            <v>2003M02</v>
          </cell>
          <cell r="B9275">
            <v>0</v>
          </cell>
          <cell r="C9275">
            <v>77</v>
          </cell>
          <cell r="D9275" t="str">
            <v>Germany</v>
          </cell>
          <cell r="E9275">
            <v>607</v>
          </cell>
          <cell r="F9275">
            <v>101</v>
          </cell>
          <cell r="G9275" t="str">
            <v>Italy</v>
          </cell>
        </row>
        <row r="9276">
          <cell r="A9276" t="str">
            <v>2003M02</v>
          </cell>
          <cell r="B9276">
            <v>0</v>
          </cell>
          <cell r="C9276">
            <v>77</v>
          </cell>
          <cell r="D9276" t="str">
            <v>Germany</v>
          </cell>
          <cell r="E9276">
            <v>1</v>
          </cell>
          <cell r="F9276">
            <v>111</v>
          </cell>
          <cell r="G9276" t="str">
            <v>Korea, South</v>
          </cell>
        </row>
        <row r="9277">
          <cell r="A9277" t="str">
            <v>2003M02</v>
          </cell>
          <cell r="B9277">
            <v>2</v>
          </cell>
          <cell r="C9277">
            <v>101</v>
          </cell>
          <cell r="D9277" t="str">
            <v>Italy</v>
          </cell>
          <cell r="E9277">
            <v>6</v>
          </cell>
          <cell r="F9277">
            <v>191</v>
          </cell>
          <cell r="G9277" t="str">
            <v>Swaziland</v>
          </cell>
        </row>
        <row r="9278">
          <cell r="A9278" t="str">
            <v>2003M02</v>
          </cell>
          <cell r="B9278">
            <v>2</v>
          </cell>
          <cell r="C9278">
            <v>0</v>
          </cell>
          <cell r="D9278" t="str">
            <v>Ebay</v>
          </cell>
          <cell r="E9278">
            <v>3547</v>
          </cell>
          <cell r="F9278">
            <v>62</v>
          </cell>
          <cell r="G9278" t="str">
            <v>Egypt</v>
          </cell>
        </row>
        <row r="9279">
          <cell r="A9279" t="str">
            <v>2003M02</v>
          </cell>
          <cell r="B9279">
            <v>1</v>
          </cell>
          <cell r="C9279">
            <v>0</v>
          </cell>
          <cell r="D9279" t="str">
            <v>Ebay</v>
          </cell>
          <cell r="E9279">
            <v>138</v>
          </cell>
          <cell r="F9279">
            <v>161</v>
          </cell>
          <cell r="G9279" t="str">
            <v>Peru</v>
          </cell>
        </row>
        <row r="9280">
          <cell r="A9280" t="str">
            <v>2003M02</v>
          </cell>
          <cell r="B9280">
            <v>0</v>
          </cell>
          <cell r="C9280">
            <v>23</v>
          </cell>
          <cell r="D9280" t="str">
            <v xml:space="preserve"> Belgium (French)</v>
          </cell>
          <cell r="E9280">
            <v>1</v>
          </cell>
          <cell r="F9280">
            <v>2</v>
          </cell>
          <cell r="G9280" t="str">
            <v>Canada</v>
          </cell>
        </row>
        <row r="9281">
          <cell r="A9281" t="str">
            <v>2003M02</v>
          </cell>
          <cell r="B9281">
            <v>2</v>
          </cell>
          <cell r="C9281">
            <v>15</v>
          </cell>
          <cell r="D9281" t="str">
            <v>Australia</v>
          </cell>
          <cell r="E9281">
            <v>14</v>
          </cell>
          <cell r="F9281">
            <v>222</v>
          </cell>
          <cell r="G9281" t="str">
            <v>Yugoslavia</v>
          </cell>
        </row>
        <row r="9282">
          <cell r="A9282" t="str">
            <v>2003M02</v>
          </cell>
          <cell r="B9282">
            <v>0</v>
          </cell>
          <cell r="C9282">
            <v>77</v>
          </cell>
          <cell r="D9282" t="str">
            <v>Germany</v>
          </cell>
          <cell r="E9282">
            <v>950</v>
          </cell>
          <cell r="F9282">
            <v>23</v>
          </cell>
          <cell r="G9282" t="str">
            <v>Belgium</v>
          </cell>
        </row>
        <row r="9283">
          <cell r="A9283" t="str">
            <v>2003M02</v>
          </cell>
          <cell r="B9283">
            <v>2</v>
          </cell>
          <cell r="C9283">
            <v>2</v>
          </cell>
          <cell r="D9283" t="str">
            <v>Canada</v>
          </cell>
          <cell r="E9283">
            <v>1</v>
          </cell>
          <cell r="F9283">
            <v>199</v>
          </cell>
          <cell r="G9283" t="str">
            <v>Thailand</v>
          </cell>
        </row>
        <row r="9284">
          <cell r="A9284" t="str">
            <v>2003M02</v>
          </cell>
          <cell r="B9284">
            <v>0</v>
          </cell>
          <cell r="C9284">
            <v>71</v>
          </cell>
          <cell r="D9284" t="str">
            <v>France</v>
          </cell>
          <cell r="E9284">
            <v>5</v>
          </cell>
          <cell r="F9284">
            <v>83</v>
          </cell>
          <cell r="G9284" t="str">
            <v>Guadeloupe</v>
          </cell>
        </row>
        <row r="9285">
          <cell r="A9285" t="str">
            <v>2003M02</v>
          </cell>
          <cell r="B9285">
            <v>2</v>
          </cell>
          <cell r="C9285">
            <v>71</v>
          </cell>
          <cell r="D9285" t="str">
            <v>France</v>
          </cell>
          <cell r="E9285">
            <v>157</v>
          </cell>
          <cell r="F9285">
            <v>31</v>
          </cell>
          <cell r="G9285" t="str">
            <v>Brazil</v>
          </cell>
        </row>
        <row r="9286">
          <cell r="A9286" t="str">
            <v>2003M02</v>
          </cell>
          <cell r="B9286">
            <v>2</v>
          </cell>
          <cell r="C9286">
            <v>196</v>
          </cell>
          <cell r="D9286" t="str">
            <v>Taiwan</v>
          </cell>
          <cell r="E9286">
            <v>38</v>
          </cell>
          <cell r="F9286">
            <v>149</v>
          </cell>
          <cell r="G9286" t="str">
            <v>New Zealand</v>
          </cell>
        </row>
        <row r="9287">
          <cell r="A9287" t="str">
            <v>2003M02</v>
          </cell>
          <cell r="B9287">
            <v>2</v>
          </cell>
          <cell r="C9287">
            <v>15</v>
          </cell>
          <cell r="D9287" t="str">
            <v>Australia</v>
          </cell>
          <cell r="E9287">
            <v>1</v>
          </cell>
          <cell r="F9287">
            <v>211</v>
          </cell>
          <cell r="G9287" t="str">
            <v>Uruguay</v>
          </cell>
        </row>
        <row r="9288">
          <cell r="A9288" t="str">
            <v>2003M02</v>
          </cell>
          <cell r="B9288">
            <v>2</v>
          </cell>
          <cell r="C9288">
            <v>0</v>
          </cell>
          <cell r="D9288" t="str">
            <v>Ebay</v>
          </cell>
          <cell r="E9288">
            <v>6589</v>
          </cell>
          <cell r="F9288">
            <v>56</v>
          </cell>
          <cell r="G9288" t="str">
            <v>Czech Republic</v>
          </cell>
        </row>
        <row r="9289">
          <cell r="A9289" t="str">
            <v>2003M02</v>
          </cell>
          <cell r="B9289">
            <v>1</v>
          </cell>
          <cell r="C9289">
            <v>3</v>
          </cell>
          <cell r="D9289" t="str">
            <v>Uk</v>
          </cell>
          <cell r="E9289">
            <v>20</v>
          </cell>
          <cell r="F9289">
            <v>100</v>
          </cell>
          <cell r="G9289" t="str">
            <v>Israel</v>
          </cell>
        </row>
        <row r="9290">
          <cell r="A9290" t="str">
            <v>2003M02</v>
          </cell>
          <cell r="B9290">
            <v>2</v>
          </cell>
          <cell r="C9290">
            <v>0</v>
          </cell>
          <cell r="D9290" t="str">
            <v>Ebay</v>
          </cell>
          <cell r="E9290">
            <v>39479</v>
          </cell>
          <cell r="F9290">
            <v>101</v>
          </cell>
          <cell r="G9290" t="str">
            <v>Italy</v>
          </cell>
        </row>
        <row r="9291">
          <cell r="A9291" t="str">
            <v>2003M02</v>
          </cell>
          <cell r="B9291">
            <v>1</v>
          </cell>
          <cell r="C9291">
            <v>0</v>
          </cell>
          <cell r="D9291" t="str">
            <v>Ebay</v>
          </cell>
          <cell r="E9291">
            <v>80</v>
          </cell>
          <cell r="F9291">
            <v>94</v>
          </cell>
          <cell r="G9291" t="str">
            <v>Iceland</v>
          </cell>
        </row>
        <row r="9292">
          <cell r="A9292" t="str">
            <v>2003M02</v>
          </cell>
          <cell r="B9292">
            <v>3</v>
          </cell>
          <cell r="C9292">
            <v>3</v>
          </cell>
          <cell r="D9292" t="str">
            <v>Uk</v>
          </cell>
          <cell r="E9292">
            <v>5</v>
          </cell>
          <cell r="F9292">
            <v>99</v>
          </cell>
          <cell r="G9292" t="str">
            <v>Ireland</v>
          </cell>
        </row>
        <row r="9293">
          <cell r="A9293" t="str">
            <v>2003M02</v>
          </cell>
          <cell r="B9293">
            <v>0</v>
          </cell>
          <cell r="C9293">
            <v>3</v>
          </cell>
          <cell r="D9293" t="str">
            <v>Uk</v>
          </cell>
          <cell r="E9293">
            <v>15</v>
          </cell>
          <cell r="F9293">
            <v>96</v>
          </cell>
          <cell r="G9293" t="str">
            <v>Indonesia</v>
          </cell>
        </row>
        <row r="9294">
          <cell r="A9294" t="str">
            <v>2003M02</v>
          </cell>
          <cell r="B9294">
            <v>1</v>
          </cell>
          <cell r="C9294">
            <v>16</v>
          </cell>
          <cell r="D9294" t="str">
            <v>Austria</v>
          </cell>
          <cell r="E9294">
            <v>10</v>
          </cell>
          <cell r="F9294">
            <v>186</v>
          </cell>
          <cell r="G9294" t="str">
            <v>Spain</v>
          </cell>
        </row>
        <row r="9295">
          <cell r="A9295" t="str">
            <v>2003M02</v>
          </cell>
          <cell r="B9295">
            <v>2</v>
          </cell>
          <cell r="C9295">
            <v>16</v>
          </cell>
          <cell r="D9295" t="str">
            <v>Austria</v>
          </cell>
          <cell r="E9295">
            <v>7</v>
          </cell>
          <cell r="F9295">
            <v>92</v>
          </cell>
          <cell r="G9295" t="str">
            <v>Hong Kong</v>
          </cell>
        </row>
        <row r="9296">
          <cell r="A9296" t="str">
            <v>2003M02</v>
          </cell>
          <cell r="B9296">
            <v>2</v>
          </cell>
          <cell r="C9296">
            <v>71</v>
          </cell>
          <cell r="D9296" t="str">
            <v>France</v>
          </cell>
          <cell r="E9296">
            <v>3</v>
          </cell>
          <cell r="F9296">
            <v>34</v>
          </cell>
          <cell r="G9296" t="str">
            <v>Bulgaria</v>
          </cell>
        </row>
        <row r="9297">
          <cell r="A9297" t="str">
            <v>2003M02</v>
          </cell>
          <cell r="B9297">
            <v>3</v>
          </cell>
          <cell r="C9297">
            <v>100</v>
          </cell>
          <cell r="D9297" t="str">
            <v>Ebaymotors</v>
          </cell>
          <cell r="E9297">
            <v>9</v>
          </cell>
          <cell r="F9297">
            <v>23</v>
          </cell>
          <cell r="G9297" t="str">
            <v>Belgium</v>
          </cell>
        </row>
        <row r="9298">
          <cell r="A9298" t="str">
            <v>2003M02</v>
          </cell>
          <cell r="B9298">
            <v>0</v>
          </cell>
          <cell r="C9298">
            <v>0</v>
          </cell>
          <cell r="D9298" t="str">
            <v>Ebay</v>
          </cell>
          <cell r="E9298">
            <v>68</v>
          </cell>
          <cell r="F9298">
            <v>215</v>
          </cell>
          <cell r="G9298" t="str">
            <v>Venezuela</v>
          </cell>
        </row>
        <row r="9299">
          <cell r="A9299" t="str">
            <v>2003M02</v>
          </cell>
          <cell r="B9299">
            <v>1</v>
          </cell>
          <cell r="C9299">
            <v>193</v>
          </cell>
          <cell r="D9299" t="str">
            <v>Switzerland</v>
          </cell>
          <cell r="E9299">
            <v>12</v>
          </cell>
          <cell r="F9299">
            <v>168</v>
          </cell>
          <cell r="G9299" t="str">
            <v>Russian Federation</v>
          </cell>
        </row>
        <row r="9300">
          <cell r="A9300" t="str">
            <v>2003M02</v>
          </cell>
          <cell r="B9300">
            <v>2</v>
          </cell>
          <cell r="C9300">
            <v>101</v>
          </cell>
          <cell r="D9300" t="str">
            <v>Italy</v>
          </cell>
          <cell r="E9300">
            <v>1</v>
          </cell>
          <cell r="F9300">
            <v>227</v>
          </cell>
          <cell r="G9300" t="str">
            <v>Réunion</v>
          </cell>
        </row>
        <row r="9301">
          <cell r="A9301" t="str">
            <v>2003M02</v>
          </cell>
          <cell r="B9301">
            <v>0</v>
          </cell>
          <cell r="C9301">
            <v>3</v>
          </cell>
          <cell r="D9301" t="str">
            <v>Uk</v>
          </cell>
          <cell r="E9301">
            <v>1</v>
          </cell>
          <cell r="F9301">
            <v>21</v>
          </cell>
          <cell r="G9301" t="str">
            <v>Barbados</v>
          </cell>
        </row>
        <row r="9302">
          <cell r="A9302" t="str">
            <v>2003M02</v>
          </cell>
          <cell r="B9302">
            <v>0</v>
          </cell>
          <cell r="C9302">
            <v>0</v>
          </cell>
          <cell r="D9302" t="str">
            <v>Ebay</v>
          </cell>
          <cell r="E9302">
            <v>2660</v>
          </cell>
          <cell r="F9302">
            <v>165</v>
          </cell>
          <cell r="G9302" t="str">
            <v>Puerto Rico</v>
          </cell>
        </row>
        <row r="9303">
          <cell r="A9303" t="str">
            <v>2003M02</v>
          </cell>
          <cell r="B9303">
            <v>3</v>
          </cell>
          <cell r="C9303">
            <v>0</v>
          </cell>
          <cell r="D9303" t="str">
            <v>Ebay</v>
          </cell>
          <cell r="E9303">
            <v>1</v>
          </cell>
          <cell r="F9303">
            <v>215</v>
          </cell>
          <cell r="G9303" t="str">
            <v>Venezuela</v>
          </cell>
        </row>
        <row r="9304">
          <cell r="A9304" t="str">
            <v>2003M02</v>
          </cell>
          <cell r="B9304">
            <v>3</v>
          </cell>
          <cell r="C9304">
            <v>77</v>
          </cell>
          <cell r="D9304" t="str">
            <v>Germany</v>
          </cell>
          <cell r="E9304">
            <v>68</v>
          </cell>
          <cell r="F9304">
            <v>23</v>
          </cell>
          <cell r="G9304" t="str">
            <v>Belgium</v>
          </cell>
        </row>
        <row r="9305">
          <cell r="A9305" t="str">
            <v>2003M02</v>
          </cell>
          <cell r="B9305">
            <v>2</v>
          </cell>
          <cell r="C9305">
            <v>77</v>
          </cell>
          <cell r="D9305" t="str">
            <v>Germany</v>
          </cell>
          <cell r="E9305">
            <v>6</v>
          </cell>
          <cell r="F9305">
            <v>134</v>
          </cell>
          <cell r="G9305" t="str">
            <v>Mauritius</v>
          </cell>
        </row>
        <row r="9306">
          <cell r="A9306" t="str">
            <v>2003M02</v>
          </cell>
          <cell r="B9306">
            <v>2</v>
          </cell>
          <cell r="C9306">
            <v>3</v>
          </cell>
          <cell r="D9306" t="str">
            <v>Uk</v>
          </cell>
          <cell r="E9306">
            <v>1318</v>
          </cell>
          <cell r="F9306">
            <v>192</v>
          </cell>
          <cell r="G9306" t="str">
            <v>Sweden</v>
          </cell>
        </row>
        <row r="9307">
          <cell r="A9307" t="str">
            <v>2003M02</v>
          </cell>
          <cell r="B9307">
            <v>0</v>
          </cell>
          <cell r="C9307">
            <v>15</v>
          </cell>
          <cell r="D9307" t="str">
            <v>Australia</v>
          </cell>
          <cell r="E9307">
            <v>6</v>
          </cell>
          <cell r="F9307">
            <v>101</v>
          </cell>
          <cell r="G9307" t="str">
            <v>Italy</v>
          </cell>
        </row>
        <row r="9308">
          <cell r="A9308" t="str">
            <v>2003M02</v>
          </cell>
          <cell r="B9308">
            <v>2</v>
          </cell>
          <cell r="C9308">
            <v>71</v>
          </cell>
          <cell r="D9308" t="str">
            <v>France</v>
          </cell>
          <cell r="E9308">
            <v>1</v>
          </cell>
          <cell r="F9308">
            <v>216</v>
          </cell>
          <cell r="G9308" t="str">
            <v>Vietnam</v>
          </cell>
        </row>
        <row r="9309">
          <cell r="A9309" t="str">
            <v>2003M02</v>
          </cell>
          <cell r="B9309">
            <v>2</v>
          </cell>
          <cell r="C9309">
            <v>3</v>
          </cell>
          <cell r="D9309" t="str">
            <v>Uk</v>
          </cell>
          <cell r="E9309">
            <v>1448</v>
          </cell>
          <cell r="F9309">
            <v>66</v>
          </cell>
          <cell r="G9309" t="str">
            <v>Estonia</v>
          </cell>
        </row>
        <row r="9310">
          <cell r="A9310" t="str">
            <v>2003M02</v>
          </cell>
          <cell r="B9310">
            <v>1</v>
          </cell>
          <cell r="C9310">
            <v>101</v>
          </cell>
          <cell r="D9310" t="str">
            <v>Italy</v>
          </cell>
          <cell r="E9310">
            <v>28</v>
          </cell>
          <cell r="F9310">
            <v>80</v>
          </cell>
          <cell r="G9310" t="str">
            <v>Greece</v>
          </cell>
        </row>
        <row r="9311">
          <cell r="A9311" t="str">
            <v>2003M02</v>
          </cell>
          <cell r="B9311">
            <v>2</v>
          </cell>
          <cell r="C9311">
            <v>101</v>
          </cell>
          <cell r="D9311" t="str">
            <v>Italy</v>
          </cell>
          <cell r="E9311">
            <v>9</v>
          </cell>
          <cell r="F9311">
            <v>163</v>
          </cell>
          <cell r="G9311" t="str">
            <v>Poland</v>
          </cell>
        </row>
        <row r="9312">
          <cell r="A9312" t="str">
            <v>2003M02</v>
          </cell>
          <cell r="B9312">
            <v>1</v>
          </cell>
          <cell r="C9312">
            <v>0</v>
          </cell>
          <cell r="D9312" t="str">
            <v>Ebay</v>
          </cell>
          <cell r="E9312">
            <v>1</v>
          </cell>
          <cell r="F9312">
            <v>85</v>
          </cell>
          <cell r="G9312" t="str">
            <v>Guatemala</v>
          </cell>
        </row>
        <row r="9313">
          <cell r="A9313" t="str">
            <v>2003M02</v>
          </cell>
          <cell r="B9313">
            <v>2</v>
          </cell>
          <cell r="C9313">
            <v>71</v>
          </cell>
          <cell r="D9313" t="str">
            <v>France</v>
          </cell>
          <cell r="E9313">
            <v>264673</v>
          </cell>
          <cell r="F9313">
            <v>71</v>
          </cell>
          <cell r="G9313" t="str">
            <v>France</v>
          </cell>
        </row>
        <row r="9314">
          <cell r="A9314" t="str">
            <v>2003M02</v>
          </cell>
          <cell r="B9314">
            <v>0</v>
          </cell>
          <cell r="C9314">
            <v>77</v>
          </cell>
          <cell r="D9314" t="str">
            <v>Germany</v>
          </cell>
          <cell r="E9314">
            <v>8</v>
          </cell>
          <cell r="F9314">
            <v>130</v>
          </cell>
          <cell r="G9314" t="str">
            <v>Malta</v>
          </cell>
        </row>
        <row r="9315">
          <cell r="A9315" t="str">
            <v>2003M02</v>
          </cell>
          <cell r="B9315">
            <v>1</v>
          </cell>
          <cell r="C9315">
            <v>0</v>
          </cell>
          <cell r="D9315" t="str">
            <v>Ebay</v>
          </cell>
          <cell r="E9315">
            <v>3412</v>
          </cell>
          <cell r="F9315">
            <v>104</v>
          </cell>
          <cell r="G9315" t="str">
            <v>Japan</v>
          </cell>
        </row>
        <row r="9316">
          <cell r="A9316" t="str">
            <v>2003M02</v>
          </cell>
          <cell r="B9316">
            <v>0</v>
          </cell>
          <cell r="C9316">
            <v>146</v>
          </cell>
          <cell r="D9316" t="str">
            <v>Netherlands</v>
          </cell>
          <cell r="E9316">
            <v>32833</v>
          </cell>
          <cell r="F9316">
            <v>146</v>
          </cell>
          <cell r="G9316" t="str">
            <v>Netherlands</v>
          </cell>
        </row>
        <row r="9317">
          <cell r="A9317" t="str">
            <v>2003M02</v>
          </cell>
          <cell r="B9317">
            <v>2</v>
          </cell>
          <cell r="C9317">
            <v>0</v>
          </cell>
          <cell r="D9317" t="str">
            <v>Ebay</v>
          </cell>
          <cell r="E9317">
            <v>1041</v>
          </cell>
          <cell r="F9317">
            <v>46</v>
          </cell>
          <cell r="G9317" t="str">
            <v>Colombia</v>
          </cell>
        </row>
        <row r="9318">
          <cell r="A9318" t="str">
            <v>2003M02</v>
          </cell>
          <cell r="B9318">
            <v>1</v>
          </cell>
          <cell r="C9318">
            <v>3</v>
          </cell>
          <cell r="D9318" t="str">
            <v>Uk</v>
          </cell>
          <cell r="E9318">
            <v>2</v>
          </cell>
          <cell r="F9318">
            <v>95</v>
          </cell>
          <cell r="G9318" t="str">
            <v>India</v>
          </cell>
        </row>
        <row r="9319">
          <cell r="A9319" t="str">
            <v>2003M02</v>
          </cell>
          <cell r="B9319">
            <v>1</v>
          </cell>
          <cell r="C9319">
            <v>77</v>
          </cell>
          <cell r="D9319" t="str">
            <v>Germany</v>
          </cell>
          <cell r="E9319">
            <v>4</v>
          </cell>
          <cell r="F9319">
            <v>31</v>
          </cell>
          <cell r="G9319" t="str">
            <v>Brazil</v>
          </cell>
        </row>
        <row r="9320">
          <cell r="A9320" t="str">
            <v>2003M02</v>
          </cell>
          <cell r="B9320">
            <v>0</v>
          </cell>
          <cell r="C9320">
            <v>0</v>
          </cell>
          <cell r="D9320" t="str">
            <v>Ebay</v>
          </cell>
          <cell r="E9320">
            <v>3</v>
          </cell>
          <cell r="F9320">
            <v>14</v>
          </cell>
          <cell r="G9320" t="str">
            <v>Aruba</v>
          </cell>
        </row>
        <row r="9321">
          <cell r="A9321" t="str">
            <v>2003M02</v>
          </cell>
          <cell r="B9321">
            <v>0</v>
          </cell>
          <cell r="C9321">
            <v>3</v>
          </cell>
          <cell r="D9321" t="str">
            <v>Uk</v>
          </cell>
          <cell r="E9321">
            <v>1</v>
          </cell>
          <cell r="F9321">
            <v>66</v>
          </cell>
          <cell r="G9321" t="str">
            <v>Estonia</v>
          </cell>
        </row>
        <row r="9322">
          <cell r="A9322" t="str">
            <v>2003M02</v>
          </cell>
          <cell r="B9322">
            <v>1</v>
          </cell>
          <cell r="C9322">
            <v>3</v>
          </cell>
          <cell r="D9322" t="str">
            <v>Uk</v>
          </cell>
          <cell r="E9322">
            <v>6</v>
          </cell>
          <cell r="F9322">
            <v>104</v>
          </cell>
          <cell r="G9322" t="str">
            <v>Japan</v>
          </cell>
        </row>
        <row r="9323">
          <cell r="A9323" t="str">
            <v>2003M02</v>
          </cell>
          <cell r="B9323">
            <v>2</v>
          </cell>
          <cell r="C9323">
            <v>146</v>
          </cell>
          <cell r="D9323" t="str">
            <v>Netherlands</v>
          </cell>
          <cell r="E9323">
            <v>60658</v>
          </cell>
          <cell r="F9323">
            <v>146</v>
          </cell>
          <cell r="G9323" t="str">
            <v>Netherlands</v>
          </cell>
        </row>
        <row r="9324">
          <cell r="A9324" t="str">
            <v>2003M02</v>
          </cell>
          <cell r="B9324">
            <v>3</v>
          </cell>
          <cell r="C9324">
            <v>0</v>
          </cell>
          <cell r="D9324" t="str">
            <v>Ebay</v>
          </cell>
          <cell r="E9324">
            <v>19</v>
          </cell>
          <cell r="F9324">
            <v>23</v>
          </cell>
          <cell r="G9324" t="str">
            <v>Belgium</v>
          </cell>
        </row>
        <row r="9325">
          <cell r="A9325" t="str">
            <v>2003M02</v>
          </cell>
          <cell r="B9325">
            <v>0</v>
          </cell>
          <cell r="C9325">
            <v>77</v>
          </cell>
          <cell r="D9325" t="str">
            <v>Germany</v>
          </cell>
          <cell r="E9325">
            <v>62</v>
          </cell>
          <cell r="F9325">
            <v>167</v>
          </cell>
          <cell r="G9325" t="str">
            <v>Romania</v>
          </cell>
        </row>
        <row r="9326">
          <cell r="A9326" t="str">
            <v>2003M02</v>
          </cell>
          <cell r="B9326">
            <v>0</v>
          </cell>
          <cell r="C9326">
            <v>0</v>
          </cell>
          <cell r="D9326" t="str">
            <v>Ebay</v>
          </cell>
          <cell r="E9326">
            <v>3</v>
          </cell>
          <cell r="F9326">
            <v>8</v>
          </cell>
          <cell r="G9326" t="str">
            <v>Andorra</v>
          </cell>
        </row>
        <row r="9327">
          <cell r="A9327" t="str">
            <v>2003M02</v>
          </cell>
          <cell r="B9327">
            <v>2</v>
          </cell>
          <cell r="C9327">
            <v>77</v>
          </cell>
          <cell r="D9327" t="str">
            <v>Germany</v>
          </cell>
          <cell r="E9327">
            <v>5</v>
          </cell>
          <cell r="F9327">
            <v>27</v>
          </cell>
          <cell r="G9327" t="str">
            <v>Bhutan</v>
          </cell>
        </row>
        <row r="9328">
          <cell r="A9328" t="str">
            <v>2003M02</v>
          </cell>
          <cell r="B9328">
            <v>0</v>
          </cell>
          <cell r="C9328">
            <v>0</v>
          </cell>
          <cell r="D9328" t="str">
            <v>Ebay</v>
          </cell>
          <cell r="E9328">
            <v>938</v>
          </cell>
          <cell r="F9328">
            <v>101</v>
          </cell>
          <cell r="G9328" t="str">
            <v>Italy</v>
          </cell>
        </row>
        <row r="9329">
          <cell r="A9329" t="str">
            <v>2003M02</v>
          </cell>
          <cell r="B9329">
            <v>2</v>
          </cell>
          <cell r="C9329">
            <v>77</v>
          </cell>
          <cell r="D9329" t="str">
            <v>Germany</v>
          </cell>
          <cell r="E9329">
            <v>5739</v>
          </cell>
          <cell r="F9329">
            <v>23</v>
          </cell>
          <cell r="G9329" t="str">
            <v>Belgium</v>
          </cell>
        </row>
        <row r="9330">
          <cell r="A9330" t="str">
            <v>2003M02</v>
          </cell>
          <cell r="B9330">
            <v>0</v>
          </cell>
          <cell r="C9330">
            <v>0</v>
          </cell>
          <cell r="D9330" t="str">
            <v>Ebay</v>
          </cell>
          <cell r="E9330">
            <v>6</v>
          </cell>
          <cell r="F9330">
            <v>102</v>
          </cell>
          <cell r="G9330" t="str">
            <v>Jamaica</v>
          </cell>
        </row>
        <row r="9331">
          <cell r="A9331" t="str">
            <v>2003M02</v>
          </cell>
          <cell r="B9331">
            <v>0</v>
          </cell>
          <cell r="C9331">
            <v>0</v>
          </cell>
          <cell r="D9331" t="str">
            <v>Ebay</v>
          </cell>
          <cell r="E9331">
            <v>240</v>
          </cell>
          <cell r="F9331">
            <v>12</v>
          </cell>
          <cell r="G9331" t="str">
            <v>Argentina</v>
          </cell>
        </row>
        <row r="9332">
          <cell r="A9332" t="str">
            <v>2003M02</v>
          </cell>
          <cell r="B9332">
            <v>2</v>
          </cell>
          <cell r="C9332">
            <v>3</v>
          </cell>
          <cell r="D9332" t="str">
            <v>Uk</v>
          </cell>
          <cell r="E9332">
            <v>187</v>
          </cell>
          <cell r="F9332">
            <v>224</v>
          </cell>
          <cell r="G9332" t="str">
            <v>Zimbabwe</v>
          </cell>
        </row>
        <row r="9333">
          <cell r="A9333" t="str">
            <v>2003M02</v>
          </cell>
          <cell r="B9333">
            <v>0</v>
          </cell>
          <cell r="C9333">
            <v>3</v>
          </cell>
          <cell r="D9333" t="str">
            <v>Uk</v>
          </cell>
          <cell r="E9333">
            <v>12</v>
          </cell>
          <cell r="F9333">
            <v>167</v>
          </cell>
          <cell r="G9333" t="str">
            <v>Romania</v>
          </cell>
        </row>
        <row r="9334">
          <cell r="A9334" t="str">
            <v>2003M02</v>
          </cell>
          <cell r="B9334">
            <v>1</v>
          </cell>
          <cell r="C9334">
            <v>77</v>
          </cell>
          <cell r="D9334" t="str">
            <v>Germany</v>
          </cell>
          <cell r="E9334">
            <v>2754729</v>
          </cell>
          <cell r="F9334">
            <v>77</v>
          </cell>
          <cell r="G9334" t="str">
            <v>Germany</v>
          </cell>
        </row>
        <row r="9335">
          <cell r="A9335" t="str">
            <v>2003M02</v>
          </cell>
          <cell r="B9335">
            <v>1</v>
          </cell>
          <cell r="C9335">
            <v>77</v>
          </cell>
          <cell r="D9335" t="str">
            <v>Germany</v>
          </cell>
          <cell r="E9335">
            <v>21</v>
          </cell>
          <cell r="F9335">
            <v>181</v>
          </cell>
          <cell r="G9335" t="str">
            <v>Slovakia</v>
          </cell>
        </row>
        <row r="9336">
          <cell r="A9336" t="str">
            <v>2003M02</v>
          </cell>
          <cell r="B9336">
            <v>1</v>
          </cell>
          <cell r="C9336">
            <v>0</v>
          </cell>
          <cell r="D9336" t="str">
            <v>Ebay</v>
          </cell>
          <cell r="E9336">
            <v>189</v>
          </cell>
          <cell r="F9336">
            <v>60</v>
          </cell>
          <cell r="G9336" t="str">
            <v>Dominican Republic</v>
          </cell>
        </row>
        <row r="9337">
          <cell r="A9337" t="str">
            <v>2003M02</v>
          </cell>
          <cell r="B9337">
            <v>2</v>
          </cell>
          <cell r="C9337">
            <v>0</v>
          </cell>
          <cell r="D9337" t="str">
            <v>Ebay</v>
          </cell>
          <cell r="E9337">
            <v>872</v>
          </cell>
          <cell r="F9337">
            <v>216</v>
          </cell>
          <cell r="G9337" t="str">
            <v>Vietnam</v>
          </cell>
        </row>
        <row r="9338">
          <cell r="A9338" t="str">
            <v>2003M02</v>
          </cell>
          <cell r="B9338">
            <v>2</v>
          </cell>
          <cell r="C9338">
            <v>186</v>
          </cell>
          <cell r="D9338" t="str">
            <v>Spain</v>
          </cell>
          <cell r="E9338">
            <v>29</v>
          </cell>
          <cell r="F9338">
            <v>127</v>
          </cell>
          <cell r="G9338" t="str">
            <v>Malaysia</v>
          </cell>
        </row>
        <row r="9339">
          <cell r="A9339" t="str">
            <v>2003M02</v>
          </cell>
          <cell r="B9339">
            <v>0</v>
          </cell>
          <cell r="C9339">
            <v>77</v>
          </cell>
          <cell r="D9339" t="str">
            <v>Germany</v>
          </cell>
          <cell r="E9339">
            <v>17</v>
          </cell>
          <cell r="F9339">
            <v>31</v>
          </cell>
          <cell r="G9339" t="str">
            <v>Brazil</v>
          </cell>
        </row>
        <row r="9340">
          <cell r="A9340" t="str">
            <v>2003M02</v>
          </cell>
          <cell r="B9340">
            <v>2</v>
          </cell>
          <cell r="C9340">
            <v>3</v>
          </cell>
          <cell r="D9340" t="str">
            <v>Uk</v>
          </cell>
          <cell r="E9340">
            <v>20</v>
          </cell>
          <cell r="F9340">
            <v>182</v>
          </cell>
          <cell r="G9340" t="str">
            <v>Slovenia</v>
          </cell>
        </row>
        <row r="9341">
          <cell r="A9341" t="str">
            <v>2003M02</v>
          </cell>
          <cell r="B9341">
            <v>2</v>
          </cell>
          <cell r="C9341">
            <v>16</v>
          </cell>
          <cell r="D9341" t="str">
            <v>Austria</v>
          </cell>
          <cell r="E9341">
            <v>1</v>
          </cell>
          <cell r="F9341">
            <v>204</v>
          </cell>
          <cell r="G9341" t="str">
            <v>Turkey</v>
          </cell>
        </row>
        <row r="9342">
          <cell r="A9342" t="str">
            <v>2003M02</v>
          </cell>
          <cell r="B9342">
            <v>2</v>
          </cell>
          <cell r="C9342">
            <v>196</v>
          </cell>
          <cell r="D9342" t="str">
            <v>Taiwan</v>
          </cell>
          <cell r="E9342">
            <v>15</v>
          </cell>
          <cell r="F9342">
            <v>115</v>
          </cell>
          <cell r="G9342" t="str">
            <v>Latvia</v>
          </cell>
        </row>
        <row r="9343">
          <cell r="A9343" t="str">
            <v>2003M02</v>
          </cell>
          <cell r="B9343">
            <v>0</v>
          </cell>
          <cell r="C9343">
            <v>23</v>
          </cell>
          <cell r="D9343" t="str">
            <v xml:space="preserve"> Belgium (French)</v>
          </cell>
          <cell r="E9343">
            <v>11</v>
          </cell>
          <cell r="F9343">
            <v>1</v>
          </cell>
          <cell r="G9343" t="str">
            <v>United States</v>
          </cell>
        </row>
        <row r="9344">
          <cell r="A9344" t="str">
            <v>2003M02</v>
          </cell>
          <cell r="B9344">
            <v>0</v>
          </cell>
          <cell r="C9344">
            <v>100</v>
          </cell>
          <cell r="D9344" t="str">
            <v>Ebaymotors</v>
          </cell>
          <cell r="E9344">
            <v>17</v>
          </cell>
          <cell r="F9344">
            <v>99</v>
          </cell>
          <cell r="G9344" t="str">
            <v>Ireland</v>
          </cell>
        </row>
        <row r="9345">
          <cell r="A9345" t="str">
            <v>2003M02</v>
          </cell>
          <cell r="B9345">
            <v>0</v>
          </cell>
          <cell r="C9345">
            <v>186</v>
          </cell>
          <cell r="D9345" t="str">
            <v>Spain</v>
          </cell>
          <cell r="E9345">
            <v>1</v>
          </cell>
          <cell r="F9345">
            <v>209</v>
          </cell>
          <cell r="G9345" t="str">
            <v>Ukraine</v>
          </cell>
        </row>
        <row r="9346">
          <cell r="A9346" t="str">
            <v>2003M02</v>
          </cell>
          <cell r="B9346">
            <v>1</v>
          </cell>
          <cell r="C9346">
            <v>146</v>
          </cell>
          <cell r="D9346" t="str">
            <v>Netherlands</v>
          </cell>
          <cell r="E9346">
            <v>52</v>
          </cell>
          <cell r="F9346">
            <v>101</v>
          </cell>
          <cell r="G9346" t="str">
            <v>Italy</v>
          </cell>
        </row>
        <row r="9347">
          <cell r="A9347" t="str">
            <v>2003M02</v>
          </cell>
          <cell r="B9347">
            <v>1</v>
          </cell>
          <cell r="C9347">
            <v>101</v>
          </cell>
          <cell r="D9347" t="str">
            <v>Italy</v>
          </cell>
          <cell r="E9347">
            <v>6</v>
          </cell>
          <cell r="F9347">
            <v>225</v>
          </cell>
          <cell r="G9347" t="str">
            <v>APO/FPO</v>
          </cell>
        </row>
        <row r="9348">
          <cell r="A9348" t="str">
            <v>2003M02</v>
          </cell>
          <cell r="B9348">
            <v>1</v>
          </cell>
          <cell r="C9348">
            <v>101</v>
          </cell>
          <cell r="D9348" t="str">
            <v>Italy</v>
          </cell>
          <cell r="E9348">
            <v>1</v>
          </cell>
          <cell r="F9348">
            <v>9</v>
          </cell>
          <cell r="G9348" t="str">
            <v>Angola</v>
          </cell>
        </row>
        <row r="9349">
          <cell r="A9349" t="str">
            <v>2003M02</v>
          </cell>
          <cell r="B9349">
            <v>2</v>
          </cell>
          <cell r="C9349">
            <v>2</v>
          </cell>
          <cell r="D9349" t="str">
            <v>Canada</v>
          </cell>
          <cell r="E9349">
            <v>111</v>
          </cell>
          <cell r="F9349">
            <v>71</v>
          </cell>
          <cell r="G9349" t="str">
            <v>France</v>
          </cell>
        </row>
        <row r="9350">
          <cell r="A9350" t="str">
            <v>2003M02</v>
          </cell>
          <cell r="B9350">
            <v>2</v>
          </cell>
          <cell r="C9350">
            <v>3</v>
          </cell>
          <cell r="D9350" t="str">
            <v>Uk</v>
          </cell>
          <cell r="E9350">
            <v>20</v>
          </cell>
          <cell r="F9350">
            <v>111</v>
          </cell>
          <cell r="G9350" t="str">
            <v>Korea, South</v>
          </cell>
        </row>
        <row r="9351">
          <cell r="A9351" t="str">
            <v>2003M02</v>
          </cell>
          <cell r="B9351">
            <v>2</v>
          </cell>
          <cell r="C9351">
            <v>0</v>
          </cell>
          <cell r="D9351" t="str">
            <v>Ebay</v>
          </cell>
          <cell r="E9351">
            <v>17878</v>
          </cell>
          <cell r="F9351">
            <v>57</v>
          </cell>
          <cell r="G9351" t="str">
            <v>Denmark</v>
          </cell>
        </row>
        <row r="9352">
          <cell r="A9352" t="str">
            <v>2003M02</v>
          </cell>
          <cell r="B9352">
            <v>1</v>
          </cell>
          <cell r="C9352">
            <v>3</v>
          </cell>
          <cell r="D9352" t="str">
            <v>Uk</v>
          </cell>
          <cell r="E9352">
            <v>456</v>
          </cell>
          <cell r="F9352">
            <v>146</v>
          </cell>
          <cell r="G9352" t="str">
            <v>Netherlands</v>
          </cell>
        </row>
        <row r="9353">
          <cell r="A9353" t="str">
            <v>2003M02</v>
          </cell>
          <cell r="B9353">
            <v>2</v>
          </cell>
          <cell r="C9353">
            <v>0</v>
          </cell>
          <cell r="D9353" t="str">
            <v>Ebay</v>
          </cell>
          <cell r="E9353">
            <v>351</v>
          </cell>
          <cell r="F9353">
            <v>97</v>
          </cell>
          <cell r="G9353" t="str">
            <v>Iran</v>
          </cell>
        </row>
        <row r="9354">
          <cell r="A9354" t="str">
            <v>2003M02</v>
          </cell>
          <cell r="B9354">
            <v>0</v>
          </cell>
          <cell r="C9354">
            <v>101</v>
          </cell>
          <cell r="D9354" t="str">
            <v>Italy</v>
          </cell>
          <cell r="E9354">
            <v>123</v>
          </cell>
          <cell r="F9354">
            <v>71</v>
          </cell>
          <cell r="G9354" t="str">
            <v>France</v>
          </cell>
        </row>
        <row r="9355">
          <cell r="A9355" t="str">
            <v>2003M02</v>
          </cell>
          <cell r="B9355">
            <v>1</v>
          </cell>
          <cell r="C9355">
            <v>0</v>
          </cell>
          <cell r="D9355" t="str">
            <v>Ebay</v>
          </cell>
          <cell r="E9355">
            <v>342</v>
          </cell>
          <cell r="F9355">
            <v>162</v>
          </cell>
          <cell r="G9355" t="str">
            <v>Philippines</v>
          </cell>
        </row>
        <row r="9356">
          <cell r="A9356" t="str">
            <v>2003M02</v>
          </cell>
          <cell r="B9356">
            <v>3</v>
          </cell>
          <cell r="C9356">
            <v>77</v>
          </cell>
          <cell r="D9356" t="str">
            <v>Germany</v>
          </cell>
          <cell r="E9356">
            <v>54</v>
          </cell>
          <cell r="F9356">
            <v>71</v>
          </cell>
          <cell r="G9356" t="str">
            <v>France</v>
          </cell>
        </row>
        <row r="9357">
          <cell r="A9357" t="str">
            <v>2003M02</v>
          </cell>
          <cell r="B9357">
            <v>2</v>
          </cell>
          <cell r="C9357">
            <v>100</v>
          </cell>
          <cell r="D9357" t="str">
            <v>Ebaymotors</v>
          </cell>
          <cell r="E9357">
            <v>2</v>
          </cell>
          <cell r="F9357">
            <v>59</v>
          </cell>
          <cell r="G9357" t="str">
            <v>Dominica</v>
          </cell>
        </row>
        <row r="9358">
          <cell r="A9358" t="str">
            <v>2003M02</v>
          </cell>
          <cell r="B9358">
            <v>2</v>
          </cell>
          <cell r="C9358">
            <v>100</v>
          </cell>
          <cell r="D9358" t="str">
            <v>Ebaymotors</v>
          </cell>
          <cell r="E9358">
            <v>163</v>
          </cell>
          <cell r="F9358">
            <v>165</v>
          </cell>
          <cell r="G9358" t="str">
            <v>Puerto Rico</v>
          </cell>
        </row>
        <row r="9359">
          <cell r="A9359" t="str">
            <v>2003M02</v>
          </cell>
          <cell r="B9359">
            <v>1</v>
          </cell>
          <cell r="C9359">
            <v>3</v>
          </cell>
          <cell r="D9359" t="str">
            <v>Uk</v>
          </cell>
          <cell r="E9359">
            <v>36</v>
          </cell>
          <cell r="F9359">
            <v>34</v>
          </cell>
          <cell r="G9359" t="str">
            <v>Bulgaria</v>
          </cell>
        </row>
        <row r="9360">
          <cell r="A9360" t="str">
            <v>2003M02</v>
          </cell>
          <cell r="B9360">
            <v>0</v>
          </cell>
          <cell r="C9360">
            <v>71</v>
          </cell>
          <cell r="D9360" t="str">
            <v>France</v>
          </cell>
          <cell r="E9360">
            <v>3</v>
          </cell>
          <cell r="F9360">
            <v>15</v>
          </cell>
          <cell r="G9360" t="str">
            <v>Australia</v>
          </cell>
        </row>
        <row r="9361">
          <cell r="A9361" t="str">
            <v>2003M02</v>
          </cell>
          <cell r="B9361">
            <v>2</v>
          </cell>
          <cell r="C9361">
            <v>0</v>
          </cell>
          <cell r="D9361" t="str">
            <v>Ebay</v>
          </cell>
          <cell r="E9361">
            <v>230</v>
          </cell>
          <cell r="F9361">
            <v>26</v>
          </cell>
          <cell r="G9361" t="str">
            <v>Bermuda</v>
          </cell>
        </row>
        <row r="9362">
          <cell r="A9362" t="str">
            <v>2003M02</v>
          </cell>
          <cell r="B9362">
            <v>1</v>
          </cell>
          <cell r="C9362">
            <v>77</v>
          </cell>
          <cell r="D9362" t="str">
            <v>Germany</v>
          </cell>
          <cell r="E9362">
            <v>963</v>
          </cell>
          <cell r="F9362">
            <v>3</v>
          </cell>
          <cell r="G9362" t="str">
            <v>United Kingdom</v>
          </cell>
        </row>
        <row r="9363">
          <cell r="A9363" t="str">
            <v>2003M02</v>
          </cell>
          <cell r="B9363">
            <v>2</v>
          </cell>
          <cell r="C9363">
            <v>0</v>
          </cell>
          <cell r="D9363" t="str">
            <v>Ebay</v>
          </cell>
          <cell r="E9363">
            <v>9</v>
          </cell>
          <cell r="F9363">
            <v>141</v>
          </cell>
          <cell r="G9363" t="str">
            <v>Morocco</v>
          </cell>
        </row>
        <row r="9364">
          <cell r="A9364" t="str">
            <v>2003M02</v>
          </cell>
          <cell r="B9364">
            <v>2</v>
          </cell>
          <cell r="C9364">
            <v>0</v>
          </cell>
          <cell r="D9364" t="str">
            <v>Ebay</v>
          </cell>
          <cell r="E9364">
            <v>218</v>
          </cell>
          <cell r="F9364">
            <v>29</v>
          </cell>
          <cell r="G9364" t="str">
            <v>Bosnia and Herzegovina</v>
          </cell>
        </row>
        <row r="9365">
          <cell r="A9365" t="str">
            <v>2003M02</v>
          </cell>
          <cell r="B9365">
            <v>2</v>
          </cell>
          <cell r="C9365">
            <v>100</v>
          </cell>
          <cell r="D9365" t="str">
            <v>Ebaymotors</v>
          </cell>
          <cell r="E9365">
            <v>4</v>
          </cell>
          <cell r="F9365">
            <v>121</v>
          </cell>
          <cell r="G9365" t="str">
            <v>Lithuania</v>
          </cell>
        </row>
        <row r="9366">
          <cell r="A9366" t="str">
            <v>2003M02</v>
          </cell>
          <cell r="B9366">
            <v>2</v>
          </cell>
          <cell r="C9366">
            <v>146</v>
          </cell>
          <cell r="D9366" t="str">
            <v>Netherlands</v>
          </cell>
          <cell r="E9366">
            <v>2</v>
          </cell>
          <cell r="F9366">
            <v>31</v>
          </cell>
          <cell r="G9366" t="str">
            <v>Brazil</v>
          </cell>
        </row>
        <row r="9367">
          <cell r="A9367" t="str">
            <v>2003M02</v>
          </cell>
          <cell r="B9367">
            <v>0</v>
          </cell>
          <cell r="C9367">
            <v>101</v>
          </cell>
          <cell r="D9367" t="str">
            <v>Italy</v>
          </cell>
          <cell r="E9367">
            <v>7</v>
          </cell>
          <cell r="F9367">
            <v>225</v>
          </cell>
          <cell r="G9367" t="str">
            <v>APO/FPO</v>
          </cell>
        </row>
        <row r="9368">
          <cell r="A9368" t="str">
            <v>2003M02</v>
          </cell>
          <cell r="B9368">
            <v>2</v>
          </cell>
          <cell r="C9368">
            <v>2</v>
          </cell>
          <cell r="D9368" t="str">
            <v>Canada</v>
          </cell>
          <cell r="E9368">
            <v>79</v>
          </cell>
          <cell r="F9368">
            <v>180</v>
          </cell>
          <cell r="G9368" t="str">
            <v>Singapore</v>
          </cell>
        </row>
        <row r="9369">
          <cell r="A9369" t="str">
            <v>2003M02</v>
          </cell>
          <cell r="B9369">
            <v>2</v>
          </cell>
          <cell r="C9369">
            <v>193</v>
          </cell>
          <cell r="D9369" t="str">
            <v>Switzerland</v>
          </cell>
          <cell r="E9369">
            <v>3</v>
          </cell>
          <cell r="F9369">
            <v>15</v>
          </cell>
          <cell r="G9369" t="str">
            <v>Australia</v>
          </cell>
        </row>
        <row r="9370">
          <cell r="A9370" t="str">
            <v>2003M02</v>
          </cell>
          <cell r="B9370">
            <v>2</v>
          </cell>
          <cell r="C9370">
            <v>0</v>
          </cell>
          <cell r="D9370" t="str">
            <v>Ebay</v>
          </cell>
          <cell r="E9370">
            <v>10801</v>
          </cell>
          <cell r="F9370">
            <v>164</v>
          </cell>
          <cell r="G9370" t="str">
            <v>Portugal</v>
          </cell>
        </row>
        <row r="9371">
          <cell r="A9371" t="str">
            <v>2003M02</v>
          </cell>
          <cell r="B9371">
            <v>2</v>
          </cell>
          <cell r="C9371">
            <v>77</v>
          </cell>
          <cell r="D9371" t="str">
            <v>Germany</v>
          </cell>
          <cell r="E9371">
            <v>9</v>
          </cell>
          <cell r="F9371">
            <v>62</v>
          </cell>
          <cell r="G9371" t="str">
            <v>Egypt</v>
          </cell>
        </row>
        <row r="9372">
          <cell r="A9372" t="str">
            <v>2003M02</v>
          </cell>
          <cell r="B9372">
            <v>1</v>
          </cell>
          <cell r="C9372">
            <v>71</v>
          </cell>
          <cell r="D9372" t="str">
            <v>France</v>
          </cell>
          <cell r="E9372">
            <v>55</v>
          </cell>
          <cell r="F9372">
            <v>92</v>
          </cell>
          <cell r="G9372" t="str">
            <v>Hong Kong</v>
          </cell>
        </row>
        <row r="9373">
          <cell r="A9373" t="str">
            <v>2003M02</v>
          </cell>
          <cell r="B9373">
            <v>2</v>
          </cell>
          <cell r="C9373">
            <v>77</v>
          </cell>
          <cell r="D9373" t="str">
            <v>Germany</v>
          </cell>
          <cell r="E9373">
            <v>1425</v>
          </cell>
          <cell r="F9373">
            <v>164</v>
          </cell>
          <cell r="G9373" t="str">
            <v>Portugal</v>
          </cell>
        </row>
        <row r="9374">
          <cell r="A9374" t="str">
            <v>2003M02</v>
          </cell>
          <cell r="B9374">
            <v>2</v>
          </cell>
          <cell r="C9374">
            <v>0</v>
          </cell>
          <cell r="D9374" t="str">
            <v>Ebay</v>
          </cell>
          <cell r="E9374">
            <v>204</v>
          </cell>
          <cell r="F9374">
            <v>112</v>
          </cell>
          <cell r="G9374" t="str">
            <v>Kuwait</v>
          </cell>
        </row>
        <row r="9375">
          <cell r="A9375" t="str">
            <v>2003M02</v>
          </cell>
          <cell r="B9375">
            <v>1</v>
          </cell>
          <cell r="C9375">
            <v>101</v>
          </cell>
          <cell r="D9375" t="str">
            <v>Italy</v>
          </cell>
          <cell r="E9375">
            <v>23</v>
          </cell>
          <cell r="F9375">
            <v>99</v>
          </cell>
          <cell r="G9375" t="str">
            <v>Ireland</v>
          </cell>
        </row>
        <row r="9376">
          <cell r="A9376" t="str">
            <v>2003M02</v>
          </cell>
          <cell r="B9376">
            <v>2</v>
          </cell>
          <cell r="C9376">
            <v>3</v>
          </cell>
          <cell r="D9376" t="str">
            <v>Uk</v>
          </cell>
          <cell r="E9376">
            <v>8</v>
          </cell>
          <cell r="F9376">
            <v>41</v>
          </cell>
          <cell r="G9376" t="str">
            <v>Cayman Islands</v>
          </cell>
        </row>
        <row r="9377">
          <cell r="A9377" t="str">
            <v>2003M02</v>
          </cell>
          <cell r="B9377">
            <v>2</v>
          </cell>
          <cell r="C9377">
            <v>100</v>
          </cell>
          <cell r="D9377" t="str">
            <v>Ebaymotors</v>
          </cell>
          <cell r="E9377">
            <v>1</v>
          </cell>
          <cell r="F9377">
            <v>10</v>
          </cell>
          <cell r="G9377" t="str">
            <v>Anguilla</v>
          </cell>
        </row>
        <row r="9378">
          <cell r="A9378" t="str">
            <v>2003M02</v>
          </cell>
          <cell r="B9378">
            <v>1</v>
          </cell>
          <cell r="C9378">
            <v>3</v>
          </cell>
          <cell r="D9378" t="str">
            <v>Uk</v>
          </cell>
          <cell r="E9378">
            <v>21</v>
          </cell>
          <cell r="F9378">
            <v>130</v>
          </cell>
          <cell r="G9378" t="str">
            <v>Malta</v>
          </cell>
        </row>
        <row r="9379">
          <cell r="A9379" t="str">
            <v>2003M02</v>
          </cell>
          <cell r="B9379">
            <v>1</v>
          </cell>
          <cell r="C9379">
            <v>0</v>
          </cell>
          <cell r="D9379" t="str">
            <v>Ebay</v>
          </cell>
          <cell r="E9379">
            <v>4</v>
          </cell>
          <cell r="F9379">
            <v>102</v>
          </cell>
          <cell r="G9379" t="str">
            <v>Jamaica</v>
          </cell>
        </row>
        <row r="9380">
          <cell r="A9380" t="str">
            <v>2003M02</v>
          </cell>
          <cell r="B9380">
            <v>2</v>
          </cell>
          <cell r="C9380">
            <v>77</v>
          </cell>
          <cell r="D9380" t="str">
            <v>Germany</v>
          </cell>
          <cell r="E9380">
            <v>1370</v>
          </cell>
          <cell r="F9380">
            <v>80</v>
          </cell>
          <cell r="G9380" t="str">
            <v>Greece</v>
          </cell>
        </row>
        <row r="9381">
          <cell r="A9381" t="str">
            <v>2003M02</v>
          </cell>
          <cell r="B9381">
            <v>2</v>
          </cell>
          <cell r="C9381">
            <v>77</v>
          </cell>
          <cell r="D9381" t="str">
            <v>Germany</v>
          </cell>
          <cell r="E9381">
            <v>4</v>
          </cell>
          <cell r="F9381">
            <v>21</v>
          </cell>
          <cell r="G9381" t="str">
            <v>Barbados</v>
          </cell>
        </row>
        <row r="9382">
          <cell r="A9382" t="str">
            <v>2003M02</v>
          </cell>
          <cell r="B9382">
            <v>2</v>
          </cell>
          <cell r="C9382">
            <v>100</v>
          </cell>
          <cell r="D9382" t="str">
            <v>Ebaymotors</v>
          </cell>
          <cell r="E9382">
            <v>2</v>
          </cell>
          <cell r="F9382">
            <v>7</v>
          </cell>
          <cell r="G9382" t="str">
            <v>American Samoa</v>
          </cell>
        </row>
        <row r="9383">
          <cell r="A9383" t="str">
            <v>2003M02</v>
          </cell>
          <cell r="B9383">
            <v>0</v>
          </cell>
          <cell r="C9383">
            <v>100</v>
          </cell>
          <cell r="D9383" t="str">
            <v>Ebaymotors</v>
          </cell>
          <cell r="E9383">
            <v>12</v>
          </cell>
          <cell r="F9383">
            <v>211</v>
          </cell>
          <cell r="G9383" t="str">
            <v>Uruguay</v>
          </cell>
        </row>
        <row r="9384">
          <cell r="A9384" t="str">
            <v>2003M02</v>
          </cell>
          <cell r="B9384">
            <v>3</v>
          </cell>
          <cell r="C9384">
            <v>15</v>
          </cell>
          <cell r="D9384" t="str">
            <v>Australia</v>
          </cell>
          <cell r="E9384">
            <v>2</v>
          </cell>
          <cell r="F9384">
            <v>180</v>
          </cell>
          <cell r="G9384" t="str">
            <v>Singapore</v>
          </cell>
        </row>
        <row r="9385">
          <cell r="A9385" t="str">
            <v>2003M02</v>
          </cell>
          <cell r="B9385">
            <v>0</v>
          </cell>
          <cell r="C9385">
            <v>146</v>
          </cell>
          <cell r="D9385" t="str">
            <v>Netherlands</v>
          </cell>
          <cell r="E9385">
            <v>38</v>
          </cell>
          <cell r="F9385">
            <v>1</v>
          </cell>
          <cell r="G9385" t="str">
            <v>United States</v>
          </cell>
        </row>
        <row r="9386">
          <cell r="A9386" t="str">
            <v>2003M02</v>
          </cell>
          <cell r="B9386">
            <v>2</v>
          </cell>
          <cell r="C9386">
            <v>193</v>
          </cell>
          <cell r="D9386" t="str">
            <v>Switzerland</v>
          </cell>
          <cell r="E9386">
            <v>80</v>
          </cell>
          <cell r="F9386">
            <v>71</v>
          </cell>
          <cell r="G9386" t="str">
            <v>France</v>
          </cell>
        </row>
        <row r="9387">
          <cell r="A9387" t="str">
            <v>2003M02</v>
          </cell>
          <cell r="B9387">
            <v>0</v>
          </cell>
          <cell r="C9387">
            <v>146</v>
          </cell>
          <cell r="D9387" t="str">
            <v>Netherlands</v>
          </cell>
          <cell r="E9387">
            <v>2</v>
          </cell>
          <cell r="F9387">
            <v>2</v>
          </cell>
          <cell r="G9387" t="str">
            <v>Canada</v>
          </cell>
        </row>
        <row r="9388">
          <cell r="A9388" t="str">
            <v>2003M02</v>
          </cell>
          <cell r="B9388">
            <v>1</v>
          </cell>
          <cell r="C9388">
            <v>3</v>
          </cell>
          <cell r="D9388" t="str">
            <v>Uk</v>
          </cell>
          <cell r="E9388">
            <v>121</v>
          </cell>
          <cell r="F9388">
            <v>23</v>
          </cell>
          <cell r="G9388" t="str">
            <v>Belgium</v>
          </cell>
        </row>
        <row r="9389">
          <cell r="A9389" t="str">
            <v>2003M02</v>
          </cell>
          <cell r="B9389">
            <v>0</v>
          </cell>
          <cell r="C9389">
            <v>0</v>
          </cell>
          <cell r="D9389" t="str">
            <v>Ebay</v>
          </cell>
          <cell r="E9389">
            <v>62</v>
          </cell>
          <cell r="F9389">
            <v>9</v>
          </cell>
          <cell r="G9389" t="str">
            <v>Angola</v>
          </cell>
        </row>
        <row r="9390">
          <cell r="A9390" t="str">
            <v>2003M02</v>
          </cell>
          <cell r="B9390">
            <v>2</v>
          </cell>
          <cell r="C9390">
            <v>193</v>
          </cell>
          <cell r="D9390" t="str">
            <v>Switzerland</v>
          </cell>
          <cell r="E9390">
            <v>10</v>
          </cell>
          <cell r="F9390">
            <v>186</v>
          </cell>
          <cell r="G9390" t="str">
            <v>Spain</v>
          </cell>
        </row>
        <row r="9391">
          <cell r="A9391" t="str">
            <v>2003M02</v>
          </cell>
          <cell r="B9391">
            <v>0</v>
          </cell>
          <cell r="C9391">
            <v>15</v>
          </cell>
          <cell r="D9391" t="str">
            <v>Australia</v>
          </cell>
          <cell r="E9391">
            <v>4</v>
          </cell>
          <cell r="F9391">
            <v>130</v>
          </cell>
          <cell r="G9391" t="str">
            <v>Malta</v>
          </cell>
        </row>
        <row r="9392">
          <cell r="A9392" t="str">
            <v>2003M02</v>
          </cell>
          <cell r="B9392">
            <v>1</v>
          </cell>
          <cell r="C9392">
            <v>71</v>
          </cell>
          <cell r="D9392" t="str">
            <v>France</v>
          </cell>
          <cell r="E9392">
            <v>657</v>
          </cell>
          <cell r="F9392">
            <v>1</v>
          </cell>
          <cell r="G9392" t="str">
            <v>United States</v>
          </cell>
        </row>
        <row r="9393">
          <cell r="A9393" t="str">
            <v>2003M02</v>
          </cell>
          <cell r="B9393">
            <v>1</v>
          </cell>
          <cell r="C9393">
            <v>77</v>
          </cell>
          <cell r="D9393" t="str">
            <v>Germany</v>
          </cell>
          <cell r="E9393">
            <v>110</v>
          </cell>
          <cell r="F9393">
            <v>70</v>
          </cell>
          <cell r="G9393" t="str">
            <v>Finland</v>
          </cell>
        </row>
        <row r="9394">
          <cell r="A9394" t="str">
            <v>2003M02</v>
          </cell>
          <cell r="B9394">
            <v>2</v>
          </cell>
          <cell r="C9394">
            <v>0</v>
          </cell>
          <cell r="D9394" t="str">
            <v>Ebay</v>
          </cell>
          <cell r="E9394">
            <v>3</v>
          </cell>
          <cell r="F9394">
            <v>152</v>
          </cell>
          <cell r="G9394" t="str">
            <v>Nigeria</v>
          </cell>
        </row>
        <row r="9395">
          <cell r="A9395" t="str">
            <v>2003M02</v>
          </cell>
          <cell r="B9395">
            <v>0</v>
          </cell>
          <cell r="C9395">
            <v>71</v>
          </cell>
          <cell r="D9395" t="str">
            <v>France</v>
          </cell>
          <cell r="E9395">
            <v>163101</v>
          </cell>
          <cell r="F9395">
            <v>71</v>
          </cell>
          <cell r="G9395" t="str">
            <v>France</v>
          </cell>
        </row>
        <row r="9396">
          <cell r="A9396" t="str">
            <v>2003M02</v>
          </cell>
          <cell r="B9396">
            <v>2</v>
          </cell>
          <cell r="C9396">
            <v>3</v>
          </cell>
          <cell r="D9396" t="str">
            <v>Uk</v>
          </cell>
          <cell r="E9396">
            <v>1</v>
          </cell>
          <cell r="F9396">
            <v>26</v>
          </cell>
          <cell r="G9396" t="str">
            <v>Bermuda</v>
          </cell>
        </row>
        <row r="9397">
          <cell r="A9397" t="str">
            <v>2003M02</v>
          </cell>
          <cell r="B9397">
            <v>3</v>
          </cell>
          <cell r="C9397">
            <v>0</v>
          </cell>
          <cell r="D9397" t="str">
            <v>Ebay</v>
          </cell>
          <cell r="E9397">
            <v>1</v>
          </cell>
          <cell r="F9397">
            <v>7</v>
          </cell>
          <cell r="G9397" t="str">
            <v>American Samoa</v>
          </cell>
        </row>
        <row r="9398">
          <cell r="A9398" t="str">
            <v>2003M02</v>
          </cell>
          <cell r="B9398">
            <v>1</v>
          </cell>
          <cell r="C9398">
            <v>77</v>
          </cell>
          <cell r="D9398" t="str">
            <v>Germany</v>
          </cell>
          <cell r="E9398">
            <v>37</v>
          </cell>
          <cell r="F9398">
            <v>93</v>
          </cell>
          <cell r="G9398" t="str">
            <v>Hungary</v>
          </cell>
        </row>
        <row r="9399">
          <cell r="A9399" t="str">
            <v>2003M02</v>
          </cell>
          <cell r="B9399">
            <v>1</v>
          </cell>
          <cell r="C9399">
            <v>3</v>
          </cell>
          <cell r="D9399" t="str">
            <v>Uk</v>
          </cell>
          <cell r="E9399">
            <v>862</v>
          </cell>
          <cell r="F9399">
            <v>180</v>
          </cell>
          <cell r="G9399" t="str">
            <v>Singapore</v>
          </cell>
        </row>
        <row r="9400">
          <cell r="A9400" t="str">
            <v>2003M02</v>
          </cell>
          <cell r="B9400">
            <v>0</v>
          </cell>
          <cell r="C9400">
            <v>77</v>
          </cell>
          <cell r="D9400" t="str">
            <v>Germany</v>
          </cell>
          <cell r="E9400">
            <v>7</v>
          </cell>
          <cell r="F9400">
            <v>70</v>
          </cell>
          <cell r="G9400" t="str">
            <v>Finland</v>
          </cell>
        </row>
        <row r="9401">
          <cell r="A9401" t="str">
            <v>2003M02</v>
          </cell>
          <cell r="B9401">
            <v>0</v>
          </cell>
          <cell r="C9401">
            <v>3</v>
          </cell>
          <cell r="D9401" t="str">
            <v>Uk</v>
          </cell>
          <cell r="E9401">
            <v>639</v>
          </cell>
          <cell r="F9401">
            <v>99</v>
          </cell>
          <cell r="G9401" t="str">
            <v>Ireland</v>
          </cell>
        </row>
        <row r="9402">
          <cell r="A9402" t="str">
            <v>2003M02</v>
          </cell>
          <cell r="B9402">
            <v>0</v>
          </cell>
          <cell r="C9402">
            <v>23</v>
          </cell>
          <cell r="D9402" t="str">
            <v xml:space="preserve"> Belgium (French)</v>
          </cell>
          <cell r="E9402">
            <v>2</v>
          </cell>
          <cell r="F9402">
            <v>146</v>
          </cell>
          <cell r="G9402" t="str">
            <v>Netherlands</v>
          </cell>
        </row>
        <row r="9403">
          <cell r="A9403" t="str">
            <v>2003M02</v>
          </cell>
          <cell r="B9403">
            <v>1</v>
          </cell>
          <cell r="C9403">
            <v>15</v>
          </cell>
          <cell r="D9403" t="str">
            <v>Australia</v>
          </cell>
          <cell r="E9403">
            <v>35</v>
          </cell>
          <cell r="F9403">
            <v>77</v>
          </cell>
          <cell r="G9403" t="str">
            <v>Germany</v>
          </cell>
        </row>
        <row r="9404">
          <cell r="A9404" t="str">
            <v>2003M02</v>
          </cell>
          <cell r="B9404">
            <v>2</v>
          </cell>
          <cell r="C9404">
            <v>100</v>
          </cell>
          <cell r="D9404" t="str">
            <v>Ebaymotors</v>
          </cell>
          <cell r="E9404">
            <v>16</v>
          </cell>
          <cell r="F9404">
            <v>163</v>
          </cell>
          <cell r="G9404" t="str">
            <v>Poland</v>
          </cell>
        </row>
        <row r="9405">
          <cell r="A9405" t="str">
            <v>2003M02</v>
          </cell>
          <cell r="B9405">
            <v>3</v>
          </cell>
          <cell r="C9405">
            <v>123</v>
          </cell>
          <cell r="D9405" t="str">
            <v xml:space="preserve"> Belgium (Dutch)</v>
          </cell>
          <cell r="E9405">
            <v>4</v>
          </cell>
          <cell r="F9405">
            <v>77</v>
          </cell>
          <cell r="G9405" t="str">
            <v>Germany</v>
          </cell>
        </row>
        <row r="9406">
          <cell r="A9406" t="str">
            <v>2003M02</v>
          </cell>
          <cell r="B9406">
            <v>0</v>
          </cell>
          <cell r="C9406">
            <v>100</v>
          </cell>
          <cell r="D9406" t="str">
            <v>Ebaymotors</v>
          </cell>
          <cell r="E9406">
            <v>1</v>
          </cell>
          <cell r="F9406">
            <v>204</v>
          </cell>
          <cell r="G9406" t="str">
            <v>Turkey</v>
          </cell>
        </row>
        <row r="9407">
          <cell r="A9407" t="str">
            <v>2003M02</v>
          </cell>
          <cell r="B9407">
            <v>1</v>
          </cell>
          <cell r="C9407">
            <v>77</v>
          </cell>
          <cell r="D9407" t="str">
            <v>Germany</v>
          </cell>
          <cell r="E9407">
            <v>2</v>
          </cell>
          <cell r="F9407">
            <v>209</v>
          </cell>
          <cell r="G9407" t="str">
            <v>Ukraine</v>
          </cell>
        </row>
        <row r="9408">
          <cell r="A9408" t="str">
            <v>2003M02</v>
          </cell>
          <cell r="B9408">
            <v>1</v>
          </cell>
          <cell r="C9408">
            <v>0</v>
          </cell>
          <cell r="D9408" t="str">
            <v>Ebay</v>
          </cell>
          <cell r="E9408">
            <v>495</v>
          </cell>
          <cell r="F9408">
            <v>124</v>
          </cell>
          <cell r="G9408" t="str">
            <v>Macedonia</v>
          </cell>
        </row>
        <row r="9409">
          <cell r="A9409" t="str">
            <v>2003M02</v>
          </cell>
          <cell r="B9409">
            <v>1</v>
          </cell>
          <cell r="C9409">
            <v>0</v>
          </cell>
          <cell r="D9409" t="str">
            <v>Ebay</v>
          </cell>
          <cell r="E9409">
            <v>8</v>
          </cell>
          <cell r="F9409">
            <v>96</v>
          </cell>
          <cell r="G9409" t="str">
            <v>Indonesia</v>
          </cell>
        </row>
        <row r="9410">
          <cell r="A9410" t="str">
            <v>2003M02</v>
          </cell>
          <cell r="B9410">
            <v>2</v>
          </cell>
          <cell r="C9410">
            <v>0</v>
          </cell>
          <cell r="D9410" t="str">
            <v>Ebay</v>
          </cell>
          <cell r="E9410">
            <v>13088</v>
          </cell>
          <cell r="F9410">
            <v>66</v>
          </cell>
          <cell r="G9410" t="str">
            <v>Estonia</v>
          </cell>
        </row>
        <row r="9411">
          <cell r="A9411" t="str">
            <v>2003M02</v>
          </cell>
          <cell r="B9411">
            <v>2</v>
          </cell>
          <cell r="C9411">
            <v>0</v>
          </cell>
          <cell r="D9411" t="str">
            <v>Ebay</v>
          </cell>
          <cell r="E9411">
            <v>19</v>
          </cell>
          <cell r="F9411">
            <v>145</v>
          </cell>
          <cell r="G9411" t="str">
            <v>Nepal</v>
          </cell>
        </row>
        <row r="9412">
          <cell r="A9412" t="str">
            <v>2003M02</v>
          </cell>
          <cell r="B9412">
            <v>2</v>
          </cell>
          <cell r="C9412">
            <v>101</v>
          </cell>
          <cell r="D9412" t="str">
            <v>Italy</v>
          </cell>
          <cell r="E9412">
            <v>244</v>
          </cell>
          <cell r="F9412">
            <v>53</v>
          </cell>
          <cell r="G9412" t="str">
            <v>Croatia, Democratic Republic of the</v>
          </cell>
        </row>
        <row r="9413">
          <cell r="A9413" t="str">
            <v>2003M02</v>
          </cell>
          <cell r="B9413">
            <v>3</v>
          </cell>
          <cell r="C9413">
            <v>77</v>
          </cell>
          <cell r="D9413" t="str">
            <v>Germany</v>
          </cell>
          <cell r="E9413">
            <v>14</v>
          </cell>
          <cell r="F9413">
            <v>101</v>
          </cell>
          <cell r="G9413" t="str">
            <v>Italy</v>
          </cell>
        </row>
        <row r="9414">
          <cell r="A9414" t="str">
            <v>2003M02</v>
          </cell>
          <cell r="B9414">
            <v>1</v>
          </cell>
          <cell r="C9414">
            <v>123</v>
          </cell>
          <cell r="D9414" t="str">
            <v xml:space="preserve"> Belgium (Dutch)</v>
          </cell>
          <cell r="E9414">
            <v>19</v>
          </cell>
          <cell r="F9414">
            <v>16</v>
          </cell>
          <cell r="G9414" t="str">
            <v>Austria</v>
          </cell>
        </row>
        <row r="9415">
          <cell r="A9415" t="str">
            <v>2003M02</v>
          </cell>
          <cell r="B9415">
            <v>2</v>
          </cell>
          <cell r="C9415">
            <v>23</v>
          </cell>
          <cell r="D9415" t="str">
            <v xml:space="preserve"> Belgium (French)</v>
          </cell>
          <cell r="E9415">
            <v>58</v>
          </cell>
          <cell r="F9415">
            <v>122</v>
          </cell>
          <cell r="G9415" t="str">
            <v>Luxembourg</v>
          </cell>
        </row>
        <row r="9416">
          <cell r="A9416" t="str">
            <v>2003M02</v>
          </cell>
          <cell r="B9416">
            <v>2</v>
          </cell>
          <cell r="C9416">
            <v>100</v>
          </cell>
          <cell r="D9416" t="str">
            <v>Ebaymotors</v>
          </cell>
          <cell r="E9416">
            <v>650068</v>
          </cell>
          <cell r="F9416">
            <v>1</v>
          </cell>
          <cell r="G9416" t="str">
            <v>United States</v>
          </cell>
        </row>
        <row r="9417">
          <cell r="A9417" t="str">
            <v>2003M02</v>
          </cell>
          <cell r="B9417">
            <v>2</v>
          </cell>
          <cell r="C9417">
            <v>0</v>
          </cell>
          <cell r="D9417" t="str">
            <v>Ebay</v>
          </cell>
          <cell r="E9417">
            <v>85</v>
          </cell>
          <cell r="F9417">
            <v>120</v>
          </cell>
          <cell r="G9417" t="str">
            <v>Liechtenstein</v>
          </cell>
        </row>
        <row r="9418">
          <cell r="A9418" t="str">
            <v>2003M02</v>
          </cell>
          <cell r="B9418">
            <v>3</v>
          </cell>
          <cell r="C9418">
            <v>3</v>
          </cell>
          <cell r="D9418" t="str">
            <v>Uk</v>
          </cell>
          <cell r="E9418">
            <v>2</v>
          </cell>
          <cell r="F9418">
            <v>41</v>
          </cell>
          <cell r="G9418" t="str">
            <v>Cayman Islands</v>
          </cell>
        </row>
        <row r="9419">
          <cell r="A9419" t="str">
            <v>2003M02</v>
          </cell>
          <cell r="B9419">
            <v>2</v>
          </cell>
          <cell r="C9419">
            <v>15</v>
          </cell>
          <cell r="D9419" t="str">
            <v>Australia</v>
          </cell>
          <cell r="E9419">
            <v>1</v>
          </cell>
          <cell r="F9419">
            <v>55</v>
          </cell>
          <cell r="G9419" t="str">
            <v>Cyprus</v>
          </cell>
        </row>
        <row r="9420">
          <cell r="A9420" t="str">
            <v>2003M02</v>
          </cell>
          <cell r="B9420">
            <v>1</v>
          </cell>
          <cell r="C9420">
            <v>0</v>
          </cell>
          <cell r="D9420" t="str">
            <v>Ebay</v>
          </cell>
          <cell r="E9420">
            <v>69</v>
          </cell>
          <cell r="F9420">
            <v>217</v>
          </cell>
          <cell r="G9420" t="str">
            <v>Virgin Islands (U.S.)</v>
          </cell>
        </row>
        <row r="9421">
          <cell r="A9421" t="str">
            <v>2003M02</v>
          </cell>
          <cell r="B9421">
            <v>1</v>
          </cell>
          <cell r="C9421">
            <v>100</v>
          </cell>
          <cell r="D9421" t="str">
            <v>Ebaymotors</v>
          </cell>
          <cell r="E9421">
            <v>4</v>
          </cell>
          <cell r="F9421">
            <v>23</v>
          </cell>
          <cell r="G9421" t="str">
            <v>Belgium</v>
          </cell>
        </row>
        <row r="9422">
          <cell r="A9422" t="str">
            <v>2003M02</v>
          </cell>
          <cell r="B9422">
            <v>0</v>
          </cell>
          <cell r="C9422">
            <v>100</v>
          </cell>
          <cell r="D9422" t="str">
            <v>Ebaymotors</v>
          </cell>
          <cell r="E9422">
            <v>1</v>
          </cell>
          <cell r="F9422">
            <v>57</v>
          </cell>
          <cell r="G9422" t="str">
            <v>Denmark</v>
          </cell>
        </row>
        <row r="9423">
          <cell r="A9423" t="str">
            <v>2003M02</v>
          </cell>
          <cell r="B9423">
            <v>3</v>
          </cell>
          <cell r="C9423">
            <v>16</v>
          </cell>
          <cell r="D9423" t="str">
            <v>Austria</v>
          </cell>
          <cell r="E9423">
            <v>1</v>
          </cell>
          <cell r="F9423">
            <v>186</v>
          </cell>
          <cell r="G9423" t="str">
            <v>Spain</v>
          </cell>
        </row>
        <row r="9424">
          <cell r="A9424" t="str">
            <v>2003M02</v>
          </cell>
          <cell r="B9424">
            <v>2</v>
          </cell>
          <cell r="C9424">
            <v>100</v>
          </cell>
          <cell r="D9424" t="str">
            <v>Ebaymotors</v>
          </cell>
          <cell r="E9424">
            <v>7</v>
          </cell>
          <cell r="F9424">
            <v>18</v>
          </cell>
          <cell r="G9424" t="str">
            <v>Bahamas</v>
          </cell>
        </row>
        <row r="9425">
          <cell r="A9425" t="str">
            <v>2003M02</v>
          </cell>
          <cell r="B9425">
            <v>1</v>
          </cell>
          <cell r="C9425">
            <v>123</v>
          </cell>
          <cell r="D9425" t="str">
            <v xml:space="preserve"> Belgium (Dutch)</v>
          </cell>
          <cell r="E9425">
            <v>4</v>
          </cell>
          <cell r="F9425">
            <v>15</v>
          </cell>
          <cell r="G9425" t="str">
            <v>Australia</v>
          </cell>
        </row>
        <row r="9426">
          <cell r="A9426" t="str">
            <v>2003M02</v>
          </cell>
          <cell r="B9426">
            <v>1</v>
          </cell>
          <cell r="C9426">
            <v>0</v>
          </cell>
          <cell r="D9426" t="str">
            <v>Ebay</v>
          </cell>
          <cell r="E9426">
            <v>14</v>
          </cell>
          <cell r="F9426">
            <v>51</v>
          </cell>
          <cell r="G9426" t="str">
            <v>Costa Rica</v>
          </cell>
        </row>
        <row r="9427">
          <cell r="A9427" t="str">
            <v>2003M02</v>
          </cell>
          <cell r="B9427">
            <v>2</v>
          </cell>
          <cell r="C9427">
            <v>101</v>
          </cell>
          <cell r="D9427" t="str">
            <v>Italy</v>
          </cell>
          <cell r="E9427">
            <v>1</v>
          </cell>
          <cell r="F9427">
            <v>55</v>
          </cell>
          <cell r="G9427" t="str">
            <v>Cyprus</v>
          </cell>
        </row>
        <row r="9428">
          <cell r="A9428" t="str">
            <v>2003M02</v>
          </cell>
          <cell r="B9428">
            <v>1</v>
          </cell>
          <cell r="C9428">
            <v>146</v>
          </cell>
          <cell r="D9428" t="str">
            <v>Netherlands</v>
          </cell>
          <cell r="E9428">
            <v>374</v>
          </cell>
          <cell r="F9428">
            <v>23</v>
          </cell>
          <cell r="G9428" t="str">
            <v>Belgium</v>
          </cell>
        </row>
        <row r="9429">
          <cell r="A9429" t="str">
            <v>2003M02</v>
          </cell>
          <cell r="B9429">
            <v>0</v>
          </cell>
          <cell r="C9429">
            <v>3</v>
          </cell>
          <cell r="D9429" t="str">
            <v>Uk</v>
          </cell>
          <cell r="E9429">
            <v>2</v>
          </cell>
          <cell r="F9429">
            <v>17</v>
          </cell>
          <cell r="G9429" t="str">
            <v>Azerbaijan Republic</v>
          </cell>
        </row>
        <row r="9430">
          <cell r="A9430" t="str">
            <v>2003M02</v>
          </cell>
          <cell r="B9430">
            <v>2</v>
          </cell>
          <cell r="C9430">
            <v>0</v>
          </cell>
          <cell r="D9430" t="str">
            <v>Ebay</v>
          </cell>
          <cell r="E9430">
            <v>336</v>
          </cell>
          <cell r="F9430">
            <v>160</v>
          </cell>
          <cell r="G9430" t="str">
            <v>Paraguay</v>
          </cell>
        </row>
        <row r="9431">
          <cell r="A9431" t="str">
            <v>2003M02</v>
          </cell>
          <cell r="B9431">
            <v>0</v>
          </cell>
          <cell r="C9431">
            <v>3</v>
          </cell>
          <cell r="D9431" t="str">
            <v>Uk</v>
          </cell>
          <cell r="E9431">
            <v>3</v>
          </cell>
          <cell r="F9431">
            <v>5</v>
          </cell>
          <cell r="G9431" t="str">
            <v>Albania</v>
          </cell>
        </row>
        <row r="9432">
          <cell r="A9432" t="str">
            <v>2003M02</v>
          </cell>
          <cell r="B9432">
            <v>0</v>
          </cell>
          <cell r="C9432">
            <v>23</v>
          </cell>
          <cell r="D9432" t="str">
            <v xml:space="preserve"> Belgium (French)</v>
          </cell>
          <cell r="E9432">
            <v>7</v>
          </cell>
          <cell r="F9432">
            <v>101</v>
          </cell>
          <cell r="G9432" t="str">
            <v>Italy</v>
          </cell>
        </row>
        <row r="9433">
          <cell r="A9433" t="str">
            <v>2003M02</v>
          </cell>
          <cell r="B9433">
            <v>2</v>
          </cell>
          <cell r="C9433">
            <v>100</v>
          </cell>
          <cell r="D9433" t="str">
            <v>Ebaymotors</v>
          </cell>
          <cell r="E9433">
            <v>2</v>
          </cell>
          <cell r="F9433">
            <v>116</v>
          </cell>
          <cell r="G9433" t="str">
            <v>Lebanon, South</v>
          </cell>
        </row>
        <row r="9434">
          <cell r="A9434" t="str">
            <v>2003M02</v>
          </cell>
          <cell r="B9434">
            <v>0</v>
          </cell>
          <cell r="C9434">
            <v>186</v>
          </cell>
          <cell r="D9434" t="str">
            <v>Spain</v>
          </cell>
          <cell r="E9434">
            <v>2</v>
          </cell>
          <cell r="F9434">
            <v>2</v>
          </cell>
          <cell r="G9434" t="str">
            <v>Canada</v>
          </cell>
        </row>
        <row r="9435">
          <cell r="A9435" t="str">
            <v>2003M02</v>
          </cell>
          <cell r="B9435">
            <v>0</v>
          </cell>
          <cell r="C9435">
            <v>77</v>
          </cell>
          <cell r="D9435" t="str">
            <v>Germany</v>
          </cell>
          <cell r="E9435">
            <v>77</v>
          </cell>
          <cell r="F9435">
            <v>15</v>
          </cell>
          <cell r="G9435" t="str">
            <v>Australia</v>
          </cell>
        </row>
        <row r="9436">
          <cell r="A9436" t="str">
            <v>2003M02</v>
          </cell>
          <cell r="B9436">
            <v>1</v>
          </cell>
          <cell r="C9436">
            <v>3</v>
          </cell>
          <cell r="D9436" t="str">
            <v>Uk</v>
          </cell>
          <cell r="E9436">
            <v>29</v>
          </cell>
          <cell r="F9436">
            <v>149</v>
          </cell>
          <cell r="G9436" t="str">
            <v>New Zealand</v>
          </cell>
        </row>
        <row r="9437">
          <cell r="A9437" t="str">
            <v>2003M02</v>
          </cell>
          <cell r="B9437">
            <v>1</v>
          </cell>
          <cell r="C9437">
            <v>101</v>
          </cell>
          <cell r="D9437" t="str">
            <v>Italy</v>
          </cell>
          <cell r="E9437">
            <v>60</v>
          </cell>
          <cell r="F9437">
            <v>71</v>
          </cell>
          <cell r="G9437" t="str">
            <v>France</v>
          </cell>
        </row>
        <row r="9438">
          <cell r="A9438" t="str">
            <v>2003M02</v>
          </cell>
          <cell r="B9438">
            <v>2</v>
          </cell>
          <cell r="C9438">
            <v>77</v>
          </cell>
          <cell r="D9438" t="str">
            <v>Germany</v>
          </cell>
          <cell r="E9438">
            <v>309</v>
          </cell>
          <cell r="F9438">
            <v>53</v>
          </cell>
          <cell r="G9438" t="str">
            <v>Croatia, Democratic Republic of the</v>
          </cell>
        </row>
        <row r="9439">
          <cell r="A9439" t="str">
            <v>2003M02</v>
          </cell>
          <cell r="B9439">
            <v>2</v>
          </cell>
          <cell r="C9439">
            <v>100</v>
          </cell>
          <cell r="D9439" t="str">
            <v>Ebaymotors</v>
          </cell>
          <cell r="E9439">
            <v>1</v>
          </cell>
          <cell r="F9439">
            <v>44</v>
          </cell>
          <cell r="G9439" t="str">
            <v>Chile</v>
          </cell>
        </row>
        <row r="9440">
          <cell r="A9440" t="str">
            <v>2003M02</v>
          </cell>
          <cell r="B9440">
            <v>0</v>
          </cell>
          <cell r="C9440">
            <v>71</v>
          </cell>
          <cell r="D9440" t="str">
            <v>France</v>
          </cell>
          <cell r="E9440">
            <v>2</v>
          </cell>
          <cell r="F9440">
            <v>104</v>
          </cell>
          <cell r="G9440" t="str">
            <v>Japan</v>
          </cell>
        </row>
        <row r="9441">
          <cell r="A9441" t="str">
            <v>2003M02</v>
          </cell>
          <cell r="B9441">
            <v>1</v>
          </cell>
          <cell r="C9441">
            <v>0</v>
          </cell>
          <cell r="D9441" t="str">
            <v>Ebay</v>
          </cell>
          <cell r="E9441">
            <v>5889</v>
          </cell>
          <cell r="F9441">
            <v>92</v>
          </cell>
          <cell r="G9441" t="str">
            <v>Hong Kong</v>
          </cell>
        </row>
        <row r="9442">
          <cell r="A9442" t="str">
            <v>2003M02</v>
          </cell>
          <cell r="B9442">
            <v>0</v>
          </cell>
          <cell r="C9442">
            <v>15</v>
          </cell>
          <cell r="D9442" t="str">
            <v>Australia</v>
          </cell>
          <cell r="E9442">
            <v>18</v>
          </cell>
          <cell r="F9442">
            <v>149</v>
          </cell>
          <cell r="G9442" t="str">
            <v>New Zealand</v>
          </cell>
        </row>
        <row r="9443">
          <cell r="A9443" t="str">
            <v>2003M02</v>
          </cell>
          <cell r="B9443">
            <v>2</v>
          </cell>
          <cell r="C9443">
            <v>0</v>
          </cell>
          <cell r="D9443" t="str">
            <v>Ebay</v>
          </cell>
          <cell r="E9443">
            <v>29</v>
          </cell>
          <cell r="F9443">
            <v>158</v>
          </cell>
          <cell r="G9443" t="str">
            <v>Panama</v>
          </cell>
        </row>
        <row r="9444">
          <cell r="A9444" t="str">
            <v>2003M02</v>
          </cell>
          <cell r="B9444">
            <v>1</v>
          </cell>
          <cell r="C9444">
            <v>23</v>
          </cell>
          <cell r="D9444" t="str">
            <v xml:space="preserve"> Belgium (French)</v>
          </cell>
          <cell r="E9444">
            <v>8</v>
          </cell>
          <cell r="F9444">
            <v>3</v>
          </cell>
          <cell r="G9444" t="str">
            <v>United Kingdom</v>
          </cell>
        </row>
        <row r="9445">
          <cell r="A9445" t="str">
            <v>2003M02</v>
          </cell>
          <cell r="B9445">
            <v>2</v>
          </cell>
          <cell r="C9445">
            <v>0</v>
          </cell>
          <cell r="D9445" t="str">
            <v>Ebay</v>
          </cell>
          <cell r="E9445">
            <v>221</v>
          </cell>
          <cell r="F9445">
            <v>212</v>
          </cell>
          <cell r="G9445" t="str">
            <v>Uzbekistan</v>
          </cell>
        </row>
        <row r="9446">
          <cell r="A9446" t="str">
            <v>2003M02</v>
          </cell>
          <cell r="B9446">
            <v>1</v>
          </cell>
          <cell r="C9446">
            <v>0</v>
          </cell>
          <cell r="D9446" t="str">
            <v>Ebay</v>
          </cell>
          <cell r="E9446">
            <v>5477062</v>
          </cell>
          <cell r="F9446">
            <v>1</v>
          </cell>
          <cell r="G9446" t="str">
            <v>United States</v>
          </cell>
        </row>
        <row r="9447">
          <cell r="A9447" t="str">
            <v>2003M02</v>
          </cell>
          <cell r="B9447">
            <v>2</v>
          </cell>
          <cell r="C9447">
            <v>196</v>
          </cell>
          <cell r="D9447" t="str">
            <v>Taiwan</v>
          </cell>
          <cell r="E9447">
            <v>28</v>
          </cell>
          <cell r="F9447">
            <v>104</v>
          </cell>
          <cell r="G9447" t="str">
            <v>Japan</v>
          </cell>
        </row>
        <row r="9448">
          <cell r="A9448" t="str">
            <v>2003M02</v>
          </cell>
          <cell r="B9448">
            <v>1</v>
          </cell>
          <cell r="C9448">
            <v>186</v>
          </cell>
          <cell r="D9448" t="str">
            <v>Spain</v>
          </cell>
          <cell r="E9448">
            <v>387</v>
          </cell>
          <cell r="F9448">
            <v>77</v>
          </cell>
          <cell r="G9448" t="str">
            <v>Germany</v>
          </cell>
        </row>
        <row r="9449">
          <cell r="A9449" t="str">
            <v>2003M02</v>
          </cell>
          <cell r="B9449">
            <v>2</v>
          </cell>
          <cell r="C9449">
            <v>23</v>
          </cell>
          <cell r="D9449" t="str">
            <v xml:space="preserve"> Belgium (French)</v>
          </cell>
          <cell r="E9449">
            <v>60</v>
          </cell>
          <cell r="F9449">
            <v>146</v>
          </cell>
          <cell r="G9449" t="str">
            <v>Netherlands</v>
          </cell>
        </row>
        <row r="9450">
          <cell r="A9450" t="str">
            <v>2003M02</v>
          </cell>
          <cell r="B9450">
            <v>2</v>
          </cell>
          <cell r="C9450">
            <v>0</v>
          </cell>
          <cell r="D9450" t="str">
            <v>Ebay</v>
          </cell>
          <cell r="E9450">
            <v>22714</v>
          </cell>
          <cell r="F9450">
            <v>127</v>
          </cell>
          <cell r="G9450" t="str">
            <v>Malaysia</v>
          </cell>
        </row>
        <row r="9451">
          <cell r="A9451" t="str">
            <v>2003M02</v>
          </cell>
          <cell r="B9451">
            <v>3</v>
          </cell>
          <cell r="C9451">
            <v>3</v>
          </cell>
          <cell r="D9451" t="str">
            <v>Uk</v>
          </cell>
          <cell r="E9451">
            <v>4</v>
          </cell>
          <cell r="F9451">
            <v>225</v>
          </cell>
          <cell r="G9451" t="str">
            <v>APO/FPO</v>
          </cell>
        </row>
        <row r="9452">
          <cell r="A9452" t="str">
            <v>2003M02</v>
          </cell>
          <cell r="B9452">
            <v>2</v>
          </cell>
          <cell r="C9452">
            <v>123</v>
          </cell>
          <cell r="D9452" t="str">
            <v xml:space="preserve"> Belgium (Dutch)</v>
          </cell>
          <cell r="E9452">
            <v>41</v>
          </cell>
          <cell r="F9452">
            <v>3</v>
          </cell>
          <cell r="G9452" t="str">
            <v>United Kingdom</v>
          </cell>
        </row>
        <row r="9453">
          <cell r="A9453" t="str">
            <v>2003M02</v>
          </cell>
          <cell r="B9453">
            <v>1</v>
          </cell>
          <cell r="C9453">
            <v>146</v>
          </cell>
          <cell r="D9453" t="str">
            <v>Netherlands</v>
          </cell>
          <cell r="E9453">
            <v>9</v>
          </cell>
          <cell r="F9453">
            <v>15</v>
          </cell>
          <cell r="G9453" t="str">
            <v>Australia</v>
          </cell>
        </row>
        <row r="9454">
          <cell r="A9454" t="str">
            <v>2003M02</v>
          </cell>
          <cell r="B9454">
            <v>3</v>
          </cell>
          <cell r="C9454">
            <v>2</v>
          </cell>
          <cell r="D9454" t="str">
            <v>Canada</v>
          </cell>
          <cell r="E9454">
            <v>5</v>
          </cell>
          <cell r="F9454">
            <v>21</v>
          </cell>
          <cell r="G9454" t="str">
            <v>Barbados</v>
          </cell>
        </row>
        <row r="9455">
          <cell r="A9455" t="str">
            <v>2003M02</v>
          </cell>
          <cell r="B9455">
            <v>2</v>
          </cell>
          <cell r="C9455">
            <v>100</v>
          </cell>
          <cell r="D9455" t="str">
            <v>Ebaymotors</v>
          </cell>
          <cell r="E9455">
            <v>92</v>
          </cell>
          <cell r="F9455">
            <v>182</v>
          </cell>
          <cell r="G9455" t="str">
            <v>Slovenia</v>
          </cell>
        </row>
        <row r="9456">
          <cell r="A9456" t="str">
            <v>2003M02</v>
          </cell>
          <cell r="B9456">
            <v>0</v>
          </cell>
          <cell r="C9456">
            <v>123</v>
          </cell>
          <cell r="D9456" t="str">
            <v xml:space="preserve"> Belgium (Dutch)</v>
          </cell>
          <cell r="E9456">
            <v>7</v>
          </cell>
          <cell r="F9456">
            <v>3</v>
          </cell>
          <cell r="G9456" t="str">
            <v>United Kingdom</v>
          </cell>
        </row>
        <row r="9457">
          <cell r="A9457" t="str">
            <v>2003M02</v>
          </cell>
          <cell r="B9457">
            <v>3</v>
          </cell>
          <cell r="C9457">
            <v>77</v>
          </cell>
          <cell r="D9457" t="str">
            <v>Germany</v>
          </cell>
          <cell r="E9457">
            <v>16</v>
          </cell>
          <cell r="F9457">
            <v>186</v>
          </cell>
          <cell r="G9457" t="str">
            <v>Spain</v>
          </cell>
        </row>
        <row r="9458">
          <cell r="A9458" t="str">
            <v>2003M02</v>
          </cell>
          <cell r="B9458">
            <v>1</v>
          </cell>
          <cell r="C9458">
            <v>77</v>
          </cell>
          <cell r="D9458" t="str">
            <v>Germany</v>
          </cell>
          <cell r="E9458">
            <v>42340</v>
          </cell>
          <cell r="F9458">
            <v>16</v>
          </cell>
          <cell r="G9458" t="str">
            <v>Austria</v>
          </cell>
        </row>
        <row r="9459">
          <cell r="A9459" t="str">
            <v>2003M02</v>
          </cell>
          <cell r="B9459">
            <v>2</v>
          </cell>
          <cell r="C9459">
            <v>71</v>
          </cell>
          <cell r="D9459" t="str">
            <v>France</v>
          </cell>
          <cell r="E9459">
            <v>168</v>
          </cell>
          <cell r="F9459">
            <v>138</v>
          </cell>
          <cell r="G9459" t="str">
            <v>Monaco</v>
          </cell>
        </row>
        <row r="9460">
          <cell r="A9460" t="str">
            <v>2003M02</v>
          </cell>
          <cell r="B9460">
            <v>2</v>
          </cell>
          <cell r="C9460">
            <v>3</v>
          </cell>
          <cell r="D9460" t="str">
            <v>Uk</v>
          </cell>
          <cell r="E9460">
            <v>134</v>
          </cell>
          <cell r="F9460">
            <v>162</v>
          </cell>
          <cell r="G9460" t="str">
            <v>Philippines</v>
          </cell>
        </row>
        <row r="9461">
          <cell r="A9461" t="str">
            <v>2003M02</v>
          </cell>
          <cell r="B9461">
            <v>1</v>
          </cell>
          <cell r="C9461">
            <v>71</v>
          </cell>
          <cell r="D9461" t="str">
            <v>France</v>
          </cell>
          <cell r="E9461">
            <v>12</v>
          </cell>
          <cell r="F9461">
            <v>83</v>
          </cell>
          <cell r="G9461" t="str">
            <v>Guadeloupe</v>
          </cell>
        </row>
        <row r="9462">
          <cell r="A9462" t="str">
            <v>2003M02</v>
          </cell>
          <cell r="B9462">
            <v>0</v>
          </cell>
          <cell r="C9462">
            <v>0</v>
          </cell>
          <cell r="D9462" t="str">
            <v>Ebay</v>
          </cell>
          <cell r="E9462">
            <v>36</v>
          </cell>
          <cell r="F9462">
            <v>96</v>
          </cell>
          <cell r="G9462" t="str">
            <v>Indonesia</v>
          </cell>
        </row>
        <row r="9463">
          <cell r="A9463" t="str">
            <v>2003M02</v>
          </cell>
          <cell r="B9463">
            <v>0</v>
          </cell>
          <cell r="C9463">
            <v>0</v>
          </cell>
          <cell r="D9463" t="str">
            <v>Ebay</v>
          </cell>
          <cell r="E9463">
            <v>9</v>
          </cell>
          <cell r="F9463">
            <v>44</v>
          </cell>
          <cell r="G9463" t="str">
            <v>Chile</v>
          </cell>
        </row>
        <row r="9464">
          <cell r="A9464" t="str">
            <v>2003M02</v>
          </cell>
          <cell r="B9464">
            <v>2</v>
          </cell>
          <cell r="C9464">
            <v>0</v>
          </cell>
          <cell r="D9464" t="str">
            <v>Ebay</v>
          </cell>
          <cell r="E9464">
            <v>28694</v>
          </cell>
          <cell r="F9464">
            <v>186</v>
          </cell>
          <cell r="G9464" t="str">
            <v>Spain</v>
          </cell>
        </row>
        <row r="9465">
          <cell r="A9465" t="str">
            <v>2003M02</v>
          </cell>
          <cell r="B9465">
            <v>3</v>
          </cell>
          <cell r="C9465">
            <v>100</v>
          </cell>
          <cell r="D9465" t="str">
            <v>Ebaymotors</v>
          </cell>
          <cell r="E9465">
            <v>21</v>
          </cell>
          <cell r="F9465">
            <v>3</v>
          </cell>
          <cell r="G9465" t="str">
            <v>United Kingdom</v>
          </cell>
        </row>
        <row r="9466">
          <cell r="A9466" t="str">
            <v>2003M02</v>
          </cell>
          <cell r="B9466">
            <v>2</v>
          </cell>
          <cell r="C9466">
            <v>146</v>
          </cell>
          <cell r="D9466" t="str">
            <v>Netherlands</v>
          </cell>
          <cell r="E9466">
            <v>1</v>
          </cell>
          <cell r="F9466">
            <v>154</v>
          </cell>
          <cell r="G9466" t="str">
            <v>Norway</v>
          </cell>
        </row>
        <row r="9467">
          <cell r="A9467" t="str">
            <v>2003M02</v>
          </cell>
          <cell r="B9467">
            <v>1</v>
          </cell>
          <cell r="C9467">
            <v>77</v>
          </cell>
          <cell r="D9467" t="str">
            <v>Germany</v>
          </cell>
          <cell r="E9467">
            <v>75</v>
          </cell>
          <cell r="F9467">
            <v>168</v>
          </cell>
          <cell r="G9467" t="str">
            <v>Russian Federation</v>
          </cell>
        </row>
        <row r="9468">
          <cell r="A9468" t="str">
            <v>2003M02</v>
          </cell>
          <cell r="B9468">
            <v>1</v>
          </cell>
          <cell r="C9468">
            <v>101</v>
          </cell>
          <cell r="D9468" t="str">
            <v>Italy</v>
          </cell>
          <cell r="E9468">
            <v>7</v>
          </cell>
          <cell r="F9468">
            <v>15</v>
          </cell>
          <cell r="G9468" t="str">
            <v>Australia</v>
          </cell>
        </row>
        <row r="9469">
          <cell r="A9469" t="str">
            <v>2003M02</v>
          </cell>
          <cell r="B9469">
            <v>2</v>
          </cell>
          <cell r="C9469">
            <v>77</v>
          </cell>
          <cell r="D9469" t="str">
            <v>Germany</v>
          </cell>
          <cell r="E9469">
            <v>5047</v>
          </cell>
          <cell r="F9469">
            <v>186</v>
          </cell>
          <cell r="G9469" t="str">
            <v>Spain</v>
          </cell>
        </row>
        <row r="9470">
          <cell r="A9470" t="str">
            <v>2003M02</v>
          </cell>
          <cell r="B9470">
            <v>1</v>
          </cell>
          <cell r="C9470">
            <v>100</v>
          </cell>
          <cell r="D9470" t="str">
            <v>Ebaymotors</v>
          </cell>
          <cell r="E9470">
            <v>1</v>
          </cell>
          <cell r="F9470">
            <v>99</v>
          </cell>
          <cell r="G9470" t="str">
            <v>Ireland</v>
          </cell>
        </row>
        <row r="9471">
          <cell r="A9471" t="str">
            <v>2003M02</v>
          </cell>
          <cell r="B9471">
            <v>1</v>
          </cell>
          <cell r="C9471">
            <v>3</v>
          </cell>
          <cell r="D9471" t="str">
            <v>Uk</v>
          </cell>
          <cell r="E9471">
            <v>2</v>
          </cell>
          <cell r="F9471">
            <v>185</v>
          </cell>
          <cell r="G9471" t="str">
            <v>South Africa</v>
          </cell>
        </row>
        <row r="9472">
          <cell r="A9472" t="str">
            <v>2003M02</v>
          </cell>
          <cell r="B9472">
            <v>2</v>
          </cell>
          <cell r="C9472">
            <v>0</v>
          </cell>
          <cell r="D9472" t="str">
            <v>Ebay</v>
          </cell>
          <cell r="E9472">
            <v>29414</v>
          </cell>
          <cell r="F9472">
            <v>12</v>
          </cell>
          <cell r="G9472" t="str">
            <v>Argentina</v>
          </cell>
        </row>
        <row r="9473">
          <cell r="A9473" t="str">
            <v>2003M02</v>
          </cell>
          <cell r="B9473">
            <v>0</v>
          </cell>
          <cell r="C9473">
            <v>77</v>
          </cell>
          <cell r="D9473" t="str">
            <v>Germany</v>
          </cell>
          <cell r="E9473">
            <v>2</v>
          </cell>
          <cell r="F9473">
            <v>152</v>
          </cell>
          <cell r="G9473" t="str">
            <v>Nigeria</v>
          </cell>
        </row>
        <row r="9474">
          <cell r="A9474" t="str">
            <v>2003M02</v>
          </cell>
          <cell r="B9474">
            <v>3</v>
          </cell>
          <cell r="C9474">
            <v>71</v>
          </cell>
          <cell r="D9474" t="str">
            <v>France</v>
          </cell>
          <cell r="E9474">
            <v>4</v>
          </cell>
          <cell r="F9474">
            <v>1</v>
          </cell>
          <cell r="G9474" t="str">
            <v>United States</v>
          </cell>
        </row>
        <row r="9475">
          <cell r="A9475" t="str">
            <v>2003M02</v>
          </cell>
          <cell r="B9475">
            <v>0</v>
          </cell>
          <cell r="C9475">
            <v>3</v>
          </cell>
          <cell r="D9475" t="str">
            <v>Uk</v>
          </cell>
          <cell r="E9475">
            <v>20</v>
          </cell>
          <cell r="F9475">
            <v>100</v>
          </cell>
          <cell r="G9475" t="str">
            <v>Israel</v>
          </cell>
        </row>
        <row r="9476">
          <cell r="A9476" t="str">
            <v>2003M02</v>
          </cell>
          <cell r="B9476">
            <v>2</v>
          </cell>
          <cell r="C9476">
            <v>3</v>
          </cell>
          <cell r="D9476" t="str">
            <v>Uk</v>
          </cell>
          <cell r="E9476">
            <v>2244</v>
          </cell>
          <cell r="F9476">
            <v>71</v>
          </cell>
          <cell r="G9476" t="str">
            <v>France</v>
          </cell>
        </row>
        <row r="9477">
          <cell r="A9477" t="str">
            <v>2003M02</v>
          </cell>
          <cell r="B9477">
            <v>2</v>
          </cell>
          <cell r="C9477">
            <v>16</v>
          </cell>
          <cell r="D9477" t="str">
            <v>Austria</v>
          </cell>
          <cell r="E9477">
            <v>1</v>
          </cell>
          <cell r="F9477">
            <v>55</v>
          </cell>
          <cell r="G9477" t="str">
            <v>Cyprus</v>
          </cell>
        </row>
        <row r="9478">
          <cell r="A9478" t="str">
            <v>2003M02</v>
          </cell>
          <cell r="B9478">
            <v>3</v>
          </cell>
          <cell r="C9478">
            <v>0</v>
          </cell>
          <cell r="D9478" t="str">
            <v>Ebay</v>
          </cell>
          <cell r="E9478">
            <v>63</v>
          </cell>
          <cell r="F9478">
            <v>149</v>
          </cell>
          <cell r="G9478" t="str">
            <v>New Zealand</v>
          </cell>
        </row>
        <row r="9479">
          <cell r="A9479" t="str">
            <v>2003M02</v>
          </cell>
          <cell r="B9479">
            <v>0</v>
          </cell>
          <cell r="C9479">
            <v>0</v>
          </cell>
          <cell r="D9479" t="str">
            <v>Ebay</v>
          </cell>
          <cell r="E9479">
            <v>204</v>
          </cell>
          <cell r="F9479">
            <v>111</v>
          </cell>
          <cell r="G9479" t="str">
            <v>Korea, South</v>
          </cell>
        </row>
        <row r="9480">
          <cell r="A9480" t="str">
            <v>2003M02</v>
          </cell>
          <cell r="B9480">
            <v>2</v>
          </cell>
          <cell r="C9480">
            <v>0</v>
          </cell>
          <cell r="D9480" t="str">
            <v>Ebay</v>
          </cell>
          <cell r="E9480">
            <v>12414</v>
          </cell>
          <cell r="F9480">
            <v>196</v>
          </cell>
          <cell r="G9480" t="str">
            <v>Taiwan</v>
          </cell>
        </row>
        <row r="9481">
          <cell r="A9481" t="str">
            <v>2003M02</v>
          </cell>
          <cell r="B9481">
            <v>2</v>
          </cell>
          <cell r="C9481">
            <v>77</v>
          </cell>
          <cell r="D9481" t="str">
            <v>Germany</v>
          </cell>
          <cell r="E9481">
            <v>178</v>
          </cell>
          <cell r="F9481">
            <v>99</v>
          </cell>
          <cell r="G9481" t="str">
            <v>Ireland</v>
          </cell>
        </row>
        <row r="9482">
          <cell r="A9482" t="str">
            <v>2003M02</v>
          </cell>
          <cell r="B9482">
            <v>2</v>
          </cell>
          <cell r="C9482">
            <v>2</v>
          </cell>
          <cell r="D9482" t="str">
            <v>Canada</v>
          </cell>
          <cell r="E9482">
            <v>49</v>
          </cell>
          <cell r="F9482">
            <v>209</v>
          </cell>
          <cell r="G9482" t="str">
            <v>Ukraine</v>
          </cell>
        </row>
        <row r="9483">
          <cell r="A9483" t="str">
            <v>2003M02</v>
          </cell>
          <cell r="B9483">
            <v>1</v>
          </cell>
          <cell r="C9483">
            <v>3</v>
          </cell>
          <cell r="D9483" t="str">
            <v>Uk</v>
          </cell>
          <cell r="E9483">
            <v>2</v>
          </cell>
          <cell r="F9483">
            <v>167</v>
          </cell>
          <cell r="G9483" t="str">
            <v>Romania</v>
          </cell>
        </row>
        <row r="9484">
          <cell r="A9484" t="str">
            <v>2003M02</v>
          </cell>
          <cell r="B9484">
            <v>2</v>
          </cell>
          <cell r="C9484">
            <v>3</v>
          </cell>
          <cell r="D9484" t="str">
            <v>Uk</v>
          </cell>
          <cell r="E9484">
            <v>2056569</v>
          </cell>
          <cell r="F9484">
            <v>3</v>
          </cell>
          <cell r="G9484" t="str">
            <v>United Kingdom</v>
          </cell>
        </row>
        <row r="9485">
          <cell r="A9485" t="str">
            <v>2003M02</v>
          </cell>
          <cell r="B9485">
            <v>1</v>
          </cell>
          <cell r="C9485">
            <v>2</v>
          </cell>
          <cell r="D9485" t="str">
            <v>Canada</v>
          </cell>
          <cell r="E9485">
            <v>2</v>
          </cell>
          <cell r="F9485">
            <v>96</v>
          </cell>
          <cell r="G9485" t="str">
            <v>Indonesia</v>
          </cell>
        </row>
        <row r="9486">
          <cell r="A9486" t="str">
            <v>2003M02</v>
          </cell>
          <cell r="B9486">
            <v>0</v>
          </cell>
          <cell r="C9486">
            <v>15</v>
          </cell>
          <cell r="D9486" t="str">
            <v>Australia</v>
          </cell>
          <cell r="E9486">
            <v>3</v>
          </cell>
          <cell r="F9486">
            <v>146</v>
          </cell>
          <cell r="G9486" t="str">
            <v>Netherlands</v>
          </cell>
        </row>
        <row r="9487">
          <cell r="A9487" t="str">
            <v>2003M02</v>
          </cell>
          <cell r="B9487">
            <v>2</v>
          </cell>
          <cell r="C9487">
            <v>23</v>
          </cell>
          <cell r="D9487" t="str">
            <v xml:space="preserve"> Belgium (French)</v>
          </cell>
          <cell r="E9487">
            <v>3541</v>
          </cell>
          <cell r="F9487">
            <v>71</v>
          </cell>
          <cell r="G9487" t="str">
            <v>France</v>
          </cell>
        </row>
        <row r="9488">
          <cell r="A9488" t="str">
            <v>2003M02</v>
          </cell>
          <cell r="B9488">
            <v>2</v>
          </cell>
          <cell r="C9488">
            <v>186</v>
          </cell>
          <cell r="D9488" t="str">
            <v>Spain</v>
          </cell>
          <cell r="E9488">
            <v>2</v>
          </cell>
          <cell r="F9488">
            <v>211</v>
          </cell>
          <cell r="G9488" t="str">
            <v>Uruguay</v>
          </cell>
        </row>
        <row r="9489">
          <cell r="A9489" t="str">
            <v>2003M02</v>
          </cell>
          <cell r="B9489">
            <v>0</v>
          </cell>
          <cell r="C9489">
            <v>23</v>
          </cell>
          <cell r="D9489" t="str">
            <v xml:space="preserve"> Belgium (French)</v>
          </cell>
          <cell r="E9489">
            <v>2</v>
          </cell>
          <cell r="F9489">
            <v>80</v>
          </cell>
          <cell r="G9489" t="str">
            <v>Greece</v>
          </cell>
        </row>
        <row r="9490">
          <cell r="A9490" t="str">
            <v>2003M02</v>
          </cell>
          <cell r="B9490">
            <v>2</v>
          </cell>
          <cell r="C9490">
            <v>2</v>
          </cell>
          <cell r="D9490" t="str">
            <v>Canada</v>
          </cell>
          <cell r="E9490">
            <v>17</v>
          </cell>
          <cell r="F9490">
            <v>99</v>
          </cell>
          <cell r="G9490" t="str">
            <v>Ireland</v>
          </cell>
        </row>
        <row r="9491">
          <cell r="A9491" t="str">
            <v>2003M02</v>
          </cell>
          <cell r="B9491">
            <v>0</v>
          </cell>
          <cell r="C9491">
            <v>100</v>
          </cell>
          <cell r="D9491" t="str">
            <v>Ebaymotors</v>
          </cell>
          <cell r="E9491">
            <v>20</v>
          </cell>
          <cell r="F9491">
            <v>101</v>
          </cell>
          <cell r="G9491" t="str">
            <v>Italy</v>
          </cell>
        </row>
        <row r="9492">
          <cell r="A9492" t="str">
            <v>2003M02</v>
          </cell>
          <cell r="B9492">
            <v>0</v>
          </cell>
          <cell r="C9492">
            <v>3</v>
          </cell>
          <cell r="D9492" t="str">
            <v>Uk</v>
          </cell>
          <cell r="E9492">
            <v>1</v>
          </cell>
          <cell r="F9492">
            <v>57</v>
          </cell>
          <cell r="G9492" t="str">
            <v>Denmark</v>
          </cell>
        </row>
        <row r="9493">
          <cell r="A9493" t="str">
            <v>2003M02</v>
          </cell>
          <cell r="B9493">
            <v>1</v>
          </cell>
          <cell r="C9493">
            <v>0</v>
          </cell>
          <cell r="D9493" t="str">
            <v>Ebay</v>
          </cell>
          <cell r="E9493">
            <v>63</v>
          </cell>
          <cell r="F9493">
            <v>99</v>
          </cell>
          <cell r="G9493" t="str">
            <v>Ireland</v>
          </cell>
        </row>
        <row r="9494">
          <cell r="A9494" t="str">
            <v>2003M02</v>
          </cell>
          <cell r="B9494">
            <v>3</v>
          </cell>
          <cell r="C9494">
            <v>193</v>
          </cell>
          <cell r="D9494" t="str">
            <v>Switzerland</v>
          </cell>
          <cell r="E9494">
            <v>1</v>
          </cell>
          <cell r="F9494">
            <v>120</v>
          </cell>
          <cell r="G9494" t="str">
            <v>Liechtenstein</v>
          </cell>
        </row>
        <row r="9495">
          <cell r="A9495" t="str">
            <v>2003M02</v>
          </cell>
          <cell r="B9495">
            <v>2</v>
          </cell>
          <cell r="C9495">
            <v>2</v>
          </cell>
          <cell r="D9495" t="str">
            <v>Canada</v>
          </cell>
          <cell r="E9495">
            <v>1</v>
          </cell>
          <cell r="F9495">
            <v>204</v>
          </cell>
          <cell r="G9495" t="str">
            <v>Turkey</v>
          </cell>
        </row>
        <row r="9496">
          <cell r="A9496" t="str">
            <v>2003M02</v>
          </cell>
          <cell r="B9496">
            <v>0</v>
          </cell>
          <cell r="C9496">
            <v>3</v>
          </cell>
          <cell r="D9496" t="str">
            <v>Uk</v>
          </cell>
          <cell r="E9496">
            <v>2</v>
          </cell>
          <cell r="F9496">
            <v>138</v>
          </cell>
          <cell r="G9496" t="str">
            <v>Monaco</v>
          </cell>
        </row>
        <row r="9497">
          <cell r="A9497" t="str">
            <v>2003M02</v>
          </cell>
          <cell r="B9497">
            <v>0</v>
          </cell>
          <cell r="C9497">
            <v>0</v>
          </cell>
          <cell r="D9497" t="str">
            <v>Ebay</v>
          </cell>
          <cell r="E9497">
            <v>90</v>
          </cell>
          <cell r="F9497">
            <v>16</v>
          </cell>
          <cell r="G9497" t="str">
            <v>Austria</v>
          </cell>
        </row>
        <row r="9498">
          <cell r="A9498" t="str">
            <v>2003M02</v>
          </cell>
          <cell r="B9498">
            <v>2</v>
          </cell>
          <cell r="C9498">
            <v>0</v>
          </cell>
          <cell r="D9498" t="str">
            <v>Ebay</v>
          </cell>
          <cell r="E9498">
            <v>2</v>
          </cell>
          <cell r="F9498">
            <v>171</v>
          </cell>
          <cell r="G9498" t="str">
            <v>Saint Kitts-Nevis</v>
          </cell>
        </row>
        <row r="9499">
          <cell r="A9499" t="str">
            <v>2003M02</v>
          </cell>
          <cell r="B9499">
            <v>2</v>
          </cell>
          <cell r="C9499">
            <v>3</v>
          </cell>
          <cell r="D9499" t="str">
            <v>Uk</v>
          </cell>
          <cell r="E9499">
            <v>528</v>
          </cell>
          <cell r="F9499">
            <v>31</v>
          </cell>
          <cell r="G9499" t="str">
            <v>Brazil</v>
          </cell>
        </row>
        <row r="9500">
          <cell r="A9500" t="str">
            <v>2003M02</v>
          </cell>
          <cell r="B9500">
            <v>2</v>
          </cell>
          <cell r="C9500">
            <v>146</v>
          </cell>
          <cell r="D9500" t="str">
            <v>Netherlands</v>
          </cell>
          <cell r="E9500">
            <v>199</v>
          </cell>
          <cell r="F9500">
            <v>1</v>
          </cell>
          <cell r="G9500" t="str">
            <v>United States</v>
          </cell>
        </row>
        <row r="9501">
          <cell r="A9501" t="str">
            <v>2003M02</v>
          </cell>
          <cell r="B9501">
            <v>2</v>
          </cell>
          <cell r="C9501">
            <v>23</v>
          </cell>
          <cell r="D9501" t="str">
            <v xml:space="preserve"> Belgium (French)</v>
          </cell>
          <cell r="E9501">
            <v>20</v>
          </cell>
          <cell r="F9501">
            <v>193</v>
          </cell>
          <cell r="G9501" t="str">
            <v>Switzerland</v>
          </cell>
        </row>
        <row r="9502">
          <cell r="A9502" t="str">
            <v>2003M02</v>
          </cell>
          <cell r="B9502">
            <v>0</v>
          </cell>
          <cell r="C9502">
            <v>100</v>
          </cell>
          <cell r="D9502" t="str">
            <v>Ebaymotors</v>
          </cell>
          <cell r="E9502">
            <v>1515</v>
          </cell>
          <cell r="F9502">
            <v>2</v>
          </cell>
          <cell r="G9502" t="str">
            <v>Canada</v>
          </cell>
        </row>
        <row r="9503">
          <cell r="A9503" t="str">
            <v>2003M02</v>
          </cell>
          <cell r="B9503">
            <v>2</v>
          </cell>
          <cell r="C9503">
            <v>77</v>
          </cell>
          <cell r="D9503" t="str">
            <v>Germany</v>
          </cell>
          <cell r="E9503">
            <v>31</v>
          </cell>
          <cell r="F9503">
            <v>61</v>
          </cell>
          <cell r="G9503" t="str">
            <v>Ecuador</v>
          </cell>
        </row>
        <row r="9504">
          <cell r="A9504" t="str">
            <v>2003M02</v>
          </cell>
          <cell r="B9504">
            <v>3</v>
          </cell>
          <cell r="C9504">
            <v>3</v>
          </cell>
          <cell r="D9504" t="str">
            <v>Uk</v>
          </cell>
          <cell r="E9504">
            <v>1</v>
          </cell>
          <cell r="F9504">
            <v>210</v>
          </cell>
          <cell r="G9504" t="str">
            <v>United Arab Emirates</v>
          </cell>
        </row>
        <row r="9505">
          <cell r="A9505" t="str">
            <v>2003M02</v>
          </cell>
          <cell r="B9505">
            <v>1</v>
          </cell>
          <cell r="C9505">
            <v>0</v>
          </cell>
          <cell r="D9505" t="str">
            <v>Ebay</v>
          </cell>
          <cell r="E9505">
            <v>881</v>
          </cell>
          <cell r="F9505">
            <v>149</v>
          </cell>
          <cell r="G9505" t="str">
            <v>New Zealand</v>
          </cell>
        </row>
        <row r="9506">
          <cell r="A9506" t="str">
            <v>2003M02</v>
          </cell>
          <cell r="B9506">
            <v>1</v>
          </cell>
          <cell r="C9506">
            <v>123</v>
          </cell>
          <cell r="D9506" t="str">
            <v xml:space="preserve"> Belgium (Dutch)</v>
          </cell>
          <cell r="E9506">
            <v>7</v>
          </cell>
          <cell r="F9506">
            <v>1</v>
          </cell>
          <cell r="G9506" t="str">
            <v>United States</v>
          </cell>
        </row>
        <row r="9507">
          <cell r="A9507" t="str">
            <v>2003M02</v>
          </cell>
          <cell r="B9507">
            <v>2</v>
          </cell>
          <cell r="C9507">
            <v>3</v>
          </cell>
          <cell r="D9507" t="str">
            <v>Uk</v>
          </cell>
          <cell r="E9507">
            <v>152</v>
          </cell>
          <cell r="F9507">
            <v>44</v>
          </cell>
          <cell r="G9507" t="str">
            <v>Chile</v>
          </cell>
        </row>
        <row r="9508">
          <cell r="A9508" t="str">
            <v>2003M02</v>
          </cell>
          <cell r="B9508">
            <v>3</v>
          </cell>
          <cell r="C9508">
            <v>0</v>
          </cell>
          <cell r="D9508" t="str">
            <v>Ebay</v>
          </cell>
          <cell r="E9508">
            <v>2</v>
          </cell>
          <cell r="F9508">
            <v>185</v>
          </cell>
          <cell r="G9508" t="str">
            <v>South Africa</v>
          </cell>
        </row>
        <row r="9509">
          <cell r="A9509" t="str">
            <v>2003M02</v>
          </cell>
          <cell r="B9509">
            <v>2</v>
          </cell>
          <cell r="C9509">
            <v>2</v>
          </cell>
          <cell r="D9509" t="str">
            <v>Canada</v>
          </cell>
          <cell r="E9509">
            <v>5</v>
          </cell>
          <cell r="F9509">
            <v>216</v>
          </cell>
          <cell r="G9509" t="str">
            <v>Vietnam</v>
          </cell>
        </row>
        <row r="9510">
          <cell r="A9510" t="str">
            <v>2003M02</v>
          </cell>
          <cell r="B9510">
            <v>2</v>
          </cell>
          <cell r="C9510">
            <v>0</v>
          </cell>
          <cell r="D9510" t="str">
            <v>Ebay</v>
          </cell>
          <cell r="E9510">
            <v>99</v>
          </cell>
          <cell r="F9510">
            <v>202</v>
          </cell>
          <cell r="G9510" t="str">
            <v>Trinidad and Tobago</v>
          </cell>
        </row>
        <row r="9511">
          <cell r="A9511" t="str">
            <v>2003M02</v>
          </cell>
          <cell r="B9511">
            <v>1</v>
          </cell>
          <cell r="C9511">
            <v>0</v>
          </cell>
          <cell r="D9511" t="str">
            <v>Ebay</v>
          </cell>
          <cell r="E9511">
            <v>18</v>
          </cell>
          <cell r="F9511">
            <v>13</v>
          </cell>
          <cell r="G9511" t="str">
            <v>Armenia</v>
          </cell>
        </row>
        <row r="9512">
          <cell r="A9512" t="str">
            <v>2003M02</v>
          </cell>
          <cell r="B9512">
            <v>0</v>
          </cell>
          <cell r="C9512">
            <v>0</v>
          </cell>
          <cell r="D9512" t="str">
            <v>Ebay</v>
          </cell>
          <cell r="E9512">
            <v>4</v>
          </cell>
          <cell r="F9512">
            <v>26</v>
          </cell>
          <cell r="G9512" t="str">
            <v>Bermuda</v>
          </cell>
        </row>
        <row r="9513">
          <cell r="A9513" t="str">
            <v>2003M02</v>
          </cell>
          <cell r="B9513">
            <v>1</v>
          </cell>
          <cell r="C9513">
            <v>101</v>
          </cell>
          <cell r="D9513" t="str">
            <v>Italy</v>
          </cell>
          <cell r="E9513">
            <v>9</v>
          </cell>
          <cell r="F9513">
            <v>92</v>
          </cell>
          <cell r="G9513" t="str">
            <v>Hong Kong</v>
          </cell>
        </row>
        <row r="9514">
          <cell r="A9514" t="str">
            <v>2003M02</v>
          </cell>
          <cell r="B9514">
            <v>2</v>
          </cell>
          <cell r="C9514">
            <v>2</v>
          </cell>
          <cell r="D9514" t="str">
            <v>Canada</v>
          </cell>
          <cell r="E9514">
            <v>1</v>
          </cell>
          <cell r="F9514">
            <v>122</v>
          </cell>
          <cell r="G9514" t="str">
            <v>Luxembourg</v>
          </cell>
        </row>
        <row r="9515">
          <cell r="A9515" t="str">
            <v>2003M02</v>
          </cell>
          <cell r="B9515">
            <v>0</v>
          </cell>
          <cell r="C9515">
            <v>186</v>
          </cell>
          <cell r="D9515" t="str">
            <v>Spain</v>
          </cell>
          <cell r="E9515">
            <v>29</v>
          </cell>
          <cell r="F9515">
            <v>8</v>
          </cell>
          <cell r="G9515" t="str">
            <v>Andorra</v>
          </cell>
        </row>
        <row r="9516">
          <cell r="A9516" t="str">
            <v>2003M02</v>
          </cell>
          <cell r="B9516">
            <v>1</v>
          </cell>
          <cell r="C9516">
            <v>101</v>
          </cell>
          <cell r="D9516" t="str">
            <v>Italy</v>
          </cell>
          <cell r="E9516">
            <v>34524</v>
          </cell>
          <cell r="F9516">
            <v>101</v>
          </cell>
          <cell r="G9516" t="str">
            <v>Italy</v>
          </cell>
        </row>
        <row r="9517">
          <cell r="A9517" t="str">
            <v>2003M02</v>
          </cell>
          <cell r="B9517">
            <v>2</v>
          </cell>
          <cell r="C9517">
            <v>77</v>
          </cell>
          <cell r="D9517" t="str">
            <v>Germany</v>
          </cell>
          <cell r="E9517">
            <v>224</v>
          </cell>
          <cell r="F9517">
            <v>12</v>
          </cell>
          <cell r="G9517" t="str">
            <v>Argentina</v>
          </cell>
        </row>
        <row r="9518">
          <cell r="A9518" t="str">
            <v>2003M02</v>
          </cell>
          <cell r="B9518">
            <v>2</v>
          </cell>
          <cell r="C9518">
            <v>196</v>
          </cell>
          <cell r="D9518" t="str">
            <v>Taiwan</v>
          </cell>
          <cell r="E9518">
            <v>12</v>
          </cell>
          <cell r="F9518">
            <v>71</v>
          </cell>
          <cell r="G9518" t="str">
            <v>France</v>
          </cell>
        </row>
        <row r="9519">
          <cell r="A9519" t="str">
            <v>2003M02</v>
          </cell>
          <cell r="B9519">
            <v>3</v>
          </cell>
          <cell r="C9519">
            <v>71</v>
          </cell>
          <cell r="D9519" t="str">
            <v>France</v>
          </cell>
          <cell r="E9519">
            <v>1</v>
          </cell>
          <cell r="F9519">
            <v>15</v>
          </cell>
          <cell r="G9519" t="str">
            <v>Australia</v>
          </cell>
        </row>
        <row r="9520">
          <cell r="A9520" t="str">
            <v>2003M02</v>
          </cell>
          <cell r="B9520">
            <v>1</v>
          </cell>
          <cell r="C9520">
            <v>186</v>
          </cell>
          <cell r="D9520" t="str">
            <v>Spain</v>
          </cell>
          <cell r="E9520">
            <v>79</v>
          </cell>
          <cell r="F9520">
            <v>12</v>
          </cell>
          <cell r="G9520" t="str">
            <v>Argentina</v>
          </cell>
        </row>
        <row r="9521">
          <cell r="A9521" t="str">
            <v>2003M02</v>
          </cell>
          <cell r="B9521">
            <v>2</v>
          </cell>
          <cell r="C9521">
            <v>123</v>
          </cell>
          <cell r="D9521" t="str">
            <v xml:space="preserve"> Belgium (Dutch)</v>
          </cell>
          <cell r="E9521">
            <v>46</v>
          </cell>
          <cell r="F9521">
            <v>1</v>
          </cell>
          <cell r="G9521" t="str">
            <v>United States</v>
          </cell>
        </row>
        <row r="9522">
          <cell r="A9522" t="str">
            <v>2003M02</v>
          </cell>
          <cell r="B9522">
            <v>2</v>
          </cell>
          <cell r="C9522">
            <v>0</v>
          </cell>
          <cell r="D9522" t="str">
            <v>Ebay</v>
          </cell>
          <cell r="E9522">
            <v>36</v>
          </cell>
          <cell r="F9522">
            <v>5</v>
          </cell>
          <cell r="G9522" t="str">
            <v>Albania</v>
          </cell>
        </row>
        <row r="9523">
          <cell r="A9523" t="str">
            <v>2003M02</v>
          </cell>
          <cell r="B9523">
            <v>1</v>
          </cell>
          <cell r="C9523">
            <v>100</v>
          </cell>
          <cell r="D9523" t="str">
            <v>Ebaymotors</v>
          </cell>
          <cell r="E9523">
            <v>37</v>
          </cell>
          <cell r="F9523">
            <v>92</v>
          </cell>
          <cell r="G9523" t="str">
            <v>Hong Kong</v>
          </cell>
        </row>
        <row r="9524">
          <cell r="A9524" t="str">
            <v>2003M02</v>
          </cell>
          <cell r="B9524">
            <v>2</v>
          </cell>
          <cell r="C9524">
            <v>0</v>
          </cell>
          <cell r="D9524" t="str">
            <v>Ebay</v>
          </cell>
          <cell r="E9524">
            <v>8051</v>
          </cell>
          <cell r="F9524">
            <v>193</v>
          </cell>
          <cell r="G9524" t="str">
            <v>Switzerland</v>
          </cell>
        </row>
        <row r="9525">
          <cell r="A9525" t="str">
            <v>2003M02</v>
          </cell>
          <cell r="B9525">
            <v>1</v>
          </cell>
          <cell r="C9525">
            <v>3</v>
          </cell>
          <cell r="D9525" t="str">
            <v>Uk</v>
          </cell>
          <cell r="E9525">
            <v>8</v>
          </cell>
          <cell r="F9525">
            <v>12</v>
          </cell>
          <cell r="G9525" t="str">
            <v>Argentina</v>
          </cell>
        </row>
        <row r="9526">
          <cell r="A9526" t="str">
            <v>2003M02</v>
          </cell>
          <cell r="B9526">
            <v>2</v>
          </cell>
          <cell r="C9526">
            <v>71</v>
          </cell>
          <cell r="D9526" t="str">
            <v>France</v>
          </cell>
          <cell r="E9526">
            <v>1</v>
          </cell>
          <cell r="F9526">
            <v>134</v>
          </cell>
          <cell r="G9526" t="str">
            <v>Mauritius</v>
          </cell>
        </row>
        <row r="9527">
          <cell r="A9527" t="str">
            <v>2003M02</v>
          </cell>
          <cell r="B9527">
            <v>0</v>
          </cell>
          <cell r="C9527">
            <v>77</v>
          </cell>
          <cell r="D9527" t="str">
            <v>Germany</v>
          </cell>
          <cell r="E9527">
            <v>386</v>
          </cell>
          <cell r="F9527">
            <v>180</v>
          </cell>
          <cell r="G9527" t="str">
            <v>Singapore</v>
          </cell>
        </row>
        <row r="9528">
          <cell r="A9528" t="str">
            <v>2003M02</v>
          </cell>
          <cell r="B9528">
            <v>2</v>
          </cell>
          <cell r="C9528">
            <v>77</v>
          </cell>
          <cell r="D9528" t="str">
            <v>Germany</v>
          </cell>
          <cell r="E9528">
            <v>30</v>
          </cell>
          <cell r="F9528">
            <v>222</v>
          </cell>
          <cell r="G9528" t="str">
            <v>Yugoslavia</v>
          </cell>
        </row>
        <row r="9529">
          <cell r="A9529" t="str">
            <v>2003M02</v>
          </cell>
          <cell r="B9529">
            <v>1</v>
          </cell>
          <cell r="C9529">
            <v>2</v>
          </cell>
          <cell r="D9529" t="str">
            <v>Canada</v>
          </cell>
          <cell r="E9529">
            <v>71</v>
          </cell>
          <cell r="F9529">
            <v>3</v>
          </cell>
          <cell r="G9529" t="str">
            <v>United Kingdom</v>
          </cell>
        </row>
        <row r="9530">
          <cell r="A9530" t="str">
            <v>2003M02</v>
          </cell>
          <cell r="B9530">
            <v>1</v>
          </cell>
          <cell r="C9530">
            <v>15</v>
          </cell>
          <cell r="D9530" t="str">
            <v>Australia</v>
          </cell>
          <cell r="E9530">
            <v>14</v>
          </cell>
          <cell r="F9530">
            <v>101</v>
          </cell>
          <cell r="G9530" t="str">
            <v>Italy</v>
          </cell>
        </row>
        <row r="9531">
          <cell r="A9531" t="str">
            <v>2003M02</v>
          </cell>
          <cell r="B9531">
            <v>2</v>
          </cell>
          <cell r="C9531">
            <v>15</v>
          </cell>
          <cell r="D9531" t="str">
            <v>Australia</v>
          </cell>
          <cell r="E9531">
            <v>19</v>
          </cell>
          <cell r="F9531">
            <v>70</v>
          </cell>
          <cell r="G9531" t="str">
            <v>Finland</v>
          </cell>
        </row>
        <row r="9532">
          <cell r="A9532" t="str">
            <v>2003M02</v>
          </cell>
          <cell r="B9532">
            <v>0</v>
          </cell>
          <cell r="C9532">
            <v>100</v>
          </cell>
          <cell r="D9532" t="str">
            <v>Ebaymotors</v>
          </cell>
          <cell r="E9532">
            <v>22</v>
          </cell>
          <cell r="F9532">
            <v>15</v>
          </cell>
          <cell r="G9532" t="str">
            <v>Australia</v>
          </cell>
        </row>
        <row r="9533">
          <cell r="A9533" t="str">
            <v>2003M02</v>
          </cell>
          <cell r="B9533">
            <v>1</v>
          </cell>
          <cell r="C9533">
            <v>101</v>
          </cell>
          <cell r="D9533" t="str">
            <v>Italy</v>
          </cell>
          <cell r="E9533">
            <v>754</v>
          </cell>
          <cell r="F9533">
            <v>193</v>
          </cell>
          <cell r="G9533" t="str">
            <v>Switzerland</v>
          </cell>
        </row>
        <row r="9534">
          <cell r="A9534" t="str">
            <v>2003M02</v>
          </cell>
          <cell r="B9534">
            <v>0</v>
          </cell>
          <cell r="C9534">
            <v>101</v>
          </cell>
          <cell r="D9534" t="str">
            <v>Italy</v>
          </cell>
          <cell r="E9534">
            <v>235</v>
          </cell>
          <cell r="F9534">
            <v>77</v>
          </cell>
          <cell r="G9534" t="str">
            <v>Germany</v>
          </cell>
        </row>
        <row r="9535">
          <cell r="A9535" t="str">
            <v>2003M02</v>
          </cell>
          <cell r="B9535">
            <v>1</v>
          </cell>
          <cell r="C9535">
            <v>2</v>
          </cell>
          <cell r="D9535" t="str">
            <v>Canada</v>
          </cell>
          <cell r="E9535">
            <v>53</v>
          </cell>
          <cell r="F9535">
            <v>77</v>
          </cell>
          <cell r="G9535" t="str">
            <v>Germany</v>
          </cell>
        </row>
        <row r="9536">
          <cell r="A9536" t="str">
            <v>2003M02</v>
          </cell>
          <cell r="B9536">
            <v>0</v>
          </cell>
          <cell r="C9536">
            <v>193</v>
          </cell>
          <cell r="D9536" t="str">
            <v>Switzerland</v>
          </cell>
          <cell r="E9536">
            <v>2</v>
          </cell>
          <cell r="F9536">
            <v>2</v>
          </cell>
          <cell r="G9536" t="str">
            <v>Canada</v>
          </cell>
        </row>
        <row r="9537">
          <cell r="A9537" t="str">
            <v>2003M02</v>
          </cell>
          <cell r="B9537">
            <v>3</v>
          </cell>
          <cell r="C9537">
            <v>0</v>
          </cell>
          <cell r="D9537" t="str">
            <v>Ebay</v>
          </cell>
          <cell r="E9537">
            <v>9</v>
          </cell>
          <cell r="F9537">
            <v>192</v>
          </cell>
          <cell r="G9537" t="str">
            <v>Sweden</v>
          </cell>
        </row>
        <row r="9538">
          <cell r="A9538" t="str">
            <v>2003M02</v>
          </cell>
          <cell r="B9538">
            <v>3</v>
          </cell>
          <cell r="C9538">
            <v>77</v>
          </cell>
          <cell r="D9538" t="str">
            <v>Germany</v>
          </cell>
          <cell r="E9538">
            <v>1</v>
          </cell>
          <cell r="F9538">
            <v>5</v>
          </cell>
          <cell r="G9538" t="str">
            <v>Albania</v>
          </cell>
        </row>
        <row r="9539">
          <cell r="A9539" t="str">
            <v>2003M02</v>
          </cell>
          <cell r="B9539">
            <v>2</v>
          </cell>
          <cell r="C9539">
            <v>196</v>
          </cell>
          <cell r="D9539" t="str">
            <v>Taiwan</v>
          </cell>
          <cell r="E9539">
            <v>12</v>
          </cell>
          <cell r="F9539">
            <v>193</v>
          </cell>
          <cell r="G9539" t="str">
            <v>Switzerland</v>
          </cell>
        </row>
        <row r="9540">
          <cell r="A9540" t="str">
            <v>2003M02</v>
          </cell>
          <cell r="B9540">
            <v>0</v>
          </cell>
          <cell r="C9540">
            <v>71</v>
          </cell>
          <cell r="D9540" t="str">
            <v>France</v>
          </cell>
          <cell r="E9540">
            <v>11</v>
          </cell>
          <cell r="F9540">
            <v>175</v>
          </cell>
          <cell r="G9540" t="str">
            <v>San Marino</v>
          </cell>
        </row>
        <row r="9541">
          <cell r="A9541" t="str">
            <v>2003M02</v>
          </cell>
          <cell r="B9541">
            <v>1</v>
          </cell>
          <cell r="C9541">
            <v>3</v>
          </cell>
          <cell r="D9541" t="str">
            <v>Uk</v>
          </cell>
          <cell r="E9541">
            <v>763</v>
          </cell>
          <cell r="F9541">
            <v>92</v>
          </cell>
          <cell r="G9541" t="str">
            <v>Hong Kong</v>
          </cell>
        </row>
        <row r="9542">
          <cell r="A9542" t="str">
            <v>2003M02</v>
          </cell>
          <cell r="B9542">
            <v>0</v>
          </cell>
          <cell r="C9542">
            <v>100</v>
          </cell>
          <cell r="D9542" t="str">
            <v>Ebaymotors</v>
          </cell>
          <cell r="E9542">
            <v>1</v>
          </cell>
          <cell r="F9542">
            <v>7</v>
          </cell>
          <cell r="G9542" t="str">
            <v>American Samoa</v>
          </cell>
        </row>
        <row r="9543">
          <cell r="A9543" t="str">
            <v>2003M02</v>
          </cell>
          <cell r="B9543">
            <v>2</v>
          </cell>
          <cell r="C9543">
            <v>0</v>
          </cell>
          <cell r="D9543" t="str">
            <v>Ebay</v>
          </cell>
          <cell r="E9543">
            <v>9716</v>
          </cell>
          <cell r="F9543">
            <v>16</v>
          </cell>
          <cell r="G9543" t="str">
            <v>Austria</v>
          </cell>
        </row>
        <row r="9544">
          <cell r="A9544" t="str">
            <v>2003M02</v>
          </cell>
          <cell r="B9544">
            <v>3</v>
          </cell>
          <cell r="C9544">
            <v>100</v>
          </cell>
          <cell r="D9544" t="str">
            <v>Ebaymotors</v>
          </cell>
          <cell r="E9544">
            <v>1</v>
          </cell>
          <cell r="F9544">
            <v>180</v>
          </cell>
          <cell r="G9544" t="str">
            <v>Singapore</v>
          </cell>
        </row>
        <row r="9545">
          <cell r="A9545" t="str">
            <v>2003M02</v>
          </cell>
          <cell r="B9545">
            <v>0</v>
          </cell>
          <cell r="C9545">
            <v>0</v>
          </cell>
          <cell r="D9545" t="str">
            <v>Ebay</v>
          </cell>
          <cell r="E9545">
            <v>1</v>
          </cell>
          <cell r="F9545">
            <v>81</v>
          </cell>
          <cell r="G9545" t="str">
            <v>Greenland</v>
          </cell>
        </row>
        <row r="9546">
          <cell r="A9546" t="str">
            <v>2003M02</v>
          </cell>
          <cell r="B9546">
            <v>0</v>
          </cell>
          <cell r="C9546">
            <v>146</v>
          </cell>
          <cell r="D9546" t="str">
            <v>Netherlands</v>
          </cell>
          <cell r="E9546">
            <v>909</v>
          </cell>
          <cell r="F9546">
            <v>77</v>
          </cell>
          <cell r="G9546" t="str">
            <v>Germany</v>
          </cell>
        </row>
        <row r="9547">
          <cell r="A9547" t="str">
            <v>2003M02</v>
          </cell>
          <cell r="B9547">
            <v>0</v>
          </cell>
          <cell r="C9547">
            <v>0</v>
          </cell>
          <cell r="D9547" t="str">
            <v>Ebay</v>
          </cell>
          <cell r="E9547">
            <v>356</v>
          </cell>
          <cell r="F9547">
            <v>192</v>
          </cell>
          <cell r="G9547" t="str">
            <v>Sweden</v>
          </cell>
        </row>
        <row r="9548">
          <cell r="A9548" t="str">
            <v>2003M02</v>
          </cell>
          <cell r="B9548">
            <v>3</v>
          </cell>
          <cell r="C9548">
            <v>71</v>
          </cell>
          <cell r="D9548" t="str">
            <v>France</v>
          </cell>
          <cell r="E9548">
            <v>5</v>
          </cell>
          <cell r="F9548">
            <v>199</v>
          </cell>
          <cell r="G9548" t="str">
            <v>Thailand</v>
          </cell>
        </row>
        <row r="9549">
          <cell r="A9549" t="str">
            <v>2003M02</v>
          </cell>
          <cell r="B9549">
            <v>0</v>
          </cell>
          <cell r="C9549">
            <v>3</v>
          </cell>
          <cell r="D9549" t="str">
            <v>Uk</v>
          </cell>
          <cell r="E9549">
            <v>4</v>
          </cell>
          <cell r="F9549">
            <v>8</v>
          </cell>
          <cell r="G9549" t="str">
            <v>Andorra</v>
          </cell>
        </row>
        <row r="9550">
          <cell r="A9550" t="str">
            <v>2003M02</v>
          </cell>
          <cell r="B9550">
            <v>1</v>
          </cell>
          <cell r="C9550">
            <v>193</v>
          </cell>
          <cell r="D9550" t="str">
            <v>Switzerland</v>
          </cell>
          <cell r="E9550">
            <v>1</v>
          </cell>
          <cell r="F9550">
            <v>122</v>
          </cell>
          <cell r="G9550" t="str">
            <v>Luxembourg</v>
          </cell>
        </row>
        <row r="9551">
          <cell r="A9551" t="str">
            <v>2003M02</v>
          </cell>
          <cell r="B9551">
            <v>2</v>
          </cell>
          <cell r="C9551">
            <v>2</v>
          </cell>
          <cell r="D9551" t="str">
            <v>Canada</v>
          </cell>
          <cell r="E9551">
            <v>5</v>
          </cell>
          <cell r="F9551">
            <v>66</v>
          </cell>
          <cell r="G9551" t="str">
            <v>Estonia</v>
          </cell>
        </row>
        <row r="9552">
          <cell r="A9552" t="str">
            <v>2003M02</v>
          </cell>
          <cell r="B9552">
            <v>1</v>
          </cell>
          <cell r="C9552">
            <v>100</v>
          </cell>
          <cell r="D9552" t="str">
            <v>Ebaymotors</v>
          </cell>
          <cell r="E9552">
            <v>2</v>
          </cell>
          <cell r="F9552">
            <v>70</v>
          </cell>
          <cell r="G9552" t="str">
            <v>Finland</v>
          </cell>
        </row>
        <row r="9553">
          <cell r="A9553" t="str">
            <v>2003M02</v>
          </cell>
          <cell r="B9553">
            <v>2</v>
          </cell>
          <cell r="C9553">
            <v>146</v>
          </cell>
          <cell r="D9553" t="str">
            <v>Netherlands</v>
          </cell>
          <cell r="E9553">
            <v>2175</v>
          </cell>
          <cell r="F9553">
            <v>23</v>
          </cell>
          <cell r="G9553" t="str">
            <v>Belgium</v>
          </cell>
        </row>
        <row r="9554">
          <cell r="A9554" t="str">
            <v>2003M02</v>
          </cell>
          <cell r="B9554">
            <v>2</v>
          </cell>
          <cell r="C9554">
            <v>77</v>
          </cell>
          <cell r="D9554" t="str">
            <v>Germany</v>
          </cell>
          <cell r="E9554">
            <v>44</v>
          </cell>
          <cell r="F9554">
            <v>74</v>
          </cell>
          <cell r="G9554" t="str">
            <v>Gabon Republic</v>
          </cell>
        </row>
        <row r="9555">
          <cell r="A9555" t="str">
            <v>2003M02</v>
          </cell>
          <cell r="B9555">
            <v>1</v>
          </cell>
          <cell r="C9555">
            <v>71</v>
          </cell>
          <cell r="D9555" t="str">
            <v>France</v>
          </cell>
          <cell r="E9555">
            <v>93</v>
          </cell>
          <cell r="F9555">
            <v>180</v>
          </cell>
          <cell r="G9555" t="str">
            <v>Singapore</v>
          </cell>
        </row>
        <row r="9556">
          <cell r="A9556" t="str">
            <v>2003M02</v>
          </cell>
          <cell r="B9556">
            <v>2</v>
          </cell>
          <cell r="C9556">
            <v>123</v>
          </cell>
          <cell r="D9556" t="str">
            <v xml:space="preserve"> Belgium (Dutch)</v>
          </cell>
          <cell r="E9556">
            <v>4</v>
          </cell>
          <cell r="F9556">
            <v>168</v>
          </cell>
          <cell r="G9556" t="str">
            <v>Russian Federation</v>
          </cell>
        </row>
        <row r="9557">
          <cell r="A9557" t="str">
            <v>2003M02</v>
          </cell>
          <cell r="B9557">
            <v>3</v>
          </cell>
          <cell r="C9557">
            <v>77</v>
          </cell>
          <cell r="D9557" t="str">
            <v>Germany</v>
          </cell>
          <cell r="E9557">
            <v>1</v>
          </cell>
          <cell r="F9557">
            <v>164</v>
          </cell>
          <cell r="G9557" t="str">
            <v>Portugal</v>
          </cell>
        </row>
        <row r="9558">
          <cell r="A9558" t="str">
            <v>2003M02</v>
          </cell>
          <cell r="B9558">
            <v>1</v>
          </cell>
          <cell r="C9558">
            <v>100</v>
          </cell>
          <cell r="D9558" t="str">
            <v>Ebaymotors</v>
          </cell>
          <cell r="E9558">
            <v>2</v>
          </cell>
          <cell r="F9558">
            <v>56</v>
          </cell>
          <cell r="G9558" t="str">
            <v>Czech Republic</v>
          </cell>
        </row>
        <row r="9559">
          <cell r="A9559" t="str">
            <v>2003M02</v>
          </cell>
          <cell r="B9559">
            <v>1</v>
          </cell>
          <cell r="C9559">
            <v>146</v>
          </cell>
          <cell r="D9559" t="str">
            <v>Netherlands</v>
          </cell>
          <cell r="E9559">
            <v>1</v>
          </cell>
          <cell r="F9559">
            <v>80</v>
          </cell>
          <cell r="G9559" t="str">
            <v>Greece</v>
          </cell>
        </row>
        <row r="9560">
          <cell r="A9560" t="str">
            <v>2003M02</v>
          </cell>
          <cell r="B9560">
            <v>2</v>
          </cell>
          <cell r="C9560">
            <v>71</v>
          </cell>
          <cell r="D9560" t="str">
            <v>France</v>
          </cell>
          <cell r="E9560">
            <v>38</v>
          </cell>
          <cell r="F9560">
            <v>148</v>
          </cell>
          <cell r="G9560" t="str">
            <v>New Caledonia</v>
          </cell>
        </row>
        <row r="9561">
          <cell r="A9561" t="str">
            <v>2003M02</v>
          </cell>
          <cell r="B9561">
            <v>3</v>
          </cell>
          <cell r="C9561">
            <v>3</v>
          </cell>
          <cell r="D9561" t="str">
            <v>Uk</v>
          </cell>
          <cell r="E9561">
            <v>1</v>
          </cell>
          <cell r="F9561">
            <v>204</v>
          </cell>
          <cell r="G9561" t="str">
            <v>Turkey</v>
          </cell>
        </row>
        <row r="9562">
          <cell r="A9562" t="str">
            <v>2003M02</v>
          </cell>
          <cell r="B9562">
            <v>1</v>
          </cell>
          <cell r="C9562">
            <v>186</v>
          </cell>
          <cell r="D9562" t="str">
            <v>Spain</v>
          </cell>
          <cell r="E9562">
            <v>23</v>
          </cell>
          <cell r="F9562">
            <v>146</v>
          </cell>
          <cell r="G9562" t="str">
            <v>Netherlands</v>
          </cell>
        </row>
        <row r="9563">
          <cell r="A9563" t="str">
            <v>2003M02</v>
          </cell>
          <cell r="B9563">
            <v>3</v>
          </cell>
          <cell r="C9563">
            <v>77</v>
          </cell>
          <cell r="D9563" t="str">
            <v>Germany</v>
          </cell>
          <cell r="E9563">
            <v>1</v>
          </cell>
          <cell r="F9563">
            <v>217</v>
          </cell>
          <cell r="G9563" t="str">
            <v>Virgin Islands (U.S.)</v>
          </cell>
        </row>
        <row r="9564">
          <cell r="A9564" t="str">
            <v>2003M02</v>
          </cell>
          <cell r="B9564">
            <v>0</v>
          </cell>
          <cell r="C9564">
            <v>77</v>
          </cell>
          <cell r="D9564" t="str">
            <v>Germany</v>
          </cell>
          <cell r="E9564">
            <v>19</v>
          </cell>
          <cell r="F9564">
            <v>80</v>
          </cell>
          <cell r="G9564" t="str">
            <v>Greece</v>
          </cell>
        </row>
        <row r="9565">
          <cell r="A9565" t="str">
            <v>2003M02</v>
          </cell>
          <cell r="B9565">
            <v>3</v>
          </cell>
          <cell r="C9565">
            <v>3</v>
          </cell>
          <cell r="D9565" t="str">
            <v>Uk</v>
          </cell>
          <cell r="E9565">
            <v>1</v>
          </cell>
          <cell r="F9565">
            <v>15</v>
          </cell>
          <cell r="G9565" t="str">
            <v>Australia</v>
          </cell>
        </row>
        <row r="9566">
          <cell r="A9566" t="str">
            <v>2003M02</v>
          </cell>
          <cell r="B9566">
            <v>1</v>
          </cell>
          <cell r="C9566">
            <v>100</v>
          </cell>
          <cell r="D9566" t="str">
            <v>Ebaymotors</v>
          </cell>
          <cell r="E9566">
            <v>1</v>
          </cell>
          <cell r="F9566">
            <v>101</v>
          </cell>
          <cell r="G9566" t="str">
            <v>Italy</v>
          </cell>
        </row>
        <row r="9567">
          <cell r="A9567" t="str">
            <v>2003M02</v>
          </cell>
          <cell r="B9567">
            <v>2</v>
          </cell>
          <cell r="C9567">
            <v>146</v>
          </cell>
          <cell r="D9567" t="str">
            <v>Netherlands</v>
          </cell>
          <cell r="E9567">
            <v>1</v>
          </cell>
          <cell r="F9567">
            <v>121</v>
          </cell>
          <cell r="G9567" t="str">
            <v>Lithuania</v>
          </cell>
        </row>
        <row r="9568">
          <cell r="A9568" t="str">
            <v>2003M02</v>
          </cell>
          <cell r="B9568">
            <v>2</v>
          </cell>
          <cell r="C9568">
            <v>23</v>
          </cell>
          <cell r="D9568" t="str">
            <v xml:space="preserve"> Belgium (French)</v>
          </cell>
          <cell r="E9568">
            <v>68</v>
          </cell>
          <cell r="F9568">
            <v>186</v>
          </cell>
          <cell r="G9568" t="str">
            <v>Spain</v>
          </cell>
        </row>
        <row r="9569">
          <cell r="A9569" t="str">
            <v>2003M02</v>
          </cell>
          <cell r="B9569">
            <v>0</v>
          </cell>
          <cell r="C9569">
            <v>2</v>
          </cell>
          <cell r="D9569" t="str">
            <v>Canada</v>
          </cell>
          <cell r="E9569">
            <v>5</v>
          </cell>
          <cell r="F9569">
            <v>225</v>
          </cell>
          <cell r="G9569" t="str">
            <v>APO/FPO</v>
          </cell>
        </row>
        <row r="9570">
          <cell r="A9570" t="str">
            <v>2003M02</v>
          </cell>
          <cell r="B9570">
            <v>2</v>
          </cell>
          <cell r="C9570">
            <v>2</v>
          </cell>
          <cell r="D9570" t="str">
            <v>Canada</v>
          </cell>
          <cell r="E9570">
            <v>53</v>
          </cell>
          <cell r="F9570">
            <v>186</v>
          </cell>
          <cell r="G9570" t="str">
            <v>Spain</v>
          </cell>
        </row>
        <row r="9571">
          <cell r="A9571" t="str">
            <v>2003M02</v>
          </cell>
          <cell r="B9571">
            <v>2</v>
          </cell>
          <cell r="C9571">
            <v>71</v>
          </cell>
          <cell r="D9571" t="str">
            <v>France</v>
          </cell>
          <cell r="E9571">
            <v>30</v>
          </cell>
          <cell r="F9571">
            <v>163</v>
          </cell>
          <cell r="G9571" t="str">
            <v>Poland</v>
          </cell>
        </row>
        <row r="9572">
          <cell r="A9572" t="str">
            <v>2003M02</v>
          </cell>
          <cell r="B9572">
            <v>0</v>
          </cell>
          <cell r="C9572">
            <v>3</v>
          </cell>
          <cell r="D9572" t="str">
            <v>Uk</v>
          </cell>
          <cell r="E9572">
            <v>3</v>
          </cell>
          <cell r="F9572">
            <v>95</v>
          </cell>
          <cell r="G9572" t="str">
            <v>India</v>
          </cell>
        </row>
        <row r="9573">
          <cell r="A9573" t="str">
            <v>2003M02</v>
          </cell>
          <cell r="B9573">
            <v>2</v>
          </cell>
          <cell r="C9573">
            <v>186</v>
          </cell>
          <cell r="D9573" t="str">
            <v>Spain</v>
          </cell>
          <cell r="E9573">
            <v>63</v>
          </cell>
          <cell r="F9573">
            <v>8</v>
          </cell>
          <cell r="G9573" t="str">
            <v>Andorra</v>
          </cell>
        </row>
        <row r="9574">
          <cell r="A9574" t="str">
            <v>2003M02</v>
          </cell>
          <cell r="B9574">
            <v>1</v>
          </cell>
          <cell r="C9574">
            <v>0</v>
          </cell>
          <cell r="D9574" t="str">
            <v>Ebay</v>
          </cell>
          <cell r="E9574">
            <v>471</v>
          </cell>
          <cell r="F9574">
            <v>199</v>
          </cell>
          <cell r="G9574" t="str">
            <v>Thailand</v>
          </cell>
        </row>
        <row r="9575">
          <cell r="A9575" t="str">
            <v>2003M02</v>
          </cell>
          <cell r="B9575">
            <v>2</v>
          </cell>
          <cell r="C9575">
            <v>71</v>
          </cell>
          <cell r="D9575" t="str">
            <v>France</v>
          </cell>
          <cell r="E9575">
            <v>64</v>
          </cell>
          <cell r="F9575">
            <v>70</v>
          </cell>
          <cell r="G9575" t="str">
            <v>Finland</v>
          </cell>
        </row>
        <row r="9576">
          <cell r="A9576" t="str">
            <v>2003M02</v>
          </cell>
          <cell r="B9576">
            <v>2</v>
          </cell>
          <cell r="C9576">
            <v>100</v>
          </cell>
          <cell r="D9576" t="str">
            <v>Ebaymotors</v>
          </cell>
          <cell r="E9576">
            <v>1441</v>
          </cell>
          <cell r="F9576">
            <v>77</v>
          </cell>
          <cell r="G9576" t="str">
            <v>Germany</v>
          </cell>
        </row>
        <row r="9577">
          <cell r="A9577" t="str">
            <v>2003M02</v>
          </cell>
          <cell r="B9577">
            <v>1</v>
          </cell>
          <cell r="C9577">
            <v>77</v>
          </cell>
          <cell r="D9577" t="str">
            <v>Germany</v>
          </cell>
          <cell r="E9577">
            <v>381</v>
          </cell>
          <cell r="F9577">
            <v>92</v>
          </cell>
          <cell r="G9577" t="str">
            <v>Hong Kong</v>
          </cell>
        </row>
        <row r="9578">
          <cell r="A9578" t="str">
            <v>2003M02</v>
          </cell>
          <cell r="B9578">
            <v>2</v>
          </cell>
          <cell r="C9578">
            <v>0</v>
          </cell>
          <cell r="D9578" t="str">
            <v>Ebay</v>
          </cell>
          <cell r="E9578">
            <v>29</v>
          </cell>
          <cell r="F9578">
            <v>68</v>
          </cell>
          <cell r="G9578" t="str">
            <v>Falkland Islands (Islas Makvinas)</v>
          </cell>
        </row>
        <row r="9579">
          <cell r="A9579" t="str">
            <v>2003M02</v>
          </cell>
          <cell r="B9579">
            <v>0</v>
          </cell>
          <cell r="C9579">
            <v>123</v>
          </cell>
          <cell r="D9579" t="str">
            <v xml:space="preserve"> Belgium (Dutch)</v>
          </cell>
          <cell r="E9579">
            <v>161</v>
          </cell>
          <cell r="F9579">
            <v>146</v>
          </cell>
          <cell r="G9579" t="str">
            <v>Netherlands</v>
          </cell>
        </row>
        <row r="9580">
          <cell r="A9580" t="str">
            <v>2003M02</v>
          </cell>
          <cell r="B9580">
            <v>1</v>
          </cell>
          <cell r="C9580">
            <v>193</v>
          </cell>
          <cell r="D9580" t="str">
            <v>Switzerland</v>
          </cell>
          <cell r="E9580">
            <v>2647</v>
          </cell>
          <cell r="F9580">
            <v>77</v>
          </cell>
          <cell r="G9580" t="str">
            <v>Germany</v>
          </cell>
        </row>
        <row r="9581">
          <cell r="A9581" t="str">
            <v>2003M02</v>
          </cell>
          <cell r="B9581">
            <v>1</v>
          </cell>
          <cell r="C9581">
            <v>3</v>
          </cell>
          <cell r="D9581" t="str">
            <v>Uk</v>
          </cell>
          <cell r="E9581">
            <v>419</v>
          </cell>
          <cell r="F9581">
            <v>99</v>
          </cell>
          <cell r="G9581" t="str">
            <v>Ireland</v>
          </cell>
        </row>
        <row r="9582">
          <cell r="A9582" t="str">
            <v>2003M02</v>
          </cell>
          <cell r="B9582">
            <v>1</v>
          </cell>
          <cell r="C9582">
            <v>77</v>
          </cell>
          <cell r="D9582" t="str">
            <v>Germany</v>
          </cell>
          <cell r="E9582">
            <v>40</v>
          </cell>
          <cell r="F9582">
            <v>104</v>
          </cell>
          <cell r="G9582" t="str">
            <v>Japan</v>
          </cell>
        </row>
        <row r="9583">
          <cell r="A9583" t="str">
            <v>2003M02</v>
          </cell>
          <cell r="B9583">
            <v>1</v>
          </cell>
          <cell r="C9583">
            <v>77</v>
          </cell>
          <cell r="D9583" t="str">
            <v>Germany</v>
          </cell>
          <cell r="E9583">
            <v>23</v>
          </cell>
          <cell r="F9583">
            <v>180</v>
          </cell>
          <cell r="G9583" t="str">
            <v>Singapore</v>
          </cell>
        </row>
        <row r="9584">
          <cell r="A9584" t="str">
            <v>2003M02</v>
          </cell>
          <cell r="B9584">
            <v>2</v>
          </cell>
          <cell r="C9584">
            <v>3</v>
          </cell>
          <cell r="D9584" t="str">
            <v>Uk</v>
          </cell>
          <cell r="E9584">
            <v>2</v>
          </cell>
          <cell r="F9584">
            <v>5</v>
          </cell>
          <cell r="G9584" t="str">
            <v>Albania</v>
          </cell>
        </row>
        <row r="9585">
          <cell r="A9585" t="str">
            <v>2003M02</v>
          </cell>
          <cell r="B9585">
            <v>2</v>
          </cell>
          <cell r="C9585">
            <v>193</v>
          </cell>
          <cell r="D9585" t="str">
            <v>Switzerland</v>
          </cell>
          <cell r="E9585">
            <v>1</v>
          </cell>
          <cell r="F9585">
            <v>216</v>
          </cell>
          <cell r="G9585" t="str">
            <v>Vietnam</v>
          </cell>
        </row>
        <row r="9586">
          <cell r="A9586" t="str">
            <v>2003M02</v>
          </cell>
          <cell r="B9586">
            <v>2</v>
          </cell>
          <cell r="C9586">
            <v>146</v>
          </cell>
          <cell r="D9586" t="str">
            <v>Netherlands</v>
          </cell>
          <cell r="E9586">
            <v>124</v>
          </cell>
          <cell r="F9586">
            <v>199</v>
          </cell>
          <cell r="G9586" t="str">
            <v>Thailand</v>
          </cell>
        </row>
        <row r="9587">
          <cell r="A9587" t="str">
            <v>2003M02</v>
          </cell>
          <cell r="B9587">
            <v>2</v>
          </cell>
          <cell r="C9587">
            <v>77</v>
          </cell>
          <cell r="D9587" t="str">
            <v>Germany</v>
          </cell>
          <cell r="E9587">
            <v>237</v>
          </cell>
          <cell r="F9587">
            <v>8</v>
          </cell>
          <cell r="G9587" t="str">
            <v>Andorra</v>
          </cell>
        </row>
        <row r="9588">
          <cell r="A9588" t="str">
            <v>2003M02</v>
          </cell>
          <cell r="B9588">
            <v>1</v>
          </cell>
          <cell r="C9588">
            <v>0</v>
          </cell>
          <cell r="D9588" t="str">
            <v>Ebay</v>
          </cell>
          <cell r="E9588">
            <v>1661</v>
          </cell>
          <cell r="F9588">
            <v>180</v>
          </cell>
          <cell r="G9588" t="str">
            <v>Singapore</v>
          </cell>
        </row>
        <row r="9589">
          <cell r="A9589" t="str">
            <v>2003M02</v>
          </cell>
          <cell r="B9589">
            <v>0</v>
          </cell>
          <cell r="C9589">
            <v>77</v>
          </cell>
          <cell r="D9589" t="str">
            <v>Germany</v>
          </cell>
          <cell r="E9589">
            <v>17</v>
          </cell>
          <cell r="F9589">
            <v>120</v>
          </cell>
          <cell r="G9589" t="str">
            <v>Liechtenstein</v>
          </cell>
        </row>
        <row r="9590">
          <cell r="A9590" t="str">
            <v>2003M02</v>
          </cell>
          <cell r="B9590">
            <v>0</v>
          </cell>
          <cell r="C9590">
            <v>3</v>
          </cell>
          <cell r="D9590" t="str">
            <v>Uk</v>
          </cell>
          <cell r="E9590">
            <v>4</v>
          </cell>
          <cell r="F9590">
            <v>79</v>
          </cell>
          <cell r="G9590" t="str">
            <v>Gibraltar</v>
          </cell>
        </row>
        <row r="9591">
          <cell r="A9591" t="str">
            <v>2003M02</v>
          </cell>
          <cell r="B9591">
            <v>0</v>
          </cell>
          <cell r="C9591">
            <v>0</v>
          </cell>
          <cell r="D9591" t="str">
            <v>Ebay</v>
          </cell>
          <cell r="E9591">
            <v>22</v>
          </cell>
          <cell r="F9591">
            <v>46</v>
          </cell>
          <cell r="G9591" t="str">
            <v>Colombia</v>
          </cell>
        </row>
        <row r="9592">
          <cell r="A9592" t="str">
            <v>2003M02</v>
          </cell>
          <cell r="B9592">
            <v>0</v>
          </cell>
          <cell r="C9592">
            <v>3</v>
          </cell>
          <cell r="D9592" t="str">
            <v>Uk</v>
          </cell>
          <cell r="E9592">
            <v>214</v>
          </cell>
          <cell r="F9592">
            <v>164</v>
          </cell>
          <cell r="G9592" t="str">
            <v>Portugal</v>
          </cell>
        </row>
        <row r="9593">
          <cell r="A9593" t="str">
            <v>2003M02</v>
          </cell>
          <cell r="B9593">
            <v>0</v>
          </cell>
          <cell r="C9593">
            <v>196</v>
          </cell>
          <cell r="D9593" t="str">
            <v>Taiwan</v>
          </cell>
          <cell r="E9593">
            <v>1</v>
          </cell>
          <cell r="F9593">
            <v>223</v>
          </cell>
          <cell r="G9593" t="str">
            <v>Zambia</v>
          </cell>
        </row>
        <row r="9594">
          <cell r="A9594" t="str">
            <v>2003M02</v>
          </cell>
          <cell r="B9594">
            <v>2</v>
          </cell>
          <cell r="C9594">
            <v>0</v>
          </cell>
          <cell r="D9594" t="str">
            <v>Ebay</v>
          </cell>
          <cell r="E9594">
            <v>111</v>
          </cell>
          <cell r="F9594">
            <v>30</v>
          </cell>
          <cell r="G9594" t="str">
            <v>Botswana</v>
          </cell>
        </row>
        <row r="9595">
          <cell r="A9595" t="str">
            <v>2003M02</v>
          </cell>
          <cell r="B9595">
            <v>2</v>
          </cell>
          <cell r="C9595">
            <v>193</v>
          </cell>
          <cell r="D9595" t="str">
            <v>Switzerland</v>
          </cell>
          <cell r="E9595">
            <v>22</v>
          </cell>
          <cell r="F9595">
            <v>92</v>
          </cell>
          <cell r="G9595" t="str">
            <v>Hong Kong</v>
          </cell>
        </row>
        <row r="9596">
          <cell r="A9596" t="str">
            <v>2003M02</v>
          </cell>
          <cell r="B9596">
            <v>2</v>
          </cell>
          <cell r="C9596">
            <v>101</v>
          </cell>
          <cell r="D9596" t="str">
            <v>Italy</v>
          </cell>
          <cell r="E9596">
            <v>1</v>
          </cell>
          <cell r="F9596">
            <v>34</v>
          </cell>
          <cell r="G9596" t="str">
            <v>Bulgaria</v>
          </cell>
        </row>
        <row r="9597">
          <cell r="A9597" t="str">
            <v>2003M02</v>
          </cell>
          <cell r="B9597">
            <v>2</v>
          </cell>
          <cell r="C9597">
            <v>3</v>
          </cell>
          <cell r="D9597" t="str">
            <v>Uk</v>
          </cell>
          <cell r="E9597">
            <v>1868</v>
          </cell>
          <cell r="F9597">
            <v>101</v>
          </cell>
          <cell r="G9597" t="str">
            <v>Italy</v>
          </cell>
        </row>
        <row r="9598">
          <cell r="A9598" t="str">
            <v>2003M02</v>
          </cell>
          <cell r="B9598">
            <v>3</v>
          </cell>
          <cell r="C9598">
            <v>0</v>
          </cell>
          <cell r="D9598" t="str">
            <v>Ebay</v>
          </cell>
          <cell r="E9598">
            <v>35</v>
          </cell>
          <cell r="F9598">
            <v>225</v>
          </cell>
          <cell r="G9598" t="str">
            <v>APO/FPO</v>
          </cell>
        </row>
        <row r="9599">
          <cell r="A9599" t="str">
            <v>2003M02</v>
          </cell>
          <cell r="B9599">
            <v>0</v>
          </cell>
          <cell r="C9599">
            <v>3</v>
          </cell>
          <cell r="D9599" t="str">
            <v>Uk</v>
          </cell>
          <cell r="E9599">
            <v>15</v>
          </cell>
          <cell r="F9599">
            <v>149</v>
          </cell>
          <cell r="G9599" t="str">
            <v>New Zealand</v>
          </cell>
        </row>
        <row r="9600">
          <cell r="A9600" t="str">
            <v>2003M02</v>
          </cell>
          <cell r="B9600">
            <v>3</v>
          </cell>
          <cell r="C9600">
            <v>3</v>
          </cell>
          <cell r="D9600" t="str">
            <v>Uk</v>
          </cell>
          <cell r="E9600">
            <v>1</v>
          </cell>
          <cell r="F9600">
            <v>180</v>
          </cell>
          <cell r="G9600" t="str">
            <v>Singapore</v>
          </cell>
        </row>
        <row r="9601">
          <cell r="A9601" t="str">
            <v>2003M02</v>
          </cell>
          <cell r="B9601">
            <v>0</v>
          </cell>
          <cell r="C9601">
            <v>0</v>
          </cell>
          <cell r="D9601" t="str">
            <v>Ebay</v>
          </cell>
          <cell r="E9601">
            <v>6</v>
          </cell>
          <cell r="F9601">
            <v>210</v>
          </cell>
          <cell r="G9601" t="str">
            <v>United Arab Emirates</v>
          </cell>
        </row>
        <row r="9602">
          <cell r="A9602" t="str">
            <v>2003M02</v>
          </cell>
          <cell r="B9602">
            <v>2</v>
          </cell>
          <cell r="C9602">
            <v>77</v>
          </cell>
          <cell r="D9602" t="str">
            <v>Germany</v>
          </cell>
          <cell r="E9602">
            <v>596</v>
          </cell>
          <cell r="F9602">
            <v>66</v>
          </cell>
          <cell r="G9602" t="str">
            <v>Estonia</v>
          </cell>
        </row>
        <row r="9603">
          <cell r="A9603" t="str">
            <v>2003M02</v>
          </cell>
          <cell r="B9603">
            <v>0</v>
          </cell>
          <cell r="C9603">
            <v>16</v>
          </cell>
          <cell r="D9603" t="str">
            <v>Austria</v>
          </cell>
          <cell r="E9603">
            <v>5</v>
          </cell>
          <cell r="F9603">
            <v>3</v>
          </cell>
          <cell r="G9603" t="str">
            <v>United Kingdom</v>
          </cell>
        </row>
        <row r="9604">
          <cell r="A9604" t="str">
            <v>2003M02</v>
          </cell>
          <cell r="B9604">
            <v>2</v>
          </cell>
          <cell r="C9604">
            <v>146</v>
          </cell>
          <cell r="D9604" t="str">
            <v>Netherlands</v>
          </cell>
          <cell r="E9604">
            <v>1</v>
          </cell>
          <cell r="F9604">
            <v>168</v>
          </cell>
          <cell r="G9604" t="str">
            <v>Russian Federation</v>
          </cell>
        </row>
        <row r="9605">
          <cell r="A9605" t="str">
            <v>2003M02</v>
          </cell>
          <cell r="B9605">
            <v>1</v>
          </cell>
          <cell r="C9605">
            <v>100</v>
          </cell>
          <cell r="D9605" t="str">
            <v>Ebaymotors</v>
          </cell>
          <cell r="E9605">
            <v>1</v>
          </cell>
          <cell r="F9605">
            <v>111</v>
          </cell>
          <cell r="G9605" t="str">
            <v>Korea, South</v>
          </cell>
        </row>
        <row r="9606">
          <cell r="A9606" t="str">
            <v>2003M02</v>
          </cell>
          <cell r="B9606">
            <v>1</v>
          </cell>
          <cell r="C9606">
            <v>77</v>
          </cell>
          <cell r="D9606" t="str">
            <v>Germany</v>
          </cell>
          <cell r="E9606">
            <v>2023</v>
          </cell>
          <cell r="F9606">
            <v>71</v>
          </cell>
          <cell r="G9606" t="str">
            <v>France</v>
          </cell>
        </row>
        <row r="9607">
          <cell r="A9607" t="str">
            <v>2003M02</v>
          </cell>
          <cell r="B9607">
            <v>0</v>
          </cell>
          <cell r="C9607">
            <v>15</v>
          </cell>
          <cell r="D9607" t="str">
            <v>Australia</v>
          </cell>
          <cell r="E9607">
            <v>2</v>
          </cell>
          <cell r="F9607">
            <v>71</v>
          </cell>
          <cell r="G9607" t="str">
            <v>France</v>
          </cell>
        </row>
        <row r="9608">
          <cell r="A9608" t="str">
            <v>2003M02</v>
          </cell>
          <cell r="B9608">
            <v>0</v>
          </cell>
          <cell r="C9608">
            <v>0</v>
          </cell>
          <cell r="D9608" t="str">
            <v>Ebay</v>
          </cell>
          <cell r="E9608">
            <v>472</v>
          </cell>
          <cell r="F9608">
            <v>127</v>
          </cell>
          <cell r="G9608" t="str">
            <v>Malaysia</v>
          </cell>
        </row>
        <row r="9609">
          <cell r="A9609" t="str">
            <v>2003M02</v>
          </cell>
          <cell r="B9609">
            <v>3</v>
          </cell>
          <cell r="C9609">
            <v>100</v>
          </cell>
          <cell r="D9609" t="str">
            <v>Ebaymotors</v>
          </cell>
          <cell r="E9609">
            <v>1</v>
          </cell>
          <cell r="F9609">
            <v>45</v>
          </cell>
          <cell r="G9609" t="str">
            <v>China</v>
          </cell>
        </row>
        <row r="9610">
          <cell r="A9610" t="str">
            <v>2003M02</v>
          </cell>
          <cell r="B9610">
            <v>2</v>
          </cell>
          <cell r="C9610">
            <v>15</v>
          </cell>
          <cell r="D9610" t="str">
            <v>Australia</v>
          </cell>
          <cell r="E9610">
            <v>12</v>
          </cell>
          <cell r="F9610">
            <v>166</v>
          </cell>
          <cell r="G9610" t="str">
            <v>Qatar</v>
          </cell>
        </row>
        <row r="9611">
          <cell r="A9611" t="str">
            <v>2003M02</v>
          </cell>
          <cell r="B9611">
            <v>1</v>
          </cell>
          <cell r="C9611">
            <v>101</v>
          </cell>
          <cell r="D9611" t="str">
            <v>Italy</v>
          </cell>
          <cell r="E9611">
            <v>2</v>
          </cell>
          <cell r="F9611">
            <v>192</v>
          </cell>
          <cell r="G9611" t="str">
            <v>Sweden</v>
          </cell>
        </row>
        <row r="9612">
          <cell r="A9612" t="str">
            <v>2003M02</v>
          </cell>
          <cell r="B9612">
            <v>0</v>
          </cell>
          <cell r="C9612">
            <v>100</v>
          </cell>
          <cell r="D9612" t="str">
            <v>Ebaymotors</v>
          </cell>
          <cell r="E9612">
            <v>3</v>
          </cell>
          <cell r="F9612">
            <v>71</v>
          </cell>
          <cell r="G9612" t="str">
            <v>France</v>
          </cell>
        </row>
        <row r="9613">
          <cell r="A9613" t="str">
            <v>2003M02</v>
          </cell>
          <cell r="B9613">
            <v>2</v>
          </cell>
          <cell r="C9613">
            <v>23</v>
          </cell>
          <cell r="D9613" t="str">
            <v xml:space="preserve"> Belgium (French)</v>
          </cell>
          <cell r="E9613">
            <v>71</v>
          </cell>
          <cell r="F9613">
            <v>199</v>
          </cell>
          <cell r="G9613" t="str">
            <v>Thailand</v>
          </cell>
        </row>
        <row r="9614">
          <cell r="A9614" t="str">
            <v>2003M02</v>
          </cell>
          <cell r="B9614">
            <v>0</v>
          </cell>
          <cell r="C9614">
            <v>77</v>
          </cell>
          <cell r="D9614" t="str">
            <v>Germany</v>
          </cell>
          <cell r="E9614">
            <v>11</v>
          </cell>
          <cell r="F9614">
            <v>45</v>
          </cell>
          <cell r="G9614" t="str">
            <v>China</v>
          </cell>
        </row>
        <row r="9615">
          <cell r="A9615" t="str">
            <v>2003M02</v>
          </cell>
          <cell r="B9615">
            <v>0</v>
          </cell>
          <cell r="C9615">
            <v>71</v>
          </cell>
          <cell r="D9615" t="str">
            <v>France</v>
          </cell>
          <cell r="E9615">
            <v>3</v>
          </cell>
          <cell r="F9615">
            <v>199</v>
          </cell>
          <cell r="G9615" t="str">
            <v>Thailand</v>
          </cell>
        </row>
        <row r="9616">
          <cell r="A9616" t="str">
            <v>2003M02</v>
          </cell>
          <cell r="B9616">
            <v>2</v>
          </cell>
          <cell r="C9616">
            <v>77</v>
          </cell>
          <cell r="D9616" t="str">
            <v>Germany</v>
          </cell>
          <cell r="E9616">
            <v>2</v>
          </cell>
          <cell r="F9616">
            <v>96</v>
          </cell>
          <cell r="G9616" t="str">
            <v>Indonesia</v>
          </cell>
        </row>
        <row r="9617">
          <cell r="A9617" t="str">
            <v>2003M02</v>
          </cell>
          <cell r="B9617">
            <v>2</v>
          </cell>
          <cell r="C9617">
            <v>100</v>
          </cell>
          <cell r="D9617" t="str">
            <v>Ebaymotors</v>
          </cell>
          <cell r="E9617">
            <v>562</v>
          </cell>
          <cell r="F9617">
            <v>146</v>
          </cell>
          <cell r="G9617" t="str">
            <v>Netherlands</v>
          </cell>
        </row>
        <row r="9618">
          <cell r="A9618" t="str">
            <v>2003M02</v>
          </cell>
          <cell r="B9618">
            <v>1</v>
          </cell>
          <cell r="C9618">
            <v>2</v>
          </cell>
          <cell r="D9618" t="str">
            <v>Canada</v>
          </cell>
          <cell r="E9618">
            <v>1</v>
          </cell>
          <cell r="F9618">
            <v>52</v>
          </cell>
          <cell r="G9618" t="str">
            <v>Cote d Ivoire (Ivory Coast)</v>
          </cell>
        </row>
        <row r="9619">
          <cell r="A9619" t="str">
            <v>2003M02</v>
          </cell>
          <cell r="B9619">
            <v>1</v>
          </cell>
          <cell r="C9619">
            <v>0</v>
          </cell>
          <cell r="D9619" t="str">
            <v>Ebay</v>
          </cell>
          <cell r="E9619">
            <v>132</v>
          </cell>
          <cell r="F9619">
            <v>7</v>
          </cell>
          <cell r="G9619" t="str">
            <v>American Samoa</v>
          </cell>
        </row>
        <row r="9620">
          <cell r="A9620" t="str">
            <v>2003M02</v>
          </cell>
          <cell r="B9620">
            <v>2</v>
          </cell>
          <cell r="C9620">
            <v>123</v>
          </cell>
          <cell r="D9620" t="str">
            <v xml:space="preserve"> Belgium (Dutch)</v>
          </cell>
          <cell r="E9620">
            <v>69</v>
          </cell>
          <cell r="F9620">
            <v>80</v>
          </cell>
          <cell r="G9620" t="str">
            <v>Greece</v>
          </cell>
        </row>
        <row r="9621">
          <cell r="A9621" t="str">
            <v>2003M02</v>
          </cell>
          <cell r="B9621">
            <v>2</v>
          </cell>
          <cell r="C9621">
            <v>123</v>
          </cell>
          <cell r="D9621" t="str">
            <v xml:space="preserve"> Belgium (Dutch)</v>
          </cell>
          <cell r="E9621">
            <v>2</v>
          </cell>
          <cell r="F9621">
            <v>45</v>
          </cell>
          <cell r="G9621" t="str">
            <v>China</v>
          </cell>
        </row>
        <row r="9622">
          <cell r="A9622" t="str">
            <v>2003M02</v>
          </cell>
          <cell r="B9622">
            <v>2</v>
          </cell>
          <cell r="C9622">
            <v>193</v>
          </cell>
          <cell r="D9622" t="str">
            <v>Switzerland</v>
          </cell>
          <cell r="E9622">
            <v>8</v>
          </cell>
          <cell r="F9622">
            <v>3</v>
          </cell>
          <cell r="G9622" t="str">
            <v>United Kingdom</v>
          </cell>
        </row>
        <row r="9623">
          <cell r="A9623" t="str">
            <v>2003M02</v>
          </cell>
          <cell r="B9623">
            <v>1</v>
          </cell>
          <cell r="C9623">
            <v>77</v>
          </cell>
          <cell r="D9623" t="str">
            <v>Germany</v>
          </cell>
          <cell r="E9623">
            <v>169</v>
          </cell>
          <cell r="F9623">
            <v>192</v>
          </cell>
          <cell r="G9623" t="str">
            <v>Sweden</v>
          </cell>
        </row>
        <row r="9624">
          <cell r="A9624" t="str">
            <v>2003M02</v>
          </cell>
          <cell r="B9624">
            <v>0</v>
          </cell>
          <cell r="C9624">
            <v>15</v>
          </cell>
          <cell r="D9624" t="str">
            <v>Australia</v>
          </cell>
          <cell r="E9624">
            <v>2</v>
          </cell>
          <cell r="F9624">
            <v>12</v>
          </cell>
          <cell r="G9624" t="str">
            <v>Argentina</v>
          </cell>
        </row>
        <row r="9625">
          <cell r="A9625" t="str">
            <v>2003M02</v>
          </cell>
          <cell r="B9625">
            <v>0</v>
          </cell>
          <cell r="C9625">
            <v>0</v>
          </cell>
          <cell r="D9625" t="str">
            <v>Ebay</v>
          </cell>
          <cell r="E9625">
            <v>1</v>
          </cell>
          <cell r="F9625">
            <v>29</v>
          </cell>
          <cell r="G9625" t="str">
            <v>Bosnia and Herzegovina</v>
          </cell>
        </row>
        <row r="9626">
          <cell r="A9626" t="str">
            <v>2003M02</v>
          </cell>
          <cell r="B9626">
            <v>2</v>
          </cell>
          <cell r="C9626">
            <v>0</v>
          </cell>
          <cell r="D9626" t="str">
            <v>Ebay</v>
          </cell>
          <cell r="E9626">
            <v>3</v>
          </cell>
          <cell r="F9626">
            <v>69</v>
          </cell>
          <cell r="G9626" t="str">
            <v>Fiji</v>
          </cell>
        </row>
        <row r="9627">
          <cell r="A9627" t="str">
            <v>2003M02</v>
          </cell>
          <cell r="B9627">
            <v>1</v>
          </cell>
          <cell r="C9627">
            <v>23</v>
          </cell>
          <cell r="D9627" t="str">
            <v xml:space="preserve"> Belgium (French)</v>
          </cell>
          <cell r="E9627">
            <v>5642</v>
          </cell>
          <cell r="F9627">
            <v>23</v>
          </cell>
          <cell r="G9627" t="str">
            <v>Belgium</v>
          </cell>
        </row>
        <row r="9628">
          <cell r="A9628" t="str">
            <v>2003M02</v>
          </cell>
          <cell r="B9628">
            <v>2</v>
          </cell>
          <cell r="C9628">
            <v>3</v>
          </cell>
          <cell r="D9628" t="str">
            <v>Uk</v>
          </cell>
          <cell r="E9628">
            <v>2</v>
          </cell>
          <cell r="F9628">
            <v>155</v>
          </cell>
          <cell r="G9628" t="str">
            <v>Oman</v>
          </cell>
        </row>
        <row r="9629">
          <cell r="A9629" t="str">
            <v>2003M02</v>
          </cell>
          <cell r="B9629">
            <v>2</v>
          </cell>
          <cell r="C9629">
            <v>146</v>
          </cell>
          <cell r="D9629" t="str">
            <v>Netherlands</v>
          </cell>
          <cell r="E9629">
            <v>116</v>
          </cell>
          <cell r="F9629">
            <v>101</v>
          </cell>
          <cell r="G9629" t="str">
            <v>Italy</v>
          </cell>
        </row>
        <row r="9630">
          <cell r="A9630" t="str">
            <v>2003M02</v>
          </cell>
          <cell r="B9630">
            <v>2</v>
          </cell>
          <cell r="C9630">
            <v>193</v>
          </cell>
          <cell r="D9630" t="str">
            <v>Switzerland</v>
          </cell>
          <cell r="E9630">
            <v>24</v>
          </cell>
          <cell r="F9630">
            <v>101</v>
          </cell>
          <cell r="G9630" t="str">
            <v>Italy</v>
          </cell>
        </row>
        <row r="9631">
          <cell r="A9631" t="str">
            <v>2003M02</v>
          </cell>
          <cell r="B9631">
            <v>2</v>
          </cell>
          <cell r="C9631">
            <v>23</v>
          </cell>
          <cell r="D9631" t="str">
            <v xml:space="preserve"> Belgium (French)</v>
          </cell>
          <cell r="E9631">
            <v>42</v>
          </cell>
          <cell r="F9631">
            <v>2</v>
          </cell>
          <cell r="G9631" t="str">
            <v>Canada</v>
          </cell>
        </row>
        <row r="9632">
          <cell r="A9632" t="str">
            <v>2003M02</v>
          </cell>
          <cell r="B9632">
            <v>2</v>
          </cell>
          <cell r="C9632">
            <v>3</v>
          </cell>
          <cell r="D9632" t="str">
            <v>Uk</v>
          </cell>
          <cell r="E9632">
            <v>8</v>
          </cell>
          <cell r="F9632">
            <v>62</v>
          </cell>
          <cell r="G9632" t="str">
            <v>Egypt</v>
          </cell>
        </row>
        <row r="9633">
          <cell r="A9633" t="str">
            <v>2003M02</v>
          </cell>
          <cell r="B9633">
            <v>2</v>
          </cell>
          <cell r="C9633">
            <v>0</v>
          </cell>
          <cell r="D9633" t="str">
            <v>Ebay</v>
          </cell>
          <cell r="E9633">
            <v>5</v>
          </cell>
          <cell r="F9633">
            <v>90</v>
          </cell>
          <cell r="G9633" t="str">
            <v>Haiti</v>
          </cell>
        </row>
        <row r="9634">
          <cell r="A9634" t="str">
            <v>2003M02</v>
          </cell>
          <cell r="B9634">
            <v>2</v>
          </cell>
          <cell r="C9634">
            <v>77</v>
          </cell>
          <cell r="D9634" t="str">
            <v>Germany</v>
          </cell>
          <cell r="E9634">
            <v>110</v>
          </cell>
          <cell r="F9634">
            <v>181</v>
          </cell>
          <cell r="G9634" t="str">
            <v>Slovakia</v>
          </cell>
        </row>
        <row r="9635">
          <cell r="A9635" t="str">
            <v>2003M02</v>
          </cell>
          <cell r="B9635">
            <v>2</v>
          </cell>
          <cell r="C9635">
            <v>2</v>
          </cell>
          <cell r="D9635" t="str">
            <v>Canada</v>
          </cell>
          <cell r="E9635">
            <v>246</v>
          </cell>
          <cell r="F9635">
            <v>45</v>
          </cell>
          <cell r="G9635" t="str">
            <v>China</v>
          </cell>
        </row>
        <row r="9636">
          <cell r="A9636" t="str">
            <v>2003M02</v>
          </cell>
          <cell r="B9636">
            <v>1</v>
          </cell>
          <cell r="C9636">
            <v>16</v>
          </cell>
          <cell r="D9636" t="str">
            <v>Austria</v>
          </cell>
          <cell r="E9636">
            <v>20</v>
          </cell>
          <cell r="F9636">
            <v>101</v>
          </cell>
          <cell r="G9636" t="str">
            <v>Italy</v>
          </cell>
        </row>
        <row r="9637">
          <cell r="A9637" t="str">
            <v>2003M02</v>
          </cell>
          <cell r="B9637">
            <v>0</v>
          </cell>
          <cell r="C9637">
            <v>3</v>
          </cell>
          <cell r="D9637" t="str">
            <v>Uk</v>
          </cell>
          <cell r="E9637">
            <v>6</v>
          </cell>
          <cell r="F9637">
            <v>68</v>
          </cell>
          <cell r="G9637" t="str">
            <v>Falkland Islands (Islas Makvinas)</v>
          </cell>
        </row>
        <row r="9638">
          <cell r="A9638" t="str">
            <v>2003M02</v>
          </cell>
          <cell r="B9638">
            <v>2</v>
          </cell>
          <cell r="C9638">
            <v>100</v>
          </cell>
          <cell r="D9638" t="str">
            <v>Ebaymotors</v>
          </cell>
          <cell r="E9638">
            <v>27</v>
          </cell>
          <cell r="F9638">
            <v>199</v>
          </cell>
          <cell r="G9638" t="str">
            <v>Thailand</v>
          </cell>
        </row>
        <row r="9639">
          <cell r="A9639" t="str">
            <v>2003M02</v>
          </cell>
          <cell r="B9639">
            <v>2</v>
          </cell>
          <cell r="C9639">
            <v>2</v>
          </cell>
          <cell r="D9639" t="str">
            <v>Canada</v>
          </cell>
          <cell r="E9639">
            <v>4</v>
          </cell>
          <cell r="F9639">
            <v>70</v>
          </cell>
          <cell r="G9639" t="str">
            <v>Finland</v>
          </cell>
        </row>
        <row r="9640">
          <cell r="A9640" t="str">
            <v>2003M02</v>
          </cell>
          <cell r="B9640">
            <v>0</v>
          </cell>
          <cell r="C9640">
            <v>2</v>
          </cell>
          <cell r="D9640" t="str">
            <v>Canada</v>
          </cell>
          <cell r="E9640">
            <v>1</v>
          </cell>
          <cell r="F9640">
            <v>45</v>
          </cell>
          <cell r="G9640" t="str">
            <v>China</v>
          </cell>
        </row>
        <row r="9641">
          <cell r="A9641" t="str">
            <v>2003M02</v>
          </cell>
          <cell r="B9641">
            <v>2</v>
          </cell>
          <cell r="C9641">
            <v>0</v>
          </cell>
          <cell r="D9641" t="str">
            <v>Ebay</v>
          </cell>
          <cell r="E9641">
            <v>5071</v>
          </cell>
          <cell r="F9641">
            <v>53</v>
          </cell>
          <cell r="G9641" t="str">
            <v>Croatia, Democratic Republic of the</v>
          </cell>
        </row>
        <row r="9642">
          <cell r="A9642" t="str">
            <v>2003M02</v>
          </cell>
          <cell r="B9642">
            <v>2</v>
          </cell>
          <cell r="C9642">
            <v>193</v>
          </cell>
          <cell r="D9642" t="str">
            <v>Switzerland</v>
          </cell>
          <cell r="E9642">
            <v>7</v>
          </cell>
          <cell r="F9642">
            <v>23</v>
          </cell>
          <cell r="G9642" t="str">
            <v>Belgium</v>
          </cell>
        </row>
        <row r="9643">
          <cell r="A9643" t="str">
            <v>2003M02</v>
          </cell>
          <cell r="B9643">
            <v>1</v>
          </cell>
          <cell r="C9643">
            <v>23</v>
          </cell>
          <cell r="D9643" t="str">
            <v xml:space="preserve"> Belgium (French)</v>
          </cell>
          <cell r="E9643">
            <v>3</v>
          </cell>
          <cell r="F9643">
            <v>1</v>
          </cell>
          <cell r="G9643" t="str">
            <v>United States</v>
          </cell>
        </row>
        <row r="9644">
          <cell r="A9644" t="str">
            <v>2003M02</v>
          </cell>
          <cell r="B9644">
            <v>0</v>
          </cell>
          <cell r="C9644">
            <v>101</v>
          </cell>
          <cell r="D9644" t="str">
            <v>Italy</v>
          </cell>
          <cell r="E9644">
            <v>3</v>
          </cell>
          <cell r="F9644">
            <v>104</v>
          </cell>
          <cell r="G9644" t="str">
            <v>Japan</v>
          </cell>
        </row>
        <row r="9645">
          <cell r="A9645" t="str">
            <v>2003M02</v>
          </cell>
          <cell r="B9645">
            <v>2</v>
          </cell>
          <cell r="C9645">
            <v>196</v>
          </cell>
          <cell r="D9645" t="str">
            <v>Taiwan</v>
          </cell>
          <cell r="E9645">
            <v>12</v>
          </cell>
          <cell r="F9645">
            <v>180</v>
          </cell>
          <cell r="G9645" t="str">
            <v>Singapore</v>
          </cell>
        </row>
        <row r="9646">
          <cell r="A9646" t="str">
            <v>2003M02</v>
          </cell>
          <cell r="B9646">
            <v>0</v>
          </cell>
          <cell r="C9646">
            <v>71</v>
          </cell>
          <cell r="D9646" t="str">
            <v>France</v>
          </cell>
          <cell r="E9646">
            <v>240</v>
          </cell>
          <cell r="F9646">
            <v>2</v>
          </cell>
          <cell r="G9646" t="str">
            <v>Canada</v>
          </cell>
        </row>
        <row r="9647">
          <cell r="A9647" t="str">
            <v>2003M02</v>
          </cell>
          <cell r="B9647">
            <v>1</v>
          </cell>
          <cell r="C9647">
            <v>146</v>
          </cell>
          <cell r="D9647" t="str">
            <v>Netherlands</v>
          </cell>
          <cell r="E9647">
            <v>11</v>
          </cell>
          <cell r="F9647">
            <v>180</v>
          </cell>
          <cell r="G9647" t="str">
            <v>Singapore</v>
          </cell>
        </row>
        <row r="9648">
          <cell r="A9648" t="str">
            <v>2003M02</v>
          </cell>
          <cell r="B9648">
            <v>1</v>
          </cell>
          <cell r="C9648">
            <v>101</v>
          </cell>
          <cell r="D9648" t="str">
            <v>Italy</v>
          </cell>
          <cell r="E9648">
            <v>11</v>
          </cell>
          <cell r="F9648">
            <v>31</v>
          </cell>
          <cell r="G9648" t="str">
            <v>Brazil</v>
          </cell>
        </row>
        <row r="9649">
          <cell r="A9649" t="str">
            <v>2003M02</v>
          </cell>
          <cell r="B9649">
            <v>2</v>
          </cell>
          <cell r="C9649">
            <v>3</v>
          </cell>
          <cell r="D9649" t="str">
            <v>Uk</v>
          </cell>
          <cell r="E9649">
            <v>3</v>
          </cell>
          <cell r="F9649">
            <v>137</v>
          </cell>
          <cell r="G9649" t="str">
            <v>Moldova</v>
          </cell>
        </row>
        <row r="9650">
          <cell r="A9650" t="str">
            <v>2003M02</v>
          </cell>
          <cell r="B9650">
            <v>2</v>
          </cell>
          <cell r="C9650">
            <v>146</v>
          </cell>
          <cell r="D9650" t="str">
            <v>Netherlands</v>
          </cell>
          <cell r="E9650">
            <v>34</v>
          </cell>
          <cell r="F9650">
            <v>92</v>
          </cell>
          <cell r="G9650" t="str">
            <v>Hong Kong</v>
          </cell>
        </row>
        <row r="9651">
          <cell r="A9651" t="str">
            <v>2003M02</v>
          </cell>
          <cell r="B9651">
            <v>0</v>
          </cell>
          <cell r="C9651">
            <v>3</v>
          </cell>
          <cell r="D9651" t="str">
            <v>Uk</v>
          </cell>
          <cell r="E9651">
            <v>10</v>
          </cell>
          <cell r="F9651">
            <v>166</v>
          </cell>
          <cell r="G9651" t="str">
            <v>Qatar</v>
          </cell>
        </row>
        <row r="9652">
          <cell r="A9652" t="str">
            <v>2003M02</v>
          </cell>
          <cell r="B9652">
            <v>2</v>
          </cell>
          <cell r="C9652">
            <v>16</v>
          </cell>
          <cell r="D9652" t="str">
            <v>Austria</v>
          </cell>
          <cell r="E9652">
            <v>1</v>
          </cell>
          <cell r="F9652">
            <v>216</v>
          </cell>
          <cell r="G9652" t="str">
            <v>Vietnam</v>
          </cell>
        </row>
        <row r="9653">
          <cell r="A9653" t="str">
            <v>2003M02</v>
          </cell>
          <cell r="B9653">
            <v>2</v>
          </cell>
          <cell r="C9653">
            <v>0</v>
          </cell>
          <cell r="D9653" t="str">
            <v>Ebay</v>
          </cell>
          <cell r="E9653">
            <v>24</v>
          </cell>
          <cell r="F9653">
            <v>19</v>
          </cell>
          <cell r="G9653" t="str">
            <v>Bahrain</v>
          </cell>
        </row>
        <row r="9654">
          <cell r="A9654" t="str">
            <v>2003M02</v>
          </cell>
          <cell r="B9654">
            <v>2</v>
          </cell>
          <cell r="C9654">
            <v>0</v>
          </cell>
          <cell r="D9654" t="str">
            <v>Ebay</v>
          </cell>
          <cell r="E9654">
            <v>67</v>
          </cell>
          <cell r="F9654">
            <v>226</v>
          </cell>
          <cell r="G9654" t="str">
            <v>Micronesia</v>
          </cell>
        </row>
        <row r="9655">
          <cell r="A9655" t="str">
            <v>2003M02</v>
          </cell>
          <cell r="B9655">
            <v>2</v>
          </cell>
          <cell r="C9655">
            <v>193</v>
          </cell>
          <cell r="D9655" t="str">
            <v>Switzerland</v>
          </cell>
          <cell r="E9655">
            <v>1</v>
          </cell>
          <cell r="F9655">
            <v>196</v>
          </cell>
          <cell r="G9655" t="str">
            <v>Taiwan</v>
          </cell>
        </row>
        <row r="9656">
          <cell r="A9656" t="str">
            <v>2003M02</v>
          </cell>
          <cell r="B9656">
            <v>2</v>
          </cell>
          <cell r="C9656">
            <v>77</v>
          </cell>
          <cell r="D9656" t="str">
            <v>Germany</v>
          </cell>
          <cell r="E9656">
            <v>53</v>
          </cell>
          <cell r="F9656">
            <v>138</v>
          </cell>
          <cell r="G9656" t="str">
            <v>Monaco</v>
          </cell>
        </row>
        <row r="9657">
          <cell r="A9657" t="str">
            <v>2003M02</v>
          </cell>
          <cell r="B9657">
            <v>0</v>
          </cell>
          <cell r="C9657">
            <v>0</v>
          </cell>
          <cell r="D9657" t="str">
            <v>Ebay</v>
          </cell>
          <cell r="E9657">
            <v>2550</v>
          </cell>
          <cell r="F9657">
            <v>3</v>
          </cell>
          <cell r="G9657" t="str">
            <v>United Kingdom</v>
          </cell>
        </row>
        <row r="9658">
          <cell r="A9658" t="str">
            <v>2003M02</v>
          </cell>
          <cell r="B9658">
            <v>3</v>
          </cell>
          <cell r="C9658">
            <v>100</v>
          </cell>
          <cell r="D9658" t="str">
            <v>Ebaymotors</v>
          </cell>
          <cell r="E9658">
            <v>16</v>
          </cell>
          <cell r="F9658">
            <v>225</v>
          </cell>
          <cell r="G9658" t="str">
            <v>APO/FPO</v>
          </cell>
        </row>
        <row r="9659">
          <cell r="A9659" t="str">
            <v>2003M02</v>
          </cell>
          <cell r="B9659">
            <v>3</v>
          </cell>
          <cell r="C9659">
            <v>123</v>
          </cell>
          <cell r="D9659" t="str">
            <v xml:space="preserve"> Belgium (Dutch)</v>
          </cell>
          <cell r="E9659">
            <v>1</v>
          </cell>
          <cell r="F9659">
            <v>3</v>
          </cell>
          <cell r="G9659" t="str">
            <v>United Kingdom</v>
          </cell>
        </row>
        <row r="9660">
          <cell r="A9660" t="str">
            <v>2003M02</v>
          </cell>
          <cell r="B9660">
            <v>3</v>
          </cell>
          <cell r="C9660">
            <v>3</v>
          </cell>
          <cell r="D9660" t="str">
            <v>Uk</v>
          </cell>
          <cell r="E9660">
            <v>12030</v>
          </cell>
          <cell r="F9660">
            <v>3</v>
          </cell>
          <cell r="G9660" t="str">
            <v>United Kingdom</v>
          </cell>
        </row>
        <row r="9661">
          <cell r="A9661" t="str">
            <v>2003M02</v>
          </cell>
          <cell r="B9661">
            <v>2</v>
          </cell>
          <cell r="C9661">
            <v>0</v>
          </cell>
          <cell r="D9661" t="str">
            <v>Ebay</v>
          </cell>
          <cell r="E9661">
            <v>280210</v>
          </cell>
          <cell r="F9661">
            <v>3</v>
          </cell>
          <cell r="G9661" t="str">
            <v>United Kingdom</v>
          </cell>
        </row>
        <row r="9662">
          <cell r="A9662" t="str">
            <v>2003M02</v>
          </cell>
          <cell r="B9662">
            <v>2</v>
          </cell>
          <cell r="C9662">
            <v>193</v>
          </cell>
          <cell r="D9662" t="str">
            <v>Switzerland</v>
          </cell>
          <cell r="E9662">
            <v>1</v>
          </cell>
          <cell r="F9662">
            <v>214</v>
          </cell>
          <cell r="G9662" t="str">
            <v>Vatican City State</v>
          </cell>
        </row>
        <row r="9663">
          <cell r="A9663" t="str">
            <v>2003M02</v>
          </cell>
          <cell r="B9663">
            <v>1</v>
          </cell>
          <cell r="C9663">
            <v>3</v>
          </cell>
          <cell r="D9663" t="str">
            <v>Uk</v>
          </cell>
          <cell r="E9663">
            <v>2</v>
          </cell>
          <cell r="F9663">
            <v>111</v>
          </cell>
          <cell r="G9663" t="str">
            <v>Korea, South</v>
          </cell>
        </row>
        <row r="9664">
          <cell r="A9664" t="str">
            <v>2003M02</v>
          </cell>
          <cell r="B9664">
            <v>3</v>
          </cell>
          <cell r="C9664">
            <v>71</v>
          </cell>
          <cell r="D9664" t="str">
            <v>France</v>
          </cell>
          <cell r="E9664">
            <v>2</v>
          </cell>
          <cell r="F9664">
            <v>122</v>
          </cell>
          <cell r="G9664" t="str">
            <v>Luxembourg</v>
          </cell>
        </row>
        <row r="9665">
          <cell r="A9665" t="str">
            <v>2003M02</v>
          </cell>
          <cell r="B9665">
            <v>3</v>
          </cell>
          <cell r="C9665">
            <v>3</v>
          </cell>
          <cell r="D9665" t="str">
            <v>Uk</v>
          </cell>
          <cell r="E9665">
            <v>11</v>
          </cell>
          <cell r="F9665">
            <v>92</v>
          </cell>
          <cell r="G9665" t="str">
            <v>Hong Kong</v>
          </cell>
        </row>
        <row r="9666">
          <cell r="A9666" t="str">
            <v>2003M02</v>
          </cell>
          <cell r="B9666">
            <v>2</v>
          </cell>
          <cell r="C9666">
            <v>100</v>
          </cell>
          <cell r="D9666" t="str">
            <v>Ebaymotors</v>
          </cell>
          <cell r="E9666">
            <v>3</v>
          </cell>
          <cell r="F9666">
            <v>94</v>
          </cell>
          <cell r="G9666" t="str">
            <v>Iceland</v>
          </cell>
        </row>
        <row r="9667">
          <cell r="A9667" t="str">
            <v>2003M02</v>
          </cell>
          <cell r="B9667">
            <v>0</v>
          </cell>
          <cell r="C9667">
            <v>0</v>
          </cell>
          <cell r="D9667" t="str">
            <v>Ebay</v>
          </cell>
          <cell r="E9667">
            <v>11</v>
          </cell>
          <cell r="F9667">
            <v>156</v>
          </cell>
          <cell r="G9667" t="str">
            <v>Pakistan</v>
          </cell>
        </row>
        <row r="9668">
          <cell r="A9668" t="str">
            <v>2003M02</v>
          </cell>
          <cell r="B9668">
            <v>1</v>
          </cell>
          <cell r="C9668">
            <v>0</v>
          </cell>
          <cell r="D9668" t="str">
            <v>Ebay</v>
          </cell>
          <cell r="E9668">
            <v>80</v>
          </cell>
          <cell r="F9668">
            <v>70</v>
          </cell>
          <cell r="G9668" t="str">
            <v>Finland</v>
          </cell>
        </row>
        <row r="9669">
          <cell r="A9669" t="str">
            <v>2003M02</v>
          </cell>
          <cell r="B9669">
            <v>2</v>
          </cell>
          <cell r="C9669">
            <v>71</v>
          </cell>
          <cell r="D9669" t="str">
            <v>France</v>
          </cell>
          <cell r="E9669">
            <v>16801</v>
          </cell>
          <cell r="F9669">
            <v>23</v>
          </cell>
          <cell r="G9669" t="str">
            <v>Belgium</v>
          </cell>
        </row>
        <row r="9670">
          <cell r="A9670" t="str">
            <v>2003M02</v>
          </cell>
          <cell r="B9670">
            <v>1</v>
          </cell>
          <cell r="C9670">
            <v>15</v>
          </cell>
          <cell r="D9670" t="str">
            <v>Australia</v>
          </cell>
          <cell r="E9670">
            <v>25191</v>
          </cell>
          <cell r="F9670">
            <v>15</v>
          </cell>
          <cell r="G9670" t="str">
            <v>Australia</v>
          </cell>
        </row>
        <row r="9671">
          <cell r="A9671" t="str">
            <v>2003M02</v>
          </cell>
          <cell r="B9671">
            <v>1</v>
          </cell>
          <cell r="C9671">
            <v>101</v>
          </cell>
          <cell r="D9671" t="str">
            <v>Italy</v>
          </cell>
          <cell r="E9671">
            <v>120</v>
          </cell>
          <cell r="F9671">
            <v>2</v>
          </cell>
          <cell r="G9671" t="str">
            <v>Canada</v>
          </cell>
        </row>
        <row r="9672">
          <cell r="A9672" t="str">
            <v>2003M02</v>
          </cell>
          <cell r="B9672">
            <v>1</v>
          </cell>
          <cell r="C9672">
            <v>2</v>
          </cell>
          <cell r="D9672" t="str">
            <v>Canada</v>
          </cell>
          <cell r="E9672">
            <v>4</v>
          </cell>
          <cell r="F9672">
            <v>16</v>
          </cell>
          <cell r="G9672" t="str">
            <v>Austria</v>
          </cell>
        </row>
        <row r="9673">
          <cell r="A9673" t="str">
            <v>2003M02</v>
          </cell>
          <cell r="B9673">
            <v>0</v>
          </cell>
          <cell r="C9673">
            <v>0</v>
          </cell>
          <cell r="D9673" t="str">
            <v>Ebay</v>
          </cell>
          <cell r="E9673">
            <v>49</v>
          </cell>
          <cell r="F9673">
            <v>84</v>
          </cell>
          <cell r="G9673" t="str">
            <v>Guam</v>
          </cell>
        </row>
        <row r="9674">
          <cell r="A9674" t="str">
            <v>2003M02</v>
          </cell>
          <cell r="B9674">
            <v>3</v>
          </cell>
          <cell r="C9674">
            <v>0</v>
          </cell>
          <cell r="D9674" t="str">
            <v>Ebay</v>
          </cell>
          <cell r="E9674">
            <v>2</v>
          </cell>
          <cell r="F9674">
            <v>165</v>
          </cell>
          <cell r="G9674" t="str">
            <v>Puerto Rico</v>
          </cell>
        </row>
        <row r="9675">
          <cell r="A9675" t="str">
            <v>2003M02</v>
          </cell>
          <cell r="B9675">
            <v>1</v>
          </cell>
          <cell r="C9675">
            <v>101</v>
          </cell>
          <cell r="D9675" t="str">
            <v>Italy</v>
          </cell>
          <cell r="E9675">
            <v>1560</v>
          </cell>
          <cell r="F9675">
            <v>77</v>
          </cell>
          <cell r="G9675" t="str">
            <v>Germany</v>
          </cell>
        </row>
        <row r="9676">
          <cell r="A9676" t="str">
            <v>2003M02</v>
          </cell>
          <cell r="B9676">
            <v>2</v>
          </cell>
          <cell r="C9676">
            <v>77</v>
          </cell>
          <cell r="D9676" t="str">
            <v>Germany</v>
          </cell>
          <cell r="E9676">
            <v>1199</v>
          </cell>
          <cell r="F9676">
            <v>56</v>
          </cell>
          <cell r="G9676" t="str">
            <v>Czech Republic</v>
          </cell>
        </row>
        <row r="9677">
          <cell r="A9677" t="str">
            <v>2003M02</v>
          </cell>
          <cell r="B9677">
            <v>1</v>
          </cell>
          <cell r="C9677">
            <v>0</v>
          </cell>
          <cell r="D9677" t="str">
            <v>Ebay</v>
          </cell>
          <cell r="E9677">
            <v>107</v>
          </cell>
          <cell r="F9677">
            <v>186</v>
          </cell>
          <cell r="G9677" t="str">
            <v>Spain</v>
          </cell>
        </row>
        <row r="9678">
          <cell r="A9678" t="str">
            <v>2003M02</v>
          </cell>
          <cell r="B9678">
            <v>2</v>
          </cell>
          <cell r="C9678">
            <v>0</v>
          </cell>
          <cell r="D9678" t="str">
            <v>Ebay</v>
          </cell>
          <cell r="E9678">
            <v>10990</v>
          </cell>
          <cell r="F9678">
            <v>204</v>
          </cell>
          <cell r="G9678" t="str">
            <v>Turkey</v>
          </cell>
        </row>
        <row r="9679">
          <cell r="A9679" t="str">
            <v>2003M02</v>
          </cell>
          <cell r="B9679">
            <v>0</v>
          </cell>
          <cell r="C9679">
            <v>100</v>
          </cell>
          <cell r="D9679" t="str">
            <v>Ebaymotors</v>
          </cell>
          <cell r="E9679">
            <v>2</v>
          </cell>
          <cell r="F9679">
            <v>186</v>
          </cell>
          <cell r="G9679" t="str">
            <v>Spain</v>
          </cell>
        </row>
        <row r="9680">
          <cell r="A9680" t="str">
            <v>2003M02</v>
          </cell>
          <cell r="B9680">
            <v>0</v>
          </cell>
          <cell r="C9680">
            <v>71</v>
          </cell>
          <cell r="D9680" t="str">
            <v>France</v>
          </cell>
          <cell r="E9680">
            <v>9</v>
          </cell>
          <cell r="F9680">
            <v>45</v>
          </cell>
          <cell r="G9680" t="str">
            <v>China</v>
          </cell>
        </row>
        <row r="9681">
          <cell r="A9681" t="str">
            <v>2003M02</v>
          </cell>
          <cell r="B9681">
            <v>2</v>
          </cell>
          <cell r="C9681">
            <v>0</v>
          </cell>
          <cell r="D9681" t="str">
            <v>Ebay</v>
          </cell>
          <cell r="E9681">
            <v>4</v>
          </cell>
          <cell r="F9681">
            <v>14</v>
          </cell>
          <cell r="G9681" t="str">
            <v>Aruba</v>
          </cell>
        </row>
        <row r="9682">
          <cell r="A9682" t="str">
            <v>2003M02</v>
          </cell>
          <cell r="B9682">
            <v>0</v>
          </cell>
          <cell r="C9682">
            <v>3</v>
          </cell>
          <cell r="D9682" t="str">
            <v>Uk</v>
          </cell>
          <cell r="E9682">
            <v>2849</v>
          </cell>
          <cell r="F9682">
            <v>77</v>
          </cell>
          <cell r="G9682" t="str">
            <v>Germany</v>
          </cell>
        </row>
        <row r="9683">
          <cell r="A9683" t="str">
            <v>2003M02</v>
          </cell>
          <cell r="B9683">
            <v>2</v>
          </cell>
          <cell r="C9683">
            <v>77</v>
          </cell>
          <cell r="D9683" t="str">
            <v>Germany</v>
          </cell>
          <cell r="E9683">
            <v>459</v>
          </cell>
          <cell r="F9683">
            <v>225</v>
          </cell>
          <cell r="G9683" t="str">
            <v>APO/FPO</v>
          </cell>
        </row>
        <row r="9684">
          <cell r="A9684" t="str">
            <v>2003M02</v>
          </cell>
          <cell r="B9684">
            <v>3</v>
          </cell>
          <cell r="C9684">
            <v>186</v>
          </cell>
          <cell r="D9684" t="str">
            <v>Spain</v>
          </cell>
          <cell r="E9684">
            <v>820</v>
          </cell>
          <cell r="F9684">
            <v>186</v>
          </cell>
          <cell r="G9684" t="str">
            <v>Spain</v>
          </cell>
        </row>
        <row r="9685">
          <cell r="A9685" t="str">
            <v>2003M02</v>
          </cell>
          <cell r="B9685">
            <v>2</v>
          </cell>
          <cell r="C9685">
            <v>2</v>
          </cell>
          <cell r="D9685" t="str">
            <v>Canada</v>
          </cell>
          <cell r="E9685">
            <v>18</v>
          </cell>
          <cell r="F9685">
            <v>185</v>
          </cell>
          <cell r="G9685" t="str">
            <v>South Africa</v>
          </cell>
        </row>
        <row r="9686">
          <cell r="A9686" t="str">
            <v>2003M02</v>
          </cell>
          <cell r="B9686">
            <v>0</v>
          </cell>
          <cell r="C9686">
            <v>123</v>
          </cell>
          <cell r="D9686" t="str">
            <v xml:space="preserve"> Belgium (Dutch)</v>
          </cell>
          <cell r="E9686">
            <v>1</v>
          </cell>
          <cell r="F9686">
            <v>123</v>
          </cell>
          <cell r="G9686" t="str">
            <v>Macau</v>
          </cell>
        </row>
        <row r="9687">
          <cell r="A9687" t="str">
            <v>2003M02</v>
          </cell>
          <cell r="B9687">
            <v>2</v>
          </cell>
          <cell r="C9687">
            <v>77</v>
          </cell>
          <cell r="D9687" t="str">
            <v>Germany</v>
          </cell>
          <cell r="E9687">
            <v>16723</v>
          </cell>
          <cell r="F9687">
            <v>146</v>
          </cell>
          <cell r="G9687" t="str">
            <v>Netherlands</v>
          </cell>
        </row>
        <row r="9688">
          <cell r="A9688" t="str">
            <v>2003M02</v>
          </cell>
          <cell r="B9688">
            <v>1</v>
          </cell>
          <cell r="C9688">
            <v>100</v>
          </cell>
          <cell r="D9688" t="str">
            <v>Ebaymotors</v>
          </cell>
          <cell r="E9688">
            <v>5</v>
          </cell>
          <cell r="F9688">
            <v>7</v>
          </cell>
          <cell r="G9688" t="str">
            <v>American Samoa</v>
          </cell>
        </row>
        <row r="9689">
          <cell r="A9689" t="str">
            <v>2003M02</v>
          </cell>
          <cell r="B9689">
            <v>0</v>
          </cell>
          <cell r="C9689">
            <v>146</v>
          </cell>
          <cell r="D9689" t="str">
            <v>Netherlands</v>
          </cell>
          <cell r="E9689">
            <v>1</v>
          </cell>
          <cell r="F9689">
            <v>109</v>
          </cell>
          <cell r="G9689" t="str">
            <v>Kiribati</v>
          </cell>
        </row>
        <row r="9690">
          <cell r="A9690" t="str">
            <v>2003M02</v>
          </cell>
          <cell r="B9690">
            <v>2</v>
          </cell>
          <cell r="C9690">
            <v>0</v>
          </cell>
          <cell r="D9690" t="str">
            <v>Ebay</v>
          </cell>
          <cell r="E9690">
            <v>105104</v>
          </cell>
          <cell r="F9690">
            <v>77</v>
          </cell>
          <cell r="G9690" t="str">
            <v>Germany</v>
          </cell>
        </row>
        <row r="9691">
          <cell r="A9691" t="str">
            <v>2003M02</v>
          </cell>
          <cell r="B9691">
            <v>2</v>
          </cell>
          <cell r="C9691">
            <v>0</v>
          </cell>
          <cell r="D9691" t="str">
            <v>Ebay</v>
          </cell>
          <cell r="E9691">
            <v>126</v>
          </cell>
          <cell r="F9691">
            <v>32</v>
          </cell>
          <cell r="G9691" t="str">
            <v>British Virgin Islands</v>
          </cell>
        </row>
        <row r="9692">
          <cell r="A9692" t="str">
            <v>2003M02</v>
          </cell>
          <cell r="B9692">
            <v>2</v>
          </cell>
          <cell r="C9692">
            <v>193</v>
          </cell>
          <cell r="D9692" t="str">
            <v>Switzerland</v>
          </cell>
          <cell r="E9692">
            <v>3026</v>
          </cell>
          <cell r="F9692">
            <v>193</v>
          </cell>
          <cell r="G9692" t="str">
            <v>Switzerland</v>
          </cell>
        </row>
        <row r="9693">
          <cell r="A9693" t="str">
            <v>2003M02</v>
          </cell>
          <cell r="B9693">
            <v>0</v>
          </cell>
          <cell r="C9693">
            <v>193</v>
          </cell>
          <cell r="D9693" t="str">
            <v>Switzerland</v>
          </cell>
          <cell r="E9693">
            <v>3</v>
          </cell>
          <cell r="F9693">
            <v>120</v>
          </cell>
          <cell r="G9693" t="str">
            <v>Liechtenstein</v>
          </cell>
        </row>
        <row r="9694">
          <cell r="A9694" t="str">
            <v>2003M02</v>
          </cell>
          <cell r="B9694">
            <v>3</v>
          </cell>
          <cell r="C9694">
            <v>3</v>
          </cell>
          <cell r="D9694" t="str">
            <v>Uk</v>
          </cell>
          <cell r="E9694">
            <v>3</v>
          </cell>
          <cell r="F9694">
            <v>185</v>
          </cell>
          <cell r="G9694" t="str">
            <v>South Africa</v>
          </cell>
        </row>
        <row r="9695">
          <cell r="A9695" t="str">
            <v>2003M02</v>
          </cell>
          <cell r="B9695">
            <v>1</v>
          </cell>
          <cell r="C9695">
            <v>123</v>
          </cell>
          <cell r="D9695" t="str">
            <v xml:space="preserve"> Belgium (Dutch)</v>
          </cell>
          <cell r="E9695">
            <v>4</v>
          </cell>
          <cell r="F9695">
            <v>186</v>
          </cell>
          <cell r="G9695" t="str">
            <v>Spain</v>
          </cell>
        </row>
        <row r="9696">
          <cell r="A9696" t="str">
            <v>2003M02</v>
          </cell>
          <cell r="B9696">
            <v>1</v>
          </cell>
          <cell r="C9696">
            <v>186</v>
          </cell>
          <cell r="D9696" t="str">
            <v>Spain</v>
          </cell>
          <cell r="E9696">
            <v>1</v>
          </cell>
          <cell r="F9696">
            <v>2</v>
          </cell>
          <cell r="G9696" t="str">
            <v>Canada</v>
          </cell>
        </row>
        <row r="9697">
          <cell r="A9697" t="str">
            <v>2003M02</v>
          </cell>
          <cell r="B9697">
            <v>0</v>
          </cell>
          <cell r="C9697">
            <v>101</v>
          </cell>
          <cell r="D9697" t="str">
            <v>Italy</v>
          </cell>
          <cell r="E9697">
            <v>32</v>
          </cell>
          <cell r="F9697">
            <v>80</v>
          </cell>
          <cell r="G9697" t="str">
            <v>Greece</v>
          </cell>
        </row>
        <row r="9698">
          <cell r="A9698" t="str">
            <v>2003M02</v>
          </cell>
          <cell r="B9698">
            <v>1</v>
          </cell>
          <cell r="C9698">
            <v>146</v>
          </cell>
          <cell r="D9698" t="str">
            <v>Netherlands</v>
          </cell>
          <cell r="E9698">
            <v>1</v>
          </cell>
          <cell r="F9698">
            <v>163</v>
          </cell>
          <cell r="G9698" t="str">
            <v>Poland</v>
          </cell>
        </row>
        <row r="9699">
          <cell r="A9699" t="str">
            <v>2003M02</v>
          </cell>
          <cell r="B9699">
            <v>0</v>
          </cell>
          <cell r="C9699">
            <v>100</v>
          </cell>
          <cell r="D9699" t="str">
            <v>Ebaymotors</v>
          </cell>
          <cell r="E9699">
            <v>2</v>
          </cell>
          <cell r="F9699">
            <v>95</v>
          </cell>
          <cell r="G9699" t="str">
            <v>India</v>
          </cell>
        </row>
        <row r="9700">
          <cell r="A9700" t="str">
            <v>2003M02</v>
          </cell>
          <cell r="B9700">
            <v>3</v>
          </cell>
          <cell r="C9700">
            <v>2</v>
          </cell>
          <cell r="D9700" t="str">
            <v>Canada</v>
          </cell>
          <cell r="E9700">
            <v>980</v>
          </cell>
          <cell r="F9700">
            <v>2</v>
          </cell>
          <cell r="G9700" t="str">
            <v>Canada</v>
          </cell>
        </row>
        <row r="9701">
          <cell r="A9701" t="str">
            <v>2003M02</v>
          </cell>
          <cell r="B9701">
            <v>0</v>
          </cell>
          <cell r="C9701">
            <v>15</v>
          </cell>
          <cell r="D9701" t="str">
            <v>Australia</v>
          </cell>
          <cell r="E9701">
            <v>9</v>
          </cell>
          <cell r="F9701">
            <v>96</v>
          </cell>
          <cell r="G9701" t="str">
            <v>Indonesia</v>
          </cell>
        </row>
        <row r="9702">
          <cell r="A9702" t="str">
            <v>2003M02</v>
          </cell>
          <cell r="B9702">
            <v>2</v>
          </cell>
          <cell r="C9702">
            <v>77</v>
          </cell>
          <cell r="D9702" t="str">
            <v>Germany</v>
          </cell>
          <cell r="E9702">
            <v>1</v>
          </cell>
          <cell r="F9702">
            <v>216</v>
          </cell>
          <cell r="G9702" t="str">
            <v>Vietnam</v>
          </cell>
        </row>
        <row r="9703">
          <cell r="A9703" t="str">
            <v>2003M02</v>
          </cell>
          <cell r="B9703">
            <v>2</v>
          </cell>
          <cell r="C9703">
            <v>0</v>
          </cell>
          <cell r="D9703" t="str">
            <v>Ebay</v>
          </cell>
          <cell r="E9703">
            <v>254</v>
          </cell>
          <cell r="F9703">
            <v>107</v>
          </cell>
          <cell r="G9703" t="str">
            <v>Kazakhstan</v>
          </cell>
        </row>
        <row r="9704">
          <cell r="A9704" t="str">
            <v>2003M02</v>
          </cell>
          <cell r="B9704">
            <v>2</v>
          </cell>
          <cell r="C9704">
            <v>15</v>
          </cell>
          <cell r="D9704" t="str">
            <v>Australia</v>
          </cell>
          <cell r="E9704">
            <v>509</v>
          </cell>
          <cell r="F9704">
            <v>3</v>
          </cell>
          <cell r="G9704" t="str">
            <v>United Kingdom</v>
          </cell>
        </row>
        <row r="9705">
          <cell r="A9705" t="str">
            <v>2003M02</v>
          </cell>
          <cell r="B9705">
            <v>2</v>
          </cell>
          <cell r="C9705">
            <v>71</v>
          </cell>
          <cell r="D9705" t="str">
            <v>France</v>
          </cell>
          <cell r="E9705">
            <v>18</v>
          </cell>
          <cell r="F9705">
            <v>57</v>
          </cell>
          <cell r="G9705" t="str">
            <v>Denmark</v>
          </cell>
        </row>
        <row r="9706">
          <cell r="A9706" t="str">
            <v>2003M02</v>
          </cell>
          <cell r="B9706">
            <v>0</v>
          </cell>
          <cell r="C9706">
            <v>77</v>
          </cell>
          <cell r="D9706" t="str">
            <v>Germany</v>
          </cell>
          <cell r="E9706">
            <v>1</v>
          </cell>
          <cell r="F9706">
            <v>209</v>
          </cell>
          <cell r="G9706" t="str">
            <v>Ukraine</v>
          </cell>
        </row>
        <row r="9707">
          <cell r="A9707" t="str">
            <v>2003M02</v>
          </cell>
          <cell r="B9707">
            <v>1</v>
          </cell>
          <cell r="C9707">
            <v>3</v>
          </cell>
          <cell r="D9707" t="str">
            <v>Uk</v>
          </cell>
          <cell r="E9707">
            <v>3550</v>
          </cell>
          <cell r="F9707">
            <v>77</v>
          </cell>
          <cell r="G9707" t="str">
            <v>Germany</v>
          </cell>
        </row>
        <row r="9708">
          <cell r="A9708" t="str">
            <v>2003M02</v>
          </cell>
          <cell r="B9708">
            <v>1</v>
          </cell>
          <cell r="C9708">
            <v>77</v>
          </cell>
          <cell r="D9708" t="str">
            <v>Germany</v>
          </cell>
          <cell r="E9708">
            <v>1299</v>
          </cell>
          <cell r="F9708">
            <v>101</v>
          </cell>
          <cell r="G9708" t="str">
            <v>Italy</v>
          </cell>
        </row>
        <row r="9709">
          <cell r="A9709" t="str">
            <v>2003M02</v>
          </cell>
          <cell r="B9709">
            <v>1</v>
          </cell>
          <cell r="C9709">
            <v>0</v>
          </cell>
          <cell r="D9709" t="str">
            <v>Ebay</v>
          </cell>
          <cell r="E9709">
            <v>1640</v>
          </cell>
          <cell r="F9709">
            <v>101</v>
          </cell>
          <cell r="G9709" t="str">
            <v>Italy</v>
          </cell>
        </row>
        <row r="9710">
          <cell r="A9710" t="str">
            <v>2003M02</v>
          </cell>
          <cell r="B9710">
            <v>2</v>
          </cell>
          <cell r="C9710">
            <v>123</v>
          </cell>
          <cell r="D9710" t="str">
            <v xml:space="preserve"> Belgium (Dutch)</v>
          </cell>
          <cell r="E9710">
            <v>3</v>
          </cell>
          <cell r="F9710">
            <v>180</v>
          </cell>
          <cell r="G9710" t="str">
            <v>Singapore</v>
          </cell>
        </row>
        <row r="9711">
          <cell r="A9711" t="str">
            <v>2003M02</v>
          </cell>
          <cell r="B9711">
            <v>2</v>
          </cell>
          <cell r="C9711">
            <v>0</v>
          </cell>
          <cell r="D9711" t="str">
            <v>Ebay</v>
          </cell>
          <cell r="E9711">
            <v>4354</v>
          </cell>
          <cell r="F9711">
            <v>121</v>
          </cell>
          <cell r="G9711" t="str">
            <v>Lithuania</v>
          </cell>
        </row>
        <row r="9712">
          <cell r="A9712" t="str">
            <v>2003M02</v>
          </cell>
          <cell r="B9712">
            <v>0</v>
          </cell>
          <cell r="C9712">
            <v>77</v>
          </cell>
          <cell r="D9712" t="str">
            <v>Germany</v>
          </cell>
          <cell r="E9712">
            <v>1</v>
          </cell>
          <cell r="F9712">
            <v>136</v>
          </cell>
          <cell r="G9712" t="str">
            <v>Mexico</v>
          </cell>
        </row>
        <row r="9713">
          <cell r="A9713" t="str">
            <v>2003M02</v>
          </cell>
          <cell r="B9713">
            <v>2</v>
          </cell>
          <cell r="C9713">
            <v>0</v>
          </cell>
          <cell r="D9713" t="str">
            <v>Ebay</v>
          </cell>
          <cell r="E9713">
            <v>31</v>
          </cell>
          <cell r="F9713">
            <v>113</v>
          </cell>
          <cell r="G9713" t="str">
            <v>Kyrgyzstan</v>
          </cell>
        </row>
        <row r="9714">
          <cell r="A9714" t="str">
            <v>2003M02</v>
          </cell>
          <cell r="B9714">
            <v>2</v>
          </cell>
          <cell r="C9714">
            <v>3</v>
          </cell>
          <cell r="D9714" t="str">
            <v>Uk</v>
          </cell>
          <cell r="E9714">
            <v>77</v>
          </cell>
          <cell r="F9714">
            <v>196</v>
          </cell>
          <cell r="G9714" t="str">
            <v>Taiwan</v>
          </cell>
        </row>
        <row r="9715">
          <cell r="A9715" t="str">
            <v>2003M02</v>
          </cell>
          <cell r="B9715">
            <v>1</v>
          </cell>
          <cell r="C9715">
            <v>23</v>
          </cell>
          <cell r="D9715" t="str">
            <v xml:space="preserve"> Belgium (French)</v>
          </cell>
          <cell r="E9715">
            <v>1</v>
          </cell>
          <cell r="F9715">
            <v>16</v>
          </cell>
          <cell r="G9715" t="str">
            <v>Austria</v>
          </cell>
        </row>
        <row r="9716">
          <cell r="A9716" t="str">
            <v>2003M02</v>
          </cell>
          <cell r="B9716">
            <v>2</v>
          </cell>
          <cell r="C9716">
            <v>71</v>
          </cell>
          <cell r="D9716" t="str">
            <v>France</v>
          </cell>
          <cell r="E9716">
            <v>98</v>
          </cell>
          <cell r="F9716">
            <v>168</v>
          </cell>
          <cell r="G9716" t="str">
            <v>Russian Federation</v>
          </cell>
        </row>
        <row r="9717">
          <cell r="A9717" t="str">
            <v>2003M02</v>
          </cell>
          <cell r="B9717">
            <v>0</v>
          </cell>
          <cell r="C9717">
            <v>196</v>
          </cell>
          <cell r="D9717" t="str">
            <v>Taiwan</v>
          </cell>
          <cell r="E9717">
            <v>1</v>
          </cell>
          <cell r="F9717">
            <v>180</v>
          </cell>
          <cell r="G9717" t="str">
            <v>Singapore</v>
          </cell>
        </row>
        <row r="9718">
          <cell r="A9718" t="str">
            <v>2003M02</v>
          </cell>
          <cell r="B9718">
            <v>2</v>
          </cell>
          <cell r="C9718">
            <v>77</v>
          </cell>
          <cell r="D9718" t="str">
            <v>Germany</v>
          </cell>
          <cell r="E9718">
            <v>378</v>
          </cell>
          <cell r="F9718">
            <v>104</v>
          </cell>
          <cell r="G9718" t="str">
            <v>Japan</v>
          </cell>
        </row>
        <row r="9719">
          <cell r="A9719" t="str">
            <v>2003M02</v>
          </cell>
          <cell r="B9719">
            <v>2</v>
          </cell>
          <cell r="C9719">
            <v>2</v>
          </cell>
          <cell r="D9719" t="str">
            <v>Canada</v>
          </cell>
          <cell r="E9719">
            <v>2</v>
          </cell>
          <cell r="F9719">
            <v>136</v>
          </cell>
          <cell r="G9719" t="str">
            <v>Mexico</v>
          </cell>
        </row>
        <row r="9720">
          <cell r="A9720" t="str">
            <v>2003M02</v>
          </cell>
          <cell r="B9720">
            <v>2</v>
          </cell>
          <cell r="C9720">
            <v>3</v>
          </cell>
          <cell r="D9720" t="str">
            <v>Uk</v>
          </cell>
          <cell r="E9720">
            <v>42</v>
          </cell>
          <cell r="F9720">
            <v>222</v>
          </cell>
          <cell r="G9720" t="str">
            <v>Yugoslavia</v>
          </cell>
        </row>
        <row r="9721">
          <cell r="A9721" t="str">
            <v>2003M02</v>
          </cell>
          <cell r="B9721">
            <v>2</v>
          </cell>
          <cell r="C9721">
            <v>0</v>
          </cell>
          <cell r="D9721" t="str">
            <v>Ebay</v>
          </cell>
          <cell r="E9721">
            <v>189</v>
          </cell>
          <cell r="F9721">
            <v>91</v>
          </cell>
          <cell r="G9721" t="str">
            <v>Honduras</v>
          </cell>
        </row>
        <row r="9722">
          <cell r="A9722" t="str">
            <v>2003M02</v>
          </cell>
          <cell r="B9722">
            <v>2</v>
          </cell>
          <cell r="C9722">
            <v>0</v>
          </cell>
          <cell r="D9722" t="str">
            <v>Ebay</v>
          </cell>
          <cell r="E9722">
            <v>112</v>
          </cell>
          <cell r="F9722">
            <v>148</v>
          </cell>
          <cell r="G9722" t="str">
            <v>New Caledonia</v>
          </cell>
        </row>
        <row r="9723">
          <cell r="A9723" t="str">
            <v>2003M02</v>
          </cell>
          <cell r="B9723">
            <v>0</v>
          </cell>
          <cell r="C9723">
            <v>100</v>
          </cell>
          <cell r="D9723" t="str">
            <v>Ebaymotors</v>
          </cell>
          <cell r="E9723">
            <v>688</v>
          </cell>
          <cell r="F9723">
            <v>136</v>
          </cell>
          <cell r="G9723" t="str">
            <v>Mexico</v>
          </cell>
        </row>
        <row r="9724">
          <cell r="A9724" t="str">
            <v>2003M02</v>
          </cell>
          <cell r="B9724">
            <v>2</v>
          </cell>
          <cell r="C9724">
            <v>2</v>
          </cell>
          <cell r="D9724" t="str">
            <v>Canada</v>
          </cell>
          <cell r="E9724">
            <v>37</v>
          </cell>
          <cell r="F9724">
            <v>80</v>
          </cell>
          <cell r="G9724" t="str">
            <v>Greece</v>
          </cell>
        </row>
        <row r="9725">
          <cell r="A9725" t="str">
            <v>2003M02</v>
          </cell>
          <cell r="B9725">
            <v>2</v>
          </cell>
          <cell r="C9725">
            <v>15</v>
          </cell>
          <cell r="D9725" t="str">
            <v>Australia</v>
          </cell>
          <cell r="E9725">
            <v>2</v>
          </cell>
          <cell r="F9725">
            <v>163</v>
          </cell>
          <cell r="G9725" t="str">
            <v>Poland</v>
          </cell>
        </row>
        <row r="9726">
          <cell r="A9726" t="str">
            <v>2003M02</v>
          </cell>
          <cell r="B9726">
            <v>1</v>
          </cell>
          <cell r="C9726">
            <v>3</v>
          </cell>
          <cell r="D9726" t="str">
            <v>Uk</v>
          </cell>
          <cell r="E9726">
            <v>30</v>
          </cell>
          <cell r="F9726">
            <v>182</v>
          </cell>
          <cell r="G9726" t="str">
            <v>Slovenia</v>
          </cell>
        </row>
        <row r="9727">
          <cell r="A9727" t="str">
            <v>2003M02</v>
          </cell>
          <cell r="B9727">
            <v>1</v>
          </cell>
          <cell r="C9727">
            <v>100</v>
          </cell>
          <cell r="D9727" t="str">
            <v>Ebaymotors</v>
          </cell>
          <cell r="E9727">
            <v>1</v>
          </cell>
          <cell r="F9727">
            <v>180</v>
          </cell>
          <cell r="G9727" t="str">
            <v>Singapore</v>
          </cell>
        </row>
        <row r="9728">
          <cell r="A9728" t="str">
            <v>2003M02</v>
          </cell>
          <cell r="B9728">
            <v>0</v>
          </cell>
          <cell r="C9728">
            <v>101</v>
          </cell>
          <cell r="D9728" t="str">
            <v>Italy</v>
          </cell>
          <cell r="E9728">
            <v>1</v>
          </cell>
          <cell r="F9728">
            <v>196</v>
          </cell>
          <cell r="G9728" t="str">
            <v>Taiwan</v>
          </cell>
        </row>
        <row r="9729">
          <cell r="A9729" t="str">
            <v>2003M02</v>
          </cell>
          <cell r="B9729">
            <v>0</v>
          </cell>
          <cell r="C9729">
            <v>15</v>
          </cell>
          <cell r="D9729" t="str">
            <v>Australia</v>
          </cell>
          <cell r="E9729">
            <v>6</v>
          </cell>
          <cell r="F9729">
            <v>166</v>
          </cell>
          <cell r="G9729" t="str">
            <v>Qatar</v>
          </cell>
        </row>
        <row r="9730">
          <cell r="A9730" t="str">
            <v>2003M02</v>
          </cell>
          <cell r="B9730">
            <v>1</v>
          </cell>
          <cell r="C9730">
            <v>3</v>
          </cell>
          <cell r="D9730" t="str">
            <v>Uk</v>
          </cell>
          <cell r="E9730">
            <v>4</v>
          </cell>
          <cell r="F9730">
            <v>122</v>
          </cell>
          <cell r="G9730" t="str">
            <v>Luxembourg</v>
          </cell>
        </row>
        <row r="9731">
          <cell r="A9731" t="str">
            <v>2003M02</v>
          </cell>
          <cell r="B9731">
            <v>1</v>
          </cell>
          <cell r="C9731">
            <v>0</v>
          </cell>
          <cell r="D9731" t="str">
            <v>Ebay</v>
          </cell>
          <cell r="E9731">
            <v>2</v>
          </cell>
          <cell r="F9731">
            <v>89</v>
          </cell>
          <cell r="G9731" t="str">
            <v>Guyana</v>
          </cell>
        </row>
        <row r="9732">
          <cell r="A9732" t="str">
            <v>2003M02</v>
          </cell>
          <cell r="B9732">
            <v>0</v>
          </cell>
          <cell r="C9732">
            <v>0</v>
          </cell>
          <cell r="D9732" t="str">
            <v>Ebay</v>
          </cell>
          <cell r="E9732">
            <v>4</v>
          </cell>
          <cell r="F9732">
            <v>73</v>
          </cell>
          <cell r="G9732" t="str">
            <v>French Polynesia</v>
          </cell>
        </row>
        <row r="9733">
          <cell r="A9733" t="str">
            <v>2003M02</v>
          </cell>
          <cell r="B9733">
            <v>3</v>
          </cell>
          <cell r="C9733">
            <v>77</v>
          </cell>
          <cell r="D9733" t="str">
            <v>Germany</v>
          </cell>
          <cell r="E9733">
            <v>46</v>
          </cell>
          <cell r="F9733">
            <v>122</v>
          </cell>
          <cell r="G9733" t="str">
            <v>Luxembourg</v>
          </cell>
        </row>
        <row r="9734">
          <cell r="A9734" t="str">
            <v>2003M02</v>
          </cell>
          <cell r="B9734">
            <v>2</v>
          </cell>
          <cell r="C9734">
            <v>15</v>
          </cell>
          <cell r="D9734" t="str">
            <v>Australia</v>
          </cell>
          <cell r="E9734">
            <v>2</v>
          </cell>
          <cell r="F9734">
            <v>205</v>
          </cell>
          <cell r="G9734" t="str">
            <v>Turkmenistan</v>
          </cell>
        </row>
        <row r="9735">
          <cell r="A9735" t="str">
            <v>2003M02</v>
          </cell>
          <cell r="B9735">
            <v>2</v>
          </cell>
          <cell r="C9735">
            <v>186</v>
          </cell>
          <cell r="D9735" t="str">
            <v>Spain</v>
          </cell>
          <cell r="E9735">
            <v>219</v>
          </cell>
          <cell r="F9735">
            <v>1</v>
          </cell>
          <cell r="G9735" t="str">
            <v>United States</v>
          </cell>
        </row>
        <row r="9736">
          <cell r="A9736" t="str">
            <v>2003M02</v>
          </cell>
          <cell r="B9736">
            <v>1</v>
          </cell>
          <cell r="C9736">
            <v>0</v>
          </cell>
          <cell r="D9736" t="str">
            <v>Ebay</v>
          </cell>
          <cell r="E9736">
            <v>6</v>
          </cell>
          <cell r="F9736">
            <v>8</v>
          </cell>
          <cell r="G9736" t="str">
            <v>Andorra</v>
          </cell>
        </row>
        <row r="9737">
          <cell r="A9737" t="str">
            <v>2003M02</v>
          </cell>
          <cell r="B9737">
            <v>0</v>
          </cell>
          <cell r="C9737">
            <v>0</v>
          </cell>
          <cell r="D9737" t="str">
            <v>Ebay</v>
          </cell>
          <cell r="E9737">
            <v>199</v>
          </cell>
          <cell r="F9737">
            <v>186</v>
          </cell>
          <cell r="G9737" t="str">
            <v>Spain</v>
          </cell>
        </row>
        <row r="9738">
          <cell r="A9738" t="str">
            <v>2003M02</v>
          </cell>
          <cell r="B9738">
            <v>0</v>
          </cell>
          <cell r="C9738">
            <v>0</v>
          </cell>
          <cell r="D9738" t="str">
            <v>Ebay</v>
          </cell>
          <cell r="E9738">
            <v>13</v>
          </cell>
          <cell r="F9738">
            <v>94</v>
          </cell>
          <cell r="G9738" t="str">
            <v>Iceland</v>
          </cell>
        </row>
        <row r="9739">
          <cell r="A9739" t="str">
            <v>2003M02</v>
          </cell>
          <cell r="B9739">
            <v>1</v>
          </cell>
          <cell r="C9739">
            <v>0</v>
          </cell>
          <cell r="D9739" t="str">
            <v>Ebay</v>
          </cell>
          <cell r="E9739">
            <v>7</v>
          </cell>
          <cell r="F9739">
            <v>22</v>
          </cell>
          <cell r="G9739" t="str">
            <v>Belarus</v>
          </cell>
        </row>
        <row r="9740">
          <cell r="A9740" t="str">
            <v>2003M02</v>
          </cell>
          <cell r="B9740">
            <v>1</v>
          </cell>
          <cell r="C9740">
            <v>101</v>
          </cell>
          <cell r="D9740" t="str">
            <v>Italy</v>
          </cell>
          <cell r="E9740">
            <v>2</v>
          </cell>
          <cell r="F9740">
            <v>70</v>
          </cell>
          <cell r="G9740" t="str">
            <v>Finland</v>
          </cell>
        </row>
        <row r="9741">
          <cell r="A9741" t="str">
            <v>2003M02</v>
          </cell>
          <cell r="B9741">
            <v>1</v>
          </cell>
          <cell r="C9741">
            <v>3</v>
          </cell>
          <cell r="D9741" t="str">
            <v>Uk</v>
          </cell>
          <cell r="E9741">
            <v>3</v>
          </cell>
          <cell r="F9741">
            <v>162</v>
          </cell>
          <cell r="G9741" t="str">
            <v>Philippines</v>
          </cell>
        </row>
        <row r="9742">
          <cell r="A9742" t="str">
            <v>2003M02</v>
          </cell>
          <cell r="B9742">
            <v>2</v>
          </cell>
          <cell r="C9742">
            <v>15</v>
          </cell>
          <cell r="D9742" t="str">
            <v>Australia</v>
          </cell>
          <cell r="E9742">
            <v>18</v>
          </cell>
          <cell r="F9742">
            <v>13</v>
          </cell>
          <cell r="G9742" t="str">
            <v>Armenia</v>
          </cell>
        </row>
        <row r="9743">
          <cell r="A9743" t="str">
            <v>2003M02</v>
          </cell>
          <cell r="B9743">
            <v>2</v>
          </cell>
          <cell r="C9743">
            <v>186</v>
          </cell>
          <cell r="D9743" t="str">
            <v>Spain</v>
          </cell>
          <cell r="E9743">
            <v>1</v>
          </cell>
          <cell r="F9743">
            <v>212</v>
          </cell>
          <cell r="G9743" t="str">
            <v>Uzbekistan</v>
          </cell>
        </row>
        <row r="9744">
          <cell r="A9744" t="str">
            <v>2003M02</v>
          </cell>
          <cell r="B9744">
            <v>1</v>
          </cell>
          <cell r="C9744">
            <v>2</v>
          </cell>
          <cell r="D9744" t="str">
            <v>Canada</v>
          </cell>
          <cell r="E9744">
            <v>4</v>
          </cell>
          <cell r="F9744">
            <v>146</v>
          </cell>
          <cell r="G9744" t="str">
            <v>Netherlands</v>
          </cell>
        </row>
        <row r="9745">
          <cell r="A9745" t="str">
            <v>2003M02</v>
          </cell>
          <cell r="B9745">
            <v>2</v>
          </cell>
          <cell r="C9745">
            <v>71</v>
          </cell>
          <cell r="D9745" t="str">
            <v>France</v>
          </cell>
          <cell r="E9745">
            <v>9</v>
          </cell>
          <cell r="F9745">
            <v>66</v>
          </cell>
          <cell r="G9745" t="str">
            <v>Estonia</v>
          </cell>
        </row>
        <row r="9746">
          <cell r="A9746" t="str">
            <v>2003M02</v>
          </cell>
          <cell r="B9746">
            <v>1</v>
          </cell>
          <cell r="C9746">
            <v>186</v>
          </cell>
          <cell r="D9746" t="str">
            <v>Spain</v>
          </cell>
          <cell r="E9746">
            <v>65</v>
          </cell>
          <cell r="F9746">
            <v>164</v>
          </cell>
          <cell r="G9746" t="str">
            <v>Portugal</v>
          </cell>
        </row>
        <row r="9747">
          <cell r="A9747" t="str">
            <v>2003M02</v>
          </cell>
          <cell r="B9747">
            <v>1</v>
          </cell>
          <cell r="C9747">
            <v>0</v>
          </cell>
          <cell r="D9747" t="str">
            <v>Ebay</v>
          </cell>
          <cell r="E9747">
            <v>5</v>
          </cell>
          <cell r="F9747">
            <v>73</v>
          </cell>
          <cell r="G9747" t="str">
            <v>French Polynesia</v>
          </cell>
        </row>
        <row r="9748">
          <cell r="A9748" t="str">
            <v>2003M02</v>
          </cell>
          <cell r="B9748">
            <v>3</v>
          </cell>
          <cell r="C9748">
            <v>100</v>
          </cell>
          <cell r="D9748" t="str">
            <v>Ebaymotors</v>
          </cell>
          <cell r="E9748">
            <v>32719</v>
          </cell>
          <cell r="F9748">
            <v>1</v>
          </cell>
          <cell r="G9748" t="str">
            <v>United States</v>
          </cell>
        </row>
        <row r="9749">
          <cell r="A9749" t="str">
            <v>2003M02</v>
          </cell>
          <cell r="B9749">
            <v>0</v>
          </cell>
          <cell r="C9749">
            <v>0</v>
          </cell>
          <cell r="D9749" t="str">
            <v>Ebay</v>
          </cell>
          <cell r="E9749">
            <v>275</v>
          </cell>
          <cell r="F9749">
            <v>95</v>
          </cell>
          <cell r="G9749" t="str">
            <v>India</v>
          </cell>
        </row>
        <row r="9750">
          <cell r="A9750" t="str">
            <v>2003M02</v>
          </cell>
          <cell r="B9750">
            <v>2</v>
          </cell>
          <cell r="C9750">
            <v>71</v>
          </cell>
          <cell r="D9750" t="str">
            <v>France</v>
          </cell>
          <cell r="E9750">
            <v>45</v>
          </cell>
          <cell r="F9750">
            <v>199</v>
          </cell>
          <cell r="G9750" t="str">
            <v>Thailand</v>
          </cell>
        </row>
        <row r="9751">
          <cell r="A9751" t="str">
            <v>2003M02</v>
          </cell>
          <cell r="B9751">
            <v>1</v>
          </cell>
          <cell r="C9751">
            <v>77</v>
          </cell>
          <cell r="D9751" t="str">
            <v>Germany</v>
          </cell>
          <cell r="E9751">
            <v>1</v>
          </cell>
          <cell r="F9751">
            <v>51</v>
          </cell>
          <cell r="G9751" t="str">
            <v>Costa Rica</v>
          </cell>
        </row>
        <row r="9752">
          <cell r="A9752" t="str">
            <v>2003M02</v>
          </cell>
          <cell r="B9752">
            <v>3</v>
          </cell>
          <cell r="C9752">
            <v>196</v>
          </cell>
          <cell r="D9752" t="str">
            <v>Taiwan</v>
          </cell>
          <cell r="E9752">
            <v>1</v>
          </cell>
          <cell r="F9752">
            <v>45</v>
          </cell>
          <cell r="G9752" t="str">
            <v>China</v>
          </cell>
        </row>
        <row r="9753">
          <cell r="A9753" t="str">
            <v>2003M02</v>
          </cell>
          <cell r="B9753">
            <v>2</v>
          </cell>
          <cell r="C9753">
            <v>100</v>
          </cell>
          <cell r="D9753" t="str">
            <v>Ebaymotors</v>
          </cell>
          <cell r="E9753">
            <v>1029</v>
          </cell>
          <cell r="F9753">
            <v>149</v>
          </cell>
          <cell r="G9753" t="str">
            <v>New Zealand</v>
          </cell>
        </row>
        <row r="9754">
          <cell r="A9754" t="str">
            <v>2003M02</v>
          </cell>
          <cell r="B9754">
            <v>0</v>
          </cell>
          <cell r="C9754">
            <v>2</v>
          </cell>
          <cell r="D9754" t="str">
            <v>Canada</v>
          </cell>
          <cell r="E9754">
            <v>2</v>
          </cell>
          <cell r="F9754">
            <v>210</v>
          </cell>
          <cell r="G9754" t="str">
            <v>United Arab Emirates</v>
          </cell>
        </row>
        <row r="9755">
          <cell r="A9755" t="str">
            <v>2003M02</v>
          </cell>
          <cell r="B9755">
            <v>2</v>
          </cell>
          <cell r="C9755">
            <v>3</v>
          </cell>
          <cell r="D9755" t="str">
            <v>Uk</v>
          </cell>
          <cell r="E9755">
            <v>71</v>
          </cell>
          <cell r="F9755">
            <v>156</v>
          </cell>
          <cell r="G9755" t="str">
            <v>Pakistan</v>
          </cell>
        </row>
        <row r="9756">
          <cell r="A9756" t="str">
            <v>2003M02</v>
          </cell>
          <cell r="B9756">
            <v>2</v>
          </cell>
          <cell r="C9756">
            <v>193</v>
          </cell>
          <cell r="D9756" t="str">
            <v>Switzerland</v>
          </cell>
          <cell r="E9756">
            <v>15</v>
          </cell>
          <cell r="F9756">
            <v>120</v>
          </cell>
          <cell r="G9756" t="str">
            <v>Liechtenstein</v>
          </cell>
        </row>
        <row r="9757">
          <cell r="A9757" t="str">
            <v>2003M02</v>
          </cell>
          <cell r="B9757">
            <v>2</v>
          </cell>
          <cell r="C9757">
            <v>0</v>
          </cell>
          <cell r="D9757" t="str">
            <v>Ebay</v>
          </cell>
          <cell r="E9757">
            <v>3</v>
          </cell>
          <cell r="F9757">
            <v>214</v>
          </cell>
          <cell r="G9757" t="str">
            <v>Vatican City State</v>
          </cell>
        </row>
        <row r="9758">
          <cell r="A9758" t="str">
            <v>2003M02</v>
          </cell>
          <cell r="B9758">
            <v>1</v>
          </cell>
          <cell r="C9758">
            <v>101</v>
          </cell>
          <cell r="D9758" t="str">
            <v>Italy</v>
          </cell>
          <cell r="E9758">
            <v>18</v>
          </cell>
          <cell r="F9758">
            <v>178</v>
          </cell>
          <cell r="G9758" t="str">
            <v>Seychelles</v>
          </cell>
        </row>
        <row r="9759">
          <cell r="A9759" t="str">
            <v>2003M02</v>
          </cell>
          <cell r="B9759">
            <v>2</v>
          </cell>
          <cell r="C9759">
            <v>0</v>
          </cell>
          <cell r="D9759" t="str">
            <v>Ebay</v>
          </cell>
          <cell r="E9759">
            <v>3</v>
          </cell>
          <cell r="F9759">
            <v>201</v>
          </cell>
          <cell r="G9759" t="str">
            <v>Tonga</v>
          </cell>
        </row>
        <row r="9760">
          <cell r="A9760" t="str">
            <v>2003M02</v>
          </cell>
          <cell r="B9760">
            <v>2</v>
          </cell>
          <cell r="C9760">
            <v>0</v>
          </cell>
          <cell r="D9760" t="str">
            <v>Ebay</v>
          </cell>
          <cell r="E9760">
            <v>824</v>
          </cell>
          <cell r="F9760">
            <v>102</v>
          </cell>
          <cell r="G9760" t="str">
            <v>Jamaica</v>
          </cell>
        </row>
        <row r="9761">
          <cell r="A9761" t="str">
            <v>2003M02</v>
          </cell>
          <cell r="B9761">
            <v>0</v>
          </cell>
          <cell r="C9761">
            <v>71</v>
          </cell>
          <cell r="D9761" t="str">
            <v>France</v>
          </cell>
          <cell r="E9761">
            <v>4</v>
          </cell>
          <cell r="F9761">
            <v>130</v>
          </cell>
          <cell r="G9761" t="str">
            <v>Malta</v>
          </cell>
        </row>
        <row r="9762">
          <cell r="A9762" t="str">
            <v>2003M02</v>
          </cell>
          <cell r="B9762">
            <v>2</v>
          </cell>
          <cell r="C9762">
            <v>77</v>
          </cell>
          <cell r="D9762" t="str">
            <v>Germany</v>
          </cell>
          <cell r="E9762">
            <v>1</v>
          </cell>
          <cell r="F9762">
            <v>79</v>
          </cell>
          <cell r="G9762" t="str">
            <v>Gibraltar</v>
          </cell>
        </row>
        <row r="9763">
          <cell r="A9763" t="str">
            <v>2003M02</v>
          </cell>
          <cell r="B9763">
            <v>2</v>
          </cell>
          <cell r="C9763">
            <v>77</v>
          </cell>
          <cell r="D9763" t="str">
            <v>Germany</v>
          </cell>
          <cell r="E9763">
            <v>30</v>
          </cell>
          <cell r="F9763">
            <v>55</v>
          </cell>
          <cell r="G9763" t="str">
            <v>Cyprus</v>
          </cell>
        </row>
        <row r="9764">
          <cell r="A9764" t="str">
            <v>2003M02</v>
          </cell>
          <cell r="B9764">
            <v>3</v>
          </cell>
          <cell r="C9764">
            <v>3</v>
          </cell>
          <cell r="D9764" t="str">
            <v>Uk</v>
          </cell>
          <cell r="E9764">
            <v>1</v>
          </cell>
          <cell r="F9764">
            <v>100</v>
          </cell>
          <cell r="G9764" t="str">
            <v>Israel</v>
          </cell>
        </row>
        <row r="9765">
          <cell r="A9765" t="str">
            <v>2003M02</v>
          </cell>
          <cell r="B9765">
            <v>1</v>
          </cell>
          <cell r="C9765">
            <v>3</v>
          </cell>
          <cell r="D9765" t="str">
            <v>Uk</v>
          </cell>
          <cell r="E9765">
            <v>9</v>
          </cell>
          <cell r="F9765">
            <v>138</v>
          </cell>
          <cell r="G9765" t="str">
            <v>Monaco</v>
          </cell>
        </row>
        <row r="9766">
          <cell r="A9766" t="str">
            <v>2003M02</v>
          </cell>
          <cell r="B9766">
            <v>3</v>
          </cell>
          <cell r="C9766">
            <v>0</v>
          </cell>
          <cell r="D9766" t="str">
            <v>Ebay</v>
          </cell>
          <cell r="E9766">
            <v>3</v>
          </cell>
          <cell r="F9766">
            <v>12</v>
          </cell>
          <cell r="G9766" t="str">
            <v>Argentina</v>
          </cell>
        </row>
        <row r="9767">
          <cell r="A9767" t="str">
            <v>2003M02</v>
          </cell>
          <cell r="B9767">
            <v>0</v>
          </cell>
          <cell r="C9767">
            <v>71</v>
          </cell>
          <cell r="D9767" t="str">
            <v>France</v>
          </cell>
          <cell r="E9767">
            <v>220</v>
          </cell>
          <cell r="F9767">
            <v>1</v>
          </cell>
          <cell r="G9767" t="str">
            <v>United States</v>
          </cell>
        </row>
        <row r="9768">
          <cell r="A9768" t="str">
            <v>2003M02</v>
          </cell>
          <cell r="B9768">
            <v>2</v>
          </cell>
          <cell r="C9768">
            <v>196</v>
          </cell>
          <cell r="D9768" t="str">
            <v>Taiwan</v>
          </cell>
          <cell r="E9768">
            <v>589</v>
          </cell>
          <cell r="F9768">
            <v>2</v>
          </cell>
          <cell r="G9768" t="str">
            <v>Canada</v>
          </cell>
        </row>
        <row r="9769">
          <cell r="A9769" t="str">
            <v>2003M02</v>
          </cell>
          <cell r="B9769">
            <v>2</v>
          </cell>
          <cell r="C9769">
            <v>77</v>
          </cell>
          <cell r="D9769" t="str">
            <v>Germany</v>
          </cell>
          <cell r="E9769">
            <v>23</v>
          </cell>
          <cell r="F9769">
            <v>211</v>
          </cell>
          <cell r="G9769" t="str">
            <v>Uruguay</v>
          </cell>
        </row>
        <row r="9770">
          <cell r="A9770" t="str">
            <v>2003M02</v>
          </cell>
          <cell r="B9770">
            <v>1</v>
          </cell>
          <cell r="C9770">
            <v>3</v>
          </cell>
          <cell r="D9770" t="str">
            <v>Uk</v>
          </cell>
          <cell r="E9770">
            <v>32</v>
          </cell>
          <cell r="F9770">
            <v>79</v>
          </cell>
          <cell r="G9770" t="str">
            <v>Gibraltar</v>
          </cell>
        </row>
        <row r="9771">
          <cell r="A9771" t="str">
            <v>2003M02</v>
          </cell>
          <cell r="B9771">
            <v>0</v>
          </cell>
          <cell r="C9771">
            <v>77</v>
          </cell>
          <cell r="D9771" t="str">
            <v>Germany</v>
          </cell>
          <cell r="E9771">
            <v>2</v>
          </cell>
          <cell r="F9771">
            <v>196</v>
          </cell>
          <cell r="G9771" t="str">
            <v>Taiwan</v>
          </cell>
        </row>
        <row r="9772">
          <cell r="A9772" t="str">
            <v>2003M02</v>
          </cell>
          <cell r="B9772">
            <v>2</v>
          </cell>
          <cell r="C9772">
            <v>16</v>
          </cell>
          <cell r="D9772" t="str">
            <v>Austria</v>
          </cell>
          <cell r="E9772">
            <v>4</v>
          </cell>
          <cell r="F9772">
            <v>127</v>
          </cell>
          <cell r="G9772" t="str">
            <v>Malaysia</v>
          </cell>
        </row>
        <row r="9773">
          <cell r="A9773" t="str">
            <v>2003M02</v>
          </cell>
          <cell r="B9773">
            <v>3</v>
          </cell>
          <cell r="C9773">
            <v>0</v>
          </cell>
          <cell r="D9773" t="str">
            <v>Ebay</v>
          </cell>
          <cell r="E9773">
            <v>2</v>
          </cell>
          <cell r="F9773">
            <v>44</v>
          </cell>
          <cell r="G9773" t="str">
            <v>Chile</v>
          </cell>
        </row>
        <row r="9774">
          <cell r="A9774" t="str">
            <v>2003M02</v>
          </cell>
          <cell r="B9774">
            <v>1</v>
          </cell>
          <cell r="C9774">
            <v>0</v>
          </cell>
          <cell r="D9774" t="str">
            <v>Ebay</v>
          </cell>
          <cell r="E9774">
            <v>16</v>
          </cell>
          <cell r="F9774">
            <v>122</v>
          </cell>
          <cell r="G9774" t="str">
            <v>Luxembourg</v>
          </cell>
        </row>
        <row r="9775">
          <cell r="A9775" t="str">
            <v>2003M02</v>
          </cell>
          <cell r="B9775">
            <v>3</v>
          </cell>
          <cell r="C9775">
            <v>0</v>
          </cell>
          <cell r="D9775" t="str">
            <v>Ebay</v>
          </cell>
          <cell r="E9775">
            <v>43</v>
          </cell>
          <cell r="F9775">
            <v>196</v>
          </cell>
          <cell r="G9775" t="str">
            <v>Taiwan</v>
          </cell>
        </row>
        <row r="9776">
          <cell r="A9776" t="str">
            <v>2003M02</v>
          </cell>
          <cell r="B9776">
            <v>2</v>
          </cell>
          <cell r="C9776">
            <v>15</v>
          </cell>
          <cell r="D9776" t="str">
            <v>Australia</v>
          </cell>
          <cell r="E9776">
            <v>2</v>
          </cell>
          <cell r="F9776">
            <v>33</v>
          </cell>
          <cell r="G9776" t="str">
            <v>Brunei Darussalam</v>
          </cell>
        </row>
        <row r="9777">
          <cell r="A9777" t="str">
            <v>2003M02</v>
          </cell>
          <cell r="B9777">
            <v>0</v>
          </cell>
          <cell r="C9777">
            <v>0</v>
          </cell>
          <cell r="D9777" t="str">
            <v>Ebay</v>
          </cell>
          <cell r="E9777">
            <v>738</v>
          </cell>
          <cell r="F9777">
            <v>76</v>
          </cell>
          <cell r="G9777" t="str">
            <v>Georgia</v>
          </cell>
        </row>
        <row r="9778">
          <cell r="A9778" t="str">
            <v>2003M02</v>
          </cell>
          <cell r="B9778">
            <v>1</v>
          </cell>
          <cell r="C9778">
            <v>16</v>
          </cell>
          <cell r="D9778" t="str">
            <v>Austria</v>
          </cell>
          <cell r="E9778">
            <v>11</v>
          </cell>
          <cell r="F9778">
            <v>23</v>
          </cell>
          <cell r="G9778" t="str">
            <v>Belgium</v>
          </cell>
        </row>
        <row r="9779">
          <cell r="A9779" t="str">
            <v>2003M02</v>
          </cell>
          <cell r="B9779">
            <v>0</v>
          </cell>
          <cell r="C9779">
            <v>146</v>
          </cell>
          <cell r="D9779" t="str">
            <v>Netherlands</v>
          </cell>
          <cell r="E9779">
            <v>11</v>
          </cell>
          <cell r="F9779">
            <v>3</v>
          </cell>
          <cell r="G9779" t="str">
            <v>United Kingdom</v>
          </cell>
        </row>
        <row r="9780">
          <cell r="A9780" t="str">
            <v>2003M02</v>
          </cell>
          <cell r="B9780">
            <v>2</v>
          </cell>
          <cell r="C9780">
            <v>2</v>
          </cell>
          <cell r="D9780" t="str">
            <v>Canada</v>
          </cell>
          <cell r="E9780">
            <v>229891</v>
          </cell>
          <cell r="F9780">
            <v>2</v>
          </cell>
          <cell r="G9780" t="str">
            <v>Canada</v>
          </cell>
        </row>
        <row r="9781">
          <cell r="A9781" t="str">
            <v>2003M02</v>
          </cell>
          <cell r="B9781">
            <v>1</v>
          </cell>
          <cell r="C9781">
            <v>71</v>
          </cell>
          <cell r="D9781" t="str">
            <v>France</v>
          </cell>
          <cell r="E9781">
            <v>367</v>
          </cell>
          <cell r="F9781">
            <v>122</v>
          </cell>
          <cell r="G9781" t="str">
            <v>Luxembourg</v>
          </cell>
        </row>
        <row r="9782">
          <cell r="A9782" t="str">
            <v>2003M02</v>
          </cell>
          <cell r="B9782">
            <v>2</v>
          </cell>
          <cell r="C9782">
            <v>0</v>
          </cell>
          <cell r="D9782" t="str">
            <v>Ebay</v>
          </cell>
          <cell r="E9782">
            <v>136</v>
          </cell>
          <cell r="F9782">
            <v>21</v>
          </cell>
          <cell r="G9782" t="str">
            <v>Barbados</v>
          </cell>
        </row>
        <row r="9783">
          <cell r="A9783" t="str">
            <v>2003M02</v>
          </cell>
          <cell r="B9783">
            <v>3</v>
          </cell>
          <cell r="C9783">
            <v>71</v>
          </cell>
          <cell r="D9783" t="str">
            <v>France</v>
          </cell>
          <cell r="E9783">
            <v>3</v>
          </cell>
          <cell r="F9783">
            <v>101</v>
          </cell>
          <cell r="G9783" t="str">
            <v>Italy</v>
          </cell>
        </row>
        <row r="9784">
          <cell r="A9784" t="str">
            <v>2003M02</v>
          </cell>
          <cell r="B9784">
            <v>0</v>
          </cell>
          <cell r="C9784">
            <v>196</v>
          </cell>
          <cell r="D9784" t="str">
            <v>Taiwan</v>
          </cell>
          <cell r="E9784">
            <v>1</v>
          </cell>
          <cell r="F9784">
            <v>7</v>
          </cell>
          <cell r="G9784" t="str">
            <v>American Samoa</v>
          </cell>
        </row>
        <row r="9785">
          <cell r="A9785" t="str">
            <v>2003M02</v>
          </cell>
          <cell r="B9785">
            <v>2</v>
          </cell>
          <cell r="C9785">
            <v>3</v>
          </cell>
          <cell r="D9785" t="str">
            <v>Uk</v>
          </cell>
          <cell r="E9785">
            <v>55</v>
          </cell>
          <cell r="F9785">
            <v>94</v>
          </cell>
          <cell r="G9785" t="str">
            <v>Iceland</v>
          </cell>
        </row>
        <row r="9786">
          <cell r="A9786" t="str">
            <v>2003M02</v>
          </cell>
          <cell r="B9786">
            <v>0</v>
          </cell>
          <cell r="C9786">
            <v>186</v>
          </cell>
          <cell r="D9786" t="str">
            <v>Spain</v>
          </cell>
          <cell r="E9786">
            <v>109</v>
          </cell>
          <cell r="F9786">
            <v>1</v>
          </cell>
          <cell r="G9786" t="str">
            <v>United States</v>
          </cell>
        </row>
        <row r="9787">
          <cell r="A9787" t="str">
            <v>2003M02</v>
          </cell>
          <cell r="B9787">
            <v>2</v>
          </cell>
          <cell r="C9787">
            <v>3</v>
          </cell>
          <cell r="D9787" t="str">
            <v>Uk</v>
          </cell>
          <cell r="E9787">
            <v>267</v>
          </cell>
          <cell r="F9787">
            <v>121</v>
          </cell>
          <cell r="G9787" t="str">
            <v>Lithuania</v>
          </cell>
        </row>
        <row r="9788">
          <cell r="A9788" t="str">
            <v>2003M02</v>
          </cell>
          <cell r="B9788">
            <v>2</v>
          </cell>
          <cell r="C9788">
            <v>23</v>
          </cell>
          <cell r="D9788" t="str">
            <v xml:space="preserve"> Belgium (French)</v>
          </cell>
          <cell r="E9788">
            <v>17228</v>
          </cell>
          <cell r="F9788">
            <v>23</v>
          </cell>
          <cell r="G9788" t="str">
            <v>Belgium</v>
          </cell>
        </row>
        <row r="9789">
          <cell r="A9789" t="str">
            <v>2003M02</v>
          </cell>
          <cell r="B9789">
            <v>2</v>
          </cell>
          <cell r="C9789">
            <v>3</v>
          </cell>
          <cell r="D9789" t="str">
            <v>Uk</v>
          </cell>
          <cell r="E9789">
            <v>2885</v>
          </cell>
          <cell r="F9789">
            <v>92</v>
          </cell>
          <cell r="G9789" t="str">
            <v>Hong Kong</v>
          </cell>
        </row>
        <row r="9790">
          <cell r="A9790" t="str">
            <v>2003M02</v>
          </cell>
          <cell r="B9790">
            <v>2</v>
          </cell>
          <cell r="C9790">
            <v>0</v>
          </cell>
          <cell r="D9790" t="str">
            <v>Ebay</v>
          </cell>
          <cell r="E9790">
            <v>2</v>
          </cell>
          <cell r="F9790">
            <v>166</v>
          </cell>
          <cell r="G9790" t="str">
            <v>Qatar</v>
          </cell>
        </row>
        <row r="9791">
          <cell r="A9791" t="str">
            <v>2003M02</v>
          </cell>
          <cell r="B9791">
            <v>0</v>
          </cell>
          <cell r="C9791">
            <v>0</v>
          </cell>
          <cell r="D9791" t="str">
            <v>Ebay</v>
          </cell>
          <cell r="E9791">
            <v>108</v>
          </cell>
          <cell r="F9791">
            <v>224</v>
          </cell>
          <cell r="G9791" t="str">
            <v>Zimbabwe</v>
          </cell>
        </row>
        <row r="9792">
          <cell r="A9792" t="str">
            <v>2003M02</v>
          </cell>
          <cell r="B9792">
            <v>0</v>
          </cell>
          <cell r="C9792">
            <v>77</v>
          </cell>
          <cell r="D9792" t="str">
            <v>Germany</v>
          </cell>
          <cell r="E9792">
            <v>937</v>
          </cell>
          <cell r="F9792">
            <v>71</v>
          </cell>
          <cell r="G9792" t="str">
            <v>France</v>
          </cell>
        </row>
        <row r="9793">
          <cell r="A9793" t="str">
            <v>2003M02</v>
          </cell>
          <cell r="B9793">
            <v>0</v>
          </cell>
          <cell r="C9793">
            <v>77</v>
          </cell>
          <cell r="D9793" t="str">
            <v>Germany</v>
          </cell>
          <cell r="E9793">
            <v>55</v>
          </cell>
          <cell r="F9793">
            <v>62</v>
          </cell>
          <cell r="G9793" t="str">
            <v>Egypt</v>
          </cell>
        </row>
        <row r="9794">
          <cell r="A9794" t="str">
            <v>2003M02</v>
          </cell>
          <cell r="B9794">
            <v>1</v>
          </cell>
          <cell r="C9794">
            <v>71</v>
          </cell>
          <cell r="D9794" t="str">
            <v>France</v>
          </cell>
          <cell r="E9794">
            <v>1</v>
          </cell>
          <cell r="F9794">
            <v>79</v>
          </cell>
          <cell r="G9794" t="str">
            <v>Gibraltar</v>
          </cell>
        </row>
        <row r="9795">
          <cell r="A9795" t="str">
            <v>2003M02</v>
          </cell>
          <cell r="B9795">
            <v>1</v>
          </cell>
          <cell r="C9795">
            <v>71</v>
          </cell>
          <cell r="D9795" t="str">
            <v>France</v>
          </cell>
          <cell r="E9795">
            <v>17</v>
          </cell>
          <cell r="F9795">
            <v>167</v>
          </cell>
          <cell r="G9795" t="str">
            <v>Romania</v>
          </cell>
        </row>
        <row r="9796">
          <cell r="A9796" t="str">
            <v>2003M02</v>
          </cell>
          <cell r="B9796">
            <v>0</v>
          </cell>
          <cell r="C9796">
            <v>0</v>
          </cell>
          <cell r="D9796" t="str">
            <v>Ebay</v>
          </cell>
          <cell r="E9796">
            <v>434</v>
          </cell>
          <cell r="F9796">
            <v>204</v>
          </cell>
          <cell r="G9796" t="str">
            <v>Turkey</v>
          </cell>
        </row>
        <row r="9797">
          <cell r="A9797" t="str">
            <v>2003M02</v>
          </cell>
          <cell r="B9797">
            <v>2</v>
          </cell>
          <cell r="C9797">
            <v>2</v>
          </cell>
          <cell r="D9797" t="str">
            <v>Canada</v>
          </cell>
          <cell r="E9797">
            <v>235</v>
          </cell>
          <cell r="F9797">
            <v>77</v>
          </cell>
          <cell r="G9797" t="str">
            <v>Germany</v>
          </cell>
        </row>
        <row r="9798">
          <cell r="A9798" t="str">
            <v>2003M02</v>
          </cell>
          <cell r="B9798">
            <v>0</v>
          </cell>
          <cell r="C9798">
            <v>0</v>
          </cell>
          <cell r="D9798" t="str">
            <v>Ebay</v>
          </cell>
          <cell r="E9798">
            <v>169</v>
          </cell>
          <cell r="F9798">
            <v>57</v>
          </cell>
          <cell r="G9798" t="str">
            <v>Denmark</v>
          </cell>
        </row>
        <row r="9799">
          <cell r="A9799" t="str">
            <v>2003M02</v>
          </cell>
          <cell r="B9799">
            <v>2</v>
          </cell>
          <cell r="C9799">
            <v>3</v>
          </cell>
          <cell r="D9799" t="str">
            <v>Uk</v>
          </cell>
          <cell r="E9799">
            <v>11</v>
          </cell>
          <cell r="F9799">
            <v>53</v>
          </cell>
          <cell r="G9799" t="str">
            <v>Croatia, Democratic Republic of the</v>
          </cell>
        </row>
        <row r="9800">
          <cell r="A9800" t="str">
            <v>2003M02</v>
          </cell>
          <cell r="B9800">
            <v>1</v>
          </cell>
          <cell r="C9800">
            <v>15</v>
          </cell>
          <cell r="D9800" t="str">
            <v>Australia</v>
          </cell>
          <cell r="E9800">
            <v>5</v>
          </cell>
          <cell r="F9800">
            <v>146</v>
          </cell>
          <cell r="G9800" t="str">
            <v>Netherlands</v>
          </cell>
        </row>
        <row r="9801">
          <cell r="A9801" t="str">
            <v>2003M02</v>
          </cell>
          <cell r="B9801">
            <v>2</v>
          </cell>
          <cell r="C9801">
            <v>100</v>
          </cell>
          <cell r="D9801" t="str">
            <v>Ebaymotors</v>
          </cell>
          <cell r="E9801">
            <v>5</v>
          </cell>
          <cell r="F9801">
            <v>22</v>
          </cell>
          <cell r="G9801" t="str">
            <v>Belarus</v>
          </cell>
        </row>
        <row r="9802">
          <cell r="A9802" t="str">
            <v>2003M02</v>
          </cell>
          <cell r="B9802">
            <v>2</v>
          </cell>
          <cell r="C9802">
            <v>71</v>
          </cell>
          <cell r="D9802" t="str">
            <v>France</v>
          </cell>
          <cell r="E9802">
            <v>14</v>
          </cell>
          <cell r="F9802">
            <v>154</v>
          </cell>
          <cell r="G9802" t="str">
            <v>Norway</v>
          </cell>
        </row>
        <row r="9803">
          <cell r="A9803" t="str">
            <v>2003M02</v>
          </cell>
          <cell r="B9803">
            <v>1</v>
          </cell>
          <cell r="C9803">
            <v>0</v>
          </cell>
          <cell r="D9803" t="str">
            <v>Ebay</v>
          </cell>
          <cell r="E9803">
            <v>71</v>
          </cell>
          <cell r="F9803">
            <v>55</v>
          </cell>
          <cell r="G9803" t="str">
            <v>Cyprus</v>
          </cell>
        </row>
        <row r="9804">
          <cell r="A9804" t="str">
            <v>2003M02</v>
          </cell>
          <cell r="B9804">
            <v>0</v>
          </cell>
          <cell r="C9804">
            <v>101</v>
          </cell>
          <cell r="D9804" t="str">
            <v>Italy</v>
          </cell>
          <cell r="E9804">
            <v>1</v>
          </cell>
          <cell r="F9804">
            <v>168</v>
          </cell>
          <cell r="G9804" t="str">
            <v>Russian Federation</v>
          </cell>
        </row>
        <row r="9805">
          <cell r="A9805" t="str">
            <v>2003M02</v>
          </cell>
          <cell r="B9805">
            <v>1</v>
          </cell>
          <cell r="C9805">
            <v>0</v>
          </cell>
          <cell r="D9805" t="str">
            <v>Ebay</v>
          </cell>
          <cell r="E9805">
            <v>347</v>
          </cell>
          <cell r="F9805">
            <v>209</v>
          </cell>
          <cell r="G9805" t="str">
            <v>Ukraine</v>
          </cell>
        </row>
        <row r="9806">
          <cell r="A9806" t="str">
            <v>2003M02</v>
          </cell>
          <cell r="B9806">
            <v>2</v>
          </cell>
          <cell r="C9806">
            <v>100</v>
          </cell>
          <cell r="D9806" t="str">
            <v>Ebaymotors</v>
          </cell>
          <cell r="E9806">
            <v>148</v>
          </cell>
          <cell r="F9806">
            <v>193</v>
          </cell>
          <cell r="G9806" t="str">
            <v>Switzerland</v>
          </cell>
        </row>
        <row r="9807">
          <cell r="A9807" t="str">
            <v>2003M02</v>
          </cell>
          <cell r="B9807">
            <v>2</v>
          </cell>
          <cell r="C9807">
            <v>77</v>
          </cell>
          <cell r="D9807" t="str">
            <v>Germany</v>
          </cell>
          <cell r="E9807">
            <v>10</v>
          </cell>
          <cell r="F9807">
            <v>196</v>
          </cell>
          <cell r="G9807" t="str">
            <v>Taiwan</v>
          </cell>
        </row>
        <row r="9808">
          <cell r="A9808" t="str">
            <v>2003M02</v>
          </cell>
          <cell r="B9808">
            <v>2</v>
          </cell>
          <cell r="C9808">
            <v>146</v>
          </cell>
          <cell r="D9808" t="str">
            <v>Netherlands</v>
          </cell>
          <cell r="E9808">
            <v>2</v>
          </cell>
          <cell r="F9808">
            <v>104</v>
          </cell>
          <cell r="G9808" t="str">
            <v>Japan</v>
          </cell>
        </row>
        <row r="9809">
          <cell r="A9809" t="str">
            <v>2003M02</v>
          </cell>
          <cell r="B9809">
            <v>1</v>
          </cell>
          <cell r="C9809">
            <v>0</v>
          </cell>
          <cell r="D9809" t="str">
            <v>Ebay</v>
          </cell>
          <cell r="E9809">
            <v>445</v>
          </cell>
          <cell r="F9809">
            <v>192</v>
          </cell>
          <cell r="G9809" t="str">
            <v>Sweden</v>
          </cell>
        </row>
        <row r="9810">
          <cell r="A9810" t="str">
            <v>2003M02</v>
          </cell>
          <cell r="B9810">
            <v>2</v>
          </cell>
          <cell r="C9810">
            <v>16</v>
          </cell>
          <cell r="D9810" t="str">
            <v>Austria</v>
          </cell>
          <cell r="E9810">
            <v>23</v>
          </cell>
          <cell r="F9810">
            <v>80</v>
          </cell>
          <cell r="G9810" t="str">
            <v>Greece</v>
          </cell>
        </row>
        <row r="9811">
          <cell r="A9811" t="str">
            <v>2003M02</v>
          </cell>
          <cell r="B9811">
            <v>2</v>
          </cell>
          <cell r="C9811">
            <v>101</v>
          </cell>
          <cell r="D9811" t="str">
            <v>Italy</v>
          </cell>
          <cell r="E9811">
            <v>34</v>
          </cell>
          <cell r="F9811">
            <v>66</v>
          </cell>
          <cell r="G9811" t="str">
            <v>Estonia</v>
          </cell>
        </row>
        <row r="9812">
          <cell r="A9812" t="str">
            <v>2003M02</v>
          </cell>
          <cell r="B9812">
            <v>2</v>
          </cell>
          <cell r="C9812">
            <v>101</v>
          </cell>
          <cell r="D9812" t="str">
            <v>Italy</v>
          </cell>
          <cell r="E9812">
            <v>1</v>
          </cell>
          <cell r="F9812">
            <v>95</v>
          </cell>
          <cell r="G9812" t="str">
            <v>India</v>
          </cell>
        </row>
        <row r="9813">
          <cell r="A9813" t="str">
            <v>2003M02</v>
          </cell>
          <cell r="B9813">
            <v>1</v>
          </cell>
          <cell r="C9813">
            <v>71</v>
          </cell>
          <cell r="D9813" t="str">
            <v>France</v>
          </cell>
          <cell r="E9813">
            <v>503</v>
          </cell>
          <cell r="F9813">
            <v>193</v>
          </cell>
          <cell r="G9813" t="str">
            <v>Switzerland</v>
          </cell>
        </row>
        <row r="9814">
          <cell r="A9814" t="str">
            <v>2003M02</v>
          </cell>
          <cell r="B9814">
            <v>1</v>
          </cell>
          <cell r="C9814">
            <v>100</v>
          </cell>
          <cell r="D9814" t="str">
            <v>Ebaymotors</v>
          </cell>
          <cell r="E9814">
            <v>5</v>
          </cell>
          <cell r="F9814">
            <v>192</v>
          </cell>
          <cell r="G9814" t="str">
            <v>Sweden</v>
          </cell>
        </row>
        <row r="9815">
          <cell r="A9815" t="str">
            <v>2003M02</v>
          </cell>
          <cell r="B9815">
            <v>2</v>
          </cell>
          <cell r="C9815">
            <v>15</v>
          </cell>
          <cell r="D9815" t="str">
            <v>Australia</v>
          </cell>
          <cell r="E9815">
            <v>71</v>
          </cell>
          <cell r="F9815">
            <v>168</v>
          </cell>
          <cell r="G9815" t="str">
            <v>Russian Federation</v>
          </cell>
        </row>
        <row r="9816">
          <cell r="A9816" t="str">
            <v>2003M02</v>
          </cell>
          <cell r="B9816">
            <v>0</v>
          </cell>
          <cell r="C9816">
            <v>71</v>
          </cell>
          <cell r="D9816" t="str">
            <v>France</v>
          </cell>
          <cell r="E9816">
            <v>1</v>
          </cell>
          <cell r="F9816">
            <v>132</v>
          </cell>
          <cell r="G9816" t="str">
            <v>Martinique</v>
          </cell>
        </row>
        <row r="9817">
          <cell r="A9817" t="str">
            <v>2003M02</v>
          </cell>
          <cell r="B9817">
            <v>0</v>
          </cell>
          <cell r="C9817">
            <v>0</v>
          </cell>
          <cell r="D9817" t="str">
            <v>Ebay</v>
          </cell>
          <cell r="E9817">
            <v>1</v>
          </cell>
          <cell r="F9817">
            <v>153</v>
          </cell>
          <cell r="G9817" t="str">
            <v>Niue</v>
          </cell>
        </row>
        <row r="9818">
          <cell r="A9818" t="str">
            <v>2003M02</v>
          </cell>
          <cell r="B9818">
            <v>1</v>
          </cell>
          <cell r="C9818">
            <v>71</v>
          </cell>
          <cell r="D9818" t="str">
            <v>France</v>
          </cell>
          <cell r="E9818">
            <v>3169</v>
          </cell>
          <cell r="F9818">
            <v>77</v>
          </cell>
          <cell r="G9818" t="str">
            <v>Germany</v>
          </cell>
        </row>
        <row r="9819">
          <cell r="A9819" t="str">
            <v>2003M02</v>
          </cell>
          <cell r="B9819">
            <v>0</v>
          </cell>
          <cell r="C9819">
            <v>15</v>
          </cell>
          <cell r="D9819" t="str">
            <v>Australia</v>
          </cell>
          <cell r="E9819">
            <v>185648</v>
          </cell>
          <cell r="F9819">
            <v>15</v>
          </cell>
          <cell r="G9819" t="str">
            <v>Australia</v>
          </cell>
        </row>
        <row r="9820">
          <cell r="A9820" t="str">
            <v>2003M02</v>
          </cell>
          <cell r="B9820">
            <v>1</v>
          </cell>
          <cell r="C9820">
            <v>15</v>
          </cell>
          <cell r="D9820" t="str">
            <v>Australia</v>
          </cell>
          <cell r="E9820">
            <v>1</v>
          </cell>
          <cell r="F9820">
            <v>186</v>
          </cell>
          <cell r="G9820" t="str">
            <v>Spain</v>
          </cell>
        </row>
        <row r="9821">
          <cell r="A9821" t="str">
            <v>2003M02</v>
          </cell>
          <cell r="B9821">
            <v>2</v>
          </cell>
          <cell r="C9821">
            <v>100</v>
          </cell>
          <cell r="D9821" t="str">
            <v>Ebaymotors</v>
          </cell>
          <cell r="E9821">
            <v>2</v>
          </cell>
          <cell r="F9821">
            <v>211</v>
          </cell>
          <cell r="G9821" t="str">
            <v>Uruguay</v>
          </cell>
        </row>
        <row r="9822">
          <cell r="A9822" t="str">
            <v>2003M02</v>
          </cell>
          <cell r="B9822">
            <v>0</v>
          </cell>
          <cell r="C9822">
            <v>3</v>
          </cell>
          <cell r="D9822" t="str">
            <v>Uk</v>
          </cell>
          <cell r="E9822">
            <v>6</v>
          </cell>
          <cell r="F9822">
            <v>55</v>
          </cell>
          <cell r="G9822" t="str">
            <v>Cyprus</v>
          </cell>
        </row>
        <row r="9823">
          <cell r="A9823" t="str">
            <v>2003M02</v>
          </cell>
          <cell r="B9823">
            <v>2</v>
          </cell>
          <cell r="C9823">
            <v>0</v>
          </cell>
          <cell r="D9823" t="str">
            <v>Ebay</v>
          </cell>
          <cell r="E9823">
            <v>1053</v>
          </cell>
          <cell r="F9823">
            <v>55</v>
          </cell>
          <cell r="G9823" t="str">
            <v>Cyprus</v>
          </cell>
        </row>
        <row r="9824">
          <cell r="A9824" t="str">
            <v>2003M02</v>
          </cell>
          <cell r="B9824">
            <v>1</v>
          </cell>
          <cell r="C9824">
            <v>0</v>
          </cell>
          <cell r="D9824" t="str">
            <v>Ebay</v>
          </cell>
          <cell r="E9824">
            <v>23</v>
          </cell>
          <cell r="F9824">
            <v>26</v>
          </cell>
          <cell r="G9824" t="str">
            <v>Bermuda</v>
          </cell>
        </row>
        <row r="9825">
          <cell r="A9825" t="str">
            <v>2003M02</v>
          </cell>
          <cell r="B9825">
            <v>2</v>
          </cell>
          <cell r="C9825">
            <v>146</v>
          </cell>
          <cell r="D9825" t="str">
            <v>Netherlands</v>
          </cell>
          <cell r="E9825">
            <v>208</v>
          </cell>
          <cell r="F9825">
            <v>71</v>
          </cell>
          <cell r="G9825" t="str">
            <v>France</v>
          </cell>
        </row>
        <row r="9826">
          <cell r="A9826" t="str">
            <v>2003M02</v>
          </cell>
          <cell r="B9826">
            <v>1</v>
          </cell>
          <cell r="C9826">
            <v>0</v>
          </cell>
          <cell r="D9826" t="str">
            <v>Ebay</v>
          </cell>
          <cell r="E9826">
            <v>4</v>
          </cell>
          <cell r="F9826">
            <v>34</v>
          </cell>
          <cell r="G9826" t="str">
            <v>Bulgaria</v>
          </cell>
        </row>
        <row r="9827">
          <cell r="A9827" t="str">
            <v>2003M02</v>
          </cell>
          <cell r="B9827">
            <v>2</v>
          </cell>
          <cell r="C9827">
            <v>16</v>
          </cell>
          <cell r="D9827" t="str">
            <v>Austria</v>
          </cell>
          <cell r="E9827">
            <v>2</v>
          </cell>
          <cell r="F9827">
            <v>192</v>
          </cell>
          <cell r="G9827" t="str">
            <v>Sweden</v>
          </cell>
        </row>
        <row r="9828">
          <cell r="A9828" t="str">
            <v>2003M02</v>
          </cell>
          <cell r="B9828">
            <v>2</v>
          </cell>
          <cell r="C9828">
            <v>77</v>
          </cell>
          <cell r="D9828" t="str">
            <v>Germany</v>
          </cell>
          <cell r="E9828">
            <v>50</v>
          </cell>
          <cell r="F9828">
            <v>167</v>
          </cell>
          <cell r="G9828" t="str">
            <v>Romania</v>
          </cell>
        </row>
        <row r="9829">
          <cell r="A9829" t="str">
            <v>2003M02</v>
          </cell>
          <cell r="B9829">
            <v>1</v>
          </cell>
          <cell r="C9829">
            <v>16</v>
          </cell>
          <cell r="D9829" t="str">
            <v>Austria</v>
          </cell>
          <cell r="E9829">
            <v>5</v>
          </cell>
          <cell r="F9829">
            <v>71</v>
          </cell>
          <cell r="G9829" t="str">
            <v>France</v>
          </cell>
        </row>
        <row r="9830">
          <cell r="A9830" t="str">
            <v>2003M02</v>
          </cell>
          <cell r="B9830">
            <v>2</v>
          </cell>
          <cell r="C9830">
            <v>16</v>
          </cell>
          <cell r="D9830" t="str">
            <v>Austria</v>
          </cell>
          <cell r="E9830">
            <v>14308</v>
          </cell>
          <cell r="F9830">
            <v>16</v>
          </cell>
          <cell r="G9830" t="str">
            <v>Austria</v>
          </cell>
        </row>
        <row r="9831">
          <cell r="A9831" t="str">
            <v>2003M02</v>
          </cell>
          <cell r="B9831">
            <v>2</v>
          </cell>
          <cell r="C9831">
            <v>0</v>
          </cell>
          <cell r="D9831" t="str">
            <v>Ebay</v>
          </cell>
          <cell r="E9831">
            <v>64</v>
          </cell>
          <cell r="F9831">
            <v>139</v>
          </cell>
          <cell r="G9831" t="str">
            <v>Mongolia</v>
          </cell>
        </row>
        <row r="9832">
          <cell r="A9832" t="str">
            <v>2003M02</v>
          </cell>
          <cell r="B9832">
            <v>0</v>
          </cell>
          <cell r="C9832">
            <v>196</v>
          </cell>
          <cell r="D9832" t="str">
            <v>Taiwan</v>
          </cell>
          <cell r="E9832">
            <v>373</v>
          </cell>
          <cell r="F9832">
            <v>2</v>
          </cell>
          <cell r="G9832" t="str">
            <v>Canada</v>
          </cell>
        </row>
        <row r="9833">
          <cell r="A9833" t="str">
            <v>2003M02</v>
          </cell>
          <cell r="B9833">
            <v>1</v>
          </cell>
          <cell r="C9833">
            <v>100</v>
          </cell>
          <cell r="D9833" t="str">
            <v>Ebaymotors</v>
          </cell>
          <cell r="E9833">
            <v>3</v>
          </cell>
          <cell r="F9833">
            <v>217</v>
          </cell>
          <cell r="G9833" t="str">
            <v>Virgin Islands (U.S.)</v>
          </cell>
        </row>
        <row r="9834">
          <cell r="A9834" t="str">
            <v>2003M02</v>
          </cell>
          <cell r="B9834">
            <v>2</v>
          </cell>
          <cell r="C9834">
            <v>146</v>
          </cell>
          <cell r="D9834" t="str">
            <v>Netherlands</v>
          </cell>
          <cell r="E9834">
            <v>3</v>
          </cell>
          <cell r="F9834">
            <v>193</v>
          </cell>
          <cell r="G9834" t="str">
            <v>Switzerland</v>
          </cell>
        </row>
        <row r="9835">
          <cell r="A9835" t="str">
            <v>2003M02</v>
          </cell>
          <cell r="B9835">
            <v>2</v>
          </cell>
          <cell r="C9835">
            <v>100</v>
          </cell>
          <cell r="D9835" t="str">
            <v>Ebaymotors</v>
          </cell>
          <cell r="E9835">
            <v>457</v>
          </cell>
          <cell r="F9835">
            <v>31</v>
          </cell>
          <cell r="G9835" t="str">
            <v>Brazil</v>
          </cell>
        </row>
        <row r="9836">
          <cell r="A9836" t="str">
            <v>2003M02</v>
          </cell>
          <cell r="B9836">
            <v>2</v>
          </cell>
          <cell r="C9836">
            <v>101</v>
          </cell>
          <cell r="D9836" t="str">
            <v>Italy</v>
          </cell>
          <cell r="E9836">
            <v>54</v>
          </cell>
          <cell r="F9836">
            <v>92</v>
          </cell>
          <cell r="G9836" t="str">
            <v>Hong Kong</v>
          </cell>
        </row>
        <row r="9837">
          <cell r="A9837" t="str">
            <v>2003M02</v>
          </cell>
          <cell r="B9837">
            <v>2</v>
          </cell>
          <cell r="C9837">
            <v>3</v>
          </cell>
          <cell r="D9837" t="str">
            <v>Uk</v>
          </cell>
          <cell r="E9837">
            <v>7</v>
          </cell>
          <cell r="F9837">
            <v>211</v>
          </cell>
          <cell r="G9837" t="str">
            <v>Uruguay</v>
          </cell>
        </row>
        <row r="9838">
          <cell r="A9838" t="str">
            <v>2003M02</v>
          </cell>
          <cell r="B9838">
            <v>0</v>
          </cell>
          <cell r="C9838">
            <v>77</v>
          </cell>
          <cell r="D9838" t="str">
            <v>Germany</v>
          </cell>
          <cell r="E9838">
            <v>3</v>
          </cell>
          <cell r="F9838">
            <v>199</v>
          </cell>
          <cell r="G9838" t="str">
            <v>Thailand</v>
          </cell>
        </row>
        <row r="9839">
          <cell r="A9839" t="str">
            <v>2003M02</v>
          </cell>
          <cell r="B9839">
            <v>2</v>
          </cell>
          <cell r="C9839">
            <v>15</v>
          </cell>
          <cell r="D9839" t="str">
            <v>Australia</v>
          </cell>
          <cell r="E9839">
            <v>1</v>
          </cell>
          <cell r="F9839">
            <v>212</v>
          </cell>
          <cell r="G9839" t="str">
            <v>Uzbekistan</v>
          </cell>
        </row>
        <row r="9840">
          <cell r="A9840" t="str">
            <v>2003M02</v>
          </cell>
          <cell r="B9840">
            <v>1</v>
          </cell>
          <cell r="C9840">
            <v>3</v>
          </cell>
          <cell r="D9840" t="str">
            <v>Uk</v>
          </cell>
          <cell r="E9840">
            <v>1</v>
          </cell>
          <cell r="F9840">
            <v>96</v>
          </cell>
          <cell r="G9840" t="str">
            <v>Indonesia</v>
          </cell>
        </row>
        <row r="9841">
          <cell r="A9841" t="str">
            <v>2003M02</v>
          </cell>
          <cell r="B9841">
            <v>0</v>
          </cell>
          <cell r="C9841">
            <v>0</v>
          </cell>
          <cell r="D9841" t="str">
            <v>Ebay</v>
          </cell>
          <cell r="E9841">
            <v>455</v>
          </cell>
          <cell r="F9841">
            <v>146</v>
          </cell>
          <cell r="G9841" t="str">
            <v>Netherlands</v>
          </cell>
        </row>
        <row r="9842">
          <cell r="A9842" t="str">
            <v>2003M02</v>
          </cell>
          <cell r="B9842">
            <v>2</v>
          </cell>
          <cell r="C9842">
            <v>3</v>
          </cell>
          <cell r="D9842" t="str">
            <v>Uk</v>
          </cell>
          <cell r="E9842">
            <v>11</v>
          </cell>
          <cell r="F9842">
            <v>112</v>
          </cell>
          <cell r="G9842" t="str">
            <v>Kuwait</v>
          </cell>
        </row>
        <row r="9843">
          <cell r="A9843" t="str">
            <v>2003M02</v>
          </cell>
          <cell r="B9843">
            <v>2</v>
          </cell>
          <cell r="C9843">
            <v>2</v>
          </cell>
          <cell r="D9843" t="str">
            <v>Canada</v>
          </cell>
          <cell r="E9843">
            <v>38</v>
          </cell>
          <cell r="F9843">
            <v>192</v>
          </cell>
          <cell r="G9843" t="str">
            <v>Sweden</v>
          </cell>
        </row>
        <row r="9844">
          <cell r="A9844" t="str">
            <v>2003M02</v>
          </cell>
          <cell r="B9844">
            <v>2</v>
          </cell>
          <cell r="C9844">
            <v>2</v>
          </cell>
          <cell r="D9844" t="str">
            <v>Canada</v>
          </cell>
          <cell r="E9844">
            <v>100</v>
          </cell>
          <cell r="F9844">
            <v>101</v>
          </cell>
          <cell r="G9844" t="str">
            <v>Italy</v>
          </cell>
        </row>
        <row r="9845">
          <cell r="A9845" t="str">
            <v>2003M02</v>
          </cell>
          <cell r="B9845">
            <v>2</v>
          </cell>
          <cell r="C9845">
            <v>100</v>
          </cell>
          <cell r="D9845" t="str">
            <v>Ebaymotors</v>
          </cell>
          <cell r="E9845">
            <v>1</v>
          </cell>
          <cell r="F9845">
            <v>204</v>
          </cell>
          <cell r="G9845" t="str">
            <v>Turkey</v>
          </cell>
        </row>
        <row r="9846">
          <cell r="A9846" t="str">
            <v>2003M02</v>
          </cell>
          <cell r="B9846">
            <v>0</v>
          </cell>
          <cell r="C9846">
            <v>100</v>
          </cell>
          <cell r="D9846" t="str">
            <v>Ebaymotors</v>
          </cell>
          <cell r="E9846">
            <v>49</v>
          </cell>
          <cell r="F9846">
            <v>3</v>
          </cell>
          <cell r="G9846" t="str">
            <v>United Kingdom</v>
          </cell>
        </row>
        <row r="9847">
          <cell r="A9847" t="str">
            <v>2003M02</v>
          </cell>
          <cell r="B9847">
            <v>2</v>
          </cell>
          <cell r="C9847">
            <v>2</v>
          </cell>
          <cell r="D9847" t="str">
            <v>Canada</v>
          </cell>
          <cell r="E9847">
            <v>6</v>
          </cell>
          <cell r="F9847">
            <v>16</v>
          </cell>
          <cell r="G9847" t="str">
            <v>Austria</v>
          </cell>
        </row>
        <row r="9848">
          <cell r="A9848" t="str">
            <v>2003M02</v>
          </cell>
          <cell r="B9848">
            <v>0</v>
          </cell>
          <cell r="C9848">
            <v>77</v>
          </cell>
          <cell r="D9848" t="str">
            <v>Germany</v>
          </cell>
          <cell r="E9848">
            <v>9679654</v>
          </cell>
          <cell r="F9848">
            <v>77</v>
          </cell>
          <cell r="G9848" t="str">
            <v>Germany</v>
          </cell>
        </row>
        <row r="9849">
          <cell r="A9849" t="str">
            <v>2003M02</v>
          </cell>
          <cell r="B9849">
            <v>2</v>
          </cell>
          <cell r="C9849">
            <v>77</v>
          </cell>
          <cell r="D9849" t="str">
            <v>Germany</v>
          </cell>
          <cell r="E9849">
            <v>1279</v>
          </cell>
          <cell r="F9849">
            <v>192</v>
          </cell>
          <cell r="G9849" t="str">
            <v>Sweden</v>
          </cell>
        </row>
        <row r="9850">
          <cell r="A9850" t="str">
            <v>2003M02</v>
          </cell>
          <cell r="B9850">
            <v>0</v>
          </cell>
          <cell r="C9850">
            <v>3</v>
          </cell>
          <cell r="D9850" t="str">
            <v>Uk</v>
          </cell>
          <cell r="E9850">
            <v>119</v>
          </cell>
          <cell r="F9850">
            <v>180</v>
          </cell>
          <cell r="G9850" t="str">
            <v>Singapore</v>
          </cell>
        </row>
        <row r="9851">
          <cell r="A9851" t="str">
            <v>2003M02</v>
          </cell>
          <cell r="B9851">
            <v>2</v>
          </cell>
          <cell r="C9851">
            <v>101</v>
          </cell>
          <cell r="D9851" t="str">
            <v>Italy</v>
          </cell>
          <cell r="E9851">
            <v>3</v>
          </cell>
          <cell r="F9851">
            <v>56</v>
          </cell>
          <cell r="G9851" t="str">
            <v>Czech Republic</v>
          </cell>
        </row>
        <row r="9852">
          <cell r="A9852" t="str">
            <v>2003M02</v>
          </cell>
          <cell r="B9852">
            <v>1</v>
          </cell>
          <cell r="C9852">
            <v>71</v>
          </cell>
          <cell r="D9852" t="str">
            <v>France</v>
          </cell>
          <cell r="E9852">
            <v>244</v>
          </cell>
          <cell r="F9852">
            <v>146</v>
          </cell>
          <cell r="G9852" t="str">
            <v>Netherlands</v>
          </cell>
        </row>
        <row r="9853">
          <cell r="A9853" t="str">
            <v>2003M02</v>
          </cell>
          <cell r="B9853">
            <v>2</v>
          </cell>
          <cell r="C9853">
            <v>196</v>
          </cell>
          <cell r="D9853" t="str">
            <v>Taiwan</v>
          </cell>
          <cell r="E9853">
            <v>47348</v>
          </cell>
          <cell r="F9853">
            <v>196</v>
          </cell>
          <cell r="G9853" t="str">
            <v>Taiwan</v>
          </cell>
        </row>
        <row r="9854">
          <cell r="A9854" t="str">
            <v>2003M02</v>
          </cell>
          <cell r="B9854">
            <v>2</v>
          </cell>
          <cell r="C9854">
            <v>15</v>
          </cell>
          <cell r="D9854" t="str">
            <v>Australia</v>
          </cell>
          <cell r="E9854">
            <v>1</v>
          </cell>
          <cell r="F9854">
            <v>93</v>
          </cell>
          <cell r="G9854" t="str">
            <v>Hungary</v>
          </cell>
        </row>
        <row r="9855">
          <cell r="A9855" t="str">
            <v>2003M02</v>
          </cell>
          <cell r="B9855">
            <v>1</v>
          </cell>
          <cell r="C9855">
            <v>0</v>
          </cell>
          <cell r="D9855" t="str">
            <v>Ebay</v>
          </cell>
          <cell r="E9855">
            <v>55</v>
          </cell>
          <cell r="F9855">
            <v>164</v>
          </cell>
          <cell r="G9855" t="str">
            <v>Portugal</v>
          </cell>
        </row>
        <row r="9856">
          <cell r="A9856" t="str">
            <v>2003M02</v>
          </cell>
          <cell r="B9856">
            <v>2</v>
          </cell>
          <cell r="C9856">
            <v>186</v>
          </cell>
          <cell r="D9856" t="str">
            <v>Spain</v>
          </cell>
          <cell r="E9856">
            <v>66</v>
          </cell>
          <cell r="F9856">
            <v>136</v>
          </cell>
          <cell r="G9856" t="str">
            <v>Mexico</v>
          </cell>
        </row>
        <row r="9857">
          <cell r="A9857" t="str">
            <v>2003M02</v>
          </cell>
          <cell r="B9857">
            <v>0</v>
          </cell>
          <cell r="C9857">
            <v>77</v>
          </cell>
          <cell r="D9857" t="str">
            <v>Germany</v>
          </cell>
          <cell r="E9857">
            <v>205</v>
          </cell>
          <cell r="F9857">
            <v>57</v>
          </cell>
          <cell r="G9857" t="str">
            <v>Denmark</v>
          </cell>
        </row>
        <row r="9858">
          <cell r="A9858" t="str">
            <v>2003M02</v>
          </cell>
          <cell r="B9858">
            <v>2</v>
          </cell>
          <cell r="C9858">
            <v>0</v>
          </cell>
          <cell r="D9858" t="str">
            <v>Ebay</v>
          </cell>
          <cell r="E9858">
            <v>36</v>
          </cell>
          <cell r="F9858">
            <v>125</v>
          </cell>
          <cell r="G9858" t="str">
            <v>Madagascar</v>
          </cell>
        </row>
        <row r="9859">
          <cell r="A9859" t="str">
            <v>2003M02</v>
          </cell>
          <cell r="B9859">
            <v>0</v>
          </cell>
          <cell r="C9859">
            <v>0</v>
          </cell>
          <cell r="D9859" t="str">
            <v>Ebay</v>
          </cell>
          <cell r="E9859">
            <v>538</v>
          </cell>
          <cell r="F9859">
            <v>136</v>
          </cell>
          <cell r="G9859" t="str">
            <v>Mexico</v>
          </cell>
        </row>
        <row r="9860">
          <cell r="A9860" t="str">
            <v>2003M02</v>
          </cell>
          <cell r="B9860">
            <v>0</v>
          </cell>
          <cell r="C9860">
            <v>3</v>
          </cell>
          <cell r="D9860" t="str">
            <v>Uk</v>
          </cell>
          <cell r="E9860">
            <v>1306294</v>
          </cell>
          <cell r="F9860">
            <v>3</v>
          </cell>
          <cell r="G9860" t="str">
            <v>United Kingdom</v>
          </cell>
        </row>
        <row r="9861">
          <cell r="A9861" t="str">
            <v>2003M02</v>
          </cell>
          <cell r="B9861">
            <v>3</v>
          </cell>
          <cell r="C9861">
            <v>0</v>
          </cell>
          <cell r="D9861" t="str">
            <v>Ebay</v>
          </cell>
          <cell r="E9861">
            <v>126</v>
          </cell>
          <cell r="F9861">
            <v>45</v>
          </cell>
          <cell r="G9861" t="str">
            <v>China</v>
          </cell>
        </row>
        <row r="9862">
          <cell r="A9862" t="str">
            <v>2003M02</v>
          </cell>
          <cell r="B9862">
            <v>3</v>
          </cell>
          <cell r="C9862">
            <v>0</v>
          </cell>
          <cell r="D9862" t="str">
            <v>Ebay</v>
          </cell>
          <cell r="E9862">
            <v>44</v>
          </cell>
          <cell r="F9862">
            <v>154</v>
          </cell>
          <cell r="G9862" t="str">
            <v>Norway</v>
          </cell>
        </row>
        <row r="9863">
          <cell r="A9863" t="str">
            <v>2003M02</v>
          </cell>
          <cell r="B9863">
            <v>2</v>
          </cell>
          <cell r="C9863">
            <v>71</v>
          </cell>
          <cell r="D9863" t="str">
            <v>France</v>
          </cell>
          <cell r="E9863">
            <v>32</v>
          </cell>
          <cell r="F9863">
            <v>162</v>
          </cell>
          <cell r="G9863" t="str">
            <v>Philippines</v>
          </cell>
        </row>
        <row r="9864">
          <cell r="A9864" t="str">
            <v>2003M02</v>
          </cell>
          <cell r="B9864">
            <v>2</v>
          </cell>
          <cell r="C9864">
            <v>0</v>
          </cell>
          <cell r="D9864" t="str">
            <v>Ebay</v>
          </cell>
          <cell r="E9864">
            <v>4106</v>
          </cell>
          <cell r="F9864">
            <v>211</v>
          </cell>
          <cell r="G9864" t="str">
            <v>Uruguay</v>
          </cell>
        </row>
        <row r="9865">
          <cell r="A9865" t="str">
            <v>2003M02</v>
          </cell>
          <cell r="B9865">
            <v>2</v>
          </cell>
          <cell r="C9865">
            <v>100</v>
          </cell>
          <cell r="D9865" t="str">
            <v>Ebaymotors</v>
          </cell>
          <cell r="E9865">
            <v>2093</v>
          </cell>
          <cell r="F9865">
            <v>3</v>
          </cell>
          <cell r="G9865" t="str">
            <v>United Kingdom</v>
          </cell>
        </row>
        <row r="9866">
          <cell r="A9866" t="str">
            <v>2003M02</v>
          </cell>
          <cell r="B9866">
            <v>0</v>
          </cell>
          <cell r="C9866">
            <v>15</v>
          </cell>
          <cell r="D9866" t="str">
            <v>Australia</v>
          </cell>
          <cell r="E9866">
            <v>4</v>
          </cell>
          <cell r="F9866">
            <v>23</v>
          </cell>
          <cell r="G9866" t="str">
            <v>Belgium</v>
          </cell>
        </row>
        <row r="9867">
          <cell r="A9867" t="str">
            <v>2003M02</v>
          </cell>
          <cell r="B9867">
            <v>1</v>
          </cell>
          <cell r="C9867">
            <v>77</v>
          </cell>
          <cell r="D9867" t="str">
            <v>Germany</v>
          </cell>
          <cell r="E9867">
            <v>1</v>
          </cell>
          <cell r="F9867">
            <v>45</v>
          </cell>
          <cell r="G9867" t="str">
            <v>China</v>
          </cell>
        </row>
        <row r="9868">
          <cell r="A9868" t="str">
            <v>2003M02</v>
          </cell>
          <cell r="B9868">
            <v>3</v>
          </cell>
          <cell r="C9868">
            <v>16</v>
          </cell>
          <cell r="D9868" t="str">
            <v>Austria</v>
          </cell>
          <cell r="E9868">
            <v>34</v>
          </cell>
          <cell r="F9868">
            <v>77</v>
          </cell>
          <cell r="G9868" t="str">
            <v>Germany</v>
          </cell>
        </row>
        <row r="9869">
          <cell r="A9869" t="str">
            <v>2003M02</v>
          </cell>
          <cell r="B9869">
            <v>2</v>
          </cell>
          <cell r="C9869">
            <v>100</v>
          </cell>
          <cell r="D9869" t="str">
            <v>Ebaymotors</v>
          </cell>
          <cell r="E9869">
            <v>1</v>
          </cell>
          <cell r="F9869">
            <v>93</v>
          </cell>
          <cell r="G9869" t="str">
            <v>Hungary</v>
          </cell>
        </row>
        <row r="9870">
          <cell r="A9870" t="str">
            <v>2003M02</v>
          </cell>
          <cell r="B9870">
            <v>2</v>
          </cell>
          <cell r="C9870">
            <v>101</v>
          </cell>
          <cell r="D9870" t="str">
            <v>Italy</v>
          </cell>
          <cell r="E9870">
            <v>9</v>
          </cell>
          <cell r="F9870">
            <v>122</v>
          </cell>
          <cell r="G9870" t="str">
            <v>Luxembourg</v>
          </cell>
        </row>
        <row r="9871">
          <cell r="A9871" t="str">
            <v>2003M02</v>
          </cell>
          <cell r="B9871">
            <v>2</v>
          </cell>
          <cell r="C9871">
            <v>71</v>
          </cell>
          <cell r="D9871" t="str">
            <v>France</v>
          </cell>
          <cell r="E9871">
            <v>10</v>
          </cell>
          <cell r="F9871">
            <v>204</v>
          </cell>
          <cell r="G9871" t="str">
            <v>Turkey</v>
          </cell>
        </row>
        <row r="9872">
          <cell r="A9872" t="str">
            <v>2003M02</v>
          </cell>
          <cell r="B9872">
            <v>0</v>
          </cell>
          <cell r="C9872">
            <v>77</v>
          </cell>
          <cell r="D9872" t="str">
            <v>Germany</v>
          </cell>
          <cell r="E9872">
            <v>3</v>
          </cell>
          <cell r="F9872">
            <v>56</v>
          </cell>
          <cell r="G9872" t="str">
            <v>Czech Republic</v>
          </cell>
        </row>
        <row r="9873">
          <cell r="A9873" t="str">
            <v>2003M02</v>
          </cell>
          <cell r="B9873">
            <v>1</v>
          </cell>
          <cell r="C9873">
            <v>15</v>
          </cell>
          <cell r="D9873" t="str">
            <v>Australia</v>
          </cell>
          <cell r="E9873">
            <v>1</v>
          </cell>
          <cell r="F9873">
            <v>104</v>
          </cell>
          <cell r="G9873" t="str">
            <v>Japan</v>
          </cell>
        </row>
        <row r="9874">
          <cell r="A9874" t="str">
            <v>2003M02</v>
          </cell>
          <cell r="B9874">
            <v>0</v>
          </cell>
          <cell r="C9874">
            <v>3</v>
          </cell>
          <cell r="D9874" t="str">
            <v>Uk</v>
          </cell>
          <cell r="E9874">
            <v>1</v>
          </cell>
          <cell r="F9874">
            <v>168</v>
          </cell>
          <cell r="G9874" t="str">
            <v>Russian Federation</v>
          </cell>
        </row>
        <row r="9875">
          <cell r="A9875" t="str">
            <v>2003M02</v>
          </cell>
          <cell r="B9875">
            <v>0</v>
          </cell>
          <cell r="C9875">
            <v>71</v>
          </cell>
          <cell r="D9875" t="str">
            <v>France</v>
          </cell>
          <cell r="E9875">
            <v>9</v>
          </cell>
          <cell r="F9875">
            <v>193</v>
          </cell>
          <cell r="G9875" t="str">
            <v>Switzerland</v>
          </cell>
        </row>
        <row r="9876">
          <cell r="A9876" t="str">
            <v>2003M02</v>
          </cell>
          <cell r="B9876">
            <v>2</v>
          </cell>
          <cell r="C9876">
            <v>186</v>
          </cell>
          <cell r="D9876" t="str">
            <v>Spain</v>
          </cell>
          <cell r="E9876">
            <v>2</v>
          </cell>
          <cell r="F9876">
            <v>158</v>
          </cell>
          <cell r="G9876" t="str">
            <v>Panama</v>
          </cell>
        </row>
        <row r="9877">
          <cell r="A9877" t="str">
            <v>2003M02</v>
          </cell>
          <cell r="B9877">
            <v>1</v>
          </cell>
          <cell r="C9877">
            <v>0</v>
          </cell>
          <cell r="D9877" t="str">
            <v>Ebay</v>
          </cell>
          <cell r="E9877">
            <v>86</v>
          </cell>
          <cell r="F9877">
            <v>111</v>
          </cell>
          <cell r="G9877" t="str">
            <v>Korea, South</v>
          </cell>
        </row>
        <row r="9878">
          <cell r="A9878" t="str">
            <v>2003M02</v>
          </cell>
          <cell r="B9878">
            <v>2</v>
          </cell>
          <cell r="C9878">
            <v>71</v>
          </cell>
          <cell r="D9878" t="str">
            <v>France</v>
          </cell>
          <cell r="E9878">
            <v>1</v>
          </cell>
          <cell r="F9878">
            <v>203</v>
          </cell>
          <cell r="G9878" t="str">
            <v>Tunisia</v>
          </cell>
        </row>
        <row r="9879">
          <cell r="A9879" t="str">
            <v>2003M02</v>
          </cell>
          <cell r="B9879">
            <v>2</v>
          </cell>
          <cell r="C9879">
            <v>0</v>
          </cell>
          <cell r="D9879" t="str">
            <v>Ebay</v>
          </cell>
          <cell r="E9879">
            <v>24</v>
          </cell>
          <cell r="F9879">
            <v>33</v>
          </cell>
          <cell r="G9879" t="str">
            <v>Brunei Darussalam</v>
          </cell>
        </row>
        <row r="9880">
          <cell r="A9880" t="str">
            <v>2003M02</v>
          </cell>
          <cell r="B9880">
            <v>2</v>
          </cell>
          <cell r="C9880">
            <v>0</v>
          </cell>
          <cell r="D9880" t="str">
            <v>Ebay</v>
          </cell>
          <cell r="E9880">
            <v>4500</v>
          </cell>
          <cell r="F9880">
            <v>154</v>
          </cell>
          <cell r="G9880" t="str">
            <v>Norway</v>
          </cell>
        </row>
        <row r="9881">
          <cell r="A9881" t="str">
            <v>2003M02</v>
          </cell>
          <cell r="B9881">
            <v>1</v>
          </cell>
          <cell r="C9881">
            <v>77</v>
          </cell>
          <cell r="D9881" t="str">
            <v>Germany</v>
          </cell>
          <cell r="E9881">
            <v>474</v>
          </cell>
          <cell r="F9881">
            <v>199</v>
          </cell>
          <cell r="G9881" t="str">
            <v>Thailand</v>
          </cell>
        </row>
        <row r="9882">
          <cell r="A9882" t="str">
            <v>2003M02</v>
          </cell>
          <cell r="B9882">
            <v>1</v>
          </cell>
          <cell r="C9882">
            <v>2</v>
          </cell>
          <cell r="D9882" t="str">
            <v>Canada</v>
          </cell>
          <cell r="E9882">
            <v>1</v>
          </cell>
          <cell r="F9882">
            <v>104</v>
          </cell>
          <cell r="G9882" t="str">
            <v>Japan</v>
          </cell>
        </row>
        <row r="9883">
          <cell r="A9883" t="str">
            <v>2003M02</v>
          </cell>
          <cell r="B9883">
            <v>2</v>
          </cell>
          <cell r="C9883">
            <v>71</v>
          </cell>
          <cell r="D9883" t="str">
            <v>France</v>
          </cell>
          <cell r="E9883">
            <v>790</v>
          </cell>
          <cell r="F9883">
            <v>164</v>
          </cell>
          <cell r="G9883" t="str">
            <v>Portugal</v>
          </cell>
        </row>
        <row r="9884">
          <cell r="A9884" t="str">
            <v>2003M02</v>
          </cell>
          <cell r="B9884">
            <v>3</v>
          </cell>
          <cell r="C9884">
            <v>0</v>
          </cell>
          <cell r="D9884" t="str">
            <v>Ebay</v>
          </cell>
          <cell r="E9884">
            <v>3</v>
          </cell>
          <cell r="F9884">
            <v>168</v>
          </cell>
          <cell r="G9884" t="str">
            <v>Russian Federation</v>
          </cell>
        </row>
        <row r="9885">
          <cell r="A9885" t="str">
            <v>2003M02</v>
          </cell>
          <cell r="B9885">
            <v>0</v>
          </cell>
          <cell r="C9885">
            <v>100</v>
          </cell>
          <cell r="D9885" t="str">
            <v>Ebaymotors</v>
          </cell>
          <cell r="E9885">
            <v>8</v>
          </cell>
          <cell r="F9885">
            <v>154</v>
          </cell>
          <cell r="G9885" t="str">
            <v>Norway</v>
          </cell>
        </row>
        <row r="9886">
          <cell r="A9886" t="str">
            <v>2003M02</v>
          </cell>
          <cell r="B9886">
            <v>2</v>
          </cell>
          <cell r="C9886">
            <v>0</v>
          </cell>
          <cell r="D9886" t="str">
            <v>Ebay</v>
          </cell>
          <cell r="E9886">
            <v>64</v>
          </cell>
          <cell r="F9886">
            <v>176</v>
          </cell>
          <cell r="G9886" t="str">
            <v>Saudi Arabia</v>
          </cell>
        </row>
        <row r="9887">
          <cell r="A9887" t="str">
            <v>2003M02</v>
          </cell>
          <cell r="B9887">
            <v>0</v>
          </cell>
          <cell r="C9887">
            <v>2</v>
          </cell>
          <cell r="D9887" t="str">
            <v>Canada</v>
          </cell>
          <cell r="E9887">
            <v>1</v>
          </cell>
          <cell r="F9887">
            <v>112</v>
          </cell>
          <cell r="G9887" t="str">
            <v>Kuwait</v>
          </cell>
        </row>
        <row r="9888">
          <cell r="A9888" t="str">
            <v>2003M02</v>
          </cell>
          <cell r="B9888">
            <v>1</v>
          </cell>
          <cell r="C9888">
            <v>196</v>
          </cell>
          <cell r="D9888" t="str">
            <v>Taiwan</v>
          </cell>
          <cell r="E9888">
            <v>1</v>
          </cell>
          <cell r="F9888">
            <v>92</v>
          </cell>
          <cell r="G9888" t="str">
            <v>Hong Kong</v>
          </cell>
        </row>
        <row r="9889">
          <cell r="A9889" t="str">
            <v>2003M02</v>
          </cell>
          <cell r="B9889">
            <v>2</v>
          </cell>
          <cell r="C9889">
            <v>15</v>
          </cell>
          <cell r="D9889" t="str">
            <v>Australia</v>
          </cell>
          <cell r="E9889">
            <v>677</v>
          </cell>
          <cell r="F9889">
            <v>199</v>
          </cell>
          <cell r="G9889" t="str">
            <v>Thailand</v>
          </cell>
        </row>
        <row r="9890">
          <cell r="A9890" t="str">
            <v>2003M02</v>
          </cell>
          <cell r="B9890">
            <v>3</v>
          </cell>
          <cell r="C9890">
            <v>123</v>
          </cell>
          <cell r="D9890" t="str">
            <v xml:space="preserve"> Belgium (Dutch)</v>
          </cell>
          <cell r="E9890">
            <v>39</v>
          </cell>
          <cell r="F9890">
            <v>146</v>
          </cell>
          <cell r="G9890" t="str">
            <v>Netherlands</v>
          </cell>
        </row>
        <row r="9891">
          <cell r="A9891" t="str">
            <v>2003M02</v>
          </cell>
          <cell r="B9891">
            <v>2</v>
          </cell>
          <cell r="C9891">
            <v>100</v>
          </cell>
          <cell r="D9891" t="str">
            <v>Ebaymotors</v>
          </cell>
          <cell r="E9891">
            <v>90</v>
          </cell>
          <cell r="F9891">
            <v>57</v>
          </cell>
          <cell r="G9891" t="str">
            <v>Denmark</v>
          </cell>
        </row>
        <row r="9892">
          <cell r="A9892" t="str">
            <v>2003M02</v>
          </cell>
          <cell r="B9892">
            <v>2</v>
          </cell>
          <cell r="C9892">
            <v>100</v>
          </cell>
          <cell r="D9892" t="str">
            <v>Ebaymotors</v>
          </cell>
          <cell r="E9892">
            <v>32</v>
          </cell>
          <cell r="F9892">
            <v>115</v>
          </cell>
          <cell r="G9892" t="str">
            <v>Latvia</v>
          </cell>
        </row>
        <row r="9893">
          <cell r="A9893" t="str">
            <v>2003M02</v>
          </cell>
          <cell r="B9893">
            <v>0</v>
          </cell>
          <cell r="C9893">
            <v>101</v>
          </cell>
          <cell r="D9893" t="str">
            <v>Italy</v>
          </cell>
          <cell r="E9893">
            <v>46</v>
          </cell>
          <cell r="F9893">
            <v>3</v>
          </cell>
          <cell r="G9893" t="str">
            <v>United Kingdom</v>
          </cell>
        </row>
        <row r="9894">
          <cell r="A9894" t="str">
            <v>2003M02</v>
          </cell>
          <cell r="B9894">
            <v>0</v>
          </cell>
          <cell r="C9894">
            <v>146</v>
          </cell>
          <cell r="D9894" t="str">
            <v>Netherlands</v>
          </cell>
          <cell r="E9894">
            <v>1</v>
          </cell>
          <cell r="F9894">
            <v>101</v>
          </cell>
          <cell r="G9894" t="str">
            <v>Italy</v>
          </cell>
        </row>
        <row r="9895">
          <cell r="A9895" t="str">
            <v>2003M02</v>
          </cell>
          <cell r="B9895">
            <v>2</v>
          </cell>
          <cell r="C9895">
            <v>100</v>
          </cell>
          <cell r="D9895" t="str">
            <v>Ebaymotors</v>
          </cell>
          <cell r="E9895">
            <v>2</v>
          </cell>
          <cell r="F9895">
            <v>168</v>
          </cell>
          <cell r="G9895" t="str">
            <v>Russian Federation</v>
          </cell>
        </row>
        <row r="9896">
          <cell r="A9896" t="str">
            <v>2003M02</v>
          </cell>
          <cell r="B9896">
            <v>2</v>
          </cell>
          <cell r="C9896">
            <v>77</v>
          </cell>
          <cell r="D9896" t="str">
            <v>Germany</v>
          </cell>
          <cell r="E9896">
            <v>1001</v>
          </cell>
          <cell r="F9896">
            <v>163</v>
          </cell>
          <cell r="G9896" t="str">
            <v>Poland</v>
          </cell>
        </row>
        <row r="9897">
          <cell r="A9897" t="str">
            <v>2003M02</v>
          </cell>
          <cell r="B9897">
            <v>2</v>
          </cell>
          <cell r="C9897">
            <v>2</v>
          </cell>
          <cell r="D9897" t="str">
            <v>Canada</v>
          </cell>
          <cell r="E9897">
            <v>5</v>
          </cell>
          <cell r="F9897">
            <v>100</v>
          </cell>
          <cell r="G9897" t="str">
            <v>Israel</v>
          </cell>
        </row>
        <row r="9898">
          <cell r="A9898" t="str">
            <v>2003M02</v>
          </cell>
          <cell r="B9898">
            <v>2</v>
          </cell>
          <cell r="C9898">
            <v>146</v>
          </cell>
          <cell r="D9898" t="str">
            <v>Netherlands</v>
          </cell>
          <cell r="E9898">
            <v>2534</v>
          </cell>
          <cell r="F9898">
            <v>77</v>
          </cell>
          <cell r="G9898" t="str">
            <v>Germany</v>
          </cell>
        </row>
        <row r="9899">
          <cell r="A9899" t="str">
            <v>2003M02</v>
          </cell>
          <cell r="B9899">
            <v>2</v>
          </cell>
          <cell r="C9899">
            <v>0</v>
          </cell>
          <cell r="D9899" t="str">
            <v>Ebay</v>
          </cell>
          <cell r="E9899">
            <v>36332</v>
          </cell>
          <cell r="F9899">
            <v>100</v>
          </cell>
          <cell r="G9899" t="str">
            <v>Israel</v>
          </cell>
        </row>
        <row r="9900">
          <cell r="A9900" t="str">
            <v>2003M02</v>
          </cell>
          <cell r="B9900">
            <v>2</v>
          </cell>
          <cell r="C9900">
            <v>16</v>
          </cell>
          <cell r="D9900" t="str">
            <v>Austria</v>
          </cell>
          <cell r="E9900">
            <v>1</v>
          </cell>
          <cell r="F9900">
            <v>122</v>
          </cell>
          <cell r="G9900" t="str">
            <v>Luxembourg</v>
          </cell>
        </row>
        <row r="9901">
          <cell r="A9901" t="str">
            <v>2003M02</v>
          </cell>
          <cell r="B9901">
            <v>1</v>
          </cell>
          <cell r="C9901">
            <v>16</v>
          </cell>
          <cell r="D9901" t="str">
            <v>Austria</v>
          </cell>
          <cell r="E9901">
            <v>7</v>
          </cell>
          <cell r="F9901">
            <v>193</v>
          </cell>
          <cell r="G9901" t="str">
            <v>Switzerland</v>
          </cell>
        </row>
        <row r="9902">
          <cell r="A9902" t="str">
            <v>2003M02</v>
          </cell>
          <cell r="B9902">
            <v>2</v>
          </cell>
          <cell r="C9902">
            <v>71</v>
          </cell>
          <cell r="D9902" t="str">
            <v>France</v>
          </cell>
          <cell r="E9902">
            <v>9</v>
          </cell>
          <cell r="F9902">
            <v>182</v>
          </cell>
          <cell r="G9902" t="str">
            <v>Slovenia</v>
          </cell>
        </row>
        <row r="9903">
          <cell r="A9903" t="str">
            <v>2003M02</v>
          </cell>
          <cell r="B9903">
            <v>1</v>
          </cell>
          <cell r="C9903">
            <v>0</v>
          </cell>
          <cell r="D9903" t="str">
            <v>Ebay</v>
          </cell>
          <cell r="E9903">
            <v>145</v>
          </cell>
          <cell r="F9903">
            <v>163</v>
          </cell>
          <cell r="G9903" t="str">
            <v>Poland</v>
          </cell>
        </row>
        <row r="9904">
          <cell r="A9904" t="str">
            <v>2003M02</v>
          </cell>
          <cell r="B9904">
            <v>2</v>
          </cell>
          <cell r="C9904">
            <v>77</v>
          </cell>
          <cell r="D9904" t="str">
            <v>Germany</v>
          </cell>
          <cell r="E9904">
            <v>1</v>
          </cell>
          <cell r="F9904">
            <v>177</v>
          </cell>
          <cell r="G9904" t="str">
            <v>Senegal</v>
          </cell>
        </row>
        <row r="9905">
          <cell r="A9905" t="str">
            <v>2003M02</v>
          </cell>
          <cell r="B9905">
            <v>2</v>
          </cell>
          <cell r="C9905">
            <v>0</v>
          </cell>
          <cell r="D9905" t="str">
            <v>Ebay</v>
          </cell>
          <cell r="E9905">
            <v>3</v>
          </cell>
          <cell r="F9905">
            <v>10</v>
          </cell>
          <cell r="G9905" t="str">
            <v>Anguilla</v>
          </cell>
        </row>
        <row r="9906">
          <cell r="A9906" t="str">
            <v>2003M02</v>
          </cell>
          <cell r="B9906">
            <v>1</v>
          </cell>
          <cell r="C9906">
            <v>0</v>
          </cell>
          <cell r="D9906" t="str">
            <v>Ebay</v>
          </cell>
          <cell r="E9906">
            <v>24</v>
          </cell>
          <cell r="F9906">
            <v>6</v>
          </cell>
          <cell r="G9906" t="str">
            <v>Algeria</v>
          </cell>
        </row>
        <row r="9907">
          <cell r="A9907" t="str">
            <v>2003M02</v>
          </cell>
          <cell r="B9907">
            <v>2</v>
          </cell>
          <cell r="C9907">
            <v>101</v>
          </cell>
          <cell r="D9907" t="str">
            <v>Italy</v>
          </cell>
          <cell r="E9907">
            <v>36</v>
          </cell>
          <cell r="F9907">
            <v>16</v>
          </cell>
          <cell r="G9907" t="str">
            <v>Austria</v>
          </cell>
        </row>
        <row r="9908">
          <cell r="A9908" t="str">
            <v>2003M02</v>
          </cell>
          <cell r="B9908">
            <v>2</v>
          </cell>
          <cell r="C9908">
            <v>101</v>
          </cell>
          <cell r="D9908" t="str">
            <v>Italy</v>
          </cell>
          <cell r="E9908">
            <v>60</v>
          </cell>
          <cell r="F9908">
            <v>12</v>
          </cell>
          <cell r="G9908" t="str">
            <v>Argentina</v>
          </cell>
        </row>
        <row r="9909">
          <cell r="A9909" t="str">
            <v>2003M02</v>
          </cell>
          <cell r="B9909">
            <v>1</v>
          </cell>
          <cell r="C9909">
            <v>100</v>
          </cell>
          <cell r="D9909" t="str">
            <v>Ebaymotors</v>
          </cell>
          <cell r="E9909">
            <v>6</v>
          </cell>
          <cell r="F9909">
            <v>199</v>
          </cell>
          <cell r="G9909" t="str">
            <v>Thailand</v>
          </cell>
        </row>
        <row r="9910">
          <cell r="A9910" t="str">
            <v>2003M02</v>
          </cell>
          <cell r="B9910">
            <v>2</v>
          </cell>
          <cell r="C9910">
            <v>3</v>
          </cell>
          <cell r="D9910" t="str">
            <v>Uk</v>
          </cell>
          <cell r="E9910">
            <v>86</v>
          </cell>
          <cell r="F9910">
            <v>209</v>
          </cell>
          <cell r="G9910" t="str">
            <v>Ukraine</v>
          </cell>
        </row>
        <row r="9911">
          <cell r="A9911" t="str">
            <v>2003M02</v>
          </cell>
          <cell r="B9911">
            <v>0</v>
          </cell>
          <cell r="C9911">
            <v>186</v>
          </cell>
          <cell r="D9911" t="str">
            <v>Spain</v>
          </cell>
          <cell r="E9911">
            <v>2</v>
          </cell>
          <cell r="F9911">
            <v>146</v>
          </cell>
          <cell r="G9911" t="str">
            <v>Netherlands</v>
          </cell>
        </row>
        <row r="9912">
          <cell r="A9912" t="str">
            <v>2003M02</v>
          </cell>
          <cell r="B9912">
            <v>1</v>
          </cell>
          <cell r="C9912">
            <v>123</v>
          </cell>
          <cell r="D9912" t="str">
            <v xml:space="preserve"> Belgium (Dutch)</v>
          </cell>
          <cell r="E9912">
            <v>103</v>
          </cell>
          <cell r="F9912">
            <v>3</v>
          </cell>
          <cell r="G9912" t="str">
            <v>United Kingdom</v>
          </cell>
        </row>
        <row r="9913">
          <cell r="A9913" t="str">
            <v>2003M02</v>
          </cell>
          <cell r="B9913">
            <v>2</v>
          </cell>
          <cell r="C9913">
            <v>101</v>
          </cell>
          <cell r="D9913" t="str">
            <v>Italy</v>
          </cell>
          <cell r="E9913">
            <v>4</v>
          </cell>
          <cell r="F9913">
            <v>127</v>
          </cell>
          <cell r="G9913" t="str">
            <v>Malaysia</v>
          </cell>
        </row>
        <row r="9914">
          <cell r="A9914" t="str">
            <v>2003M02</v>
          </cell>
          <cell r="B9914">
            <v>0</v>
          </cell>
          <cell r="C9914">
            <v>77</v>
          </cell>
          <cell r="D9914" t="str">
            <v>Germany</v>
          </cell>
          <cell r="E9914">
            <v>1</v>
          </cell>
          <cell r="F9914">
            <v>139</v>
          </cell>
          <cell r="G9914" t="str">
            <v>Mongolia</v>
          </cell>
        </row>
        <row r="9915">
          <cell r="A9915" t="str">
            <v>2003M02</v>
          </cell>
          <cell r="B9915">
            <v>1</v>
          </cell>
          <cell r="C9915">
            <v>186</v>
          </cell>
          <cell r="D9915" t="str">
            <v>Spain</v>
          </cell>
          <cell r="E9915">
            <v>10880</v>
          </cell>
          <cell r="F9915">
            <v>186</v>
          </cell>
          <cell r="G9915" t="str">
            <v>Spain</v>
          </cell>
        </row>
        <row r="9916">
          <cell r="A9916" t="str">
            <v>2003M02</v>
          </cell>
          <cell r="B9916">
            <v>1</v>
          </cell>
          <cell r="C9916">
            <v>71</v>
          </cell>
          <cell r="D9916" t="str">
            <v>France</v>
          </cell>
          <cell r="E9916">
            <v>222</v>
          </cell>
          <cell r="F9916">
            <v>2</v>
          </cell>
          <cell r="G9916" t="str">
            <v>Canada</v>
          </cell>
        </row>
        <row r="9917">
          <cell r="A9917" t="str">
            <v>2003M02</v>
          </cell>
          <cell r="B9917">
            <v>1</v>
          </cell>
          <cell r="C9917">
            <v>3</v>
          </cell>
          <cell r="D9917" t="str">
            <v>Uk</v>
          </cell>
          <cell r="E9917">
            <v>673</v>
          </cell>
          <cell r="F9917">
            <v>2</v>
          </cell>
          <cell r="G9917" t="str">
            <v>Canada</v>
          </cell>
        </row>
        <row r="9918">
          <cell r="A9918" t="str">
            <v>2003M02</v>
          </cell>
          <cell r="B9918">
            <v>0</v>
          </cell>
          <cell r="C9918">
            <v>3</v>
          </cell>
          <cell r="D9918" t="str">
            <v>Uk</v>
          </cell>
          <cell r="E9918">
            <v>19</v>
          </cell>
          <cell r="F9918">
            <v>146</v>
          </cell>
          <cell r="G9918" t="str">
            <v>Netherlands</v>
          </cell>
        </row>
        <row r="9919">
          <cell r="A9919" t="str">
            <v>2003M02</v>
          </cell>
          <cell r="B9919">
            <v>0</v>
          </cell>
          <cell r="C9919">
            <v>0</v>
          </cell>
          <cell r="D9919" t="str">
            <v>Ebay</v>
          </cell>
          <cell r="E9919">
            <v>1127</v>
          </cell>
          <cell r="F9919">
            <v>15</v>
          </cell>
          <cell r="G9919" t="str">
            <v>Australia</v>
          </cell>
        </row>
        <row r="9920">
          <cell r="A9920" t="str">
            <v>2003M02</v>
          </cell>
          <cell r="B9920">
            <v>2</v>
          </cell>
          <cell r="C9920">
            <v>15</v>
          </cell>
          <cell r="D9920" t="str">
            <v>Australia</v>
          </cell>
          <cell r="E9920">
            <v>43</v>
          </cell>
          <cell r="F9920">
            <v>146</v>
          </cell>
          <cell r="G9920" t="str">
            <v>Netherlands</v>
          </cell>
        </row>
        <row r="9921">
          <cell r="A9921" t="str">
            <v>2003M02</v>
          </cell>
          <cell r="B9921">
            <v>1</v>
          </cell>
          <cell r="C9921">
            <v>15</v>
          </cell>
          <cell r="D9921" t="str">
            <v>Australia</v>
          </cell>
          <cell r="E9921">
            <v>4</v>
          </cell>
          <cell r="F9921">
            <v>180</v>
          </cell>
          <cell r="G9921" t="str">
            <v>Singapore</v>
          </cell>
        </row>
        <row r="9922">
          <cell r="A9922" t="str">
            <v>2003M02</v>
          </cell>
          <cell r="B9922">
            <v>1</v>
          </cell>
          <cell r="C9922">
            <v>0</v>
          </cell>
          <cell r="D9922" t="str">
            <v>Ebay</v>
          </cell>
          <cell r="E9922">
            <v>7</v>
          </cell>
          <cell r="F9922">
            <v>185</v>
          </cell>
          <cell r="G9922" t="str">
            <v>South Africa</v>
          </cell>
        </row>
        <row r="9923">
          <cell r="A9923" t="str">
            <v>2003M02</v>
          </cell>
          <cell r="B9923">
            <v>1</v>
          </cell>
          <cell r="C9923">
            <v>100</v>
          </cell>
          <cell r="D9923" t="str">
            <v>Ebaymotors</v>
          </cell>
          <cell r="E9923">
            <v>183</v>
          </cell>
          <cell r="F9923">
            <v>225</v>
          </cell>
          <cell r="G9923" t="str">
            <v>APO/FPO</v>
          </cell>
        </row>
        <row r="9924">
          <cell r="A9924" t="str">
            <v>2003M02</v>
          </cell>
          <cell r="B9924">
            <v>2</v>
          </cell>
          <cell r="C9924">
            <v>3</v>
          </cell>
          <cell r="D9924" t="str">
            <v>Uk</v>
          </cell>
          <cell r="E9924">
            <v>157</v>
          </cell>
          <cell r="F9924">
            <v>163</v>
          </cell>
          <cell r="G9924" t="str">
            <v>Poland</v>
          </cell>
        </row>
        <row r="9925">
          <cell r="A9925" t="str">
            <v>2003M02</v>
          </cell>
          <cell r="B9925">
            <v>1</v>
          </cell>
          <cell r="C9925">
            <v>3</v>
          </cell>
          <cell r="D9925" t="str">
            <v>Uk</v>
          </cell>
          <cell r="E9925">
            <v>21</v>
          </cell>
          <cell r="F9925">
            <v>204</v>
          </cell>
          <cell r="G9925" t="str">
            <v>Turkey</v>
          </cell>
        </row>
        <row r="9926">
          <cell r="A9926" t="str">
            <v>2003M02</v>
          </cell>
          <cell r="B9926">
            <v>2</v>
          </cell>
          <cell r="C9926">
            <v>3</v>
          </cell>
          <cell r="D9926" t="str">
            <v>Uk</v>
          </cell>
          <cell r="E9926">
            <v>168</v>
          </cell>
          <cell r="F9926">
            <v>93</v>
          </cell>
          <cell r="G9926" t="str">
            <v>Hungary</v>
          </cell>
        </row>
        <row r="9927">
          <cell r="A9927" t="str">
            <v>2003M02</v>
          </cell>
          <cell r="B9927">
            <v>3</v>
          </cell>
          <cell r="C9927">
            <v>3</v>
          </cell>
          <cell r="D9927" t="str">
            <v>Uk</v>
          </cell>
          <cell r="E9927">
            <v>1</v>
          </cell>
          <cell r="F9927">
            <v>127</v>
          </cell>
          <cell r="G9927" t="str">
            <v>Malaysia</v>
          </cell>
        </row>
        <row r="9928">
          <cell r="A9928" t="str">
            <v>2003M02</v>
          </cell>
          <cell r="B9928">
            <v>1</v>
          </cell>
          <cell r="C9928">
            <v>101</v>
          </cell>
          <cell r="D9928" t="str">
            <v>Italy</v>
          </cell>
          <cell r="E9928">
            <v>1</v>
          </cell>
          <cell r="F9928">
            <v>180</v>
          </cell>
          <cell r="G9928" t="str">
            <v>Singapore</v>
          </cell>
        </row>
        <row r="9929">
          <cell r="A9929" t="str">
            <v>2003M02</v>
          </cell>
          <cell r="B9929">
            <v>1</v>
          </cell>
          <cell r="C9929">
            <v>100</v>
          </cell>
          <cell r="D9929" t="str">
            <v>Ebaymotors</v>
          </cell>
          <cell r="E9929">
            <v>1</v>
          </cell>
          <cell r="F9929">
            <v>71</v>
          </cell>
          <cell r="G9929" t="str">
            <v>France</v>
          </cell>
        </row>
        <row r="9930">
          <cell r="A9930" t="str">
            <v>2003M02</v>
          </cell>
          <cell r="B9930">
            <v>1</v>
          </cell>
          <cell r="C9930">
            <v>23</v>
          </cell>
          <cell r="D9930" t="str">
            <v xml:space="preserve"> Belgium (French)</v>
          </cell>
          <cell r="E9930">
            <v>45</v>
          </cell>
          <cell r="F9930">
            <v>122</v>
          </cell>
          <cell r="G9930" t="str">
            <v>Luxembourg</v>
          </cell>
        </row>
        <row r="9931">
          <cell r="A9931" t="str">
            <v>2003M02</v>
          </cell>
          <cell r="B9931">
            <v>1</v>
          </cell>
          <cell r="C9931">
            <v>3</v>
          </cell>
          <cell r="D9931" t="str">
            <v>Uk</v>
          </cell>
          <cell r="E9931">
            <v>4</v>
          </cell>
          <cell r="F9931">
            <v>86</v>
          </cell>
          <cell r="G9931" t="str">
            <v>Guernsey</v>
          </cell>
        </row>
        <row r="9932">
          <cell r="A9932" t="str">
            <v>2003M02</v>
          </cell>
          <cell r="B9932">
            <v>2</v>
          </cell>
          <cell r="C9932">
            <v>146</v>
          </cell>
          <cell r="D9932" t="str">
            <v>Netherlands</v>
          </cell>
          <cell r="E9932">
            <v>79</v>
          </cell>
          <cell r="F9932">
            <v>186</v>
          </cell>
          <cell r="G9932" t="str">
            <v>Spain</v>
          </cell>
        </row>
        <row r="9933">
          <cell r="A9933" t="str">
            <v>2003M02</v>
          </cell>
          <cell r="B9933">
            <v>2</v>
          </cell>
          <cell r="C9933">
            <v>0</v>
          </cell>
          <cell r="D9933" t="str">
            <v>Ebay</v>
          </cell>
          <cell r="E9933">
            <v>1</v>
          </cell>
          <cell r="F9933">
            <v>227</v>
          </cell>
          <cell r="G9933" t="str">
            <v>Réunion</v>
          </cell>
        </row>
        <row r="9934">
          <cell r="A9934" t="str">
            <v>2003M02</v>
          </cell>
          <cell r="B9934">
            <v>0</v>
          </cell>
          <cell r="C9934">
            <v>3</v>
          </cell>
          <cell r="D9934" t="str">
            <v>Uk</v>
          </cell>
          <cell r="E9934">
            <v>1</v>
          </cell>
          <cell r="F9934">
            <v>46</v>
          </cell>
          <cell r="G9934" t="str">
            <v>Colombia</v>
          </cell>
        </row>
        <row r="9935">
          <cell r="A9935" t="str">
            <v>2003M02</v>
          </cell>
          <cell r="B9935">
            <v>2</v>
          </cell>
          <cell r="C9935">
            <v>77</v>
          </cell>
          <cell r="D9935" t="str">
            <v>Germany</v>
          </cell>
          <cell r="E9935">
            <v>69</v>
          </cell>
          <cell r="F9935">
            <v>130</v>
          </cell>
          <cell r="G9935" t="str">
            <v>Malta</v>
          </cell>
        </row>
        <row r="9936">
          <cell r="A9936" t="str">
            <v>2003M02</v>
          </cell>
          <cell r="B9936">
            <v>2</v>
          </cell>
          <cell r="C9936">
            <v>15</v>
          </cell>
          <cell r="D9936" t="str">
            <v>Australia</v>
          </cell>
          <cell r="E9936">
            <v>1</v>
          </cell>
          <cell r="F9936">
            <v>164</v>
          </cell>
          <cell r="G9936" t="str">
            <v>Portugal</v>
          </cell>
        </row>
        <row r="9937">
          <cell r="A9937" t="str">
            <v>2003M02</v>
          </cell>
          <cell r="B9937">
            <v>2</v>
          </cell>
          <cell r="C9937">
            <v>123</v>
          </cell>
          <cell r="D9937" t="str">
            <v xml:space="preserve"> Belgium (Dutch)</v>
          </cell>
          <cell r="E9937">
            <v>1</v>
          </cell>
          <cell r="F9937">
            <v>99</v>
          </cell>
          <cell r="G9937" t="str">
            <v>Ireland</v>
          </cell>
        </row>
        <row r="9938">
          <cell r="A9938" t="str">
            <v>2003M02</v>
          </cell>
          <cell r="B9938">
            <v>1</v>
          </cell>
          <cell r="C9938">
            <v>100</v>
          </cell>
          <cell r="D9938" t="str">
            <v>Ebaymotors</v>
          </cell>
          <cell r="E9938">
            <v>1</v>
          </cell>
          <cell r="F9938">
            <v>45</v>
          </cell>
          <cell r="G9938" t="str">
            <v>China</v>
          </cell>
        </row>
        <row r="9939">
          <cell r="A9939" t="str">
            <v>2003M02</v>
          </cell>
          <cell r="B9939">
            <v>0</v>
          </cell>
          <cell r="C9939">
            <v>71</v>
          </cell>
          <cell r="D9939" t="str">
            <v>France</v>
          </cell>
          <cell r="E9939">
            <v>35</v>
          </cell>
          <cell r="F9939">
            <v>3</v>
          </cell>
          <cell r="G9939" t="str">
            <v>United Kingdom</v>
          </cell>
        </row>
        <row r="9940">
          <cell r="A9940" t="str">
            <v>2003M02</v>
          </cell>
          <cell r="B9940">
            <v>0</v>
          </cell>
          <cell r="C9940">
            <v>2</v>
          </cell>
          <cell r="D9940" t="str">
            <v>Canada</v>
          </cell>
          <cell r="E9940">
            <v>1</v>
          </cell>
          <cell r="F9940">
            <v>66</v>
          </cell>
          <cell r="G9940" t="str">
            <v>Estonia</v>
          </cell>
        </row>
        <row r="9941">
          <cell r="A9941" t="str">
            <v>2003M02</v>
          </cell>
          <cell r="B9941">
            <v>3</v>
          </cell>
          <cell r="C9941">
            <v>0</v>
          </cell>
          <cell r="D9941" t="str">
            <v>Ebay</v>
          </cell>
          <cell r="E9941">
            <v>1</v>
          </cell>
          <cell r="F9941">
            <v>143</v>
          </cell>
          <cell r="G9941" t="str">
            <v>Namibia</v>
          </cell>
        </row>
        <row r="9942">
          <cell r="A9942" t="str">
            <v>2003M02</v>
          </cell>
          <cell r="B9942">
            <v>2</v>
          </cell>
          <cell r="C9942">
            <v>16</v>
          </cell>
          <cell r="D9942" t="str">
            <v>Austria</v>
          </cell>
          <cell r="E9942">
            <v>297</v>
          </cell>
          <cell r="F9942">
            <v>1</v>
          </cell>
          <cell r="G9942" t="str">
            <v>United States</v>
          </cell>
        </row>
        <row r="9943">
          <cell r="A9943" t="str">
            <v>2003M02</v>
          </cell>
          <cell r="B9943">
            <v>0</v>
          </cell>
          <cell r="C9943">
            <v>0</v>
          </cell>
          <cell r="D9943" t="str">
            <v>Ebay</v>
          </cell>
          <cell r="E9943">
            <v>79</v>
          </cell>
          <cell r="F9943">
            <v>66</v>
          </cell>
          <cell r="G9943" t="str">
            <v>Estonia</v>
          </cell>
        </row>
        <row r="9944">
          <cell r="A9944" t="str">
            <v>2003M02</v>
          </cell>
          <cell r="B9944">
            <v>1</v>
          </cell>
          <cell r="C9944">
            <v>193</v>
          </cell>
          <cell r="D9944" t="str">
            <v>Switzerland</v>
          </cell>
          <cell r="E9944">
            <v>1</v>
          </cell>
          <cell r="F9944">
            <v>146</v>
          </cell>
          <cell r="G9944" t="str">
            <v>Netherlands</v>
          </cell>
        </row>
        <row r="9945">
          <cell r="A9945" t="str">
            <v>2003M02</v>
          </cell>
          <cell r="B9945">
            <v>2</v>
          </cell>
          <cell r="C9945">
            <v>193</v>
          </cell>
          <cell r="D9945" t="str">
            <v>Switzerland</v>
          </cell>
          <cell r="E9945">
            <v>1</v>
          </cell>
          <cell r="F9945">
            <v>51</v>
          </cell>
          <cell r="G9945" t="str">
            <v>Costa Rica</v>
          </cell>
        </row>
        <row r="9946">
          <cell r="A9946" t="str">
            <v>2003M02</v>
          </cell>
          <cell r="B9946">
            <v>2</v>
          </cell>
          <cell r="C9946">
            <v>193</v>
          </cell>
          <cell r="D9946" t="str">
            <v>Switzerland</v>
          </cell>
          <cell r="E9946">
            <v>1</v>
          </cell>
          <cell r="F9946">
            <v>31</v>
          </cell>
          <cell r="G9946" t="str">
            <v>Brazil</v>
          </cell>
        </row>
        <row r="9947">
          <cell r="A9947" t="str">
            <v>2003M02</v>
          </cell>
          <cell r="B9947">
            <v>2</v>
          </cell>
          <cell r="C9947">
            <v>186</v>
          </cell>
          <cell r="D9947" t="str">
            <v>Spain</v>
          </cell>
          <cell r="E9947">
            <v>6</v>
          </cell>
          <cell r="F9947">
            <v>161</v>
          </cell>
          <cell r="G9947" t="str">
            <v>Peru</v>
          </cell>
        </row>
        <row r="9948">
          <cell r="A9948" t="str">
            <v>2003M02</v>
          </cell>
          <cell r="B9948">
            <v>1</v>
          </cell>
          <cell r="C9948">
            <v>15</v>
          </cell>
          <cell r="D9948" t="str">
            <v>Australia</v>
          </cell>
          <cell r="E9948">
            <v>2</v>
          </cell>
          <cell r="F9948">
            <v>23</v>
          </cell>
          <cell r="G9948" t="str">
            <v>Belgium</v>
          </cell>
        </row>
        <row r="9949">
          <cell r="A9949" t="str">
            <v>2003M02</v>
          </cell>
          <cell r="B9949">
            <v>3</v>
          </cell>
          <cell r="C9949">
            <v>186</v>
          </cell>
          <cell r="D9949" t="str">
            <v>Spain</v>
          </cell>
          <cell r="E9949">
            <v>6</v>
          </cell>
          <cell r="F9949">
            <v>71</v>
          </cell>
          <cell r="G9949" t="str">
            <v>France</v>
          </cell>
        </row>
        <row r="9950">
          <cell r="A9950" t="str">
            <v>2003M02</v>
          </cell>
          <cell r="B9950">
            <v>2</v>
          </cell>
          <cell r="C9950">
            <v>0</v>
          </cell>
          <cell r="D9950" t="str">
            <v>Ebay</v>
          </cell>
          <cell r="E9950">
            <v>176</v>
          </cell>
          <cell r="F9950">
            <v>215</v>
          </cell>
          <cell r="G9950" t="str">
            <v>Venezuela</v>
          </cell>
        </row>
        <row r="9951">
          <cell r="A9951" t="str">
            <v>2003M02</v>
          </cell>
          <cell r="B9951">
            <v>2</v>
          </cell>
          <cell r="C9951">
            <v>0</v>
          </cell>
          <cell r="D9951" t="str">
            <v>Ebay</v>
          </cell>
          <cell r="E9951">
            <v>516</v>
          </cell>
          <cell r="F9951">
            <v>18</v>
          </cell>
          <cell r="G9951" t="str">
            <v>Bahamas</v>
          </cell>
        </row>
        <row r="9952">
          <cell r="A9952" t="str">
            <v>2003M02</v>
          </cell>
          <cell r="B9952">
            <v>1</v>
          </cell>
          <cell r="C9952">
            <v>0</v>
          </cell>
          <cell r="D9952" t="str">
            <v>Ebay</v>
          </cell>
          <cell r="E9952">
            <v>5</v>
          </cell>
          <cell r="F9952">
            <v>28</v>
          </cell>
          <cell r="G9952" t="str">
            <v>Bolivia</v>
          </cell>
        </row>
        <row r="9953">
          <cell r="A9953" t="str">
            <v>2003M02</v>
          </cell>
          <cell r="B9953">
            <v>1</v>
          </cell>
          <cell r="C9953">
            <v>0</v>
          </cell>
          <cell r="D9953" t="str">
            <v>Ebay</v>
          </cell>
          <cell r="E9953">
            <v>11</v>
          </cell>
          <cell r="F9953">
            <v>9</v>
          </cell>
          <cell r="G9953" t="str">
            <v>Angola</v>
          </cell>
        </row>
        <row r="9954">
          <cell r="A9954" t="str">
            <v>2003M02</v>
          </cell>
          <cell r="B9954">
            <v>3</v>
          </cell>
          <cell r="C9954">
            <v>23</v>
          </cell>
          <cell r="D9954" t="str">
            <v xml:space="preserve"> Belgium (French)</v>
          </cell>
          <cell r="E9954">
            <v>2</v>
          </cell>
          <cell r="F9954">
            <v>101</v>
          </cell>
          <cell r="G9954" t="str">
            <v>Italy</v>
          </cell>
        </row>
        <row r="9955">
          <cell r="A9955" t="str">
            <v>2003M02</v>
          </cell>
          <cell r="B9955">
            <v>1</v>
          </cell>
          <cell r="C9955">
            <v>101</v>
          </cell>
          <cell r="D9955" t="str">
            <v>Italy</v>
          </cell>
          <cell r="E9955">
            <v>5</v>
          </cell>
          <cell r="F9955">
            <v>175</v>
          </cell>
          <cell r="G9955" t="str">
            <v>San Marino</v>
          </cell>
        </row>
        <row r="9956">
          <cell r="A9956" t="str">
            <v>2003M02</v>
          </cell>
          <cell r="B9956">
            <v>1</v>
          </cell>
          <cell r="C9956">
            <v>71</v>
          </cell>
          <cell r="D9956" t="str">
            <v>France</v>
          </cell>
          <cell r="E9956">
            <v>1</v>
          </cell>
          <cell r="F9956">
            <v>31</v>
          </cell>
          <cell r="G9956" t="str">
            <v>Brazil</v>
          </cell>
        </row>
        <row r="9957">
          <cell r="A9957" t="str">
            <v>2003M02</v>
          </cell>
          <cell r="B9957">
            <v>1</v>
          </cell>
          <cell r="C9957">
            <v>16</v>
          </cell>
          <cell r="D9957" t="str">
            <v>Austria</v>
          </cell>
          <cell r="E9957">
            <v>10</v>
          </cell>
          <cell r="F9957">
            <v>2</v>
          </cell>
          <cell r="G9957" t="str">
            <v>Canada</v>
          </cell>
        </row>
        <row r="9958">
          <cell r="A9958" t="str">
            <v>2003M02</v>
          </cell>
          <cell r="B9958">
            <v>1</v>
          </cell>
          <cell r="C9958">
            <v>3</v>
          </cell>
          <cell r="D9958" t="str">
            <v>Uk</v>
          </cell>
          <cell r="E9958">
            <v>14</v>
          </cell>
          <cell r="F9958">
            <v>31</v>
          </cell>
          <cell r="G9958" t="str">
            <v>Brazil</v>
          </cell>
        </row>
        <row r="9959">
          <cell r="A9959" t="str">
            <v>2003M02</v>
          </cell>
          <cell r="B9959">
            <v>1</v>
          </cell>
          <cell r="C9959">
            <v>77</v>
          </cell>
          <cell r="D9959" t="str">
            <v>Germany</v>
          </cell>
          <cell r="E9959">
            <v>9</v>
          </cell>
          <cell r="F9959">
            <v>185</v>
          </cell>
          <cell r="G9959" t="str">
            <v>South Africa</v>
          </cell>
        </row>
        <row r="9960">
          <cell r="A9960" t="str">
            <v>2003M02</v>
          </cell>
          <cell r="B9960">
            <v>2</v>
          </cell>
          <cell r="C9960">
            <v>3</v>
          </cell>
          <cell r="D9960" t="str">
            <v>Uk</v>
          </cell>
          <cell r="E9960">
            <v>19584</v>
          </cell>
          <cell r="F9960">
            <v>77</v>
          </cell>
          <cell r="G9960" t="str">
            <v>Germany</v>
          </cell>
        </row>
        <row r="9961">
          <cell r="A9961" t="str">
            <v>2003M02</v>
          </cell>
          <cell r="B9961">
            <v>2</v>
          </cell>
          <cell r="C9961">
            <v>71</v>
          </cell>
          <cell r="D9961" t="str">
            <v>France</v>
          </cell>
          <cell r="E9961">
            <v>16</v>
          </cell>
          <cell r="F9961">
            <v>196</v>
          </cell>
          <cell r="G9961" t="str">
            <v>Taiwan</v>
          </cell>
        </row>
        <row r="9962">
          <cell r="A9962" t="str">
            <v>2003M02</v>
          </cell>
          <cell r="B9962">
            <v>2</v>
          </cell>
          <cell r="C9962">
            <v>123</v>
          </cell>
          <cell r="D9962" t="str">
            <v xml:space="preserve"> Belgium (Dutch)</v>
          </cell>
          <cell r="E9962">
            <v>3</v>
          </cell>
          <cell r="F9962">
            <v>101</v>
          </cell>
          <cell r="G9962" t="str">
            <v>Italy</v>
          </cell>
        </row>
        <row r="9963">
          <cell r="A9963" t="str">
            <v>2003M02</v>
          </cell>
          <cell r="B9963">
            <v>0</v>
          </cell>
          <cell r="C9963">
            <v>0</v>
          </cell>
          <cell r="D9963" t="str">
            <v>Ebay</v>
          </cell>
          <cell r="E9963">
            <v>1</v>
          </cell>
          <cell r="F9963">
            <v>55</v>
          </cell>
          <cell r="G9963" t="str">
            <v>Cyprus</v>
          </cell>
        </row>
        <row r="9964">
          <cell r="A9964" t="str">
            <v>2003M02</v>
          </cell>
          <cell r="B9964">
            <v>2</v>
          </cell>
          <cell r="C9964">
            <v>0</v>
          </cell>
          <cell r="D9964" t="str">
            <v>Ebay</v>
          </cell>
          <cell r="E9964">
            <v>238</v>
          </cell>
          <cell r="F9964">
            <v>28</v>
          </cell>
          <cell r="G9964" t="str">
            <v>Bolivia</v>
          </cell>
        </row>
        <row r="9965">
          <cell r="A9965" t="str">
            <v>2003M02</v>
          </cell>
          <cell r="B9965">
            <v>1</v>
          </cell>
          <cell r="C9965">
            <v>0</v>
          </cell>
          <cell r="D9965" t="str">
            <v>Ebay</v>
          </cell>
          <cell r="E9965">
            <v>365</v>
          </cell>
          <cell r="F9965">
            <v>196</v>
          </cell>
          <cell r="G9965" t="str">
            <v>Taiwan</v>
          </cell>
        </row>
        <row r="9966">
          <cell r="A9966" t="str">
            <v>2003M02</v>
          </cell>
          <cell r="B9966">
            <v>2</v>
          </cell>
          <cell r="C9966">
            <v>186</v>
          </cell>
          <cell r="D9966" t="str">
            <v>Spain</v>
          </cell>
          <cell r="E9966">
            <v>597</v>
          </cell>
          <cell r="F9966">
            <v>3</v>
          </cell>
          <cell r="G9966" t="str">
            <v>United Kingdom</v>
          </cell>
        </row>
        <row r="9967">
          <cell r="A9967" t="str">
            <v>2003M02</v>
          </cell>
          <cell r="B9967">
            <v>2</v>
          </cell>
          <cell r="C9967">
            <v>15</v>
          </cell>
          <cell r="D9967" t="str">
            <v>Australia</v>
          </cell>
          <cell r="E9967">
            <v>873</v>
          </cell>
          <cell r="F9967">
            <v>1</v>
          </cell>
          <cell r="G9967" t="str">
            <v>United States</v>
          </cell>
        </row>
        <row r="9968">
          <cell r="A9968" t="str">
            <v>2003M02</v>
          </cell>
          <cell r="B9968">
            <v>0</v>
          </cell>
          <cell r="C9968">
            <v>15</v>
          </cell>
          <cell r="D9968" t="str">
            <v>Australia</v>
          </cell>
          <cell r="E9968">
            <v>1</v>
          </cell>
          <cell r="F9968">
            <v>185</v>
          </cell>
          <cell r="G9968" t="str">
            <v>South Africa</v>
          </cell>
        </row>
        <row r="9969">
          <cell r="A9969" t="str">
            <v>2003M02</v>
          </cell>
          <cell r="B9969">
            <v>0</v>
          </cell>
          <cell r="C9969">
            <v>77</v>
          </cell>
          <cell r="D9969" t="str">
            <v>Germany</v>
          </cell>
          <cell r="E9969">
            <v>45</v>
          </cell>
          <cell r="F9969">
            <v>163</v>
          </cell>
          <cell r="G9969" t="str">
            <v>Poland</v>
          </cell>
        </row>
        <row r="9970">
          <cell r="A9970" t="str">
            <v>2003M02</v>
          </cell>
          <cell r="B9970">
            <v>2</v>
          </cell>
          <cell r="C9970">
            <v>2</v>
          </cell>
          <cell r="D9970" t="str">
            <v>Canada</v>
          </cell>
          <cell r="E9970">
            <v>11</v>
          </cell>
          <cell r="F9970">
            <v>164</v>
          </cell>
          <cell r="G9970" t="str">
            <v>Portugal</v>
          </cell>
        </row>
        <row r="9971">
          <cell r="A9971" t="str">
            <v>2003M02</v>
          </cell>
          <cell r="B9971">
            <v>0</v>
          </cell>
          <cell r="C9971">
            <v>0</v>
          </cell>
          <cell r="D9971" t="str">
            <v>Ebay</v>
          </cell>
          <cell r="E9971">
            <v>2</v>
          </cell>
          <cell r="F9971">
            <v>116</v>
          </cell>
          <cell r="G9971" t="str">
            <v>Lebanon, South</v>
          </cell>
        </row>
        <row r="9972">
          <cell r="A9972" t="str">
            <v>2003M02</v>
          </cell>
          <cell r="B9972">
            <v>2</v>
          </cell>
          <cell r="C9972">
            <v>3</v>
          </cell>
          <cell r="D9972" t="str">
            <v>Uk</v>
          </cell>
          <cell r="E9972">
            <v>1134</v>
          </cell>
          <cell r="F9972">
            <v>57</v>
          </cell>
          <cell r="G9972" t="str">
            <v>Denmark</v>
          </cell>
        </row>
        <row r="9973">
          <cell r="A9973" t="str">
            <v>2003M02</v>
          </cell>
          <cell r="B9973">
            <v>2</v>
          </cell>
          <cell r="C9973">
            <v>77</v>
          </cell>
          <cell r="D9973" t="str">
            <v>Germany</v>
          </cell>
          <cell r="E9973">
            <v>4</v>
          </cell>
          <cell r="F9973">
            <v>139</v>
          </cell>
          <cell r="G9973" t="str">
            <v>Mongolia</v>
          </cell>
        </row>
        <row r="9974">
          <cell r="A9974" t="str">
            <v>2003M02</v>
          </cell>
          <cell r="B9974">
            <v>0</v>
          </cell>
          <cell r="C9974">
            <v>77</v>
          </cell>
          <cell r="D9974" t="str">
            <v>Germany</v>
          </cell>
          <cell r="E9974">
            <v>1</v>
          </cell>
          <cell r="F9974">
            <v>220</v>
          </cell>
          <cell r="G9974" t="str">
            <v>Western Samoa</v>
          </cell>
        </row>
        <row r="9975">
          <cell r="A9975" t="str">
            <v>2003M02</v>
          </cell>
          <cell r="B9975">
            <v>1</v>
          </cell>
          <cell r="C9975">
            <v>100</v>
          </cell>
          <cell r="D9975" t="str">
            <v>Ebaymotors</v>
          </cell>
          <cell r="E9975">
            <v>42</v>
          </cell>
          <cell r="F9975">
            <v>165</v>
          </cell>
          <cell r="G9975" t="str">
            <v>Puerto Rico</v>
          </cell>
        </row>
        <row r="9976">
          <cell r="A9976" t="str">
            <v>2003M02</v>
          </cell>
          <cell r="B9976">
            <v>0</v>
          </cell>
          <cell r="C9976">
            <v>3</v>
          </cell>
          <cell r="D9976" t="str">
            <v>Uk</v>
          </cell>
          <cell r="E9976">
            <v>1</v>
          </cell>
          <cell r="F9976">
            <v>204</v>
          </cell>
          <cell r="G9976" t="str">
            <v>Turkey</v>
          </cell>
        </row>
        <row r="9977">
          <cell r="A9977" t="str">
            <v>2003M02</v>
          </cell>
          <cell r="B9977">
            <v>0</v>
          </cell>
          <cell r="C9977">
            <v>101</v>
          </cell>
          <cell r="D9977" t="str">
            <v>Italy</v>
          </cell>
          <cell r="E9977">
            <v>7</v>
          </cell>
          <cell r="F9977">
            <v>16</v>
          </cell>
          <cell r="G9977" t="str">
            <v>Austria</v>
          </cell>
        </row>
        <row r="9978">
          <cell r="A9978" t="str">
            <v>2003M02</v>
          </cell>
          <cell r="B9978">
            <v>2</v>
          </cell>
          <cell r="C9978">
            <v>3</v>
          </cell>
          <cell r="D9978" t="str">
            <v>Uk</v>
          </cell>
          <cell r="E9978">
            <v>17</v>
          </cell>
          <cell r="F9978">
            <v>181</v>
          </cell>
          <cell r="G9978" t="str">
            <v>Slovakia</v>
          </cell>
        </row>
        <row r="9979">
          <cell r="A9979" t="str">
            <v>2003M02</v>
          </cell>
          <cell r="B9979">
            <v>2</v>
          </cell>
          <cell r="C9979">
            <v>100</v>
          </cell>
          <cell r="D9979" t="str">
            <v>Ebaymotors</v>
          </cell>
          <cell r="E9979">
            <v>4</v>
          </cell>
          <cell r="F9979">
            <v>102</v>
          </cell>
          <cell r="G9979" t="str">
            <v>Jamaica</v>
          </cell>
        </row>
        <row r="9980">
          <cell r="A9980" t="str">
            <v>2003M02</v>
          </cell>
          <cell r="B9980">
            <v>0</v>
          </cell>
          <cell r="C9980">
            <v>100</v>
          </cell>
          <cell r="D9980" t="str">
            <v>Ebaymotors</v>
          </cell>
          <cell r="E9980">
            <v>1</v>
          </cell>
          <cell r="F9980">
            <v>182</v>
          </cell>
          <cell r="G9980" t="str">
            <v>Slovenia</v>
          </cell>
        </row>
        <row r="9981">
          <cell r="A9981" t="str">
            <v>2003M02</v>
          </cell>
          <cell r="B9981">
            <v>1</v>
          </cell>
          <cell r="C9981">
            <v>3</v>
          </cell>
          <cell r="D9981" t="str">
            <v>Uk</v>
          </cell>
          <cell r="E9981">
            <v>120</v>
          </cell>
          <cell r="F9981">
            <v>45</v>
          </cell>
          <cell r="G9981" t="str">
            <v>China</v>
          </cell>
        </row>
        <row r="9982">
          <cell r="A9982" t="str">
            <v>2003M02</v>
          </cell>
          <cell r="B9982">
            <v>0</v>
          </cell>
          <cell r="C9982">
            <v>15</v>
          </cell>
          <cell r="D9982" t="str">
            <v>Australia</v>
          </cell>
          <cell r="E9982">
            <v>503</v>
          </cell>
          <cell r="F9982">
            <v>127</v>
          </cell>
          <cell r="G9982" t="str">
            <v>Malaysia</v>
          </cell>
        </row>
        <row r="9983">
          <cell r="A9983" t="str">
            <v>2003M02</v>
          </cell>
          <cell r="B9983">
            <v>2</v>
          </cell>
          <cell r="C9983">
            <v>71</v>
          </cell>
          <cell r="D9983" t="str">
            <v>France</v>
          </cell>
          <cell r="E9983">
            <v>352</v>
          </cell>
          <cell r="F9983">
            <v>3</v>
          </cell>
          <cell r="G9983" t="str">
            <v>United Kingdom</v>
          </cell>
        </row>
        <row r="9984">
          <cell r="A9984" t="str">
            <v>2003M02</v>
          </cell>
          <cell r="B9984">
            <v>2</v>
          </cell>
          <cell r="C9984">
            <v>77</v>
          </cell>
          <cell r="D9984" t="str">
            <v>Germany</v>
          </cell>
          <cell r="E9984">
            <v>4</v>
          </cell>
          <cell r="F9984">
            <v>127</v>
          </cell>
          <cell r="G9984" t="str">
            <v>Malaysia</v>
          </cell>
        </row>
        <row r="9985">
          <cell r="A9985" t="str">
            <v>2003M02</v>
          </cell>
          <cell r="B9985">
            <v>1</v>
          </cell>
          <cell r="C9985">
            <v>77</v>
          </cell>
          <cell r="D9985" t="str">
            <v>Germany</v>
          </cell>
          <cell r="E9985">
            <v>1</v>
          </cell>
          <cell r="F9985">
            <v>162</v>
          </cell>
          <cell r="G9985" t="str">
            <v>Philippines</v>
          </cell>
        </row>
        <row r="9986">
          <cell r="A9986" t="str">
            <v>2003M02</v>
          </cell>
          <cell r="B9986">
            <v>2</v>
          </cell>
          <cell r="C9986">
            <v>77</v>
          </cell>
          <cell r="D9986" t="str">
            <v>Germany</v>
          </cell>
          <cell r="E9986">
            <v>488</v>
          </cell>
          <cell r="F9986">
            <v>204</v>
          </cell>
          <cell r="G9986" t="str">
            <v>Turkey</v>
          </cell>
        </row>
        <row r="9987">
          <cell r="A9987" t="str">
            <v>2003M02</v>
          </cell>
          <cell r="B9987">
            <v>2</v>
          </cell>
          <cell r="C9987">
            <v>77</v>
          </cell>
          <cell r="D9987" t="str">
            <v>Germany</v>
          </cell>
          <cell r="E9987">
            <v>919</v>
          </cell>
          <cell r="F9987">
            <v>100</v>
          </cell>
          <cell r="G9987" t="str">
            <v>Israel</v>
          </cell>
        </row>
        <row r="9988">
          <cell r="A9988" t="str">
            <v>2003M02</v>
          </cell>
          <cell r="B9988">
            <v>2</v>
          </cell>
          <cell r="C9988">
            <v>123</v>
          </cell>
          <cell r="D9988" t="str">
            <v xml:space="preserve"> Belgium (Dutch)</v>
          </cell>
          <cell r="E9988">
            <v>14</v>
          </cell>
          <cell r="F9988">
            <v>70</v>
          </cell>
          <cell r="G9988" t="str">
            <v>Finland</v>
          </cell>
        </row>
        <row r="9989">
          <cell r="A9989" t="str">
            <v>2003M02</v>
          </cell>
          <cell r="B9989">
            <v>2</v>
          </cell>
          <cell r="C9989">
            <v>0</v>
          </cell>
          <cell r="D9989" t="str">
            <v>Ebay</v>
          </cell>
          <cell r="E9989">
            <v>19098</v>
          </cell>
          <cell r="F9989">
            <v>168</v>
          </cell>
          <cell r="G9989" t="str">
            <v>Russian Federation</v>
          </cell>
        </row>
        <row r="9990">
          <cell r="A9990" t="str">
            <v>2003M02</v>
          </cell>
          <cell r="B9990">
            <v>0</v>
          </cell>
          <cell r="C9990">
            <v>77</v>
          </cell>
          <cell r="D9990" t="str">
            <v>Germany</v>
          </cell>
          <cell r="E9990">
            <v>21</v>
          </cell>
          <cell r="F9990">
            <v>137</v>
          </cell>
          <cell r="G9990" t="str">
            <v>Moldova</v>
          </cell>
        </row>
        <row r="9991">
          <cell r="A9991" t="str">
            <v>2003M02</v>
          </cell>
          <cell r="B9991">
            <v>0</v>
          </cell>
          <cell r="C9991">
            <v>0</v>
          </cell>
          <cell r="D9991" t="str">
            <v>Ebay</v>
          </cell>
          <cell r="E9991">
            <v>12</v>
          </cell>
          <cell r="F9991">
            <v>5</v>
          </cell>
          <cell r="G9991" t="str">
            <v>Albania</v>
          </cell>
        </row>
        <row r="9992">
          <cell r="A9992" t="str">
            <v>2003M02</v>
          </cell>
          <cell r="B9992">
            <v>1</v>
          </cell>
          <cell r="C9992">
            <v>186</v>
          </cell>
          <cell r="D9992" t="str">
            <v>Spain</v>
          </cell>
          <cell r="E9992">
            <v>65</v>
          </cell>
          <cell r="F9992">
            <v>8</v>
          </cell>
          <cell r="G9992" t="str">
            <v>Andorra</v>
          </cell>
        </row>
        <row r="9993">
          <cell r="A9993" t="str">
            <v>2003M02</v>
          </cell>
          <cell r="B9993">
            <v>1</v>
          </cell>
          <cell r="C9993">
            <v>71</v>
          </cell>
          <cell r="D9993" t="str">
            <v>France</v>
          </cell>
          <cell r="E9993">
            <v>48</v>
          </cell>
          <cell r="F9993">
            <v>80</v>
          </cell>
          <cell r="G9993" t="str">
            <v>Greece</v>
          </cell>
        </row>
        <row r="9994">
          <cell r="A9994" t="str">
            <v>2003M02</v>
          </cell>
          <cell r="B9994">
            <v>2</v>
          </cell>
          <cell r="C9994">
            <v>0</v>
          </cell>
          <cell r="D9994" t="str">
            <v>Ebay</v>
          </cell>
          <cell r="E9994">
            <v>21</v>
          </cell>
          <cell r="F9994">
            <v>85</v>
          </cell>
          <cell r="G9994" t="str">
            <v>Guatemala</v>
          </cell>
        </row>
        <row r="9995">
          <cell r="A9995" t="str">
            <v>2003M02</v>
          </cell>
          <cell r="B9995">
            <v>0</v>
          </cell>
          <cell r="C9995">
            <v>3</v>
          </cell>
          <cell r="D9995" t="str">
            <v>Uk</v>
          </cell>
          <cell r="E9995">
            <v>2</v>
          </cell>
          <cell r="F9995">
            <v>6</v>
          </cell>
          <cell r="G9995" t="str">
            <v>Algeria</v>
          </cell>
        </row>
        <row r="9996">
          <cell r="A9996" t="str">
            <v>2003M02</v>
          </cell>
          <cell r="B9996">
            <v>0</v>
          </cell>
          <cell r="C9996">
            <v>196</v>
          </cell>
          <cell r="D9996" t="str">
            <v>Taiwan</v>
          </cell>
          <cell r="E9996">
            <v>13</v>
          </cell>
          <cell r="F9996">
            <v>15</v>
          </cell>
          <cell r="G9996" t="str">
            <v>Australia</v>
          </cell>
        </row>
        <row r="9997">
          <cell r="A9997" t="str">
            <v>2003M02</v>
          </cell>
          <cell r="B9997">
            <v>2</v>
          </cell>
          <cell r="C9997">
            <v>0</v>
          </cell>
          <cell r="D9997" t="str">
            <v>Ebay</v>
          </cell>
          <cell r="E9997">
            <v>3</v>
          </cell>
          <cell r="F9997">
            <v>173</v>
          </cell>
          <cell r="G9997" t="str">
            <v>Saint Pierre and Miquelon</v>
          </cell>
        </row>
        <row r="9998">
          <cell r="A9998" t="str">
            <v>2003M02</v>
          </cell>
          <cell r="B9998">
            <v>0</v>
          </cell>
          <cell r="C9998">
            <v>2</v>
          </cell>
          <cell r="D9998" t="str">
            <v>Canada</v>
          </cell>
          <cell r="E9998">
            <v>1</v>
          </cell>
          <cell r="F9998">
            <v>71</v>
          </cell>
          <cell r="G9998" t="str">
            <v>France</v>
          </cell>
        </row>
        <row r="9999">
          <cell r="A9999" t="str">
            <v>2003M02</v>
          </cell>
          <cell r="B9999">
            <v>2</v>
          </cell>
          <cell r="C9999">
            <v>146</v>
          </cell>
          <cell r="D9999" t="str">
            <v>Netherlands</v>
          </cell>
          <cell r="E9999">
            <v>1</v>
          </cell>
          <cell r="F9999">
            <v>216</v>
          </cell>
          <cell r="G9999" t="str">
            <v>Vietnam</v>
          </cell>
        </row>
        <row r="10000">
          <cell r="A10000" t="str">
            <v>2003M02</v>
          </cell>
          <cell r="B10000">
            <v>1</v>
          </cell>
          <cell r="C10000">
            <v>77</v>
          </cell>
          <cell r="D10000" t="str">
            <v>Germany</v>
          </cell>
          <cell r="E10000">
            <v>1729</v>
          </cell>
          <cell r="F10000">
            <v>186</v>
          </cell>
          <cell r="G10000" t="str">
            <v>Spain</v>
          </cell>
        </row>
        <row r="10001">
          <cell r="A10001" t="str">
            <v>2003M02</v>
          </cell>
          <cell r="B10001">
            <v>2</v>
          </cell>
          <cell r="C10001">
            <v>3</v>
          </cell>
          <cell r="D10001" t="str">
            <v>Uk</v>
          </cell>
          <cell r="E10001">
            <v>3</v>
          </cell>
          <cell r="F10001">
            <v>176</v>
          </cell>
          <cell r="G10001" t="str">
            <v>Saudi Arabia</v>
          </cell>
        </row>
        <row r="10002">
          <cell r="A10002" t="str">
            <v>2003M02</v>
          </cell>
          <cell r="B10002">
            <v>2</v>
          </cell>
          <cell r="C10002">
            <v>0</v>
          </cell>
          <cell r="D10002" t="str">
            <v>Ebay</v>
          </cell>
          <cell r="E10002">
            <v>981</v>
          </cell>
          <cell r="F10002">
            <v>94</v>
          </cell>
          <cell r="G10002" t="str">
            <v>Iceland</v>
          </cell>
        </row>
        <row r="10003">
          <cell r="A10003" t="str">
            <v>2003M02</v>
          </cell>
          <cell r="B10003">
            <v>2</v>
          </cell>
          <cell r="C10003">
            <v>77</v>
          </cell>
          <cell r="D10003" t="str">
            <v>Germany</v>
          </cell>
          <cell r="E10003">
            <v>104</v>
          </cell>
          <cell r="F10003">
            <v>115</v>
          </cell>
          <cell r="G10003" t="str">
            <v>Latvia</v>
          </cell>
        </row>
        <row r="10004">
          <cell r="A10004" t="str">
            <v>2003M02</v>
          </cell>
          <cell r="B10004">
            <v>2</v>
          </cell>
          <cell r="C10004">
            <v>77</v>
          </cell>
          <cell r="D10004" t="str">
            <v>Germany</v>
          </cell>
          <cell r="E10004">
            <v>2</v>
          </cell>
          <cell r="F10004">
            <v>22</v>
          </cell>
          <cell r="G10004" t="str">
            <v>Belarus</v>
          </cell>
        </row>
        <row r="10005">
          <cell r="A10005" t="str">
            <v>2003M02</v>
          </cell>
          <cell r="B10005">
            <v>2</v>
          </cell>
          <cell r="C10005">
            <v>193</v>
          </cell>
          <cell r="D10005" t="str">
            <v>Switzerland</v>
          </cell>
          <cell r="E10005">
            <v>1</v>
          </cell>
          <cell r="F10005">
            <v>12</v>
          </cell>
          <cell r="G10005" t="str">
            <v>Argentina</v>
          </cell>
        </row>
        <row r="10006">
          <cell r="A10006" t="str">
            <v>2003M02</v>
          </cell>
          <cell r="B10006">
            <v>0</v>
          </cell>
          <cell r="C10006">
            <v>3</v>
          </cell>
          <cell r="D10006" t="str">
            <v>Uk</v>
          </cell>
          <cell r="E10006">
            <v>4</v>
          </cell>
          <cell r="F10006">
            <v>33</v>
          </cell>
          <cell r="G10006" t="str">
            <v>Brunei Darussalam</v>
          </cell>
        </row>
        <row r="10007">
          <cell r="A10007" t="str">
            <v>2003M02</v>
          </cell>
          <cell r="B10007">
            <v>2</v>
          </cell>
          <cell r="C10007">
            <v>100</v>
          </cell>
          <cell r="D10007" t="str">
            <v>Ebaymotors</v>
          </cell>
          <cell r="E10007">
            <v>4</v>
          </cell>
          <cell r="F10007">
            <v>161</v>
          </cell>
          <cell r="G10007" t="str">
            <v>Peru</v>
          </cell>
        </row>
        <row r="10008">
          <cell r="A10008" t="str">
            <v>2003M02</v>
          </cell>
          <cell r="B10008">
            <v>3</v>
          </cell>
          <cell r="C10008">
            <v>0</v>
          </cell>
          <cell r="D10008" t="str">
            <v>Ebay</v>
          </cell>
          <cell r="E10008">
            <v>3</v>
          </cell>
          <cell r="F10008">
            <v>80</v>
          </cell>
          <cell r="G10008" t="str">
            <v>Greece</v>
          </cell>
        </row>
        <row r="10009">
          <cell r="A10009" t="str">
            <v>2003M02</v>
          </cell>
          <cell r="B10009">
            <v>3</v>
          </cell>
          <cell r="C10009">
            <v>100</v>
          </cell>
          <cell r="D10009" t="str">
            <v>Ebaymotors</v>
          </cell>
          <cell r="E10009">
            <v>2</v>
          </cell>
          <cell r="F10009">
            <v>149</v>
          </cell>
          <cell r="G10009" t="str">
            <v>New Zealand</v>
          </cell>
        </row>
        <row r="10010">
          <cell r="A10010" t="str">
            <v>2003M02</v>
          </cell>
          <cell r="B10010">
            <v>2</v>
          </cell>
          <cell r="C10010">
            <v>0</v>
          </cell>
          <cell r="D10010" t="str">
            <v>Ebay</v>
          </cell>
          <cell r="E10010">
            <v>72554</v>
          </cell>
          <cell r="F10010">
            <v>146</v>
          </cell>
          <cell r="G10010" t="str">
            <v>Netherlands</v>
          </cell>
        </row>
        <row r="10011">
          <cell r="A10011" t="str">
            <v>2003M02</v>
          </cell>
          <cell r="B10011">
            <v>0</v>
          </cell>
          <cell r="C10011">
            <v>15</v>
          </cell>
          <cell r="D10011" t="str">
            <v>Australia</v>
          </cell>
          <cell r="E10011">
            <v>22</v>
          </cell>
          <cell r="F10011">
            <v>180</v>
          </cell>
          <cell r="G10011" t="str">
            <v>Singapore</v>
          </cell>
        </row>
        <row r="10012">
          <cell r="A10012" t="str">
            <v>2003M02</v>
          </cell>
          <cell r="B10012">
            <v>0</v>
          </cell>
          <cell r="C10012">
            <v>196</v>
          </cell>
          <cell r="D10012" t="str">
            <v>Taiwan</v>
          </cell>
          <cell r="E10012">
            <v>337</v>
          </cell>
          <cell r="F10012">
            <v>45</v>
          </cell>
          <cell r="G10012" t="str">
            <v>China</v>
          </cell>
        </row>
        <row r="10013">
          <cell r="A10013" t="str">
            <v>2003M02</v>
          </cell>
          <cell r="B10013">
            <v>1</v>
          </cell>
          <cell r="C10013">
            <v>2</v>
          </cell>
          <cell r="D10013" t="str">
            <v>Canada</v>
          </cell>
          <cell r="E10013">
            <v>106068</v>
          </cell>
          <cell r="F10013">
            <v>2</v>
          </cell>
          <cell r="G10013" t="str">
            <v>Canada</v>
          </cell>
        </row>
        <row r="10014">
          <cell r="A10014" t="str">
            <v>2003M02</v>
          </cell>
          <cell r="B10014">
            <v>2</v>
          </cell>
          <cell r="C10014">
            <v>23</v>
          </cell>
          <cell r="D10014" t="str">
            <v xml:space="preserve"> Belgium (French)</v>
          </cell>
          <cell r="E10014">
            <v>73</v>
          </cell>
          <cell r="F10014">
            <v>80</v>
          </cell>
          <cell r="G10014" t="str">
            <v>Greece</v>
          </cell>
        </row>
        <row r="10015">
          <cell r="A10015" t="str">
            <v>2003M02</v>
          </cell>
          <cell r="B10015">
            <v>1</v>
          </cell>
          <cell r="C10015">
            <v>101</v>
          </cell>
          <cell r="D10015" t="str">
            <v>Italy</v>
          </cell>
          <cell r="E10015">
            <v>18</v>
          </cell>
          <cell r="F10015">
            <v>23</v>
          </cell>
          <cell r="G10015" t="str">
            <v>Belgium</v>
          </cell>
        </row>
        <row r="10016">
          <cell r="A10016" t="str">
            <v>2003M02</v>
          </cell>
          <cell r="B10016">
            <v>1</v>
          </cell>
          <cell r="C10016">
            <v>15</v>
          </cell>
          <cell r="D10016" t="str">
            <v>Australia</v>
          </cell>
          <cell r="E10016">
            <v>2</v>
          </cell>
          <cell r="F10016">
            <v>199</v>
          </cell>
          <cell r="G10016" t="str">
            <v>Thailand</v>
          </cell>
        </row>
        <row r="10017">
          <cell r="A10017" t="str">
            <v>2003M02</v>
          </cell>
          <cell r="B10017">
            <v>2</v>
          </cell>
          <cell r="C10017">
            <v>101</v>
          </cell>
          <cell r="D10017" t="str">
            <v>Italy</v>
          </cell>
          <cell r="E10017">
            <v>383</v>
          </cell>
          <cell r="F10017">
            <v>23</v>
          </cell>
          <cell r="G10017" t="str">
            <v>Belgium</v>
          </cell>
        </row>
        <row r="10018">
          <cell r="A10018" t="str">
            <v>2003M02</v>
          </cell>
          <cell r="B10018">
            <v>0</v>
          </cell>
          <cell r="C10018">
            <v>186</v>
          </cell>
          <cell r="D10018" t="str">
            <v>Spain</v>
          </cell>
          <cell r="E10018">
            <v>78</v>
          </cell>
          <cell r="F10018">
            <v>77</v>
          </cell>
          <cell r="G10018" t="str">
            <v>Germany</v>
          </cell>
        </row>
        <row r="10019">
          <cell r="A10019" t="str">
            <v>2003M02</v>
          </cell>
          <cell r="B10019">
            <v>1</v>
          </cell>
          <cell r="C10019">
            <v>77</v>
          </cell>
          <cell r="D10019" t="str">
            <v>Germany</v>
          </cell>
          <cell r="E10019">
            <v>34</v>
          </cell>
          <cell r="F10019">
            <v>225</v>
          </cell>
          <cell r="G10019" t="str">
            <v>APO/FPO</v>
          </cell>
        </row>
        <row r="10020">
          <cell r="A10020" t="str">
            <v>2003M02</v>
          </cell>
          <cell r="B10020">
            <v>0</v>
          </cell>
          <cell r="C10020">
            <v>101</v>
          </cell>
          <cell r="D10020" t="str">
            <v>Italy</v>
          </cell>
          <cell r="E10020">
            <v>3</v>
          </cell>
          <cell r="F10020">
            <v>2</v>
          </cell>
          <cell r="G10020" t="str">
            <v>Canada</v>
          </cell>
        </row>
        <row r="10021">
          <cell r="A10021" t="str">
            <v>2003M02</v>
          </cell>
          <cell r="B10021">
            <v>1</v>
          </cell>
          <cell r="C10021">
            <v>3</v>
          </cell>
          <cell r="D10021" t="str">
            <v>Uk</v>
          </cell>
          <cell r="E10021">
            <v>62</v>
          </cell>
          <cell r="F10021">
            <v>80</v>
          </cell>
          <cell r="G10021" t="str">
            <v>Greece</v>
          </cell>
        </row>
        <row r="10022">
          <cell r="A10022" t="str">
            <v>2003M02</v>
          </cell>
          <cell r="B10022">
            <v>1</v>
          </cell>
          <cell r="C10022">
            <v>16</v>
          </cell>
          <cell r="D10022" t="str">
            <v>Austria</v>
          </cell>
          <cell r="E10022">
            <v>6666</v>
          </cell>
          <cell r="F10022">
            <v>77</v>
          </cell>
          <cell r="G10022" t="str">
            <v>Germany</v>
          </cell>
        </row>
        <row r="10023">
          <cell r="A10023" t="str">
            <v>2003M02</v>
          </cell>
          <cell r="B10023">
            <v>2</v>
          </cell>
          <cell r="C10023">
            <v>101</v>
          </cell>
          <cell r="D10023" t="str">
            <v>Italy</v>
          </cell>
          <cell r="E10023">
            <v>1</v>
          </cell>
          <cell r="F10023">
            <v>30</v>
          </cell>
          <cell r="G10023" t="str">
            <v>Botswana</v>
          </cell>
        </row>
        <row r="10024">
          <cell r="A10024" t="str">
            <v>2003M02</v>
          </cell>
          <cell r="B10024">
            <v>0</v>
          </cell>
          <cell r="C10024">
            <v>0</v>
          </cell>
          <cell r="D10024" t="str">
            <v>Ebay</v>
          </cell>
          <cell r="E10024">
            <v>3</v>
          </cell>
          <cell r="F10024">
            <v>137</v>
          </cell>
          <cell r="G10024" t="str">
            <v>Moldova</v>
          </cell>
        </row>
        <row r="10025">
          <cell r="A10025" t="str">
            <v>2003M02</v>
          </cell>
          <cell r="B10025">
            <v>2</v>
          </cell>
          <cell r="C10025">
            <v>100</v>
          </cell>
          <cell r="D10025" t="str">
            <v>Ebaymotors</v>
          </cell>
          <cell r="E10025">
            <v>1</v>
          </cell>
          <cell r="F10025">
            <v>19</v>
          </cell>
          <cell r="G10025" t="str">
            <v>Bahrain</v>
          </cell>
        </row>
        <row r="10026">
          <cell r="A10026" t="str">
            <v>2003M02</v>
          </cell>
          <cell r="B10026">
            <v>2</v>
          </cell>
          <cell r="C10026">
            <v>3</v>
          </cell>
          <cell r="D10026" t="str">
            <v>Uk</v>
          </cell>
          <cell r="E10026">
            <v>100</v>
          </cell>
          <cell r="F10026">
            <v>167</v>
          </cell>
          <cell r="G10026" t="str">
            <v>Romania</v>
          </cell>
        </row>
        <row r="10027">
          <cell r="A10027" t="str">
            <v>2003M02</v>
          </cell>
          <cell r="B10027">
            <v>0</v>
          </cell>
          <cell r="C10027">
            <v>77</v>
          </cell>
          <cell r="D10027" t="str">
            <v>Germany</v>
          </cell>
          <cell r="E10027">
            <v>3</v>
          </cell>
          <cell r="F10027">
            <v>66</v>
          </cell>
          <cell r="G10027" t="str">
            <v>Estonia</v>
          </cell>
        </row>
        <row r="10028">
          <cell r="A10028" t="str">
            <v>2003M02</v>
          </cell>
          <cell r="B10028">
            <v>3</v>
          </cell>
          <cell r="C10028">
            <v>186</v>
          </cell>
          <cell r="D10028" t="str">
            <v>Spain</v>
          </cell>
          <cell r="E10028">
            <v>2</v>
          </cell>
          <cell r="F10028">
            <v>101</v>
          </cell>
          <cell r="G10028" t="str">
            <v>Italy</v>
          </cell>
        </row>
        <row r="10029">
          <cell r="A10029" t="str">
            <v>2003M02</v>
          </cell>
          <cell r="B10029">
            <v>3</v>
          </cell>
          <cell r="C10029">
            <v>0</v>
          </cell>
          <cell r="D10029" t="str">
            <v>Ebay</v>
          </cell>
          <cell r="E10029">
            <v>2</v>
          </cell>
          <cell r="F10029">
            <v>136</v>
          </cell>
          <cell r="G10029" t="str">
            <v>Mexico</v>
          </cell>
        </row>
        <row r="10030">
          <cell r="A10030" t="str">
            <v>2003M02</v>
          </cell>
          <cell r="B10030">
            <v>2</v>
          </cell>
          <cell r="C10030">
            <v>146</v>
          </cell>
          <cell r="D10030" t="str">
            <v>Netherlands</v>
          </cell>
          <cell r="E10030">
            <v>16</v>
          </cell>
          <cell r="F10030">
            <v>185</v>
          </cell>
          <cell r="G10030" t="str">
            <v>South Africa</v>
          </cell>
        </row>
        <row r="10031">
          <cell r="A10031" t="str">
            <v>2003M02</v>
          </cell>
          <cell r="B10031">
            <v>2</v>
          </cell>
          <cell r="C10031">
            <v>3</v>
          </cell>
          <cell r="D10031" t="str">
            <v>Uk</v>
          </cell>
          <cell r="E10031">
            <v>601</v>
          </cell>
          <cell r="F10031">
            <v>104</v>
          </cell>
          <cell r="G10031" t="str">
            <v>Japan</v>
          </cell>
        </row>
        <row r="10032">
          <cell r="A10032" t="str">
            <v>2003M02</v>
          </cell>
          <cell r="B10032">
            <v>2</v>
          </cell>
          <cell r="C10032">
            <v>0</v>
          </cell>
          <cell r="D10032" t="str">
            <v>Ebay</v>
          </cell>
          <cell r="E10032">
            <v>194</v>
          </cell>
          <cell r="F10032">
            <v>84</v>
          </cell>
          <cell r="G10032" t="str">
            <v>Guam</v>
          </cell>
        </row>
        <row r="10033">
          <cell r="A10033" t="str">
            <v>2003M02</v>
          </cell>
          <cell r="B10033">
            <v>1</v>
          </cell>
          <cell r="C10033">
            <v>101</v>
          </cell>
          <cell r="D10033" t="str">
            <v>Italy</v>
          </cell>
          <cell r="E10033">
            <v>3</v>
          </cell>
          <cell r="F10033">
            <v>138</v>
          </cell>
          <cell r="G10033" t="str">
            <v>Monaco</v>
          </cell>
        </row>
        <row r="10034">
          <cell r="A10034" t="str">
            <v>2003M02</v>
          </cell>
          <cell r="B10034">
            <v>0</v>
          </cell>
          <cell r="C10034">
            <v>100</v>
          </cell>
          <cell r="D10034" t="str">
            <v>Ebaymotors</v>
          </cell>
          <cell r="E10034">
            <v>9</v>
          </cell>
          <cell r="F10034">
            <v>12</v>
          </cell>
          <cell r="G10034" t="str">
            <v>Argentina</v>
          </cell>
        </row>
        <row r="10035">
          <cell r="A10035" t="str">
            <v>2003M02</v>
          </cell>
          <cell r="B10035">
            <v>0</v>
          </cell>
          <cell r="C10035">
            <v>15</v>
          </cell>
          <cell r="D10035" t="str">
            <v>Australia</v>
          </cell>
          <cell r="E10035">
            <v>29</v>
          </cell>
          <cell r="F10035">
            <v>45</v>
          </cell>
          <cell r="G10035" t="str">
            <v>China</v>
          </cell>
        </row>
        <row r="10036">
          <cell r="A10036" t="str">
            <v>2003M02</v>
          </cell>
          <cell r="B10036">
            <v>1</v>
          </cell>
          <cell r="C10036">
            <v>0</v>
          </cell>
          <cell r="D10036" t="str">
            <v>Ebay</v>
          </cell>
          <cell r="E10036">
            <v>1167</v>
          </cell>
          <cell r="F10036">
            <v>31</v>
          </cell>
          <cell r="G10036" t="str">
            <v>Brazil</v>
          </cell>
        </row>
        <row r="10037">
          <cell r="A10037" t="str">
            <v>2003M02</v>
          </cell>
          <cell r="B10037">
            <v>2</v>
          </cell>
          <cell r="C10037">
            <v>123</v>
          </cell>
          <cell r="D10037" t="str">
            <v xml:space="preserve"> Belgium (Dutch)</v>
          </cell>
          <cell r="E10037">
            <v>2</v>
          </cell>
          <cell r="F10037">
            <v>16</v>
          </cell>
          <cell r="G10037" t="str">
            <v>Austria</v>
          </cell>
        </row>
        <row r="10038">
          <cell r="A10038" t="str">
            <v>2003M02</v>
          </cell>
          <cell r="B10038">
            <v>1</v>
          </cell>
          <cell r="C10038">
            <v>77</v>
          </cell>
          <cell r="D10038" t="str">
            <v>Germany</v>
          </cell>
          <cell r="E10038">
            <v>11</v>
          </cell>
          <cell r="F10038">
            <v>154</v>
          </cell>
          <cell r="G10038" t="str">
            <v>Norway</v>
          </cell>
        </row>
        <row r="10039">
          <cell r="A10039" t="str">
            <v>2003M02</v>
          </cell>
          <cell r="B10039">
            <v>0</v>
          </cell>
          <cell r="C10039">
            <v>0</v>
          </cell>
          <cell r="D10039" t="str">
            <v>Ebay</v>
          </cell>
          <cell r="E10039">
            <v>70</v>
          </cell>
          <cell r="F10039">
            <v>62</v>
          </cell>
          <cell r="G10039" t="str">
            <v>Egypt</v>
          </cell>
        </row>
        <row r="10040">
          <cell r="A10040" t="str">
            <v>2003M02</v>
          </cell>
          <cell r="B10040">
            <v>2</v>
          </cell>
          <cell r="C10040">
            <v>3</v>
          </cell>
          <cell r="D10040" t="str">
            <v>Uk</v>
          </cell>
          <cell r="E10040">
            <v>382</v>
          </cell>
          <cell r="F10040">
            <v>16</v>
          </cell>
          <cell r="G10040" t="str">
            <v>Austria</v>
          </cell>
        </row>
        <row r="10041">
          <cell r="A10041" t="str">
            <v>2003M02</v>
          </cell>
          <cell r="B10041">
            <v>1</v>
          </cell>
          <cell r="C10041">
            <v>193</v>
          </cell>
          <cell r="D10041" t="str">
            <v>Switzerland</v>
          </cell>
          <cell r="E10041">
            <v>1</v>
          </cell>
          <cell r="F10041">
            <v>186</v>
          </cell>
          <cell r="G10041" t="str">
            <v>Spain</v>
          </cell>
        </row>
        <row r="10042">
          <cell r="A10042" t="str">
            <v>2003M02</v>
          </cell>
          <cell r="B10042">
            <v>3</v>
          </cell>
          <cell r="C10042">
            <v>77</v>
          </cell>
          <cell r="D10042" t="str">
            <v>Germany</v>
          </cell>
          <cell r="E10042">
            <v>3</v>
          </cell>
          <cell r="F10042">
            <v>163</v>
          </cell>
          <cell r="G10042" t="str">
            <v>Poland</v>
          </cell>
        </row>
        <row r="10043">
          <cell r="A10043" t="str">
            <v>2003M02</v>
          </cell>
          <cell r="B10043">
            <v>2</v>
          </cell>
          <cell r="C10043">
            <v>0</v>
          </cell>
          <cell r="D10043" t="str">
            <v>Ebay</v>
          </cell>
          <cell r="E10043">
            <v>2302</v>
          </cell>
          <cell r="F10043">
            <v>222</v>
          </cell>
          <cell r="G10043" t="str">
            <v>Yugoslavia</v>
          </cell>
        </row>
        <row r="10044">
          <cell r="A10044" t="str">
            <v>2003M02</v>
          </cell>
          <cell r="B10044">
            <v>2</v>
          </cell>
          <cell r="C10044">
            <v>23</v>
          </cell>
          <cell r="D10044" t="str">
            <v xml:space="preserve"> Belgium (French)</v>
          </cell>
          <cell r="E10044">
            <v>4</v>
          </cell>
          <cell r="F10044">
            <v>138</v>
          </cell>
          <cell r="G10044" t="str">
            <v>Monaco</v>
          </cell>
        </row>
        <row r="10045">
          <cell r="A10045" t="str">
            <v>2003M02</v>
          </cell>
          <cell r="B10045">
            <v>0</v>
          </cell>
          <cell r="C10045">
            <v>100</v>
          </cell>
          <cell r="D10045" t="str">
            <v>Ebaymotors</v>
          </cell>
          <cell r="E10045">
            <v>4</v>
          </cell>
          <cell r="F10045">
            <v>84</v>
          </cell>
          <cell r="G10045" t="str">
            <v>Guam</v>
          </cell>
        </row>
        <row r="10046">
          <cell r="A10046" t="str">
            <v>2003M02</v>
          </cell>
          <cell r="B10046">
            <v>2</v>
          </cell>
          <cell r="C10046">
            <v>0</v>
          </cell>
          <cell r="D10046" t="str">
            <v>Ebay</v>
          </cell>
          <cell r="E10046">
            <v>2216</v>
          </cell>
          <cell r="F10046">
            <v>96</v>
          </cell>
          <cell r="G10046" t="str">
            <v>Indonesia</v>
          </cell>
        </row>
        <row r="10047">
          <cell r="A10047" t="str">
            <v>2003M02</v>
          </cell>
          <cell r="B10047">
            <v>1</v>
          </cell>
          <cell r="C10047">
            <v>23</v>
          </cell>
          <cell r="D10047" t="str">
            <v xml:space="preserve"> Belgium (French)</v>
          </cell>
          <cell r="E10047">
            <v>2</v>
          </cell>
          <cell r="F10047">
            <v>146</v>
          </cell>
          <cell r="G10047" t="str">
            <v>Netherlands</v>
          </cell>
        </row>
        <row r="10048">
          <cell r="A10048" t="str">
            <v>2003M02</v>
          </cell>
          <cell r="B10048">
            <v>0</v>
          </cell>
          <cell r="C10048">
            <v>2</v>
          </cell>
          <cell r="D10048" t="str">
            <v>Canada</v>
          </cell>
          <cell r="E10048">
            <v>5633</v>
          </cell>
          <cell r="F10048">
            <v>2</v>
          </cell>
          <cell r="G10048" t="str">
            <v>Canada</v>
          </cell>
        </row>
        <row r="10049">
          <cell r="A10049" t="str">
            <v>2003M02</v>
          </cell>
          <cell r="B10049">
            <v>2</v>
          </cell>
          <cell r="C10049">
            <v>71</v>
          </cell>
          <cell r="D10049" t="str">
            <v>France</v>
          </cell>
          <cell r="E10049">
            <v>2</v>
          </cell>
          <cell r="F10049">
            <v>93</v>
          </cell>
          <cell r="G10049" t="str">
            <v>Hungary</v>
          </cell>
        </row>
        <row r="10050">
          <cell r="A10050" t="str">
            <v>2003M02</v>
          </cell>
          <cell r="B10050">
            <v>2</v>
          </cell>
          <cell r="C10050">
            <v>77</v>
          </cell>
          <cell r="D10050" t="str">
            <v>Germany</v>
          </cell>
          <cell r="E10050">
            <v>198</v>
          </cell>
          <cell r="F10050">
            <v>149</v>
          </cell>
          <cell r="G10050" t="str">
            <v>New Zealand</v>
          </cell>
        </row>
        <row r="10051">
          <cell r="A10051" t="str">
            <v>2003M02</v>
          </cell>
          <cell r="B10051">
            <v>2</v>
          </cell>
          <cell r="C10051">
            <v>77</v>
          </cell>
          <cell r="D10051" t="str">
            <v>Germany</v>
          </cell>
          <cell r="E10051">
            <v>1656</v>
          </cell>
          <cell r="F10051">
            <v>3</v>
          </cell>
          <cell r="G10051" t="str">
            <v>United Kingdom</v>
          </cell>
        </row>
        <row r="10052">
          <cell r="A10052" t="str">
            <v>2003M02</v>
          </cell>
          <cell r="B10052">
            <v>0</v>
          </cell>
          <cell r="C10052">
            <v>71</v>
          </cell>
          <cell r="D10052" t="str">
            <v>France</v>
          </cell>
          <cell r="E10052">
            <v>64</v>
          </cell>
          <cell r="F10052">
            <v>138</v>
          </cell>
          <cell r="G10052" t="str">
            <v>Monaco</v>
          </cell>
        </row>
        <row r="10053">
          <cell r="A10053" t="str">
            <v>2003M02</v>
          </cell>
          <cell r="B10053">
            <v>1</v>
          </cell>
          <cell r="C10053">
            <v>3</v>
          </cell>
          <cell r="D10053" t="str">
            <v>Uk</v>
          </cell>
          <cell r="E10053">
            <v>24</v>
          </cell>
          <cell r="F10053">
            <v>163</v>
          </cell>
          <cell r="G10053" t="str">
            <v>Poland</v>
          </cell>
        </row>
        <row r="10054">
          <cell r="A10054" t="str">
            <v>2003M02</v>
          </cell>
          <cell r="B10054">
            <v>2</v>
          </cell>
          <cell r="C10054">
            <v>100</v>
          </cell>
          <cell r="D10054" t="str">
            <v>Ebaymotors</v>
          </cell>
          <cell r="E10054">
            <v>36</v>
          </cell>
          <cell r="F10054">
            <v>16</v>
          </cell>
          <cell r="G10054" t="str">
            <v>Austria</v>
          </cell>
        </row>
        <row r="10055">
          <cell r="A10055" t="str">
            <v>2003M02</v>
          </cell>
          <cell r="B10055">
            <v>0</v>
          </cell>
          <cell r="C10055">
            <v>71</v>
          </cell>
          <cell r="D10055" t="str">
            <v>France</v>
          </cell>
          <cell r="E10055">
            <v>1</v>
          </cell>
          <cell r="F10055">
            <v>167</v>
          </cell>
          <cell r="G10055" t="str">
            <v>Romania</v>
          </cell>
        </row>
        <row r="10056">
          <cell r="A10056" t="str">
            <v>2003M02</v>
          </cell>
          <cell r="B10056">
            <v>1</v>
          </cell>
          <cell r="C10056">
            <v>100</v>
          </cell>
          <cell r="D10056" t="str">
            <v>Ebaymotors</v>
          </cell>
          <cell r="E10056">
            <v>30</v>
          </cell>
          <cell r="F10056">
            <v>136</v>
          </cell>
          <cell r="G10056" t="str">
            <v>Mexico</v>
          </cell>
        </row>
        <row r="10057">
          <cell r="A10057" t="str">
            <v>2003M02</v>
          </cell>
          <cell r="B10057">
            <v>1</v>
          </cell>
          <cell r="C10057">
            <v>0</v>
          </cell>
          <cell r="D10057" t="str">
            <v>Ebay</v>
          </cell>
          <cell r="E10057">
            <v>123</v>
          </cell>
          <cell r="F10057">
            <v>61</v>
          </cell>
          <cell r="G10057" t="str">
            <v>Ecuador</v>
          </cell>
        </row>
        <row r="10058">
          <cell r="A10058" t="str">
            <v>2003M02</v>
          </cell>
          <cell r="B10058">
            <v>2</v>
          </cell>
          <cell r="C10058">
            <v>0</v>
          </cell>
          <cell r="D10058" t="str">
            <v>Ebay</v>
          </cell>
          <cell r="E10058">
            <v>38</v>
          </cell>
          <cell r="F10058">
            <v>134</v>
          </cell>
          <cell r="G10058" t="str">
            <v>Mauritius</v>
          </cell>
        </row>
        <row r="10059">
          <cell r="A10059" t="str">
            <v>2003M02</v>
          </cell>
          <cell r="B10059">
            <v>0</v>
          </cell>
          <cell r="C10059">
            <v>16</v>
          </cell>
          <cell r="D10059" t="str">
            <v>Austria</v>
          </cell>
          <cell r="E10059">
            <v>56</v>
          </cell>
          <cell r="F10059">
            <v>1</v>
          </cell>
          <cell r="G10059" t="str">
            <v>United States</v>
          </cell>
        </row>
        <row r="10060">
          <cell r="A10060" t="str">
            <v>2003M02</v>
          </cell>
          <cell r="B10060">
            <v>0</v>
          </cell>
          <cell r="C10060">
            <v>101</v>
          </cell>
          <cell r="D10060" t="str">
            <v>Italy</v>
          </cell>
          <cell r="E10060">
            <v>472</v>
          </cell>
          <cell r="F10060">
            <v>193</v>
          </cell>
          <cell r="G10060" t="str">
            <v>Switzerland</v>
          </cell>
        </row>
        <row r="10061">
          <cell r="A10061" t="str">
            <v>2003M02</v>
          </cell>
          <cell r="B10061">
            <v>2</v>
          </cell>
          <cell r="C10061">
            <v>146</v>
          </cell>
          <cell r="D10061" t="str">
            <v>Netherlands</v>
          </cell>
          <cell r="E10061">
            <v>2</v>
          </cell>
          <cell r="F10061">
            <v>57</v>
          </cell>
          <cell r="G10061" t="str">
            <v>Denmark</v>
          </cell>
        </row>
        <row r="10062">
          <cell r="A10062" t="str">
            <v>2003M02</v>
          </cell>
          <cell r="B10062">
            <v>0</v>
          </cell>
          <cell r="C10062">
            <v>100</v>
          </cell>
          <cell r="D10062" t="str">
            <v>Ebaymotors</v>
          </cell>
          <cell r="E10062">
            <v>9</v>
          </cell>
          <cell r="F10062">
            <v>13</v>
          </cell>
          <cell r="G10062" t="str">
            <v>Armenia</v>
          </cell>
        </row>
        <row r="10063">
          <cell r="A10063" t="str">
            <v>2003M02</v>
          </cell>
          <cell r="B10063">
            <v>2</v>
          </cell>
          <cell r="C10063">
            <v>77</v>
          </cell>
          <cell r="D10063" t="str">
            <v>Germany</v>
          </cell>
          <cell r="E10063">
            <v>4914</v>
          </cell>
          <cell r="F10063">
            <v>71</v>
          </cell>
          <cell r="G10063" t="str">
            <v>France</v>
          </cell>
        </row>
        <row r="10064">
          <cell r="A10064" t="str">
            <v>2003M02</v>
          </cell>
          <cell r="B10064">
            <v>3</v>
          </cell>
          <cell r="C10064">
            <v>77</v>
          </cell>
          <cell r="D10064" t="str">
            <v>Germany</v>
          </cell>
          <cell r="E10064">
            <v>2</v>
          </cell>
          <cell r="F10064">
            <v>225</v>
          </cell>
          <cell r="G10064" t="str">
            <v>APO/FPO</v>
          </cell>
        </row>
        <row r="10065">
          <cell r="A10065" t="str">
            <v>2003M02</v>
          </cell>
          <cell r="B10065">
            <v>0</v>
          </cell>
          <cell r="C10065">
            <v>77</v>
          </cell>
          <cell r="D10065" t="str">
            <v>Germany</v>
          </cell>
          <cell r="E10065">
            <v>2</v>
          </cell>
          <cell r="F10065">
            <v>25</v>
          </cell>
          <cell r="G10065" t="str">
            <v>Benin</v>
          </cell>
        </row>
        <row r="10066">
          <cell r="A10066" t="str">
            <v>2003M02</v>
          </cell>
          <cell r="B10066">
            <v>1</v>
          </cell>
          <cell r="C10066">
            <v>101</v>
          </cell>
          <cell r="D10066" t="str">
            <v>Italy</v>
          </cell>
          <cell r="E10066">
            <v>8</v>
          </cell>
          <cell r="F10066">
            <v>164</v>
          </cell>
          <cell r="G10066" t="str">
            <v>Portugal</v>
          </cell>
        </row>
        <row r="10067">
          <cell r="A10067" t="str">
            <v>2003M02</v>
          </cell>
          <cell r="B10067">
            <v>2</v>
          </cell>
          <cell r="C10067">
            <v>0</v>
          </cell>
          <cell r="D10067" t="str">
            <v>Ebay</v>
          </cell>
          <cell r="E10067">
            <v>2855</v>
          </cell>
          <cell r="F10067">
            <v>44</v>
          </cell>
          <cell r="G10067" t="str">
            <v>Chile</v>
          </cell>
        </row>
        <row r="10068">
          <cell r="A10068" t="str">
            <v>2003M02</v>
          </cell>
          <cell r="B10068">
            <v>2</v>
          </cell>
          <cell r="C10068">
            <v>196</v>
          </cell>
          <cell r="D10068" t="str">
            <v>Taiwan</v>
          </cell>
          <cell r="E10068">
            <v>2880</v>
          </cell>
          <cell r="F10068">
            <v>77</v>
          </cell>
          <cell r="G10068" t="str">
            <v>Germany</v>
          </cell>
        </row>
        <row r="10069">
          <cell r="A10069" t="str">
            <v>2003M02</v>
          </cell>
          <cell r="B10069">
            <v>1</v>
          </cell>
          <cell r="C10069">
            <v>71</v>
          </cell>
          <cell r="D10069" t="str">
            <v>France</v>
          </cell>
          <cell r="E10069">
            <v>245</v>
          </cell>
          <cell r="F10069">
            <v>16</v>
          </cell>
          <cell r="G10069" t="str">
            <v>Austria</v>
          </cell>
        </row>
        <row r="10070">
          <cell r="A10070" t="str">
            <v>2003M02</v>
          </cell>
          <cell r="B10070">
            <v>2</v>
          </cell>
          <cell r="C10070">
            <v>2</v>
          </cell>
          <cell r="D10070" t="str">
            <v>Canada</v>
          </cell>
          <cell r="E10070">
            <v>340</v>
          </cell>
          <cell r="F10070">
            <v>3</v>
          </cell>
          <cell r="G10070" t="str">
            <v>United Kingdom</v>
          </cell>
        </row>
        <row r="10071">
          <cell r="A10071" t="str">
            <v>2003M02</v>
          </cell>
          <cell r="B10071">
            <v>2</v>
          </cell>
          <cell r="C10071">
            <v>77</v>
          </cell>
          <cell r="D10071" t="str">
            <v>Germany</v>
          </cell>
          <cell r="E10071">
            <v>10285</v>
          </cell>
          <cell r="F10071">
            <v>1</v>
          </cell>
          <cell r="G10071" t="str">
            <v>United States</v>
          </cell>
        </row>
        <row r="10072">
          <cell r="A10072" t="str">
            <v>2003M02</v>
          </cell>
          <cell r="B10072">
            <v>0</v>
          </cell>
          <cell r="C10072">
            <v>15</v>
          </cell>
          <cell r="D10072" t="str">
            <v>Australia</v>
          </cell>
          <cell r="E10072">
            <v>52</v>
          </cell>
          <cell r="F10072">
            <v>3</v>
          </cell>
          <cell r="G10072" t="str">
            <v>United Kingdom</v>
          </cell>
        </row>
        <row r="10073">
          <cell r="A10073" t="str">
            <v>2003M02</v>
          </cell>
          <cell r="B10073">
            <v>2</v>
          </cell>
          <cell r="C10073">
            <v>100</v>
          </cell>
          <cell r="D10073" t="str">
            <v>Ebaymotors</v>
          </cell>
          <cell r="E10073">
            <v>14</v>
          </cell>
          <cell r="F10073">
            <v>76</v>
          </cell>
          <cell r="G10073" t="str">
            <v>Georgia</v>
          </cell>
        </row>
        <row r="10074">
          <cell r="A10074" t="str">
            <v>2003M02</v>
          </cell>
          <cell r="B10074">
            <v>0</v>
          </cell>
          <cell r="C10074">
            <v>2</v>
          </cell>
          <cell r="D10074" t="str">
            <v>Canada</v>
          </cell>
          <cell r="E10074">
            <v>10</v>
          </cell>
          <cell r="F10074">
            <v>101</v>
          </cell>
          <cell r="G10074" t="str">
            <v>Italy</v>
          </cell>
        </row>
        <row r="10075">
          <cell r="A10075" t="str">
            <v>2003M02</v>
          </cell>
          <cell r="B10075">
            <v>1</v>
          </cell>
          <cell r="C10075">
            <v>186</v>
          </cell>
          <cell r="D10075" t="str">
            <v>Spain</v>
          </cell>
          <cell r="E10075">
            <v>40</v>
          </cell>
          <cell r="F10075">
            <v>71</v>
          </cell>
          <cell r="G10075" t="str">
            <v>France</v>
          </cell>
        </row>
        <row r="10076">
          <cell r="A10076" t="str">
            <v>2003M02</v>
          </cell>
          <cell r="B10076">
            <v>3</v>
          </cell>
          <cell r="C10076">
            <v>71</v>
          </cell>
          <cell r="D10076" t="str">
            <v>France</v>
          </cell>
          <cell r="E10076">
            <v>121</v>
          </cell>
          <cell r="F10076">
            <v>23</v>
          </cell>
          <cell r="G10076" t="str">
            <v>Belgium</v>
          </cell>
        </row>
        <row r="10077">
          <cell r="A10077" t="str">
            <v>2003M02</v>
          </cell>
          <cell r="B10077">
            <v>2</v>
          </cell>
          <cell r="C10077">
            <v>2</v>
          </cell>
          <cell r="D10077" t="str">
            <v>Canada</v>
          </cell>
          <cell r="E10077">
            <v>1</v>
          </cell>
          <cell r="F10077">
            <v>13</v>
          </cell>
          <cell r="G10077" t="str">
            <v>Armenia</v>
          </cell>
        </row>
        <row r="10078">
          <cell r="A10078" t="str">
            <v>2003M02</v>
          </cell>
          <cell r="B10078">
            <v>2</v>
          </cell>
          <cell r="C10078">
            <v>146</v>
          </cell>
          <cell r="D10078" t="str">
            <v>Netherlands</v>
          </cell>
          <cell r="E10078">
            <v>12</v>
          </cell>
          <cell r="F10078">
            <v>122</v>
          </cell>
          <cell r="G10078" t="str">
            <v>Luxembourg</v>
          </cell>
        </row>
        <row r="10079">
          <cell r="A10079" t="str">
            <v>2003M02</v>
          </cell>
          <cell r="B10079">
            <v>2</v>
          </cell>
          <cell r="C10079">
            <v>77</v>
          </cell>
          <cell r="D10079" t="str">
            <v>Germany</v>
          </cell>
          <cell r="E10079">
            <v>50</v>
          </cell>
          <cell r="F10079">
            <v>95</v>
          </cell>
          <cell r="G10079" t="str">
            <v>India</v>
          </cell>
        </row>
        <row r="10080">
          <cell r="A10080" t="str">
            <v>2003M02</v>
          </cell>
          <cell r="B10080">
            <v>0</v>
          </cell>
          <cell r="C10080">
            <v>77</v>
          </cell>
          <cell r="D10080" t="str">
            <v>Germany</v>
          </cell>
          <cell r="E10080">
            <v>293</v>
          </cell>
          <cell r="F10080">
            <v>2</v>
          </cell>
          <cell r="G10080" t="str">
            <v>Canada</v>
          </cell>
        </row>
        <row r="10081">
          <cell r="A10081" t="str">
            <v>2003M02</v>
          </cell>
          <cell r="B10081">
            <v>2</v>
          </cell>
          <cell r="C10081">
            <v>186</v>
          </cell>
          <cell r="D10081" t="str">
            <v>Spain</v>
          </cell>
          <cell r="E10081">
            <v>315</v>
          </cell>
          <cell r="F10081">
            <v>164</v>
          </cell>
          <cell r="G10081" t="str">
            <v>Portugal</v>
          </cell>
        </row>
        <row r="10082">
          <cell r="A10082" t="str">
            <v>2003M02</v>
          </cell>
          <cell r="B10082">
            <v>2</v>
          </cell>
          <cell r="C10082">
            <v>0</v>
          </cell>
          <cell r="D10082" t="str">
            <v>Ebay</v>
          </cell>
          <cell r="E10082">
            <v>81</v>
          </cell>
          <cell r="F10082">
            <v>194</v>
          </cell>
          <cell r="G10082" t="str">
            <v>Syria</v>
          </cell>
        </row>
        <row r="10083">
          <cell r="A10083" t="str">
            <v>2003M02</v>
          </cell>
          <cell r="B10083">
            <v>3</v>
          </cell>
          <cell r="C10083">
            <v>2</v>
          </cell>
          <cell r="D10083" t="str">
            <v>Canada</v>
          </cell>
          <cell r="E10083">
            <v>2</v>
          </cell>
          <cell r="F10083">
            <v>180</v>
          </cell>
          <cell r="G10083" t="str">
            <v>Singapore</v>
          </cell>
        </row>
        <row r="10084">
          <cell r="A10084" t="str">
            <v>2003M02</v>
          </cell>
          <cell r="B10084">
            <v>2</v>
          </cell>
          <cell r="C10084">
            <v>123</v>
          </cell>
          <cell r="D10084" t="str">
            <v xml:space="preserve"> Belgium (Dutch)</v>
          </cell>
          <cell r="E10084">
            <v>3</v>
          </cell>
          <cell r="F10084">
            <v>15</v>
          </cell>
          <cell r="G10084" t="str">
            <v>Australia</v>
          </cell>
        </row>
        <row r="10085">
          <cell r="A10085" t="str">
            <v>2003M02</v>
          </cell>
          <cell r="B10085">
            <v>0</v>
          </cell>
          <cell r="C10085">
            <v>101</v>
          </cell>
          <cell r="D10085" t="str">
            <v>Italy</v>
          </cell>
          <cell r="E10085">
            <v>1</v>
          </cell>
          <cell r="F10085">
            <v>51</v>
          </cell>
          <cell r="G10085" t="str">
            <v>Costa Rica</v>
          </cell>
        </row>
        <row r="10086">
          <cell r="A10086" t="str">
            <v>2003M02</v>
          </cell>
          <cell r="B10086">
            <v>1</v>
          </cell>
          <cell r="C10086">
            <v>77</v>
          </cell>
          <cell r="D10086" t="str">
            <v>Germany</v>
          </cell>
          <cell r="E10086">
            <v>2</v>
          </cell>
          <cell r="F10086">
            <v>4</v>
          </cell>
          <cell r="G10086" t="str">
            <v>Afghanistan</v>
          </cell>
        </row>
        <row r="10087">
          <cell r="A10087" t="str">
            <v>2003M02</v>
          </cell>
          <cell r="B10087">
            <v>2</v>
          </cell>
          <cell r="C10087">
            <v>77</v>
          </cell>
          <cell r="D10087" t="str">
            <v>Germany</v>
          </cell>
          <cell r="E10087">
            <v>8</v>
          </cell>
          <cell r="F10087">
            <v>44</v>
          </cell>
          <cell r="G10087" t="str">
            <v>Chile</v>
          </cell>
        </row>
        <row r="10088">
          <cell r="A10088" t="str">
            <v>2003M02</v>
          </cell>
          <cell r="B10088">
            <v>2</v>
          </cell>
          <cell r="C10088">
            <v>15</v>
          </cell>
          <cell r="D10088" t="str">
            <v>Australia</v>
          </cell>
          <cell r="E10088">
            <v>2</v>
          </cell>
          <cell r="F10088">
            <v>44</v>
          </cell>
          <cell r="G10088" t="str">
            <v>Chile</v>
          </cell>
        </row>
        <row r="10089">
          <cell r="A10089" t="str">
            <v>2003M02</v>
          </cell>
          <cell r="B10089">
            <v>0</v>
          </cell>
          <cell r="C10089">
            <v>101</v>
          </cell>
          <cell r="D10089" t="str">
            <v>Italy</v>
          </cell>
          <cell r="E10089">
            <v>2</v>
          </cell>
          <cell r="F10089">
            <v>100</v>
          </cell>
          <cell r="G10089" t="str">
            <v>Israel</v>
          </cell>
        </row>
        <row r="10090">
          <cell r="A10090" t="str">
            <v>2003M02</v>
          </cell>
          <cell r="B10090">
            <v>0</v>
          </cell>
          <cell r="C10090">
            <v>100</v>
          </cell>
          <cell r="D10090" t="str">
            <v>Ebaymotors</v>
          </cell>
          <cell r="E10090">
            <v>72</v>
          </cell>
          <cell r="F10090">
            <v>165</v>
          </cell>
          <cell r="G10090" t="str">
            <v>Puerto Rico</v>
          </cell>
        </row>
        <row r="10091">
          <cell r="A10091" t="str">
            <v>2003M02</v>
          </cell>
          <cell r="B10091">
            <v>0</v>
          </cell>
          <cell r="C10091">
            <v>0</v>
          </cell>
          <cell r="D10091" t="str">
            <v>Ebay</v>
          </cell>
          <cell r="E10091">
            <v>3</v>
          </cell>
          <cell r="F10091">
            <v>212</v>
          </cell>
          <cell r="G10091" t="str">
            <v>Uzbekistan</v>
          </cell>
        </row>
        <row r="10092">
          <cell r="A10092" t="str">
            <v>2003M02</v>
          </cell>
          <cell r="B10092">
            <v>2</v>
          </cell>
          <cell r="C10092">
            <v>2</v>
          </cell>
          <cell r="D10092" t="str">
            <v>Canada</v>
          </cell>
          <cell r="E10092">
            <v>7</v>
          </cell>
          <cell r="F10092">
            <v>196</v>
          </cell>
          <cell r="G10092" t="str">
            <v>Taiwan</v>
          </cell>
        </row>
        <row r="10093">
          <cell r="A10093" t="str">
            <v>2003M02</v>
          </cell>
          <cell r="B10093">
            <v>2</v>
          </cell>
          <cell r="C10093">
            <v>100</v>
          </cell>
          <cell r="D10093" t="str">
            <v>Ebaymotors</v>
          </cell>
          <cell r="E10093">
            <v>5</v>
          </cell>
          <cell r="F10093">
            <v>63</v>
          </cell>
          <cell r="G10093" t="str">
            <v>El Salvador</v>
          </cell>
        </row>
        <row r="10094">
          <cell r="A10094" t="str">
            <v>2003M02</v>
          </cell>
          <cell r="B10094">
            <v>2</v>
          </cell>
          <cell r="C10094">
            <v>101</v>
          </cell>
          <cell r="D10094" t="str">
            <v>Italy</v>
          </cell>
          <cell r="E10094">
            <v>3</v>
          </cell>
          <cell r="F10094">
            <v>168</v>
          </cell>
          <cell r="G10094" t="str">
            <v>Russian Federation</v>
          </cell>
        </row>
        <row r="10095">
          <cell r="A10095" t="str">
            <v>2003M02</v>
          </cell>
          <cell r="B10095">
            <v>0</v>
          </cell>
          <cell r="C10095">
            <v>15</v>
          </cell>
          <cell r="D10095" t="str">
            <v>Australia</v>
          </cell>
          <cell r="E10095">
            <v>66</v>
          </cell>
          <cell r="F10095">
            <v>92</v>
          </cell>
          <cell r="G10095" t="str">
            <v>Hong Kong</v>
          </cell>
        </row>
        <row r="10096">
          <cell r="A10096" t="str">
            <v>2003M02</v>
          </cell>
          <cell r="B10096">
            <v>2</v>
          </cell>
          <cell r="C10096">
            <v>3</v>
          </cell>
          <cell r="D10096" t="str">
            <v>Uk</v>
          </cell>
          <cell r="E10096">
            <v>62</v>
          </cell>
          <cell r="F10096">
            <v>29</v>
          </cell>
          <cell r="G10096" t="str">
            <v>Bosnia and Herzegovina</v>
          </cell>
        </row>
        <row r="10097">
          <cell r="A10097" t="str">
            <v>2003M02</v>
          </cell>
          <cell r="B10097">
            <v>2</v>
          </cell>
          <cell r="C10097">
            <v>16</v>
          </cell>
          <cell r="D10097" t="str">
            <v>Austria</v>
          </cell>
          <cell r="E10097">
            <v>3</v>
          </cell>
          <cell r="F10097">
            <v>53</v>
          </cell>
          <cell r="G10097" t="str">
            <v>Croatia, Democratic Republic of the</v>
          </cell>
        </row>
        <row r="10098">
          <cell r="A10098" t="str">
            <v>2003M02</v>
          </cell>
          <cell r="B10098">
            <v>1</v>
          </cell>
          <cell r="C10098">
            <v>2</v>
          </cell>
          <cell r="D10098" t="str">
            <v>Canada</v>
          </cell>
          <cell r="E10098">
            <v>1317</v>
          </cell>
          <cell r="F10098">
            <v>1</v>
          </cell>
          <cell r="G10098" t="str">
            <v>United States</v>
          </cell>
        </row>
        <row r="10099">
          <cell r="A10099" t="str">
            <v>2003M02</v>
          </cell>
          <cell r="B10099">
            <v>2</v>
          </cell>
          <cell r="C10099">
            <v>77</v>
          </cell>
          <cell r="D10099" t="str">
            <v>Germany</v>
          </cell>
          <cell r="E10099">
            <v>140</v>
          </cell>
          <cell r="F10099">
            <v>182</v>
          </cell>
          <cell r="G10099" t="str">
            <v>Slovenia</v>
          </cell>
        </row>
        <row r="10100">
          <cell r="A10100" t="str">
            <v>2003M02</v>
          </cell>
          <cell r="B10100">
            <v>2</v>
          </cell>
          <cell r="C10100">
            <v>71</v>
          </cell>
          <cell r="D10100" t="str">
            <v>France</v>
          </cell>
          <cell r="E10100">
            <v>652</v>
          </cell>
          <cell r="F10100">
            <v>186</v>
          </cell>
          <cell r="G10100" t="str">
            <v>Spain</v>
          </cell>
        </row>
        <row r="10101">
          <cell r="A10101" t="str">
            <v>2003M02</v>
          </cell>
          <cell r="B10101">
            <v>2</v>
          </cell>
          <cell r="C10101">
            <v>3</v>
          </cell>
          <cell r="D10101" t="str">
            <v>Uk</v>
          </cell>
          <cell r="E10101">
            <v>743</v>
          </cell>
          <cell r="F10101">
            <v>127</v>
          </cell>
          <cell r="G10101" t="str">
            <v>Malaysia</v>
          </cell>
        </row>
        <row r="10102">
          <cell r="A10102" t="str">
            <v>2003M02</v>
          </cell>
          <cell r="B10102">
            <v>2</v>
          </cell>
          <cell r="C10102">
            <v>101</v>
          </cell>
          <cell r="D10102" t="str">
            <v>Italy</v>
          </cell>
          <cell r="E10102">
            <v>1992</v>
          </cell>
          <cell r="F10102">
            <v>77</v>
          </cell>
          <cell r="G10102" t="str">
            <v>Germany</v>
          </cell>
        </row>
        <row r="10103">
          <cell r="A10103" t="str">
            <v>2003M02</v>
          </cell>
          <cell r="B10103">
            <v>0</v>
          </cell>
          <cell r="C10103">
            <v>123</v>
          </cell>
          <cell r="D10103" t="str">
            <v xml:space="preserve"> Belgium (Dutch)</v>
          </cell>
          <cell r="E10103">
            <v>5</v>
          </cell>
          <cell r="F10103">
            <v>80</v>
          </cell>
          <cell r="G10103" t="str">
            <v>Greece</v>
          </cell>
        </row>
        <row r="10104">
          <cell r="A10104" t="str">
            <v>2003M02</v>
          </cell>
          <cell r="B10104">
            <v>2</v>
          </cell>
          <cell r="C10104">
            <v>146</v>
          </cell>
          <cell r="D10104" t="str">
            <v>Netherlands</v>
          </cell>
          <cell r="E10104">
            <v>40</v>
          </cell>
          <cell r="F10104">
            <v>70</v>
          </cell>
          <cell r="G10104" t="str">
            <v>Finland</v>
          </cell>
        </row>
        <row r="10105">
          <cell r="A10105" t="str">
            <v>2003M02</v>
          </cell>
          <cell r="B10105">
            <v>0</v>
          </cell>
          <cell r="C10105">
            <v>100</v>
          </cell>
          <cell r="D10105" t="str">
            <v>Ebaymotors</v>
          </cell>
          <cell r="E10105">
            <v>332</v>
          </cell>
          <cell r="F10105">
            <v>196</v>
          </cell>
          <cell r="G10105" t="str">
            <v>Taiwan</v>
          </cell>
        </row>
        <row r="10106">
          <cell r="A10106" t="str">
            <v>2003M02</v>
          </cell>
          <cell r="B10106">
            <v>2</v>
          </cell>
          <cell r="C10106">
            <v>2</v>
          </cell>
          <cell r="D10106" t="str">
            <v>Canada</v>
          </cell>
          <cell r="E10106">
            <v>122</v>
          </cell>
          <cell r="F10106">
            <v>23</v>
          </cell>
          <cell r="G10106" t="str">
            <v>Belgium</v>
          </cell>
        </row>
        <row r="10107">
          <cell r="A10107" t="str">
            <v>2003M02</v>
          </cell>
          <cell r="B10107">
            <v>1</v>
          </cell>
          <cell r="C10107">
            <v>23</v>
          </cell>
          <cell r="D10107" t="str">
            <v xml:space="preserve"> Belgium (French)</v>
          </cell>
          <cell r="E10107">
            <v>21</v>
          </cell>
          <cell r="F10107">
            <v>101</v>
          </cell>
          <cell r="G10107" t="str">
            <v>Italy</v>
          </cell>
        </row>
        <row r="10108">
          <cell r="A10108" t="str">
            <v>2003M02</v>
          </cell>
          <cell r="B10108">
            <v>1</v>
          </cell>
          <cell r="C10108">
            <v>0</v>
          </cell>
          <cell r="D10108" t="str">
            <v>Ebay</v>
          </cell>
          <cell r="E10108">
            <v>285</v>
          </cell>
          <cell r="F10108">
            <v>57</v>
          </cell>
          <cell r="G10108" t="str">
            <v>Denmark</v>
          </cell>
        </row>
        <row r="10109">
          <cell r="A10109" t="str">
            <v>2003M02</v>
          </cell>
          <cell r="B10109">
            <v>3</v>
          </cell>
          <cell r="C10109">
            <v>0</v>
          </cell>
          <cell r="D10109" t="str">
            <v>Ebay</v>
          </cell>
          <cell r="E10109">
            <v>1</v>
          </cell>
          <cell r="F10109">
            <v>29</v>
          </cell>
          <cell r="G10109" t="str">
            <v>Bosnia and Herzegovina</v>
          </cell>
        </row>
        <row r="10110">
          <cell r="A10110" t="str">
            <v>2003M02</v>
          </cell>
          <cell r="B10110">
            <v>2</v>
          </cell>
          <cell r="C10110">
            <v>193</v>
          </cell>
          <cell r="D10110" t="str">
            <v>Switzerland</v>
          </cell>
          <cell r="E10110">
            <v>119</v>
          </cell>
          <cell r="F10110">
            <v>1</v>
          </cell>
          <cell r="G10110" t="str">
            <v>United States</v>
          </cell>
        </row>
        <row r="10111">
          <cell r="A10111" t="str">
            <v>2003M02</v>
          </cell>
          <cell r="B10111">
            <v>2</v>
          </cell>
          <cell r="C10111">
            <v>186</v>
          </cell>
          <cell r="D10111" t="str">
            <v>Spain</v>
          </cell>
          <cell r="E10111">
            <v>205</v>
          </cell>
          <cell r="F10111">
            <v>146</v>
          </cell>
          <cell r="G10111" t="str">
            <v>Netherlands</v>
          </cell>
        </row>
        <row r="10112">
          <cell r="A10112" t="str">
            <v>2003M02</v>
          </cell>
          <cell r="B10112">
            <v>1</v>
          </cell>
          <cell r="C10112">
            <v>0</v>
          </cell>
          <cell r="D10112" t="str">
            <v>Ebay</v>
          </cell>
          <cell r="E10112">
            <v>18</v>
          </cell>
          <cell r="F10112">
            <v>11</v>
          </cell>
          <cell r="G10112" t="str">
            <v>Antigua and Barbuda</v>
          </cell>
        </row>
        <row r="10113">
          <cell r="A10113" t="str">
            <v>2003M02</v>
          </cell>
          <cell r="B10113">
            <v>1</v>
          </cell>
          <cell r="C10113">
            <v>101</v>
          </cell>
          <cell r="D10113" t="str">
            <v>Italy</v>
          </cell>
          <cell r="E10113">
            <v>122</v>
          </cell>
          <cell r="F10113">
            <v>1</v>
          </cell>
          <cell r="G10113" t="str">
            <v>United States</v>
          </cell>
        </row>
        <row r="10114">
          <cell r="A10114" t="str">
            <v>2003M02</v>
          </cell>
          <cell r="B10114">
            <v>1</v>
          </cell>
          <cell r="C10114">
            <v>3</v>
          </cell>
          <cell r="D10114" t="str">
            <v>Uk</v>
          </cell>
          <cell r="E10114">
            <v>449</v>
          </cell>
          <cell r="F10114">
            <v>15</v>
          </cell>
          <cell r="G10114" t="str">
            <v>Australia</v>
          </cell>
        </row>
        <row r="10115">
          <cell r="A10115" t="str">
            <v>2003M02</v>
          </cell>
          <cell r="B10115">
            <v>1</v>
          </cell>
          <cell r="C10115">
            <v>0</v>
          </cell>
          <cell r="D10115" t="str">
            <v>Ebay</v>
          </cell>
          <cell r="E10115">
            <v>5</v>
          </cell>
          <cell r="F10115">
            <v>172</v>
          </cell>
          <cell r="G10115" t="str">
            <v>Saint Lucia</v>
          </cell>
        </row>
        <row r="10116">
          <cell r="A10116" t="str">
            <v>2003M02</v>
          </cell>
          <cell r="B10116">
            <v>0</v>
          </cell>
          <cell r="C10116">
            <v>0</v>
          </cell>
          <cell r="D10116" t="str">
            <v>Ebay</v>
          </cell>
          <cell r="E10116">
            <v>991</v>
          </cell>
          <cell r="F10116">
            <v>196</v>
          </cell>
          <cell r="G10116" t="str">
            <v>Taiwan</v>
          </cell>
        </row>
        <row r="10117">
          <cell r="A10117" t="str">
            <v>2003M02</v>
          </cell>
          <cell r="B10117">
            <v>2</v>
          </cell>
          <cell r="C10117">
            <v>71</v>
          </cell>
          <cell r="D10117" t="str">
            <v>France</v>
          </cell>
          <cell r="E10117">
            <v>17</v>
          </cell>
          <cell r="F10117">
            <v>141</v>
          </cell>
          <cell r="G10117" t="str">
            <v>Morocco</v>
          </cell>
        </row>
        <row r="10118">
          <cell r="A10118" t="str">
            <v>2003M02</v>
          </cell>
          <cell r="B10118">
            <v>1</v>
          </cell>
          <cell r="C10118">
            <v>146</v>
          </cell>
          <cell r="D10118" t="str">
            <v>Netherlands</v>
          </cell>
          <cell r="E10118">
            <v>25</v>
          </cell>
          <cell r="F10118">
            <v>16</v>
          </cell>
          <cell r="G10118" t="str">
            <v>Austria</v>
          </cell>
        </row>
        <row r="10119">
          <cell r="A10119" t="str">
            <v>2003M02</v>
          </cell>
          <cell r="B10119">
            <v>2</v>
          </cell>
          <cell r="C10119">
            <v>71</v>
          </cell>
          <cell r="D10119" t="str">
            <v>France</v>
          </cell>
          <cell r="E10119">
            <v>7</v>
          </cell>
          <cell r="F10119">
            <v>132</v>
          </cell>
          <cell r="G10119" t="str">
            <v>Martinique</v>
          </cell>
        </row>
        <row r="10120">
          <cell r="A10120" t="str">
            <v>2003M02</v>
          </cell>
          <cell r="B10120">
            <v>2</v>
          </cell>
          <cell r="C10120">
            <v>23</v>
          </cell>
          <cell r="D10120" t="str">
            <v xml:space="preserve"> Belgium (French)</v>
          </cell>
          <cell r="E10120">
            <v>65</v>
          </cell>
          <cell r="F10120">
            <v>164</v>
          </cell>
          <cell r="G10120" t="str">
            <v>Portugal</v>
          </cell>
        </row>
        <row r="10121">
          <cell r="A10121" t="str">
            <v>2003M02</v>
          </cell>
          <cell r="B10121">
            <v>0</v>
          </cell>
          <cell r="C10121">
            <v>77</v>
          </cell>
          <cell r="D10121" t="str">
            <v>Germany</v>
          </cell>
          <cell r="E10121">
            <v>3</v>
          </cell>
          <cell r="F10121">
            <v>185</v>
          </cell>
          <cell r="G10121" t="str">
            <v>South Africa</v>
          </cell>
        </row>
        <row r="10122">
          <cell r="A10122" t="str">
            <v>2003M02</v>
          </cell>
          <cell r="B10122">
            <v>2</v>
          </cell>
          <cell r="C10122">
            <v>71</v>
          </cell>
          <cell r="D10122" t="str">
            <v>France</v>
          </cell>
          <cell r="E10122">
            <v>20</v>
          </cell>
          <cell r="F10122">
            <v>29</v>
          </cell>
          <cell r="G10122" t="str">
            <v>Bosnia and Herzegovina</v>
          </cell>
        </row>
        <row r="10123">
          <cell r="A10123" t="str">
            <v>2003M02</v>
          </cell>
          <cell r="B10123">
            <v>0</v>
          </cell>
          <cell r="C10123">
            <v>0</v>
          </cell>
          <cell r="D10123" t="str">
            <v>Ebay</v>
          </cell>
          <cell r="E10123">
            <v>295</v>
          </cell>
          <cell r="F10123">
            <v>23</v>
          </cell>
          <cell r="G10123" t="str">
            <v>Belgium</v>
          </cell>
        </row>
        <row r="10124">
          <cell r="A10124" t="str">
            <v>2003M02</v>
          </cell>
          <cell r="B10124">
            <v>2</v>
          </cell>
          <cell r="C10124">
            <v>196</v>
          </cell>
          <cell r="D10124" t="str">
            <v>Taiwan</v>
          </cell>
          <cell r="E10124">
            <v>481</v>
          </cell>
          <cell r="F10124">
            <v>1</v>
          </cell>
          <cell r="G10124" t="str">
            <v>United States</v>
          </cell>
        </row>
        <row r="10125">
          <cell r="A10125" t="str">
            <v>2003M02</v>
          </cell>
          <cell r="B10125">
            <v>1</v>
          </cell>
          <cell r="C10125">
            <v>100</v>
          </cell>
          <cell r="D10125" t="str">
            <v>Ebaymotors</v>
          </cell>
          <cell r="E10125">
            <v>1</v>
          </cell>
          <cell r="F10125">
            <v>149</v>
          </cell>
          <cell r="G10125" t="str">
            <v>New Zealand</v>
          </cell>
        </row>
        <row r="10126">
          <cell r="A10126" t="str">
            <v>2003M02</v>
          </cell>
          <cell r="B10126">
            <v>2</v>
          </cell>
          <cell r="C10126">
            <v>100</v>
          </cell>
          <cell r="D10126" t="str">
            <v>Ebaymotors</v>
          </cell>
          <cell r="E10126">
            <v>297</v>
          </cell>
          <cell r="F10126">
            <v>12</v>
          </cell>
          <cell r="G10126" t="str">
            <v>Argentina</v>
          </cell>
        </row>
        <row r="10127">
          <cell r="A10127" t="str">
            <v>2003M02</v>
          </cell>
          <cell r="B10127">
            <v>1</v>
          </cell>
          <cell r="C10127">
            <v>77</v>
          </cell>
          <cell r="D10127" t="str">
            <v>Germany</v>
          </cell>
          <cell r="E10127">
            <v>22</v>
          </cell>
          <cell r="F10127">
            <v>167</v>
          </cell>
          <cell r="G10127" t="str">
            <v>Romania</v>
          </cell>
        </row>
        <row r="10128">
          <cell r="A10128" t="str">
            <v>2003M02</v>
          </cell>
          <cell r="B10128">
            <v>2</v>
          </cell>
          <cell r="C10128">
            <v>3</v>
          </cell>
          <cell r="D10128" t="str">
            <v>Uk</v>
          </cell>
          <cell r="E10128">
            <v>3060</v>
          </cell>
          <cell r="F10128">
            <v>146</v>
          </cell>
          <cell r="G10128" t="str">
            <v>Netherlands</v>
          </cell>
        </row>
        <row r="10129">
          <cell r="A10129" t="str">
            <v>2003M02</v>
          </cell>
          <cell r="B10129">
            <v>0</v>
          </cell>
          <cell r="C10129">
            <v>101</v>
          </cell>
          <cell r="D10129" t="str">
            <v>Italy</v>
          </cell>
          <cell r="E10129">
            <v>69547</v>
          </cell>
          <cell r="F10129">
            <v>101</v>
          </cell>
          <cell r="G10129" t="str">
            <v>Italy</v>
          </cell>
        </row>
        <row r="10130">
          <cell r="A10130" t="str">
            <v>2003M02</v>
          </cell>
          <cell r="B10130">
            <v>2</v>
          </cell>
          <cell r="C10130">
            <v>0</v>
          </cell>
          <cell r="D10130" t="str">
            <v>Ebay</v>
          </cell>
          <cell r="E10130">
            <v>18003639</v>
          </cell>
          <cell r="F10130">
            <v>1</v>
          </cell>
          <cell r="G10130" t="str">
            <v>United States</v>
          </cell>
        </row>
        <row r="10131">
          <cell r="A10131" t="str">
            <v>2003M02</v>
          </cell>
          <cell r="B10131">
            <v>2</v>
          </cell>
          <cell r="C10131">
            <v>0</v>
          </cell>
          <cell r="D10131" t="str">
            <v>Ebay</v>
          </cell>
          <cell r="E10131">
            <v>19</v>
          </cell>
          <cell r="F10131">
            <v>224</v>
          </cell>
          <cell r="G10131" t="str">
            <v>Zimbabwe</v>
          </cell>
        </row>
        <row r="10132">
          <cell r="A10132" t="str">
            <v>2003M02</v>
          </cell>
          <cell r="B10132">
            <v>0</v>
          </cell>
          <cell r="C10132">
            <v>2</v>
          </cell>
          <cell r="D10132" t="str">
            <v>Canada</v>
          </cell>
          <cell r="E10132">
            <v>1</v>
          </cell>
          <cell r="F10132">
            <v>180</v>
          </cell>
          <cell r="G10132" t="str">
            <v>Singapore</v>
          </cell>
        </row>
        <row r="10133">
          <cell r="A10133" t="str">
            <v>2003M02</v>
          </cell>
          <cell r="B10133">
            <v>2</v>
          </cell>
          <cell r="C10133">
            <v>100</v>
          </cell>
          <cell r="D10133" t="str">
            <v>Ebaymotors</v>
          </cell>
          <cell r="E10133">
            <v>723</v>
          </cell>
          <cell r="F10133">
            <v>104</v>
          </cell>
          <cell r="G10133" t="str">
            <v>Japan</v>
          </cell>
        </row>
        <row r="10134">
          <cell r="A10134" t="str">
            <v>2003M02</v>
          </cell>
          <cell r="B10134">
            <v>0</v>
          </cell>
          <cell r="C10134">
            <v>15</v>
          </cell>
          <cell r="D10134" t="str">
            <v>Australia</v>
          </cell>
          <cell r="E10134">
            <v>3</v>
          </cell>
          <cell r="F10134">
            <v>156</v>
          </cell>
          <cell r="G10134" t="str">
            <v>Pakistan</v>
          </cell>
        </row>
        <row r="10135">
          <cell r="A10135" t="str">
            <v>2003M02</v>
          </cell>
          <cell r="B10135">
            <v>0</v>
          </cell>
          <cell r="C10135">
            <v>0</v>
          </cell>
          <cell r="D10135" t="str">
            <v>Ebay</v>
          </cell>
          <cell r="E10135">
            <v>3</v>
          </cell>
          <cell r="F10135">
            <v>154</v>
          </cell>
          <cell r="G10135" t="str">
            <v>Norway</v>
          </cell>
        </row>
        <row r="10136">
          <cell r="A10136" t="str">
            <v>2003M02</v>
          </cell>
          <cell r="B10136">
            <v>1</v>
          </cell>
          <cell r="C10136">
            <v>186</v>
          </cell>
          <cell r="D10136" t="str">
            <v>Spain</v>
          </cell>
          <cell r="E10136">
            <v>2</v>
          </cell>
          <cell r="F10136">
            <v>99</v>
          </cell>
          <cell r="G10136" t="str">
            <v>Ireland</v>
          </cell>
        </row>
        <row r="10137">
          <cell r="A10137" t="str">
            <v>2003M02</v>
          </cell>
          <cell r="B10137">
            <v>1</v>
          </cell>
          <cell r="C10137">
            <v>3</v>
          </cell>
          <cell r="D10137" t="str">
            <v>Uk</v>
          </cell>
          <cell r="E10137">
            <v>138</v>
          </cell>
          <cell r="F10137">
            <v>225</v>
          </cell>
          <cell r="G10137" t="str">
            <v>APO/FPO</v>
          </cell>
        </row>
        <row r="10138">
          <cell r="A10138" t="str">
            <v>2003M02</v>
          </cell>
          <cell r="B10138">
            <v>0</v>
          </cell>
          <cell r="C10138">
            <v>77</v>
          </cell>
          <cell r="D10138" t="str">
            <v>Germany</v>
          </cell>
          <cell r="E10138">
            <v>371</v>
          </cell>
          <cell r="F10138">
            <v>93</v>
          </cell>
          <cell r="G10138" t="str">
            <v>Hungary</v>
          </cell>
        </row>
        <row r="10139">
          <cell r="A10139" t="str">
            <v>2003M02</v>
          </cell>
          <cell r="B10139">
            <v>0</v>
          </cell>
          <cell r="C10139">
            <v>71</v>
          </cell>
          <cell r="D10139" t="str">
            <v>France</v>
          </cell>
          <cell r="E10139">
            <v>8</v>
          </cell>
          <cell r="F10139">
            <v>180</v>
          </cell>
          <cell r="G10139" t="str">
            <v>Singapore</v>
          </cell>
        </row>
        <row r="10140">
          <cell r="A10140" t="str">
            <v>2003M02</v>
          </cell>
          <cell r="B10140">
            <v>0</v>
          </cell>
          <cell r="C10140">
            <v>2</v>
          </cell>
          <cell r="D10140" t="str">
            <v>Canada</v>
          </cell>
          <cell r="E10140">
            <v>8</v>
          </cell>
          <cell r="F10140">
            <v>15</v>
          </cell>
          <cell r="G10140" t="str">
            <v>Australia</v>
          </cell>
        </row>
        <row r="10141">
          <cell r="A10141" t="str">
            <v>2003M02</v>
          </cell>
          <cell r="B10141">
            <v>1</v>
          </cell>
          <cell r="C10141">
            <v>0</v>
          </cell>
          <cell r="D10141" t="str">
            <v>Ebay</v>
          </cell>
          <cell r="E10141">
            <v>16</v>
          </cell>
          <cell r="F10141">
            <v>19</v>
          </cell>
          <cell r="G10141" t="str">
            <v>Bahrain</v>
          </cell>
        </row>
        <row r="10142">
          <cell r="A10142" t="str">
            <v>2003M02</v>
          </cell>
          <cell r="B10142">
            <v>1</v>
          </cell>
          <cell r="C10142">
            <v>16</v>
          </cell>
          <cell r="D10142" t="str">
            <v>Austria</v>
          </cell>
          <cell r="E10142">
            <v>3</v>
          </cell>
          <cell r="F10142">
            <v>15</v>
          </cell>
          <cell r="G10142" t="str">
            <v>Australia</v>
          </cell>
        </row>
        <row r="10143">
          <cell r="A10143" t="str">
            <v>2003M02</v>
          </cell>
          <cell r="B10143">
            <v>2</v>
          </cell>
          <cell r="C10143">
            <v>3</v>
          </cell>
          <cell r="D10143" t="str">
            <v>Uk</v>
          </cell>
          <cell r="E10143">
            <v>514</v>
          </cell>
          <cell r="F10143">
            <v>56</v>
          </cell>
          <cell r="G10143" t="str">
            <v>Czech Republic</v>
          </cell>
        </row>
        <row r="10144">
          <cell r="A10144" t="str">
            <v>2003M02</v>
          </cell>
          <cell r="B10144">
            <v>0</v>
          </cell>
          <cell r="C10144">
            <v>146</v>
          </cell>
          <cell r="D10144" t="str">
            <v>Netherlands</v>
          </cell>
          <cell r="E10144">
            <v>72</v>
          </cell>
          <cell r="F10144">
            <v>23</v>
          </cell>
          <cell r="G10144" t="str">
            <v>Belgium</v>
          </cell>
        </row>
        <row r="10145">
          <cell r="A10145" t="str">
            <v>2003M02</v>
          </cell>
          <cell r="B10145">
            <v>0</v>
          </cell>
          <cell r="C10145">
            <v>0</v>
          </cell>
          <cell r="D10145" t="str">
            <v>Ebay</v>
          </cell>
          <cell r="E10145">
            <v>32</v>
          </cell>
          <cell r="F10145">
            <v>56</v>
          </cell>
          <cell r="G10145" t="str">
            <v>Czech Republic</v>
          </cell>
        </row>
        <row r="10146">
          <cell r="A10146" t="str">
            <v>2003M02</v>
          </cell>
          <cell r="B10146">
            <v>1</v>
          </cell>
          <cell r="C10146">
            <v>186</v>
          </cell>
          <cell r="D10146" t="str">
            <v>Spain</v>
          </cell>
          <cell r="E10146">
            <v>6</v>
          </cell>
          <cell r="F10146">
            <v>23</v>
          </cell>
          <cell r="G10146" t="str">
            <v>Belgium</v>
          </cell>
        </row>
        <row r="10147">
          <cell r="A10147" t="str">
            <v>2003M02</v>
          </cell>
          <cell r="B10147">
            <v>2</v>
          </cell>
          <cell r="C10147">
            <v>0</v>
          </cell>
          <cell r="D10147" t="str">
            <v>Ebay</v>
          </cell>
          <cell r="E10147">
            <v>50</v>
          </cell>
          <cell r="F10147">
            <v>73</v>
          </cell>
          <cell r="G10147" t="str">
            <v>French Polynesia</v>
          </cell>
        </row>
        <row r="10148">
          <cell r="A10148" t="str">
            <v>2003M02</v>
          </cell>
          <cell r="B10148">
            <v>2</v>
          </cell>
          <cell r="C10148">
            <v>16</v>
          </cell>
          <cell r="D10148" t="str">
            <v>Austria</v>
          </cell>
          <cell r="E10148">
            <v>20</v>
          </cell>
          <cell r="F10148">
            <v>15</v>
          </cell>
          <cell r="G10148" t="str">
            <v>Australia</v>
          </cell>
        </row>
        <row r="10149">
          <cell r="A10149" t="str">
            <v>2003M02</v>
          </cell>
          <cell r="B10149">
            <v>0</v>
          </cell>
          <cell r="C10149">
            <v>77</v>
          </cell>
          <cell r="D10149" t="str">
            <v>Germany</v>
          </cell>
          <cell r="E10149">
            <v>1</v>
          </cell>
          <cell r="F10149">
            <v>116</v>
          </cell>
          <cell r="G10149" t="str">
            <v>Lebanon, South</v>
          </cell>
        </row>
        <row r="10150">
          <cell r="A10150" t="str">
            <v>2003M02</v>
          </cell>
          <cell r="B10150">
            <v>2</v>
          </cell>
          <cell r="C10150">
            <v>101</v>
          </cell>
          <cell r="D10150" t="str">
            <v>Italy</v>
          </cell>
          <cell r="E10150">
            <v>116</v>
          </cell>
          <cell r="F10150">
            <v>3</v>
          </cell>
          <cell r="G10150" t="str">
            <v>United Kingdom</v>
          </cell>
        </row>
        <row r="10151">
          <cell r="A10151" t="str">
            <v>2003M02</v>
          </cell>
          <cell r="B10151">
            <v>1</v>
          </cell>
          <cell r="C10151">
            <v>0</v>
          </cell>
          <cell r="D10151" t="str">
            <v>Ebay</v>
          </cell>
          <cell r="E10151">
            <v>1</v>
          </cell>
          <cell r="F10151">
            <v>201</v>
          </cell>
          <cell r="G10151" t="str">
            <v>Tonga</v>
          </cell>
        </row>
        <row r="10152">
          <cell r="A10152" t="str">
            <v>2003M02</v>
          </cell>
          <cell r="B10152">
            <v>3</v>
          </cell>
          <cell r="C10152">
            <v>15</v>
          </cell>
          <cell r="D10152" t="str">
            <v>Australia</v>
          </cell>
          <cell r="E10152">
            <v>1</v>
          </cell>
          <cell r="F10152">
            <v>99</v>
          </cell>
          <cell r="G10152" t="str">
            <v>Ireland</v>
          </cell>
        </row>
        <row r="10153">
          <cell r="A10153" t="str">
            <v>2003M02</v>
          </cell>
          <cell r="B10153">
            <v>2</v>
          </cell>
          <cell r="C10153">
            <v>71</v>
          </cell>
          <cell r="D10153" t="str">
            <v>France</v>
          </cell>
          <cell r="E10153">
            <v>1424</v>
          </cell>
          <cell r="F10153">
            <v>1</v>
          </cell>
          <cell r="G10153" t="str">
            <v>United States</v>
          </cell>
        </row>
        <row r="10154">
          <cell r="A10154" t="str">
            <v>2003M02</v>
          </cell>
          <cell r="B10154">
            <v>1</v>
          </cell>
          <cell r="C10154">
            <v>100</v>
          </cell>
          <cell r="D10154" t="str">
            <v>Ebaymotors</v>
          </cell>
          <cell r="E10154">
            <v>1</v>
          </cell>
          <cell r="F10154">
            <v>186</v>
          </cell>
          <cell r="G10154" t="str">
            <v>Spain</v>
          </cell>
        </row>
        <row r="10155">
          <cell r="A10155" t="str">
            <v>2003M02</v>
          </cell>
          <cell r="B10155">
            <v>2</v>
          </cell>
          <cell r="C10155">
            <v>3</v>
          </cell>
          <cell r="D10155" t="str">
            <v>Uk</v>
          </cell>
          <cell r="E10155">
            <v>189</v>
          </cell>
          <cell r="F10155">
            <v>12</v>
          </cell>
          <cell r="G10155" t="str">
            <v>Argentina</v>
          </cell>
        </row>
        <row r="10156">
          <cell r="A10156" t="str">
            <v>2003M02</v>
          </cell>
          <cell r="B10156">
            <v>1</v>
          </cell>
          <cell r="C10156">
            <v>186</v>
          </cell>
          <cell r="D10156" t="str">
            <v>Spain</v>
          </cell>
          <cell r="E10156">
            <v>1</v>
          </cell>
          <cell r="F10156">
            <v>180</v>
          </cell>
          <cell r="G10156" t="str">
            <v>Singapore</v>
          </cell>
        </row>
        <row r="10157">
          <cell r="A10157" t="str">
            <v>2003M02</v>
          </cell>
          <cell r="B10157">
            <v>2</v>
          </cell>
          <cell r="C10157">
            <v>77</v>
          </cell>
          <cell r="D10157" t="str">
            <v>Germany</v>
          </cell>
          <cell r="E10157">
            <v>1</v>
          </cell>
          <cell r="F10157">
            <v>161</v>
          </cell>
          <cell r="G10157" t="str">
            <v>Peru</v>
          </cell>
        </row>
        <row r="10158">
          <cell r="A10158" t="str">
            <v>2003M02</v>
          </cell>
          <cell r="B10158">
            <v>2</v>
          </cell>
          <cell r="C10158">
            <v>2</v>
          </cell>
          <cell r="D10158" t="str">
            <v>Canada</v>
          </cell>
          <cell r="E10158">
            <v>2</v>
          </cell>
          <cell r="F10158">
            <v>121</v>
          </cell>
          <cell r="G10158" t="str">
            <v>Lithuania</v>
          </cell>
        </row>
        <row r="10159">
          <cell r="A10159" t="str">
            <v>2003M02</v>
          </cell>
          <cell r="B10159">
            <v>0</v>
          </cell>
          <cell r="C10159">
            <v>77</v>
          </cell>
          <cell r="D10159" t="str">
            <v>Germany</v>
          </cell>
          <cell r="E10159">
            <v>1</v>
          </cell>
          <cell r="F10159">
            <v>8</v>
          </cell>
          <cell r="G10159" t="str">
            <v>Andorra</v>
          </cell>
        </row>
        <row r="10160">
          <cell r="A10160" t="str">
            <v>2003M02</v>
          </cell>
          <cell r="B10160">
            <v>2</v>
          </cell>
          <cell r="C10160">
            <v>0</v>
          </cell>
          <cell r="D10160" t="str">
            <v>Ebay</v>
          </cell>
          <cell r="E10160">
            <v>3474</v>
          </cell>
          <cell r="F10160">
            <v>22</v>
          </cell>
          <cell r="G10160" t="str">
            <v>Belarus</v>
          </cell>
        </row>
        <row r="10161">
          <cell r="A10161" t="str">
            <v>2003M02</v>
          </cell>
          <cell r="B10161">
            <v>2</v>
          </cell>
          <cell r="C10161">
            <v>0</v>
          </cell>
          <cell r="D10161" t="str">
            <v>Ebay</v>
          </cell>
          <cell r="E10161">
            <v>8891</v>
          </cell>
          <cell r="F10161">
            <v>162</v>
          </cell>
          <cell r="G10161" t="str">
            <v>Philippines</v>
          </cell>
        </row>
        <row r="10162">
          <cell r="A10162" t="str">
            <v>2003M02</v>
          </cell>
          <cell r="B10162">
            <v>0</v>
          </cell>
          <cell r="C10162">
            <v>77</v>
          </cell>
          <cell r="D10162" t="str">
            <v>Germany</v>
          </cell>
          <cell r="E10162">
            <v>931</v>
          </cell>
          <cell r="F10162">
            <v>186</v>
          </cell>
          <cell r="G10162" t="str">
            <v>Spain</v>
          </cell>
        </row>
        <row r="10163">
          <cell r="A10163" t="str">
            <v>2003M02</v>
          </cell>
          <cell r="B10163">
            <v>0</v>
          </cell>
          <cell r="C10163">
            <v>0</v>
          </cell>
          <cell r="D10163" t="str">
            <v>Ebay</v>
          </cell>
          <cell r="E10163">
            <v>2</v>
          </cell>
          <cell r="F10163">
            <v>18</v>
          </cell>
          <cell r="G10163" t="str">
            <v>Bahamas</v>
          </cell>
        </row>
        <row r="10164">
          <cell r="A10164" t="str">
            <v>2003M02</v>
          </cell>
          <cell r="B10164">
            <v>2</v>
          </cell>
          <cell r="C10164">
            <v>3</v>
          </cell>
          <cell r="D10164" t="str">
            <v>Uk</v>
          </cell>
          <cell r="E10164">
            <v>206</v>
          </cell>
          <cell r="F10164">
            <v>154</v>
          </cell>
          <cell r="G10164" t="str">
            <v>Norway</v>
          </cell>
        </row>
        <row r="10165">
          <cell r="A10165" t="str">
            <v>2003M02</v>
          </cell>
          <cell r="B10165">
            <v>0</v>
          </cell>
          <cell r="C10165">
            <v>16</v>
          </cell>
          <cell r="D10165" t="str">
            <v>Austria</v>
          </cell>
          <cell r="E10165">
            <v>25</v>
          </cell>
          <cell r="F10165">
            <v>146</v>
          </cell>
          <cell r="G10165" t="str">
            <v>Netherlands</v>
          </cell>
        </row>
        <row r="10166">
          <cell r="A10166" t="str">
            <v>2003M02</v>
          </cell>
          <cell r="B10166">
            <v>3</v>
          </cell>
          <cell r="C10166">
            <v>0</v>
          </cell>
          <cell r="D10166" t="str">
            <v>Ebay</v>
          </cell>
          <cell r="E10166">
            <v>42920</v>
          </cell>
          <cell r="F10166">
            <v>1</v>
          </cell>
          <cell r="G10166" t="str">
            <v>United States</v>
          </cell>
        </row>
        <row r="10167">
          <cell r="A10167" t="str">
            <v>2003M02</v>
          </cell>
          <cell r="B10167">
            <v>0</v>
          </cell>
          <cell r="C10167">
            <v>0</v>
          </cell>
          <cell r="D10167" t="str">
            <v>Ebay</v>
          </cell>
          <cell r="E10167">
            <v>40</v>
          </cell>
          <cell r="F10167">
            <v>211</v>
          </cell>
          <cell r="G10167" t="str">
            <v>Uruguay</v>
          </cell>
        </row>
        <row r="10168">
          <cell r="A10168" t="str">
            <v>2003M02</v>
          </cell>
          <cell r="B10168">
            <v>0</v>
          </cell>
          <cell r="C10168">
            <v>3</v>
          </cell>
          <cell r="D10168" t="str">
            <v>Uk</v>
          </cell>
          <cell r="E10168">
            <v>5</v>
          </cell>
          <cell r="F10168">
            <v>93</v>
          </cell>
          <cell r="G10168" t="str">
            <v>Hungary</v>
          </cell>
        </row>
        <row r="10169">
          <cell r="A10169" t="str">
            <v>2003M02</v>
          </cell>
          <cell r="B10169">
            <v>1</v>
          </cell>
          <cell r="C10169">
            <v>0</v>
          </cell>
          <cell r="D10169" t="str">
            <v>Ebay</v>
          </cell>
          <cell r="E10169">
            <v>1579</v>
          </cell>
          <cell r="F10169">
            <v>45</v>
          </cell>
          <cell r="G10169" t="str">
            <v>China</v>
          </cell>
        </row>
        <row r="10170">
          <cell r="A10170" t="str">
            <v>2003M02</v>
          </cell>
          <cell r="B10170">
            <v>1</v>
          </cell>
          <cell r="C10170">
            <v>77</v>
          </cell>
          <cell r="D10170" t="str">
            <v>Germany</v>
          </cell>
          <cell r="E10170">
            <v>3</v>
          </cell>
          <cell r="F10170">
            <v>111</v>
          </cell>
          <cell r="G10170" t="str">
            <v>Korea, South</v>
          </cell>
        </row>
        <row r="10171">
          <cell r="A10171" t="str">
            <v>2003M02</v>
          </cell>
          <cell r="B10171">
            <v>0</v>
          </cell>
          <cell r="C10171">
            <v>77</v>
          </cell>
          <cell r="D10171" t="str">
            <v>Germany</v>
          </cell>
          <cell r="E10171">
            <v>2</v>
          </cell>
          <cell r="F10171">
            <v>154</v>
          </cell>
          <cell r="G10171" t="str">
            <v>Norway</v>
          </cell>
        </row>
        <row r="10172">
          <cell r="A10172" t="str">
            <v>2003M02</v>
          </cell>
          <cell r="B10172">
            <v>2</v>
          </cell>
          <cell r="C10172">
            <v>0</v>
          </cell>
          <cell r="D10172" t="str">
            <v>Ebay</v>
          </cell>
          <cell r="E10172">
            <v>1</v>
          </cell>
          <cell r="F10172">
            <v>170</v>
          </cell>
          <cell r="G10172" t="str">
            <v>Saint Helena</v>
          </cell>
        </row>
        <row r="10173">
          <cell r="A10173" t="str">
            <v>2003M02</v>
          </cell>
          <cell r="B10173">
            <v>2</v>
          </cell>
          <cell r="C10173">
            <v>71</v>
          </cell>
          <cell r="D10173" t="str">
            <v>France</v>
          </cell>
          <cell r="E10173">
            <v>918</v>
          </cell>
          <cell r="F10173">
            <v>16</v>
          </cell>
          <cell r="G10173" t="str">
            <v>Austria</v>
          </cell>
        </row>
        <row r="10174">
          <cell r="A10174" t="str">
            <v>2003M02</v>
          </cell>
          <cell r="B10174">
            <v>0</v>
          </cell>
          <cell r="C10174">
            <v>2</v>
          </cell>
          <cell r="D10174" t="str">
            <v>Canada</v>
          </cell>
          <cell r="E10174">
            <v>3</v>
          </cell>
          <cell r="F10174">
            <v>149</v>
          </cell>
          <cell r="G10174" t="str">
            <v>New Zealand</v>
          </cell>
        </row>
        <row r="10175">
          <cell r="A10175" t="str">
            <v>2003M02</v>
          </cell>
          <cell r="B10175">
            <v>1</v>
          </cell>
          <cell r="C10175">
            <v>77</v>
          </cell>
          <cell r="D10175" t="str">
            <v>Germany</v>
          </cell>
          <cell r="E10175">
            <v>2854</v>
          </cell>
          <cell r="F10175">
            <v>122</v>
          </cell>
          <cell r="G10175" t="str">
            <v>Luxembourg</v>
          </cell>
        </row>
        <row r="10176">
          <cell r="A10176" t="str">
            <v>2003M02</v>
          </cell>
          <cell r="B10176">
            <v>1</v>
          </cell>
          <cell r="C10176">
            <v>100</v>
          </cell>
          <cell r="D10176" t="str">
            <v>Ebaymotors</v>
          </cell>
          <cell r="E10176">
            <v>68</v>
          </cell>
          <cell r="F10176">
            <v>15</v>
          </cell>
          <cell r="G10176" t="str">
            <v>Australia</v>
          </cell>
        </row>
        <row r="10177">
          <cell r="A10177" t="str">
            <v>2003M02</v>
          </cell>
          <cell r="B10177">
            <v>2</v>
          </cell>
          <cell r="C10177">
            <v>186</v>
          </cell>
          <cell r="D10177" t="str">
            <v>Spain</v>
          </cell>
          <cell r="E10177">
            <v>1</v>
          </cell>
          <cell r="F10177">
            <v>162</v>
          </cell>
          <cell r="G10177" t="str">
            <v>Philippines</v>
          </cell>
        </row>
        <row r="10178">
          <cell r="A10178" t="str">
            <v>2003M02</v>
          </cell>
          <cell r="B10178">
            <v>2</v>
          </cell>
          <cell r="C10178">
            <v>0</v>
          </cell>
          <cell r="D10178" t="str">
            <v>Ebay</v>
          </cell>
          <cell r="E10178">
            <v>8</v>
          </cell>
          <cell r="F10178">
            <v>174</v>
          </cell>
          <cell r="G10178" t="str">
            <v>Saint Vincent and the Grenadines</v>
          </cell>
        </row>
        <row r="10179">
          <cell r="A10179" t="str">
            <v>2003M02</v>
          </cell>
          <cell r="B10179">
            <v>2</v>
          </cell>
          <cell r="C10179">
            <v>196</v>
          </cell>
          <cell r="D10179" t="str">
            <v>Taiwan</v>
          </cell>
          <cell r="E10179">
            <v>2</v>
          </cell>
          <cell r="F10179">
            <v>181</v>
          </cell>
          <cell r="G10179" t="str">
            <v>Slovakia</v>
          </cell>
        </row>
        <row r="10180">
          <cell r="A10180" t="str">
            <v>2003M02</v>
          </cell>
          <cell r="B10180">
            <v>2</v>
          </cell>
          <cell r="C10180">
            <v>0</v>
          </cell>
          <cell r="D10180" t="str">
            <v>Ebay</v>
          </cell>
          <cell r="E10180">
            <v>6987</v>
          </cell>
          <cell r="F10180">
            <v>167</v>
          </cell>
          <cell r="G10180" t="str">
            <v>Romania</v>
          </cell>
        </row>
        <row r="10181">
          <cell r="A10181" t="str">
            <v>2003M02</v>
          </cell>
          <cell r="B10181">
            <v>3</v>
          </cell>
          <cell r="C10181">
            <v>0</v>
          </cell>
          <cell r="D10181" t="str">
            <v>Ebay</v>
          </cell>
          <cell r="E10181">
            <v>2</v>
          </cell>
          <cell r="F10181">
            <v>111</v>
          </cell>
          <cell r="G10181" t="str">
            <v>Korea, South</v>
          </cell>
        </row>
        <row r="10182">
          <cell r="A10182" t="str">
            <v>2003M02</v>
          </cell>
          <cell r="B10182">
            <v>3</v>
          </cell>
          <cell r="C10182">
            <v>3</v>
          </cell>
          <cell r="D10182" t="str">
            <v>Uk</v>
          </cell>
          <cell r="E10182">
            <v>33</v>
          </cell>
          <cell r="F10182">
            <v>1</v>
          </cell>
          <cell r="G10182" t="str">
            <v>United States</v>
          </cell>
        </row>
        <row r="10183">
          <cell r="A10183" t="str">
            <v>2003M02</v>
          </cell>
          <cell r="B10183">
            <v>0</v>
          </cell>
          <cell r="C10183">
            <v>0</v>
          </cell>
          <cell r="D10183" t="str">
            <v>Ebay</v>
          </cell>
          <cell r="E10183">
            <v>103</v>
          </cell>
          <cell r="F10183">
            <v>53</v>
          </cell>
          <cell r="G10183" t="str">
            <v>Croatia, Democratic Republic of the</v>
          </cell>
        </row>
        <row r="10184">
          <cell r="A10184" t="str">
            <v>2003M02</v>
          </cell>
          <cell r="B10184">
            <v>3</v>
          </cell>
          <cell r="C10184">
            <v>146</v>
          </cell>
          <cell r="D10184" t="str">
            <v>Netherlands</v>
          </cell>
          <cell r="E10184">
            <v>1</v>
          </cell>
          <cell r="F10184">
            <v>1</v>
          </cell>
          <cell r="G10184" t="str">
            <v>United States</v>
          </cell>
        </row>
        <row r="10185">
          <cell r="A10185" t="str">
            <v>2003M02</v>
          </cell>
          <cell r="B10185">
            <v>2</v>
          </cell>
          <cell r="C10185">
            <v>71</v>
          </cell>
          <cell r="D10185" t="str">
            <v>France</v>
          </cell>
          <cell r="E10185">
            <v>4</v>
          </cell>
          <cell r="F10185">
            <v>175</v>
          </cell>
          <cell r="G10185" t="str">
            <v>San Marino</v>
          </cell>
        </row>
        <row r="10186">
          <cell r="A10186" t="str">
            <v>2003M02</v>
          </cell>
          <cell r="B10186">
            <v>0</v>
          </cell>
          <cell r="C10186">
            <v>101</v>
          </cell>
          <cell r="D10186" t="str">
            <v>Italy</v>
          </cell>
          <cell r="E10186">
            <v>4</v>
          </cell>
          <cell r="F10186">
            <v>130</v>
          </cell>
          <cell r="G10186" t="str">
            <v>Malta</v>
          </cell>
        </row>
        <row r="10187">
          <cell r="A10187" t="str">
            <v>2003M02</v>
          </cell>
          <cell r="B10187">
            <v>0</v>
          </cell>
          <cell r="C10187">
            <v>3</v>
          </cell>
          <cell r="D10187" t="str">
            <v>Uk</v>
          </cell>
          <cell r="E10187">
            <v>2</v>
          </cell>
          <cell r="F10187">
            <v>26</v>
          </cell>
          <cell r="G10187" t="str">
            <v>Bermuda</v>
          </cell>
        </row>
        <row r="10188">
          <cell r="A10188" t="str">
            <v>2003M02</v>
          </cell>
          <cell r="B10188">
            <v>0</v>
          </cell>
          <cell r="C10188">
            <v>193</v>
          </cell>
          <cell r="D10188" t="str">
            <v>Switzerland</v>
          </cell>
          <cell r="E10188">
            <v>22</v>
          </cell>
          <cell r="F10188">
            <v>1</v>
          </cell>
          <cell r="G10188" t="str">
            <v>United States</v>
          </cell>
        </row>
        <row r="10189">
          <cell r="A10189" t="str">
            <v>2003M02</v>
          </cell>
          <cell r="B10189">
            <v>2</v>
          </cell>
          <cell r="C10189">
            <v>71</v>
          </cell>
          <cell r="D10189" t="str">
            <v>France</v>
          </cell>
          <cell r="E10189">
            <v>1</v>
          </cell>
          <cell r="F10189">
            <v>161</v>
          </cell>
          <cell r="G10189" t="str">
            <v>Peru</v>
          </cell>
        </row>
        <row r="10190">
          <cell r="A10190" t="str">
            <v>2003M02</v>
          </cell>
          <cell r="B10190">
            <v>2</v>
          </cell>
          <cell r="C10190">
            <v>193</v>
          </cell>
          <cell r="D10190" t="str">
            <v>Switzerland</v>
          </cell>
          <cell r="E10190">
            <v>1</v>
          </cell>
          <cell r="F10190">
            <v>168</v>
          </cell>
          <cell r="G10190" t="str">
            <v>Russian Federation</v>
          </cell>
        </row>
        <row r="10191">
          <cell r="A10191" t="str">
            <v>2003M02</v>
          </cell>
          <cell r="B10191">
            <v>2</v>
          </cell>
          <cell r="C10191">
            <v>2</v>
          </cell>
          <cell r="D10191" t="str">
            <v>Canada</v>
          </cell>
          <cell r="E10191">
            <v>7</v>
          </cell>
          <cell r="F10191">
            <v>57</v>
          </cell>
          <cell r="G10191" t="str">
            <v>Denmark</v>
          </cell>
        </row>
        <row r="10192">
          <cell r="A10192" t="str">
            <v>2003M02</v>
          </cell>
          <cell r="B10192">
            <v>0</v>
          </cell>
          <cell r="C10192">
            <v>71</v>
          </cell>
          <cell r="D10192" t="str">
            <v>France</v>
          </cell>
          <cell r="E10192">
            <v>9</v>
          </cell>
          <cell r="F10192">
            <v>8</v>
          </cell>
          <cell r="G10192" t="str">
            <v>Andorra</v>
          </cell>
        </row>
        <row r="10193">
          <cell r="A10193" t="str">
            <v>2003M02</v>
          </cell>
          <cell r="B10193">
            <v>0</v>
          </cell>
          <cell r="C10193">
            <v>100</v>
          </cell>
          <cell r="D10193" t="str">
            <v>Ebaymotors</v>
          </cell>
          <cell r="E10193">
            <v>29</v>
          </cell>
          <cell r="F10193">
            <v>146</v>
          </cell>
          <cell r="G10193" t="str">
            <v>Netherlands</v>
          </cell>
        </row>
        <row r="10194">
          <cell r="A10194" t="str">
            <v>2003M02</v>
          </cell>
          <cell r="B10194">
            <v>0</v>
          </cell>
          <cell r="C10194">
            <v>23</v>
          </cell>
          <cell r="D10194" t="str">
            <v xml:space="preserve"> Belgium (French)</v>
          </cell>
          <cell r="E10194">
            <v>3</v>
          </cell>
          <cell r="F10194">
            <v>122</v>
          </cell>
          <cell r="G10194" t="str">
            <v>Luxembourg</v>
          </cell>
        </row>
        <row r="10195">
          <cell r="A10195" t="str">
            <v>2003M02</v>
          </cell>
          <cell r="B10195">
            <v>1</v>
          </cell>
          <cell r="C10195">
            <v>193</v>
          </cell>
          <cell r="D10195" t="str">
            <v>Switzerland</v>
          </cell>
          <cell r="E10195">
            <v>4</v>
          </cell>
          <cell r="F10195">
            <v>101</v>
          </cell>
          <cell r="G10195" t="str">
            <v>Italy</v>
          </cell>
        </row>
        <row r="10196">
          <cell r="A10196" t="str">
            <v>2003M02</v>
          </cell>
          <cell r="B10196">
            <v>0</v>
          </cell>
          <cell r="C10196">
            <v>77</v>
          </cell>
          <cell r="D10196" t="str">
            <v>Germany</v>
          </cell>
          <cell r="E10196">
            <v>1292</v>
          </cell>
          <cell r="F10196">
            <v>164</v>
          </cell>
          <cell r="G10196" t="str">
            <v>Portugal</v>
          </cell>
        </row>
        <row r="10197">
          <cell r="A10197" t="str">
            <v>2003M02</v>
          </cell>
          <cell r="B10197">
            <v>2</v>
          </cell>
          <cell r="C10197">
            <v>3</v>
          </cell>
          <cell r="D10197" t="str">
            <v>Uk</v>
          </cell>
          <cell r="E10197">
            <v>1950</v>
          </cell>
          <cell r="F10197">
            <v>199</v>
          </cell>
          <cell r="G10197" t="str">
            <v>Thailand</v>
          </cell>
        </row>
        <row r="10198">
          <cell r="A10198" t="str">
            <v>2003M02</v>
          </cell>
          <cell r="B10198">
            <v>2</v>
          </cell>
          <cell r="C10198">
            <v>123</v>
          </cell>
          <cell r="D10198" t="str">
            <v xml:space="preserve"> Belgium (Dutch)</v>
          </cell>
          <cell r="E10198">
            <v>289</v>
          </cell>
          <cell r="F10198">
            <v>77</v>
          </cell>
          <cell r="G10198" t="str">
            <v>Germany</v>
          </cell>
        </row>
        <row r="10199">
          <cell r="A10199" t="str">
            <v>2003M02</v>
          </cell>
          <cell r="B10199">
            <v>1</v>
          </cell>
          <cell r="C10199">
            <v>193</v>
          </cell>
          <cell r="D10199" t="str">
            <v>Switzerland</v>
          </cell>
          <cell r="E10199">
            <v>15</v>
          </cell>
          <cell r="F10199">
            <v>71</v>
          </cell>
          <cell r="G10199" t="str">
            <v>France</v>
          </cell>
        </row>
        <row r="10200">
          <cell r="A10200" t="str">
            <v>2003M02</v>
          </cell>
          <cell r="B10200">
            <v>3</v>
          </cell>
          <cell r="C10200">
            <v>100</v>
          </cell>
          <cell r="D10200" t="str">
            <v>Ebaymotors</v>
          </cell>
          <cell r="E10200">
            <v>1</v>
          </cell>
          <cell r="F10200">
            <v>168</v>
          </cell>
          <cell r="G10200" t="str">
            <v>Russian Federation</v>
          </cell>
        </row>
        <row r="10201">
          <cell r="A10201" t="str">
            <v>2003M02</v>
          </cell>
          <cell r="B10201">
            <v>2</v>
          </cell>
          <cell r="C10201">
            <v>0</v>
          </cell>
          <cell r="D10201" t="str">
            <v>Ebay</v>
          </cell>
          <cell r="E10201">
            <v>1100</v>
          </cell>
          <cell r="F10201">
            <v>182</v>
          </cell>
          <cell r="G10201" t="str">
            <v>Slovenia</v>
          </cell>
        </row>
        <row r="10202">
          <cell r="A10202" t="str">
            <v>2003M02</v>
          </cell>
          <cell r="B10202">
            <v>3</v>
          </cell>
          <cell r="C10202">
            <v>0</v>
          </cell>
          <cell r="D10202" t="str">
            <v>Ebay</v>
          </cell>
          <cell r="E10202">
            <v>2</v>
          </cell>
          <cell r="F10202">
            <v>57</v>
          </cell>
          <cell r="G10202" t="str">
            <v>Denmark</v>
          </cell>
        </row>
        <row r="10203">
          <cell r="A10203" t="str">
            <v>2003M02</v>
          </cell>
          <cell r="B10203">
            <v>2</v>
          </cell>
          <cell r="C10203">
            <v>0</v>
          </cell>
          <cell r="D10203" t="str">
            <v>Ebay</v>
          </cell>
          <cell r="E10203">
            <v>8363</v>
          </cell>
          <cell r="F10203">
            <v>95</v>
          </cell>
          <cell r="G10203" t="str">
            <v>India</v>
          </cell>
        </row>
        <row r="10204">
          <cell r="A10204" t="str">
            <v>2003M02</v>
          </cell>
          <cell r="B10204">
            <v>2</v>
          </cell>
          <cell r="C10204">
            <v>0</v>
          </cell>
          <cell r="D10204" t="str">
            <v>Ebay</v>
          </cell>
          <cell r="E10204">
            <v>137</v>
          </cell>
          <cell r="F10204">
            <v>76</v>
          </cell>
          <cell r="G10204" t="str">
            <v>Georgia</v>
          </cell>
        </row>
        <row r="10205">
          <cell r="A10205" t="str">
            <v>2003M02</v>
          </cell>
          <cell r="B10205">
            <v>2</v>
          </cell>
          <cell r="C10205">
            <v>15</v>
          </cell>
          <cell r="D10205" t="str">
            <v>Australia</v>
          </cell>
          <cell r="E10205">
            <v>400</v>
          </cell>
          <cell r="F10205">
            <v>92</v>
          </cell>
          <cell r="G10205" t="str">
            <v>Hong Kong</v>
          </cell>
        </row>
        <row r="10206">
          <cell r="A10206" t="str">
            <v>2003M02</v>
          </cell>
          <cell r="B10206">
            <v>2</v>
          </cell>
          <cell r="C10206">
            <v>0</v>
          </cell>
          <cell r="D10206" t="str">
            <v>Ebay</v>
          </cell>
          <cell r="E10206">
            <v>2</v>
          </cell>
          <cell r="F10206">
            <v>124</v>
          </cell>
          <cell r="G10206" t="str">
            <v>Macedonia</v>
          </cell>
        </row>
        <row r="10207">
          <cell r="A10207" t="str">
            <v>2003M02</v>
          </cell>
          <cell r="B10207">
            <v>0</v>
          </cell>
          <cell r="C10207">
            <v>3</v>
          </cell>
          <cell r="D10207" t="str">
            <v>Uk</v>
          </cell>
          <cell r="E10207">
            <v>2</v>
          </cell>
          <cell r="F10207">
            <v>32</v>
          </cell>
          <cell r="G10207" t="str">
            <v>British Virgin Islands</v>
          </cell>
        </row>
        <row r="10208">
          <cell r="A10208" t="str">
            <v>2003M02</v>
          </cell>
          <cell r="B10208">
            <v>0</v>
          </cell>
          <cell r="C10208">
            <v>0</v>
          </cell>
          <cell r="D10208" t="str">
            <v>Ebay</v>
          </cell>
          <cell r="E10208">
            <v>1</v>
          </cell>
          <cell r="F10208">
            <v>69</v>
          </cell>
          <cell r="G10208" t="str">
            <v>Fiji</v>
          </cell>
        </row>
        <row r="10209">
          <cell r="A10209" t="str">
            <v>2003M02</v>
          </cell>
          <cell r="B10209">
            <v>2</v>
          </cell>
          <cell r="C10209">
            <v>0</v>
          </cell>
          <cell r="D10209" t="str">
            <v>Ebay</v>
          </cell>
          <cell r="E10209">
            <v>4480</v>
          </cell>
          <cell r="F10209">
            <v>217</v>
          </cell>
          <cell r="G10209" t="str">
            <v>Virgin Islands (U.S.)</v>
          </cell>
        </row>
        <row r="10210">
          <cell r="A10210" t="str">
            <v>2003M02</v>
          </cell>
          <cell r="B10210">
            <v>2</v>
          </cell>
          <cell r="C10210">
            <v>0</v>
          </cell>
          <cell r="D10210" t="str">
            <v>Ebay</v>
          </cell>
          <cell r="E10210">
            <v>8333</v>
          </cell>
          <cell r="F10210">
            <v>80</v>
          </cell>
          <cell r="G10210" t="str">
            <v>Greece</v>
          </cell>
        </row>
        <row r="10211">
          <cell r="A10211" t="str">
            <v>2003M02</v>
          </cell>
          <cell r="B10211">
            <v>0</v>
          </cell>
          <cell r="C10211">
            <v>77</v>
          </cell>
          <cell r="D10211" t="str">
            <v>Germany</v>
          </cell>
          <cell r="E10211">
            <v>10</v>
          </cell>
          <cell r="F10211">
            <v>192</v>
          </cell>
          <cell r="G10211" t="str">
            <v>Sweden</v>
          </cell>
        </row>
        <row r="10212">
          <cell r="A10212" t="str">
            <v>2003M02</v>
          </cell>
          <cell r="B10212">
            <v>1</v>
          </cell>
          <cell r="C10212">
            <v>3</v>
          </cell>
          <cell r="D10212" t="str">
            <v>Uk</v>
          </cell>
          <cell r="E10212">
            <v>18</v>
          </cell>
          <cell r="F10212">
            <v>8</v>
          </cell>
          <cell r="G10212" t="str">
            <v>Andorra</v>
          </cell>
        </row>
        <row r="10213">
          <cell r="A10213" t="str">
            <v>2003M02</v>
          </cell>
          <cell r="B10213">
            <v>1</v>
          </cell>
          <cell r="C10213">
            <v>186</v>
          </cell>
          <cell r="D10213" t="str">
            <v>Spain</v>
          </cell>
          <cell r="E10213">
            <v>75</v>
          </cell>
          <cell r="F10213">
            <v>101</v>
          </cell>
          <cell r="G10213" t="str">
            <v>Italy</v>
          </cell>
        </row>
        <row r="10214">
          <cell r="A10214" t="str">
            <v>2003M02</v>
          </cell>
          <cell r="B10214">
            <v>2</v>
          </cell>
          <cell r="C10214">
            <v>2</v>
          </cell>
          <cell r="D10214" t="str">
            <v>Canada</v>
          </cell>
          <cell r="E10214">
            <v>9</v>
          </cell>
          <cell r="F10214">
            <v>12</v>
          </cell>
          <cell r="G10214" t="str">
            <v>Argentina</v>
          </cell>
        </row>
        <row r="10215">
          <cell r="A10215" t="str">
            <v>2003M02</v>
          </cell>
          <cell r="B10215">
            <v>2</v>
          </cell>
          <cell r="C10215">
            <v>0</v>
          </cell>
          <cell r="D10215" t="str">
            <v>Ebay</v>
          </cell>
          <cell r="E10215">
            <v>61809</v>
          </cell>
          <cell r="F10215">
            <v>104</v>
          </cell>
          <cell r="G10215" t="str">
            <v>Japan</v>
          </cell>
        </row>
        <row r="10216">
          <cell r="A10216" t="str">
            <v>2003M02</v>
          </cell>
          <cell r="B10216">
            <v>1</v>
          </cell>
          <cell r="C10216">
            <v>2</v>
          </cell>
          <cell r="D10216" t="str">
            <v>Canada</v>
          </cell>
          <cell r="E10216">
            <v>1</v>
          </cell>
          <cell r="F10216">
            <v>60</v>
          </cell>
          <cell r="G10216" t="str">
            <v>Dominican Republic</v>
          </cell>
        </row>
        <row r="10217">
          <cell r="A10217" t="str">
            <v>2003M02</v>
          </cell>
          <cell r="B10217">
            <v>1</v>
          </cell>
          <cell r="C10217">
            <v>3</v>
          </cell>
          <cell r="D10217" t="str">
            <v>Uk</v>
          </cell>
          <cell r="E10217">
            <v>330</v>
          </cell>
          <cell r="F10217">
            <v>199</v>
          </cell>
          <cell r="G10217" t="str">
            <v>Thailand</v>
          </cell>
        </row>
        <row r="10218">
          <cell r="A10218" t="str">
            <v>2003M02</v>
          </cell>
          <cell r="B10218">
            <v>1</v>
          </cell>
          <cell r="C10218">
            <v>77</v>
          </cell>
          <cell r="D10218" t="str">
            <v>Germany</v>
          </cell>
          <cell r="E10218">
            <v>173</v>
          </cell>
          <cell r="F10218">
            <v>99</v>
          </cell>
          <cell r="G10218" t="str">
            <v>Ireland</v>
          </cell>
        </row>
        <row r="10219">
          <cell r="A10219" t="str">
            <v>2003M02</v>
          </cell>
          <cell r="B10219">
            <v>0</v>
          </cell>
          <cell r="C10219">
            <v>0</v>
          </cell>
          <cell r="D10219" t="str">
            <v>Ebay</v>
          </cell>
          <cell r="E10219">
            <v>1</v>
          </cell>
          <cell r="F10219">
            <v>13</v>
          </cell>
          <cell r="G10219" t="str">
            <v>Armenia</v>
          </cell>
        </row>
        <row r="10220">
          <cell r="A10220" t="str">
            <v>2003M02</v>
          </cell>
          <cell r="B10220">
            <v>2</v>
          </cell>
          <cell r="C10220">
            <v>71</v>
          </cell>
          <cell r="D10220" t="str">
            <v>France</v>
          </cell>
          <cell r="E10220">
            <v>14</v>
          </cell>
          <cell r="F10220">
            <v>136</v>
          </cell>
          <cell r="G10220" t="str">
            <v>Mexico</v>
          </cell>
        </row>
        <row r="10221">
          <cell r="A10221" t="str">
            <v>2003M02</v>
          </cell>
          <cell r="B10221">
            <v>0</v>
          </cell>
          <cell r="C10221">
            <v>3</v>
          </cell>
          <cell r="D10221" t="str">
            <v>Uk</v>
          </cell>
          <cell r="E10221">
            <v>6058</v>
          </cell>
          <cell r="F10221">
            <v>1</v>
          </cell>
          <cell r="G10221" t="str">
            <v>United States</v>
          </cell>
        </row>
        <row r="10222">
          <cell r="A10222" t="str">
            <v>2003M02</v>
          </cell>
          <cell r="B10222">
            <v>2</v>
          </cell>
          <cell r="C10222">
            <v>0</v>
          </cell>
          <cell r="D10222" t="str">
            <v>Ebay</v>
          </cell>
          <cell r="E10222">
            <v>5558</v>
          </cell>
          <cell r="F10222">
            <v>99</v>
          </cell>
          <cell r="G10222" t="str">
            <v>Ireland</v>
          </cell>
        </row>
        <row r="10223">
          <cell r="A10223" t="str">
            <v>2003M02</v>
          </cell>
          <cell r="B10223">
            <v>2</v>
          </cell>
          <cell r="C10223">
            <v>77</v>
          </cell>
          <cell r="D10223" t="str">
            <v>Germany</v>
          </cell>
          <cell r="E10223">
            <v>25</v>
          </cell>
          <cell r="F10223">
            <v>214</v>
          </cell>
          <cell r="G10223" t="str">
            <v>Vatican City State</v>
          </cell>
        </row>
        <row r="10224">
          <cell r="A10224" t="str">
            <v>2003M02</v>
          </cell>
          <cell r="B10224">
            <v>1</v>
          </cell>
          <cell r="C10224">
            <v>0</v>
          </cell>
          <cell r="D10224" t="str">
            <v>Ebay</v>
          </cell>
          <cell r="E10224">
            <v>1</v>
          </cell>
          <cell r="F10224">
            <v>86</v>
          </cell>
          <cell r="G10224" t="str">
            <v>Guernsey</v>
          </cell>
        </row>
        <row r="10225">
          <cell r="A10225" t="str">
            <v>2003M02</v>
          </cell>
          <cell r="B10225">
            <v>2</v>
          </cell>
          <cell r="C10225">
            <v>71</v>
          </cell>
          <cell r="D10225" t="str">
            <v>France</v>
          </cell>
          <cell r="E10225">
            <v>1</v>
          </cell>
          <cell r="F10225">
            <v>218</v>
          </cell>
          <cell r="G10225" t="str">
            <v>Wallis and Futuna</v>
          </cell>
        </row>
        <row r="10226">
          <cell r="A10226" t="str">
            <v>2003M02</v>
          </cell>
          <cell r="B10226">
            <v>1</v>
          </cell>
          <cell r="C10226">
            <v>3</v>
          </cell>
          <cell r="D10226" t="str">
            <v>Uk</v>
          </cell>
          <cell r="E10226">
            <v>48</v>
          </cell>
          <cell r="F10226">
            <v>26</v>
          </cell>
          <cell r="G10226" t="str">
            <v>Bermuda</v>
          </cell>
        </row>
        <row r="10227">
          <cell r="A10227" t="str">
            <v>2003M02</v>
          </cell>
          <cell r="B10227">
            <v>2</v>
          </cell>
          <cell r="C10227">
            <v>146</v>
          </cell>
          <cell r="D10227" t="str">
            <v>Netherlands</v>
          </cell>
          <cell r="E10227">
            <v>7</v>
          </cell>
          <cell r="F10227">
            <v>149</v>
          </cell>
          <cell r="G10227" t="str">
            <v>New Zealand</v>
          </cell>
        </row>
        <row r="10228">
          <cell r="A10228" t="str">
            <v>2003M02</v>
          </cell>
          <cell r="B10228">
            <v>1</v>
          </cell>
          <cell r="C10228">
            <v>186</v>
          </cell>
          <cell r="D10228" t="str">
            <v>Spain</v>
          </cell>
          <cell r="E10228">
            <v>1</v>
          </cell>
          <cell r="F10228">
            <v>167</v>
          </cell>
          <cell r="G10228" t="str">
            <v>Romania</v>
          </cell>
        </row>
        <row r="10229">
          <cell r="A10229" t="str">
            <v>2003M02</v>
          </cell>
          <cell r="B10229">
            <v>2</v>
          </cell>
          <cell r="C10229">
            <v>0</v>
          </cell>
          <cell r="D10229" t="str">
            <v>Ebay</v>
          </cell>
          <cell r="E10229">
            <v>2619</v>
          </cell>
          <cell r="F10229">
            <v>161</v>
          </cell>
          <cell r="G10229" t="str">
            <v>Peru</v>
          </cell>
        </row>
        <row r="10230">
          <cell r="A10230" t="str">
            <v>2003M02</v>
          </cell>
          <cell r="B10230">
            <v>1</v>
          </cell>
          <cell r="C10230">
            <v>3</v>
          </cell>
          <cell r="D10230" t="str">
            <v>Uk</v>
          </cell>
          <cell r="E10230">
            <v>13</v>
          </cell>
          <cell r="F10230">
            <v>70</v>
          </cell>
          <cell r="G10230" t="str">
            <v>Finland</v>
          </cell>
        </row>
        <row r="10231">
          <cell r="A10231" t="str">
            <v>2003M02</v>
          </cell>
          <cell r="B10231">
            <v>2</v>
          </cell>
          <cell r="C10231">
            <v>100</v>
          </cell>
          <cell r="D10231" t="str">
            <v>Ebaymotors</v>
          </cell>
          <cell r="E10231">
            <v>2</v>
          </cell>
          <cell r="F10231">
            <v>224</v>
          </cell>
          <cell r="G10231" t="str">
            <v>Zimbabwe</v>
          </cell>
        </row>
        <row r="10232">
          <cell r="A10232" t="str">
            <v>2003M02</v>
          </cell>
          <cell r="B10232">
            <v>2</v>
          </cell>
          <cell r="C10232">
            <v>101</v>
          </cell>
          <cell r="D10232" t="str">
            <v>Italy</v>
          </cell>
          <cell r="E10232">
            <v>127</v>
          </cell>
          <cell r="F10232">
            <v>70</v>
          </cell>
          <cell r="G10232" t="str">
            <v>Finland</v>
          </cell>
        </row>
        <row r="10233">
          <cell r="A10233" t="str">
            <v>2003M02</v>
          </cell>
          <cell r="B10233">
            <v>2</v>
          </cell>
          <cell r="C10233">
            <v>3</v>
          </cell>
          <cell r="D10233" t="str">
            <v>Uk</v>
          </cell>
          <cell r="E10233">
            <v>115</v>
          </cell>
          <cell r="F10233">
            <v>70</v>
          </cell>
          <cell r="G10233" t="str">
            <v>Finland</v>
          </cell>
        </row>
        <row r="10234">
          <cell r="A10234" t="str">
            <v>2003M02</v>
          </cell>
          <cell r="B10234">
            <v>2</v>
          </cell>
          <cell r="C10234">
            <v>77</v>
          </cell>
          <cell r="D10234" t="str">
            <v>Germany</v>
          </cell>
          <cell r="E10234">
            <v>10</v>
          </cell>
          <cell r="F10234">
            <v>121</v>
          </cell>
          <cell r="G10234" t="str">
            <v>Lithuania</v>
          </cell>
        </row>
        <row r="10235">
          <cell r="A10235" t="str">
            <v>2003M02</v>
          </cell>
          <cell r="B10235">
            <v>0</v>
          </cell>
          <cell r="C10235">
            <v>3</v>
          </cell>
          <cell r="D10235" t="str">
            <v>Uk</v>
          </cell>
          <cell r="E10235">
            <v>1</v>
          </cell>
          <cell r="F10235">
            <v>12</v>
          </cell>
          <cell r="G10235" t="str">
            <v>Argentina</v>
          </cell>
        </row>
        <row r="10236">
          <cell r="A10236" t="str">
            <v>2003M02</v>
          </cell>
          <cell r="B10236">
            <v>0</v>
          </cell>
          <cell r="C10236">
            <v>101</v>
          </cell>
          <cell r="D10236" t="str">
            <v>Italy</v>
          </cell>
          <cell r="E10236">
            <v>128</v>
          </cell>
          <cell r="F10236">
            <v>1</v>
          </cell>
          <cell r="G10236" t="str">
            <v>United States</v>
          </cell>
        </row>
        <row r="10237">
          <cell r="A10237" t="str">
            <v>2003M02</v>
          </cell>
          <cell r="B10237">
            <v>0</v>
          </cell>
          <cell r="C10237">
            <v>77</v>
          </cell>
          <cell r="D10237" t="str">
            <v>Germany</v>
          </cell>
          <cell r="E10237">
            <v>2</v>
          </cell>
          <cell r="F10237">
            <v>100</v>
          </cell>
          <cell r="G10237" t="str">
            <v>Israel</v>
          </cell>
        </row>
        <row r="10238">
          <cell r="A10238" t="str">
            <v>2003M02</v>
          </cell>
          <cell r="B10238">
            <v>2</v>
          </cell>
          <cell r="C10238">
            <v>123</v>
          </cell>
          <cell r="D10238" t="str">
            <v xml:space="preserve"> Belgium (Dutch)</v>
          </cell>
          <cell r="E10238">
            <v>33</v>
          </cell>
          <cell r="F10238">
            <v>186</v>
          </cell>
          <cell r="G10238" t="str">
            <v>Spain</v>
          </cell>
        </row>
        <row r="10239">
          <cell r="A10239" t="str">
            <v>2003M02</v>
          </cell>
          <cell r="B10239">
            <v>2</v>
          </cell>
          <cell r="C10239">
            <v>3</v>
          </cell>
          <cell r="D10239" t="str">
            <v>Uk</v>
          </cell>
          <cell r="E10239">
            <v>1</v>
          </cell>
          <cell r="F10239">
            <v>7</v>
          </cell>
          <cell r="G10239" t="str">
            <v>American Samoa</v>
          </cell>
        </row>
        <row r="10240">
          <cell r="A10240" t="str">
            <v>2003M02</v>
          </cell>
          <cell r="B10240">
            <v>2</v>
          </cell>
          <cell r="C10240">
            <v>101</v>
          </cell>
          <cell r="D10240" t="str">
            <v>Italy</v>
          </cell>
          <cell r="E10240">
            <v>1</v>
          </cell>
          <cell r="F10240">
            <v>115</v>
          </cell>
          <cell r="G10240" t="str">
            <v>Latvia</v>
          </cell>
        </row>
        <row r="10241">
          <cell r="A10241" t="str">
            <v>2003M02</v>
          </cell>
          <cell r="B10241">
            <v>0</v>
          </cell>
          <cell r="C10241">
            <v>0</v>
          </cell>
          <cell r="D10241" t="str">
            <v>Ebay</v>
          </cell>
          <cell r="E10241">
            <v>12</v>
          </cell>
          <cell r="F10241">
            <v>123</v>
          </cell>
          <cell r="G10241" t="str">
            <v>Macau</v>
          </cell>
        </row>
        <row r="10242">
          <cell r="A10242" t="str">
            <v>2003M02</v>
          </cell>
          <cell r="B10242">
            <v>1</v>
          </cell>
          <cell r="C10242">
            <v>15</v>
          </cell>
          <cell r="D10242" t="str">
            <v>Australia</v>
          </cell>
          <cell r="E10242">
            <v>1</v>
          </cell>
          <cell r="F10242">
            <v>31</v>
          </cell>
          <cell r="G10242" t="str">
            <v>Brazil</v>
          </cell>
        </row>
        <row r="10243">
          <cell r="A10243" t="str">
            <v>2003M02</v>
          </cell>
          <cell r="B10243">
            <v>0</v>
          </cell>
          <cell r="C10243">
            <v>77</v>
          </cell>
          <cell r="D10243" t="str">
            <v>Germany</v>
          </cell>
          <cell r="E10243">
            <v>2</v>
          </cell>
          <cell r="F10243">
            <v>96</v>
          </cell>
          <cell r="G10243" t="str">
            <v>Indonesia</v>
          </cell>
        </row>
        <row r="10244">
          <cell r="A10244" t="str">
            <v>2003M02</v>
          </cell>
          <cell r="B10244">
            <v>0</v>
          </cell>
          <cell r="C10244">
            <v>196</v>
          </cell>
          <cell r="D10244" t="str">
            <v>Taiwan</v>
          </cell>
          <cell r="E10244">
            <v>2</v>
          </cell>
          <cell r="F10244">
            <v>163</v>
          </cell>
          <cell r="G10244" t="str">
            <v>Poland</v>
          </cell>
        </row>
        <row r="10245">
          <cell r="A10245" t="str">
            <v>2003M02</v>
          </cell>
          <cell r="B10245">
            <v>2</v>
          </cell>
          <cell r="C10245">
            <v>77</v>
          </cell>
          <cell r="D10245" t="str">
            <v>Germany</v>
          </cell>
          <cell r="E10245">
            <v>1</v>
          </cell>
          <cell r="F10245">
            <v>156</v>
          </cell>
          <cell r="G10245" t="str">
            <v>Pakistan</v>
          </cell>
        </row>
        <row r="10246">
          <cell r="A10246" t="str">
            <v>2003M02</v>
          </cell>
          <cell r="B10246">
            <v>2</v>
          </cell>
          <cell r="C10246">
            <v>101</v>
          </cell>
          <cell r="D10246" t="str">
            <v>Italy</v>
          </cell>
          <cell r="E10246">
            <v>1</v>
          </cell>
          <cell r="F10246">
            <v>214</v>
          </cell>
          <cell r="G10246" t="str">
            <v>Vatican City State</v>
          </cell>
        </row>
        <row r="10247">
          <cell r="A10247" t="str">
            <v>2003M02</v>
          </cell>
          <cell r="B10247">
            <v>1</v>
          </cell>
          <cell r="C10247">
            <v>77</v>
          </cell>
          <cell r="D10247" t="str">
            <v>Germany</v>
          </cell>
          <cell r="E10247">
            <v>98</v>
          </cell>
          <cell r="F10247">
            <v>15</v>
          </cell>
          <cell r="G10247" t="str">
            <v>Australia</v>
          </cell>
        </row>
        <row r="10248">
          <cell r="A10248" t="str">
            <v>2003M02</v>
          </cell>
          <cell r="B10248">
            <v>2</v>
          </cell>
          <cell r="C10248">
            <v>77</v>
          </cell>
          <cell r="D10248" t="str">
            <v>Germany</v>
          </cell>
          <cell r="E10248">
            <v>49</v>
          </cell>
          <cell r="F10248">
            <v>210</v>
          </cell>
          <cell r="G10248" t="str">
            <v>United Arab Emirates</v>
          </cell>
        </row>
        <row r="10249">
          <cell r="A10249" t="str">
            <v>2003M02</v>
          </cell>
          <cell r="B10249">
            <v>0</v>
          </cell>
          <cell r="C10249">
            <v>0</v>
          </cell>
          <cell r="D10249" t="str">
            <v>Ebay</v>
          </cell>
          <cell r="E10249">
            <v>1</v>
          </cell>
          <cell r="F10249">
            <v>97</v>
          </cell>
          <cell r="G10249" t="str">
            <v>Iran</v>
          </cell>
        </row>
        <row r="10250">
          <cell r="A10250" t="str">
            <v>2003M02</v>
          </cell>
          <cell r="B10250">
            <v>2</v>
          </cell>
          <cell r="C10250">
            <v>146</v>
          </cell>
          <cell r="D10250" t="str">
            <v>Netherlands</v>
          </cell>
          <cell r="E10250">
            <v>4</v>
          </cell>
          <cell r="F10250">
            <v>99</v>
          </cell>
          <cell r="G10250" t="str">
            <v>Ireland</v>
          </cell>
        </row>
        <row r="10251">
          <cell r="A10251" t="str">
            <v>2003M02</v>
          </cell>
          <cell r="B10251">
            <v>2</v>
          </cell>
          <cell r="C10251">
            <v>100</v>
          </cell>
          <cell r="D10251" t="str">
            <v>Ebaymotors</v>
          </cell>
          <cell r="E10251">
            <v>4</v>
          </cell>
          <cell r="F10251">
            <v>91</v>
          </cell>
          <cell r="G10251" t="str">
            <v>Honduras</v>
          </cell>
        </row>
        <row r="10252">
          <cell r="A10252" t="str">
            <v>2003M02</v>
          </cell>
          <cell r="B10252">
            <v>0</v>
          </cell>
          <cell r="C10252">
            <v>0</v>
          </cell>
          <cell r="D10252" t="str">
            <v>Ebay</v>
          </cell>
          <cell r="E10252">
            <v>13</v>
          </cell>
          <cell r="F10252">
            <v>41</v>
          </cell>
          <cell r="G10252" t="str">
            <v>Cayman Islands</v>
          </cell>
        </row>
        <row r="10253">
          <cell r="A10253" t="str">
            <v>2003M02</v>
          </cell>
          <cell r="B10253">
            <v>2</v>
          </cell>
          <cell r="C10253">
            <v>77</v>
          </cell>
          <cell r="D10253" t="str">
            <v>Germany</v>
          </cell>
          <cell r="E10253">
            <v>875</v>
          </cell>
          <cell r="F10253">
            <v>120</v>
          </cell>
          <cell r="G10253" t="str">
            <v>Liechtenstein</v>
          </cell>
        </row>
        <row r="10254">
          <cell r="A10254" t="str">
            <v>2003M02</v>
          </cell>
          <cell r="B10254">
            <v>3</v>
          </cell>
          <cell r="C10254">
            <v>23</v>
          </cell>
          <cell r="D10254" t="str">
            <v xml:space="preserve"> Belgium (French)</v>
          </cell>
          <cell r="E10254">
            <v>2525</v>
          </cell>
          <cell r="F10254">
            <v>23</v>
          </cell>
          <cell r="G10254" t="str">
            <v>Belgium</v>
          </cell>
        </row>
        <row r="10255">
          <cell r="A10255" t="str">
            <v>2003M02</v>
          </cell>
          <cell r="B10255">
            <v>2</v>
          </cell>
          <cell r="C10255">
            <v>196</v>
          </cell>
          <cell r="D10255" t="str">
            <v>Taiwan</v>
          </cell>
          <cell r="E10255">
            <v>2448</v>
          </cell>
          <cell r="F10255">
            <v>3</v>
          </cell>
          <cell r="G10255" t="str">
            <v>United Kingdom</v>
          </cell>
        </row>
        <row r="10256">
          <cell r="A10256" t="str">
            <v>2003M02</v>
          </cell>
          <cell r="B10256">
            <v>2</v>
          </cell>
          <cell r="C10256">
            <v>100</v>
          </cell>
          <cell r="D10256" t="str">
            <v>Ebaymotors</v>
          </cell>
          <cell r="E10256">
            <v>133</v>
          </cell>
          <cell r="F10256">
            <v>95</v>
          </cell>
          <cell r="G10256" t="str">
            <v>India</v>
          </cell>
        </row>
        <row r="10257">
          <cell r="A10257" t="str">
            <v>2003M02</v>
          </cell>
          <cell r="B10257">
            <v>0</v>
          </cell>
          <cell r="C10257">
            <v>146</v>
          </cell>
          <cell r="D10257" t="str">
            <v>Netherlands</v>
          </cell>
          <cell r="E10257">
            <v>2</v>
          </cell>
          <cell r="F10257">
            <v>192</v>
          </cell>
          <cell r="G10257" t="str">
            <v>Sweden</v>
          </cell>
        </row>
        <row r="10258">
          <cell r="A10258" t="str">
            <v>2003M02</v>
          </cell>
          <cell r="B10258">
            <v>1</v>
          </cell>
          <cell r="C10258">
            <v>0</v>
          </cell>
          <cell r="D10258" t="str">
            <v>Ebay</v>
          </cell>
          <cell r="E10258">
            <v>461</v>
          </cell>
          <cell r="F10258">
            <v>136</v>
          </cell>
          <cell r="G10258" t="str">
            <v>Mexico</v>
          </cell>
        </row>
        <row r="10259">
          <cell r="A10259" t="str">
            <v>2003M02</v>
          </cell>
          <cell r="B10259">
            <v>1</v>
          </cell>
          <cell r="C10259">
            <v>71</v>
          </cell>
          <cell r="D10259" t="str">
            <v>France</v>
          </cell>
          <cell r="E10259">
            <v>484</v>
          </cell>
          <cell r="F10259">
            <v>101</v>
          </cell>
          <cell r="G10259" t="str">
            <v>Italy</v>
          </cell>
        </row>
        <row r="10260">
          <cell r="A10260" t="str">
            <v>2003M02</v>
          </cell>
          <cell r="B10260">
            <v>3</v>
          </cell>
          <cell r="C10260">
            <v>100</v>
          </cell>
          <cell r="D10260" t="str">
            <v>Ebaymotors</v>
          </cell>
          <cell r="E10260">
            <v>1</v>
          </cell>
          <cell r="F10260">
            <v>146</v>
          </cell>
          <cell r="G10260" t="str">
            <v>Netherlands</v>
          </cell>
        </row>
        <row r="10261">
          <cell r="A10261" t="str">
            <v>2003M02</v>
          </cell>
          <cell r="B10261">
            <v>1</v>
          </cell>
          <cell r="C10261">
            <v>3</v>
          </cell>
          <cell r="D10261" t="str">
            <v>Uk</v>
          </cell>
          <cell r="E10261">
            <v>47</v>
          </cell>
          <cell r="F10261">
            <v>192</v>
          </cell>
          <cell r="G10261" t="str">
            <v>Sweden</v>
          </cell>
        </row>
        <row r="10262">
          <cell r="A10262" t="str">
            <v>2003M02</v>
          </cell>
          <cell r="B10262">
            <v>1</v>
          </cell>
          <cell r="C10262">
            <v>0</v>
          </cell>
          <cell r="D10262" t="str">
            <v>Ebay</v>
          </cell>
          <cell r="E10262">
            <v>1</v>
          </cell>
          <cell r="F10262">
            <v>18</v>
          </cell>
          <cell r="G10262" t="str">
            <v>Bahamas</v>
          </cell>
        </row>
        <row r="10263">
          <cell r="A10263" t="str">
            <v>2003M02</v>
          </cell>
          <cell r="B10263">
            <v>2</v>
          </cell>
          <cell r="C10263">
            <v>23</v>
          </cell>
          <cell r="D10263" t="str">
            <v xml:space="preserve"> Belgium (French)</v>
          </cell>
          <cell r="E10263">
            <v>7</v>
          </cell>
          <cell r="F10263">
            <v>3</v>
          </cell>
          <cell r="G10263" t="str">
            <v>United Kingdom</v>
          </cell>
        </row>
        <row r="10264">
          <cell r="A10264" t="str">
            <v>2003M02</v>
          </cell>
          <cell r="B10264">
            <v>0</v>
          </cell>
          <cell r="C10264">
            <v>101</v>
          </cell>
          <cell r="D10264" t="str">
            <v>Italy</v>
          </cell>
          <cell r="E10264">
            <v>7</v>
          </cell>
          <cell r="F10264">
            <v>15</v>
          </cell>
          <cell r="G10264" t="str">
            <v>Australia</v>
          </cell>
        </row>
        <row r="10265">
          <cell r="A10265" t="str">
            <v>2003M02</v>
          </cell>
          <cell r="B10265">
            <v>2</v>
          </cell>
          <cell r="C10265">
            <v>146</v>
          </cell>
          <cell r="D10265" t="str">
            <v>Netherlands</v>
          </cell>
          <cell r="E10265">
            <v>3</v>
          </cell>
          <cell r="F10265">
            <v>15</v>
          </cell>
          <cell r="G10265" t="str">
            <v>Australia</v>
          </cell>
        </row>
        <row r="10266">
          <cell r="A10266" t="str">
            <v>2003M02</v>
          </cell>
          <cell r="B10266">
            <v>2</v>
          </cell>
          <cell r="C10266">
            <v>0</v>
          </cell>
          <cell r="D10266" t="str">
            <v>Ebay</v>
          </cell>
          <cell r="E10266">
            <v>10</v>
          </cell>
          <cell r="F10266">
            <v>72</v>
          </cell>
          <cell r="G10266" t="str">
            <v>French Guiana</v>
          </cell>
        </row>
        <row r="10267">
          <cell r="A10267" t="str">
            <v>2003M02</v>
          </cell>
          <cell r="B10267">
            <v>0</v>
          </cell>
          <cell r="C10267">
            <v>100</v>
          </cell>
          <cell r="D10267" t="str">
            <v>Ebaymotors</v>
          </cell>
          <cell r="E10267">
            <v>2</v>
          </cell>
          <cell r="F10267">
            <v>199</v>
          </cell>
          <cell r="G10267" t="str">
            <v>Thailand</v>
          </cell>
        </row>
        <row r="10268">
          <cell r="A10268" t="str">
            <v>2003M02</v>
          </cell>
          <cell r="B10268">
            <v>0</v>
          </cell>
          <cell r="C10268">
            <v>0</v>
          </cell>
          <cell r="D10268" t="str">
            <v>Ebay</v>
          </cell>
          <cell r="E10268">
            <v>57</v>
          </cell>
          <cell r="F10268">
            <v>163</v>
          </cell>
          <cell r="G10268" t="str">
            <v>Poland</v>
          </cell>
        </row>
        <row r="10269">
          <cell r="A10269" t="str">
            <v>2003M02</v>
          </cell>
          <cell r="B10269">
            <v>0</v>
          </cell>
          <cell r="C10269">
            <v>0</v>
          </cell>
          <cell r="D10269" t="str">
            <v>Ebay</v>
          </cell>
          <cell r="E10269">
            <v>1</v>
          </cell>
          <cell r="F10269">
            <v>82</v>
          </cell>
          <cell r="G10269" t="str">
            <v>Grenada</v>
          </cell>
        </row>
        <row r="10270">
          <cell r="A10270" t="str">
            <v>2003M02</v>
          </cell>
          <cell r="B10270">
            <v>1</v>
          </cell>
          <cell r="C10270">
            <v>15</v>
          </cell>
          <cell r="D10270" t="str">
            <v>Australia</v>
          </cell>
          <cell r="E10270">
            <v>2</v>
          </cell>
          <cell r="F10270">
            <v>162</v>
          </cell>
          <cell r="G10270" t="str">
            <v>Philippines</v>
          </cell>
        </row>
        <row r="10271">
          <cell r="A10271" t="str">
            <v>2003M02</v>
          </cell>
          <cell r="B10271">
            <v>0</v>
          </cell>
          <cell r="C10271">
            <v>23</v>
          </cell>
          <cell r="D10271" t="str">
            <v xml:space="preserve"> Belgium (French)</v>
          </cell>
          <cell r="E10271">
            <v>281</v>
          </cell>
          <cell r="F10271">
            <v>71</v>
          </cell>
          <cell r="G10271" t="str">
            <v>France</v>
          </cell>
        </row>
        <row r="10272">
          <cell r="A10272" t="str">
            <v>2003M02</v>
          </cell>
          <cell r="B10272">
            <v>3</v>
          </cell>
          <cell r="C10272">
            <v>77</v>
          </cell>
          <cell r="D10272" t="str">
            <v>Germany</v>
          </cell>
          <cell r="E10272">
            <v>35</v>
          </cell>
          <cell r="F10272">
            <v>1</v>
          </cell>
          <cell r="G10272" t="str">
            <v>United States</v>
          </cell>
        </row>
        <row r="10273">
          <cell r="A10273" t="str">
            <v>2003M02</v>
          </cell>
          <cell r="B10273">
            <v>2</v>
          </cell>
          <cell r="C10273">
            <v>0</v>
          </cell>
          <cell r="D10273" t="str">
            <v>Ebay</v>
          </cell>
          <cell r="E10273">
            <v>274</v>
          </cell>
          <cell r="F10273">
            <v>78</v>
          </cell>
          <cell r="G10273" t="str">
            <v>Ghana</v>
          </cell>
        </row>
        <row r="10274">
          <cell r="A10274" t="str">
            <v>2003M02</v>
          </cell>
          <cell r="B10274">
            <v>2</v>
          </cell>
          <cell r="C10274">
            <v>0</v>
          </cell>
          <cell r="D10274" t="str">
            <v>Ebay</v>
          </cell>
          <cell r="E10274">
            <v>3811</v>
          </cell>
          <cell r="F10274">
            <v>93</v>
          </cell>
          <cell r="G10274" t="str">
            <v>Hungary</v>
          </cell>
        </row>
        <row r="10275">
          <cell r="A10275" t="str">
            <v>2003M02</v>
          </cell>
          <cell r="B10275">
            <v>2</v>
          </cell>
          <cell r="C10275">
            <v>196</v>
          </cell>
          <cell r="D10275" t="str">
            <v>Taiwan</v>
          </cell>
          <cell r="E10275">
            <v>1</v>
          </cell>
          <cell r="F10275">
            <v>204</v>
          </cell>
          <cell r="G10275" t="str">
            <v>Turkey</v>
          </cell>
        </row>
        <row r="10276">
          <cell r="A10276" t="str">
            <v>2003M02</v>
          </cell>
          <cell r="B10276">
            <v>2</v>
          </cell>
          <cell r="C10276">
            <v>15</v>
          </cell>
          <cell r="D10276" t="str">
            <v>Australia</v>
          </cell>
          <cell r="E10276">
            <v>1</v>
          </cell>
          <cell r="F10276">
            <v>57</v>
          </cell>
          <cell r="G10276" t="str">
            <v>Denmark</v>
          </cell>
        </row>
        <row r="10277">
          <cell r="A10277" t="str">
            <v>2003M02</v>
          </cell>
          <cell r="B10277">
            <v>2</v>
          </cell>
          <cell r="C10277">
            <v>2</v>
          </cell>
          <cell r="D10277" t="str">
            <v>Canada</v>
          </cell>
          <cell r="E10277">
            <v>117</v>
          </cell>
          <cell r="F10277">
            <v>146</v>
          </cell>
          <cell r="G10277" t="str">
            <v>Netherlands</v>
          </cell>
        </row>
        <row r="10278">
          <cell r="A10278" t="str">
            <v>2003M02</v>
          </cell>
          <cell r="B10278">
            <v>1</v>
          </cell>
          <cell r="C10278">
            <v>193</v>
          </cell>
          <cell r="D10278" t="str">
            <v>Switzerland</v>
          </cell>
          <cell r="E10278">
            <v>2</v>
          </cell>
          <cell r="F10278">
            <v>2</v>
          </cell>
          <cell r="G10278" t="str">
            <v>Canada</v>
          </cell>
        </row>
        <row r="10279">
          <cell r="A10279" t="str">
            <v>2003M02</v>
          </cell>
          <cell r="B10279">
            <v>2</v>
          </cell>
          <cell r="C10279">
            <v>146</v>
          </cell>
          <cell r="D10279" t="str">
            <v>Netherlands</v>
          </cell>
          <cell r="E10279">
            <v>8</v>
          </cell>
          <cell r="F10279">
            <v>2</v>
          </cell>
          <cell r="G10279" t="str">
            <v>Canada</v>
          </cell>
        </row>
        <row r="10280">
          <cell r="A10280" t="str">
            <v>2003M02</v>
          </cell>
          <cell r="B10280">
            <v>0</v>
          </cell>
          <cell r="C10280">
            <v>71</v>
          </cell>
          <cell r="D10280" t="str">
            <v>France</v>
          </cell>
          <cell r="E10280">
            <v>28</v>
          </cell>
          <cell r="F10280">
            <v>146</v>
          </cell>
          <cell r="G10280" t="str">
            <v>Netherlands</v>
          </cell>
        </row>
        <row r="10281">
          <cell r="A10281" t="str">
            <v>2003M02</v>
          </cell>
          <cell r="B10281">
            <v>1</v>
          </cell>
          <cell r="C10281">
            <v>0</v>
          </cell>
          <cell r="D10281" t="str">
            <v>Ebay</v>
          </cell>
          <cell r="E10281">
            <v>2</v>
          </cell>
          <cell r="F10281">
            <v>46</v>
          </cell>
          <cell r="G10281" t="str">
            <v>Colombia</v>
          </cell>
        </row>
        <row r="10282">
          <cell r="A10282" t="str">
            <v>2003M02</v>
          </cell>
          <cell r="B10282">
            <v>0</v>
          </cell>
          <cell r="C10282">
            <v>0</v>
          </cell>
          <cell r="D10282" t="str">
            <v>Ebay</v>
          </cell>
          <cell r="E10282">
            <v>47</v>
          </cell>
          <cell r="F10282">
            <v>121</v>
          </cell>
          <cell r="G10282" t="str">
            <v>Lithuania</v>
          </cell>
        </row>
        <row r="10283">
          <cell r="A10283" t="str">
            <v>2003M02</v>
          </cell>
          <cell r="B10283">
            <v>2</v>
          </cell>
          <cell r="C10283">
            <v>3</v>
          </cell>
          <cell r="D10283" t="str">
            <v>Uk</v>
          </cell>
          <cell r="E10283">
            <v>210</v>
          </cell>
          <cell r="F10283">
            <v>95</v>
          </cell>
          <cell r="G10283" t="str">
            <v>India</v>
          </cell>
        </row>
        <row r="10284">
          <cell r="A10284" t="str">
            <v>2003M02</v>
          </cell>
          <cell r="B10284">
            <v>2</v>
          </cell>
          <cell r="C10284">
            <v>2</v>
          </cell>
          <cell r="D10284" t="str">
            <v>Canada</v>
          </cell>
          <cell r="E10284">
            <v>1</v>
          </cell>
          <cell r="F10284">
            <v>163</v>
          </cell>
          <cell r="G10284" t="str">
            <v>Poland</v>
          </cell>
        </row>
        <row r="10285">
          <cell r="A10285" t="str">
            <v>2003M02</v>
          </cell>
          <cell r="B10285">
            <v>0</v>
          </cell>
          <cell r="C10285">
            <v>0</v>
          </cell>
          <cell r="D10285" t="str">
            <v>Ebay</v>
          </cell>
          <cell r="E10285">
            <v>5</v>
          </cell>
          <cell r="F10285">
            <v>4</v>
          </cell>
          <cell r="G10285" t="str">
            <v>Afghanistan</v>
          </cell>
        </row>
        <row r="10286">
          <cell r="A10286" t="str">
            <v>2003M02</v>
          </cell>
          <cell r="B10286">
            <v>2</v>
          </cell>
          <cell r="C10286">
            <v>101</v>
          </cell>
          <cell r="D10286" t="str">
            <v>Italy</v>
          </cell>
          <cell r="E10286">
            <v>51</v>
          </cell>
          <cell r="F10286">
            <v>104</v>
          </cell>
          <cell r="G10286" t="str">
            <v>Japan</v>
          </cell>
        </row>
        <row r="10287">
          <cell r="A10287" t="str">
            <v>2003M02</v>
          </cell>
          <cell r="B10287">
            <v>2</v>
          </cell>
          <cell r="C10287">
            <v>77</v>
          </cell>
          <cell r="D10287" t="str">
            <v>Germany</v>
          </cell>
          <cell r="E10287">
            <v>2183</v>
          </cell>
          <cell r="F10287">
            <v>57</v>
          </cell>
          <cell r="G10287" t="str">
            <v>Denmark</v>
          </cell>
        </row>
        <row r="10288">
          <cell r="A10288" t="str">
            <v>2003M02</v>
          </cell>
          <cell r="B10288">
            <v>0</v>
          </cell>
          <cell r="C10288">
            <v>77</v>
          </cell>
          <cell r="D10288" t="str">
            <v>Germany</v>
          </cell>
          <cell r="E10288">
            <v>1</v>
          </cell>
          <cell r="F10288">
            <v>53</v>
          </cell>
          <cell r="G10288" t="str">
            <v>Croatia, Democratic Republic of the</v>
          </cell>
        </row>
        <row r="10289">
          <cell r="A10289" t="str">
            <v>2003M02</v>
          </cell>
          <cell r="B10289">
            <v>2</v>
          </cell>
          <cell r="C10289">
            <v>3</v>
          </cell>
          <cell r="D10289" t="str">
            <v>Uk</v>
          </cell>
          <cell r="E10289">
            <v>261</v>
          </cell>
          <cell r="F10289">
            <v>105</v>
          </cell>
          <cell r="G10289" t="str">
            <v>Jersey</v>
          </cell>
        </row>
        <row r="10290">
          <cell r="A10290" t="str">
            <v>2003M02</v>
          </cell>
          <cell r="B10290">
            <v>2</v>
          </cell>
          <cell r="C10290">
            <v>77</v>
          </cell>
          <cell r="D10290" t="str">
            <v>Germany</v>
          </cell>
          <cell r="E10290">
            <v>13</v>
          </cell>
          <cell r="F10290">
            <v>176</v>
          </cell>
          <cell r="G10290" t="str">
            <v>Saudi Arabia</v>
          </cell>
        </row>
        <row r="10291">
          <cell r="A10291" t="str">
            <v>2003M02</v>
          </cell>
          <cell r="B10291">
            <v>1</v>
          </cell>
          <cell r="C10291">
            <v>3</v>
          </cell>
          <cell r="D10291" t="str">
            <v>Uk</v>
          </cell>
          <cell r="E10291">
            <v>138</v>
          </cell>
          <cell r="F10291">
            <v>101</v>
          </cell>
          <cell r="G10291" t="str">
            <v>Italy</v>
          </cell>
        </row>
        <row r="10292">
          <cell r="A10292" t="str">
            <v>2003M02</v>
          </cell>
          <cell r="B10292">
            <v>2</v>
          </cell>
          <cell r="C10292">
            <v>186</v>
          </cell>
          <cell r="D10292" t="str">
            <v>Spain</v>
          </cell>
          <cell r="E10292">
            <v>40</v>
          </cell>
          <cell r="F10292">
            <v>80</v>
          </cell>
          <cell r="G10292" t="str">
            <v>Greece</v>
          </cell>
        </row>
        <row r="10293">
          <cell r="A10293" t="str">
            <v>2003M02</v>
          </cell>
          <cell r="B10293">
            <v>1</v>
          </cell>
          <cell r="C10293">
            <v>3</v>
          </cell>
          <cell r="D10293" t="str">
            <v>Uk</v>
          </cell>
          <cell r="E10293">
            <v>161</v>
          </cell>
          <cell r="F10293">
            <v>186</v>
          </cell>
          <cell r="G10293" t="str">
            <v>Spain</v>
          </cell>
        </row>
        <row r="10294">
          <cell r="A10294" t="str">
            <v>2003M02</v>
          </cell>
          <cell r="B10294">
            <v>1</v>
          </cell>
          <cell r="C10294">
            <v>0</v>
          </cell>
          <cell r="D10294" t="str">
            <v>Ebay</v>
          </cell>
          <cell r="E10294">
            <v>18</v>
          </cell>
          <cell r="F10294">
            <v>62</v>
          </cell>
          <cell r="G10294" t="str">
            <v>Egypt</v>
          </cell>
        </row>
        <row r="10295">
          <cell r="A10295" t="str">
            <v>2003M02</v>
          </cell>
          <cell r="B10295">
            <v>2</v>
          </cell>
          <cell r="C10295">
            <v>3</v>
          </cell>
          <cell r="D10295" t="str">
            <v>Uk</v>
          </cell>
          <cell r="E10295">
            <v>8</v>
          </cell>
          <cell r="F10295">
            <v>115</v>
          </cell>
          <cell r="G10295" t="str">
            <v>Latvia</v>
          </cell>
        </row>
        <row r="10296">
          <cell r="A10296" t="str">
            <v>2003M02</v>
          </cell>
          <cell r="B10296">
            <v>0</v>
          </cell>
          <cell r="C10296">
            <v>77</v>
          </cell>
          <cell r="D10296" t="str">
            <v>Germany</v>
          </cell>
          <cell r="E10296">
            <v>1</v>
          </cell>
          <cell r="F10296">
            <v>165</v>
          </cell>
          <cell r="G10296" t="str">
            <v>Puerto Rico</v>
          </cell>
        </row>
        <row r="10297">
          <cell r="A10297" t="str">
            <v>2003M02</v>
          </cell>
          <cell r="B10297">
            <v>2</v>
          </cell>
          <cell r="C10297">
            <v>101</v>
          </cell>
          <cell r="D10297" t="str">
            <v>Italy</v>
          </cell>
          <cell r="E10297">
            <v>430</v>
          </cell>
          <cell r="F10297">
            <v>146</v>
          </cell>
          <cell r="G10297" t="str">
            <v>Netherlands</v>
          </cell>
        </row>
        <row r="10298">
          <cell r="A10298" t="str">
            <v>2003M02</v>
          </cell>
          <cell r="B10298">
            <v>2</v>
          </cell>
          <cell r="C10298">
            <v>3</v>
          </cell>
          <cell r="D10298" t="str">
            <v>Uk</v>
          </cell>
          <cell r="E10298">
            <v>584</v>
          </cell>
          <cell r="F10298">
            <v>130</v>
          </cell>
          <cell r="G10298" t="str">
            <v>Malta</v>
          </cell>
        </row>
        <row r="10299">
          <cell r="A10299" t="str">
            <v>2003M02</v>
          </cell>
          <cell r="B10299">
            <v>2</v>
          </cell>
          <cell r="C10299">
            <v>0</v>
          </cell>
          <cell r="D10299" t="str">
            <v>Ebay</v>
          </cell>
          <cell r="E10299">
            <v>1409</v>
          </cell>
          <cell r="F10299">
            <v>130</v>
          </cell>
          <cell r="G10299" t="str">
            <v>Malta</v>
          </cell>
        </row>
        <row r="10300">
          <cell r="A10300" t="str">
            <v>2003M02</v>
          </cell>
          <cell r="B10300">
            <v>1</v>
          </cell>
          <cell r="C10300">
            <v>2</v>
          </cell>
          <cell r="D10300" t="str">
            <v>Canada</v>
          </cell>
          <cell r="E10300">
            <v>56</v>
          </cell>
          <cell r="F10300">
            <v>92</v>
          </cell>
          <cell r="G10300" t="str">
            <v>Hong Kong</v>
          </cell>
        </row>
        <row r="10301">
          <cell r="A10301" t="str">
            <v>2003M02</v>
          </cell>
          <cell r="B10301">
            <v>2</v>
          </cell>
          <cell r="C10301">
            <v>77</v>
          </cell>
          <cell r="D10301" t="str">
            <v>Germany</v>
          </cell>
          <cell r="E10301">
            <v>6</v>
          </cell>
          <cell r="F10301">
            <v>107</v>
          </cell>
          <cell r="G10301" t="str">
            <v>Kazakhstan</v>
          </cell>
        </row>
        <row r="10302">
          <cell r="A10302" t="str">
            <v>2003M02</v>
          </cell>
          <cell r="B10302">
            <v>1</v>
          </cell>
          <cell r="C10302">
            <v>71</v>
          </cell>
          <cell r="D10302" t="str">
            <v>France</v>
          </cell>
          <cell r="E10302">
            <v>83793</v>
          </cell>
          <cell r="F10302">
            <v>71</v>
          </cell>
          <cell r="G10302" t="str">
            <v>France</v>
          </cell>
        </row>
        <row r="10303">
          <cell r="A10303" t="str">
            <v>2003M02</v>
          </cell>
          <cell r="B10303">
            <v>1</v>
          </cell>
          <cell r="C10303">
            <v>146</v>
          </cell>
          <cell r="D10303" t="str">
            <v>Netherlands</v>
          </cell>
          <cell r="E10303">
            <v>39</v>
          </cell>
          <cell r="F10303">
            <v>186</v>
          </cell>
          <cell r="G10303" t="str">
            <v>Spain</v>
          </cell>
        </row>
        <row r="10304">
          <cell r="A10304" t="str">
            <v>2003M02</v>
          </cell>
          <cell r="B10304">
            <v>1</v>
          </cell>
          <cell r="C10304">
            <v>123</v>
          </cell>
          <cell r="D10304" t="str">
            <v xml:space="preserve"> Belgium (Dutch)</v>
          </cell>
          <cell r="E10304">
            <v>872</v>
          </cell>
          <cell r="F10304">
            <v>146</v>
          </cell>
          <cell r="G10304" t="str">
            <v>Netherlands</v>
          </cell>
        </row>
        <row r="10305">
          <cell r="A10305" t="str">
            <v>2003M02</v>
          </cell>
          <cell r="B10305">
            <v>2</v>
          </cell>
          <cell r="C10305">
            <v>100</v>
          </cell>
          <cell r="D10305" t="str">
            <v>Ebaymotors</v>
          </cell>
          <cell r="E10305">
            <v>77</v>
          </cell>
          <cell r="F10305">
            <v>120</v>
          </cell>
          <cell r="G10305" t="str">
            <v>Liechtenstein</v>
          </cell>
        </row>
        <row r="10306">
          <cell r="A10306" t="str">
            <v>2003M02</v>
          </cell>
          <cell r="B10306">
            <v>2</v>
          </cell>
          <cell r="C10306">
            <v>15</v>
          </cell>
          <cell r="D10306" t="str">
            <v>Australia</v>
          </cell>
          <cell r="E10306">
            <v>16</v>
          </cell>
          <cell r="F10306">
            <v>56</v>
          </cell>
          <cell r="G10306" t="str">
            <v>Czech Republic</v>
          </cell>
        </row>
        <row r="10307">
          <cell r="A10307" t="str">
            <v>2003M02</v>
          </cell>
          <cell r="B10307">
            <v>2</v>
          </cell>
          <cell r="C10307">
            <v>146</v>
          </cell>
          <cell r="D10307" t="str">
            <v>Netherlands</v>
          </cell>
          <cell r="E10307">
            <v>57</v>
          </cell>
          <cell r="F10307">
            <v>80</v>
          </cell>
          <cell r="G10307" t="str">
            <v>Greece</v>
          </cell>
        </row>
        <row r="10308">
          <cell r="A10308" t="str">
            <v>2003M02</v>
          </cell>
          <cell r="B10308">
            <v>0</v>
          </cell>
          <cell r="C10308">
            <v>0</v>
          </cell>
          <cell r="D10308" t="str">
            <v>Ebay</v>
          </cell>
          <cell r="E10308">
            <v>103</v>
          </cell>
          <cell r="F10308">
            <v>199</v>
          </cell>
          <cell r="G10308" t="str">
            <v>Thailand</v>
          </cell>
        </row>
        <row r="10309">
          <cell r="A10309" t="str">
            <v>2003M02</v>
          </cell>
          <cell r="B10309">
            <v>1</v>
          </cell>
          <cell r="C10309">
            <v>0</v>
          </cell>
          <cell r="D10309" t="str">
            <v>Ebay</v>
          </cell>
          <cell r="E10309">
            <v>5680</v>
          </cell>
          <cell r="F10309">
            <v>15</v>
          </cell>
          <cell r="G10309" t="str">
            <v>Australia</v>
          </cell>
        </row>
        <row r="10310">
          <cell r="A10310" t="str">
            <v>2003M02</v>
          </cell>
          <cell r="B10310">
            <v>1</v>
          </cell>
          <cell r="C10310">
            <v>2</v>
          </cell>
          <cell r="D10310" t="str">
            <v>Canada</v>
          </cell>
          <cell r="E10310">
            <v>1</v>
          </cell>
          <cell r="F10310">
            <v>162</v>
          </cell>
          <cell r="G10310" t="str">
            <v>Philippines</v>
          </cell>
        </row>
        <row r="10311">
          <cell r="A10311" t="str">
            <v>2003M02</v>
          </cell>
          <cell r="B10311">
            <v>1</v>
          </cell>
          <cell r="C10311">
            <v>71</v>
          </cell>
          <cell r="D10311" t="str">
            <v>France</v>
          </cell>
          <cell r="E10311">
            <v>413</v>
          </cell>
          <cell r="F10311">
            <v>186</v>
          </cell>
          <cell r="G10311" t="str">
            <v>Spain</v>
          </cell>
        </row>
        <row r="10312">
          <cell r="A10312" t="str">
            <v>2003M02</v>
          </cell>
          <cell r="B10312">
            <v>2</v>
          </cell>
          <cell r="C10312">
            <v>77</v>
          </cell>
          <cell r="D10312" t="str">
            <v>Germany</v>
          </cell>
          <cell r="E10312">
            <v>15</v>
          </cell>
          <cell r="F10312">
            <v>29</v>
          </cell>
          <cell r="G10312" t="str">
            <v>Bosnia and Herzegovina</v>
          </cell>
        </row>
        <row r="10313">
          <cell r="A10313" t="str">
            <v>2003M02</v>
          </cell>
          <cell r="B10313">
            <v>2</v>
          </cell>
          <cell r="C10313">
            <v>2</v>
          </cell>
          <cell r="D10313" t="str">
            <v>Canada</v>
          </cell>
          <cell r="E10313">
            <v>8</v>
          </cell>
          <cell r="F10313">
            <v>96</v>
          </cell>
          <cell r="G10313" t="str">
            <v>Indonesia</v>
          </cell>
        </row>
        <row r="10314">
          <cell r="A10314" t="str">
            <v>2003M02</v>
          </cell>
          <cell r="B10314">
            <v>2</v>
          </cell>
          <cell r="C10314">
            <v>16</v>
          </cell>
          <cell r="D10314" t="str">
            <v>Austria</v>
          </cell>
          <cell r="E10314">
            <v>45</v>
          </cell>
          <cell r="F10314">
            <v>101</v>
          </cell>
          <cell r="G10314" t="str">
            <v>Italy</v>
          </cell>
        </row>
        <row r="10315">
          <cell r="A10315" t="str">
            <v>2003M02</v>
          </cell>
          <cell r="B10315">
            <v>3</v>
          </cell>
          <cell r="C10315">
            <v>15</v>
          </cell>
          <cell r="D10315" t="str">
            <v>Australia</v>
          </cell>
          <cell r="E10315">
            <v>2</v>
          </cell>
          <cell r="F10315">
            <v>3</v>
          </cell>
          <cell r="G10315" t="str">
            <v>United Kingdom</v>
          </cell>
        </row>
        <row r="10316">
          <cell r="A10316" t="str">
            <v>2003M02</v>
          </cell>
          <cell r="B10316">
            <v>1</v>
          </cell>
          <cell r="C10316">
            <v>100</v>
          </cell>
          <cell r="D10316" t="str">
            <v>Ebaymotors</v>
          </cell>
          <cell r="E10316">
            <v>32</v>
          </cell>
          <cell r="F10316">
            <v>164</v>
          </cell>
          <cell r="G10316" t="str">
            <v>Portugal</v>
          </cell>
        </row>
        <row r="10317">
          <cell r="A10317" t="str">
            <v>2003M02</v>
          </cell>
          <cell r="B10317">
            <v>3</v>
          </cell>
          <cell r="C10317">
            <v>16</v>
          </cell>
          <cell r="D10317" t="str">
            <v>Austria</v>
          </cell>
          <cell r="E10317">
            <v>1131</v>
          </cell>
          <cell r="F10317">
            <v>16</v>
          </cell>
          <cell r="G10317" t="str">
            <v>Austria</v>
          </cell>
        </row>
        <row r="10318">
          <cell r="A10318" t="str">
            <v>2003M02</v>
          </cell>
          <cell r="B10318">
            <v>2</v>
          </cell>
          <cell r="C10318">
            <v>100</v>
          </cell>
          <cell r="D10318" t="str">
            <v>Ebaymotors</v>
          </cell>
          <cell r="E10318">
            <v>159</v>
          </cell>
          <cell r="F10318">
            <v>55</v>
          </cell>
          <cell r="G10318" t="str">
            <v>Cyprus</v>
          </cell>
        </row>
        <row r="10319">
          <cell r="A10319" t="str">
            <v>2003M02</v>
          </cell>
          <cell r="B10319">
            <v>2</v>
          </cell>
          <cell r="C10319">
            <v>3</v>
          </cell>
          <cell r="D10319" t="str">
            <v>Uk</v>
          </cell>
          <cell r="E10319">
            <v>17</v>
          </cell>
          <cell r="F10319">
            <v>123</v>
          </cell>
          <cell r="G10319" t="str">
            <v>Macau</v>
          </cell>
        </row>
        <row r="10320">
          <cell r="A10320" t="str">
            <v>2003M02</v>
          </cell>
          <cell r="B10320">
            <v>2</v>
          </cell>
          <cell r="C10320">
            <v>100</v>
          </cell>
          <cell r="D10320" t="str">
            <v>Ebaymotors</v>
          </cell>
          <cell r="E10320">
            <v>257</v>
          </cell>
          <cell r="F10320">
            <v>154</v>
          </cell>
          <cell r="G10320" t="str">
            <v>Norway</v>
          </cell>
        </row>
        <row r="10321">
          <cell r="A10321" t="str">
            <v>2003M02</v>
          </cell>
          <cell r="B10321">
            <v>0</v>
          </cell>
          <cell r="C10321">
            <v>0</v>
          </cell>
          <cell r="D10321" t="str">
            <v>Ebay</v>
          </cell>
          <cell r="E10321">
            <v>493</v>
          </cell>
          <cell r="F10321">
            <v>31</v>
          </cell>
          <cell r="G10321" t="str">
            <v>Brazil</v>
          </cell>
        </row>
        <row r="10322">
          <cell r="A10322" t="str">
            <v>2003M02</v>
          </cell>
          <cell r="B10322">
            <v>0</v>
          </cell>
          <cell r="C10322">
            <v>0</v>
          </cell>
          <cell r="D10322" t="str">
            <v>Ebay</v>
          </cell>
          <cell r="E10322">
            <v>5</v>
          </cell>
          <cell r="F10322">
            <v>93</v>
          </cell>
          <cell r="G10322" t="str">
            <v>Hungary</v>
          </cell>
        </row>
        <row r="10323">
          <cell r="A10323" t="str">
            <v>2003M02</v>
          </cell>
          <cell r="B10323">
            <v>2</v>
          </cell>
          <cell r="C10323">
            <v>100</v>
          </cell>
          <cell r="D10323" t="str">
            <v>Ebaymotors</v>
          </cell>
          <cell r="E10323">
            <v>83</v>
          </cell>
          <cell r="F10323">
            <v>185</v>
          </cell>
          <cell r="G10323" t="str">
            <v>South Africa</v>
          </cell>
        </row>
        <row r="10324">
          <cell r="A10324" t="str">
            <v>2003M02</v>
          </cell>
          <cell r="B10324">
            <v>2</v>
          </cell>
          <cell r="C10324">
            <v>15</v>
          </cell>
          <cell r="D10324" t="str">
            <v>Australia</v>
          </cell>
          <cell r="E10324">
            <v>2</v>
          </cell>
          <cell r="F10324">
            <v>136</v>
          </cell>
          <cell r="G10324" t="str">
            <v>Mexico</v>
          </cell>
        </row>
        <row r="10325">
          <cell r="A10325" t="str">
            <v>2003M02</v>
          </cell>
          <cell r="B10325">
            <v>0</v>
          </cell>
          <cell r="C10325">
            <v>0</v>
          </cell>
          <cell r="D10325" t="str">
            <v>Ebay</v>
          </cell>
          <cell r="E10325">
            <v>2838</v>
          </cell>
          <cell r="F10325">
            <v>92</v>
          </cell>
          <cell r="G10325" t="str">
            <v>Hong Kong</v>
          </cell>
        </row>
        <row r="10326">
          <cell r="A10326" t="str">
            <v>2003M02</v>
          </cell>
          <cell r="B10326">
            <v>1</v>
          </cell>
          <cell r="C10326">
            <v>3</v>
          </cell>
          <cell r="D10326" t="str">
            <v>Uk</v>
          </cell>
          <cell r="E10326">
            <v>1</v>
          </cell>
          <cell r="F10326">
            <v>13</v>
          </cell>
          <cell r="G10326" t="str">
            <v>Armenia</v>
          </cell>
        </row>
        <row r="10327">
          <cell r="A10327" t="str">
            <v>2003M02</v>
          </cell>
          <cell r="B10327">
            <v>0</v>
          </cell>
          <cell r="C10327">
            <v>196</v>
          </cell>
          <cell r="D10327" t="str">
            <v>Taiwan</v>
          </cell>
          <cell r="E10327">
            <v>83</v>
          </cell>
          <cell r="F10327">
            <v>71</v>
          </cell>
          <cell r="G10327" t="str">
            <v>France</v>
          </cell>
        </row>
        <row r="10328">
          <cell r="A10328" t="str">
            <v>2003M02</v>
          </cell>
          <cell r="B10328">
            <v>2</v>
          </cell>
          <cell r="C10328">
            <v>15</v>
          </cell>
          <cell r="D10328" t="str">
            <v>Australia</v>
          </cell>
          <cell r="E10328">
            <v>5</v>
          </cell>
          <cell r="F10328">
            <v>100</v>
          </cell>
          <cell r="G10328" t="str">
            <v>Israel</v>
          </cell>
        </row>
        <row r="10329">
          <cell r="A10329" t="str">
            <v>2003M02</v>
          </cell>
          <cell r="B10329">
            <v>1</v>
          </cell>
          <cell r="C10329">
            <v>0</v>
          </cell>
          <cell r="D10329" t="str">
            <v>Ebay</v>
          </cell>
          <cell r="E10329">
            <v>2</v>
          </cell>
          <cell r="F10329">
            <v>91</v>
          </cell>
          <cell r="G10329" t="str">
            <v>Honduras</v>
          </cell>
        </row>
        <row r="10330">
          <cell r="A10330" t="str">
            <v>2003M02</v>
          </cell>
          <cell r="B10330">
            <v>1</v>
          </cell>
          <cell r="C10330">
            <v>2</v>
          </cell>
          <cell r="D10330" t="str">
            <v>Canada</v>
          </cell>
          <cell r="E10330">
            <v>2</v>
          </cell>
          <cell r="F10330">
            <v>23</v>
          </cell>
          <cell r="G10330" t="str">
            <v>Belgium</v>
          </cell>
        </row>
        <row r="10331">
          <cell r="A10331" t="str">
            <v>2003M02</v>
          </cell>
          <cell r="B10331">
            <v>3</v>
          </cell>
          <cell r="C10331">
            <v>71</v>
          </cell>
          <cell r="D10331" t="str">
            <v>France</v>
          </cell>
          <cell r="E10331">
            <v>7474</v>
          </cell>
          <cell r="F10331">
            <v>71</v>
          </cell>
          <cell r="G10331" t="str">
            <v>France</v>
          </cell>
        </row>
        <row r="10332">
          <cell r="A10332" t="str">
            <v>2003M02</v>
          </cell>
          <cell r="B10332">
            <v>2</v>
          </cell>
          <cell r="C10332">
            <v>71</v>
          </cell>
          <cell r="D10332" t="str">
            <v>France</v>
          </cell>
          <cell r="E10332">
            <v>2</v>
          </cell>
          <cell r="F10332">
            <v>115</v>
          </cell>
          <cell r="G10332" t="str">
            <v>Latvia</v>
          </cell>
        </row>
        <row r="10333">
          <cell r="A10333" t="str">
            <v>2003M02</v>
          </cell>
          <cell r="B10333">
            <v>2</v>
          </cell>
          <cell r="C10333">
            <v>3</v>
          </cell>
          <cell r="D10333" t="str">
            <v>Uk</v>
          </cell>
          <cell r="E10333">
            <v>35698</v>
          </cell>
          <cell r="F10333">
            <v>1</v>
          </cell>
          <cell r="G10333" t="str">
            <v>United States</v>
          </cell>
        </row>
        <row r="10334">
          <cell r="A10334" t="str">
            <v>2003M02</v>
          </cell>
          <cell r="B10334">
            <v>0</v>
          </cell>
          <cell r="C10334">
            <v>77</v>
          </cell>
          <cell r="D10334" t="str">
            <v>Germany</v>
          </cell>
          <cell r="E10334">
            <v>156</v>
          </cell>
          <cell r="F10334">
            <v>99</v>
          </cell>
          <cell r="G10334" t="str">
            <v>Ireland</v>
          </cell>
        </row>
        <row r="10335">
          <cell r="A10335" t="str">
            <v>2003M02</v>
          </cell>
          <cell r="B10335">
            <v>2</v>
          </cell>
          <cell r="C10335">
            <v>0</v>
          </cell>
          <cell r="D10335" t="str">
            <v>Ebay</v>
          </cell>
          <cell r="E10335">
            <v>1</v>
          </cell>
          <cell r="F10335">
            <v>223</v>
          </cell>
          <cell r="G10335" t="str">
            <v>Zambia</v>
          </cell>
        </row>
        <row r="10336">
          <cell r="A10336" t="str">
            <v>2003M02</v>
          </cell>
          <cell r="B10336">
            <v>1</v>
          </cell>
          <cell r="C10336">
            <v>146</v>
          </cell>
          <cell r="D10336" t="str">
            <v>Netherlands</v>
          </cell>
          <cell r="E10336">
            <v>10</v>
          </cell>
          <cell r="F10336">
            <v>71</v>
          </cell>
          <cell r="G10336" t="str">
            <v>France</v>
          </cell>
        </row>
        <row r="10337">
          <cell r="A10337" t="str">
            <v>2003M02</v>
          </cell>
          <cell r="B10337">
            <v>0</v>
          </cell>
          <cell r="C10337">
            <v>196</v>
          </cell>
          <cell r="D10337" t="str">
            <v>Taiwan</v>
          </cell>
          <cell r="E10337">
            <v>275970</v>
          </cell>
          <cell r="F10337">
            <v>196</v>
          </cell>
          <cell r="G10337" t="str">
            <v>Taiwan</v>
          </cell>
        </row>
        <row r="10338">
          <cell r="A10338" t="str">
            <v>2003M02</v>
          </cell>
          <cell r="B10338">
            <v>2</v>
          </cell>
          <cell r="C10338">
            <v>0</v>
          </cell>
          <cell r="D10338" t="str">
            <v>Ebay</v>
          </cell>
          <cell r="E10338">
            <v>1</v>
          </cell>
          <cell r="F10338">
            <v>159</v>
          </cell>
          <cell r="G10338" t="str">
            <v>Papua New Guinea</v>
          </cell>
        </row>
        <row r="10339">
          <cell r="A10339" t="str">
            <v>2003M02</v>
          </cell>
          <cell r="B10339">
            <v>2</v>
          </cell>
          <cell r="C10339">
            <v>3</v>
          </cell>
          <cell r="D10339" t="str">
            <v>Uk</v>
          </cell>
          <cell r="E10339">
            <v>233</v>
          </cell>
          <cell r="F10339">
            <v>168</v>
          </cell>
          <cell r="G10339" t="str">
            <v>Russian Federation</v>
          </cell>
        </row>
        <row r="10340">
          <cell r="A10340" t="str">
            <v>2003M02</v>
          </cell>
          <cell r="B10340">
            <v>2</v>
          </cell>
          <cell r="C10340">
            <v>100</v>
          </cell>
          <cell r="D10340" t="str">
            <v>Ebaymotors</v>
          </cell>
          <cell r="E10340">
            <v>1680</v>
          </cell>
          <cell r="F10340">
            <v>92</v>
          </cell>
          <cell r="G10340" t="str">
            <v>Hong Kong</v>
          </cell>
        </row>
        <row r="10341">
          <cell r="A10341" t="str">
            <v>2003M02</v>
          </cell>
          <cell r="B10341">
            <v>0</v>
          </cell>
          <cell r="C10341">
            <v>123</v>
          </cell>
          <cell r="D10341" t="str">
            <v xml:space="preserve"> Belgium (Dutch)</v>
          </cell>
          <cell r="E10341">
            <v>1</v>
          </cell>
          <cell r="F10341">
            <v>193</v>
          </cell>
          <cell r="G10341" t="str">
            <v>Switzerland</v>
          </cell>
        </row>
        <row r="10342">
          <cell r="A10342" t="str">
            <v>2003M02</v>
          </cell>
          <cell r="B10342">
            <v>3</v>
          </cell>
          <cell r="C10342">
            <v>3</v>
          </cell>
          <cell r="D10342" t="str">
            <v>Uk</v>
          </cell>
          <cell r="E10342">
            <v>4</v>
          </cell>
          <cell r="F10342">
            <v>16</v>
          </cell>
          <cell r="G10342" t="str">
            <v>Austria</v>
          </cell>
        </row>
        <row r="10343">
          <cell r="A10343" t="str">
            <v>2003M02</v>
          </cell>
          <cell r="B10343">
            <v>2</v>
          </cell>
          <cell r="C10343">
            <v>101</v>
          </cell>
          <cell r="D10343" t="str">
            <v>Italy</v>
          </cell>
          <cell r="E10343">
            <v>278</v>
          </cell>
          <cell r="F10343">
            <v>175</v>
          </cell>
          <cell r="G10343" t="str">
            <v>San Marino</v>
          </cell>
        </row>
        <row r="10344">
          <cell r="A10344" t="str">
            <v>2003M02</v>
          </cell>
          <cell r="B10344">
            <v>2</v>
          </cell>
          <cell r="C10344">
            <v>0</v>
          </cell>
          <cell r="D10344" t="str">
            <v>Ebay</v>
          </cell>
          <cell r="E10344">
            <v>21618</v>
          </cell>
          <cell r="F10344">
            <v>31</v>
          </cell>
          <cell r="G10344" t="str">
            <v>Brazil</v>
          </cell>
        </row>
        <row r="10345">
          <cell r="A10345" t="str">
            <v>2003M02</v>
          </cell>
          <cell r="B10345">
            <v>2</v>
          </cell>
          <cell r="C10345">
            <v>2</v>
          </cell>
          <cell r="D10345" t="str">
            <v>Canada</v>
          </cell>
          <cell r="E10345">
            <v>4</v>
          </cell>
          <cell r="F10345">
            <v>95</v>
          </cell>
          <cell r="G10345" t="str">
            <v>India</v>
          </cell>
        </row>
        <row r="10346">
          <cell r="A10346" t="str">
            <v>2003M02</v>
          </cell>
          <cell r="B10346">
            <v>1</v>
          </cell>
          <cell r="C10346">
            <v>23</v>
          </cell>
          <cell r="D10346" t="str">
            <v xml:space="preserve"> Belgium (French)</v>
          </cell>
          <cell r="E10346">
            <v>304</v>
          </cell>
          <cell r="F10346">
            <v>77</v>
          </cell>
          <cell r="G10346" t="str">
            <v>Germany</v>
          </cell>
        </row>
        <row r="10347">
          <cell r="A10347" t="str">
            <v>2003M02</v>
          </cell>
          <cell r="B10347">
            <v>1</v>
          </cell>
          <cell r="C10347">
            <v>77</v>
          </cell>
          <cell r="D10347" t="str">
            <v>Germany</v>
          </cell>
          <cell r="E10347">
            <v>70</v>
          </cell>
          <cell r="F10347">
            <v>56</v>
          </cell>
          <cell r="G10347" t="str">
            <v>Czech Republic</v>
          </cell>
        </row>
        <row r="10348">
          <cell r="A10348" t="str">
            <v>2003M02</v>
          </cell>
          <cell r="B10348">
            <v>2</v>
          </cell>
          <cell r="C10348">
            <v>186</v>
          </cell>
          <cell r="D10348" t="str">
            <v>Spain</v>
          </cell>
          <cell r="E10348">
            <v>46</v>
          </cell>
          <cell r="F10348">
            <v>16</v>
          </cell>
          <cell r="G10348" t="str">
            <v>Austria</v>
          </cell>
        </row>
        <row r="10349">
          <cell r="A10349" t="str">
            <v>2003M02</v>
          </cell>
          <cell r="B10349">
            <v>1</v>
          </cell>
          <cell r="C10349">
            <v>77</v>
          </cell>
          <cell r="D10349" t="str">
            <v>Germany</v>
          </cell>
          <cell r="E10349">
            <v>141</v>
          </cell>
          <cell r="F10349">
            <v>62</v>
          </cell>
          <cell r="G10349" t="str">
            <v>Egypt</v>
          </cell>
        </row>
        <row r="10350">
          <cell r="A10350" t="str">
            <v>2003M02</v>
          </cell>
          <cell r="B10350">
            <v>1</v>
          </cell>
          <cell r="C10350">
            <v>71</v>
          </cell>
          <cell r="D10350" t="str">
            <v>France</v>
          </cell>
          <cell r="E10350">
            <v>23</v>
          </cell>
          <cell r="F10350">
            <v>104</v>
          </cell>
          <cell r="G10350" t="str">
            <v>Japan</v>
          </cell>
        </row>
        <row r="10351">
          <cell r="A10351" t="str">
            <v>2003M02</v>
          </cell>
          <cell r="B10351">
            <v>3</v>
          </cell>
          <cell r="C10351">
            <v>77</v>
          </cell>
          <cell r="D10351" t="str">
            <v>Germany</v>
          </cell>
          <cell r="E10351">
            <v>9</v>
          </cell>
          <cell r="F10351">
            <v>192</v>
          </cell>
          <cell r="G10351" t="str">
            <v>Sweden</v>
          </cell>
        </row>
        <row r="10352">
          <cell r="A10352" t="str">
            <v>2003M02</v>
          </cell>
          <cell r="B10352">
            <v>2</v>
          </cell>
          <cell r="C10352">
            <v>3</v>
          </cell>
          <cell r="D10352" t="str">
            <v>Uk</v>
          </cell>
          <cell r="E10352">
            <v>516</v>
          </cell>
          <cell r="F10352">
            <v>193</v>
          </cell>
          <cell r="G10352" t="str">
            <v>Switzerland</v>
          </cell>
        </row>
        <row r="10353">
          <cell r="A10353" t="str">
            <v>2003M02</v>
          </cell>
          <cell r="B10353">
            <v>3</v>
          </cell>
          <cell r="C10353">
            <v>77</v>
          </cell>
          <cell r="D10353" t="str">
            <v>Germany</v>
          </cell>
          <cell r="E10353">
            <v>1</v>
          </cell>
          <cell r="F10353">
            <v>80</v>
          </cell>
          <cell r="G10353" t="str">
            <v>Greece</v>
          </cell>
        </row>
        <row r="10354">
          <cell r="A10354" t="str">
            <v>2003M02</v>
          </cell>
          <cell r="B10354">
            <v>2</v>
          </cell>
          <cell r="C10354">
            <v>186</v>
          </cell>
          <cell r="D10354" t="str">
            <v>Spain</v>
          </cell>
          <cell r="E10354">
            <v>8</v>
          </cell>
          <cell r="F10354">
            <v>215</v>
          </cell>
          <cell r="G10354" t="str">
            <v>Venezuela</v>
          </cell>
        </row>
        <row r="10355">
          <cell r="A10355" t="str">
            <v>2003M02</v>
          </cell>
          <cell r="B10355">
            <v>2</v>
          </cell>
          <cell r="C10355">
            <v>2</v>
          </cell>
          <cell r="D10355" t="str">
            <v>Canada</v>
          </cell>
          <cell r="E10355">
            <v>7</v>
          </cell>
          <cell r="F10355">
            <v>149</v>
          </cell>
          <cell r="G10355" t="str">
            <v>New Zealand</v>
          </cell>
        </row>
        <row r="10356">
          <cell r="A10356" t="str">
            <v>2003M02</v>
          </cell>
          <cell r="B10356">
            <v>0</v>
          </cell>
          <cell r="C10356">
            <v>23</v>
          </cell>
          <cell r="D10356" t="str">
            <v xml:space="preserve"> Belgium (French)</v>
          </cell>
          <cell r="E10356">
            <v>2</v>
          </cell>
          <cell r="F10356">
            <v>186</v>
          </cell>
          <cell r="G10356" t="str">
            <v>Spain</v>
          </cell>
        </row>
        <row r="10357">
          <cell r="A10357" t="str">
            <v>2003M02</v>
          </cell>
          <cell r="B10357">
            <v>1</v>
          </cell>
          <cell r="C10357">
            <v>3</v>
          </cell>
          <cell r="D10357" t="str">
            <v>Uk</v>
          </cell>
          <cell r="E10357">
            <v>1</v>
          </cell>
          <cell r="F10357">
            <v>-999</v>
          </cell>
          <cell r="G10357" t="str">
            <v>Unknown</v>
          </cell>
        </row>
        <row r="10358">
          <cell r="A10358" t="str">
            <v>2003M02</v>
          </cell>
          <cell r="B10358">
            <v>1</v>
          </cell>
          <cell r="C10358">
            <v>146</v>
          </cell>
          <cell r="D10358" t="str">
            <v>Netherlands</v>
          </cell>
          <cell r="E10358">
            <v>1</v>
          </cell>
          <cell r="F10358">
            <v>147</v>
          </cell>
          <cell r="G10358" t="str">
            <v>Netherlands Antilles</v>
          </cell>
        </row>
        <row r="10359">
          <cell r="A10359" t="str">
            <v>2003M02</v>
          </cell>
          <cell r="B10359">
            <v>1</v>
          </cell>
          <cell r="C10359">
            <v>0</v>
          </cell>
          <cell r="D10359" t="str">
            <v>Ebay</v>
          </cell>
          <cell r="E10359">
            <v>2007</v>
          </cell>
          <cell r="F10359">
            <v>71</v>
          </cell>
          <cell r="G10359" t="str">
            <v>France</v>
          </cell>
        </row>
        <row r="10360">
          <cell r="A10360" t="str">
            <v>2003M02</v>
          </cell>
          <cell r="B10360">
            <v>1</v>
          </cell>
          <cell r="C10360">
            <v>3</v>
          </cell>
          <cell r="D10360" t="str">
            <v>Uk</v>
          </cell>
          <cell r="E10360">
            <v>293</v>
          </cell>
          <cell r="F10360">
            <v>71</v>
          </cell>
          <cell r="G10360" t="str">
            <v>France</v>
          </cell>
        </row>
        <row r="10361">
          <cell r="A10361" t="str">
            <v>2003M02</v>
          </cell>
          <cell r="B10361">
            <v>1</v>
          </cell>
          <cell r="C10361">
            <v>0</v>
          </cell>
          <cell r="D10361" t="str">
            <v>Ebay</v>
          </cell>
          <cell r="E10361">
            <v>32</v>
          </cell>
          <cell r="F10361">
            <v>66</v>
          </cell>
          <cell r="G10361" t="str">
            <v>Estonia</v>
          </cell>
        </row>
        <row r="10362">
          <cell r="A10362" t="str">
            <v>2003M02</v>
          </cell>
          <cell r="B10362">
            <v>1</v>
          </cell>
          <cell r="C10362">
            <v>77</v>
          </cell>
          <cell r="D10362" t="str">
            <v>Germany</v>
          </cell>
          <cell r="E10362">
            <v>10837</v>
          </cell>
          <cell r="F10362">
            <v>193</v>
          </cell>
          <cell r="G10362" t="str">
            <v>Switzerland</v>
          </cell>
        </row>
        <row r="10363">
          <cell r="A10363" t="str">
            <v>2003M02</v>
          </cell>
          <cell r="B10363">
            <v>1</v>
          </cell>
          <cell r="C10363">
            <v>0</v>
          </cell>
          <cell r="D10363" t="str">
            <v>Ebay</v>
          </cell>
          <cell r="E10363">
            <v>1539</v>
          </cell>
          <cell r="F10363">
            <v>165</v>
          </cell>
          <cell r="G10363" t="str">
            <v>Puerto Rico</v>
          </cell>
        </row>
        <row r="10364">
          <cell r="A10364" t="str">
            <v>2003M02</v>
          </cell>
          <cell r="B10364">
            <v>0</v>
          </cell>
          <cell r="C10364">
            <v>123</v>
          </cell>
          <cell r="D10364" t="str">
            <v xml:space="preserve"> Belgium (Dutch)</v>
          </cell>
          <cell r="E10364">
            <v>1</v>
          </cell>
          <cell r="F10364">
            <v>154</v>
          </cell>
          <cell r="G10364" t="str">
            <v>Norway</v>
          </cell>
        </row>
        <row r="10365">
          <cell r="A10365" t="str">
            <v>2003M02</v>
          </cell>
          <cell r="B10365">
            <v>1</v>
          </cell>
          <cell r="C10365">
            <v>123</v>
          </cell>
          <cell r="D10365" t="str">
            <v xml:space="preserve"> Belgium (Dutch)</v>
          </cell>
          <cell r="E10365">
            <v>6359</v>
          </cell>
          <cell r="F10365">
            <v>23</v>
          </cell>
          <cell r="G10365" t="str">
            <v>Belgium</v>
          </cell>
        </row>
        <row r="10366">
          <cell r="A10366" t="str">
            <v>2003M02</v>
          </cell>
          <cell r="B10366">
            <v>0</v>
          </cell>
          <cell r="C10366">
            <v>15</v>
          </cell>
          <cell r="D10366" t="str">
            <v>Australia</v>
          </cell>
          <cell r="E10366">
            <v>3</v>
          </cell>
          <cell r="F10366">
            <v>55</v>
          </cell>
          <cell r="G10366" t="str">
            <v>Cyprus</v>
          </cell>
        </row>
        <row r="10367">
          <cell r="A10367" t="str">
            <v>2003M02</v>
          </cell>
          <cell r="B10367">
            <v>0</v>
          </cell>
          <cell r="C10367">
            <v>0</v>
          </cell>
          <cell r="D10367" t="str">
            <v>Ebay</v>
          </cell>
          <cell r="E10367">
            <v>18</v>
          </cell>
          <cell r="F10367">
            <v>185</v>
          </cell>
          <cell r="G10367" t="str">
            <v>South Africa</v>
          </cell>
        </row>
        <row r="10368">
          <cell r="A10368" t="str">
            <v>2003M02</v>
          </cell>
          <cell r="B10368">
            <v>1</v>
          </cell>
          <cell r="C10368">
            <v>15</v>
          </cell>
          <cell r="D10368" t="str">
            <v>Australia</v>
          </cell>
          <cell r="E10368">
            <v>10</v>
          </cell>
          <cell r="F10368">
            <v>71</v>
          </cell>
          <cell r="G10368" t="str">
            <v>France</v>
          </cell>
        </row>
        <row r="10369">
          <cell r="A10369" t="str">
            <v>2003M02</v>
          </cell>
          <cell r="B10369">
            <v>2</v>
          </cell>
          <cell r="C10369">
            <v>100</v>
          </cell>
          <cell r="D10369" t="str">
            <v>Ebaymotors</v>
          </cell>
          <cell r="E10369">
            <v>3</v>
          </cell>
          <cell r="F10369">
            <v>84</v>
          </cell>
          <cell r="G10369" t="str">
            <v>Guam</v>
          </cell>
        </row>
        <row r="10370">
          <cell r="A10370" t="str">
            <v>2003M02</v>
          </cell>
          <cell r="B10370">
            <v>0</v>
          </cell>
          <cell r="C10370">
            <v>186</v>
          </cell>
          <cell r="D10370" t="str">
            <v>Spain</v>
          </cell>
          <cell r="E10370">
            <v>1</v>
          </cell>
          <cell r="F10370">
            <v>214</v>
          </cell>
          <cell r="G10370" t="str">
            <v>Vatican City State</v>
          </cell>
        </row>
        <row r="10371">
          <cell r="A10371" t="str">
            <v>2003M02</v>
          </cell>
          <cell r="B10371">
            <v>2</v>
          </cell>
          <cell r="C10371">
            <v>15</v>
          </cell>
          <cell r="D10371" t="str">
            <v>Australia</v>
          </cell>
          <cell r="E10371">
            <v>14</v>
          </cell>
          <cell r="F10371">
            <v>80</v>
          </cell>
          <cell r="G10371" t="str">
            <v>Greece</v>
          </cell>
        </row>
        <row r="10372">
          <cell r="A10372" t="str">
            <v>2003M02</v>
          </cell>
          <cell r="B10372">
            <v>1</v>
          </cell>
          <cell r="C10372">
            <v>71</v>
          </cell>
          <cell r="D10372" t="str">
            <v>France</v>
          </cell>
          <cell r="E10372">
            <v>1</v>
          </cell>
          <cell r="F10372">
            <v>8</v>
          </cell>
          <cell r="G10372" t="str">
            <v>Andorra</v>
          </cell>
        </row>
        <row r="10373">
          <cell r="A10373" t="str">
            <v>2003M02</v>
          </cell>
          <cell r="B10373">
            <v>1</v>
          </cell>
          <cell r="C10373">
            <v>77</v>
          </cell>
          <cell r="D10373" t="str">
            <v>Germany</v>
          </cell>
          <cell r="E10373">
            <v>51</v>
          </cell>
          <cell r="F10373">
            <v>66</v>
          </cell>
          <cell r="G10373" t="str">
            <v>Estonia</v>
          </cell>
        </row>
        <row r="10374">
          <cell r="A10374" t="str">
            <v>2003M02</v>
          </cell>
          <cell r="B10374">
            <v>3</v>
          </cell>
          <cell r="C10374">
            <v>123</v>
          </cell>
          <cell r="D10374" t="str">
            <v xml:space="preserve"> Belgium (Dutch)</v>
          </cell>
          <cell r="E10374">
            <v>1</v>
          </cell>
          <cell r="F10374">
            <v>123</v>
          </cell>
          <cell r="G10374" t="str">
            <v>Macau</v>
          </cell>
        </row>
        <row r="10375">
          <cell r="A10375" t="str">
            <v>2003M02</v>
          </cell>
          <cell r="B10375">
            <v>0</v>
          </cell>
          <cell r="C10375">
            <v>0</v>
          </cell>
          <cell r="D10375" t="str">
            <v>Ebay</v>
          </cell>
          <cell r="E10375">
            <v>1</v>
          </cell>
          <cell r="F10375">
            <v>60</v>
          </cell>
          <cell r="G10375" t="str">
            <v>Dominican Republic</v>
          </cell>
        </row>
        <row r="10376">
          <cell r="A10376" t="str">
            <v>2003M02</v>
          </cell>
          <cell r="B10376">
            <v>2</v>
          </cell>
          <cell r="C10376">
            <v>101</v>
          </cell>
          <cell r="D10376" t="str">
            <v>Italy</v>
          </cell>
          <cell r="E10376">
            <v>198</v>
          </cell>
          <cell r="F10376">
            <v>2</v>
          </cell>
          <cell r="G10376" t="str">
            <v>Canada</v>
          </cell>
        </row>
        <row r="10377">
          <cell r="A10377" t="str">
            <v>2003M02</v>
          </cell>
          <cell r="B10377">
            <v>0</v>
          </cell>
          <cell r="C10377">
            <v>3</v>
          </cell>
          <cell r="D10377" t="str">
            <v>Uk</v>
          </cell>
          <cell r="E10377">
            <v>20</v>
          </cell>
          <cell r="F10377">
            <v>127</v>
          </cell>
          <cell r="G10377" t="str">
            <v>Malaysia</v>
          </cell>
        </row>
        <row r="10378">
          <cell r="A10378" t="str">
            <v>2003M02</v>
          </cell>
          <cell r="B10378">
            <v>3</v>
          </cell>
          <cell r="C10378">
            <v>100</v>
          </cell>
          <cell r="D10378" t="str">
            <v>Ebaymotors</v>
          </cell>
          <cell r="E10378">
            <v>1</v>
          </cell>
          <cell r="F10378">
            <v>57</v>
          </cell>
          <cell r="G10378" t="str">
            <v>Denmark</v>
          </cell>
        </row>
        <row r="10379">
          <cell r="A10379" t="str">
            <v>2003M02</v>
          </cell>
          <cell r="B10379">
            <v>2</v>
          </cell>
          <cell r="C10379">
            <v>101</v>
          </cell>
          <cell r="D10379" t="str">
            <v>Italy</v>
          </cell>
          <cell r="E10379">
            <v>667</v>
          </cell>
          <cell r="F10379">
            <v>1</v>
          </cell>
          <cell r="G10379" t="str">
            <v>United States</v>
          </cell>
        </row>
        <row r="10380">
          <cell r="A10380" t="str">
            <v>2003M02</v>
          </cell>
          <cell r="B10380">
            <v>2</v>
          </cell>
          <cell r="C10380">
            <v>15</v>
          </cell>
          <cell r="D10380" t="str">
            <v>Australia</v>
          </cell>
          <cell r="E10380">
            <v>9</v>
          </cell>
          <cell r="F10380">
            <v>196</v>
          </cell>
          <cell r="G10380" t="str">
            <v>Taiwan</v>
          </cell>
        </row>
        <row r="10381">
          <cell r="A10381" t="str">
            <v>2003M02</v>
          </cell>
          <cell r="B10381">
            <v>2</v>
          </cell>
          <cell r="C10381">
            <v>71</v>
          </cell>
          <cell r="D10381" t="str">
            <v>France</v>
          </cell>
          <cell r="E10381">
            <v>6</v>
          </cell>
          <cell r="F10381">
            <v>12</v>
          </cell>
          <cell r="G10381" t="str">
            <v>Argentina</v>
          </cell>
        </row>
        <row r="10382">
          <cell r="A10382" t="str">
            <v>2003M02</v>
          </cell>
          <cell r="B10382">
            <v>3</v>
          </cell>
          <cell r="C10382">
            <v>0</v>
          </cell>
          <cell r="D10382" t="str">
            <v>Ebay</v>
          </cell>
          <cell r="E10382">
            <v>1</v>
          </cell>
          <cell r="F10382">
            <v>100</v>
          </cell>
          <cell r="G10382" t="str">
            <v>Israel</v>
          </cell>
        </row>
        <row r="10383">
          <cell r="A10383" t="str">
            <v>2003M02</v>
          </cell>
          <cell r="B10383">
            <v>2</v>
          </cell>
          <cell r="C10383">
            <v>193</v>
          </cell>
          <cell r="D10383" t="str">
            <v>Switzerland</v>
          </cell>
          <cell r="E10383">
            <v>9</v>
          </cell>
          <cell r="F10383">
            <v>16</v>
          </cell>
          <cell r="G10383" t="str">
            <v>Austria</v>
          </cell>
        </row>
        <row r="10384">
          <cell r="A10384" t="str">
            <v>2003M02</v>
          </cell>
          <cell r="B10384">
            <v>1</v>
          </cell>
          <cell r="C10384">
            <v>100</v>
          </cell>
          <cell r="D10384" t="str">
            <v>Ebaymotors</v>
          </cell>
          <cell r="E10384">
            <v>19452</v>
          </cell>
          <cell r="F10384">
            <v>2</v>
          </cell>
          <cell r="G10384" t="str">
            <v>Canada</v>
          </cell>
        </row>
        <row r="10385">
          <cell r="A10385" t="str">
            <v>2003M02</v>
          </cell>
          <cell r="B10385">
            <v>2</v>
          </cell>
          <cell r="C10385">
            <v>77</v>
          </cell>
          <cell r="D10385" t="str">
            <v>Germany</v>
          </cell>
          <cell r="E10385">
            <v>1328</v>
          </cell>
          <cell r="F10385">
            <v>93</v>
          </cell>
          <cell r="G10385" t="str">
            <v>Hungary</v>
          </cell>
        </row>
        <row r="10386">
          <cell r="A10386" t="str">
            <v>2003M02</v>
          </cell>
          <cell r="B10386">
            <v>1</v>
          </cell>
          <cell r="C10386">
            <v>0</v>
          </cell>
          <cell r="D10386" t="str">
            <v>Ebay</v>
          </cell>
          <cell r="E10386">
            <v>1</v>
          </cell>
          <cell r="F10386">
            <v>20</v>
          </cell>
          <cell r="G10386" t="str">
            <v>Bangladesh</v>
          </cell>
        </row>
        <row r="10387">
          <cell r="A10387" t="str">
            <v>2003M02</v>
          </cell>
          <cell r="B10387">
            <v>1</v>
          </cell>
          <cell r="C10387">
            <v>193</v>
          </cell>
          <cell r="D10387" t="str">
            <v>Switzerland</v>
          </cell>
          <cell r="E10387">
            <v>16</v>
          </cell>
          <cell r="F10387">
            <v>120</v>
          </cell>
          <cell r="G10387" t="str">
            <v>Liechtenstein</v>
          </cell>
        </row>
        <row r="10388">
          <cell r="A10388" t="str">
            <v>2003M02</v>
          </cell>
          <cell r="B10388">
            <v>0</v>
          </cell>
          <cell r="C10388">
            <v>3</v>
          </cell>
          <cell r="D10388" t="str">
            <v>Uk</v>
          </cell>
          <cell r="E10388">
            <v>17</v>
          </cell>
          <cell r="F10388">
            <v>16</v>
          </cell>
          <cell r="G10388" t="str">
            <v>Austria</v>
          </cell>
        </row>
        <row r="10389">
          <cell r="A10389" t="str">
            <v>2003M02</v>
          </cell>
          <cell r="B10389">
            <v>1</v>
          </cell>
          <cell r="C10389">
            <v>2</v>
          </cell>
          <cell r="D10389" t="str">
            <v>Canada</v>
          </cell>
          <cell r="E10389">
            <v>4</v>
          </cell>
          <cell r="F10389">
            <v>193</v>
          </cell>
          <cell r="G10389" t="str">
            <v>Switzerland</v>
          </cell>
        </row>
        <row r="10390">
          <cell r="A10390" t="str">
            <v>2003M02</v>
          </cell>
          <cell r="B10390">
            <v>2</v>
          </cell>
          <cell r="C10390">
            <v>3</v>
          </cell>
          <cell r="D10390" t="str">
            <v>Uk</v>
          </cell>
          <cell r="E10390">
            <v>556</v>
          </cell>
          <cell r="F10390">
            <v>225</v>
          </cell>
          <cell r="G10390" t="str">
            <v>APO/FPO</v>
          </cell>
        </row>
        <row r="10391">
          <cell r="A10391" t="str">
            <v>2003M02</v>
          </cell>
          <cell r="B10391">
            <v>0</v>
          </cell>
          <cell r="C10391">
            <v>77</v>
          </cell>
          <cell r="D10391" t="str">
            <v>Germany</v>
          </cell>
          <cell r="E10391">
            <v>20</v>
          </cell>
          <cell r="F10391">
            <v>227</v>
          </cell>
          <cell r="G10391" t="str">
            <v>Réunion</v>
          </cell>
        </row>
        <row r="10392">
          <cell r="A10392" t="str">
            <v>2003M02</v>
          </cell>
          <cell r="B10392">
            <v>1</v>
          </cell>
          <cell r="C10392">
            <v>77</v>
          </cell>
          <cell r="D10392" t="str">
            <v>Germany</v>
          </cell>
          <cell r="E10392">
            <v>743</v>
          </cell>
          <cell r="F10392">
            <v>80</v>
          </cell>
          <cell r="G10392" t="str">
            <v>Greece</v>
          </cell>
        </row>
        <row r="10393">
          <cell r="A10393" t="str">
            <v>2003M02</v>
          </cell>
          <cell r="B10393">
            <v>2</v>
          </cell>
          <cell r="C10393">
            <v>0</v>
          </cell>
          <cell r="D10393" t="str">
            <v>Ebay</v>
          </cell>
          <cell r="E10393">
            <v>191</v>
          </cell>
          <cell r="F10393">
            <v>105</v>
          </cell>
          <cell r="G10393" t="str">
            <v>Jersey</v>
          </cell>
        </row>
        <row r="10394">
          <cell r="A10394" t="str">
            <v>2003M02</v>
          </cell>
          <cell r="B10394">
            <v>0</v>
          </cell>
          <cell r="C10394">
            <v>71</v>
          </cell>
          <cell r="D10394" t="str">
            <v>France</v>
          </cell>
          <cell r="E10394">
            <v>1</v>
          </cell>
          <cell r="F10394">
            <v>192</v>
          </cell>
          <cell r="G10394" t="str">
            <v>Sweden</v>
          </cell>
        </row>
        <row r="10395">
          <cell r="A10395" t="str">
            <v>2003M02</v>
          </cell>
          <cell r="B10395">
            <v>1</v>
          </cell>
          <cell r="C10395">
            <v>71</v>
          </cell>
          <cell r="D10395" t="str">
            <v>France</v>
          </cell>
          <cell r="E10395">
            <v>1</v>
          </cell>
          <cell r="F10395">
            <v>15</v>
          </cell>
          <cell r="G10395" t="str">
            <v>Australia</v>
          </cell>
        </row>
        <row r="10396">
          <cell r="A10396" t="str">
            <v>2003M02</v>
          </cell>
          <cell r="B10396">
            <v>0</v>
          </cell>
          <cell r="C10396">
            <v>2</v>
          </cell>
          <cell r="D10396" t="str">
            <v>Canada</v>
          </cell>
          <cell r="E10396">
            <v>10</v>
          </cell>
          <cell r="F10396">
            <v>77</v>
          </cell>
          <cell r="G10396" t="str">
            <v>Germany</v>
          </cell>
        </row>
        <row r="10397">
          <cell r="A10397" t="str">
            <v>2003M02</v>
          </cell>
          <cell r="B10397">
            <v>2</v>
          </cell>
          <cell r="C10397">
            <v>3</v>
          </cell>
          <cell r="D10397" t="str">
            <v>Uk</v>
          </cell>
          <cell r="E10397">
            <v>3699</v>
          </cell>
          <cell r="F10397">
            <v>149</v>
          </cell>
          <cell r="G10397" t="str">
            <v>New Zealand</v>
          </cell>
        </row>
        <row r="10398">
          <cell r="A10398" t="str">
            <v>2003M02</v>
          </cell>
          <cell r="B10398">
            <v>2</v>
          </cell>
          <cell r="C10398">
            <v>0</v>
          </cell>
          <cell r="D10398" t="str">
            <v>Ebay</v>
          </cell>
          <cell r="E10398">
            <v>3</v>
          </cell>
          <cell r="F10398">
            <v>128</v>
          </cell>
          <cell r="G10398" t="str">
            <v>Maldives</v>
          </cell>
        </row>
        <row r="10399">
          <cell r="A10399" t="str">
            <v>2003M02</v>
          </cell>
          <cell r="B10399">
            <v>2</v>
          </cell>
          <cell r="C10399">
            <v>100</v>
          </cell>
          <cell r="D10399" t="str">
            <v>Ebaymotors</v>
          </cell>
          <cell r="E10399">
            <v>1</v>
          </cell>
          <cell r="F10399">
            <v>34</v>
          </cell>
          <cell r="G10399" t="str">
            <v>Bulgaria</v>
          </cell>
        </row>
        <row r="10400">
          <cell r="A10400" t="str">
            <v>2003M02</v>
          </cell>
          <cell r="B10400">
            <v>2</v>
          </cell>
          <cell r="C10400">
            <v>77</v>
          </cell>
          <cell r="D10400" t="str">
            <v>Germany</v>
          </cell>
          <cell r="E10400">
            <v>1236</v>
          </cell>
          <cell r="F10400">
            <v>168</v>
          </cell>
          <cell r="G10400" t="str">
            <v>Russian Federation</v>
          </cell>
        </row>
        <row r="10401">
          <cell r="A10401" t="str">
            <v>2003M02</v>
          </cell>
          <cell r="B10401">
            <v>2</v>
          </cell>
          <cell r="C10401">
            <v>71</v>
          </cell>
          <cell r="D10401" t="str">
            <v>France</v>
          </cell>
          <cell r="E10401">
            <v>275</v>
          </cell>
          <cell r="F10401">
            <v>92</v>
          </cell>
          <cell r="G10401" t="str">
            <v>Hong Kong</v>
          </cell>
        </row>
        <row r="10402">
          <cell r="A10402" t="str">
            <v>2003M02</v>
          </cell>
          <cell r="B10402">
            <v>0</v>
          </cell>
          <cell r="C10402">
            <v>100</v>
          </cell>
          <cell r="D10402" t="str">
            <v>Ebaymotors</v>
          </cell>
          <cell r="E10402">
            <v>8</v>
          </cell>
          <cell r="F10402">
            <v>92</v>
          </cell>
          <cell r="G10402" t="str">
            <v>Hong Kong</v>
          </cell>
        </row>
        <row r="10403">
          <cell r="A10403" t="str">
            <v>2003M02</v>
          </cell>
          <cell r="B10403">
            <v>1</v>
          </cell>
          <cell r="C10403">
            <v>146</v>
          </cell>
          <cell r="D10403" t="str">
            <v>Netherlands</v>
          </cell>
          <cell r="E10403">
            <v>2</v>
          </cell>
          <cell r="F10403">
            <v>196</v>
          </cell>
          <cell r="G10403" t="str">
            <v>Taiwan</v>
          </cell>
        </row>
        <row r="10404">
          <cell r="A10404" t="str">
            <v>2003M02</v>
          </cell>
          <cell r="B10404">
            <v>2</v>
          </cell>
          <cell r="C10404">
            <v>0</v>
          </cell>
          <cell r="D10404" t="str">
            <v>Ebay</v>
          </cell>
          <cell r="E10404">
            <v>367</v>
          </cell>
          <cell r="F10404">
            <v>106</v>
          </cell>
          <cell r="G10404" t="str">
            <v>Jordan</v>
          </cell>
        </row>
        <row r="10405">
          <cell r="A10405" t="str">
            <v>2003M02</v>
          </cell>
          <cell r="B10405">
            <v>1</v>
          </cell>
          <cell r="C10405">
            <v>16</v>
          </cell>
          <cell r="D10405" t="str">
            <v>Austria</v>
          </cell>
          <cell r="E10405">
            <v>9</v>
          </cell>
          <cell r="F10405">
            <v>181</v>
          </cell>
          <cell r="G10405" t="str">
            <v>Slovakia</v>
          </cell>
        </row>
        <row r="10406">
          <cell r="A10406" t="str">
            <v>2003M02</v>
          </cell>
          <cell r="B10406">
            <v>2</v>
          </cell>
          <cell r="C10406">
            <v>186</v>
          </cell>
          <cell r="D10406" t="str">
            <v>Spain</v>
          </cell>
          <cell r="E10406">
            <v>2</v>
          </cell>
          <cell r="F10406">
            <v>31</v>
          </cell>
          <cell r="G10406" t="str">
            <v>Brazil</v>
          </cell>
        </row>
        <row r="10407">
          <cell r="A10407" t="str">
            <v>2003M02</v>
          </cell>
          <cell r="B10407">
            <v>2</v>
          </cell>
          <cell r="C10407">
            <v>100</v>
          </cell>
          <cell r="D10407" t="str">
            <v>Ebaymotors</v>
          </cell>
          <cell r="E10407">
            <v>265</v>
          </cell>
          <cell r="F10407">
            <v>130</v>
          </cell>
          <cell r="G10407" t="str">
            <v>Malta</v>
          </cell>
        </row>
        <row r="10408">
          <cell r="A10408" t="str">
            <v>2003M02</v>
          </cell>
          <cell r="B10408">
            <v>1</v>
          </cell>
          <cell r="C10408">
            <v>71</v>
          </cell>
          <cell r="D10408" t="str">
            <v>France</v>
          </cell>
          <cell r="E10408">
            <v>1</v>
          </cell>
          <cell r="F10408">
            <v>99</v>
          </cell>
          <cell r="G10408" t="str">
            <v>Ireland</v>
          </cell>
        </row>
        <row r="10409">
          <cell r="A10409" t="str">
            <v>2003M02</v>
          </cell>
          <cell r="B10409">
            <v>2</v>
          </cell>
          <cell r="C10409">
            <v>16</v>
          </cell>
          <cell r="D10409" t="str">
            <v>Austria</v>
          </cell>
          <cell r="E10409">
            <v>58</v>
          </cell>
          <cell r="F10409">
            <v>186</v>
          </cell>
          <cell r="G10409" t="str">
            <v>Spain</v>
          </cell>
        </row>
        <row r="10410">
          <cell r="A10410" t="str">
            <v>2003M02</v>
          </cell>
          <cell r="B10410">
            <v>1</v>
          </cell>
          <cell r="C10410">
            <v>0</v>
          </cell>
          <cell r="D10410" t="str">
            <v>Ebay</v>
          </cell>
          <cell r="E10410">
            <v>2624</v>
          </cell>
          <cell r="F10410">
            <v>225</v>
          </cell>
          <cell r="G10410" t="str">
            <v>APO/FPO</v>
          </cell>
        </row>
        <row r="10411">
          <cell r="A10411" t="str">
            <v>2003M02</v>
          </cell>
          <cell r="B10411">
            <v>2</v>
          </cell>
          <cell r="C10411">
            <v>100</v>
          </cell>
          <cell r="D10411" t="str">
            <v>Ebaymotors</v>
          </cell>
          <cell r="E10411">
            <v>76</v>
          </cell>
          <cell r="F10411">
            <v>23</v>
          </cell>
          <cell r="G10411" t="str">
            <v>Belgium</v>
          </cell>
        </row>
        <row r="10412">
          <cell r="A10412" t="str">
            <v>2003M02</v>
          </cell>
          <cell r="B10412">
            <v>2</v>
          </cell>
          <cell r="C10412">
            <v>16</v>
          </cell>
          <cell r="D10412" t="str">
            <v>Austria</v>
          </cell>
          <cell r="E10412">
            <v>2</v>
          </cell>
          <cell r="F10412">
            <v>56</v>
          </cell>
          <cell r="G10412" t="str">
            <v>Czech Republic</v>
          </cell>
        </row>
        <row r="10413">
          <cell r="A10413" t="str">
            <v>2003M02</v>
          </cell>
          <cell r="B10413">
            <v>2</v>
          </cell>
          <cell r="C10413">
            <v>123</v>
          </cell>
          <cell r="D10413" t="str">
            <v xml:space="preserve"> Belgium (Dutch)</v>
          </cell>
          <cell r="E10413">
            <v>3</v>
          </cell>
          <cell r="F10413">
            <v>2</v>
          </cell>
          <cell r="G10413" t="str">
            <v>Canada</v>
          </cell>
        </row>
        <row r="10414">
          <cell r="A10414" t="str">
            <v>2003M02</v>
          </cell>
          <cell r="B10414">
            <v>2</v>
          </cell>
          <cell r="C10414">
            <v>71</v>
          </cell>
          <cell r="D10414" t="str">
            <v>France</v>
          </cell>
          <cell r="E10414">
            <v>16</v>
          </cell>
          <cell r="F10414">
            <v>18</v>
          </cell>
          <cell r="G10414" t="str">
            <v>Bahamas</v>
          </cell>
        </row>
        <row r="10415">
          <cell r="A10415" t="str">
            <v>2003M02</v>
          </cell>
          <cell r="B10415">
            <v>0</v>
          </cell>
          <cell r="C10415">
            <v>71</v>
          </cell>
          <cell r="D10415" t="str">
            <v>France</v>
          </cell>
          <cell r="E10415">
            <v>9</v>
          </cell>
          <cell r="F10415">
            <v>227</v>
          </cell>
          <cell r="G10415" t="str">
            <v>Réunion</v>
          </cell>
        </row>
        <row r="10416">
          <cell r="A10416" t="str">
            <v>2003M02</v>
          </cell>
          <cell r="B10416">
            <v>2</v>
          </cell>
          <cell r="C10416">
            <v>101</v>
          </cell>
          <cell r="D10416" t="str">
            <v>Italy</v>
          </cell>
          <cell r="E10416">
            <v>71</v>
          </cell>
          <cell r="F10416">
            <v>31</v>
          </cell>
          <cell r="G10416" t="str">
            <v>Brazil</v>
          </cell>
        </row>
        <row r="10417">
          <cell r="A10417" t="str">
            <v>2003M02</v>
          </cell>
          <cell r="B10417">
            <v>0</v>
          </cell>
          <cell r="C10417">
            <v>0</v>
          </cell>
          <cell r="D10417" t="str">
            <v>Ebay</v>
          </cell>
          <cell r="E10417">
            <v>36</v>
          </cell>
          <cell r="F10417">
            <v>222</v>
          </cell>
          <cell r="G10417" t="str">
            <v>Yugoslavia</v>
          </cell>
        </row>
        <row r="10418">
          <cell r="A10418" t="str">
            <v>2003M02</v>
          </cell>
          <cell r="B10418">
            <v>1</v>
          </cell>
          <cell r="C10418">
            <v>0</v>
          </cell>
          <cell r="D10418" t="str">
            <v>Ebay</v>
          </cell>
          <cell r="E10418">
            <v>4</v>
          </cell>
          <cell r="F10418">
            <v>166</v>
          </cell>
          <cell r="G10418" t="str">
            <v>Qatar</v>
          </cell>
        </row>
        <row r="10419">
          <cell r="A10419" t="str">
            <v>2003M02</v>
          </cell>
          <cell r="B10419">
            <v>0</v>
          </cell>
          <cell r="C10419">
            <v>3</v>
          </cell>
          <cell r="D10419" t="str">
            <v>Uk</v>
          </cell>
          <cell r="E10419">
            <v>1</v>
          </cell>
          <cell r="F10419">
            <v>192</v>
          </cell>
          <cell r="G10419" t="str">
            <v>Sweden</v>
          </cell>
        </row>
        <row r="10420">
          <cell r="A10420" t="str">
            <v>2003M02</v>
          </cell>
          <cell r="B10420">
            <v>0</v>
          </cell>
          <cell r="C10420">
            <v>0</v>
          </cell>
          <cell r="D10420" t="str">
            <v>Ebay</v>
          </cell>
          <cell r="E10420">
            <v>4638</v>
          </cell>
          <cell r="F10420">
            <v>77</v>
          </cell>
          <cell r="G10420" t="str">
            <v>Germany</v>
          </cell>
        </row>
        <row r="10421">
          <cell r="A10421" t="str">
            <v>2003M02</v>
          </cell>
          <cell r="B10421">
            <v>2</v>
          </cell>
          <cell r="C10421">
            <v>146</v>
          </cell>
          <cell r="D10421" t="str">
            <v>Netherlands</v>
          </cell>
          <cell r="E10421">
            <v>46</v>
          </cell>
          <cell r="F10421">
            <v>164</v>
          </cell>
          <cell r="G10421" t="str">
            <v>Portugal</v>
          </cell>
        </row>
        <row r="10422">
          <cell r="A10422" t="str">
            <v>2003M03</v>
          </cell>
          <cell r="B10422">
            <v>2</v>
          </cell>
          <cell r="C10422">
            <v>15</v>
          </cell>
          <cell r="D10422" t="str">
            <v>Australia</v>
          </cell>
          <cell r="E10422">
            <v>5</v>
          </cell>
          <cell r="F10422">
            <v>95</v>
          </cell>
          <cell r="G10422" t="str">
            <v>India</v>
          </cell>
        </row>
        <row r="10423">
          <cell r="A10423" t="str">
            <v>2003M03</v>
          </cell>
          <cell r="B10423">
            <v>0</v>
          </cell>
          <cell r="C10423">
            <v>71</v>
          </cell>
          <cell r="D10423" t="str">
            <v>France</v>
          </cell>
          <cell r="E10423">
            <v>1</v>
          </cell>
          <cell r="F10423">
            <v>199</v>
          </cell>
          <cell r="G10423" t="str">
            <v>Thailand</v>
          </cell>
        </row>
        <row r="10424">
          <cell r="A10424" t="str">
            <v>2003M03</v>
          </cell>
          <cell r="B10424">
            <v>1</v>
          </cell>
          <cell r="C10424">
            <v>146</v>
          </cell>
          <cell r="D10424" t="str">
            <v>Netherlands</v>
          </cell>
          <cell r="E10424">
            <v>7</v>
          </cell>
          <cell r="F10424">
            <v>164</v>
          </cell>
          <cell r="G10424" t="str">
            <v>Portugal</v>
          </cell>
        </row>
        <row r="10425">
          <cell r="A10425" t="str">
            <v>2003M03</v>
          </cell>
          <cell r="B10425">
            <v>1</v>
          </cell>
          <cell r="C10425">
            <v>101</v>
          </cell>
          <cell r="D10425" t="str">
            <v>Italy</v>
          </cell>
          <cell r="E10425">
            <v>72</v>
          </cell>
          <cell r="F10425">
            <v>2</v>
          </cell>
          <cell r="G10425" t="str">
            <v>Canada</v>
          </cell>
        </row>
        <row r="10426">
          <cell r="A10426" t="str">
            <v>2003M03</v>
          </cell>
          <cell r="B10426">
            <v>1</v>
          </cell>
          <cell r="C10426">
            <v>0</v>
          </cell>
          <cell r="D10426" t="str">
            <v>Ebay</v>
          </cell>
          <cell r="E10426">
            <v>9</v>
          </cell>
          <cell r="F10426">
            <v>83</v>
          </cell>
          <cell r="G10426" t="str">
            <v>Guadeloupe</v>
          </cell>
        </row>
        <row r="10427">
          <cell r="A10427" t="str">
            <v>2003M03</v>
          </cell>
          <cell r="B10427">
            <v>0</v>
          </cell>
          <cell r="C10427">
            <v>0</v>
          </cell>
          <cell r="D10427" t="str">
            <v>Ebay</v>
          </cell>
          <cell r="E10427">
            <v>3</v>
          </cell>
          <cell r="F10427">
            <v>139</v>
          </cell>
          <cell r="G10427" t="str">
            <v>Mongolia</v>
          </cell>
        </row>
        <row r="10428">
          <cell r="A10428" t="str">
            <v>2003M03</v>
          </cell>
          <cell r="B10428">
            <v>1</v>
          </cell>
          <cell r="C10428">
            <v>71</v>
          </cell>
          <cell r="D10428" t="str">
            <v>France</v>
          </cell>
          <cell r="E10428">
            <v>1</v>
          </cell>
          <cell r="F10428">
            <v>141</v>
          </cell>
          <cell r="G10428" t="str">
            <v>Morocco</v>
          </cell>
        </row>
        <row r="10429">
          <cell r="A10429" t="str">
            <v>2003M03</v>
          </cell>
          <cell r="B10429">
            <v>2</v>
          </cell>
          <cell r="C10429">
            <v>2</v>
          </cell>
          <cell r="D10429" t="str">
            <v>Canada</v>
          </cell>
          <cell r="E10429">
            <v>1</v>
          </cell>
          <cell r="F10429">
            <v>164</v>
          </cell>
          <cell r="G10429" t="str">
            <v>Portugal</v>
          </cell>
        </row>
        <row r="10430">
          <cell r="A10430" t="str">
            <v>2003M03</v>
          </cell>
          <cell r="B10430">
            <v>2</v>
          </cell>
          <cell r="C10430">
            <v>16</v>
          </cell>
          <cell r="D10430" t="str">
            <v>Austria</v>
          </cell>
          <cell r="E10430">
            <v>2</v>
          </cell>
          <cell r="F10430">
            <v>192</v>
          </cell>
          <cell r="G10430" t="str">
            <v>Sweden</v>
          </cell>
        </row>
        <row r="10431">
          <cell r="A10431" t="str">
            <v>2003M03</v>
          </cell>
          <cell r="B10431">
            <v>0</v>
          </cell>
          <cell r="C10431">
            <v>3</v>
          </cell>
          <cell r="D10431" t="str">
            <v>Uk</v>
          </cell>
          <cell r="E10431">
            <v>1</v>
          </cell>
          <cell r="F10431">
            <v>5</v>
          </cell>
          <cell r="G10431" t="str">
            <v>Albania</v>
          </cell>
        </row>
        <row r="10432">
          <cell r="A10432" t="str">
            <v>2003M03</v>
          </cell>
          <cell r="B10432">
            <v>3</v>
          </cell>
          <cell r="C10432">
            <v>71</v>
          </cell>
          <cell r="D10432" t="str">
            <v>France</v>
          </cell>
          <cell r="E10432">
            <v>7392</v>
          </cell>
          <cell r="F10432">
            <v>71</v>
          </cell>
          <cell r="G10432" t="str">
            <v>France</v>
          </cell>
        </row>
        <row r="10433">
          <cell r="A10433" t="str">
            <v>2003M03</v>
          </cell>
          <cell r="B10433">
            <v>0</v>
          </cell>
          <cell r="C10433">
            <v>23</v>
          </cell>
          <cell r="D10433" t="str">
            <v xml:space="preserve"> Belgium (French)</v>
          </cell>
          <cell r="E10433">
            <v>3</v>
          </cell>
          <cell r="F10433">
            <v>73</v>
          </cell>
          <cell r="G10433" t="str">
            <v>French Polynesia</v>
          </cell>
        </row>
        <row r="10434">
          <cell r="A10434" t="str">
            <v>2003M03</v>
          </cell>
          <cell r="B10434">
            <v>2</v>
          </cell>
          <cell r="C10434">
            <v>2</v>
          </cell>
          <cell r="D10434" t="str">
            <v>Canada</v>
          </cell>
          <cell r="E10434">
            <v>22</v>
          </cell>
          <cell r="F10434">
            <v>186</v>
          </cell>
          <cell r="G10434" t="str">
            <v>Spain</v>
          </cell>
        </row>
        <row r="10435">
          <cell r="A10435" t="str">
            <v>2003M03</v>
          </cell>
          <cell r="B10435">
            <v>1</v>
          </cell>
          <cell r="C10435">
            <v>0</v>
          </cell>
          <cell r="D10435" t="str">
            <v>Ebay</v>
          </cell>
          <cell r="E10435">
            <v>1896</v>
          </cell>
          <cell r="F10435">
            <v>71</v>
          </cell>
          <cell r="G10435" t="str">
            <v>France</v>
          </cell>
        </row>
        <row r="10436">
          <cell r="A10436" t="str">
            <v>2003M03</v>
          </cell>
          <cell r="B10436">
            <v>2</v>
          </cell>
          <cell r="C10436">
            <v>100</v>
          </cell>
          <cell r="D10436" t="str">
            <v>Ebaymotors</v>
          </cell>
          <cell r="E10436">
            <v>136</v>
          </cell>
          <cell r="F10436">
            <v>182</v>
          </cell>
          <cell r="G10436" t="str">
            <v>Slovenia</v>
          </cell>
        </row>
        <row r="10437">
          <cell r="A10437" t="str">
            <v>2003M03</v>
          </cell>
          <cell r="B10437">
            <v>0</v>
          </cell>
          <cell r="C10437">
            <v>100</v>
          </cell>
          <cell r="D10437" t="str">
            <v>Ebaymotors</v>
          </cell>
          <cell r="E10437">
            <v>12</v>
          </cell>
          <cell r="F10437">
            <v>13</v>
          </cell>
          <cell r="G10437" t="str">
            <v>Armenia</v>
          </cell>
        </row>
        <row r="10438">
          <cell r="A10438" t="str">
            <v>2003M03</v>
          </cell>
          <cell r="B10438">
            <v>2</v>
          </cell>
          <cell r="C10438">
            <v>196</v>
          </cell>
          <cell r="D10438" t="str">
            <v>Taiwan</v>
          </cell>
          <cell r="E10438">
            <v>1459</v>
          </cell>
          <cell r="F10438">
            <v>71</v>
          </cell>
          <cell r="G10438" t="str">
            <v>France</v>
          </cell>
        </row>
        <row r="10439">
          <cell r="A10439" t="str">
            <v>2003M03</v>
          </cell>
          <cell r="B10439">
            <v>2</v>
          </cell>
          <cell r="C10439">
            <v>0</v>
          </cell>
          <cell r="D10439" t="str">
            <v>Ebay</v>
          </cell>
          <cell r="E10439">
            <v>75328</v>
          </cell>
          <cell r="F10439">
            <v>180</v>
          </cell>
          <cell r="G10439" t="str">
            <v>Singapore</v>
          </cell>
        </row>
        <row r="10440">
          <cell r="A10440" t="str">
            <v>2003M03</v>
          </cell>
          <cell r="B10440">
            <v>0</v>
          </cell>
          <cell r="C10440">
            <v>77</v>
          </cell>
          <cell r="D10440" t="str">
            <v>Germany</v>
          </cell>
          <cell r="E10440">
            <v>4</v>
          </cell>
          <cell r="F10440">
            <v>185</v>
          </cell>
          <cell r="G10440" t="str">
            <v>South Africa</v>
          </cell>
        </row>
        <row r="10441">
          <cell r="A10441" t="str">
            <v>2003M03</v>
          </cell>
          <cell r="B10441">
            <v>1</v>
          </cell>
          <cell r="C10441">
            <v>77</v>
          </cell>
          <cell r="D10441" t="str">
            <v>Germany</v>
          </cell>
          <cell r="E10441">
            <v>107</v>
          </cell>
          <cell r="F10441">
            <v>168</v>
          </cell>
          <cell r="G10441" t="str">
            <v>Russian Federation</v>
          </cell>
        </row>
        <row r="10442">
          <cell r="A10442" t="str">
            <v>2003M03</v>
          </cell>
          <cell r="B10442">
            <v>0</v>
          </cell>
          <cell r="C10442">
            <v>0</v>
          </cell>
          <cell r="D10442" t="str">
            <v>Ebay</v>
          </cell>
          <cell r="E10442">
            <v>2</v>
          </cell>
          <cell r="F10442">
            <v>158</v>
          </cell>
          <cell r="G10442" t="str">
            <v>Panama</v>
          </cell>
        </row>
        <row r="10443">
          <cell r="A10443" t="str">
            <v>2003M03</v>
          </cell>
          <cell r="B10443">
            <v>0</v>
          </cell>
          <cell r="C10443">
            <v>0</v>
          </cell>
          <cell r="D10443" t="str">
            <v>Ebay</v>
          </cell>
          <cell r="E10443">
            <v>444</v>
          </cell>
          <cell r="F10443">
            <v>136</v>
          </cell>
          <cell r="G10443" t="str">
            <v>Mexico</v>
          </cell>
        </row>
        <row r="10444">
          <cell r="A10444" t="str">
            <v>2003M03</v>
          </cell>
          <cell r="B10444">
            <v>0</v>
          </cell>
          <cell r="C10444">
            <v>0</v>
          </cell>
          <cell r="D10444" t="str">
            <v>Ebay</v>
          </cell>
          <cell r="E10444">
            <v>14</v>
          </cell>
          <cell r="F10444">
            <v>46</v>
          </cell>
          <cell r="G10444" t="str">
            <v>Colombia</v>
          </cell>
        </row>
        <row r="10445">
          <cell r="A10445" t="str">
            <v>2003M03</v>
          </cell>
          <cell r="B10445">
            <v>1</v>
          </cell>
          <cell r="C10445">
            <v>146</v>
          </cell>
          <cell r="D10445" t="str">
            <v>Netherlands</v>
          </cell>
          <cell r="E10445">
            <v>608</v>
          </cell>
          <cell r="F10445">
            <v>23</v>
          </cell>
          <cell r="G10445" t="str">
            <v>Belgium</v>
          </cell>
        </row>
        <row r="10446">
          <cell r="A10446" t="str">
            <v>2003M03</v>
          </cell>
          <cell r="B10446">
            <v>2</v>
          </cell>
          <cell r="C10446">
            <v>15</v>
          </cell>
          <cell r="D10446" t="str">
            <v>Australia</v>
          </cell>
          <cell r="E10446">
            <v>2</v>
          </cell>
          <cell r="F10446">
            <v>136</v>
          </cell>
          <cell r="G10446" t="str">
            <v>Mexico</v>
          </cell>
        </row>
        <row r="10447">
          <cell r="A10447" t="str">
            <v>2003M03</v>
          </cell>
          <cell r="B10447">
            <v>2</v>
          </cell>
          <cell r="C10447">
            <v>0</v>
          </cell>
          <cell r="D10447" t="str">
            <v>Ebay</v>
          </cell>
          <cell r="E10447">
            <v>1</v>
          </cell>
          <cell r="F10447">
            <v>50</v>
          </cell>
          <cell r="G10447" t="str">
            <v>Cook Islands</v>
          </cell>
        </row>
        <row r="10448">
          <cell r="A10448" t="str">
            <v>2003M03</v>
          </cell>
          <cell r="B10448">
            <v>0</v>
          </cell>
          <cell r="C10448">
            <v>71</v>
          </cell>
          <cell r="D10448" t="str">
            <v>France</v>
          </cell>
          <cell r="E10448">
            <v>401</v>
          </cell>
          <cell r="F10448">
            <v>2</v>
          </cell>
          <cell r="G10448" t="str">
            <v>Canada</v>
          </cell>
        </row>
        <row r="10449">
          <cell r="A10449" t="str">
            <v>2003M03</v>
          </cell>
          <cell r="B10449">
            <v>2</v>
          </cell>
          <cell r="C10449">
            <v>3</v>
          </cell>
          <cell r="D10449" t="str">
            <v>Uk</v>
          </cell>
          <cell r="E10449">
            <v>84</v>
          </cell>
          <cell r="F10449">
            <v>196</v>
          </cell>
          <cell r="G10449" t="str">
            <v>Taiwan</v>
          </cell>
        </row>
        <row r="10450">
          <cell r="A10450" t="str">
            <v>2003M03</v>
          </cell>
          <cell r="B10450">
            <v>2</v>
          </cell>
          <cell r="C10450">
            <v>77</v>
          </cell>
          <cell r="D10450" t="str">
            <v>Germany</v>
          </cell>
          <cell r="E10450">
            <v>1553</v>
          </cell>
          <cell r="F10450">
            <v>164</v>
          </cell>
          <cell r="G10450" t="str">
            <v>Portugal</v>
          </cell>
        </row>
        <row r="10451">
          <cell r="A10451" t="str">
            <v>2003M03</v>
          </cell>
          <cell r="B10451">
            <v>2</v>
          </cell>
          <cell r="C10451">
            <v>2</v>
          </cell>
          <cell r="D10451" t="str">
            <v>Canada</v>
          </cell>
          <cell r="E10451">
            <v>1</v>
          </cell>
          <cell r="F10451">
            <v>204</v>
          </cell>
          <cell r="G10451" t="str">
            <v>Turkey</v>
          </cell>
        </row>
        <row r="10452">
          <cell r="A10452" t="str">
            <v>2003M03</v>
          </cell>
          <cell r="B10452">
            <v>0</v>
          </cell>
          <cell r="C10452">
            <v>77</v>
          </cell>
          <cell r="D10452" t="str">
            <v>Germany</v>
          </cell>
          <cell r="E10452">
            <v>23</v>
          </cell>
          <cell r="F10452">
            <v>209</v>
          </cell>
          <cell r="G10452" t="str">
            <v>Ukraine</v>
          </cell>
        </row>
        <row r="10453">
          <cell r="A10453" t="str">
            <v>2003M03</v>
          </cell>
          <cell r="B10453">
            <v>2</v>
          </cell>
          <cell r="C10453">
            <v>100</v>
          </cell>
          <cell r="D10453" t="str">
            <v>Ebaymotors</v>
          </cell>
          <cell r="E10453">
            <v>17</v>
          </cell>
          <cell r="F10453">
            <v>100</v>
          </cell>
          <cell r="G10453" t="str">
            <v>Israel</v>
          </cell>
        </row>
        <row r="10454">
          <cell r="A10454" t="str">
            <v>2003M03</v>
          </cell>
          <cell r="B10454">
            <v>2</v>
          </cell>
          <cell r="C10454">
            <v>15</v>
          </cell>
          <cell r="D10454" t="str">
            <v>Australia</v>
          </cell>
          <cell r="E10454">
            <v>11</v>
          </cell>
          <cell r="F10454">
            <v>163</v>
          </cell>
          <cell r="G10454" t="str">
            <v>Poland</v>
          </cell>
        </row>
        <row r="10455">
          <cell r="A10455" t="str">
            <v>2003M03</v>
          </cell>
          <cell r="B10455">
            <v>2</v>
          </cell>
          <cell r="C10455">
            <v>3</v>
          </cell>
          <cell r="D10455" t="str">
            <v>Uk</v>
          </cell>
          <cell r="E10455">
            <v>21</v>
          </cell>
          <cell r="F10455">
            <v>29</v>
          </cell>
          <cell r="G10455" t="str">
            <v>Bosnia and Herzegovina</v>
          </cell>
        </row>
        <row r="10456">
          <cell r="A10456" t="str">
            <v>2003M03</v>
          </cell>
          <cell r="B10456">
            <v>0</v>
          </cell>
          <cell r="C10456">
            <v>77</v>
          </cell>
          <cell r="D10456" t="str">
            <v>Germany</v>
          </cell>
          <cell r="E10456">
            <v>5</v>
          </cell>
          <cell r="F10456">
            <v>4</v>
          </cell>
          <cell r="G10456" t="str">
            <v>Afghanistan</v>
          </cell>
        </row>
        <row r="10457">
          <cell r="A10457" t="str">
            <v>2003M03</v>
          </cell>
          <cell r="B10457">
            <v>0</v>
          </cell>
          <cell r="C10457">
            <v>77</v>
          </cell>
          <cell r="D10457" t="str">
            <v>Germany</v>
          </cell>
          <cell r="E10457">
            <v>7</v>
          </cell>
          <cell r="F10457">
            <v>45</v>
          </cell>
          <cell r="G10457" t="str">
            <v>China</v>
          </cell>
        </row>
        <row r="10458">
          <cell r="A10458" t="str">
            <v>2003M03</v>
          </cell>
          <cell r="B10458">
            <v>2</v>
          </cell>
          <cell r="C10458">
            <v>77</v>
          </cell>
          <cell r="D10458" t="str">
            <v>Germany</v>
          </cell>
          <cell r="E10458">
            <v>1344</v>
          </cell>
          <cell r="F10458">
            <v>192</v>
          </cell>
          <cell r="G10458" t="str">
            <v>Sweden</v>
          </cell>
        </row>
        <row r="10459">
          <cell r="A10459" t="str">
            <v>2003M03</v>
          </cell>
          <cell r="B10459">
            <v>1</v>
          </cell>
          <cell r="C10459">
            <v>100</v>
          </cell>
          <cell r="D10459" t="str">
            <v>Ebaymotors</v>
          </cell>
          <cell r="E10459">
            <v>17</v>
          </cell>
          <cell r="F10459">
            <v>7</v>
          </cell>
          <cell r="G10459" t="str">
            <v>American Samoa</v>
          </cell>
        </row>
        <row r="10460">
          <cell r="A10460" t="str">
            <v>2003M03</v>
          </cell>
          <cell r="B10460">
            <v>1</v>
          </cell>
          <cell r="C10460">
            <v>71</v>
          </cell>
          <cell r="D10460" t="str">
            <v>France</v>
          </cell>
          <cell r="E10460">
            <v>3</v>
          </cell>
          <cell r="F10460">
            <v>168</v>
          </cell>
          <cell r="G10460" t="str">
            <v>Russian Federation</v>
          </cell>
        </row>
        <row r="10461">
          <cell r="A10461" t="str">
            <v>2003M03</v>
          </cell>
          <cell r="B10461">
            <v>0</v>
          </cell>
          <cell r="C10461">
            <v>15</v>
          </cell>
          <cell r="D10461" t="str">
            <v>Australia</v>
          </cell>
          <cell r="E10461">
            <v>3</v>
          </cell>
          <cell r="F10461">
            <v>71</v>
          </cell>
          <cell r="G10461" t="str">
            <v>France</v>
          </cell>
        </row>
        <row r="10462">
          <cell r="A10462" t="str">
            <v>2003M03</v>
          </cell>
          <cell r="B10462">
            <v>2</v>
          </cell>
          <cell r="C10462">
            <v>77</v>
          </cell>
          <cell r="D10462" t="str">
            <v>Germany</v>
          </cell>
          <cell r="E10462">
            <v>4</v>
          </cell>
          <cell r="F10462">
            <v>27</v>
          </cell>
          <cell r="G10462" t="str">
            <v>Bhutan</v>
          </cell>
        </row>
        <row r="10463">
          <cell r="A10463" t="str">
            <v>2003M03</v>
          </cell>
          <cell r="B10463">
            <v>2</v>
          </cell>
          <cell r="C10463">
            <v>101</v>
          </cell>
          <cell r="D10463" t="str">
            <v>Italy</v>
          </cell>
          <cell r="E10463">
            <v>6</v>
          </cell>
          <cell r="F10463">
            <v>204</v>
          </cell>
          <cell r="G10463" t="str">
            <v>Turkey</v>
          </cell>
        </row>
        <row r="10464">
          <cell r="A10464" t="str">
            <v>2003M03</v>
          </cell>
          <cell r="B10464">
            <v>1</v>
          </cell>
          <cell r="C10464">
            <v>100</v>
          </cell>
          <cell r="D10464" t="str">
            <v>Ebaymotors</v>
          </cell>
          <cell r="E10464">
            <v>7</v>
          </cell>
          <cell r="F10464">
            <v>199</v>
          </cell>
          <cell r="G10464" t="str">
            <v>Thailand</v>
          </cell>
        </row>
        <row r="10465">
          <cell r="A10465" t="str">
            <v>2003M03</v>
          </cell>
          <cell r="B10465">
            <v>0</v>
          </cell>
          <cell r="C10465">
            <v>186</v>
          </cell>
          <cell r="D10465" t="str">
            <v>Spain</v>
          </cell>
          <cell r="E10465">
            <v>42</v>
          </cell>
          <cell r="F10465">
            <v>101</v>
          </cell>
          <cell r="G10465" t="str">
            <v>Italy</v>
          </cell>
        </row>
        <row r="10466">
          <cell r="A10466" t="str">
            <v>2003M03</v>
          </cell>
          <cell r="B10466">
            <v>1</v>
          </cell>
          <cell r="C10466">
            <v>0</v>
          </cell>
          <cell r="D10466" t="str">
            <v>Ebay</v>
          </cell>
          <cell r="E10466">
            <v>1323</v>
          </cell>
          <cell r="F10466">
            <v>199</v>
          </cell>
          <cell r="G10466" t="str">
            <v>Thailand</v>
          </cell>
        </row>
        <row r="10467">
          <cell r="A10467" t="str">
            <v>2003M03</v>
          </cell>
          <cell r="B10467">
            <v>0</v>
          </cell>
          <cell r="C10467">
            <v>100</v>
          </cell>
          <cell r="D10467" t="str">
            <v>Ebaymotors</v>
          </cell>
          <cell r="E10467">
            <v>1</v>
          </cell>
          <cell r="F10467">
            <v>11</v>
          </cell>
          <cell r="G10467" t="str">
            <v>Antigua and Barbuda</v>
          </cell>
        </row>
        <row r="10468">
          <cell r="A10468" t="str">
            <v>2003M03</v>
          </cell>
          <cell r="B10468">
            <v>2</v>
          </cell>
          <cell r="C10468">
            <v>71</v>
          </cell>
          <cell r="D10468" t="str">
            <v>France</v>
          </cell>
          <cell r="E10468">
            <v>13</v>
          </cell>
          <cell r="F10468">
            <v>196</v>
          </cell>
          <cell r="G10468" t="str">
            <v>Taiwan</v>
          </cell>
        </row>
        <row r="10469">
          <cell r="A10469" t="str">
            <v>2003M03</v>
          </cell>
          <cell r="B10469">
            <v>1</v>
          </cell>
          <cell r="C10469">
            <v>15</v>
          </cell>
          <cell r="D10469" t="str">
            <v>Australia</v>
          </cell>
          <cell r="E10469">
            <v>664</v>
          </cell>
          <cell r="F10469">
            <v>92</v>
          </cell>
          <cell r="G10469" t="str">
            <v>Hong Kong</v>
          </cell>
        </row>
        <row r="10470">
          <cell r="A10470" t="str">
            <v>2003M03</v>
          </cell>
          <cell r="B10470">
            <v>0</v>
          </cell>
          <cell r="C10470">
            <v>71</v>
          </cell>
          <cell r="D10470" t="str">
            <v>France</v>
          </cell>
          <cell r="E10470">
            <v>18</v>
          </cell>
          <cell r="F10470">
            <v>122</v>
          </cell>
          <cell r="G10470" t="str">
            <v>Luxembourg</v>
          </cell>
        </row>
        <row r="10471">
          <cell r="A10471" t="str">
            <v>2003M03</v>
          </cell>
          <cell r="B10471">
            <v>2</v>
          </cell>
          <cell r="C10471">
            <v>77</v>
          </cell>
          <cell r="D10471" t="str">
            <v>Germany</v>
          </cell>
          <cell r="E10471">
            <v>7</v>
          </cell>
          <cell r="F10471">
            <v>138</v>
          </cell>
          <cell r="G10471" t="str">
            <v>Monaco</v>
          </cell>
        </row>
        <row r="10472">
          <cell r="A10472" t="str">
            <v>2003M03</v>
          </cell>
          <cell r="B10472">
            <v>3</v>
          </cell>
          <cell r="C10472">
            <v>77</v>
          </cell>
          <cell r="D10472" t="str">
            <v>Germany</v>
          </cell>
          <cell r="E10472">
            <v>74</v>
          </cell>
          <cell r="F10472">
            <v>71</v>
          </cell>
          <cell r="G10472" t="str">
            <v>France</v>
          </cell>
        </row>
        <row r="10473">
          <cell r="A10473" t="str">
            <v>2003M03</v>
          </cell>
          <cell r="B10473">
            <v>2</v>
          </cell>
          <cell r="C10473">
            <v>23</v>
          </cell>
          <cell r="D10473" t="str">
            <v xml:space="preserve"> Belgium (French)</v>
          </cell>
          <cell r="E10473">
            <v>3</v>
          </cell>
          <cell r="F10473">
            <v>70</v>
          </cell>
          <cell r="G10473" t="str">
            <v>Finland</v>
          </cell>
        </row>
        <row r="10474">
          <cell r="A10474" t="str">
            <v>2003M03</v>
          </cell>
          <cell r="B10474">
            <v>1</v>
          </cell>
          <cell r="C10474">
            <v>71</v>
          </cell>
          <cell r="D10474" t="str">
            <v>France</v>
          </cell>
          <cell r="E10474">
            <v>6</v>
          </cell>
          <cell r="F10474">
            <v>83</v>
          </cell>
          <cell r="G10474" t="str">
            <v>Guadeloupe</v>
          </cell>
        </row>
        <row r="10475">
          <cell r="A10475" t="str">
            <v>2003M03</v>
          </cell>
          <cell r="B10475">
            <v>2</v>
          </cell>
          <cell r="C10475">
            <v>71</v>
          </cell>
          <cell r="D10475" t="str">
            <v>France</v>
          </cell>
          <cell r="E10475">
            <v>1410</v>
          </cell>
          <cell r="F10475">
            <v>164</v>
          </cell>
          <cell r="G10475" t="str">
            <v>Portugal</v>
          </cell>
        </row>
        <row r="10476">
          <cell r="A10476" t="str">
            <v>2003M03</v>
          </cell>
          <cell r="B10476">
            <v>1</v>
          </cell>
          <cell r="C10476">
            <v>3</v>
          </cell>
          <cell r="D10476" t="str">
            <v>Uk</v>
          </cell>
          <cell r="E10476">
            <v>376</v>
          </cell>
          <cell r="F10476">
            <v>186</v>
          </cell>
          <cell r="G10476" t="str">
            <v>Spain</v>
          </cell>
        </row>
        <row r="10477">
          <cell r="A10477" t="str">
            <v>2003M03</v>
          </cell>
          <cell r="B10477">
            <v>1</v>
          </cell>
          <cell r="C10477">
            <v>15</v>
          </cell>
          <cell r="D10477" t="str">
            <v>Australia</v>
          </cell>
          <cell r="E10477">
            <v>38</v>
          </cell>
          <cell r="F10477">
            <v>77</v>
          </cell>
          <cell r="G10477" t="str">
            <v>Germany</v>
          </cell>
        </row>
        <row r="10478">
          <cell r="A10478" t="str">
            <v>2003M03</v>
          </cell>
          <cell r="B10478">
            <v>0</v>
          </cell>
          <cell r="C10478">
            <v>123</v>
          </cell>
          <cell r="D10478" t="str">
            <v xml:space="preserve"> Belgium (Dutch)</v>
          </cell>
          <cell r="E10478">
            <v>6</v>
          </cell>
          <cell r="F10478">
            <v>3</v>
          </cell>
          <cell r="G10478" t="str">
            <v>United Kingdom</v>
          </cell>
        </row>
        <row r="10479">
          <cell r="A10479" t="str">
            <v>2003M03</v>
          </cell>
          <cell r="B10479">
            <v>2</v>
          </cell>
          <cell r="C10479">
            <v>0</v>
          </cell>
          <cell r="D10479" t="str">
            <v>Ebay</v>
          </cell>
          <cell r="E10479">
            <v>3219</v>
          </cell>
          <cell r="F10479">
            <v>93</v>
          </cell>
          <cell r="G10479" t="str">
            <v>Hungary</v>
          </cell>
        </row>
        <row r="10480">
          <cell r="A10480" t="str">
            <v>2003M03</v>
          </cell>
          <cell r="B10480">
            <v>0</v>
          </cell>
          <cell r="C10480">
            <v>100</v>
          </cell>
          <cell r="D10480" t="str">
            <v>Ebaymotors</v>
          </cell>
          <cell r="E10480">
            <v>103</v>
          </cell>
          <cell r="F10480">
            <v>165</v>
          </cell>
          <cell r="G10480" t="str">
            <v>Puerto Rico</v>
          </cell>
        </row>
        <row r="10481">
          <cell r="A10481" t="str">
            <v>2003M03</v>
          </cell>
          <cell r="B10481">
            <v>1</v>
          </cell>
          <cell r="C10481">
            <v>3</v>
          </cell>
          <cell r="D10481" t="str">
            <v>Uk</v>
          </cell>
          <cell r="E10481">
            <v>16</v>
          </cell>
          <cell r="F10481">
            <v>79</v>
          </cell>
          <cell r="G10481" t="str">
            <v>Gibraltar</v>
          </cell>
        </row>
        <row r="10482">
          <cell r="A10482" t="str">
            <v>2003M03</v>
          </cell>
          <cell r="B10482">
            <v>1</v>
          </cell>
          <cell r="C10482">
            <v>101</v>
          </cell>
          <cell r="D10482" t="str">
            <v>Italy</v>
          </cell>
          <cell r="E10482">
            <v>4</v>
          </cell>
          <cell r="F10482">
            <v>138</v>
          </cell>
          <cell r="G10482" t="str">
            <v>Monaco</v>
          </cell>
        </row>
        <row r="10483">
          <cell r="A10483" t="str">
            <v>2003M03</v>
          </cell>
          <cell r="B10483">
            <v>2</v>
          </cell>
          <cell r="C10483">
            <v>2</v>
          </cell>
          <cell r="D10483" t="str">
            <v>Canada</v>
          </cell>
          <cell r="E10483">
            <v>33</v>
          </cell>
          <cell r="F10483">
            <v>80</v>
          </cell>
          <cell r="G10483" t="str">
            <v>Greece</v>
          </cell>
        </row>
        <row r="10484">
          <cell r="A10484" t="str">
            <v>2003M03</v>
          </cell>
          <cell r="B10484">
            <v>0</v>
          </cell>
          <cell r="C10484">
            <v>100</v>
          </cell>
          <cell r="D10484" t="str">
            <v>Ebaymotors</v>
          </cell>
          <cell r="E10484">
            <v>552</v>
          </cell>
          <cell r="F10484">
            <v>136</v>
          </cell>
          <cell r="G10484" t="str">
            <v>Mexico</v>
          </cell>
        </row>
        <row r="10485">
          <cell r="A10485" t="str">
            <v>2003M03</v>
          </cell>
          <cell r="B10485">
            <v>0</v>
          </cell>
          <cell r="C10485">
            <v>100</v>
          </cell>
          <cell r="D10485" t="str">
            <v>Ebaymotors</v>
          </cell>
          <cell r="E10485">
            <v>9</v>
          </cell>
          <cell r="F10485">
            <v>186</v>
          </cell>
          <cell r="G10485" t="str">
            <v>Spain</v>
          </cell>
        </row>
        <row r="10486">
          <cell r="A10486" t="str">
            <v>2003M03</v>
          </cell>
          <cell r="B10486">
            <v>0</v>
          </cell>
          <cell r="C10486">
            <v>23</v>
          </cell>
          <cell r="D10486" t="str">
            <v xml:space="preserve"> Belgium (French)</v>
          </cell>
          <cell r="E10486">
            <v>10</v>
          </cell>
          <cell r="F10486">
            <v>186</v>
          </cell>
          <cell r="G10486" t="str">
            <v>Spain</v>
          </cell>
        </row>
        <row r="10487">
          <cell r="A10487" t="str">
            <v>2003M03</v>
          </cell>
          <cell r="B10487">
            <v>2</v>
          </cell>
          <cell r="C10487">
            <v>186</v>
          </cell>
          <cell r="D10487" t="str">
            <v>Spain</v>
          </cell>
          <cell r="E10487">
            <v>166</v>
          </cell>
          <cell r="F10487">
            <v>127</v>
          </cell>
          <cell r="G10487" t="str">
            <v>Malaysia</v>
          </cell>
        </row>
        <row r="10488">
          <cell r="A10488" t="str">
            <v>2003M03</v>
          </cell>
          <cell r="B10488">
            <v>2</v>
          </cell>
          <cell r="C10488">
            <v>123</v>
          </cell>
          <cell r="D10488" t="str">
            <v xml:space="preserve"> Belgium (Dutch)</v>
          </cell>
          <cell r="E10488">
            <v>22</v>
          </cell>
          <cell r="F10488">
            <v>16</v>
          </cell>
          <cell r="G10488" t="str">
            <v>Austria</v>
          </cell>
        </row>
        <row r="10489">
          <cell r="A10489" t="str">
            <v>2003M03</v>
          </cell>
          <cell r="B10489">
            <v>1</v>
          </cell>
          <cell r="C10489">
            <v>23</v>
          </cell>
          <cell r="D10489" t="str">
            <v xml:space="preserve"> Belgium (French)</v>
          </cell>
          <cell r="E10489">
            <v>1</v>
          </cell>
          <cell r="F10489">
            <v>3</v>
          </cell>
          <cell r="G10489" t="str">
            <v>United Kingdom</v>
          </cell>
        </row>
        <row r="10490">
          <cell r="A10490" t="str">
            <v>2003M03</v>
          </cell>
          <cell r="B10490">
            <v>1</v>
          </cell>
          <cell r="C10490">
            <v>2</v>
          </cell>
          <cell r="D10490" t="str">
            <v>Canada</v>
          </cell>
          <cell r="E10490">
            <v>1</v>
          </cell>
          <cell r="F10490">
            <v>52</v>
          </cell>
          <cell r="G10490" t="str">
            <v>Cote d Ivoire (Ivory Coast)</v>
          </cell>
        </row>
        <row r="10491">
          <cell r="A10491" t="str">
            <v>2003M03</v>
          </cell>
          <cell r="B10491">
            <v>0</v>
          </cell>
          <cell r="C10491">
            <v>15</v>
          </cell>
          <cell r="D10491" t="str">
            <v>Australia</v>
          </cell>
          <cell r="E10491">
            <v>231127</v>
          </cell>
          <cell r="F10491">
            <v>15</v>
          </cell>
          <cell r="G10491" t="str">
            <v>Australia</v>
          </cell>
        </row>
        <row r="10492">
          <cell r="A10492" t="str">
            <v>2003M03</v>
          </cell>
          <cell r="B10492">
            <v>2</v>
          </cell>
          <cell r="C10492">
            <v>0</v>
          </cell>
          <cell r="D10492" t="str">
            <v>Ebay</v>
          </cell>
          <cell r="E10492">
            <v>10145</v>
          </cell>
          <cell r="F10492">
            <v>95</v>
          </cell>
          <cell r="G10492" t="str">
            <v>India</v>
          </cell>
        </row>
        <row r="10493">
          <cell r="A10493" t="str">
            <v>2003M03</v>
          </cell>
          <cell r="B10493">
            <v>3</v>
          </cell>
          <cell r="C10493">
            <v>100</v>
          </cell>
          <cell r="D10493" t="str">
            <v>Ebaymotors</v>
          </cell>
          <cell r="E10493">
            <v>167</v>
          </cell>
          <cell r="F10493">
            <v>2</v>
          </cell>
          <cell r="G10493" t="str">
            <v>Canada</v>
          </cell>
        </row>
        <row r="10494">
          <cell r="A10494" t="str">
            <v>2003M03</v>
          </cell>
          <cell r="B10494">
            <v>0</v>
          </cell>
          <cell r="C10494">
            <v>100</v>
          </cell>
          <cell r="D10494" t="str">
            <v>Ebaymotors</v>
          </cell>
          <cell r="E10494">
            <v>295</v>
          </cell>
          <cell r="F10494">
            <v>225</v>
          </cell>
          <cell r="G10494" t="str">
            <v>APO/FPO</v>
          </cell>
        </row>
        <row r="10495">
          <cell r="A10495" t="str">
            <v>2003M03</v>
          </cell>
          <cell r="B10495">
            <v>0</v>
          </cell>
          <cell r="C10495">
            <v>77</v>
          </cell>
          <cell r="D10495" t="str">
            <v>Germany</v>
          </cell>
          <cell r="E10495">
            <v>8</v>
          </cell>
          <cell r="F10495">
            <v>70</v>
          </cell>
          <cell r="G10495" t="str">
            <v>Finland</v>
          </cell>
        </row>
        <row r="10496">
          <cell r="A10496" t="str">
            <v>2003M03</v>
          </cell>
          <cell r="B10496">
            <v>1</v>
          </cell>
          <cell r="C10496">
            <v>15</v>
          </cell>
          <cell r="D10496" t="str">
            <v>Australia</v>
          </cell>
          <cell r="E10496">
            <v>24</v>
          </cell>
          <cell r="F10496">
            <v>3</v>
          </cell>
          <cell r="G10496" t="str">
            <v>United Kingdom</v>
          </cell>
        </row>
        <row r="10497">
          <cell r="A10497" t="str">
            <v>2003M03</v>
          </cell>
          <cell r="B10497">
            <v>1</v>
          </cell>
          <cell r="C10497">
            <v>100</v>
          </cell>
          <cell r="D10497" t="str">
            <v>Ebaymotors</v>
          </cell>
          <cell r="E10497">
            <v>962</v>
          </cell>
          <cell r="F10497">
            <v>77</v>
          </cell>
          <cell r="G10497" t="str">
            <v>Germany</v>
          </cell>
        </row>
        <row r="10498">
          <cell r="A10498" t="str">
            <v>2003M03</v>
          </cell>
          <cell r="B10498">
            <v>2</v>
          </cell>
          <cell r="C10498">
            <v>23</v>
          </cell>
          <cell r="D10498" t="str">
            <v xml:space="preserve"> Belgium (French)</v>
          </cell>
          <cell r="E10498">
            <v>8</v>
          </cell>
          <cell r="F10498">
            <v>127</v>
          </cell>
          <cell r="G10498" t="str">
            <v>Malaysia</v>
          </cell>
        </row>
        <row r="10499">
          <cell r="A10499" t="str">
            <v>2003M03</v>
          </cell>
          <cell r="B10499">
            <v>1</v>
          </cell>
          <cell r="C10499">
            <v>100</v>
          </cell>
          <cell r="D10499" t="str">
            <v>Ebaymotors</v>
          </cell>
          <cell r="E10499">
            <v>3</v>
          </cell>
          <cell r="F10499">
            <v>34</v>
          </cell>
          <cell r="G10499" t="str">
            <v>Bulgaria</v>
          </cell>
        </row>
        <row r="10500">
          <cell r="A10500" t="str">
            <v>2003M03</v>
          </cell>
          <cell r="B10500">
            <v>3</v>
          </cell>
          <cell r="C10500">
            <v>3</v>
          </cell>
          <cell r="D10500" t="str">
            <v>Uk</v>
          </cell>
          <cell r="E10500">
            <v>5</v>
          </cell>
          <cell r="F10500">
            <v>71</v>
          </cell>
          <cell r="G10500" t="str">
            <v>France</v>
          </cell>
        </row>
        <row r="10501">
          <cell r="A10501" t="str">
            <v>2003M03</v>
          </cell>
          <cell r="B10501">
            <v>2</v>
          </cell>
          <cell r="C10501">
            <v>123</v>
          </cell>
          <cell r="D10501" t="str">
            <v xml:space="preserve"> Belgium (Dutch)</v>
          </cell>
          <cell r="E10501">
            <v>37</v>
          </cell>
          <cell r="F10501">
            <v>1</v>
          </cell>
          <cell r="G10501" t="str">
            <v>United States</v>
          </cell>
        </row>
        <row r="10502">
          <cell r="A10502" t="str">
            <v>2003M03</v>
          </cell>
          <cell r="B10502">
            <v>2</v>
          </cell>
          <cell r="C10502">
            <v>146</v>
          </cell>
          <cell r="D10502" t="str">
            <v>Netherlands</v>
          </cell>
          <cell r="E10502">
            <v>1</v>
          </cell>
          <cell r="F10502">
            <v>93</v>
          </cell>
          <cell r="G10502" t="str">
            <v>Hungary</v>
          </cell>
        </row>
        <row r="10503">
          <cell r="A10503" t="str">
            <v>2003M03</v>
          </cell>
          <cell r="B10503">
            <v>1</v>
          </cell>
          <cell r="C10503">
            <v>77</v>
          </cell>
          <cell r="D10503" t="str">
            <v>Germany</v>
          </cell>
          <cell r="E10503">
            <v>416</v>
          </cell>
          <cell r="F10503">
            <v>57</v>
          </cell>
          <cell r="G10503" t="str">
            <v>Denmark</v>
          </cell>
        </row>
        <row r="10504">
          <cell r="A10504" t="str">
            <v>2003M03</v>
          </cell>
          <cell r="B10504">
            <v>1</v>
          </cell>
          <cell r="C10504">
            <v>186</v>
          </cell>
          <cell r="D10504" t="str">
            <v>Spain</v>
          </cell>
          <cell r="E10504">
            <v>3</v>
          </cell>
          <cell r="F10504">
            <v>31</v>
          </cell>
          <cell r="G10504" t="str">
            <v>Brazil</v>
          </cell>
        </row>
        <row r="10505">
          <cell r="A10505" t="str">
            <v>2003M03</v>
          </cell>
          <cell r="B10505">
            <v>2</v>
          </cell>
          <cell r="C10505">
            <v>2</v>
          </cell>
          <cell r="D10505" t="str">
            <v>Canada</v>
          </cell>
          <cell r="E10505">
            <v>87</v>
          </cell>
          <cell r="F10505">
            <v>15</v>
          </cell>
          <cell r="G10505" t="str">
            <v>Australia</v>
          </cell>
        </row>
        <row r="10506">
          <cell r="A10506" t="str">
            <v>2003M03</v>
          </cell>
          <cell r="B10506">
            <v>1</v>
          </cell>
          <cell r="C10506">
            <v>3</v>
          </cell>
          <cell r="D10506" t="str">
            <v>Uk</v>
          </cell>
          <cell r="E10506">
            <v>463</v>
          </cell>
          <cell r="F10506">
            <v>15</v>
          </cell>
          <cell r="G10506" t="str">
            <v>Australia</v>
          </cell>
        </row>
        <row r="10507">
          <cell r="A10507" t="str">
            <v>2003M03</v>
          </cell>
          <cell r="B10507">
            <v>0</v>
          </cell>
          <cell r="C10507">
            <v>146</v>
          </cell>
          <cell r="D10507" t="str">
            <v>Netherlands</v>
          </cell>
          <cell r="E10507">
            <v>4</v>
          </cell>
          <cell r="F10507">
            <v>71</v>
          </cell>
          <cell r="G10507" t="str">
            <v>France</v>
          </cell>
        </row>
        <row r="10508">
          <cell r="A10508" t="str">
            <v>2003M03</v>
          </cell>
          <cell r="B10508">
            <v>2</v>
          </cell>
          <cell r="C10508">
            <v>0</v>
          </cell>
          <cell r="D10508" t="str">
            <v>Ebay</v>
          </cell>
          <cell r="E10508">
            <v>86</v>
          </cell>
          <cell r="F10508">
            <v>41</v>
          </cell>
          <cell r="G10508" t="str">
            <v>Cayman Islands</v>
          </cell>
        </row>
        <row r="10509">
          <cell r="A10509" t="str">
            <v>2003M03</v>
          </cell>
          <cell r="B10509">
            <v>2</v>
          </cell>
          <cell r="C10509">
            <v>196</v>
          </cell>
          <cell r="D10509" t="str">
            <v>Taiwan</v>
          </cell>
          <cell r="E10509">
            <v>74</v>
          </cell>
          <cell r="F10509">
            <v>149</v>
          </cell>
          <cell r="G10509" t="str">
            <v>New Zealand</v>
          </cell>
        </row>
        <row r="10510">
          <cell r="A10510" t="str">
            <v>2003M03</v>
          </cell>
          <cell r="B10510">
            <v>3</v>
          </cell>
          <cell r="C10510">
            <v>193</v>
          </cell>
          <cell r="D10510" t="str">
            <v>Switzerland</v>
          </cell>
          <cell r="E10510">
            <v>1</v>
          </cell>
          <cell r="F10510">
            <v>120</v>
          </cell>
          <cell r="G10510" t="str">
            <v>Liechtenstein</v>
          </cell>
        </row>
        <row r="10511">
          <cell r="A10511" t="str">
            <v>2003M03</v>
          </cell>
          <cell r="B10511">
            <v>3</v>
          </cell>
          <cell r="C10511">
            <v>100</v>
          </cell>
          <cell r="D10511" t="str">
            <v>Ebaymotors</v>
          </cell>
          <cell r="E10511">
            <v>9</v>
          </cell>
          <cell r="F10511">
            <v>15</v>
          </cell>
          <cell r="G10511" t="str">
            <v>Australia</v>
          </cell>
        </row>
        <row r="10512">
          <cell r="A10512" t="str">
            <v>2003M03</v>
          </cell>
          <cell r="B10512">
            <v>0</v>
          </cell>
          <cell r="C10512">
            <v>0</v>
          </cell>
          <cell r="D10512" t="str">
            <v>Ebay</v>
          </cell>
          <cell r="E10512">
            <v>1</v>
          </cell>
          <cell r="F10512">
            <v>-999</v>
          </cell>
          <cell r="G10512" t="str">
            <v>Unknown</v>
          </cell>
        </row>
        <row r="10513">
          <cell r="A10513" t="str">
            <v>2003M03</v>
          </cell>
          <cell r="B10513">
            <v>1</v>
          </cell>
          <cell r="C10513">
            <v>0</v>
          </cell>
          <cell r="D10513" t="str">
            <v>Ebay</v>
          </cell>
          <cell r="E10513">
            <v>155</v>
          </cell>
          <cell r="F10513">
            <v>164</v>
          </cell>
          <cell r="G10513" t="str">
            <v>Portugal</v>
          </cell>
        </row>
        <row r="10514">
          <cell r="A10514" t="str">
            <v>2003M03</v>
          </cell>
          <cell r="B10514">
            <v>0</v>
          </cell>
          <cell r="C10514">
            <v>77</v>
          </cell>
          <cell r="D10514" t="str">
            <v>Germany</v>
          </cell>
          <cell r="E10514">
            <v>464</v>
          </cell>
          <cell r="F10514">
            <v>180</v>
          </cell>
          <cell r="G10514" t="str">
            <v>Singapore</v>
          </cell>
        </row>
        <row r="10515">
          <cell r="A10515" t="str">
            <v>2003M03</v>
          </cell>
          <cell r="B10515">
            <v>2</v>
          </cell>
          <cell r="C10515">
            <v>146</v>
          </cell>
          <cell r="D10515" t="str">
            <v>Netherlands</v>
          </cell>
          <cell r="E10515">
            <v>60</v>
          </cell>
          <cell r="F10515">
            <v>80</v>
          </cell>
          <cell r="G10515" t="str">
            <v>Greece</v>
          </cell>
        </row>
        <row r="10516">
          <cell r="A10516" t="str">
            <v>2003M03</v>
          </cell>
          <cell r="B10516">
            <v>1</v>
          </cell>
          <cell r="C10516">
            <v>0</v>
          </cell>
          <cell r="D10516" t="str">
            <v>Ebay</v>
          </cell>
          <cell r="E10516">
            <v>2110</v>
          </cell>
          <cell r="F10516">
            <v>31</v>
          </cell>
          <cell r="G10516" t="str">
            <v>Brazil</v>
          </cell>
        </row>
        <row r="10517">
          <cell r="A10517" t="str">
            <v>2003M03</v>
          </cell>
          <cell r="B10517">
            <v>0</v>
          </cell>
          <cell r="C10517">
            <v>146</v>
          </cell>
          <cell r="D10517" t="str">
            <v>Netherlands</v>
          </cell>
          <cell r="E10517">
            <v>3</v>
          </cell>
          <cell r="F10517">
            <v>3</v>
          </cell>
          <cell r="G10517" t="str">
            <v>United Kingdom</v>
          </cell>
        </row>
        <row r="10518">
          <cell r="A10518" t="str">
            <v>2003M03</v>
          </cell>
          <cell r="B10518">
            <v>0</v>
          </cell>
          <cell r="C10518">
            <v>71</v>
          </cell>
          <cell r="D10518" t="str">
            <v>France</v>
          </cell>
          <cell r="E10518">
            <v>4</v>
          </cell>
          <cell r="F10518">
            <v>34</v>
          </cell>
          <cell r="G10518" t="str">
            <v>Bulgaria</v>
          </cell>
        </row>
        <row r="10519">
          <cell r="A10519" t="str">
            <v>2003M03</v>
          </cell>
          <cell r="B10519">
            <v>2</v>
          </cell>
          <cell r="C10519">
            <v>0</v>
          </cell>
          <cell r="D10519" t="str">
            <v>Ebay</v>
          </cell>
          <cell r="E10519">
            <v>26</v>
          </cell>
          <cell r="F10519">
            <v>10</v>
          </cell>
          <cell r="G10519" t="str">
            <v>Anguilla</v>
          </cell>
        </row>
        <row r="10520">
          <cell r="A10520" t="str">
            <v>2003M03</v>
          </cell>
          <cell r="B10520">
            <v>2</v>
          </cell>
          <cell r="C10520">
            <v>2</v>
          </cell>
          <cell r="D10520" t="str">
            <v>Canada</v>
          </cell>
          <cell r="E10520">
            <v>18</v>
          </cell>
          <cell r="F10520">
            <v>162</v>
          </cell>
          <cell r="G10520" t="str">
            <v>Philippines</v>
          </cell>
        </row>
        <row r="10521">
          <cell r="A10521" t="str">
            <v>2003M03</v>
          </cell>
          <cell r="B10521">
            <v>3</v>
          </cell>
          <cell r="C10521">
            <v>0</v>
          </cell>
          <cell r="D10521" t="str">
            <v>Ebay</v>
          </cell>
          <cell r="E10521">
            <v>610</v>
          </cell>
          <cell r="F10521">
            <v>2</v>
          </cell>
          <cell r="G10521" t="str">
            <v>Canada</v>
          </cell>
        </row>
        <row r="10522">
          <cell r="A10522" t="str">
            <v>2003M03</v>
          </cell>
          <cell r="B10522">
            <v>0</v>
          </cell>
          <cell r="C10522">
            <v>0</v>
          </cell>
          <cell r="D10522" t="str">
            <v>Ebay</v>
          </cell>
          <cell r="E10522">
            <v>125</v>
          </cell>
          <cell r="F10522">
            <v>53</v>
          </cell>
          <cell r="G10522" t="str">
            <v>Croatia, Democratic Republic of the</v>
          </cell>
        </row>
        <row r="10523">
          <cell r="A10523" t="str">
            <v>2003M03</v>
          </cell>
          <cell r="B10523">
            <v>1</v>
          </cell>
          <cell r="C10523">
            <v>0</v>
          </cell>
          <cell r="D10523" t="str">
            <v>Ebay</v>
          </cell>
          <cell r="E10523">
            <v>1436</v>
          </cell>
          <cell r="F10523">
            <v>165</v>
          </cell>
          <cell r="G10523" t="str">
            <v>Puerto Rico</v>
          </cell>
        </row>
        <row r="10524">
          <cell r="A10524" t="str">
            <v>2003M03</v>
          </cell>
          <cell r="B10524">
            <v>2</v>
          </cell>
          <cell r="C10524">
            <v>15</v>
          </cell>
          <cell r="D10524" t="str">
            <v>Australia</v>
          </cell>
          <cell r="E10524">
            <v>2</v>
          </cell>
          <cell r="F10524">
            <v>100</v>
          </cell>
          <cell r="G10524" t="str">
            <v>Israel</v>
          </cell>
        </row>
        <row r="10525">
          <cell r="A10525" t="str">
            <v>2003M03</v>
          </cell>
          <cell r="B10525">
            <v>2</v>
          </cell>
          <cell r="C10525">
            <v>101</v>
          </cell>
          <cell r="D10525" t="str">
            <v>Italy</v>
          </cell>
          <cell r="E10525">
            <v>1</v>
          </cell>
          <cell r="F10525">
            <v>156</v>
          </cell>
          <cell r="G10525" t="str">
            <v>Pakistan</v>
          </cell>
        </row>
        <row r="10526">
          <cell r="A10526" t="str">
            <v>2003M03</v>
          </cell>
          <cell r="B10526">
            <v>1</v>
          </cell>
          <cell r="C10526">
            <v>3</v>
          </cell>
          <cell r="D10526" t="str">
            <v>Uk</v>
          </cell>
          <cell r="E10526">
            <v>3</v>
          </cell>
          <cell r="F10526">
            <v>86</v>
          </cell>
          <cell r="G10526" t="str">
            <v>Guernsey</v>
          </cell>
        </row>
        <row r="10527">
          <cell r="A10527" t="str">
            <v>2003M03</v>
          </cell>
          <cell r="B10527">
            <v>2</v>
          </cell>
          <cell r="C10527">
            <v>23</v>
          </cell>
          <cell r="D10527" t="str">
            <v xml:space="preserve"> Belgium (French)</v>
          </cell>
          <cell r="E10527">
            <v>76</v>
          </cell>
          <cell r="F10527">
            <v>2</v>
          </cell>
          <cell r="G10527" t="str">
            <v>Canada</v>
          </cell>
        </row>
        <row r="10528">
          <cell r="A10528" t="str">
            <v>2003M03</v>
          </cell>
          <cell r="B10528">
            <v>2</v>
          </cell>
          <cell r="C10528">
            <v>0</v>
          </cell>
          <cell r="D10528" t="str">
            <v>Ebay</v>
          </cell>
          <cell r="E10528">
            <v>12</v>
          </cell>
          <cell r="F10528">
            <v>141</v>
          </cell>
          <cell r="G10528" t="str">
            <v>Morocco</v>
          </cell>
        </row>
        <row r="10529">
          <cell r="A10529" t="str">
            <v>2003M03</v>
          </cell>
          <cell r="B10529">
            <v>2</v>
          </cell>
          <cell r="C10529">
            <v>193</v>
          </cell>
          <cell r="D10529" t="str">
            <v>Switzerland</v>
          </cell>
          <cell r="E10529">
            <v>7</v>
          </cell>
          <cell r="F10529">
            <v>57</v>
          </cell>
          <cell r="G10529" t="str">
            <v>Denmark</v>
          </cell>
        </row>
        <row r="10530">
          <cell r="A10530" t="str">
            <v>2003M03</v>
          </cell>
          <cell r="B10530">
            <v>2</v>
          </cell>
          <cell r="C10530">
            <v>0</v>
          </cell>
          <cell r="D10530" t="str">
            <v>Ebay</v>
          </cell>
          <cell r="E10530">
            <v>22157</v>
          </cell>
          <cell r="F10530">
            <v>57</v>
          </cell>
          <cell r="G10530" t="str">
            <v>Denmark</v>
          </cell>
        </row>
        <row r="10531">
          <cell r="A10531" t="str">
            <v>2003M03</v>
          </cell>
          <cell r="B10531">
            <v>1</v>
          </cell>
          <cell r="C10531">
            <v>3</v>
          </cell>
          <cell r="D10531" t="str">
            <v>Uk</v>
          </cell>
          <cell r="E10531">
            <v>1</v>
          </cell>
          <cell r="F10531">
            <v>56</v>
          </cell>
          <cell r="G10531" t="str">
            <v>Czech Republic</v>
          </cell>
        </row>
        <row r="10532">
          <cell r="A10532" t="str">
            <v>2003M03</v>
          </cell>
          <cell r="B10532">
            <v>1</v>
          </cell>
          <cell r="C10532">
            <v>77</v>
          </cell>
          <cell r="D10532" t="str">
            <v>Germany</v>
          </cell>
          <cell r="E10532">
            <v>28</v>
          </cell>
          <cell r="F10532">
            <v>31</v>
          </cell>
          <cell r="G10532" t="str">
            <v>Brazil</v>
          </cell>
        </row>
        <row r="10533">
          <cell r="A10533" t="str">
            <v>2003M03</v>
          </cell>
          <cell r="B10533">
            <v>2</v>
          </cell>
          <cell r="C10533">
            <v>100</v>
          </cell>
          <cell r="D10533" t="str">
            <v>Ebaymotors</v>
          </cell>
          <cell r="E10533">
            <v>1</v>
          </cell>
          <cell r="F10533">
            <v>227</v>
          </cell>
          <cell r="G10533" t="str">
            <v>Réunion</v>
          </cell>
        </row>
        <row r="10534">
          <cell r="A10534" t="str">
            <v>2003M03</v>
          </cell>
          <cell r="B10534">
            <v>2</v>
          </cell>
          <cell r="C10534">
            <v>146</v>
          </cell>
          <cell r="D10534" t="str">
            <v>Netherlands</v>
          </cell>
          <cell r="E10534">
            <v>2571</v>
          </cell>
          <cell r="F10534">
            <v>77</v>
          </cell>
          <cell r="G10534" t="str">
            <v>Germany</v>
          </cell>
        </row>
        <row r="10535">
          <cell r="A10535" t="str">
            <v>2003M03</v>
          </cell>
          <cell r="B10535">
            <v>2</v>
          </cell>
          <cell r="C10535">
            <v>3</v>
          </cell>
          <cell r="D10535" t="str">
            <v>Uk</v>
          </cell>
          <cell r="E10535">
            <v>4</v>
          </cell>
          <cell r="F10535">
            <v>120</v>
          </cell>
          <cell r="G10535" t="str">
            <v>Liechtenstein</v>
          </cell>
        </row>
        <row r="10536">
          <cell r="A10536" t="str">
            <v>2003M03</v>
          </cell>
          <cell r="B10536">
            <v>2</v>
          </cell>
          <cell r="C10536">
            <v>123</v>
          </cell>
          <cell r="D10536" t="str">
            <v xml:space="preserve"> Belgium (Dutch)</v>
          </cell>
          <cell r="E10536">
            <v>1</v>
          </cell>
          <cell r="F10536">
            <v>127</v>
          </cell>
          <cell r="G10536" t="str">
            <v>Malaysia</v>
          </cell>
        </row>
        <row r="10537">
          <cell r="A10537" t="str">
            <v>2003M03</v>
          </cell>
          <cell r="B10537">
            <v>1</v>
          </cell>
          <cell r="C10537">
            <v>0</v>
          </cell>
          <cell r="D10537" t="str">
            <v>Ebay</v>
          </cell>
          <cell r="E10537">
            <v>32</v>
          </cell>
          <cell r="F10537">
            <v>154</v>
          </cell>
          <cell r="G10537" t="str">
            <v>Norway</v>
          </cell>
        </row>
        <row r="10538">
          <cell r="A10538" t="str">
            <v>2003M03</v>
          </cell>
          <cell r="B10538">
            <v>2</v>
          </cell>
          <cell r="C10538">
            <v>71</v>
          </cell>
          <cell r="D10538" t="str">
            <v>France</v>
          </cell>
          <cell r="E10538">
            <v>1</v>
          </cell>
          <cell r="F10538">
            <v>125</v>
          </cell>
          <cell r="G10538" t="str">
            <v>Madagascar</v>
          </cell>
        </row>
        <row r="10539">
          <cell r="A10539" t="str">
            <v>2003M03</v>
          </cell>
          <cell r="B10539">
            <v>0</v>
          </cell>
          <cell r="C10539">
            <v>71</v>
          </cell>
          <cell r="D10539" t="str">
            <v>France</v>
          </cell>
          <cell r="E10539">
            <v>7</v>
          </cell>
          <cell r="F10539">
            <v>175</v>
          </cell>
          <cell r="G10539" t="str">
            <v>San Marino</v>
          </cell>
        </row>
        <row r="10540">
          <cell r="A10540" t="str">
            <v>2003M03</v>
          </cell>
          <cell r="B10540">
            <v>2</v>
          </cell>
          <cell r="C10540">
            <v>186</v>
          </cell>
          <cell r="D10540" t="str">
            <v>Spain</v>
          </cell>
          <cell r="E10540">
            <v>4</v>
          </cell>
          <cell r="F10540">
            <v>100</v>
          </cell>
          <cell r="G10540" t="str">
            <v>Israel</v>
          </cell>
        </row>
        <row r="10541">
          <cell r="A10541" t="str">
            <v>2003M03</v>
          </cell>
          <cell r="B10541">
            <v>3</v>
          </cell>
          <cell r="C10541">
            <v>196</v>
          </cell>
          <cell r="D10541" t="str">
            <v>Taiwan</v>
          </cell>
          <cell r="E10541">
            <v>1</v>
          </cell>
          <cell r="F10541">
            <v>24</v>
          </cell>
          <cell r="G10541" t="str">
            <v>Belize</v>
          </cell>
        </row>
        <row r="10542">
          <cell r="A10542" t="str">
            <v>2003M03</v>
          </cell>
          <cell r="B10542">
            <v>0</v>
          </cell>
          <cell r="C10542">
            <v>77</v>
          </cell>
          <cell r="D10542" t="str">
            <v>Germany</v>
          </cell>
          <cell r="E10542">
            <v>5</v>
          </cell>
          <cell r="F10542">
            <v>111</v>
          </cell>
          <cell r="G10542" t="str">
            <v>Korea, South</v>
          </cell>
        </row>
        <row r="10543">
          <cell r="A10543" t="str">
            <v>2003M03</v>
          </cell>
          <cell r="B10543">
            <v>3</v>
          </cell>
          <cell r="C10543">
            <v>0</v>
          </cell>
          <cell r="D10543" t="str">
            <v>Ebay</v>
          </cell>
          <cell r="E10543">
            <v>1</v>
          </cell>
          <cell r="F10543">
            <v>5</v>
          </cell>
          <cell r="G10543" t="str">
            <v>Albania</v>
          </cell>
        </row>
        <row r="10544">
          <cell r="A10544" t="str">
            <v>2003M03</v>
          </cell>
          <cell r="B10544">
            <v>0</v>
          </cell>
          <cell r="C10544">
            <v>3</v>
          </cell>
          <cell r="D10544" t="str">
            <v>Uk</v>
          </cell>
          <cell r="E10544">
            <v>7</v>
          </cell>
          <cell r="F10544">
            <v>55</v>
          </cell>
          <cell r="G10544" t="str">
            <v>Cyprus</v>
          </cell>
        </row>
        <row r="10545">
          <cell r="A10545" t="str">
            <v>2003M03</v>
          </cell>
          <cell r="B10545">
            <v>2</v>
          </cell>
          <cell r="C10545">
            <v>2</v>
          </cell>
          <cell r="D10545" t="str">
            <v>Canada</v>
          </cell>
          <cell r="E10545">
            <v>22</v>
          </cell>
          <cell r="F10545">
            <v>96</v>
          </cell>
          <cell r="G10545" t="str">
            <v>Indonesia</v>
          </cell>
        </row>
        <row r="10546">
          <cell r="A10546" t="str">
            <v>2003M03</v>
          </cell>
          <cell r="B10546">
            <v>0</v>
          </cell>
          <cell r="C10546">
            <v>0</v>
          </cell>
          <cell r="D10546" t="str">
            <v>Ebay</v>
          </cell>
          <cell r="E10546">
            <v>1</v>
          </cell>
          <cell r="F10546">
            <v>176</v>
          </cell>
          <cell r="G10546" t="str">
            <v>Saudi Arabia</v>
          </cell>
        </row>
        <row r="10547">
          <cell r="A10547" t="str">
            <v>2003M03</v>
          </cell>
          <cell r="B10547">
            <v>1</v>
          </cell>
          <cell r="C10547">
            <v>3</v>
          </cell>
          <cell r="D10547" t="str">
            <v>Uk</v>
          </cell>
          <cell r="E10547">
            <v>94</v>
          </cell>
          <cell r="F10547">
            <v>26</v>
          </cell>
          <cell r="G10547" t="str">
            <v>Bermuda</v>
          </cell>
        </row>
        <row r="10548">
          <cell r="A10548" t="str">
            <v>2003M03</v>
          </cell>
          <cell r="B10548">
            <v>2</v>
          </cell>
          <cell r="C10548">
            <v>101</v>
          </cell>
          <cell r="D10548" t="str">
            <v>Italy</v>
          </cell>
          <cell r="E10548">
            <v>107</v>
          </cell>
          <cell r="F10548">
            <v>12</v>
          </cell>
          <cell r="G10548" t="str">
            <v>Argentina</v>
          </cell>
        </row>
        <row r="10549">
          <cell r="A10549" t="str">
            <v>2003M03</v>
          </cell>
          <cell r="B10549">
            <v>1</v>
          </cell>
          <cell r="C10549">
            <v>2</v>
          </cell>
          <cell r="D10549" t="str">
            <v>Canada</v>
          </cell>
          <cell r="E10549">
            <v>23</v>
          </cell>
          <cell r="F10549">
            <v>196</v>
          </cell>
          <cell r="G10549" t="str">
            <v>Taiwan</v>
          </cell>
        </row>
        <row r="10550">
          <cell r="A10550" t="str">
            <v>2003M03</v>
          </cell>
          <cell r="B10550">
            <v>3</v>
          </cell>
          <cell r="C10550">
            <v>3</v>
          </cell>
          <cell r="D10550" t="str">
            <v>Uk</v>
          </cell>
          <cell r="E10550">
            <v>4</v>
          </cell>
          <cell r="F10550">
            <v>23</v>
          </cell>
          <cell r="G10550" t="str">
            <v>Belgium</v>
          </cell>
        </row>
        <row r="10551">
          <cell r="A10551" t="str">
            <v>2003M03</v>
          </cell>
          <cell r="B10551">
            <v>2</v>
          </cell>
          <cell r="C10551">
            <v>0</v>
          </cell>
          <cell r="D10551" t="str">
            <v>Ebay</v>
          </cell>
          <cell r="E10551">
            <v>200</v>
          </cell>
          <cell r="F10551">
            <v>13</v>
          </cell>
          <cell r="G10551" t="str">
            <v>Armenia</v>
          </cell>
        </row>
        <row r="10552">
          <cell r="A10552" t="str">
            <v>2003M03</v>
          </cell>
          <cell r="B10552">
            <v>2</v>
          </cell>
          <cell r="C10552">
            <v>100</v>
          </cell>
          <cell r="D10552" t="str">
            <v>Ebaymotors</v>
          </cell>
          <cell r="E10552">
            <v>1</v>
          </cell>
          <cell r="F10552">
            <v>44</v>
          </cell>
          <cell r="G10552" t="str">
            <v>Chile</v>
          </cell>
        </row>
        <row r="10553">
          <cell r="A10553" t="str">
            <v>2003M03</v>
          </cell>
          <cell r="B10553">
            <v>0</v>
          </cell>
          <cell r="C10553">
            <v>100</v>
          </cell>
          <cell r="D10553" t="str">
            <v>Ebaymotors</v>
          </cell>
          <cell r="E10553">
            <v>20</v>
          </cell>
          <cell r="F10553">
            <v>80</v>
          </cell>
          <cell r="G10553" t="str">
            <v>Greece</v>
          </cell>
        </row>
        <row r="10554">
          <cell r="A10554" t="str">
            <v>2003M03</v>
          </cell>
          <cell r="B10554">
            <v>2</v>
          </cell>
          <cell r="C10554">
            <v>15</v>
          </cell>
          <cell r="D10554" t="str">
            <v>Australia</v>
          </cell>
          <cell r="E10554">
            <v>11</v>
          </cell>
          <cell r="F10554">
            <v>96</v>
          </cell>
          <cell r="G10554" t="str">
            <v>Indonesia</v>
          </cell>
        </row>
        <row r="10555">
          <cell r="A10555" t="str">
            <v>2003M03</v>
          </cell>
          <cell r="B10555">
            <v>3</v>
          </cell>
          <cell r="C10555">
            <v>3</v>
          </cell>
          <cell r="D10555" t="str">
            <v>Uk</v>
          </cell>
          <cell r="E10555">
            <v>1</v>
          </cell>
          <cell r="F10555">
            <v>185</v>
          </cell>
          <cell r="G10555" t="str">
            <v>South Africa</v>
          </cell>
        </row>
        <row r="10556">
          <cell r="A10556" t="str">
            <v>2003M03</v>
          </cell>
          <cell r="B10556">
            <v>0</v>
          </cell>
          <cell r="C10556">
            <v>77</v>
          </cell>
          <cell r="D10556" t="str">
            <v>Germany</v>
          </cell>
          <cell r="E10556">
            <v>10546</v>
          </cell>
          <cell r="F10556">
            <v>122</v>
          </cell>
          <cell r="G10556" t="str">
            <v>Luxembourg</v>
          </cell>
        </row>
        <row r="10557">
          <cell r="A10557" t="str">
            <v>2003M03</v>
          </cell>
          <cell r="B10557">
            <v>3</v>
          </cell>
          <cell r="C10557">
            <v>71</v>
          </cell>
          <cell r="D10557" t="str">
            <v>France</v>
          </cell>
          <cell r="E10557">
            <v>198</v>
          </cell>
          <cell r="F10557">
            <v>23</v>
          </cell>
          <cell r="G10557" t="str">
            <v>Belgium</v>
          </cell>
        </row>
        <row r="10558">
          <cell r="A10558" t="str">
            <v>2003M03</v>
          </cell>
          <cell r="B10558">
            <v>2</v>
          </cell>
          <cell r="C10558">
            <v>0</v>
          </cell>
          <cell r="D10558" t="str">
            <v>Ebay</v>
          </cell>
          <cell r="E10558">
            <v>113</v>
          </cell>
          <cell r="F10558">
            <v>76</v>
          </cell>
          <cell r="G10558" t="str">
            <v>Georgia</v>
          </cell>
        </row>
        <row r="10559">
          <cell r="A10559" t="str">
            <v>2003M03</v>
          </cell>
          <cell r="B10559">
            <v>1</v>
          </cell>
          <cell r="C10559">
            <v>101</v>
          </cell>
          <cell r="D10559" t="str">
            <v>Italy</v>
          </cell>
          <cell r="E10559">
            <v>93</v>
          </cell>
          <cell r="F10559">
            <v>16</v>
          </cell>
          <cell r="G10559" t="str">
            <v>Austria</v>
          </cell>
        </row>
        <row r="10560">
          <cell r="A10560" t="str">
            <v>2003M03</v>
          </cell>
          <cell r="B10560">
            <v>1</v>
          </cell>
          <cell r="C10560">
            <v>100</v>
          </cell>
          <cell r="D10560" t="str">
            <v>Ebaymotors</v>
          </cell>
          <cell r="E10560">
            <v>36</v>
          </cell>
          <cell r="F10560">
            <v>101</v>
          </cell>
          <cell r="G10560" t="str">
            <v>Italy</v>
          </cell>
        </row>
        <row r="10561">
          <cell r="A10561" t="str">
            <v>2003M03</v>
          </cell>
          <cell r="B10561">
            <v>2</v>
          </cell>
          <cell r="C10561">
            <v>186</v>
          </cell>
          <cell r="D10561" t="str">
            <v>Spain</v>
          </cell>
          <cell r="E10561">
            <v>1096</v>
          </cell>
          <cell r="F10561">
            <v>77</v>
          </cell>
          <cell r="G10561" t="str">
            <v>Germany</v>
          </cell>
        </row>
        <row r="10562">
          <cell r="A10562" t="str">
            <v>2003M03</v>
          </cell>
          <cell r="B10562">
            <v>2</v>
          </cell>
          <cell r="C10562">
            <v>100</v>
          </cell>
          <cell r="D10562" t="str">
            <v>Ebaymotors</v>
          </cell>
          <cell r="E10562">
            <v>1</v>
          </cell>
          <cell r="F10562">
            <v>13</v>
          </cell>
          <cell r="G10562" t="str">
            <v>Armenia</v>
          </cell>
        </row>
        <row r="10563">
          <cell r="A10563" t="str">
            <v>2003M03</v>
          </cell>
          <cell r="B10563">
            <v>0</v>
          </cell>
          <cell r="C10563">
            <v>77</v>
          </cell>
          <cell r="D10563" t="str">
            <v>Germany</v>
          </cell>
          <cell r="E10563">
            <v>118</v>
          </cell>
          <cell r="F10563">
            <v>162</v>
          </cell>
          <cell r="G10563" t="str">
            <v>Philippines</v>
          </cell>
        </row>
        <row r="10564">
          <cell r="A10564" t="str">
            <v>2003M03</v>
          </cell>
          <cell r="B10564">
            <v>0</v>
          </cell>
          <cell r="C10564">
            <v>0</v>
          </cell>
          <cell r="D10564" t="str">
            <v>Ebay</v>
          </cell>
          <cell r="E10564">
            <v>57</v>
          </cell>
          <cell r="F10564">
            <v>13</v>
          </cell>
          <cell r="G10564" t="str">
            <v>Armenia</v>
          </cell>
        </row>
        <row r="10565">
          <cell r="A10565" t="str">
            <v>2003M03</v>
          </cell>
          <cell r="B10565">
            <v>2</v>
          </cell>
          <cell r="C10565">
            <v>186</v>
          </cell>
          <cell r="D10565" t="str">
            <v>Spain</v>
          </cell>
          <cell r="E10565">
            <v>2</v>
          </cell>
          <cell r="F10565">
            <v>210</v>
          </cell>
          <cell r="G10565" t="str">
            <v>United Arab Emirates</v>
          </cell>
        </row>
        <row r="10566">
          <cell r="A10566" t="str">
            <v>2003M03</v>
          </cell>
          <cell r="B10566">
            <v>2</v>
          </cell>
          <cell r="C10566">
            <v>77</v>
          </cell>
          <cell r="D10566" t="str">
            <v>Germany</v>
          </cell>
          <cell r="E10566">
            <v>7</v>
          </cell>
          <cell r="F10566">
            <v>143</v>
          </cell>
          <cell r="G10566" t="str">
            <v>Namibia</v>
          </cell>
        </row>
        <row r="10567">
          <cell r="A10567" t="str">
            <v>2003M03</v>
          </cell>
          <cell r="B10567">
            <v>2</v>
          </cell>
          <cell r="C10567">
            <v>71</v>
          </cell>
          <cell r="D10567" t="str">
            <v>France</v>
          </cell>
          <cell r="E10567">
            <v>6</v>
          </cell>
          <cell r="F10567">
            <v>24</v>
          </cell>
          <cell r="G10567" t="str">
            <v>Belize</v>
          </cell>
        </row>
        <row r="10568">
          <cell r="A10568" t="str">
            <v>2003M03</v>
          </cell>
          <cell r="B10568">
            <v>1</v>
          </cell>
          <cell r="C10568">
            <v>100</v>
          </cell>
          <cell r="D10568" t="str">
            <v>Ebaymotors</v>
          </cell>
          <cell r="E10568">
            <v>6</v>
          </cell>
          <cell r="F10568">
            <v>193</v>
          </cell>
          <cell r="G10568" t="str">
            <v>Switzerland</v>
          </cell>
        </row>
        <row r="10569">
          <cell r="A10569" t="str">
            <v>2003M03</v>
          </cell>
          <cell r="B10569">
            <v>1</v>
          </cell>
          <cell r="C10569">
            <v>100</v>
          </cell>
          <cell r="D10569" t="str">
            <v>Ebaymotors</v>
          </cell>
          <cell r="E10569">
            <v>8</v>
          </cell>
          <cell r="F10569">
            <v>161</v>
          </cell>
          <cell r="G10569" t="str">
            <v>Peru</v>
          </cell>
        </row>
        <row r="10570">
          <cell r="A10570" t="str">
            <v>2003M03</v>
          </cell>
          <cell r="B10570">
            <v>0</v>
          </cell>
          <cell r="C10570">
            <v>186</v>
          </cell>
          <cell r="D10570" t="str">
            <v>Spain</v>
          </cell>
          <cell r="E10570">
            <v>1</v>
          </cell>
          <cell r="F10570">
            <v>212</v>
          </cell>
          <cell r="G10570" t="str">
            <v>Uzbekistan</v>
          </cell>
        </row>
        <row r="10571">
          <cell r="A10571" t="str">
            <v>2003M03</v>
          </cell>
          <cell r="B10571">
            <v>0</v>
          </cell>
          <cell r="C10571">
            <v>193</v>
          </cell>
          <cell r="D10571" t="str">
            <v>Switzerland</v>
          </cell>
          <cell r="E10571">
            <v>2</v>
          </cell>
          <cell r="F10571">
            <v>101</v>
          </cell>
          <cell r="G10571" t="str">
            <v>Italy</v>
          </cell>
        </row>
        <row r="10572">
          <cell r="A10572" t="str">
            <v>2003M03</v>
          </cell>
          <cell r="B10572">
            <v>3</v>
          </cell>
          <cell r="C10572">
            <v>0</v>
          </cell>
          <cell r="D10572" t="str">
            <v>Ebay</v>
          </cell>
          <cell r="E10572">
            <v>65</v>
          </cell>
          <cell r="F10572">
            <v>149</v>
          </cell>
          <cell r="G10572" t="str">
            <v>New Zealand</v>
          </cell>
        </row>
        <row r="10573">
          <cell r="A10573" t="str">
            <v>2003M03</v>
          </cell>
          <cell r="B10573">
            <v>2</v>
          </cell>
          <cell r="C10573">
            <v>71</v>
          </cell>
          <cell r="D10573" t="str">
            <v>France</v>
          </cell>
          <cell r="E10573">
            <v>29</v>
          </cell>
          <cell r="F10573">
            <v>57</v>
          </cell>
          <cell r="G10573" t="str">
            <v>Denmark</v>
          </cell>
        </row>
        <row r="10574">
          <cell r="A10574" t="str">
            <v>2003M03</v>
          </cell>
          <cell r="B10574">
            <v>3</v>
          </cell>
          <cell r="C10574">
            <v>146</v>
          </cell>
          <cell r="D10574" t="str">
            <v>Netherlands</v>
          </cell>
          <cell r="E10574">
            <v>1934</v>
          </cell>
          <cell r="F10574">
            <v>146</v>
          </cell>
          <cell r="G10574" t="str">
            <v>Netherlands</v>
          </cell>
        </row>
        <row r="10575">
          <cell r="A10575" t="str">
            <v>2003M03</v>
          </cell>
          <cell r="B10575">
            <v>3</v>
          </cell>
          <cell r="C10575">
            <v>3</v>
          </cell>
          <cell r="D10575" t="str">
            <v>Uk</v>
          </cell>
          <cell r="E10575">
            <v>1</v>
          </cell>
          <cell r="F10575">
            <v>192</v>
          </cell>
          <cell r="G10575" t="str">
            <v>Sweden</v>
          </cell>
        </row>
        <row r="10576">
          <cell r="A10576" t="str">
            <v>2003M03</v>
          </cell>
          <cell r="B10576">
            <v>2</v>
          </cell>
          <cell r="C10576">
            <v>71</v>
          </cell>
          <cell r="D10576" t="str">
            <v>France</v>
          </cell>
          <cell r="E10576">
            <v>4</v>
          </cell>
          <cell r="F10576">
            <v>18</v>
          </cell>
          <cell r="G10576" t="str">
            <v>Bahamas</v>
          </cell>
        </row>
        <row r="10577">
          <cell r="A10577" t="str">
            <v>2003M03</v>
          </cell>
          <cell r="B10577">
            <v>2</v>
          </cell>
          <cell r="C10577">
            <v>0</v>
          </cell>
          <cell r="D10577" t="str">
            <v>Ebay</v>
          </cell>
          <cell r="E10577">
            <v>35</v>
          </cell>
          <cell r="F10577">
            <v>81</v>
          </cell>
          <cell r="G10577" t="str">
            <v>Greenland</v>
          </cell>
        </row>
        <row r="10578">
          <cell r="A10578" t="str">
            <v>2003M03</v>
          </cell>
          <cell r="B10578">
            <v>0</v>
          </cell>
          <cell r="C10578">
            <v>0</v>
          </cell>
          <cell r="D10578" t="str">
            <v>Ebay</v>
          </cell>
          <cell r="E10578">
            <v>67</v>
          </cell>
          <cell r="F10578">
            <v>222</v>
          </cell>
          <cell r="G10578" t="str">
            <v>Yugoslavia</v>
          </cell>
        </row>
        <row r="10579">
          <cell r="A10579" t="str">
            <v>2003M03</v>
          </cell>
          <cell r="B10579">
            <v>2</v>
          </cell>
          <cell r="C10579">
            <v>2</v>
          </cell>
          <cell r="D10579" t="str">
            <v>Canada</v>
          </cell>
          <cell r="E10579">
            <v>2</v>
          </cell>
          <cell r="F10579">
            <v>134</v>
          </cell>
          <cell r="G10579" t="str">
            <v>Mauritius</v>
          </cell>
        </row>
        <row r="10580">
          <cell r="A10580" t="str">
            <v>2003M03</v>
          </cell>
          <cell r="B10580">
            <v>2</v>
          </cell>
          <cell r="C10580">
            <v>15</v>
          </cell>
          <cell r="D10580" t="str">
            <v>Australia</v>
          </cell>
          <cell r="E10580">
            <v>1</v>
          </cell>
          <cell r="F10580">
            <v>148</v>
          </cell>
          <cell r="G10580" t="str">
            <v>New Caledonia</v>
          </cell>
        </row>
        <row r="10581">
          <cell r="A10581" t="str">
            <v>2003M03</v>
          </cell>
          <cell r="B10581">
            <v>0</v>
          </cell>
          <cell r="C10581">
            <v>16</v>
          </cell>
          <cell r="D10581" t="str">
            <v>Austria</v>
          </cell>
          <cell r="E10581">
            <v>8</v>
          </cell>
          <cell r="F10581">
            <v>2</v>
          </cell>
          <cell r="G10581" t="str">
            <v>Canada</v>
          </cell>
        </row>
        <row r="10582">
          <cell r="A10582" t="str">
            <v>2003M03</v>
          </cell>
          <cell r="B10582">
            <v>2</v>
          </cell>
          <cell r="C10582">
            <v>0</v>
          </cell>
          <cell r="D10582" t="str">
            <v>Ebay</v>
          </cell>
          <cell r="E10582">
            <v>28096</v>
          </cell>
          <cell r="F10582">
            <v>127</v>
          </cell>
          <cell r="G10582" t="str">
            <v>Malaysia</v>
          </cell>
        </row>
        <row r="10583">
          <cell r="A10583" t="str">
            <v>2003M03</v>
          </cell>
          <cell r="B10583">
            <v>2</v>
          </cell>
          <cell r="C10583">
            <v>100</v>
          </cell>
          <cell r="D10583" t="str">
            <v>Ebaymotors</v>
          </cell>
          <cell r="E10583">
            <v>16</v>
          </cell>
          <cell r="F10583">
            <v>34</v>
          </cell>
          <cell r="G10583" t="str">
            <v>Bulgaria</v>
          </cell>
        </row>
        <row r="10584">
          <cell r="A10584" t="str">
            <v>2003M03</v>
          </cell>
          <cell r="B10584">
            <v>0</v>
          </cell>
          <cell r="C10584">
            <v>100</v>
          </cell>
          <cell r="D10584" t="str">
            <v>Ebaymotors</v>
          </cell>
          <cell r="E10584">
            <v>2</v>
          </cell>
          <cell r="F10584">
            <v>149</v>
          </cell>
          <cell r="G10584" t="str">
            <v>New Zealand</v>
          </cell>
        </row>
        <row r="10585">
          <cell r="A10585" t="str">
            <v>2003M03</v>
          </cell>
          <cell r="B10585">
            <v>2</v>
          </cell>
          <cell r="C10585">
            <v>77</v>
          </cell>
          <cell r="D10585" t="str">
            <v>Germany</v>
          </cell>
          <cell r="E10585">
            <v>2577</v>
          </cell>
          <cell r="F10585">
            <v>168</v>
          </cell>
          <cell r="G10585" t="str">
            <v>Russian Federation</v>
          </cell>
        </row>
        <row r="10586">
          <cell r="A10586" t="str">
            <v>2003M03</v>
          </cell>
          <cell r="B10586">
            <v>1</v>
          </cell>
          <cell r="C10586">
            <v>3</v>
          </cell>
          <cell r="D10586" t="str">
            <v>Uk</v>
          </cell>
          <cell r="E10586">
            <v>12</v>
          </cell>
          <cell r="F10586">
            <v>154</v>
          </cell>
          <cell r="G10586" t="str">
            <v>Norway</v>
          </cell>
        </row>
        <row r="10587">
          <cell r="A10587" t="str">
            <v>2003M03</v>
          </cell>
          <cell r="B10587">
            <v>2</v>
          </cell>
          <cell r="C10587">
            <v>146</v>
          </cell>
          <cell r="D10587" t="str">
            <v>Netherlands</v>
          </cell>
          <cell r="E10587">
            <v>3</v>
          </cell>
          <cell r="F10587">
            <v>180</v>
          </cell>
          <cell r="G10587" t="str">
            <v>Singapore</v>
          </cell>
        </row>
        <row r="10588">
          <cell r="A10588" t="str">
            <v>2003M03</v>
          </cell>
          <cell r="B10588">
            <v>0</v>
          </cell>
          <cell r="C10588">
            <v>193</v>
          </cell>
          <cell r="D10588" t="str">
            <v>Switzerland</v>
          </cell>
          <cell r="E10588">
            <v>4</v>
          </cell>
          <cell r="F10588">
            <v>2</v>
          </cell>
          <cell r="G10588" t="str">
            <v>Canada</v>
          </cell>
        </row>
        <row r="10589">
          <cell r="A10589" t="str">
            <v>2003M03</v>
          </cell>
          <cell r="B10589">
            <v>3</v>
          </cell>
          <cell r="C10589">
            <v>77</v>
          </cell>
          <cell r="D10589" t="str">
            <v>Germany</v>
          </cell>
          <cell r="E10589">
            <v>33</v>
          </cell>
          <cell r="F10589">
            <v>23</v>
          </cell>
          <cell r="G10589" t="str">
            <v>Belgium</v>
          </cell>
        </row>
        <row r="10590">
          <cell r="A10590" t="str">
            <v>2003M03</v>
          </cell>
          <cell r="B10590">
            <v>3</v>
          </cell>
          <cell r="C10590">
            <v>146</v>
          </cell>
          <cell r="D10590" t="str">
            <v>Netherlands</v>
          </cell>
          <cell r="E10590">
            <v>1</v>
          </cell>
          <cell r="F10590">
            <v>3</v>
          </cell>
          <cell r="G10590" t="str">
            <v>United Kingdom</v>
          </cell>
        </row>
        <row r="10591">
          <cell r="A10591" t="str">
            <v>2003M03</v>
          </cell>
          <cell r="B10591">
            <v>3</v>
          </cell>
          <cell r="C10591">
            <v>3</v>
          </cell>
          <cell r="D10591" t="str">
            <v>Uk</v>
          </cell>
          <cell r="E10591">
            <v>1</v>
          </cell>
          <cell r="F10591">
            <v>164</v>
          </cell>
          <cell r="G10591" t="str">
            <v>Portugal</v>
          </cell>
        </row>
        <row r="10592">
          <cell r="A10592" t="str">
            <v>2003M03</v>
          </cell>
          <cell r="B10592">
            <v>3</v>
          </cell>
          <cell r="C10592">
            <v>15</v>
          </cell>
          <cell r="D10592" t="str">
            <v>Australia</v>
          </cell>
          <cell r="E10592">
            <v>2</v>
          </cell>
          <cell r="F10592">
            <v>99</v>
          </cell>
          <cell r="G10592" t="str">
            <v>Ireland</v>
          </cell>
        </row>
        <row r="10593">
          <cell r="A10593" t="str">
            <v>2003M03</v>
          </cell>
          <cell r="B10593">
            <v>1</v>
          </cell>
          <cell r="C10593">
            <v>2</v>
          </cell>
          <cell r="D10593" t="str">
            <v>Canada</v>
          </cell>
          <cell r="E10593">
            <v>2</v>
          </cell>
          <cell r="F10593">
            <v>146</v>
          </cell>
          <cell r="G10593" t="str">
            <v>Netherlands</v>
          </cell>
        </row>
        <row r="10594">
          <cell r="A10594" t="str">
            <v>2003M03</v>
          </cell>
          <cell r="B10594">
            <v>2</v>
          </cell>
          <cell r="C10594">
            <v>15</v>
          </cell>
          <cell r="D10594" t="str">
            <v>Australia</v>
          </cell>
          <cell r="E10594">
            <v>922</v>
          </cell>
          <cell r="F10594">
            <v>3</v>
          </cell>
          <cell r="G10594" t="str">
            <v>United Kingdom</v>
          </cell>
        </row>
        <row r="10595">
          <cell r="A10595" t="str">
            <v>2003M03</v>
          </cell>
          <cell r="B10595">
            <v>2</v>
          </cell>
          <cell r="C10595">
            <v>71</v>
          </cell>
          <cell r="D10595" t="str">
            <v>France</v>
          </cell>
          <cell r="E10595">
            <v>6</v>
          </cell>
          <cell r="F10595">
            <v>74</v>
          </cell>
          <cell r="G10595" t="str">
            <v>Gabon Republic</v>
          </cell>
        </row>
        <row r="10596">
          <cell r="A10596" t="str">
            <v>2003M03</v>
          </cell>
          <cell r="B10596">
            <v>2</v>
          </cell>
          <cell r="C10596">
            <v>0</v>
          </cell>
          <cell r="D10596" t="str">
            <v>Ebay</v>
          </cell>
          <cell r="E10596">
            <v>124</v>
          </cell>
          <cell r="F10596">
            <v>138</v>
          </cell>
          <cell r="G10596" t="str">
            <v>Monaco</v>
          </cell>
        </row>
        <row r="10597">
          <cell r="A10597" t="str">
            <v>2003M03</v>
          </cell>
          <cell r="B10597">
            <v>1</v>
          </cell>
          <cell r="C10597">
            <v>71</v>
          </cell>
          <cell r="D10597" t="str">
            <v>France</v>
          </cell>
          <cell r="E10597">
            <v>4318</v>
          </cell>
          <cell r="F10597">
            <v>23</v>
          </cell>
          <cell r="G10597" t="str">
            <v>Belgium</v>
          </cell>
        </row>
        <row r="10598">
          <cell r="A10598" t="str">
            <v>2003M03</v>
          </cell>
          <cell r="B10598">
            <v>2</v>
          </cell>
          <cell r="C10598">
            <v>100</v>
          </cell>
          <cell r="D10598" t="str">
            <v>Ebaymotors</v>
          </cell>
          <cell r="E10598">
            <v>26</v>
          </cell>
          <cell r="F10598">
            <v>136</v>
          </cell>
          <cell r="G10598" t="str">
            <v>Mexico</v>
          </cell>
        </row>
        <row r="10599">
          <cell r="A10599" t="str">
            <v>2003M03</v>
          </cell>
          <cell r="B10599">
            <v>2</v>
          </cell>
          <cell r="C10599">
            <v>0</v>
          </cell>
          <cell r="D10599" t="str">
            <v>Ebay</v>
          </cell>
          <cell r="E10599">
            <v>24</v>
          </cell>
          <cell r="F10599">
            <v>191</v>
          </cell>
          <cell r="G10599" t="str">
            <v>Swaziland</v>
          </cell>
        </row>
        <row r="10600">
          <cell r="A10600" t="str">
            <v>2003M03</v>
          </cell>
          <cell r="B10600">
            <v>0</v>
          </cell>
          <cell r="C10600">
            <v>0</v>
          </cell>
          <cell r="D10600" t="str">
            <v>Ebay</v>
          </cell>
          <cell r="E10600">
            <v>182</v>
          </cell>
          <cell r="F10600">
            <v>204</v>
          </cell>
          <cell r="G10600" t="str">
            <v>Turkey</v>
          </cell>
        </row>
        <row r="10601">
          <cell r="A10601" t="str">
            <v>2003M03</v>
          </cell>
          <cell r="B10601">
            <v>2</v>
          </cell>
          <cell r="C10601">
            <v>2</v>
          </cell>
          <cell r="D10601" t="str">
            <v>Canada</v>
          </cell>
          <cell r="E10601">
            <v>57</v>
          </cell>
          <cell r="F10601">
            <v>180</v>
          </cell>
          <cell r="G10601" t="str">
            <v>Singapore</v>
          </cell>
        </row>
        <row r="10602">
          <cell r="A10602" t="str">
            <v>2003M03</v>
          </cell>
          <cell r="B10602">
            <v>0</v>
          </cell>
          <cell r="C10602">
            <v>3</v>
          </cell>
          <cell r="D10602" t="str">
            <v>Uk</v>
          </cell>
          <cell r="E10602">
            <v>2</v>
          </cell>
          <cell r="F10602">
            <v>41</v>
          </cell>
          <cell r="G10602" t="str">
            <v>Cayman Islands</v>
          </cell>
        </row>
        <row r="10603">
          <cell r="A10603" t="str">
            <v>2003M03</v>
          </cell>
          <cell r="B10603">
            <v>1</v>
          </cell>
          <cell r="C10603">
            <v>23</v>
          </cell>
          <cell r="D10603" t="str">
            <v xml:space="preserve"> Belgium (French)</v>
          </cell>
          <cell r="E10603">
            <v>1</v>
          </cell>
          <cell r="F10603">
            <v>1</v>
          </cell>
          <cell r="G10603" t="str">
            <v>United States</v>
          </cell>
        </row>
        <row r="10604">
          <cell r="A10604" t="str">
            <v>2003M03</v>
          </cell>
          <cell r="B10604">
            <v>1</v>
          </cell>
          <cell r="C10604">
            <v>0</v>
          </cell>
          <cell r="D10604" t="str">
            <v>Ebay</v>
          </cell>
          <cell r="E10604">
            <v>186</v>
          </cell>
          <cell r="F10604">
            <v>211</v>
          </cell>
          <cell r="G10604" t="str">
            <v>Uruguay</v>
          </cell>
        </row>
        <row r="10605">
          <cell r="A10605" t="str">
            <v>2003M03</v>
          </cell>
          <cell r="B10605">
            <v>2</v>
          </cell>
          <cell r="C10605">
            <v>0</v>
          </cell>
          <cell r="D10605" t="str">
            <v>Ebay</v>
          </cell>
          <cell r="E10605">
            <v>172</v>
          </cell>
          <cell r="F10605">
            <v>30</v>
          </cell>
          <cell r="G10605" t="str">
            <v>Botswana</v>
          </cell>
        </row>
        <row r="10606">
          <cell r="A10606" t="str">
            <v>2003M03</v>
          </cell>
          <cell r="B10606">
            <v>0</v>
          </cell>
          <cell r="C10606">
            <v>196</v>
          </cell>
          <cell r="D10606" t="str">
            <v>Taiwan</v>
          </cell>
          <cell r="E10606">
            <v>328</v>
          </cell>
          <cell r="F10606">
            <v>2</v>
          </cell>
          <cell r="G10606" t="str">
            <v>Canada</v>
          </cell>
        </row>
        <row r="10607">
          <cell r="A10607" t="str">
            <v>2003M03</v>
          </cell>
          <cell r="B10607">
            <v>2</v>
          </cell>
          <cell r="C10607">
            <v>71</v>
          </cell>
          <cell r="D10607" t="str">
            <v>France</v>
          </cell>
          <cell r="E10607">
            <v>29</v>
          </cell>
          <cell r="F10607">
            <v>14</v>
          </cell>
          <cell r="G10607" t="str">
            <v>Aruba</v>
          </cell>
        </row>
        <row r="10608">
          <cell r="A10608" t="str">
            <v>2003M03</v>
          </cell>
          <cell r="B10608">
            <v>2</v>
          </cell>
          <cell r="C10608">
            <v>77</v>
          </cell>
          <cell r="D10608" t="str">
            <v>Germany</v>
          </cell>
          <cell r="E10608">
            <v>1083</v>
          </cell>
          <cell r="F10608">
            <v>120</v>
          </cell>
          <cell r="G10608" t="str">
            <v>Liechtenstein</v>
          </cell>
        </row>
        <row r="10609">
          <cell r="A10609" t="str">
            <v>2003M03</v>
          </cell>
          <cell r="B10609">
            <v>2</v>
          </cell>
          <cell r="C10609">
            <v>77</v>
          </cell>
          <cell r="D10609" t="str">
            <v>Germany</v>
          </cell>
          <cell r="E10609">
            <v>6</v>
          </cell>
          <cell r="F10609">
            <v>116</v>
          </cell>
          <cell r="G10609" t="str">
            <v>Lebanon, South</v>
          </cell>
        </row>
        <row r="10610">
          <cell r="A10610" t="str">
            <v>2003M03</v>
          </cell>
          <cell r="B10610">
            <v>2</v>
          </cell>
          <cell r="C10610">
            <v>0</v>
          </cell>
          <cell r="D10610" t="str">
            <v>Ebay</v>
          </cell>
          <cell r="E10610">
            <v>1</v>
          </cell>
          <cell r="F10610">
            <v>39</v>
          </cell>
          <cell r="G10610" t="str">
            <v>Cameroon</v>
          </cell>
        </row>
        <row r="10611">
          <cell r="A10611" t="str">
            <v>2003M03</v>
          </cell>
          <cell r="B10611">
            <v>2</v>
          </cell>
          <cell r="C10611">
            <v>71</v>
          </cell>
          <cell r="D10611" t="str">
            <v>France</v>
          </cell>
          <cell r="E10611">
            <v>5</v>
          </cell>
          <cell r="F10611">
            <v>181</v>
          </cell>
          <cell r="G10611" t="str">
            <v>Slovakia</v>
          </cell>
        </row>
        <row r="10612">
          <cell r="A10612" t="str">
            <v>2003M03</v>
          </cell>
          <cell r="B10612">
            <v>1</v>
          </cell>
          <cell r="C10612">
            <v>2</v>
          </cell>
          <cell r="D10612" t="str">
            <v>Canada</v>
          </cell>
          <cell r="E10612">
            <v>1</v>
          </cell>
          <cell r="F10612">
            <v>5</v>
          </cell>
          <cell r="G10612" t="str">
            <v>Albania</v>
          </cell>
        </row>
        <row r="10613">
          <cell r="A10613" t="str">
            <v>2003M03</v>
          </cell>
          <cell r="B10613">
            <v>0</v>
          </cell>
          <cell r="C10613">
            <v>0</v>
          </cell>
          <cell r="D10613" t="str">
            <v>Ebay</v>
          </cell>
          <cell r="E10613">
            <v>3510</v>
          </cell>
          <cell r="F10613">
            <v>3</v>
          </cell>
          <cell r="G10613" t="str">
            <v>United Kingdom</v>
          </cell>
        </row>
        <row r="10614">
          <cell r="A10614" t="str">
            <v>2003M03</v>
          </cell>
          <cell r="B10614">
            <v>2</v>
          </cell>
          <cell r="C10614">
            <v>3</v>
          </cell>
          <cell r="D10614" t="str">
            <v>Uk</v>
          </cell>
          <cell r="E10614">
            <v>13851</v>
          </cell>
          <cell r="F10614">
            <v>1</v>
          </cell>
          <cell r="G10614" t="str">
            <v>United States</v>
          </cell>
        </row>
        <row r="10615">
          <cell r="A10615" t="str">
            <v>2003M03</v>
          </cell>
          <cell r="B10615">
            <v>0</v>
          </cell>
          <cell r="C10615">
            <v>77</v>
          </cell>
          <cell r="D10615" t="str">
            <v>Germany</v>
          </cell>
          <cell r="E10615">
            <v>46</v>
          </cell>
          <cell r="F10615">
            <v>163</v>
          </cell>
          <cell r="G10615" t="str">
            <v>Poland</v>
          </cell>
        </row>
        <row r="10616">
          <cell r="A10616" t="str">
            <v>2003M03</v>
          </cell>
          <cell r="B10616">
            <v>2</v>
          </cell>
          <cell r="C10616">
            <v>123</v>
          </cell>
          <cell r="D10616" t="str">
            <v xml:space="preserve"> Belgium (Dutch)</v>
          </cell>
          <cell r="E10616">
            <v>1</v>
          </cell>
          <cell r="F10616">
            <v>15</v>
          </cell>
          <cell r="G10616" t="str">
            <v>Australia</v>
          </cell>
        </row>
        <row r="10617">
          <cell r="A10617" t="str">
            <v>2003M03</v>
          </cell>
          <cell r="B10617">
            <v>0</v>
          </cell>
          <cell r="C10617">
            <v>3</v>
          </cell>
          <cell r="D10617" t="str">
            <v>Uk</v>
          </cell>
          <cell r="E10617">
            <v>1</v>
          </cell>
          <cell r="F10617">
            <v>163</v>
          </cell>
          <cell r="G10617" t="str">
            <v>Poland</v>
          </cell>
        </row>
        <row r="10618">
          <cell r="A10618" t="str">
            <v>2003M03</v>
          </cell>
          <cell r="B10618">
            <v>2</v>
          </cell>
          <cell r="C10618">
            <v>23</v>
          </cell>
          <cell r="D10618" t="str">
            <v xml:space="preserve"> Belgium (French)</v>
          </cell>
          <cell r="E10618">
            <v>4</v>
          </cell>
          <cell r="F10618">
            <v>167</v>
          </cell>
          <cell r="G10618" t="str">
            <v>Romania</v>
          </cell>
        </row>
        <row r="10619">
          <cell r="A10619" t="str">
            <v>2003M03</v>
          </cell>
          <cell r="B10619">
            <v>0</v>
          </cell>
          <cell r="C10619">
            <v>77</v>
          </cell>
          <cell r="D10619" t="str">
            <v>Germany</v>
          </cell>
          <cell r="E10619">
            <v>2</v>
          </cell>
          <cell r="F10619">
            <v>56</v>
          </cell>
          <cell r="G10619" t="str">
            <v>Czech Republic</v>
          </cell>
        </row>
        <row r="10620">
          <cell r="A10620" t="str">
            <v>2003M03</v>
          </cell>
          <cell r="B10620">
            <v>2</v>
          </cell>
          <cell r="C10620">
            <v>16</v>
          </cell>
          <cell r="D10620" t="str">
            <v>Austria</v>
          </cell>
          <cell r="E10620">
            <v>6688</v>
          </cell>
          <cell r="F10620">
            <v>77</v>
          </cell>
          <cell r="G10620" t="str">
            <v>Germany</v>
          </cell>
        </row>
        <row r="10621">
          <cell r="A10621" t="str">
            <v>2003M03</v>
          </cell>
          <cell r="B10621">
            <v>2</v>
          </cell>
          <cell r="C10621">
            <v>101</v>
          </cell>
          <cell r="D10621" t="str">
            <v>Italy</v>
          </cell>
          <cell r="E10621">
            <v>3</v>
          </cell>
          <cell r="F10621">
            <v>6</v>
          </cell>
          <cell r="G10621" t="str">
            <v>Algeria</v>
          </cell>
        </row>
        <row r="10622">
          <cell r="A10622" t="str">
            <v>2003M03</v>
          </cell>
          <cell r="B10622">
            <v>2</v>
          </cell>
          <cell r="C10622">
            <v>23</v>
          </cell>
          <cell r="D10622" t="str">
            <v xml:space="preserve"> Belgium (French)</v>
          </cell>
          <cell r="E10622">
            <v>140</v>
          </cell>
          <cell r="F10622">
            <v>101</v>
          </cell>
          <cell r="G10622" t="str">
            <v>Italy</v>
          </cell>
        </row>
        <row r="10623">
          <cell r="A10623" t="str">
            <v>2003M03</v>
          </cell>
          <cell r="B10623">
            <v>2</v>
          </cell>
          <cell r="C10623">
            <v>0</v>
          </cell>
          <cell r="D10623" t="str">
            <v>Ebay</v>
          </cell>
          <cell r="E10623">
            <v>75084</v>
          </cell>
          <cell r="F10623">
            <v>146</v>
          </cell>
          <cell r="G10623" t="str">
            <v>Netherlands</v>
          </cell>
        </row>
        <row r="10624">
          <cell r="A10624" t="str">
            <v>2003M03</v>
          </cell>
          <cell r="B10624">
            <v>0</v>
          </cell>
          <cell r="C10624">
            <v>23</v>
          </cell>
          <cell r="D10624" t="str">
            <v xml:space="preserve"> Belgium (French)</v>
          </cell>
          <cell r="E10624">
            <v>327</v>
          </cell>
          <cell r="F10624">
            <v>71</v>
          </cell>
          <cell r="G10624" t="str">
            <v>France</v>
          </cell>
        </row>
        <row r="10625">
          <cell r="A10625" t="str">
            <v>2003M03</v>
          </cell>
          <cell r="B10625">
            <v>1</v>
          </cell>
          <cell r="C10625">
            <v>3</v>
          </cell>
          <cell r="D10625" t="str">
            <v>Uk</v>
          </cell>
          <cell r="E10625">
            <v>208</v>
          </cell>
          <cell r="F10625">
            <v>45</v>
          </cell>
          <cell r="G10625" t="str">
            <v>China</v>
          </cell>
        </row>
        <row r="10626">
          <cell r="A10626" t="str">
            <v>2003M03</v>
          </cell>
          <cell r="B10626">
            <v>0</v>
          </cell>
          <cell r="C10626">
            <v>15</v>
          </cell>
          <cell r="D10626" t="str">
            <v>Australia</v>
          </cell>
          <cell r="E10626">
            <v>15</v>
          </cell>
          <cell r="F10626">
            <v>225</v>
          </cell>
          <cell r="G10626" t="str">
            <v>APO/FPO</v>
          </cell>
        </row>
        <row r="10627">
          <cell r="A10627" t="str">
            <v>2003M03</v>
          </cell>
          <cell r="B10627">
            <v>2</v>
          </cell>
          <cell r="C10627">
            <v>3</v>
          </cell>
          <cell r="D10627" t="str">
            <v>Uk</v>
          </cell>
          <cell r="E10627">
            <v>25</v>
          </cell>
          <cell r="F10627">
            <v>53</v>
          </cell>
          <cell r="G10627" t="str">
            <v>Croatia, Democratic Republic of the</v>
          </cell>
        </row>
        <row r="10628">
          <cell r="A10628" t="str">
            <v>2003M03</v>
          </cell>
          <cell r="B10628">
            <v>2</v>
          </cell>
          <cell r="C10628">
            <v>15</v>
          </cell>
          <cell r="D10628" t="str">
            <v>Australia</v>
          </cell>
          <cell r="E10628">
            <v>228</v>
          </cell>
          <cell r="F10628">
            <v>2</v>
          </cell>
          <cell r="G10628" t="str">
            <v>Canada</v>
          </cell>
        </row>
        <row r="10629">
          <cell r="A10629" t="str">
            <v>2003M03</v>
          </cell>
          <cell r="B10629">
            <v>1</v>
          </cell>
          <cell r="C10629">
            <v>101</v>
          </cell>
          <cell r="D10629" t="str">
            <v>Italy</v>
          </cell>
          <cell r="E10629">
            <v>49000</v>
          </cell>
          <cell r="F10629">
            <v>101</v>
          </cell>
          <cell r="G10629" t="str">
            <v>Italy</v>
          </cell>
        </row>
        <row r="10630">
          <cell r="A10630" t="str">
            <v>2003M03</v>
          </cell>
          <cell r="B10630">
            <v>2</v>
          </cell>
          <cell r="C10630">
            <v>193</v>
          </cell>
          <cell r="D10630" t="str">
            <v>Switzerland</v>
          </cell>
          <cell r="E10630">
            <v>2</v>
          </cell>
          <cell r="F10630">
            <v>93</v>
          </cell>
          <cell r="G10630" t="str">
            <v>Hungary</v>
          </cell>
        </row>
        <row r="10631">
          <cell r="A10631" t="str">
            <v>2003M03</v>
          </cell>
          <cell r="B10631">
            <v>2</v>
          </cell>
          <cell r="C10631">
            <v>3</v>
          </cell>
          <cell r="D10631" t="str">
            <v>Uk</v>
          </cell>
          <cell r="E10631">
            <v>785</v>
          </cell>
          <cell r="F10631">
            <v>56</v>
          </cell>
          <cell r="G10631" t="str">
            <v>Czech Republic</v>
          </cell>
        </row>
        <row r="10632">
          <cell r="A10632" t="str">
            <v>2003M03</v>
          </cell>
          <cell r="B10632">
            <v>0</v>
          </cell>
          <cell r="C10632">
            <v>71</v>
          </cell>
          <cell r="D10632" t="str">
            <v>France</v>
          </cell>
          <cell r="E10632">
            <v>139</v>
          </cell>
          <cell r="F10632">
            <v>138</v>
          </cell>
          <cell r="G10632" t="str">
            <v>Monaco</v>
          </cell>
        </row>
        <row r="10633">
          <cell r="A10633" t="str">
            <v>2003M03</v>
          </cell>
          <cell r="B10633">
            <v>0</v>
          </cell>
          <cell r="C10633">
            <v>186</v>
          </cell>
          <cell r="D10633" t="str">
            <v>Spain</v>
          </cell>
          <cell r="E10633">
            <v>54</v>
          </cell>
          <cell r="F10633">
            <v>71</v>
          </cell>
          <cell r="G10633" t="str">
            <v>France</v>
          </cell>
        </row>
        <row r="10634">
          <cell r="A10634" t="str">
            <v>2003M03</v>
          </cell>
          <cell r="B10634">
            <v>2</v>
          </cell>
          <cell r="C10634">
            <v>193</v>
          </cell>
          <cell r="D10634" t="str">
            <v>Switzerland</v>
          </cell>
          <cell r="E10634">
            <v>26</v>
          </cell>
          <cell r="F10634">
            <v>1</v>
          </cell>
          <cell r="G10634" t="str">
            <v>United States</v>
          </cell>
        </row>
        <row r="10635">
          <cell r="A10635" t="str">
            <v>2003M03</v>
          </cell>
          <cell r="B10635">
            <v>1</v>
          </cell>
          <cell r="C10635">
            <v>77</v>
          </cell>
          <cell r="D10635" t="str">
            <v>Germany</v>
          </cell>
          <cell r="E10635">
            <v>11</v>
          </cell>
          <cell r="F10635">
            <v>154</v>
          </cell>
          <cell r="G10635" t="str">
            <v>Norway</v>
          </cell>
        </row>
        <row r="10636">
          <cell r="A10636" t="str">
            <v>2003M03</v>
          </cell>
          <cell r="B10636">
            <v>0</v>
          </cell>
          <cell r="C10636">
            <v>186</v>
          </cell>
          <cell r="D10636" t="str">
            <v>Spain</v>
          </cell>
          <cell r="E10636">
            <v>1</v>
          </cell>
          <cell r="F10636">
            <v>15</v>
          </cell>
          <cell r="G10636" t="str">
            <v>Australia</v>
          </cell>
        </row>
        <row r="10637">
          <cell r="A10637" t="str">
            <v>2003M03</v>
          </cell>
          <cell r="B10637">
            <v>3</v>
          </cell>
          <cell r="C10637">
            <v>71</v>
          </cell>
          <cell r="D10637" t="str">
            <v>France</v>
          </cell>
          <cell r="E10637">
            <v>4</v>
          </cell>
          <cell r="F10637">
            <v>31</v>
          </cell>
          <cell r="G10637" t="str">
            <v>Brazil</v>
          </cell>
        </row>
        <row r="10638">
          <cell r="A10638" t="str">
            <v>2003M03</v>
          </cell>
          <cell r="B10638">
            <v>0</v>
          </cell>
          <cell r="C10638">
            <v>3</v>
          </cell>
          <cell r="D10638" t="str">
            <v>Uk</v>
          </cell>
          <cell r="E10638">
            <v>99</v>
          </cell>
          <cell r="F10638">
            <v>180</v>
          </cell>
          <cell r="G10638" t="str">
            <v>Singapore</v>
          </cell>
        </row>
        <row r="10639">
          <cell r="A10639" t="str">
            <v>2003M03</v>
          </cell>
          <cell r="B10639">
            <v>0</v>
          </cell>
          <cell r="C10639">
            <v>23</v>
          </cell>
          <cell r="D10639" t="str">
            <v xml:space="preserve"> Belgium (French)</v>
          </cell>
          <cell r="E10639">
            <v>1</v>
          </cell>
          <cell r="F10639">
            <v>146</v>
          </cell>
          <cell r="G10639" t="str">
            <v>Netherlands</v>
          </cell>
        </row>
        <row r="10640">
          <cell r="A10640" t="str">
            <v>2003M03</v>
          </cell>
          <cell r="B10640">
            <v>0</v>
          </cell>
          <cell r="C10640">
            <v>71</v>
          </cell>
          <cell r="D10640" t="str">
            <v>France</v>
          </cell>
          <cell r="E10640">
            <v>135</v>
          </cell>
          <cell r="F10640">
            <v>186</v>
          </cell>
          <cell r="G10640" t="str">
            <v>Spain</v>
          </cell>
        </row>
        <row r="10641">
          <cell r="A10641" t="str">
            <v>2003M03</v>
          </cell>
          <cell r="B10641">
            <v>2</v>
          </cell>
          <cell r="C10641">
            <v>101</v>
          </cell>
          <cell r="D10641" t="str">
            <v>Italy</v>
          </cell>
          <cell r="E10641">
            <v>2</v>
          </cell>
          <cell r="F10641">
            <v>22</v>
          </cell>
          <cell r="G10641" t="str">
            <v>Belarus</v>
          </cell>
        </row>
        <row r="10642">
          <cell r="A10642" t="str">
            <v>2003M03</v>
          </cell>
          <cell r="B10642">
            <v>1</v>
          </cell>
          <cell r="C10642">
            <v>3</v>
          </cell>
          <cell r="D10642" t="str">
            <v>Uk</v>
          </cell>
          <cell r="E10642">
            <v>75</v>
          </cell>
          <cell r="F10642">
            <v>80</v>
          </cell>
          <cell r="G10642" t="str">
            <v>Greece</v>
          </cell>
        </row>
        <row r="10643">
          <cell r="A10643" t="str">
            <v>2003M03</v>
          </cell>
          <cell r="B10643">
            <v>1</v>
          </cell>
          <cell r="C10643">
            <v>15</v>
          </cell>
          <cell r="D10643" t="str">
            <v>Australia</v>
          </cell>
          <cell r="E10643">
            <v>1</v>
          </cell>
          <cell r="F10643">
            <v>45</v>
          </cell>
          <cell r="G10643" t="str">
            <v>China</v>
          </cell>
        </row>
        <row r="10644">
          <cell r="A10644" t="str">
            <v>2003M03</v>
          </cell>
          <cell r="B10644">
            <v>2</v>
          </cell>
          <cell r="C10644">
            <v>77</v>
          </cell>
          <cell r="D10644" t="str">
            <v>Germany</v>
          </cell>
          <cell r="E10644">
            <v>637</v>
          </cell>
          <cell r="F10644">
            <v>100</v>
          </cell>
          <cell r="G10644" t="str">
            <v>Israel</v>
          </cell>
        </row>
        <row r="10645">
          <cell r="A10645" t="str">
            <v>2003M03</v>
          </cell>
          <cell r="B10645">
            <v>1</v>
          </cell>
          <cell r="C10645">
            <v>15</v>
          </cell>
          <cell r="D10645" t="str">
            <v>Australia</v>
          </cell>
          <cell r="E10645">
            <v>30</v>
          </cell>
          <cell r="F10645">
            <v>146</v>
          </cell>
          <cell r="G10645" t="str">
            <v>Netherlands</v>
          </cell>
        </row>
        <row r="10646">
          <cell r="A10646" t="str">
            <v>2003M03</v>
          </cell>
          <cell r="B10646">
            <v>2</v>
          </cell>
          <cell r="C10646">
            <v>123</v>
          </cell>
          <cell r="D10646" t="str">
            <v xml:space="preserve"> Belgium (Dutch)</v>
          </cell>
          <cell r="E10646">
            <v>20</v>
          </cell>
          <cell r="F10646">
            <v>123</v>
          </cell>
          <cell r="G10646" t="str">
            <v>Macau</v>
          </cell>
        </row>
        <row r="10647">
          <cell r="A10647" t="str">
            <v>2003M03</v>
          </cell>
          <cell r="B10647">
            <v>1</v>
          </cell>
          <cell r="C10647">
            <v>100</v>
          </cell>
          <cell r="D10647" t="str">
            <v>Ebaymotors</v>
          </cell>
          <cell r="E10647">
            <v>9</v>
          </cell>
          <cell r="F10647">
            <v>23</v>
          </cell>
          <cell r="G10647" t="str">
            <v>Belgium</v>
          </cell>
        </row>
        <row r="10648">
          <cell r="A10648" t="str">
            <v>2003M03</v>
          </cell>
          <cell r="B10648">
            <v>2</v>
          </cell>
          <cell r="C10648">
            <v>146</v>
          </cell>
          <cell r="D10648" t="str">
            <v>Netherlands</v>
          </cell>
          <cell r="E10648">
            <v>84</v>
          </cell>
          <cell r="F10648">
            <v>92</v>
          </cell>
          <cell r="G10648" t="str">
            <v>Hong Kong</v>
          </cell>
        </row>
        <row r="10649">
          <cell r="A10649" t="str">
            <v>2003M03</v>
          </cell>
          <cell r="B10649">
            <v>2</v>
          </cell>
          <cell r="C10649">
            <v>123</v>
          </cell>
          <cell r="D10649" t="str">
            <v xml:space="preserve"> Belgium (Dutch)</v>
          </cell>
          <cell r="E10649">
            <v>6</v>
          </cell>
          <cell r="F10649">
            <v>70</v>
          </cell>
          <cell r="G10649" t="str">
            <v>Finland</v>
          </cell>
        </row>
        <row r="10650">
          <cell r="A10650" t="str">
            <v>2003M03</v>
          </cell>
          <cell r="B10650">
            <v>0</v>
          </cell>
          <cell r="C10650">
            <v>71</v>
          </cell>
          <cell r="D10650" t="str">
            <v>France</v>
          </cell>
          <cell r="E10650">
            <v>27</v>
          </cell>
          <cell r="F10650">
            <v>45</v>
          </cell>
          <cell r="G10650" t="str">
            <v>China</v>
          </cell>
        </row>
        <row r="10651">
          <cell r="A10651" t="str">
            <v>2003M03</v>
          </cell>
          <cell r="B10651">
            <v>2</v>
          </cell>
          <cell r="C10651">
            <v>0</v>
          </cell>
          <cell r="D10651" t="str">
            <v>Ebay</v>
          </cell>
          <cell r="E10651">
            <v>21769</v>
          </cell>
          <cell r="F10651">
            <v>100</v>
          </cell>
          <cell r="G10651" t="str">
            <v>Israel</v>
          </cell>
        </row>
        <row r="10652">
          <cell r="A10652" t="str">
            <v>2003M03</v>
          </cell>
          <cell r="B10652">
            <v>2</v>
          </cell>
          <cell r="C10652">
            <v>15</v>
          </cell>
          <cell r="D10652" t="str">
            <v>Australia</v>
          </cell>
          <cell r="E10652">
            <v>2</v>
          </cell>
          <cell r="F10652">
            <v>192</v>
          </cell>
          <cell r="G10652" t="str">
            <v>Sweden</v>
          </cell>
        </row>
        <row r="10653">
          <cell r="A10653" t="str">
            <v>2003M03</v>
          </cell>
          <cell r="B10653">
            <v>2</v>
          </cell>
          <cell r="C10653">
            <v>0</v>
          </cell>
          <cell r="D10653" t="str">
            <v>Ebay</v>
          </cell>
          <cell r="E10653">
            <v>116682</v>
          </cell>
          <cell r="F10653">
            <v>77</v>
          </cell>
          <cell r="G10653" t="str">
            <v>Germany</v>
          </cell>
        </row>
        <row r="10654">
          <cell r="A10654" t="str">
            <v>2003M03</v>
          </cell>
          <cell r="B10654">
            <v>1</v>
          </cell>
          <cell r="C10654">
            <v>0</v>
          </cell>
          <cell r="D10654" t="str">
            <v>Ebay</v>
          </cell>
          <cell r="E10654">
            <v>768</v>
          </cell>
          <cell r="F10654">
            <v>23</v>
          </cell>
          <cell r="G10654" t="str">
            <v>Belgium</v>
          </cell>
        </row>
        <row r="10655">
          <cell r="A10655" t="str">
            <v>2003M03</v>
          </cell>
          <cell r="B10655">
            <v>0</v>
          </cell>
          <cell r="C10655">
            <v>15</v>
          </cell>
          <cell r="D10655" t="str">
            <v>Australia</v>
          </cell>
          <cell r="E10655">
            <v>44</v>
          </cell>
          <cell r="F10655">
            <v>3</v>
          </cell>
          <cell r="G10655" t="str">
            <v>United Kingdom</v>
          </cell>
        </row>
        <row r="10656">
          <cell r="A10656" t="str">
            <v>2003M03</v>
          </cell>
          <cell r="B10656">
            <v>2</v>
          </cell>
          <cell r="C10656">
            <v>101</v>
          </cell>
          <cell r="D10656" t="str">
            <v>Italy</v>
          </cell>
          <cell r="E10656">
            <v>937</v>
          </cell>
          <cell r="F10656">
            <v>1</v>
          </cell>
          <cell r="G10656" t="str">
            <v>United States</v>
          </cell>
        </row>
        <row r="10657">
          <cell r="A10657" t="str">
            <v>2003M03</v>
          </cell>
          <cell r="B10657">
            <v>2</v>
          </cell>
          <cell r="C10657">
            <v>100</v>
          </cell>
          <cell r="D10657" t="str">
            <v>Ebaymotors</v>
          </cell>
          <cell r="E10657">
            <v>514</v>
          </cell>
          <cell r="F10657">
            <v>95</v>
          </cell>
          <cell r="G10657" t="str">
            <v>India</v>
          </cell>
        </row>
        <row r="10658">
          <cell r="A10658" t="str">
            <v>2003M03</v>
          </cell>
          <cell r="B10658">
            <v>2</v>
          </cell>
          <cell r="C10658">
            <v>196</v>
          </cell>
          <cell r="D10658" t="str">
            <v>Taiwan</v>
          </cell>
          <cell r="E10658">
            <v>16</v>
          </cell>
          <cell r="F10658">
            <v>180</v>
          </cell>
          <cell r="G10658" t="str">
            <v>Singapore</v>
          </cell>
        </row>
        <row r="10659">
          <cell r="A10659" t="str">
            <v>2003M03</v>
          </cell>
          <cell r="B10659">
            <v>0</v>
          </cell>
          <cell r="C10659">
            <v>100</v>
          </cell>
          <cell r="D10659" t="str">
            <v>Ebaymotors</v>
          </cell>
          <cell r="E10659">
            <v>174</v>
          </cell>
          <cell r="F10659">
            <v>196</v>
          </cell>
          <cell r="G10659" t="str">
            <v>Taiwan</v>
          </cell>
        </row>
        <row r="10660">
          <cell r="A10660" t="str">
            <v>2003M03</v>
          </cell>
          <cell r="B10660">
            <v>1</v>
          </cell>
          <cell r="C10660">
            <v>0</v>
          </cell>
          <cell r="D10660" t="str">
            <v>Ebay</v>
          </cell>
          <cell r="E10660">
            <v>317408</v>
          </cell>
          <cell r="F10660">
            <v>2</v>
          </cell>
          <cell r="G10660" t="str">
            <v>Canada</v>
          </cell>
        </row>
        <row r="10661">
          <cell r="A10661" t="str">
            <v>2003M03</v>
          </cell>
          <cell r="B10661">
            <v>2</v>
          </cell>
          <cell r="C10661">
            <v>3</v>
          </cell>
          <cell r="D10661" t="str">
            <v>Uk</v>
          </cell>
          <cell r="E10661">
            <v>609</v>
          </cell>
          <cell r="F10661">
            <v>57</v>
          </cell>
          <cell r="G10661" t="str">
            <v>Denmark</v>
          </cell>
        </row>
        <row r="10662">
          <cell r="A10662" t="str">
            <v>2003M03</v>
          </cell>
          <cell r="B10662">
            <v>3</v>
          </cell>
          <cell r="C10662">
            <v>2</v>
          </cell>
          <cell r="D10662" t="str">
            <v>Canada</v>
          </cell>
          <cell r="E10662">
            <v>2</v>
          </cell>
          <cell r="F10662">
            <v>21</v>
          </cell>
          <cell r="G10662" t="str">
            <v>Barbados</v>
          </cell>
        </row>
        <row r="10663">
          <cell r="A10663" t="str">
            <v>2003M03</v>
          </cell>
          <cell r="B10663">
            <v>3</v>
          </cell>
          <cell r="C10663">
            <v>0</v>
          </cell>
          <cell r="D10663" t="str">
            <v>Ebay</v>
          </cell>
          <cell r="E10663">
            <v>428</v>
          </cell>
          <cell r="F10663">
            <v>3</v>
          </cell>
          <cell r="G10663" t="str">
            <v>United Kingdom</v>
          </cell>
        </row>
        <row r="10664">
          <cell r="A10664" t="str">
            <v>2003M03</v>
          </cell>
          <cell r="B10664">
            <v>0</v>
          </cell>
          <cell r="C10664">
            <v>3</v>
          </cell>
          <cell r="D10664" t="str">
            <v>Uk</v>
          </cell>
          <cell r="E10664">
            <v>1</v>
          </cell>
          <cell r="F10664">
            <v>200</v>
          </cell>
          <cell r="G10664" t="str">
            <v>Togo</v>
          </cell>
        </row>
        <row r="10665">
          <cell r="A10665" t="str">
            <v>2003M03</v>
          </cell>
          <cell r="B10665">
            <v>1</v>
          </cell>
          <cell r="C10665">
            <v>0</v>
          </cell>
          <cell r="D10665" t="str">
            <v>Ebay</v>
          </cell>
          <cell r="E10665">
            <v>3</v>
          </cell>
          <cell r="F10665">
            <v>105</v>
          </cell>
          <cell r="G10665" t="str">
            <v>Jersey</v>
          </cell>
        </row>
        <row r="10666">
          <cell r="A10666" t="str">
            <v>2003M03</v>
          </cell>
          <cell r="B10666">
            <v>2</v>
          </cell>
          <cell r="C10666">
            <v>16</v>
          </cell>
          <cell r="D10666" t="str">
            <v>Austria</v>
          </cell>
          <cell r="E10666">
            <v>105</v>
          </cell>
          <cell r="F10666">
            <v>146</v>
          </cell>
          <cell r="G10666" t="str">
            <v>Netherlands</v>
          </cell>
        </row>
        <row r="10667">
          <cell r="A10667" t="str">
            <v>2003M03</v>
          </cell>
          <cell r="B10667">
            <v>2</v>
          </cell>
          <cell r="C10667">
            <v>0</v>
          </cell>
          <cell r="D10667" t="str">
            <v>Ebay</v>
          </cell>
          <cell r="E10667">
            <v>2080</v>
          </cell>
          <cell r="F10667">
            <v>222</v>
          </cell>
          <cell r="G10667" t="str">
            <v>Yugoslavia</v>
          </cell>
        </row>
        <row r="10668">
          <cell r="A10668" t="str">
            <v>2003M03</v>
          </cell>
          <cell r="B10668">
            <v>2</v>
          </cell>
          <cell r="C10668">
            <v>2</v>
          </cell>
          <cell r="D10668" t="str">
            <v>Canada</v>
          </cell>
          <cell r="E10668">
            <v>1</v>
          </cell>
          <cell r="F10668">
            <v>99</v>
          </cell>
          <cell r="G10668" t="str">
            <v>Ireland</v>
          </cell>
        </row>
        <row r="10669">
          <cell r="A10669" t="str">
            <v>2003M03</v>
          </cell>
          <cell r="B10669">
            <v>0</v>
          </cell>
          <cell r="C10669">
            <v>0</v>
          </cell>
          <cell r="D10669" t="str">
            <v>Ebay</v>
          </cell>
          <cell r="E10669">
            <v>1</v>
          </cell>
          <cell r="F10669">
            <v>166</v>
          </cell>
          <cell r="G10669" t="str">
            <v>Qatar</v>
          </cell>
        </row>
        <row r="10670">
          <cell r="A10670" t="str">
            <v>2003M03</v>
          </cell>
          <cell r="B10670">
            <v>0</v>
          </cell>
          <cell r="C10670">
            <v>77</v>
          </cell>
          <cell r="D10670" t="str">
            <v>Germany</v>
          </cell>
          <cell r="E10670">
            <v>4</v>
          </cell>
          <cell r="F10670">
            <v>25</v>
          </cell>
          <cell r="G10670" t="str">
            <v>Benin</v>
          </cell>
        </row>
        <row r="10671">
          <cell r="A10671" t="str">
            <v>2003M03</v>
          </cell>
          <cell r="B10671">
            <v>2</v>
          </cell>
          <cell r="C10671">
            <v>196</v>
          </cell>
          <cell r="D10671" t="str">
            <v>Taiwan</v>
          </cell>
          <cell r="E10671">
            <v>1</v>
          </cell>
          <cell r="F10671">
            <v>23</v>
          </cell>
          <cell r="G10671" t="str">
            <v>Belgium</v>
          </cell>
        </row>
        <row r="10672">
          <cell r="A10672" t="str">
            <v>2003M03</v>
          </cell>
          <cell r="B10672">
            <v>2</v>
          </cell>
          <cell r="C10672">
            <v>0</v>
          </cell>
          <cell r="D10672" t="str">
            <v>Ebay</v>
          </cell>
          <cell r="E10672">
            <v>130</v>
          </cell>
          <cell r="F10672">
            <v>86</v>
          </cell>
          <cell r="G10672" t="str">
            <v>Guernsey</v>
          </cell>
        </row>
        <row r="10673">
          <cell r="A10673" t="str">
            <v>2003M03</v>
          </cell>
          <cell r="B10673">
            <v>2</v>
          </cell>
          <cell r="C10673">
            <v>0</v>
          </cell>
          <cell r="D10673" t="str">
            <v>Ebay</v>
          </cell>
          <cell r="E10673">
            <v>6244</v>
          </cell>
          <cell r="F10673">
            <v>34</v>
          </cell>
          <cell r="G10673" t="str">
            <v>Bulgaria</v>
          </cell>
        </row>
        <row r="10674">
          <cell r="A10674" t="str">
            <v>2003M03</v>
          </cell>
          <cell r="B10674">
            <v>1</v>
          </cell>
          <cell r="C10674">
            <v>100</v>
          </cell>
          <cell r="D10674" t="str">
            <v>Ebaymotors</v>
          </cell>
          <cell r="E10674">
            <v>1</v>
          </cell>
          <cell r="F10674">
            <v>102</v>
          </cell>
          <cell r="G10674" t="str">
            <v>Jamaica</v>
          </cell>
        </row>
        <row r="10675">
          <cell r="A10675" t="str">
            <v>2003M03</v>
          </cell>
          <cell r="B10675">
            <v>0</v>
          </cell>
          <cell r="C10675">
            <v>0</v>
          </cell>
          <cell r="D10675" t="str">
            <v>Ebay</v>
          </cell>
          <cell r="E10675">
            <v>2534</v>
          </cell>
          <cell r="F10675">
            <v>165</v>
          </cell>
          <cell r="G10675" t="str">
            <v>Puerto Rico</v>
          </cell>
        </row>
        <row r="10676">
          <cell r="A10676" t="str">
            <v>2003M03</v>
          </cell>
          <cell r="B10676">
            <v>0</v>
          </cell>
          <cell r="C10676">
            <v>0</v>
          </cell>
          <cell r="D10676" t="str">
            <v>Ebay</v>
          </cell>
          <cell r="E10676">
            <v>5528</v>
          </cell>
          <cell r="F10676">
            <v>225</v>
          </cell>
          <cell r="G10676" t="str">
            <v>APO/FPO</v>
          </cell>
        </row>
        <row r="10677">
          <cell r="A10677" t="str">
            <v>2003M03</v>
          </cell>
          <cell r="B10677">
            <v>1</v>
          </cell>
          <cell r="C10677">
            <v>186</v>
          </cell>
          <cell r="D10677" t="str">
            <v>Spain</v>
          </cell>
          <cell r="E10677">
            <v>6</v>
          </cell>
          <cell r="F10677">
            <v>193</v>
          </cell>
          <cell r="G10677" t="str">
            <v>Switzerland</v>
          </cell>
        </row>
        <row r="10678">
          <cell r="A10678" t="str">
            <v>2003M03</v>
          </cell>
          <cell r="B10678">
            <v>2</v>
          </cell>
          <cell r="C10678">
            <v>3</v>
          </cell>
          <cell r="D10678" t="str">
            <v>Uk</v>
          </cell>
          <cell r="E10678">
            <v>17</v>
          </cell>
          <cell r="F10678">
            <v>34</v>
          </cell>
          <cell r="G10678" t="str">
            <v>Bulgaria</v>
          </cell>
        </row>
        <row r="10679">
          <cell r="A10679" t="str">
            <v>2003M03</v>
          </cell>
          <cell r="B10679">
            <v>3</v>
          </cell>
          <cell r="C10679">
            <v>100</v>
          </cell>
          <cell r="D10679" t="str">
            <v>Ebaymotors</v>
          </cell>
          <cell r="E10679">
            <v>27</v>
          </cell>
          <cell r="F10679">
            <v>3</v>
          </cell>
          <cell r="G10679" t="str">
            <v>United Kingdom</v>
          </cell>
        </row>
        <row r="10680">
          <cell r="A10680" t="str">
            <v>2003M03</v>
          </cell>
          <cell r="B10680">
            <v>0</v>
          </cell>
          <cell r="C10680">
            <v>77</v>
          </cell>
          <cell r="D10680" t="str">
            <v>Germany</v>
          </cell>
          <cell r="E10680">
            <v>2</v>
          </cell>
          <cell r="F10680">
            <v>176</v>
          </cell>
          <cell r="G10680" t="str">
            <v>Saudi Arabia</v>
          </cell>
        </row>
        <row r="10681">
          <cell r="A10681" t="str">
            <v>2003M03</v>
          </cell>
          <cell r="B10681">
            <v>2</v>
          </cell>
          <cell r="C10681">
            <v>146</v>
          </cell>
          <cell r="D10681" t="str">
            <v>Netherlands</v>
          </cell>
          <cell r="E10681">
            <v>70348</v>
          </cell>
          <cell r="F10681">
            <v>146</v>
          </cell>
          <cell r="G10681" t="str">
            <v>Netherlands</v>
          </cell>
        </row>
        <row r="10682">
          <cell r="A10682" t="str">
            <v>2003M03</v>
          </cell>
          <cell r="B10682">
            <v>0</v>
          </cell>
          <cell r="C10682">
            <v>0</v>
          </cell>
          <cell r="D10682" t="str">
            <v>Ebay</v>
          </cell>
          <cell r="E10682">
            <v>2</v>
          </cell>
          <cell r="F10682">
            <v>18</v>
          </cell>
          <cell r="G10682" t="str">
            <v>Bahamas</v>
          </cell>
        </row>
        <row r="10683">
          <cell r="A10683" t="str">
            <v>2003M03</v>
          </cell>
          <cell r="B10683">
            <v>1</v>
          </cell>
          <cell r="C10683">
            <v>0</v>
          </cell>
          <cell r="D10683" t="str">
            <v>Ebay</v>
          </cell>
          <cell r="E10683">
            <v>2038</v>
          </cell>
          <cell r="F10683">
            <v>45</v>
          </cell>
          <cell r="G10683" t="str">
            <v>China</v>
          </cell>
        </row>
        <row r="10684">
          <cell r="A10684" t="str">
            <v>2003M03</v>
          </cell>
          <cell r="B10684">
            <v>1</v>
          </cell>
          <cell r="C10684">
            <v>2</v>
          </cell>
          <cell r="D10684" t="str">
            <v>Canada</v>
          </cell>
          <cell r="E10684">
            <v>18</v>
          </cell>
          <cell r="F10684">
            <v>71</v>
          </cell>
          <cell r="G10684" t="str">
            <v>France</v>
          </cell>
        </row>
        <row r="10685">
          <cell r="A10685" t="str">
            <v>2003M03</v>
          </cell>
          <cell r="B10685">
            <v>1</v>
          </cell>
          <cell r="C10685">
            <v>100</v>
          </cell>
          <cell r="D10685" t="str">
            <v>Ebaymotors</v>
          </cell>
          <cell r="E10685">
            <v>23135</v>
          </cell>
          <cell r="F10685">
            <v>2</v>
          </cell>
          <cell r="G10685" t="str">
            <v>Canada</v>
          </cell>
        </row>
        <row r="10686">
          <cell r="A10686" t="str">
            <v>2003M03</v>
          </cell>
          <cell r="B10686">
            <v>2</v>
          </cell>
          <cell r="C10686">
            <v>146</v>
          </cell>
          <cell r="D10686" t="str">
            <v>Netherlands</v>
          </cell>
          <cell r="E10686">
            <v>14</v>
          </cell>
          <cell r="F10686">
            <v>122</v>
          </cell>
          <cell r="G10686" t="str">
            <v>Luxembourg</v>
          </cell>
        </row>
        <row r="10687">
          <cell r="A10687" t="str">
            <v>2003M03</v>
          </cell>
          <cell r="B10687">
            <v>0</v>
          </cell>
          <cell r="C10687">
            <v>15</v>
          </cell>
          <cell r="D10687" t="str">
            <v>Australia</v>
          </cell>
          <cell r="E10687">
            <v>10</v>
          </cell>
          <cell r="F10687">
            <v>96</v>
          </cell>
          <cell r="G10687" t="str">
            <v>Indonesia</v>
          </cell>
        </row>
        <row r="10688">
          <cell r="A10688" t="str">
            <v>2003M03</v>
          </cell>
          <cell r="B10688">
            <v>2</v>
          </cell>
          <cell r="C10688">
            <v>0</v>
          </cell>
          <cell r="D10688" t="str">
            <v>Ebay</v>
          </cell>
          <cell r="E10688">
            <v>297</v>
          </cell>
          <cell r="F10688">
            <v>84</v>
          </cell>
          <cell r="G10688" t="str">
            <v>Guam</v>
          </cell>
        </row>
        <row r="10689">
          <cell r="A10689" t="str">
            <v>2003M03</v>
          </cell>
          <cell r="B10689">
            <v>0</v>
          </cell>
          <cell r="C10689">
            <v>101</v>
          </cell>
          <cell r="D10689" t="str">
            <v>Italy</v>
          </cell>
          <cell r="E10689">
            <v>3</v>
          </cell>
          <cell r="F10689">
            <v>196</v>
          </cell>
          <cell r="G10689" t="str">
            <v>Taiwan</v>
          </cell>
        </row>
        <row r="10690">
          <cell r="A10690" t="str">
            <v>2003M03</v>
          </cell>
          <cell r="B10690">
            <v>1</v>
          </cell>
          <cell r="C10690">
            <v>0</v>
          </cell>
          <cell r="D10690" t="str">
            <v>Ebay</v>
          </cell>
          <cell r="E10690">
            <v>110</v>
          </cell>
          <cell r="F10690">
            <v>111</v>
          </cell>
          <cell r="G10690" t="str">
            <v>Korea, South</v>
          </cell>
        </row>
        <row r="10691">
          <cell r="A10691" t="str">
            <v>2003M03</v>
          </cell>
          <cell r="B10691">
            <v>1</v>
          </cell>
          <cell r="C10691">
            <v>3</v>
          </cell>
          <cell r="D10691" t="str">
            <v>Uk</v>
          </cell>
          <cell r="E10691">
            <v>490</v>
          </cell>
          <cell r="F10691">
            <v>71</v>
          </cell>
          <cell r="G10691" t="str">
            <v>France</v>
          </cell>
        </row>
        <row r="10692">
          <cell r="A10692" t="str">
            <v>2003M03</v>
          </cell>
          <cell r="B10692">
            <v>1</v>
          </cell>
          <cell r="C10692">
            <v>100</v>
          </cell>
          <cell r="D10692" t="str">
            <v>Ebaymotors</v>
          </cell>
          <cell r="E10692">
            <v>56</v>
          </cell>
          <cell r="F10692">
            <v>15</v>
          </cell>
          <cell r="G10692" t="str">
            <v>Australia</v>
          </cell>
        </row>
        <row r="10693">
          <cell r="A10693" t="str">
            <v>2003M03</v>
          </cell>
          <cell r="B10693">
            <v>1</v>
          </cell>
          <cell r="C10693">
            <v>16</v>
          </cell>
          <cell r="D10693" t="str">
            <v>Austria</v>
          </cell>
          <cell r="E10693">
            <v>2</v>
          </cell>
          <cell r="F10693">
            <v>23</v>
          </cell>
          <cell r="G10693" t="str">
            <v>Belgium</v>
          </cell>
        </row>
        <row r="10694">
          <cell r="A10694" t="str">
            <v>2003M03</v>
          </cell>
          <cell r="B10694">
            <v>2</v>
          </cell>
          <cell r="C10694">
            <v>77</v>
          </cell>
          <cell r="D10694" t="str">
            <v>Germany</v>
          </cell>
          <cell r="E10694">
            <v>15</v>
          </cell>
          <cell r="F10694">
            <v>29</v>
          </cell>
          <cell r="G10694" t="str">
            <v>Bosnia and Herzegovina</v>
          </cell>
        </row>
        <row r="10695">
          <cell r="A10695" t="str">
            <v>2003M03</v>
          </cell>
          <cell r="B10695">
            <v>2</v>
          </cell>
          <cell r="C10695">
            <v>0</v>
          </cell>
          <cell r="D10695" t="str">
            <v>Ebay</v>
          </cell>
          <cell r="E10695">
            <v>19</v>
          </cell>
          <cell r="F10695">
            <v>72</v>
          </cell>
          <cell r="G10695" t="str">
            <v>French Guiana</v>
          </cell>
        </row>
        <row r="10696">
          <cell r="A10696" t="str">
            <v>2003M03</v>
          </cell>
          <cell r="B10696">
            <v>2</v>
          </cell>
          <cell r="C10696">
            <v>0</v>
          </cell>
          <cell r="D10696" t="str">
            <v>Ebay</v>
          </cell>
          <cell r="E10696">
            <v>1308</v>
          </cell>
          <cell r="F10696">
            <v>55</v>
          </cell>
          <cell r="G10696" t="str">
            <v>Cyprus</v>
          </cell>
        </row>
        <row r="10697">
          <cell r="A10697" t="str">
            <v>2003M03</v>
          </cell>
          <cell r="B10697">
            <v>1</v>
          </cell>
          <cell r="C10697">
            <v>2</v>
          </cell>
          <cell r="D10697" t="str">
            <v>Canada</v>
          </cell>
          <cell r="E10697">
            <v>1670</v>
          </cell>
          <cell r="F10697">
            <v>1</v>
          </cell>
          <cell r="G10697" t="str">
            <v>United States</v>
          </cell>
        </row>
        <row r="10698">
          <cell r="A10698" t="str">
            <v>2003M03</v>
          </cell>
          <cell r="B10698">
            <v>2</v>
          </cell>
          <cell r="C10698">
            <v>0</v>
          </cell>
          <cell r="D10698" t="str">
            <v>Ebay</v>
          </cell>
          <cell r="E10698">
            <v>15</v>
          </cell>
          <cell r="F10698">
            <v>69</v>
          </cell>
          <cell r="G10698" t="str">
            <v>Fiji</v>
          </cell>
        </row>
        <row r="10699">
          <cell r="A10699" t="str">
            <v>2003M03</v>
          </cell>
          <cell r="B10699">
            <v>1</v>
          </cell>
          <cell r="C10699">
            <v>16</v>
          </cell>
          <cell r="D10699" t="str">
            <v>Austria</v>
          </cell>
          <cell r="E10699">
            <v>2</v>
          </cell>
          <cell r="F10699">
            <v>70</v>
          </cell>
          <cell r="G10699" t="str">
            <v>Finland</v>
          </cell>
        </row>
        <row r="10700">
          <cell r="A10700" t="str">
            <v>2003M03</v>
          </cell>
          <cell r="B10700">
            <v>2</v>
          </cell>
          <cell r="C10700">
            <v>77</v>
          </cell>
          <cell r="D10700" t="str">
            <v>Germany</v>
          </cell>
          <cell r="E10700">
            <v>1374</v>
          </cell>
          <cell r="F10700">
            <v>163</v>
          </cell>
          <cell r="G10700" t="str">
            <v>Poland</v>
          </cell>
        </row>
        <row r="10701">
          <cell r="A10701" t="str">
            <v>2003M03</v>
          </cell>
          <cell r="B10701">
            <v>2</v>
          </cell>
          <cell r="C10701">
            <v>146</v>
          </cell>
          <cell r="D10701" t="str">
            <v>Netherlands</v>
          </cell>
          <cell r="E10701">
            <v>53</v>
          </cell>
          <cell r="F10701">
            <v>123</v>
          </cell>
          <cell r="G10701" t="str">
            <v>Macau</v>
          </cell>
        </row>
        <row r="10702">
          <cell r="A10702" t="str">
            <v>2003M03</v>
          </cell>
          <cell r="B10702">
            <v>2</v>
          </cell>
          <cell r="C10702">
            <v>71</v>
          </cell>
          <cell r="D10702" t="str">
            <v>France</v>
          </cell>
          <cell r="E10702">
            <v>3</v>
          </cell>
          <cell r="F10702">
            <v>44</v>
          </cell>
          <cell r="G10702" t="str">
            <v>Chile</v>
          </cell>
        </row>
        <row r="10703">
          <cell r="A10703" t="str">
            <v>2003M03</v>
          </cell>
          <cell r="B10703">
            <v>2</v>
          </cell>
          <cell r="C10703">
            <v>3</v>
          </cell>
          <cell r="D10703" t="str">
            <v>Uk</v>
          </cell>
          <cell r="E10703">
            <v>147</v>
          </cell>
          <cell r="F10703">
            <v>93</v>
          </cell>
          <cell r="G10703" t="str">
            <v>Hungary</v>
          </cell>
        </row>
        <row r="10704">
          <cell r="A10704" t="str">
            <v>2003M03</v>
          </cell>
          <cell r="B10704">
            <v>1</v>
          </cell>
          <cell r="C10704">
            <v>100</v>
          </cell>
          <cell r="D10704" t="str">
            <v>Ebaymotors</v>
          </cell>
          <cell r="E10704">
            <v>8</v>
          </cell>
          <cell r="F10704">
            <v>149</v>
          </cell>
          <cell r="G10704" t="str">
            <v>New Zealand</v>
          </cell>
        </row>
        <row r="10705">
          <cell r="A10705" t="str">
            <v>2003M03</v>
          </cell>
          <cell r="B10705">
            <v>0</v>
          </cell>
          <cell r="C10705">
            <v>0</v>
          </cell>
          <cell r="D10705" t="str">
            <v>Ebay</v>
          </cell>
          <cell r="E10705">
            <v>131</v>
          </cell>
          <cell r="F10705">
            <v>84</v>
          </cell>
          <cell r="G10705" t="str">
            <v>Guam</v>
          </cell>
        </row>
        <row r="10706">
          <cell r="A10706" t="str">
            <v>2003M03</v>
          </cell>
          <cell r="B10706">
            <v>3</v>
          </cell>
          <cell r="C10706">
            <v>0</v>
          </cell>
          <cell r="D10706" t="str">
            <v>Ebay</v>
          </cell>
          <cell r="E10706">
            <v>21</v>
          </cell>
          <cell r="F10706">
            <v>146</v>
          </cell>
          <cell r="G10706" t="str">
            <v>Netherlands</v>
          </cell>
        </row>
        <row r="10707">
          <cell r="A10707" t="str">
            <v>2003M03</v>
          </cell>
          <cell r="B10707">
            <v>1</v>
          </cell>
          <cell r="C10707">
            <v>0</v>
          </cell>
          <cell r="D10707" t="str">
            <v>Ebay</v>
          </cell>
          <cell r="E10707">
            <v>124</v>
          </cell>
          <cell r="F10707">
            <v>22</v>
          </cell>
          <cell r="G10707" t="str">
            <v>Belarus</v>
          </cell>
        </row>
        <row r="10708">
          <cell r="A10708" t="str">
            <v>2003M03</v>
          </cell>
          <cell r="B10708">
            <v>1</v>
          </cell>
          <cell r="C10708">
            <v>71</v>
          </cell>
          <cell r="D10708" t="str">
            <v>France</v>
          </cell>
          <cell r="E10708">
            <v>17</v>
          </cell>
          <cell r="F10708">
            <v>199</v>
          </cell>
          <cell r="G10708" t="str">
            <v>Thailand</v>
          </cell>
        </row>
        <row r="10709">
          <cell r="A10709" t="str">
            <v>2003M03</v>
          </cell>
          <cell r="B10709">
            <v>4</v>
          </cell>
          <cell r="C10709">
            <v>0</v>
          </cell>
          <cell r="D10709" t="str">
            <v>Ebay</v>
          </cell>
          <cell r="E10709">
            <v>15</v>
          </cell>
          <cell r="F10709">
            <v>1</v>
          </cell>
          <cell r="G10709" t="str">
            <v>United States</v>
          </cell>
        </row>
        <row r="10710">
          <cell r="A10710" t="str">
            <v>2003M03</v>
          </cell>
          <cell r="B10710">
            <v>2</v>
          </cell>
          <cell r="C10710">
            <v>0</v>
          </cell>
          <cell r="D10710" t="str">
            <v>Ebay</v>
          </cell>
          <cell r="E10710">
            <v>32841</v>
          </cell>
          <cell r="F10710">
            <v>12</v>
          </cell>
          <cell r="G10710" t="str">
            <v>Argentina</v>
          </cell>
        </row>
        <row r="10711">
          <cell r="A10711" t="str">
            <v>2003M03</v>
          </cell>
          <cell r="B10711">
            <v>2</v>
          </cell>
          <cell r="C10711">
            <v>100</v>
          </cell>
          <cell r="D10711" t="str">
            <v>Ebaymotors</v>
          </cell>
          <cell r="E10711">
            <v>1959</v>
          </cell>
          <cell r="F10711">
            <v>92</v>
          </cell>
          <cell r="G10711" t="str">
            <v>Hong Kong</v>
          </cell>
        </row>
        <row r="10712">
          <cell r="A10712" t="str">
            <v>2003M03</v>
          </cell>
          <cell r="B10712">
            <v>0</v>
          </cell>
          <cell r="C10712">
            <v>3</v>
          </cell>
          <cell r="D10712" t="str">
            <v>Uk</v>
          </cell>
          <cell r="E10712">
            <v>21</v>
          </cell>
          <cell r="F10712">
            <v>100</v>
          </cell>
          <cell r="G10712" t="str">
            <v>Israel</v>
          </cell>
        </row>
        <row r="10713">
          <cell r="A10713" t="str">
            <v>2003M03</v>
          </cell>
          <cell r="B10713">
            <v>2</v>
          </cell>
          <cell r="C10713">
            <v>77</v>
          </cell>
          <cell r="D10713" t="str">
            <v>Germany</v>
          </cell>
          <cell r="E10713">
            <v>24</v>
          </cell>
          <cell r="F10713">
            <v>156</v>
          </cell>
          <cell r="G10713" t="str">
            <v>Pakistan</v>
          </cell>
        </row>
        <row r="10714">
          <cell r="A10714" t="str">
            <v>2003M03</v>
          </cell>
          <cell r="B10714">
            <v>1</v>
          </cell>
          <cell r="C10714">
            <v>15</v>
          </cell>
          <cell r="D10714" t="str">
            <v>Australia</v>
          </cell>
          <cell r="E10714">
            <v>10</v>
          </cell>
          <cell r="F10714">
            <v>23</v>
          </cell>
          <cell r="G10714" t="str">
            <v>Belgium</v>
          </cell>
        </row>
        <row r="10715">
          <cell r="A10715" t="str">
            <v>2003M03</v>
          </cell>
          <cell r="B10715">
            <v>2</v>
          </cell>
          <cell r="C10715">
            <v>3</v>
          </cell>
          <cell r="D10715" t="str">
            <v>Uk</v>
          </cell>
          <cell r="E10715">
            <v>21</v>
          </cell>
          <cell r="F10715">
            <v>182</v>
          </cell>
          <cell r="G10715" t="str">
            <v>Slovenia</v>
          </cell>
        </row>
        <row r="10716">
          <cell r="A10716" t="str">
            <v>2003M03</v>
          </cell>
          <cell r="B10716">
            <v>2</v>
          </cell>
          <cell r="C10716">
            <v>0</v>
          </cell>
          <cell r="D10716" t="str">
            <v>Ebay</v>
          </cell>
          <cell r="E10716">
            <v>209</v>
          </cell>
          <cell r="F10716">
            <v>212</v>
          </cell>
          <cell r="G10716" t="str">
            <v>Uzbekistan</v>
          </cell>
        </row>
        <row r="10717">
          <cell r="A10717" t="str">
            <v>2003M03</v>
          </cell>
          <cell r="B10717">
            <v>2</v>
          </cell>
          <cell r="C10717">
            <v>16</v>
          </cell>
          <cell r="D10717" t="str">
            <v>Austria</v>
          </cell>
          <cell r="E10717">
            <v>1</v>
          </cell>
          <cell r="F10717">
            <v>204</v>
          </cell>
          <cell r="G10717" t="str">
            <v>Turkey</v>
          </cell>
        </row>
        <row r="10718">
          <cell r="A10718" t="str">
            <v>2003M03</v>
          </cell>
          <cell r="B10718">
            <v>1</v>
          </cell>
          <cell r="C10718">
            <v>15</v>
          </cell>
          <cell r="D10718" t="str">
            <v>Australia</v>
          </cell>
          <cell r="E10718">
            <v>2</v>
          </cell>
          <cell r="F10718">
            <v>193</v>
          </cell>
          <cell r="G10718" t="str">
            <v>Switzerland</v>
          </cell>
        </row>
        <row r="10719">
          <cell r="A10719" t="str">
            <v>2003M03</v>
          </cell>
          <cell r="B10719">
            <v>2</v>
          </cell>
          <cell r="C10719">
            <v>16</v>
          </cell>
          <cell r="D10719" t="str">
            <v>Austria</v>
          </cell>
          <cell r="E10719">
            <v>2</v>
          </cell>
          <cell r="F10719">
            <v>55</v>
          </cell>
          <cell r="G10719" t="str">
            <v>Cyprus</v>
          </cell>
        </row>
        <row r="10720">
          <cell r="A10720" t="str">
            <v>2003M03</v>
          </cell>
          <cell r="B10720">
            <v>1</v>
          </cell>
          <cell r="C10720">
            <v>123</v>
          </cell>
          <cell r="D10720" t="str">
            <v xml:space="preserve"> Belgium (Dutch)</v>
          </cell>
          <cell r="E10720">
            <v>86</v>
          </cell>
          <cell r="F10720">
            <v>186</v>
          </cell>
          <cell r="G10720" t="str">
            <v>Spain</v>
          </cell>
        </row>
        <row r="10721">
          <cell r="A10721" t="str">
            <v>2003M03</v>
          </cell>
          <cell r="B10721">
            <v>1</v>
          </cell>
          <cell r="C10721">
            <v>77</v>
          </cell>
          <cell r="D10721" t="str">
            <v>Germany</v>
          </cell>
          <cell r="E10721">
            <v>121</v>
          </cell>
          <cell r="F10721">
            <v>53</v>
          </cell>
          <cell r="G10721" t="str">
            <v>Croatia, Democratic Republic of the</v>
          </cell>
        </row>
        <row r="10722">
          <cell r="A10722" t="str">
            <v>2003M03</v>
          </cell>
          <cell r="B10722">
            <v>2</v>
          </cell>
          <cell r="C10722">
            <v>3</v>
          </cell>
          <cell r="D10722" t="str">
            <v>Uk</v>
          </cell>
          <cell r="E10722">
            <v>3032</v>
          </cell>
          <cell r="F10722">
            <v>71</v>
          </cell>
          <cell r="G10722" t="str">
            <v>France</v>
          </cell>
        </row>
        <row r="10723">
          <cell r="A10723" t="str">
            <v>2003M03</v>
          </cell>
          <cell r="B10723">
            <v>2</v>
          </cell>
          <cell r="C10723">
            <v>3</v>
          </cell>
          <cell r="D10723" t="str">
            <v>Uk</v>
          </cell>
          <cell r="E10723">
            <v>183</v>
          </cell>
          <cell r="F10723">
            <v>224</v>
          </cell>
          <cell r="G10723" t="str">
            <v>Zimbabwe</v>
          </cell>
        </row>
        <row r="10724">
          <cell r="A10724" t="str">
            <v>2003M03</v>
          </cell>
          <cell r="B10724">
            <v>2</v>
          </cell>
          <cell r="C10724">
            <v>15</v>
          </cell>
          <cell r="D10724" t="str">
            <v>Australia</v>
          </cell>
          <cell r="E10724">
            <v>8</v>
          </cell>
          <cell r="F10724">
            <v>44</v>
          </cell>
          <cell r="G10724" t="str">
            <v>Chile</v>
          </cell>
        </row>
        <row r="10725">
          <cell r="A10725" t="str">
            <v>2003M03</v>
          </cell>
          <cell r="B10725">
            <v>1</v>
          </cell>
          <cell r="C10725">
            <v>0</v>
          </cell>
          <cell r="D10725" t="str">
            <v>Ebay</v>
          </cell>
          <cell r="E10725">
            <v>10</v>
          </cell>
          <cell r="F10725">
            <v>185</v>
          </cell>
          <cell r="G10725" t="str">
            <v>South Africa</v>
          </cell>
        </row>
        <row r="10726">
          <cell r="A10726" t="str">
            <v>2003M03</v>
          </cell>
          <cell r="B10726">
            <v>1</v>
          </cell>
          <cell r="C10726">
            <v>0</v>
          </cell>
          <cell r="D10726" t="str">
            <v>Ebay</v>
          </cell>
          <cell r="E10726">
            <v>9</v>
          </cell>
          <cell r="F10726">
            <v>20</v>
          </cell>
          <cell r="G10726" t="str">
            <v>Bangladesh</v>
          </cell>
        </row>
        <row r="10727">
          <cell r="A10727" t="str">
            <v>2003M03</v>
          </cell>
          <cell r="B10727">
            <v>2</v>
          </cell>
          <cell r="C10727">
            <v>0</v>
          </cell>
          <cell r="D10727" t="str">
            <v>Ebay</v>
          </cell>
          <cell r="E10727">
            <v>909</v>
          </cell>
          <cell r="F10727">
            <v>182</v>
          </cell>
          <cell r="G10727" t="str">
            <v>Slovenia</v>
          </cell>
        </row>
        <row r="10728">
          <cell r="A10728" t="str">
            <v>2003M03</v>
          </cell>
          <cell r="B10728">
            <v>1</v>
          </cell>
          <cell r="C10728">
            <v>186</v>
          </cell>
          <cell r="D10728" t="str">
            <v>Spain</v>
          </cell>
          <cell r="E10728">
            <v>1</v>
          </cell>
          <cell r="F10728">
            <v>122</v>
          </cell>
          <cell r="G10728" t="str">
            <v>Luxembourg</v>
          </cell>
        </row>
        <row r="10729">
          <cell r="A10729" t="str">
            <v>2003M03</v>
          </cell>
          <cell r="B10729">
            <v>2</v>
          </cell>
          <cell r="C10729">
            <v>186</v>
          </cell>
          <cell r="D10729" t="str">
            <v>Spain</v>
          </cell>
          <cell r="E10729">
            <v>6</v>
          </cell>
          <cell r="F10729">
            <v>30</v>
          </cell>
          <cell r="G10729" t="str">
            <v>Botswana</v>
          </cell>
        </row>
        <row r="10730">
          <cell r="A10730" t="str">
            <v>2003M03</v>
          </cell>
          <cell r="B10730">
            <v>1</v>
          </cell>
          <cell r="C10730">
            <v>77</v>
          </cell>
          <cell r="D10730" t="str">
            <v>Germany</v>
          </cell>
          <cell r="E10730">
            <v>120</v>
          </cell>
          <cell r="F10730">
            <v>56</v>
          </cell>
          <cell r="G10730" t="str">
            <v>Czech Republic</v>
          </cell>
        </row>
        <row r="10731">
          <cell r="A10731" t="str">
            <v>2003M03</v>
          </cell>
          <cell r="B10731">
            <v>2</v>
          </cell>
          <cell r="C10731">
            <v>3</v>
          </cell>
          <cell r="D10731" t="str">
            <v>Uk</v>
          </cell>
          <cell r="E10731">
            <v>10</v>
          </cell>
          <cell r="F10731">
            <v>96</v>
          </cell>
          <cell r="G10731" t="str">
            <v>Indonesia</v>
          </cell>
        </row>
        <row r="10732">
          <cell r="A10732" t="str">
            <v>2003M03</v>
          </cell>
          <cell r="B10732">
            <v>1</v>
          </cell>
          <cell r="C10732">
            <v>101</v>
          </cell>
          <cell r="D10732" t="str">
            <v>Italy</v>
          </cell>
          <cell r="E10732">
            <v>3</v>
          </cell>
          <cell r="F10732">
            <v>120</v>
          </cell>
          <cell r="G10732" t="str">
            <v>Liechtenstein</v>
          </cell>
        </row>
        <row r="10733">
          <cell r="A10733" t="str">
            <v>2003M03</v>
          </cell>
          <cell r="B10733">
            <v>2</v>
          </cell>
          <cell r="C10733">
            <v>123</v>
          </cell>
          <cell r="D10733" t="str">
            <v xml:space="preserve"> Belgium (Dutch)</v>
          </cell>
          <cell r="E10733">
            <v>12</v>
          </cell>
          <cell r="F10733">
            <v>101</v>
          </cell>
          <cell r="G10733" t="str">
            <v>Italy</v>
          </cell>
        </row>
        <row r="10734">
          <cell r="A10734" t="str">
            <v>2003M03</v>
          </cell>
          <cell r="B10734">
            <v>3</v>
          </cell>
          <cell r="C10734">
            <v>0</v>
          </cell>
          <cell r="D10734" t="str">
            <v>Ebay</v>
          </cell>
          <cell r="E10734">
            <v>595</v>
          </cell>
          <cell r="F10734">
            <v>180</v>
          </cell>
          <cell r="G10734" t="str">
            <v>Singapore</v>
          </cell>
        </row>
        <row r="10735">
          <cell r="A10735" t="str">
            <v>2003M03</v>
          </cell>
          <cell r="B10735">
            <v>1</v>
          </cell>
          <cell r="C10735">
            <v>71</v>
          </cell>
          <cell r="D10735" t="str">
            <v>France</v>
          </cell>
          <cell r="E10735">
            <v>3</v>
          </cell>
          <cell r="F10735">
            <v>92</v>
          </cell>
          <cell r="G10735" t="str">
            <v>Hong Kong</v>
          </cell>
        </row>
        <row r="10736">
          <cell r="A10736" t="str">
            <v>2003M03</v>
          </cell>
          <cell r="B10736">
            <v>0</v>
          </cell>
          <cell r="C10736">
            <v>101</v>
          </cell>
          <cell r="D10736" t="str">
            <v>Italy</v>
          </cell>
          <cell r="E10736">
            <v>1</v>
          </cell>
          <cell r="F10736">
            <v>100</v>
          </cell>
          <cell r="G10736" t="str">
            <v>Israel</v>
          </cell>
        </row>
        <row r="10737">
          <cell r="A10737" t="str">
            <v>2003M03</v>
          </cell>
          <cell r="B10737">
            <v>1</v>
          </cell>
          <cell r="C10737">
            <v>16</v>
          </cell>
          <cell r="D10737" t="str">
            <v>Austria</v>
          </cell>
          <cell r="E10737">
            <v>2</v>
          </cell>
          <cell r="F10737">
            <v>15</v>
          </cell>
          <cell r="G10737" t="str">
            <v>Australia</v>
          </cell>
        </row>
        <row r="10738">
          <cell r="A10738" t="str">
            <v>2003M03</v>
          </cell>
          <cell r="B10738">
            <v>2</v>
          </cell>
          <cell r="C10738">
            <v>2</v>
          </cell>
          <cell r="D10738" t="str">
            <v>Canada</v>
          </cell>
          <cell r="E10738">
            <v>20</v>
          </cell>
          <cell r="F10738">
            <v>225</v>
          </cell>
          <cell r="G10738" t="str">
            <v>APO/FPO</v>
          </cell>
        </row>
        <row r="10739">
          <cell r="A10739" t="str">
            <v>2003M03</v>
          </cell>
          <cell r="B10739">
            <v>0</v>
          </cell>
          <cell r="C10739">
            <v>77</v>
          </cell>
          <cell r="D10739" t="str">
            <v>Germany</v>
          </cell>
          <cell r="E10739">
            <v>451</v>
          </cell>
          <cell r="F10739">
            <v>225</v>
          </cell>
          <cell r="G10739" t="str">
            <v>APO/FPO</v>
          </cell>
        </row>
        <row r="10740">
          <cell r="A10740" t="str">
            <v>2003M03</v>
          </cell>
          <cell r="B10740">
            <v>0</v>
          </cell>
          <cell r="C10740">
            <v>123</v>
          </cell>
          <cell r="D10740" t="str">
            <v xml:space="preserve"> Belgium (Dutch)</v>
          </cell>
          <cell r="E10740">
            <v>182</v>
          </cell>
          <cell r="F10740">
            <v>146</v>
          </cell>
          <cell r="G10740" t="str">
            <v>Netherlands</v>
          </cell>
        </row>
        <row r="10741">
          <cell r="A10741" t="str">
            <v>2003M03</v>
          </cell>
          <cell r="B10741">
            <v>1</v>
          </cell>
          <cell r="C10741">
            <v>186</v>
          </cell>
          <cell r="D10741" t="str">
            <v>Spain</v>
          </cell>
          <cell r="E10741">
            <v>16</v>
          </cell>
          <cell r="F10741">
            <v>23</v>
          </cell>
          <cell r="G10741" t="str">
            <v>Belgium</v>
          </cell>
        </row>
        <row r="10742">
          <cell r="A10742" t="str">
            <v>2003M03</v>
          </cell>
          <cell r="B10742">
            <v>0</v>
          </cell>
          <cell r="C10742">
            <v>0</v>
          </cell>
          <cell r="D10742" t="str">
            <v>Ebay</v>
          </cell>
          <cell r="E10742">
            <v>11</v>
          </cell>
          <cell r="F10742">
            <v>61</v>
          </cell>
          <cell r="G10742" t="str">
            <v>Ecuador</v>
          </cell>
        </row>
        <row r="10743">
          <cell r="A10743" t="str">
            <v>2003M03</v>
          </cell>
          <cell r="B10743">
            <v>1</v>
          </cell>
          <cell r="C10743">
            <v>0</v>
          </cell>
          <cell r="D10743" t="str">
            <v>Ebay</v>
          </cell>
          <cell r="E10743">
            <v>119</v>
          </cell>
          <cell r="F10743">
            <v>99</v>
          </cell>
          <cell r="G10743" t="str">
            <v>Ireland</v>
          </cell>
        </row>
        <row r="10744">
          <cell r="A10744" t="str">
            <v>2003M03</v>
          </cell>
          <cell r="B10744">
            <v>0</v>
          </cell>
          <cell r="C10744">
            <v>3</v>
          </cell>
          <cell r="D10744" t="str">
            <v>Uk</v>
          </cell>
          <cell r="E10744">
            <v>345</v>
          </cell>
          <cell r="F10744">
            <v>92</v>
          </cell>
          <cell r="G10744" t="str">
            <v>Hong Kong</v>
          </cell>
        </row>
        <row r="10745">
          <cell r="A10745" t="str">
            <v>2003M03</v>
          </cell>
          <cell r="B10745">
            <v>2</v>
          </cell>
          <cell r="C10745">
            <v>71</v>
          </cell>
          <cell r="D10745" t="str">
            <v>France</v>
          </cell>
          <cell r="E10745">
            <v>329</v>
          </cell>
          <cell r="F10745">
            <v>138</v>
          </cell>
          <cell r="G10745" t="str">
            <v>Monaco</v>
          </cell>
        </row>
        <row r="10746">
          <cell r="A10746" t="str">
            <v>2003M03</v>
          </cell>
          <cell r="B10746">
            <v>2</v>
          </cell>
          <cell r="C10746">
            <v>16</v>
          </cell>
          <cell r="D10746" t="str">
            <v>Austria</v>
          </cell>
          <cell r="E10746">
            <v>1</v>
          </cell>
          <cell r="F10746">
            <v>167</v>
          </cell>
          <cell r="G10746" t="str">
            <v>Romania</v>
          </cell>
        </row>
        <row r="10747">
          <cell r="A10747" t="str">
            <v>2003M03</v>
          </cell>
          <cell r="B10747">
            <v>0</v>
          </cell>
          <cell r="C10747">
            <v>123</v>
          </cell>
          <cell r="D10747" t="str">
            <v xml:space="preserve"> Belgium (Dutch)</v>
          </cell>
          <cell r="E10747">
            <v>96</v>
          </cell>
          <cell r="F10747">
            <v>77</v>
          </cell>
          <cell r="G10747" t="str">
            <v>Germany</v>
          </cell>
        </row>
        <row r="10748">
          <cell r="A10748" t="str">
            <v>2003M03</v>
          </cell>
          <cell r="B10748">
            <v>2</v>
          </cell>
          <cell r="C10748">
            <v>77</v>
          </cell>
          <cell r="D10748" t="str">
            <v>Germany</v>
          </cell>
          <cell r="E10748">
            <v>3057</v>
          </cell>
          <cell r="F10748">
            <v>57</v>
          </cell>
          <cell r="G10748" t="str">
            <v>Denmark</v>
          </cell>
        </row>
        <row r="10749">
          <cell r="A10749" t="str">
            <v>2003M03</v>
          </cell>
          <cell r="B10749">
            <v>2</v>
          </cell>
          <cell r="C10749">
            <v>15</v>
          </cell>
          <cell r="D10749" t="str">
            <v>Australia</v>
          </cell>
          <cell r="E10749">
            <v>1</v>
          </cell>
          <cell r="F10749">
            <v>210</v>
          </cell>
          <cell r="G10749" t="str">
            <v>United Arab Emirates</v>
          </cell>
        </row>
        <row r="10750">
          <cell r="A10750" t="str">
            <v>2003M03</v>
          </cell>
          <cell r="B10750">
            <v>3</v>
          </cell>
          <cell r="C10750">
            <v>100</v>
          </cell>
          <cell r="D10750" t="str">
            <v>Ebaymotors</v>
          </cell>
          <cell r="E10750">
            <v>2</v>
          </cell>
          <cell r="F10750">
            <v>136</v>
          </cell>
          <cell r="G10750" t="str">
            <v>Mexico</v>
          </cell>
        </row>
        <row r="10751">
          <cell r="A10751" t="str">
            <v>2003M03</v>
          </cell>
          <cell r="B10751">
            <v>0</v>
          </cell>
          <cell r="C10751">
            <v>123</v>
          </cell>
          <cell r="D10751" t="str">
            <v xml:space="preserve"> Belgium (Dutch)</v>
          </cell>
          <cell r="E10751">
            <v>2</v>
          </cell>
          <cell r="F10751">
            <v>123</v>
          </cell>
          <cell r="G10751" t="str">
            <v>Macau</v>
          </cell>
        </row>
        <row r="10752">
          <cell r="A10752" t="str">
            <v>2003M03</v>
          </cell>
          <cell r="B10752">
            <v>2</v>
          </cell>
          <cell r="C10752">
            <v>77</v>
          </cell>
          <cell r="D10752" t="str">
            <v>Germany</v>
          </cell>
          <cell r="E10752">
            <v>665</v>
          </cell>
          <cell r="F10752">
            <v>92</v>
          </cell>
          <cell r="G10752" t="str">
            <v>Hong Kong</v>
          </cell>
        </row>
        <row r="10753">
          <cell r="A10753" t="str">
            <v>2003M03</v>
          </cell>
          <cell r="B10753">
            <v>2</v>
          </cell>
          <cell r="C10753">
            <v>16</v>
          </cell>
          <cell r="D10753" t="str">
            <v>Austria</v>
          </cell>
          <cell r="E10753">
            <v>4</v>
          </cell>
          <cell r="F10753">
            <v>92</v>
          </cell>
          <cell r="G10753" t="str">
            <v>Hong Kong</v>
          </cell>
        </row>
        <row r="10754">
          <cell r="A10754" t="str">
            <v>2003M03</v>
          </cell>
          <cell r="B10754">
            <v>0</v>
          </cell>
          <cell r="C10754">
            <v>186</v>
          </cell>
          <cell r="D10754" t="str">
            <v>Spain</v>
          </cell>
          <cell r="E10754">
            <v>1</v>
          </cell>
          <cell r="F10754">
            <v>16</v>
          </cell>
          <cell r="G10754" t="str">
            <v>Austria</v>
          </cell>
        </row>
        <row r="10755">
          <cell r="A10755" t="str">
            <v>2003M03</v>
          </cell>
          <cell r="B10755">
            <v>1</v>
          </cell>
          <cell r="C10755">
            <v>77</v>
          </cell>
          <cell r="D10755" t="str">
            <v>Germany</v>
          </cell>
          <cell r="E10755">
            <v>5951</v>
          </cell>
          <cell r="F10755">
            <v>146</v>
          </cell>
          <cell r="G10755" t="str">
            <v>Netherlands</v>
          </cell>
        </row>
        <row r="10756">
          <cell r="A10756" t="str">
            <v>2003M03</v>
          </cell>
          <cell r="B10756">
            <v>2</v>
          </cell>
          <cell r="C10756">
            <v>196</v>
          </cell>
          <cell r="D10756" t="str">
            <v>Taiwan</v>
          </cell>
          <cell r="E10756">
            <v>59</v>
          </cell>
          <cell r="F10756">
            <v>111</v>
          </cell>
          <cell r="G10756" t="str">
            <v>Korea, South</v>
          </cell>
        </row>
        <row r="10757">
          <cell r="A10757" t="str">
            <v>2003M03</v>
          </cell>
          <cell r="B10757">
            <v>1</v>
          </cell>
          <cell r="C10757">
            <v>0</v>
          </cell>
          <cell r="D10757" t="str">
            <v>Ebay</v>
          </cell>
          <cell r="E10757">
            <v>9</v>
          </cell>
          <cell r="F10757">
            <v>121</v>
          </cell>
          <cell r="G10757" t="str">
            <v>Lithuania</v>
          </cell>
        </row>
        <row r="10758">
          <cell r="A10758" t="str">
            <v>2003M03</v>
          </cell>
          <cell r="B10758">
            <v>0</v>
          </cell>
          <cell r="C10758">
            <v>0</v>
          </cell>
          <cell r="D10758" t="str">
            <v>Ebay</v>
          </cell>
          <cell r="E10758">
            <v>10</v>
          </cell>
          <cell r="F10758">
            <v>85</v>
          </cell>
          <cell r="G10758" t="str">
            <v>Guatemala</v>
          </cell>
        </row>
        <row r="10759">
          <cell r="A10759" t="str">
            <v>2003M03</v>
          </cell>
          <cell r="B10759">
            <v>1</v>
          </cell>
          <cell r="C10759">
            <v>0</v>
          </cell>
          <cell r="D10759" t="str">
            <v>Ebay</v>
          </cell>
          <cell r="E10759">
            <v>2167</v>
          </cell>
          <cell r="F10759">
            <v>146</v>
          </cell>
          <cell r="G10759" t="str">
            <v>Netherlands</v>
          </cell>
        </row>
        <row r="10760">
          <cell r="A10760" t="str">
            <v>2003M03</v>
          </cell>
          <cell r="B10760">
            <v>2</v>
          </cell>
          <cell r="C10760">
            <v>23</v>
          </cell>
          <cell r="D10760" t="str">
            <v xml:space="preserve"> Belgium (French)</v>
          </cell>
          <cell r="E10760">
            <v>3590</v>
          </cell>
          <cell r="F10760">
            <v>71</v>
          </cell>
          <cell r="G10760" t="str">
            <v>France</v>
          </cell>
        </row>
        <row r="10761">
          <cell r="A10761" t="str">
            <v>2003M03</v>
          </cell>
          <cell r="B10761">
            <v>2</v>
          </cell>
          <cell r="C10761">
            <v>186</v>
          </cell>
          <cell r="D10761" t="str">
            <v>Spain</v>
          </cell>
          <cell r="E10761">
            <v>2</v>
          </cell>
          <cell r="F10761">
            <v>93</v>
          </cell>
          <cell r="G10761" t="str">
            <v>Hungary</v>
          </cell>
        </row>
        <row r="10762">
          <cell r="A10762" t="str">
            <v>2003M03</v>
          </cell>
          <cell r="B10762">
            <v>1</v>
          </cell>
          <cell r="C10762">
            <v>0</v>
          </cell>
          <cell r="D10762" t="str">
            <v>Ebay</v>
          </cell>
          <cell r="E10762">
            <v>4520</v>
          </cell>
          <cell r="F10762">
            <v>104</v>
          </cell>
          <cell r="G10762" t="str">
            <v>Japan</v>
          </cell>
        </row>
        <row r="10763">
          <cell r="A10763" t="str">
            <v>2003M03</v>
          </cell>
          <cell r="B10763">
            <v>0</v>
          </cell>
          <cell r="C10763">
            <v>77</v>
          </cell>
          <cell r="D10763" t="str">
            <v>Germany</v>
          </cell>
          <cell r="E10763">
            <v>1944</v>
          </cell>
          <cell r="F10763">
            <v>193</v>
          </cell>
          <cell r="G10763" t="str">
            <v>Switzerland</v>
          </cell>
        </row>
        <row r="10764">
          <cell r="A10764" t="str">
            <v>2003M03</v>
          </cell>
          <cell r="B10764">
            <v>0</v>
          </cell>
          <cell r="C10764">
            <v>77</v>
          </cell>
          <cell r="D10764" t="str">
            <v>Germany</v>
          </cell>
          <cell r="E10764">
            <v>16</v>
          </cell>
          <cell r="F10764">
            <v>20</v>
          </cell>
          <cell r="G10764" t="str">
            <v>Bangladesh</v>
          </cell>
        </row>
        <row r="10765">
          <cell r="A10765" t="str">
            <v>2003M03</v>
          </cell>
          <cell r="B10765">
            <v>0</v>
          </cell>
          <cell r="C10765">
            <v>186</v>
          </cell>
          <cell r="D10765" t="str">
            <v>Spain</v>
          </cell>
          <cell r="E10765">
            <v>7</v>
          </cell>
          <cell r="F10765">
            <v>23</v>
          </cell>
          <cell r="G10765" t="str">
            <v>Belgium</v>
          </cell>
        </row>
        <row r="10766">
          <cell r="A10766" t="str">
            <v>2003M03</v>
          </cell>
          <cell r="B10766">
            <v>2</v>
          </cell>
          <cell r="C10766">
            <v>101</v>
          </cell>
          <cell r="D10766" t="str">
            <v>Italy</v>
          </cell>
          <cell r="E10766">
            <v>56</v>
          </cell>
          <cell r="F10766">
            <v>168</v>
          </cell>
          <cell r="G10766" t="str">
            <v>Russian Federation</v>
          </cell>
        </row>
        <row r="10767">
          <cell r="A10767" t="str">
            <v>2003M03</v>
          </cell>
          <cell r="B10767">
            <v>2</v>
          </cell>
          <cell r="C10767">
            <v>3</v>
          </cell>
          <cell r="D10767" t="str">
            <v>Uk</v>
          </cell>
          <cell r="E10767">
            <v>1</v>
          </cell>
          <cell r="F10767">
            <v>62</v>
          </cell>
          <cell r="G10767" t="str">
            <v>Egypt</v>
          </cell>
        </row>
        <row r="10768">
          <cell r="A10768" t="str">
            <v>2003M03</v>
          </cell>
          <cell r="B10768">
            <v>2</v>
          </cell>
          <cell r="C10768">
            <v>71</v>
          </cell>
          <cell r="D10768" t="str">
            <v>France</v>
          </cell>
          <cell r="E10768">
            <v>210</v>
          </cell>
          <cell r="F10768">
            <v>127</v>
          </cell>
          <cell r="G10768" t="str">
            <v>Malaysia</v>
          </cell>
        </row>
        <row r="10769">
          <cell r="A10769" t="str">
            <v>2003M03</v>
          </cell>
          <cell r="B10769">
            <v>1</v>
          </cell>
          <cell r="C10769">
            <v>77</v>
          </cell>
          <cell r="D10769" t="str">
            <v>Germany</v>
          </cell>
          <cell r="E10769">
            <v>1396</v>
          </cell>
          <cell r="F10769">
            <v>3</v>
          </cell>
          <cell r="G10769" t="str">
            <v>United Kingdom</v>
          </cell>
        </row>
        <row r="10770">
          <cell r="A10770" t="str">
            <v>2003M03</v>
          </cell>
          <cell r="B10770">
            <v>2</v>
          </cell>
          <cell r="C10770">
            <v>193</v>
          </cell>
          <cell r="D10770" t="str">
            <v>Switzerland</v>
          </cell>
          <cell r="E10770">
            <v>43</v>
          </cell>
          <cell r="F10770">
            <v>146</v>
          </cell>
          <cell r="G10770" t="str">
            <v>Netherlands</v>
          </cell>
        </row>
        <row r="10771">
          <cell r="A10771" t="str">
            <v>2003M03</v>
          </cell>
          <cell r="B10771">
            <v>2</v>
          </cell>
          <cell r="C10771">
            <v>0</v>
          </cell>
          <cell r="D10771" t="str">
            <v>Ebay</v>
          </cell>
          <cell r="E10771">
            <v>249054</v>
          </cell>
          <cell r="F10771">
            <v>92</v>
          </cell>
          <cell r="G10771" t="str">
            <v>Hong Kong</v>
          </cell>
        </row>
        <row r="10772">
          <cell r="A10772" t="str">
            <v>2003M03</v>
          </cell>
          <cell r="B10772">
            <v>1</v>
          </cell>
          <cell r="C10772">
            <v>0</v>
          </cell>
          <cell r="D10772" t="str">
            <v>Ebay</v>
          </cell>
          <cell r="E10772">
            <v>183</v>
          </cell>
          <cell r="F10772">
            <v>193</v>
          </cell>
          <cell r="G10772" t="str">
            <v>Switzerland</v>
          </cell>
        </row>
        <row r="10773">
          <cell r="A10773" t="str">
            <v>2003M03</v>
          </cell>
          <cell r="B10773">
            <v>1</v>
          </cell>
          <cell r="C10773">
            <v>3</v>
          </cell>
          <cell r="D10773" t="str">
            <v>Uk</v>
          </cell>
          <cell r="E10773">
            <v>29</v>
          </cell>
          <cell r="F10773">
            <v>31</v>
          </cell>
          <cell r="G10773" t="str">
            <v>Brazil</v>
          </cell>
        </row>
        <row r="10774">
          <cell r="A10774" t="str">
            <v>2003M03</v>
          </cell>
          <cell r="B10774">
            <v>3</v>
          </cell>
          <cell r="C10774">
            <v>77</v>
          </cell>
          <cell r="D10774" t="str">
            <v>Germany</v>
          </cell>
          <cell r="E10774">
            <v>219805</v>
          </cell>
          <cell r="F10774">
            <v>77</v>
          </cell>
          <cell r="G10774" t="str">
            <v>Germany</v>
          </cell>
        </row>
        <row r="10775">
          <cell r="A10775" t="str">
            <v>2003M03</v>
          </cell>
          <cell r="B10775">
            <v>2</v>
          </cell>
          <cell r="C10775">
            <v>16</v>
          </cell>
          <cell r="D10775" t="str">
            <v>Austria</v>
          </cell>
          <cell r="E10775">
            <v>29</v>
          </cell>
          <cell r="F10775">
            <v>3</v>
          </cell>
          <cell r="G10775" t="str">
            <v>United Kingdom</v>
          </cell>
        </row>
        <row r="10776">
          <cell r="A10776" t="str">
            <v>2003M03</v>
          </cell>
          <cell r="B10776">
            <v>2</v>
          </cell>
          <cell r="C10776">
            <v>0</v>
          </cell>
          <cell r="D10776" t="str">
            <v>Ebay</v>
          </cell>
          <cell r="E10776">
            <v>28</v>
          </cell>
          <cell r="F10776">
            <v>202</v>
          </cell>
          <cell r="G10776" t="str">
            <v>Trinidad and Tobago</v>
          </cell>
        </row>
        <row r="10777">
          <cell r="A10777" t="str">
            <v>2003M03</v>
          </cell>
          <cell r="B10777">
            <v>2</v>
          </cell>
          <cell r="C10777">
            <v>100</v>
          </cell>
          <cell r="D10777" t="str">
            <v>Ebaymotors</v>
          </cell>
          <cell r="E10777">
            <v>359</v>
          </cell>
          <cell r="F10777">
            <v>12</v>
          </cell>
          <cell r="G10777" t="str">
            <v>Argentina</v>
          </cell>
        </row>
        <row r="10778">
          <cell r="A10778" t="str">
            <v>2003M03</v>
          </cell>
          <cell r="B10778">
            <v>2</v>
          </cell>
          <cell r="C10778">
            <v>2</v>
          </cell>
          <cell r="D10778" t="str">
            <v>Canada</v>
          </cell>
          <cell r="E10778">
            <v>7</v>
          </cell>
          <cell r="F10778">
            <v>168</v>
          </cell>
          <cell r="G10778" t="str">
            <v>Russian Federation</v>
          </cell>
        </row>
        <row r="10779">
          <cell r="A10779" t="str">
            <v>2003M03</v>
          </cell>
          <cell r="B10779">
            <v>2</v>
          </cell>
          <cell r="C10779">
            <v>146</v>
          </cell>
          <cell r="D10779" t="str">
            <v>Netherlands</v>
          </cell>
          <cell r="E10779">
            <v>78</v>
          </cell>
          <cell r="F10779">
            <v>186</v>
          </cell>
          <cell r="G10779" t="str">
            <v>Spain</v>
          </cell>
        </row>
        <row r="10780">
          <cell r="A10780" t="str">
            <v>2003M03</v>
          </cell>
          <cell r="B10780">
            <v>2</v>
          </cell>
          <cell r="C10780">
            <v>3</v>
          </cell>
          <cell r="D10780" t="str">
            <v>Uk</v>
          </cell>
          <cell r="E10780">
            <v>180</v>
          </cell>
          <cell r="F10780">
            <v>168</v>
          </cell>
          <cell r="G10780" t="str">
            <v>Russian Federation</v>
          </cell>
        </row>
        <row r="10781">
          <cell r="A10781" t="str">
            <v>2003M03</v>
          </cell>
          <cell r="B10781">
            <v>0</v>
          </cell>
          <cell r="C10781">
            <v>0</v>
          </cell>
          <cell r="D10781" t="str">
            <v>Ebay</v>
          </cell>
          <cell r="E10781">
            <v>7</v>
          </cell>
          <cell r="F10781">
            <v>115</v>
          </cell>
          <cell r="G10781" t="str">
            <v>Latvia</v>
          </cell>
        </row>
        <row r="10782">
          <cell r="A10782" t="str">
            <v>2003M03</v>
          </cell>
          <cell r="B10782">
            <v>2</v>
          </cell>
          <cell r="C10782">
            <v>101</v>
          </cell>
          <cell r="D10782" t="str">
            <v>Italy</v>
          </cell>
          <cell r="E10782">
            <v>7</v>
          </cell>
          <cell r="F10782">
            <v>34</v>
          </cell>
          <cell r="G10782" t="str">
            <v>Bulgaria</v>
          </cell>
        </row>
        <row r="10783">
          <cell r="A10783" t="str">
            <v>2003M03</v>
          </cell>
          <cell r="B10783">
            <v>0</v>
          </cell>
          <cell r="C10783">
            <v>23</v>
          </cell>
          <cell r="D10783" t="str">
            <v xml:space="preserve"> Belgium (French)</v>
          </cell>
          <cell r="E10783">
            <v>2</v>
          </cell>
          <cell r="F10783">
            <v>164</v>
          </cell>
          <cell r="G10783" t="str">
            <v>Portugal</v>
          </cell>
        </row>
        <row r="10784">
          <cell r="A10784" t="str">
            <v>2003M03</v>
          </cell>
          <cell r="B10784">
            <v>2</v>
          </cell>
          <cell r="C10784">
            <v>100</v>
          </cell>
          <cell r="D10784" t="str">
            <v>Ebaymotors</v>
          </cell>
          <cell r="E10784">
            <v>697</v>
          </cell>
          <cell r="F10784">
            <v>31</v>
          </cell>
          <cell r="G10784" t="str">
            <v>Brazil</v>
          </cell>
        </row>
        <row r="10785">
          <cell r="A10785" t="str">
            <v>2003M03</v>
          </cell>
          <cell r="B10785">
            <v>2</v>
          </cell>
          <cell r="C10785">
            <v>0</v>
          </cell>
          <cell r="D10785" t="str">
            <v>Ebay</v>
          </cell>
          <cell r="E10785">
            <v>449</v>
          </cell>
          <cell r="F10785">
            <v>61</v>
          </cell>
          <cell r="G10785" t="str">
            <v>Ecuador</v>
          </cell>
        </row>
        <row r="10786">
          <cell r="A10786" t="str">
            <v>2003M03</v>
          </cell>
          <cell r="B10786">
            <v>2</v>
          </cell>
          <cell r="C10786">
            <v>100</v>
          </cell>
          <cell r="D10786" t="str">
            <v>Ebaymotors</v>
          </cell>
          <cell r="E10786">
            <v>732708</v>
          </cell>
          <cell r="F10786">
            <v>1</v>
          </cell>
          <cell r="G10786" t="str">
            <v>United States</v>
          </cell>
        </row>
        <row r="10787">
          <cell r="A10787" t="str">
            <v>2003M03</v>
          </cell>
          <cell r="B10787">
            <v>0</v>
          </cell>
          <cell r="C10787">
            <v>77</v>
          </cell>
          <cell r="D10787" t="str">
            <v>Germany</v>
          </cell>
          <cell r="E10787">
            <v>4</v>
          </cell>
          <cell r="F10787">
            <v>8</v>
          </cell>
          <cell r="G10787" t="str">
            <v>Andorra</v>
          </cell>
        </row>
        <row r="10788">
          <cell r="A10788" t="str">
            <v>2003M03</v>
          </cell>
          <cell r="B10788">
            <v>2</v>
          </cell>
          <cell r="C10788">
            <v>71</v>
          </cell>
          <cell r="D10788" t="str">
            <v>France</v>
          </cell>
          <cell r="E10788">
            <v>86</v>
          </cell>
          <cell r="F10788">
            <v>163</v>
          </cell>
          <cell r="G10788" t="str">
            <v>Poland</v>
          </cell>
        </row>
        <row r="10789">
          <cell r="A10789" t="str">
            <v>2003M03</v>
          </cell>
          <cell r="B10789">
            <v>2</v>
          </cell>
          <cell r="C10789">
            <v>3</v>
          </cell>
          <cell r="D10789" t="str">
            <v>Uk</v>
          </cell>
          <cell r="E10789">
            <v>20527</v>
          </cell>
          <cell r="F10789">
            <v>77</v>
          </cell>
          <cell r="G10789" t="str">
            <v>Germany</v>
          </cell>
        </row>
        <row r="10790">
          <cell r="A10790" t="str">
            <v>2003M03</v>
          </cell>
          <cell r="B10790">
            <v>1</v>
          </cell>
          <cell r="C10790">
            <v>193</v>
          </cell>
          <cell r="D10790" t="str">
            <v>Switzerland</v>
          </cell>
          <cell r="E10790">
            <v>1</v>
          </cell>
          <cell r="F10790">
            <v>167</v>
          </cell>
          <cell r="G10790" t="str">
            <v>Romania</v>
          </cell>
        </row>
        <row r="10791">
          <cell r="A10791" t="str">
            <v>2003M03</v>
          </cell>
          <cell r="B10791">
            <v>0</v>
          </cell>
          <cell r="C10791">
            <v>0</v>
          </cell>
          <cell r="D10791" t="str">
            <v>Ebay</v>
          </cell>
          <cell r="E10791">
            <v>18794540</v>
          </cell>
          <cell r="F10791">
            <v>1</v>
          </cell>
          <cell r="G10791" t="str">
            <v>United States</v>
          </cell>
        </row>
        <row r="10792">
          <cell r="A10792" t="str">
            <v>2003M03</v>
          </cell>
          <cell r="B10792">
            <v>3</v>
          </cell>
          <cell r="C10792">
            <v>100</v>
          </cell>
          <cell r="D10792" t="str">
            <v>Ebaymotors</v>
          </cell>
          <cell r="E10792">
            <v>1</v>
          </cell>
          <cell r="F10792">
            <v>41</v>
          </cell>
          <cell r="G10792" t="str">
            <v>Cayman Islands</v>
          </cell>
        </row>
        <row r="10793">
          <cell r="A10793" t="str">
            <v>2003M03</v>
          </cell>
          <cell r="B10793">
            <v>1</v>
          </cell>
          <cell r="C10793">
            <v>3</v>
          </cell>
          <cell r="D10793" t="str">
            <v>Uk</v>
          </cell>
          <cell r="E10793">
            <v>127</v>
          </cell>
          <cell r="F10793">
            <v>164</v>
          </cell>
          <cell r="G10793" t="str">
            <v>Portugal</v>
          </cell>
        </row>
        <row r="10794">
          <cell r="A10794" t="str">
            <v>2003M03</v>
          </cell>
          <cell r="B10794">
            <v>3</v>
          </cell>
          <cell r="C10794">
            <v>0</v>
          </cell>
          <cell r="D10794" t="str">
            <v>Ebay</v>
          </cell>
          <cell r="E10794">
            <v>1</v>
          </cell>
          <cell r="F10794">
            <v>224</v>
          </cell>
          <cell r="G10794" t="str">
            <v>Zimbabwe</v>
          </cell>
        </row>
        <row r="10795">
          <cell r="A10795" t="str">
            <v>2003M03</v>
          </cell>
          <cell r="B10795">
            <v>0</v>
          </cell>
          <cell r="C10795">
            <v>3</v>
          </cell>
          <cell r="D10795" t="str">
            <v>Uk</v>
          </cell>
          <cell r="E10795">
            <v>12</v>
          </cell>
          <cell r="F10795">
            <v>196</v>
          </cell>
          <cell r="G10795" t="str">
            <v>Taiwan</v>
          </cell>
        </row>
        <row r="10796">
          <cell r="A10796" t="str">
            <v>2003M03</v>
          </cell>
          <cell r="B10796">
            <v>2</v>
          </cell>
          <cell r="C10796">
            <v>23</v>
          </cell>
          <cell r="D10796" t="str">
            <v xml:space="preserve"> Belgium (French)</v>
          </cell>
          <cell r="E10796">
            <v>17727</v>
          </cell>
          <cell r="F10796">
            <v>23</v>
          </cell>
          <cell r="G10796" t="str">
            <v>Belgium</v>
          </cell>
        </row>
        <row r="10797">
          <cell r="A10797" t="str">
            <v>2003M03</v>
          </cell>
          <cell r="B10797">
            <v>1</v>
          </cell>
          <cell r="C10797">
            <v>100</v>
          </cell>
          <cell r="D10797" t="str">
            <v>Ebaymotors</v>
          </cell>
          <cell r="E10797">
            <v>109</v>
          </cell>
          <cell r="F10797">
            <v>104</v>
          </cell>
          <cell r="G10797" t="str">
            <v>Japan</v>
          </cell>
        </row>
        <row r="10798">
          <cell r="A10798" t="str">
            <v>2003M03</v>
          </cell>
          <cell r="B10798">
            <v>2</v>
          </cell>
          <cell r="C10798">
            <v>0</v>
          </cell>
          <cell r="D10798" t="str">
            <v>Ebay</v>
          </cell>
          <cell r="E10798">
            <v>11</v>
          </cell>
          <cell r="F10798">
            <v>9</v>
          </cell>
          <cell r="G10798" t="str">
            <v>Angola</v>
          </cell>
        </row>
        <row r="10799">
          <cell r="A10799" t="str">
            <v>2003M03</v>
          </cell>
          <cell r="B10799">
            <v>1</v>
          </cell>
          <cell r="C10799">
            <v>101</v>
          </cell>
          <cell r="D10799" t="str">
            <v>Italy</v>
          </cell>
          <cell r="E10799">
            <v>96</v>
          </cell>
          <cell r="F10799">
            <v>186</v>
          </cell>
          <cell r="G10799" t="str">
            <v>Spain</v>
          </cell>
        </row>
        <row r="10800">
          <cell r="A10800" t="str">
            <v>2003M03</v>
          </cell>
          <cell r="B10800">
            <v>2</v>
          </cell>
          <cell r="C10800">
            <v>186</v>
          </cell>
          <cell r="D10800" t="str">
            <v>Spain</v>
          </cell>
          <cell r="E10800">
            <v>134</v>
          </cell>
          <cell r="F10800">
            <v>12</v>
          </cell>
          <cell r="G10800" t="str">
            <v>Argentina</v>
          </cell>
        </row>
        <row r="10801">
          <cell r="A10801" t="str">
            <v>2003M03</v>
          </cell>
          <cell r="B10801">
            <v>1</v>
          </cell>
          <cell r="C10801">
            <v>0</v>
          </cell>
          <cell r="D10801" t="str">
            <v>Ebay</v>
          </cell>
          <cell r="E10801">
            <v>4426</v>
          </cell>
          <cell r="F10801">
            <v>77</v>
          </cell>
          <cell r="G10801" t="str">
            <v>Germany</v>
          </cell>
        </row>
        <row r="10802">
          <cell r="A10802" t="str">
            <v>2003M03</v>
          </cell>
          <cell r="B10802">
            <v>1</v>
          </cell>
          <cell r="C10802">
            <v>3</v>
          </cell>
          <cell r="D10802" t="str">
            <v>Uk</v>
          </cell>
          <cell r="E10802">
            <v>293</v>
          </cell>
          <cell r="F10802">
            <v>199</v>
          </cell>
          <cell r="G10802" t="str">
            <v>Thailand</v>
          </cell>
        </row>
        <row r="10803">
          <cell r="A10803" t="str">
            <v>2003M03</v>
          </cell>
          <cell r="B10803">
            <v>2</v>
          </cell>
          <cell r="C10803">
            <v>146</v>
          </cell>
          <cell r="D10803" t="str">
            <v>Netherlands</v>
          </cell>
          <cell r="E10803">
            <v>1</v>
          </cell>
          <cell r="F10803">
            <v>121</v>
          </cell>
          <cell r="G10803" t="str">
            <v>Lithuania</v>
          </cell>
        </row>
        <row r="10804">
          <cell r="A10804" t="str">
            <v>2003M03</v>
          </cell>
          <cell r="B10804">
            <v>2</v>
          </cell>
          <cell r="C10804">
            <v>0</v>
          </cell>
          <cell r="D10804" t="str">
            <v>Ebay</v>
          </cell>
          <cell r="E10804">
            <v>10740</v>
          </cell>
          <cell r="F10804">
            <v>16</v>
          </cell>
          <cell r="G10804" t="str">
            <v>Austria</v>
          </cell>
        </row>
        <row r="10805">
          <cell r="A10805" t="str">
            <v>2003M03</v>
          </cell>
          <cell r="B10805">
            <v>1</v>
          </cell>
          <cell r="C10805">
            <v>186</v>
          </cell>
          <cell r="D10805" t="str">
            <v>Spain</v>
          </cell>
          <cell r="E10805">
            <v>1</v>
          </cell>
          <cell r="F10805">
            <v>2</v>
          </cell>
          <cell r="G10805" t="str">
            <v>Canada</v>
          </cell>
        </row>
        <row r="10806">
          <cell r="A10806" t="str">
            <v>2003M03</v>
          </cell>
          <cell r="B10806">
            <v>1</v>
          </cell>
          <cell r="C10806">
            <v>3</v>
          </cell>
          <cell r="D10806" t="str">
            <v>Uk</v>
          </cell>
          <cell r="E10806">
            <v>561</v>
          </cell>
          <cell r="F10806">
            <v>99</v>
          </cell>
          <cell r="G10806" t="str">
            <v>Ireland</v>
          </cell>
        </row>
        <row r="10807">
          <cell r="A10807" t="str">
            <v>2003M03</v>
          </cell>
          <cell r="B10807">
            <v>3</v>
          </cell>
          <cell r="C10807">
            <v>2</v>
          </cell>
          <cell r="D10807" t="str">
            <v>Canada</v>
          </cell>
          <cell r="E10807">
            <v>1</v>
          </cell>
          <cell r="F10807">
            <v>154</v>
          </cell>
          <cell r="G10807" t="str">
            <v>Norway</v>
          </cell>
        </row>
        <row r="10808">
          <cell r="A10808" t="str">
            <v>2003M03</v>
          </cell>
          <cell r="B10808">
            <v>0</v>
          </cell>
          <cell r="C10808">
            <v>196</v>
          </cell>
          <cell r="D10808" t="str">
            <v>Taiwan</v>
          </cell>
          <cell r="E10808">
            <v>1</v>
          </cell>
          <cell r="F10808">
            <v>7</v>
          </cell>
          <cell r="G10808" t="str">
            <v>American Samoa</v>
          </cell>
        </row>
        <row r="10809">
          <cell r="A10809" t="str">
            <v>2003M03</v>
          </cell>
          <cell r="B10809">
            <v>2</v>
          </cell>
          <cell r="C10809">
            <v>123</v>
          </cell>
          <cell r="D10809" t="str">
            <v xml:space="preserve"> Belgium (Dutch)</v>
          </cell>
          <cell r="E10809">
            <v>11</v>
          </cell>
          <cell r="F10809">
            <v>92</v>
          </cell>
          <cell r="G10809" t="str">
            <v>Hong Kong</v>
          </cell>
        </row>
        <row r="10810">
          <cell r="A10810" t="str">
            <v>2003M03</v>
          </cell>
          <cell r="B10810">
            <v>2</v>
          </cell>
          <cell r="C10810">
            <v>3</v>
          </cell>
          <cell r="D10810" t="str">
            <v>Uk</v>
          </cell>
          <cell r="E10810">
            <v>15</v>
          </cell>
          <cell r="F10810">
            <v>191</v>
          </cell>
          <cell r="G10810" t="str">
            <v>Swaziland</v>
          </cell>
        </row>
        <row r="10811">
          <cell r="A10811" t="str">
            <v>2003M03</v>
          </cell>
          <cell r="B10811">
            <v>1</v>
          </cell>
          <cell r="C10811">
            <v>0</v>
          </cell>
          <cell r="D10811" t="str">
            <v>Ebay</v>
          </cell>
          <cell r="E10811">
            <v>821</v>
          </cell>
          <cell r="F10811">
            <v>124</v>
          </cell>
          <cell r="G10811" t="str">
            <v>Macedonia</v>
          </cell>
        </row>
        <row r="10812">
          <cell r="A10812" t="str">
            <v>2003M03</v>
          </cell>
          <cell r="B10812">
            <v>2</v>
          </cell>
          <cell r="C10812">
            <v>15</v>
          </cell>
          <cell r="D10812" t="str">
            <v>Australia</v>
          </cell>
          <cell r="E10812">
            <v>1024</v>
          </cell>
          <cell r="F10812">
            <v>1</v>
          </cell>
          <cell r="G10812" t="str">
            <v>United States</v>
          </cell>
        </row>
        <row r="10813">
          <cell r="A10813" t="str">
            <v>2003M03</v>
          </cell>
          <cell r="B10813">
            <v>2</v>
          </cell>
          <cell r="C10813">
            <v>0</v>
          </cell>
          <cell r="D10813" t="str">
            <v>Ebay</v>
          </cell>
          <cell r="E10813">
            <v>50</v>
          </cell>
          <cell r="F10813">
            <v>221</v>
          </cell>
          <cell r="G10813" t="str">
            <v>Yemen</v>
          </cell>
        </row>
        <row r="10814">
          <cell r="A10814" t="str">
            <v>2003M03</v>
          </cell>
          <cell r="B10814">
            <v>2</v>
          </cell>
          <cell r="C10814">
            <v>0</v>
          </cell>
          <cell r="D10814" t="str">
            <v>Ebay</v>
          </cell>
          <cell r="E10814">
            <v>58</v>
          </cell>
          <cell r="F10814">
            <v>85</v>
          </cell>
          <cell r="G10814" t="str">
            <v>Guatemala</v>
          </cell>
        </row>
        <row r="10815">
          <cell r="A10815" t="str">
            <v>2003M03</v>
          </cell>
          <cell r="B10815">
            <v>3</v>
          </cell>
          <cell r="C10815">
            <v>0</v>
          </cell>
          <cell r="D10815" t="str">
            <v>Ebay</v>
          </cell>
          <cell r="E10815">
            <v>14</v>
          </cell>
          <cell r="F10815">
            <v>46</v>
          </cell>
          <cell r="G10815" t="str">
            <v>Colombia</v>
          </cell>
        </row>
        <row r="10816">
          <cell r="A10816" t="str">
            <v>2003M03</v>
          </cell>
          <cell r="B10816">
            <v>2</v>
          </cell>
          <cell r="C10816">
            <v>193</v>
          </cell>
          <cell r="D10816" t="str">
            <v>Switzerland</v>
          </cell>
          <cell r="E10816">
            <v>1437</v>
          </cell>
          <cell r="F10816">
            <v>77</v>
          </cell>
          <cell r="G10816" t="str">
            <v>Germany</v>
          </cell>
        </row>
        <row r="10817">
          <cell r="A10817" t="str">
            <v>2003M03</v>
          </cell>
          <cell r="B10817">
            <v>0</v>
          </cell>
          <cell r="C10817">
            <v>15</v>
          </cell>
          <cell r="D10817" t="str">
            <v>Australia</v>
          </cell>
          <cell r="E10817">
            <v>1</v>
          </cell>
          <cell r="F10817">
            <v>12</v>
          </cell>
          <cell r="G10817" t="str">
            <v>Argentina</v>
          </cell>
        </row>
        <row r="10818">
          <cell r="A10818" t="str">
            <v>2003M03</v>
          </cell>
          <cell r="B10818">
            <v>1</v>
          </cell>
          <cell r="C10818">
            <v>77</v>
          </cell>
          <cell r="D10818" t="str">
            <v>Germany</v>
          </cell>
          <cell r="E10818">
            <v>3175</v>
          </cell>
          <cell r="F10818">
            <v>122</v>
          </cell>
          <cell r="G10818" t="str">
            <v>Luxembourg</v>
          </cell>
        </row>
        <row r="10819">
          <cell r="A10819" t="str">
            <v>2003M03</v>
          </cell>
          <cell r="B10819">
            <v>2</v>
          </cell>
          <cell r="C10819">
            <v>15</v>
          </cell>
          <cell r="D10819" t="str">
            <v>Australia</v>
          </cell>
          <cell r="E10819">
            <v>9</v>
          </cell>
          <cell r="F10819">
            <v>224</v>
          </cell>
          <cell r="G10819" t="str">
            <v>Zimbabwe</v>
          </cell>
        </row>
        <row r="10820">
          <cell r="A10820" t="str">
            <v>2003M03</v>
          </cell>
          <cell r="B10820">
            <v>1</v>
          </cell>
          <cell r="C10820">
            <v>3</v>
          </cell>
          <cell r="D10820" t="str">
            <v>Uk</v>
          </cell>
          <cell r="E10820">
            <v>29</v>
          </cell>
          <cell r="F10820">
            <v>55</v>
          </cell>
          <cell r="G10820" t="str">
            <v>Cyprus</v>
          </cell>
        </row>
        <row r="10821">
          <cell r="A10821" t="str">
            <v>2003M03</v>
          </cell>
          <cell r="B10821">
            <v>2</v>
          </cell>
          <cell r="C10821">
            <v>23</v>
          </cell>
          <cell r="D10821" t="str">
            <v xml:space="preserve"> Belgium (French)</v>
          </cell>
          <cell r="E10821">
            <v>12</v>
          </cell>
          <cell r="F10821">
            <v>3</v>
          </cell>
          <cell r="G10821" t="str">
            <v>United Kingdom</v>
          </cell>
        </row>
        <row r="10822">
          <cell r="A10822" t="str">
            <v>2003M03</v>
          </cell>
          <cell r="B10822">
            <v>2</v>
          </cell>
          <cell r="C10822">
            <v>3</v>
          </cell>
          <cell r="D10822" t="str">
            <v>Uk</v>
          </cell>
          <cell r="E10822">
            <v>3441</v>
          </cell>
          <cell r="F10822">
            <v>146</v>
          </cell>
          <cell r="G10822" t="str">
            <v>Netherlands</v>
          </cell>
        </row>
        <row r="10823">
          <cell r="A10823" t="str">
            <v>2003M03</v>
          </cell>
          <cell r="B10823">
            <v>2</v>
          </cell>
          <cell r="C10823">
            <v>16</v>
          </cell>
          <cell r="D10823" t="str">
            <v>Austria</v>
          </cell>
          <cell r="E10823">
            <v>9</v>
          </cell>
          <cell r="F10823">
            <v>127</v>
          </cell>
          <cell r="G10823" t="str">
            <v>Malaysia</v>
          </cell>
        </row>
        <row r="10824">
          <cell r="A10824" t="str">
            <v>2003M03</v>
          </cell>
          <cell r="B10824">
            <v>0</v>
          </cell>
          <cell r="C10824">
            <v>100</v>
          </cell>
          <cell r="D10824" t="str">
            <v>Ebaymotors</v>
          </cell>
          <cell r="E10824">
            <v>3</v>
          </cell>
          <cell r="F10824">
            <v>164</v>
          </cell>
          <cell r="G10824" t="str">
            <v>Portugal</v>
          </cell>
        </row>
        <row r="10825">
          <cell r="A10825" t="str">
            <v>2003M03</v>
          </cell>
          <cell r="B10825">
            <v>2</v>
          </cell>
          <cell r="C10825">
            <v>15</v>
          </cell>
          <cell r="D10825" t="str">
            <v>Australia</v>
          </cell>
          <cell r="E10825">
            <v>1</v>
          </cell>
          <cell r="F10825">
            <v>55</v>
          </cell>
          <cell r="G10825" t="str">
            <v>Cyprus</v>
          </cell>
        </row>
        <row r="10826">
          <cell r="A10826" t="str">
            <v>2003M03</v>
          </cell>
          <cell r="B10826">
            <v>2</v>
          </cell>
          <cell r="C10826">
            <v>16</v>
          </cell>
          <cell r="D10826" t="str">
            <v>Austria</v>
          </cell>
          <cell r="E10826">
            <v>1</v>
          </cell>
          <cell r="F10826">
            <v>121</v>
          </cell>
          <cell r="G10826" t="str">
            <v>Lithuania</v>
          </cell>
        </row>
        <row r="10827">
          <cell r="A10827" t="str">
            <v>2003M03</v>
          </cell>
          <cell r="B10827">
            <v>2</v>
          </cell>
          <cell r="C10827">
            <v>2</v>
          </cell>
          <cell r="D10827" t="str">
            <v>Canada</v>
          </cell>
          <cell r="E10827">
            <v>14</v>
          </cell>
          <cell r="F10827">
            <v>192</v>
          </cell>
          <cell r="G10827" t="str">
            <v>Sweden</v>
          </cell>
        </row>
        <row r="10828">
          <cell r="A10828" t="str">
            <v>2003M03</v>
          </cell>
          <cell r="B10828">
            <v>1</v>
          </cell>
          <cell r="C10828">
            <v>2</v>
          </cell>
          <cell r="D10828" t="str">
            <v>Canada</v>
          </cell>
          <cell r="E10828">
            <v>1</v>
          </cell>
          <cell r="F10828">
            <v>60</v>
          </cell>
          <cell r="G10828" t="str">
            <v>Dominican Republic</v>
          </cell>
        </row>
        <row r="10829">
          <cell r="A10829" t="str">
            <v>2003M03</v>
          </cell>
          <cell r="B10829">
            <v>0</v>
          </cell>
          <cell r="C10829">
            <v>77</v>
          </cell>
          <cell r="D10829" t="str">
            <v>Germany</v>
          </cell>
          <cell r="E10829">
            <v>4</v>
          </cell>
          <cell r="F10829">
            <v>120</v>
          </cell>
          <cell r="G10829" t="str">
            <v>Liechtenstein</v>
          </cell>
        </row>
        <row r="10830">
          <cell r="A10830" t="str">
            <v>2003M03</v>
          </cell>
          <cell r="B10830">
            <v>2</v>
          </cell>
          <cell r="C10830">
            <v>71</v>
          </cell>
          <cell r="D10830" t="str">
            <v>France</v>
          </cell>
          <cell r="E10830">
            <v>16</v>
          </cell>
          <cell r="F10830">
            <v>53</v>
          </cell>
          <cell r="G10830" t="str">
            <v>Croatia, Democratic Republic of the</v>
          </cell>
        </row>
        <row r="10831">
          <cell r="A10831" t="str">
            <v>2003M03</v>
          </cell>
          <cell r="B10831">
            <v>2</v>
          </cell>
          <cell r="C10831">
            <v>23</v>
          </cell>
          <cell r="D10831" t="str">
            <v xml:space="preserve"> Belgium (French)</v>
          </cell>
          <cell r="E10831">
            <v>6</v>
          </cell>
          <cell r="F10831">
            <v>181</v>
          </cell>
          <cell r="G10831" t="str">
            <v>Slovakia</v>
          </cell>
        </row>
        <row r="10832">
          <cell r="A10832" t="str">
            <v>2003M03</v>
          </cell>
          <cell r="B10832">
            <v>0</v>
          </cell>
          <cell r="C10832">
            <v>0</v>
          </cell>
          <cell r="D10832" t="str">
            <v>Ebay</v>
          </cell>
          <cell r="E10832">
            <v>77</v>
          </cell>
          <cell r="F10832">
            <v>149</v>
          </cell>
          <cell r="G10832" t="str">
            <v>New Zealand</v>
          </cell>
        </row>
        <row r="10833">
          <cell r="A10833" t="str">
            <v>2003M03</v>
          </cell>
          <cell r="B10833">
            <v>2</v>
          </cell>
          <cell r="C10833">
            <v>23</v>
          </cell>
          <cell r="D10833" t="str">
            <v xml:space="preserve"> Belgium (French)</v>
          </cell>
          <cell r="E10833">
            <v>47</v>
          </cell>
          <cell r="F10833">
            <v>186</v>
          </cell>
          <cell r="G10833" t="str">
            <v>Spain</v>
          </cell>
        </row>
        <row r="10834">
          <cell r="A10834" t="str">
            <v>2003M03</v>
          </cell>
          <cell r="B10834">
            <v>1</v>
          </cell>
          <cell r="C10834">
            <v>15</v>
          </cell>
          <cell r="D10834" t="str">
            <v>Australia</v>
          </cell>
          <cell r="E10834">
            <v>13</v>
          </cell>
          <cell r="F10834">
            <v>44</v>
          </cell>
          <cell r="G10834" t="str">
            <v>Chile</v>
          </cell>
        </row>
        <row r="10835">
          <cell r="A10835" t="str">
            <v>2003M03</v>
          </cell>
          <cell r="B10835">
            <v>2</v>
          </cell>
          <cell r="C10835">
            <v>77</v>
          </cell>
          <cell r="D10835" t="str">
            <v>Germany</v>
          </cell>
          <cell r="E10835">
            <v>8</v>
          </cell>
          <cell r="F10835">
            <v>196</v>
          </cell>
          <cell r="G10835" t="str">
            <v>Taiwan</v>
          </cell>
        </row>
        <row r="10836">
          <cell r="A10836" t="str">
            <v>2003M03</v>
          </cell>
          <cell r="B10836">
            <v>1</v>
          </cell>
          <cell r="C10836">
            <v>186</v>
          </cell>
          <cell r="D10836" t="str">
            <v>Spain</v>
          </cell>
          <cell r="E10836">
            <v>1</v>
          </cell>
          <cell r="F10836">
            <v>163</v>
          </cell>
          <cell r="G10836" t="str">
            <v>Poland</v>
          </cell>
        </row>
        <row r="10837">
          <cell r="A10837" t="str">
            <v>2003M03</v>
          </cell>
          <cell r="B10837">
            <v>2</v>
          </cell>
          <cell r="C10837">
            <v>101</v>
          </cell>
          <cell r="D10837" t="str">
            <v>Italy</v>
          </cell>
          <cell r="E10837">
            <v>1315</v>
          </cell>
          <cell r="F10837">
            <v>193</v>
          </cell>
          <cell r="G10837" t="str">
            <v>Switzerland</v>
          </cell>
        </row>
        <row r="10838">
          <cell r="A10838" t="str">
            <v>2003M03</v>
          </cell>
          <cell r="B10838">
            <v>0</v>
          </cell>
          <cell r="C10838">
            <v>186</v>
          </cell>
          <cell r="D10838" t="str">
            <v>Spain</v>
          </cell>
          <cell r="E10838">
            <v>34488</v>
          </cell>
          <cell r="F10838">
            <v>186</v>
          </cell>
          <cell r="G10838" t="str">
            <v>Spain</v>
          </cell>
        </row>
        <row r="10839">
          <cell r="A10839" t="str">
            <v>2003M03</v>
          </cell>
          <cell r="B10839">
            <v>2</v>
          </cell>
          <cell r="C10839">
            <v>0</v>
          </cell>
          <cell r="D10839" t="str">
            <v>Ebay</v>
          </cell>
          <cell r="E10839">
            <v>461</v>
          </cell>
          <cell r="F10839">
            <v>156</v>
          </cell>
          <cell r="G10839" t="str">
            <v>Pakistan</v>
          </cell>
        </row>
        <row r="10840">
          <cell r="A10840" t="str">
            <v>2003M03</v>
          </cell>
          <cell r="B10840">
            <v>2</v>
          </cell>
          <cell r="C10840">
            <v>186</v>
          </cell>
          <cell r="D10840" t="str">
            <v>Spain</v>
          </cell>
          <cell r="E10840">
            <v>433</v>
          </cell>
          <cell r="F10840">
            <v>146</v>
          </cell>
          <cell r="G10840" t="str">
            <v>Netherlands</v>
          </cell>
        </row>
        <row r="10841">
          <cell r="A10841" t="str">
            <v>2003M03</v>
          </cell>
          <cell r="B10841">
            <v>2</v>
          </cell>
          <cell r="C10841">
            <v>100</v>
          </cell>
          <cell r="D10841" t="str">
            <v>Ebaymotors</v>
          </cell>
          <cell r="E10841">
            <v>425</v>
          </cell>
          <cell r="F10841">
            <v>101</v>
          </cell>
          <cell r="G10841" t="str">
            <v>Italy</v>
          </cell>
        </row>
        <row r="10842">
          <cell r="A10842" t="str">
            <v>2003M03</v>
          </cell>
          <cell r="B10842">
            <v>2</v>
          </cell>
          <cell r="C10842">
            <v>71</v>
          </cell>
          <cell r="D10842" t="str">
            <v>France</v>
          </cell>
          <cell r="E10842">
            <v>1</v>
          </cell>
          <cell r="F10842">
            <v>191</v>
          </cell>
          <cell r="G10842" t="str">
            <v>Swaziland</v>
          </cell>
        </row>
        <row r="10843">
          <cell r="A10843" t="str">
            <v>2003M03</v>
          </cell>
          <cell r="B10843">
            <v>2</v>
          </cell>
          <cell r="C10843">
            <v>123</v>
          </cell>
          <cell r="D10843" t="str">
            <v xml:space="preserve"> Belgium (Dutch)</v>
          </cell>
          <cell r="E10843">
            <v>12</v>
          </cell>
          <cell r="F10843">
            <v>57</v>
          </cell>
          <cell r="G10843" t="str">
            <v>Denmark</v>
          </cell>
        </row>
        <row r="10844">
          <cell r="A10844" t="str">
            <v>2003M03</v>
          </cell>
          <cell r="B10844">
            <v>0</v>
          </cell>
          <cell r="C10844">
            <v>101</v>
          </cell>
          <cell r="D10844" t="str">
            <v>Italy</v>
          </cell>
          <cell r="E10844">
            <v>1</v>
          </cell>
          <cell r="F10844">
            <v>214</v>
          </cell>
          <cell r="G10844" t="str">
            <v>Vatican City State</v>
          </cell>
        </row>
        <row r="10845">
          <cell r="A10845" t="str">
            <v>2003M03</v>
          </cell>
          <cell r="B10845">
            <v>3</v>
          </cell>
          <cell r="C10845">
            <v>0</v>
          </cell>
          <cell r="D10845" t="str">
            <v>Ebay</v>
          </cell>
          <cell r="E10845">
            <v>1</v>
          </cell>
          <cell r="F10845">
            <v>57</v>
          </cell>
          <cell r="G10845" t="str">
            <v>Denmark</v>
          </cell>
        </row>
        <row r="10846">
          <cell r="A10846" t="str">
            <v>2003M03</v>
          </cell>
          <cell r="B10846">
            <v>3</v>
          </cell>
          <cell r="C10846">
            <v>101</v>
          </cell>
          <cell r="D10846" t="str">
            <v>Italy</v>
          </cell>
          <cell r="E10846">
            <v>2</v>
          </cell>
          <cell r="F10846">
            <v>71</v>
          </cell>
          <cell r="G10846" t="str">
            <v>France</v>
          </cell>
        </row>
        <row r="10847">
          <cell r="A10847" t="str">
            <v>2003M03</v>
          </cell>
          <cell r="B10847">
            <v>3</v>
          </cell>
          <cell r="C10847">
            <v>15</v>
          </cell>
          <cell r="D10847" t="str">
            <v>Australia</v>
          </cell>
          <cell r="E10847">
            <v>2</v>
          </cell>
          <cell r="F10847">
            <v>176</v>
          </cell>
          <cell r="G10847" t="str">
            <v>Saudi Arabia</v>
          </cell>
        </row>
        <row r="10848">
          <cell r="A10848" t="str">
            <v>2003M03</v>
          </cell>
          <cell r="B10848">
            <v>1</v>
          </cell>
          <cell r="C10848">
            <v>0</v>
          </cell>
          <cell r="D10848" t="str">
            <v>Ebay</v>
          </cell>
          <cell r="E10848">
            <v>73</v>
          </cell>
          <cell r="F10848">
            <v>167</v>
          </cell>
          <cell r="G10848" t="str">
            <v>Romania</v>
          </cell>
        </row>
        <row r="10849">
          <cell r="A10849" t="str">
            <v>2003M03</v>
          </cell>
          <cell r="B10849">
            <v>0</v>
          </cell>
          <cell r="C10849">
            <v>101</v>
          </cell>
          <cell r="D10849" t="str">
            <v>Italy</v>
          </cell>
          <cell r="E10849">
            <v>15</v>
          </cell>
          <cell r="F10849">
            <v>16</v>
          </cell>
          <cell r="G10849" t="str">
            <v>Austria</v>
          </cell>
        </row>
        <row r="10850">
          <cell r="A10850" t="str">
            <v>2003M03</v>
          </cell>
          <cell r="B10850">
            <v>2</v>
          </cell>
          <cell r="C10850">
            <v>193</v>
          </cell>
          <cell r="D10850" t="str">
            <v>Switzerland</v>
          </cell>
          <cell r="E10850">
            <v>3</v>
          </cell>
          <cell r="F10850">
            <v>204</v>
          </cell>
          <cell r="G10850" t="str">
            <v>Turkey</v>
          </cell>
        </row>
        <row r="10851">
          <cell r="A10851" t="str">
            <v>2003M03</v>
          </cell>
          <cell r="B10851">
            <v>1</v>
          </cell>
          <cell r="C10851">
            <v>3</v>
          </cell>
          <cell r="D10851" t="str">
            <v>Uk</v>
          </cell>
          <cell r="E10851">
            <v>71</v>
          </cell>
          <cell r="F10851">
            <v>192</v>
          </cell>
          <cell r="G10851" t="str">
            <v>Sweden</v>
          </cell>
        </row>
        <row r="10852">
          <cell r="A10852" t="str">
            <v>2003M03</v>
          </cell>
          <cell r="B10852">
            <v>1</v>
          </cell>
          <cell r="C10852">
            <v>0</v>
          </cell>
          <cell r="D10852" t="str">
            <v>Ebay</v>
          </cell>
          <cell r="E10852">
            <v>1785</v>
          </cell>
          <cell r="F10852">
            <v>180</v>
          </cell>
          <cell r="G10852" t="str">
            <v>Singapore</v>
          </cell>
        </row>
        <row r="10853">
          <cell r="A10853" t="str">
            <v>2003M03</v>
          </cell>
          <cell r="B10853">
            <v>0</v>
          </cell>
          <cell r="C10853">
            <v>196</v>
          </cell>
          <cell r="D10853" t="str">
            <v>Taiwan</v>
          </cell>
          <cell r="E10853">
            <v>1031</v>
          </cell>
          <cell r="F10853">
            <v>45</v>
          </cell>
          <cell r="G10853" t="str">
            <v>China</v>
          </cell>
        </row>
        <row r="10854">
          <cell r="A10854" t="str">
            <v>2003M03</v>
          </cell>
          <cell r="B10854">
            <v>3</v>
          </cell>
          <cell r="C10854">
            <v>0</v>
          </cell>
          <cell r="D10854" t="str">
            <v>Ebay</v>
          </cell>
          <cell r="E10854">
            <v>2</v>
          </cell>
          <cell r="F10854">
            <v>44</v>
          </cell>
          <cell r="G10854" t="str">
            <v>Chile</v>
          </cell>
        </row>
        <row r="10855">
          <cell r="A10855" t="str">
            <v>2003M03</v>
          </cell>
          <cell r="B10855">
            <v>1</v>
          </cell>
          <cell r="C10855">
            <v>186</v>
          </cell>
          <cell r="D10855" t="str">
            <v>Spain</v>
          </cell>
          <cell r="E10855">
            <v>40</v>
          </cell>
          <cell r="F10855">
            <v>8</v>
          </cell>
          <cell r="G10855" t="str">
            <v>Andorra</v>
          </cell>
        </row>
        <row r="10856">
          <cell r="A10856" t="str">
            <v>2003M03</v>
          </cell>
          <cell r="B10856">
            <v>2</v>
          </cell>
          <cell r="C10856">
            <v>101</v>
          </cell>
          <cell r="D10856" t="str">
            <v>Italy</v>
          </cell>
          <cell r="E10856">
            <v>102</v>
          </cell>
          <cell r="F10856">
            <v>80</v>
          </cell>
          <cell r="G10856" t="str">
            <v>Greece</v>
          </cell>
        </row>
        <row r="10857">
          <cell r="A10857" t="str">
            <v>2003M03</v>
          </cell>
          <cell r="B10857">
            <v>2</v>
          </cell>
          <cell r="C10857">
            <v>186</v>
          </cell>
          <cell r="D10857" t="str">
            <v>Spain</v>
          </cell>
          <cell r="E10857">
            <v>2</v>
          </cell>
          <cell r="F10857">
            <v>44</v>
          </cell>
          <cell r="G10857" t="str">
            <v>Chile</v>
          </cell>
        </row>
        <row r="10858">
          <cell r="A10858" t="str">
            <v>2003M03</v>
          </cell>
          <cell r="B10858">
            <v>2</v>
          </cell>
          <cell r="C10858">
            <v>146</v>
          </cell>
          <cell r="D10858" t="str">
            <v>Netherlands</v>
          </cell>
          <cell r="E10858">
            <v>3</v>
          </cell>
          <cell r="F10858">
            <v>99</v>
          </cell>
          <cell r="G10858" t="str">
            <v>Ireland</v>
          </cell>
        </row>
        <row r="10859">
          <cell r="A10859" t="str">
            <v>2003M03</v>
          </cell>
          <cell r="B10859">
            <v>2</v>
          </cell>
          <cell r="C10859">
            <v>0</v>
          </cell>
          <cell r="D10859" t="str">
            <v>Ebay</v>
          </cell>
          <cell r="E10859">
            <v>1</v>
          </cell>
          <cell r="F10859">
            <v>4</v>
          </cell>
          <cell r="G10859" t="str">
            <v>Afghanistan</v>
          </cell>
        </row>
        <row r="10860">
          <cell r="A10860" t="str">
            <v>2003M03</v>
          </cell>
          <cell r="B10860">
            <v>2</v>
          </cell>
          <cell r="C10860">
            <v>16</v>
          </cell>
          <cell r="D10860" t="str">
            <v>Austria</v>
          </cell>
          <cell r="E10860">
            <v>16</v>
          </cell>
          <cell r="F10860">
            <v>104</v>
          </cell>
          <cell r="G10860" t="str">
            <v>Japan</v>
          </cell>
        </row>
        <row r="10861">
          <cell r="A10861" t="str">
            <v>2003M03</v>
          </cell>
          <cell r="B10861">
            <v>1</v>
          </cell>
          <cell r="C10861">
            <v>23</v>
          </cell>
          <cell r="D10861" t="str">
            <v xml:space="preserve"> Belgium (French)</v>
          </cell>
          <cell r="E10861">
            <v>12</v>
          </cell>
          <cell r="F10861">
            <v>193</v>
          </cell>
          <cell r="G10861" t="str">
            <v>Switzerland</v>
          </cell>
        </row>
        <row r="10862">
          <cell r="A10862" t="str">
            <v>2003M03</v>
          </cell>
          <cell r="B10862">
            <v>3</v>
          </cell>
          <cell r="C10862">
            <v>0</v>
          </cell>
          <cell r="D10862" t="str">
            <v>Ebay</v>
          </cell>
          <cell r="E10862">
            <v>2</v>
          </cell>
          <cell r="F10862">
            <v>12</v>
          </cell>
          <cell r="G10862" t="str">
            <v>Argentina</v>
          </cell>
        </row>
        <row r="10863">
          <cell r="A10863" t="str">
            <v>2003M03</v>
          </cell>
          <cell r="B10863">
            <v>0</v>
          </cell>
          <cell r="C10863">
            <v>77</v>
          </cell>
          <cell r="D10863" t="str">
            <v>Germany</v>
          </cell>
          <cell r="E10863">
            <v>999</v>
          </cell>
          <cell r="F10863">
            <v>186</v>
          </cell>
          <cell r="G10863" t="str">
            <v>Spain</v>
          </cell>
        </row>
        <row r="10864">
          <cell r="A10864" t="str">
            <v>2003M03</v>
          </cell>
          <cell r="B10864">
            <v>2</v>
          </cell>
          <cell r="C10864">
            <v>101</v>
          </cell>
          <cell r="D10864" t="str">
            <v>Italy</v>
          </cell>
          <cell r="E10864">
            <v>83</v>
          </cell>
          <cell r="F10864">
            <v>31</v>
          </cell>
          <cell r="G10864" t="str">
            <v>Brazil</v>
          </cell>
        </row>
        <row r="10865">
          <cell r="A10865" t="str">
            <v>2003M03</v>
          </cell>
          <cell r="B10865">
            <v>1</v>
          </cell>
          <cell r="C10865">
            <v>77</v>
          </cell>
          <cell r="D10865" t="str">
            <v>Germany</v>
          </cell>
          <cell r="E10865">
            <v>3</v>
          </cell>
          <cell r="F10865">
            <v>14</v>
          </cell>
          <cell r="G10865" t="str">
            <v>Aruba</v>
          </cell>
        </row>
        <row r="10866">
          <cell r="A10866" t="str">
            <v>2003M03</v>
          </cell>
          <cell r="B10866">
            <v>2</v>
          </cell>
          <cell r="C10866">
            <v>196</v>
          </cell>
          <cell r="D10866" t="str">
            <v>Taiwan</v>
          </cell>
          <cell r="E10866">
            <v>76</v>
          </cell>
          <cell r="F10866">
            <v>127</v>
          </cell>
          <cell r="G10866" t="str">
            <v>Malaysia</v>
          </cell>
        </row>
        <row r="10867">
          <cell r="A10867" t="str">
            <v>2003M03</v>
          </cell>
          <cell r="B10867">
            <v>1</v>
          </cell>
          <cell r="C10867">
            <v>16</v>
          </cell>
          <cell r="D10867" t="str">
            <v>Austria</v>
          </cell>
          <cell r="E10867">
            <v>8</v>
          </cell>
          <cell r="F10867">
            <v>199</v>
          </cell>
          <cell r="G10867" t="str">
            <v>Thailand</v>
          </cell>
        </row>
        <row r="10868">
          <cell r="A10868" t="str">
            <v>2003M03</v>
          </cell>
          <cell r="B10868">
            <v>1</v>
          </cell>
          <cell r="C10868">
            <v>0</v>
          </cell>
          <cell r="D10868" t="str">
            <v>Ebay</v>
          </cell>
          <cell r="E10868">
            <v>1</v>
          </cell>
          <cell r="F10868">
            <v>107</v>
          </cell>
          <cell r="G10868" t="str">
            <v>Kazakhstan</v>
          </cell>
        </row>
        <row r="10869">
          <cell r="A10869" t="str">
            <v>2003M03</v>
          </cell>
          <cell r="B10869">
            <v>0</v>
          </cell>
          <cell r="C10869">
            <v>3</v>
          </cell>
          <cell r="D10869" t="str">
            <v>Uk</v>
          </cell>
          <cell r="E10869">
            <v>36</v>
          </cell>
          <cell r="F10869">
            <v>45</v>
          </cell>
          <cell r="G10869" t="str">
            <v>China</v>
          </cell>
        </row>
        <row r="10870">
          <cell r="A10870" t="str">
            <v>2003M03</v>
          </cell>
          <cell r="B10870">
            <v>3</v>
          </cell>
          <cell r="C10870">
            <v>123</v>
          </cell>
          <cell r="D10870" t="str">
            <v xml:space="preserve"> Belgium (Dutch)</v>
          </cell>
          <cell r="E10870">
            <v>1</v>
          </cell>
          <cell r="F10870">
            <v>123</v>
          </cell>
          <cell r="G10870" t="str">
            <v>Macau</v>
          </cell>
        </row>
        <row r="10871">
          <cell r="A10871" t="str">
            <v>2003M03</v>
          </cell>
          <cell r="B10871">
            <v>3</v>
          </cell>
          <cell r="C10871">
            <v>71</v>
          </cell>
          <cell r="D10871" t="str">
            <v>France</v>
          </cell>
          <cell r="E10871">
            <v>19</v>
          </cell>
          <cell r="F10871">
            <v>193</v>
          </cell>
          <cell r="G10871" t="str">
            <v>Switzerland</v>
          </cell>
        </row>
        <row r="10872">
          <cell r="A10872" t="str">
            <v>2003M03</v>
          </cell>
          <cell r="B10872">
            <v>0</v>
          </cell>
          <cell r="C10872">
            <v>15</v>
          </cell>
          <cell r="D10872" t="str">
            <v>Australia</v>
          </cell>
          <cell r="E10872">
            <v>9</v>
          </cell>
          <cell r="F10872">
            <v>185</v>
          </cell>
          <cell r="G10872" t="str">
            <v>South Africa</v>
          </cell>
        </row>
        <row r="10873">
          <cell r="A10873" t="str">
            <v>2003M03</v>
          </cell>
          <cell r="B10873">
            <v>1</v>
          </cell>
          <cell r="C10873">
            <v>193</v>
          </cell>
          <cell r="D10873" t="str">
            <v>Switzerland</v>
          </cell>
          <cell r="E10873">
            <v>29</v>
          </cell>
          <cell r="F10873">
            <v>71</v>
          </cell>
          <cell r="G10873" t="str">
            <v>France</v>
          </cell>
        </row>
        <row r="10874">
          <cell r="A10874" t="str">
            <v>2003M03</v>
          </cell>
          <cell r="B10874">
            <v>2</v>
          </cell>
          <cell r="C10874">
            <v>0</v>
          </cell>
          <cell r="D10874" t="str">
            <v>Ebay</v>
          </cell>
          <cell r="E10874">
            <v>1</v>
          </cell>
          <cell r="F10874">
            <v>52</v>
          </cell>
          <cell r="G10874" t="str">
            <v>Cote d Ivoire (Ivory Coast)</v>
          </cell>
        </row>
        <row r="10875">
          <cell r="A10875" t="str">
            <v>2003M03</v>
          </cell>
          <cell r="B10875">
            <v>0</v>
          </cell>
          <cell r="C10875">
            <v>71</v>
          </cell>
          <cell r="D10875" t="str">
            <v>France</v>
          </cell>
          <cell r="E10875">
            <v>1</v>
          </cell>
          <cell r="F10875">
            <v>15</v>
          </cell>
          <cell r="G10875" t="str">
            <v>Australia</v>
          </cell>
        </row>
        <row r="10876">
          <cell r="A10876" t="str">
            <v>2003M03</v>
          </cell>
          <cell r="B10876">
            <v>1</v>
          </cell>
          <cell r="C10876">
            <v>186</v>
          </cell>
          <cell r="D10876" t="str">
            <v>Spain</v>
          </cell>
          <cell r="E10876">
            <v>66</v>
          </cell>
          <cell r="F10876">
            <v>71</v>
          </cell>
          <cell r="G10876" t="str">
            <v>France</v>
          </cell>
        </row>
        <row r="10877">
          <cell r="A10877" t="str">
            <v>2003M03</v>
          </cell>
          <cell r="B10877">
            <v>3</v>
          </cell>
          <cell r="C10877">
            <v>3</v>
          </cell>
          <cell r="D10877" t="str">
            <v>Uk</v>
          </cell>
          <cell r="E10877">
            <v>15864</v>
          </cell>
          <cell r="F10877">
            <v>3</v>
          </cell>
          <cell r="G10877" t="str">
            <v>United Kingdom</v>
          </cell>
        </row>
        <row r="10878">
          <cell r="A10878" t="str">
            <v>2003M03</v>
          </cell>
          <cell r="B10878">
            <v>2</v>
          </cell>
          <cell r="C10878">
            <v>193</v>
          </cell>
          <cell r="D10878" t="str">
            <v>Switzerland</v>
          </cell>
          <cell r="E10878">
            <v>1</v>
          </cell>
          <cell r="F10878">
            <v>210</v>
          </cell>
          <cell r="G10878" t="str">
            <v>United Arab Emirates</v>
          </cell>
        </row>
        <row r="10879">
          <cell r="A10879" t="str">
            <v>2003M03</v>
          </cell>
          <cell r="B10879">
            <v>2</v>
          </cell>
          <cell r="C10879">
            <v>16</v>
          </cell>
          <cell r="D10879" t="str">
            <v>Austria</v>
          </cell>
          <cell r="E10879">
            <v>15</v>
          </cell>
          <cell r="F10879">
            <v>154</v>
          </cell>
          <cell r="G10879" t="str">
            <v>Norway</v>
          </cell>
        </row>
        <row r="10880">
          <cell r="A10880" t="str">
            <v>2003M03</v>
          </cell>
          <cell r="B10880">
            <v>2</v>
          </cell>
          <cell r="C10880">
            <v>15</v>
          </cell>
          <cell r="D10880" t="str">
            <v>Australia</v>
          </cell>
          <cell r="E10880">
            <v>2</v>
          </cell>
          <cell r="F10880">
            <v>120</v>
          </cell>
          <cell r="G10880" t="str">
            <v>Liechtenstein</v>
          </cell>
        </row>
        <row r="10881">
          <cell r="A10881" t="str">
            <v>2003M03</v>
          </cell>
          <cell r="B10881">
            <v>2</v>
          </cell>
          <cell r="C10881">
            <v>77</v>
          </cell>
          <cell r="D10881" t="str">
            <v>Germany</v>
          </cell>
          <cell r="E10881">
            <v>5</v>
          </cell>
          <cell r="F10881">
            <v>13</v>
          </cell>
          <cell r="G10881" t="str">
            <v>Armenia</v>
          </cell>
        </row>
        <row r="10882">
          <cell r="A10882" t="str">
            <v>2003M03</v>
          </cell>
          <cell r="B10882">
            <v>2</v>
          </cell>
          <cell r="C10882">
            <v>2</v>
          </cell>
          <cell r="D10882" t="str">
            <v>Canada</v>
          </cell>
          <cell r="E10882">
            <v>32</v>
          </cell>
          <cell r="F10882">
            <v>163</v>
          </cell>
          <cell r="G10882" t="str">
            <v>Poland</v>
          </cell>
        </row>
        <row r="10883">
          <cell r="A10883" t="str">
            <v>2003M03</v>
          </cell>
          <cell r="B10883">
            <v>2</v>
          </cell>
          <cell r="C10883">
            <v>3</v>
          </cell>
          <cell r="D10883" t="str">
            <v>Uk</v>
          </cell>
          <cell r="E10883">
            <v>4922</v>
          </cell>
          <cell r="F10883">
            <v>92</v>
          </cell>
          <cell r="G10883" t="str">
            <v>Hong Kong</v>
          </cell>
        </row>
        <row r="10884">
          <cell r="A10884" t="str">
            <v>2003M03</v>
          </cell>
          <cell r="B10884">
            <v>2</v>
          </cell>
          <cell r="C10884">
            <v>100</v>
          </cell>
          <cell r="D10884" t="str">
            <v>Ebaymotors</v>
          </cell>
          <cell r="E10884">
            <v>25</v>
          </cell>
          <cell r="F10884">
            <v>16</v>
          </cell>
          <cell r="G10884" t="str">
            <v>Austria</v>
          </cell>
        </row>
        <row r="10885">
          <cell r="A10885" t="str">
            <v>2003M03</v>
          </cell>
          <cell r="B10885">
            <v>1</v>
          </cell>
          <cell r="C10885">
            <v>16</v>
          </cell>
          <cell r="D10885" t="str">
            <v>Austria</v>
          </cell>
          <cell r="E10885">
            <v>4</v>
          </cell>
          <cell r="F10885">
            <v>92</v>
          </cell>
          <cell r="G10885" t="str">
            <v>Hong Kong</v>
          </cell>
        </row>
        <row r="10886">
          <cell r="A10886" t="str">
            <v>2003M03</v>
          </cell>
          <cell r="B10886">
            <v>2</v>
          </cell>
          <cell r="C10886">
            <v>3</v>
          </cell>
          <cell r="D10886" t="str">
            <v>Uk</v>
          </cell>
          <cell r="E10886">
            <v>8908</v>
          </cell>
          <cell r="F10886">
            <v>100</v>
          </cell>
          <cell r="G10886" t="str">
            <v>Israel</v>
          </cell>
        </row>
        <row r="10887">
          <cell r="A10887" t="str">
            <v>2003M03</v>
          </cell>
          <cell r="B10887">
            <v>2</v>
          </cell>
          <cell r="C10887">
            <v>71</v>
          </cell>
          <cell r="D10887" t="str">
            <v>France</v>
          </cell>
          <cell r="E10887">
            <v>1</v>
          </cell>
          <cell r="F10887">
            <v>121</v>
          </cell>
          <cell r="G10887" t="str">
            <v>Lithuania</v>
          </cell>
        </row>
        <row r="10888">
          <cell r="A10888" t="str">
            <v>2003M03</v>
          </cell>
          <cell r="B10888">
            <v>0</v>
          </cell>
          <cell r="C10888">
            <v>186</v>
          </cell>
          <cell r="D10888" t="str">
            <v>Spain</v>
          </cell>
          <cell r="E10888">
            <v>20</v>
          </cell>
          <cell r="F10888">
            <v>8</v>
          </cell>
          <cell r="G10888" t="str">
            <v>Andorra</v>
          </cell>
        </row>
        <row r="10889">
          <cell r="A10889" t="str">
            <v>2003M03</v>
          </cell>
          <cell r="B10889">
            <v>0</v>
          </cell>
          <cell r="C10889">
            <v>146</v>
          </cell>
          <cell r="D10889" t="str">
            <v>Netherlands</v>
          </cell>
          <cell r="E10889">
            <v>12</v>
          </cell>
          <cell r="F10889">
            <v>1</v>
          </cell>
          <cell r="G10889" t="str">
            <v>United States</v>
          </cell>
        </row>
        <row r="10890">
          <cell r="A10890" t="str">
            <v>2003M03</v>
          </cell>
          <cell r="B10890">
            <v>1</v>
          </cell>
          <cell r="C10890">
            <v>3</v>
          </cell>
          <cell r="D10890" t="str">
            <v>Uk</v>
          </cell>
          <cell r="E10890">
            <v>49</v>
          </cell>
          <cell r="F10890">
            <v>193</v>
          </cell>
          <cell r="G10890" t="str">
            <v>Switzerland</v>
          </cell>
        </row>
        <row r="10891">
          <cell r="A10891" t="str">
            <v>2003M03</v>
          </cell>
          <cell r="B10891">
            <v>0</v>
          </cell>
          <cell r="C10891">
            <v>100</v>
          </cell>
          <cell r="D10891" t="str">
            <v>Ebaymotors</v>
          </cell>
          <cell r="E10891">
            <v>9</v>
          </cell>
          <cell r="F10891">
            <v>211</v>
          </cell>
          <cell r="G10891" t="str">
            <v>Uruguay</v>
          </cell>
        </row>
        <row r="10892">
          <cell r="A10892" t="str">
            <v>2003M03</v>
          </cell>
          <cell r="B10892">
            <v>2</v>
          </cell>
          <cell r="C10892">
            <v>15</v>
          </cell>
          <cell r="D10892" t="str">
            <v>Australia</v>
          </cell>
          <cell r="E10892">
            <v>6</v>
          </cell>
          <cell r="F10892">
            <v>99</v>
          </cell>
          <cell r="G10892" t="str">
            <v>Ireland</v>
          </cell>
        </row>
        <row r="10893">
          <cell r="A10893" t="str">
            <v>2003M03</v>
          </cell>
          <cell r="B10893">
            <v>2</v>
          </cell>
          <cell r="C10893">
            <v>2</v>
          </cell>
          <cell r="D10893" t="str">
            <v>Canada</v>
          </cell>
          <cell r="E10893">
            <v>1</v>
          </cell>
          <cell r="F10893">
            <v>57</v>
          </cell>
          <cell r="G10893" t="str">
            <v>Denmark</v>
          </cell>
        </row>
        <row r="10894">
          <cell r="A10894" t="str">
            <v>2003M03</v>
          </cell>
          <cell r="B10894">
            <v>0</v>
          </cell>
          <cell r="C10894">
            <v>196</v>
          </cell>
          <cell r="D10894" t="str">
            <v>Taiwan</v>
          </cell>
          <cell r="E10894">
            <v>5</v>
          </cell>
          <cell r="F10894">
            <v>195</v>
          </cell>
          <cell r="G10894" t="str">
            <v>Tahiti</v>
          </cell>
        </row>
        <row r="10895">
          <cell r="A10895" t="str">
            <v>2003M03</v>
          </cell>
          <cell r="B10895">
            <v>2</v>
          </cell>
          <cell r="C10895">
            <v>186</v>
          </cell>
          <cell r="D10895" t="str">
            <v>Spain</v>
          </cell>
          <cell r="E10895">
            <v>1</v>
          </cell>
          <cell r="F10895">
            <v>-999</v>
          </cell>
          <cell r="G10895" t="str">
            <v>Unknown</v>
          </cell>
        </row>
        <row r="10896">
          <cell r="A10896" t="str">
            <v>2003M03</v>
          </cell>
          <cell r="B10896">
            <v>3</v>
          </cell>
          <cell r="C10896">
            <v>3</v>
          </cell>
          <cell r="D10896" t="str">
            <v>Uk</v>
          </cell>
          <cell r="E10896">
            <v>4</v>
          </cell>
          <cell r="F10896">
            <v>105</v>
          </cell>
          <cell r="G10896" t="str">
            <v>Jersey</v>
          </cell>
        </row>
        <row r="10897">
          <cell r="A10897" t="str">
            <v>2003M03</v>
          </cell>
          <cell r="B10897">
            <v>1</v>
          </cell>
          <cell r="C10897">
            <v>186</v>
          </cell>
          <cell r="D10897" t="str">
            <v>Spain</v>
          </cell>
          <cell r="E10897">
            <v>12010</v>
          </cell>
          <cell r="F10897">
            <v>186</v>
          </cell>
          <cell r="G10897" t="str">
            <v>Spain</v>
          </cell>
        </row>
        <row r="10898">
          <cell r="A10898" t="str">
            <v>2003M03</v>
          </cell>
          <cell r="B10898">
            <v>0</v>
          </cell>
          <cell r="C10898">
            <v>123</v>
          </cell>
          <cell r="D10898" t="str">
            <v xml:space="preserve"> Belgium (Dutch)</v>
          </cell>
          <cell r="E10898">
            <v>13</v>
          </cell>
          <cell r="F10898">
            <v>1</v>
          </cell>
          <cell r="G10898" t="str">
            <v>United States</v>
          </cell>
        </row>
        <row r="10899">
          <cell r="A10899" t="str">
            <v>2003M03</v>
          </cell>
          <cell r="B10899">
            <v>2</v>
          </cell>
          <cell r="C10899">
            <v>77</v>
          </cell>
          <cell r="D10899" t="str">
            <v>Germany</v>
          </cell>
          <cell r="E10899">
            <v>343</v>
          </cell>
          <cell r="F10899">
            <v>12</v>
          </cell>
          <cell r="G10899" t="str">
            <v>Argentina</v>
          </cell>
        </row>
        <row r="10900">
          <cell r="A10900" t="str">
            <v>2003M03</v>
          </cell>
          <cell r="B10900">
            <v>2</v>
          </cell>
          <cell r="C10900">
            <v>2</v>
          </cell>
          <cell r="D10900" t="str">
            <v>Canada</v>
          </cell>
          <cell r="E10900">
            <v>1</v>
          </cell>
          <cell r="F10900">
            <v>93</v>
          </cell>
          <cell r="G10900" t="str">
            <v>Hungary</v>
          </cell>
        </row>
        <row r="10901">
          <cell r="A10901" t="str">
            <v>2003M03</v>
          </cell>
          <cell r="B10901">
            <v>0</v>
          </cell>
          <cell r="C10901">
            <v>15</v>
          </cell>
          <cell r="D10901" t="str">
            <v>Australia</v>
          </cell>
          <cell r="E10901">
            <v>677</v>
          </cell>
          <cell r="F10901">
            <v>127</v>
          </cell>
          <cell r="G10901" t="str">
            <v>Malaysia</v>
          </cell>
        </row>
        <row r="10902">
          <cell r="A10902" t="str">
            <v>2003M03</v>
          </cell>
          <cell r="B10902">
            <v>1</v>
          </cell>
          <cell r="C10902">
            <v>0</v>
          </cell>
          <cell r="D10902" t="str">
            <v>Ebay</v>
          </cell>
          <cell r="E10902">
            <v>952</v>
          </cell>
          <cell r="F10902">
            <v>149</v>
          </cell>
          <cell r="G10902" t="str">
            <v>New Zealand</v>
          </cell>
        </row>
        <row r="10903">
          <cell r="A10903" t="str">
            <v>2003M03</v>
          </cell>
          <cell r="B10903">
            <v>2</v>
          </cell>
          <cell r="C10903">
            <v>23</v>
          </cell>
          <cell r="D10903" t="str">
            <v xml:space="preserve"> Belgium (French)</v>
          </cell>
          <cell r="E10903">
            <v>39</v>
          </cell>
          <cell r="F10903">
            <v>199</v>
          </cell>
          <cell r="G10903" t="str">
            <v>Thailand</v>
          </cell>
        </row>
        <row r="10904">
          <cell r="A10904" t="str">
            <v>2003M03</v>
          </cell>
          <cell r="B10904">
            <v>1</v>
          </cell>
          <cell r="C10904">
            <v>77</v>
          </cell>
          <cell r="D10904" t="str">
            <v>Germany</v>
          </cell>
          <cell r="E10904">
            <v>39</v>
          </cell>
          <cell r="F10904">
            <v>225</v>
          </cell>
          <cell r="G10904" t="str">
            <v>APO/FPO</v>
          </cell>
        </row>
        <row r="10905">
          <cell r="A10905" t="str">
            <v>2003M03</v>
          </cell>
          <cell r="B10905">
            <v>3</v>
          </cell>
          <cell r="C10905">
            <v>77</v>
          </cell>
          <cell r="D10905" t="str">
            <v>Germany</v>
          </cell>
          <cell r="E10905">
            <v>7</v>
          </cell>
          <cell r="F10905">
            <v>57</v>
          </cell>
          <cell r="G10905" t="str">
            <v>Denmark</v>
          </cell>
        </row>
        <row r="10906">
          <cell r="A10906" t="str">
            <v>2003M03</v>
          </cell>
          <cell r="B10906">
            <v>2</v>
          </cell>
          <cell r="C10906">
            <v>101</v>
          </cell>
          <cell r="D10906" t="str">
            <v>Italy</v>
          </cell>
          <cell r="E10906">
            <v>2</v>
          </cell>
          <cell r="F10906">
            <v>209</v>
          </cell>
          <cell r="G10906" t="str">
            <v>Ukraine</v>
          </cell>
        </row>
        <row r="10907">
          <cell r="A10907" t="str">
            <v>2003M03</v>
          </cell>
          <cell r="B10907">
            <v>0</v>
          </cell>
          <cell r="C10907">
            <v>71</v>
          </cell>
          <cell r="D10907" t="str">
            <v>France</v>
          </cell>
          <cell r="E10907">
            <v>148</v>
          </cell>
          <cell r="F10907">
            <v>164</v>
          </cell>
          <cell r="G10907" t="str">
            <v>Portugal</v>
          </cell>
        </row>
        <row r="10908">
          <cell r="A10908" t="str">
            <v>2003M03</v>
          </cell>
          <cell r="B10908">
            <v>2</v>
          </cell>
          <cell r="C10908">
            <v>77</v>
          </cell>
          <cell r="D10908" t="str">
            <v>Germany</v>
          </cell>
          <cell r="E10908">
            <v>46</v>
          </cell>
          <cell r="F10908">
            <v>95</v>
          </cell>
          <cell r="G10908" t="str">
            <v>India</v>
          </cell>
        </row>
        <row r="10909">
          <cell r="A10909" t="str">
            <v>2003M03</v>
          </cell>
          <cell r="B10909">
            <v>1</v>
          </cell>
          <cell r="C10909">
            <v>0</v>
          </cell>
          <cell r="D10909" t="str">
            <v>Ebay</v>
          </cell>
          <cell r="E10909">
            <v>311</v>
          </cell>
          <cell r="F10909">
            <v>209</v>
          </cell>
          <cell r="G10909" t="str">
            <v>Ukraine</v>
          </cell>
        </row>
        <row r="10910">
          <cell r="A10910" t="str">
            <v>2003M03</v>
          </cell>
          <cell r="B10910">
            <v>1</v>
          </cell>
          <cell r="C10910">
            <v>77</v>
          </cell>
          <cell r="D10910" t="str">
            <v>Germany</v>
          </cell>
          <cell r="E10910">
            <v>144</v>
          </cell>
          <cell r="F10910">
            <v>2</v>
          </cell>
          <cell r="G10910" t="str">
            <v>Canada</v>
          </cell>
        </row>
        <row r="10911">
          <cell r="A10911" t="str">
            <v>2003M03</v>
          </cell>
          <cell r="B10911">
            <v>0</v>
          </cell>
          <cell r="C10911">
            <v>101</v>
          </cell>
          <cell r="D10911" t="str">
            <v>Italy</v>
          </cell>
          <cell r="E10911">
            <v>1</v>
          </cell>
          <cell r="F10911">
            <v>163</v>
          </cell>
          <cell r="G10911" t="str">
            <v>Poland</v>
          </cell>
        </row>
        <row r="10912">
          <cell r="A10912" t="str">
            <v>2003M03</v>
          </cell>
          <cell r="B10912">
            <v>0</v>
          </cell>
          <cell r="C10912">
            <v>15</v>
          </cell>
          <cell r="D10912" t="str">
            <v>Australia</v>
          </cell>
          <cell r="E10912">
            <v>2</v>
          </cell>
          <cell r="F10912">
            <v>14</v>
          </cell>
          <cell r="G10912" t="str">
            <v>Aruba</v>
          </cell>
        </row>
        <row r="10913">
          <cell r="A10913" t="str">
            <v>2003M03</v>
          </cell>
          <cell r="B10913">
            <v>1</v>
          </cell>
          <cell r="C10913">
            <v>71</v>
          </cell>
          <cell r="D10913" t="str">
            <v>France</v>
          </cell>
          <cell r="E10913">
            <v>39</v>
          </cell>
          <cell r="F10913">
            <v>31</v>
          </cell>
          <cell r="G10913" t="str">
            <v>Brazil</v>
          </cell>
        </row>
        <row r="10914">
          <cell r="A10914" t="str">
            <v>2003M03</v>
          </cell>
          <cell r="B10914">
            <v>1</v>
          </cell>
          <cell r="C10914">
            <v>186</v>
          </cell>
          <cell r="D10914" t="str">
            <v>Spain</v>
          </cell>
          <cell r="E10914">
            <v>1</v>
          </cell>
          <cell r="F10914">
            <v>15</v>
          </cell>
          <cell r="G10914" t="str">
            <v>Australia</v>
          </cell>
        </row>
        <row r="10915">
          <cell r="A10915" t="str">
            <v>2003M03</v>
          </cell>
          <cell r="B10915">
            <v>0</v>
          </cell>
          <cell r="C10915">
            <v>3</v>
          </cell>
          <cell r="D10915" t="str">
            <v>Uk</v>
          </cell>
          <cell r="E10915">
            <v>213</v>
          </cell>
          <cell r="F10915">
            <v>186</v>
          </cell>
          <cell r="G10915" t="str">
            <v>Spain</v>
          </cell>
        </row>
        <row r="10916">
          <cell r="A10916" t="str">
            <v>2003M03</v>
          </cell>
          <cell r="B10916">
            <v>1</v>
          </cell>
          <cell r="C10916">
            <v>2</v>
          </cell>
          <cell r="D10916" t="str">
            <v>Canada</v>
          </cell>
          <cell r="E10916">
            <v>34</v>
          </cell>
          <cell r="F10916">
            <v>77</v>
          </cell>
          <cell r="G10916" t="str">
            <v>Germany</v>
          </cell>
        </row>
        <row r="10917">
          <cell r="A10917" t="str">
            <v>2003M03</v>
          </cell>
          <cell r="B10917">
            <v>0</v>
          </cell>
          <cell r="C10917">
            <v>196</v>
          </cell>
          <cell r="D10917" t="str">
            <v>Taiwan</v>
          </cell>
          <cell r="E10917">
            <v>2</v>
          </cell>
          <cell r="F10917">
            <v>8</v>
          </cell>
          <cell r="G10917" t="str">
            <v>Andorra</v>
          </cell>
        </row>
        <row r="10918">
          <cell r="A10918" t="str">
            <v>2003M03</v>
          </cell>
          <cell r="B10918">
            <v>2</v>
          </cell>
          <cell r="C10918">
            <v>16</v>
          </cell>
          <cell r="D10918" t="str">
            <v>Austria</v>
          </cell>
          <cell r="E10918">
            <v>3</v>
          </cell>
          <cell r="F10918">
            <v>93</v>
          </cell>
          <cell r="G10918" t="str">
            <v>Hungary</v>
          </cell>
        </row>
        <row r="10919">
          <cell r="A10919" t="str">
            <v>2003M03</v>
          </cell>
          <cell r="B10919">
            <v>1</v>
          </cell>
          <cell r="C10919">
            <v>0</v>
          </cell>
          <cell r="D10919" t="str">
            <v>Ebay</v>
          </cell>
          <cell r="E10919">
            <v>2</v>
          </cell>
          <cell r="F10919">
            <v>160</v>
          </cell>
          <cell r="G10919" t="str">
            <v>Paraguay</v>
          </cell>
        </row>
        <row r="10920">
          <cell r="A10920" t="str">
            <v>2003M03</v>
          </cell>
          <cell r="B10920">
            <v>2</v>
          </cell>
          <cell r="C10920">
            <v>186</v>
          </cell>
          <cell r="D10920" t="str">
            <v>Spain</v>
          </cell>
          <cell r="E10920">
            <v>133</v>
          </cell>
          <cell r="F10920">
            <v>3</v>
          </cell>
          <cell r="G10920" t="str">
            <v>United Kingdom</v>
          </cell>
        </row>
        <row r="10921">
          <cell r="A10921" t="str">
            <v>2003M03</v>
          </cell>
          <cell r="B10921">
            <v>3</v>
          </cell>
          <cell r="C10921">
            <v>193</v>
          </cell>
          <cell r="D10921" t="str">
            <v>Switzerland</v>
          </cell>
          <cell r="E10921">
            <v>1</v>
          </cell>
          <cell r="F10921">
            <v>3</v>
          </cell>
          <cell r="G10921" t="str">
            <v>United Kingdom</v>
          </cell>
        </row>
        <row r="10922">
          <cell r="A10922" t="str">
            <v>2003M03</v>
          </cell>
          <cell r="B10922">
            <v>0</v>
          </cell>
          <cell r="C10922">
            <v>23</v>
          </cell>
          <cell r="D10922" t="str">
            <v xml:space="preserve"> Belgium (French)</v>
          </cell>
          <cell r="E10922">
            <v>7806</v>
          </cell>
          <cell r="F10922">
            <v>23</v>
          </cell>
          <cell r="G10922" t="str">
            <v>Belgium</v>
          </cell>
        </row>
        <row r="10923">
          <cell r="A10923" t="str">
            <v>2003M03</v>
          </cell>
          <cell r="B10923">
            <v>2</v>
          </cell>
          <cell r="C10923">
            <v>23</v>
          </cell>
          <cell r="D10923" t="str">
            <v xml:space="preserve"> Belgium (French)</v>
          </cell>
          <cell r="E10923">
            <v>2</v>
          </cell>
          <cell r="F10923">
            <v>93</v>
          </cell>
          <cell r="G10923" t="str">
            <v>Hungary</v>
          </cell>
        </row>
        <row r="10924">
          <cell r="A10924" t="str">
            <v>2003M03</v>
          </cell>
          <cell r="B10924">
            <v>3</v>
          </cell>
          <cell r="C10924">
            <v>3</v>
          </cell>
          <cell r="D10924" t="str">
            <v>Uk</v>
          </cell>
          <cell r="E10924">
            <v>2</v>
          </cell>
          <cell r="F10924">
            <v>149</v>
          </cell>
          <cell r="G10924" t="str">
            <v>New Zealand</v>
          </cell>
        </row>
        <row r="10925">
          <cell r="A10925" t="str">
            <v>2003M03</v>
          </cell>
          <cell r="B10925">
            <v>3</v>
          </cell>
          <cell r="C10925">
            <v>77</v>
          </cell>
          <cell r="D10925" t="str">
            <v>Germany</v>
          </cell>
          <cell r="E10925">
            <v>1</v>
          </cell>
          <cell r="F10925">
            <v>181</v>
          </cell>
          <cell r="G10925" t="str">
            <v>Slovakia</v>
          </cell>
        </row>
        <row r="10926">
          <cell r="A10926" t="str">
            <v>2003M03</v>
          </cell>
          <cell r="B10926">
            <v>2</v>
          </cell>
          <cell r="C10926">
            <v>101</v>
          </cell>
          <cell r="D10926" t="str">
            <v>Italy</v>
          </cell>
          <cell r="E10926">
            <v>3262</v>
          </cell>
          <cell r="F10926">
            <v>77</v>
          </cell>
          <cell r="G10926" t="str">
            <v>Germany</v>
          </cell>
        </row>
        <row r="10927">
          <cell r="A10927" t="str">
            <v>2003M03</v>
          </cell>
          <cell r="B10927">
            <v>2</v>
          </cell>
          <cell r="C10927">
            <v>16</v>
          </cell>
          <cell r="D10927" t="str">
            <v>Austria</v>
          </cell>
          <cell r="E10927">
            <v>17</v>
          </cell>
          <cell r="F10927">
            <v>100</v>
          </cell>
          <cell r="G10927" t="str">
            <v>Israel</v>
          </cell>
        </row>
        <row r="10928">
          <cell r="A10928" t="str">
            <v>2003M03</v>
          </cell>
          <cell r="B10928">
            <v>0</v>
          </cell>
          <cell r="C10928">
            <v>23</v>
          </cell>
          <cell r="D10928" t="str">
            <v xml:space="preserve"> Belgium (French)</v>
          </cell>
          <cell r="E10928">
            <v>10</v>
          </cell>
          <cell r="F10928">
            <v>2</v>
          </cell>
          <cell r="G10928" t="str">
            <v>Canada</v>
          </cell>
        </row>
        <row r="10929">
          <cell r="A10929" t="str">
            <v>2003M03</v>
          </cell>
          <cell r="B10929">
            <v>2</v>
          </cell>
          <cell r="C10929">
            <v>15</v>
          </cell>
          <cell r="D10929" t="str">
            <v>Australia</v>
          </cell>
          <cell r="E10929">
            <v>20</v>
          </cell>
          <cell r="F10929">
            <v>122</v>
          </cell>
          <cell r="G10929" t="str">
            <v>Luxembourg</v>
          </cell>
        </row>
        <row r="10930">
          <cell r="A10930" t="str">
            <v>2003M03</v>
          </cell>
          <cell r="B10930">
            <v>1</v>
          </cell>
          <cell r="C10930">
            <v>3</v>
          </cell>
          <cell r="D10930" t="str">
            <v>Uk</v>
          </cell>
          <cell r="E10930">
            <v>1</v>
          </cell>
          <cell r="F10930">
            <v>-999</v>
          </cell>
          <cell r="G10930" t="str">
            <v>Unknown</v>
          </cell>
        </row>
        <row r="10931">
          <cell r="A10931" t="str">
            <v>2003M03</v>
          </cell>
          <cell r="B10931">
            <v>0</v>
          </cell>
          <cell r="C10931">
            <v>100</v>
          </cell>
          <cell r="D10931" t="str">
            <v>Ebaymotors</v>
          </cell>
          <cell r="E10931">
            <v>8</v>
          </cell>
          <cell r="F10931">
            <v>101</v>
          </cell>
          <cell r="G10931" t="str">
            <v>Italy</v>
          </cell>
        </row>
        <row r="10932">
          <cell r="A10932" t="str">
            <v>2003M03</v>
          </cell>
          <cell r="B10932">
            <v>1</v>
          </cell>
          <cell r="C10932">
            <v>77</v>
          </cell>
          <cell r="D10932" t="str">
            <v>Germany</v>
          </cell>
          <cell r="E10932">
            <v>424</v>
          </cell>
          <cell r="F10932">
            <v>15</v>
          </cell>
          <cell r="G10932" t="str">
            <v>Australia</v>
          </cell>
        </row>
        <row r="10933">
          <cell r="A10933" t="str">
            <v>2003M03</v>
          </cell>
          <cell r="B10933">
            <v>2</v>
          </cell>
          <cell r="C10933">
            <v>3</v>
          </cell>
          <cell r="D10933" t="str">
            <v>Uk</v>
          </cell>
          <cell r="E10933">
            <v>4672</v>
          </cell>
          <cell r="F10933">
            <v>15</v>
          </cell>
          <cell r="G10933" t="str">
            <v>Australia</v>
          </cell>
        </row>
        <row r="10934">
          <cell r="A10934" t="str">
            <v>2003M03</v>
          </cell>
          <cell r="B10934">
            <v>1</v>
          </cell>
          <cell r="C10934">
            <v>0</v>
          </cell>
          <cell r="D10934" t="str">
            <v>Ebay</v>
          </cell>
          <cell r="E10934">
            <v>6</v>
          </cell>
          <cell r="F10934">
            <v>62</v>
          </cell>
          <cell r="G10934" t="str">
            <v>Egypt</v>
          </cell>
        </row>
        <row r="10935">
          <cell r="A10935" t="str">
            <v>2003M03</v>
          </cell>
          <cell r="B10935">
            <v>1</v>
          </cell>
          <cell r="C10935">
            <v>101</v>
          </cell>
          <cell r="D10935" t="str">
            <v>Italy</v>
          </cell>
          <cell r="E10935">
            <v>1</v>
          </cell>
          <cell r="F10935">
            <v>15</v>
          </cell>
          <cell r="G10935" t="str">
            <v>Australia</v>
          </cell>
        </row>
        <row r="10936">
          <cell r="A10936" t="str">
            <v>2003M03</v>
          </cell>
          <cell r="B10936">
            <v>0</v>
          </cell>
          <cell r="C10936">
            <v>0</v>
          </cell>
          <cell r="D10936" t="str">
            <v>Ebay</v>
          </cell>
          <cell r="E10936">
            <v>12</v>
          </cell>
          <cell r="F10936">
            <v>5</v>
          </cell>
          <cell r="G10936" t="str">
            <v>Albania</v>
          </cell>
        </row>
        <row r="10937">
          <cell r="A10937" t="str">
            <v>2003M03</v>
          </cell>
          <cell r="B10937">
            <v>1</v>
          </cell>
          <cell r="C10937">
            <v>101</v>
          </cell>
          <cell r="D10937" t="str">
            <v>Italy</v>
          </cell>
          <cell r="E10937">
            <v>9</v>
          </cell>
          <cell r="F10937">
            <v>175</v>
          </cell>
          <cell r="G10937" t="str">
            <v>San Marino</v>
          </cell>
        </row>
        <row r="10938">
          <cell r="A10938" t="str">
            <v>2003M03</v>
          </cell>
          <cell r="B10938">
            <v>1</v>
          </cell>
          <cell r="C10938">
            <v>77</v>
          </cell>
          <cell r="D10938" t="str">
            <v>Germany</v>
          </cell>
          <cell r="E10938">
            <v>354</v>
          </cell>
          <cell r="F10938">
            <v>199</v>
          </cell>
          <cell r="G10938" t="str">
            <v>Thailand</v>
          </cell>
        </row>
        <row r="10939">
          <cell r="A10939" t="str">
            <v>2003M03</v>
          </cell>
          <cell r="B10939">
            <v>2</v>
          </cell>
          <cell r="C10939">
            <v>3</v>
          </cell>
          <cell r="D10939" t="str">
            <v>Uk</v>
          </cell>
          <cell r="E10939">
            <v>157</v>
          </cell>
          <cell r="F10939">
            <v>121</v>
          </cell>
          <cell r="G10939" t="str">
            <v>Lithuania</v>
          </cell>
        </row>
        <row r="10940">
          <cell r="A10940" t="str">
            <v>2003M03</v>
          </cell>
          <cell r="B10940">
            <v>2</v>
          </cell>
          <cell r="C10940">
            <v>101</v>
          </cell>
          <cell r="D10940" t="str">
            <v>Italy</v>
          </cell>
          <cell r="E10940">
            <v>7</v>
          </cell>
          <cell r="F10940">
            <v>130</v>
          </cell>
          <cell r="G10940" t="str">
            <v>Malta</v>
          </cell>
        </row>
        <row r="10941">
          <cell r="A10941" t="str">
            <v>2003M03</v>
          </cell>
          <cell r="B10941">
            <v>2</v>
          </cell>
          <cell r="C10941">
            <v>2</v>
          </cell>
          <cell r="D10941" t="str">
            <v>Canada</v>
          </cell>
          <cell r="E10941">
            <v>6</v>
          </cell>
          <cell r="F10941">
            <v>100</v>
          </cell>
          <cell r="G10941" t="str">
            <v>Israel</v>
          </cell>
        </row>
        <row r="10942">
          <cell r="A10942" t="str">
            <v>2003M03</v>
          </cell>
          <cell r="B10942">
            <v>1</v>
          </cell>
          <cell r="C10942">
            <v>146</v>
          </cell>
          <cell r="D10942" t="str">
            <v>Netherlands</v>
          </cell>
          <cell r="E10942">
            <v>14</v>
          </cell>
          <cell r="F10942">
            <v>70</v>
          </cell>
          <cell r="G10942" t="str">
            <v>Finland</v>
          </cell>
        </row>
        <row r="10943">
          <cell r="A10943" t="str">
            <v>2003M03</v>
          </cell>
          <cell r="B10943">
            <v>1</v>
          </cell>
          <cell r="C10943">
            <v>0</v>
          </cell>
          <cell r="D10943" t="str">
            <v>Ebay</v>
          </cell>
          <cell r="E10943">
            <v>118</v>
          </cell>
          <cell r="F10943">
            <v>70</v>
          </cell>
          <cell r="G10943" t="str">
            <v>Finland</v>
          </cell>
        </row>
        <row r="10944">
          <cell r="A10944" t="str">
            <v>2003M03</v>
          </cell>
          <cell r="B10944">
            <v>1</v>
          </cell>
          <cell r="C10944">
            <v>0</v>
          </cell>
          <cell r="D10944" t="str">
            <v>Ebay</v>
          </cell>
          <cell r="E10944">
            <v>488</v>
          </cell>
          <cell r="F10944">
            <v>163</v>
          </cell>
          <cell r="G10944" t="str">
            <v>Poland</v>
          </cell>
        </row>
        <row r="10945">
          <cell r="A10945" t="str">
            <v>2003M03</v>
          </cell>
          <cell r="B10945">
            <v>0</v>
          </cell>
          <cell r="C10945">
            <v>15</v>
          </cell>
          <cell r="D10945" t="str">
            <v>Australia</v>
          </cell>
          <cell r="E10945">
            <v>12</v>
          </cell>
          <cell r="F10945">
            <v>196</v>
          </cell>
          <cell r="G10945" t="str">
            <v>Taiwan</v>
          </cell>
        </row>
        <row r="10946">
          <cell r="A10946" t="str">
            <v>2003M03</v>
          </cell>
          <cell r="B10946">
            <v>0</v>
          </cell>
          <cell r="C10946">
            <v>100</v>
          </cell>
          <cell r="D10946" t="str">
            <v>Ebaymotors</v>
          </cell>
          <cell r="E10946">
            <v>2</v>
          </cell>
          <cell r="F10946">
            <v>217</v>
          </cell>
          <cell r="G10946" t="str">
            <v>Virgin Islands (U.S.)</v>
          </cell>
        </row>
        <row r="10947">
          <cell r="A10947" t="str">
            <v>2003M03</v>
          </cell>
          <cell r="B10947">
            <v>1</v>
          </cell>
          <cell r="C10947">
            <v>77</v>
          </cell>
          <cell r="D10947" t="str">
            <v>Germany</v>
          </cell>
          <cell r="E10947">
            <v>14</v>
          </cell>
          <cell r="F10947">
            <v>204</v>
          </cell>
          <cell r="G10947" t="str">
            <v>Turkey</v>
          </cell>
        </row>
        <row r="10948">
          <cell r="A10948" t="str">
            <v>2003M03</v>
          </cell>
          <cell r="B10948">
            <v>0</v>
          </cell>
          <cell r="C10948">
            <v>146</v>
          </cell>
          <cell r="D10948" t="str">
            <v>Netherlands</v>
          </cell>
          <cell r="E10948">
            <v>2</v>
          </cell>
          <cell r="F10948">
            <v>164</v>
          </cell>
          <cell r="G10948" t="str">
            <v>Portugal</v>
          </cell>
        </row>
        <row r="10949">
          <cell r="A10949" t="str">
            <v>2003M03</v>
          </cell>
          <cell r="B10949">
            <v>0</v>
          </cell>
          <cell r="C10949">
            <v>77</v>
          </cell>
          <cell r="D10949" t="str">
            <v>Germany</v>
          </cell>
          <cell r="E10949">
            <v>403</v>
          </cell>
          <cell r="F10949">
            <v>164</v>
          </cell>
          <cell r="G10949" t="str">
            <v>Portugal</v>
          </cell>
        </row>
        <row r="10950">
          <cell r="A10950" t="str">
            <v>2003M03</v>
          </cell>
          <cell r="B10950">
            <v>2</v>
          </cell>
          <cell r="C10950">
            <v>77</v>
          </cell>
          <cell r="D10950" t="str">
            <v>Germany</v>
          </cell>
          <cell r="E10950">
            <v>7</v>
          </cell>
          <cell r="F10950">
            <v>111</v>
          </cell>
          <cell r="G10950" t="str">
            <v>Korea, South</v>
          </cell>
        </row>
        <row r="10951">
          <cell r="A10951" t="str">
            <v>2003M03</v>
          </cell>
          <cell r="B10951">
            <v>3</v>
          </cell>
          <cell r="C10951">
            <v>2</v>
          </cell>
          <cell r="D10951" t="str">
            <v>Canada</v>
          </cell>
          <cell r="E10951">
            <v>1261</v>
          </cell>
          <cell r="F10951">
            <v>2</v>
          </cell>
          <cell r="G10951" t="str">
            <v>Canada</v>
          </cell>
        </row>
        <row r="10952">
          <cell r="A10952" t="str">
            <v>2003M03</v>
          </cell>
          <cell r="B10952">
            <v>3</v>
          </cell>
          <cell r="C10952">
            <v>15</v>
          </cell>
          <cell r="D10952" t="str">
            <v>Australia</v>
          </cell>
          <cell r="E10952">
            <v>3911</v>
          </cell>
          <cell r="F10952">
            <v>15</v>
          </cell>
          <cell r="G10952" t="str">
            <v>Australia</v>
          </cell>
        </row>
        <row r="10953">
          <cell r="A10953" t="str">
            <v>2003M03</v>
          </cell>
          <cell r="B10953">
            <v>2</v>
          </cell>
          <cell r="C10953">
            <v>146</v>
          </cell>
          <cell r="D10953" t="str">
            <v>Netherlands</v>
          </cell>
          <cell r="E10953">
            <v>99</v>
          </cell>
          <cell r="F10953">
            <v>101</v>
          </cell>
          <cell r="G10953" t="str">
            <v>Italy</v>
          </cell>
        </row>
        <row r="10954">
          <cell r="A10954" t="str">
            <v>2003M03</v>
          </cell>
          <cell r="B10954">
            <v>2</v>
          </cell>
          <cell r="C10954">
            <v>71</v>
          </cell>
          <cell r="D10954" t="str">
            <v>France</v>
          </cell>
          <cell r="E10954">
            <v>4</v>
          </cell>
          <cell r="F10954">
            <v>90</v>
          </cell>
          <cell r="G10954" t="str">
            <v>Haiti</v>
          </cell>
        </row>
        <row r="10955">
          <cell r="A10955" t="str">
            <v>2003M03</v>
          </cell>
          <cell r="B10955">
            <v>2</v>
          </cell>
          <cell r="C10955">
            <v>101</v>
          </cell>
          <cell r="D10955" t="str">
            <v>Italy</v>
          </cell>
          <cell r="E10955">
            <v>3</v>
          </cell>
          <cell r="F10955">
            <v>196</v>
          </cell>
          <cell r="G10955" t="str">
            <v>Taiwan</v>
          </cell>
        </row>
        <row r="10956">
          <cell r="A10956" t="str">
            <v>2003M03</v>
          </cell>
          <cell r="B10956">
            <v>0</v>
          </cell>
          <cell r="C10956">
            <v>0</v>
          </cell>
          <cell r="D10956" t="str">
            <v>Ebay</v>
          </cell>
          <cell r="E10956">
            <v>213</v>
          </cell>
          <cell r="F10956">
            <v>168</v>
          </cell>
          <cell r="G10956" t="str">
            <v>Russian Federation</v>
          </cell>
        </row>
        <row r="10957">
          <cell r="A10957" t="str">
            <v>2003M03</v>
          </cell>
          <cell r="B10957">
            <v>1</v>
          </cell>
          <cell r="C10957">
            <v>0</v>
          </cell>
          <cell r="D10957" t="str">
            <v>Ebay</v>
          </cell>
          <cell r="E10957">
            <v>277</v>
          </cell>
          <cell r="F10957">
            <v>60</v>
          </cell>
          <cell r="G10957" t="str">
            <v>Dominican Republic</v>
          </cell>
        </row>
        <row r="10958">
          <cell r="A10958" t="str">
            <v>2003M03</v>
          </cell>
          <cell r="B10958">
            <v>2</v>
          </cell>
          <cell r="C10958">
            <v>77</v>
          </cell>
          <cell r="D10958" t="str">
            <v>Germany</v>
          </cell>
          <cell r="E10958">
            <v>1690</v>
          </cell>
          <cell r="F10958">
            <v>180</v>
          </cell>
          <cell r="G10958" t="str">
            <v>Singapore</v>
          </cell>
        </row>
        <row r="10959">
          <cell r="A10959" t="str">
            <v>2003M03</v>
          </cell>
          <cell r="B10959">
            <v>0</v>
          </cell>
          <cell r="C10959">
            <v>71</v>
          </cell>
          <cell r="D10959" t="str">
            <v>France</v>
          </cell>
          <cell r="E10959">
            <v>14</v>
          </cell>
          <cell r="F10959">
            <v>8</v>
          </cell>
          <cell r="G10959" t="str">
            <v>Andorra</v>
          </cell>
        </row>
        <row r="10960">
          <cell r="A10960" t="str">
            <v>2003M03</v>
          </cell>
          <cell r="B10960">
            <v>1</v>
          </cell>
          <cell r="C10960">
            <v>146</v>
          </cell>
          <cell r="D10960" t="str">
            <v>Netherlands</v>
          </cell>
          <cell r="E10960">
            <v>49</v>
          </cell>
          <cell r="F10960">
            <v>3</v>
          </cell>
          <cell r="G10960" t="str">
            <v>United Kingdom</v>
          </cell>
        </row>
        <row r="10961">
          <cell r="A10961" t="str">
            <v>2003M03</v>
          </cell>
          <cell r="B10961">
            <v>0</v>
          </cell>
          <cell r="C10961">
            <v>0</v>
          </cell>
          <cell r="D10961" t="str">
            <v>Ebay</v>
          </cell>
          <cell r="E10961">
            <v>443</v>
          </cell>
          <cell r="F10961">
            <v>146</v>
          </cell>
          <cell r="G10961" t="str">
            <v>Netherlands</v>
          </cell>
        </row>
        <row r="10962">
          <cell r="A10962" t="str">
            <v>2003M03</v>
          </cell>
          <cell r="B10962">
            <v>2</v>
          </cell>
          <cell r="C10962">
            <v>0</v>
          </cell>
          <cell r="D10962" t="str">
            <v>Ebay</v>
          </cell>
          <cell r="E10962">
            <v>142</v>
          </cell>
          <cell r="F10962">
            <v>137</v>
          </cell>
          <cell r="G10962" t="str">
            <v>Moldova</v>
          </cell>
        </row>
        <row r="10963">
          <cell r="A10963" t="str">
            <v>2003M03</v>
          </cell>
          <cell r="B10963">
            <v>2</v>
          </cell>
          <cell r="C10963">
            <v>146</v>
          </cell>
          <cell r="D10963" t="str">
            <v>Netherlands</v>
          </cell>
          <cell r="E10963">
            <v>135</v>
          </cell>
          <cell r="F10963">
            <v>16</v>
          </cell>
          <cell r="G10963" t="str">
            <v>Austria</v>
          </cell>
        </row>
        <row r="10964">
          <cell r="A10964" t="str">
            <v>2003M03</v>
          </cell>
          <cell r="B10964">
            <v>2</v>
          </cell>
          <cell r="C10964">
            <v>146</v>
          </cell>
          <cell r="D10964" t="str">
            <v>Netherlands</v>
          </cell>
          <cell r="E10964">
            <v>13</v>
          </cell>
          <cell r="F10964">
            <v>15</v>
          </cell>
          <cell r="G10964" t="str">
            <v>Australia</v>
          </cell>
        </row>
        <row r="10965">
          <cell r="A10965" t="str">
            <v>2003M03</v>
          </cell>
          <cell r="B10965">
            <v>2</v>
          </cell>
          <cell r="C10965">
            <v>15</v>
          </cell>
          <cell r="D10965" t="str">
            <v>Australia</v>
          </cell>
          <cell r="E10965">
            <v>4</v>
          </cell>
          <cell r="F10965">
            <v>12</v>
          </cell>
          <cell r="G10965" t="str">
            <v>Argentina</v>
          </cell>
        </row>
        <row r="10966">
          <cell r="A10966" t="str">
            <v>2003M03</v>
          </cell>
          <cell r="B10966">
            <v>2</v>
          </cell>
          <cell r="C10966">
            <v>0</v>
          </cell>
          <cell r="D10966" t="str">
            <v>Ebay</v>
          </cell>
          <cell r="E10966">
            <v>613</v>
          </cell>
          <cell r="F10966">
            <v>51</v>
          </cell>
          <cell r="G10966" t="str">
            <v>Costa Rica</v>
          </cell>
        </row>
        <row r="10967">
          <cell r="A10967" t="str">
            <v>2003M03</v>
          </cell>
          <cell r="B10967">
            <v>1</v>
          </cell>
          <cell r="C10967">
            <v>100</v>
          </cell>
          <cell r="D10967" t="str">
            <v>Ebaymotors</v>
          </cell>
          <cell r="E10967">
            <v>4</v>
          </cell>
          <cell r="F10967">
            <v>111</v>
          </cell>
          <cell r="G10967" t="str">
            <v>Korea, South</v>
          </cell>
        </row>
        <row r="10968">
          <cell r="A10968" t="str">
            <v>2003M03</v>
          </cell>
          <cell r="B10968">
            <v>1</v>
          </cell>
          <cell r="C10968">
            <v>77</v>
          </cell>
          <cell r="D10968" t="str">
            <v>Germany</v>
          </cell>
          <cell r="E10968">
            <v>11865</v>
          </cell>
          <cell r="F10968">
            <v>193</v>
          </cell>
          <cell r="G10968" t="str">
            <v>Switzerland</v>
          </cell>
        </row>
        <row r="10969">
          <cell r="A10969" t="str">
            <v>2003M03</v>
          </cell>
          <cell r="B10969">
            <v>2</v>
          </cell>
          <cell r="C10969">
            <v>3</v>
          </cell>
          <cell r="D10969" t="str">
            <v>Uk</v>
          </cell>
          <cell r="E10969">
            <v>230</v>
          </cell>
          <cell r="F10969">
            <v>95</v>
          </cell>
          <cell r="G10969" t="str">
            <v>India</v>
          </cell>
        </row>
        <row r="10970">
          <cell r="A10970" t="str">
            <v>2003M03</v>
          </cell>
          <cell r="B10970">
            <v>2</v>
          </cell>
          <cell r="C10970">
            <v>0</v>
          </cell>
          <cell r="D10970" t="str">
            <v>Ebay</v>
          </cell>
          <cell r="E10970">
            <v>11</v>
          </cell>
          <cell r="F10970">
            <v>174</v>
          </cell>
          <cell r="G10970" t="str">
            <v>Saint Vincent and the Grenadines</v>
          </cell>
        </row>
        <row r="10971">
          <cell r="A10971" t="str">
            <v>2003M03</v>
          </cell>
          <cell r="B10971">
            <v>2</v>
          </cell>
          <cell r="C10971">
            <v>71</v>
          </cell>
          <cell r="D10971" t="str">
            <v>France</v>
          </cell>
          <cell r="E10971">
            <v>57</v>
          </cell>
          <cell r="F10971">
            <v>148</v>
          </cell>
          <cell r="G10971" t="str">
            <v>New Caledonia</v>
          </cell>
        </row>
        <row r="10972">
          <cell r="A10972" t="str">
            <v>2003M03</v>
          </cell>
          <cell r="B10972">
            <v>0</v>
          </cell>
          <cell r="C10972">
            <v>71</v>
          </cell>
          <cell r="D10972" t="str">
            <v>France</v>
          </cell>
          <cell r="E10972">
            <v>3</v>
          </cell>
          <cell r="F10972">
            <v>57</v>
          </cell>
          <cell r="G10972" t="str">
            <v>Denmark</v>
          </cell>
        </row>
        <row r="10973">
          <cell r="A10973" t="str">
            <v>2003M03</v>
          </cell>
          <cell r="B10973">
            <v>2</v>
          </cell>
          <cell r="C10973">
            <v>23</v>
          </cell>
          <cell r="D10973" t="str">
            <v xml:space="preserve"> Belgium (French)</v>
          </cell>
          <cell r="E10973">
            <v>215</v>
          </cell>
          <cell r="F10973">
            <v>164</v>
          </cell>
          <cell r="G10973" t="str">
            <v>Portugal</v>
          </cell>
        </row>
        <row r="10974">
          <cell r="A10974" t="str">
            <v>2003M03</v>
          </cell>
          <cell r="B10974">
            <v>2</v>
          </cell>
          <cell r="C10974">
            <v>101</v>
          </cell>
          <cell r="D10974" t="str">
            <v>Italy</v>
          </cell>
          <cell r="E10974">
            <v>193</v>
          </cell>
          <cell r="F10974">
            <v>146</v>
          </cell>
          <cell r="G10974" t="str">
            <v>Netherlands</v>
          </cell>
        </row>
        <row r="10975">
          <cell r="A10975" t="str">
            <v>2003M03</v>
          </cell>
          <cell r="B10975">
            <v>3</v>
          </cell>
          <cell r="C10975">
            <v>77</v>
          </cell>
          <cell r="D10975" t="str">
            <v>Germany</v>
          </cell>
          <cell r="E10975">
            <v>1</v>
          </cell>
          <cell r="F10975">
            <v>182</v>
          </cell>
          <cell r="G10975" t="str">
            <v>Slovenia</v>
          </cell>
        </row>
        <row r="10976">
          <cell r="A10976" t="str">
            <v>2003M03</v>
          </cell>
          <cell r="B10976">
            <v>0</v>
          </cell>
          <cell r="C10976">
            <v>0</v>
          </cell>
          <cell r="D10976" t="str">
            <v>Ebay</v>
          </cell>
          <cell r="E10976">
            <v>1</v>
          </cell>
          <cell r="F10976">
            <v>32</v>
          </cell>
          <cell r="G10976" t="str">
            <v>British Virgin Islands</v>
          </cell>
        </row>
        <row r="10977">
          <cell r="A10977" t="str">
            <v>2003M03</v>
          </cell>
          <cell r="B10977">
            <v>3</v>
          </cell>
          <cell r="C10977">
            <v>3</v>
          </cell>
          <cell r="D10977" t="str">
            <v>Uk</v>
          </cell>
          <cell r="E10977">
            <v>1</v>
          </cell>
          <cell r="F10977">
            <v>100</v>
          </cell>
          <cell r="G10977" t="str">
            <v>Israel</v>
          </cell>
        </row>
        <row r="10978">
          <cell r="A10978" t="str">
            <v>2003M03</v>
          </cell>
          <cell r="B10978">
            <v>0</v>
          </cell>
          <cell r="C10978">
            <v>100</v>
          </cell>
          <cell r="D10978" t="str">
            <v>Ebaymotors</v>
          </cell>
          <cell r="E10978">
            <v>1</v>
          </cell>
          <cell r="F10978">
            <v>10</v>
          </cell>
          <cell r="G10978" t="str">
            <v>Anguilla</v>
          </cell>
        </row>
        <row r="10979">
          <cell r="A10979" t="str">
            <v>2003M03</v>
          </cell>
          <cell r="B10979">
            <v>2</v>
          </cell>
          <cell r="C10979">
            <v>71</v>
          </cell>
          <cell r="D10979" t="str">
            <v>France</v>
          </cell>
          <cell r="E10979">
            <v>454</v>
          </cell>
          <cell r="F10979">
            <v>3</v>
          </cell>
          <cell r="G10979" t="str">
            <v>United Kingdom</v>
          </cell>
        </row>
        <row r="10980">
          <cell r="A10980" t="str">
            <v>2003M03</v>
          </cell>
          <cell r="B10980">
            <v>2</v>
          </cell>
          <cell r="C10980">
            <v>0</v>
          </cell>
          <cell r="D10980" t="str">
            <v>Ebay</v>
          </cell>
          <cell r="E10980">
            <v>16</v>
          </cell>
          <cell r="F10980">
            <v>224</v>
          </cell>
          <cell r="G10980" t="str">
            <v>Zimbabwe</v>
          </cell>
        </row>
        <row r="10981">
          <cell r="A10981" t="str">
            <v>2003M03</v>
          </cell>
          <cell r="B10981">
            <v>0</v>
          </cell>
          <cell r="C10981">
            <v>100</v>
          </cell>
          <cell r="D10981" t="str">
            <v>Ebaymotors</v>
          </cell>
          <cell r="E10981">
            <v>18</v>
          </cell>
          <cell r="F10981">
            <v>71</v>
          </cell>
          <cell r="G10981" t="str">
            <v>France</v>
          </cell>
        </row>
        <row r="10982">
          <cell r="A10982" t="str">
            <v>2003M03</v>
          </cell>
          <cell r="B10982">
            <v>2</v>
          </cell>
          <cell r="C10982">
            <v>71</v>
          </cell>
          <cell r="D10982" t="str">
            <v>France</v>
          </cell>
          <cell r="E10982">
            <v>1</v>
          </cell>
          <cell r="F10982">
            <v>149</v>
          </cell>
          <cell r="G10982" t="str">
            <v>New Zealand</v>
          </cell>
        </row>
        <row r="10983">
          <cell r="A10983" t="str">
            <v>2003M03</v>
          </cell>
          <cell r="B10983">
            <v>1</v>
          </cell>
          <cell r="C10983">
            <v>0</v>
          </cell>
          <cell r="D10983" t="str">
            <v>Ebay</v>
          </cell>
          <cell r="E10983">
            <v>2708</v>
          </cell>
          <cell r="F10983">
            <v>225</v>
          </cell>
          <cell r="G10983" t="str">
            <v>APO/FPO</v>
          </cell>
        </row>
        <row r="10984">
          <cell r="A10984" t="str">
            <v>2003M03</v>
          </cell>
          <cell r="B10984">
            <v>2</v>
          </cell>
          <cell r="C10984">
            <v>77</v>
          </cell>
          <cell r="D10984" t="str">
            <v>Germany</v>
          </cell>
          <cell r="E10984">
            <v>1</v>
          </cell>
          <cell r="F10984">
            <v>136</v>
          </cell>
          <cell r="G10984" t="str">
            <v>Mexico</v>
          </cell>
        </row>
        <row r="10985">
          <cell r="A10985" t="str">
            <v>2003M03</v>
          </cell>
          <cell r="B10985">
            <v>2</v>
          </cell>
          <cell r="C10985">
            <v>0</v>
          </cell>
          <cell r="D10985" t="str">
            <v>Ebay</v>
          </cell>
          <cell r="E10985">
            <v>64</v>
          </cell>
          <cell r="F10985">
            <v>226</v>
          </cell>
          <cell r="G10985" t="str">
            <v>Micronesia</v>
          </cell>
        </row>
        <row r="10986">
          <cell r="A10986" t="str">
            <v>2003M03</v>
          </cell>
          <cell r="B10986">
            <v>1</v>
          </cell>
          <cell r="C10986">
            <v>16</v>
          </cell>
          <cell r="D10986" t="str">
            <v>Austria</v>
          </cell>
          <cell r="E10986">
            <v>3</v>
          </cell>
          <cell r="F10986">
            <v>2</v>
          </cell>
          <cell r="G10986" t="str">
            <v>Canada</v>
          </cell>
        </row>
        <row r="10987">
          <cell r="A10987" t="str">
            <v>2003M03</v>
          </cell>
          <cell r="B10987">
            <v>1</v>
          </cell>
          <cell r="C10987">
            <v>0</v>
          </cell>
          <cell r="D10987" t="str">
            <v>Ebay</v>
          </cell>
          <cell r="E10987">
            <v>3</v>
          </cell>
          <cell r="F10987">
            <v>102</v>
          </cell>
          <cell r="G10987" t="str">
            <v>Jamaica</v>
          </cell>
        </row>
        <row r="10988">
          <cell r="A10988" t="str">
            <v>2003M03</v>
          </cell>
          <cell r="B10988">
            <v>2</v>
          </cell>
          <cell r="C10988">
            <v>0</v>
          </cell>
          <cell r="D10988" t="str">
            <v>Ebay</v>
          </cell>
          <cell r="E10988">
            <v>9</v>
          </cell>
          <cell r="F10988">
            <v>128</v>
          </cell>
          <cell r="G10988" t="str">
            <v>Maldives</v>
          </cell>
        </row>
        <row r="10989">
          <cell r="A10989" t="str">
            <v>2003M03</v>
          </cell>
          <cell r="B10989">
            <v>0</v>
          </cell>
          <cell r="C10989">
            <v>123</v>
          </cell>
          <cell r="D10989" t="str">
            <v xml:space="preserve"> Belgium (Dutch)</v>
          </cell>
          <cell r="E10989">
            <v>6</v>
          </cell>
          <cell r="F10989">
            <v>101</v>
          </cell>
          <cell r="G10989" t="str">
            <v>Italy</v>
          </cell>
        </row>
        <row r="10990">
          <cell r="A10990" t="str">
            <v>2003M03</v>
          </cell>
          <cell r="B10990">
            <v>0</v>
          </cell>
          <cell r="C10990">
            <v>0</v>
          </cell>
          <cell r="D10990" t="str">
            <v>Ebay</v>
          </cell>
          <cell r="E10990">
            <v>281</v>
          </cell>
          <cell r="F10990">
            <v>57</v>
          </cell>
          <cell r="G10990" t="str">
            <v>Denmark</v>
          </cell>
        </row>
        <row r="10991">
          <cell r="A10991" t="str">
            <v>2003M03</v>
          </cell>
          <cell r="B10991">
            <v>0</v>
          </cell>
          <cell r="C10991">
            <v>0</v>
          </cell>
          <cell r="D10991" t="str">
            <v>Ebay</v>
          </cell>
          <cell r="E10991">
            <v>39</v>
          </cell>
          <cell r="F10991">
            <v>193</v>
          </cell>
          <cell r="G10991" t="str">
            <v>Switzerland</v>
          </cell>
        </row>
        <row r="10992">
          <cell r="A10992" t="str">
            <v>2003M03</v>
          </cell>
          <cell r="B10992">
            <v>3</v>
          </cell>
          <cell r="C10992">
            <v>15</v>
          </cell>
          <cell r="D10992" t="str">
            <v>Australia</v>
          </cell>
          <cell r="E10992">
            <v>8</v>
          </cell>
          <cell r="F10992">
            <v>1</v>
          </cell>
          <cell r="G10992" t="str">
            <v>United States</v>
          </cell>
        </row>
        <row r="10993">
          <cell r="A10993" t="str">
            <v>2003M03</v>
          </cell>
          <cell r="B10993">
            <v>3</v>
          </cell>
          <cell r="C10993">
            <v>196</v>
          </cell>
          <cell r="D10993" t="str">
            <v>Taiwan</v>
          </cell>
          <cell r="E10993">
            <v>1</v>
          </cell>
          <cell r="F10993">
            <v>45</v>
          </cell>
          <cell r="G10993" t="str">
            <v>China</v>
          </cell>
        </row>
        <row r="10994">
          <cell r="A10994" t="str">
            <v>2003M03</v>
          </cell>
          <cell r="B10994">
            <v>2</v>
          </cell>
          <cell r="C10994">
            <v>186</v>
          </cell>
          <cell r="D10994" t="str">
            <v>Spain</v>
          </cell>
          <cell r="E10994">
            <v>23</v>
          </cell>
          <cell r="F10994">
            <v>130</v>
          </cell>
          <cell r="G10994" t="str">
            <v>Malta</v>
          </cell>
        </row>
        <row r="10995">
          <cell r="A10995" t="str">
            <v>2003M03</v>
          </cell>
          <cell r="B10995">
            <v>1</v>
          </cell>
          <cell r="C10995">
            <v>100</v>
          </cell>
          <cell r="D10995" t="str">
            <v>Ebaymotors</v>
          </cell>
          <cell r="E10995">
            <v>4</v>
          </cell>
          <cell r="F10995">
            <v>204</v>
          </cell>
          <cell r="G10995" t="str">
            <v>Turkey</v>
          </cell>
        </row>
        <row r="10996">
          <cell r="A10996" t="str">
            <v>2003M03</v>
          </cell>
          <cell r="B10996">
            <v>1</v>
          </cell>
          <cell r="C10996">
            <v>77</v>
          </cell>
          <cell r="D10996" t="str">
            <v>Germany</v>
          </cell>
          <cell r="E10996">
            <v>6</v>
          </cell>
          <cell r="F10996">
            <v>209</v>
          </cell>
          <cell r="G10996" t="str">
            <v>Ukraine</v>
          </cell>
        </row>
        <row r="10997">
          <cell r="A10997" t="str">
            <v>2003M03</v>
          </cell>
          <cell r="B10997">
            <v>0</v>
          </cell>
          <cell r="C10997">
            <v>71</v>
          </cell>
          <cell r="D10997" t="str">
            <v>France</v>
          </cell>
          <cell r="E10997">
            <v>187292</v>
          </cell>
          <cell r="F10997">
            <v>71</v>
          </cell>
          <cell r="G10997" t="str">
            <v>France</v>
          </cell>
        </row>
        <row r="10998">
          <cell r="A10998" t="str">
            <v>2003M03</v>
          </cell>
          <cell r="B10998">
            <v>1</v>
          </cell>
          <cell r="C10998">
            <v>16</v>
          </cell>
          <cell r="D10998" t="str">
            <v>Austria</v>
          </cell>
          <cell r="E10998">
            <v>3</v>
          </cell>
          <cell r="F10998">
            <v>122</v>
          </cell>
          <cell r="G10998" t="str">
            <v>Luxembourg</v>
          </cell>
        </row>
        <row r="10999">
          <cell r="A10999" t="str">
            <v>2003M03</v>
          </cell>
          <cell r="B10999">
            <v>2</v>
          </cell>
          <cell r="C10999">
            <v>100</v>
          </cell>
          <cell r="D10999" t="str">
            <v>Ebaymotors</v>
          </cell>
          <cell r="E10999">
            <v>2</v>
          </cell>
          <cell r="F10999">
            <v>21</v>
          </cell>
          <cell r="G10999" t="str">
            <v>Barbados</v>
          </cell>
        </row>
        <row r="11000">
          <cell r="A11000" t="str">
            <v>2003M03</v>
          </cell>
          <cell r="B11000">
            <v>3</v>
          </cell>
          <cell r="C11000">
            <v>77</v>
          </cell>
          <cell r="D11000" t="str">
            <v>Germany</v>
          </cell>
          <cell r="E11000">
            <v>1</v>
          </cell>
          <cell r="F11000">
            <v>15</v>
          </cell>
          <cell r="G11000" t="str">
            <v>Australia</v>
          </cell>
        </row>
        <row r="11001">
          <cell r="A11001" t="str">
            <v>2003M03</v>
          </cell>
          <cell r="B11001">
            <v>2</v>
          </cell>
          <cell r="C11001">
            <v>123</v>
          </cell>
          <cell r="D11001" t="str">
            <v xml:space="preserve"> Belgium (Dutch)</v>
          </cell>
          <cell r="E11001">
            <v>1509</v>
          </cell>
          <cell r="F11001">
            <v>146</v>
          </cell>
          <cell r="G11001" t="str">
            <v>Netherlands</v>
          </cell>
        </row>
        <row r="11002">
          <cell r="A11002" t="str">
            <v>2003M03</v>
          </cell>
          <cell r="B11002">
            <v>1</v>
          </cell>
          <cell r="C11002">
            <v>77</v>
          </cell>
          <cell r="D11002" t="str">
            <v>Germany</v>
          </cell>
          <cell r="E11002">
            <v>274</v>
          </cell>
          <cell r="F11002">
            <v>99</v>
          </cell>
          <cell r="G11002" t="str">
            <v>Ireland</v>
          </cell>
        </row>
        <row r="11003">
          <cell r="A11003" t="str">
            <v>2003M03</v>
          </cell>
          <cell r="B11003">
            <v>0</v>
          </cell>
          <cell r="C11003">
            <v>77</v>
          </cell>
          <cell r="D11003" t="str">
            <v>Germany</v>
          </cell>
          <cell r="E11003">
            <v>2</v>
          </cell>
          <cell r="F11003">
            <v>182</v>
          </cell>
          <cell r="G11003" t="str">
            <v>Slovenia</v>
          </cell>
        </row>
        <row r="11004">
          <cell r="A11004" t="str">
            <v>2003M03</v>
          </cell>
          <cell r="B11004">
            <v>1</v>
          </cell>
          <cell r="C11004">
            <v>77</v>
          </cell>
          <cell r="D11004" t="str">
            <v>Germany</v>
          </cell>
          <cell r="E11004">
            <v>64</v>
          </cell>
          <cell r="F11004">
            <v>70</v>
          </cell>
          <cell r="G11004" t="str">
            <v>Finland</v>
          </cell>
        </row>
        <row r="11005">
          <cell r="A11005" t="str">
            <v>2003M03</v>
          </cell>
          <cell r="B11005">
            <v>1</v>
          </cell>
          <cell r="C11005">
            <v>3</v>
          </cell>
          <cell r="D11005" t="str">
            <v>Uk</v>
          </cell>
          <cell r="E11005">
            <v>37</v>
          </cell>
          <cell r="F11005">
            <v>105</v>
          </cell>
          <cell r="G11005" t="str">
            <v>Jersey</v>
          </cell>
        </row>
        <row r="11006">
          <cell r="A11006" t="str">
            <v>2003M03</v>
          </cell>
          <cell r="B11006">
            <v>2</v>
          </cell>
          <cell r="C11006">
            <v>101</v>
          </cell>
          <cell r="D11006" t="str">
            <v>Italy</v>
          </cell>
          <cell r="E11006">
            <v>6</v>
          </cell>
          <cell r="F11006">
            <v>108</v>
          </cell>
          <cell r="G11006" t="str">
            <v>Kenya Coast Republic</v>
          </cell>
        </row>
        <row r="11007">
          <cell r="A11007" t="str">
            <v>2003M03</v>
          </cell>
          <cell r="B11007">
            <v>2</v>
          </cell>
          <cell r="C11007">
            <v>2</v>
          </cell>
          <cell r="D11007" t="str">
            <v>Canada</v>
          </cell>
          <cell r="E11007">
            <v>2</v>
          </cell>
          <cell r="F11007">
            <v>120</v>
          </cell>
          <cell r="G11007" t="str">
            <v>Liechtenstein</v>
          </cell>
        </row>
        <row r="11008">
          <cell r="A11008" t="str">
            <v>2003M03</v>
          </cell>
          <cell r="B11008">
            <v>2</v>
          </cell>
          <cell r="C11008">
            <v>0</v>
          </cell>
          <cell r="D11008" t="str">
            <v>Ebay</v>
          </cell>
          <cell r="E11008">
            <v>44</v>
          </cell>
          <cell r="F11008">
            <v>73</v>
          </cell>
          <cell r="G11008" t="str">
            <v>French Polynesia</v>
          </cell>
        </row>
        <row r="11009">
          <cell r="A11009" t="str">
            <v>2003M03</v>
          </cell>
          <cell r="B11009">
            <v>0</v>
          </cell>
          <cell r="C11009">
            <v>3</v>
          </cell>
          <cell r="D11009" t="str">
            <v>Uk</v>
          </cell>
          <cell r="E11009">
            <v>2</v>
          </cell>
          <cell r="F11009">
            <v>16</v>
          </cell>
          <cell r="G11009" t="str">
            <v>Austria</v>
          </cell>
        </row>
        <row r="11010">
          <cell r="A11010" t="str">
            <v>2003M03</v>
          </cell>
          <cell r="B11010">
            <v>2</v>
          </cell>
          <cell r="C11010">
            <v>123</v>
          </cell>
          <cell r="D11010" t="str">
            <v xml:space="preserve"> Belgium (Dutch)</v>
          </cell>
          <cell r="E11010">
            <v>11</v>
          </cell>
          <cell r="F11010">
            <v>122</v>
          </cell>
          <cell r="G11010" t="str">
            <v>Luxembourg</v>
          </cell>
        </row>
        <row r="11011">
          <cell r="A11011" t="str">
            <v>2003M03</v>
          </cell>
          <cell r="B11011">
            <v>2</v>
          </cell>
          <cell r="C11011">
            <v>0</v>
          </cell>
          <cell r="D11011" t="str">
            <v>Ebay</v>
          </cell>
          <cell r="E11011">
            <v>553</v>
          </cell>
          <cell r="F11011">
            <v>18</v>
          </cell>
          <cell r="G11011" t="str">
            <v>Bahamas</v>
          </cell>
        </row>
        <row r="11012">
          <cell r="A11012" t="str">
            <v>2003M03</v>
          </cell>
          <cell r="B11012">
            <v>2</v>
          </cell>
          <cell r="C11012">
            <v>3</v>
          </cell>
          <cell r="D11012" t="str">
            <v>Uk</v>
          </cell>
          <cell r="E11012">
            <v>679</v>
          </cell>
          <cell r="F11012">
            <v>16</v>
          </cell>
          <cell r="G11012" t="str">
            <v>Austria</v>
          </cell>
        </row>
        <row r="11013">
          <cell r="A11013" t="str">
            <v>2003M03</v>
          </cell>
          <cell r="B11013">
            <v>2</v>
          </cell>
          <cell r="C11013">
            <v>0</v>
          </cell>
          <cell r="D11013" t="str">
            <v>Ebay</v>
          </cell>
          <cell r="E11013">
            <v>44570</v>
          </cell>
          <cell r="F11013">
            <v>101</v>
          </cell>
          <cell r="G11013" t="str">
            <v>Italy</v>
          </cell>
        </row>
        <row r="11014">
          <cell r="A11014" t="str">
            <v>2003M03</v>
          </cell>
          <cell r="B11014">
            <v>0</v>
          </cell>
          <cell r="C11014">
            <v>0</v>
          </cell>
          <cell r="D11014" t="str">
            <v>Ebay</v>
          </cell>
          <cell r="E11014">
            <v>3</v>
          </cell>
          <cell r="F11014">
            <v>82</v>
          </cell>
          <cell r="G11014" t="str">
            <v>Grenada</v>
          </cell>
        </row>
        <row r="11015">
          <cell r="A11015" t="str">
            <v>2003M03</v>
          </cell>
          <cell r="B11015">
            <v>1</v>
          </cell>
          <cell r="C11015">
            <v>2</v>
          </cell>
          <cell r="D11015" t="str">
            <v>Canada</v>
          </cell>
          <cell r="E11015">
            <v>44</v>
          </cell>
          <cell r="F11015">
            <v>3</v>
          </cell>
          <cell r="G11015" t="str">
            <v>United Kingdom</v>
          </cell>
        </row>
        <row r="11016">
          <cell r="A11016" t="str">
            <v>2003M03</v>
          </cell>
          <cell r="B11016">
            <v>0</v>
          </cell>
          <cell r="C11016">
            <v>3</v>
          </cell>
          <cell r="D11016" t="str">
            <v>Uk</v>
          </cell>
          <cell r="E11016">
            <v>1</v>
          </cell>
          <cell r="F11016">
            <v>68</v>
          </cell>
          <cell r="G11016" t="str">
            <v>Falkland Islands (Islas Makvinas)</v>
          </cell>
        </row>
        <row r="11017">
          <cell r="A11017" t="str">
            <v>2003M03</v>
          </cell>
          <cell r="B11017">
            <v>2</v>
          </cell>
          <cell r="C11017">
            <v>77</v>
          </cell>
          <cell r="D11017" t="str">
            <v>Germany</v>
          </cell>
          <cell r="E11017">
            <v>71</v>
          </cell>
          <cell r="F11017">
            <v>182</v>
          </cell>
          <cell r="G11017" t="str">
            <v>Slovenia</v>
          </cell>
        </row>
        <row r="11018">
          <cell r="A11018" t="str">
            <v>2003M03</v>
          </cell>
          <cell r="B11018">
            <v>2</v>
          </cell>
          <cell r="C11018">
            <v>0</v>
          </cell>
          <cell r="D11018" t="str">
            <v>Ebay</v>
          </cell>
          <cell r="E11018">
            <v>155</v>
          </cell>
          <cell r="F11018">
            <v>79</v>
          </cell>
          <cell r="G11018" t="str">
            <v>Gibraltar</v>
          </cell>
        </row>
        <row r="11019">
          <cell r="A11019" t="str">
            <v>2003M03</v>
          </cell>
          <cell r="B11019">
            <v>0</v>
          </cell>
          <cell r="C11019">
            <v>3</v>
          </cell>
          <cell r="D11019" t="str">
            <v>Uk</v>
          </cell>
          <cell r="E11019">
            <v>7051</v>
          </cell>
          <cell r="F11019">
            <v>1</v>
          </cell>
          <cell r="G11019" t="str">
            <v>United States</v>
          </cell>
        </row>
        <row r="11020">
          <cell r="A11020" t="str">
            <v>2003M03</v>
          </cell>
          <cell r="B11020">
            <v>2</v>
          </cell>
          <cell r="C11020">
            <v>101</v>
          </cell>
          <cell r="D11020" t="str">
            <v>Italy</v>
          </cell>
          <cell r="E11020">
            <v>7</v>
          </cell>
          <cell r="F11020">
            <v>182</v>
          </cell>
          <cell r="G11020" t="str">
            <v>Slovenia</v>
          </cell>
        </row>
        <row r="11021">
          <cell r="A11021" t="str">
            <v>2003M03</v>
          </cell>
          <cell r="B11021">
            <v>3</v>
          </cell>
          <cell r="C11021">
            <v>123</v>
          </cell>
          <cell r="D11021" t="str">
            <v xml:space="preserve"> Belgium (Dutch)</v>
          </cell>
          <cell r="E11021">
            <v>37</v>
          </cell>
          <cell r="F11021">
            <v>146</v>
          </cell>
          <cell r="G11021" t="str">
            <v>Netherlands</v>
          </cell>
        </row>
        <row r="11022">
          <cell r="A11022" t="str">
            <v>2003M03</v>
          </cell>
          <cell r="B11022">
            <v>2</v>
          </cell>
          <cell r="C11022">
            <v>15</v>
          </cell>
          <cell r="D11022" t="str">
            <v>Australia</v>
          </cell>
          <cell r="E11022">
            <v>1</v>
          </cell>
          <cell r="F11022">
            <v>212</v>
          </cell>
          <cell r="G11022" t="str">
            <v>Uzbekistan</v>
          </cell>
        </row>
        <row r="11023">
          <cell r="A11023" t="str">
            <v>2003M03</v>
          </cell>
          <cell r="B11023">
            <v>0</v>
          </cell>
          <cell r="C11023">
            <v>71</v>
          </cell>
          <cell r="D11023" t="str">
            <v>France</v>
          </cell>
          <cell r="E11023">
            <v>490</v>
          </cell>
          <cell r="F11023">
            <v>23</v>
          </cell>
          <cell r="G11023" t="str">
            <v>Belgium</v>
          </cell>
        </row>
        <row r="11024">
          <cell r="A11024" t="str">
            <v>2003M03</v>
          </cell>
          <cell r="B11024">
            <v>1</v>
          </cell>
          <cell r="C11024">
            <v>100</v>
          </cell>
          <cell r="D11024" t="str">
            <v>Ebaymotors</v>
          </cell>
          <cell r="E11024">
            <v>1</v>
          </cell>
          <cell r="F11024">
            <v>99</v>
          </cell>
          <cell r="G11024" t="str">
            <v>Ireland</v>
          </cell>
        </row>
        <row r="11025">
          <cell r="A11025" t="str">
            <v>2003M03</v>
          </cell>
          <cell r="B11025">
            <v>2</v>
          </cell>
          <cell r="C11025">
            <v>0</v>
          </cell>
          <cell r="D11025" t="str">
            <v>Ebay</v>
          </cell>
          <cell r="E11025">
            <v>3095</v>
          </cell>
          <cell r="F11025">
            <v>44</v>
          </cell>
          <cell r="G11025" t="str">
            <v>Chile</v>
          </cell>
        </row>
        <row r="11026">
          <cell r="A11026" t="str">
            <v>2003M03</v>
          </cell>
          <cell r="B11026">
            <v>2</v>
          </cell>
          <cell r="C11026">
            <v>71</v>
          </cell>
          <cell r="D11026" t="str">
            <v>France</v>
          </cell>
          <cell r="E11026">
            <v>6929</v>
          </cell>
          <cell r="F11026">
            <v>77</v>
          </cell>
          <cell r="G11026" t="str">
            <v>Germany</v>
          </cell>
        </row>
        <row r="11027">
          <cell r="A11027" t="str">
            <v>2003M03</v>
          </cell>
          <cell r="B11027">
            <v>3</v>
          </cell>
          <cell r="C11027">
            <v>77</v>
          </cell>
          <cell r="D11027" t="str">
            <v>Germany</v>
          </cell>
          <cell r="E11027">
            <v>1</v>
          </cell>
          <cell r="F11027">
            <v>70</v>
          </cell>
          <cell r="G11027" t="str">
            <v>Finland</v>
          </cell>
        </row>
        <row r="11028">
          <cell r="A11028" t="str">
            <v>2003M03</v>
          </cell>
          <cell r="B11028">
            <v>1</v>
          </cell>
          <cell r="C11028">
            <v>3</v>
          </cell>
          <cell r="D11028" t="str">
            <v>Uk</v>
          </cell>
          <cell r="E11028">
            <v>369934</v>
          </cell>
          <cell r="F11028">
            <v>3</v>
          </cell>
          <cell r="G11028" t="str">
            <v>United Kingdom</v>
          </cell>
        </row>
        <row r="11029">
          <cell r="A11029" t="str">
            <v>2003M03</v>
          </cell>
          <cell r="B11029">
            <v>2</v>
          </cell>
          <cell r="C11029">
            <v>100</v>
          </cell>
          <cell r="D11029" t="str">
            <v>Ebaymotors</v>
          </cell>
          <cell r="E11029">
            <v>156</v>
          </cell>
          <cell r="F11029">
            <v>127</v>
          </cell>
          <cell r="G11029" t="str">
            <v>Malaysia</v>
          </cell>
        </row>
        <row r="11030">
          <cell r="A11030" t="str">
            <v>2003M03</v>
          </cell>
          <cell r="B11030">
            <v>2</v>
          </cell>
          <cell r="C11030">
            <v>15</v>
          </cell>
          <cell r="D11030" t="str">
            <v>Australia</v>
          </cell>
          <cell r="E11030">
            <v>329202</v>
          </cell>
          <cell r="F11030">
            <v>15</v>
          </cell>
          <cell r="G11030" t="str">
            <v>Australia</v>
          </cell>
        </row>
        <row r="11031">
          <cell r="A11031" t="str">
            <v>2003M03</v>
          </cell>
          <cell r="B11031">
            <v>1</v>
          </cell>
          <cell r="C11031">
            <v>71</v>
          </cell>
          <cell r="D11031" t="str">
            <v>France</v>
          </cell>
          <cell r="E11031">
            <v>2</v>
          </cell>
          <cell r="F11031">
            <v>6</v>
          </cell>
          <cell r="G11031" t="str">
            <v>Algeria</v>
          </cell>
        </row>
        <row r="11032">
          <cell r="A11032" t="str">
            <v>2003M03</v>
          </cell>
          <cell r="B11032">
            <v>2</v>
          </cell>
          <cell r="C11032">
            <v>196</v>
          </cell>
          <cell r="D11032" t="str">
            <v>Taiwan</v>
          </cell>
          <cell r="E11032">
            <v>1397</v>
          </cell>
          <cell r="F11032">
            <v>45</v>
          </cell>
          <cell r="G11032" t="str">
            <v>China</v>
          </cell>
        </row>
        <row r="11033">
          <cell r="A11033" t="str">
            <v>2003M03</v>
          </cell>
          <cell r="B11033">
            <v>1</v>
          </cell>
          <cell r="C11033">
            <v>101</v>
          </cell>
          <cell r="D11033" t="str">
            <v>Italy</v>
          </cell>
          <cell r="E11033">
            <v>4</v>
          </cell>
          <cell r="F11033">
            <v>164</v>
          </cell>
          <cell r="G11033" t="str">
            <v>Portugal</v>
          </cell>
        </row>
        <row r="11034">
          <cell r="A11034" t="str">
            <v>2003M03</v>
          </cell>
          <cell r="B11034">
            <v>1</v>
          </cell>
          <cell r="C11034">
            <v>123</v>
          </cell>
          <cell r="D11034" t="str">
            <v xml:space="preserve"> Belgium (Dutch)</v>
          </cell>
          <cell r="E11034">
            <v>27</v>
          </cell>
          <cell r="F11034">
            <v>168</v>
          </cell>
          <cell r="G11034" t="str">
            <v>Russian Federation</v>
          </cell>
        </row>
        <row r="11035">
          <cell r="A11035" t="str">
            <v>2003M03</v>
          </cell>
          <cell r="B11035">
            <v>2</v>
          </cell>
          <cell r="C11035">
            <v>146</v>
          </cell>
          <cell r="D11035" t="str">
            <v>Netherlands</v>
          </cell>
          <cell r="E11035">
            <v>4</v>
          </cell>
          <cell r="F11035">
            <v>96</v>
          </cell>
          <cell r="G11035" t="str">
            <v>Indonesia</v>
          </cell>
        </row>
        <row r="11036">
          <cell r="A11036" t="str">
            <v>2003M03</v>
          </cell>
          <cell r="B11036">
            <v>2</v>
          </cell>
          <cell r="C11036">
            <v>71</v>
          </cell>
          <cell r="D11036" t="str">
            <v>France</v>
          </cell>
          <cell r="E11036">
            <v>591</v>
          </cell>
          <cell r="F11036">
            <v>16</v>
          </cell>
          <cell r="G11036" t="str">
            <v>Austria</v>
          </cell>
        </row>
        <row r="11037">
          <cell r="A11037" t="str">
            <v>2003M03</v>
          </cell>
          <cell r="B11037">
            <v>2</v>
          </cell>
          <cell r="C11037">
            <v>0</v>
          </cell>
          <cell r="D11037" t="str">
            <v>Ebay</v>
          </cell>
          <cell r="E11037">
            <v>5376</v>
          </cell>
          <cell r="F11037">
            <v>53</v>
          </cell>
          <cell r="G11037" t="str">
            <v>Croatia, Democratic Republic of the</v>
          </cell>
        </row>
        <row r="11038">
          <cell r="A11038" t="str">
            <v>2003M03</v>
          </cell>
          <cell r="B11038">
            <v>3</v>
          </cell>
          <cell r="C11038">
            <v>2</v>
          </cell>
          <cell r="D11038" t="str">
            <v>Canada</v>
          </cell>
          <cell r="E11038">
            <v>1</v>
          </cell>
          <cell r="F11038">
            <v>3</v>
          </cell>
          <cell r="G11038" t="str">
            <v>United Kingdom</v>
          </cell>
        </row>
        <row r="11039">
          <cell r="A11039" t="str">
            <v>2003M03</v>
          </cell>
          <cell r="B11039">
            <v>2</v>
          </cell>
          <cell r="C11039">
            <v>15</v>
          </cell>
          <cell r="D11039" t="str">
            <v>Australia</v>
          </cell>
          <cell r="E11039">
            <v>315</v>
          </cell>
          <cell r="F11039">
            <v>149</v>
          </cell>
          <cell r="G11039" t="str">
            <v>New Zealand</v>
          </cell>
        </row>
        <row r="11040">
          <cell r="A11040" t="str">
            <v>2003M03</v>
          </cell>
          <cell r="B11040">
            <v>2</v>
          </cell>
          <cell r="C11040">
            <v>196</v>
          </cell>
          <cell r="D11040" t="str">
            <v>Taiwan</v>
          </cell>
          <cell r="E11040">
            <v>3155</v>
          </cell>
          <cell r="F11040">
            <v>3</v>
          </cell>
          <cell r="G11040" t="str">
            <v>United Kingdom</v>
          </cell>
        </row>
        <row r="11041">
          <cell r="A11041" t="str">
            <v>2003M03</v>
          </cell>
          <cell r="B11041">
            <v>0</v>
          </cell>
          <cell r="C11041">
            <v>0</v>
          </cell>
          <cell r="D11041" t="str">
            <v>Ebay</v>
          </cell>
          <cell r="E11041">
            <v>32521</v>
          </cell>
          <cell r="F11041">
            <v>2</v>
          </cell>
          <cell r="G11041" t="str">
            <v>Canada</v>
          </cell>
        </row>
        <row r="11042">
          <cell r="A11042" t="str">
            <v>2003M03</v>
          </cell>
          <cell r="B11042">
            <v>0</v>
          </cell>
          <cell r="C11042">
            <v>15</v>
          </cell>
          <cell r="D11042" t="str">
            <v>Australia</v>
          </cell>
          <cell r="E11042">
            <v>21</v>
          </cell>
          <cell r="F11042">
            <v>149</v>
          </cell>
          <cell r="G11042" t="str">
            <v>New Zealand</v>
          </cell>
        </row>
        <row r="11043">
          <cell r="A11043" t="str">
            <v>2003M03</v>
          </cell>
          <cell r="B11043">
            <v>2</v>
          </cell>
          <cell r="C11043">
            <v>146</v>
          </cell>
          <cell r="D11043" t="str">
            <v>Netherlands</v>
          </cell>
          <cell r="E11043">
            <v>2</v>
          </cell>
          <cell r="F11043">
            <v>138</v>
          </cell>
          <cell r="G11043" t="str">
            <v>Monaco</v>
          </cell>
        </row>
        <row r="11044">
          <cell r="A11044" t="str">
            <v>2003M03</v>
          </cell>
          <cell r="B11044">
            <v>1</v>
          </cell>
          <cell r="C11044">
            <v>0</v>
          </cell>
          <cell r="D11044" t="str">
            <v>Ebay</v>
          </cell>
          <cell r="E11044">
            <v>2</v>
          </cell>
          <cell r="F11044">
            <v>166</v>
          </cell>
          <cell r="G11044" t="str">
            <v>Qatar</v>
          </cell>
        </row>
        <row r="11045">
          <cell r="A11045" t="str">
            <v>2003M03</v>
          </cell>
          <cell r="B11045">
            <v>2</v>
          </cell>
          <cell r="C11045">
            <v>2</v>
          </cell>
          <cell r="D11045" t="str">
            <v>Canada</v>
          </cell>
          <cell r="E11045">
            <v>1</v>
          </cell>
          <cell r="F11045">
            <v>222</v>
          </cell>
          <cell r="G11045" t="str">
            <v>Yugoslavia</v>
          </cell>
        </row>
        <row r="11046">
          <cell r="A11046" t="str">
            <v>2003M03</v>
          </cell>
          <cell r="B11046">
            <v>3</v>
          </cell>
          <cell r="C11046">
            <v>77</v>
          </cell>
          <cell r="D11046" t="str">
            <v>Germany</v>
          </cell>
          <cell r="E11046">
            <v>1</v>
          </cell>
          <cell r="F11046">
            <v>163</v>
          </cell>
          <cell r="G11046" t="str">
            <v>Poland</v>
          </cell>
        </row>
        <row r="11047">
          <cell r="A11047" t="str">
            <v>2003M03</v>
          </cell>
          <cell r="B11047">
            <v>3</v>
          </cell>
          <cell r="C11047">
            <v>0</v>
          </cell>
          <cell r="D11047" t="str">
            <v>Ebay</v>
          </cell>
          <cell r="E11047">
            <v>2</v>
          </cell>
          <cell r="F11047">
            <v>100</v>
          </cell>
          <cell r="G11047" t="str">
            <v>Israel</v>
          </cell>
        </row>
        <row r="11048">
          <cell r="A11048" t="str">
            <v>2003M03</v>
          </cell>
          <cell r="B11048">
            <v>0</v>
          </cell>
          <cell r="C11048">
            <v>77</v>
          </cell>
          <cell r="D11048" t="str">
            <v>Germany</v>
          </cell>
          <cell r="E11048">
            <v>40</v>
          </cell>
          <cell r="F11048">
            <v>80</v>
          </cell>
          <cell r="G11048" t="str">
            <v>Greece</v>
          </cell>
        </row>
        <row r="11049">
          <cell r="A11049" t="str">
            <v>2003M03</v>
          </cell>
          <cell r="B11049">
            <v>0</v>
          </cell>
          <cell r="C11049">
            <v>77</v>
          </cell>
          <cell r="D11049" t="str">
            <v>Germany</v>
          </cell>
          <cell r="E11049">
            <v>9</v>
          </cell>
          <cell r="F11049">
            <v>18</v>
          </cell>
          <cell r="G11049" t="str">
            <v>Bahamas</v>
          </cell>
        </row>
        <row r="11050">
          <cell r="A11050" t="str">
            <v>2003M03</v>
          </cell>
          <cell r="B11050">
            <v>1</v>
          </cell>
          <cell r="C11050">
            <v>0</v>
          </cell>
          <cell r="D11050" t="str">
            <v>Ebay</v>
          </cell>
          <cell r="E11050">
            <v>11</v>
          </cell>
          <cell r="F11050">
            <v>130</v>
          </cell>
          <cell r="G11050" t="str">
            <v>Malta</v>
          </cell>
        </row>
        <row r="11051">
          <cell r="A11051" t="str">
            <v>2003M03</v>
          </cell>
          <cell r="B11051">
            <v>1</v>
          </cell>
          <cell r="C11051">
            <v>0</v>
          </cell>
          <cell r="D11051" t="str">
            <v>Ebay</v>
          </cell>
          <cell r="E11051">
            <v>5</v>
          </cell>
          <cell r="F11051">
            <v>66</v>
          </cell>
          <cell r="G11051" t="str">
            <v>Estonia</v>
          </cell>
        </row>
        <row r="11052">
          <cell r="A11052" t="str">
            <v>2003M03</v>
          </cell>
          <cell r="B11052">
            <v>3</v>
          </cell>
          <cell r="C11052">
            <v>100</v>
          </cell>
          <cell r="D11052" t="str">
            <v>Ebaymotors</v>
          </cell>
          <cell r="E11052">
            <v>3</v>
          </cell>
          <cell r="F11052">
            <v>16</v>
          </cell>
          <cell r="G11052" t="str">
            <v>Austria</v>
          </cell>
        </row>
        <row r="11053">
          <cell r="A11053" t="str">
            <v>2003M03</v>
          </cell>
          <cell r="B11053">
            <v>2</v>
          </cell>
          <cell r="C11053">
            <v>16</v>
          </cell>
          <cell r="D11053" t="str">
            <v>Austria</v>
          </cell>
          <cell r="E11053">
            <v>178</v>
          </cell>
          <cell r="F11053">
            <v>1</v>
          </cell>
          <cell r="G11053" t="str">
            <v>United States</v>
          </cell>
        </row>
        <row r="11054">
          <cell r="A11054" t="str">
            <v>2003M03</v>
          </cell>
          <cell r="B11054">
            <v>2</v>
          </cell>
          <cell r="C11054">
            <v>3</v>
          </cell>
          <cell r="D11054" t="str">
            <v>Uk</v>
          </cell>
          <cell r="E11054">
            <v>33</v>
          </cell>
          <cell r="F11054">
            <v>123</v>
          </cell>
          <cell r="G11054" t="str">
            <v>Macau</v>
          </cell>
        </row>
        <row r="11055">
          <cell r="A11055" t="str">
            <v>2003M03</v>
          </cell>
          <cell r="B11055">
            <v>0</v>
          </cell>
          <cell r="C11055">
            <v>77</v>
          </cell>
          <cell r="D11055" t="str">
            <v>Germany</v>
          </cell>
          <cell r="E11055">
            <v>846</v>
          </cell>
          <cell r="F11055">
            <v>71</v>
          </cell>
          <cell r="G11055" t="str">
            <v>France</v>
          </cell>
        </row>
        <row r="11056">
          <cell r="A11056" t="str">
            <v>2003M03</v>
          </cell>
          <cell r="B11056">
            <v>0</v>
          </cell>
          <cell r="C11056">
            <v>196</v>
          </cell>
          <cell r="D11056" t="str">
            <v>Taiwan</v>
          </cell>
          <cell r="E11056">
            <v>1</v>
          </cell>
          <cell r="F11056">
            <v>149</v>
          </cell>
          <cell r="G11056" t="str">
            <v>New Zealand</v>
          </cell>
        </row>
        <row r="11057">
          <cell r="A11057" t="str">
            <v>2003M03</v>
          </cell>
          <cell r="B11057">
            <v>2</v>
          </cell>
          <cell r="C11057">
            <v>71</v>
          </cell>
          <cell r="D11057" t="str">
            <v>France</v>
          </cell>
          <cell r="E11057">
            <v>374</v>
          </cell>
          <cell r="F11057">
            <v>227</v>
          </cell>
          <cell r="G11057" t="str">
            <v>Réunion</v>
          </cell>
        </row>
        <row r="11058">
          <cell r="A11058" t="str">
            <v>2003M03</v>
          </cell>
          <cell r="B11058">
            <v>1</v>
          </cell>
          <cell r="C11058">
            <v>0</v>
          </cell>
          <cell r="D11058" t="str">
            <v>Ebay</v>
          </cell>
          <cell r="E11058">
            <v>337</v>
          </cell>
          <cell r="F11058">
            <v>84</v>
          </cell>
          <cell r="G11058" t="str">
            <v>Guam</v>
          </cell>
        </row>
        <row r="11059">
          <cell r="A11059" t="str">
            <v>2003M03</v>
          </cell>
          <cell r="B11059">
            <v>0</v>
          </cell>
          <cell r="C11059">
            <v>0</v>
          </cell>
          <cell r="D11059" t="str">
            <v>Ebay</v>
          </cell>
          <cell r="E11059">
            <v>3</v>
          </cell>
          <cell r="F11059">
            <v>28</v>
          </cell>
          <cell r="G11059" t="str">
            <v>Bolivia</v>
          </cell>
        </row>
        <row r="11060">
          <cell r="A11060" t="str">
            <v>2003M03</v>
          </cell>
          <cell r="B11060">
            <v>0</v>
          </cell>
          <cell r="C11060">
            <v>3</v>
          </cell>
          <cell r="D11060" t="str">
            <v>Uk</v>
          </cell>
          <cell r="E11060">
            <v>12</v>
          </cell>
          <cell r="F11060">
            <v>123</v>
          </cell>
          <cell r="G11060" t="str">
            <v>Macau</v>
          </cell>
        </row>
        <row r="11061">
          <cell r="A11061" t="str">
            <v>2003M03</v>
          </cell>
          <cell r="B11061">
            <v>2</v>
          </cell>
          <cell r="C11061">
            <v>0</v>
          </cell>
          <cell r="D11061" t="str">
            <v>Ebay</v>
          </cell>
          <cell r="E11061">
            <v>232</v>
          </cell>
          <cell r="F11061">
            <v>91</v>
          </cell>
          <cell r="G11061" t="str">
            <v>Honduras</v>
          </cell>
        </row>
        <row r="11062">
          <cell r="A11062" t="str">
            <v>2003M03</v>
          </cell>
          <cell r="B11062">
            <v>2</v>
          </cell>
          <cell r="C11062">
            <v>100</v>
          </cell>
          <cell r="D11062" t="str">
            <v>Ebaymotors</v>
          </cell>
          <cell r="E11062">
            <v>19</v>
          </cell>
          <cell r="F11062">
            <v>84</v>
          </cell>
          <cell r="G11062" t="str">
            <v>Guam</v>
          </cell>
        </row>
        <row r="11063">
          <cell r="A11063" t="str">
            <v>2003M03</v>
          </cell>
          <cell r="B11063">
            <v>0</v>
          </cell>
          <cell r="C11063">
            <v>77</v>
          </cell>
          <cell r="D11063" t="str">
            <v>Germany</v>
          </cell>
          <cell r="E11063">
            <v>333</v>
          </cell>
          <cell r="F11063">
            <v>93</v>
          </cell>
          <cell r="G11063" t="str">
            <v>Hungary</v>
          </cell>
        </row>
        <row r="11064">
          <cell r="A11064" t="str">
            <v>2003M03</v>
          </cell>
          <cell r="B11064">
            <v>1</v>
          </cell>
          <cell r="C11064">
            <v>193</v>
          </cell>
          <cell r="D11064" t="str">
            <v>Switzerland</v>
          </cell>
          <cell r="E11064">
            <v>1</v>
          </cell>
          <cell r="F11064">
            <v>163</v>
          </cell>
          <cell r="G11064" t="str">
            <v>Poland</v>
          </cell>
        </row>
        <row r="11065">
          <cell r="A11065" t="str">
            <v>2003M03</v>
          </cell>
          <cell r="B11065">
            <v>1</v>
          </cell>
          <cell r="C11065">
            <v>3</v>
          </cell>
          <cell r="D11065" t="str">
            <v>Uk</v>
          </cell>
          <cell r="E11065">
            <v>9</v>
          </cell>
          <cell r="F11065">
            <v>70</v>
          </cell>
          <cell r="G11065" t="str">
            <v>Finland</v>
          </cell>
        </row>
        <row r="11066">
          <cell r="A11066" t="str">
            <v>2003M03</v>
          </cell>
          <cell r="B11066">
            <v>0</v>
          </cell>
          <cell r="C11066">
            <v>193</v>
          </cell>
          <cell r="D11066" t="str">
            <v>Switzerland</v>
          </cell>
          <cell r="E11066">
            <v>3</v>
          </cell>
          <cell r="F11066">
            <v>16</v>
          </cell>
          <cell r="G11066" t="str">
            <v>Austria</v>
          </cell>
        </row>
        <row r="11067">
          <cell r="A11067" t="str">
            <v>2003M03</v>
          </cell>
          <cell r="B11067">
            <v>2</v>
          </cell>
          <cell r="C11067">
            <v>3</v>
          </cell>
          <cell r="D11067" t="str">
            <v>Uk</v>
          </cell>
          <cell r="E11067">
            <v>185</v>
          </cell>
          <cell r="F11067">
            <v>209</v>
          </cell>
          <cell r="G11067" t="str">
            <v>Ukraine</v>
          </cell>
        </row>
        <row r="11068">
          <cell r="A11068" t="str">
            <v>2003M03</v>
          </cell>
          <cell r="B11068">
            <v>2</v>
          </cell>
          <cell r="C11068">
            <v>3</v>
          </cell>
          <cell r="D11068" t="str">
            <v>Uk</v>
          </cell>
          <cell r="E11068">
            <v>154</v>
          </cell>
          <cell r="F11068">
            <v>12</v>
          </cell>
          <cell r="G11068" t="str">
            <v>Argentina</v>
          </cell>
        </row>
        <row r="11069">
          <cell r="A11069" t="str">
            <v>2003M03</v>
          </cell>
          <cell r="B11069">
            <v>0</v>
          </cell>
          <cell r="C11069">
            <v>0</v>
          </cell>
          <cell r="D11069" t="str">
            <v>Ebay</v>
          </cell>
          <cell r="E11069">
            <v>20</v>
          </cell>
          <cell r="F11069">
            <v>51</v>
          </cell>
          <cell r="G11069" t="str">
            <v>Costa Rica</v>
          </cell>
        </row>
        <row r="11070">
          <cell r="A11070" t="str">
            <v>2003M03</v>
          </cell>
          <cell r="B11070">
            <v>0</v>
          </cell>
          <cell r="C11070">
            <v>77</v>
          </cell>
          <cell r="D11070" t="str">
            <v>Germany</v>
          </cell>
          <cell r="E11070">
            <v>134</v>
          </cell>
          <cell r="F11070">
            <v>167</v>
          </cell>
          <cell r="G11070" t="str">
            <v>Romania</v>
          </cell>
        </row>
        <row r="11071">
          <cell r="A11071" t="str">
            <v>2003M03</v>
          </cell>
          <cell r="B11071">
            <v>2</v>
          </cell>
          <cell r="C11071">
            <v>186</v>
          </cell>
          <cell r="D11071" t="str">
            <v>Spain</v>
          </cell>
          <cell r="E11071">
            <v>1</v>
          </cell>
          <cell r="F11071">
            <v>161</v>
          </cell>
          <cell r="G11071" t="str">
            <v>Peru</v>
          </cell>
        </row>
        <row r="11072">
          <cell r="A11072" t="str">
            <v>2003M03</v>
          </cell>
          <cell r="B11072">
            <v>3</v>
          </cell>
          <cell r="C11072">
            <v>23</v>
          </cell>
          <cell r="D11072" t="str">
            <v xml:space="preserve"> Belgium (French)</v>
          </cell>
          <cell r="E11072">
            <v>6</v>
          </cell>
          <cell r="F11072">
            <v>122</v>
          </cell>
          <cell r="G11072" t="str">
            <v>Luxembourg</v>
          </cell>
        </row>
        <row r="11073">
          <cell r="A11073" t="str">
            <v>2003M03</v>
          </cell>
          <cell r="B11073">
            <v>0</v>
          </cell>
          <cell r="C11073">
            <v>71</v>
          </cell>
          <cell r="D11073" t="str">
            <v>France</v>
          </cell>
          <cell r="E11073">
            <v>5</v>
          </cell>
          <cell r="F11073">
            <v>227</v>
          </cell>
          <cell r="G11073" t="str">
            <v>Réunion</v>
          </cell>
        </row>
        <row r="11074">
          <cell r="A11074" t="str">
            <v>2003M03</v>
          </cell>
          <cell r="B11074">
            <v>2</v>
          </cell>
          <cell r="C11074">
            <v>71</v>
          </cell>
          <cell r="D11074" t="str">
            <v>France</v>
          </cell>
          <cell r="E11074">
            <v>37</v>
          </cell>
          <cell r="F11074">
            <v>192</v>
          </cell>
          <cell r="G11074" t="str">
            <v>Sweden</v>
          </cell>
        </row>
        <row r="11075">
          <cell r="A11075" t="str">
            <v>2003M03</v>
          </cell>
          <cell r="B11075">
            <v>1</v>
          </cell>
          <cell r="C11075">
            <v>0</v>
          </cell>
          <cell r="D11075" t="str">
            <v>Ebay</v>
          </cell>
          <cell r="E11075">
            <v>35</v>
          </cell>
          <cell r="F11075">
            <v>96</v>
          </cell>
          <cell r="G11075" t="str">
            <v>Indonesia</v>
          </cell>
        </row>
        <row r="11076">
          <cell r="A11076" t="str">
            <v>2003M03</v>
          </cell>
          <cell r="B11076">
            <v>0</v>
          </cell>
          <cell r="C11076">
            <v>0</v>
          </cell>
          <cell r="D11076" t="str">
            <v>Ebay</v>
          </cell>
          <cell r="E11076">
            <v>162</v>
          </cell>
          <cell r="F11076">
            <v>100</v>
          </cell>
          <cell r="G11076" t="str">
            <v>Israel</v>
          </cell>
        </row>
        <row r="11077">
          <cell r="A11077" t="str">
            <v>2003M03</v>
          </cell>
          <cell r="B11077">
            <v>1</v>
          </cell>
          <cell r="C11077">
            <v>123</v>
          </cell>
          <cell r="D11077" t="str">
            <v xml:space="preserve"> Belgium (Dutch)</v>
          </cell>
          <cell r="E11077">
            <v>1</v>
          </cell>
          <cell r="F11077">
            <v>1</v>
          </cell>
          <cell r="G11077" t="str">
            <v>United States</v>
          </cell>
        </row>
        <row r="11078">
          <cell r="A11078" t="str">
            <v>2003M03</v>
          </cell>
          <cell r="B11078">
            <v>1</v>
          </cell>
          <cell r="C11078">
            <v>0</v>
          </cell>
          <cell r="D11078" t="str">
            <v>Ebay</v>
          </cell>
          <cell r="E11078">
            <v>10090</v>
          </cell>
          <cell r="F11078">
            <v>3</v>
          </cell>
          <cell r="G11078" t="str">
            <v>United Kingdom</v>
          </cell>
        </row>
        <row r="11079">
          <cell r="A11079" t="str">
            <v>2003M03</v>
          </cell>
          <cell r="B11079">
            <v>0</v>
          </cell>
          <cell r="C11079">
            <v>0</v>
          </cell>
          <cell r="D11079" t="str">
            <v>Ebay</v>
          </cell>
          <cell r="E11079">
            <v>203</v>
          </cell>
          <cell r="F11079">
            <v>123</v>
          </cell>
          <cell r="G11079" t="str">
            <v>Macau</v>
          </cell>
        </row>
        <row r="11080">
          <cell r="A11080" t="str">
            <v>2003M03</v>
          </cell>
          <cell r="B11080">
            <v>1</v>
          </cell>
          <cell r="C11080">
            <v>16</v>
          </cell>
          <cell r="D11080" t="str">
            <v>Austria</v>
          </cell>
          <cell r="E11080">
            <v>3</v>
          </cell>
          <cell r="F11080">
            <v>164</v>
          </cell>
          <cell r="G11080" t="str">
            <v>Portugal</v>
          </cell>
        </row>
        <row r="11081">
          <cell r="A11081" t="str">
            <v>2003M03</v>
          </cell>
          <cell r="B11081">
            <v>0</v>
          </cell>
          <cell r="C11081">
            <v>77</v>
          </cell>
          <cell r="D11081" t="str">
            <v>Germany</v>
          </cell>
          <cell r="E11081">
            <v>2</v>
          </cell>
          <cell r="F11081">
            <v>59</v>
          </cell>
          <cell r="G11081" t="str">
            <v>Dominica</v>
          </cell>
        </row>
        <row r="11082">
          <cell r="A11082" t="str">
            <v>2003M03</v>
          </cell>
          <cell r="B11082">
            <v>2</v>
          </cell>
          <cell r="C11082">
            <v>2</v>
          </cell>
          <cell r="D11082" t="str">
            <v>Canada</v>
          </cell>
          <cell r="E11082">
            <v>120</v>
          </cell>
          <cell r="F11082">
            <v>92</v>
          </cell>
          <cell r="G11082" t="str">
            <v>Hong Kong</v>
          </cell>
        </row>
        <row r="11083">
          <cell r="A11083" t="str">
            <v>2003M03</v>
          </cell>
          <cell r="B11083">
            <v>1</v>
          </cell>
          <cell r="C11083">
            <v>100</v>
          </cell>
          <cell r="D11083" t="str">
            <v>Ebaymotors</v>
          </cell>
          <cell r="E11083">
            <v>224</v>
          </cell>
          <cell r="F11083">
            <v>225</v>
          </cell>
          <cell r="G11083" t="str">
            <v>APO/FPO</v>
          </cell>
        </row>
        <row r="11084">
          <cell r="A11084" t="str">
            <v>2003M03</v>
          </cell>
          <cell r="B11084">
            <v>1</v>
          </cell>
          <cell r="C11084">
            <v>146</v>
          </cell>
          <cell r="D11084" t="str">
            <v>Netherlands</v>
          </cell>
          <cell r="E11084">
            <v>138</v>
          </cell>
          <cell r="F11084">
            <v>1</v>
          </cell>
          <cell r="G11084" t="str">
            <v>United States</v>
          </cell>
        </row>
        <row r="11085">
          <cell r="A11085" t="str">
            <v>2003M03</v>
          </cell>
          <cell r="B11085">
            <v>2</v>
          </cell>
          <cell r="C11085">
            <v>71</v>
          </cell>
          <cell r="D11085" t="str">
            <v>France</v>
          </cell>
          <cell r="E11085">
            <v>1055</v>
          </cell>
          <cell r="F11085">
            <v>146</v>
          </cell>
          <cell r="G11085" t="str">
            <v>Netherlands</v>
          </cell>
        </row>
        <row r="11086">
          <cell r="A11086" t="str">
            <v>2003M03</v>
          </cell>
          <cell r="B11086">
            <v>2</v>
          </cell>
          <cell r="C11086">
            <v>193</v>
          </cell>
          <cell r="D11086" t="str">
            <v>Switzerland</v>
          </cell>
          <cell r="E11086">
            <v>2</v>
          </cell>
          <cell r="F11086">
            <v>2</v>
          </cell>
          <cell r="G11086" t="str">
            <v>Canada</v>
          </cell>
        </row>
        <row r="11087">
          <cell r="A11087" t="str">
            <v>2003M03</v>
          </cell>
          <cell r="B11087">
            <v>2</v>
          </cell>
          <cell r="C11087">
            <v>123</v>
          </cell>
          <cell r="D11087" t="str">
            <v xml:space="preserve"> Belgium (Dutch)</v>
          </cell>
          <cell r="E11087">
            <v>316</v>
          </cell>
          <cell r="F11087">
            <v>77</v>
          </cell>
          <cell r="G11087" t="str">
            <v>Germany</v>
          </cell>
        </row>
        <row r="11088">
          <cell r="A11088" t="str">
            <v>2003M03</v>
          </cell>
          <cell r="B11088">
            <v>0</v>
          </cell>
          <cell r="C11088">
            <v>77</v>
          </cell>
          <cell r="D11088" t="str">
            <v>Germany</v>
          </cell>
          <cell r="E11088">
            <v>1</v>
          </cell>
          <cell r="F11088">
            <v>100</v>
          </cell>
          <cell r="G11088" t="str">
            <v>Israel</v>
          </cell>
        </row>
        <row r="11089">
          <cell r="A11089" t="str">
            <v>2003M03</v>
          </cell>
          <cell r="B11089">
            <v>3</v>
          </cell>
          <cell r="C11089">
            <v>77</v>
          </cell>
          <cell r="D11089" t="str">
            <v>Germany</v>
          </cell>
          <cell r="E11089">
            <v>17</v>
          </cell>
          <cell r="F11089">
            <v>101</v>
          </cell>
          <cell r="G11089" t="str">
            <v>Italy</v>
          </cell>
        </row>
        <row r="11090">
          <cell r="A11090" t="str">
            <v>2003M03</v>
          </cell>
          <cell r="B11090">
            <v>2</v>
          </cell>
          <cell r="C11090">
            <v>0</v>
          </cell>
          <cell r="D11090" t="str">
            <v>Ebay</v>
          </cell>
          <cell r="E11090">
            <v>47</v>
          </cell>
          <cell r="F11090">
            <v>145</v>
          </cell>
          <cell r="G11090" t="str">
            <v>Nepal</v>
          </cell>
        </row>
        <row r="11091">
          <cell r="A11091" t="str">
            <v>2003M03</v>
          </cell>
          <cell r="B11091">
            <v>2</v>
          </cell>
          <cell r="C11091">
            <v>123</v>
          </cell>
          <cell r="D11091" t="str">
            <v xml:space="preserve"> Belgium (Dutch)</v>
          </cell>
          <cell r="E11091">
            <v>2</v>
          </cell>
          <cell r="F11091">
            <v>2</v>
          </cell>
          <cell r="G11091" t="str">
            <v>Canada</v>
          </cell>
        </row>
        <row r="11092">
          <cell r="A11092" t="str">
            <v>2003M03</v>
          </cell>
          <cell r="B11092">
            <v>1</v>
          </cell>
          <cell r="C11092">
            <v>3</v>
          </cell>
          <cell r="D11092" t="str">
            <v>Uk</v>
          </cell>
          <cell r="E11092">
            <v>809</v>
          </cell>
          <cell r="F11092">
            <v>127</v>
          </cell>
          <cell r="G11092" t="str">
            <v>Malaysia</v>
          </cell>
        </row>
        <row r="11093">
          <cell r="A11093" t="str">
            <v>2003M03</v>
          </cell>
          <cell r="B11093">
            <v>2</v>
          </cell>
          <cell r="C11093">
            <v>193</v>
          </cell>
          <cell r="D11093" t="str">
            <v>Switzerland</v>
          </cell>
          <cell r="E11093">
            <v>14</v>
          </cell>
          <cell r="F11093">
            <v>3</v>
          </cell>
          <cell r="G11093" t="str">
            <v>United Kingdom</v>
          </cell>
        </row>
        <row r="11094">
          <cell r="A11094" t="str">
            <v>2003M03</v>
          </cell>
          <cell r="B11094">
            <v>1</v>
          </cell>
          <cell r="C11094">
            <v>0</v>
          </cell>
          <cell r="D11094" t="str">
            <v>Ebay</v>
          </cell>
          <cell r="E11094">
            <v>9</v>
          </cell>
          <cell r="F11094">
            <v>33</v>
          </cell>
          <cell r="G11094" t="str">
            <v>Brunei Darussalam</v>
          </cell>
        </row>
        <row r="11095">
          <cell r="A11095" t="str">
            <v>2003M03</v>
          </cell>
          <cell r="B11095">
            <v>2</v>
          </cell>
          <cell r="C11095">
            <v>77</v>
          </cell>
          <cell r="D11095" t="str">
            <v>Germany</v>
          </cell>
          <cell r="E11095">
            <v>1</v>
          </cell>
          <cell r="F11095">
            <v>145</v>
          </cell>
          <cell r="G11095" t="str">
            <v>Nepal</v>
          </cell>
        </row>
        <row r="11096">
          <cell r="A11096" t="str">
            <v>2003M03</v>
          </cell>
          <cell r="B11096">
            <v>0</v>
          </cell>
          <cell r="C11096">
            <v>0</v>
          </cell>
          <cell r="D11096" t="str">
            <v>Ebay</v>
          </cell>
          <cell r="E11096">
            <v>2</v>
          </cell>
          <cell r="F11096">
            <v>91</v>
          </cell>
          <cell r="G11096" t="str">
            <v>Honduras</v>
          </cell>
        </row>
        <row r="11097">
          <cell r="A11097" t="str">
            <v>2003M03</v>
          </cell>
          <cell r="B11097">
            <v>2</v>
          </cell>
          <cell r="C11097">
            <v>0</v>
          </cell>
          <cell r="D11097" t="str">
            <v>Ebay</v>
          </cell>
          <cell r="E11097">
            <v>2</v>
          </cell>
          <cell r="F11097">
            <v>152</v>
          </cell>
          <cell r="G11097" t="str">
            <v>Nigeria</v>
          </cell>
        </row>
        <row r="11098">
          <cell r="A11098" t="str">
            <v>2003M03</v>
          </cell>
          <cell r="B11098">
            <v>2</v>
          </cell>
          <cell r="C11098">
            <v>186</v>
          </cell>
          <cell r="D11098" t="str">
            <v>Spain</v>
          </cell>
          <cell r="E11098">
            <v>2</v>
          </cell>
          <cell r="F11098">
            <v>104</v>
          </cell>
          <cell r="G11098" t="str">
            <v>Japan</v>
          </cell>
        </row>
        <row r="11099">
          <cell r="A11099" t="str">
            <v>2003M03</v>
          </cell>
          <cell r="B11099">
            <v>0</v>
          </cell>
          <cell r="C11099">
            <v>100</v>
          </cell>
          <cell r="D11099" t="str">
            <v>Ebaymotors</v>
          </cell>
          <cell r="E11099">
            <v>22</v>
          </cell>
          <cell r="F11099">
            <v>3</v>
          </cell>
          <cell r="G11099" t="str">
            <v>United Kingdom</v>
          </cell>
        </row>
        <row r="11100">
          <cell r="A11100" t="str">
            <v>2003M03</v>
          </cell>
          <cell r="B11100">
            <v>3</v>
          </cell>
          <cell r="C11100">
            <v>15</v>
          </cell>
          <cell r="D11100" t="str">
            <v>Australia</v>
          </cell>
          <cell r="E11100">
            <v>1</v>
          </cell>
          <cell r="F11100">
            <v>55</v>
          </cell>
          <cell r="G11100" t="str">
            <v>Cyprus</v>
          </cell>
        </row>
        <row r="11101">
          <cell r="A11101" t="str">
            <v>2003M03</v>
          </cell>
          <cell r="B11101">
            <v>2</v>
          </cell>
          <cell r="C11101">
            <v>0</v>
          </cell>
          <cell r="D11101" t="str">
            <v>Ebay</v>
          </cell>
          <cell r="E11101">
            <v>48</v>
          </cell>
          <cell r="F11101">
            <v>11</v>
          </cell>
          <cell r="G11101" t="str">
            <v>Antigua and Barbuda</v>
          </cell>
        </row>
        <row r="11102">
          <cell r="A11102" t="str">
            <v>2003M03</v>
          </cell>
          <cell r="B11102">
            <v>0</v>
          </cell>
          <cell r="C11102">
            <v>196</v>
          </cell>
          <cell r="D11102" t="str">
            <v>Taiwan</v>
          </cell>
          <cell r="E11102">
            <v>352955</v>
          </cell>
          <cell r="F11102">
            <v>196</v>
          </cell>
          <cell r="G11102" t="str">
            <v>Taiwan</v>
          </cell>
        </row>
        <row r="11103">
          <cell r="A11103" t="str">
            <v>2003M03</v>
          </cell>
          <cell r="B11103">
            <v>0</v>
          </cell>
          <cell r="C11103">
            <v>0</v>
          </cell>
          <cell r="D11103" t="str">
            <v>Ebay</v>
          </cell>
          <cell r="E11103">
            <v>6</v>
          </cell>
          <cell r="F11103">
            <v>130</v>
          </cell>
          <cell r="G11103" t="str">
            <v>Malta</v>
          </cell>
        </row>
        <row r="11104">
          <cell r="A11104" t="str">
            <v>2003M03</v>
          </cell>
          <cell r="B11104">
            <v>2</v>
          </cell>
          <cell r="C11104">
            <v>16</v>
          </cell>
          <cell r="D11104" t="str">
            <v>Austria</v>
          </cell>
          <cell r="E11104">
            <v>3</v>
          </cell>
          <cell r="F11104">
            <v>80</v>
          </cell>
          <cell r="G11104" t="str">
            <v>Greece</v>
          </cell>
        </row>
        <row r="11105">
          <cell r="A11105" t="str">
            <v>2003M03</v>
          </cell>
          <cell r="B11105">
            <v>1</v>
          </cell>
          <cell r="C11105">
            <v>2</v>
          </cell>
          <cell r="D11105" t="str">
            <v>Canada</v>
          </cell>
          <cell r="E11105">
            <v>2</v>
          </cell>
          <cell r="F11105">
            <v>31</v>
          </cell>
          <cell r="G11105" t="str">
            <v>Brazil</v>
          </cell>
        </row>
        <row r="11106">
          <cell r="A11106" t="str">
            <v>2003M03</v>
          </cell>
          <cell r="B11106">
            <v>0</v>
          </cell>
          <cell r="C11106">
            <v>186</v>
          </cell>
          <cell r="D11106" t="str">
            <v>Spain</v>
          </cell>
          <cell r="E11106">
            <v>9</v>
          </cell>
          <cell r="F11106">
            <v>146</v>
          </cell>
          <cell r="G11106" t="str">
            <v>Netherlands</v>
          </cell>
        </row>
        <row r="11107">
          <cell r="A11107" t="str">
            <v>2003M03</v>
          </cell>
          <cell r="B11107">
            <v>0</v>
          </cell>
          <cell r="C11107">
            <v>0</v>
          </cell>
          <cell r="D11107" t="str">
            <v>Ebay</v>
          </cell>
          <cell r="E11107">
            <v>4</v>
          </cell>
          <cell r="F11107">
            <v>56</v>
          </cell>
          <cell r="G11107" t="str">
            <v>Czech Republic</v>
          </cell>
        </row>
        <row r="11108">
          <cell r="A11108" t="str">
            <v>2003M03</v>
          </cell>
          <cell r="B11108">
            <v>1</v>
          </cell>
          <cell r="C11108">
            <v>77</v>
          </cell>
          <cell r="D11108" t="str">
            <v>Germany</v>
          </cell>
          <cell r="E11108">
            <v>106</v>
          </cell>
          <cell r="F11108">
            <v>104</v>
          </cell>
          <cell r="G11108" t="str">
            <v>Japan</v>
          </cell>
        </row>
        <row r="11109">
          <cell r="A11109" t="str">
            <v>2003M03</v>
          </cell>
          <cell r="B11109">
            <v>2</v>
          </cell>
          <cell r="C11109">
            <v>186</v>
          </cell>
          <cell r="D11109" t="str">
            <v>Spain</v>
          </cell>
          <cell r="E11109">
            <v>53</v>
          </cell>
          <cell r="F11109">
            <v>16</v>
          </cell>
          <cell r="G11109" t="str">
            <v>Austria</v>
          </cell>
        </row>
        <row r="11110">
          <cell r="A11110" t="str">
            <v>2003M03</v>
          </cell>
          <cell r="B11110">
            <v>2</v>
          </cell>
          <cell r="C11110">
            <v>3</v>
          </cell>
          <cell r="D11110" t="str">
            <v>Uk</v>
          </cell>
          <cell r="E11110">
            <v>455</v>
          </cell>
          <cell r="F11110">
            <v>130</v>
          </cell>
          <cell r="G11110" t="str">
            <v>Malta</v>
          </cell>
        </row>
        <row r="11111">
          <cell r="A11111" t="str">
            <v>2003M03</v>
          </cell>
          <cell r="B11111">
            <v>1</v>
          </cell>
          <cell r="C11111">
            <v>71</v>
          </cell>
          <cell r="D11111" t="str">
            <v>France</v>
          </cell>
          <cell r="E11111">
            <v>509</v>
          </cell>
          <cell r="F11111">
            <v>193</v>
          </cell>
          <cell r="G11111" t="str">
            <v>Switzerland</v>
          </cell>
        </row>
        <row r="11112">
          <cell r="A11112" t="str">
            <v>2003M03</v>
          </cell>
          <cell r="B11112">
            <v>2</v>
          </cell>
          <cell r="C11112">
            <v>123</v>
          </cell>
          <cell r="D11112" t="str">
            <v xml:space="preserve"> Belgium (Dutch)</v>
          </cell>
          <cell r="E11112">
            <v>1</v>
          </cell>
          <cell r="F11112">
            <v>104</v>
          </cell>
          <cell r="G11112" t="str">
            <v>Japan</v>
          </cell>
        </row>
        <row r="11113">
          <cell r="A11113" t="str">
            <v>2003M03</v>
          </cell>
          <cell r="B11113">
            <v>2</v>
          </cell>
          <cell r="C11113">
            <v>3</v>
          </cell>
          <cell r="D11113" t="str">
            <v>Uk</v>
          </cell>
          <cell r="E11113">
            <v>3</v>
          </cell>
          <cell r="F11113">
            <v>211</v>
          </cell>
          <cell r="G11113" t="str">
            <v>Uruguay</v>
          </cell>
        </row>
        <row r="11114">
          <cell r="A11114" t="str">
            <v>2003M03</v>
          </cell>
          <cell r="B11114">
            <v>1</v>
          </cell>
          <cell r="C11114">
            <v>77</v>
          </cell>
          <cell r="D11114" t="str">
            <v>Germany</v>
          </cell>
          <cell r="E11114">
            <v>851</v>
          </cell>
          <cell r="F11114">
            <v>164</v>
          </cell>
          <cell r="G11114" t="str">
            <v>Portugal</v>
          </cell>
        </row>
        <row r="11115">
          <cell r="A11115" t="str">
            <v>2003M03</v>
          </cell>
          <cell r="B11115">
            <v>0</v>
          </cell>
          <cell r="C11115">
            <v>77</v>
          </cell>
          <cell r="D11115" t="str">
            <v>Germany</v>
          </cell>
          <cell r="E11115">
            <v>29</v>
          </cell>
          <cell r="F11115">
            <v>72</v>
          </cell>
          <cell r="G11115" t="str">
            <v>French Guiana</v>
          </cell>
        </row>
        <row r="11116">
          <cell r="A11116" t="str">
            <v>2003M03</v>
          </cell>
          <cell r="B11116">
            <v>2</v>
          </cell>
          <cell r="C11116">
            <v>71</v>
          </cell>
          <cell r="D11116" t="str">
            <v>France</v>
          </cell>
          <cell r="E11116">
            <v>1</v>
          </cell>
          <cell r="F11116">
            <v>8</v>
          </cell>
          <cell r="G11116" t="str">
            <v>Andorra</v>
          </cell>
        </row>
        <row r="11117">
          <cell r="A11117" t="str">
            <v>2003M03</v>
          </cell>
          <cell r="B11117">
            <v>1</v>
          </cell>
          <cell r="C11117">
            <v>71</v>
          </cell>
          <cell r="D11117" t="str">
            <v>France</v>
          </cell>
          <cell r="E11117">
            <v>20</v>
          </cell>
          <cell r="F11117">
            <v>104</v>
          </cell>
          <cell r="G11117" t="str">
            <v>Japan</v>
          </cell>
        </row>
        <row r="11118">
          <cell r="A11118" t="str">
            <v>2003M03</v>
          </cell>
          <cell r="B11118">
            <v>0</v>
          </cell>
          <cell r="C11118">
            <v>77</v>
          </cell>
          <cell r="D11118" t="str">
            <v>Germany</v>
          </cell>
          <cell r="E11118">
            <v>10923209</v>
          </cell>
          <cell r="F11118">
            <v>77</v>
          </cell>
          <cell r="G11118" t="str">
            <v>Germany</v>
          </cell>
        </row>
        <row r="11119">
          <cell r="A11119" t="str">
            <v>2003M03</v>
          </cell>
          <cell r="B11119">
            <v>1</v>
          </cell>
          <cell r="C11119">
            <v>15</v>
          </cell>
          <cell r="D11119" t="str">
            <v>Australia</v>
          </cell>
          <cell r="E11119">
            <v>633</v>
          </cell>
          <cell r="F11119">
            <v>1</v>
          </cell>
          <cell r="G11119" t="str">
            <v>United States</v>
          </cell>
        </row>
        <row r="11120">
          <cell r="A11120" t="str">
            <v>2003M03</v>
          </cell>
          <cell r="B11120">
            <v>2</v>
          </cell>
          <cell r="C11120">
            <v>0</v>
          </cell>
          <cell r="D11120" t="str">
            <v>Ebay</v>
          </cell>
          <cell r="E11120">
            <v>47750</v>
          </cell>
          <cell r="F11120">
            <v>71</v>
          </cell>
          <cell r="G11120" t="str">
            <v>France</v>
          </cell>
        </row>
        <row r="11121">
          <cell r="A11121" t="str">
            <v>2003M03</v>
          </cell>
          <cell r="B11121">
            <v>1</v>
          </cell>
          <cell r="C11121">
            <v>71</v>
          </cell>
          <cell r="D11121" t="str">
            <v>France</v>
          </cell>
          <cell r="E11121">
            <v>362</v>
          </cell>
          <cell r="F11121">
            <v>186</v>
          </cell>
          <cell r="G11121" t="str">
            <v>Spain</v>
          </cell>
        </row>
        <row r="11122">
          <cell r="A11122" t="str">
            <v>2003M03</v>
          </cell>
          <cell r="B11122">
            <v>1</v>
          </cell>
          <cell r="C11122">
            <v>77</v>
          </cell>
          <cell r="D11122" t="str">
            <v>Germany</v>
          </cell>
          <cell r="E11122">
            <v>1</v>
          </cell>
          <cell r="F11122">
            <v>181</v>
          </cell>
          <cell r="G11122" t="str">
            <v>Slovakia</v>
          </cell>
        </row>
        <row r="11123">
          <cell r="A11123" t="str">
            <v>2003M03</v>
          </cell>
          <cell r="B11123">
            <v>2</v>
          </cell>
          <cell r="C11123">
            <v>23</v>
          </cell>
          <cell r="D11123" t="str">
            <v xml:space="preserve"> Belgium (French)</v>
          </cell>
          <cell r="E11123">
            <v>1</v>
          </cell>
          <cell r="F11123">
            <v>163</v>
          </cell>
          <cell r="G11123" t="str">
            <v>Poland</v>
          </cell>
        </row>
        <row r="11124">
          <cell r="A11124" t="str">
            <v>2003M03</v>
          </cell>
          <cell r="B11124">
            <v>3</v>
          </cell>
          <cell r="C11124">
            <v>0</v>
          </cell>
          <cell r="D11124" t="str">
            <v>Ebay</v>
          </cell>
          <cell r="E11124">
            <v>2</v>
          </cell>
          <cell r="F11124">
            <v>18</v>
          </cell>
          <cell r="G11124" t="str">
            <v>Bahamas</v>
          </cell>
        </row>
        <row r="11125">
          <cell r="A11125" t="str">
            <v>2003M03</v>
          </cell>
          <cell r="B11125">
            <v>0</v>
          </cell>
          <cell r="C11125">
            <v>0</v>
          </cell>
          <cell r="D11125" t="str">
            <v>Ebay</v>
          </cell>
          <cell r="E11125">
            <v>2</v>
          </cell>
          <cell r="F11125">
            <v>10</v>
          </cell>
          <cell r="G11125" t="str">
            <v>Anguilla</v>
          </cell>
        </row>
        <row r="11126">
          <cell r="A11126" t="str">
            <v>2003M03</v>
          </cell>
          <cell r="B11126">
            <v>2</v>
          </cell>
          <cell r="C11126">
            <v>0</v>
          </cell>
          <cell r="D11126" t="str">
            <v>Ebay</v>
          </cell>
          <cell r="E11126">
            <v>1266</v>
          </cell>
          <cell r="F11126">
            <v>94</v>
          </cell>
          <cell r="G11126" t="str">
            <v>Iceland</v>
          </cell>
        </row>
        <row r="11127">
          <cell r="A11127" t="str">
            <v>2003M03</v>
          </cell>
          <cell r="B11127">
            <v>0</v>
          </cell>
          <cell r="C11127">
            <v>77</v>
          </cell>
          <cell r="D11127" t="str">
            <v>Germany</v>
          </cell>
          <cell r="E11127">
            <v>1</v>
          </cell>
          <cell r="F11127">
            <v>165</v>
          </cell>
          <cell r="G11127" t="str">
            <v>Puerto Rico</v>
          </cell>
        </row>
        <row r="11128">
          <cell r="A11128" t="str">
            <v>2003M03</v>
          </cell>
          <cell r="B11128">
            <v>0</v>
          </cell>
          <cell r="C11128">
            <v>3</v>
          </cell>
          <cell r="D11128" t="str">
            <v>Uk</v>
          </cell>
          <cell r="E11128">
            <v>11</v>
          </cell>
          <cell r="F11128">
            <v>199</v>
          </cell>
          <cell r="G11128" t="str">
            <v>Thailand</v>
          </cell>
        </row>
        <row r="11129">
          <cell r="A11129" t="str">
            <v>2003M03</v>
          </cell>
          <cell r="B11129">
            <v>3</v>
          </cell>
          <cell r="C11129">
            <v>0</v>
          </cell>
          <cell r="D11129" t="str">
            <v>Ebay</v>
          </cell>
          <cell r="E11129">
            <v>44</v>
          </cell>
          <cell r="F11129">
            <v>115</v>
          </cell>
          <cell r="G11129" t="str">
            <v>Latvia</v>
          </cell>
        </row>
        <row r="11130">
          <cell r="A11130" t="str">
            <v>2003M03</v>
          </cell>
          <cell r="B11130">
            <v>1</v>
          </cell>
          <cell r="C11130">
            <v>0</v>
          </cell>
          <cell r="D11130" t="str">
            <v>Ebay</v>
          </cell>
          <cell r="E11130">
            <v>1148</v>
          </cell>
          <cell r="F11130">
            <v>127</v>
          </cell>
          <cell r="G11130" t="str">
            <v>Malaysia</v>
          </cell>
        </row>
        <row r="11131">
          <cell r="A11131" t="str">
            <v>2003M03</v>
          </cell>
          <cell r="B11131">
            <v>2</v>
          </cell>
          <cell r="C11131">
            <v>0</v>
          </cell>
          <cell r="D11131" t="str">
            <v>Ebay</v>
          </cell>
          <cell r="E11131">
            <v>35</v>
          </cell>
          <cell r="F11131">
            <v>68</v>
          </cell>
          <cell r="G11131" t="str">
            <v>Falkland Islands (Islas Makvinas)</v>
          </cell>
        </row>
        <row r="11132">
          <cell r="A11132" t="str">
            <v>2003M03</v>
          </cell>
          <cell r="B11132">
            <v>2</v>
          </cell>
          <cell r="C11132">
            <v>146</v>
          </cell>
          <cell r="D11132" t="str">
            <v>Netherlands</v>
          </cell>
          <cell r="E11132">
            <v>124</v>
          </cell>
          <cell r="F11132">
            <v>71</v>
          </cell>
          <cell r="G11132" t="str">
            <v>France</v>
          </cell>
        </row>
        <row r="11133">
          <cell r="A11133" t="str">
            <v>2003M03</v>
          </cell>
          <cell r="B11133">
            <v>2</v>
          </cell>
          <cell r="C11133">
            <v>100</v>
          </cell>
          <cell r="D11133" t="str">
            <v>Ebaymotors</v>
          </cell>
          <cell r="E11133">
            <v>3</v>
          </cell>
          <cell r="F11133">
            <v>76</v>
          </cell>
          <cell r="G11133" t="str">
            <v>Georgia</v>
          </cell>
        </row>
        <row r="11134">
          <cell r="A11134" t="str">
            <v>2003M03</v>
          </cell>
          <cell r="B11134">
            <v>0</v>
          </cell>
          <cell r="C11134">
            <v>196</v>
          </cell>
          <cell r="D11134" t="str">
            <v>Taiwan</v>
          </cell>
          <cell r="E11134">
            <v>244</v>
          </cell>
          <cell r="F11134">
            <v>1</v>
          </cell>
          <cell r="G11134" t="str">
            <v>United States</v>
          </cell>
        </row>
        <row r="11135">
          <cell r="A11135" t="str">
            <v>2003M03</v>
          </cell>
          <cell r="B11135">
            <v>2</v>
          </cell>
          <cell r="C11135">
            <v>123</v>
          </cell>
          <cell r="D11135" t="str">
            <v xml:space="preserve"> Belgium (Dutch)</v>
          </cell>
          <cell r="E11135">
            <v>43</v>
          </cell>
          <cell r="F11135">
            <v>80</v>
          </cell>
          <cell r="G11135" t="str">
            <v>Greece</v>
          </cell>
        </row>
        <row r="11136">
          <cell r="A11136" t="str">
            <v>2003M03</v>
          </cell>
          <cell r="B11136">
            <v>0</v>
          </cell>
          <cell r="C11136">
            <v>146</v>
          </cell>
          <cell r="D11136" t="str">
            <v>Netherlands</v>
          </cell>
          <cell r="E11136">
            <v>36876</v>
          </cell>
          <cell r="F11136">
            <v>146</v>
          </cell>
          <cell r="G11136" t="str">
            <v>Netherlands</v>
          </cell>
        </row>
        <row r="11137">
          <cell r="A11137" t="str">
            <v>2003M03</v>
          </cell>
          <cell r="B11137">
            <v>0</v>
          </cell>
          <cell r="C11137">
            <v>0</v>
          </cell>
          <cell r="D11137" t="str">
            <v>Ebay</v>
          </cell>
          <cell r="E11137">
            <v>855</v>
          </cell>
          <cell r="F11137">
            <v>196</v>
          </cell>
          <cell r="G11137" t="str">
            <v>Taiwan</v>
          </cell>
        </row>
        <row r="11138">
          <cell r="A11138" t="str">
            <v>2003M03</v>
          </cell>
          <cell r="B11138">
            <v>2</v>
          </cell>
          <cell r="C11138">
            <v>0</v>
          </cell>
          <cell r="D11138" t="str">
            <v>Ebay</v>
          </cell>
          <cell r="E11138">
            <v>171052</v>
          </cell>
          <cell r="F11138">
            <v>15</v>
          </cell>
          <cell r="G11138" t="str">
            <v>Australia</v>
          </cell>
        </row>
        <row r="11139">
          <cell r="A11139" t="str">
            <v>2003M03</v>
          </cell>
          <cell r="B11139">
            <v>2</v>
          </cell>
          <cell r="C11139">
            <v>186</v>
          </cell>
          <cell r="D11139" t="str">
            <v>Spain</v>
          </cell>
          <cell r="E11139">
            <v>207</v>
          </cell>
          <cell r="F11139">
            <v>1</v>
          </cell>
          <cell r="G11139" t="str">
            <v>United States</v>
          </cell>
        </row>
        <row r="11140">
          <cell r="A11140" t="str">
            <v>2003M03</v>
          </cell>
          <cell r="B11140">
            <v>2</v>
          </cell>
          <cell r="C11140">
            <v>193</v>
          </cell>
          <cell r="D11140" t="str">
            <v>Switzerland</v>
          </cell>
          <cell r="E11140">
            <v>29</v>
          </cell>
          <cell r="F11140">
            <v>16</v>
          </cell>
          <cell r="G11140" t="str">
            <v>Austria</v>
          </cell>
        </row>
        <row r="11141">
          <cell r="A11141" t="str">
            <v>2003M03</v>
          </cell>
          <cell r="B11141">
            <v>2</v>
          </cell>
          <cell r="C11141">
            <v>3</v>
          </cell>
          <cell r="D11141" t="str">
            <v>Uk</v>
          </cell>
          <cell r="E11141">
            <v>4</v>
          </cell>
          <cell r="F11141">
            <v>51</v>
          </cell>
          <cell r="G11141" t="str">
            <v>Costa Rica</v>
          </cell>
        </row>
        <row r="11142">
          <cell r="A11142" t="str">
            <v>2003M03</v>
          </cell>
          <cell r="B11142">
            <v>0</v>
          </cell>
          <cell r="C11142">
            <v>71</v>
          </cell>
          <cell r="D11142" t="str">
            <v>France</v>
          </cell>
          <cell r="E11142">
            <v>212</v>
          </cell>
          <cell r="F11142">
            <v>101</v>
          </cell>
          <cell r="G11142" t="str">
            <v>Italy</v>
          </cell>
        </row>
        <row r="11143">
          <cell r="A11143" t="str">
            <v>2003M03</v>
          </cell>
          <cell r="B11143">
            <v>2</v>
          </cell>
          <cell r="C11143">
            <v>101</v>
          </cell>
          <cell r="D11143" t="str">
            <v>Italy</v>
          </cell>
          <cell r="E11143">
            <v>171</v>
          </cell>
          <cell r="F11143">
            <v>2</v>
          </cell>
          <cell r="G11143" t="str">
            <v>Canada</v>
          </cell>
        </row>
        <row r="11144">
          <cell r="A11144" t="str">
            <v>2003M03</v>
          </cell>
          <cell r="B11144">
            <v>2</v>
          </cell>
          <cell r="C11144">
            <v>0</v>
          </cell>
          <cell r="D11144" t="str">
            <v>Ebay</v>
          </cell>
          <cell r="E11144">
            <v>1</v>
          </cell>
          <cell r="F11144">
            <v>140</v>
          </cell>
          <cell r="G11144" t="str">
            <v>Montserrat</v>
          </cell>
        </row>
        <row r="11145">
          <cell r="A11145" t="str">
            <v>2003M03</v>
          </cell>
          <cell r="B11145">
            <v>0</v>
          </cell>
          <cell r="C11145">
            <v>193</v>
          </cell>
          <cell r="D11145" t="str">
            <v>Switzerland</v>
          </cell>
          <cell r="E11145">
            <v>6</v>
          </cell>
          <cell r="F11145">
            <v>120</v>
          </cell>
          <cell r="G11145" t="str">
            <v>Liechtenstein</v>
          </cell>
        </row>
        <row r="11146">
          <cell r="A11146" t="str">
            <v>2003M03</v>
          </cell>
          <cell r="B11146">
            <v>2</v>
          </cell>
          <cell r="C11146">
            <v>71</v>
          </cell>
          <cell r="D11146" t="str">
            <v>France</v>
          </cell>
          <cell r="E11146">
            <v>109</v>
          </cell>
          <cell r="F11146">
            <v>100</v>
          </cell>
          <cell r="G11146" t="str">
            <v>Israel</v>
          </cell>
        </row>
        <row r="11147">
          <cell r="A11147" t="str">
            <v>2003M03</v>
          </cell>
          <cell r="B11147">
            <v>2</v>
          </cell>
          <cell r="C11147">
            <v>186</v>
          </cell>
          <cell r="D11147" t="str">
            <v>Spain</v>
          </cell>
          <cell r="E11147">
            <v>6</v>
          </cell>
          <cell r="F11147">
            <v>31</v>
          </cell>
          <cell r="G11147" t="str">
            <v>Brazil</v>
          </cell>
        </row>
        <row r="11148">
          <cell r="A11148" t="str">
            <v>2003M03</v>
          </cell>
          <cell r="B11148">
            <v>2</v>
          </cell>
          <cell r="C11148">
            <v>15</v>
          </cell>
          <cell r="D11148" t="str">
            <v>Australia</v>
          </cell>
          <cell r="E11148">
            <v>11</v>
          </cell>
          <cell r="F11148">
            <v>56</v>
          </cell>
          <cell r="G11148" t="str">
            <v>Czech Republic</v>
          </cell>
        </row>
        <row r="11149">
          <cell r="A11149" t="str">
            <v>2003M03</v>
          </cell>
          <cell r="B11149">
            <v>1</v>
          </cell>
          <cell r="C11149">
            <v>71</v>
          </cell>
          <cell r="D11149" t="str">
            <v>France</v>
          </cell>
          <cell r="E11149">
            <v>62</v>
          </cell>
          <cell r="F11149">
            <v>80</v>
          </cell>
          <cell r="G11149" t="str">
            <v>Greece</v>
          </cell>
        </row>
        <row r="11150">
          <cell r="A11150" t="str">
            <v>2003M03</v>
          </cell>
          <cell r="B11150">
            <v>3</v>
          </cell>
          <cell r="C11150">
            <v>77</v>
          </cell>
          <cell r="D11150" t="str">
            <v>Germany</v>
          </cell>
          <cell r="E11150">
            <v>15</v>
          </cell>
          <cell r="F11150">
            <v>192</v>
          </cell>
          <cell r="G11150" t="str">
            <v>Sweden</v>
          </cell>
        </row>
        <row r="11151">
          <cell r="A11151" t="str">
            <v>2003M03</v>
          </cell>
          <cell r="B11151">
            <v>2</v>
          </cell>
          <cell r="C11151">
            <v>0</v>
          </cell>
          <cell r="D11151" t="str">
            <v>Ebay</v>
          </cell>
          <cell r="E11151">
            <v>1</v>
          </cell>
          <cell r="F11151">
            <v>-999</v>
          </cell>
          <cell r="G11151" t="str">
            <v>Unknown</v>
          </cell>
        </row>
        <row r="11152">
          <cell r="A11152" t="str">
            <v>2003M03</v>
          </cell>
          <cell r="B11152">
            <v>0</v>
          </cell>
          <cell r="C11152">
            <v>101</v>
          </cell>
          <cell r="D11152" t="str">
            <v>Italy</v>
          </cell>
          <cell r="E11152">
            <v>9</v>
          </cell>
          <cell r="F11152">
            <v>115</v>
          </cell>
          <cell r="G11152" t="str">
            <v>Latvia</v>
          </cell>
        </row>
        <row r="11153">
          <cell r="A11153" t="str">
            <v>2003M03</v>
          </cell>
          <cell r="B11153">
            <v>0</v>
          </cell>
          <cell r="C11153">
            <v>0</v>
          </cell>
          <cell r="D11153" t="str">
            <v>Ebay</v>
          </cell>
          <cell r="E11153">
            <v>547</v>
          </cell>
          <cell r="F11153">
            <v>167</v>
          </cell>
          <cell r="G11153" t="str">
            <v>Romania</v>
          </cell>
        </row>
        <row r="11154">
          <cell r="A11154" t="str">
            <v>2003M03</v>
          </cell>
          <cell r="B11154">
            <v>1</v>
          </cell>
          <cell r="C11154">
            <v>0</v>
          </cell>
          <cell r="D11154" t="str">
            <v>Ebay</v>
          </cell>
          <cell r="E11154">
            <v>517</v>
          </cell>
          <cell r="F11154">
            <v>192</v>
          </cell>
          <cell r="G11154" t="str">
            <v>Sweden</v>
          </cell>
        </row>
        <row r="11155">
          <cell r="A11155" t="str">
            <v>2003M03</v>
          </cell>
          <cell r="B11155">
            <v>2</v>
          </cell>
          <cell r="C11155">
            <v>77</v>
          </cell>
          <cell r="D11155" t="str">
            <v>Germany</v>
          </cell>
          <cell r="E11155">
            <v>267</v>
          </cell>
          <cell r="F11155">
            <v>20</v>
          </cell>
          <cell r="G11155" t="str">
            <v>Bangladesh</v>
          </cell>
        </row>
        <row r="11156">
          <cell r="A11156" t="str">
            <v>2003M03</v>
          </cell>
          <cell r="B11156">
            <v>2</v>
          </cell>
          <cell r="C11156">
            <v>3</v>
          </cell>
          <cell r="D11156" t="str">
            <v>Uk</v>
          </cell>
          <cell r="E11156">
            <v>2707</v>
          </cell>
          <cell r="F11156">
            <v>101</v>
          </cell>
          <cell r="G11156" t="str">
            <v>Italy</v>
          </cell>
        </row>
        <row r="11157">
          <cell r="A11157" t="str">
            <v>2003M03</v>
          </cell>
          <cell r="B11157">
            <v>2</v>
          </cell>
          <cell r="C11157">
            <v>71</v>
          </cell>
          <cell r="D11157" t="str">
            <v>France</v>
          </cell>
          <cell r="E11157">
            <v>12</v>
          </cell>
          <cell r="F11157">
            <v>141</v>
          </cell>
          <cell r="G11157" t="str">
            <v>Morocco</v>
          </cell>
        </row>
        <row r="11158">
          <cell r="A11158" t="str">
            <v>2003M03</v>
          </cell>
          <cell r="B11158">
            <v>2</v>
          </cell>
          <cell r="C11158">
            <v>77</v>
          </cell>
          <cell r="D11158" t="str">
            <v>Germany</v>
          </cell>
          <cell r="E11158">
            <v>6</v>
          </cell>
          <cell r="F11158">
            <v>123</v>
          </cell>
          <cell r="G11158" t="str">
            <v>Macau</v>
          </cell>
        </row>
        <row r="11159">
          <cell r="A11159" t="str">
            <v>2003M03</v>
          </cell>
          <cell r="B11159">
            <v>3</v>
          </cell>
          <cell r="C11159">
            <v>100</v>
          </cell>
          <cell r="D11159" t="str">
            <v>Ebaymotors</v>
          </cell>
          <cell r="E11159">
            <v>1</v>
          </cell>
          <cell r="F11159">
            <v>149</v>
          </cell>
          <cell r="G11159" t="str">
            <v>New Zealand</v>
          </cell>
        </row>
        <row r="11160">
          <cell r="A11160" t="str">
            <v>2003M03</v>
          </cell>
          <cell r="B11160">
            <v>3</v>
          </cell>
          <cell r="C11160">
            <v>77</v>
          </cell>
          <cell r="D11160" t="str">
            <v>Germany</v>
          </cell>
          <cell r="E11160">
            <v>1</v>
          </cell>
          <cell r="F11160">
            <v>100</v>
          </cell>
          <cell r="G11160" t="str">
            <v>Israel</v>
          </cell>
        </row>
        <row r="11161">
          <cell r="A11161" t="str">
            <v>2003M03</v>
          </cell>
          <cell r="B11161">
            <v>1</v>
          </cell>
          <cell r="C11161">
            <v>2</v>
          </cell>
          <cell r="D11161" t="str">
            <v>Canada</v>
          </cell>
          <cell r="E11161">
            <v>122000</v>
          </cell>
          <cell r="F11161">
            <v>2</v>
          </cell>
          <cell r="G11161" t="str">
            <v>Canada</v>
          </cell>
        </row>
        <row r="11162">
          <cell r="A11162" t="str">
            <v>2003M03</v>
          </cell>
          <cell r="B11162">
            <v>3</v>
          </cell>
          <cell r="C11162">
            <v>100</v>
          </cell>
          <cell r="D11162" t="str">
            <v>Ebaymotors</v>
          </cell>
          <cell r="E11162">
            <v>40872</v>
          </cell>
          <cell r="F11162">
            <v>1</v>
          </cell>
          <cell r="G11162" t="str">
            <v>United States</v>
          </cell>
        </row>
        <row r="11163">
          <cell r="A11163" t="str">
            <v>2003M03</v>
          </cell>
          <cell r="B11163">
            <v>2</v>
          </cell>
          <cell r="C11163">
            <v>0</v>
          </cell>
          <cell r="D11163" t="str">
            <v>Ebay</v>
          </cell>
          <cell r="E11163">
            <v>5525</v>
          </cell>
          <cell r="F11163">
            <v>66</v>
          </cell>
          <cell r="G11163" t="str">
            <v>Estonia</v>
          </cell>
        </row>
        <row r="11164">
          <cell r="A11164" t="str">
            <v>2003M03</v>
          </cell>
          <cell r="B11164">
            <v>2</v>
          </cell>
          <cell r="C11164">
            <v>100</v>
          </cell>
          <cell r="D11164" t="str">
            <v>Ebaymotors</v>
          </cell>
          <cell r="E11164">
            <v>1133</v>
          </cell>
          <cell r="F11164">
            <v>149</v>
          </cell>
          <cell r="G11164" t="str">
            <v>New Zealand</v>
          </cell>
        </row>
        <row r="11165">
          <cell r="A11165" t="str">
            <v>2003M03</v>
          </cell>
          <cell r="B11165">
            <v>2</v>
          </cell>
          <cell r="C11165">
            <v>101</v>
          </cell>
          <cell r="D11165" t="str">
            <v>Italy</v>
          </cell>
          <cell r="E11165">
            <v>20</v>
          </cell>
          <cell r="F11165">
            <v>122</v>
          </cell>
          <cell r="G11165" t="str">
            <v>Luxembourg</v>
          </cell>
        </row>
        <row r="11166">
          <cell r="A11166" t="str">
            <v>2003M03</v>
          </cell>
          <cell r="B11166">
            <v>1</v>
          </cell>
          <cell r="C11166">
            <v>71</v>
          </cell>
          <cell r="D11166" t="str">
            <v>France</v>
          </cell>
          <cell r="E11166">
            <v>17</v>
          </cell>
          <cell r="F11166">
            <v>167</v>
          </cell>
          <cell r="G11166" t="str">
            <v>Romania</v>
          </cell>
        </row>
        <row r="11167">
          <cell r="A11167" t="str">
            <v>2003M03</v>
          </cell>
          <cell r="B11167">
            <v>2</v>
          </cell>
          <cell r="C11167">
            <v>3</v>
          </cell>
          <cell r="D11167" t="str">
            <v>Uk</v>
          </cell>
          <cell r="E11167">
            <v>20</v>
          </cell>
          <cell r="F11167">
            <v>122</v>
          </cell>
          <cell r="G11167" t="str">
            <v>Luxembourg</v>
          </cell>
        </row>
        <row r="11168">
          <cell r="A11168" t="str">
            <v>2003M03</v>
          </cell>
          <cell r="B11168">
            <v>1</v>
          </cell>
          <cell r="C11168">
            <v>0</v>
          </cell>
          <cell r="D11168" t="str">
            <v>Ebay</v>
          </cell>
          <cell r="E11168">
            <v>1</v>
          </cell>
          <cell r="F11168">
            <v>158</v>
          </cell>
          <cell r="G11168" t="str">
            <v>Panama</v>
          </cell>
        </row>
        <row r="11169">
          <cell r="A11169" t="str">
            <v>2003M03</v>
          </cell>
          <cell r="B11169">
            <v>1</v>
          </cell>
          <cell r="C11169">
            <v>77</v>
          </cell>
          <cell r="D11169" t="str">
            <v>Germany</v>
          </cell>
          <cell r="E11169">
            <v>3172703</v>
          </cell>
          <cell r="F11169">
            <v>77</v>
          </cell>
          <cell r="G11169" t="str">
            <v>Germany</v>
          </cell>
        </row>
        <row r="11170">
          <cell r="A11170" t="str">
            <v>2003M03</v>
          </cell>
          <cell r="B11170">
            <v>2</v>
          </cell>
          <cell r="C11170">
            <v>101</v>
          </cell>
          <cell r="D11170" t="str">
            <v>Italy</v>
          </cell>
          <cell r="E11170">
            <v>230</v>
          </cell>
          <cell r="F11170">
            <v>164</v>
          </cell>
          <cell r="G11170" t="str">
            <v>Portugal</v>
          </cell>
        </row>
        <row r="11171">
          <cell r="A11171" t="str">
            <v>2003M03</v>
          </cell>
          <cell r="B11171">
            <v>2</v>
          </cell>
          <cell r="C11171">
            <v>3</v>
          </cell>
          <cell r="D11171" t="str">
            <v>Uk</v>
          </cell>
          <cell r="E11171">
            <v>11</v>
          </cell>
          <cell r="F11171">
            <v>181</v>
          </cell>
          <cell r="G11171" t="str">
            <v>Slovakia</v>
          </cell>
        </row>
        <row r="11172">
          <cell r="A11172" t="str">
            <v>2003M03</v>
          </cell>
          <cell r="B11172">
            <v>0</v>
          </cell>
          <cell r="C11172">
            <v>0</v>
          </cell>
          <cell r="D11172" t="str">
            <v>Ebay</v>
          </cell>
          <cell r="E11172">
            <v>101</v>
          </cell>
          <cell r="F11172">
            <v>16</v>
          </cell>
          <cell r="G11172" t="str">
            <v>Austria</v>
          </cell>
        </row>
        <row r="11173">
          <cell r="A11173" t="str">
            <v>2003M03</v>
          </cell>
          <cell r="B11173">
            <v>1</v>
          </cell>
          <cell r="C11173">
            <v>71</v>
          </cell>
          <cell r="D11173" t="str">
            <v>France</v>
          </cell>
          <cell r="E11173">
            <v>589</v>
          </cell>
          <cell r="F11173">
            <v>101</v>
          </cell>
          <cell r="G11173" t="str">
            <v>Italy</v>
          </cell>
        </row>
        <row r="11174">
          <cell r="A11174" t="str">
            <v>2003M03</v>
          </cell>
          <cell r="B11174">
            <v>2</v>
          </cell>
          <cell r="C11174">
            <v>100</v>
          </cell>
          <cell r="D11174" t="str">
            <v>Ebaymotors</v>
          </cell>
          <cell r="E11174">
            <v>1</v>
          </cell>
          <cell r="F11174">
            <v>222</v>
          </cell>
          <cell r="G11174" t="str">
            <v>Yugoslavia</v>
          </cell>
        </row>
        <row r="11175">
          <cell r="A11175" t="str">
            <v>2003M03</v>
          </cell>
          <cell r="B11175">
            <v>0</v>
          </cell>
          <cell r="C11175">
            <v>16</v>
          </cell>
          <cell r="D11175" t="str">
            <v>Austria</v>
          </cell>
          <cell r="E11175">
            <v>3</v>
          </cell>
          <cell r="F11175">
            <v>146</v>
          </cell>
          <cell r="G11175" t="str">
            <v>Netherlands</v>
          </cell>
        </row>
        <row r="11176">
          <cell r="A11176" t="str">
            <v>2003M03</v>
          </cell>
          <cell r="B11176">
            <v>1</v>
          </cell>
          <cell r="C11176">
            <v>16</v>
          </cell>
          <cell r="D11176" t="str">
            <v>Austria</v>
          </cell>
          <cell r="E11176">
            <v>12</v>
          </cell>
          <cell r="F11176">
            <v>101</v>
          </cell>
          <cell r="G11176" t="str">
            <v>Italy</v>
          </cell>
        </row>
        <row r="11177">
          <cell r="A11177" t="str">
            <v>2003M03</v>
          </cell>
          <cell r="B11177">
            <v>2</v>
          </cell>
          <cell r="C11177">
            <v>3</v>
          </cell>
          <cell r="D11177" t="str">
            <v>Uk</v>
          </cell>
          <cell r="E11177">
            <v>449</v>
          </cell>
          <cell r="F11177">
            <v>104</v>
          </cell>
          <cell r="G11177" t="str">
            <v>Japan</v>
          </cell>
        </row>
        <row r="11178">
          <cell r="A11178" t="str">
            <v>2003M03</v>
          </cell>
          <cell r="B11178">
            <v>1</v>
          </cell>
          <cell r="C11178">
            <v>0</v>
          </cell>
          <cell r="D11178" t="str">
            <v>Ebay</v>
          </cell>
          <cell r="E11178">
            <v>155</v>
          </cell>
          <cell r="F11178">
            <v>106</v>
          </cell>
          <cell r="G11178" t="str">
            <v>Jordan</v>
          </cell>
        </row>
        <row r="11179">
          <cell r="A11179" t="str">
            <v>2003M03</v>
          </cell>
          <cell r="B11179">
            <v>3</v>
          </cell>
          <cell r="C11179">
            <v>0</v>
          </cell>
          <cell r="D11179" t="str">
            <v>Ebay</v>
          </cell>
          <cell r="E11179">
            <v>102</v>
          </cell>
          <cell r="F11179">
            <v>15</v>
          </cell>
          <cell r="G11179" t="str">
            <v>Australia</v>
          </cell>
        </row>
        <row r="11180">
          <cell r="A11180" t="str">
            <v>2003M03</v>
          </cell>
          <cell r="B11180">
            <v>0</v>
          </cell>
          <cell r="C11180">
            <v>0</v>
          </cell>
          <cell r="D11180" t="str">
            <v>Ebay</v>
          </cell>
          <cell r="E11180">
            <v>75</v>
          </cell>
          <cell r="F11180">
            <v>105</v>
          </cell>
          <cell r="G11180" t="str">
            <v>Jersey</v>
          </cell>
        </row>
        <row r="11181">
          <cell r="A11181" t="str">
            <v>2003M03</v>
          </cell>
          <cell r="B11181">
            <v>1</v>
          </cell>
          <cell r="C11181">
            <v>77</v>
          </cell>
          <cell r="D11181" t="str">
            <v>Germany</v>
          </cell>
          <cell r="E11181">
            <v>17</v>
          </cell>
          <cell r="F11181">
            <v>185</v>
          </cell>
          <cell r="G11181" t="str">
            <v>South Africa</v>
          </cell>
        </row>
        <row r="11182">
          <cell r="A11182" t="str">
            <v>2003M03</v>
          </cell>
          <cell r="B11182">
            <v>2</v>
          </cell>
          <cell r="C11182">
            <v>77</v>
          </cell>
          <cell r="D11182" t="str">
            <v>Germany</v>
          </cell>
          <cell r="E11182">
            <v>995</v>
          </cell>
          <cell r="F11182">
            <v>93</v>
          </cell>
          <cell r="G11182" t="str">
            <v>Hungary</v>
          </cell>
        </row>
        <row r="11183">
          <cell r="A11183" t="str">
            <v>2003M03</v>
          </cell>
          <cell r="B11183">
            <v>0</v>
          </cell>
          <cell r="C11183">
            <v>3</v>
          </cell>
          <cell r="D11183" t="str">
            <v>Uk</v>
          </cell>
          <cell r="E11183">
            <v>1</v>
          </cell>
          <cell r="F11183">
            <v>224</v>
          </cell>
          <cell r="G11183" t="str">
            <v>Zimbabwe</v>
          </cell>
        </row>
        <row r="11184">
          <cell r="A11184" t="str">
            <v>2003M03</v>
          </cell>
          <cell r="B11184">
            <v>0</v>
          </cell>
          <cell r="C11184">
            <v>100</v>
          </cell>
          <cell r="D11184" t="str">
            <v>Ebaymotors</v>
          </cell>
          <cell r="E11184">
            <v>55</v>
          </cell>
          <cell r="F11184">
            <v>77</v>
          </cell>
          <cell r="G11184" t="str">
            <v>Germany</v>
          </cell>
        </row>
        <row r="11185">
          <cell r="A11185" t="str">
            <v>2003M03</v>
          </cell>
          <cell r="B11185">
            <v>1</v>
          </cell>
          <cell r="C11185">
            <v>0</v>
          </cell>
          <cell r="D11185" t="str">
            <v>Ebay</v>
          </cell>
          <cell r="E11185">
            <v>1923</v>
          </cell>
          <cell r="F11185">
            <v>168</v>
          </cell>
          <cell r="G11185" t="str">
            <v>Russian Federation</v>
          </cell>
        </row>
        <row r="11186">
          <cell r="A11186" t="str">
            <v>2003M03</v>
          </cell>
          <cell r="B11186">
            <v>2</v>
          </cell>
          <cell r="C11186">
            <v>146</v>
          </cell>
          <cell r="D11186" t="str">
            <v>Netherlands</v>
          </cell>
          <cell r="E11186">
            <v>203</v>
          </cell>
          <cell r="F11186">
            <v>164</v>
          </cell>
          <cell r="G11186" t="str">
            <v>Portugal</v>
          </cell>
        </row>
        <row r="11187">
          <cell r="A11187" t="str">
            <v>2003M03</v>
          </cell>
          <cell r="B11187">
            <v>1</v>
          </cell>
          <cell r="C11187">
            <v>71</v>
          </cell>
          <cell r="D11187" t="str">
            <v>France</v>
          </cell>
          <cell r="E11187">
            <v>6</v>
          </cell>
          <cell r="F11187">
            <v>132</v>
          </cell>
          <cell r="G11187" t="str">
            <v>Martinique</v>
          </cell>
        </row>
        <row r="11188">
          <cell r="A11188" t="str">
            <v>2003M03</v>
          </cell>
          <cell r="B11188">
            <v>3</v>
          </cell>
          <cell r="C11188">
            <v>3</v>
          </cell>
          <cell r="D11188" t="str">
            <v>Uk</v>
          </cell>
          <cell r="E11188">
            <v>5</v>
          </cell>
          <cell r="F11188">
            <v>80</v>
          </cell>
          <cell r="G11188" t="str">
            <v>Greece</v>
          </cell>
        </row>
        <row r="11189">
          <cell r="A11189" t="str">
            <v>2003M03</v>
          </cell>
          <cell r="B11189">
            <v>1</v>
          </cell>
          <cell r="C11189">
            <v>3</v>
          </cell>
          <cell r="D11189" t="str">
            <v>Uk</v>
          </cell>
          <cell r="E11189">
            <v>7812</v>
          </cell>
          <cell r="F11189">
            <v>1</v>
          </cell>
          <cell r="G11189" t="str">
            <v>United States</v>
          </cell>
        </row>
        <row r="11190">
          <cell r="A11190" t="str">
            <v>2003M03</v>
          </cell>
          <cell r="B11190">
            <v>0</v>
          </cell>
          <cell r="C11190">
            <v>123</v>
          </cell>
          <cell r="D11190" t="str">
            <v xml:space="preserve"> Belgium (Dutch)</v>
          </cell>
          <cell r="E11190">
            <v>1</v>
          </cell>
          <cell r="F11190">
            <v>104</v>
          </cell>
          <cell r="G11190" t="str">
            <v>Japan</v>
          </cell>
        </row>
        <row r="11191">
          <cell r="A11191" t="str">
            <v>2003M03</v>
          </cell>
          <cell r="B11191">
            <v>0</v>
          </cell>
          <cell r="C11191">
            <v>15</v>
          </cell>
          <cell r="D11191" t="str">
            <v>Australia</v>
          </cell>
          <cell r="E11191">
            <v>4</v>
          </cell>
          <cell r="F11191">
            <v>130</v>
          </cell>
          <cell r="G11191" t="str">
            <v>Malta</v>
          </cell>
        </row>
        <row r="11192">
          <cell r="A11192" t="str">
            <v>2003M03</v>
          </cell>
          <cell r="B11192">
            <v>2</v>
          </cell>
          <cell r="C11192">
            <v>0</v>
          </cell>
          <cell r="D11192" t="str">
            <v>Ebay</v>
          </cell>
          <cell r="E11192">
            <v>30</v>
          </cell>
          <cell r="F11192">
            <v>125</v>
          </cell>
          <cell r="G11192" t="str">
            <v>Madagascar</v>
          </cell>
        </row>
        <row r="11193">
          <cell r="A11193" t="str">
            <v>2003M03</v>
          </cell>
          <cell r="B11193">
            <v>2</v>
          </cell>
          <cell r="C11193">
            <v>100</v>
          </cell>
          <cell r="D11193" t="str">
            <v>Ebaymotors</v>
          </cell>
          <cell r="E11193">
            <v>11</v>
          </cell>
          <cell r="F11193">
            <v>18</v>
          </cell>
          <cell r="G11193" t="str">
            <v>Bahamas</v>
          </cell>
        </row>
        <row r="11194">
          <cell r="A11194" t="str">
            <v>2003M03</v>
          </cell>
          <cell r="B11194">
            <v>1</v>
          </cell>
          <cell r="C11194">
            <v>23</v>
          </cell>
          <cell r="D11194" t="str">
            <v xml:space="preserve"> Belgium (French)</v>
          </cell>
          <cell r="E11194">
            <v>315</v>
          </cell>
          <cell r="F11194">
            <v>77</v>
          </cell>
          <cell r="G11194" t="str">
            <v>Germany</v>
          </cell>
        </row>
        <row r="11195">
          <cell r="A11195" t="str">
            <v>2003M03</v>
          </cell>
          <cell r="B11195">
            <v>0</v>
          </cell>
          <cell r="C11195">
            <v>101</v>
          </cell>
          <cell r="D11195" t="str">
            <v>Italy</v>
          </cell>
          <cell r="E11195">
            <v>114</v>
          </cell>
          <cell r="F11195">
            <v>3</v>
          </cell>
          <cell r="G11195" t="str">
            <v>United Kingdom</v>
          </cell>
        </row>
        <row r="11196">
          <cell r="A11196" t="str">
            <v>2003M03</v>
          </cell>
          <cell r="B11196">
            <v>0</v>
          </cell>
          <cell r="C11196">
            <v>3</v>
          </cell>
          <cell r="D11196" t="str">
            <v>Uk</v>
          </cell>
          <cell r="E11196">
            <v>31</v>
          </cell>
          <cell r="F11196">
            <v>146</v>
          </cell>
          <cell r="G11196" t="str">
            <v>Netherlands</v>
          </cell>
        </row>
        <row r="11197">
          <cell r="A11197" t="str">
            <v>2003M03</v>
          </cell>
          <cell r="B11197">
            <v>1</v>
          </cell>
          <cell r="C11197">
            <v>71</v>
          </cell>
          <cell r="D11197" t="str">
            <v>France</v>
          </cell>
          <cell r="E11197">
            <v>106734</v>
          </cell>
          <cell r="F11197">
            <v>71</v>
          </cell>
          <cell r="G11197" t="str">
            <v>France</v>
          </cell>
        </row>
        <row r="11198">
          <cell r="A11198" t="str">
            <v>2003M03</v>
          </cell>
          <cell r="B11198">
            <v>0</v>
          </cell>
          <cell r="C11198">
            <v>100</v>
          </cell>
          <cell r="D11198" t="str">
            <v>Ebaymotors</v>
          </cell>
          <cell r="E11198">
            <v>24</v>
          </cell>
          <cell r="F11198">
            <v>146</v>
          </cell>
          <cell r="G11198" t="str">
            <v>Netherlands</v>
          </cell>
        </row>
        <row r="11199">
          <cell r="A11199" t="str">
            <v>2003M03</v>
          </cell>
          <cell r="B11199">
            <v>2</v>
          </cell>
          <cell r="C11199">
            <v>186</v>
          </cell>
          <cell r="D11199" t="str">
            <v>Spain</v>
          </cell>
          <cell r="E11199">
            <v>7</v>
          </cell>
          <cell r="F11199">
            <v>193</v>
          </cell>
          <cell r="G11199" t="str">
            <v>Switzerland</v>
          </cell>
        </row>
        <row r="11200">
          <cell r="A11200" t="str">
            <v>2003M03</v>
          </cell>
          <cell r="B11200">
            <v>2</v>
          </cell>
          <cell r="C11200">
            <v>15</v>
          </cell>
          <cell r="D11200" t="str">
            <v>Australia</v>
          </cell>
          <cell r="E11200">
            <v>2</v>
          </cell>
          <cell r="F11200">
            <v>185</v>
          </cell>
          <cell r="G11200" t="str">
            <v>South Africa</v>
          </cell>
        </row>
        <row r="11201">
          <cell r="A11201" t="str">
            <v>2003M03</v>
          </cell>
          <cell r="B11201">
            <v>0</v>
          </cell>
          <cell r="C11201">
            <v>16</v>
          </cell>
          <cell r="D11201" t="str">
            <v>Austria</v>
          </cell>
          <cell r="E11201">
            <v>34</v>
          </cell>
          <cell r="F11201">
            <v>1</v>
          </cell>
          <cell r="G11201" t="str">
            <v>United States</v>
          </cell>
        </row>
        <row r="11202">
          <cell r="A11202" t="str">
            <v>2003M03</v>
          </cell>
          <cell r="B11202">
            <v>2</v>
          </cell>
          <cell r="C11202">
            <v>146</v>
          </cell>
          <cell r="D11202" t="str">
            <v>Netherlands</v>
          </cell>
          <cell r="E11202">
            <v>11</v>
          </cell>
          <cell r="F11202">
            <v>154</v>
          </cell>
          <cell r="G11202" t="str">
            <v>Norway</v>
          </cell>
        </row>
        <row r="11203">
          <cell r="A11203" t="str">
            <v>2003M03</v>
          </cell>
          <cell r="B11203">
            <v>1</v>
          </cell>
          <cell r="C11203">
            <v>100</v>
          </cell>
          <cell r="D11203" t="str">
            <v>Ebaymotors</v>
          </cell>
          <cell r="E11203">
            <v>5</v>
          </cell>
          <cell r="F11203">
            <v>192</v>
          </cell>
          <cell r="G11203" t="str">
            <v>Sweden</v>
          </cell>
        </row>
        <row r="11204">
          <cell r="A11204" t="str">
            <v>2003M03</v>
          </cell>
          <cell r="B11204">
            <v>3</v>
          </cell>
          <cell r="C11204">
            <v>0</v>
          </cell>
          <cell r="D11204" t="str">
            <v>Ebay</v>
          </cell>
          <cell r="E11204">
            <v>1</v>
          </cell>
          <cell r="F11204">
            <v>16</v>
          </cell>
          <cell r="G11204" t="str">
            <v>Austria</v>
          </cell>
        </row>
        <row r="11205">
          <cell r="A11205" t="str">
            <v>2003M03</v>
          </cell>
          <cell r="B11205">
            <v>1</v>
          </cell>
          <cell r="C11205">
            <v>3</v>
          </cell>
          <cell r="D11205" t="str">
            <v>Uk</v>
          </cell>
          <cell r="E11205">
            <v>1050</v>
          </cell>
          <cell r="F11205">
            <v>180</v>
          </cell>
          <cell r="G11205" t="str">
            <v>Singapore</v>
          </cell>
        </row>
        <row r="11206">
          <cell r="A11206" t="str">
            <v>2003M03</v>
          </cell>
          <cell r="B11206">
            <v>2</v>
          </cell>
          <cell r="C11206">
            <v>0</v>
          </cell>
          <cell r="D11206" t="str">
            <v>Ebay</v>
          </cell>
          <cell r="E11206">
            <v>13</v>
          </cell>
          <cell r="F11206">
            <v>17</v>
          </cell>
          <cell r="G11206" t="str">
            <v>Azerbaijan Republic</v>
          </cell>
        </row>
        <row r="11207">
          <cell r="A11207" t="str">
            <v>2003M03</v>
          </cell>
          <cell r="B11207">
            <v>2</v>
          </cell>
          <cell r="C11207">
            <v>0</v>
          </cell>
          <cell r="D11207" t="str">
            <v>Ebay</v>
          </cell>
          <cell r="E11207">
            <v>31</v>
          </cell>
          <cell r="F11207">
            <v>194</v>
          </cell>
          <cell r="G11207" t="str">
            <v>Syria</v>
          </cell>
        </row>
        <row r="11208">
          <cell r="A11208" t="str">
            <v>2003M03</v>
          </cell>
          <cell r="B11208">
            <v>2</v>
          </cell>
          <cell r="C11208">
            <v>77</v>
          </cell>
          <cell r="D11208" t="str">
            <v>Germany</v>
          </cell>
          <cell r="E11208">
            <v>35</v>
          </cell>
          <cell r="F11208">
            <v>51</v>
          </cell>
          <cell r="G11208" t="str">
            <v>Costa Rica</v>
          </cell>
        </row>
        <row r="11209">
          <cell r="A11209" t="str">
            <v>2003M03</v>
          </cell>
          <cell r="B11209">
            <v>2</v>
          </cell>
          <cell r="C11209">
            <v>16</v>
          </cell>
          <cell r="D11209" t="str">
            <v>Austria</v>
          </cell>
          <cell r="E11209">
            <v>1</v>
          </cell>
          <cell r="F11209">
            <v>199</v>
          </cell>
          <cell r="G11209" t="str">
            <v>Thailand</v>
          </cell>
        </row>
        <row r="11210">
          <cell r="A11210" t="str">
            <v>2003M03</v>
          </cell>
          <cell r="B11210">
            <v>0</v>
          </cell>
          <cell r="C11210">
            <v>0</v>
          </cell>
          <cell r="D11210" t="str">
            <v>Ebay</v>
          </cell>
          <cell r="E11210">
            <v>1</v>
          </cell>
          <cell r="F11210">
            <v>202</v>
          </cell>
          <cell r="G11210" t="str">
            <v>Trinidad and Tobago</v>
          </cell>
        </row>
        <row r="11211">
          <cell r="A11211" t="str">
            <v>2003M03</v>
          </cell>
          <cell r="B11211">
            <v>2</v>
          </cell>
          <cell r="C11211">
            <v>16</v>
          </cell>
          <cell r="D11211" t="str">
            <v>Austria</v>
          </cell>
          <cell r="E11211">
            <v>14</v>
          </cell>
          <cell r="F11211">
            <v>193</v>
          </cell>
          <cell r="G11211" t="str">
            <v>Switzerland</v>
          </cell>
        </row>
        <row r="11212">
          <cell r="A11212" t="str">
            <v>2003M03</v>
          </cell>
          <cell r="B11212">
            <v>0</v>
          </cell>
          <cell r="C11212">
            <v>77</v>
          </cell>
          <cell r="D11212" t="str">
            <v>Germany</v>
          </cell>
          <cell r="E11212">
            <v>1</v>
          </cell>
          <cell r="F11212">
            <v>53</v>
          </cell>
          <cell r="G11212" t="str">
            <v>Croatia, Democratic Republic of the</v>
          </cell>
        </row>
        <row r="11213">
          <cell r="A11213" t="str">
            <v>2003M03</v>
          </cell>
          <cell r="B11213">
            <v>1</v>
          </cell>
          <cell r="C11213">
            <v>77</v>
          </cell>
          <cell r="D11213" t="str">
            <v>Germany</v>
          </cell>
          <cell r="E11213">
            <v>6</v>
          </cell>
          <cell r="F11213">
            <v>176</v>
          </cell>
          <cell r="G11213" t="str">
            <v>Saudi Arabia</v>
          </cell>
        </row>
        <row r="11214">
          <cell r="A11214" t="str">
            <v>2003M03</v>
          </cell>
          <cell r="B11214">
            <v>2</v>
          </cell>
          <cell r="C11214">
            <v>146</v>
          </cell>
          <cell r="D11214" t="str">
            <v>Netherlands</v>
          </cell>
          <cell r="E11214">
            <v>140</v>
          </cell>
          <cell r="F11214">
            <v>199</v>
          </cell>
          <cell r="G11214" t="str">
            <v>Thailand</v>
          </cell>
        </row>
        <row r="11215">
          <cell r="A11215" t="str">
            <v>2003M03</v>
          </cell>
          <cell r="B11215">
            <v>1</v>
          </cell>
          <cell r="C11215">
            <v>0</v>
          </cell>
          <cell r="D11215" t="str">
            <v>Ebay</v>
          </cell>
          <cell r="E11215">
            <v>24</v>
          </cell>
          <cell r="F11215">
            <v>156</v>
          </cell>
          <cell r="G11215" t="str">
            <v>Pakistan</v>
          </cell>
        </row>
        <row r="11216">
          <cell r="A11216" t="str">
            <v>2003M03</v>
          </cell>
          <cell r="B11216">
            <v>0</v>
          </cell>
          <cell r="C11216">
            <v>123</v>
          </cell>
          <cell r="D11216" t="str">
            <v xml:space="preserve"> Belgium (Dutch)</v>
          </cell>
          <cell r="E11216">
            <v>14</v>
          </cell>
          <cell r="F11216">
            <v>192</v>
          </cell>
          <cell r="G11216" t="str">
            <v>Sweden</v>
          </cell>
        </row>
        <row r="11217">
          <cell r="A11217" t="str">
            <v>2003M03</v>
          </cell>
          <cell r="B11217">
            <v>2</v>
          </cell>
          <cell r="C11217">
            <v>101</v>
          </cell>
          <cell r="D11217" t="str">
            <v>Italy</v>
          </cell>
          <cell r="E11217">
            <v>203</v>
          </cell>
          <cell r="F11217">
            <v>100</v>
          </cell>
          <cell r="G11217" t="str">
            <v>Israel</v>
          </cell>
        </row>
        <row r="11218">
          <cell r="A11218" t="str">
            <v>2003M03</v>
          </cell>
          <cell r="B11218">
            <v>1</v>
          </cell>
          <cell r="C11218">
            <v>23</v>
          </cell>
          <cell r="D11218" t="str">
            <v xml:space="preserve"> Belgium (French)</v>
          </cell>
          <cell r="E11218">
            <v>25</v>
          </cell>
          <cell r="F11218">
            <v>101</v>
          </cell>
          <cell r="G11218" t="str">
            <v>Italy</v>
          </cell>
        </row>
        <row r="11219">
          <cell r="A11219" t="str">
            <v>2003M03</v>
          </cell>
          <cell r="B11219">
            <v>2</v>
          </cell>
          <cell r="C11219">
            <v>0</v>
          </cell>
          <cell r="D11219" t="str">
            <v>Ebay</v>
          </cell>
          <cell r="E11219">
            <v>4216</v>
          </cell>
          <cell r="F11219">
            <v>163</v>
          </cell>
          <cell r="G11219" t="str">
            <v>Poland</v>
          </cell>
        </row>
        <row r="11220">
          <cell r="A11220" t="str">
            <v>2003M03</v>
          </cell>
          <cell r="B11220">
            <v>1</v>
          </cell>
          <cell r="C11220">
            <v>15</v>
          </cell>
          <cell r="D11220" t="str">
            <v>Australia</v>
          </cell>
          <cell r="E11220">
            <v>3</v>
          </cell>
          <cell r="F11220">
            <v>71</v>
          </cell>
          <cell r="G11220" t="str">
            <v>France</v>
          </cell>
        </row>
        <row r="11221">
          <cell r="A11221" t="str">
            <v>2003M03</v>
          </cell>
          <cell r="B11221">
            <v>3</v>
          </cell>
          <cell r="C11221">
            <v>123</v>
          </cell>
          <cell r="D11221" t="str">
            <v xml:space="preserve"> Belgium (Dutch)</v>
          </cell>
          <cell r="E11221">
            <v>4</v>
          </cell>
          <cell r="F11221">
            <v>77</v>
          </cell>
          <cell r="G11221" t="str">
            <v>Germany</v>
          </cell>
        </row>
        <row r="11222">
          <cell r="A11222" t="str">
            <v>2003M03</v>
          </cell>
          <cell r="B11222">
            <v>0</v>
          </cell>
          <cell r="C11222">
            <v>146</v>
          </cell>
          <cell r="D11222" t="str">
            <v>Netherlands</v>
          </cell>
          <cell r="E11222">
            <v>171</v>
          </cell>
          <cell r="F11222">
            <v>23</v>
          </cell>
          <cell r="G11222" t="str">
            <v>Belgium</v>
          </cell>
        </row>
        <row r="11223">
          <cell r="A11223" t="str">
            <v>2003M03</v>
          </cell>
          <cell r="B11223">
            <v>2</v>
          </cell>
          <cell r="C11223">
            <v>193</v>
          </cell>
          <cell r="D11223" t="str">
            <v>Switzerland</v>
          </cell>
          <cell r="E11223">
            <v>6</v>
          </cell>
          <cell r="F11223">
            <v>104</v>
          </cell>
          <cell r="G11223" t="str">
            <v>Japan</v>
          </cell>
        </row>
        <row r="11224">
          <cell r="A11224" t="str">
            <v>2003M03</v>
          </cell>
          <cell r="B11224">
            <v>0</v>
          </cell>
          <cell r="C11224">
            <v>0</v>
          </cell>
          <cell r="D11224" t="str">
            <v>Ebay</v>
          </cell>
          <cell r="E11224">
            <v>79</v>
          </cell>
          <cell r="F11224">
            <v>211</v>
          </cell>
          <cell r="G11224" t="str">
            <v>Uruguay</v>
          </cell>
        </row>
        <row r="11225">
          <cell r="A11225" t="str">
            <v>2003M03</v>
          </cell>
          <cell r="B11225">
            <v>2</v>
          </cell>
          <cell r="C11225">
            <v>100</v>
          </cell>
          <cell r="D11225" t="str">
            <v>Ebaymotors</v>
          </cell>
          <cell r="E11225">
            <v>112</v>
          </cell>
          <cell r="F11225">
            <v>154</v>
          </cell>
          <cell r="G11225" t="str">
            <v>Norway</v>
          </cell>
        </row>
        <row r="11226">
          <cell r="A11226" t="str">
            <v>2003M03</v>
          </cell>
          <cell r="B11226">
            <v>0</v>
          </cell>
          <cell r="C11226">
            <v>0</v>
          </cell>
          <cell r="D11226" t="str">
            <v>Ebay</v>
          </cell>
          <cell r="E11226">
            <v>1247</v>
          </cell>
          <cell r="F11226">
            <v>101</v>
          </cell>
          <cell r="G11226" t="str">
            <v>Italy</v>
          </cell>
        </row>
        <row r="11227">
          <cell r="A11227" t="str">
            <v>2003M03</v>
          </cell>
          <cell r="B11227">
            <v>1</v>
          </cell>
          <cell r="C11227">
            <v>77</v>
          </cell>
          <cell r="D11227" t="str">
            <v>Germany</v>
          </cell>
          <cell r="E11227">
            <v>1</v>
          </cell>
          <cell r="F11227">
            <v>111</v>
          </cell>
          <cell r="G11227" t="str">
            <v>Korea, South</v>
          </cell>
        </row>
        <row r="11228">
          <cell r="A11228" t="str">
            <v>2003M03</v>
          </cell>
          <cell r="B11228">
            <v>2</v>
          </cell>
          <cell r="C11228">
            <v>3</v>
          </cell>
          <cell r="D11228" t="str">
            <v>Uk</v>
          </cell>
          <cell r="E11228">
            <v>259</v>
          </cell>
          <cell r="F11228">
            <v>105</v>
          </cell>
          <cell r="G11228" t="str">
            <v>Jersey</v>
          </cell>
        </row>
        <row r="11229">
          <cell r="A11229" t="str">
            <v>2003M03</v>
          </cell>
          <cell r="B11229">
            <v>2</v>
          </cell>
          <cell r="C11229">
            <v>0</v>
          </cell>
          <cell r="D11229" t="str">
            <v>Ebay</v>
          </cell>
          <cell r="E11229">
            <v>73</v>
          </cell>
          <cell r="F11229">
            <v>155</v>
          </cell>
          <cell r="G11229" t="str">
            <v>Oman</v>
          </cell>
        </row>
        <row r="11230">
          <cell r="A11230" t="str">
            <v>2003M03</v>
          </cell>
          <cell r="B11230">
            <v>2</v>
          </cell>
          <cell r="C11230">
            <v>77</v>
          </cell>
          <cell r="D11230" t="str">
            <v>Germany</v>
          </cell>
          <cell r="E11230">
            <v>12</v>
          </cell>
          <cell r="F11230">
            <v>214</v>
          </cell>
          <cell r="G11230" t="str">
            <v>Vatican City State</v>
          </cell>
        </row>
        <row r="11231">
          <cell r="A11231" t="str">
            <v>2003M03</v>
          </cell>
          <cell r="B11231">
            <v>2</v>
          </cell>
          <cell r="C11231">
            <v>0</v>
          </cell>
          <cell r="D11231" t="str">
            <v>Ebay</v>
          </cell>
          <cell r="E11231">
            <v>2396</v>
          </cell>
          <cell r="F11231">
            <v>161</v>
          </cell>
          <cell r="G11231" t="str">
            <v>Peru</v>
          </cell>
        </row>
        <row r="11232">
          <cell r="A11232" t="str">
            <v>2003M03</v>
          </cell>
          <cell r="B11232">
            <v>2</v>
          </cell>
          <cell r="C11232">
            <v>0</v>
          </cell>
          <cell r="D11232" t="str">
            <v>Ebay</v>
          </cell>
          <cell r="E11232">
            <v>3477</v>
          </cell>
          <cell r="F11232">
            <v>22</v>
          </cell>
          <cell r="G11232" t="str">
            <v>Belarus</v>
          </cell>
        </row>
        <row r="11233">
          <cell r="A11233" t="str">
            <v>2003M03</v>
          </cell>
          <cell r="B11233">
            <v>0</v>
          </cell>
          <cell r="C11233">
            <v>2</v>
          </cell>
          <cell r="D11233" t="str">
            <v>Canada</v>
          </cell>
          <cell r="E11233">
            <v>1</v>
          </cell>
          <cell r="F11233">
            <v>196</v>
          </cell>
          <cell r="G11233" t="str">
            <v>Taiwan</v>
          </cell>
        </row>
        <row r="11234">
          <cell r="A11234" t="str">
            <v>2003M03</v>
          </cell>
          <cell r="B11234">
            <v>2</v>
          </cell>
          <cell r="C11234">
            <v>3</v>
          </cell>
          <cell r="D11234" t="str">
            <v>Uk</v>
          </cell>
          <cell r="E11234">
            <v>1</v>
          </cell>
          <cell r="F11234">
            <v>178</v>
          </cell>
          <cell r="G11234" t="str">
            <v>Seychelles</v>
          </cell>
        </row>
        <row r="11235">
          <cell r="A11235" t="str">
            <v>2003M03</v>
          </cell>
          <cell r="B11235">
            <v>2</v>
          </cell>
          <cell r="C11235">
            <v>15</v>
          </cell>
          <cell r="D11235" t="str">
            <v>Australia</v>
          </cell>
          <cell r="E11235">
            <v>314</v>
          </cell>
          <cell r="F11235">
            <v>104</v>
          </cell>
          <cell r="G11235" t="str">
            <v>Japan</v>
          </cell>
        </row>
        <row r="11236">
          <cell r="A11236" t="str">
            <v>2003M03</v>
          </cell>
          <cell r="B11236">
            <v>2</v>
          </cell>
          <cell r="C11236">
            <v>2</v>
          </cell>
          <cell r="D11236" t="str">
            <v>Canada</v>
          </cell>
          <cell r="E11236">
            <v>2</v>
          </cell>
          <cell r="F11236">
            <v>156</v>
          </cell>
          <cell r="G11236" t="str">
            <v>Pakistan</v>
          </cell>
        </row>
        <row r="11237">
          <cell r="A11237" t="str">
            <v>2003M03</v>
          </cell>
          <cell r="B11237">
            <v>2</v>
          </cell>
          <cell r="C11237">
            <v>0</v>
          </cell>
          <cell r="D11237" t="str">
            <v>Ebay</v>
          </cell>
          <cell r="E11237">
            <v>304</v>
          </cell>
          <cell r="F11237">
            <v>112</v>
          </cell>
          <cell r="G11237" t="str">
            <v>Kuwait</v>
          </cell>
        </row>
        <row r="11238">
          <cell r="A11238" t="str">
            <v>2003M03</v>
          </cell>
          <cell r="B11238">
            <v>3</v>
          </cell>
          <cell r="C11238">
            <v>196</v>
          </cell>
          <cell r="D11238" t="str">
            <v>Taiwan</v>
          </cell>
          <cell r="E11238">
            <v>837</v>
          </cell>
          <cell r="F11238">
            <v>196</v>
          </cell>
          <cell r="G11238" t="str">
            <v>Taiwan</v>
          </cell>
        </row>
        <row r="11239">
          <cell r="A11239" t="str">
            <v>2003M03</v>
          </cell>
          <cell r="B11239">
            <v>1</v>
          </cell>
          <cell r="C11239">
            <v>77</v>
          </cell>
          <cell r="D11239" t="str">
            <v>Germany</v>
          </cell>
          <cell r="E11239">
            <v>2467</v>
          </cell>
          <cell r="F11239">
            <v>23</v>
          </cell>
          <cell r="G11239" t="str">
            <v>Belgium</v>
          </cell>
        </row>
        <row r="11240">
          <cell r="A11240" t="str">
            <v>2003M03</v>
          </cell>
          <cell r="B11240">
            <v>1</v>
          </cell>
          <cell r="C11240">
            <v>0</v>
          </cell>
          <cell r="D11240" t="str">
            <v>Ebay</v>
          </cell>
          <cell r="E11240">
            <v>1</v>
          </cell>
          <cell r="F11240">
            <v>182</v>
          </cell>
          <cell r="G11240" t="str">
            <v>Slovenia</v>
          </cell>
        </row>
        <row r="11241">
          <cell r="A11241" t="str">
            <v>2003M03</v>
          </cell>
          <cell r="B11241">
            <v>1</v>
          </cell>
          <cell r="C11241">
            <v>0</v>
          </cell>
          <cell r="D11241" t="str">
            <v>Ebay</v>
          </cell>
          <cell r="E11241">
            <v>29</v>
          </cell>
          <cell r="F11241">
            <v>210</v>
          </cell>
          <cell r="G11241" t="str">
            <v>United Arab Emirates</v>
          </cell>
        </row>
        <row r="11242">
          <cell r="A11242" t="str">
            <v>2003M03</v>
          </cell>
          <cell r="B11242">
            <v>2</v>
          </cell>
          <cell r="C11242">
            <v>77</v>
          </cell>
          <cell r="D11242" t="str">
            <v>Germany</v>
          </cell>
          <cell r="E11242">
            <v>11</v>
          </cell>
          <cell r="F11242">
            <v>217</v>
          </cell>
          <cell r="G11242" t="str">
            <v>Virgin Islands (U.S.)</v>
          </cell>
        </row>
        <row r="11243">
          <cell r="A11243" t="str">
            <v>2003M03</v>
          </cell>
          <cell r="B11243">
            <v>3</v>
          </cell>
          <cell r="C11243">
            <v>0</v>
          </cell>
          <cell r="D11243" t="str">
            <v>Ebay</v>
          </cell>
          <cell r="E11243">
            <v>3</v>
          </cell>
          <cell r="F11243">
            <v>168</v>
          </cell>
          <cell r="G11243" t="str">
            <v>Russian Federation</v>
          </cell>
        </row>
        <row r="11244">
          <cell r="A11244" t="str">
            <v>2003M03</v>
          </cell>
          <cell r="B11244">
            <v>2</v>
          </cell>
          <cell r="C11244">
            <v>77</v>
          </cell>
          <cell r="D11244" t="str">
            <v>Germany</v>
          </cell>
          <cell r="E11244">
            <v>2</v>
          </cell>
          <cell r="F11244">
            <v>207</v>
          </cell>
          <cell r="G11244" t="str">
            <v>Tuvalu</v>
          </cell>
        </row>
        <row r="11245">
          <cell r="A11245" t="str">
            <v>2003M03</v>
          </cell>
          <cell r="B11245">
            <v>3</v>
          </cell>
          <cell r="C11245">
            <v>3</v>
          </cell>
          <cell r="D11245" t="str">
            <v>Uk</v>
          </cell>
          <cell r="E11245">
            <v>1</v>
          </cell>
          <cell r="F11245">
            <v>146</v>
          </cell>
          <cell r="G11245" t="str">
            <v>Netherlands</v>
          </cell>
        </row>
        <row r="11246">
          <cell r="A11246" t="str">
            <v>2003M03</v>
          </cell>
          <cell r="B11246">
            <v>0</v>
          </cell>
          <cell r="C11246">
            <v>0</v>
          </cell>
          <cell r="D11246" t="str">
            <v>Ebay</v>
          </cell>
          <cell r="E11246">
            <v>6</v>
          </cell>
          <cell r="F11246">
            <v>223</v>
          </cell>
          <cell r="G11246" t="str">
            <v>Zambia</v>
          </cell>
        </row>
        <row r="11247">
          <cell r="A11247" t="str">
            <v>2003M03</v>
          </cell>
          <cell r="B11247">
            <v>0</v>
          </cell>
          <cell r="C11247">
            <v>146</v>
          </cell>
          <cell r="D11247" t="str">
            <v>Netherlands</v>
          </cell>
          <cell r="E11247">
            <v>4</v>
          </cell>
          <cell r="F11247">
            <v>2</v>
          </cell>
          <cell r="G11247" t="str">
            <v>Canada</v>
          </cell>
        </row>
        <row r="11248">
          <cell r="A11248" t="str">
            <v>2003M03</v>
          </cell>
          <cell r="B11248">
            <v>2</v>
          </cell>
          <cell r="C11248">
            <v>0</v>
          </cell>
          <cell r="D11248" t="str">
            <v>Ebay</v>
          </cell>
          <cell r="E11248">
            <v>314</v>
          </cell>
          <cell r="F11248">
            <v>32</v>
          </cell>
          <cell r="G11248" t="str">
            <v>British Virgin Islands</v>
          </cell>
        </row>
        <row r="11249">
          <cell r="A11249" t="str">
            <v>2003M03</v>
          </cell>
          <cell r="B11249">
            <v>0</v>
          </cell>
          <cell r="C11249">
            <v>77</v>
          </cell>
          <cell r="D11249" t="str">
            <v>Germany</v>
          </cell>
          <cell r="E11249">
            <v>12</v>
          </cell>
          <cell r="F11249">
            <v>204</v>
          </cell>
          <cell r="G11249" t="str">
            <v>Turkey</v>
          </cell>
        </row>
        <row r="11250">
          <cell r="A11250" t="str">
            <v>2003M03</v>
          </cell>
          <cell r="B11250">
            <v>2</v>
          </cell>
          <cell r="C11250">
            <v>15</v>
          </cell>
          <cell r="D11250" t="str">
            <v>Australia</v>
          </cell>
          <cell r="E11250">
            <v>145</v>
          </cell>
          <cell r="F11250">
            <v>127</v>
          </cell>
          <cell r="G11250" t="str">
            <v>Malaysia</v>
          </cell>
        </row>
        <row r="11251">
          <cell r="A11251" t="str">
            <v>2003M03</v>
          </cell>
          <cell r="B11251">
            <v>1</v>
          </cell>
          <cell r="C11251">
            <v>2</v>
          </cell>
          <cell r="D11251" t="str">
            <v>Canada</v>
          </cell>
          <cell r="E11251">
            <v>2</v>
          </cell>
          <cell r="F11251">
            <v>23</v>
          </cell>
          <cell r="G11251" t="str">
            <v>Belgium</v>
          </cell>
        </row>
        <row r="11252">
          <cell r="A11252" t="str">
            <v>2003M03</v>
          </cell>
          <cell r="B11252">
            <v>0</v>
          </cell>
          <cell r="C11252">
            <v>77</v>
          </cell>
          <cell r="D11252" t="str">
            <v>Germany</v>
          </cell>
          <cell r="E11252">
            <v>131</v>
          </cell>
          <cell r="F11252">
            <v>57</v>
          </cell>
          <cell r="G11252" t="str">
            <v>Denmark</v>
          </cell>
        </row>
        <row r="11253">
          <cell r="A11253" t="str">
            <v>2003M03</v>
          </cell>
          <cell r="B11253">
            <v>2</v>
          </cell>
          <cell r="C11253">
            <v>0</v>
          </cell>
          <cell r="D11253" t="str">
            <v>Ebay</v>
          </cell>
          <cell r="E11253">
            <v>89</v>
          </cell>
          <cell r="F11253">
            <v>83</v>
          </cell>
          <cell r="G11253" t="str">
            <v>Guadeloupe</v>
          </cell>
        </row>
        <row r="11254">
          <cell r="A11254" t="str">
            <v>2003M03</v>
          </cell>
          <cell r="B11254">
            <v>2</v>
          </cell>
          <cell r="C11254">
            <v>77</v>
          </cell>
          <cell r="D11254" t="str">
            <v>Germany</v>
          </cell>
          <cell r="E11254">
            <v>27</v>
          </cell>
          <cell r="F11254">
            <v>55</v>
          </cell>
          <cell r="G11254" t="str">
            <v>Cyprus</v>
          </cell>
        </row>
        <row r="11255">
          <cell r="A11255" t="str">
            <v>2003M03</v>
          </cell>
          <cell r="B11255">
            <v>2</v>
          </cell>
          <cell r="C11255">
            <v>0</v>
          </cell>
          <cell r="D11255" t="str">
            <v>Ebay</v>
          </cell>
          <cell r="E11255">
            <v>6038</v>
          </cell>
          <cell r="F11255">
            <v>123</v>
          </cell>
          <cell r="G11255" t="str">
            <v>Macau</v>
          </cell>
        </row>
        <row r="11256">
          <cell r="A11256" t="str">
            <v>2003M03</v>
          </cell>
          <cell r="B11256">
            <v>2</v>
          </cell>
          <cell r="C11256">
            <v>146</v>
          </cell>
          <cell r="D11256" t="str">
            <v>Netherlands</v>
          </cell>
          <cell r="E11256">
            <v>4</v>
          </cell>
          <cell r="F11256">
            <v>147</v>
          </cell>
          <cell r="G11256" t="str">
            <v>Netherlands Antilles</v>
          </cell>
        </row>
        <row r="11257">
          <cell r="A11257" t="str">
            <v>2003M03</v>
          </cell>
          <cell r="B11257">
            <v>1</v>
          </cell>
          <cell r="C11257">
            <v>0</v>
          </cell>
          <cell r="D11257" t="str">
            <v>Ebay</v>
          </cell>
          <cell r="E11257">
            <v>1</v>
          </cell>
          <cell r="F11257">
            <v>176</v>
          </cell>
          <cell r="G11257" t="str">
            <v>Saudi Arabia</v>
          </cell>
        </row>
        <row r="11258">
          <cell r="A11258" t="str">
            <v>2003M03</v>
          </cell>
          <cell r="B11258">
            <v>3</v>
          </cell>
          <cell r="C11258">
            <v>0</v>
          </cell>
          <cell r="D11258" t="str">
            <v>Ebay</v>
          </cell>
          <cell r="E11258">
            <v>49</v>
          </cell>
          <cell r="F11258">
            <v>77</v>
          </cell>
          <cell r="G11258" t="str">
            <v>Germany</v>
          </cell>
        </row>
        <row r="11259">
          <cell r="A11259" t="str">
            <v>2003M03</v>
          </cell>
          <cell r="B11259">
            <v>1</v>
          </cell>
          <cell r="C11259">
            <v>3</v>
          </cell>
          <cell r="D11259" t="str">
            <v>Uk</v>
          </cell>
          <cell r="E11259">
            <v>10</v>
          </cell>
          <cell r="F11259">
            <v>196</v>
          </cell>
          <cell r="G11259" t="str">
            <v>Taiwan</v>
          </cell>
        </row>
        <row r="11260">
          <cell r="A11260" t="str">
            <v>2003M03</v>
          </cell>
          <cell r="B11260">
            <v>0</v>
          </cell>
          <cell r="C11260">
            <v>186</v>
          </cell>
          <cell r="D11260" t="str">
            <v>Spain</v>
          </cell>
          <cell r="E11260">
            <v>281</v>
          </cell>
          <cell r="F11260">
            <v>77</v>
          </cell>
          <cell r="G11260" t="str">
            <v>Germany</v>
          </cell>
        </row>
        <row r="11261">
          <cell r="A11261" t="str">
            <v>2003M03</v>
          </cell>
          <cell r="B11261">
            <v>1</v>
          </cell>
          <cell r="C11261">
            <v>2</v>
          </cell>
          <cell r="D11261" t="str">
            <v>Canada</v>
          </cell>
          <cell r="E11261">
            <v>45</v>
          </cell>
          <cell r="F11261">
            <v>101</v>
          </cell>
          <cell r="G11261" t="str">
            <v>Italy</v>
          </cell>
        </row>
        <row r="11262">
          <cell r="A11262" t="str">
            <v>2003M03</v>
          </cell>
          <cell r="B11262">
            <v>2</v>
          </cell>
          <cell r="C11262">
            <v>186</v>
          </cell>
          <cell r="D11262" t="str">
            <v>Spain</v>
          </cell>
          <cell r="E11262">
            <v>6</v>
          </cell>
          <cell r="F11262">
            <v>154</v>
          </cell>
          <cell r="G11262" t="str">
            <v>Norway</v>
          </cell>
        </row>
        <row r="11263">
          <cell r="A11263" t="str">
            <v>2003M03</v>
          </cell>
          <cell r="B11263">
            <v>1</v>
          </cell>
          <cell r="C11263">
            <v>186</v>
          </cell>
          <cell r="D11263" t="str">
            <v>Spain</v>
          </cell>
          <cell r="E11263">
            <v>116</v>
          </cell>
          <cell r="F11263">
            <v>101</v>
          </cell>
          <cell r="G11263" t="str">
            <v>Italy</v>
          </cell>
        </row>
        <row r="11264">
          <cell r="A11264" t="str">
            <v>2003M03</v>
          </cell>
          <cell r="B11264">
            <v>1</v>
          </cell>
          <cell r="C11264">
            <v>146</v>
          </cell>
          <cell r="D11264" t="str">
            <v>Netherlands</v>
          </cell>
          <cell r="E11264">
            <v>26</v>
          </cell>
          <cell r="F11264">
            <v>193</v>
          </cell>
          <cell r="G11264" t="str">
            <v>Switzerland</v>
          </cell>
        </row>
        <row r="11265">
          <cell r="A11265" t="str">
            <v>2003M03</v>
          </cell>
          <cell r="B11265">
            <v>1</v>
          </cell>
          <cell r="C11265">
            <v>146</v>
          </cell>
          <cell r="D11265" t="str">
            <v>Netherlands</v>
          </cell>
          <cell r="E11265">
            <v>4</v>
          </cell>
          <cell r="F11265">
            <v>92</v>
          </cell>
          <cell r="G11265" t="str">
            <v>Hong Kong</v>
          </cell>
        </row>
        <row r="11266">
          <cell r="A11266" t="str">
            <v>2003M03</v>
          </cell>
          <cell r="B11266">
            <v>1</v>
          </cell>
          <cell r="C11266">
            <v>0</v>
          </cell>
          <cell r="D11266" t="str">
            <v>Ebay</v>
          </cell>
          <cell r="E11266">
            <v>317</v>
          </cell>
          <cell r="F11266">
            <v>57</v>
          </cell>
          <cell r="G11266" t="str">
            <v>Denmark</v>
          </cell>
        </row>
        <row r="11267">
          <cell r="A11267" t="str">
            <v>2003M03</v>
          </cell>
          <cell r="B11267">
            <v>3</v>
          </cell>
          <cell r="C11267">
            <v>186</v>
          </cell>
          <cell r="D11267" t="str">
            <v>Spain</v>
          </cell>
          <cell r="E11267">
            <v>2</v>
          </cell>
          <cell r="F11267">
            <v>101</v>
          </cell>
          <cell r="G11267" t="str">
            <v>Italy</v>
          </cell>
        </row>
        <row r="11268">
          <cell r="A11268" t="str">
            <v>2003M03</v>
          </cell>
          <cell r="B11268">
            <v>0</v>
          </cell>
          <cell r="C11268">
            <v>15</v>
          </cell>
          <cell r="D11268" t="str">
            <v>Australia</v>
          </cell>
          <cell r="E11268">
            <v>17</v>
          </cell>
          <cell r="F11268">
            <v>123</v>
          </cell>
          <cell r="G11268" t="str">
            <v>Macau</v>
          </cell>
        </row>
        <row r="11269">
          <cell r="A11269" t="str">
            <v>2003M03</v>
          </cell>
          <cell r="B11269">
            <v>2</v>
          </cell>
          <cell r="C11269">
            <v>2</v>
          </cell>
          <cell r="D11269" t="str">
            <v>Canada</v>
          </cell>
          <cell r="E11269">
            <v>1</v>
          </cell>
          <cell r="F11269">
            <v>173</v>
          </cell>
          <cell r="G11269" t="str">
            <v>Saint Pierre and Miquelon</v>
          </cell>
        </row>
        <row r="11270">
          <cell r="A11270" t="str">
            <v>2003M03</v>
          </cell>
          <cell r="B11270">
            <v>2</v>
          </cell>
          <cell r="C11270">
            <v>0</v>
          </cell>
          <cell r="D11270" t="str">
            <v>Ebay</v>
          </cell>
          <cell r="E11270">
            <v>42871</v>
          </cell>
          <cell r="F11270">
            <v>149</v>
          </cell>
          <cell r="G11270" t="str">
            <v>New Zealand</v>
          </cell>
        </row>
        <row r="11271">
          <cell r="A11271" t="str">
            <v>2003M03</v>
          </cell>
          <cell r="B11271">
            <v>3</v>
          </cell>
          <cell r="C11271">
            <v>100</v>
          </cell>
          <cell r="D11271" t="str">
            <v>Ebaymotors</v>
          </cell>
          <cell r="E11271">
            <v>1</v>
          </cell>
          <cell r="F11271">
            <v>99</v>
          </cell>
          <cell r="G11271" t="str">
            <v>Ireland</v>
          </cell>
        </row>
        <row r="11272">
          <cell r="A11272" t="str">
            <v>2003M03</v>
          </cell>
          <cell r="B11272">
            <v>0</v>
          </cell>
          <cell r="C11272">
            <v>15</v>
          </cell>
          <cell r="D11272" t="str">
            <v>Australia</v>
          </cell>
          <cell r="E11272">
            <v>2</v>
          </cell>
          <cell r="F11272">
            <v>55</v>
          </cell>
          <cell r="G11272" t="str">
            <v>Cyprus</v>
          </cell>
        </row>
        <row r="11273">
          <cell r="A11273" t="str">
            <v>2003M03</v>
          </cell>
          <cell r="B11273">
            <v>0</v>
          </cell>
          <cell r="C11273">
            <v>0</v>
          </cell>
          <cell r="D11273" t="str">
            <v>Ebay</v>
          </cell>
          <cell r="E11273">
            <v>144</v>
          </cell>
          <cell r="F11273">
            <v>12</v>
          </cell>
          <cell r="G11273" t="str">
            <v>Argentina</v>
          </cell>
        </row>
        <row r="11274">
          <cell r="A11274" t="str">
            <v>2003M03</v>
          </cell>
          <cell r="B11274">
            <v>3</v>
          </cell>
          <cell r="C11274">
            <v>71</v>
          </cell>
          <cell r="D11274" t="str">
            <v>France</v>
          </cell>
          <cell r="E11274">
            <v>1</v>
          </cell>
          <cell r="F11274">
            <v>3</v>
          </cell>
          <cell r="G11274" t="str">
            <v>United Kingdom</v>
          </cell>
        </row>
        <row r="11275">
          <cell r="A11275" t="str">
            <v>2003M03</v>
          </cell>
          <cell r="B11275">
            <v>2</v>
          </cell>
          <cell r="C11275">
            <v>15</v>
          </cell>
          <cell r="D11275" t="str">
            <v>Australia</v>
          </cell>
          <cell r="E11275">
            <v>51</v>
          </cell>
          <cell r="F11275">
            <v>146</v>
          </cell>
          <cell r="G11275" t="str">
            <v>Netherlands</v>
          </cell>
        </row>
        <row r="11276">
          <cell r="A11276" t="str">
            <v>2003M03</v>
          </cell>
          <cell r="B11276">
            <v>1</v>
          </cell>
          <cell r="C11276">
            <v>0</v>
          </cell>
          <cell r="D11276" t="str">
            <v>Ebay</v>
          </cell>
          <cell r="E11276">
            <v>85</v>
          </cell>
          <cell r="F11276">
            <v>61</v>
          </cell>
          <cell r="G11276" t="str">
            <v>Ecuador</v>
          </cell>
        </row>
        <row r="11277">
          <cell r="A11277" t="str">
            <v>2003M03</v>
          </cell>
          <cell r="B11277">
            <v>2</v>
          </cell>
          <cell r="C11277">
            <v>15</v>
          </cell>
          <cell r="D11277" t="str">
            <v>Australia</v>
          </cell>
          <cell r="E11277">
            <v>1</v>
          </cell>
          <cell r="F11277">
            <v>31</v>
          </cell>
          <cell r="G11277" t="str">
            <v>Brazil</v>
          </cell>
        </row>
        <row r="11278">
          <cell r="A11278" t="str">
            <v>2003M03</v>
          </cell>
          <cell r="B11278">
            <v>1</v>
          </cell>
          <cell r="C11278">
            <v>0</v>
          </cell>
          <cell r="D11278" t="str">
            <v>Ebay</v>
          </cell>
          <cell r="E11278">
            <v>11</v>
          </cell>
          <cell r="F11278">
            <v>115</v>
          </cell>
          <cell r="G11278" t="str">
            <v>Latvia</v>
          </cell>
        </row>
        <row r="11279">
          <cell r="A11279" t="str">
            <v>2003M03</v>
          </cell>
          <cell r="B11279">
            <v>2</v>
          </cell>
          <cell r="C11279">
            <v>100</v>
          </cell>
          <cell r="D11279" t="str">
            <v>Ebaymotors</v>
          </cell>
          <cell r="E11279">
            <v>83</v>
          </cell>
          <cell r="F11279">
            <v>23</v>
          </cell>
          <cell r="G11279" t="str">
            <v>Belgium</v>
          </cell>
        </row>
        <row r="11280">
          <cell r="A11280" t="str">
            <v>2003M03</v>
          </cell>
          <cell r="B11280">
            <v>0</v>
          </cell>
          <cell r="C11280">
            <v>2</v>
          </cell>
          <cell r="D11280" t="str">
            <v>Canada</v>
          </cell>
          <cell r="E11280">
            <v>5</v>
          </cell>
          <cell r="F11280">
            <v>71</v>
          </cell>
          <cell r="G11280" t="str">
            <v>France</v>
          </cell>
        </row>
        <row r="11281">
          <cell r="A11281" t="str">
            <v>2003M03</v>
          </cell>
          <cell r="B11281">
            <v>1</v>
          </cell>
          <cell r="C11281">
            <v>3</v>
          </cell>
          <cell r="D11281" t="str">
            <v>Uk</v>
          </cell>
          <cell r="E11281">
            <v>1</v>
          </cell>
          <cell r="F11281">
            <v>111</v>
          </cell>
          <cell r="G11281" t="str">
            <v>Korea, South</v>
          </cell>
        </row>
        <row r="11282">
          <cell r="A11282" t="str">
            <v>2003M03</v>
          </cell>
          <cell r="B11282">
            <v>1</v>
          </cell>
          <cell r="C11282">
            <v>2</v>
          </cell>
          <cell r="D11282" t="str">
            <v>Canada</v>
          </cell>
          <cell r="E11282">
            <v>3</v>
          </cell>
          <cell r="F11282">
            <v>141</v>
          </cell>
          <cell r="G11282" t="str">
            <v>Morocco</v>
          </cell>
        </row>
        <row r="11283">
          <cell r="A11283" t="str">
            <v>2003M03</v>
          </cell>
          <cell r="B11283">
            <v>3</v>
          </cell>
          <cell r="C11283">
            <v>101</v>
          </cell>
          <cell r="D11283" t="str">
            <v>Italy</v>
          </cell>
          <cell r="E11283">
            <v>4</v>
          </cell>
          <cell r="F11283">
            <v>1</v>
          </cell>
          <cell r="G11283" t="str">
            <v>United States</v>
          </cell>
        </row>
        <row r="11284">
          <cell r="A11284" t="str">
            <v>2003M03</v>
          </cell>
          <cell r="B11284">
            <v>2</v>
          </cell>
          <cell r="C11284">
            <v>196</v>
          </cell>
          <cell r="D11284" t="str">
            <v>Taiwan</v>
          </cell>
          <cell r="E11284">
            <v>109</v>
          </cell>
          <cell r="F11284">
            <v>123</v>
          </cell>
          <cell r="G11284" t="str">
            <v>Macau</v>
          </cell>
        </row>
        <row r="11285">
          <cell r="A11285" t="str">
            <v>2003M03</v>
          </cell>
          <cell r="B11285">
            <v>0</v>
          </cell>
          <cell r="C11285">
            <v>101</v>
          </cell>
          <cell r="D11285" t="str">
            <v>Italy</v>
          </cell>
          <cell r="E11285">
            <v>10</v>
          </cell>
          <cell r="F11285">
            <v>45</v>
          </cell>
          <cell r="G11285" t="str">
            <v>China</v>
          </cell>
        </row>
        <row r="11286">
          <cell r="A11286" t="str">
            <v>2003M03</v>
          </cell>
          <cell r="B11286">
            <v>1</v>
          </cell>
          <cell r="C11286">
            <v>101</v>
          </cell>
          <cell r="D11286" t="str">
            <v>Italy</v>
          </cell>
          <cell r="E11286">
            <v>64</v>
          </cell>
          <cell r="F11286">
            <v>71</v>
          </cell>
          <cell r="G11286" t="str">
            <v>France</v>
          </cell>
        </row>
        <row r="11287">
          <cell r="A11287" t="str">
            <v>2003M03</v>
          </cell>
          <cell r="B11287">
            <v>0</v>
          </cell>
          <cell r="C11287">
            <v>3</v>
          </cell>
          <cell r="D11287" t="str">
            <v>Uk</v>
          </cell>
          <cell r="E11287">
            <v>34</v>
          </cell>
          <cell r="F11287">
            <v>154</v>
          </cell>
          <cell r="G11287" t="str">
            <v>Norway</v>
          </cell>
        </row>
        <row r="11288">
          <cell r="A11288" t="str">
            <v>2003M03</v>
          </cell>
          <cell r="B11288">
            <v>1</v>
          </cell>
          <cell r="C11288">
            <v>101</v>
          </cell>
          <cell r="D11288" t="str">
            <v>Italy</v>
          </cell>
          <cell r="E11288">
            <v>32</v>
          </cell>
          <cell r="F11288">
            <v>23</v>
          </cell>
          <cell r="G11288" t="str">
            <v>Belgium</v>
          </cell>
        </row>
        <row r="11289">
          <cell r="A11289" t="str">
            <v>2003M03</v>
          </cell>
          <cell r="B11289">
            <v>1</v>
          </cell>
          <cell r="C11289">
            <v>3</v>
          </cell>
          <cell r="D11289" t="str">
            <v>Uk</v>
          </cell>
          <cell r="E11289">
            <v>143</v>
          </cell>
          <cell r="F11289">
            <v>225</v>
          </cell>
          <cell r="G11289" t="str">
            <v>APO/FPO</v>
          </cell>
        </row>
        <row r="11290">
          <cell r="A11290" t="str">
            <v>2003M03</v>
          </cell>
          <cell r="B11290">
            <v>1</v>
          </cell>
          <cell r="C11290">
            <v>3</v>
          </cell>
          <cell r="D11290" t="str">
            <v>Uk</v>
          </cell>
          <cell r="E11290">
            <v>2</v>
          </cell>
          <cell r="F11290">
            <v>13</v>
          </cell>
          <cell r="G11290" t="str">
            <v>Armenia</v>
          </cell>
        </row>
        <row r="11291">
          <cell r="A11291" t="str">
            <v>2003M03</v>
          </cell>
          <cell r="B11291">
            <v>2</v>
          </cell>
          <cell r="C11291">
            <v>16</v>
          </cell>
          <cell r="D11291" t="str">
            <v>Austria</v>
          </cell>
          <cell r="E11291">
            <v>57</v>
          </cell>
          <cell r="F11291">
            <v>186</v>
          </cell>
          <cell r="G11291" t="str">
            <v>Spain</v>
          </cell>
        </row>
        <row r="11292">
          <cell r="A11292" t="str">
            <v>2003M03</v>
          </cell>
          <cell r="B11292">
            <v>2</v>
          </cell>
          <cell r="C11292">
            <v>100</v>
          </cell>
          <cell r="D11292" t="str">
            <v>Ebaymotors</v>
          </cell>
          <cell r="E11292">
            <v>10</v>
          </cell>
          <cell r="F11292">
            <v>105</v>
          </cell>
          <cell r="G11292" t="str">
            <v>Jersey</v>
          </cell>
        </row>
        <row r="11293">
          <cell r="A11293" t="str">
            <v>2003M03</v>
          </cell>
          <cell r="B11293">
            <v>1</v>
          </cell>
          <cell r="C11293">
            <v>77</v>
          </cell>
          <cell r="D11293" t="str">
            <v>Germany</v>
          </cell>
          <cell r="E11293">
            <v>5</v>
          </cell>
          <cell r="F11293">
            <v>45</v>
          </cell>
          <cell r="G11293" t="str">
            <v>China</v>
          </cell>
        </row>
        <row r="11294">
          <cell r="A11294" t="str">
            <v>2003M03</v>
          </cell>
          <cell r="B11294">
            <v>3</v>
          </cell>
          <cell r="C11294">
            <v>146</v>
          </cell>
          <cell r="D11294" t="str">
            <v>Netherlands</v>
          </cell>
          <cell r="E11294">
            <v>25</v>
          </cell>
          <cell r="F11294">
            <v>77</v>
          </cell>
          <cell r="G11294" t="str">
            <v>Germany</v>
          </cell>
        </row>
        <row r="11295">
          <cell r="A11295" t="str">
            <v>2003M03</v>
          </cell>
          <cell r="B11295">
            <v>2</v>
          </cell>
          <cell r="C11295">
            <v>77</v>
          </cell>
          <cell r="D11295" t="str">
            <v>Germany</v>
          </cell>
          <cell r="E11295">
            <v>89</v>
          </cell>
          <cell r="F11295">
            <v>222</v>
          </cell>
          <cell r="G11295" t="str">
            <v>Yugoslavia</v>
          </cell>
        </row>
        <row r="11296">
          <cell r="A11296" t="str">
            <v>2003M03</v>
          </cell>
          <cell r="B11296">
            <v>0</v>
          </cell>
          <cell r="C11296">
            <v>0</v>
          </cell>
          <cell r="D11296" t="str">
            <v>Ebay</v>
          </cell>
          <cell r="E11296">
            <v>734</v>
          </cell>
          <cell r="F11296">
            <v>76</v>
          </cell>
          <cell r="G11296" t="str">
            <v>Georgia</v>
          </cell>
        </row>
        <row r="11297">
          <cell r="A11297" t="str">
            <v>2003M03</v>
          </cell>
          <cell r="B11297">
            <v>3</v>
          </cell>
          <cell r="C11297">
            <v>0</v>
          </cell>
          <cell r="D11297" t="str">
            <v>Ebay</v>
          </cell>
          <cell r="E11297">
            <v>58</v>
          </cell>
          <cell r="F11297">
            <v>154</v>
          </cell>
          <cell r="G11297" t="str">
            <v>Norway</v>
          </cell>
        </row>
        <row r="11298">
          <cell r="A11298" t="str">
            <v>2003M03</v>
          </cell>
          <cell r="B11298">
            <v>2</v>
          </cell>
          <cell r="C11298">
            <v>0</v>
          </cell>
          <cell r="D11298" t="str">
            <v>Ebay</v>
          </cell>
          <cell r="E11298">
            <v>32</v>
          </cell>
          <cell r="F11298">
            <v>177</v>
          </cell>
          <cell r="G11298" t="str">
            <v>Senegal</v>
          </cell>
        </row>
        <row r="11299">
          <cell r="A11299" t="str">
            <v>2003M03</v>
          </cell>
          <cell r="B11299">
            <v>2</v>
          </cell>
          <cell r="C11299">
            <v>2</v>
          </cell>
          <cell r="D11299" t="str">
            <v>Canada</v>
          </cell>
          <cell r="E11299">
            <v>3</v>
          </cell>
          <cell r="F11299">
            <v>95</v>
          </cell>
          <cell r="G11299" t="str">
            <v>India</v>
          </cell>
        </row>
        <row r="11300">
          <cell r="A11300" t="str">
            <v>2003M03</v>
          </cell>
          <cell r="B11300">
            <v>0</v>
          </cell>
          <cell r="C11300">
            <v>3</v>
          </cell>
          <cell r="D11300" t="str">
            <v>Uk</v>
          </cell>
          <cell r="E11300">
            <v>1</v>
          </cell>
          <cell r="F11300">
            <v>167</v>
          </cell>
          <cell r="G11300" t="str">
            <v>Romania</v>
          </cell>
        </row>
        <row r="11301">
          <cell r="A11301" t="str">
            <v>2003M03</v>
          </cell>
          <cell r="B11301">
            <v>0</v>
          </cell>
          <cell r="C11301">
            <v>15</v>
          </cell>
          <cell r="D11301" t="str">
            <v>Australia</v>
          </cell>
          <cell r="E11301">
            <v>9</v>
          </cell>
          <cell r="F11301">
            <v>104</v>
          </cell>
          <cell r="G11301" t="str">
            <v>Japan</v>
          </cell>
        </row>
        <row r="11302">
          <cell r="A11302" t="str">
            <v>2003M03</v>
          </cell>
          <cell r="B11302">
            <v>2</v>
          </cell>
          <cell r="C11302">
            <v>100</v>
          </cell>
          <cell r="D11302" t="str">
            <v>Ebaymotors</v>
          </cell>
          <cell r="E11302">
            <v>2</v>
          </cell>
          <cell r="F11302">
            <v>53</v>
          </cell>
          <cell r="G11302" t="str">
            <v>Croatia, Democratic Republic of the</v>
          </cell>
        </row>
        <row r="11303">
          <cell r="A11303" t="str">
            <v>2003M03</v>
          </cell>
          <cell r="B11303">
            <v>3</v>
          </cell>
          <cell r="C11303">
            <v>0</v>
          </cell>
          <cell r="D11303" t="str">
            <v>Ebay</v>
          </cell>
          <cell r="E11303">
            <v>3</v>
          </cell>
          <cell r="F11303">
            <v>185</v>
          </cell>
          <cell r="G11303" t="str">
            <v>South Africa</v>
          </cell>
        </row>
        <row r="11304">
          <cell r="A11304" t="str">
            <v>2003M03</v>
          </cell>
          <cell r="B11304">
            <v>1</v>
          </cell>
          <cell r="C11304">
            <v>77</v>
          </cell>
          <cell r="D11304" t="str">
            <v>Germany</v>
          </cell>
          <cell r="E11304">
            <v>221</v>
          </cell>
          <cell r="F11304">
            <v>192</v>
          </cell>
          <cell r="G11304" t="str">
            <v>Sweden</v>
          </cell>
        </row>
        <row r="11305">
          <cell r="A11305" t="str">
            <v>2003M03</v>
          </cell>
          <cell r="B11305">
            <v>1</v>
          </cell>
          <cell r="C11305">
            <v>15</v>
          </cell>
          <cell r="D11305" t="str">
            <v>Australia</v>
          </cell>
          <cell r="E11305">
            <v>6</v>
          </cell>
          <cell r="F11305">
            <v>96</v>
          </cell>
          <cell r="G11305" t="str">
            <v>Indonesia</v>
          </cell>
        </row>
        <row r="11306">
          <cell r="A11306" t="str">
            <v>2003M03</v>
          </cell>
          <cell r="B11306">
            <v>2</v>
          </cell>
          <cell r="C11306">
            <v>3</v>
          </cell>
          <cell r="D11306" t="str">
            <v>Uk</v>
          </cell>
          <cell r="E11306">
            <v>1923</v>
          </cell>
          <cell r="F11306">
            <v>23</v>
          </cell>
          <cell r="G11306" t="str">
            <v>Belgium</v>
          </cell>
        </row>
        <row r="11307">
          <cell r="A11307" t="str">
            <v>2003M03</v>
          </cell>
          <cell r="B11307">
            <v>2</v>
          </cell>
          <cell r="C11307">
            <v>71</v>
          </cell>
          <cell r="D11307" t="str">
            <v>France</v>
          </cell>
          <cell r="E11307">
            <v>5</v>
          </cell>
          <cell r="F11307">
            <v>204</v>
          </cell>
          <cell r="G11307" t="str">
            <v>Turkey</v>
          </cell>
        </row>
        <row r="11308">
          <cell r="A11308" t="str">
            <v>2003M03</v>
          </cell>
          <cell r="B11308">
            <v>2</v>
          </cell>
          <cell r="C11308">
            <v>77</v>
          </cell>
          <cell r="D11308" t="str">
            <v>Germany</v>
          </cell>
          <cell r="E11308">
            <v>13</v>
          </cell>
          <cell r="F11308">
            <v>32</v>
          </cell>
          <cell r="G11308" t="str">
            <v>British Virgin Islands</v>
          </cell>
        </row>
        <row r="11309">
          <cell r="A11309" t="str">
            <v>2003M03</v>
          </cell>
          <cell r="B11309">
            <v>1</v>
          </cell>
          <cell r="C11309">
            <v>193</v>
          </cell>
          <cell r="D11309" t="str">
            <v>Switzerland</v>
          </cell>
          <cell r="E11309">
            <v>21</v>
          </cell>
          <cell r="F11309">
            <v>120</v>
          </cell>
          <cell r="G11309" t="str">
            <v>Liechtenstein</v>
          </cell>
        </row>
        <row r="11310">
          <cell r="A11310" t="str">
            <v>2003M03</v>
          </cell>
          <cell r="B11310">
            <v>0</v>
          </cell>
          <cell r="C11310">
            <v>77</v>
          </cell>
          <cell r="D11310" t="str">
            <v>Germany</v>
          </cell>
          <cell r="E11310">
            <v>2072</v>
          </cell>
          <cell r="F11310">
            <v>146</v>
          </cell>
          <cell r="G11310" t="str">
            <v>Netherlands</v>
          </cell>
        </row>
        <row r="11311">
          <cell r="A11311" t="str">
            <v>2003M03</v>
          </cell>
          <cell r="B11311">
            <v>1</v>
          </cell>
          <cell r="C11311">
            <v>23</v>
          </cell>
          <cell r="D11311" t="str">
            <v xml:space="preserve"> Belgium (French)</v>
          </cell>
          <cell r="E11311">
            <v>4</v>
          </cell>
          <cell r="F11311">
            <v>80</v>
          </cell>
          <cell r="G11311" t="str">
            <v>Greece</v>
          </cell>
        </row>
        <row r="11312">
          <cell r="A11312" t="str">
            <v>2003M03</v>
          </cell>
          <cell r="B11312">
            <v>2</v>
          </cell>
          <cell r="C11312">
            <v>0</v>
          </cell>
          <cell r="D11312" t="str">
            <v>Ebay</v>
          </cell>
          <cell r="E11312">
            <v>4371</v>
          </cell>
          <cell r="F11312">
            <v>185</v>
          </cell>
          <cell r="G11312" t="str">
            <v>South Africa</v>
          </cell>
        </row>
        <row r="11313">
          <cell r="A11313" t="str">
            <v>2003M03</v>
          </cell>
          <cell r="B11313">
            <v>1</v>
          </cell>
          <cell r="C11313">
            <v>77</v>
          </cell>
          <cell r="D11313" t="str">
            <v>Germany</v>
          </cell>
          <cell r="E11313">
            <v>1421</v>
          </cell>
          <cell r="F11313">
            <v>101</v>
          </cell>
          <cell r="G11313" t="str">
            <v>Italy</v>
          </cell>
        </row>
        <row r="11314">
          <cell r="A11314" t="str">
            <v>2003M03</v>
          </cell>
          <cell r="B11314">
            <v>2</v>
          </cell>
          <cell r="C11314">
            <v>0</v>
          </cell>
          <cell r="D11314" t="str">
            <v>Ebay</v>
          </cell>
          <cell r="E11314">
            <v>33</v>
          </cell>
          <cell r="F11314">
            <v>63</v>
          </cell>
          <cell r="G11314" t="str">
            <v>El Salvador</v>
          </cell>
        </row>
        <row r="11315">
          <cell r="A11315" t="str">
            <v>2003M03</v>
          </cell>
          <cell r="B11315">
            <v>2</v>
          </cell>
          <cell r="C11315">
            <v>100</v>
          </cell>
          <cell r="D11315" t="str">
            <v>Ebaymotors</v>
          </cell>
          <cell r="E11315">
            <v>452</v>
          </cell>
          <cell r="F11315">
            <v>146</v>
          </cell>
          <cell r="G11315" t="str">
            <v>Netherlands</v>
          </cell>
        </row>
        <row r="11316">
          <cell r="A11316" t="str">
            <v>2003M03</v>
          </cell>
          <cell r="B11316">
            <v>2</v>
          </cell>
          <cell r="C11316">
            <v>100</v>
          </cell>
          <cell r="D11316" t="str">
            <v>Ebaymotors</v>
          </cell>
          <cell r="E11316">
            <v>158</v>
          </cell>
          <cell r="F11316">
            <v>209</v>
          </cell>
          <cell r="G11316" t="str">
            <v>Ukraine</v>
          </cell>
        </row>
        <row r="11317">
          <cell r="A11317" t="str">
            <v>2003M03</v>
          </cell>
          <cell r="B11317">
            <v>1</v>
          </cell>
          <cell r="C11317">
            <v>193</v>
          </cell>
          <cell r="D11317" t="str">
            <v>Switzerland</v>
          </cell>
          <cell r="E11317">
            <v>6924</v>
          </cell>
          <cell r="F11317">
            <v>193</v>
          </cell>
          <cell r="G11317" t="str">
            <v>Switzerland</v>
          </cell>
        </row>
        <row r="11318">
          <cell r="A11318" t="str">
            <v>2003M03</v>
          </cell>
          <cell r="B11318">
            <v>2</v>
          </cell>
          <cell r="C11318">
            <v>77</v>
          </cell>
          <cell r="D11318" t="str">
            <v>Germany</v>
          </cell>
          <cell r="E11318">
            <v>69</v>
          </cell>
          <cell r="F11318">
            <v>115</v>
          </cell>
          <cell r="G11318" t="str">
            <v>Latvia</v>
          </cell>
        </row>
        <row r="11319">
          <cell r="A11319" t="str">
            <v>2003M03</v>
          </cell>
          <cell r="B11319">
            <v>3</v>
          </cell>
          <cell r="C11319">
            <v>23</v>
          </cell>
          <cell r="D11319" t="str">
            <v xml:space="preserve"> Belgium (French)</v>
          </cell>
          <cell r="E11319">
            <v>9</v>
          </cell>
          <cell r="F11319">
            <v>71</v>
          </cell>
          <cell r="G11319" t="str">
            <v>France</v>
          </cell>
        </row>
        <row r="11320">
          <cell r="A11320" t="str">
            <v>2003M03</v>
          </cell>
          <cell r="B11320">
            <v>1</v>
          </cell>
          <cell r="C11320">
            <v>193</v>
          </cell>
          <cell r="D11320" t="str">
            <v>Switzerland</v>
          </cell>
          <cell r="E11320">
            <v>2</v>
          </cell>
          <cell r="F11320">
            <v>186</v>
          </cell>
          <cell r="G11320" t="str">
            <v>Spain</v>
          </cell>
        </row>
        <row r="11321">
          <cell r="A11321" t="str">
            <v>2003M03</v>
          </cell>
          <cell r="B11321">
            <v>2</v>
          </cell>
          <cell r="C11321">
            <v>196</v>
          </cell>
          <cell r="D11321" t="str">
            <v>Taiwan</v>
          </cell>
          <cell r="E11321">
            <v>70</v>
          </cell>
          <cell r="F11321">
            <v>77</v>
          </cell>
          <cell r="G11321" t="str">
            <v>Germany</v>
          </cell>
        </row>
        <row r="11322">
          <cell r="A11322" t="str">
            <v>2003M03</v>
          </cell>
          <cell r="B11322">
            <v>2</v>
          </cell>
          <cell r="C11322">
            <v>3</v>
          </cell>
          <cell r="D11322" t="str">
            <v>Uk</v>
          </cell>
          <cell r="E11322">
            <v>248</v>
          </cell>
          <cell r="F11322">
            <v>86</v>
          </cell>
          <cell r="G11322" t="str">
            <v>Guernsey</v>
          </cell>
        </row>
        <row r="11323">
          <cell r="A11323" t="str">
            <v>2003M03</v>
          </cell>
          <cell r="B11323">
            <v>1</v>
          </cell>
          <cell r="C11323">
            <v>23</v>
          </cell>
          <cell r="D11323" t="str">
            <v xml:space="preserve"> Belgium (French)</v>
          </cell>
          <cell r="E11323">
            <v>4</v>
          </cell>
          <cell r="F11323">
            <v>146</v>
          </cell>
          <cell r="G11323" t="str">
            <v>Netherlands</v>
          </cell>
        </row>
        <row r="11324">
          <cell r="A11324" t="str">
            <v>2003M03</v>
          </cell>
          <cell r="B11324">
            <v>1</v>
          </cell>
          <cell r="C11324">
            <v>15</v>
          </cell>
          <cell r="D11324" t="str">
            <v>Australia</v>
          </cell>
          <cell r="E11324">
            <v>4</v>
          </cell>
          <cell r="F11324">
            <v>101</v>
          </cell>
          <cell r="G11324" t="str">
            <v>Italy</v>
          </cell>
        </row>
        <row r="11325">
          <cell r="A11325" t="str">
            <v>2003M03</v>
          </cell>
          <cell r="B11325">
            <v>1</v>
          </cell>
          <cell r="C11325">
            <v>0</v>
          </cell>
          <cell r="D11325" t="str">
            <v>Ebay</v>
          </cell>
          <cell r="E11325">
            <v>6136520</v>
          </cell>
          <cell r="F11325">
            <v>1</v>
          </cell>
          <cell r="G11325" t="str">
            <v>United States</v>
          </cell>
        </row>
        <row r="11326">
          <cell r="A11326" t="str">
            <v>2003M03</v>
          </cell>
          <cell r="B11326">
            <v>2</v>
          </cell>
          <cell r="C11326">
            <v>77</v>
          </cell>
          <cell r="D11326" t="str">
            <v>Germany</v>
          </cell>
          <cell r="E11326">
            <v>2</v>
          </cell>
          <cell r="F11326">
            <v>94</v>
          </cell>
          <cell r="G11326" t="str">
            <v>Iceland</v>
          </cell>
        </row>
        <row r="11327">
          <cell r="A11327" t="str">
            <v>2003M03</v>
          </cell>
          <cell r="B11327">
            <v>1</v>
          </cell>
          <cell r="C11327">
            <v>123</v>
          </cell>
          <cell r="D11327" t="str">
            <v xml:space="preserve"> Belgium (Dutch)</v>
          </cell>
          <cell r="E11327">
            <v>831</v>
          </cell>
          <cell r="F11327">
            <v>146</v>
          </cell>
          <cell r="G11327" t="str">
            <v>Netherlands</v>
          </cell>
        </row>
        <row r="11328">
          <cell r="A11328" t="str">
            <v>2003M03</v>
          </cell>
          <cell r="B11328">
            <v>2</v>
          </cell>
          <cell r="C11328">
            <v>77</v>
          </cell>
          <cell r="D11328" t="str">
            <v>Germany</v>
          </cell>
          <cell r="E11328">
            <v>1799</v>
          </cell>
          <cell r="F11328">
            <v>3</v>
          </cell>
          <cell r="G11328" t="str">
            <v>United Kingdom</v>
          </cell>
        </row>
        <row r="11329">
          <cell r="A11329" t="str">
            <v>2003M03</v>
          </cell>
          <cell r="B11329">
            <v>3</v>
          </cell>
          <cell r="C11329">
            <v>0</v>
          </cell>
          <cell r="D11329" t="str">
            <v>Ebay</v>
          </cell>
          <cell r="E11329">
            <v>50428</v>
          </cell>
          <cell r="F11329">
            <v>1</v>
          </cell>
          <cell r="G11329" t="str">
            <v>United States</v>
          </cell>
        </row>
        <row r="11330">
          <cell r="A11330" t="str">
            <v>2003M03</v>
          </cell>
          <cell r="B11330">
            <v>3</v>
          </cell>
          <cell r="C11330">
            <v>101</v>
          </cell>
          <cell r="D11330" t="str">
            <v>Italy</v>
          </cell>
          <cell r="E11330">
            <v>13</v>
          </cell>
          <cell r="F11330">
            <v>193</v>
          </cell>
          <cell r="G11330" t="str">
            <v>Switzerland</v>
          </cell>
        </row>
        <row r="11331">
          <cell r="A11331" t="str">
            <v>2003M03</v>
          </cell>
          <cell r="B11331">
            <v>2</v>
          </cell>
          <cell r="C11331">
            <v>100</v>
          </cell>
          <cell r="D11331" t="str">
            <v>Ebaymotors</v>
          </cell>
          <cell r="E11331">
            <v>1</v>
          </cell>
          <cell r="F11331">
            <v>102</v>
          </cell>
          <cell r="G11331" t="str">
            <v>Jamaica</v>
          </cell>
        </row>
        <row r="11332">
          <cell r="A11332" t="str">
            <v>2003M03</v>
          </cell>
          <cell r="B11332">
            <v>2</v>
          </cell>
          <cell r="C11332">
            <v>186</v>
          </cell>
          <cell r="D11332" t="str">
            <v>Spain</v>
          </cell>
          <cell r="E11332">
            <v>8</v>
          </cell>
          <cell r="F11332">
            <v>215</v>
          </cell>
          <cell r="G11332" t="str">
            <v>Venezuela</v>
          </cell>
        </row>
        <row r="11333">
          <cell r="A11333" t="str">
            <v>2003M03</v>
          </cell>
          <cell r="B11333">
            <v>1</v>
          </cell>
          <cell r="C11333">
            <v>77</v>
          </cell>
          <cell r="D11333" t="str">
            <v>Germany</v>
          </cell>
          <cell r="E11333">
            <v>13</v>
          </cell>
          <cell r="F11333">
            <v>162</v>
          </cell>
          <cell r="G11333" t="str">
            <v>Philippines</v>
          </cell>
        </row>
        <row r="11334">
          <cell r="A11334" t="str">
            <v>2003M03</v>
          </cell>
          <cell r="B11334">
            <v>1</v>
          </cell>
          <cell r="C11334">
            <v>77</v>
          </cell>
          <cell r="D11334" t="str">
            <v>Germany</v>
          </cell>
          <cell r="E11334">
            <v>40</v>
          </cell>
          <cell r="F11334">
            <v>66</v>
          </cell>
          <cell r="G11334" t="str">
            <v>Estonia</v>
          </cell>
        </row>
        <row r="11335">
          <cell r="A11335" t="str">
            <v>2003M03</v>
          </cell>
          <cell r="B11335">
            <v>1</v>
          </cell>
          <cell r="C11335">
            <v>100</v>
          </cell>
          <cell r="D11335" t="str">
            <v>Ebaymotors</v>
          </cell>
          <cell r="E11335">
            <v>87</v>
          </cell>
          <cell r="F11335">
            <v>165</v>
          </cell>
          <cell r="G11335" t="str">
            <v>Puerto Rico</v>
          </cell>
        </row>
        <row r="11336">
          <cell r="A11336" t="str">
            <v>2003M03</v>
          </cell>
          <cell r="B11336">
            <v>0</v>
          </cell>
          <cell r="C11336">
            <v>0</v>
          </cell>
          <cell r="D11336" t="str">
            <v>Ebay</v>
          </cell>
          <cell r="E11336">
            <v>108</v>
          </cell>
          <cell r="F11336">
            <v>95</v>
          </cell>
          <cell r="G11336" t="str">
            <v>India</v>
          </cell>
        </row>
        <row r="11337">
          <cell r="A11337" t="str">
            <v>2003M03</v>
          </cell>
          <cell r="B11337">
            <v>0</v>
          </cell>
          <cell r="C11337">
            <v>100</v>
          </cell>
          <cell r="D11337" t="str">
            <v>Ebaymotors</v>
          </cell>
          <cell r="E11337">
            <v>2</v>
          </cell>
          <cell r="F11337">
            <v>12</v>
          </cell>
          <cell r="G11337" t="str">
            <v>Argentina</v>
          </cell>
        </row>
        <row r="11338">
          <cell r="A11338" t="str">
            <v>2003M03</v>
          </cell>
          <cell r="B11338">
            <v>2</v>
          </cell>
          <cell r="C11338">
            <v>0</v>
          </cell>
          <cell r="D11338" t="str">
            <v>Ebay</v>
          </cell>
          <cell r="E11338">
            <v>297</v>
          </cell>
          <cell r="F11338">
            <v>107</v>
          </cell>
          <cell r="G11338" t="str">
            <v>Kazakhstan</v>
          </cell>
        </row>
        <row r="11339">
          <cell r="A11339" t="str">
            <v>2003M03</v>
          </cell>
          <cell r="B11339">
            <v>3</v>
          </cell>
          <cell r="C11339">
            <v>16</v>
          </cell>
          <cell r="D11339" t="str">
            <v>Austria</v>
          </cell>
          <cell r="E11339">
            <v>36</v>
          </cell>
          <cell r="F11339">
            <v>77</v>
          </cell>
          <cell r="G11339" t="str">
            <v>Germany</v>
          </cell>
        </row>
        <row r="11340">
          <cell r="A11340" t="str">
            <v>2003M03</v>
          </cell>
          <cell r="B11340">
            <v>1</v>
          </cell>
          <cell r="C11340">
            <v>2</v>
          </cell>
          <cell r="D11340" t="str">
            <v>Canada</v>
          </cell>
          <cell r="E11340">
            <v>2</v>
          </cell>
          <cell r="F11340">
            <v>111</v>
          </cell>
          <cell r="G11340" t="str">
            <v>Korea, South</v>
          </cell>
        </row>
        <row r="11341">
          <cell r="A11341" t="str">
            <v>2003M03</v>
          </cell>
          <cell r="B11341">
            <v>1</v>
          </cell>
          <cell r="C11341">
            <v>3</v>
          </cell>
          <cell r="D11341" t="str">
            <v>Uk</v>
          </cell>
          <cell r="E11341">
            <v>22</v>
          </cell>
          <cell r="F11341">
            <v>204</v>
          </cell>
          <cell r="G11341" t="str">
            <v>Turkey</v>
          </cell>
        </row>
        <row r="11342">
          <cell r="A11342" t="str">
            <v>2003M03</v>
          </cell>
          <cell r="B11342">
            <v>2</v>
          </cell>
          <cell r="C11342">
            <v>3</v>
          </cell>
          <cell r="D11342" t="str">
            <v>Uk</v>
          </cell>
          <cell r="E11342">
            <v>531</v>
          </cell>
          <cell r="F11342">
            <v>164</v>
          </cell>
          <cell r="G11342" t="str">
            <v>Portugal</v>
          </cell>
        </row>
        <row r="11343">
          <cell r="A11343" t="str">
            <v>2003M03</v>
          </cell>
          <cell r="B11343">
            <v>1</v>
          </cell>
          <cell r="C11343">
            <v>3</v>
          </cell>
          <cell r="D11343" t="str">
            <v>Uk</v>
          </cell>
          <cell r="E11343">
            <v>44</v>
          </cell>
          <cell r="F11343">
            <v>163</v>
          </cell>
          <cell r="G11343" t="str">
            <v>Poland</v>
          </cell>
        </row>
        <row r="11344">
          <cell r="A11344" t="str">
            <v>2003M03</v>
          </cell>
          <cell r="B11344">
            <v>1</v>
          </cell>
          <cell r="C11344">
            <v>146</v>
          </cell>
          <cell r="D11344" t="str">
            <v>Netherlands</v>
          </cell>
          <cell r="E11344">
            <v>10</v>
          </cell>
          <cell r="F11344">
            <v>180</v>
          </cell>
          <cell r="G11344" t="str">
            <v>Singapore</v>
          </cell>
        </row>
        <row r="11345">
          <cell r="A11345" t="str">
            <v>2003M03</v>
          </cell>
          <cell r="B11345">
            <v>0</v>
          </cell>
          <cell r="C11345">
            <v>0</v>
          </cell>
          <cell r="D11345" t="str">
            <v>Ebay</v>
          </cell>
          <cell r="E11345">
            <v>5</v>
          </cell>
          <cell r="F11345">
            <v>156</v>
          </cell>
          <cell r="G11345" t="str">
            <v>Pakistan</v>
          </cell>
        </row>
        <row r="11346">
          <cell r="A11346" t="str">
            <v>2003M03</v>
          </cell>
          <cell r="B11346">
            <v>2</v>
          </cell>
          <cell r="C11346">
            <v>0</v>
          </cell>
          <cell r="D11346" t="str">
            <v>Ebay</v>
          </cell>
          <cell r="E11346">
            <v>4</v>
          </cell>
          <cell r="F11346">
            <v>8</v>
          </cell>
          <cell r="G11346" t="str">
            <v>Andorra</v>
          </cell>
        </row>
        <row r="11347">
          <cell r="A11347" t="str">
            <v>2003M03</v>
          </cell>
          <cell r="B11347">
            <v>2</v>
          </cell>
          <cell r="C11347">
            <v>77</v>
          </cell>
          <cell r="D11347" t="str">
            <v>Germany</v>
          </cell>
          <cell r="E11347">
            <v>22</v>
          </cell>
          <cell r="F11347">
            <v>211</v>
          </cell>
          <cell r="G11347" t="str">
            <v>Uruguay</v>
          </cell>
        </row>
        <row r="11348">
          <cell r="A11348" t="str">
            <v>2003M03</v>
          </cell>
          <cell r="B11348">
            <v>1</v>
          </cell>
          <cell r="C11348">
            <v>101</v>
          </cell>
          <cell r="D11348" t="str">
            <v>Italy</v>
          </cell>
          <cell r="E11348">
            <v>83</v>
          </cell>
          <cell r="F11348">
            <v>3</v>
          </cell>
          <cell r="G11348" t="str">
            <v>United Kingdom</v>
          </cell>
        </row>
        <row r="11349">
          <cell r="A11349" t="str">
            <v>2003M03</v>
          </cell>
          <cell r="B11349">
            <v>2</v>
          </cell>
          <cell r="C11349">
            <v>0</v>
          </cell>
          <cell r="D11349" t="str">
            <v>Ebay</v>
          </cell>
          <cell r="E11349">
            <v>5375</v>
          </cell>
          <cell r="F11349">
            <v>56</v>
          </cell>
          <cell r="G11349" t="str">
            <v>Czech Republic</v>
          </cell>
        </row>
        <row r="11350">
          <cell r="A11350" t="str">
            <v>2003M03</v>
          </cell>
          <cell r="B11350">
            <v>2</v>
          </cell>
          <cell r="C11350">
            <v>0</v>
          </cell>
          <cell r="D11350" t="str">
            <v>Ebay</v>
          </cell>
          <cell r="E11350">
            <v>112953</v>
          </cell>
          <cell r="F11350">
            <v>199</v>
          </cell>
          <cell r="G11350" t="str">
            <v>Thailand</v>
          </cell>
        </row>
        <row r="11351">
          <cell r="A11351" t="str">
            <v>2003M03</v>
          </cell>
          <cell r="B11351">
            <v>0</v>
          </cell>
          <cell r="C11351">
            <v>146</v>
          </cell>
          <cell r="D11351" t="str">
            <v>Netherlands</v>
          </cell>
          <cell r="E11351">
            <v>32</v>
          </cell>
          <cell r="F11351">
            <v>101</v>
          </cell>
          <cell r="G11351" t="str">
            <v>Italy</v>
          </cell>
        </row>
        <row r="11352">
          <cell r="A11352" t="str">
            <v>2003M03</v>
          </cell>
          <cell r="B11352">
            <v>2</v>
          </cell>
          <cell r="C11352">
            <v>100</v>
          </cell>
          <cell r="D11352" t="str">
            <v>Ebaymotors</v>
          </cell>
          <cell r="E11352">
            <v>82</v>
          </cell>
          <cell r="F11352">
            <v>193</v>
          </cell>
          <cell r="G11352" t="str">
            <v>Switzerland</v>
          </cell>
        </row>
        <row r="11353">
          <cell r="A11353" t="str">
            <v>2003M03</v>
          </cell>
          <cell r="B11353">
            <v>0</v>
          </cell>
          <cell r="C11353">
            <v>2</v>
          </cell>
          <cell r="D11353" t="str">
            <v>Canada</v>
          </cell>
          <cell r="E11353">
            <v>1</v>
          </cell>
          <cell r="F11353">
            <v>186</v>
          </cell>
          <cell r="G11353" t="str">
            <v>Spain</v>
          </cell>
        </row>
        <row r="11354">
          <cell r="A11354" t="str">
            <v>2003M03</v>
          </cell>
          <cell r="B11354">
            <v>1</v>
          </cell>
          <cell r="C11354">
            <v>15</v>
          </cell>
          <cell r="D11354" t="str">
            <v>Australia</v>
          </cell>
          <cell r="E11354">
            <v>12</v>
          </cell>
          <cell r="F11354">
            <v>149</v>
          </cell>
          <cell r="G11354" t="str">
            <v>New Zealand</v>
          </cell>
        </row>
        <row r="11355">
          <cell r="A11355" t="str">
            <v>2003M03</v>
          </cell>
          <cell r="B11355">
            <v>2</v>
          </cell>
          <cell r="C11355">
            <v>0</v>
          </cell>
          <cell r="D11355" t="str">
            <v>Ebay</v>
          </cell>
          <cell r="E11355">
            <v>27251</v>
          </cell>
          <cell r="F11355">
            <v>23</v>
          </cell>
          <cell r="G11355" t="str">
            <v>Belgium</v>
          </cell>
        </row>
        <row r="11356">
          <cell r="A11356" t="str">
            <v>2003M03</v>
          </cell>
          <cell r="B11356">
            <v>2</v>
          </cell>
          <cell r="C11356">
            <v>193</v>
          </cell>
          <cell r="D11356" t="str">
            <v>Switzerland</v>
          </cell>
          <cell r="E11356">
            <v>2</v>
          </cell>
          <cell r="F11356">
            <v>80</v>
          </cell>
          <cell r="G11356" t="str">
            <v>Greece</v>
          </cell>
        </row>
        <row r="11357">
          <cell r="A11357" t="str">
            <v>2003M03</v>
          </cell>
          <cell r="B11357">
            <v>2</v>
          </cell>
          <cell r="C11357">
            <v>196</v>
          </cell>
          <cell r="D11357" t="str">
            <v>Taiwan</v>
          </cell>
          <cell r="E11357">
            <v>5280</v>
          </cell>
          <cell r="F11357">
            <v>92</v>
          </cell>
          <cell r="G11357" t="str">
            <v>Hong Kong</v>
          </cell>
        </row>
        <row r="11358">
          <cell r="A11358" t="str">
            <v>2003M03</v>
          </cell>
          <cell r="B11358">
            <v>0</v>
          </cell>
          <cell r="C11358">
            <v>3</v>
          </cell>
          <cell r="D11358" t="str">
            <v>Uk</v>
          </cell>
          <cell r="E11358">
            <v>1793</v>
          </cell>
          <cell r="F11358">
            <v>77</v>
          </cell>
          <cell r="G11358" t="str">
            <v>Germany</v>
          </cell>
        </row>
        <row r="11359">
          <cell r="A11359" t="str">
            <v>2003M03</v>
          </cell>
          <cell r="B11359">
            <v>0</v>
          </cell>
          <cell r="C11359">
            <v>0</v>
          </cell>
          <cell r="D11359" t="str">
            <v>Ebay</v>
          </cell>
          <cell r="E11359">
            <v>713</v>
          </cell>
          <cell r="F11359">
            <v>162</v>
          </cell>
          <cell r="G11359" t="str">
            <v>Philippines</v>
          </cell>
        </row>
        <row r="11360">
          <cell r="A11360" t="str">
            <v>2003M03</v>
          </cell>
          <cell r="B11360">
            <v>1</v>
          </cell>
          <cell r="C11360">
            <v>2</v>
          </cell>
          <cell r="D11360" t="str">
            <v>Canada</v>
          </cell>
          <cell r="E11360">
            <v>7</v>
          </cell>
          <cell r="F11360">
            <v>15</v>
          </cell>
          <cell r="G11360" t="str">
            <v>Australia</v>
          </cell>
        </row>
        <row r="11361">
          <cell r="A11361" t="str">
            <v>2003M03</v>
          </cell>
          <cell r="B11361">
            <v>2</v>
          </cell>
          <cell r="C11361">
            <v>0</v>
          </cell>
          <cell r="D11361" t="str">
            <v>Ebay</v>
          </cell>
          <cell r="E11361">
            <v>650</v>
          </cell>
          <cell r="F11361">
            <v>122</v>
          </cell>
          <cell r="G11361" t="str">
            <v>Luxembourg</v>
          </cell>
        </row>
        <row r="11362">
          <cell r="A11362" t="str">
            <v>2003M03</v>
          </cell>
          <cell r="B11362">
            <v>0</v>
          </cell>
          <cell r="C11362">
            <v>123</v>
          </cell>
          <cell r="D11362" t="str">
            <v xml:space="preserve"> Belgium (Dutch)</v>
          </cell>
          <cell r="E11362">
            <v>5</v>
          </cell>
          <cell r="F11362">
            <v>80</v>
          </cell>
          <cell r="G11362" t="str">
            <v>Greece</v>
          </cell>
        </row>
        <row r="11363">
          <cell r="A11363" t="str">
            <v>2003M03</v>
          </cell>
          <cell r="B11363">
            <v>3</v>
          </cell>
          <cell r="C11363">
            <v>16</v>
          </cell>
          <cell r="D11363" t="str">
            <v>Austria</v>
          </cell>
          <cell r="E11363">
            <v>1741</v>
          </cell>
          <cell r="F11363">
            <v>16</v>
          </cell>
          <cell r="G11363" t="str">
            <v>Austria</v>
          </cell>
        </row>
        <row r="11364">
          <cell r="A11364" t="str">
            <v>2003M03</v>
          </cell>
          <cell r="B11364">
            <v>1</v>
          </cell>
          <cell r="C11364">
            <v>100</v>
          </cell>
          <cell r="D11364" t="str">
            <v>Ebaymotors</v>
          </cell>
          <cell r="E11364">
            <v>13</v>
          </cell>
          <cell r="F11364">
            <v>136</v>
          </cell>
          <cell r="G11364" t="str">
            <v>Mexico</v>
          </cell>
        </row>
        <row r="11365">
          <cell r="A11365" t="str">
            <v>2003M03</v>
          </cell>
          <cell r="B11365">
            <v>0</v>
          </cell>
          <cell r="C11365">
            <v>100</v>
          </cell>
          <cell r="D11365" t="str">
            <v>Ebaymotors</v>
          </cell>
          <cell r="E11365">
            <v>1067519</v>
          </cell>
          <cell r="F11365">
            <v>1</v>
          </cell>
          <cell r="G11365" t="str">
            <v>United States</v>
          </cell>
        </row>
        <row r="11366">
          <cell r="A11366" t="str">
            <v>2003M03</v>
          </cell>
          <cell r="B11366">
            <v>0</v>
          </cell>
          <cell r="C11366">
            <v>146</v>
          </cell>
          <cell r="D11366" t="str">
            <v>Netherlands</v>
          </cell>
          <cell r="E11366">
            <v>3</v>
          </cell>
          <cell r="F11366">
            <v>16</v>
          </cell>
          <cell r="G11366" t="str">
            <v>Austria</v>
          </cell>
        </row>
        <row r="11367">
          <cell r="A11367" t="str">
            <v>2003M03</v>
          </cell>
          <cell r="B11367">
            <v>0</v>
          </cell>
          <cell r="C11367">
            <v>0</v>
          </cell>
          <cell r="D11367" t="str">
            <v>Ebay</v>
          </cell>
          <cell r="E11367">
            <v>831</v>
          </cell>
          <cell r="F11367">
            <v>104</v>
          </cell>
          <cell r="G11367" t="str">
            <v>Japan</v>
          </cell>
        </row>
        <row r="11368">
          <cell r="A11368" t="str">
            <v>2003M03</v>
          </cell>
          <cell r="B11368">
            <v>3</v>
          </cell>
          <cell r="C11368">
            <v>77</v>
          </cell>
          <cell r="D11368" t="str">
            <v>Germany</v>
          </cell>
          <cell r="E11368">
            <v>1</v>
          </cell>
          <cell r="F11368">
            <v>8</v>
          </cell>
          <cell r="G11368" t="str">
            <v>Andorra</v>
          </cell>
        </row>
        <row r="11369">
          <cell r="A11369" t="str">
            <v>2003M03</v>
          </cell>
          <cell r="B11369">
            <v>0</v>
          </cell>
          <cell r="C11369">
            <v>186</v>
          </cell>
          <cell r="D11369" t="str">
            <v>Spain</v>
          </cell>
          <cell r="E11369">
            <v>56</v>
          </cell>
          <cell r="F11369">
            <v>3</v>
          </cell>
          <cell r="G11369" t="str">
            <v>United Kingdom</v>
          </cell>
        </row>
        <row r="11370">
          <cell r="A11370" t="str">
            <v>2003M03</v>
          </cell>
          <cell r="B11370">
            <v>2</v>
          </cell>
          <cell r="C11370">
            <v>77</v>
          </cell>
          <cell r="D11370" t="str">
            <v>Germany</v>
          </cell>
          <cell r="E11370">
            <v>10</v>
          </cell>
          <cell r="F11370">
            <v>44</v>
          </cell>
          <cell r="G11370" t="str">
            <v>Chile</v>
          </cell>
        </row>
        <row r="11371">
          <cell r="A11371" t="str">
            <v>2003M03</v>
          </cell>
          <cell r="B11371">
            <v>0</v>
          </cell>
          <cell r="C11371">
            <v>123</v>
          </cell>
          <cell r="D11371" t="str">
            <v xml:space="preserve"> Belgium (Dutch)</v>
          </cell>
          <cell r="E11371">
            <v>8802</v>
          </cell>
          <cell r="F11371">
            <v>23</v>
          </cell>
          <cell r="G11371" t="str">
            <v>Belgium</v>
          </cell>
        </row>
        <row r="11372">
          <cell r="A11372" t="str">
            <v>2003M03</v>
          </cell>
          <cell r="B11372">
            <v>0</v>
          </cell>
          <cell r="C11372">
            <v>0</v>
          </cell>
          <cell r="D11372" t="str">
            <v>Ebay</v>
          </cell>
          <cell r="E11372">
            <v>4146</v>
          </cell>
          <cell r="F11372">
            <v>77</v>
          </cell>
          <cell r="G11372" t="str">
            <v>Germany</v>
          </cell>
        </row>
        <row r="11373">
          <cell r="A11373" t="str">
            <v>2003M03</v>
          </cell>
          <cell r="B11373">
            <v>3</v>
          </cell>
          <cell r="C11373">
            <v>3</v>
          </cell>
          <cell r="D11373" t="str">
            <v>Uk</v>
          </cell>
          <cell r="E11373">
            <v>1</v>
          </cell>
          <cell r="F11373">
            <v>130</v>
          </cell>
          <cell r="G11373" t="str">
            <v>Malta</v>
          </cell>
        </row>
        <row r="11374">
          <cell r="A11374" t="str">
            <v>2003M03</v>
          </cell>
          <cell r="B11374">
            <v>2</v>
          </cell>
          <cell r="C11374">
            <v>100</v>
          </cell>
          <cell r="D11374" t="str">
            <v>Ebaymotors</v>
          </cell>
          <cell r="E11374">
            <v>377</v>
          </cell>
          <cell r="F11374">
            <v>216</v>
          </cell>
          <cell r="G11374" t="str">
            <v>Vietnam</v>
          </cell>
        </row>
        <row r="11375">
          <cell r="A11375" t="str">
            <v>2003M03</v>
          </cell>
          <cell r="B11375">
            <v>1</v>
          </cell>
          <cell r="C11375">
            <v>71</v>
          </cell>
          <cell r="D11375" t="str">
            <v>France</v>
          </cell>
          <cell r="E11375">
            <v>489</v>
          </cell>
          <cell r="F11375">
            <v>122</v>
          </cell>
          <cell r="G11375" t="str">
            <v>Luxembourg</v>
          </cell>
        </row>
        <row r="11376">
          <cell r="A11376" t="str">
            <v>2003M03</v>
          </cell>
          <cell r="B11376">
            <v>2</v>
          </cell>
          <cell r="C11376">
            <v>101</v>
          </cell>
          <cell r="D11376" t="str">
            <v>Italy</v>
          </cell>
          <cell r="E11376">
            <v>112</v>
          </cell>
          <cell r="F11376">
            <v>104</v>
          </cell>
          <cell r="G11376" t="str">
            <v>Japan</v>
          </cell>
        </row>
        <row r="11377">
          <cell r="A11377" t="str">
            <v>2003M03</v>
          </cell>
          <cell r="B11377">
            <v>0</v>
          </cell>
          <cell r="C11377">
            <v>77</v>
          </cell>
          <cell r="D11377" t="str">
            <v>Germany</v>
          </cell>
          <cell r="E11377">
            <v>763</v>
          </cell>
          <cell r="F11377">
            <v>101</v>
          </cell>
          <cell r="G11377" t="str">
            <v>Italy</v>
          </cell>
        </row>
        <row r="11378">
          <cell r="A11378" t="str">
            <v>2003M03</v>
          </cell>
          <cell r="B11378">
            <v>1</v>
          </cell>
          <cell r="C11378">
            <v>77</v>
          </cell>
          <cell r="D11378" t="str">
            <v>Germany</v>
          </cell>
          <cell r="E11378">
            <v>45</v>
          </cell>
          <cell r="F11378">
            <v>120</v>
          </cell>
          <cell r="G11378" t="str">
            <v>Liechtenstein</v>
          </cell>
        </row>
        <row r="11379">
          <cell r="A11379" t="str">
            <v>2003M03</v>
          </cell>
          <cell r="B11379">
            <v>2</v>
          </cell>
          <cell r="C11379">
            <v>3</v>
          </cell>
          <cell r="D11379" t="str">
            <v>Uk</v>
          </cell>
          <cell r="E11379">
            <v>369</v>
          </cell>
          <cell r="F11379">
            <v>167</v>
          </cell>
          <cell r="G11379" t="str">
            <v>Romania</v>
          </cell>
        </row>
        <row r="11380">
          <cell r="A11380" t="str">
            <v>2003M03</v>
          </cell>
          <cell r="B11380">
            <v>2</v>
          </cell>
          <cell r="C11380">
            <v>100</v>
          </cell>
          <cell r="D11380" t="str">
            <v>Ebaymotors</v>
          </cell>
          <cell r="E11380">
            <v>56</v>
          </cell>
          <cell r="F11380">
            <v>199</v>
          </cell>
          <cell r="G11380" t="str">
            <v>Thailand</v>
          </cell>
        </row>
        <row r="11381">
          <cell r="A11381" t="str">
            <v>2003M03</v>
          </cell>
          <cell r="B11381">
            <v>0</v>
          </cell>
          <cell r="C11381">
            <v>3</v>
          </cell>
          <cell r="D11381" t="str">
            <v>Uk</v>
          </cell>
          <cell r="E11381">
            <v>1</v>
          </cell>
          <cell r="F11381">
            <v>70</v>
          </cell>
          <cell r="G11381" t="str">
            <v>Finland</v>
          </cell>
        </row>
        <row r="11382">
          <cell r="A11382" t="str">
            <v>2003M03</v>
          </cell>
          <cell r="B11382">
            <v>3</v>
          </cell>
          <cell r="C11382">
            <v>0</v>
          </cell>
          <cell r="D11382" t="str">
            <v>Ebay</v>
          </cell>
          <cell r="E11382">
            <v>1</v>
          </cell>
          <cell r="F11382">
            <v>80</v>
          </cell>
          <cell r="G11382" t="str">
            <v>Greece</v>
          </cell>
        </row>
        <row r="11383">
          <cell r="A11383" t="str">
            <v>2003M03</v>
          </cell>
          <cell r="B11383">
            <v>1</v>
          </cell>
          <cell r="C11383">
            <v>3</v>
          </cell>
          <cell r="D11383" t="str">
            <v>Uk</v>
          </cell>
          <cell r="E11383">
            <v>95</v>
          </cell>
          <cell r="F11383">
            <v>23</v>
          </cell>
          <cell r="G11383" t="str">
            <v>Belgium</v>
          </cell>
        </row>
        <row r="11384">
          <cell r="A11384" t="str">
            <v>2003M03</v>
          </cell>
          <cell r="B11384">
            <v>0</v>
          </cell>
          <cell r="C11384">
            <v>77</v>
          </cell>
          <cell r="D11384" t="str">
            <v>Germany</v>
          </cell>
          <cell r="E11384">
            <v>1</v>
          </cell>
          <cell r="F11384">
            <v>196</v>
          </cell>
          <cell r="G11384" t="str">
            <v>Taiwan</v>
          </cell>
        </row>
        <row r="11385">
          <cell r="A11385" t="str">
            <v>2003M03</v>
          </cell>
          <cell r="B11385">
            <v>0</v>
          </cell>
          <cell r="C11385">
            <v>3</v>
          </cell>
          <cell r="D11385" t="str">
            <v>Uk</v>
          </cell>
          <cell r="E11385">
            <v>3</v>
          </cell>
          <cell r="F11385">
            <v>95</v>
          </cell>
          <cell r="G11385" t="str">
            <v>India</v>
          </cell>
        </row>
        <row r="11386">
          <cell r="A11386" t="str">
            <v>2003M03</v>
          </cell>
          <cell r="B11386">
            <v>1</v>
          </cell>
          <cell r="C11386">
            <v>100</v>
          </cell>
          <cell r="D11386" t="str">
            <v>Ebaymotors</v>
          </cell>
          <cell r="E11386">
            <v>2</v>
          </cell>
          <cell r="F11386">
            <v>158</v>
          </cell>
          <cell r="G11386" t="str">
            <v>Panama</v>
          </cell>
        </row>
        <row r="11387">
          <cell r="A11387" t="str">
            <v>2003M03</v>
          </cell>
          <cell r="B11387">
            <v>2</v>
          </cell>
          <cell r="C11387">
            <v>101</v>
          </cell>
          <cell r="D11387" t="str">
            <v>Italy</v>
          </cell>
          <cell r="E11387">
            <v>208</v>
          </cell>
          <cell r="F11387">
            <v>186</v>
          </cell>
          <cell r="G11387" t="str">
            <v>Spain</v>
          </cell>
        </row>
        <row r="11388">
          <cell r="A11388" t="str">
            <v>2003M03</v>
          </cell>
          <cell r="B11388">
            <v>2</v>
          </cell>
          <cell r="C11388">
            <v>77</v>
          </cell>
          <cell r="D11388" t="str">
            <v>Germany</v>
          </cell>
          <cell r="E11388">
            <v>6</v>
          </cell>
          <cell r="F11388">
            <v>107</v>
          </cell>
          <cell r="G11388" t="str">
            <v>Kazakhstan</v>
          </cell>
        </row>
        <row r="11389">
          <cell r="A11389" t="str">
            <v>2003M03</v>
          </cell>
          <cell r="B11389">
            <v>2</v>
          </cell>
          <cell r="C11389">
            <v>0</v>
          </cell>
          <cell r="D11389" t="str">
            <v>Ebay</v>
          </cell>
          <cell r="E11389">
            <v>9617</v>
          </cell>
          <cell r="F11389">
            <v>80</v>
          </cell>
          <cell r="G11389" t="str">
            <v>Greece</v>
          </cell>
        </row>
        <row r="11390">
          <cell r="A11390" t="str">
            <v>2003M03</v>
          </cell>
          <cell r="B11390">
            <v>1</v>
          </cell>
          <cell r="C11390">
            <v>0</v>
          </cell>
          <cell r="D11390" t="str">
            <v>Ebay</v>
          </cell>
          <cell r="E11390">
            <v>107</v>
          </cell>
          <cell r="F11390">
            <v>55</v>
          </cell>
          <cell r="G11390" t="str">
            <v>Cyprus</v>
          </cell>
        </row>
        <row r="11391">
          <cell r="A11391" t="str">
            <v>2003M03</v>
          </cell>
          <cell r="B11391">
            <v>0</v>
          </cell>
          <cell r="C11391">
            <v>100</v>
          </cell>
          <cell r="D11391" t="str">
            <v>Ebaymotors</v>
          </cell>
          <cell r="E11391">
            <v>3</v>
          </cell>
          <cell r="F11391">
            <v>16</v>
          </cell>
          <cell r="G11391" t="str">
            <v>Austria</v>
          </cell>
        </row>
        <row r="11392">
          <cell r="A11392" t="str">
            <v>2003M03</v>
          </cell>
          <cell r="B11392">
            <v>0</v>
          </cell>
          <cell r="C11392">
            <v>3</v>
          </cell>
          <cell r="D11392" t="str">
            <v>Uk</v>
          </cell>
          <cell r="E11392">
            <v>33</v>
          </cell>
          <cell r="F11392">
            <v>127</v>
          </cell>
          <cell r="G11392" t="str">
            <v>Malaysia</v>
          </cell>
        </row>
        <row r="11393">
          <cell r="A11393" t="str">
            <v>2003M03</v>
          </cell>
          <cell r="B11393">
            <v>2</v>
          </cell>
          <cell r="C11393">
            <v>146</v>
          </cell>
          <cell r="D11393" t="str">
            <v>Netherlands</v>
          </cell>
          <cell r="E11393">
            <v>7</v>
          </cell>
          <cell r="F11393">
            <v>2</v>
          </cell>
          <cell r="G11393" t="str">
            <v>Canada</v>
          </cell>
        </row>
        <row r="11394">
          <cell r="A11394" t="str">
            <v>2003M03</v>
          </cell>
          <cell r="B11394">
            <v>0</v>
          </cell>
          <cell r="C11394">
            <v>0</v>
          </cell>
          <cell r="D11394" t="str">
            <v>Ebay</v>
          </cell>
          <cell r="E11394">
            <v>16</v>
          </cell>
          <cell r="F11394">
            <v>60</v>
          </cell>
          <cell r="G11394" t="str">
            <v>Dominican Republic</v>
          </cell>
        </row>
        <row r="11395">
          <cell r="A11395" t="str">
            <v>2003M03</v>
          </cell>
          <cell r="B11395">
            <v>0</v>
          </cell>
          <cell r="C11395">
            <v>186</v>
          </cell>
          <cell r="D11395" t="str">
            <v>Spain</v>
          </cell>
          <cell r="E11395">
            <v>1</v>
          </cell>
          <cell r="F11395">
            <v>45</v>
          </cell>
          <cell r="G11395" t="str">
            <v>China</v>
          </cell>
        </row>
        <row r="11396">
          <cell r="A11396" t="str">
            <v>2003M03</v>
          </cell>
          <cell r="B11396">
            <v>3</v>
          </cell>
          <cell r="C11396">
            <v>0</v>
          </cell>
          <cell r="D11396" t="str">
            <v>Ebay</v>
          </cell>
          <cell r="E11396">
            <v>1</v>
          </cell>
          <cell r="F11396">
            <v>162</v>
          </cell>
          <cell r="G11396" t="str">
            <v>Philippines</v>
          </cell>
        </row>
        <row r="11397">
          <cell r="A11397" t="str">
            <v>2003M03</v>
          </cell>
          <cell r="B11397">
            <v>0</v>
          </cell>
          <cell r="C11397">
            <v>15</v>
          </cell>
          <cell r="D11397" t="str">
            <v>Australia</v>
          </cell>
          <cell r="E11397">
            <v>1</v>
          </cell>
          <cell r="F11397">
            <v>146</v>
          </cell>
          <cell r="G11397" t="str">
            <v>Netherlands</v>
          </cell>
        </row>
        <row r="11398">
          <cell r="A11398" t="str">
            <v>2003M03</v>
          </cell>
          <cell r="B11398">
            <v>3</v>
          </cell>
          <cell r="C11398">
            <v>77</v>
          </cell>
          <cell r="D11398" t="str">
            <v>Germany</v>
          </cell>
          <cell r="E11398">
            <v>4</v>
          </cell>
          <cell r="F11398">
            <v>2</v>
          </cell>
          <cell r="G11398" t="str">
            <v>Canada</v>
          </cell>
        </row>
        <row r="11399">
          <cell r="A11399" t="str">
            <v>2003M03</v>
          </cell>
          <cell r="B11399">
            <v>1</v>
          </cell>
          <cell r="C11399">
            <v>71</v>
          </cell>
          <cell r="D11399" t="str">
            <v>France</v>
          </cell>
          <cell r="E11399">
            <v>101</v>
          </cell>
          <cell r="F11399">
            <v>180</v>
          </cell>
          <cell r="G11399" t="str">
            <v>Singapore</v>
          </cell>
        </row>
        <row r="11400">
          <cell r="A11400" t="str">
            <v>2003M03</v>
          </cell>
          <cell r="B11400">
            <v>0</v>
          </cell>
          <cell r="C11400">
            <v>71</v>
          </cell>
          <cell r="D11400" t="str">
            <v>France</v>
          </cell>
          <cell r="E11400">
            <v>1</v>
          </cell>
          <cell r="F11400">
            <v>61</v>
          </cell>
          <cell r="G11400" t="str">
            <v>Ecuador</v>
          </cell>
        </row>
        <row r="11401">
          <cell r="A11401" t="str">
            <v>2003M03</v>
          </cell>
          <cell r="B11401">
            <v>1</v>
          </cell>
          <cell r="C11401">
            <v>77</v>
          </cell>
          <cell r="D11401" t="str">
            <v>Germany</v>
          </cell>
          <cell r="E11401">
            <v>2053</v>
          </cell>
          <cell r="F11401">
            <v>71</v>
          </cell>
          <cell r="G11401" t="str">
            <v>France</v>
          </cell>
        </row>
        <row r="11402">
          <cell r="A11402" t="str">
            <v>2003M03</v>
          </cell>
          <cell r="B11402">
            <v>0</v>
          </cell>
          <cell r="C11402">
            <v>3</v>
          </cell>
          <cell r="D11402" t="str">
            <v>Uk</v>
          </cell>
          <cell r="E11402">
            <v>1</v>
          </cell>
          <cell r="F11402">
            <v>213</v>
          </cell>
          <cell r="G11402" t="str">
            <v>Vanuatu</v>
          </cell>
        </row>
        <row r="11403">
          <cell r="A11403" t="str">
            <v>2003M03</v>
          </cell>
          <cell r="B11403">
            <v>2</v>
          </cell>
          <cell r="C11403">
            <v>0</v>
          </cell>
          <cell r="D11403" t="str">
            <v>Ebay</v>
          </cell>
          <cell r="E11403">
            <v>7</v>
          </cell>
          <cell r="F11403">
            <v>143</v>
          </cell>
          <cell r="G11403" t="str">
            <v>Namibia</v>
          </cell>
        </row>
        <row r="11404">
          <cell r="A11404" t="str">
            <v>2003M03</v>
          </cell>
          <cell r="B11404">
            <v>2</v>
          </cell>
          <cell r="C11404">
            <v>23</v>
          </cell>
          <cell r="D11404" t="str">
            <v xml:space="preserve"> Belgium (French)</v>
          </cell>
          <cell r="E11404">
            <v>37</v>
          </cell>
          <cell r="F11404">
            <v>193</v>
          </cell>
          <cell r="G11404" t="str">
            <v>Switzerland</v>
          </cell>
        </row>
        <row r="11405">
          <cell r="A11405" t="str">
            <v>2003M03</v>
          </cell>
          <cell r="B11405">
            <v>0</v>
          </cell>
          <cell r="C11405">
            <v>0</v>
          </cell>
          <cell r="D11405" t="str">
            <v>Ebay</v>
          </cell>
          <cell r="E11405">
            <v>55</v>
          </cell>
          <cell r="F11405">
            <v>93</v>
          </cell>
          <cell r="G11405" t="str">
            <v>Hungary</v>
          </cell>
        </row>
        <row r="11406">
          <cell r="A11406" t="str">
            <v>2003M03</v>
          </cell>
          <cell r="B11406">
            <v>2</v>
          </cell>
          <cell r="C11406">
            <v>0</v>
          </cell>
          <cell r="D11406" t="str">
            <v>Ebay</v>
          </cell>
          <cell r="E11406">
            <v>1</v>
          </cell>
          <cell r="F11406">
            <v>206</v>
          </cell>
          <cell r="G11406" t="str">
            <v>Turks and Caicos Islands</v>
          </cell>
        </row>
        <row r="11407">
          <cell r="A11407" t="str">
            <v>2003M03</v>
          </cell>
          <cell r="B11407">
            <v>2</v>
          </cell>
          <cell r="C11407">
            <v>71</v>
          </cell>
          <cell r="D11407" t="str">
            <v>France</v>
          </cell>
          <cell r="E11407">
            <v>10</v>
          </cell>
          <cell r="F11407">
            <v>12</v>
          </cell>
          <cell r="G11407" t="str">
            <v>Argentina</v>
          </cell>
        </row>
        <row r="11408">
          <cell r="A11408" t="str">
            <v>2003M03</v>
          </cell>
          <cell r="B11408">
            <v>2</v>
          </cell>
          <cell r="C11408">
            <v>77</v>
          </cell>
          <cell r="D11408" t="str">
            <v>Germany</v>
          </cell>
          <cell r="E11408">
            <v>3978612</v>
          </cell>
          <cell r="F11408">
            <v>77</v>
          </cell>
          <cell r="G11408" t="str">
            <v>Germany</v>
          </cell>
        </row>
        <row r="11409">
          <cell r="A11409" t="str">
            <v>2003M03</v>
          </cell>
          <cell r="B11409">
            <v>2</v>
          </cell>
          <cell r="C11409">
            <v>77</v>
          </cell>
          <cell r="D11409" t="str">
            <v>Germany</v>
          </cell>
          <cell r="E11409">
            <v>629</v>
          </cell>
          <cell r="F11409">
            <v>34</v>
          </cell>
          <cell r="G11409" t="str">
            <v>Bulgaria</v>
          </cell>
        </row>
        <row r="11410">
          <cell r="A11410" t="str">
            <v>2003M03</v>
          </cell>
          <cell r="B11410">
            <v>2</v>
          </cell>
          <cell r="C11410">
            <v>23</v>
          </cell>
          <cell r="D11410" t="str">
            <v xml:space="preserve"> Belgium (French)</v>
          </cell>
          <cell r="E11410">
            <v>65</v>
          </cell>
          <cell r="F11410">
            <v>1</v>
          </cell>
          <cell r="G11410" t="str">
            <v>United States</v>
          </cell>
        </row>
        <row r="11411">
          <cell r="A11411" t="str">
            <v>2003M03</v>
          </cell>
          <cell r="B11411">
            <v>2</v>
          </cell>
          <cell r="C11411">
            <v>100</v>
          </cell>
          <cell r="D11411" t="str">
            <v>Ebaymotors</v>
          </cell>
          <cell r="E11411">
            <v>35</v>
          </cell>
          <cell r="F11411">
            <v>164</v>
          </cell>
          <cell r="G11411" t="str">
            <v>Portugal</v>
          </cell>
        </row>
        <row r="11412">
          <cell r="A11412" t="str">
            <v>2003M03</v>
          </cell>
          <cell r="B11412">
            <v>0</v>
          </cell>
          <cell r="C11412">
            <v>0</v>
          </cell>
          <cell r="D11412" t="str">
            <v>Ebay</v>
          </cell>
          <cell r="E11412">
            <v>65</v>
          </cell>
          <cell r="F11412">
            <v>66</v>
          </cell>
          <cell r="G11412" t="str">
            <v>Estonia</v>
          </cell>
        </row>
        <row r="11413">
          <cell r="A11413" t="str">
            <v>2003M03</v>
          </cell>
          <cell r="B11413">
            <v>2</v>
          </cell>
          <cell r="C11413">
            <v>71</v>
          </cell>
          <cell r="D11413" t="str">
            <v>France</v>
          </cell>
          <cell r="E11413">
            <v>8</v>
          </cell>
          <cell r="F11413">
            <v>56</v>
          </cell>
          <cell r="G11413" t="str">
            <v>Czech Republic</v>
          </cell>
        </row>
        <row r="11414">
          <cell r="A11414" t="str">
            <v>2003M03</v>
          </cell>
          <cell r="B11414">
            <v>2</v>
          </cell>
          <cell r="C11414">
            <v>0</v>
          </cell>
          <cell r="D11414" t="str">
            <v>Ebay</v>
          </cell>
          <cell r="E11414">
            <v>409</v>
          </cell>
          <cell r="F11414">
            <v>97</v>
          </cell>
          <cell r="G11414" t="str">
            <v>Iran</v>
          </cell>
        </row>
        <row r="11415">
          <cell r="A11415" t="str">
            <v>2003M03</v>
          </cell>
          <cell r="B11415">
            <v>1</v>
          </cell>
          <cell r="C11415">
            <v>3</v>
          </cell>
          <cell r="D11415" t="str">
            <v>Uk</v>
          </cell>
          <cell r="E11415">
            <v>11</v>
          </cell>
          <cell r="F11415">
            <v>138</v>
          </cell>
          <cell r="G11415" t="str">
            <v>Monaco</v>
          </cell>
        </row>
        <row r="11416">
          <cell r="A11416" t="str">
            <v>2003M03</v>
          </cell>
          <cell r="B11416">
            <v>2</v>
          </cell>
          <cell r="C11416">
            <v>16</v>
          </cell>
          <cell r="D11416" t="str">
            <v>Austria</v>
          </cell>
          <cell r="E11416">
            <v>46</v>
          </cell>
          <cell r="F11416">
            <v>23</v>
          </cell>
          <cell r="G11416" t="str">
            <v>Belgium</v>
          </cell>
        </row>
        <row r="11417">
          <cell r="A11417" t="str">
            <v>2003M03</v>
          </cell>
          <cell r="B11417">
            <v>2</v>
          </cell>
          <cell r="C11417">
            <v>0</v>
          </cell>
          <cell r="D11417" t="str">
            <v>Ebay</v>
          </cell>
          <cell r="E11417">
            <v>29772</v>
          </cell>
          <cell r="F11417">
            <v>186</v>
          </cell>
          <cell r="G11417" t="str">
            <v>Spain</v>
          </cell>
        </row>
        <row r="11418">
          <cell r="A11418" t="str">
            <v>2003M03</v>
          </cell>
          <cell r="B11418">
            <v>1</v>
          </cell>
          <cell r="C11418">
            <v>71</v>
          </cell>
          <cell r="D11418" t="str">
            <v>France</v>
          </cell>
          <cell r="E11418">
            <v>1</v>
          </cell>
          <cell r="F11418">
            <v>227</v>
          </cell>
          <cell r="G11418" t="str">
            <v>Réunion</v>
          </cell>
        </row>
        <row r="11419">
          <cell r="A11419" t="str">
            <v>2003M03</v>
          </cell>
          <cell r="B11419">
            <v>1</v>
          </cell>
          <cell r="C11419">
            <v>71</v>
          </cell>
          <cell r="D11419" t="str">
            <v>France</v>
          </cell>
          <cell r="E11419">
            <v>40</v>
          </cell>
          <cell r="F11419">
            <v>70</v>
          </cell>
          <cell r="G11419" t="str">
            <v>Finland</v>
          </cell>
        </row>
        <row r="11420">
          <cell r="A11420" t="str">
            <v>2003M03</v>
          </cell>
          <cell r="B11420">
            <v>0</v>
          </cell>
          <cell r="C11420">
            <v>71</v>
          </cell>
          <cell r="D11420" t="str">
            <v>France</v>
          </cell>
          <cell r="E11420">
            <v>49</v>
          </cell>
          <cell r="F11420">
            <v>146</v>
          </cell>
          <cell r="G11420" t="str">
            <v>Netherlands</v>
          </cell>
        </row>
        <row r="11421">
          <cell r="A11421" t="str">
            <v>2003M03</v>
          </cell>
          <cell r="B11421">
            <v>0</v>
          </cell>
          <cell r="C11421">
            <v>77</v>
          </cell>
          <cell r="D11421" t="str">
            <v>Germany</v>
          </cell>
          <cell r="E11421">
            <v>8</v>
          </cell>
          <cell r="F11421">
            <v>214</v>
          </cell>
          <cell r="G11421" t="str">
            <v>Vatican City State</v>
          </cell>
        </row>
        <row r="11422">
          <cell r="A11422" t="str">
            <v>2003M03</v>
          </cell>
          <cell r="B11422">
            <v>1</v>
          </cell>
          <cell r="C11422">
            <v>0</v>
          </cell>
          <cell r="D11422" t="str">
            <v>Ebay</v>
          </cell>
          <cell r="E11422">
            <v>32</v>
          </cell>
          <cell r="F11422">
            <v>94</v>
          </cell>
          <cell r="G11422" t="str">
            <v>Iceland</v>
          </cell>
        </row>
        <row r="11423">
          <cell r="A11423" t="str">
            <v>2003M03</v>
          </cell>
          <cell r="B11423">
            <v>3</v>
          </cell>
          <cell r="C11423">
            <v>186</v>
          </cell>
          <cell r="D11423" t="str">
            <v>Spain</v>
          </cell>
          <cell r="E11423">
            <v>1</v>
          </cell>
          <cell r="F11423">
            <v>168</v>
          </cell>
          <cell r="G11423" t="str">
            <v>Russian Federation</v>
          </cell>
        </row>
        <row r="11424">
          <cell r="A11424" t="str">
            <v>2003M03</v>
          </cell>
          <cell r="B11424">
            <v>1</v>
          </cell>
          <cell r="C11424">
            <v>77</v>
          </cell>
          <cell r="D11424" t="str">
            <v>Germany</v>
          </cell>
          <cell r="E11424">
            <v>34</v>
          </cell>
          <cell r="F11424">
            <v>180</v>
          </cell>
          <cell r="G11424" t="str">
            <v>Singapore</v>
          </cell>
        </row>
        <row r="11425">
          <cell r="A11425" t="str">
            <v>2003M03</v>
          </cell>
          <cell r="B11425">
            <v>2</v>
          </cell>
          <cell r="C11425">
            <v>100</v>
          </cell>
          <cell r="D11425" t="str">
            <v>Ebaymotors</v>
          </cell>
          <cell r="E11425">
            <v>107</v>
          </cell>
          <cell r="F11425">
            <v>186</v>
          </cell>
          <cell r="G11425" t="str">
            <v>Spain</v>
          </cell>
        </row>
        <row r="11426">
          <cell r="A11426" t="str">
            <v>2003M03</v>
          </cell>
          <cell r="B11426">
            <v>3</v>
          </cell>
          <cell r="C11426">
            <v>186</v>
          </cell>
          <cell r="D11426" t="str">
            <v>Spain</v>
          </cell>
          <cell r="E11426">
            <v>6</v>
          </cell>
          <cell r="F11426">
            <v>77</v>
          </cell>
          <cell r="G11426" t="str">
            <v>Germany</v>
          </cell>
        </row>
        <row r="11427">
          <cell r="A11427" t="str">
            <v>2003M03</v>
          </cell>
          <cell r="B11427">
            <v>2</v>
          </cell>
          <cell r="C11427">
            <v>123</v>
          </cell>
          <cell r="D11427" t="str">
            <v xml:space="preserve"> Belgium (Dutch)</v>
          </cell>
          <cell r="E11427">
            <v>85</v>
          </cell>
          <cell r="F11427">
            <v>71</v>
          </cell>
          <cell r="G11427" t="str">
            <v>France</v>
          </cell>
        </row>
        <row r="11428">
          <cell r="A11428" t="str">
            <v>2003M03</v>
          </cell>
          <cell r="B11428">
            <v>1</v>
          </cell>
          <cell r="C11428">
            <v>0</v>
          </cell>
          <cell r="D11428" t="str">
            <v>Ebay</v>
          </cell>
          <cell r="E11428">
            <v>696</v>
          </cell>
          <cell r="F11428">
            <v>100</v>
          </cell>
          <cell r="G11428" t="str">
            <v>Israel</v>
          </cell>
        </row>
        <row r="11429">
          <cell r="A11429" t="str">
            <v>2003M03</v>
          </cell>
          <cell r="B11429">
            <v>0</v>
          </cell>
          <cell r="C11429">
            <v>146</v>
          </cell>
          <cell r="D11429" t="str">
            <v>Netherlands</v>
          </cell>
          <cell r="E11429">
            <v>3</v>
          </cell>
          <cell r="F11429">
            <v>186</v>
          </cell>
          <cell r="G11429" t="str">
            <v>Spain</v>
          </cell>
        </row>
        <row r="11430">
          <cell r="A11430" t="str">
            <v>2003M03</v>
          </cell>
          <cell r="B11430">
            <v>2</v>
          </cell>
          <cell r="C11430">
            <v>77</v>
          </cell>
          <cell r="D11430" t="str">
            <v>Germany</v>
          </cell>
          <cell r="E11430">
            <v>38</v>
          </cell>
          <cell r="F11430">
            <v>61</v>
          </cell>
          <cell r="G11430" t="str">
            <v>Ecuador</v>
          </cell>
        </row>
        <row r="11431">
          <cell r="A11431" t="str">
            <v>2003M03</v>
          </cell>
          <cell r="B11431">
            <v>3</v>
          </cell>
          <cell r="C11431">
            <v>146</v>
          </cell>
          <cell r="D11431" t="str">
            <v>Netherlands</v>
          </cell>
          <cell r="E11431">
            <v>1</v>
          </cell>
          <cell r="F11431">
            <v>122</v>
          </cell>
          <cell r="G11431" t="str">
            <v>Luxembourg</v>
          </cell>
        </row>
        <row r="11432">
          <cell r="A11432" t="str">
            <v>2003M03</v>
          </cell>
          <cell r="B11432">
            <v>0</v>
          </cell>
          <cell r="C11432">
            <v>101</v>
          </cell>
          <cell r="D11432" t="str">
            <v>Italy</v>
          </cell>
          <cell r="E11432">
            <v>118</v>
          </cell>
          <cell r="F11432">
            <v>1</v>
          </cell>
          <cell r="G11432" t="str">
            <v>United States</v>
          </cell>
        </row>
        <row r="11433">
          <cell r="A11433" t="str">
            <v>2003M03</v>
          </cell>
          <cell r="B11433">
            <v>2</v>
          </cell>
          <cell r="C11433">
            <v>77</v>
          </cell>
          <cell r="D11433" t="str">
            <v>Germany</v>
          </cell>
          <cell r="E11433">
            <v>321</v>
          </cell>
          <cell r="F11433">
            <v>104</v>
          </cell>
          <cell r="G11433" t="str">
            <v>Japan</v>
          </cell>
        </row>
        <row r="11434">
          <cell r="A11434" t="str">
            <v>2003M03</v>
          </cell>
          <cell r="B11434">
            <v>2</v>
          </cell>
          <cell r="C11434">
            <v>196</v>
          </cell>
          <cell r="D11434" t="str">
            <v>Taiwan</v>
          </cell>
          <cell r="E11434">
            <v>1</v>
          </cell>
          <cell r="F11434">
            <v>85</v>
          </cell>
          <cell r="G11434" t="str">
            <v>Guatemala</v>
          </cell>
        </row>
        <row r="11435">
          <cell r="A11435" t="str">
            <v>2003M03</v>
          </cell>
          <cell r="B11435">
            <v>1</v>
          </cell>
          <cell r="C11435">
            <v>101</v>
          </cell>
          <cell r="D11435" t="str">
            <v>Italy</v>
          </cell>
          <cell r="E11435">
            <v>5</v>
          </cell>
          <cell r="F11435">
            <v>163</v>
          </cell>
          <cell r="G11435" t="str">
            <v>Poland</v>
          </cell>
        </row>
        <row r="11436">
          <cell r="A11436" t="str">
            <v>2003M03</v>
          </cell>
          <cell r="B11436">
            <v>0</v>
          </cell>
          <cell r="C11436">
            <v>0</v>
          </cell>
          <cell r="D11436" t="str">
            <v>Ebay</v>
          </cell>
          <cell r="E11436">
            <v>48</v>
          </cell>
          <cell r="F11436">
            <v>78</v>
          </cell>
          <cell r="G11436" t="str">
            <v>Ghana</v>
          </cell>
        </row>
        <row r="11437">
          <cell r="A11437" t="str">
            <v>2003M03</v>
          </cell>
          <cell r="B11437">
            <v>3</v>
          </cell>
          <cell r="C11437">
            <v>3</v>
          </cell>
          <cell r="D11437" t="str">
            <v>Uk</v>
          </cell>
          <cell r="E11437">
            <v>13</v>
          </cell>
          <cell r="F11437">
            <v>1</v>
          </cell>
          <cell r="G11437" t="str">
            <v>United States</v>
          </cell>
        </row>
        <row r="11438">
          <cell r="A11438" t="str">
            <v>2003M03</v>
          </cell>
          <cell r="B11438">
            <v>2</v>
          </cell>
          <cell r="C11438">
            <v>146</v>
          </cell>
          <cell r="D11438" t="str">
            <v>Netherlands</v>
          </cell>
          <cell r="E11438">
            <v>2</v>
          </cell>
          <cell r="F11438">
            <v>127</v>
          </cell>
          <cell r="G11438" t="str">
            <v>Malaysia</v>
          </cell>
        </row>
        <row r="11439">
          <cell r="A11439" t="str">
            <v>2003M03</v>
          </cell>
          <cell r="B11439">
            <v>2</v>
          </cell>
          <cell r="C11439">
            <v>3</v>
          </cell>
          <cell r="D11439" t="str">
            <v>Uk</v>
          </cell>
          <cell r="E11439">
            <v>1</v>
          </cell>
          <cell r="F11439">
            <v>138</v>
          </cell>
          <cell r="G11439" t="str">
            <v>Monaco</v>
          </cell>
        </row>
        <row r="11440">
          <cell r="A11440" t="str">
            <v>2003M03</v>
          </cell>
          <cell r="B11440">
            <v>2</v>
          </cell>
          <cell r="C11440">
            <v>77</v>
          </cell>
          <cell r="D11440" t="str">
            <v>Germany</v>
          </cell>
          <cell r="E11440">
            <v>110</v>
          </cell>
          <cell r="F11440">
            <v>154</v>
          </cell>
          <cell r="G11440" t="str">
            <v>Norway</v>
          </cell>
        </row>
        <row r="11441">
          <cell r="A11441" t="str">
            <v>2003M03</v>
          </cell>
          <cell r="B11441">
            <v>1</v>
          </cell>
          <cell r="C11441">
            <v>0</v>
          </cell>
          <cell r="D11441" t="str">
            <v>Ebay</v>
          </cell>
          <cell r="E11441">
            <v>1</v>
          </cell>
          <cell r="F11441">
            <v>216</v>
          </cell>
          <cell r="G11441" t="str">
            <v>Vietnam</v>
          </cell>
        </row>
        <row r="11442">
          <cell r="A11442" t="str">
            <v>2003M03</v>
          </cell>
          <cell r="B11442">
            <v>2</v>
          </cell>
          <cell r="C11442">
            <v>77</v>
          </cell>
          <cell r="D11442" t="str">
            <v>Germany</v>
          </cell>
          <cell r="E11442">
            <v>656</v>
          </cell>
          <cell r="F11442">
            <v>31</v>
          </cell>
          <cell r="G11442" t="str">
            <v>Brazil</v>
          </cell>
        </row>
        <row r="11443">
          <cell r="A11443" t="str">
            <v>2003M03</v>
          </cell>
          <cell r="B11443">
            <v>1</v>
          </cell>
          <cell r="C11443">
            <v>77</v>
          </cell>
          <cell r="D11443" t="str">
            <v>Germany</v>
          </cell>
          <cell r="E11443">
            <v>11</v>
          </cell>
          <cell r="F11443">
            <v>182</v>
          </cell>
          <cell r="G11443" t="str">
            <v>Slovenia</v>
          </cell>
        </row>
        <row r="11444">
          <cell r="A11444" t="str">
            <v>2003M03</v>
          </cell>
          <cell r="B11444">
            <v>1</v>
          </cell>
          <cell r="C11444">
            <v>2</v>
          </cell>
          <cell r="D11444" t="str">
            <v>Canada</v>
          </cell>
          <cell r="E11444">
            <v>6</v>
          </cell>
          <cell r="F11444">
            <v>162</v>
          </cell>
          <cell r="G11444" t="str">
            <v>Philippines</v>
          </cell>
        </row>
        <row r="11445">
          <cell r="A11445" t="str">
            <v>2003M03</v>
          </cell>
          <cell r="B11445">
            <v>2</v>
          </cell>
          <cell r="C11445">
            <v>3</v>
          </cell>
          <cell r="D11445" t="str">
            <v>Uk</v>
          </cell>
          <cell r="E11445">
            <v>413</v>
          </cell>
          <cell r="F11445">
            <v>193</v>
          </cell>
          <cell r="G11445" t="str">
            <v>Switzerland</v>
          </cell>
        </row>
        <row r="11446">
          <cell r="A11446" t="str">
            <v>2003M03</v>
          </cell>
          <cell r="B11446">
            <v>2</v>
          </cell>
          <cell r="C11446">
            <v>3</v>
          </cell>
          <cell r="D11446" t="str">
            <v>Uk</v>
          </cell>
          <cell r="E11446">
            <v>12</v>
          </cell>
          <cell r="F11446">
            <v>137</v>
          </cell>
          <cell r="G11446" t="str">
            <v>Moldova</v>
          </cell>
        </row>
        <row r="11447">
          <cell r="A11447" t="str">
            <v>2003M03</v>
          </cell>
          <cell r="B11447">
            <v>2</v>
          </cell>
          <cell r="C11447">
            <v>0</v>
          </cell>
          <cell r="D11447" t="str">
            <v>Ebay</v>
          </cell>
          <cell r="E11447">
            <v>25862</v>
          </cell>
          <cell r="F11447">
            <v>31</v>
          </cell>
          <cell r="G11447" t="str">
            <v>Brazil</v>
          </cell>
        </row>
        <row r="11448">
          <cell r="A11448" t="str">
            <v>2003M03</v>
          </cell>
          <cell r="B11448">
            <v>2</v>
          </cell>
          <cell r="C11448">
            <v>101</v>
          </cell>
          <cell r="D11448" t="str">
            <v>Italy</v>
          </cell>
          <cell r="E11448">
            <v>2847</v>
          </cell>
          <cell r="F11448">
            <v>15</v>
          </cell>
          <cell r="G11448" t="str">
            <v>Australia</v>
          </cell>
        </row>
        <row r="11449">
          <cell r="A11449" t="str">
            <v>2003M03</v>
          </cell>
          <cell r="B11449">
            <v>3</v>
          </cell>
          <cell r="C11449">
            <v>0</v>
          </cell>
          <cell r="D11449" t="str">
            <v>Ebay</v>
          </cell>
          <cell r="E11449">
            <v>7</v>
          </cell>
          <cell r="F11449">
            <v>31</v>
          </cell>
          <cell r="G11449" t="str">
            <v>Brazil</v>
          </cell>
        </row>
        <row r="11450">
          <cell r="A11450" t="str">
            <v>2003M03</v>
          </cell>
          <cell r="B11450">
            <v>0</v>
          </cell>
          <cell r="C11450">
            <v>100</v>
          </cell>
          <cell r="D11450" t="str">
            <v>Ebaymotors</v>
          </cell>
          <cell r="E11450">
            <v>78</v>
          </cell>
          <cell r="F11450">
            <v>92</v>
          </cell>
          <cell r="G11450" t="str">
            <v>Hong Kong</v>
          </cell>
        </row>
        <row r="11451">
          <cell r="A11451" t="str">
            <v>2003M03</v>
          </cell>
          <cell r="B11451">
            <v>3</v>
          </cell>
          <cell r="C11451">
            <v>16</v>
          </cell>
          <cell r="D11451" t="str">
            <v>Austria</v>
          </cell>
          <cell r="E11451">
            <v>1</v>
          </cell>
          <cell r="F11451">
            <v>14</v>
          </cell>
          <cell r="G11451" t="str">
            <v>Aruba</v>
          </cell>
        </row>
        <row r="11452">
          <cell r="A11452" t="str">
            <v>2003M03</v>
          </cell>
          <cell r="B11452">
            <v>2</v>
          </cell>
          <cell r="C11452">
            <v>0</v>
          </cell>
          <cell r="D11452" t="str">
            <v>Ebay</v>
          </cell>
          <cell r="E11452">
            <v>2554</v>
          </cell>
          <cell r="F11452">
            <v>62</v>
          </cell>
          <cell r="G11452" t="str">
            <v>Egypt</v>
          </cell>
        </row>
        <row r="11453">
          <cell r="A11453" t="str">
            <v>2003M03</v>
          </cell>
          <cell r="B11453">
            <v>1</v>
          </cell>
          <cell r="C11453">
            <v>100</v>
          </cell>
          <cell r="D11453" t="str">
            <v>Ebaymotors</v>
          </cell>
          <cell r="E11453">
            <v>1</v>
          </cell>
          <cell r="F11453">
            <v>41</v>
          </cell>
          <cell r="G11453" t="str">
            <v>Cayman Islands</v>
          </cell>
        </row>
        <row r="11454">
          <cell r="A11454" t="str">
            <v>2003M03</v>
          </cell>
          <cell r="B11454">
            <v>0</v>
          </cell>
          <cell r="C11454">
            <v>16</v>
          </cell>
          <cell r="D11454" t="str">
            <v>Austria</v>
          </cell>
          <cell r="E11454">
            <v>5</v>
          </cell>
          <cell r="F11454">
            <v>193</v>
          </cell>
          <cell r="G11454" t="str">
            <v>Switzerland</v>
          </cell>
        </row>
        <row r="11455">
          <cell r="A11455" t="str">
            <v>2003M03</v>
          </cell>
          <cell r="B11455">
            <v>3</v>
          </cell>
          <cell r="C11455">
            <v>3</v>
          </cell>
          <cell r="D11455" t="str">
            <v>Uk</v>
          </cell>
          <cell r="E11455">
            <v>1</v>
          </cell>
          <cell r="F11455">
            <v>210</v>
          </cell>
          <cell r="G11455" t="str">
            <v>United Arab Emirates</v>
          </cell>
        </row>
        <row r="11456">
          <cell r="A11456" t="str">
            <v>2003M03</v>
          </cell>
          <cell r="B11456">
            <v>1</v>
          </cell>
          <cell r="C11456">
            <v>16</v>
          </cell>
          <cell r="D11456" t="str">
            <v>Austria</v>
          </cell>
          <cell r="E11456">
            <v>8916</v>
          </cell>
          <cell r="F11456">
            <v>77</v>
          </cell>
          <cell r="G11456" t="str">
            <v>Germany</v>
          </cell>
        </row>
        <row r="11457">
          <cell r="A11457" t="str">
            <v>2003M03</v>
          </cell>
          <cell r="B11457">
            <v>2</v>
          </cell>
          <cell r="C11457">
            <v>77</v>
          </cell>
          <cell r="D11457" t="str">
            <v>Germany</v>
          </cell>
          <cell r="E11457">
            <v>260</v>
          </cell>
          <cell r="F11457">
            <v>53</v>
          </cell>
          <cell r="G11457" t="str">
            <v>Croatia, Democratic Republic of the</v>
          </cell>
        </row>
        <row r="11458">
          <cell r="A11458" t="str">
            <v>2003M03</v>
          </cell>
          <cell r="B11458">
            <v>2</v>
          </cell>
          <cell r="C11458">
            <v>2</v>
          </cell>
          <cell r="D11458" t="str">
            <v>Canada</v>
          </cell>
          <cell r="E11458">
            <v>363</v>
          </cell>
          <cell r="F11458">
            <v>77</v>
          </cell>
          <cell r="G11458" t="str">
            <v>Germany</v>
          </cell>
        </row>
        <row r="11459">
          <cell r="A11459" t="str">
            <v>2003M03</v>
          </cell>
          <cell r="B11459">
            <v>0</v>
          </cell>
          <cell r="C11459">
            <v>100</v>
          </cell>
          <cell r="D11459" t="str">
            <v>Ebaymotors</v>
          </cell>
          <cell r="E11459">
            <v>1</v>
          </cell>
          <cell r="F11459">
            <v>66</v>
          </cell>
          <cell r="G11459" t="str">
            <v>Estonia</v>
          </cell>
        </row>
        <row r="11460">
          <cell r="A11460" t="str">
            <v>2003M03</v>
          </cell>
          <cell r="B11460">
            <v>2</v>
          </cell>
          <cell r="C11460">
            <v>71</v>
          </cell>
          <cell r="D11460" t="str">
            <v>France</v>
          </cell>
          <cell r="E11460">
            <v>3</v>
          </cell>
          <cell r="F11460">
            <v>93</v>
          </cell>
          <cell r="G11460" t="str">
            <v>Hungary</v>
          </cell>
        </row>
        <row r="11461">
          <cell r="A11461" t="str">
            <v>2003M03</v>
          </cell>
          <cell r="B11461">
            <v>1</v>
          </cell>
          <cell r="C11461">
            <v>101</v>
          </cell>
          <cell r="D11461" t="str">
            <v>Italy</v>
          </cell>
          <cell r="E11461">
            <v>13</v>
          </cell>
          <cell r="F11461">
            <v>12</v>
          </cell>
          <cell r="G11461" t="str">
            <v>Argentina</v>
          </cell>
        </row>
        <row r="11462">
          <cell r="A11462" t="str">
            <v>2003M03</v>
          </cell>
          <cell r="B11462">
            <v>0</v>
          </cell>
          <cell r="C11462">
            <v>101</v>
          </cell>
          <cell r="D11462" t="str">
            <v>Italy</v>
          </cell>
          <cell r="E11462">
            <v>33</v>
          </cell>
          <cell r="F11462">
            <v>80</v>
          </cell>
          <cell r="G11462" t="str">
            <v>Greece</v>
          </cell>
        </row>
        <row r="11463">
          <cell r="A11463" t="str">
            <v>2003M03</v>
          </cell>
          <cell r="B11463">
            <v>0</v>
          </cell>
          <cell r="C11463">
            <v>3</v>
          </cell>
          <cell r="D11463" t="str">
            <v>Uk</v>
          </cell>
          <cell r="E11463">
            <v>1</v>
          </cell>
          <cell r="F11463">
            <v>7</v>
          </cell>
          <cell r="G11463" t="str">
            <v>American Samoa</v>
          </cell>
        </row>
        <row r="11464">
          <cell r="A11464" t="str">
            <v>2003M03</v>
          </cell>
          <cell r="B11464">
            <v>2</v>
          </cell>
          <cell r="C11464">
            <v>100</v>
          </cell>
          <cell r="D11464" t="str">
            <v>Ebaymotors</v>
          </cell>
          <cell r="E11464">
            <v>3</v>
          </cell>
          <cell r="F11464">
            <v>107</v>
          </cell>
          <cell r="G11464" t="str">
            <v>Kazakhstan</v>
          </cell>
        </row>
        <row r="11465">
          <cell r="A11465" t="str">
            <v>2003M03</v>
          </cell>
          <cell r="B11465">
            <v>2</v>
          </cell>
          <cell r="C11465">
            <v>123</v>
          </cell>
          <cell r="D11465" t="str">
            <v xml:space="preserve"> Belgium (Dutch)</v>
          </cell>
          <cell r="E11465">
            <v>3</v>
          </cell>
          <cell r="F11465">
            <v>186</v>
          </cell>
          <cell r="G11465" t="str">
            <v>Spain</v>
          </cell>
        </row>
        <row r="11466">
          <cell r="A11466" t="str">
            <v>2003M03</v>
          </cell>
          <cell r="B11466">
            <v>0</v>
          </cell>
          <cell r="C11466">
            <v>77</v>
          </cell>
          <cell r="D11466" t="str">
            <v>Germany</v>
          </cell>
          <cell r="E11466">
            <v>472</v>
          </cell>
          <cell r="F11466">
            <v>104</v>
          </cell>
          <cell r="G11466" t="str">
            <v>Japan</v>
          </cell>
        </row>
        <row r="11467">
          <cell r="A11467" t="str">
            <v>2003M03</v>
          </cell>
          <cell r="B11467">
            <v>3</v>
          </cell>
          <cell r="C11467">
            <v>16</v>
          </cell>
          <cell r="D11467" t="str">
            <v>Austria</v>
          </cell>
          <cell r="E11467">
            <v>1</v>
          </cell>
          <cell r="F11467">
            <v>193</v>
          </cell>
          <cell r="G11467" t="str">
            <v>Switzerland</v>
          </cell>
        </row>
        <row r="11468">
          <cell r="A11468" t="str">
            <v>2003M03</v>
          </cell>
          <cell r="B11468">
            <v>0</v>
          </cell>
          <cell r="C11468">
            <v>3</v>
          </cell>
          <cell r="D11468" t="str">
            <v>Uk</v>
          </cell>
          <cell r="E11468">
            <v>9</v>
          </cell>
          <cell r="F11468">
            <v>193</v>
          </cell>
          <cell r="G11468" t="str">
            <v>Switzerland</v>
          </cell>
        </row>
        <row r="11469">
          <cell r="A11469" t="str">
            <v>2003M03</v>
          </cell>
          <cell r="B11469">
            <v>1</v>
          </cell>
          <cell r="C11469">
            <v>186</v>
          </cell>
          <cell r="D11469" t="str">
            <v>Spain</v>
          </cell>
          <cell r="E11469">
            <v>107</v>
          </cell>
          <cell r="F11469">
            <v>164</v>
          </cell>
          <cell r="G11469" t="str">
            <v>Portugal</v>
          </cell>
        </row>
        <row r="11470">
          <cell r="A11470" t="str">
            <v>2003M03</v>
          </cell>
          <cell r="B11470">
            <v>0</v>
          </cell>
          <cell r="C11470">
            <v>101</v>
          </cell>
          <cell r="D11470" t="str">
            <v>Italy</v>
          </cell>
          <cell r="E11470">
            <v>5</v>
          </cell>
          <cell r="F11470">
            <v>146</v>
          </cell>
          <cell r="G11470" t="str">
            <v>Netherlands</v>
          </cell>
        </row>
        <row r="11471">
          <cell r="A11471" t="str">
            <v>2003M03</v>
          </cell>
          <cell r="B11471">
            <v>2</v>
          </cell>
          <cell r="C11471">
            <v>16</v>
          </cell>
          <cell r="D11471" t="str">
            <v>Austria</v>
          </cell>
          <cell r="E11471">
            <v>4</v>
          </cell>
          <cell r="F11471">
            <v>122</v>
          </cell>
          <cell r="G11471" t="str">
            <v>Luxembourg</v>
          </cell>
        </row>
        <row r="11472">
          <cell r="A11472" t="str">
            <v>2003M03</v>
          </cell>
          <cell r="B11472">
            <v>0</v>
          </cell>
          <cell r="C11472">
            <v>193</v>
          </cell>
          <cell r="D11472" t="str">
            <v>Switzerland</v>
          </cell>
          <cell r="E11472">
            <v>28</v>
          </cell>
          <cell r="F11472">
            <v>1</v>
          </cell>
          <cell r="G11472" t="str">
            <v>United States</v>
          </cell>
        </row>
        <row r="11473">
          <cell r="A11473" t="str">
            <v>2003M03</v>
          </cell>
          <cell r="B11473">
            <v>2</v>
          </cell>
          <cell r="C11473">
            <v>0</v>
          </cell>
          <cell r="D11473" t="str">
            <v>Ebay</v>
          </cell>
          <cell r="E11473">
            <v>2</v>
          </cell>
          <cell r="F11473">
            <v>89</v>
          </cell>
          <cell r="G11473" t="str">
            <v>Guyana</v>
          </cell>
        </row>
        <row r="11474">
          <cell r="A11474" t="str">
            <v>2003M03</v>
          </cell>
          <cell r="B11474">
            <v>2</v>
          </cell>
          <cell r="C11474">
            <v>0</v>
          </cell>
          <cell r="D11474" t="str">
            <v>Ebay</v>
          </cell>
          <cell r="E11474">
            <v>4759</v>
          </cell>
          <cell r="F11474">
            <v>217</v>
          </cell>
          <cell r="G11474" t="str">
            <v>Virgin Islands (U.S.)</v>
          </cell>
        </row>
        <row r="11475">
          <cell r="A11475" t="str">
            <v>2003M03</v>
          </cell>
          <cell r="B11475">
            <v>2</v>
          </cell>
          <cell r="C11475">
            <v>71</v>
          </cell>
          <cell r="D11475" t="str">
            <v>France</v>
          </cell>
          <cell r="E11475">
            <v>1410</v>
          </cell>
          <cell r="F11475">
            <v>1</v>
          </cell>
          <cell r="G11475" t="str">
            <v>United States</v>
          </cell>
        </row>
        <row r="11476">
          <cell r="A11476" t="str">
            <v>2003M03</v>
          </cell>
          <cell r="B11476">
            <v>1</v>
          </cell>
          <cell r="C11476">
            <v>100</v>
          </cell>
          <cell r="D11476" t="str">
            <v>Ebaymotors</v>
          </cell>
          <cell r="E11476">
            <v>43</v>
          </cell>
          <cell r="F11476">
            <v>92</v>
          </cell>
          <cell r="G11476" t="str">
            <v>Hong Kong</v>
          </cell>
        </row>
        <row r="11477">
          <cell r="A11477" t="str">
            <v>2003M03</v>
          </cell>
          <cell r="B11477">
            <v>2</v>
          </cell>
          <cell r="C11477">
            <v>3</v>
          </cell>
          <cell r="D11477" t="str">
            <v>Uk</v>
          </cell>
          <cell r="E11477">
            <v>5513</v>
          </cell>
          <cell r="F11477">
            <v>180</v>
          </cell>
          <cell r="G11477" t="str">
            <v>Singapore</v>
          </cell>
        </row>
        <row r="11478">
          <cell r="A11478" t="str">
            <v>2003M03</v>
          </cell>
          <cell r="B11478">
            <v>1</v>
          </cell>
          <cell r="C11478">
            <v>77</v>
          </cell>
          <cell r="D11478" t="str">
            <v>Germany</v>
          </cell>
          <cell r="E11478">
            <v>3</v>
          </cell>
          <cell r="F11478">
            <v>34</v>
          </cell>
          <cell r="G11478" t="str">
            <v>Bulgaria</v>
          </cell>
        </row>
        <row r="11479">
          <cell r="A11479" t="str">
            <v>2003M03</v>
          </cell>
          <cell r="B11479">
            <v>1</v>
          </cell>
          <cell r="C11479">
            <v>186</v>
          </cell>
          <cell r="D11479" t="str">
            <v>Spain</v>
          </cell>
          <cell r="E11479">
            <v>76</v>
          </cell>
          <cell r="F11479">
            <v>146</v>
          </cell>
          <cell r="G11479" t="str">
            <v>Netherlands</v>
          </cell>
        </row>
        <row r="11480">
          <cell r="A11480" t="str">
            <v>2003M03</v>
          </cell>
          <cell r="B11480">
            <v>2</v>
          </cell>
          <cell r="C11480">
            <v>193</v>
          </cell>
          <cell r="D11480" t="str">
            <v>Switzerland</v>
          </cell>
          <cell r="E11480">
            <v>3718</v>
          </cell>
          <cell r="F11480">
            <v>193</v>
          </cell>
          <cell r="G11480" t="str">
            <v>Switzerland</v>
          </cell>
        </row>
        <row r="11481">
          <cell r="A11481" t="str">
            <v>2003M03</v>
          </cell>
          <cell r="B11481">
            <v>0</v>
          </cell>
          <cell r="C11481">
            <v>15</v>
          </cell>
          <cell r="D11481" t="str">
            <v>Australia</v>
          </cell>
          <cell r="E11481">
            <v>3</v>
          </cell>
          <cell r="F11481">
            <v>156</v>
          </cell>
          <cell r="G11481" t="str">
            <v>Pakistan</v>
          </cell>
        </row>
        <row r="11482">
          <cell r="A11482" t="str">
            <v>2003M03</v>
          </cell>
          <cell r="B11482">
            <v>1</v>
          </cell>
          <cell r="C11482">
            <v>186</v>
          </cell>
          <cell r="D11482" t="str">
            <v>Spain</v>
          </cell>
          <cell r="E11482">
            <v>3</v>
          </cell>
          <cell r="F11482">
            <v>225</v>
          </cell>
          <cell r="G11482" t="str">
            <v>APO/FPO</v>
          </cell>
        </row>
        <row r="11483">
          <cell r="A11483" t="str">
            <v>2003M03</v>
          </cell>
          <cell r="B11483">
            <v>1</v>
          </cell>
          <cell r="C11483">
            <v>0</v>
          </cell>
          <cell r="D11483" t="str">
            <v>Ebay</v>
          </cell>
          <cell r="E11483">
            <v>3</v>
          </cell>
          <cell r="F11483">
            <v>9</v>
          </cell>
          <cell r="G11483" t="str">
            <v>Angola</v>
          </cell>
        </row>
        <row r="11484">
          <cell r="A11484" t="str">
            <v>2003M03</v>
          </cell>
          <cell r="B11484">
            <v>2</v>
          </cell>
          <cell r="C11484">
            <v>0</v>
          </cell>
          <cell r="D11484" t="str">
            <v>Ebay</v>
          </cell>
          <cell r="E11484">
            <v>13</v>
          </cell>
          <cell r="F11484">
            <v>14</v>
          </cell>
          <cell r="G11484" t="str">
            <v>Aruba</v>
          </cell>
        </row>
        <row r="11485">
          <cell r="A11485" t="str">
            <v>2003M03</v>
          </cell>
          <cell r="B11485">
            <v>2</v>
          </cell>
          <cell r="C11485">
            <v>123</v>
          </cell>
          <cell r="D11485" t="str">
            <v xml:space="preserve"> Belgium (Dutch)</v>
          </cell>
          <cell r="E11485">
            <v>17</v>
          </cell>
          <cell r="F11485">
            <v>66</v>
          </cell>
          <cell r="G11485" t="str">
            <v>Estonia</v>
          </cell>
        </row>
        <row r="11486">
          <cell r="A11486" t="str">
            <v>2003M03</v>
          </cell>
          <cell r="B11486">
            <v>0</v>
          </cell>
          <cell r="C11486">
            <v>0</v>
          </cell>
          <cell r="D11486" t="str">
            <v>Ebay</v>
          </cell>
          <cell r="E11486">
            <v>13</v>
          </cell>
          <cell r="F11486">
            <v>4</v>
          </cell>
          <cell r="G11486" t="str">
            <v>Afghanistan</v>
          </cell>
        </row>
        <row r="11487">
          <cell r="A11487" t="str">
            <v>2003M03</v>
          </cell>
          <cell r="B11487">
            <v>2</v>
          </cell>
          <cell r="C11487">
            <v>3</v>
          </cell>
          <cell r="D11487" t="str">
            <v>Uk</v>
          </cell>
          <cell r="E11487">
            <v>79</v>
          </cell>
          <cell r="F11487">
            <v>156</v>
          </cell>
          <cell r="G11487" t="str">
            <v>Pakistan</v>
          </cell>
        </row>
        <row r="11488">
          <cell r="A11488" t="str">
            <v>2003M03</v>
          </cell>
          <cell r="B11488">
            <v>2</v>
          </cell>
          <cell r="C11488">
            <v>0</v>
          </cell>
          <cell r="D11488" t="str">
            <v>Ebay</v>
          </cell>
          <cell r="E11488">
            <v>420</v>
          </cell>
          <cell r="F11488">
            <v>187</v>
          </cell>
          <cell r="G11488" t="str">
            <v>Sri Lanka</v>
          </cell>
        </row>
        <row r="11489">
          <cell r="A11489" t="str">
            <v>2003M03</v>
          </cell>
          <cell r="B11489">
            <v>2</v>
          </cell>
          <cell r="C11489">
            <v>15</v>
          </cell>
          <cell r="D11489" t="str">
            <v>Australia</v>
          </cell>
          <cell r="E11489">
            <v>2</v>
          </cell>
          <cell r="F11489">
            <v>134</v>
          </cell>
          <cell r="G11489" t="str">
            <v>Mauritius</v>
          </cell>
        </row>
        <row r="11490">
          <cell r="A11490" t="str">
            <v>2003M03</v>
          </cell>
          <cell r="B11490">
            <v>2</v>
          </cell>
          <cell r="C11490">
            <v>101</v>
          </cell>
          <cell r="D11490" t="str">
            <v>Italy</v>
          </cell>
          <cell r="E11490">
            <v>22</v>
          </cell>
          <cell r="F11490">
            <v>167</v>
          </cell>
          <cell r="G11490" t="str">
            <v>Romania</v>
          </cell>
        </row>
        <row r="11491">
          <cell r="A11491" t="str">
            <v>2003M03</v>
          </cell>
          <cell r="B11491">
            <v>2</v>
          </cell>
          <cell r="C11491">
            <v>77</v>
          </cell>
          <cell r="D11491" t="str">
            <v>Germany</v>
          </cell>
          <cell r="E11491">
            <v>5066</v>
          </cell>
          <cell r="F11491">
            <v>71</v>
          </cell>
          <cell r="G11491" t="str">
            <v>France</v>
          </cell>
        </row>
        <row r="11492">
          <cell r="A11492" t="str">
            <v>2003M03</v>
          </cell>
          <cell r="B11492">
            <v>2</v>
          </cell>
          <cell r="C11492">
            <v>71</v>
          </cell>
          <cell r="D11492" t="str">
            <v>France</v>
          </cell>
          <cell r="E11492">
            <v>355</v>
          </cell>
          <cell r="F11492">
            <v>92</v>
          </cell>
          <cell r="G11492" t="str">
            <v>Hong Kong</v>
          </cell>
        </row>
        <row r="11493">
          <cell r="A11493" t="str">
            <v>2003M03</v>
          </cell>
          <cell r="B11493">
            <v>2</v>
          </cell>
          <cell r="C11493">
            <v>77</v>
          </cell>
          <cell r="D11493" t="str">
            <v>Germany</v>
          </cell>
          <cell r="E11493">
            <v>2400</v>
          </cell>
          <cell r="F11493">
            <v>122</v>
          </cell>
          <cell r="G11493" t="str">
            <v>Luxembourg</v>
          </cell>
        </row>
        <row r="11494">
          <cell r="A11494" t="str">
            <v>2003M03</v>
          </cell>
          <cell r="B11494">
            <v>2</v>
          </cell>
          <cell r="C11494">
            <v>123</v>
          </cell>
          <cell r="D11494" t="str">
            <v xml:space="preserve"> Belgium (Dutch)</v>
          </cell>
          <cell r="E11494">
            <v>18571</v>
          </cell>
          <cell r="F11494">
            <v>23</v>
          </cell>
          <cell r="G11494" t="str">
            <v>Belgium</v>
          </cell>
        </row>
        <row r="11495">
          <cell r="A11495" t="str">
            <v>2003M03</v>
          </cell>
          <cell r="B11495">
            <v>2</v>
          </cell>
          <cell r="C11495">
            <v>100</v>
          </cell>
          <cell r="D11495" t="str">
            <v>Ebaymotors</v>
          </cell>
          <cell r="E11495">
            <v>67</v>
          </cell>
          <cell r="F11495">
            <v>185</v>
          </cell>
          <cell r="G11495" t="str">
            <v>South Africa</v>
          </cell>
        </row>
        <row r="11496">
          <cell r="A11496" t="str">
            <v>2003M03</v>
          </cell>
          <cell r="B11496">
            <v>0</v>
          </cell>
          <cell r="C11496">
            <v>2</v>
          </cell>
          <cell r="D11496" t="str">
            <v>Canada</v>
          </cell>
          <cell r="E11496">
            <v>11</v>
          </cell>
          <cell r="F11496">
            <v>77</v>
          </cell>
          <cell r="G11496" t="str">
            <v>Germany</v>
          </cell>
        </row>
        <row r="11497">
          <cell r="A11497" t="str">
            <v>2003M03</v>
          </cell>
          <cell r="B11497">
            <v>3</v>
          </cell>
          <cell r="C11497">
            <v>0</v>
          </cell>
          <cell r="D11497" t="str">
            <v>Ebay</v>
          </cell>
          <cell r="E11497">
            <v>6</v>
          </cell>
          <cell r="F11497">
            <v>192</v>
          </cell>
          <cell r="G11497" t="str">
            <v>Sweden</v>
          </cell>
        </row>
        <row r="11498">
          <cell r="A11498" t="str">
            <v>2003M03</v>
          </cell>
          <cell r="B11498">
            <v>2</v>
          </cell>
          <cell r="C11498">
            <v>3</v>
          </cell>
          <cell r="D11498" t="str">
            <v>Uk</v>
          </cell>
          <cell r="E11498">
            <v>40</v>
          </cell>
          <cell r="F11498">
            <v>79</v>
          </cell>
          <cell r="G11498" t="str">
            <v>Gibraltar</v>
          </cell>
        </row>
        <row r="11499">
          <cell r="A11499" t="str">
            <v>2003M03</v>
          </cell>
          <cell r="B11499">
            <v>0</v>
          </cell>
          <cell r="C11499">
            <v>100</v>
          </cell>
          <cell r="D11499" t="str">
            <v>Ebaymotors</v>
          </cell>
          <cell r="E11499">
            <v>4</v>
          </cell>
          <cell r="F11499">
            <v>4</v>
          </cell>
          <cell r="G11499" t="str">
            <v>Afghanistan</v>
          </cell>
        </row>
        <row r="11500">
          <cell r="A11500" t="str">
            <v>2003M03</v>
          </cell>
          <cell r="B11500">
            <v>1</v>
          </cell>
          <cell r="C11500">
            <v>77</v>
          </cell>
          <cell r="D11500" t="str">
            <v>Germany</v>
          </cell>
          <cell r="E11500">
            <v>114</v>
          </cell>
          <cell r="F11500">
            <v>8</v>
          </cell>
          <cell r="G11500" t="str">
            <v>Andorra</v>
          </cell>
        </row>
        <row r="11501">
          <cell r="A11501" t="str">
            <v>2003M03</v>
          </cell>
          <cell r="B11501">
            <v>1</v>
          </cell>
          <cell r="C11501">
            <v>0</v>
          </cell>
          <cell r="D11501" t="str">
            <v>Ebay</v>
          </cell>
          <cell r="E11501">
            <v>705</v>
          </cell>
          <cell r="F11501">
            <v>136</v>
          </cell>
          <cell r="G11501" t="str">
            <v>Mexico</v>
          </cell>
        </row>
        <row r="11502">
          <cell r="A11502" t="str">
            <v>2003M03</v>
          </cell>
          <cell r="B11502">
            <v>2</v>
          </cell>
          <cell r="C11502">
            <v>15</v>
          </cell>
          <cell r="D11502" t="str">
            <v>Australia</v>
          </cell>
          <cell r="E11502">
            <v>1058</v>
          </cell>
          <cell r="F11502">
            <v>77</v>
          </cell>
          <cell r="G11502" t="str">
            <v>Germany</v>
          </cell>
        </row>
        <row r="11503">
          <cell r="A11503" t="str">
            <v>2003M03</v>
          </cell>
          <cell r="B11503">
            <v>2</v>
          </cell>
          <cell r="C11503">
            <v>101</v>
          </cell>
          <cell r="D11503" t="str">
            <v>Italy</v>
          </cell>
          <cell r="E11503">
            <v>25</v>
          </cell>
          <cell r="F11503">
            <v>138</v>
          </cell>
          <cell r="G11503" t="str">
            <v>Monaco</v>
          </cell>
        </row>
        <row r="11504">
          <cell r="A11504" t="str">
            <v>2003M03</v>
          </cell>
          <cell r="B11504">
            <v>0</v>
          </cell>
          <cell r="C11504">
            <v>101</v>
          </cell>
          <cell r="D11504" t="str">
            <v>Italy</v>
          </cell>
          <cell r="E11504">
            <v>2</v>
          </cell>
          <cell r="F11504">
            <v>92</v>
          </cell>
          <cell r="G11504" t="str">
            <v>Hong Kong</v>
          </cell>
        </row>
        <row r="11505">
          <cell r="A11505" t="str">
            <v>2003M03</v>
          </cell>
          <cell r="B11505">
            <v>2</v>
          </cell>
          <cell r="C11505">
            <v>100</v>
          </cell>
          <cell r="D11505" t="str">
            <v>Ebaymotors</v>
          </cell>
          <cell r="E11505">
            <v>63</v>
          </cell>
          <cell r="F11505">
            <v>57</v>
          </cell>
          <cell r="G11505" t="str">
            <v>Denmark</v>
          </cell>
        </row>
        <row r="11506">
          <cell r="A11506" t="str">
            <v>2003M03</v>
          </cell>
          <cell r="B11506">
            <v>2</v>
          </cell>
          <cell r="C11506">
            <v>186</v>
          </cell>
          <cell r="D11506" t="str">
            <v>Spain</v>
          </cell>
          <cell r="E11506">
            <v>1</v>
          </cell>
          <cell r="F11506">
            <v>209</v>
          </cell>
          <cell r="G11506" t="str">
            <v>Ukraine</v>
          </cell>
        </row>
        <row r="11507">
          <cell r="A11507" t="str">
            <v>2003M03</v>
          </cell>
          <cell r="B11507">
            <v>2</v>
          </cell>
          <cell r="C11507">
            <v>186</v>
          </cell>
          <cell r="D11507" t="str">
            <v>Spain</v>
          </cell>
          <cell r="E11507">
            <v>181</v>
          </cell>
          <cell r="F11507">
            <v>71</v>
          </cell>
          <cell r="G11507" t="str">
            <v>France</v>
          </cell>
        </row>
        <row r="11508">
          <cell r="A11508" t="str">
            <v>2003M03</v>
          </cell>
          <cell r="B11508">
            <v>2</v>
          </cell>
          <cell r="C11508">
            <v>77</v>
          </cell>
          <cell r="D11508" t="str">
            <v>Germany</v>
          </cell>
          <cell r="E11508">
            <v>12465</v>
          </cell>
          <cell r="F11508">
            <v>1</v>
          </cell>
          <cell r="G11508" t="str">
            <v>United States</v>
          </cell>
        </row>
        <row r="11509">
          <cell r="A11509" t="str">
            <v>2003M03</v>
          </cell>
          <cell r="B11509">
            <v>2</v>
          </cell>
          <cell r="C11509">
            <v>71</v>
          </cell>
          <cell r="D11509" t="str">
            <v>France</v>
          </cell>
          <cell r="E11509">
            <v>7</v>
          </cell>
          <cell r="F11509">
            <v>182</v>
          </cell>
          <cell r="G11509" t="str">
            <v>Slovenia</v>
          </cell>
        </row>
        <row r="11510">
          <cell r="A11510" t="str">
            <v>2003M03</v>
          </cell>
          <cell r="B11510">
            <v>0</v>
          </cell>
          <cell r="C11510">
            <v>16</v>
          </cell>
          <cell r="D11510" t="str">
            <v>Austria</v>
          </cell>
          <cell r="E11510">
            <v>13</v>
          </cell>
          <cell r="F11510">
            <v>80</v>
          </cell>
          <cell r="G11510" t="str">
            <v>Greece</v>
          </cell>
        </row>
        <row r="11511">
          <cell r="A11511" t="str">
            <v>2003M03</v>
          </cell>
          <cell r="B11511">
            <v>1</v>
          </cell>
          <cell r="C11511">
            <v>77</v>
          </cell>
          <cell r="D11511" t="str">
            <v>Germany</v>
          </cell>
          <cell r="E11511">
            <v>4</v>
          </cell>
          <cell r="F11511">
            <v>167</v>
          </cell>
          <cell r="G11511" t="str">
            <v>Romania</v>
          </cell>
        </row>
        <row r="11512">
          <cell r="A11512" t="str">
            <v>2003M03</v>
          </cell>
          <cell r="B11512">
            <v>1</v>
          </cell>
          <cell r="C11512">
            <v>15</v>
          </cell>
          <cell r="D11512" t="str">
            <v>Australia</v>
          </cell>
          <cell r="E11512">
            <v>69</v>
          </cell>
          <cell r="F11512">
            <v>2</v>
          </cell>
          <cell r="G11512" t="str">
            <v>Canada</v>
          </cell>
        </row>
        <row r="11513">
          <cell r="A11513" t="str">
            <v>2003M03</v>
          </cell>
          <cell r="B11513">
            <v>1</v>
          </cell>
          <cell r="C11513">
            <v>2</v>
          </cell>
          <cell r="D11513" t="str">
            <v>Canada</v>
          </cell>
          <cell r="E11513">
            <v>3</v>
          </cell>
          <cell r="F11513">
            <v>193</v>
          </cell>
          <cell r="G11513" t="str">
            <v>Switzerland</v>
          </cell>
        </row>
        <row r="11514">
          <cell r="A11514" t="str">
            <v>2003M03</v>
          </cell>
          <cell r="B11514">
            <v>3</v>
          </cell>
          <cell r="C11514">
            <v>3</v>
          </cell>
          <cell r="D11514" t="str">
            <v>Uk</v>
          </cell>
          <cell r="E11514">
            <v>11</v>
          </cell>
          <cell r="F11514">
            <v>99</v>
          </cell>
          <cell r="G11514" t="str">
            <v>Ireland</v>
          </cell>
        </row>
        <row r="11515">
          <cell r="A11515" t="str">
            <v>2003M03</v>
          </cell>
          <cell r="B11515">
            <v>1</v>
          </cell>
          <cell r="C11515">
            <v>23</v>
          </cell>
          <cell r="D11515" t="str">
            <v xml:space="preserve"> Belgium (French)</v>
          </cell>
          <cell r="E11515">
            <v>3</v>
          </cell>
          <cell r="F11515">
            <v>164</v>
          </cell>
          <cell r="G11515" t="str">
            <v>Portugal</v>
          </cell>
        </row>
        <row r="11516">
          <cell r="A11516" t="str">
            <v>2003M03</v>
          </cell>
          <cell r="B11516">
            <v>2</v>
          </cell>
          <cell r="C11516">
            <v>193</v>
          </cell>
          <cell r="D11516" t="str">
            <v>Switzerland</v>
          </cell>
          <cell r="E11516">
            <v>1</v>
          </cell>
          <cell r="F11516">
            <v>12</v>
          </cell>
          <cell r="G11516" t="str">
            <v>Argentina</v>
          </cell>
        </row>
        <row r="11517">
          <cell r="A11517" t="str">
            <v>2003M03</v>
          </cell>
          <cell r="B11517">
            <v>2</v>
          </cell>
          <cell r="C11517">
            <v>100</v>
          </cell>
          <cell r="D11517" t="str">
            <v>Ebaymotors</v>
          </cell>
          <cell r="E11517">
            <v>1</v>
          </cell>
          <cell r="F11517">
            <v>94</v>
          </cell>
          <cell r="G11517" t="str">
            <v>Iceland</v>
          </cell>
        </row>
        <row r="11518">
          <cell r="A11518" t="str">
            <v>2003M03</v>
          </cell>
          <cell r="B11518">
            <v>0</v>
          </cell>
          <cell r="C11518">
            <v>71</v>
          </cell>
          <cell r="D11518" t="str">
            <v>France</v>
          </cell>
          <cell r="E11518">
            <v>4</v>
          </cell>
          <cell r="F11518">
            <v>92</v>
          </cell>
          <cell r="G11518" t="str">
            <v>Hong Kong</v>
          </cell>
        </row>
        <row r="11519">
          <cell r="A11519" t="str">
            <v>2003M03</v>
          </cell>
          <cell r="B11519">
            <v>1</v>
          </cell>
          <cell r="C11519">
            <v>100</v>
          </cell>
          <cell r="D11519" t="str">
            <v>Ebaymotors</v>
          </cell>
          <cell r="E11519">
            <v>3</v>
          </cell>
          <cell r="F11519">
            <v>12</v>
          </cell>
          <cell r="G11519" t="str">
            <v>Argentina</v>
          </cell>
        </row>
        <row r="11520">
          <cell r="A11520" t="str">
            <v>2003M03</v>
          </cell>
          <cell r="B11520">
            <v>0</v>
          </cell>
          <cell r="C11520">
            <v>100</v>
          </cell>
          <cell r="D11520" t="str">
            <v>Ebaymotors</v>
          </cell>
          <cell r="E11520">
            <v>1</v>
          </cell>
          <cell r="F11520">
            <v>215</v>
          </cell>
          <cell r="G11520" t="str">
            <v>Venezuela</v>
          </cell>
        </row>
        <row r="11521">
          <cell r="A11521" t="str">
            <v>2003M03</v>
          </cell>
          <cell r="B11521">
            <v>1</v>
          </cell>
          <cell r="C11521">
            <v>0</v>
          </cell>
          <cell r="D11521" t="str">
            <v>Ebay</v>
          </cell>
          <cell r="E11521">
            <v>5948</v>
          </cell>
          <cell r="F11521">
            <v>92</v>
          </cell>
          <cell r="G11521" t="str">
            <v>Hong Kong</v>
          </cell>
        </row>
        <row r="11522">
          <cell r="A11522" t="str">
            <v>2003M03</v>
          </cell>
          <cell r="B11522">
            <v>2</v>
          </cell>
          <cell r="C11522">
            <v>196</v>
          </cell>
          <cell r="D11522" t="str">
            <v>Taiwan</v>
          </cell>
          <cell r="E11522">
            <v>59357</v>
          </cell>
          <cell r="F11522">
            <v>196</v>
          </cell>
          <cell r="G11522" t="str">
            <v>Taiwan</v>
          </cell>
        </row>
        <row r="11523">
          <cell r="A11523" t="str">
            <v>2003M03</v>
          </cell>
          <cell r="B11523">
            <v>2</v>
          </cell>
          <cell r="C11523">
            <v>186</v>
          </cell>
          <cell r="D11523" t="str">
            <v>Spain</v>
          </cell>
          <cell r="E11523">
            <v>22</v>
          </cell>
          <cell r="F11523">
            <v>8</v>
          </cell>
          <cell r="G11523" t="str">
            <v>Andorra</v>
          </cell>
        </row>
        <row r="11524">
          <cell r="A11524" t="str">
            <v>2003M03</v>
          </cell>
          <cell r="B11524">
            <v>1</v>
          </cell>
          <cell r="C11524">
            <v>100</v>
          </cell>
          <cell r="D11524" t="str">
            <v>Ebaymotors</v>
          </cell>
          <cell r="E11524">
            <v>116</v>
          </cell>
          <cell r="F11524">
            <v>3</v>
          </cell>
          <cell r="G11524" t="str">
            <v>United Kingdom</v>
          </cell>
        </row>
        <row r="11525">
          <cell r="A11525" t="str">
            <v>2003M03</v>
          </cell>
          <cell r="B11525">
            <v>1</v>
          </cell>
          <cell r="C11525">
            <v>123</v>
          </cell>
          <cell r="D11525" t="str">
            <v xml:space="preserve"> Belgium (Dutch)</v>
          </cell>
          <cell r="E11525">
            <v>2</v>
          </cell>
          <cell r="F11525">
            <v>16</v>
          </cell>
          <cell r="G11525" t="str">
            <v>Austria</v>
          </cell>
        </row>
        <row r="11526">
          <cell r="A11526" t="str">
            <v>2003M03</v>
          </cell>
          <cell r="B11526">
            <v>1</v>
          </cell>
          <cell r="C11526">
            <v>23</v>
          </cell>
          <cell r="D11526" t="str">
            <v xml:space="preserve"> Belgium (French)</v>
          </cell>
          <cell r="E11526">
            <v>6674</v>
          </cell>
          <cell r="F11526">
            <v>23</v>
          </cell>
          <cell r="G11526" t="str">
            <v>Belgium</v>
          </cell>
        </row>
        <row r="11527">
          <cell r="A11527" t="str">
            <v>2003M03</v>
          </cell>
          <cell r="B11527">
            <v>1</v>
          </cell>
          <cell r="C11527">
            <v>100</v>
          </cell>
          <cell r="D11527" t="str">
            <v>Ebaymotors</v>
          </cell>
          <cell r="E11527">
            <v>2</v>
          </cell>
          <cell r="F11527">
            <v>122</v>
          </cell>
          <cell r="G11527" t="str">
            <v>Luxembourg</v>
          </cell>
        </row>
        <row r="11528">
          <cell r="A11528" t="str">
            <v>2003M03</v>
          </cell>
          <cell r="B11528">
            <v>0</v>
          </cell>
          <cell r="C11528">
            <v>0</v>
          </cell>
          <cell r="D11528" t="str">
            <v>Ebay</v>
          </cell>
          <cell r="E11528">
            <v>3958</v>
          </cell>
          <cell r="F11528">
            <v>92</v>
          </cell>
          <cell r="G11528" t="str">
            <v>Hong Kong</v>
          </cell>
        </row>
        <row r="11529">
          <cell r="A11529" t="str">
            <v>2003M03</v>
          </cell>
          <cell r="B11529">
            <v>0</v>
          </cell>
          <cell r="C11529">
            <v>146</v>
          </cell>
          <cell r="D11529" t="str">
            <v>Netherlands</v>
          </cell>
          <cell r="E11529">
            <v>1</v>
          </cell>
          <cell r="F11529">
            <v>66</v>
          </cell>
          <cell r="G11529" t="str">
            <v>Estonia</v>
          </cell>
        </row>
        <row r="11530">
          <cell r="A11530" t="str">
            <v>2003M03</v>
          </cell>
          <cell r="B11530">
            <v>2</v>
          </cell>
          <cell r="C11530">
            <v>0</v>
          </cell>
          <cell r="D11530" t="str">
            <v>Ebay</v>
          </cell>
          <cell r="E11530">
            <v>10181</v>
          </cell>
          <cell r="F11530">
            <v>162</v>
          </cell>
          <cell r="G11530" t="str">
            <v>Philippines</v>
          </cell>
        </row>
        <row r="11531">
          <cell r="A11531" t="str">
            <v>2003M03</v>
          </cell>
          <cell r="B11531">
            <v>3</v>
          </cell>
          <cell r="C11531">
            <v>71</v>
          </cell>
          <cell r="D11531" t="str">
            <v>France</v>
          </cell>
          <cell r="E11531">
            <v>1</v>
          </cell>
          <cell r="F11531">
            <v>138</v>
          </cell>
          <cell r="G11531" t="str">
            <v>Monaco</v>
          </cell>
        </row>
        <row r="11532">
          <cell r="A11532" t="str">
            <v>2003M03</v>
          </cell>
          <cell r="B11532">
            <v>2</v>
          </cell>
          <cell r="C11532">
            <v>71</v>
          </cell>
          <cell r="D11532" t="str">
            <v>France</v>
          </cell>
          <cell r="E11532">
            <v>43</v>
          </cell>
          <cell r="F11532">
            <v>72</v>
          </cell>
          <cell r="G11532" t="str">
            <v>French Guiana</v>
          </cell>
        </row>
        <row r="11533">
          <cell r="A11533" t="str">
            <v>2003M03</v>
          </cell>
          <cell r="B11533">
            <v>2</v>
          </cell>
          <cell r="C11533">
            <v>2</v>
          </cell>
          <cell r="D11533" t="str">
            <v>Canada</v>
          </cell>
          <cell r="E11533">
            <v>3</v>
          </cell>
          <cell r="F11533">
            <v>56</v>
          </cell>
          <cell r="G11533" t="str">
            <v>Czech Republic</v>
          </cell>
        </row>
        <row r="11534">
          <cell r="A11534" t="str">
            <v>2003M03</v>
          </cell>
          <cell r="B11534">
            <v>2</v>
          </cell>
          <cell r="C11534">
            <v>186</v>
          </cell>
          <cell r="D11534" t="str">
            <v>Spain</v>
          </cell>
          <cell r="E11534">
            <v>98</v>
          </cell>
          <cell r="F11534">
            <v>80</v>
          </cell>
          <cell r="G11534" t="str">
            <v>Greece</v>
          </cell>
        </row>
        <row r="11535">
          <cell r="A11535" t="str">
            <v>2003M03</v>
          </cell>
          <cell r="B11535">
            <v>2</v>
          </cell>
          <cell r="C11535">
            <v>100</v>
          </cell>
          <cell r="D11535" t="str">
            <v>Ebaymotors</v>
          </cell>
          <cell r="E11535">
            <v>206</v>
          </cell>
          <cell r="F11535">
            <v>130</v>
          </cell>
          <cell r="G11535" t="str">
            <v>Malta</v>
          </cell>
        </row>
        <row r="11536">
          <cell r="A11536" t="str">
            <v>2003M03</v>
          </cell>
          <cell r="B11536">
            <v>2</v>
          </cell>
          <cell r="C11536">
            <v>100</v>
          </cell>
          <cell r="D11536" t="str">
            <v>Ebaymotors</v>
          </cell>
          <cell r="E11536">
            <v>133</v>
          </cell>
          <cell r="F11536">
            <v>71</v>
          </cell>
          <cell r="G11536" t="str">
            <v>France</v>
          </cell>
        </row>
        <row r="11537">
          <cell r="A11537" t="str">
            <v>2003M03</v>
          </cell>
          <cell r="B11537">
            <v>3</v>
          </cell>
          <cell r="C11537">
            <v>196</v>
          </cell>
          <cell r="D11537" t="str">
            <v>Taiwan</v>
          </cell>
          <cell r="E11537">
            <v>1</v>
          </cell>
          <cell r="F11537">
            <v>127</v>
          </cell>
          <cell r="G11537" t="str">
            <v>Malaysia</v>
          </cell>
        </row>
        <row r="11538">
          <cell r="A11538" t="str">
            <v>2003M03</v>
          </cell>
          <cell r="B11538">
            <v>2</v>
          </cell>
          <cell r="C11538">
            <v>100</v>
          </cell>
          <cell r="D11538" t="str">
            <v>Ebaymotors</v>
          </cell>
          <cell r="E11538">
            <v>1</v>
          </cell>
          <cell r="F11538">
            <v>161</v>
          </cell>
          <cell r="G11538" t="str">
            <v>Peru</v>
          </cell>
        </row>
        <row r="11539">
          <cell r="A11539" t="str">
            <v>2003M03</v>
          </cell>
          <cell r="B11539">
            <v>0</v>
          </cell>
          <cell r="C11539">
            <v>71</v>
          </cell>
          <cell r="D11539" t="str">
            <v>France</v>
          </cell>
          <cell r="E11539">
            <v>1399</v>
          </cell>
          <cell r="F11539">
            <v>77</v>
          </cell>
          <cell r="G11539" t="str">
            <v>Germany</v>
          </cell>
        </row>
        <row r="11540">
          <cell r="A11540" t="str">
            <v>2003M03</v>
          </cell>
          <cell r="B11540">
            <v>1</v>
          </cell>
          <cell r="C11540">
            <v>16</v>
          </cell>
          <cell r="D11540" t="str">
            <v>Austria</v>
          </cell>
          <cell r="E11540">
            <v>66</v>
          </cell>
          <cell r="F11540">
            <v>186</v>
          </cell>
          <cell r="G11540" t="str">
            <v>Spain</v>
          </cell>
        </row>
        <row r="11541">
          <cell r="A11541" t="str">
            <v>2003M03</v>
          </cell>
          <cell r="B11541">
            <v>1</v>
          </cell>
          <cell r="C11541">
            <v>0</v>
          </cell>
          <cell r="D11541" t="str">
            <v>Ebay</v>
          </cell>
          <cell r="E11541">
            <v>1</v>
          </cell>
          <cell r="F11541">
            <v>201</v>
          </cell>
          <cell r="G11541" t="str">
            <v>Tonga</v>
          </cell>
        </row>
        <row r="11542">
          <cell r="A11542" t="str">
            <v>2003M03</v>
          </cell>
          <cell r="B11542">
            <v>2</v>
          </cell>
          <cell r="C11542">
            <v>0</v>
          </cell>
          <cell r="D11542" t="str">
            <v>Ebay</v>
          </cell>
          <cell r="E11542">
            <v>5970</v>
          </cell>
          <cell r="F11542">
            <v>70</v>
          </cell>
          <cell r="G11542" t="str">
            <v>Finland</v>
          </cell>
        </row>
        <row r="11543">
          <cell r="A11543" t="str">
            <v>2003M03</v>
          </cell>
          <cell r="B11543">
            <v>2</v>
          </cell>
          <cell r="C11543">
            <v>196</v>
          </cell>
          <cell r="D11543" t="str">
            <v>Taiwan</v>
          </cell>
          <cell r="E11543">
            <v>8</v>
          </cell>
          <cell r="F11543">
            <v>115</v>
          </cell>
          <cell r="G11543" t="str">
            <v>Latvia</v>
          </cell>
        </row>
        <row r="11544">
          <cell r="A11544" t="str">
            <v>2003M03</v>
          </cell>
          <cell r="B11544">
            <v>2</v>
          </cell>
          <cell r="C11544">
            <v>71</v>
          </cell>
          <cell r="D11544" t="str">
            <v>France</v>
          </cell>
          <cell r="E11544">
            <v>672</v>
          </cell>
          <cell r="F11544">
            <v>186</v>
          </cell>
          <cell r="G11544" t="str">
            <v>Spain</v>
          </cell>
        </row>
        <row r="11545">
          <cell r="A11545" t="str">
            <v>2003M03</v>
          </cell>
          <cell r="B11545">
            <v>3</v>
          </cell>
          <cell r="C11545">
            <v>2</v>
          </cell>
          <cell r="D11545" t="str">
            <v>Canada</v>
          </cell>
          <cell r="E11545">
            <v>9</v>
          </cell>
          <cell r="F11545">
            <v>1</v>
          </cell>
          <cell r="G11545" t="str">
            <v>United States</v>
          </cell>
        </row>
        <row r="11546">
          <cell r="A11546" t="str">
            <v>2003M03</v>
          </cell>
          <cell r="B11546">
            <v>1</v>
          </cell>
          <cell r="C11546">
            <v>77</v>
          </cell>
          <cell r="D11546" t="str">
            <v>Germany</v>
          </cell>
          <cell r="E11546">
            <v>509</v>
          </cell>
          <cell r="F11546">
            <v>80</v>
          </cell>
          <cell r="G11546" t="str">
            <v>Greece</v>
          </cell>
        </row>
        <row r="11547">
          <cell r="A11547" t="str">
            <v>2003M03</v>
          </cell>
          <cell r="B11547">
            <v>2</v>
          </cell>
          <cell r="C11547">
            <v>3</v>
          </cell>
          <cell r="D11547" t="str">
            <v>Uk</v>
          </cell>
          <cell r="E11547">
            <v>330</v>
          </cell>
          <cell r="F11547">
            <v>154</v>
          </cell>
          <cell r="G11547" t="str">
            <v>Norway</v>
          </cell>
        </row>
        <row r="11548">
          <cell r="A11548" t="str">
            <v>2003M03</v>
          </cell>
          <cell r="B11548">
            <v>1</v>
          </cell>
          <cell r="C11548">
            <v>77</v>
          </cell>
          <cell r="D11548" t="str">
            <v>Germany</v>
          </cell>
          <cell r="E11548">
            <v>3</v>
          </cell>
          <cell r="F11548">
            <v>25</v>
          </cell>
          <cell r="G11548" t="str">
            <v>Benin</v>
          </cell>
        </row>
        <row r="11549">
          <cell r="A11549" t="str">
            <v>2003M03</v>
          </cell>
          <cell r="B11549">
            <v>2</v>
          </cell>
          <cell r="C11549">
            <v>3</v>
          </cell>
          <cell r="D11549" t="str">
            <v>Uk</v>
          </cell>
          <cell r="E11549">
            <v>2434</v>
          </cell>
          <cell r="F11549">
            <v>199</v>
          </cell>
          <cell r="G11549" t="str">
            <v>Thailand</v>
          </cell>
        </row>
        <row r="11550">
          <cell r="A11550" t="str">
            <v>2003M03</v>
          </cell>
          <cell r="B11550">
            <v>2</v>
          </cell>
          <cell r="C11550">
            <v>16</v>
          </cell>
          <cell r="D11550" t="str">
            <v>Austria</v>
          </cell>
          <cell r="E11550">
            <v>64</v>
          </cell>
          <cell r="F11550">
            <v>101</v>
          </cell>
          <cell r="G11550" t="str">
            <v>Italy</v>
          </cell>
        </row>
        <row r="11551">
          <cell r="A11551" t="str">
            <v>2003M03</v>
          </cell>
          <cell r="B11551">
            <v>3</v>
          </cell>
          <cell r="C11551">
            <v>0</v>
          </cell>
          <cell r="D11551" t="str">
            <v>Ebay</v>
          </cell>
          <cell r="E11551">
            <v>16</v>
          </cell>
          <cell r="F11551">
            <v>111</v>
          </cell>
          <cell r="G11551" t="str">
            <v>Korea, South</v>
          </cell>
        </row>
        <row r="11552">
          <cell r="A11552" t="str">
            <v>2003M03</v>
          </cell>
          <cell r="B11552">
            <v>0</v>
          </cell>
          <cell r="C11552">
            <v>100</v>
          </cell>
          <cell r="D11552" t="str">
            <v>Ebaymotors</v>
          </cell>
          <cell r="E11552">
            <v>3</v>
          </cell>
          <cell r="F11552">
            <v>34</v>
          </cell>
          <cell r="G11552" t="str">
            <v>Bulgaria</v>
          </cell>
        </row>
        <row r="11553">
          <cell r="A11553" t="str">
            <v>2003M03</v>
          </cell>
          <cell r="B11553">
            <v>2</v>
          </cell>
          <cell r="C11553">
            <v>0</v>
          </cell>
          <cell r="D11553" t="str">
            <v>Ebay</v>
          </cell>
          <cell r="E11553">
            <v>369</v>
          </cell>
          <cell r="F11553">
            <v>28</v>
          </cell>
          <cell r="G11553" t="str">
            <v>Bolivia</v>
          </cell>
        </row>
        <row r="11554">
          <cell r="A11554" t="str">
            <v>2003M03</v>
          </cell>
          <cell r="B11554">
            <v>2</v>
          </cell>
          <cell r="C11554">
            <v>0</v>
          </cell>
          <cell r="D11554" t="str">
            <v>Ebay</v>
          </cell>
          <cell r="E11554">
            <v>10</v>
          </cell>
          <cell r="F11554">
            <v>172</v>
          </cell>
          <cell r="G11554" t="str">
            <v>Saint Lucia</v>
          </cell>
        </row>
        <row r="11555">
          <cell r="A11555" t="str">
            <v>2003M03</v>
          </cell>
          <cell r="B11555">
            <v>1</v>
          </cell>
          <cell r="C11555">
            <v>0</v>
          </cell>
          <cell r="D11555" t="str">
            <v>Ebay</v>
          </cell>
          <cell r="E11555">
            <v>2</v>
          </cell>
          <cell r="F11555">
            <v>41</v>
          </cell>
          <cell r="G11555" t="str">
            <v>Cayman Islands</v>
          </cell>
        </row>
        <row r="11556">
          <cell r="A11556" t="str">
            <v>2003M03</v>
          </cell>
          <cell r="B11556">
            <v>2</v>
          </cell>
          <cell r="C11556">
            <v>15</v>
          </cell>
          <cell r="D11556" t="str">
            <v>Australia</v>
          </cell>
          <cell r="E11556">
            <v>998</v>
          </cell>
          <cell r="F11556">
            <v>199</v>
          </cell>
          <cell r="G11556" t="str">
            <v>Thailand</v>
          </cell>
        </row>
        <row r="11557">
          <cell r="A11557" t="str">
            <v>2003M03</v>
          </cell>
          <cell r="B11557">
            <v>2</v>
          </cell>
          <cell r="C11557">
            <v>15</v>
          </cell>
          <cell r="D11557" t="str">
            <v>Australia</v>
          </cell>
          <cell r="E11557">
            <v>25</v>
          </cell>
          <cell r="F11557">
            <v>222</v>
          </cell>
          <cell r="G11557" t="str">
            <v>Yugoslavia</v>
          </cell>
        </row>
        <row r="11558">
          <cell r="A11558" t="str">
            <v>2003M03</v>
          </cell>
          <cell r="B11558">
            <v>2</v>
          </cell>
          <cell r="C11558">
            <v>15</v>
          </cell>
          <cell r="D11558" t="str">
            <v>Australia</v>
          </cell>
          <cell r="E11558">
            <v>2</v>
          </cell>
          <cell r="F11558">
            <v>4</v>
          </cell>
          <cell r="G11558" t="str">
            <v>Afghanistan</v>
          </cell>
        </row>
        <row r="11559">
          <cell r="A11559" t="str">
            <v>2003M03</v>
          </cell>
          <cell r="B11559">
            <v>1</v>
          </cell>
          <cell r="C11559">
            <v>101</v>
          </cell>
          <cell r="D11559" t="str">
            <v>Italy</v>
          </cell>
          <cell r="E11559">
            <v>771</v>
          </cell>
          <cell r="F11559">
            <v>193</v>
          </cell>
          <cell r="G11559" t="str">
            <v>Switzerland</v>
          </cell>
        </row>
        <row r="11560">
          <cell r="A11560" t="str">
            <v>2003M03</v>
          </cell>
          <cell r="B11560">
            <v>2</v>
          </cell>
          <cell r="C11560">
            <v>3</v>
          </cell>
          <cell r="D11560" t="str">
            <v>Uk</v>
          </cell>
          <cell r="E11560">
            <v>3636</v>
          </cell>
          <cell r="F11560">
            <v>66</v>
          </cell>
          <cell r="G11560" t="str">
            <v>Estonia</v>
          </cell>
        </row>
        <row r="11561">
          <cell r="A11561" t="str">
            <v>2003M03</v>
          </cell>
          <cell r="B11561">
            <v>1</v>
          </cell>
          <cell r="C11561">
            <v>3</v>
          </cell>
          <cell r="D11561" t="str">
            <v>Uk</v>
          </cell>
          <cell r="E11561">
            <v>399</v>
          </cell>
          <cell r="F11561">
            <v>146</v>
          </cell>
          <cell r="G11561" t="str">
            <v>Netherlands</v>
          </cell>
        </row>
        <row r="11562">
          <cell r="A11562" t="str">
            <v>2003M03</v>
          </cell>
          <cell r="B11562">
            <v>2</v>
          </cell>
          <cell r="C11562">
            <v>15</v>
          </cell>
          <cell r="D11562" t="str">
            <v>Australia</v>
          </cell>
          <cell r="E11562">
            <v>20</v>
          </cell>
          <cell r="F11562">
            <v>80</v>
          </cell>
          <cell r="G11562" t="str">
            <v>Greece</v>
          </cell>
        </row>
        <row r="11563">
          <cell r="A11563" t="str">
            <v>2003M03</v>
          </cell>
          <cell r="B11563">
            <v>0</v>
          </cell>
          <cell r="C11563">
            <v>77</v>
          </cell>
          <cell r="D11563" t="str">
            <v>Germany</v>
          </cell>
          <cell r="E11563">
            <v>10</v>
          </cell>
          <cell r="F11563">
            <v>192</v>
          </cell>
          <cell r="G11563" t="str">
            <v>Sweden</v>
          </cell>
        </row>
        <row r="11564">
          <cell r="A11564" t="str">
            <v>2003M03</v>
          </cell>
          <cell r="B11564">
            <v>2</v>
          </cell>
          <cell r="C11564">
            <v>77</v>
          </cell>
          <cell r="D11564" t="str">
            <v>Germany</v>
          </cell>
          <cell r="E11564">
            <v>65</v>
          </cell>
          <cell r="F11564">
            <v>127</v>
          </cell>
          <cell r="G11564" t="str">
            <v>Malaysia</v>
          </cell>
        </row>
        <row r="11565">
          <cell r="A11565" t="str">
            <v>2003M03</v>
          </cell>
          <cell r="B11565">
            <v>1</v>
          </cell>
          <cell r="C11565">
            <v>15</v>
          </cell>
          <cell r="D11565" t="str">
            <v>Australia</v>
          </cell>
          <cell r="E11565">
            <v>3</v>
          </cell>
          <cell r="F11565">
            <v>196</v>
          </cell>
          <cell r="G11565" t="str">
            <v>Taiwan</v>
          </cell>
        </row>
        <row r="11566">
          <cell r="A11566" t="str">
            <v>2003M03</v>
          </cell>
          <cell r="B11566">
            <v>2</v>
          </cell>
          <cell r="C11566">
            <v>2</v>
          </cell>
          <cell r="D11566" t="str">
            <v>Canada</v>
          </cell>
          <cell r="E11566">
            <v>3</v>
          </cell>
          <cell r="F11566">
            <v>136</v>
          </cell>
          <cell r="G11566" t="str">
            <v>Mexico</v>
          </cell>
        </row>
        <row r="11567">
          <cell r="A11567" t="str">
            <v>2003M03</v>
          </cell>
          <cell r="B11567">
            <v>2</v>
          </cell>
          <cell r="C11567">
            <v>77</v>
          </cell>
          <cell r="D11567" t="str">
            <v>Germany</v>
          </cell>
          <cell r="E11567">
            <v>14</v>
          </cell>
          <cell r="F11567">
            <v>22</v>
          </cell>
          <cell r="G11567" t="str">
            <v>Belarus</v>
          </cell>
        </row>
        <row r="11568">
          <cell r="A11568" t="str">
            <v>2003M03</v>
          </cell>
          <cell r="B11568">
            <v>1</v>
          </cell>
          <cell r="C11568">
            <v>0</v>
          </cell>
          <cell r="D11568" t="str">
            <v>Ebay</v>
          </cell>
          <cell r="E11568">
            <v>11</v>
          </cell>
          <cell r="F11568">
            <v>34</v>
          </cell>
          <cell r="G11568" t="str">
            <v>Bulgaria</v>
          </cell>
        </row>
        <row r="11569">
          <cell r="A11569" t="str">
            <v>2003M03</v>
          </cell>
          <cell r="B11569">
            <v>1</v>
          </cell>
          <cell r="C11569">
            <v>3</v>
          </cell>
          <cell r="D11569" t="str">
            <v>Uk</v>
          </cell>
          <cell r="E11569">
            <v>12</v>
          </cell>
          <cell r="F11569">
            <v>122</v>
          </cell>
          <cell r="G11569" t="str">
            <v>Luxembourg</v>
          </cell>
        </row>
        <row r="11570">
          <cell r="A11570" t="str">
            <v>2003M03</v>
          </cell>
          <cell r="B11570">
            <v>2</v>
          </cell>
          <cell r="C11570">
            <v>77</v>
          </cell>
          <cell r="D11570" t="str">
            <v>Germany</v>
          </cell>
          <cell r="E11570">
            <v>42</v>
          </cell>
          <cell r="F11570">
            <v>74</v>
          </cell>
          <cell r="G11570" t="str">
            <v>Gabon Republic</v>
          </cell>
        </row>
        <row r="11571">
          <cell r="A11571" t="str">
            <v>2003M03</v>
          </cell>
          <cell r="B11571">
            <v>3</v>
          </cell>
          <cell r="C11571">
            <v>0</v>
          </cell>
          <cell r="D11571" t="str">
            <v>Ebay</v>
          </cell>
          <cell r="E11571">
            <v>56</v>
          </cell>
          <cell r="F11571">
            <v>45</v>
          </cell>
          <cell r="G11571" t="str">
            <v>China</v>
          </cell>
        </row>
        <row r="11572">
          <cell r="A11572" t="str">
            <v>2003M03</v>
          </cell>
          <cell r="B11572">
            <v>2</v>
          </cell>
          <cell r="C11572">
            <v>123</v>
          </cell>
          <cell r="D11572" t="str">
            <v xml:space="preserve"> Belgium (Dutch)</v>
          </cell>
          <cell r="E11572">
            <v>32</v>
          </cell>
          <cell r="F11572">
            <v>79</v>
          </cell>
          <cell r="G11572" t="str">
            <v>Gibraltar</v>
          </cell>
        </row>
        <row r="11573">
          <cell r="A11573" t="str">
            <v>2003M03</v>
          </cell>
          <cell r="B11573">
            <v>0</v>
          </cell>
          <cell r="C11573">
            <v>101</v>
          </cell>
          <cell r="D11573" t="str">
            <v>Italy</v>
          </cell>
          <cell r="E11573">
            <v>3</v>
          </cell>
          <cell r="F11573">
            <v>31</v>
          </cell>
          <cell r="G11573" t="str">
            <v>Brazil</v>
          </cell>
        </row>
        <row r="11574">
          <cell r="A11574" t="str">
            <v>2003M03</v>
          </cell>
          <cell r="B11574">
            <v>2</v>
          </cell>
          <cell r="C11574">
            <v>0</v>
          </cell>
          <cell r="D11574" t="str">
            <v>Ebay</v>
          </cell>
          <cell r="E11574">
            <v>1561489</v>
          </cell>
          <cell r="F11574">
            <v>2</v>
          </cell>
          <cell r="G11574" t="str">
            <v>Canada</v>
          </cell>
        </row>
        <row r="11575">
          <cell r="A11575" t="str">
            <v>2003M03</v>
          </cell>
          <cell r="B11575">
            <v>2</v>
          </cell>
          <cell r="C11575">
            <v>0</v>
          </cell>
          <cell r="D11575" t="str">
            <v>Ebay</v>
          </cell>
          <cell r="E11575">
            <v>61671</v>
          </cell>
          <cell r="F11575">
            <v>45</v>
          </cell>
          <cell r="G11575" t="str">
            <v>China</v>
          </cell>
        </row>
        <row r="11576">
          <cell r="A11576" t="str">
            <v>2003M03</v>
          </cell>
          <cell r="B11576">
            <v>2</v>
          </cell>
          <cell r="C11576">
            <v>101</v>
          </cell>
          <cell r="D11576" t="str">
            <v>Italy</v>
          </cell>
          <cell r="E11576">
            <v>5</v>
          </cell>
          <cell r="F11576">
            <v>99</v>
          </cell>
          <cell r="G11576" t="str">
            <v>Ireland</v>
          </cell>
        </row>
        <row r="11577">
          <cell r="A11577" t="str">
            <v>2003M03</v>
          </cell>
          <cell r="B11577">
            <v>0</v>
          </cell>
          <cell r="C11577">
            <v>0</v>
          </cell>
          <cell r="D11577" t="str">
            <v>Ebay</v>
          </cell>
          <cell r="E11577">
            <v>1</v>
          </cell>
          <cell r="F11577">
            <v>210</v>
          </cell>
          <cell r="G11577" t="str">
            <v>United Arab Emirates</v>
          </cell>
        </row>
        <row r="11578">
          <cell r="A11578" t="str">
            <v>2003M03</v>
          </cell>
          <cell r="B11578">
            <v>1</v>
          </cell>
          <cell r="C11578">
            <v>193</v>
          </cell>
          <cell r="D11578" t="str">
            <v>Switzerland</v>
          </cell>
          <cell r="E11578">
            <v>1</v>
          </cell>
          <cell r="F11578">
            <v>146</v>
          </cell>
          <cell r="G11578" t="str">
            <v>Netherlands</v>
          </cell>
        </row>
        <row r="11579">
          <cell r="A11579" t="str">
            <v>2003M03</v>
          </cell>
          <cell r="B11579">
            <v>1</v>
          </cell>
          <cell r="C11579">
            <v>0</v>
          </cell>
          <cell r="D11579" t="str">
            <v>Ebay</v>
          </cell>
          <cell r="E11579">
            <v>451</v>
          </cell>
          <cell r="F11579">
            <v>196</v>
          </cell>
          <cell r="G11579" t="str">
            <v>Taiwan</v>
          </cell>
        </row>
        <row r="11580">
          <cell r="A11580" t="str">
            <v>2003M03</v>
          </cell>
          <cell r="B11580">
            <v>2</v>
          </cell>
          <cell r="C11580">
            <v>15</v>
          </cell>
          <cell r="D11580" t="str">
            <v>Australia</v>
          </cell>
          <cell r="E11580">
            <v>9</v>
          </cell>
          <cell r="F11580">
            <v>70</v>
          </cell>
          <cell r="G11580" t="str">
            <v>Finland</v>
          </cell>
        </row>
        <row r="11581">
          <cell r="A11581" t="str">
            <v>2003M03</v>
          </cell>
          <cell r="B11581">
            <v>0</v>
          </cell>
          <cell r="C11581">
            <v>77</v>
          </cell>
          <cell r="D11581" t="str">
            <v>Germany</v>
          </cell>
          <cell r="E11581">
            <v>3</v>
          </cell>
          <cell r="F11581">
            <v>5</v>
          </cell>
          <cell r="G11581" t="str">
            <v>Albania</v>
          </cell>
        </row>
        <row r="11582">
          <cell r="A11582" t="str">
            <v>2003M03</v>
          </cell>
          <cell r="B11582">
            <v>2</v>
          </cell>
          <cell r="C11582">
            <v>71</v>
          </cell>
          <cell r="D11582" t="str">
            <v>France</v>
          </cell>
          <cell r="E11582">
            <v>8</v>
          </cell>
          <cell r="F11582">
            <v>177</v>
          </cell>
          <cell r="G11582" t="str">
            <v>Senegal</v>
          </cell>
        </row>
        <row r="11583">
          <cell r="A11583" t="str">
            <v>2003M03</v>
          </cell>
          <cell r="B11583">
            <v>2</v>
          </cell>
          <cell r="C11583">
            <v>100</v>
          </cell>
          <cell r="D11583" t="str">
            <v>Ebaymotors</v>
          </cell>
          <cell r="E11583">
            <v>2</v>
          </cell>
          <cell r="F11583">
            <v>60</v>
          </cell>
          <cell r="G11583" t="str">
            <v>Dominican Republic</v>
          </cell>
        </row>
        <row r="11584">
          <cell r="A11584" t="str">
            <v>2003M03</v>
          </cell>
          <cell r="B11584">
            <v>0</v>
          </cell>
          <cell r="C11584">
            <v>71</v>
          </cell>
          <cell r="D11584" t="str">
            <v>France</v>
          </cell>
          <cell r="E11584">
            <v>43</v>
          </cell>
          <cell r="F11584">
            <v>3</v>
          </cell>
          <cell r="G11584" t="str">
            <v>United Kingdom</v>
          </cell>
        </row>
        <row r="11585">
          <cell r="A11585" t="str">
            <v>2003M03</v>
          </cell>
          <cell r="B11585">
            <v>0</v>
          </cell>
          <cell r="C11585">
            <v>0</v>
          </cell>
          <cell r="D11585" t="str">
            <v>Ebay</v>
          </cell>
          <cell r="E11585">
            <v>39</v>
          </cell>
          <cell r="F11585">
            <v>121</v>
          </cell>
          <cell r="G11585" t="str">
            <v>Lithuania</v>
          </cell>
        </row>
        <row r="11586">
          <cell r="A11586" t="str">
            <v>2003M03</v>
          </cell>
          <cell r="B11586">
            <v>2</v>
          </cell>
          <cell r="C11586">
            <v>0</v>
          </cell>
          <cell r="D11586" t="str">
            <v>Ebay</v>
          </cell>
          <cell r="E11586">
            <v>66135</v>
          </cell>
          <cell r="F11586">
            <v>104</v>
          </cell>
          <cell r="G11586" t="str">
            <v>Japan</v>
          </cell>
        </row>
        <row r="11587">
          <cell r="A11587" t="str">
            <v>2003M03</v>
          </cell>
          <cell r="B11587">
            <v>0</v>
          </cell>
          <cell r="C11587">
            <v>100</v>
          </cell>
          <cell r="D11587" t="str">
            <v>Ebaymotors</v>
          </cell>
          <cell r="E11587">
            <v>5</v>
          </cell>
          <cell r="F11587">
            <v>199</v>
          </cell>
          <cell r="G11587" t="str">
            <v>Thailand</v>
          </cell>
        </row>
        <row r="11588">
          <cell r="A11588" t="str">
            <v>2003M03</v>
          </cell>
          <cell r="B11588">
            <v>2</v>
          </cell>
          <cell r="C11588">
            <v>101</v>
          </cell>
          <cell r="D11588" t="str">
            <v>Italy</v>
          </cell>
          <cell r="E11588">
            <v>70</v>
          </cell>
          <cell r="F11588">
            <v>16</v>
          </cell>
          <cell r="G11588" t="str">
            <v>Austria</v>
          </cell>
        </row>
        <row r="11589">
          <cell r="A11589" t="str">
            <v>2003M03</v>
          </cell>
          <cell r="B11589">
            <v>0</v>
          </cell>
          <cell r="C11589">
            <v>0</v>
          </cell>
          <cell r="D11589" t="str">
            <v>Ebay</v>
          </cell>
          <cell r="E11589">
            <v>53</v>
          </cell>
          <cell r="F11589">
            <v>215</v>
          </cell>
          <cell r="G11589" t="str">
            <v>Venezuela</v>
          </cell>
        </row>
        <row r="11590">
          <cell r="A11590" t="str">
            <v>2003M03</v>
          </cell>
          <cell r="B11590">
            <v>1</v>
          </cell>
          <cell r="C11590">
            <v>3</v>
          </cell>
          <cell r="D11590" t="str">
            <v>Uk</v>
          </cell>
          <cell r="E11590">
            <v>31</v>
          </cell>
          <cell r="F11590">
            <v>149</v>
          </cell>
          <cell r="G11590" t="str">
            <v>New Zealand</v>
          </cell>
        </row>
        <row r="11591">
          <cell r="A11591" t="str">
            <v>2003M03</v>
          </cell>
          <cell r="B11591">
            <v>1</v>
          </cell>
          <cell r="C11591">
            <v>15</v>
          </cell>
          <cell r="D11591" t="str">
            <v>Australia</v>
          </cell>
          <cell r="E11591">
            <v>6</v>
          </cell>
          <cell r="F11591">
            <v>180</v>
          </cell>
          <cell r="G11591" t="str">
            <v>Singapore</v>
          </cell>
        </row>
        <row r="11592">
          <cell r="A11592" t="str">
            <v>2003M03</v>
          </cell>
          <cell r="B11592">
            <v>3</v>
          </cell>
          <cell r="C11592">
            <v>23</v>
          </cell>
          <cell r="D11592" t="str">
            <v xml:space="preserve"> Belgium (French)</v>
          </cell>
          <cell r="E11592">
            <v>2020</v>
          </cell>
          <cell r="F11592">
            <v>23</v>
          </cell>
          <cell r="G11592" t="str">
            <v>Belgium</v>
          </cell>
        </row>
        <row r="11593">
          <cell r="A11593" t="str">
            <v>2003M03</v>
          </cell>
          <cell r="B11593">
            <v>3</v>
          </cell>
          <cell r="C11593">
            <v>3</v>
          </cell>
          <cell r="D11593" t="str">
            <v>Uk</v>
          </cell>
          <cell r="E11593">
            <v>7</v>
          </cell>
          <cell r="F11593">
            <v>101</v>
          </cell>
          <cell r="G11593" t="str">
            <v>Italy</v>
          </cell>
        </row>
        <row r="11594">
          <cell r="A11594" t="str">
            <v>2003M03</v>
          </cell>
          <cell r="B11594">
            <v>0</v>
          </cell>
          <cell r="C11594">
            <v>100</v>
          </cell>
          <cell r="D11594" t="str">
            <v>Ebaymotors</v>
          </cell>
          <cell r="E11594">
            <v>9</v>
          </cell>
          <cell r="F11594">
            <v>99</v>
          </cell>
          <cell r="G11594" t="str">
            <v>Ireland</v>
          </cell>
        </row>
        <row r="11595">
          <cell r="A11595" t="str">
            <v>2003M03</v>
          </cell>
          <cell r="B11595">
            <v>3</v>
          </cell>
          <cell r="C11595">
            <v>0</v>
          </cell>
          <cell r="D11595" t="str">
            <v>Ebay</v>
          </cell>
          <cell r="E11595">
            <v>533</v>
          </cell>
          <cell r="F11595">
            <v>92</v>
          </cell>
          <cell r="G11595" t="str">
            <v>Hong Kong</v>
          </cell>
        </row>
        <row r="11596">
          <cell r="A11596" t="str">
            <v>2003M03</v>
          </cell>
          <cell r="B11596">
            <v>2</v>
          </cell>
          <cell r="C11596">
            <v>71</v>
          </cell>
          <cell r="D11596" t="str">
            <v>France</v>
          </cell>
          <cell r="E11596">
            <v>2</v>
          </cell>
          <cell r="F11596">
            <v>62</v>
          </cell>
          <cell r="G11596" t="str">
            <v>Egypt</v>
          </cell>
        </row>
        <row r="11597">
          <cell r="A11597" t="str">
            <v>2003M03</v>
          </cell>
          <cell r="B11597">
            <v>1</v>
          </cell>
          <cell r="C11597">
            <v>0</v>
          </cell>
          <cell r="D11597" t="str">
            <v>Ebay</v>
          </cell>
          <cell r="E11597">
            <v>267</v>
          </cell>
          <cell r="F11597">
            <v>204</v>
          </cell>
          <cell r="G11597" t="str">
            <v>Turkey</v>
          </cell>
        </row>
        <row r="11598">
          <cell r="A11598" t="str">
            <v>2003M03</v>
          </cell>
          <cell r="B11598">
            <v>0</v>
          </cell>
          <cell r="C11598">
            <v>186</v>
          </cell>
          <cell r="D11598" t="str">
            <v>Spain</v>
          </cell>
          <cell r="E11598">
            <v>1</v>
          </cell>
          <cell r="F11598">
            <v>168</v>
          </cell>
          <cell r="G11598" t="str">
            <v>Russian Federation</v>
          </cell>
        </row>
        <row r="11599">
          <cell r="A11599" t="str">
            <v>2003M03</v>
          </cell>
          <cell r="B11599">
            <v>3</v>
          </cell>
          <cell r="C11599">
            <v>101</v>
          </cell>
          <cell r="D11599" t="str">
            <v>Italy</v>
          </cell>
          <cell r="E11599">
            <v>1</v>
          </cell>
          <cell r="F11599">
            <v>138</v>
          </cell>
          <cell r="G11599" t="str">
            <v>Monaco</v>
          </cell>
        </row>
        <row r="11600">
          <cell r="A11600" t="str">
            <v>2003M03</v>
          </cell>
          <cell r="B11600">
            <v>2</v>
          </cell>
          <cell r="C11600">
            <v>100</v>
          </cell>
          <cell r="D11600" t="str">
            <v>Ebaymotors</v>
          </cell>
          <cell r="E11600">
            <v>5</v>
          </cell>
          <cell r="F11600">
            <v>22</v>
          </cell>
          <cell r="G11600" t="str">
            <v>Belarus</v>
          </cell>
        </row>
        <row r="11601">
          <cell r="A11601" t="str">
            <v>2003M03</v>
          </cell>
          <cell r="B11601">
            <v>2</v>
          </cell>
          <cell r="C11601">
            <v>101</v>
          </cell>
          <cell r="D11601" t="str">
            <v>Italy</v>
          </cell>
          <cell r="E11601">
            <v>44</v>
          </cell>
          <cell r="F11601">
            <v>136</v>
          </cell>
          <cell r="G11601" t="str">
            <v>Mexico</v>
          </cell>
        </row>
        <row r="11602">
          <cell r="A11602" t="str">
            <v>2003M03</v>
          </cell>
          <cell r="B11602">
            <v>2</v>
          </cell>
          <cell r="C11602">
            <v>193</v>
          </cell>
          <cell r="D11602" t="str">
            <v>Switzerland</v>
          </cell>
          <cell r="E11602">
            <v>13</v>
          </cell>
          <cell r="F11602">
            <v>122</v>
          </cell>
          <cell r="G11602" t="str">
            <v>Luxembourg</v>
          </cell>
        </row>
        <row r="11603">
          <cell r="A11603" t="str">
            <v>2003M03</v>
          </cell>
          <cell r="B11603">
            <v>2</v>
          </cell>
          <cell r="C11603">
            <v>100</v>
          </cell>
          <cell r="D11603" t="str">
            <v>Ebaymotors</v>
          </cell>
          <cell r="E11603">
            <v>1</v>
          </cell>
          <cell r="F11603">
            <v>8</v>
          </cell>
          <cell r="G11603" t="str">
            <v>Andorra</v>
          </cell>
        </row>
        <row r="11604">
          <cell r="A11604" t="str">
            <v>2003M03</v>
          </cell>
          <cell r="B11604">
            <v>1</v>
          </cell>
          <cell r="C11604">
            <v>123</v>
          </cell>
          <cell r="D11604" t="str">
            <v xml:space="preserve"> Belgium (Dutch)</v>
          </cell>
          <cell r="E11604">
            <v>124</v>
          </cell>
          <cell r="F11604">
            <v>3</v>
          </cell>
          <cell r="G11604" t="str">
            <v>United Kingdom</v>
          </cell>
        </row>
        <row r="11605">
          <cell r="A11605" t="str">
            <v>2003M03</v>
          </cell>
          <cell r="B11605">
            <v>2</v>
          </cell>
          <cell r="C11605">
            <v>146</v>
          </cell>
          <cell r="D11605" t="str">
            <v>Netherlands</v>
          </cell>
          <cell r="E11605">
            <v>2550</v>
          </cell>
          <cell r="F11605">
            <v>23</v>
          </cell>
          <cell r="G11605" t="str">
            <v>Belgium</v>
          </cell>
        </row>
        <row r="11606">
          <cell r="A11606" t="str">
            <v>2003M03</v>
          </cell>
          <cell r="B11606">
            <v>0</v>
          </cell>
          <cell r="C11606">
            <v>0</v>
          </cell>
          <cell r="D11606" t="str">
            <v>Ebay</v>
          </cell>
          <cell r="E11606">
            <v>4</v>
          </cell>
          <cell r="F11606">
            <v>26</v>
          </cell>
          <cell r="G11606" t="str">
            <v>Bermuda</v>
          </cell>
        </row>
        <row r="11607">
          <cell r="A11607" t="str">
            <v>2003M03</v>
          </cell>
          <cell r="B11607">
            <v>2</v>
          </cell>
          <cell r="C11607">
            <v>0</v>
          </cell>
          <cell r="D11607" t="str">
            <v>Ebay</v>
          </cell>
          <cell r="E11607">
            <v>318</v>
          </cell>
          <cell r="F11607">
            <v>21</v>
          </cell>
          <cell r="G11607" t="str">
            <v>Barbados</v>
          </cell>
        </row>
        <row r="11608">
          <cell r="A11608" t="str">
            <v>2003M03</v>
          </cell>
          <cell r="B11608">
            <v>2</v>
          </cell>
          <cell r="C11608">
            <v>2</v>
          </cell>
          <cell r="D11608" t="str">
            <v>Canada</v>
          </cell>
          <cell r="E11608">
            <v>42</v>
          </cell>
          <cell r="F11608">
            <v>104</v>
          </cell>
          <cell r="G11608" t="str">
            <v>Japan</v>
          </cell>
        </row>
        <row r="11609">
          <cell r="A11609" t="str">
            <v>2003M03</v>
          </cell>
          <cell r="B11609">
            <v>0</v>
          </cell>
          <cell r="C11609">
            <v>0</v>
          </cell>
          <cell r="D11609" t="str">
            <v>Ebay</v>
          </cell>
          <cell r="E11609">
            <v>275</v>
          </cell>
          <cell r="F11609">
            <v>23</v>
          </cell>
          <cell r="G11609" t="str">
            <v>Belgium</v>
          </cell>
        </row>
        <row r="11610">
          <cell r="A11610" t="str">
            <v>2003M03</v>
          </cell>
          <cell r="B11610">
            <v>2</v>
          </cell>
          <cell r="C11610">
            <v>100</v>
          </cell>
          <cell r="D11610" t="str">
            <v>Ebaymotors</v>
          </cell>
          <cell r="E11610">
            <v>2</v>
          </cell>
          <cell r="F11610">
            <v>211</v>
          </cell>
          <cell r="G11610" t="str">
            <v>Uruguay</v>
          </cell>
        </row>
        <row r="11611">
          <cell r="A11611" t="str">
            <v>2003M03</v>
          </cell>
          <cell r="B11611">
            <v>2</v>
          </cell>
          <cell r="C11611">
            <v>71</v>
          </cell>
          <cell r="D11611" t="str">
            <v>France</v>
          </cell>
          <cell r="E11611">
            <v>190</v>
          </cell>
          <cell r="F11611">
            <v>199</v>
          </cell>
          <cell r="G11611" t="str">
            <v>Thailand</v>
          </cell>
        </row>
        <row r="11612">
          <cell r="A11612" t="str">
            <v>2003M03</v>
          </cell>
          <cell r="B11612">
            <v>3</v>
          </cell>
          <cell r="C11612">
            <v>3</v>
          </cell>
          <cell r="D11612" t="str">
            <v>Uk</v>
          </cell>
          <cell r="E11612">
            <v>10</v>
          </cell>
          <cell r="F11612">
            <v>92</v>
          </cell>
          <cell r="G11612" t="str">
            <v>Hong Kong</v>
          </cell>
        </row>
        <row r="11613">
          <cell r="A11613" t="str">
            <v>2003M03</v>
          </cell>
          <cell r="B11613">
            <v>0</v>
          </cell>
          <cell r="C11613">
            <v>100</v>
          </cell>
          <cell r="D11613" t="str">
            <v>Ebaymotors</v>
          </cell>
          <cell r="E11613">
            <v>1422</v>
          </cell>
          <cell r="F11613">
            <v>2</v>
          </cell>
          <cell r="G11613" t="str">
            <v>Canada</v>
          </cell>
        </row>
        <row r="11614">
          <cell r="A11614" t="str">
            <v>2003M03</v>
          </cell>
          <cell r="B11614">
            <v>2</v>
          </cell>
          <cell r="C11614">
            <v>100</v>
          </cell>
          <cell r="D11614" t="str">
            <v>Ebaymotors</v>
          </cell>
          <cell r="E11614">
            <v>8</v>
          </cell>
          <cell r="F11614">
            <v>217</v>
          </cell>
          <cell r="G11614" t="str">
            <v>Virgin Islands (U.S.)</v>
          </cell>
        </row>
        <row r="11615">
          <cell r="A11615" t="str">
            <v>2003M03</v>
          </cell>
          <cell r="B11615">
            <v>2</v>
          </cell>
          <cell r="C11615">
            <v>0</v>
          </cell>
          <cell r="D11615" t="str">
            <v>Ebay</v>
          </cell>
          <cell r="E11615">
            <v>350</v>
          </cell>
          <cell r="F11615">
            <v>29</v>
          </cell>
          <cell r="G11615" t="str">
            <v>Bosnia and Herzegovina</v>
          </cell>
        </row>
        <row r="11616">
          <cell r="A11616" t="str">
            <v>2003M03</v>
          </cell>
          <cell r="B11616">
            <v>2</v>
          </cell>
          <cell r="C11616">
            <v>15</v>
          </cell>
          <cell r="D11616" t="str">
            <v>Australia</v>
          </cell>
          <cell r="E11616">
            <v>10</v>
          </cell>
          <cell r="F11616">
            <v>193</v>
          </cell>
          <cell r="G11616" t="str">
            <v>Switzerland</v>
          </cell>
        </row>
        <row r="11617">
          <cell r="A11617" t="str">
            <v>2003M03</v>
          </cell>
          <cell r="B11617">
            <v>2</v>
          </cell>
          <cell r="C11617">
            <v>186</v>
          </cell>
          <cell r="D11617" t="str">
            <v>Spain</v>
          </cell>
          <cell r="E11617">
            <v>4</v>
          </cell>
          <cell r="F11617">
            <v>66</v>
          </cell>
          <cell r="G11617" t="str">
            <v>Estonia</v>
          </cell>
        </row>
        <row r="11618">
          <cell r="A11618" t="str">
            <v>2003M03</v>
          </cell>
          <cell r="B11618">
            <v>0</v>
          </cell>
          <cell r="C11618">
            <v>3</v>
          </cell>
          <cell r="D11618" t="str">
            <v>Uk</v>
          </cell>
          <cell r="E11618">
            <v>1511354</v>
          </cell>
          <cell r="F11618">
            <v>3</v>
          </cell>
          <cell r="G11618" t="str">
            <v>United Kingdom</v>
          </cell>
        </row>
        <row r="11619">
          <cell r="A11619" t="str">
            <v>2003M03</v>
          </cell>
          <cell r="B11619">
            <v>0</v>
          </cell>
          <cell r="C11619">
            <v>3</v>
          </cell>
          <cell r="D11619" t="str">
            <v>Uk</v>
          </cell>
          <cell r="E11619">
            <v>1</v>
          </cell>
          <cell r="F11619">
            <v>21</v>
          </cell>
          <cell r="G11619" t="str">
            <v>Barbados</v>
          </cell>
        </row>
        <row r="11620">
          <cell r="A11620" t="str">
            <v>2003M03</v>
          </cell>
          <cell r="B11620">
            <v>2</v>
          </cell>
          <cell r="C11620">
            <v>77</v>
          </cell>
          <cell r="D11620" t="str">
            <v>Germany</v>
          </cell>
          <cell r="E11620">
            <v>424</v>
          </cell>
          <cell r="F11620">
            <v>225</v>
          </cell>
          <cell r="G11620" t="str">
            <v>APO/FPO</v>
          </cell>
        </row>
        <row r="11621">
          <cell r="A11621" t="str">
            <v>2003M03</v>
          </cell>
          <cell r="B11621">
            <v>2</v>
          </cell>
          <cell r="C11621">
            <v>3</v>
          </cell>
          <cell r="D11621" t="str">
            <v>Uk</v>
          </cell>
          <cell r="E11621">
            <v>5664</v>
          </cell>
          <cell r="F11621">
            <v>2</v>
          </cell>
          <cell r="G11621" t="str">
            <v>Canada</v>
          </cell>
        </row>
        <row r="11622">
          <cell r="A11622" t="str">
            <v>2003M03</v>
          </cell>
          <cell r="B11622">
            <v>2</v>
          </cell>
          <cell r="C11622">
            <v>100</v>
          </cell>
          <cell r="D11622" t="str">
            <v>Ebaymotors</v>
          </cell>
          <cell r="E11622">
            <v>6</v>
          </cell>
          <cell r="F11622">
            <v>122</v>
          </cell>
          <cell r="G11622" t="str">
            <v>Luxembourg</v>
          </cell>
        </row>
        <row r="11623">
          <cell r="A11623" t="str">
            <v>2003M03</v>
          </cell>
          <cell r="B11623">
            <v>1</v>
          </cell>
          <cell r="C11623">
            <v>71</v>
          </cell>
          <cell r="D11623" t="str">
            <v>France</v>
          </cell>
          <cell r="E11623">
            <v>120</v>
          </cell>
          <cell r="F11623">
            <v>164</v>
          </cell>
          <cell r="G11623" t="str">
            <v>Portugal</v>
          </cell>
        </row>
        <row r="11624">
          <cell r="A11624" t="str">
            <v>2003M03</v>
          </cell>
          <cell r="B11624">
            <v>2</v>
          </cell>
          <cell r="C11624">
            <v>77</v>
          </cell>
          <cell r="D11624" t="str">
            <v>Germany</v>
          </cell>
          <cell r="E11624">
            <v>4087</v>
          </cell>
          <cell r="F11624">
            <v>101</v>
          </cell>
          <cell r="G11624" t="str">
            <v>Italy</v>
          </cell>
        </row>
        <row r="11625">
          <cell r="A11625" t="str">
            <v>2003M03</v>
          </cell>
          <cell r="B11625">
            <v>1</v>
          </cell>
          <cell r="C11625">
            <v>0</v>
          </cell>
          <cell r="D11625" t="str">
            <v>Ebay</v>
          </cell>
          <cell r="E11625">
            <v>62</v>
          </cell>
          <cell r="F11625">
            <v>8</v>
          </cell>
          <cell r="G11625" t="str">
            <v>Andorra</v>
          </cell>
        </row>
        <row r="11626">
          <cell r="A11626" t="str">
            <v>2003M03</v>
          </cell>
          <cell r="B11626">
            <v>3</v>
          </cell>
          <cell r="C11626">
            <v>71</v>
          </cell>
          <cell r="D11626" t="str">
            <v>France</v>
          </cell>
          <cell r="E11626">
            <v>2</v>
          </cell>
          <cell r="F11626">
            <v>1</v>
          </cell>
          <cell r="G11626" t="str">
            <v>United States</v>
          </cell>
        </row>
        <row r="11627">
          <cell r="A11627" t="str">
            <v>2003M03</v>
          </cell>
          <cell r="B11627">
            <v>1</v>
          </cell>
          <cell r="C11627">
            <v>15</v>
          </cell>
          <cell r="D11627" t="str">
            <v>Australia</v>
          </cell>
          <cell r="E11627">
            <v>30871</v>
          </cell>
          <cell r="F11627">
            <v>15</v>
          </cell>
          <cell r="G11627" t="str">
            <v>Australia</v>
          </cell>
        </row>
        <row r="11628">
          <cell r="A11628" t="str">
            <v>2003M03</v>
          </cell>
          <cell r="B11628">
            <v>1</v>
          </cell>
          <cell r="C11628">
            <v>3</v>
          </cell>
          <cell r="D11628" t="str">
            <v>Uk</v>
          </cell>
          <cell r="E11628">
            <v>35</v>
          </cell>
          <cell r="F11628">
            <v>100</v>
          </cell>
          <cell r="G11628" t="str">
            <v>Israel</v>
          </cell>
        </row>
        <row r="11629">
          <cell r="A11629" t="str">
            <v>2003M03</v>
          </cell>
          <cell r="B11629">
            <v>0</v>
          </cell>
          <cell r="C11629">
            <v>3</v>
          </cell>
          <cell r="D11629" t="str">
            <v>Uk</v>
          </cell>
          <cell r="E11629">
            <v>527</v>
          </cell>
          <cell r="F11629">
            <v>225</v>
          </cell>
          <cell r="G11629" t="str">
            <v>APO/FPO</v>
          </cell>
        </row>
        <row r="11630">
          <cell r="A11630" t="str">
            <v>2003M03</v>
          </cell>
          <cell r="B11630">
            <v>3</v>
          </cell>
          <cell r="C11630">
            <v>77</v>
          </cell>
          <cell r="D11630" t="str">
            <v>Germany</v>
          </cell>
          <cell r="E11630">
            <v>2</v>
          </cell>
          <cell r="F11630">
            <v>214</v>
          </cell>
          <cell r="G11630" t="str">
            <v>Vatican City State</v>
          </cell>
        </row>
        <row r="11631">
          <cell r="A11631" t="str">
            <v>2003M03</v>
          </cell>
          <cell r="B11631">
            <v>2</v>
          </cell>
          <cell r="C11631">
            <v>15</v>
          </cell>
          <cell r="D11631" t="str">
            <v>Australia</v>
          </cell>
          <cell r="E11631">
            <v>2</v>
          </cell>
          <cell r="F11631">
            <v>121</v>
          </cell>
          <cell r="G11631" t="str">
            <v>Lithuania</v>
          </cell>
        </row>
        <row r="11632">
          <cell r="A11632" t="str">
            <v>2003M03</v>
          </cell>
          <cell r="B11632">
            <v>0</v>
          </cell>
          <cell r="C11632">
            <v>3</v>
          </cell>
          <cell r="D11632" t="str">
            <v>Uk</v>
          </cell>
          <cell r="E11632">
            <v>123</v>
          </cell>
          <cell r="F11632">
            <v>71</v>
          </cell>
          <cell r="G11632" t="str">
            <v>France</v>
          </cell>
        </row>
        <row r="11633">
          <cell r="A11633" t="str">
            <v>2003M03</v>
          </cell>
          <cell r="B11633">
            <v>2</v>
          </cell>
          <cell r="C11633">
            <v>193</v>
          </cell>
          <cell r="D11633" t="str">
            <v>Switzerland</v>
          </cell>
          <cell r="E11633">
            <v>15</v>
          </cell>
          <cell r="F11633">
            <v>23</v>
          </cell>
          <cell r="G11633" t="str">
            <v>Belgium</v>
          </cell>
        </row>
        <row r="11634">
          <cell r="A11634" t="str">
            <v>2003M03</v>
          </cell>
          <cell r="B11634">
            <v>2</v>
          </cell>
          <cell r="C11634">
            <v>71</v>
          </cell>
          <cell r="D11634" t="str">
            <v>France</v>
          </cell>
          <cell r="E11634">
            <v>42</v>
          </cell>
          <cell r="F11634">
            <v>154</v>
          </cell>
          <cell r="G11634" t="str">
            <v>Norway</v>
          </cell>
        </row>
        <row r="11635">
          <cell r="A11635" t="str">
            <v>2003M03</v>
          </cell>
          <cell r="B11635">
            <v>2</v>
          </cell>
          <cell r="C11635">
            <v>100</v>
          </cell>
          <cell r="D11635" t="str">
            <v>Ebaymotors</v>
          </cell>
          <cell r="E11635">
            <v>1617</v>
          </cell>
          <cell r="F11635">
            <v>196</v>
          </cell>
          <cell r="G11635" t="str">
            <v>Taiwan</v>
          </cell>
        </row>
        <row r="11636">
          <cell r="A11636" t="str">
            <v>2003M03</v>
          </cell>
          <cell r="B11636">
            <v>3</v>
          </cell>
          <cell r="C11636">
            <v>0</v>
          </cell>
          <cell r="D11636" t="str">
            <v>Ebay</v>
          </cell>
          <cell r="E11636">
            <v>3</v>
          </cell>
          <cell r="F11636">
            <v>193</v>
          </cell>
          <cell r="G11636" t="str">
            <v>Switzerland</v>
          </cell>
        </row>
        <row r="11637">
          <cell r="A11637" t="str">
            <v>2003M03</v>
          </cell>
          <cell r="B11637">
            <v>2</v>
          </cell>
          <cell r="C11637">
            <v>196</v>
          </cell>
          <cell r="D11637" t="str">
            <v>Taiwan</v>
          </cell>
          <cell r="E11637">
            <v>635</v>
          </cell>
          <cell r="F11637">
            <v>1</v>
          </cell>
          <cell r="G11637" t="str">
            <v>United States</v>
          </cell>
        </row>
        <row r="11638">
          <cell r="A11638" t="str">
            <v>2003M03</v>
          </cell>
          <cell r="B11638">
            <v>2</v>
          </cell>
          <cell r="C11638">
            <v>186</v>
          </cell>
          <cell r="D11638" t="str">
            <v>Spain</v>
          </cell>
          <cell r="E11638">
            <v>332</v>
          </cell>
          <cell r="F11638">
            <v>164</v>
          </cell>
          <cell r="G11638" t="str">
            <v>Portugal</v>
          </cell>
        </row>
        <row r="11639">
          <cell r="A11639" t="str">
            <v>2003M03</v>
          </cell>
          <cell r="B11639">
            <v>3</v>
          </cell>
          <cell r="C11639">
            <v>100</v>
          </cell>
          <cell r="D11639" t="str">
            <v>Ebaymotors</v>
          </cell>
          <cell r="E11639">
            <v>3</v>
          </cell>
          <cell r="F11639">
            <v>56</v>
          </cell>
          <cell r="G11639" t="str">
            <v>Czech Republic</v>
          </cell>
        </row>
        <row r="11640">
          <cell r="A11640" t="str">
            <v>2003M03</v>
          </cell>
          <cell r="B11640">
            <v>0</v>
          </cell>
          <cell r="C11640">
            <v>77</v>
          </cell>
          <cell r="D11640" t="str">
            <v>Germany</v>
          </cell>
          <cell r="E11640">
            <v>18</v>
          </cell>
          <cell r="F11640">
            <v>95</v>
          </cell>
          <cell r="G11640" t="str">
            <v>India</v>
          </cell>
        </row>
        <row r="11641">
          <cell r="A11641" t="str">
            <v>2003M03</v>
          </cell>
          <cell r="B11641">
            <v>2</v>
          </cell>
          <cell r="C11641">
            <v>186</v>
          </cell>
          <cell r="D11641" t="str">
            <v>Spain</v>
          </cell>
          <cell r="E11641">
            <v>37</v>
          </cell>
          <cell r="F11641">
            <v>136</v>
          </cell>
          <cell r="G11641" t="str">
            <v>Mexico</v>
          </cell>
        </row>
        <row r="11642">
          <cell r="A11642" t="str">
            <v>2003M03</v>
          </cell>
          <cell r="B11642">
            <v>0</v>
          </cell>
          <cell r="C11642">
            <v>186</v>
          </cell>
          <cell r="D11642" t="str">
            <v>Spain</v>
          </cell>
          <cell r="E11642">
            <v>10</v>
          </cell>
          <cell r="F11642">
            <v>80</v>
          </cell>
          <cell r="G11642" t="str">
            <v>Greece</v>
          </cell>
        </row>
        <row r="11643">
          <cell r="A11643" t="str">
            <v>2003M03</v>
          </cell>
          <cell r="B11643">
            <v>2</v>
          </cell>
          <cell r="C11643">
            <v>0</v>
          </cell>
          <cell r="D11643" t="str">
            <v>Ebay</v>
          </cell>
          <cell r="E11643">
            <v>87</v>
          </cell>
          <cell r="F11643">
            <v>60</v>
          </cell>
          <cell r="G11643" t="str">
            <v>Dominican Republic</v>
          </cell>
        </row>
        <row r="11644">
          <cell r="A11644" t="str">
            <v>2003M03</v>
          </cell>
          <cell r="B11644">
            <v>0</v>
          </cell>
          <cell r="C11644">
            <v>0</v>
          </cell>
          <cell r="D11644" t="str">
            <v>Ebay</v>
          </cell>
          <cell r="E11644">
            <v>141</v>
          </cell>
          <cell r="F11644">
            <v>217</v>
          </cell>
          <cell r="G11644" t="str">
            <v>Virgin Islands (U.S.)</v>
          </cell>
        </row>
        <row r="11645">
          <cell r="A11645" t="str">
            <v>2003M03</v>
          </cell>
          <cell r="B11645">
            <v>2</v>
          </cell>
          <cell r="C11645">
            <v>3</v>
          </cell>
          <cell r="D11645" t="str">
            <v>Uk</v>
          </cell>
          <cell r="E11645">
            <v>2107</v>
          </cell>
          <cell r="F11645">
            <v>186</v>
          </cell>
          <cell r="G11645" t="str">
            <v>Spain</v>
          </cell>
        </row>
        <row r="11646">
          <cell r="A11646" t="str">
            <v>2003M03</v>
          </cell>
          <cell r="B11646">
            <v>2</v>
          </cell>
          <cell r="C11646">
            <v>100</v>
          </cell>
          <cell r="D11646" t="str">
            <v>Ebaymotors</v>
          </cell>
          <cell r="E11646">
            <v>9</v>
          </cell>
          <cell r="F11646">
            <v>162</v>
          </cell>
          <cell r="G11646" t="str">
            <v>Philippines</v>
          </cell>
        </row>
        <row r="11647">
          <cell r="A11647" t="str">
            <v>2003M03</v>
          </cell>
          <cell r="B11647">
            <v>0</v>
          </cell>
          <cell r="C11647">
            <v>0</v>
          </cell>
          <cell r="D11647" t="str">
            <v>Ebay</v>
          </cell>
          <cell r="E11647">
            <v>192</v>
          </cell>
          <cell r="F11647">
            <v>62</v>
          </cell>
          <cell r="G11647" t="str">
            <v>Egypt</v>
          </cell>
        </row>
        <row r="11648">
          <cell r="A11648" t="str">
            <v>2003M03</v>
          </cell>
          <cell r="B11648">
            <v>3</v>
          </cell>
          <cell r="C11648">
            <v>77</v>
          </cell>
          <cell r="D11648" t="str">
            <v>Germany</v>
          </cell>
          <cell r="E11648">
            <v>148</v>
          </cell>
          <cell r="F11648">
            <v>146</v>
          </cell>
          <cell r="G11648" t="str">
            <v>Netherlands</v>
          </cell>
        </row>
        <row r="11649">
          <cell r="A11649" t="str">
            <v>2003M03</v>
          </cell>
          <cell r="B11649">
            <v>1</v>
          </cell>
          <cell r="C11649">
            <v>0</v>
          </cell>
          <cell r="D11649" t="str">
            <v>Ebay</v>
          </cell>
          <cell r="E11649">
            <v>4</v>
          </cell>
          <cell r="F11649">
            <v>26</v>
          </cell>
          <cell r="G11649" t="str">
            <v>Bermuda</v>
          </cell>
        </row>
        <row r="11650">
          <cell r="A11650" t="str">
            <v>2003M03</v>
          </cell>
          <cell r="B11650">
            <v>2</v>
          </cell>
          <cell r="C11650">
            <v>146</v>
          </cell>
          <cell r="D11650" t="str">
            <v>Netherlands</v>
          </cell>
          <cell r="E11650">
            <v>1</v>
          </cell>
          <cell r="F11650">
            <v>120</v>
          </cell>
          <cell r="G11650" t="str">
            <v>Liechtenstein</v>
          </cell>
        </row>
        <row r="11651">
          <cell r="A11651" t="str">
            <v>2003M03</v>
          </cell>
          <cell r="B11651">
            <v>0</v>
          </cell>
          <cell r="C11651">
            <v>0</v>
          </cell>
          <cell r="D11651" t="str">
            <v>Ebay</v>
          </cell>
          <cell r="E11651">
            <v>17</v>
          </cell>
          <cell r="F11651">
            <v>8</v>
          </cell>
          <cell r="G11651" t="str">
            <v>Andorra</v>
          </cell>
        </row>
        <row r="11652">
          <cell r="A11652" t="str">
            <v>2003M03</v>
          </cell>
          <cell r="B11652">
            <v>2</v>
          </cell>
          <cell r="C11652">
            <v>100</v>
          </cell>
          <cell r="D11652" t="str">
            <v>Ebaymotors</v>
          </cell>
          <cell r="E11652">
            <v>1</v>
          </cell>
          <cell r="F11652">
            <v>7</v>
          </cell>
          <cell r="G11652" t="str">
            <v>American Samoa</v>
          </cell>
        </row>
        <row r="11653">
          <cell r="A11653" t="str">
            <v>2003M03</v>
          </cell>
          <cell r="B11653">
            <v>0</v>
          </cell>
          <cell r="C11653">
            <v>2</v>
          </cell>
          <cell r="D11653" t="str">
            <v>Canada</v>
          </cell>
          <cell r="E11653">
            <v>7</v>
          </cell>
          <cell r="F11653">
            <v>15</v>
          </cell>
          <cell r="G11653" t="str">
            <v>Australia</v>
          </cell>
        </row>
        <row r="11654">
          <cell r="A11654" t="str">
            <v>2003M03</v>
          </cell>
          <cell r="B11654">
            <v>1</v>
          </cell>
          <cell r="C11654">
            <v>0</v>
          </cell>
          <cell r="D11654" t="str">
            <v>Ebay</v>
          </cell>
          <cell r="E11654">
            <v>33</v>
          </cell>
          <cell r="F11654">
            <v>44</v>
          </cell>
          <cell r="G11654" t="str">
            <v>Chile</v>
          </cell>
        </row>
        <row r="11655">
          <cell r="A11655" t="str">
            <v>2003M03</v>
          </cell>
          <cell r="B11655">
            <v>1</v>
          </cell>
          <cell r="C11655">
            <v>77</v>
          </cell>
          <cell r="D11655" t="str">
            <v>Germany</v>
          </cell>
          <cell r="E11655">
            <v>1</v>
          </cell>
          <cell r="F11655">
            <v>96</v>
          </cell>
          <cell r="G11655" t="str">
            <v>Indonesia</v>
          </cell>
        </row>
        <row r="11656">
          <cell r="A11656" t="str">
            <v>2003M03</v>
          </cell>
          <cell r="B11656">
            <v>0</v>
          </cell>
          <cell r="C11656">
            <v>196</v>
          </cell>
          <cell r="D11656" t="str">
            <v>Taiwan</v>
          </cell>
          <cell r="E11656">
            <v>2</v>
          </cell>
          <cell r="F11656">
            <v>95</v>
          </cell>
          <cell r="G11656" t="str">
            <v>India</v>
          </cell>
        </row>
        <row r="11657">
          <cell r="A11657" t="str">
            <v>2003M03</v>
          </cell>
          <cell r="B11657">
            <v>3</v>
          </cell>
          <cell r="C11657">
            <v>71</v>
          </cell>
          <cell r="D11657" t="str">
            <v>France</v>
          </cell>
          <cell r="E11657">
            <v>1</v>
          </cell>
          <cell r="F11657">
            <v>146</v>
          </cell>
          <cell r="G11657" t="str">
            <v>Netherlands</v>
          </cell>
        </row>
        <row r="11658">
          <cell r="A11658" t="str">
            <v>2003M03</v>
          </cell>
          <cell r="B11658">
            <v>0</v>
          </cell>
          <cell r="C11658">
            <v>3</v>
          </cell>
          <cell r="D11658" t="str">
            <v>Uk</v>
          </cell>
          <cell r="E11658">
            <v>29</v>
          </cell>
          <cell r="F11658">
            <v>104</v>
          </cell>
          <cell r="G11658" t="str">
            <v>Japan</v>
          </cell>
        </row>
        <row r="11659">
          <cell r="A11659" t="str">
            <v>2003M03</v>
          </cell>
          <cell r="B11659">
            <v>2</v>
          </cell>
          <cell r="C11659">
            <v>77</v>
          </cell>
          <cell r="D11659" t="str">
            <v>Germany</v>
          </cell>
          <cell r="E11659">
            <v>2283</v>
          </cell>
          <cell r="F11659">
            <v>2</v>
          </cell>
          <cell r="G11659" t="str">
            <v>Canada</v>
          </cell>
        </row>
        <row r="11660">
          <cell r="A11660" t="str">
            <v>2003M03</v>
          </cell>
          <cell r="B11660">
            <v>0</v>
          </cell>
          <cell r="C11660">
            <v>16</v>
          </cell>
          <cell r="D11660" t="str">
            <v>Austria</v>
          </cell>
          <cell r="E11660">
            <v>5</v>
          </cell>
          <cell r="F11660">
            <v>101</v>
          </cell>
          <cell r="G11660" t="str">
            <v>Italy</v>
          </cell>
        </row>
        <row r="11661">
          <cell r="A11661" t="str">
            <v>2003M03</v>
          </cell>
          <cell r="B11661">
            <v>2</v>
          </cell>
          <cell r="C11661">
            <v>0</v>
          </cell>
          <cell r="D11661" t="str">
            <v>Ebay</v>
          </cell>
          <cell r="E11661">
            <v>4248</v>
          </cell>
          <cell r="F11661">
            <v>121</v>
          </cell>
          <cell r="G11661" t="str">
            <v>Lithuania</v>
          </cell>
        </row>
        <row r="11662">
          <cell r="A11662" t="str">
            <v>2003M03</v>
          </cell>
          <cell r="B11662">
            <v>1</v>
          </cell>
          <cell r="C11662">
            <v>77</v>
          </cell>
          <cell r="D11662" t="str">
            <v>Germany</v>
          </cell>
          <cell r="E11662">
            <v>3</v>
          </cell>
          <cell r="F11662">
            <v>138</v>
          </cell>
          <cell r="G11662" t="str">
            <v>Monaco</v>
          </cell>
        </row>
        <row r="11663">
          <cell r="A11663" t="str">
            <v>2003M03</v>
          </cell>
          <cell r="B11663">
            <v>1</v>
          </cell>
          <cell r="C11663">
            <v>3</v>
          </cell>
          <cell r="D11663" t="str">
            <v>Uk</v>
          </cell>
          <cell r="E11663">
            <v>2</v>
          </cell>
          <cell r="F11663">
            <v>12</v>
          </cell>
          <cell r="G11663" t="str">
            <v>Argentina</v>
          </cell>
        </row>
        <row r="11664">
          <cell r="A11664" t="str">
            <v>2003M03</v>
          </cell>
          <cell r="B11664">
            <v>2</v>
          </cell>
          <cell r="C11664">
            <v>77</v>
          </cell>
          <cell r="D11664" t="str">
            <v>Germany</v>
          </cell>
          <cell r="E11664">
            <v>901</v>
          </cell>
          <cell r="F11664">
            <v>56</v>
          </cell>
          <cell r="G11664" t="str">
            <v>Czech Republic</v>
          </cell>
        </row>
        <row r="11665">
          <cell r="A11665" t="str">
            <v>2003M03</v>
          </cell>
          <cell r="B11665">
            <v>2</v>
          </cell>
          <cell r="C11665">
            <v>100</v>
          </cell>
          <cell r="D11665" t="str">
            <v>Ebaymotors</v>
          </cell>
          <cell r="E11665">
            <v>128</v>
          </cell>
          <cell r="F11665">
            <v>111</v>
          </cell>
          <cell r="G11665" t="str">
            <v>Korea, South</v>
          </cell>
        </row>
        <row r="11666">
          <cell r="A11666" t="str">
            <v>2003M03</v>
          </cell>
          <cell r="B11666">
            <v>2</v>
          </cell>
          <cell r="C11666">
            <v>3</v>
          </cell>
          <cell r="D11666" t="str">
            <v>Uk</v>
          </cell>
          <cell r="E11666">
            <v>240</v>
          </cell>
          <cell r="F11666">
            <v>31</v>
          </cell>
          <cell r="G11666" t="str">
            <v>Brazil</v>
          </cell>
        </row>
        <row r="11667">
          <cell r="A11667" t="str">
            <v>2003M03</v>
          </cell>
          <cell r="B11667">
            <v>2</v>
          </cell>
          <cell r="C11667">
            <v>77</v>
          </cell>
          <cell r="D11667" t="str">
            <v>Germany</v>
          </cell>
          <cell r="E11667">
            <v>17057</v>
          </cell>
          <cell r="F11667">
            <v>146</v>
          </cell>
          <cell r="G11667" t="str">
            <v>Netherlands</v>
          </cell>
        </row>
        <row r="11668">
          <cell r="A11668" t="str">
            <v>2003M03</v>
          </cell>
          <cell r="B11668">
            <v>0</v>
          </cell>
          <cell r="C11668">
            <v>3</v>
          </cell>
          <cell r="D11668" t="str">
            <v>Uk</v>
          </cell>
          <cell r="E11668">
            <v>1417</v>
          </cell>
          <cell r="F11668">
            <v>2</v>
          </cell>
          <cell r="G11668" t="str">
            <v>Canada</v>
          </cell>
        </row>
        <row r="11669">
          <cell r="A11669" t="str">
            <v>2003M03</v>
          </cell>
          <cell r="B11669">
            <v>0</v>
          </cell>
          <cell r="C11669">
            <v>101</v>
          </cell>
          <cell r="D11669" t="str">
            <v>Italy</v>
          </cell>
          <cell r="E11669">
            <v>369</v>
          </cell>
          <cell r="F11669">
            <v>77</v>
          </cell>
          <cell r="G11669" t="str">
            <v>Germany</v>
          </cell>
        </row>
        <row r="11670">
          <cell r="A11670" t="str">
            <v>2003M03</v>
          </cell>
          <cell r="B11670">
            <v>1</v>
          </cell>
          <cell r="C11670">
            <v>3</v>
          </cell>
          <cell r="D11670" t="str">
            <v>Uk</v>
          </cell>
          <cell r="E11670">
            <v>32</v>
          </cell>
          <cell r="F11670">
            <v>34</v>
          </cell>
          <cell r="G11670" t="str">
            <v>Bulgaria</v>
          </cell>
        </row>
        <row r="11671">
          <cell r="A11671" t="str">
            <v>2003M03</v>
          </cell>
          <cell r="B11671">
            <v>1</v>
          </cell>
          <cell r="C11671">
            <v>77</v>
          </cell>
          <cell r="D11671" t="str">
            <v>Germany</v>
          </cell>
          <cell r="E11671">
            <v>2000</v>
          </cell>
          <cell r="F11671">
            <v>186</v>
          </cell>
          <cell r="G11671" t="str">
            <v>Spain</v>
          </cell>
        </row>
        <row r="11672">
          <cell r="A11672" t="str">
            <v>2003M03</v>
          </cell>
          <cell r="B11672">
            <v>2</v>
          </cell>
          <cell r="C11672">
            <v>3</v>
          </cell>
          <cell r="D11672" t="str">
            <v>Uk</v>
          </cell>
          <cell r="E11672">
            <v>3426</v>
          </cell>
          <cell r="F11672">
            <v>99</v>
          </cell>
          <cell r="G11672" t="str">
            <v>Ireland</v>
          </cell>
        </row>
        <row r="11673">
          <cell r="A11673" t="str">
            <v>2003M03</v>
          </cell>
          <cell r="B11673">
            <v>0</v>
          </cell>
          <cell r="C11673">
            <v>101</v>
          </cell>
          <cell r="D11673" t="str">
            <v>Italy</v>
          </cell>
          <cell r="E11673">
            <v>15</v>
          </cell>
          <cell r="F11673">
            <v>2</v>
          </cell>
          <cell r="G11673" t="str">
            <v>Canada</v>
          </cell>
        </row>
        <row r="11674">
          <cell r="A11674" t="str">
            <v>2003M03</v>
          </cell>
          <cell r="B11674">
            <v>1</v>
          </cell>
          <cell r="C11674">
            <v>16</v>
          </cell>
          <cell r="D11674" t="str">
            <v>Austria</v>
          </cell>
          <cell r="E11674">
            <v>23</v>
          </cell>
          <cell r="F11674">
            <v>71</v>
          </cell>
          <cell r="G11674" t="str">
            <v>France</v>
          </cell>
        </row>
        <row r="11675">
          <cell r="A11675" t="str">
            <v>2003M03</v>
          </cell>
          <cell r="B11675">
            <v>2</v>
          </cell>
          <cell r="C11675">
            <v>16</v>
          </cell>
          <cell r="D11675" t="str">
            <v>Austria</v>
          </cell>
          <cell r="E11675">
            <v>27</v>
          </cell>
          <cell r="F11675">
            <v>15</v>
          </cell>
          <cell r="G11675" t="str">
            <v>Australia</v>
          </cell>
        </row>
        <row r="11676">
          <cell r="A11676" t="str">
            <v>2003M03</v>
          </cell>
          <cell r="B11676">
            <v>0</v>
          </cell>
          <cell r="C11676">
            <v>3</v>
          </cell>
          <cell r="D11676" t="str">
            <v>Uk</v>
          </cell>
          <cell r="E11676">
            <v>146</v>
          </cell>
          <cell r="F11676">
            <v>15</v>
          </cell>
          <cell r="G11676" t="str">
            <v>Australia</v>
          </cell>
        </row>
        <row r="11677">
          <cell r="A11677" t="str">
            <v>2003M03</v>
          </cell>
          <cell r="B11677">
            <v>0</v>
          </cell>
          <cell r="C11677">
            <v>0</v>
          </cell>
          <cell r="D11677" t="str">
            <v>Ebay</v>
          </cell>
          <cell r="E11677">
            <v>2</v>
          </cell>
          <cell r="F11677">
            <v>55</v>
          </cell>
          <cell r="G11677" t="str">
            <v>Cyprus</v>
          </cell>
        </row>
        <row r="11678">
          <cell r="A11678" t="str">
            <v>2003M03</v>
          </cell>
          <cell r="B11678">
            <v>2</v>
          </cell>
          <cell r="C11678">
            <v>2</v>
          </cell>
          <cell r="D11678" t="str">
            <v>Canada</v>
          </cell>
          <cell r="E11678">
            <v>8</v>
          </cell>
          <cell r="F11678">
            <v>31</v>
          </cell>
          <cell r="G11678" t="str">
            <v>Brazil</v>
          </cell>
        </row>
        <row r="11679">
          <cell r="A11679" t="str">
            <v>2003M03</v>
          </cell>
          <cell r="B11679">
            <v>0</v>
          </cell>
          <cell r="C11679">
            <v>77</v>
          </cell>
          <cell r="D11679" t="str">
            <v>Germany</v>
          </cell>
          <cell r="E11679">
            <v>2226</v>
          </cell>
          <cell r="F11679">
            <v>16</v>
          </cell>
          <cell r="G11679" t="str">
            <v>Austria</v>
          </cell>
        </row>
        <row r="11680">
          <cell r="A11680" t="str">
            <v>2003M03</v>
          </cell>
          <cell r="B11680">
            <v>2</v>
          </cell>
          <cell r="C11680">
            <v>3</v>
          </cell>
          <cell r="D11680" t="str">
            <v>Uk</v>
          </cell>
          <cell r="E11680">
            <v>1765</v>
          </cell>
          <cell r="F11680">
            <v>192</v>
          </cell>
          <cell r="G11680" t="str">
            <v>Sweden</v>
          </cell>
        </row>
        <row r="11681">
          <cell r="A11681" t="str">
            <v>2003M03</v>
          </cell>
          <cell r="B11681">
            <v>0</v>
          </cell>
          <cell r="C11681">
            <v>0</v>
          </cell>
          <cell r="D11681" t="str">
            <v>Ebay</v>
          </cell>
          <cell r="E11681">
            <v>1129</v>
          </cell>
          <cell r="F11681">
            <v>15</v>
          </cell>
          <cell r="G11681" t="str">
            <v>Australia</v>
          </cell>
        </row>
        <row r="11682">
          <cell r="A11682" t="str">
            <v>2003M03</v>
          </cell>
          <cell r="B11682">
            <v>2</v>
          </cell>
          <cell r="C11682">
            <v>0</v>
          </cell>
          <cell r="D11682" t="str">
            <v>Ebay</v>
          </cell>
          <cell r="E11682">
            <v>8058</v>
          </cell>
          <cell r="F11682">
            <v>167</v>
          </cell>
          <cell r="G11682" t="str">
            <v>Romania</v>
          </cell>
        </row>
        <row r="11683">
          <cell r="A11683" t="str">
            <v>2003M03</v>
          </cell>
          <cell r="B11683">
            <v>2</v>
          </cell>
          <cell r="C11683">
            <v>77</v>
          </cell>
          <cell r="D11683" t="str">
            <v>Germany</v>
          </cell>
          <cell r="E11683">
            <v>45</v>
          </cell>
          <cell r="F11683">
            <v>45</v>
          </cell>
          <cell r="G11683" t="str">
            <v>China</v>
          </cell>
        </row>
        <row r="11684">
          <cell r="A11684" t="str">
            <v>2003M03</v>
          </cell>
          <cell r="B11684">
            <v>2</v>
          </cell>
          <cell r="C11684">
            <v>0</v>
          </cell>
          <cell r="D11684" t="str">
            <v>Ebay</v>
          </cell>
          <cell r="E11684">
            <v>322</v>
          </cell>
          <cell r="F11684">
            <v>175</v>
          </cell>
          <cell r="G11684" t="str">
            <v>San Marino</v>
          </cell>
        </row>
        <row r="11685">
          <cell r="A11685" t="str">
            <v>2003M03</v>
          </cell>
          <cell r="B11685">
            <v>2</v>
          </cell>
          <cell r="C11685">
            <v>101</v>
          </cell>
          <cell r="D11685" t="str">
            <v>Italy</v>
          </cell>
          <cell r="E11685">
            <v>386</v>
          </cell>
          <cell r="F11685">
            <v>23</v>
          </cell>
          <cell r="G11685" t="str">
            <v>Belgium</v>
          </cell>
        </row>
        <row r="11686">
          <cell r="A11686" t="str">
            <v>2003M03</v>
          </cell>
          <cell r="B11686">
            <v>1</v>
          </cell>
          <cell r="C11686">
            <v>71</v>
          </cell>
          <cell r="D11686" t="str">
            <v>France</v>
          </cell>
          <cell r="E11686">
            <v>5</v>
          </cell>
          <cell r="F11686">
            <v>8</v>
          </cell>
          <cell r="G11686" t="str">
            <v>Andorra</v>
          </cell>
        </row>
        <row r="11687">
          <cell r="A11687" t="str">
            <v>2003M03</v>
          </cell>
          <cell r="B11687">
            <v>2</v>
          </cell>
          <cell r="C11687">
            <v>186</v>
          </cell>
          <cell r="D11687" t="str">
            <v>Spain</v>
          </cell>
          <cell r="E11687">
            <v>1</v>
          </cell>
          <cell r="F11687">
            <v>138</v>
          </cell>
          <cell r="G11687" t="str">
            <v>Monaco</v>
          </cell>
        </row>
        <row r="11688">
          <cell r="A11688" t="str">
            <v>2003M03</v>
          </cell>
          <cell r="B11688">
            <v>1</v>
          </cell>
          <cell r="C11688">
            <v>71</v>
          </cell>
          <cell r="D11688" t="str">
            <v>France</v>
          </cell>
          <cell r="E11688">
            <v>215</v>
          </cell>
          <cell r="F11688">
            <v>138</v>
          </cell>
          <cell r="G11688" t="str">
            <v>Monaco</v>
          </cell>
        </row>
        <row r="11689">
          <cell r="A11689" t="str">
            <v>2003M03</v>
          </cell>
          <cell r="B11689">
            <v>2</v>
          </cell>
          <cell r="C11689">
            <v>15</v>
          </cell>
          <cell r="D11689" t="str">
            <v>Australia</v>
          </cell>
          <cell r="E11689">
            <v>23</v>
          </cell>
          <cell r="F11689">
            <v>101</v>
          </cell>
          <cell r="G11689" t="str">
            <v>Italy</v>
          </cell>
        </row>
        <row r="11690">
          <cell r="A11690" t="str">
            <v>2003M03</v>
          </cell>
          <cell r="B11690">
            <v>2</v>
          </cell>
          <cell r="C11690">
            <v>193</v>
          </cell>
          <cell r="D11690" t="str">
            <v>Switzerland</v>
          </cell>
          <cell r="E11690">
            <v>25</v>
          </cell>
          <cell r="F11690">
            <v>101</v>
          </cell>
          <cell r="G11690" t="str">
            <v>Italy</v>
          </cell>
        </row>
        <row r="11691">
          <cell r="A11691" t="str">
            <v>2003M03</v>
          </cell>
          <cell r="B11691">
            <v>2</v>
          </cell>
          <cell r="C11691">
            <v>101</v>
          </cell>
          <cell r="D11691" t="str">
            <v>Italy</v>
          </cell>
          <cell r="E11691">
            <v>204396</v>
          </cell>
          <cell r="F11691">
            <v>101</v>
          </cell>
          <cell r="G11691" t="str">
            <v>Italy</v>
          </cell>
        </row>
        <row r="11692">
          <cell r="A11692" t="str">
            <v>2003M03</v>
          </cell>
          <cell r="B11692">
            <v>0</v>
          </cell>
          <cell r="C11692">
            <v>186</v>
          </cell>
          <cell r="D11692" t="str">
            <v>Spain</v>
          </cell>
          <cell r="E11692">
            <v>105</v>
          </cell>
          <cell r="F11692">
            <v>1</v>
          </cell>
          <cell r="G11692" t="str">
            <v>United States</v>
          </cell>
        </row>
        <row r="11693">
          <cell r="A11693" t="str">
            <v>2003M03</v>
          </cell>
          <cell r="B11693">
            <v>2</v>
          </cell>
          <cell r="C11693">
            <v>146</v>
          </cell>
          <cell r="D11693" t="str">
            <v>Netherlands</v>
          </cell>
          <cell r="E11693">
            <v>16</v>
          </cell>
          <cell r="F11693">
            <v>66</v>
          </cell>
          <cell r="G11693" t="str">
            <v>Estonia</v>
          </cell>
        </row>
        <row r="11694">
          <cell r="A11694" t="str">
            <v>2003M03</v>
          </cell>
          <cell r="B11694">
            <v>3</v>
          </cell>
          <cell r="C11694">
            <v>0</v>
          </cell>
          <cell r="D11694" t="str">
            <v>Ebay</v>
          </cell>
          <cell r="E11694">
            <v>1</v>
          </cell>
          <cell r="F11694">
            <v>136</v>
          </cell>
          <cell r="G11694" t="str">
            <v>Mexico</v>
          </cell>
        </row>
        <row r="11695">
          <cell r="A11695" t="str">
            <v>2003M03</v>
          </cell>
          <cell r="B11695">
            <v>1</v>
          </cell>
          <cell r="C11695">
            <v>71</v>
          </cell>
          <cell r="D11695" t="str">
            <v>France</v>
          </cell>
          <cell r="E11695">
            <v>3136</v>
          </cell>
          <cell r="F11695">
            <v>77</v>
          </cell>
          <cell r="G11695" t="str">
            <v>Germany</v>
          </cell>
        </row>
        <row r="11696">
          <cell r="A11696" t="str">
            <v>2003M03</v>
          </cell>
          <cell r="B11696">
            <v>0</v>
          </cell>
          <cell r="C11696">
            <v>77</v>
          </cell>
          <cell r="D11696" t="str">
            <v>Germany</v>
          </cell>
          <cell r="E11696">
            <v>2</v>
          </cell>
          <cell r="F11696">
            <v>35</v>
          </cell>
          <cell r="G11696" t="str">
            <v>Burkina Faso</v>
          </cell>
        </row>
        <row r="11697">
          <cell r="A11697" t="str">
            <v>2003M03</v>
          </cell>
          <cell r="B11697">
            <v>1</v>
          </cell>
          <cell r="C11697">
            <v>101</v>
          </cell>
          <cell r="D11697" t="str">
            <v>Italy</v>
          </cell>
          <cell r="E11697">
            <v>44</v>
          </cell>
          <cell r="F11697">
            <v>31</v>
          </cell>
          <cell r="G11697" t="str">
            <v>Brazil</v>
          </cell>
        </row>
        <row r="11698">
          <cell r="A11698" t="str">
            <v>2003M03</v>
          </cell>
          <cell r="B11698">
            <v>2</v>
          </cell>
          <cell r="C11698">
            <v>0</v>
          </cell>
          <cell r="D11698" t="str">
            <v>Ebay</v>
          </cell>
          <cell r="E11698">
            <v>1</v>
          </cell>
          <cell r="F11698">
            <v>173</v>
          </cell>
          <cell r="G11698" t="str">
            <v>Saint Pierre and Miquelon</v>
          </cell>
        </row>
        <row r="11699">
          <cell r="A11699" t="str">
            <v>2003M03</v>
          </cell>
          <cell r="B11699">
            <v>0</v>
          </cell>
          <cell r="C11699">
            <v>0</v>
          </cell>
          <cell r="D11699" t="str">
            <v>Ebay</v>
          </cell>
          <cell r="E11699">
            <v>117</v>
          </cell>
          <cell r="F11699">
            <v>161</v>
          </cell>
          <cell r="G11699" t="str">
            <v>Peru</v>
          </cell>
        </row>
        <row r="11700">
          <cell r="A11700" t="str">
            <v>2003M03</v>
          </cell>
          <cell r="B11700">
            <v>1</v>
          </cell>
          <cell r="C11700">
            <v>0</v>
          </cell>
          <cell r="D11700" t="str">
            <v>Ebay</v>
          </cell>
          <cell r="E11700">
            <v>159</v>
          </cell>
          <cell r="F11700">
            <v>215</v>
          </cell>
          <cell r="G11700" t="str">
            <v>Venezuela</v>
          </cell>
        </row>
        <row r="11701">
          <cell r="A11701" t="str">
            <v>2003M03</v>
          </cell>
          <cell r="B11701">
            <v>0</v>
          </cell>
          <cell r="C11701">
            <v>0</v>
          </cell>
          <cell r="D11701" t="str">
            <v>Ebay</v>
          </cell>
          <cell r="E11701">
            <v>1</v>
          </cell>
          <cell r="F11701">
            <v>24</v>
          </cell>
          <cell r="G11701" t="str">
            <v>Belize</v>
          </cell>
        </row>
        <row r="11702">
          <cell r="A11702" t="str">
            <v>2003M03</v>
          </cell>
          <cell r="B11702">
            <v>2</v>
          </cell>
          <cell r="C11702">
            <v>186</v>
          </cell>
          <cell r="D11702" t="str">
            <v>Spain</v>
          </cell>
          <cell r="E11702">
            <v>48491</v>
          </cell>
          <cell r="F11702">
            <v>186</v>
          </cell>
          <cell r="G11702" t="str">
            <v>Spain</v>
          </cell>
        </row>
        <row r="11703">
          <cell r="A11703" t="str">
            <v>2003M03</v>
          </cell>
          <cell r="B11703">
            <v>2</v>
          </cell>
          <cell r="C11703">
            <v>100</v>
          </cell>
          <cell r="D11703" t="str">
            <v>Ebaymotors</v>
          </cell>
          <cell r="E11703">
            <v>50</v>
          </cell>
          <cell r="F11703">
            <v>70</v>
          </cell>
          <cell r="G11703" t="str">
            <v>Finland</v>
          </cell>
        </row>
        <row r="11704">
          <cell r="A11704" t="str">
            <v>2003M03</v>
          </cell>
          <cell r="B11704">
            <v>1</v>
          </cell>
          <cell r="C11704">
            <v>71</v>
          </cell>
          <cell r="D11704" t="str">
            <v>France</v>
          </cell>
          <cell r="E11704">
            <v>273</v>
          </cell>
          <cell r="F11704">
            <v>16</v>
          </cell>
          <cell r="G11704" t="str">
            <v>Austria</v>
          </cell>
        </row>
        <row r="11705">
          <cell r="A11705" t="str">
            <v>2003M03</v>
          </cell>
          <cell r="B11705">
            <v>2</v>
          </cell>
          <cell r="C11705">
            <v>15</v>
          </cell>
          <cell r="D11705" t="str">
            <v>Australia</v>
          </cell>
          <cell r="E11705">
            <v>86</v>
          </cell>
          <cell r="F11705">
            <v>168</v>
          </cell>
          <cell r="G11705" t="str">
            <v>Russian Federation</v>
          </cell>
        </row>
        <row r="11706">
          <cell r="A11706" t="str">
            <v>2003M03</v>
          </cell>
          <cell r="B11706">
            <v>2</v>
          </cell>
          <cell r="C11706">
            <v>77</v>
          </cell>
          <cell r="D11706" t="str">
            <v>Germany</v>
          </cell>
          <cell r="E11706">
            <v>11</v>
          </cell>
          <cell r="F11706">
            <v>185</v>
          </cell>
          <cell r="G11706" t="str">
            <v>South Africa</v>
          </cell>
        </row>
        <row r="11707">
          <cell r="A11707" t="str">
            <v>2003M03</v>
          </cell>
          <cell r="B11707">
            <v>2</v>
          </cell>
          <cell r="C11707">
            <v>100</v>
          </cell>
          <cell r="D11707" t="str">
            <v>Ebaymotors</v>
          </cell>
          <cell r="E11707">
            <v>2055</v>
          </cell>
          <cell r="F11707">
            <v>15</v>
          </cell>
          <cell r="G11707" t="str">
            <v>Australia</v>
          </cell>
        </row>
        <row r="11708">
          <cell r="A11708" t="str">
            <v>2003M03</v>
          </cell>
          <cell r="B11708">
            <v>2</v>
          </cell>
          <cell r="C11708">
            <v>16</v>
          </cell>
          <cell r="D11708" t="str">
            <v>Austria</v>
          </cell>
          <cell r="E11708">
            <v>18937</v>
          </cell>
          <cell r="F11708">
            <v>16</v>
          </cell>
          <cell r="G11708" t="str">
            <v>Austria</v>
          </cell>
        </row>
        <row r="11709">
          <cell r="A11709" t="str">
            <v>2003M03</v>
          </cell>
          <cell r="B11709">
            <v>2</v>
          </cell>
          <cell r="C11709">
            <v>3</v>
          </cell>
          <cell r="D11709" t="str">
            <v>Uk</v>
          </cell>
          <cell r="E11709">
            <v>14</v>
          </cell>
          <cell r="F11709">
            <v>111</v>
          </cell>
          <cell r="G11709" t="str">
            <v>Korea, South</v>
          </cell>
        </row>
        <row r="11710">
          <cell r="A11710" t="str">
            <v>2003M03</v>
          </cell>
          <cell r="B11710">
            <v>0</v>
          </cell>
          <cell r="C11710">
            <v>101</v>
          </cell>
          <cell r="D11710" t="str">
            <v>Italy</v>
          </cell>
          <cell r="E11710">
            <v>15</v>
          </cell>
          <cell r="F11710">
            <v>15</v>
          </cell>
          <cell r="G11710" t="str">
            <v>Australia</v>
          </cell>
        </row>
        <row r="11711">
          <cell r="A11711" t="str">
            <v>2003M03</v>
          </cell>
          <cell r="B11711">
            <v>2</v>
          </cell>
          <cell r="C11711">
            <v>101</v>
          </cell>
          <cell r="D11711" t="str">
            <v>Italy</v>
          </cell>
          <cell r="E11711">
            <v>470</v>
          </cell>
          <cell r="F11711">
            <v>92</v>
          </cell>
          <cell r="G11711" t="str">
            <v>Hong Kong</v>
          </cell>
        </row>
        <row r="11712">
          <cell r="A11712" t="str">
            <v>2003M03</v>
          </cell>
          <cell r="B11712">
            <v>2</v>
          </cell>
          <cell r="C11712">
            <v>100</v>
          </cell>
          <cell r="D11712" t="str">
            <v>Ebaymotors</v>
          </cell>
          <cell r="E11712">
            <v>193</v>
          </cell>
          <cell r="F11712">
            <v>45</v>
          </cell>
          <cell r="G11712" t="str">
            <v>China</v>
          </cell>
        </row>
        <row r="11713">
          <cell r="A11713" t="str">
            <v>2003M03</v>
          </cell>
          <cell r="B11713">
            <v>0</v>
          </cell>
          <cell r="C11713">
            <v>3</v>
          </cell>
          <cell r="D11713" t="str">
            <v>Uk</v>
          </cell>
          <cell r="E11713">
            <v>453</v>
          </cell>
          <cell r="F11713">
            <v>99</v>
          </cell>
          <cell r="G11713" t="str">
            <v>Ireland</v>
          </cell>
        </row>
        <row r="11714">
          <cell r="A11714" t="str">
            <v>2003M03</v>
          </cell>
          <cell r="B11714">
            <v>2</v>
          </cell>
          <cell r="C11714">
            <v>0</v>
          </cell>
          <cell r="D11714" t="str">
            <v>Ebay</v>
          </cell>
          <cell r="E11714">
            <v>6231</v>
          </cell>
          <cell r="F11714">
            <v>99</v>
          </cell>
          <cell r="G11714" t="str">
            <v>Ireland</v>
          </cell>
        </row>
        <row r="11715">
          <cell r="A11715" t="str">
            <v>2003M03</v>
          </cell>
          <cell r="B11715">
            <v>1</v>
          </cell>
          <cell r="C11715">
            <v>3</v>
          </cell>
          <cell r="D11715" t="str">
            <v>Uk</v>
          </cell>
          <cell r="E11715">
            <v>3</v>
          </cell>
          <cell r="F11715">
            <v>162</v>
          </cell>
          <cell r="G11715" t="str">
            <v>Philippines</v>
          </cell>
        </row>
        <row r="11716">
          <cell r="A11716" t="str">
            <v>2003M03</v>
          </cell>
          <cell r="B11716">
            <v>2</v>
          </cell>
          <cell r="C11716">
            <v>101</v>
          </cell>
          <cell r="D11716" t="str">
            <v>Italy</v>
          </cell>
          <cell r="E11716">
            <v>148</v>
          </cell>
          <cell r="F11716">
            <v>127</v>
          </cell>
          <cell r="G11716" t="str">
            <v>Malaysia</v>
          </cell>
        </row>
        <row r="11717">
          <cell r="A11717" t="str">
            <v>2003M03</v>
          </cell>
          <cell r="B11717">
            <v>2</v>
          </cell>
          <cell r="C11717">
            <v>101</v>
          </cell>
          <cell r="D11717" t="str">
            <v>Italy</v>
          </cell>
          <cell r="E11717">
            <v>21</v>
          </cell>
          <cell r="F11717">
            <v>66</v>
          </cell>
          <cell r="G11717" t="str">
            <v>Estonia</v>
          </cell>
        </row>
        <row r="11718">
          <cell r="A11718" t="str">
            <v>2003M03</v>
          </cell>
          <cell r="B11718">
            <v>2</v>
          </cell>
          <cell r="C11718">
            <v>186</v>
          </cell>
          <cell r="D11718" t="str">
            <v>Spain</v>
          </cell>
          <cell r="E11718">
            <v>4</v>
          </cell>
          <cell r="F11718">
            <v>167</v>
          </cell>
          <cell r="G11718" t="str">
            <v>Romania</v>
          </cell>
        </row>
        <row r="11719">
          <cell r="A11719" t="str">
            <v>2003M03</v>
          </cell>
          <cell r="B11719">
            <v>0</v>
          </cell>
          <cell r="C11719">
            <v>77</v>
          </cell>
          <cell r="D11719" t="str">
            <v>Germany</v>
          </cell>
          <cell r="E11719">
            <v>388</v>
          </cell>
          <cell r="F11719">
            <v>2</v>
          </cell>
          <cell r="G11719" t="str">
            <v>Canada</v>
          </cell>
        </row>
        <row r="11720">
          <cell r="A11720" t="str">
            <v>2003M03</v>
          </cell>
          <cell r="B11720">
            <v>0</v>
          </cell>
          <cell r="C11720">
            <v>0</v>
          </cell>
          <cell r="D11720" t="str">
            <v>Ebay</v>
          </cell>
          <cell r="E11720">
            <v>1</v>
          </cell>
          <cell r="F11720">
            <v>122</v>
          </cell>
          <cell r="G11720" t="str">
            <v>Luxembourg</v>
          </cell>
        </row>
        <row r="11721">
          <cell r="A11721" t="str">
            <v>2003M03</v>
          </cell>
          <cell r="B11721">
            <v>0</v>
          </cell>
          <cell r="C11721">
            <v>0</v>
          </cell>
          <cell r="D11721" t="str">
            <v>Ebay</v>
          </cell>
          <cell r="E11721">
            <v>35</v>
          </cell>
          <cell r="F11721">
            <v>44</v>
          </cell>
          <cell r="G11721" t="str">
            <v>Chile</v>
          </cell>
        </row>
        <row r="11722">
          <cell r="A11722" t="str">
            <v>2003M03</v>
          </cell>
          <cell r="B11722">
            <v>1</v>
          </cell>
          <cell r="C11722">
            <v>77</v>
          </cell>
          <cell r="D11722" t="str">
            <v>Germany</v>
          </cell>
          <cell r="E11722">
            <v>141</v>
          </cell>
          <cell r="F11722">
            <v>163</v>
          </cell>
          <cell r="G11722" t="str">
            <v>Poland</v>
          </cell>
        </row>
        <row r="11723">
          <cell r="A11723" t="str">
            <v>2003M03</v>
          </cell>
          <cell r="B11723">
            <v>2</v>
          </cell>
          <cell r="C11723">
            <v>3</v>
          </cell>
          <cell r="D11723" t="str">
            <v>Uk</v>
          </cell>
          <cell r="E11723">
            <v>2</v>
          </cell>
          <cell r="F11723">
            <v>33</v>
          </cell>
          <cell r="G11723" t="str">
            <v>Brunei Darussalam</v>
          </cell>
        </row>
        <row r="11724">
          <cell r="A11724" t="str">
            <v>2003M03</v>
          </cell>
          <cell r="B11724">
            <v>2</v>
          </cell>
          <cell r="C11724">
            <v>186</v>
          </cell>
          <cell r="D11724" t="str">
            <v>Spain</v>
          </cell>
          <cell r="E11724">
            <v>59</v>
          </cell>
          <cell r="F11724">
            <v>92</v>
          </cell>
          <cell r="G11724" t="str">
            <v>Hong Kong</v>
          </cell>
        </row>
        <row r="11725">
          <cell r="A11725" t="str">
            <v>2003M03</v>
          </cell>
          <cell r="B11725">
            <v>2</v>
          </cell>
          <cell r="C11725">
            <v>3</v>
          </cell>
          <cell r="D11725" t="str">
            <v>Uk</v>
          </cell>
          <cell r="E11725">
            <v>3</v>
          </cell>
          <cell r="F11725">
            <v>134</v>
          </cell>
          <cell r="G11725" t="str">
            <v>Mauritius</v>
          </cell>
        </row>
        <row r="11726">
          <cell r="A11726" t="str">
            <v>2003M03</v>
          </cell>
          <cell r="B11726">
            <v>2</v>
          </cell>
          <cell r="C11726">
            <v>77</v>
          </cell>
          <cell r="D11726" t="str">
            <v>Germany</v>
          </cell>
          <cell r="E11726">
            <v>24</v>
          </cell>
          <cell r="F11726">
            <v>11</v>
          </cell>
          <cell r="G11726" t="str">
            <v>Antigua and Barbuda</v>
          </cell>
        </row>
        <row r="11727">
          <cell r="A11727" t="str">
            <v>2003M03</v>
          </cell>
          <cell r="B11727">
            <v>1</v>
          </cell>
          <cell r="C11727">
            <v>71</v>
          </cell>
          <cell r="D11727" t="str">
            <v>France</v>
          </cell>
          <cell r="E11727">
            <v>1</v>
          </cell>
          <cell r="F11727">
            <v>15</v>
          </cell>
          <cell r="G11727" t="str">
            <v>Australia</v>
          </cell>
        </row>
        <row r="11728">
          <cell r="A11728" t="str">
            <v>2003M03</v>
          </cell>
          <cell r="B11728">
            <v>2</v>
          </cell>
          <cell r="C11728">
            <v>0</v>
          </cell>
          <cell r="D11728" t="str">
            <v>Ebay</v>
          </cell>
          <cell r="E11728">
            <v>181</v>
          </cell>
          <cell r="F11728">
            <v>139</v>
          </cell>
          <cell r="G11728" t="str">
            <v>Mongolia</v>
          </cell>
        </row>
        <row r="11729">
          <cell r="A11729" t="str">
            <v>2003M03</v>
          </cell>
          <cell r="B11729">
            <v>0</v>
          </cell>
          <cell r="C11729">
            <v>100</v>
          </cell>
          <cell r="D11729" t="str">
            <v>Ebaymotors</v>
          </cell>
          <cell r="E11729">
            <v>10</v>
          </cell>
          <cell r="F11729">
            <v>76</v>
          </cell>
          <cell r="G11729" t="str">
            <v>Georgia</v>
          </cell>
        </row>
        <row r="11730">
          <cell r="A11730" t="str">
            <v>2003M03</v>
          </cell>
          <cell r="B11730">
            <v>0</v>
          </cell>
          <cell r="C11730">
            <v>77</v>
          </cell>
          <cell r="D11730" t="str">
            <v>Germany</v>
          </cell>
          <cell r="E11730">
            <v>74</v>
          </cell>
          <cell r="F11730">
            <v>99</v>
          </cell>
          <cell r="G11730" t="str">
            <v>Ireland</v>
          </cell>
        </row>
        <row r="11731">
          <cell r="A11731" t="str">
            <v>2003M03</v>
          </cell>
          <cell r="B11731">
            <v>2</v>
          </cell>
          <cell r="C11731">
            <v>71</v>
          </cell>
          <cell r="D11731" t="str">
            <v>France</v>
          </cell>
          <cell r="E11731">
            <v>157</v>
          </cell>
          <cell r="F11731">
            <v>168</v>
          </cell>
          <cell r="G11731" t="str">
            <v>Russian Federation</v>
          </cell>
        </row>
        <row r="11732">
          <cell r="A11732" t="str">
            <v>2003M03</v>
          </cell>
          <cell r="B11732">
            <v>1</v>
          </cell>
          <cell r="C11732">
            <v>0</v>
          </cell>
          <cell r="D11732" t="str">
            <v>Ebay</v>
          </cell>
          <cell r="E11732">
            <v>10</v>
          </cell>
          <cell r="F11732">
            <v>93</v>
          </cell>
          <cell r="G11732" t="str">
            <v>Hungary</v>
          </cell>
        </row>
        <row r="11733">
          <cell r="A11733" t="str">
            <v>2003M03</v>
          </cell>
          <cell r="B11733">
            <v>2</v>
          </cell>
          <cell r="C11733">
            <v>100</v>
          </cell>
          <cell r="D11733" t="str">
            <v>Ebaymotors</v>
          </cell>
          <cell r="E11733">
            <v>3</v>
          </cell>
          <cell r="F11733">
            <v>167</v>
          </cell>
          <cell r="G11733" t="str">
            <v>Romania</v>
          </cell>
        </row>
        <row r="11734">
          <cell r="A11734" t="str">
            <v>2003M03</v>
          </cell>
          <cell r="B11734">
            <v>0</v>
          </cell>
          <cell r="C11734">
            <v>0</v>
          </cell>
          <cell r="D11734" t="str">
            <v>Ebay</v>
          </cell>
          <cell r="E11734">
            <v>160</v>
          </cell>
          <cell r="F11734">
            <v>192</v>
          </cell>
          <cell r="G11734" t="str">
            <v>Sweden</v>
          </cell>
        </row>
        <row r="11735">
          <cell r="A11735" t="str">
            <v>2003M03</v>
          </cell>
          <cell r="B11735">
            <v>0</v>
          </cell>
          <cell r="C11735">
            <v>101</v>
          </cell>
          <cell r="D11735" t="str">
            <v>Italy</v>
          </cell>
          <cell r="E11735">
            <v>5</v>
          </cell>
          <cell r="F11735">
            <v>104</v>
          </cell>
          <cell r="G11735" t="str">
            <v>Japan</v>
          </cell>
        </row>
        <row r="11736">
          <cell r="A11736" t="str">
            <v>2003M03</v>
          </cell>
          <cell r="B11736">
            <v>0</v>
          </cell>
          <cell r="C11736">
            <v>196</v>
          </cell>
          <cell r="D11736" t="str">
            <v>Taiwan</v>
          </cell>
          <cell r="E11736">
            <v>4</v>
          </cell>
          <cell r="F11736">
            <v>77</v>
          </cell>
          <cell r="G11736" t="str">
            <v>Germany</v>
          </cell>
        </row>
        <row r="11737">
          <cell r="A11737" t="str">
            <v>2003M03</v>
          </cell>
          <cell r="B11737">
            <v>1</v>
          </cell>
          <cell r="C11737">
            <v>3</v>
          </cell>
          <cell r="D11737" t="str">
            <v>Uk</v>
          </cell>
          <cell r="E11737">
            <v>1</v>
          </cell>
          <cell r="F11737">
            <v>115</v>
          </cell>
          <cell r="G11737" t="str">
            <v>Latvia</v>
          </cell>
        </row>
        <row r="11738">
          <cell r="A11738" t="str">
            <v>2003M03</v>
          </cell>
          <cell r="B11738">
            <v>1</v>
          </cell>
          <cell r="C11738">
            <v>0</v>
          </cell>
          <cell r="D11738" t="str">
            <v>Ebay</v>
          </cell>
          <cell r="E11738">
            <v>37</v>
          </cell>
          <cell r="F11738">
            <v>56</v>
          </cell>
          <cell r="G11738" t="str">
            <v>Czech Republic</v>
          </cell>
        </row>
        <row r="11739">
          <cell r="A11739" t="str">
            <v>2003M03</v>
          </cell>
          <cell r="B11739">
            <v>2</v>
          </cell>
          <cell r="C11739">
            <v>0</v>
          </cell>
          <cell r="D11739" t="str">
            <v>Ebay</v>
          </cell>
          <cell r="E11739">
            <v>3968</v>
          </cell>
          <cell r="F11739">
            <v>211</v>
          </cell>
          <cell r="G11739" t="str">
            <v>Uruguay</v>
          </cell>
        </row>
        <row r="11740">
          <cell r="A11740" t="str">
            <v>2003M03</v>
          </cell>
          <cell r="B11740">
            <v>0</v>
          </cell>
          <cell r="C11740">
            <v>3</v>
          </cell>
          <cell r="D11740" t="str">
            <v>Uk</v>
          </cell>
          <cell r="E11740">
            <v>5</v>
          </cell>
          <cell r="F11740">
            <v>108</v>
          </cell>
          <cell r="G11740" t="str">
            <v>Kenya Coast Republic</v>
          </cell>
        </row>
        <row r="11741">
          <cell r="A11741" t="str">
            <v>2003M03</v>
          </cell>
          <cell r="B11741">
            <v>0</v>
          </cell>
          <cell r="C11741">
            <v>101</v>
          </cell>
          <cell r="D11741" t="str">
            <v>Italy</v>
          </cell>
          <cell r="E11741">
            <v>1</v>
          </cell>
          <cell r="F11741">
            <v>149</v>
          </cell>
          <cell r="G11741" t="str">
            <v>New Zealand</v>
          </cell>
        </row>
        <row r="11742">
          <cell r="A11742" t="str">
            <v>2003M03</v>
          </cell>
          <cell r="B11742">
            <v>1</v>
          </cell>
          <cell r="C11742">
            <v>71</v>
          </cell>
          <cell r="D11742" t="str">
            <v>France</v>
          </cell>
          <cell r="E11742">
            <v>190</v>
          </cell>
          <cell r="F11742">
            <v>3</v>
          </cell>
          <cell r="G11742" t="str">
            <v>United Kingdom</v>
          </cell>
        </row>
        <row r="11743">
          <cell r="A11743" t="str">
            <v>2003M03</v>
          </cell>
          <cell r="B11743">
            <v>0</v>
          </cell>
          <cell r="C11743">
            <v>0</v>
          </cell>
          <cell r="D11743" t="str">
            <v>Ebay</v>
          </cell>
          <cell r="E11743">
            <v>82</v>
          </cell>
          <cell r="F11743">
            <v>9</v>
          </cell>
          <cell r="G11743" t="str">
            <v>Angola</v>
          </cell>
        </row>
        <row r="11744">
          <cell r="A11744" t="str">
            <v>2003M03</v>
          </cell>
          <cell r="B11744">
            <v>2</v>
          </cell>
          <cell r="C11744">
            <v>77</v>
          </cell>
          <cell r="D11744" t="str">
            <v>Germany</v>
          </cell>
          <cell r="E11744">
            <v>6014</v>
          </cell>
          <cell r="F11744">
            <v>186</v>
          </cell>
          <cell r="G11744" t="str">
            <v>Spain</v>
          </cell>
        </row>
        <row r="11745">
          <cell r="A11745" t="str">
            <v>2003M03</v>
          </cell>
          <cell r="B11745">
            <v>2</v>
          </cell>
          <cell r="C11745">
            <v>0</v>
          </cell>
          <cell r="D11745" t="str">
            <v>Ebay</v>
          </cell>
          <cell r="E11745">
            <v>245</v>
          </cell>
          <cell r="F11745">
            <v>215</v>
          </cell>
          <cell r="G11745" t="str">
            <v>Venezuela</v>
          </cell>
        </row>
        <row r="11746">
          <cell r="A11746" t="str">
            <v>2003M03</v>
          </cell>
          <cell r="B11746">
            <v>0</v>
          </cell>
          <cell r="C11746">
            <v>0</v>
          </cell>
          <cell r="D11746" t="str">
            <v>Ebay</v>
          </cell>
          <cell r="E11746">
            <v>145</v>
          </cell>
          <cell r="F11746">
            <v>186</v>
          </cell>
          <cell r="G11746" t="str">
            <v>Spain</v>
          </cell>
        </row>
        <row r="11747">
          <cell r="A11747" t="str">
            <v>2003M03</v>
          </cell>
          <cell r="B11747">
            <v>3</v>
          </cell>
          <cell r="C11747">
            <v>100</v>
          </cell>
          <cell r="D11747" t="str">
            <v>Ebaymotors</v>
          </cell>
          <cell r="E11747">
            <v>6</v>
          </cell>
          <cell r="F11747">
            <v>225</v>
          </cell>
          <cell r="G11747" t="str">
            <v>APO/FPO</v>
          </cell>
        </row>
        <row r="11748">
          <cell r="A11748" t="str">
            <v>2003M03</v>
          </cell>
          <cell r="B11748">
            <v>1</v>
          </cell>
          <cell r="C11748">
            <v>0</v>
          </cell>
          <cell r="D11748" t="str">
            <v>Ebay</v>
          </cell>
          <cell r="E11748">
            <v>1</v>
          </cell>
          <cell r="F11748">
            <v>51</v>
          </cell>
          <cell r="G11748" t="str">
            <v>Costa Rica</v>
          </cell>
        </row>
        <row r="11749">
          <cell r="A11749" t="str">
            <v>2003M03</v>
          </cell>
          <cell r="B11749">
            <v>2</v>
          </cell>
          <cell r="C11749">
            <v>77</v>
          </cell>
          <cell r="D11749" t="str">
            <v>Germany</v>
          </cell>
          <cell r="E11749">
            <v>5796</v>
          </cell>
          <cell r="F11749">
            <v>23</v>
          </cell>
          <cell r="G11749" t="str">
            <v>Belgium</v>
          </cell>
        </row>
        <row r="11750">
          <cell r="A11750" t="str">
            <v>2003M03</v>
          </cell>
          <cell r="B11750">
            <v>3</v>
          </cell>
          <cell r="C11750">
            <v>0</v>
          </cell>
          <cell r="D11750" t="str">
            <v>Ebay</v>
          </cell>
          <cell r="E11750">
            <v>2</v>
          </cell>
          <cell r="F11750">
            <v>167</v>
          </cell>
          <cell r="G11750" t="str">
            <v>Romania</v>
          </cell>
        </row>
        <row r="11751">
          <cell r="A11751" t="str">
            <v>2003M03</v>
          </cell>
          <cell r="B11751">
            <v>2</v>
          </cell>
          <cell r="C11751">
            <v>0</v>
          </cell>
          <cell r="D11751" t="str">
            <v>Ebay</v>
          </cell>
          <cell r="E11751">
            <v>15</v>
          </cell>
          <cell r="F11751">
            <v>40</v>
          </cell>
          <cell r="G11751" t="str">
            <v>Cape Verde Islands</v>
          </cell>
        </row>
        <row r="11752">
          <cell r="A11752" t="str">
            <v>2003M03</v>
          </cell>
          <cell r="B11752">
            <v>0</v>
          </cell>
          <cell r="C11752">
            <v>193</v>
          </cell>
          <cell r="D11752" t="str">
            <v>Switzerland</v>
          </cell>
          <cell r="E11752">
            <v>3713</v>
          </cell>
          <cell r="F11752">
            <v>193</v>
          </cell>
          <cell r="G11752" t="str">
            <v>Switzerland</v>
          </cell>
        </row>
        <row r="11753">
          <cell r="A11753" t="str">
            <v>2003M03</v>
          </cell>
          <cell r="B11753">
            <v>1</v>
          </cell>
          <cell r="C11753">
            <v>193</v>
          </cell>
          <cell r="D11753" t="str">
            <v>Switzerland</v>
          </cell>
          <cell r="E11753">
            <v>1</v>
          </cell>
          <cell r="F11753">
            <v>3</v>
          </cell>
          <cell r="G11753" t="str">
            <v>United Kingdom</v>
          </cell>
        </row>
        <row r="11754">
          <cell r="A11754" t="str">
            <v>2003M03</v>
          </cell>
          <cell r="B11754">
            <v>2</v>
          </cell>
          <cell r="C11754">
            <v>0</v>
          </cell>
          <cell r="D11754" t="str">
            <v>Ebay</v>
          </cell>
          <cell r="E11754">
            <v>192</v>
          </cell>
          <cell r="F11754">
            <v>108</v>
          </cell>
          <cell r="G11754" t="str">
            <v>Kenya Coast Republic</v>
          </cell>
        </row>
        <row r="11755">
          <cell r="A11755" t="str">
            <v>2003M03</v>
          </cell>
          <cell r="B11755">
            <v>2</v>
          </cell>
          <cell r="C11755">
            <v>0</v>
          </cell>
          <cell r="D11755" t="str">
            <v>Ebay</v>
          </cell>
          <cell r="E11755">
            <v>7</v>
          </cell>
          <cell r="F11755">
            <v>54</v>
          </cell>
          <cell r="G11755" t="str">
            <v>Cuba</v>
          </cell>
        </row>
        <row r="11756">
          <cell r="A11756" t="str">
            <v>2003M03</v>
          </cell>
          <cell r="B11756">
            <v>2</v>
          </cell>
          <cell r="C11756">
            <v>0</v>
          </cell>
          <cell r="D11756" t="str">
            <v>Ebay</v>
          </cell>
          <cell r="E11756">
            <v>206</v>
          </cell>
          <cell r="F11756">
            <v>210</v>
          </cell>
          <cell r="G11756" t="str">
            <v>United Arab Emirates</v>
          </cell>
        </row>
        <row r="11757">
          <cell r="A11757" t="str">
            <v>2003M03</v>
          </cell>
          <cell r="B11757">
            <v>2</v>
          </cell>
          <cell r="C11757">
            <v>193</v>
          </cell>
          <cell r="D11757" t="str">
            <v>Switzerland</v>
          </cell>
          <cell r="E11757">
            <v>2</v>
          </cell>
          <cell r="F11757">
            <v>167</v>
          </cell>
          <cell r="G11757" t="str">
            <v>Romania</v>
          </cell>
        </row>
        <row r="11758">
          <cell r="A11758" t="str">
            <v>2003M03</v>
          </cell>
          <cell r="B11758">
            <v>0</v>
          </cell>
          <cell r="C11758">
            <v>71</v>
          </cell>
          <cell r="D11758" t="str">
            <v>France</v>
          </cell>
          <cell r="E11758">
            <v>2</v>
          </cell>
          <cell r="F11758">
            <v>95</v>
          </cell>
          <cell r="G11758" t="str">
            <v>India</v>
          </cell>
        </row>
        <row r="11759">
          <cell r="A11759" t="str">
            <v>2003M03</v>
          </cell>
          <cell r="B11759">
            <v>0</v>
          </cell>
          <cell r="C11759">
            <v>3</v>
          </cell>
          <cell r="D11759" t="str">
            <v>Uk</v>
          </cell>
          <cell r="E11759">
            <v>14</v>
          </cell>
          <cell r="F11759">
            <v>192</v>
          </cell>
          <cell r="G11759" t="str">
            <v>Sweden</v>
          </cell>
        </row>
        <row r="11760">
          <cell r="A11760" t="str">
            <v>2003M03</v>
          </cell>
          <cell r="B11760">
            <v>0</v>
          </cell>
          <cell r="C11760">
            <v>23</v>
          </cell>
          <cell r="D11760" t="str">
            <v xml:space="preserve"> Belgium (French)</v>
          </cell>
          <cell r="E11760">
            <v>40</v>
          </cell>
          <cell r="F11760">
            <v>77</v>
          </cell>
          <cell r="G11760" t="str">
            <v>Germany</v>
          </cell>
        </row>
        <row r="11761">
          <cell r="A11761" t="str">
            <v>2003M03</v>
          </cell>
          <cell r="B11761">
            <v>2</v>
          </cell>
          <cell r="C11761">
            <v>193</v>
          </cell>
          <cell r="D11761" t="str">
            <v>Switzerland</v>
          </cell>
          <cell r="E11761">
            <v>4</v>
          </cell>
          <cell r="F11761">
            <v>92</v>
          </cell>
          <cell r="G11761" t="str">
            <v>Hong Kong</v>
          </cell>
        </row>
        <row r="11762">
          <cell r="A11762" t="str">
            <v>2003M03</v>
          </cell>
          <cell r="B11762">
            <v>2</v>
          </cell>
          <cell r="C11762">
            <v>0</v>
          </cell>
          <cell r="D11762" t="str">
            <v>Ebay</v>
          </cell>
          <cell r="E11762">
            <v>1079</v>
          </cell>
          <cell r="F11762">
            <v>46</v>
          </cell>
          <cell r="G11762" t="str">
            <v>Colombia</v>
          </cell>
        </row>
        <row r="11763">
          <cell r="A11763" t="str">
            <v>2003M03</v>
          </cell>
          <cell r="B11763">
            <v>0</v>
          </cell>
          <cell r="C11763">
            <v>0</v>
          </cell>
          <cell r="D11763" t="str">
            <v>Ebay</v>
          </cell>
          <cell r="E11763">
            <v>1</v>
          </cell>
          <cell r="F11763">
            <v>174</v>
          </cell>
          <cell r="G11763" t="str">
            <v>Saint Vincent and the Grenadines</v>
          </cell>
        </row>
        <row r="11764">
          <cell r="A11764" t="str">
            <v>2003M03</v>
          </cell>
          <cell r="B11764">
            <v>1</v>
          </cell>
          <cell r="C11764">
            <v>100</v>
          </cell>
          <cell r="D11764" t="str">
            <v>Ebaymotors</v>
          </cell>
          <cell r="E11764">
            <v>373427</v>
          </cell>
          <cell r="F11764">
            <v>1</v>
          </cell>
          <cell r="G11764" t="str">
            <v>United States</v>
          </cell>
        </row>
        <row r="11765">
          <cell r="A11765" t="str">
            <v>2003M03</v>
          </cell>
          <cell r="B11765">
            <v>2</v>
          </cell>
          <cell r="C11765">
            <v>15</v>
          </cell>
          <cell r="D11765" t="str">
            <v>Australia</v>
          </cell>
          <cell r="E11765">
            <v>22</v>
          </cell>
          <cell r="F11765">
            <v>71</v>
          </cell>
          <cell r="G11765" t="str">
            <v>France</v>
          </cell>
        </row>
        <row r="11766">
          <cell r="A11766" t="str">
            <v>2003M03</v>
          </cell>
          <cell r="B11766">
            <v>0</v>
          </cell>
          <cell r="C11766">
            <v>71</v>
          </cell>
          <cell r="D11766" t="str">
            <v>France</v>
          </cell>
          <cell r="E11766">
            <v>5</v>
          </cell>
          <cell r="F11766">
            <v>104</v>
          </cell>
          <cell r="G11766" t="str">
            <v>Japan</v>
          </cell>
        </row>
        <row r="11767">
          <cell r="A11767" t="str">
            <v>2003M03</v>
          </cell>
          <cell r="B11767">
            <v>3</v>
          </cell>
          <cell r="C11767">
            <v>15</v>
          </cell>
          <cell r="D11767" t="str">
            <v>Australia</v>
          </cell>
          <cell r="E11767">
            <v>2</v>
          </cell>
          <cell r="F11767">
            <v>92</v>
          </cell>
          <cell r="G11767" t="str">
            <v>Hong Kong</v>
          </cell>
        </row>
        <row r="11768">
          <cell r="A11768" t="str">
            <v>2003M03</v>
          </cell>
          <cell r="B11768">
            <v>2</v>
          </cell>
          <cell r="C11768">
            <v>0</v>
          </cell>
          <cell r="D11768" t="str">
            <v>Ebay</v>
          </cell>
          <cell r="E11768">
            <v>385</v>
          </cell>
          <cell r="F11768">
            <v>78</v>
          </cell>
          <cell r="G11768" t="str">
            <v>Ghana</v>
          </cell>
        </row>
        <row r="11769">
          <cell r="A11769" t="str">
            <v>2003M03</v>
          </cell>
          <cell r="B11769">
            <v>1</v>
          </cell>
          <cell r="C11769">
            <v>0</v>
          </cell>
          <cell r="D11769" t="str">
            <v>Ebay</v>
          </cell>
          <cell r="E11769">
            <v>32</v>
          </cell>
          <cell r="F11769">
            <v>80</v>
          </cell>
          <cell r="G11769" t="str">
            <v>Greece</v>
          </cell>
        </row>
        <row r="11770">
          <cell r="A11770" t="str">
            <v>2003M03</v>
          </cell>
          <cell r="B11770">
            <v>2</v>
          </cell>
          <cell r="C11770">
            <v>0</v>
          </cell>
          <cell r="D11770" t="str">
            <v>Ebay</v>
          </cell>
          <cell r="E11770">
            <v>98</v>
          </cell>
          <cell r="F11770">
            <v>7</v>
          </cell>
          <cell r="G11770" t="str">
            <v>American Samoa</v>
          </cell>
        </row>
        <row r="11771">
          <cell r="A11771" t="str">
            <v>2003M03</v>
          </cell>
          <cell r="B11771">
            <v>0</v>
          </cell>
          <cell r="C11771">
            <v>15</v>
          </cell>
          <cell r="D11771" t="str">
            <v>Australia</v>
          </cell>
          <cell r="E11771">
            <v>529</v>
          </cell>
          <cell r="F11771">
            <v>1</v>
          </cell>
          <cell r="G11771" t="str">
            <v>United States</v>
          </cell>
        </row>
        <row r="11772">
          <cell r="A11772" t="str">
            <v>2003M03</v>
          </cell>
          <cell r="B11772">
            <v>2</v>
          </cell>
          <cell r="C11772">
            <v>15</v>
          </cell>
          <cell r="D11772" t="str">
            <v>Australia</v>
          </cell>
          <cell r="E11772">
            <v>76</v>
          </cell>
          <cell r="F11772">
            <v>45</v>
          </cell>
          <cell r="G11772" t="str">
            <v>China</v>
          </cell>
        </row>
        <row r="11773">
          <cell r="A11773" t="str">
            <v>2003M03</v>
          </cell>
          <cell r="B11773">
            <v>2</v>
          </cell>
          <cell r="C11773">
            <v>23</v>
          </cell>
          <cell r="D11773" t="str">
            <v xml:space="preserve"> Belgium (French)</v>
          </cell>
          <cell r="E11773">
            <v>12</v>
          </cell>
          <cell r="F11773">
            <v>16</v>
          </cell>
          <cell r="G11773" t="str">
            <v>Austria</v>
          </cell>
        </row>
        <row r="11774">
          <cell r="A11774" t="str">
            <v>2003M03</v>
          </cell>
          <cell r="B11774">
            <v>2</v>
          </cell>
          <cell r="C11774">
            <v>0</v>
          </cell>
          <cell r="D11774" t="str">
            <v>Ebay</v>
          </cell>
          <cell r="E11774">
            <v>283956</v>
          </cell>
          <cell r="F11774">
            <v>3</v>
          </cell>
          <cell r="G11774" t="str">
            <v>United Kingdom</v>
          </cell>
        </row>
        <row r="11775">
          <cell r="A11775" t="str">
            <v>2003M03</v>
          </cell>
          <cell r="B11775">
            <v>3</v>
          </cell>
          <cell r="C11775">
            <v>186</v>
          </cell>
          <cell r="D11775" t="str">
            <v>Spain</v>
          </cell>
          <cell r="E11775">
            <v>1</v>
          </cell>
          <cell r="F11775">
            <v>22</v>
          </cell>
          <cell r="G11775" t="str">
            <v>Belarus</v>
          </cell>
        </row>
        <row r="11776">
          <cell r="A11776" t="str">
            <v>2003M03</v>
          </cell>
          <cell r="B11776">
            <v>0</v>
          </cell>
          <cell r="C11776">
            <v>3</v>
          </cell>
          <cell r="D11776" t="str">
            <v>Uk</v>
          </cell>
          <cell r="E11776">
            <v>22</v>
          </cell>
          <cell r="F11776">
            <v>164</v>
          </cell>
          <cell r="G11776" t="str">
            <v>Portugal</v>
          </cell>
        </row>
        <row r="11777">
          <cell r="A11777" t="str">
            <v>2003M03</v>
          </cell>
          <cell r="B11777">
            <v>0</v>
          </cell>
          <cell r="C11777">
            <v>101</v>
          </cell>
          <cell r="D11777" t="str">
            <v>Italy</v>
          </cell>
          <cell r="E11777">
            <v>4</v>
          </cell>
          <cell r="F11777">
            <v>130</v>
          </cell>
          <cell r="G11777" t="str">
            <v>Malta</v>
          </cell>
        </row>
        <row r="11778">
          <cell r="A11778" t="str">
            <v>2003M03</v>
          </cell>
          <cell r="B11778">
            <v>0</v>
          </cell>
          <cell r="C11778">
            <v>23</v>
          </cell>
          <cell r="D11778" t="str">
            <v xml:space="preserve"> Belgium (French)</v>
          </cell>
          <cell r="E11778">
            <v>2</v>
          </cell>
          <cell r="F11778">
            <v>1</v>
          </cell>
          <cell r="G11778" t="str">
            <v>United States</v>
          </cell>
        </row>
        <row r="11779">
          <cell r="A11779" t="str">
            <v>2003M03</v>
          </cell>
          <cell r="B11779">
            <v>1</v>
          </cell>
          <cell r="C11779">
            <v>71</v>
          </cell>
          <cell r="D11779" t="str">
            <v>France</v>
          </cell>
          <cell r="E11779">
            <v>1</v>
          </cell>
          <cell r="F11779">
            <v>204</v>
          </cell>
          <cell r="G11779" t="str">
            <v>Turkey</v>
          </cell>
        </row>
        <row r="11780">
          <cell r="A11780" t="str">
            <v>2003M03</v>
          </cell>
          <cell r="B11780">
            <v>2</v>
          </cell>
          <cell r="C11780">
            <v>100</v>
          </cell>
          <cell r="D11780" t="str">
            <v>Ebaymotors</v>
          </cell>
          <cell r="E11780">
            <v>2120</v>
          </cell>
          <cell r="F11780">
            <v>3</v>
          </cell>
          <cell r="G11780" t="str">
            <v>United Kingdom</v>
          </cell>
        </row>
        <row r="11781">
          <cell r="A11781" t="str">
            <v>2003M03</v>
          </cell>
          <cell r="B11781">
            <v>0</v>
          </cell>
          <cell r="C11781">
            <v>77</v>
          </cell>
          <cell r="D11781" t="str">
            <v>Germany</v>
          </cell>
          <cell r="E11781">
            <v>16</v>
          </cell>
          <cell r="F11781">
            <v>62</v>
          </cell>
          <cell r="G11781" t="str">
            <v>Egypt</v>
          </cell>
        </row>
        <row r="11782">
          <cell r="A11782" t="str">
            <v>2003M03</v>
          </cell>
          <cell r="B11782">
            <v>0</v>
          </cell>
          <cell r="C11782">
            <v>3</v>
          </cell>
          <cell r="D11782" t="str">
            <v>Uk</v>
          </cell>
          <cell r="E11782">
            <v>2</v>
          </cell>
          <cell r="F11782">
            <v>204</v>
          </cell>
          <cell r="G11782" t="str">
            <v>Turkey</v>
          </cell>
        </row>
        <row r="11783">
          <cell r="A11783" t="str">
            <v>2003M03</v>
          </cell>
          <cell r="B11783">
            <v>1</v>
          </cell>
          <cell r="C11783">
            <v>0</v>
          </cell>
          <cell r="D11783" t="str">
            <v>Ebay</v>
          </cell>
          <cell r="E11783">
            <v>5985</v>
          </cell>
          <cell r="F11783">
            <v>15</v>
          </cell>
          <cell r="G11783" t="str">
            <v>Australia</v>
          </cell>
        </row>
        <row r="11784">
          <cell r="A11784" t="str">
            <v>2003M03</v>
          </cell>
          <cell r="B11784">
            <v>0</v>
          </cell>
          <cell r="C11784">
            <v>71</v>
          </cell>
          <cell r="D11784" t="str">
            <v>France</v>
          </cell>
          <cell r="E11784">
            <v>2</v>
          </cell>
          <cell r="F11784">
            <v>16</v>
          </cell>
          <cell r="G11784" t="str">
            <v>Austria</v>
          </cell>
        </row>
        <row r="11785">
          <cell r="A11785" t="str">
            <v>2003M03</v>
          </cell>
          <cell r="B11785">
            <v>1</v>
          </cell>
          <cell r="C11785">
            <v>77</v>
          </cell>
          <cell r="D11785" t="str">
            <v>Germany</v>
          </cell>
          <cell r="E11785">
            <v>2</v>
          </cell>
          <cell r="F11785">
            <v>100</v>
          </cell>
          <cell r="G11785" t="str">
            <v>Israel</v>
          </cell>
        </row>
        <row r="11786">
          <cell r="A11786" t="str">
            <v>2003M03</v>
          </cell>
          <cell r="B11786">
            <v>3</v>
          </cell>
          <cell r="C11786">
            <v>3</v>
          </cell>
          <cell r="D11786" t="str">
            <v>Uk</v>
          </cell>
          <cell r="E11786">
            <v>1</v>
          </cell>
          <cell r="F11786">
            <v>199</v>
          </cell>
          <cell r="G11786" t="str">
            <v>Thailand</v>
          </cell>
        </row>
        <row r="11787">
          <cell r="A11787" t="str">
            <v>2003M03</v>
          </cell>
          <cell r="B11787">
            <v>2</v>
          </cell>
          <cell r="C11787">
            <v>77</v>
          </cell>
          <cell r="D11787" t="str">
            <v>Germany</v>
          </cell>
          <cell r="E11787">
            <v>27923</v>
          </cell>
          <cell r="F11787">
            <v>193</v>
          </cell>
          <cell r="G11787" t="str">
            <v>Switzerland</v>
          </cell>
        </row>
        <row r="11788">
          <cell r="A11788" t="str">
            <v>2003M03</v>
          </cell>
          <cell r="B11788">
            <v>2</v>
          </cell>
          <cell r="C11788">
            <v>15</v>
          </cell>
          <cell r="D11788" t="str">
            <v>Australia</v>
          </cell>
          <cell r="E11788">
            <v>6</v>
          </cell>
          <cell r="F11788">
            <v>186</v>
          </cell>
          <cell r="G11788" t="str">
            <v>Spain</v>
          </cell>
        </row>
        <row r="11789">
          <cell r="A11789" t="str">
            <v>2003M03</v>
          </cell>
          <cell r="B11789">
            <v>1</v>
          </cell>
          <cell r="C11789">
            <v>77</v>
          </cell>
          <cell r="D11789" t="str">
            <v>Germany</v>
          </cell>
          <cell r="E11789">
            <v>317</v>
          </cell>
          <cell r="F11789">
            <v>92</v>
          </cell>
          <cell r="G11789" t="str">
            <v>Hong Kong</v>
          </cell>
        </row>
        <row r="11790">
          <cell r="A11790" t="str">
            <v>2003M03</v>
          </cell>
          <cell r="B11790">
            <v>0</v>
          </cell>
          <cell r="C11790">
            <v>2</v>
          </cell>
          <cell r="D11790" t="str">
            <v>Canada</v>
          </cell>
          <cell r="E11790">
            <v>437</v>
          </cell>
          <cell r="F11790">
            <v>1</v>
          </cell>
          <cell r="G11790" t="str">
            <v>United States</v>
          </cell>
        </row>
        <row r="11791">
          <cell r="A11791" t="str">
            <v>2003M03</v>
          </cell>
          <cell r="B11791">
            <v>1</v>
          </cell>
          <cell r="C11791">
            <v>186</v>
          </cell>
          <cell r="D11791" t="str">
            <v>Spain</v>
          </cell>
          <cell r="E11791">
            <v>31</v>
          </cell>
          <cell r="F11791">
            <v>3</v>
          </cell>
          <cell r="G11791" t="str">
            <v>United Kingdom</v>
          </cell>
        </row>
        <row r="11792">
          <cell r="A11792" t="str">
            <v>2003M03</v>
          </cell>
          <cell r="B11792">
            <v>3</v>
          </cell>
          <cell r="C11792">
            <v>193</v>
          </cell>
          <cell r="D11792" t="str">
            <v>Switzerland</v>
          </cell>
          <cell r="E11792">
            <v>14</v>
          </cell>
          <cell r="F11792">
            <v>77</v>
          </cell>
          <cell r="G11792" t="str">
            <v>Germany</v>
          </cell>
        </row>
        <row r="11793">
          <cell r="A11793" t="str">
            <v>2003M03</v>
          </cell>
          <cell r="B11793">
            <v>2</v>
          </cell>
          <cell r="C11793">
            <v>101</v>
          </cell>
          <cell r="D11793" t="str">
            <v>Italy</v>
          </cell>
          <cell r="E11793">
            <v>1</v>
          </cell>
          <cell r="F11793">
            <v>96</v>
          </cell>
          <cell r="G11793" t="str">
            <v>Indonesia</v>
          </cell>
        </row>
        <row r="11794">
          <cell r="A11794" t="str">
            <v>2003M03</v>
          </cell>
          <cell r="B11794">
            <v>0</v>
          </cell>
          <cell r="C11794">
            <v>71</v>
          </cell>
          <cell r="D11794" t="str">
            <v>France</v>
          </cell>
          <cell r="E11794">
            <v>10</v>
          </cell>
          <cell r="F11794">
            <v>31</v>
          </cell>
          <cell r="G11794" t="str">
            <v>Brazil</v>
          </cell>
        </row>
        <row r="11795">
          <cell r="A11795" t="str">
            <v>2003M03</v>
          </cell>
          <cell r="B11795">
            <v>2</v>
          </cell>
          <cell r="C11795">
            <v>193</v>
          </cell>
          <cell r="D11795" t="str">
            <v>Switzerland</v>
          </cell>
          <cell r="E11795">
            <v>2</v>
          </cell>
          <cell r="F11795">
            <v>31</v>
          </cell>
          <cell r="G11795" t="str">
            <v>Brazil</v>
          </cell>
        </row>
        <row r="11796">
          <cell r="A11796" t="str">
            <v>2003M03</v>
          </cell>
          <cell r="B11796">
            <v>2</v>
          </cell>
          <cell r="C11796">
            <v>3</v>
          </cell>
          <cell r="D11796" t="str">
            <v>Uk</v>
          </cell>
          <cell r="E11796">
            <v>27</v>
          </cell>
          <cell r="F11796">
            <v>185</v>
          </cell>
          <cell r="G11796" t="str">
            <v>South Africa</v>
          </cell>
        </row>
        <row r="11797">
          <cell r="A11797" t="str">
            <v>2003M03</v>
          </cell>
          <cell r="B11797">
            <v>2</v>
          </cell>
          <cell r="C11797">
            <v>77</v>
          </cell>
          <cell r="D11797" t="str">
            <v>Germany</v>
          </cell>
          <cell r="E11797">
            <v>2</v>
          </cell>
          <cell r="F11797">
            <v>21</v>
          </cell>
          <cell r="G11797" t="str">
            <v>Barbados</v>
          </cell>
        </row>
        <row r="11798">
          <cell r="A11798" t="str">
            <v>2003M03</v>
          </cell>
          <cell r="B11798">
            <v>0</v>
          </cell>
          <cell r="C11798">
            <v>0</v>
          </cell>
          <cell r="D11798" t="str">
            <v>Ebay</v>
          </cell>
          <cell r="E11798">
            <v>103</v>
          </cell>
          <cell r="F11798">
            <v>164</v>
          </cell>
          <cell r="G11798" t="str">
            <v>Portugal</v>
          </cell>
        </row>
        <row r="11799">
          <cell r="A11799" t="str">
            <v>2003M03</v>
          </cell>
          <cell r="B11799">
            <v>2</v>
          </cell>
          <cell r="C11799">
            <v>0</v>
          </cell>
          <cell r="D11799" t="str">
            <v>Ebay</v>
          </cell>
          <cell r="E11799">
            <v>658</v>
          </cell>
          <cell r="F11799">
            <v>216</v>
          </cell>
          <cell r="G11799" t="str">
            <v>Vietnam</v>
          </cell>
        </row>
        <row r="11800">
          <cell r="A11800" t="str">
            <v>2003M03</v>
          </cell>
          <cell r="B11800">
            <v>2</v>
          </cell>
          <cell r="C11800">
            <v>186</v>
          </cell>
          <cell r="D11800" t="str">
            <v>Spain</v>
          </cell>
          <cell r="E11800">
            <v>6</v>
          </cell>
          <cell r="F11800">
            <v>122</v>
          </cell>
          <cell r="G11800" t="str">
            <v>Luxembourg</v>
          </cell>
        </row>
        <row r="11801">
          <cell r="A11801" t="str">
            <v>2003M03</v>
          </cell>
          <cell r="B11801">
            <v>0</v>
          </cell>
          <cell r="C11801">
            <v>77</v>
          </cell>
          <cell r="D11801" t="str">
            <v>Germany</v>
          </cell>
          <cell r="E11801">
            <v>357</v>
          </cell>
          <cell r="F11801">
            <v>3</v>
          </cell>
          <cell r="G11801" t="str">
            <v>United Kingdom</v>
          </cell>
        </row>
        <row r="11802">
          <cell r="A11802" t="str">
            <v>2003M03</v>
          </cell>
          <cell r="B11802">
            <v>0</v>
          </cell>
          <cell r="C11802">
            <v>71</v>
          </cell>
          <cell r="D11802" t="str">
            <v>France</v>
          </cell>
          <cell r="E11802">
            <v>1</v>
          </cell>
          <cell r="F11802">
            <v>12</v>
          </cell>
          <cell r="G11802" t="str">
            <v>Argentina</v>
          </cell>
        </row>
        <row r="11803">
          <cell r="A11803" t="str">
            <v>2003M03</v>
          </cell>
          <cell r="B11803">
            <v>2</v>
          </cell>
          <cell r="C11803">
            <v>77</v>
          </cell>
          <cell r="D11803" t="str">
            <v>Germany</v>
          </cell>
          <cell r="E11803">
            <v>83910</v>
          </cell>
          <cell r="F11803">
            <v>16</v>
          </cell>
          <cell r="G11803" t="str">
            <v>Austria</v>
          </cell>
        </row>
        <row r="11804">
          <cell r="A11804" t="str">
            <v>2003M03</v>
          </cell>
          <cell r="B11804">
            <v>2</v>
          </cell>
          <cell r="C11804">
            <v>3</v>
          </cell>
          <cell r="D11804" t="str">
            <v>Uk</v>
          </cell>
          <cell r="E11804">
            <v>2</v>
          </cell>
          <cell r="F11804">
            <v>210</v>
          </cell>
          <cell r="G11804" t="str">
            <v>United Arab Emirates</v>
          </cell>
        </row>
        <row r="11805">
          <cell r="A11805" t="str">
            <v>2003M03</v>
          </cell>
          <cell r="B11805">
            <v>2</v>
          </cell>
          <cell r="C11805">
            <v>16</v>
          </cell>
          <cell r="D11805" t="str">
            <v>Austria</v>
          </cell>
          <cell r="E11805">
            <v>12</v>
          </cell>
          <cell r="F11805">
            <v>99</v>
          </cell>
          <cell r="G11805" t="str">
            <v>Ireland</v>
          </cell>
        </row>
        <row r="11806">
          <cell r="A11806" t="str">
            <v>2003M03</v>
          </cell>
          <cell r="B11806">
            <v>0</v>
          </cell>
          <cell r="C11806">
            <v>100</v>
          </cell>
          <cell r="D11806" t="str">
            <v>Ebaymotors</v>
          </cell>
          <cell r="E11806">
            <v>1</v>
          </cell>
          <cell r="F11806">
            <v>96</v>
          </cell>
          <cell r="G11806" t="str">
            <v>Indonesia</v>
          </cell>
        </row>
        <row r="11807">
          <cell r="A11807" t="str">
            <v>2003M03</v>
          </cell>
          <cell r="B11807">
            <v>1</v>
          </cell>
          <cell r="C11807">
            <v>0</v>
          </cell>
          <cell r="D11807" t="str">
            <v>Ebay</v>
          </cell>
          <cell r="E11807">
            <v>1</v>
          </cell>
          <cell r="F11807">
            <v>137</v>
          </cell>
          <cell r="G11807" t="str">
            <v>Moldova</v>
          </cell>
        </row>
        <row r="11808">
          <cell r="A11808" t="str">
            <v>2003M03</v>
          </cell>
          <cell r="B11808">
            <v>1</v>
          </cell>
          <cell r="C11808">
            <v>0</v>
          </cell>
          <cell r="D11808" t="str">
            <v>Ebay</v>
          </cell>
          <cell r="E11808">
            <v>2</v>
          </cell>
          <cell r="F11808">
            <v>5</v>
          </cell>
          <cell r="G11808" t="str">
            <v>Albania</v>
          </cell>
        </row>
        <row r="11809">
          <cell r="A11809" t="str">
            <v>2003M03</v>
          </cell>
          <cell r="B11809">
            <v>0</v>
          </cell>
          <cell r="C11809">
            <v>0</v>
          </cell>
          <cell r="D11809" t="str">
            <v>Ebay</v>
          </cell>
          <cell r="E11809">
            <v>72</v>
          </cell>
          <cell r="F11809">
            <v>185</v>
          </cell>
          <cell r="G11809" t="str">
            <v>South Africa</v>
          </cell>
        </row>
        <row r="11810">
          <cell r="A11810" t="str">
            <v>2003M03</v>
          </cell>
          <cell r="B11810">
            <v>0</v>
          </cell>
          <cell r="C11810">
            <v>101</v>
          </cell>
          <cell r="D11810" t="str">
            <v>Italy</v>
          </cell>
          <cell r="E11810">
            <v>86</v>
          </cell>
          <cell r="F11810">
            <v>175</v>
          </cell>
          <cell r="G11810" t="str">
            <v>San Marino</v>
          </cell>
        </row>
        <row r="11811">
          <cell r="A11811" t="str">
            <v>2003M03</v>
          </cell>
          <cell r="B11811">
            <v>2</v>
          </cell>
          <cell r="C11811">
            <v>3</v>
          </cell>
          <cell r="D11811" t="str">
            <v>Uk</v>
          </cell>
          <cell r="E11811">
            <v>607</v>
          </cell>
          <cell r="F11811">
            <v>127</v>
          </cell>
          <cell r="G11811" t="str">
            <v>Malaysia</v>
          </cell>
        </row>
        <row r="11812">
          <cell r="A11812" t="str">
            <v>2003M03</v>
          </cell>
          <cell r="B11812">
            <v>0</v>
          </cell>
          <cell r="C11812">
            <v>23</v>
          </cell>
          <cell r="D11812" t="str">
            <v xml:space="preserve"> Belgium (French)</v>
          </cell>
          <cell r="E11812">
            <v>15</v>
          </cell>
          <cell r="F11812">
            <v>101</v>
          </cell>
          <cell r="G11812" t="str">
            <v>Italy</v>
          </cell>
        </row>
        <row r="11813">
          <cell r="A11813" t="str">
            <v>2003M03</v>
          </cell>
          <cell r="B11813">
            <v>1</v>
          </cell>
          <cell r="C11813">
            <v>23</v>
          </cell>
          <cell r="D11813" t="str">
            <v xml:space="preserve"> Belgium (French)</v>
          </cell>
          <cell r="E11813">
            <v>83</v>
          </cell>
          <cell r="F11813">
            <v>122</v>
          </cell>
          <cell r="G11813" t="str">
            <v>Luxembourg</v>
          </cell>
        </row>
        <row r="11814">
          <cell r="A11814" t="str">
            <v>2003M03</v>
          </cell>
          <cell r="B11814">
            <v>3</v>
          </cell>
          <cell r="C11814">
            <v>0</v>
          </cell>
          <cell r="D11814" t="str">
            <v>Ebay</v>
          </cell>
          <cell r="E11814">
            <v>17</v>
          </cell>
          <cell r="F11814">
            <v>23</v>
          </cell>
          <cell r="G11814" t="str">
            <v>Belgium</v>
          </cell>
        </row>
        <row r="11815">
          <cell r="A11815" t="str">
            <v>2003M03</v>
          </cell>
          <cell r="B11815">
            <v>0</v>
          </cell>
          <cell r="C11815">
            <v>100</v>
          </cell>
          <cell r="D11815" t="str">
            <v>Ebaymotors</v>
          </cell>
          <cell r="E11815">
            <v>5</v>
          </cell>
          <cell r="F11815">
            <v>7</v>
          </cell>
          <cell r="G11815" t="str">
            <v>American Samoa</v>
          </cell>
        </row>
        <row r="11816">
          <cell r="A11816" t="str">
            <v>2003M03</v>
          </cell>
          <cell r="B11816">
            <v>0</v>
          </cell>
          <cell r="C11816">
            <v>186</v>
          </cell>
          <cell r="D11816" t="str">
            <v>Spain</v>
          </cell>
          <cell r="E11816">
            <v>29</v>
          </cell>
          <cell r="F11816">
            <v>164</v>
          </cell>
          <cell r="G11816" t="str">
            <v>Portugal</v>
          </cell>
        </row>
        <row r="11817">
          <cell r="A11817" t="str">
            <v>2003M03</v>
          </cell>
          <cell r="B11817">
            <v>0</v>
          </cell>
          <cell r="C11817">
            <v>3</v>
          </cell>
          <cell r="D11817" t="str">
            <v>Uk</v>
          </cell>
          <cell r="E11817">
            <v>5</v>
          </cell>
          <cell r="F11817">
            <v>185</v>
          </cell>
          <cell r="G11817" t="str">
            <v>South Africa</v>
          </cell>
        </row>
        <row r="11818">
          <cell r="A11818" t="str">
            <v>2003M03</v>
          </cell>
          <cell r="B11818">
            <v>2</v>
          </cell>
          <cell r="C11818">
            <v>101</v>
          </cell>
          <cell r="D11818" t="str">
            <v>Italy</v>
          </cell>
          <cell r="E11818">
            <v>4156</v>
          </cell>
          <cell r="F11818">
            <v>3</v>
          </cell>
          <cell r="G11818" t="str">
            <v>United Kingdom</v>
          </cell>
        </row>
        <row r="11819">
          <cell r="A11819" t="str">
            <v>2003M03</v>
          </cell>
          <cell r="B11819">
            <v>2</v>
          </cell>
          <cell r="C11819">
            <v>186</v>
          </cell>
          <cell r="D11819" t="str">
            <v>Spain</v>
          </cell>
          <cell r="E11819">
            <v>3</v>
          </cell>
          <cell r="F11819">
            <v>70</v>
          </cell>
          <cell r="G11819" t="str">
            <v>Finland</v>
          </cell>
        </row>
        <row r="11820">
          <cell r="A11820" t="str">
            <v>2003M03</v>
          </cell>
          <cell r="B11820">
            <v>2</v>
          </cell>
          <cell r="C11820">
            <v>0</v>
          </cell>
          <cell r="D11820" t="str">
            <v>Ebay</v>
          </cell>
          <cell r="E11820">
            <v>42</v>
          </cell>
          <cell r="F11820">
            <v>148</v>
          </cell>
          <cell r="G11820" t="str">
            <v>New Caledonia</v>
          </cell>
        </row>
        <row r="11821">
          <cell r="A11821" t="str">
            <v>2003M03</v>
          </cell>
          <cell r="B11821">
            <v>2</v>
          </cell>
          <cell r="C11821">
            <v>0</v>
          </cell>
          <cell r="D11821" t="str">
            <v>Ebay</v>
          </cell>
          <cell r="E11821">
            <v>1107</v>
          </cell>
          <cell r="F11821">
            <v>130</v>
          </cell>
          <cell r="G11821" t="str">
            <v>Malta</v>
          </cell>
        </row>
        <row r="11822">
          <cell r="A11822" t="str">
            <v>2003M03</v>
          </cell>
          <cell r="B11822">
            <v>0</v>
          </cell>
          <cell r="C11822">
            <v>0</v>
          </cell>
          <cell r="D11822" t="str">
            <v>Ebay</v>
          </cell>
          <cell r="E11822">
            <v>107</v>
          </cell>
          <cell r="F11822">
            <v>224</v>
          </cell>
          <cell r="G11822" t="str">
            <v>Zimbabwe</v>
          </cell>
        </row>
        <row r="11823">
          <cell r="A11823" t="str">
            <v>2003M03</v>
          </cell>
          <cell r="B11823">
            <v>2</v>
          </cell>
          <cell r="C11823">
            <v>15</v>
          </cell>
          <cell r="D11823" t="str">
            <v>Australia</v>
          </cell>
          <cell r="E11823">
            <v>363</v>
          </cell>
          <cell r="F11823">
            <v>92</v>
          </cell>
          <cell r="G11823" t="str">
            <v>Hong Kong</v>
          </cell>
        </row>
        <row r="11824">
          <cell r="A11824" t="str">
            <v>2003M03</v>
          </cell>
          <cell r="B11824">
            <v>1</v>
          </cell>
          <cell r="C11824">
            <v>186</v>
          </cell>
          <cell r="D11824" t="str">
            <v>Spain</v>
          </cell>
          <cell r="E11824">
            <v>54</v>
          </cell>
          <cell r="F11824">
            <v>12</v>
          </cell>
          <cell r="G11824" t="str">
            <v>Argentina</v>
          </cell>
        </row>
        <row r="11825">
          <cell r="A11825" t="str">
            <v>2003M03</v>
          </cell>
          <cell r="B11825">
            <v>2</v>
          </cell>
          <cell r="C11825">
            <v>71</v>
          </cell>
          <cell r="D11825" t="str">
            <v>France</v>
          </cell>
          <cell r="E11825">
            <v>1</v>
          </cell>
          <cell r="F11825">
            <v>225</v>
          </cell>
          <cell r="G11825" t="str">
            <v>APO/FPO</v>
          </cell>
        </row>
        <row r="11826">
          <cell r="A11826" t="str">
            <v>2003M03</v>
          </cell>
          <cell r="B11826">
            <v>0</v>
          </cell>
          <cell r="C11826">
            <v>3</v>
          </cell>
          <cell r="D11826" t="str">
            <v>Uk</v>
          </cell>
          <cell r="E11826">
            <v>4</v>
          </cell>
          <cell r="F11826">
            <v>121</v>
          </cell>
          <cell r="G11826" t="str">
            <v>Lithuania</v>
          </cell>
        </row>
        <row r="11827">
          <cell r="A11827" t="str">
            <v>2003M03</v>
          </cell>
          <cell r="B11827">
            <v>0</v>
          </cell>
          <cell r="C11827">
            <v>186</v>
          </cell>
          <cell r="D11827" t="str">
            <v>Spain</v>
          </cell>
          <cell r="E11827">
            <v>2</v>
          </cell>
          <cell r="F11827">
            <v>12</v>
          </cell>
          <cell r="G11827" t="str">
            <v>Argentina</v>
          </cell>
        </row>
        <row r="11828">
          <cell r="A11828" t="str">
            <v>2003M03</v>
          </cell>
          <cell r="B11828">
            <v>2</v>
          </cell>
          <cell r="C11828">
            <v>0</v>
          </cell>
          <cell r="D11828" t="str">
            <v>Ebay</v>
          </cell>
          <cell r="E11828">
            <v>1100</v>
          </cell>
          <cell r="F11828">
            <v>116</v>
          </cell>
          <cell r="G11828" t="str">
            <v>Lebanon, South</v>
          </cell>
        </row>
        <row r="11829">
          <cell r="A11829" t="str">
            <v>2003M03</v>
          </cell>
          <cell r="B11829">
            <v>3</v>
          </cell>
          <cell r="C11829">
            <v>101</v>
          </cell>
          <cell r="D11829" t="str">
            <v>Italy</v>
          </cell>
          <cell r="E11829">
            <v>4</v>
          </cell>
          <cell r="F11829">
            <v>77</v>
          </cell>
          <cell r="G11829" t="str">
            <v>Germany</v>
          </cell>
        </row>
        <row r="11830">
          <cell r="A11830" t="str">
            <v>2003M03</v>
          </cell>
          <cell r="B11830">
            <v>2</v>
          </cell>
          <cell r="C11830">
            <v>16</v>
          </cell>
          <cell r="D11830" t="str">
            <v>Austria</v>
          </cell>
          <cell r="E11830">
            <v>20</v>
          </cell>
          <cell r="F11830">
            <v>2</v>
          </cell>
          <cell r="G11830" t="str">
            <v>Canada</v>
          </cell>
        </row>
        <row r="11831">
          <cell r="A11831" t="str">
            <v>2003M03</v>
          </cell>
          <cell r="B11831">
            <v>1</v>
          </cell>
          <cell r="C11831">
            <v>2</v>
          </cell>
          <cell r="D11831" t="str">
            <v>Canada</v>
          </cell>
          <cell r="E11831">
            <v>2</v>
          </cell>
          <cell r="F11831">
            <v>96</v>
          </cell>
          <cell r="G11831" t="str">
            <v>Indonesia</v>
          </cell>
        </row>
        <row r="11832">
          <cell r="A11832" t="str">
            <v>2003M03</v>
          </cell>
          <cell r="B11832">
            <v>2</v>
          </cell>
          <cell r="C11832">
            <v>196</v>
          </cell>
          <cell r="D11832" t="str">
            <v>Taiwan</v>
          </cell>
          <cell r="E11832">
            <v>1026</v>
          </cell>
          <cell r="F11832">
            <v>2</v>
          </cell>
          <cell r="G11832" t="str">
            <v>Canada</v>
          </cell>
        </row>
        <row r="11833">
          <cell r="A11833" t="str">
            <v>2003M03</v>
          </cell>
          <cell r="B11833">
            <v>2</v>
          </cell>
          <cell r="C11833">
            <v>23</v>
          </cell>
          <cell r="D11833" t="str">
            <v xml:space="preserve"> Belgium (French)</v>
          </cell>
          <cell r="E11833">
            <v>26</v>
          </cell>
          <cell r="F11833">
            <v>92</v>
          </cell>
          <cell r="G11833" t="str">
            <v>Hong Kong</v>
          </cell>
        </row>
        <row r="11834">
          <cell r="A11834" t="str">
            <v>2003M03</v>
          </cell>
          <cell r="B11834">
            <v>0</v>
          </cell>
          <cell r="C11834">
            <v>101</v>
          </cell>
          <cell r="D11834" t="str">
            <v>Italy</v>
          </cell>
          <cell r="E11834">
            <v>95</v>
          </cell>
          <cell r="F11834">
            <v>71</v>
          </cell>
          <cell r="G11834" t="str">
            <v>France</v>
          </cell>
        </row>
        <row r="11835">
          <cell r="A11835" t="str">
            <v>2003M03</v>
          </cell>
          <cell r="B11835">
            <v>2</v>
          </cell>
          <cell r="C11835">
            <v>15</v>
          </cell>
          <cell r="D11835" t="str">
            <v>Australia</v>
          </cell>
          <cell r="E11835">
            <v>1</v>
          </cell>
          <cell r="F11835">
            <v>167</v>
          </cell>
          <cell r="G11835" t="str">
            <v>Romania</v>
          </cell>
        </row>
        <row r="11836">
          <cell r="A11836" t="str">
            <v>2003M03</v>
          </cell>
          <cell r="B11836">
            <v>2</v>
          </cell>
          <cell r="C11836">
            <v>193</v>
          </cell>
          <cell r="D11836" t="str">
            <v>Switzerland</v>
          </cell>
          <cell r="E11836">
            <v>1</v>
          </cell>
          <cell r="F11836">
            <v>149</v>
          </cell>
          <cell r="G11836" t="str">
            <v>New Zealand</v>
          </cell>
        </row>
        <row r="11837">
          <cell r="A11837" t="str">
            <v>2003M03</v>
          </cell>
          <cell r="B11837">
            <v>2</v>
          </cell>
          <cell r="C11837">
            <v>101</v>
          </cell>
          <cell r="D11837" t="str">
            <v>Italy</v>
          </cell>
          <cell r="E11837">
            <v>11</v>
          </cell>
          <cell r="F11837">
            <v>163</v>
          </cell>
          <cell r="G11837" t="str">
            <v>Poland</v>
          </cell>
        </row>
        <row r="11838">
          <cell r="A11838" t="str">
            <v>2003M03</v>
          </cell>
          <cell r="B11838">
            <v>2</v>
          </cell>
          <cell r="C11838">
            <v>146</v>
          </cell>
          <cell r="D11838" t="str">
            <v>Netherlands</v>
          </cell>
          <cell r="E11838">
            <v>21</v>
          </cell>
          <cell r="F11838">
            <v>149</v>
          </cell>
          <cell r="G11838" t="str">
            <v>New Zealand</v>
          </cell>
        </row>
        <row r="11839">
          <cell r="A11839" t="str">
            <v>2003M03</v>
          </cell>
          <cell r="B11839">
            <v>3</v>
          </cell>
          <cell r="C11839">
            <v>100</v>
          </cell>
          <cell r="D11839" t="str">
            <v>Ebaymotors</v>
          </cell>
          <cell r="E11839">
            <v>9</v>
          </cell>
          <cell r="F11839">
            <v>211</v>
          </cell>
          <cell r="G11839" t="str">
            <v>Uruguay</v>
          </cell>
        </row>
        <row r="11840">
          <cell r="A11840" t="str">
            <v>2003M03</v>
          </cell>
          <cell r="B11840">
            <v>3</v>
          </cell>
          <cell r="C11840">
            <v>77</v>
          </cell>
          <cell r="D11840" t="str">
            <v>Germany</v>
          </cell>
          <cell r="E11840">
            <v>691</v>
          </cell>
          <cell r="F11840">
            <v>16</v>
          </cell>
          <cell r="G11840" t="str">
            <v>Austria</v>
          </cell>
        </row>
        <row r="11841">
          <cell r="A11841" t="str">
            <v>2003M03</v>
          </cell>
          <cell r="B11841">
            <v>2</v>
          </cell>
          <cell r="C11841">
            <v>0</v>
          </cell>
          <cell r="D11841" t="str">
            <v>Ebay</v>
          </cell>
          <cell r="E11841">
            <v>18</v>
          </cell>
          <cell r="F11841">
            <v>5</v>
          </cell>
          <cell r="G11841" t="str">
            <v>Albania</v>
          </cell>
        </row>
        <row r="11842">
          <cell r="A11842" t="str">
            <v>2003M03</v>
          </cell>
          <cell r="B11842">
            <v>0</v>
          </cell>
          <cell r="C11842">
            <v>71</v>
          </cell>
          <cell r="D11842" t="str">
            <v>France</v>
          </cell>
          <cell r="E11842">
            <v>1</v>
          </cell>
          <cell r="F11842">
            <v>72</v>
          </cell>
          <cell r="G11842" t="str">
            <v>French Guiana</v>
          </cell>
        </row>
        <row r="11843">
          <cell r="A11843" t="str">
            <v>2003M03</v>
          </cell>
          <cell r="B11843">
            <v>2</v>
          </cell>
          <cell r="C11843">
            <v>100</v>
          </cell>
          <cell r="D11843" t="str">
            <v>Ebaymotors</v>
          </cell>
          <cell r="E11843">
            <v>6</v>
          </cell>
          <cell r="F11843">
            <v>96</v>
          </cell>
          <cell r="G11843" t="str">
            <v>Indonesia</v>
          </cell>
        </row>
        <row r="11844">
          <cell r="A11844" t="str">
            <v>2003M03</v>
          </cell>
          <cell r="B11844">
            <v>3</v>
          </cell>
          <cell r="C11844">
            <v>146</v>
          </cell>
          <cell r="D11844" t="str">
            <v>Netherlands</v>
          </cell>
          <cell r="E11844">
            <v>61</v>
          </cell>
          <cell r="F11844">
            <v>23</v>
          </cell>
          <cell r="G11844" t="str">
            <v>Belgium</v>
          </cell>
        </row>
        <row r="11845">
          <cell r="A11845" t="str">
            <v>2003M03</v>
          </cell>
          <cell r="B11845">
            <v>2</v>
          </cell>
          <cell r="C11845">
            <v>146</v>
          </cell>
          <cell r="D11845" t="str">
            <v>Netherlands</v>
          </cell>
          <cell r="E11845">
            <v>8</v>
          </cell>
          <cell r="F11845">
            <v>193</v>
          </cell>
          <cell r="G11845" t="str">
            <v>Switzerland</v>
          </cell>
        </row>
        <row r="11846">
          <cell r="A11846" t="str">
            <v>2003M03</v>
          </cell>
          <cell r="B11846">
            <v>2</v>
          </cell>
          <cell r="C11846">
            <v>0</v>
          </cell>
          <cell r="D11846" t="str">
            <v>Ebay</v>
          </cell>
          <cell r="E11846">
            <v>10308</v>
          </cell>
          <cell r="F11846">
            <v>164</v>
          </cell>
          <cell r="G11846" t="str">
            <v>Portugal</v>
          </cell>
        </row>
        <row r="11847">
          <cell r="A11847" t="str">
            <v>2003M03</v>
          </cell>
          <cell r="B11847">
            <v>0</v>
          </cell>
          <cell r="C11847">
            <v>0</v>
          </cell>
          <cell r="D11847" t="str">
            <v>Ebay</v>
          </cell>
          <cell r="E11847">
            <v>1</v>
          </cell>
          <cell r="F11847">
            <v>73</v>
          </cell>
          <cell r="G11847" t="str">
            <v>French Polynesia</v>
          </cell>
        </row>
        <row r="11848">
          <cell r="A11848" t="str">
            <v>2003M03</v>
          </cell>
          <cell r="B11848">
            <v>2</v>
          </cell>
          <cell r="C11848">
            <v>0</v>
          </cell>
          <cell r="D11848" t="str">
            <v>Ebay</v>
          </cell>
          <cell r="E11848">
            <v>459</v>
          </cell>
          <cell r="F11848">
            <v>106</v>
          </cell>
          <cell r="G11848" t="str">
            <v>Jordan</v>
          </cell>
        </row>
        <row r="11849">
          <cell r="A11849" t="str">
            <v>2003M03</v>
          </cell>
          <cell r="B11849">
            <v>0</v>
          </cell>
          <cell r="C11849">
            <v>0</v>
          </cell>
          <cell r="D11849" t="str">
            <v>Ebay</v>
          </cell>
          <cell r="E11849">
            <v>19</v>
          </cell>
          <cell r="F11849">
            <v>7</v>
          </cell>
          <cell r="G11849" t="str">
            <v>American Samoa</v>
          </cell>
        </row>
        <row r="11850">
          <cell r="A11850" t="str">
            <v>2003M03</v>
          </cell>
          <cell r="B11850">
            <v>1</v>
          </cell>
          <cell r="C11850">
            <v>101</v>
          </cell>
          <cell r="D11850" t="str">
            <v>Italy</v>
          </cell>
          <cell r="E11850">
            <v>169</v>
          </cell>
          <cell r="F11850">
            <v>1</v>
          </cell>
          <cell r="G11850" t="str">
            <v>United States</v>
          </cell>
        </row>
        <row r="11851">
          <cell r="A11851" t="str">
            <v>2003M03</v>
          </cell>
          <cell r="B11851">
            <v>1</v>
          </cell>
          <cell r="C11851">
            <v>186</v>
          </cell>
          <cell r="D11851" t="str">
            <v>Spain</v>
          </cell>
          <cell r="E11851">
            <v>13</v>
          </cell>
          <cell r="F11851">
            <v>16</v>
          </cell>
          <cell r="G11851" t="str">
            <v>Austria</v>
          </cell>
        </row>
        <row r="11852">
          <cell r="A11852" t="str">
            <v>2003M03</v>
          </cell>
          <cell r="B11852">
            <v>0</v>
          </cell>
          <cell r="C11852">
            <v>0</v>
          </cell>
          <cell r="D11852" t="str">
            <v>Ebay</v>
          </cell>
          <cell r="E11852">
            <v>6</v>
          </cell>
          <cell r="F11852">
            <v>11</v>
          </cell>
          <cell r="G11852" t="str">
            <v>Antigua and Barbuda</v>
          </cell>
        </row>
        <row r="11853">
          <cell r="A11853" t="str">
            <v>2003M03</v>
          </cell>
          <cell r="B11853">
            <v>0</v>
          </cell>
          <cell r="C11853">
            <v>16</v>
          </cell>
          <cell r="D11853" t="str">
            <v>Austria</v>
          </cell>
          <cell r="E11853">
            <v>9</v>
          </cell>
          <cell r="F11853">
            <v>71</v>
          </cell>
          <cell r="G11853" t="str">
            <v>France</v>
          </cell>
        </row>
        <row r="11854">
          <cell r="A11854" t="str">
            <v>2003M03</v>
          </cell>
          <cell r="B11854">
            <v>3</v>
          </cell>
          <cell r="C11854">
            <v>77</v>
          </cell>
          <cell r="D11854" t="str">
            <v>Germany</v>
          </cell>
          <cell r="E11854">
            <v>90</v>
          </cell>
          <cell r="F11854">
            <v>122</v>
          </cell>
          <cell r="G11854" t="str">
            <v>Luxembourg</v>
          </cell>
        </row>
        <row r="11855">
          <cell r="A11855" t="str">
            <v>2003M03</v>
          </cell>
          <cell r="B11855">
            <v>2</v>
          </cell>
          <cell r="C11855">
            <v>100</v>
          </cell>
          <cell r="D11855" t="str">
            <v>Ebaymotors</v>
          </cell>
          <cell r="E11855">
            <v>1</v>
          </cell>
          <cell r="F11855">
            <v>66</v>
          </cell>
          <cell r="G11855" t="str">
            <v>Estonia</v>
          </cell>
        </row>
        <row r="11856">
          <cell r="A11856" t="str">
            <v>2003M03</v>
          </cell>
          <cell r="B11856">
            <v>2</v>
          </cell>
          <cell r="C11856">
            <v>71</v>
          </cell>
          <cell r="D11856" t="str">
            <v>France</v>
          </cell>
          <cell r="E11856">
            <v>21095</v>
          </cell>
          <cell r="F11856">
            <v>23</v>
          </cell>
          <cell r="G11856" t="str">
            <v>Belgium</v>
          </cell>
        </row>
        <row r="11857">
          <cell r="A11857" t="str">
            <v>2003M03</v>
          </cell>
          <cell r="B11857">
            <v>1</v>
          </cell>
          <cell r="C11857">
            <v>77</v>
          </cell>
          <cell r="D11857" t="str">
            <v>Germany</v>
          </cell>
          <cell r="E11857">
            <v>9</v>
          </cell>
          <cell r="F11857">
            <v>115</v>
          </cell>
          <cell r="G11857" t="str">
            <v>Latvia</v>
          </cell>
        </row>
        <row r="11858">
          <cell r="A11858" t="str">
            <v>2003M03</v>
          </cell>
          <cell r="B11858">
            <v>1</v>
          </cell>
          <cell r="C11858">
            <v>146</v>
          </cell>
          <cell r="D11858" t="str">
            <v>Netherlands</v>
          </cell>
          <cell r="E11858">
            <v>3</v>
          </cell>
          <cell r="F11858">
            <v>2</v>
          </cell>
          <cell r="G11858" t="str">
            <v>Canada</v>
          </cell>
        </row>
        <row r="11859">
          <cell r="A11859" t="str">
            <v>2003M03</v>
          </cell>
          <cell r="B11859">
            <v>2</v>
          </cell>
          <cell r="C11859">
            <v>15</v>
          </cell>
          <cell r="D11859" t="str">
            <v>Australia</v>
          </cell>
          <cell r="E11859">
            <v>13</v>
          </cell>
          <cell r="F11859">
            <v>16</v>
          </cell>
          <cell r="G11859" t="str">
            <v>Austria</v>
          </cell>
        </row>
        <row r="11860">
          <cell r="A11860" t="str">
            <v>2003M03</v>
          </cell>
          <cell r="B11860">
            <v>1</v>
          </cell>
          <cell r="C11860">
            <v>71</v>
          </cell>
          <cell r="D11860" t="str">
            <v>France</v>
          </cell>
          <cell r="E11860">
            <v>1</v>
          </cell>
          <cell r="F11860">
            <v>192</v>
          </cell>
          <cell r="G11860" t="str">
            <v>Sweden</v>
          </cell>
        </row>
        <row r="11861">
          <cell r="A11861" t="str">
            <v>2003M03</v>
          </cell>
          <cell r="B11861">
            <v>2</v>
          </cell>
          <cell r="C11861">
            <v>0</v>
          </cell>
          <cell r="D11861" t="str">
            <v>Ebay</v>
          </cell>
          <cell r="E11861">
            <v>185</v>
          </cell>
          <cell r="F11861">
            <v>105</v>
          </cell>
          <cell r="G11861" t="str">
            <v>Jersey</v>
          </cell>
        </row>
        <row r="11862">
          <cell r="A11862" t="str">
            <v>2003M03</v>
          </cell>
          <cell r="B11862">
            <v>1</v>
          </cell>
          <cell r="C11862">
            <v>16</v>
          </cell>
          <cell r="D11862" t="str">
            <v>Austria</v>
          </cell>
          <cell r="E11862">
            <v>23</v>
          </cell>
          <cell r="F11862">
            <v>146</v>
          </cell>
          <cell r="G11862" t="str">
            <v>Netherlands</v>
          </cell>
        </row>
        <row r="11863">
          <cell r="A11863" t="str">
            <v>2003M03</v>
          </cell>
          <cell r="B11863">
            <v>3</v>
          </cell>
          <cell r="C11863">
            <v>77</v>
          </cell>
          <cell r="D11863" t="str">
            <v>Germany</v>
          </cell>
          <cell r="E11863">
            <v>1</v>
          </cell>
          <cell r="F11863">
            <v>199</v>
          </cell>
          <cell r="G11863" t="str">
            <v>Thailand</v>
          </cell>
        </row>
        <row r="11864">
          <cell r="A11864" t="str">
            <v>2003M03</v>
          </cell>
          <cell r="B11864">
            <v>2</v>
          </cell>
          <cell r="C11864">
            <v>77</v>
          </cell>
          <cell r="D11864" t="str">
            <v>Germany</v>
          </cell>
          <cell r="E11864">
            <v>172</v>
          </cell>
          <cell r="F11864">
            <v>167</v>
          </cell>
          <cell r="G11864" t="str">
            <v>Romania</v>
          </cell>
        </row>
        <row r="11865">
          <cell r="A11865" t="str">
            <v>2003M03</v>
          </cell>
          <cell r="B11865">
            <v>2</v>
          </cell>
          <cell r="C11865">
            <v>101</v>
          </cell>
          <cell r="D11865" t="str">
            <v>Italy</v>
          </cell>
          <cell r="E11865">
            <v>35</v>
          </cell>
          <cell r="F11865">
            <v>70</v>
          </cell>
          <cell r="G11865" t="str">
            <v>Finland</v>
          </cell>
        </row>
        <row r="11866">
          <cell r="A11866" t="str">
            <v>2003M03</v>
          </cell>
          <cell r="B11866">
            <v>0</v>
          </cell>
          <cell r="C11866">
            <v>3</v>
          </cell>
          <cell r="D11866" t="str">
            <v>Uk</v>
          </cell>
          <cell r="E11866">
            <v>61</v>
          </cell>
          <cell r="F11866">
            <v>101</v>
          </cell>
          <cell r="G11866" t="str">
            <v>Italy</v>
          </cell>
        </row>
        <row r="11867">
          <cell r="A11867" t="str">
            <v>2003M03</v>
          </cell>
          <cell r="B11867">
            <v>3</v>
          </cell>
          <cell r="C11867">
            <v>77</v>
          </cell>
          <cell r="D11867" t="str">
            <v>Germany</v>
          </cell>
          <cell r="E11867">
            <v>4</v>
          </cell>
          <cell r="F11867">
            <v>93</v>
          </cell>
          <cell r="G11867" t="str">
            <v>Hungary</v>
          </cell>
        </row>
        <row r="11868">
          <cell r="A11868" t="str">
            <v>2003M03</v>
          </cell>
          <cell r="B11868">
            <v>0</v>
          </cell>
          <cell r="C11868">
            <v>2</v>
          </cell>
          <cell r="D11868" t="str">
            <v>Canada</v>
          </cell>
          <cell r="E11868">
            <v>3</v>
          </cell>
          <cell r="F11868">
            <v>146</v>
          </cell>
          <cell r="G11868" t="str">
            <v>Netherlands</v>
          </cell>
        </row>
        <row r="11869">
          <cell r="A11869" t="str">
            <v>2003M03</v>
          </cell>
          <cell r="B11869">
            <v>3</v>
          </cell>
          <cell r="C11869">
            <v>71</v>
          </cell>
          <cell r="D11869" t="str">
            <v>France</v>
          </cell>
          <cell r="E11869">
            <v>10</v>
          </cell>
          <cell r="F11869">
            <v>92</v>
          </cell>
          <cell r="G11869" t="str">
            <v>Hong Kong</v>
          </cell>
        </row>
        <row r="11870">
          <cell r="A11870" t="str">
            <v>2003M03</v>
          </cell>
          <cell r="B11870">
            <v>2</v>
          </cell>
          <cell r="C11870">
            <v>0</v>
          </cell>
          <cell r="D11870" t="str">
            <v>Ebay</v>
          </cell>
          <cell r="E11870">
            <v>12378</v>
          </cell>
          <cell r="F11870">
            <v>209</v>
          </cell>
          <cell r="G11870" t="str">
            <v>Ukraine</v>
          </cell>
        </row>
        <row r="11871">
          <cell r="A11871" t="str">
            <v>2003M03</v>
          </cell>
          <cell r="B11871">
            <v>1</v>
          </cell>
          <cell r="C11871">
            <v>23</v>
          </cell>
          <cell r="D11871" t="str">
            <v xml:space="preserve"> Belgium (French)</v>
          </cell>
          <cell r="E11871">
            <v>3</v>
          </cell>
          <cell r="F11871">
            <v>186</v>
          </cell>
          <cell r="G11871" t="str">
            <v>Spain</v>
          </cell>
        </row>
        <row r="11872">
          <cell r="A11872" t="str">
            <v>2003M03</v>
          </cell>
          <cell r="B11872">
            <v>0</v>
          </cell>
          <cell r="C11872">
            <v>101</v>
          </cell>
          <cell r="D11872" t="str">
            <v>Italy</v>
          </cell>
          <cell r="E11872">
            <v>2</v>
          </cell>
          <cell r="F11872">
            <v>170</v>
          </cell>
          <cell r="G11872" t="str">
            <v>Saint Helena</v>
          </cell>
        </row>
        <row r="11873">
          <cell r="A11873" t="str">
            <v>2003M03</v>
          </cell>
          <cell r="B11873">
            <v>0</v>
          </cell>
          <cell r="C11873">
            <v>16</v>
          </cell>
          <cell r="D11873" t="str">
            <v>Austria</v>
          </cell>
          <cell r="E11873">
            <v>1</v>
          </cell>
          <cell r="F11873">
            <v>186</v>
          </cell>
          <cell r="G11873" t="str">
            <v>Spain</v>
          </cell>
        </row>
        <row r="11874">
          <cell r="A11874" t="str">
            <v>2003M03</v>
          </cell>
          <cell r="B11874">
            <v>2</v>
          </cell>
          <cell r="C11874">
            <v>71</v>
          </cell>
          <cell r="D11874" t="str">
            <v>France</v>
          </cell>
          <cell r="E11874">
            <v>14</v>
          </cell>
          <cell r="F11874">
            <v>136</v>
          </cell>
          <cell r="G11874" t="str">
            <v>Mexico</v>
          </cell>
        </row>
        <row r="11875">
          <cell r="A11875" t="str">
            <v>2003M03</v>
          </cell>
          <cell r="B11875">
            <v>0</v>
          </cell>
          <cell r="C11875">
            <v>0</v>
          </cell>
          <cell r="D11875" t="str">
            <v>Ebay</v>
          </cell>
          <cell r="E11875">
            <v>558</v>
          </cell>
          <cell r="F11875">
            <v>71</v>
          </cell>
          <cell r="G11875" t="str">
            <v>France</v>
          </cell>
        </row>
        <row r="11876">
          <cell r="A11876" t="str">
            <v>2003M03</v>
          </cell>
          <cell r="B11876">
            <v>0</v>
          </cell>
          <cell r="C11876">
            <v>0</v>
          </cell>
          <cell r="D11876" t="str">
            <v>Ebay</v>
          </cell>
          <cell r="E11876">
            <v>2</v>
          </cell>
          <cell r="F11876">
            <v>116</v>
          </cell>
          <cell r="G11876" t="str">
            <v>Lebanon, South</v>
          </cell>
        </row>
        <row r="11877">
          <cell r="A11877" t="str">
            <v>2003M03</v>
          </cell>
          <cell r="B11877">
            <v>0</v>
          </cell>
          <cell r="C11877">
            <v>71</v>
          </cell>
          <cell r="D11877" t="str">
            <v>France</v>
          </cell>
          <cell r="E11877">
            <v>3</v>
          </cell>
          <cell r="F11877">
            <v>132</v>
          </cell>
          <cell r="G11877" t="str">
            <v>Martinique</v>
          </cell>
        </row>
        <row r="11878">
          <cell r="A11878" t="str">
            <v>2003M03</v>
          </cell>
          <cell r="B11878">
            <v>2</v>
          </cell>
          <cell r="C11878">
            <v>0</v>
          </cell>
          <cell r="D11878" t="str">
            <v>Ebay</v>
          </cell>
          <cell r="E11878">
            <v>6</v>
          </cell>
          <cell r="F11878">
            <v>201</v>
          </cell>
          <cell r="G11878" t="str">
            <v>Tonga</v>
          </cell>
        </row>
        <row r="11879">
          <cell r="A11879" t="str">
            <v>2003M03</v>
          </cell>
          <cell r="B11879">
            <v>2</v>
          </cell>
          <cell r="C11879">
            <v>3</v>
          </cell>
          <cell r="D11879" t="str">
            <v>Uk</v>
          </cell>
          <cell r="E11879">
            <v>35</v>
          </cell>
          <cell r="F11879">
            <v>162</v>
          </cell>
          <cell r="G11879" t="str">
            <v>Philippines</v>
          </cell>
        </row>
        <row r="11880">
          <cell r="A11880" t="str">
            <v>2003M03</v>
          </cell>
          <cell r="B11880">
            <v>2</v>
          </cell>
          <cell r="C11880">
            <v>15</v>
          </cell>
          <cell r="D11880" t="str">
            <v>Australia</v>
          </cell>
          <cell r="E11880">
            <v>95</v>
          </cell>
          <cell r="F11880">
            <v>180</v>
          </cell>
          <cell r="G11880" t="str">
            <v>Singapore</v>
          </cell>
        </row>
        <row r="11881">
          <cell r="A11881" t="str">
            <v>2003M03</v>
          </cell>
          <cell r="B11881">
            <v>3</v>
          </cell>
          <cell r="C11881">
            <v>3</v>
          </cell>
          <cell r="D11881" t="str">
            <v>Uk</v>
          </cell>
          <cell r="E11881">
            <v>17</v>
          </cell>
          <cell r="F11881">
            <v>77</v>
          </cell>
          <cell r="G11881" t="str">
            <v>Germany</v>
          </cell>
        </row>
        <row r="11882">
          <cell r="A11882" t="str">
            <v>2003M03</v>
          </cell>
          <cell r="B11882">
            <v>1</v>
          </cell>
          <cell r="C11882">
            <v>186</v>
          </cell>
          <cell r="D11882" t="str">
            <v>Spain</v>
          </cell>
          <cell r="E11882">
            <v>479</v>
          </cell>
          <cell r="F11882">
            <v>77</v>
          </cell>
          <cell r="G11882" t="str">
            <v>Germany</v>
          </cell>
        </row>
        <row r="11883">
          <cell r="A11883" t="str">
            <v>2003M03</v>
          </cell>
          <cell r="B11883">
            <v>0</v>
          </cell>
          <cell r="C11883">
            <v>71</v>
          </cell>
          <cell r="D11883" t="str">
            <v>France</v>
          </cell>
          <cell r="E11883">
            <v>14</v>
          </cell>
          <cell r="F11883">
            <v>193</v>
          </cell>
          <cell r="G11883" t="str">
            <v>Switzerland</v>
          </cell>
        </row>
        <row r="11884">
          <cell r="A11884" t="str">
            <v>2003M03</v>
          </cell>
          <cell r="B11884">
            <v>0</v>
          </cell>
          <cell r="C11884">
            <v>101</v>
          </cell>
          <cell r="D11884" t="str">
            <v>Italy</v>
          </cell>
          <cell r="E11884">
            <v>966</v>
          </cell>
          <cell r="F11884">
            <v>193</v>
          </cell>
          <cell r="G11884" t="str">
            <v>Switzerland</v>
          </cell>
        </row>
        <row r="11885">
          <cell r="A11885" t="str">
            <v>2003M03</v>
          </cell>
          <cell r="B11885">
            <v>0</v>
          </cell>
          <cell r="C11885">
            <v>123</v>
          </cell>
          <cell r="D11885" t="str">
            <v xml:space="preserve"> Belgium (Dutch)</v>
          </cell>
          <cell r="E11885">
            <v>1</v>
          </cell>
          <cell r="F11885">
            <v>71</v>
          </cell>
          <cell r="G11885" t="str">
            <v>France</v>
          </cell>
        </row>
        <row r="11886">
          <cell r="A11886" t="str">
            <v>2003M03</v>
          </cell>
          <cell r="B11886">
            <v>1</v>
          </cell>
          <cell r="C11886">
            <v>2</v>
          </cell>
          <cell r="D11886" t="str">
            <v>Canada</v>
          </cell>
          <cell r="E11886">
            <v>1</v>
          </cell>
          <cell r="F11886">
            <v>100</v>
          </cell>
          <cell r="G11886" t="str">
            <v>Israel</v>
          </cell>
        </row>
        <row r="11887">
          <cell r="A11887" t="str">
            <v>2003M03</v>
          </cell>
          <cell r="B11887">
            <v>1</v>
          </cell>
          <cell r="C11887">
            <v>0</v>
          </cell>
          <cell r="D11887" t="str">
            <v>Ebay</v>
          </cell>
          <cell r="E11887">
            <v>16</v>
          </cell>
          <cell r="F11887">
            <v>18</v>
          </cell>
          <cell r="G11887" t="str">
            <v>Bahamas</v>
          </cell>
        </row>
        <row r="11888">
          <cell r="A11888" t="str">
            <v>2003M03</v>
          </cell>
          <cell r="B11888">
            <v>1</v>
          </cell>
          <cell r="C11888">
            <v>77</v>
          </cell>
          <cell r="D11888" t="str">
            <v>Germany</v>
          </cell>
          <cell r="E11888">
            <v>18</v>
          </cell>
          <cell r="F11888">
            <v>93</v>
          </cell>
          <cell r="G11888" t="str">
            <v>Hungary</v>
          </cell>
        </row>
        <row r="11889">
          <cell r="A11889" t="str">
            <v>2003M03</v>
          </cell>
          <cell r="B11889">
            <v>2</v>
          </cell>
          <cell r="C11889">
            <v>186</v>
          </cell>
          <cell r="D11889" t="str">
            <v>Spain</v>
          </cell>
          <cell r="E11889">
            <v>285</v>
          </cell>
          <cell r="F11889">
            <v>101</v>
          </cell>
          <cell r="G11889" t="str">
            <v>Italy</v>
          </cell>
        </row>
        <row r="11890">
          <cell r="A11890" t="str">
            <v>2003M03</v>
          </cell>
          <cell r="B11890">
            <v>1</v>
          </cell>
          <cell r="C11890">
            <v>146</v>
          </cell>
          <cell r="D11890" t="str">
            <v>Netherlands</v>
          </cell>
          <cell r="E11890">
            <v>28</v>
          </cell>
          <cell r="F11890">
            <v>16</v>
          </cell>
          <cell r="G11890" t="str">
            <v>Austria</v>
          </cell>
        </row>
        <row r="11891">
          <cell r="A11891" t="str">
            <v>2003M03</v>
          </cell>
          <cell r="B11891">
            <v>1</v>
          </cell>
          <cell r="C11891">
            <v>16</v>
          </cell>
          <cell r="D11891" t="str">
            <v>Austria</v>
          </cell>
          <cell r="E11891">
            <v>22</v>
          </cell>
          <cell r="F11891">
            <v>193</v>
          </cell>
          <cell r="G11891" t="str">
            <v>Switzerland</v>
          </cell>
        </row>
        <row r="11892">
          <cell r="A11892" t="str">
            <v>2003M03</v>
          </cell>
          <cell r="B11892">
            <v>2</v>
          </cell>
          <cell r="C11892">
            <v>2</v>
          </cell>
          <cell r="D11892" t="str">
            <v>Canada</v>
          </cell>
          <cell r="E11892">
            <v>246</v>
          </cell>
          <cell r="F11892">
            <v>101</v>
          </cell>
          <cell r="G11892" t="str">
            <v>Italy</v>
          </cell>
        </row>
        <row r="11893">
          <cell r="A11893" t="str">
            <v>2003M03</v>
          </cell>
          <cell r="B11893">
            <v>1</v>
          </cell>
          <cell r="C11893">
            <v>71</v>
          </cell>
          <cell r="D11893" t="str">
            <v>France</v>
          </cell>
          <cell r="E11893">
            <v>476</v>
          </cell>
          <cell r="F11893">
            <v>2</v>
          </cell>
          <cell r="G11893" t="str">
            <v>Canada</v>
          </cell>
        </row>
        <row r="11894">
          <cell r="A11894" t="str">
            <v>2003M03</v>
          </cell>
          <cell r="B11894">
            <v>0</v>
          </cell>
          <cell r="C11894">
            <v>186</v>
          </cell>
          <cell r="D11894" t="str">
            <v>Spain</v>
          </cell>
          <cell r="E11894">
            <v>1</v>
          </cell>
          <cell r="F11894">
            <v>193</v>
          </cell>
          <cell r="G11894" t="str">
            <v>Switzerland</v>
          </cell>
        </row>
        <row r="11895">
          <cell r="A11895" t="str">
            <v>2003M03</v>
          </cell>
          <cell r="B11895">
            <v>3</v>
          </cell>
          <cell r="C11895">
            <v>23</v>
          </cell>
          <cell r="D11895" t="str">
            <v xml:space="preserve"> Belgium (French)</v>
          </cell>
          <cell r="E11895">
            <v>1</v>
          </cell>
          <cell r="F11895">
            <v>3</v>
          </cell>
          <cell r="G11895" t="str">
            <v>United Kingdom</v>
          </cell>
        </row>
        <row r="11896">
          <cell r="A11896" t="str">
            <v>2003M03</v>
          </cell>
          <cell r="B11896">
            <v>3</v>
          </cell>
          <cell r="C11896">
            <v>0</v>
          </cell>
          <cell r="D11896" t="str">
            <v>Ebay</v>
          </cell>
          <cell r="E11896">
            <v>1</v>
          </cell>
          <cell r="F11896">
            <v>99</v>
          </cell>
          <cell r="G11896" t="str">
            <v>Ireland</v>
          </cell>
        </row>
        <row r="11897">
          <cell r="A11897" t="str">
            <v>2003M03</v>
          </cell>
          <cell r="B11897">
            <v>1</v>
          </cell>
          <cell r="C11897">
            <v>146</v>
          </cell>
          <cell r="D11897" t="str">
            <v>Netherlands</v>
          </cell>
          <cell r="E11897">
            <v>25051</v>
          </cell>
          <cell r="F11897">
            <v>146</v>
          </cell>
          <cell r="G11897" t="str">
            <v>Netherlands</v>
          </cell>
        </row>
        <row r="11898">
          <cell r="A11898" t="str">
            <v>2003M03</v>
          </cell>
          <cell r="B11898">
            <v>0</v>
          </cell>
          <cell r="C11898">
            <v>101</v>
          </cell>
          <cell r="D11898" t="str">
            <v>Italy</v>
          </cell>
          <cell r="E11898">
            <v>5</v>
          </cell>
          <cell r="F11898">
            <v>186</v>
          </cell>
          <cell r="G11898" t="str">
            <v>Spain</v>
          </cell>
        </row>
        <row r="11899">
          <cell r="A11899" t="str">
            <v>2003M03</v>
          </cell>
          <cell r="B11899">
            <v>1</v>
          </cell>
          <cell r="C11899">
            <v>16</v>
          </cell>
          <cell r="D11899" t="str">
            <v>Austria</v>
          </cell>
          <cell r="E11899">
            <v>1</v>
          </cell>
          <cell r="F11899">
            <v>182</v>
          </cell>
          <cell r="G11899" t="str">
            <v>Slovenia</v>
          </cell>
        </row>
        <row r="11900">
          <cell r="A11900" t="str">
            <v>2003M03</v>
          </cell>
          <cell r="B11900">
            <v>1</v>
          </cell>
          <cell r="C11900">
            <v>77</v>
          </cell>
          <cell r="D11900" t="str">
            <v>Germany</v>
          </cell>
          <cell r="E11900">
            <v>118</v>
          </cell>
          <cell r="F11900">
            <v>62</v>
          </cell>
          <cell r="G11900" t="str">
            <v>Egypt</v>
          </cell>
        </row>
        <row r="11901">
          <cell r="A11901" t="str">
            <v>2003M03</v>
          </cell>
          <cell r="B11901">
            <v>1</v>
          </cell>
          <cell r="C11901">
            <v>16</v>
          </cell>
          <cell r="D11901" t="str">
            <v>Austria</v>
          </cell>
          <cell r="E11901">
            <v>40</v>
          </cell>
          <cell r="F11901">
            <v>1</v>
          </cell>
          <cell r="G11901" t="str">
            <v>United States</v>
          </cell>
        </row>
        <row r="11902">
          <cell r="A11902" t="str">
            <v>2003M03</v>
          </cell>
          <cell r="B11902">
            <v>2</v>
          </cell>
          <cell r="C11902">
            <v>77</v>
          </cell>
          <cell r="D11902" t="str">
            <v>Germany</v>
          </cell>
          <cell r="E11902">
            <v>10</v>
          </cell>
          <cell r="F11902">
            <v>175</v>
          </cell>
          <cell r="G11902" t="str">
            <v>San Marino</v>
          </cell>
        </row>
        <row r="11903">
          <cell r="A11903" t="str">
            <v>2003M03</v>
          </cell>
          <cell r="B11903">
            <v>0</v>
          </cell>
          <cell r="C11903">
            <v>146</v>
          </cell>
          <cell r="D11903" t="str">
            <v>Netherlands</v>
          </cell>
          <cell r="E11903">
            <v>899</v>
          </cell>
          <cell r="F11903">
            <v>77</v>
          </cell>
          <cell r="G11903" t="str">
            <v>Germany</v>
          </cell>
        </row>
        <row r="11904">
          <cell r="A11904" t="str">
            <v>2003M03</v>
          </cell>
          <cell r="B11904">
            <v>0</v>
          </cell>
          <cell r="C11904">
            <v>15</v>
          </cell>
          <cell r="D11904" t="str">
            <v>Australia</v>
          </cell>
          <cell r="E11904">
            <v>9</v>
          </cell>
          <cell r="F11904">
            <v>45</v>
          </cell>
          <cell r="G11904" t="str">
            <v>China</v>
          </cell>
        </row>
        <row r="11905">
          <cell r="A11905" t="str">
            <v>2003M03</v>
          </cell>
          <cell r="B11905">
            <v>0</v>
          </cell>
          <cell r="C11905">
            <v>77</v>
          </cell>
          <cell r="D11905" t="str">
            <v>Germany</v>
          </cell>
          <cell r="E11905">
            <v>6</v>
          </cell>
          <cell r="F11905">
            <v>32</v>
          </cell>
          <cell r="G11905" t="str">
            <v>British Virgin Islands</v>
          </cell>
        </row>
        <row r="11906">
          <cell r="A11906" t="str">
            <v>2003M03</v>
          </cell>
          <cell r="B11906">
            <v>3</v>
          </cell>
          <cell r="C11906">
            <v>123</v>
          </cell>
          <cell r="D11906" t="str">
            <v xml:space="preserve"> Belgium (Dutch)</v>
          </cell>
          <cell r="E11906">
            <v>3</v>
          </cell>
          <cell r="F11906">
            <v>3</v>
          </cell>
          <cell r="G11906" t="str">
            <v>United Kingdom</v>
          </cell>
        </row>
        <row r="11907">
          <cell r="A11907" t="str">
            <v>2003M03</v>
          </cell>
          <cell r="B11907">
            <v>2</v>
          </cell>
          <cell r="C11907">
            <v>2</v>
          </cell>
          <cell r="D11907" t="str">
            <v>Canada</v>
          </cell>
          <cell r="E11907">
            <v>37</v>
          </cell>
          <cell r="F11907">
            <v>12</v>
          </cell>
          <cell r="G11907" t="str">
            <v>Argentina</v>
          </cell>
        </row>
        <row r="11908">
          <cell r="A11908" t="str">
            <v>2003M03</v>
          </cell>
          <cell r="B11908">
            <v>2</v>
          </cell>
          <cell r="C11908">
            <v>15</v>
          </cell>
          <cell r="D11908" t="str">
            <v>Australia</v>
          </cell>
          <cell r="E11908">
            <v>2</v>
          </cell>
          <cell r="F11908">
            <v>51</v>
          </cell>
          <cell r="G11908" t="str">
            <v>Costa Rica</v>
          </cell>
        </row>
        <row r="11909">
          <cell r="A11909" t="str">
            <v>2003M03</v>
          </cell>
          <cell r="B11909">
            <v>0</v>
          </cell>
          <cell r="C11909">
            <v>15</v>
          </cell>
          <cell r="D11909" t="str">
            <v>Australia</v>
          </cell>
          <cell r="E11909">
            <v>133</v>
          </cell>
          <cell r="F11909">
            <v>77</v>
          </cell>
          <cell r="G11909" t="str">
            <v>Germany</v>
          </cell>
        </row>
        <row r="11910">
          <cell r="A11910" t="str">
            <v>2003M03</v>
          </cell>
          <cell r="B11910">
            <v>0</v>
          </cell>
          <cell r="C11910">
            <v>71</v>
          </cell>
          <cell r="D11910" t="str">
            <v>France</v>
          </cell>
          <cell r="E11910">
            <v>4</v>
          </cell>
          <cell r="F11910">
            <v>130</v>
          </cell>
          <cell r="G11910" t="str">
            <v>Malta</v>
          </cell>
        </row>
        <row r="11911">
          <cell r="A11911" t="str">
            <v>2003M03</v>
          </cell>
          <cell r="B11911">
            <v>3</v>
          </cell>
          <cell r="C11911">
            <v>71</v>
          </cell>
          <cell r="D11911" t="str">
            <v>France</v>
          </cell>
          <cell r="E11911">
            <v>17</v>
          </cell>
          <cell r="F11911">
            <v>77</v>
          </cell>
          <cell r="G11911" t="str">
            <v>Germany</v>
          </cell>
        </row>
        <row r="11912">
          <cell r="A11912" t="str">
            <v>2003M03</v>
          </cell>
          <cell r="B11912">
            <v>2</v>
          </cell>
          <cell r="C11912">
            <v>0</v>
          </cell>
          <cell r="D11912" t="str">
            <v>Ebay</v>
          </cell>
          <cell r="E11912">
            <v>5</v>
          </cell>
          <cell r="F11912">
            <v>6</v>
          </cell>
          <cell r="G11912" t="str">
            <v>Algeria</v>
          </cell>
        </row>
        <row r="11913">
          <cell r="A11913" t="str">
            <v>2003M03</v>
          </cell>
          <cell r="B11913">
            <v>2</v>
          </cell>
          <cell r="C11913">
            <v>146</v>
          </cell>
          <cell r="D11913" t="str">
            <v>Netherlands</v>
          </cell>
          <cell r="E11913">
            <v>11</v>
          </cell>
          <cell r="F11913">
            <v>70</v>
          </cell>
          <cell r="G11913" t="str">
            <v>Finland</v>
          </cell>
        </row>
        <row r="11914">
          <cell r="A11914" t="str">
            <v>2003M03</v>
          </cell>
          <cell r="B11914">
            <v>0</v>
          </cell>
          <cell r="C11914">
            <v>100</v>
          </cell>
          <cell r="D11914" t="str">
            <v>Ebaymotors</v>
          </cell>
          <cell r="E11914">
            <v>118</v>
          </cell>
          <cell r="F11914">
            <v>104</v>
          </cell>
          <cell r="G11914" t="str">
            <v>Japan</v>
          </cell>
        </row>
        <row r="11915">
          <cell r="A11915" t="str">
            <v>2003M03</v>
          </cell>
          <cell r="B11915">
            <v>0</v>
          </cell>
          <cell r="C11915">
            <v>123</v>
          </cell>
          <cell r="D11915" t="str">
            <v xml:space="preserve"> Belgium (Dutch)</v>
          </cell>
          <cell r="E11915">
            <v>1</v>
          </cell>
          <cell r="F11915">
            <v>186</v>
          </cell>
          <cell r="G11915" t="str">
            <v>Spain</v>
          </cell>
        </row>
        <row r="11916">
          <cell r="A11916" t="str">
            <v>2003M03</v>
          </cell>
          <cell r="B11916">
            <v>1</v>
          </cell>
          <cell r="C11916">
            <v>3</v>
          </cell>
          <cell r="D11916" t="str">
            <v>Uk</v>
          </cell>
          <cell r="E11916">
            <v>62</v>
          </cell>
          <cell r="F11916">
            <v>16</v>
          </cell>
          <cell r="G11916" t="str">
            <v>Austria</v>
          </cell>
        </row>
        <row r="11917">
          <cell r="A11917" t="str">
            <v>2003M03</v>
          </cell>
          <cell r="B11917">
            <v>2</v>
          </cell>
          <cell r="C11917">
            <v>186</v>
          </cell>
          <cell r="D11917" t="str">
            <v>Spain</v>
          </cell>
          <cell r="E11917">
            <v>238</v>
          </cell>
          <cell r="F11917">
            <v>23</v>
          </cell>
          <cell r="G11917" t="str">
            <v>Belgium</v>
          </cell>
        </row>
        <row r="11918">
          <cell r="A11918" t="str">
            <v>2003M03</v>
          </cell>
          <cell r="B11918">
            <v>2</v>
          </cell>
          <cell r="C11918">
            <v>71</v>
          </cell>
          <cell r="D11918" t="str">
            <v>France</v>
          </cell>
          <cell r="E11918">
            <v>9</v>
          </cell>
          <cell r="F11918">
            <v>55</v>
          </cell>
          <cell r="G11918" t="str">
            <v>Cyprus</v>
          </cell>
        </row>
        <row r="11919">
          <cell r="A11919" t="str">
            <v>2003M03</v>
          </cell>
          <cell r="B11919">
            <v>2</v>
          </cell>
          <cell r="C11919">
            <v>193</v>
          </cell>
          <cell r="D11919" t="str">
            <v>Switzerland</v>
          </cell>
          <cell r="E11919">
            <v>26</v>
          </cell>
          <cell r="F11919">
            <v>120</v>
          </cell>
          <cell r="G11919" t="str">
            <v>Liechtenstein</v>
          </cell>
        </row>
        <row r="11920">
          <cell r="A11920" t="str">
            <v>2003M03</v>
          </cell>
          <cell r="B11920">
            <v>2</v>
          </cell>
          <cell r="C11920">
            <v>101</v>
          </cell>
          <cell r="D11920" t="str">
            <v>Italy</v>
          </cell>
          <cell r="E11920">
            <v>7</v>
          </cell>
          <cell r="F11920">
            <v>191</v>
          </cell>
          <cell r="G11920" t="str">
            <v>Swaziland</v>
          </cell>
        </row>
        <row r="11921">
          <cell r="A11921" t="str">
            <v>2003M03</v>
          </cell>
          <cell r="B11921">
            <v>2</v>
          </cell>
          <cell r="C11921">
            <v>100</v>
          </cell>
          <cell r="D11921" t="str">
            <v>Ebaymotors</v>
          </cell>
          <cell r="E11921">
            <v>1</v>
          </cell>
          <cell r="F11921">
            <v>181</v>
          </cell>
          <cell r="G11921" t="str">
            <v>Slovakia</v>
          </cell>
        </row>
        <row r="11922">
          <cell r="A11922" t="str">
            <v>2003M03</v>
          </cell>
          <cell r="B11922">
            <v>2</v>
          </cell>
          <cell r="C11922">
            <v>77</v>
          </cell>
          <cell r="D11922" t="str">
            <v>Germany</v>
          </cell>
          <cell r="E11922">
            <v>1059</v>
          </cell>
          <cell r="F11922">
            <v>209</v>
          </cell>
          <cell r="G11922" t="str">
            <v>Ukraine</v>
          </cell>
        </row>
        <row r="11923">
          <cell r="A11923" t="str">
            <v>2003M03</v>
          </cell>
          <cell r="B11923">
            <v>2</v>
          </cell>
          <cell r="C11923">
            <v>23</v>
          </cell>
          <cell r="D11923" t="str">
            <v xml:space="preserve"> Belgium (French)</v>
          </cell>
          <cell r="E11923">
            <v>25</v>
          </cell>
          <cell r="F11923">
            <v>122</v>
          </cell>
          <cell r="G11923" t="str">
            <v>Luxembourg</v>
          </cell>
        </row>
        <row r="11924">
          <cell r="A11924" t="str">
            <v>2003M03</v>
          </cell>
          <cell r="B11924">
            <v>0</v>
          </cell>
          <cell r="C11924">
            <v>100</v>
          </cell>
          <cell r="D11924" t="str">
            <v>Ebaymotors</v>
          </cell>
          <cell r="E11924">
            <v>15</v>
          </cell>
          <cell r="F11924">
            <v>15</v>
          </cell>
          <cell r="G11924" t="str">
            <v>Australia</v>
          </cell>
        </row>
        <row r="11925">
          <cell r="A11925" t="str">
            <v>2003M03</v>
          </cell>
          <cell r="B11925">
            <v>2</v>
          </cell>
          <cell r="C11925">
            <v>71</v>
          </cell>
          <cell r="D11925" t="str">
            <v>France</v>
          </cell>
          <cell r="E11925">
            <v>183</v>
          </cell>
          <cell r="F11925">
            <v>31</v>
          </cell>
          <cell r="G11925" t="str">
            <v>Brazil</v>
          </cell>
        </row>
        <row r="11926">
          <cell r="A11926" t="str">
            <v>2003M03</v>
          </cell>
          <cell r="B11926">
            <v>0</v>
          </cell>
          <cell r="C11926">
            <v>2</v>
          </cell>
          <cell r="D11926" t="str">
            <v>Canada</v>
          </cell>
          <cell r="E11926">
            <v>31</v>
          </cell>
          <cell r="F11926">
            <v>3</v>
          </cell>
          <cell r="G11926" t="str">
            <v>United Kingdom</v>
          </cell>
        </row>
        <row r="11927">
          <cell r="A11927" t="str">
            <v>2003M03</v>
          </cell>
          <cell r="B11927">
            <v>2</v>
          </cell>
          <cell r="C11927">
            <v>3</v>
          </cell>
          <cell r="D11927" t="str">
            <v>Uk</v>
          </cell>
          <cell r="E11927">
            <v>4</v>
          </cell>
          <cell r="F11927">
            <v>124</v>
          </cell>
          <cell r="G11927" t="str">
            <v>Macedonia</v>
          </cell>
        </row>
        <row r="11928">
          <cell r="A11928" t="str">
            <v>2003M03</v>
          </cell>
          <cell r="B11928">
            <v>2</v>
          </cell>
          <cell r="C11928">
            <v>196</v>
          </cell>
          <cell r="D11928" t="str">
            <v>Taiwan</v>
          </cell>
          <cell r="E11928">
            <v>88</v>
          </cell>
          <cell r="F11928">
            <v>104</v>
          </cell>
          <cell r="G11928" t="str">
            <v>Japan</v>
          </cell>
        </row>
        <row r="11929">
          <cell r="A11929" t="str">
            <v>2003M03</v>
          </cell>
          <cell r="B11929">
            <v>2</v>
          </cell>
          <cell r="C11929">
            <v>3</v>
          </cell>
          <cell r="D11929" t="str">
            <v>Uk</v>
          </cell>
          <cell r="E11929">
            <v>2</v>
          </cell>
          <cell r="F11929">
            <v>217</v>
          </cell>
          <cell r="G11929" t="str">
            <v>Virgin Islands (U.S.)</v>
          </cell>
        </row>
        <row r="11930">
          <cell r="A11930" t="str">
            <v>2003M03</v>
          </cell>
          <cell r="B11930">
            <v>2</v>
          </cell>
          <cell r="C11930">
            <v>15</v>
          </cell>
          <cell r="D11930" t="str">
            <v>Australia</v>
          </cell>
          <cell r="E11930">
            <v>1</v>
          </cell>
          <cell r="F11930">
            <v>196</v>
          </cell>
          <cell r="G11930" t="str">
            <v>Taiwan</v>
          </cell>
        </row>
        <row r="11931">
          <cell r="A11931" t="str">
            <v>2003M03</v>
          </cell>
          <cell r="B11931">
            <v>2</v>
          </cell>
          <cell r="C11931">
            <v>2</v>
          </cell>
          <cell r="D11931" t="str">
            <v>Canada</v>
          </cell>
          <cell r="E11931">
            <v>320</v>
          </cell>
          <cell r="F11931">
            <v>45</v>
          </cell>
          <cell r="G11931" t="str">
            <v>China</v>
          </cell>
        </row>
        <row r="11932">
          <cell r="A11932" t="str">
            <v>2003M03</v>
          </cell>
          <cell r="B11932">
            <v>0</v>
          </cell>
          <cell r="C11932">
            <v>77</v>
          </cell>
          <cell r="D11932" t="str">
            <v>Germany</v>
          </cell>
          <cell r="E11932">
            <v>55</v>
          </cell>
          <cell r="F11932">
            <v>15</v>
          </cell>
          <cell r="G11932" t="str">
            <v>Australia</v>
          </cell>
        </row>
        <row r="11933">
          <cell r="A11933" t="str">
            <v>2003M03</v>
          </cell>
          <cell r="B11933">
            <v>2</v>
          </cell>
          <cell r="C11933">
            <v>186</v>
          </cell>
          <cell r="D11933" t="str">
            <v>Spain</v>
          </cell>
          <cell r="E11933">
            <v>13</v>
          </cell>
          <cell r="F11933">
            <v>15</v>
          </cell>
          <cell r="G11933" t="str">
            <v>Australia</v>
          </cell>
        </row>
        <row r="11934">
          <cell r="A11934" t="str">
            <v>2003M03</v>
          </cell>
          <cell r="B11934">
            <v>1</v>
          </cell>
          <cell r="C11934">
            <v>123</v>
          </cell>
          <cell r="D11934" t="str">
            <v xml:space="preserve"> Belgium (Dutch)</v>
          </cell>
          <cell r="E11934">
            <v>3</v>
          </cell>
          <cell r="F11934">
            <v>101</v>
          </cell>
          <cell r="G11934" t="str">
            <v>Italy</v>
          </cell>
        </row>
        <row r="11935">
          <cell r="A11935" t="str">
            <v>2003M03</v>
          </cell>
          <cell r="B11935">
            <v>1</v>
          </cell>
          <cell r="C11935">
            <v>3</v>
          </cell>
          <cell r="D11935" t="str">
            <v>Uk</v>
          </cell>
          <cell r="E11935">
            <v>5</v>
          </cell>
          <cell r="F11935">
            <v>95</v>
          </cell>
          <cell r="G11935" t="str">
            <v>India</v>
          </cell>
        </row>
        <row r="11936">
          <cell r="A11936" t="str">
            <v>2003M03</v>
          </cell>
          <cell r="B11936">
            <v>2</v>
          </cell>
          <cell r="C11936">
            <v>2</v>
          </cell>
          <cell r="D11936" t="str">
            <v>Canada</v>
          </cell>
          <cell r="E11936">
            <v>1</v>
          </cell>
          <cell r="F11936">
            <v>154</v>
          </cell>
          <cell r="G11936" t="str">
            <v>Norway</v>
          </cell>
        </row>
        <row r="11937">
          <cell r="A11937" t="str">
            <v>2003M03</v>
          </cell>
          <cell r="B11937">
            <v>2</v>
          </cell>
          <cell r="C11937">
            <v>100</v>
          </cell>
          <cell r="D11937" t="str">
            <v>Ebaymotors</v>
          </cell>
          <cell r="E11937">
            <v>26</v>
          </cell>
          <cell r="F11937">
            <v>163</v>
          </cell>
          <cell r="G11937" t="str">
            <v>Poland</v>
          </cell>
        </row>
        <row r="11938">
          <cell r="A11938" t="str">
            <v>2003M03</v>
          </cell>
          <cell r="B11938">
            <v>2</v>
          </cell>
          <cell r="C11938">
            <v>0</v>
          </cell>
          <cell r="D11938" t="str">
            <v>Ebay</v>
          </cell>
          <cell r="E11938">
            <v>31</v>
          </cell>
          <cell r="F11938">
            <v>147</v>
          </cell>
          <cell r="G11938" t="str">
            <v>Netherlands Antilles</v>
          </cell>
        </row>
        <row r="11939">
          <cell r="A11939" t="str">
            <v>2003M03</v>
          </cell>
          <cell r="B11939">
            <v>2</v>
          </cell>
          <cell r="C11939">
            <v>193</v>
          </cell>
          <cell r="D11939" t="str">
            <v>Switzerland</v>
          </cell>
          <cell r="E11939">
            <v>15</v>
          </cell>
          <cell r="F11939">
            <v>186</v>
          </cell>
          <cell r="G11939" t="str">
            <v>Spain</v>
          </cell>
        </row>
        <row r="11940">
          <cell r="A11940" t="str">
            <v>2003M03</v>
          </cell>
          <cell r="B11940">
            <v>0</v>
          </cell>
          <cell r="C11940">
            <v>0</v>
          </cell>
          <cell r="D11940" t="str">
            <v>Ebay</v>
          </cell>
          <cell r="E11940">
            <v>52</v>
          </cell>
          <cell r="F11940">
            <v>163</v>
          </cell>
          <cell r="G11940" t="str">
            <v>Poland</v>
          </cell>
        </row>
        <row r="11941">
          <cell r="A11941" t="str">
            <v>2003M03</v>
          </cell>
          <cell r="B11941">
            <v>0</v>
          </cell>
          <cell r="C11941">
            <v>2</v>
          </cell>
          <cell r="D11941" t="str">
            <v>Canada</v>
          </cell>
          <cell r="E11941">
            <v>7598</v>
          </cell>
          <cell r="F11941">
            <v>2</v>
          </cell>
          <cell r="G11941" t="str">
            <v>Canada</v>
          </cell>
        </row>
        <row r="11942">
          <cell r="A11942" t="str">
            <v>2003M03</v>
          </cell>
          <cell r="B11942">
            <v>1</v>
          </cell>
          <cell r="C11942">
            <v>0</v>
          </cell>
          <cell r="D11942" t="str">
            <v>Ebay</v>
          </cell>
          <cell r="E11942">
            <v>142</v>
          </cell>
          <cell r="F11942">
            <v>16</v>
          </cell>
          <cell r="G11942" t="str">
            <v>Austria</v>
          </cell>
        </row>
        <row r="11943">
          <cell r="A11943" t="str">
            <v>2003M03</v>
          </cell>
          <cell r="B11943">
            <v>0</v>
          </cell>
          <cell r="C11943">
            <v>3</v>
          </cell>
          <cell r="D11943" t="str">
            <v>Uk</v>
          </cell>
          <cell r="E11943">
            <v>12</v>
          </cell>
          <cell r="F11943">
            <v>96</v>
          </cell>
          <cell r="G11943" t="str">
            <v>Indonesia</v>
          </cell>
        </row>
        <row r="11944">
          <cell r="A11944" t="str">
            <v>2003M03</v>
          </cell>
          <cell r="B11944">
            <v>2</v>
          </cell>
          <cell r="C11944">
            <v>0</v>
          </cell>
          <cell r="D11944" t="str">
            <v>Ebay</v>
          </cell>
          <cell r="E11944">
            <v>11618</v>
          </cell>
          <cell r="F11944">
            <v>204</v>
          </cell>
          <cell r="G11944" t="str">
            <v>Turkey</v>
          </cell>
        </row>
        <row r="11945">
          <cell r="A11945" t="str">
            <v>2003M03</v>
          </cell>
          <cell r="B11945">
            <v>1</v>
          </cell>
          <cell r="C11945">
            <v>0</v>
          </cell>
          <cell r="D11945" t="str">
            <v>Ebay</v>
          </cell>
          <cell r="E11945">
            <v>4</v>
          </cell>
          <cell r="F11945">
            <v>169</v>
          </cell>
          <cell r="G11945" t="str">
            <v>Rwanda</v>
          </cell>
        </row>
        <row r="11946">
          <cell r="A11946" t="str">
            <v>2003M03</v>
          </cell>
          <cell r="B11946">
            <v>2</v>
          </cell>
          <cell r="C11946">
            <v>0</v>
          </cell>
          <cell r="D11946" t="str">
            <v>Ebay</v>
          </cell>
          <cell r="E11946">
            <v>10</v>
          </cell>
          <cell r="F11946">
            <v>90</v>
          </cell>
          <cell r="G11946" t="str">
            <v>Haiti</v>
          </cell>
        </row>
        <row r="11947">
          <cell r="A11947" t="str">
            <v>2003M03</v>
          </cell>
          <cell r="B11947">
            <v>0</v>
          </cell>
          <cell r="C11947">
            <v>16</v>
          </cell>
          <cell r="D11947" t="str">
            <v>Austria</v>
          </cell>
          <cell r="E11947">
            <v>6669</v>
          </cell>
          <cell r="F11947">
            <v>16</v>
          </cell>
          <cell r="G11947" t="str">
            <v>Austria</v>
          </cell>
        </row>
        <row r="11948">
          <cell r="A11948" t="str">
            <v>2003M03</v>
          </cell>
          <cell r="B11948">
            <v>2</v>
          </cell>
          <cell r="C11948">
            <v>0</v>
          </cell>
          <cell r="D11948" t="str">
            <v>Ebay</v>
          </cell>
          <cell r="E11948">
            <v>1</v>
          </cell>
          <cell r="F11948">
            <v>179</v>
          </cell>
          <cell r="G11948" t="str">
            <v>Sierra Leone</v>
          </cell>
        </row>
        <row r="11949">
          <cell r="A11949" t="str">
            <v>2003M03</v>
          </cell>
          <cell r="B11949">
            <v>1</v>
          </cell>
          <cell r="C11949">
            <v>3</v>
          </cell>
          <cell r="D11949" t="str">
            <v>Uk</v>
          </cell>
          <cell r="E11949">
            <v>4063</v>
          </cell>
          <cell r="F11949">
            <v>77</v>
          </cell>
          <cell r="G11949" t="str">
            <v>Germany</v>
          </cell>
        </row>
        <row r="11950">
          <cell r="A11950" t="str">
            <v>2003M03</v>
          </cell>
          <cell r="B11950">
            <v>2</v>
          </cell>
          <cell r="C11950">
            <v>0</v>
          </cell>
          <cell r="D11950" t="str">
            <v>Ebay</v>
          </cell>
          <cell r="E11950">
            <v>986</v>
          </cell>
          <cell r="F11950">
            <v>181</v>
          </cell>
          <cell r="G11950" t="str">
            <v>Slovakia</v>
          </cell>
        </row>
        <row r="11951">
          <cell r="A11951" t="str">
            <v>2003M03</v>
          </cell>
          <cell r="B11951">
            <v>1</v>
          </cell>
          <cell r="C11951">
            <v>3</v>
          </cell>
          <cell r="D11951" t="str">
            <v>Uk</v>
          </cell>
          <cell r="E11951">
            <v>892</v>
          </cell>
          <cell r="F11951">
            <v>2</v>
          </cell>
          <cell r="G11951" t="str">
            <v>Canada</v>
          </cell>
        </row>
        <row r="11952">
          <cell r="A11952" t="str">
            <v>2003M03</v>
          </cell>
          <cell r="B11952">
            <v>2</v>
          </cell>
          <cell r="C11952">
            <v>100</v>
          </cell>
          <cell r="D11952" t="str">
            <v>Ebaymotors</v>
          </cell>
          <cell r="E11952">
            <v>4</v>
          </cell>
          <cell r="F11952">
            <v>210</v>
          </cell>
          <cell r="G11952" t="str">
            <v>United Arab Emirates</v>
          </cell>
        </row>
        <row r="11953">
          <cell r="A11953" t="str">
            <v>2003M03</v>
          </cell>
          <cell r="B11953">
            <v>1</v>
          </cell>
          <cell r="C11953">
            <v>2</v>
          </cell>
          <cell r="D11953" t="str">
            <v>Canada</v>
          </cell>
          <cell r="E11953">
            <v>1</v>
          </cell>
          <cell r="F11953">
            <v>149</v>
          </cell>
          <cell r="G11953" t="str">
            <v>New Zealand</v>
          </cell>
        </row>
        <row r="11954">
          <cell r="A11954" t="str">
            <v>2003M03</v>
          </cell>
          <cell r="B11954">
            <v>0</v>
          </cell>
          <cell r="C11954">
            <v>196</v>
          </cell>
          <cell r="D11954" t="str">
            <v>Taiwan</v>
          </cell>
          <cell r="E11954">
            <v>8</v>
          </cell>
          <cell r="F11954">
            <v>101</v>
          </cell>
          <cell r="G11954" t="str">
            <v>Italy</v>
          </cell>
        </row>
        <row r="11955">
          <cell r="A11955" t="str">
            <v>2003M03</v>
          </cell>
          <cell r="B11955">
            <v>0</v>
          </cell>
          <cell r="C11955">
            <v>71</v>
          </cell>
          <cell r="D11955" t="str">
            <v>France</v>
          </cell>
          <cell r="E11955">
            <v>11</v>
          </cell>
          <cell r="F11955">
            <v>83</v>
          </cell>
          <cell r="G11955" t="str">
            <v>Guadeloupe</v>
          </cell>
        </row>
        <row r="11956">
          <cell r="A11956" t="str">
            <v>2003M03</v>
          </cell>
          <cell r="B11956">
            <v>1</v>
          </cell>
          <cell r="C11956">
            <v>71</v>
          </cell>
          <cell r="D11956" t="str">
            <v>France</v>
          </cell>
          <cell r="E11956">
            <v>25</v>
          </cell>
          <cell r="F11956">
            <v>57</v>
          </cell>
          <cell r="G11956" t="str">
            <v>Denmark</v>
          </cell>
        </row>
        <row r="11957">
          <cell r="A11957" t="str">
            <v>2003M03</v>
          </cell>
          <cell r="B11957">
            <v>2</v>
          </cell>
          <cell r="C11957">
            <v>3</v>
          </cell>
          <cell r="D11957" t="str">
            <v>Uk</v>
          </cell>
          <cell r="E11957">
            <v>216</v>
          </cell>
          <cell r="F11957">
            <v>163</v>
          </cell>
          <cell r="G11957" t="str">
            <v>Poland</v>
          </cell>
        </row>
        <row r="11958">
          <cell r="A11958" t="str">
            <v>2003M03</v>
          </cell>
          <cell r="B11958">
            <v>2</v>
          </cell>
          <cell r="C11958">
            <v>71</v>
          </cell>
          <cell r="D11958" t="str">
            <v>France</v>
          </cell>
          <cell r="E11958">
            <v>534</v>
          </cell>
          <cell r="F11958">
            <v>122</v>
          </cell>
          <cell r="G11958" t="str">
            <v>Luxembourg</v>
          </cell>
        </row>
        <row r="11959">
          <cell r="A11959" t="str">
            <v>2003M03</v>
          </cell>
          <cell r="B11959">
            <v>2</v>
          </cell>
          <cell r="C11959">
            <v>100</v>
          </cell>
          <cell r="D11959" t="str">
            <v>Ebaymotors</v>
          </cell>
          <cell r="E11959">
            <v>87</v>
          </cell>
          <cell r="F11959">
            <v>120</v>
          </cell>
          <cell r="G11959" t="str">
            <v>Liechtenstein</v>
          </cell>
        </row>
        <row r="11960">
          <cell r="A11960" t="str">
            <v>2003M03</v>
          </cell>
          <cell r="B11960">
            <v>2</v>
          </cell>
          <cell r="C11960">
            <v>16</v>
          </cell>
          <cell r="D11960" t="str">
            <v>Austria</v>
          </cell>
          <cell r="E11960">
            <v>51</v>
          </cell>
          <cell r="F11960">
            <v>71</v>
          </cell>
          <cell r="G11960" t="str">
            <v>France</v>
          </cell>
        </row>
        <row r="11961">
          <cell r="A11961" t="str">
            <v>2003M03</v>
          </cell>
          <cell r="B11961">
            <v>1</v>
          </cell>
          <cell r="C11961">
            <v>193</v>
          </cell>
          <cell r="D11961" t="str">
            <v>Switzerland</v>
          </cell>
          <cell r="E11961">
            <v>1559</v>
          </cell>
          <cell r="F11961">
            <v>77</v>
          </cell>
          <cell r="G11961" t="str">
            <v>Germany</v>
          </cell>
        </row>
        <row r="11962">
          <cell r="A11962" t="str">
            <v>2003M03</v>
          </cell>
          <cell r="B11962">
            <v>2</v>
          </cell>
          <cell r="C11962">
            <v>196</v>
          </cell>
          <cell r="D11962" t="str">
            <v>Taiwan</v>
          </cell>
          <cell r="E11962">
            <v>3416</v>
          </cell>
          <cell r="F11962">
            <v>15</v>
          </cell>
          <cell r="G11962" t="str">
            <v>Australia</v>
          </cell>
        </row>
        <row r="11963">
          <cell r="A11963" t="str">
            <v>2003M03</v>
          </cell>
          <cell r="B11963">
            <v>0</v>
          </cell>
          <cell r="C11963">
            <v>193</v>
          </cell>
          <cell r="D11963" t="str">
            <v>Switzerland</v>
          </cell>
          <cell r="E11963">
            <v>1045</v>
          </cell>
          <cell r="F11963">
            <v>77</v>
          </cell>
          <cell r="G11963" t="str">
            <v>Germany</v>
          </cell>
        </row>
        <row r="11964">
          <cell r="A11964" t="str">
            <v>2003M03</v>
          </cell>
          <cell r="B11964">
            <v>2</v>
          </cell>
          <cell r="C11964">
            <v>15</v>
          </cell>
          <cell r="D11964" t="str">
            <v>Australia</v>
          </cell>
          <cell r="E11964">
            <v>1</v>
          </cell>
          <cell r="F11964">
            <v>225</v>
          </cell>
          <cell r="G11964" t="str">
            <v>APO/FPO</v>
          </cell>
        </row>
        <row r="11965">
          <cell r="A11965" t="str">
            <v>2003M03</v>
          </cell>
          <cell r="B11965">
            <v>0</v>
          </cell>
          <cell r="C11965">
            <v>100</v>
          </cell>
          <cell r="D11965" t="str">
            <v>Ebaymotors</v>
          </cell>
          <cell r="E11965">
            <v>77</v>
          </cell>
          <cell r="F11965">
            <v>111</v>
          </cell>
          <cell r="G11965" t="str">
            <v>Korea, South</v>
          </cell>
        </row>
        <row r="11966">
          <cell r="A11966" t="str">
            <v>2003M03</v>
          </cell>
          <cell r="B11966">
            <v>1</v>
          </cell>
          <cell r="C11966">
            <v>146</v>
          </cell>
          <cell r="D11966" t="str">
            <v>Netherlands</v>
          </cell>
          <cell r="E11966">
            <v>1</v>
          </cell>
          <cell r="F11966">
            <v>122</v>
          </cell>
          <cell r="G11966" t="str">
            <v>Luxembourg</v>
          </cell>
        </row>
        <row r="11967">
          <cell r="A11967" t="str">
            <v>2003M03</v>
          </cell>
          <cell r="B11967">
            <v>2</v>
          </cell>
          <cell r="C11967">
            <v>0</v>
          </cell>
          <cell r="D11967" t="str">
            <v>Ebay</v>
          </cell>
          <cell r="E11967">
            <v>39</v>
          </cell>
          <cell r="F11967">
            <v>158</v>
          </cell>
          <cell r="G11967" t="str">
            <v>Panama</v>
          </cell>
        </row>
        <row r="11968">
          <cell r="A11968" t="str">
            <v>2003M03</v>
          </cell>
          <cell r="B11968">
            <v>1</v>
          </cell>
          <cell r="C11968">
            <v>146</v>
          </cell>
          <cell r="D11968" t="str">
            <v>Netherlands</v>
          </cell>
          <cell r="E11968">
            <v>35</v>
          </cell>
          <cell r="F11968">
            <v>101</v>
          </cell>
          <cell r="G11968" t="str">
            <v>Italy</v>
          </cell>
        </row>
        <row r="11969">
          <cell r="A11969" t="str">
            <v>2003M03</v>
          </cell>
          <cell r="B11969">
            <v>0</v>
          </cell>
          <cell r="C11969">
            <v>15</v>
          </cell>
          <cell r="D11969" t="str">
            <v>Australia</v>
          </cell>
          <cell r="E11969">
            <v>145</v>
          </cell>
          <cell r="F11969">
            <v>2</v>
          </cell>
          <cell r="G11969" t="str">
            <v>Canada</v>
          </cell>
        </row>
        <row r="11970">
          <cell r="A11970" t="str">
            <v>2003M03</v>
          </cell>
          <cell r="B11970">
            <v>1</v>
          </cell>
          <cell r="C11970">
            <v>77</v>
          </cell>
          <cell r="D11970" t="str">
            <v>Germany</v>
          </cell>
          <cell r="E11970">
            <v>12</v>
          </cell>
          <cell r="F11970">
            <v>196</v>
          </cell>
          <cell r="G11970" t="str">
            <v>Taiwan</v>
          </cell>
        </row>
        <row r="11971">
          <cell r="A11971" t="str">
            <v>2003M03</v>
          </cell>
          <cell r="B11971">
            <v>0</v>
          </cell>
          <cell r="C11971">
            <v>71</v>
          </cell>
          <cell r="D11971" t="str">
            <v>France</v>
          </cell>
          <cell r="E11971">
            <v>182</v>
          </cell>
          <cell r="F11971">
            <v>1</v>
          </cell>
          <cell r="G11971" t="str">
            <v>United States</v>
          </cell>
        </row>
        <row r="11972">
          <cell r="A11972" t="str">
            <v>2003M03</v>
          </cell>
          <cell r="B11972">
            <v>2</v>
          </cell>
          <cell r="C11972">
            <v>146</v>
          </cell>
          <cell r="D11972" t="str">
            <v>Netherlands</v>
          </cell>
          <cell r="E11972">
            <v>159</v>
          </cell>
          <cell r="F11972">
            <v>3</v>
          </cell>
          <cell r="G11972" t="str">
            <v>United Kingdom</v>
          </cell>
        </row>
        <row r="11973">
          <cell r="A11973" t="str">
            <v>2003M03</v>
          </cell>
          <cell r="B11973">
            <v>0</v>
          </cell>
          <cell r="C11973">
            <v>16</v>
          </cell>
          <cell r="D11973" t="str">
            <v>Austria</v>
          </cell>
          <cell r="E11973">
            <v>1549</v>
          </cell>
          <cell r="F11973">
            <v>77</v>
          </cell>
          <cell r="G11973" t="str">
            <v>Germany</v>
          </cell>
        </row>
        <row r="11974">
          <cell r="A11974" t="str">
            <v>2003M03</v>
          </cell>
          <cell r="B11974">
            <v>0</v>
          </cell>
          <cell r="C11974">
            <v>77</v>
          </cell>
          <cell r="D11974" t="str">
            <v>Germany</v>
          </cell>
          <cell r="E11974">
            <v>98</v>
          </cell>
          <cell r="F11974">
            <v>199</v>
          </cell>
          <cell r="G11974" t="str">
            <v>Thailand</v>
          </cell>
        </row>
        <row r="11975">
          <cell r="A11975" t="str">
            <v>2003M03</v>
          </cell>
          <cell r="B11975">
            <v>0</v>
          </cell>
          <cell r="C11975">
            <v>77</v>
          </cell>
          <cell r="D11975" t="str">
            <v>Germany</v>
          </cell>
          <cell r="E11975">
            <v>7</v>
          </cell>
          <cell r="F11975">
            <v>12</v>
          </cell>
          <cell r="G11975" t="str">
            <v>Argentina</v>
          </cell>
        </row>
        <row r="11976">
          <cell r="A11976" t="str">
            <v>2003M03</v>
          </cell>
          <cell r="B11976">
            <v>2</v>
          </cell>
          <cell r="C11976">
            <v>71</v>
          </cell>
          <cell r="D11976" t="str">
            <v>France</v>
          </cell>
          <cell r="E11976">
            <v>1</v>
          </cell>
          <cell r="F11976">
            <v>135</v>
          </cell>
          <cell r="G11976" t="str">
            <v>Mayotte</v>
          </cell>
        </row>
        <row r="11977">
          <cell r="A11977" t="str">
            <v>2003M03</v>
          </cell>
          <cell r="B11977">
            <v>1</v>
          </cell>
          <cell r="C11977">
            <v>23</v>
          </cell>
          <cell r="D11977" t="str">
            <v xml:space="preserve"> Belgium (French)</v>
          </cell>
          <cell r="E11977">
            <v>574</v>
          </cell>
          <cell r="F11977">
            <v>71</v>
          </cell>
          <cell r="G11977" t="str">
            <v>France</v>
          </cell>
        </row>
        <row r="11978">
          <cell r="A11978" t="str">
            <v>2003M03</v>
          </cell>
          <cell r="B11978">
            <v>3</v>
          </cell>
          <cell r="C11978">
            <v>15</v>
          </cell>
          <cell r="D11978" t="str">
            <v>Australia</v>
          </cell>
          <cell r="E11978">
            <v>1</v>
          </cell>
          <cell r="F11978">
            <v>146</v>
          </cell>
          <cell r="G11978" t="str">
            <v>Netherlands</v>
          </cell>
        </row>
        <row r="11979">
          <cell r="A11979" t="str">
            <v>2003M03</v>
          </cell>
          <cell r="B11979">
            <v>2</v>
          </cell>
          <cell r="C11979">
            <v>2</v>
          </cell>
          <cell r="D11979" t="str">
            <v>Canada</v>
          </cell>
          <cell r="E11979">
            <v>36</v>
          </cell>
          <cell r="F11979">
            <v>185</v>
          </cell>
          <cell r="G11979" t="str">
            <v>South Africa</v>
          </cell>
        </row>
        <row r="11980">
          <cell r="A11980" t="str">
            <v>2003M03</v>
          </cell>
          <cell r="B11980">
            <v>2</v>
          </cell>
          <cell r="C11980">
            <v>100</v>
          </cell>
          <cell r="D11980" t="str">
            <v>Ebaymotors</v>
          </cell>
          <cell r="E11980">
            <v>202</v>
          </cell>
          <cell r="F11980">
            <v>225</v>
          </cell>
          <cell r="G11980" t="str">
            <v>APO/FPO</v>
          </cell>
        </row>
        <row r="11981">
          <cell r="A11981" t="str">
            <v>2003M03</v>
          </cell>
          <cell r="B11981">
            <v>0</v>
          </cell>
          <cell r="C11981">
            <v>15</v>
          </cell>
          <cell r="D11981" t="str">
            <v>Australia</v>
          </cell>
          <cell r="E11981">
            <v>4</v>
          </cell>
          <cell r="F11981">
            <v>193</v>
          </cell>
          <cell r="G11981" t="str">
            <v>Switzerland</v>
          </cell>
        </row>
        <row r="11982">
          <cell r="A11982" t="str">
            <v>2003M03</v>
          </cell>
          <cell r="B11982">
            <v>2</v>
          </cell>
          <cell r="C11982">
            <v>101</v>
          </cell>
          <cell r="D11982" t="str">
            <v>Italy</v>
          </cell>
          <cell r="E11982">
            <v>2</v>
          </cell>
          <cell r="F11982">
            <v>93</v>
          </cell>
          <cell r="G11982" t="str">
            <v>Hungary</v>
          </cell>
        </row>
        <row r="11983">
          <cell r="A11983" t="str">
            <v>2003M03</v>
          </cell>
          <cell r="B11983">
            <v>0</v>
          </cell>
          <cell r="C11983">
            <v>101</v>
          </cell>
          <cell r="D11983" t="str">
            <v>Italy</v>
          </cell>
          <cell r="E11983">
            <v>97499</v>
          </cell>
          <cell r="F11983">
            <v>101</v>
          </cell>
          <cell r="G11983" t="str">
            <v>Italy</v>
          </cell>
        </row>
        <row r="11984">
          <cell r="A11984" t="str">
            <v>2003M03</v>
          </cell>
          <cell r="B11984">
            <v>0</v>
          </cell>
          <cell r="C11984">
            <v>196</v>
          </cell>
          <cell r="D11984" t="str">
            <v>Taiwan</v>
          </cell>
          <cell r="E11984">
            <v>72</v>
          </cell>
          <cell r="F11984">
            <v>71</v>
          </cell>
          <cell r="G11984" t="str">
            <v>France</v>
          </cell>
        </row>
        <row r="11985">
          <cell r="A11985" t="str">
            <v>2003M03</v>
          </cell>
          <cell r="B11985">
            <v>2</v>
          </cell>
          <cell r="C11985">
            <v>77</v>
          </cell>
          <cell r="D11985" t="str">
            <v>Germany</v>
          </cell>
          <cell r="E11985">
            <v>4</v>
          </cell>
          <cell r="F11985">
            <v>139</v>
          </cell>
          <cell r="G11985" t="str">
            <v>Mongolia</v>
          </cell>
        </row>
        <row r="11986">
          <cell r="A11986" t="str">
            <v>2003M03</v>
          </cell>
          <cell r="B11986">
            <v>2</v>
          </cell>
          <cell r="C11986">
            <v>100</v>
          </cell>
          <cell r="D11986" t="str">
            <v>Ebaymotors</v>
          </cell>
          <cell r="E11986">
            <v>1792</v>
          </cell>
          <cell r="F11986">
            <v>77</v>
          </cell>
          <cell r="G11986" t="str">
            <v>Germany</v>
          </cell>
        </row>
        <row r="11987">
          <cell r="A11987" t="str">
            <v>2003M03</v>
          </cell>
          <cell r="B11987">
            <v>3</v>
          </cell>
          <cell r="C11987">
            <v>3</v>
          </cell>
          <cell r="D11987" t="str">
            <v>Uk</v>
          </cell>
          <cell r="E11987">
            <v>5</v>
          </cell>
          <cell r="F11987">
            <v>186</v>
          </cell>
          <cell r="G11987" t="str">
            <v>Spain</v>
          </cell>
        </row>
        <row r="11988">
          <cell r="A11988" t="str">
            <v>2003M03</v>
          </cell>
          <cell r="B11988">
            <v>1</v>
          </cell>
          <cell r="C11988">
            <v>3</v>
          </cell>
          <cell r="D11988" t="str">
            <v>Uk</v>
          </cell>
          <cell r="E11988">
            <v>121</v>
          </cell>
          <cell r="F11988">
            <v>101</v>
          </cell>
          <cell r="G11988" t="str">
            <v>Italy</v>
          </cell>
        </row>
        <row r="11989">
          <cell r="A11989" t="str">
            <v>2003M03</v>
          </cell>
          <cell r="B11989">
            <v>2</v>
          </cell>
          <cell r="C11989">
            <v>77</v>
          </cell>
          <cell r="D11989" t="str">
            <v>Germany</v>
          </cell>
          <cell r="E11989">
            <v>402</v>
          </cell>
          <cell r="F11989">
            <v>204</v>
          </cell>
          <cell r="G11989" t="str">
            <v>Turkey</v>
          </cell>
        </row>
        <row r="11990">
          <cell r="A11990" t="str">
            <v>2003M03</v>
          </cell>
          <cell r="B11990">
            <v>1</v>
          </cell>
          <cell r="C11990">
            <v>2</v>
          </cell>
          <cell r="D11990" t="str">
            <v>Canada</v>
          </cell>
          <cell r="E11990">
            <v>5</v>
          </cell>
          <cell r="F11990">
            <v>225</v>
          </cell>
          <cell r="G11990" t="str">
            <v>APO/FPO</v>
          </cell>
        </row>
        <row r="11991">
          <cell r="A11991" t="str">
            <v>2003M03</v>
          </cell>
          <cell r="B11991">
            <v>2</v>
          </cell>
          <cell r="C11991">
            <v>71</v>
          </cell>
          <cell r="D11991" t="str">
            <v>France</v>
          </cell>
          <cell r="E11991">
            <v>141</v>
          </cell>
          <cell r="F11991">
            <v>180</v>
          </cell>
          <cell r="G11991" t="str">
            <v>Singapore</v>
          </cell>
        </row>
        <row r="11992">
          <cell r="A11992" t="str">
            <v>2003M03</v>
          </cell>
          <cell r="B11992">
            <v>2</v>
          </cell>
          <cell r="C11992">
            <v>71</v>
          </cell>
          <cell r="D11992" t="str">
            <v>France</v>
          </cell>
          <cell r="E11992">
            <v>391</v>
          </cell>
          <cell r="F11992">
            <v>15</v>
          </cell>
          <cell r="G11992" t="str">
            <v>Australia</v>
          </cell>
        </row>
        <row r="11993">
          <cell r="A11993" t="str">
            <v>2003M03</v>
          </cell>
          <cell r="B11993">
            <v>2</v>
          </cell>
          <cell r="C11993">
            <v>23</v>
          </cell>
          <cell r="D11993" t="str">
            <v xml:space="preserve"> Belgium (French)</v>
          </cell>
          <cell r="E11993">
            <v>62</v>
          </cell>
          <cell r="F11993">
            <v>80</v>
          </cell>
          <cell r="G11993" t="str">
            <v>Greece</v>
          </cell>
        </row>
        <row r="11994">
          <cell r="A11994" t="str">
            <v>2003M03</v>
          </cell>
          <cell r="B11994">
            <v>2</v>
          </cell>
          <cell r="C11994">
            <v>23</v>
          </cell>
          <cell r="D11994" t="str">
            <v xml:space="preserve"> Belgium (French)</v>
          </cell>
          <cell r="E11994">
            <v>39</v>
          </cell>
          <cell r="F11994">
            <v>180</v>
          </cell>
          <cell r="G11994" t="str">
            <v>Singapore</v>
          </cell>
        </row>
        <row r="11995">
          <cell r="A11995" t="str">
            <v>2003M03</v>
          </cell>
          <cell r="B11995">
            <v>1</v>
          </cell>
          <cell r="C11995">
            <v>146</v>
          </cell>
          <cell r="D11995" t="str">
            <v>Netherlands</v>
          </cell>
          <cell r="E11995">
            <v>95</v>
          </cell>
          <cell r="F11995">
            <v>186</v>
          </cell>
          <cell r="G11995" t="str">
            <v>Spain</v>
          </cell>
        </row>
        <row r="11996">
          <cell r="A11996" t="str">
            <v>2003M03</v>
          </cell>
          <cell r="B11996">
            <v>0</v>
          </cell>
          <cell r="C11996">
            <v>0</v>
          </cell>
          <cell r="D11996" t="str">
            <v>Ebay</v>
          </cell>
          <cell r="E11996">
            <v>1</v>
          </cell>
          <cell r="F11996">
            <v>129</v>
          </cell>
          <cell r="G11996" t="str">
            <v>Mali</v>
          </cell>
        </row>
        <row r="11997">
          <cell r="A11997" t="str">
            <v>2003M03</v>
          </cell>
          <cell r="B11997">
            <v>2</v>
          </cell>
          <cell r="C11997">
            <v>146</v>
          </cell>
          <cell r="D11997" t="str">
            <v>Netherlands</v>
          </cell>
          <cell r="E11997">
            <v>27</v>
          </cell>
          <cell r="F11997">
            <v>185</v>
          </cell>
          <cell r="G11997" t="str">
            <v>South Africa</v>
          </cell>
        </row>
        <row r="11998">
          <cell r="A11998" t="str">
            <v>2003M03</v>
          </cell>
          <cell r="B11998">
            <v>0</v>
          </cell>
          <cell r="C11998">
            <v>15</v>
          </cell>
          <cell r="D11998" t="str">
            <v>Australia</v>
          </cell>
          <cell r="E11998">
            <v>3</v>
          </cell>
          <cell r="F11998">
            <v>16</v>
          </cell>
          <cell r="G11998" t="str">
            <v>Austria</v>
          </cell>
        </row>
        <row r="11999">
          <cell r="A11999" t="str">
            <v>2003M03</v>
          </cell>
          <cell r="B11999">
            <v>0</v>
          </cell>
          <cell r="C11999">
            <v>196</v>
          </cell>
          <cell r="D11999" t="str">
            <v>Taiwan</v>
          </cell>
          <cell r="E11999">
            <v>1179</v>
          </cell>
          <cell r="F11999">
            <v>92</v>
          </cell>
          <cell r="G11999" t="str">
            <v>Hong Kong</v>
          </cell>
        </row>
        <row r="12000">
          <cell r="A12000" t="str">
            <v>2003M03</v>
          </cell>
          <cell r="B12000">
            <v>2</v>
          </cell>
          <cell r="C12000">
            <v>3</v>
          </cell>
          <cell r="D12000" t="str">
            <v>Uk</v>
          </cell>
          <cell r="E12000">
            <v>279</v>
          </cell>
          <cell r="F12000">
            <v>94</v>
          </cell>
          <cell r="G12000" t="str">
            <v>Iceland</v>
          </cell>
        </row>
        <row r="12001">
          <cell r="A12001" t="str">
            <v>2003M03</v>
          </cell>
          <cell r="B12001">
            <v>2</v>
          </cell>
          <cell r="C12001">
            <v>0</v>
          </cell>
          <cell r="D12001" t="str">
            <v>Ebay</v>
          </cell>
          <cell r="E12001">
            <v>4776</v>
          </cell>
          <cell r="F12001">
            <v>154</v>
          </cell>
          <cell r="G12001" t="str">
            <v>Norway</v>
          </cell>
        </row>
        <row r="12002">
          <cell r="A12002" t="str">
            <v>2003M03</v>
          </cell>
          <cell r="B12002">
            <v>1</v>
          </cell>
          <cell r="C12002">
            <v>123</v>
          </cell>
          <cell r="D12002" t="str">
            <v xml:space="preserve"> Belgium (Dutch)</v>
          </cell>
          <cell r="E12002">
            <v>403</v>
          </cell>
          <cell r="F12002">
            <v>77</v>
          </cell>
          <cell r="G12002" t="str">
            <v>Germany</v>
          </cell>
        </row>
        <row r="12003">
          <cell r="A12003" t="str">
            <v>2003M03</v>
          </cell>
          <cell r="B12003">
            <v>2</v>
          </cell>
          <cell r="C12003">
            <v>123</v>
          </cell>
          <cell r="D12003" t="str">
            <v xml:space="preserve"> Belgium (Dutch)</v>
          </cell>
          <cell r="E12003">
            <v>35</v>
          </cell>
          <cell r="F12003">
            <v>3</v>
          </cell>
          <cell r="G12003" t="str">
            <v>United Kingdom</v>
          </cell>
        </row>
        <row r="12004">
          <cell r="A12004" t="str">
            <v>2003M03</v>
          </cell>
          <cell r="B12004">
            <v>0</v>
          </cell>
          <cell r="C12004">
            <v>0</v>
          </cell>
          <cell r="D12004" t="str">
            <v>Ebay</v>
          </cell>
          <cell r="E12004">
            <v>2329</v>
          </cell>
          <cell r="F12004">
            <v>127</v>
          </cell>
          <cell r="G12004" t="str">
            <v>Malaysia</v>
          </cell>
        </row>
        <row r="12005">
          <cell r="A12005" t="str">
            <v>2003M03</v>
          </cell>
          <cell r="B12005">
            <v>1</v>
          </cell>
          <cell r="C12005">
            <v>3</v>
          </cell>
          <cell r="D12005" t="str">
            <v>Uk</v>
          </cell>
          <cell r="E12005">
            <v>97</v>
          </cell>
          <cell r="F12005">
            <v>57</v>
          </cell>
          <cell r="G12005" t="str">
            <v>Denmark</v>
          </cell>
        </row>
        <row r="12006">
          <cell r="A12006" t="str">
            <v>2003M03</v>
          </cell>
          <cell r="B12006">
            <v>2</v>
          </cell>
          <cell r="C12006">
            <v>71</v>
          </cell>
          <cell r="D12006" t="str">
            <v>France</v>
          </cell>
          <cell r="E12006">
            <v>14</v>
          </cell>
          <cell r="F12006">
            <v>83</v>
          </cell>
          <cell r="G12006" t="str">
            <v>Guadeloupe</v>
          </cell>
        </row>
        <row r="12007">
          <cell r="A12007" t="str">
            <v>2003M03</v>
          </cell>
          <cell r="B12007">
            <v>0</v>
          </cell>
          <cell r="C12007">
            <v>100</v>
          </cell>
          <cell r="D12007" t="str">
            <v>Ebaymotors</v>
          </cell>
          <cell r="E12007">
            <v>2</v>
          </cell>
          <cell r="F12007">
            <v>23</v>
          </cell>
          <cell r="G12007" t="str">
            <v>Belgium</v>
          </cell>
        </row>
        <row r="12008">
          <cell r="A12008" t="str">
            <v>2003M03</v>
          </cell>
          <cell r="B12008">
            <v>0</v>
          </cell>
          <cell r="C12008">
            <v>101</v>
          </cell>
          <cell r="D12008" t="str">
            <v>Italy</v>
          </cell>
          <cell r="E12008">
            <v>3</v>
          </cell>
          <cell r="F12008">
            <v>99</v>
          </cell>
          <cell r="G12008" t="str">
            <v>Ireland</v>
          </cell>
        </row>
        <row r="12009">
          <cell r="A12009" t="str">
            <v>2003M03</v>
          </cell>
          <cell r="B12009">
            <v>2</v>
          </cell>
          <cell r="C12009">
            <v>77</v>
          </cell>
          <cell r="D12009" t="str">
            <v>Germany</v>
          </cell>
          <cell r="E12009">
            <v>1</v>
          </cell>
          <cell r="F12009">
            <v>106</v>
          </cell>
          <cell r="G12009" t="str">
            <v>Jordan</v>
          </cell>
        </row>
        <row r="12010">
          <cell r="A12010" t="str">
            <v>2003M03</v>
          </cell>
          <cell r="B12010">
            <v>0</v>
          </cell>
          <cell r="C12010">
            <v>71</v>
          </cell>
          <cell r="D12010" t="str">
            <v>France</v>
          </cell>
          <cell r="E12010">
            <v>64</v>
          </cell>
          <cell r="F12010">
            <v>123</v>
          </cell>
          <cell r="G12010" t="str">
            <v>Macau</v>
          </cell>
        </row>
        <row r="12011">
          <cell r="A12011" t="str">
            <v>2003M03</v>
          </cell>
          <cell r="B12011">
            <v>0</v>
          </cell>
          <cell r="C12011">
            <v>77</v>
          </cell>
          <cell r="D12011" t="str">
            <v>Germany</v>
          </cell>
          <cell r="E12011">
            <v>873</v>
          </cell>
          <cell r="F12011">
            <v>23</v>
          </cell>
          <cell r="G12011" t="str">
            <v>Belgium</v>
          </cell>
        </row>
        <row r="12012">
          <cell r="A12012" t="str">
            <v>2003M03</v>
          </cell>
          <cell r="B12012">
            <v>1</v>
          </cell>
          <cell r="C12012">
            <v>2</v>
          </cell>
          <cell r="D12012" t="str">
            <v>Canada</v>
          </cell>
          <cell r="E12012">
            <v>1</v>
          </cell>
          <cell r="F12012">
            <v>95</v>
          </cell>
          <cell r="G12012" t="str">
            <v>India</v>
          </cell>
        </row>
        <row r="12013">
          <cell r="A12013" t="str">
            <v>2003M03</v>
          </cell>
          <cell r="B12013">
            <v>2</v>
          </cell>
          <cell r="C12013">
            <v>77</v>
          </cell>
          <cell r="D12013" t="str">
            <v>Germany</v>
          </cell>
          <cell r="E12013">
            <v>836</v>
          </cell>
          <cell r="F12013">
            <v>70</v>
          </cell>
          <cell r="G12013" t="str">
            <v>Finland</v>
          </cell>
        </row>
        <row r="12014">
          <cell r="A12014" t="str">
            <v>2003M03</v>
          </cell>
          <cell r="B12014">
            <v>1</v>
          </cell>
          <cell r="C12014">
            <v>100</v>
          </cell>
          <cell r="D12014" t="str">
            <v>Ebaymotors</v>
          </cell>
          <cell r="E12014">
            <v>9</v>
          </cell>
          <cell r="F12014">
            <v>186</v>
          </cell>
          <cell r="G12014" t="str">
            <v>Spain</v>
          </cell>
        </row>
        <row r="12015">
          <cell r="A12015" t="str">
            <v>2003M03</v>
          </cell>
          <cell r="B12015">
            <v>2</v>
          </cell>
          <cell r="C12015">
            <v>2</v>
          </cell>
          <cell r="D12015" t="str">
            <v>Canada</v>
          </cell>
          <cell r="E12015">
            <v>3803</v>
          </cell>
          <cell r="F12015">
            <v>1</v>
          </cell>
          <cell r="G12015" t="str">
            <v>United States</v>
          </cell>
        </row>
        <row r="12016">
          <cell r="A12016" t="str">
            <v>2003M03</v>
          </cell>
          <cell r="B12016">
            <v>2</v>
          </cell>
          <cell r="C12016">
            <v>196</v>
          </cell>
          <cell r="D12016" t="str">
            <v>Taiwan</v>
          </cell>
          <cell r="E12016">
            <v>7</v>
          </cell>
          <cell r="F12016">
            <v>101</v>
          </cell>
          <cell r="G12016" t="str">
            <v>Italy</v>
          </cell>
        </row>
        <row r="12017">
          <cell r="A12017" t="str">
            <v>2003M03</v>
          </cell>
          <cell r="B12017">
            <v>2</v>
          </cell>
          <cell r="C12017">
            <v>101</v>
          </cell>
          <cell r="D12017" t="str">
            <v>Italy</v>
          </cell>
          <cell r="E12017">
            <v>1</v>
          </cell>
          <cell r="F12017">
            <v>227</v>
          </cell>
          <cell r="G12017" t="str">
            <v>Réunion</v>
          </cell>
        </row>
        <row r="12018">
          <cell r="A12018" t="str">
            <v>2003M03</v>
          </cell>
          <cell r="B12018">
            <v>2</v>
          </cell>
          <cell r="C12018">
            <v>100</v>
          </cell>
          <cell r="D12018" t="str">
            <v>Ebaymotors</v>
          </cell>
          <cell r="E12018">
            <v>5</v>
          </cell>
          <cell r="F12018">
            <v>99</v>
          </cell>
          <cell r="G12018" t="str">
            <v>Ireland</v>
          </cell>
        </row>
        <row r="12019">
          <cell r="A12019" t="str">
            <v>2003M03</v>
          </cell>
          <cell r="B12019">
            <v>2</v>
          </cell>
          <cell r="C12019">
            <v>101</v>
          </cell>
          <cell r="D12019" t="str">
            <v>Italy</v>
          </cell>
          <cell r="E12019">
            <v>360</v>
          </cell>
          <cell r="F12019">
            <v>53</v>
          </cell>
          <cell r="G12019" t="str">
            <v>Croatia, Democratic Republic of the</v>
          </cell>
        </row>
        <row r="12020">
          <cell r="A12020" t="str">
            <v>2003M03</v>
          </cell>
          <cell r="B12020">
            <v>1</v>
          </cell>
          <cell r="C12020">
            <v>16</v>
          </cell>
          <cell r="D12020" t="str">
            <v>Austria</v>
          </cell>
          <cell r="E12020">
            <v>32031</v>
          </cell>
          <cell r="F12020">
            <v>16</v>
          </cell>
          <cell r="G12020" t="str">
            <v>Austria</v>
          </cell>
        </row>
        <row r="12021">
          <cell r="A12021" t="str">
            <v>2003M03</v>
          </cell>
          <cell r="B12021">
            <v>2</v>
          </cell>
          <cell r="C12021">
            <v>3</v>
          </cell>
          <cell r="D12021" t="str">
            <v>Uk</v>
          </cell>
          <cell r="E12021">
            <v>2377394</v>
          </cell>
          <cell r="F12021">
            <v>3</v>
          </cell>
          <cell r="G12021" t="str">
            <v>United Kingdom</v>
          </cell>
        </row>
        <row r="12022">
          <cell r="A12022" t="str">
            <v>2003M03</v>
          </cell>
          <cell r="B12022">
            <v>0</v>
          </cell>
          <cell r="C12022">
            <v>15</v>
          </cell>
          <cell r="D12022" t="str">
            <v>Australia</v>
          </cell>
          <cell r="E12022">
            <v>18</v>
          </cell>
          <cell r="F12022">
            <v>180</v>
          </cell>
          <cell r="G12022" t="str">
            <v>Singapore</v>
          </cell>
        </row>
        <row r="12023">
          <cell r="A12023" t="str">
            <v>2003M03</v>
          </cell>
          <cell r="B12023">
            <v>0</v>
          </cell>
          <cell r="C12023">
            <v>101</v>
          </cell>
          <cell r="D12023" t="str">
            <v>Italy</v>
          </cell>
          <cell r="E12023">
            <v>1</v>
          </cell>
          <cell r="F12023">
            <v>12</v>
          </cell>
          <cell r="G12023" t="str">
            <v>Argentina</v>
          </cell>
        </row>
        <row r="12024">
          <cell r="A12024" t="str">
            <v>2003M03</v>
          </cell>
          <cell r="B12024">
            <v>1</v>
          </cell>
          <cell r="C12024">
            <v>0</v>
          </cell>
          <cell r="D12024" t="str">
            <v>Ebay</v>
          </cell>
          <cell r="E12024">
            <v>109</v>
          </cell>
          <cell r="F12024">
            <v>95</v>
          </cell>
          <cell r="G12024" t="str">
            <v>India</v>
          </cell>
        </row>
        <row r="12025">
          <cell r="A12025" t="str">
            <v>2003M03</v>
          </cell>
          <cell r="B12025">
            <v>1</v>
          </cell>
          <cell r="C12025">
            <v>0</v>
          </cell>
          <cell r="D12025" t="str">
            <v>Ebay</v>
          </cell>
          <cell r="E12025">
            <v>783</v>
          </cell>
          <cell r="F12025">
            <v>12</v>
          </cell>
          <cell r="G12025" t="str">
            <v>Argentina</v>
          </cell>
        </row>
        <row r="12026">
          <cell r="A12026" t="str">
            <v>2003M03</v>
          </cell>
          <cell r="B12026">
            <v>3</v>
          </cell>
          <cell r="C12026">
            <v>0</v>
          </cell>
          <cell r="D12026" t="str">
            <v>Ebay</v>
          </cell>
          <cell r="E12026">
            <v>5</v>
          </cell>
          <cell r="F12026">
            <v>186</v>
          </cell>
          <cell r="G12026" t="str">
            <v>Spain</v>
          </cell>
        </row>
        <row r="12027">
          <cell r="A12027" t="str">
            <v>2003M03</v>
          </cell>
          <cell r="B12027">
            <v>2</v>
          </cell>
          <cell r="C12027">
            <v>193</v>
          </cell>
          <cell r="D12027" t="str">
            <v>Switzerland</v>
          </cell>
          <cell r="E12027">
            <v>5</v>
          </cell>
          <cell r="F12027">
            <v>15</v>
          </cell>
          <cell r="G12027" t="str">
            <v>Australia</v>
          </cell>
        </row>
        <row r="12028">
          <cell r="A12028" t="str">
            <v>2003M03</v>
          </cell>
          <cell r="B12028">
            <v>2</v>
          </cell>
          <cell r="C12028">
            <v>100</v>
          </cell>
          <cell r="D12028" t="str">
            <v>Ebaymotors</v>
          </cell>
          <cell r="E12028">
            <v>179</v>
          </cell>
          <cell r="F12028">
            <v>165</v>
          </cell>
          <cell r="G12028" t="str">
            <v>Puerto Rico</v>
          </cell>
        </row>
        <row r="12029">
          <cell r="A12029" t="str">
            <v>2003M03</v>
          </cell>
          <cell r="B12029">
            <v>0</v>
          </cell>
          <cell r="C12029">
            <v>3</v>
          </cell>
          <cell r="D12029" t="str">
            <v>Uk</v>
          </cell>
          <cell r="E12029">
            <v>12</v>
          </cell>
          <cell r="F12029">
            <v>23</v>
          </cell>
          <cell r="G12029" t="str">
            <v>Belgium</v>
          </cell>
        </row>
        <row r="12030">
          <cell r="A12030" t="str">
            <v>2003M03</v>
          </cell>
          <cell r="B12030">
            <v>2</v>
          </cell>
          <cell r="C12030">
            <v>3</v>
          </cell>
          <cell r="D12030" t="str">
            <v>Uk</v>
          </cell>
          <cell r="E12030">
            <v>152</v>
          </cell>
          <cell r="F12030">
            <v>70</v>
          </cell>
          <cell r="G12030" t="str">
            <v>Finland</v>
          </cell>
        </row>
        <row r="12031">
          <cell r="A12031" t="str">
            <v>2003M03</v>
          </cell>
          <cell r="B12031">
            <v>0</v>
          </cell>
          <cell r="C12031">
            <v>196</v>
          </cell>
          <cell r="D12031" t="str">
            <v>Taiwan</v>
          </cell>
          <cell r="E12031">
            <v>8</v>
          </cell>
          <cell r="F12031">
            <v>3</v>
          </cell>
          <cell r="G12031" t="str">
            <v>United Kingdom</v>
          </cell>
        </row>
        <row r="12032">
          <cell r="A12032" t="str">
            <v>2003M03</v>
          </cell>
          <cell r="B12032">
            <v>2</v>
          </cell>
          <cell r="C12032">
            <v>196</v>
          </cell>
          <cell r="D12032" t="str">
            <v>Taiwan</v>
          </cell>
          <cell r="E12032">
            <v>12</v>
          </cell>
          <cell r="F12032">
            <v>209</v>
          </cell>
          <cell r="G12032" t="str">
            <v>Ukraine</v>
          </cell>
        </row>
        <row r="12033">
          <cell r="A12033" t="str">
            <v>2003M03</v>
          </cell>
          <cell r="B12033">
            <v>2</v>
          </cell>
          <cell r="C12033">
            <v>100</v>
          </cell>
          <cell r="D12033" t="str">
            <v>Ebaymotors</v>
          </cell>
          <cell r="E12033">
            <v>1</v>
          </cell>
          <cell r="F12033">
            <v>93</v>
          </cell>
          <cell r="G12033" t="str">
            <v>Hungary</v>
          </cell>
        </row>
        <row r="12034">
          <cell r="A12034" t="str">
            <v>2003M03</v>
          </cell>
          <cell r="B12034">
            <v>2</v>
          </cell>
          <cell r="C12034">
            <v>77</v>
          </cell>
          <cell r="D12034" t="str">
            <v>Germany</v>
          </cell>
          <cell r="E12034">
            <v>1136</v>
          </cell>
          <cell r="F12034">
            <v>199</v>
          </cell>
          <cell r="G12034" t="str">
            <v>Thailand</v>
          </cell>
        </row>
        <row r="12035">
          <cell r="A12035" t="str">
            <v>2003M03</v>
          </cell>
          <cell r="B12035">
            <v>2</v>
          </cell>
          <cell r="C12035">
            <v>0</v>
          </cell>
          <cell r="D12035" t="str">
            <v>Ebay</v>
          </cell>
          <cell r="E12035">
            <v>13</v>
          </cell>
          <cell r="F12035">
            <v>33</v>
          </cell>
          <cell r="G12035" t="str">
            <v>Brunei Darussalam</v>
          </cell>
        </row>
        <row r="12036">
          <cell r="A12036" t="str">
            <v>2003M03</v>
          </cell>
          <cell r="B12036">
            <v>2</v>
          </cell>
          <cell r="C12036">
            <v>0</v>
          </cell>
          <cell r="D12036" t="str">
            <v>Ebay</v>
          </cell>
          <cell r="E12036">
            <v>20</v>
          </cell>
          <cell r="F12036">
            <v>134</v>
          </cell>
          <cell r="G12036" t="str">
            <v>Mauritius</v>
          </cell>
        </row>
        <row r="12037">
          <cell r="A12037" t="str">
            <v>2003M03</v>
          </cell>
          <cell r="B12037">
            <v>0</v>
          </cell>
          <cell r="C12037">
            <v>15</v>
          </cell>
          <cell r="D12037" t="str">
            <v>Australia</v>
          </cell>
          <cell r="E12037">
            <v>17</v>
          </cell>
          <cell r="F12037">
            <v>199</v>
          </cell>
          <cell r="G12037" t="str">
            <v>Thailand</v>
          </cell>
        </row>
        <row r="12038">
          <cell r="A12038" t="str">
            <v>2003M03</v>
          </cell>
          <cell r="B12038">
            <v>2</v>
          </cell>
          <cell r="C12038">
            <v>101</v>
          </cell>
          <cell r="D12038" t="str">
            <v>Italy</v>
          </cell>
          <cell r="E12038">
            <v>1</v>
          </cell>
          <cell r="F12038">
            <v>214</v>
          </cell>
          <cell r="G12038" t="str">
            <v>Vatican City State</v>
          </cell>
        </row>
        <row r="12039">
          <cell r="A12039" t="str">
            <v>2003M03</v>
          </cell>
          <cell r="B12039">
            <v>1</v>
          </cell>
          <cell r="C12039">
            <v>0</v>
          </cell>
          <cell r="D12039" t="str">
            <v>Ebay</v>
          </cell>
          <cell r="E12039">
            <v>287</v>
          </cell>
          <cell r="F12039">
            <v>162</v>
          </cell>
          <cell r="G12039" t="str">
            <v>Philippines</v>
          </cell>
        </row>
        <row r="12040">
          <cell r="A12040" t="str">
            <v>2003M03</v>
          </cell>
          <cell r="B12040">
            <v>2</v>
          </cell>
          <cell r="C12040">
            <v>3</v>
          </cell>
          <cell r="D12040" t="str">
            <v>Uk</v>
          </cell>
          <cell r="E12040">
            <v>5</v>
          </cell>
          <cell r="F12040">
            <v>115</v>
          </cell>
          <cell r="G12040" t="str">
            <v>Latvia</v>
          </cell>
        </row>
        <row r="12041">
          <cell r="A12041" t="str">
            <v>2003M03</v>
          </cell>
          <cell r="B12041">
            <v>2</v>
          </cell>
          <cell r="C12041">
            <v>2</v>
          </cell>
          <cell r="D12041" t="str">
            <v>Canada</v>
          </cell>
          <cell r="E12041">
            <v>11</v>
          </cell>
          <cell r="F12041">
            <v>16</v>
          </cell>
          <cell r="G12041" t="str">
            <v>Austria</v>
          </cell>
        </row>
        <row r="12042">
          <cell r="A12042" t="str">
            <v>2003M03</v>
          </cell>
          <cell r="B12042">
            <v>3</v>
          </cell>
          <cell r="C12042">
            <v>71</v>
          </cell>
          <cell r="D12042" t="str">
            <v>France</v>
          </cell>
          <cell r="E12042">
            <v>5</v>
          </cell>
          <cell r="F12042">
            <v>122</v>
          </cell>
          <cell r="G12042" t="str">
            <v>Luxembourg</v>
          </cell>
        </row>
        <row r="12043">
          <cell r="A12043" t="str">
            <v>2003M03</v>
          </cell>
          <cell r="B12043">
            <v>2</v>
          </cell>
          <cell r="C12043">
            <v>2</v>
          </cell>
          <cell r="D12043" t="str">
            <v>Canada</v>
          </cell>
          <cell r="E12043">
            <v>16</v>
          </cell>
          <cell r="F12043">
            <v>209</v>
          </cell>
          <cell r="G12043" t="str">
            <v>Ukraine</v>
          </cell>
        </row>
        <row r="12044">
          <cell r="A12044" t="str">
            <v>2003M03</v>
          </cell>
          <cell r="B12044">
            <v>3</v>
          </cell>
          <cell r="C12044">
            <v>16</v>
          </cell>
          <cell r="D12044" t="str">
            <v>Austria</v>
          </cell>
          <cell r="E12044">
            <v>5</v>
          </cell>
          <cell r="F12044">
            <v>101</v>
          </cell>
          <cell r="G12044" t="str">
            <v>Italy</v>
          </cell>
        </row>
        <row r="12045">
          <cell r="A12045" t="str">
            <v>2003M03</v>
          </cell>
          <cell r="B12045">
            <v>2</v>
          </cell>
          <cell r="C12045">
            <v>100</v>
          </cell>
          <cell r="D12045" t="str">
            <v>Ebaymotors</v>
          </cell>
          <cell r="E12045">
            <v>8</v>
          </cell>
          <cell r="F12045">
            <v>168</v>
          </cell>
          <cell r="G12045" t="str">
            <v>Russian Federation</v>
          </cell>
        </row>
        <row r="12046">
          <cell r="A12046" t="str">
            <v>2003M03</v>
          </cell>
          <cell r="B12046">
            <v>2</v>
          </cell>
          <cell r="C12046">
            <v>71</v>
          </cell>
          <cell r="D12046" t="str">
            <v>France</v>
          </cell>
          <cell r="E12046">
            <v>5</v>
          </cell>
          <cell r="F12046">
            <v>132</v>
          </cell>
          <cell r="G12046" t="str">
            <v>Martinique</v>
          </cell>
        </row>
        <row r="12047">
          <cell r="A12047" t="str">
            <v>2003M03</v>
          </cell>
          <cell r="B12047">
            <v>0</v>
          </cell>
          <cell r="C12047">
            <v>71</v>
          </cell>
          <cell r="D12047" t="str">
            <v>France</v>
          </cell>
          <cell r="E12047">
            <v>1</v>
          </cell>
          <cell r="F12047">
            <v>24</v>
          </cell>
          <cell r="G12047" t="str">
            <v>Belize</v>
          </cell>
        </row>
        <row r="12048">
          <cell r="A12048" t="str">
            <v>2003M03</v>
          </cell>
          <cell r="B12048">
            <v>0</v>
          </cell>
          <cell r="C12048">
            <v>77</v>
          </cell>
          <cell r="D12048" t="str">
            <v>Germany</v>
          </cell>
          <cell r="E12048">
            <v>126</v>
          </cell>
          <cell r="F12048">
            <v>168</v>
          </cell>
          <cell r="G12048" t="str">
            <v>Russian Federation</v>
          </cell>
        </row>
        <row r="12049">
          <cell r="A12049" t="str">
            <v>2003M03</v>
          </cell>
          <cell r="B12049">
            <v>2</v>
          </cell>
          <cell r="C12049">
            <v>71</v>
          </cell>
          <cell r="D12049" t="str">
            <v>France</v>
          </cell>
          <cell r="E12049">
            <v>1496</v>
          </cell>
          <cell r="F12049">
            <v>101</v>
          </cell>
          <cell r="G12049" t="str">
            <v>Italy</v>
          </cell>
        </row>
        <row r="12050">
          <cell r="A12050" t="str">
            <v>2003M03</v>
          </cell>
          <cell r="B12050">
            <v>3</v>
          </cell>
          <cell r="C12050">
            <v>77</v>
          </cell>
          <cell r="D12050" t="str">
            <v>Germany</v>
          </cell>
          <cell r="E12050">
            <v>2</v>
          </cell>
          <cell r="F12050">
            <v>80</v>
          </cell>
          <cell r="G12050" t="str">
            <v>Greece</v>
          </cell>
        </row>
        <row r="12051">
          <cell r="A12051" t="str">
            <v>2003M03</v>
          </cell>
          <cell r="B12051">
            <v>3</v>
          </cell>
          <cell r="C12051">
            <v>100</v>
          </cell>
          <cell r="D12051" t="str">
            <v>Ebaymotors</v>
          </cell>
          <cell r="E12051">
            <v>1</v>
          </cell>
          <cell r="F12051">
            <v>101</v>
          </cell>
          <cell r="G12051" t="str">
            <v>Italy</v>
          </cell>
        </row>
        <row r="12052">
          <cell r="A12052" t="str">
            <v>2003M03</v>
          </cell>
          <cell r="B12052">
            <v>0</v>
          </cell>
          <cell r="C12052">
            <v>77</v>
          </cell>
          <cell r="D12052" t="str">
            <v>Germany</v>
          </cell>
          <cell r="E12052">
            <v>4702</v>
          </cell>
          <cell r="F12052">
            <v>1</v>
          </cell>
          <cell r="G12052" t="str">
            <v>United States</v>
          </cell>
        </row>
        <row r="12053">
          <cell r="A12053" t="str">
            <v>2003M03</v>
          </cell>
          <cell r="B12053">
            <v>0</v>
          </cell>
          <cell r="C12053">
            <v>0</v>
          </cell>
          <cell r="D12053" t="str">
            <v>Ebay</v>
          </cell>
          <cell r="E12053">
            <v>15</v>
          </cell>
          <cell r="F12053">
            <v>80</v>
          </cell>
          <cell r="G12053" t="str">
            <v>Greece</v>
          </cell>
        </row>
        <row r="12054">
          <cell r="A12054" t="str">
            <v>2003M03</v>
          </cell>
          <cell r="B12054">
            <v>1</v>
          </cell>
          <cell r="C12054">
            <v>146</v>
          </cell>
          <cell r="D12054" t="str">
            <v>Netherlands</v>
          </cell>
          <cell r="E12054">
            <v>28</v>
          </cell>
          <cell r="F12054">
            <v>71</v>
          </cell>
          <cell r="G12054" t="str">
            <v>France</v>
          </cell>
        </row>
        <row r="12055">
          <cell r="A12055" t="str">
            <v>2003M03</v>
          </cell>
          <cell r="B12055">
            <v>1</v>
          </cell>
          <cell r="C12055">
            <v>193</v>
          </cell>
          <cell r="D12055" t="str">
            <v>Switzerland</v>
          </cell>
          <cell r="E12055">
            <v>10</v>
          </cell>
          <cell r="F12055">
            <v>16</v>
          </cell>
          <cell r="G12055" t="str">
            <v>Austria</v>
          </cell>
        </row>
        <row r="12056">
          <cell r="A12056" t="str">
            <v>2003M03</v>
          </cell>
          <cell r="B12056">
            <v>2</v>
          </cell>
          <cell r="C12056">
            <v>2</v>
          </cell>
          <cell r="D12056" t="str">
            <v>Canada</v>
          </cell>
          <cell r="E12056">
            <v>357</v>
          </cell>
          <cell r="F12056">
            <v>3</v>
          </cell>
          <cell r="G12056" t="str">
            <v>United Kingdom</v>
          </cell>
        </row>
        <row r="12057">
          <cell r="A12057" t="str">
            <v>2003M03</v>
          </cell>
          <cell r="B12057">
            <v>2</v>
          </cell>
          <cell r="C12057">
            <v>0</v>
          </cell>
          <cell r="D12057" t="str">
            <v>Ebay</v>
          </cell>
          <cell r="E12057">
            <v>5692</v>
          </cell>
          <cell r="F12057">
            <v>111</v>
          </cell>
          <cell r="G12057" t="str">
            <v>Korea, South</v>
          </cell>
        </row>
        <row r="12058">
          <cell r="A12058" t="str">
            <v>2003M03</v>
          </cell>
          <cell r="B12058">
            <v>2</v>
          </cell>
          <cell r="C12058">
            <v>77</v>
          </cell>
          <cell r="D12058" t="str">
            <v>Germany</v>
          </cell>
          <cell r="E12058">
            <v>408</v>
          </cell>
          <cell r="F12058">
            <v>15</v>
          </cell>
          <cell r="G12058" t="str">
            <v>Australia</v>
          </cell>
        </row>
        <row r="12059">
          <cell r="A12059" t="str">
            <v>2003M03</v>
          </cell>
          <cell r="B12059">
            <v>2</v>
          </cell>
          <cell r="C12059">
            <v>100</v>
          </cell>
          <cell r="D12059" t="str">
            <v>Ebaymotors</v>
          </cell>
          <cell r="E12059">
            <v>869</v>
          </cell>
          <cell r="F12059">
            <v>104</v>
          </cell>
          <cell r="G12059" t="str">
            <v>Japan</v>
          </cell>
        </row>
        <row r="12060">
          <cell r="A12060" t="str">
            <v>2003M03</v>
          </cell>
          <cell r="B12060">
            <v>2</v>
          </cell>
          <cell r="C12060">
            <v>0</v>
          </cell>
          <cell r="D12060" t="str">
            <v>Ebay</v>
          </cell>
          <cell r="E12060">
            <v>237</v>
          </cell>
          <cell r="F12060">
            <v>26</v>
          </cell>
          <cell r="G12060" t="str">
            <v>Bermuda</v>
          </cell>
        </row>
        <row r="12061">
          <cell r="A12061" t="str">
            <v>2003M03</v>
          </cell>
          <cell r="B12061">
            <v>0</v>
          </cell>
          <cell r="C12061">
            <v>101</v>
          </cell>
          <cell r="D12061" t="str">
            <v>Italy</v>
          </cell>
          <cell r="E12061">
            <v>74</v>
          </cell>
          <cell r="F12061">
            <v>23</v>
          </cell>
          <cell r="G12061" t="str">
            <v>Belgium</v>
          </cell>
        </row>
        <row r="12062">
          <cell r="A12062" t="str">
            <v>2003M03</v>
          </cell>
          <cell r="B12062">
            <v>0</v>
          </cell>
          <cell r="C12062">
            <v>100</v>
          </cell>
          <cell r="D12062" t="str">
            <v>Ebaymotors</v>
          </cell>
          <cell r="E12062">
            <v>52</v>
          </cell>
          <cell r="F12062">
            <v>162</v>
          </cell>
          <cell r="G12062" t="str">
            <v>Philippines</v>
          </cell>
        </row>
        <row r="12063">
          <cell r="A12063" t="str">
            <v>2003M03</v>
          </cell>
          <cell r="B12063">
            <v>1</v>
          </cell>
          <cell r="C12063">
            <v>77</v>
          </cell>
          <cell r="D12063" t="str">
            <v>Germany</v>
          </cell>
          <cell r="E12063">
            <v>52484</v>
          </cell>
          <cell r="F12063">
            <v>16</v>
          </cell>
          <cell r="G12063" t="str">
            <v>Austria</v>
          </cell>
        </row>
        <row r="12064">
          <cell r="A12064" t="str">
            <v>2003M03</v>
          </cell>
          <cell r="B12064">
            <v>2</v>
          </cell>
          <cell r="C12064">
            <v>77</v>
          </cell>
          <cell r="D12064" t="str">
            <v>Germany</v>
          </cell>
          <cell r="E12064">
            <v>3</v>
          </cell>
          <cell r="F12064">
            <v>121</v>
          </cell>
          <cell r="G12064" t="str">
            <v>Lithuania</v>
          </cell>
        </row>
        <row r="12065">
          <cell r="A12065" t="str">
            <v>2003M03</v>
          </cell>
          <cell r="B12065">
            <v>2</v>
          </cell>
          <cell r="C12065">
            <v>0</v>
          </cell>
          <cell r="D12065" t="str">
            <v>Ebay</v>
          </cell>
          <cell r="E12065">
            <v>12</v>
          </cell>
          <cell r="F12065">
            <v>160</v>
          </cell>
          <cell r="G12065" t="str">
            <v>Paraguay</v>
          </cell>
        </row>
        <row r="12066">
          <cell r="A12066" t="str">
            <v>2003M03</v>
          </cell>
          <cell r="B12066">
            <v>3</v>
          </cell>
          <cell r="C12066">
            <v>71</v>
          </cell>
          <cell r="D12066" t="str">
            <v>France</v>
          </cell>
          <cell r="E12066">
            <v>7</v>
          </cell>
          <cell r="F12066">
            <v>101</v>
          </cell>
          <cell r="G12066" t="str">
            <v>Italy</v>
          </cell>
        </row>
        <row r="12067">
          <cell r="A12067" t="str">
            <v>2003M03</v>
          </cell>
          <cell r="B12067">
            <v>2</v>
          </cell>
          <cell r="C12067">
            <v>77</v>
          </cell>
          <cell r="D12067" t="str">
            <v>Germany</v>
          </cell>
          <cell r="E12067">
            <v>150</v>
          </cell>
          <cell r="F12067">
            <v>181</v>
          </cell>
          <cell r="G12067" t="str">
            <v>Slovakia</v>
          </cell>
        </row>
        <row r="12068">
          <cell r="A12068" t="str">
            <v>2003M03</v>
          </cell>
          <cell r="B12068">
            <v>2</v>
          </cell>
          <cell r="C12068">
            <v>15</v>
          </cell>
          <cell r="D12068" t="str">
            <v>Australia</v>
          </cell>
          <cell r="E12068">
            <v>28</v>
          </cell>
          <cell r="F12068">
            <v>164</v>
          </cell>
          <cell r="G12068" t="str">
            <v>Portugal</v>
          </cell>
        </row>
        <row r="12069">
          <cell r="A12069" t="str">
            <v>2003M03</v>
          </cell>
          <cell r="B12069">
            <v>0</v>
          </cell>
          <cell r="C12069">
            <v>101</v>
          </cell>
          <cell r="D12069" t="str">
            <v>Italy</v>
          </cell>
          <cell r="E12069">
            <v>2</v>
          </cell>
          <cell r="F12069">
            <v>53</v>
          </cell>
          <cell r="G12069" t="str">
            <v>Croatia, Democratic Republic of the</v>
          </cell>
        </row>
        <row r="12070">
          <cell r="A12070" t="str">
            <v>2003M03</v>
          </cell>
          <cell r="B12070">
            <v>1</v>
          </cell>
          <cell r="C12070">
            <v>0</v>
          </cell>
          <cell r="D12070" t="str">
            <v>Ebay</v>
          </cell>
          <cell r="E12070">
            <v>20</v>
          </cell>
          <cell r="F12070">
            <v>122</v>
          </cell>
          <cell r="G12070" t="str">
            <v>Luxembourg</v>
          </cell>
        </row>
        <row r="12071">
          <cell r="A12071" t="str">
            <v>2003M03</v>
          </cell>
          <cell r="B12071">
            <v>0</v>
          </cell>
          <cell r="C12071">
            <v>0</v>
          </cell>
          <cell r="D12071" t="str">
            <v>Ebay</v>
          </cell>
          <cell r="E12071">
            <v>47</v>
          </cell>
          <cell r="F12071">
            <v>96</v>
          </cell>
          <cell r="G12071" t="str">
            <v>Indonesia</v>
          </cell>
        </row>
        <row r="12072">
          <cell r="A12072" t="str">
            <v>2003M03</v>
          </cell>
          <cell r="B12072">
            <v>1</v>
          </cell>
          <cell r="C12072">
            <v>23</v>
          </cell>
          <cell r="D12072" t="str">
            <v xml:space="preserve"> Belgium (French)</v>
          </cell>
          <cell r="E12072">
            <v>24</v>
          </cell>
          <cell r="F12072">
            <v>16</v>
          </cell>
          <cell r="G12072" t="str">
            <v>Austria</v>
          </cell>
        </row>
        <row r="12073">
          <cell r="A12073" t="str">
            <v>2003M03</v>
          </cell>
          <cell r="B12073">
            <v>2</v>
          </cell>
          <cell r="C12073">
            <v>0</v>
          </cell>
          <cell r="D12073" t="str">
            <v>Ebay</v>
          </cell>
          <cell r="E12073">
            <v>2340</v>
          </cell>
          <cell r="F12073">
            <v>96</v>
          </cell>
          <cell r="G12073" t="str">
            <v>Indonesia</v>
          </cell>
        </row>
        <row r="12074">
          <cell r="A12074" t="str">
            <v>2003M03</v>
          </cell>
          <cell r="B12074">
            <v>0</v>
          </cell>
          <cell r="C12074">
            <v>3</v>
          </cell>
          <cell r="D12074" t="str">
            <v>Uk</v>
          </cell>
          <cell r="E12074">
            <v>4</v>
          </cell>
          <cell r="F12074">
            <v>80</v>
          </cell>
          <cell r="G12074" t="str">
            <v>Greece</v>
          </cell>
        </row>
        <row r="12075">
          <cell r="A12075" t="str">
            <v>2003M03</v>
          </cell>
          <cell r="B12075">
            <v>2</v>
          </cell>
          <cell r="C12075">
            <v>15</v>
          </cell>
          <cell r="D12075" t="str">
            <v>Australia</v>
          </cell>
          <cell r="E12075">
            <v>1</v>
          </cell>
          <cell r="F12075">
            <v>22</v>
          </cell>
          <cell r="G12075" t="str">
            <v>Belarus</v>
          </cell>
        </row>
        <row r="12076">
          <cell r="A12076" t="str">
            <v>2003M03</v>
          </cell>
          <cell r="B12076">
            <v>2</v>
          </cell>
          <cell r="C12076">
            <v>2</v>
          </cell>
          <cell r="D12076" t="str">
            <v>Canada</v>
          </cell>
          <cell r="E12076">
            <v>120</v>
          </cell>
          <cell r="F12076">
            <v>71</v>
          </cell>
          <cell r="G12076" t="str">
            <v>France</v>
          </cell>
        </row>
        <row r="12077">
          <cell r="A12077" t="str">
            <v>2003M03</v>
          </cell>
          <cell r="B12077">
            <v>3</v>
          </cell>
          <cell r="C12077">
            <v>2</v>
          </cell>
          <cell r="D12077" t="str">
            <v>Canada</v>
          </cell>
          <cell r="E12077">
            <v>1</v>
          </cell>
          <cell r="F12077">
            <v>146</v>
          </cell>
          <cell r="G12077" t="str">
            <v>Netherlands</v>
          </cell>
        </row>
        <row r="12078">
          <cell r="A12078" t="str">
            <v>2003M03</v>
          </cell>
          <cell r="B12078">
            <v>0</v>
          </cell>
          <cell r="C12078">
            <v>15</v>
          </cell>
          <cell r="D12078" t="str">
            <v>Australia</v>
          </cell>
          <cell r="E12078">
            <v>14</v>
          </cell>
          <cell r="F12078">
            <v>101</v>
          </cell>
          <cell r="G12078" t="str">
            <v>Italy</v>
          </cell>
        </row>
        <row r="12079">
          <cell r="A12079" t="str">
            <v>2003M03</v>
          </cell>
          <cell r="B12079">
            <v>2</v>
          </cell>
          <cell r="C12079">
            <v>100</v>
          </cell>
          <cell r="D12079" t="str">
            <v>Ebaymotors</v>
          </cell>
          <cell r="E12079">
            <v>48586</v>
          </cell>
          <cell r="F12079">
            <v>2</v>
          </cell>
          <cell r="G12079" t="str">
            <v>Canada</v>
          </cell>
        </row>
        <row r="12080">
          <cell r="A12080" t="str">
            <v>2003M03</v>
          </cell>
          <cell r="B12080">
            <v>3</v>
          </cell>
          <cell r="C12080">
            <v>146</v>
          </cell>
          <cell r="D12080" t="str">
            <v>Netherlands</v>
          </cell>
          <cell r="E12080">
            <v>2</v>
          </cell>
          <cell r="F12080">
            <v>71</v>
          </cell>
          <cell r="G12080" t="str">
            <v>France</v>
          </cell>
        </row>
        <row r="12081">
          <cell r="A12081" t="str">
            <v>2003M03</v>
          </cell>
          <cell r="B12081">
            <v>2</v>
          </cell>
          <cell r="C12081">
            <v>100</v>
          </cell>
          <cell r="D12081" t="str">
            <v>Ebaymotors</v>
          </cell>
          <cell r="E12081">
            <v>163</v>
          </cell>
          <cell r="F12081">
            <v>192</v>
          </cell>
          <cell r="G12081" t="str">
            <v>Sweden</v>
          </cell>
        </row>
        <row r="12082">
          <cell r="A12082" t="str">
            <v>2003M03</v>
          </cell>
          <cell r="B12082">
            <v>3</v>
          </cell>
          <cell r="C12082">
            <v>77</v>
          </cell>
          <cell r="D12082" t="str">
            <v>Germany</v>
          </cell>
          <cell r="E12082">
            <v>10</v>
          </cell>
          <cell r="F12082">
            <v>3</v>
          </cell>
          <cell r="G12082" t="str">
            <v>United Kingdom</v>
          </cell>
        </row>
        <row r="12083">
          <cell r="A12083" t="str">
            <v>2003M03</v>
          </cell>
          <cell r="B12083">
            <v>2</v>
          </cell>
          <cell r="C12083">
            <v>0</v>
          </cell>
          <cell r="D12083" t="str">
            <v>Ebay</v>
          </cell>
          <cell r="E12083">
            <v>19270873</v>
          </cell>
          <cell r="F12083">
            <v>1</v>
          </cell>
          <cell r="G12083" t="str">
            <v>United States</v>
          </cell>
        </row>
        <row r="12084">
          <cell r="A12084" t="str">
            <v>2003M03</v>
          </cell>
          <cell r="B12084">
            <v>2</v>
          </cell>
          <cell r="C12084">
            <v>0</v>
          </cell>
          <cell r="D12084" t="str">
            <v>Ebay</v>
          </cell>
          <cell r="E12084">
            <v>18755</v>
          </cell>
          <cell r="F12084">
            <v>168</v>
          </cell>
          <cell r="G12084" t="str">
            <v>Russian Federation</v>
          </cell>
        </row>
        <row r="12085">
          <cell r="A12085" t="str">
            <v>2003M03</v>
          </cell>
          <cell r="B12085">
            <v>0</v>
          </cell>
          <cell r="C12085">
            <v>0</v>
          </cell>
          <cell r="D12085" t="str">
            <v>Ebay</v>
          </cell>
          <cell r="E12085">
            <v>117</v>
          </cell>
          <cell r="F12085">
            <v>31</v>
          </cell>
          <cell r="G12085" t="str">
            <v>Brazil</v>
          </cell>
        </row>
        <row r="12086">
          <cell r="A12086" t="str">
            <v>2003M03</v>
          </cell>
          <cell r="B12086">
            <v>1</v>
          </cell>
          <cell r="C12086">
            <v>100</v>
          </cell>
          <cell r="D12086" t="str">
            <v>Ebaymotors</v>
          </cell>
          <cell r="E12086">
            <v>4</v>
          </cell>
          <cell r="F12086">
            <v>217</v>
          </cell>
          <cell r="G12086" t="str">
            <v>Virgin Islands (U.S.)</v>
          </cell>
        </row>
        <row r="12087">
          <cell r="A12087" t="str">
            <v>2003M03</v>
          </cell>
          <cell r="B12087">
            <v>2</v>
          </cell>
          <cell r="C12087">
            <v>77</v>
          </cell>
          <cell r="D12087" t="str">
            <v>Germany</v>
          </cell>
          <cell r="E12087">
            <v>148</v>
          </cell>
          <cell r="F12087">
            <v>149</v>
          </cell>
          <cell r="G12087" t="str">
            <v>New Zealand</v>
          </cell>
        </row>
        <row r="12088">
          <cell r="A12088" t="str">
            <v>2003M03</v>
          </cell>
          <cell r="B12088">
            <v>3</v>
          </cell>
          <cell r="C12088">
            <v>77</v>
          </cell>
          <cell r="D12088" t="str">
            <v>Germany</v>
          </cell>
          <cell r="E12088">
            <v>217</v>
          </cell>
          <cell r="F12088">
            <v>193</v>
          </cell>
          <cell r="G12088" t="str">
            <v>Switzerland</v>
          </cell>
        </row>
        <row r="12089">
          <cell r="A12089" t="str">
            <v>2003M03</v>
          </cell>
          <cell r="B12089">
            <v>1</v>
          </cell>
          <cell r="C12089">
            <v>100</v>
          </cell>
          <cell r="D12089" t="str">
            <v>Ebaymotors</v>
          </cell>
          <cell r="E12089">
            <v>3</v>
          </cell>
          <cell r="F12089">
            <v>56</v>
          </cell>
          <cell r="G12089" t="str">
            <v>Czech Republic</v>
          </cell>
        </row>
        <row r="12090">
          <cell r="A12090" t="str">
            <v>2003M03</v>
          </cell>
          <cell r="B12090">
            <v>1</v>
          </cell>
          <cell r="C12090">
            <v>123</v>
          </cell>
          <cell r="D12090" t="str">
            <v xml:space="preserve"> Belgium (Dutch)</v>
          </cell>
          <cell r="E12090">
            <v>7812</v>
          </cell>
          <cell r="F12090">
            <v>23</v>
          </cell>
          <cell r="G12090" t="str">
            <v>Belgium</v>
          </cell>
        </row>
        <row r="12091">
          <cell r="A12091" t="str">
            <v>2003M03</v>
          </cell>
          <cell r="B12091">
            <v>1</v>
          </cell>
          <cell r="C12091">
            <v>101</v>
          </cell>
          <cell r="D12091" t="str">
            <v>Italy</v>
          </cell>
          <cell r="E12091">
            <v>3</v>
          </cell>
          <cell r="F12091">
            <v>182</v>
          </cell>
          <cell r="G12091" t="str">
            <v>Slovenia</v>
          </cell>
        </row>
        <row r="12092">
          <cell r="A12092" t="str">
            <v>2003M03</v>
          </cell>
          <cell r="B12092">
            <v>1</v>
          </cell>
          <cell r="C12092">
            <v>0</v>
          </cell>
          <cell r="D12092" t="str">
            <v>Ebay</v>
          </cell>
          <cell r="E12092">
            <v>117</v>
          </cell>
          <cell r="F12092">
            <v>186</v>
          </cell>
          <cell r="G12092" t="str">
            <v>Spain</v>
          </cell>
        </row>
        <row r="12093">
          <cell r="A12093" t="str">
            <v>2003M03</v>
          </cell>
          <cell r="B12093">
            <v>1</v>
          </cell>
          <cell r="C12093">
            <v>100</v>
          </cell>
          <cell r="D12093" t="str">
            <v>Ebaymotors</v>
          </cell>
          <cell r="E12093">
            <v>5</v>
          </cell>
          <cell r="F12093">
            <v>71</v>
          </cell>
          <cell r="G12093" t="str">
            <v>France</v>
          </cell>
        </row>
        <row r="12094">
          <cell r="A12094" t="str">
            <v>2003M03</v>
          </cell>
          <cell r="B12094">
            <v>1</v>
          </cell>
          <cell r="C12094">
            <v>101</v>
          </cell>
          <cell r="D12094" t="str">
            <v>Italy</v>
          </cell>
          <cell r="E12094">
            <v>16</v>
          </cell>
          <cell r="F12094">
            <v>178</v>
          </cell>
          <cell r="G12094" t="str">
            <v>Seychelles</v>
          </cell>
        </row>
        <row r="12095">
          <cell r="A12095" t="str">
            <v>2003M03</v>
          </cell>
          <cell r="B12095">
            <v>0</v>
          </cell>
          <cell r="C12095">
            <v>3</v>
          </cell>
          <cell r="D12095" t="str">
            <v>Uk</v>
          </cell>
          <cell r="E12095">
            <v>25</v>
          </cell>
          <cell r="F12095">
            <v>149</v>
          </cell>
          <cell r="G12095" t="str">
            <v>New Zealand</v>
          </cell>
        </row>
        <row r="12096">
          <cell r="A12096" t="str">
            <v>2003M03</v>
          </cell>
          <cell r="B12096">
            <v>2</v>
          </cell>
          <cell r="C12096">
            <v>196</v>
          </cell>
          <cell r="D12096" t="str">
            <v>Taiwan</v>
          </cell>
          <cell r="E12096">
            <v>12</v>
          </cell>
          <cell r="F12096">
            <v>56</v>
          </cell>
          <cell r="G12096" t="str">
            <v>Czech Republic</v>
          </cell>
        </row>
        <row r="12097">
          <cell r="A12097" t="str">
            <v>2003M03</v>
          </cell>
          <cell r="B12097">
            <v>0</v>
          </cell>
          <cell r="C12097">
            <v>186</v>
          </cell>
          <cell r="D12097" t="str">
            <v>Spain</v>
          </cell>
          <cell r="E12097">
            <v>1</v>
          </cell>
          <cell r="F12097">
            <v>122</v>
          </cell>
          <cell r="G12097" t="str">
            <v>Luxembourg</v>
          </cell>
        </row>
        <row r="12098">
          <cell r="A12098" t="str">
            <v>2003M03</v>
          </cell>
          <cell r="B12098">
            <v>3</v>
          </cell>
          <cell r="C12098">
            <v>15</v>
          </cell>
          <cell r="D12098" t="str">
            <v>Australia</v>
          </cell>
          <cell r="E12098">
            <v>1</v>
          </cell>
          <cell r="F12098">
            <v>77</v>
          </cell>
          <cell r="G12098" t="str">
            <v>Germany</v>
          </cell>
        </row>
        <row r="12099">
          <cell r="A12099" t="str">
            <v>2003M03</v>
          </cell>
          <cell r="B12099">
            <v>2</v>
          </cell>
          <cell r="C12099">
            <v>100</v>
          </cell>
          <cell r="D12099" t="str">
            <v>Ebaymotors</v>
          </cell>
          <cell r="E12099">
            <v>179</v>
          </cell>
          <cell r="F12099">
            <v>80</v>
          </cell>
          <cell r="G12099" t="str">
            <v>Greece</v>
          </cell>
        </row>
        <row r="12100">
          <cell r="A12100" t="str">
            <v>2003M03</v>
          </cell>
          <cell r="B12100">
            <v>0</v>
          </cell>
          <cell r="C12100">
            <v>15</v>
          </cell>
          <cell r="D12100" t="str">
            <v>Australia</v>
          </cell>
          <cell r="E12100">
            <v>109</v>
          </cell>
          <cell r="F12100">
            <v>92</v>
          </cell>
          <cell r="G12100" t="str">
            <v>Hong Kong</v>
          </cell>
        </row>
        <row r="12101">
          <cell r="A12101" t="str">
            <v>2003M03</v>
          </cell>
          <cell r="B12101">
            <v>2</v>
          </cell>
          <cell r="C12101">
            <v>71</v>
          </cell>
          <cell r="D12101" t="str">
            <v>France</v>
          </cell>
          <cell r="E12101">
            <v>2140</v>
          </cell>
          <cell r="F12101">
            <v>193</v>
          </cell>
          <cell r="G12101" t="str">
            <v>Switzerland</v>
          </cell>
        </row>
        <row r="12102">
          <cell r="A12102" t="str">
            <v>2003M03</v>
          </cell>
          <cell r="B12102">
            <v>2</v>
          </cell>
          <cell r="C12102">
            <v>71</v>
          </cell>
          <cell r="D12102" t="str">
            <v>France</v>
          </cell>
          <cell r="E12102">
            <v>426</v>
          </cell>
          <cell r="F12102">
            <v>80</v>
          </cell>
          <cell r="G12102" t="str">
            <v>Greece</v>
          </cell>
        </row>
        <row r="12103">
          <cell r="A12103" t="str">
            <v>2003M03</v>
          </cell>
          <cell r="B12103">
            <v>1</v>
          </cell>
          <cell r="C12103">
            <v>71</v>
          </cell>
          <cell r="D12103" t="str">
            <v>France</v>
          </cell>
          <cell r="E12103">
            <v>11</v>
          </cell>
          <cell r="F12103">
            <v>12</v>
          </cell>
          <cell r="G12103" t="str">
            <v>Argentina</v>
          </cell>
        </row>
        <row r="12104">
          <cell r="A12104" t="str">
            <v>2003M03</v>
          </cell>
          <cell r="B12104">
            <v>0</v>
          </cell>
          <cell r="C12104">
            <v>15</v>
          </cell>
          <cell r="D12104" t="str">
            <v>Australia</v>
          </cell>
          <cell r="E12104">
            <v>5</v>
          </cell>
          <cell r="F12104">
            <v>168</v>
          </cell>
          <cell r="G12104" t="str">
            <v>Russian Federation</v>
          </cell>
        </row>
        <row r="12105">
          <cell r="A12105" t="str">
            <v>2003M03</v>
          </cell>
          <cell r="B12105">
            <v>0</v>
          </cell>
          <cell r="C12105">
            <v>0</v>
          </cell>
          <cell r="D12105" t="str">
            <v>Ebay</v>
          </cell>
          <cell r="E12105">
            <v>92</v>
          </cell>
          <cell r="F12105">
            <v>94</v>
          </cell>
          <cell r="G12105" t="str">
            <v>Iceland</v>
          </cell>
        </row>
        <row r="12106">
          <cell r="A12106" t="str">
            <v>2003M03</v>
          </cell>
          <cell r="B12106">
            <v>1</v>
          </cell>
          <cell r="C12106">
            <v>0</v>
          </cell>
          <cell r="D12106" t="str">
            <v>Ebay</v>
          </cell>
          <cell r="E12106">
            <v>28</v>
          </cell>
          <cell r="F12106">
            <v>11</v>
          </cell>
          <cell r="G12106" t="str">
            <v>Antigua and Barbuda</v>
          </cell>
        </row>
        <row r="12107">
          <cell r="A12107" t="str">
            <v>2003M03</v>
          </cell>
          <cell r="B12107">
            <v>1</v>
          </cell>
          <cell r="C12107">
            <v>77</v>
          </cell>
          <cell r="D12107" t="str">
            <v>Germany</v>
          </cell>
          <cell r="E12107">
            <v>1</v>
          </cell>
          <cell r="F12107">
            <v>222</v>
          </cell>
          <cell r="G12107" t="str">
            <v>Yugoslavia</v>
          </cell>
        </row>
        <row r="12108">
          <cell r="A12108" t="str">
            <v>2003M03</v>
          </cell>
          <cell r="B12108">
            <v>2</v>
          </cell>
          <cell r="C12108">
            <v>77</v>
          </cell>
          <cell r="D12108" t="str">
            <v>Germany</v>
          </cell>
          <cell r="E12108">
            <v>829</v>
          </cell>
          <cell r="F12108">
            <v>66</v>
          </cell>
          <cell r="G12108" t="str">
            <v>Estonia</v>
          </cell>
        </row>
        <row r="12109">
          <cell r="A12109" t="str">
            <v>2003M03</v>
          </cell>
          <cell r="B12109">
            <v>2</v>
          </cell>
          <cell r="C12109">
            <v>15</v>
          </cell>
          <cell r="D12109" t="str">
            <v>Australia</v>
          </cell>
          <cell r="E12109">
            <v>48</v>
          </cell>
          <cell r="F12109">
            <v>23</v>
          </cell>
          <cell r="G12109" t="str">
            <v>Belgium</v>
          </cell>
        </row>
        <row r="12110">
          <cell r="A12110" t="str">
            <v>2003M03</v>
          </cell>
          <cell r="B12110">
            <v>2</v>
          </cell>
          <cell r="C12110">
            <v>0</v>
          </cell>
          <cell r="D12110" t="str">
            <v>Ebay</v>
          </cell>
          <cell r="E12110">
            <v>157</v>
          </cell>
          <cell r="F12110">
            <v>176</v>
          </cell>
          <cell r="G12110" t="str">
            <v>Saudi Arabia</v>
          </cell>
        </row>
        <row r="12111">
          <cell r="A12111" t="str">
            <v>2003M03</v>
          </cell>
          <cell r="B12111">
            <v>3</v>
          </cell>
          <cell r="C12111">
            <v>193</v>
          </cell>
          <cell r="D12111" t="str">
            <v>Switzerland</v>
          </cell>
          <cell r="E12111">
            <v>965</v>
          </cell>
          <cell r="F12111">
            <v>193</v>
          </cell>
          <cell r="G12111" t="str">
            <v>Switzerland</v>
          </cell>
        </row>
        <row r="12112">
          <cell r="A12112" t="str">
            <v>2003M03</v>
          </cell>
          <cell r="B12112">
            <v>1</v>
          </cell>
          <cell r="C12112">
            <v>146</v>
          </cell>
          <cell r="D12112" t="str">
            <v>Netherlands</v>
          </cell>
          <cell r="E12112">
            <v>2078</v>
          </cell>
          <cell r="F12112">
            <v>77</v>
          </cell>
          <cell r="G12112" t="str">
            <v>Germany</v>
          </cell>
        </row>
        <row r="12113">
          <cell r="A12113" t="str">
            <v>2003M03</v>
          </cell>
          <cell r="B12113">
            <v>2</v>
          </cell>
          <cell r="C12113">
            <v>0</v>
          </cell>
          <cell r="D12113" t="str">
            <v>Ebay</v>
          </cell>
          <cell r="E12113">
            <v>648</v>
          </cell>
          <cell r="F12113">
            <v>102</v>
          </cell>
          <cell r="G12113" t="str">
            <v>Jamaica</v>
          </cell>
        </row>
        <row r="12114">
          <cell r="A12114" t="str">
            <v>2003M03</v>
          </cell>
          <cell r="B12114">
            <v>0</v>
          </cell>
          <cell r="C12114">
            <v>77</v>
          </cell>
          <cell r="D12114" t="str">
            <v>Germany</v>
          </cell>
          <cell r="E12114">
            <v>1</v>
          </cell>
          <cell r="F12114">
            <v>76</v>
          </cell>
          <cell r="G12114" t="str">
            <v>Georgia</v>
          </cell>
        </row>
        <row r="12115">
          <cell r="A12115" t="str">
            <v>2003M03</v>
          </cell>
          <cell r="B12115">
            <v>2</v>
          </cell>
          <cell r="C12115">
            <v>100</v>
          </cell>
          <cell r="D12115" t="str">
            <v>Ebaymotors</v>
          </cell>
          <cell r="E12115">
            <v>105</v>
          </cell>
          <cell r="F12115">
            <v>55</v>
          </cell>
          <cell r="G12115" t="str">
            <v>Cyprus</v>
          </cell>
        </row>
        <row r="12116">
          <cell r="A12116" t="str">
            <v>2003M03</v>
          </cell>
          <cell r="B12116">
            <v>3</v>
          </cell>
          <cell r="C12116">
            <v>23</v>
          </cell>
          <cell r="D12116" t="str">
            <v xml:space="preserve"> Belgium (French)</v>
          </cell>
          <cell r="E12116">
            <v>4</v>
          </cell>
          <cell r="F12116">
            <v>77</v>
          </cell>
          <cell r="G12116" t="str">
            <v>Germany</v>
          </cell>
        </row>
        <row r="12117">
          <cell r="A12117" t="str">
            <v>2003M03</v>
          </cell>
          <cell r="B12117">
            <v>2</v>
          </cell>
          <cell r="C12117">
            <v>71</v>
          </cell>
          <cell r="D12117" t="str">
            <v>France</v>
          </cell>
          <cell r="E12117">
            <v>9</v>
          </cell>
          <cell r="F12117">
            <v>175</v>
          </cell>
          <cell r="G12117" t="str">
            <v>San Marino</v>
          </cell>
        </row>
        <row r="12118">
          <cell r="A12118" t="str">
            <v>2003M03</v>
          </cell>
          <cell r="B12118">
            <v>0</v>
          </cell>
          <cell r="C12118">
            <v>3</v>
          </cell>
          <cell r="D12118" t="str">
            <v>Uk</v>
          </cell>
          <cell r="E12118">
            <v>249</v>
          </cell>
          <cell r="F12118">
            <v>105</v>
          </cell>
          <cell r="G12118" t="str">
            <v>Jersey</v>
          </cell>
        </row>
        <row r="12119">
          <cell r="A12119" t="str">
            <v>2003M03</v>
          </cell>
          <cell r="B12119">
            <v>0</v>
          </cell>
          <cell r="C12119">
            <v>23</v>
          </cell>
          <cell r="D12119" t="str">
            <v xml:space="preserve"> Belgium (French)</v>
          </cell>
          <cell r="E12119">
            <v>2</v>
          </cell>
          <cell r="F12119">
            <v>122</v>
          </cell>
          <cell r="G12119" t="str">
            <v>Luxembourg</v>
          </cell>
        </row>
        <row r="12120">
          <cell r="A12120" t="str">
            <v>2003M03</v>
          </cell>
          <cell r="B12120">
            <v>2</v>
          </cell>
          <cell r="C12120">
            <v>2</v>
          </cell>
          <cell r="D12120" t="str">
            <v>Canada</v>
          </cell>
          <cell r="E12120">
            <v>5</v>
          </cell>
          <cell r="F12120">
            <v>127</v>
          </cell>
          <cell r="G12120" t="str">
            <v>Malaysia</v>
          </cell>
        </row>
        <row r="12121">
          <cell r="A12121" t="str">
            <v>2003M03</v>
          </cell>
          <cell r="B12121">
            <v>2</v>
          </cell>
          <cell r="C12121">
            <v>100</v>
          </cell>
          <cell r="D12121" t="str">
            <v>Ebaymotors</v>
          </cell>
          <cell r="E12121">
            <v>1</v>
          </cell>
          <cell r="F12121">
            <v>138</v>
          </cell>
          <cell r="G12121" t="str">
            <v>Monaco</v>
          </cell>
        </row>
        <row r="12122">
          <cell r="A12122" t="str">
            <v>2003M03</v>
          </cell>
          <cell r="B12122">
            <v>2</v>
          </cell>
          <cell r="C12122">
            <v>3</v>
          </cell>
          <cell r="D12122" t="str">
            <v>Uk</v>
          </cell>
          <cell r="E12122">
            <v>692</v>
          </cell>
          <cell r="F12122">
            <v>45</v>
          </cell>
          <cell r="G12122" t="str">
            <v>China</v>
          </cell>
        </row>
        <row r="12123">
          <cell r="A12123" t="str">
            <v>2003M03</v>
          </cell>
          <cell r="B12123">
            <v>3</v>
          </cell>
          <cell r="C12123">
            <v>77</v>
          </cell>
          <cell r="D12123" t="str">
            <v>Germany</v>
          </cell>
          <cell r="E12123">
            <v>2</v>
          </cell>
          <cell r="F12123">
            <v>51</v>
          </cell>
          <cell r="G12123" t="str">
            <v>Costa Rica</v>
          </cell>
        </row>
        <row r="12124">
          <cell r="A12124" t="str">
            <v>2003M03</v>
          </cell>
          <cell r="B12124">
            <v>2</v>
          </cell>
          <cell r="C12124">
            <v>2</v>
          </cell>
          <cell r="D12124" t="str">
            <v>Canada</v>
          </cell>
          <cell r="E12124">
            <v>25</v>
          </cell>
          <cell r="F12124">
            <v>23</v>
          </cell>
          <cell r="G12124" t="str">
            <v>Belgium</v>
          </cell>
        </row>
        <row r="12125">
          <cell r="A12125" t="str">
            <v>2003M03</v>
          </cell>
          <cell r="B12125">
            <v>1</v>
          </cell>
          <cell r="C12125">
            <v>146</v>
          </cell>
          <cell r="D12125" t="str">
            <v>Netherlands</v>
          </cell>
          <cell r="E12125">
            <v>1</v>
          </cell>
          <cell r="F12125">
            <v>15</v>
          </cell>
          <cell r="G12125" t="str">
            <v>Australia</v>
          </cell>
        </row>
        <row r="12126">
          <cell r="A12126" t="str">
            <v>2003M03</v>
          </cell>
          <cell r="B12126">
            <v>2</v>
          </cell>
          <cell r="C12126">
            <v>3</v>
          </cell>
          <cell r="D12126" t="str">
            <v>Uk</v>
          </cell>
          <cell r="E12126">
            <v>86</v>
          </cell>
          <cell r="F12126">
            <v>204</v>
          </cell>
          <cell r="G12126" t="str">
            <v>Turkey</v>
          </cell>
        </row>
        <row r="12127">
          <cell r="A12127" t="str">
            <v>2003M03</v>
          </cell>
          <cell r="B12127">
            <v>1</v>
          </cell>
          <cell r="C12127">
            <v>0</v>
          </cell>
          <cell r="D12127" t="str">
            <v>Ebay</v>
          </cell>
          <cell r="E12127">
            <v>76</v>
          </cell>
          <cell r="F12127">
            <v>161</v>
          </cell>
          <cell r="G12127" t="str">
            <v>Peru</v>
          </cell>
        </row>
        <row r="12128">
          <cell r="A12128" t="str">
            <v>2003M03</v>
          </cell>
          <cell r="B12128">
            <v>1</v>
          </cell>
          <cell r="C12128">
            <v>3</v>
          </cell>
          <cell r="D12128" t="str">
            <v>Uk</v>
          </cell>
          <cell r="E12128">
            <v>885</v>
          </cell>
          <cell r="F12128">
            <v>92</v>
          </cell>
          <cell r="G12128" t="str">
            <v>Hong Kong</v>
          </cell>
        </row>
        <row r="12129">
          <cell r="A12129" t="str">
            <v>2003M03</v>
          </cell>
          <cell r="B12129">
            <v>2</v>
          </cell>
          <cell r="C12129">
            <v>146</v>
          </cell>
          <cell r="D12129" t="str">
            <v>Netherlands</v>
          </cell>
          <cell r="E12129">
            <v>211</v>
          </cell>
          <cell r="F12129">
            <v>1</v>
          </cell>
          <cell r="G12129" t="str">
            <v>United States</v>
          </cell>
        </row>
        <row r="12130">
          <cell r="A12130" t="str">
            <v>2003M03</v>
          </cell>
          <cell r="B12130">
            <v>0</v>
          </cell>
          <cell r="C12130">
            <v>100</v>
          </cell>
          <cell r="D12130" t="str">
            <v>Ebaymotors</v>
          </cell>
          <cell r="E12130">
            <v>2</v>
          </cell>
          <cell r="F12130">
            <v>8</v>
          </cell>
          <cell r="G12130" t="str">
            <v>Andorra</v>
          </cell>
        </row>
        <row r="12131">
          <cell r="A12131" t="str">
            <v>2003M03</v>
          </cell>
          <cell r="B12131">
            <v>0</v>
          </cell>
          <cell r="C12131">
            <v>0</v>
          </cell>
          <cell r="D12131" t="str">
            <v>Ebay</v>
          </cell>
          <cell r="E12131">
            <v>123</v>
          </cell>
          <cell r="F12131">
            <v>199</v>
          </cell>
          <cell r="G12131" t="str">
            <v>Thailand</v>
          </cell>
        </row>
        <row r="12132">
          <cell r="A12132" t="str">
            <v>2003M03</v>
          </cell>
          <cell r="B12132">
            <v>0</v>
          </cell>
          <cell r="C12132">
            <v>101</v>
          </cell>
          <cell r="D12132" t="str">
            <v>Italy</v>
          </cell>
          <cell r="E12132">
            <v>5</v>
          </cell>
          <cell r="F12132">
            <v>225</v>
          </cell>
          <cell r="G12132" t="str">
            <v>APO/FPO</v>
          </cell>
        </row>
        <row r="12133">
          <cell r="A12133" t="str">
            <v>2003M03</v>
          </cell>
          <cell r="B12133">
            <v>3</v>
          </cell>
          <cell r="C12133">
            <v>0</v>
          </cell>
          <cell r="D12133" t="str">
            <v>Ebay</v>
          </cell>
          <cell r="E12133">
            <v>3</v>
          </cell>
          <cell r="F12133">
            <v>104</v>
          </cell>
          <cell r="G12133" t="str">
            <v>Japan</v>
          </cell>
        </row>
        <row r="12134">
          <cell r="A12134" t="str">
            <v>2003M03</v>
          </cell>
          <cell r="B12134">
            <v>2</v>
          </cell>
          <cell r="C12134">
            <v>101</v>
          </cell>
          <cell r="D12134" t="str">
            <v>Italy</v>
          </cell>
          <cell r="E12134">
            <v>8</v>
          </cell>
          <cell r="F12134">
            <v>192</v>
          </cell>
          <cell r="G12134" t="str">
            <v>Sweden</v>
          </cell>
        </row>
        <row r="12135">
          <cell r="A12135" t="str">
            <v>2003M03</v>
          </cell>
          <cell r="B12135">
            <v>0</v>
          </cell>
          <cell r="C12135">
            <v>0</v>
          </cell>
          <cell r="D12135" t="str">
            <v>Ebay</v>
          </cell>
          <cell r="E12135">
            <v>4</v>
          </cell>
          <cell r="F12135">
            <v>187</v>
          </cell>
          <cell r="G12135" t="str">
            <v>Sri Lanka</v>
          </cell>
        </row>
        <row r="12136">
          <cell r="A12136" t="str">
            <v>2003M03</v>
          </cell>
          <cell r="B12136">
            <v>1</v>
          </cell>
          <cell r="C12136">
            <v>0</v>
          </cell>
          <cell r="D12136" t="str">
            <v>Ebay</v>
          </cell>
          <cell r="E12136">
            <v>79</v>
          </cell>
          <cell r="F12136">
            <v>217</v>
          </cell>
          <cell r="G12136" t="str">
            <v>Virgin Islands (U.S.)</v>
          </cell>
        </row>
        <row r="12137">
          <cell r="A12137" t="str">
            <v>2003M03</v>
          </cell>
          <cell r="B12137">
            <v>0</v>
          </cell>
          <cell r="C12137">
            <v>0</v>
          </cell>
          <cell r="D12137" t="str">
            <v>Ebay</v>
          </cell>
          <cell r="E12137">
            <v>63</v>
          </cell>
          <cell r="F12137">
            <v>99</v>
          </cell>
          <cell r="G12137" t="str">
            <v>Ireland</v>
          </cell>
        </row>
        <row r="12138">
          <cell r="A12138" t="str">
            <v>2003M03</v>
          </cell>
          <cell r="B12138">
            <v>2</v>
          </cell>
          <cell r="C12138">
            <v>77</v>
          </cell>
          <cell r="D12138" t="str">
            <v>Germany</v>
          </cell>
          <cell r="E12138">
            <v>85</v>
          </cell>
          <cell r="F12138">
            <v>99</v>
          </cell>
          <cell r="G12138" t="str">
            <v>Ireland</v>
          </cell>
        </row>
        <row r="12139">
          <cell r="A12139" t="str">
            <v>2003M03</v>
          </cell>
          <cell r="B12139">
            <v>0</v>
          </cell>
          <cell r="C12139">
            <v>0</v>
          </cell>
          <cell r="D12139" t="str">
            <v>Ebay</v>
          </cell>
          <cell r="E12139">
            <v>642</v>
          </cell>
          <cell r="F12139">
            <v>111</v>
          </cell>
          <cell r="G12139" t="str">
            <v>Korea, South</v>
          </cell>
        </row>
        <row r="12140">
          <cell r="A12140" t="str">
            <v>2003M03</v>
          </cell>
          <cell r="B12140">
            <v>2</v>
          </cell>
          <cell r="C12140">
            <v>101</v>
          </cell>
          <cell r="D12140" t="str">
            <v>Italy</v>
          </cell>
          <cell r="E12140">
            <v>880</v>
          </cell>
          <cell r="F12140">
            <v>71</v>
          </cell>
          <cell r="G12140" t="str">
            <v>France</v>
          </cell>
        </row>
        <row r="12141">
          <cell r="A12141" t="str">
            <v>2003M03</v>
          </cell>
          <cell r="B12141">
            <v>2</v>
          </cell>
          <cell r="C12141">
            <v>0</v>
          </cell>
          <cell r="D12141" t="str">
            <v>Ebay</v>
          </cell>
          <cell r="E12141">
            <v>1</v>
          </cell>
          <cell r="F12141">
            <v>131</v>
          </cell>
          <cell r="G12141" t="str">
            <v>Marshall Islands</v>
          </cell>
        </row>
        <row r="12142">
          <cell r="A12142" t="str">
            <v>2003M03</v>
          </cell>
          <cell r="B12142">
            <v>2</v>
          </cell>
          <cell r="C12142">
            <v>23</v>
          </cell>
          <cell r="D12142" t="str">
            <v xml:space="preserve"> Belgium (French)</v>
          </cell>
          <cell r="E12142">
            <v>9</v>
          </cell>
          <cell r="F12142">
            <v>138</v>
          </cell>
          <cell r="G12142" t="str">
            <v>Monaco</v>
          </cell>
        </row>
        <row r="12143">
          <cell r="A12143" t="str">
            <v>2003M03</v>
          </cell>
          <cell r="B12143">
            <v>2</v>
          </cell>
          <cell r="C12143">
            <v>71</v>
          </cell>
          <cell r="D12143" t="str">
            <v>France</v>
          </cell>
          <cell r="E12143">
            <v>2427</v>
          </cell>
          <cell r="F12143">
            <v>2</v>
          </cell>
          <cell r="G12143" t="str">
            <v>Canada</v>
          </cell>
        </row>
        <row r="12144">
          <cell r="A12144" t="str">
            <v>2003M03</v>
          </cell>
          <cell r="B12144">
            <v>1</v>
          </cell>
          <cell r="C12144">
            <v>0</v>
          </cell>
          <cell r="D12144" t="str">
            <v>Ebay</v>
          </cell>
          <cell r="E12144">
            <v>1</v>
          </cell>
          <cell r="F12144">
            <v>86</v>
          </cell>
          <cell r="G12144" t="str">
            <v>Guernsey</v>
          </cell>
        </row>
        <row r="12145">
          <cell r="A12145" t="str">
            <v>2003M03</v>
          </cell>
          <cell r="B12145">
            <v>2</v>
          </cell>
          <cell r="C12145">
            <v>193</v>
          </cell>
          <cell r="D12145" t="str">
            <v>Switzerland</v>
          </cell>
          <cell r="E12145">
            <v>62</v>
          </cell>
          <cell r="F12145">
            <v>71</v>
          </cell>
          <cell r="G12145" t="str">
            <v>France</v>
          </cell>
        </row>
        <row r="12146">
          <cell r="A12146" t="str">
            <v>2003M03</v>
          </cell>
          <cell r="B12146">
            <v>2</v>
          </cell>
          <cell r="C12146">
            <v>71</v>
          </cell>
          <cell r="D12146" t="str">
            <v>France</v>
          </cell>
          <cell r="E12146">
            <v>18</v>
          </cell>
          <cell r="F12146">
            <v>45</v>
          </cell>
          <cell r="G12146" t="str">
            <v>China</v>
          </cell>
        </row>
        <row r="12147">
          <cell r="A12147" t="str">
            <v>2003M03</v>
          </cell>
          <cell r="B12147">
            <v>3</v>
          </cell>
          <cell r="C12147">
            <v>3</v>
          </cell>
          <cell r="D12147" t="str">
            <v>Uk</v>
          </cell>
          <cell r="E12147">
            <v>4</v>
          </cell>
          <cell r="F12147">
            <v>15</v>
          </cell>
          <cell r="G12147" t="str">
            <v>Australia</v>
          </cell>
        </row>
        <row r="12148">
          <cell r="A12148" t="str">
            <v>2003M03</v>
          </cell>
          <cell r="B12148">
            <v>3</v>
          </cell>
          <cell r="C12148">
            <v>0</v>
          </cell>
          <cell r="D12148" t="str">
            <v>Ebay</v>
          </cell>
          <cell r="E12148">
            <v>5</v>
          </cell>
          <cell r="F12148">
            <v>196</v>
          </cell>
          <cell r="G12148" t="str">
            <v>Taiwan</v>
          </cell>
        </row>
        <row r="12149">
          <cell r="A12149" t="str">
            <v>2003M03</v>
          </cell>
          <cell r="B12149">
            <v>3</v>
          </cell>
          <cell r="C12149">
            <v>100</v>
          </cell>
          <cell r="D12149" t="str">
            <v>Ebaymotors</v>
          </cell>
          <cell r="E12149">
            <v>17</v>
          </cell>
          <cell r="F12149">
            <v>77</v>
          </cell>
          <cell r="G12149" t="str">
            <v>Germany</v>
          </cell>
        </row>
        <row r="12150">
          <cell r="A12150" t="str">
            <v>2003M03</v>
          </cell>
          <cell r="B12150">
            <v>2</v>
          </cell>
          <cell r="C12150">
            <v>71</v>
          </cell>
          <cell r="D12150" t="str">
            <v>France</v>
          </cell>
          <cell r="E12150">
            <v>226</v>
          </cell>
          <cell r="F12150">
            <v>167</v>
          </cell>
          <cell r="G12150" t="str">
            <v>Romania</v>
          </cell>
        </row>
        <row r="12151">
          <cell r="A12151" t="str">
            <v>2003M03</v>
          </cell>
          <cell r="B12151">
            <v>2</v>
          </cell>
          <cell r="C12151">
            <v>0</v>
          </cell>
          <cell r="D12151" t="str">
            <v>Ebay</v>
          </cell>
          <cell r="E12151">
            <v>9594</v>
          </cell>
          <cell r="F12151">
            <v>225</v>
          </cell>
          <cell r="G12151" t="str">
            <v>APO/FPO</v>
          </cell>
        </row>
        <row r="12152">
          <cell r="A12152" t="str">
            <v>2003M03</v>
          </cell>
          <cell r="B12152">
            <v>2</v>
          </cell>
          <cell r="C12152">
            <v>100</v>
          </cell>
          <cell r="D12152" t="str">
            <v>Ebaymotors</v>
          </cell>
          <cell r="E12152">
            <v>14</v>
          </cell>
          <cell r="F12152">
            <v>41</v>
          </cell>
          <cell r="G12152" t="str">
            <v>Cayman Islands</v>
          </cell>
        </row>
        <row r="12153">
          <cell r="A12153" t="str">
            <v>2003M03</v>
          </cell>
          <cell r="B12153">
            <v>1</v>
          </cell>
          <cell r="C12153">
            <v>0</v>
          </cell>
          <cell r="D12153" t="str">
            <v>Ebay</v>
          </cell>
          <cell r="E12153">
            <v>1</v>
          </cell>
          <cell r="F12153">
            <v>89</v>
          </cell>
          <cell r="G12153" t="str">
            <v>Guyana</v>
          </cell>
        </row>
        <row r="12154">
          <cell r="A12154" t="str">
            <v>2003M03</v>
          </cell>
          <cell r="B12154">
            <v>1</v>
          </cell>
          <cell r="C12154">
            <v>100</v>
          </cell>
          <cell r="D12154" t="str">
            <v>Ebaymotors</v>
          </cell>
          <cell r="E12154">
            <v>2</v>
          </cell>
          <cell r="F12154">
            <v>57</v>
          </cell>
          <cell r="G12154" t="str">
            <v>Denmark</v>
          </cell>
        </row>
        <row r="12155">
          <cell r="A12155" t="str">
            <v>2003M03</v>
          </cell>
          <cell r="B12155">
            <v>1</v>
          </cell>
          <cell r="C12155">
            <v>193</v>
          </cell>
          <cell r="D12155" t="str">
            <v>Switzerland</v>
          </cell>
          <cell r="E12155">
            <v>5</v>
          </cell>
          <cell r="F12155">
            <v>1</v>
          </cell>
          <cell r="G12155" t="str">
            <v>United States</v>
          </cell>
        </row>
        <row r="12156">
          <cell r="A12156" t="str">
            <v>2003M03</v>
          </cell>
          <cell r="B12156">
            <v>2</v>
          </cell>
          <cell r="C12156">
            <v>0</v>
          </cell>
          <cell r="D12156" t="str">
            <v>Ebay</v>
          </cell>
          <cell r="E12156">
            <v>1</v>
          </cell>
          <cell r="F12156">
            <v>124</v>
          </cell>
          <cell r="G12156" t="str">
            <v>Macedonia</v>
          </cell>
        </row>
        <row r="12157">
          <cell r="A12157" t="str">
            <v>2003M03</v>
          </cell>
          <cell r="B12157">
            <v>2</v>
          </cell>
          <cell r="C12157">
            <v>2</v>
          </cell>
          <cell r="D12157" t="str">
            <v>Canada</v>
          </cell>
          <cell r="E12157">
            <v>1</v>
          </cell>
          <cell r="F12157">
            <v>22</v>
          </cell>
          <cell r="G12157" t="str">
            <v>Belarus</v>
          </cell>
        </row>
        <row r="12158">
          <cell r="A12158" t="str">
            <v>2003M03</v>
          </cell>
          <cell r="B12158">
            <v>2</v>
          </cell>
          <cell r="C12158">
            <v>186</v>
          </cell>
          <cell r="D12158" t="str">
            <v>Spain</v>
          </cell>
          <cell r="E12158">
            <v>49</v>
          </cell>
          <cell r="F12158">
            <v>2</v>
          </cell>
          <cell r="G12158" t="str">
            <v>Canada</v>
          </cell>
        </row>
        <row r="12159">
          <cell r="A12159" t="str">
            <v>2003M03</v>
          </cell>
          <cell r="B12159">
            <v>1</v>
          </cell>
          <cell r="C12159">
            <v>186</v>
          </cell>
          <cell r="D12159" t="str">
            <v>Spain</v>
          </cell>
          <cell r="E12159">
            <v>23</v>
          </cell>
          <cell r="F12159">
            <v>1</v>
          </cell>
          <cell r="G12159" t="str">
            <v>United States</v>
          </cell>
        </row>
        <row r="12160">
          <cell r="A12160" t="str">
            <v>2003M03</v>
          </cell>
          <cell r="B12160">
            <v>3</v>
          </cell>
          <cell r="C12160">
            <v>77</v>
          </cell>
          <cell r="D12160" t="str">
            <v>Germany</v>
          </cell>
          <cell r="E12160">
            <v>15</v>
          </cell>
          <cell r="F12160">
            <v>186</v>
          </cell>
          <cell r="G12160" t="str">
            <v>Spain</v>
          </cell>
        </row>
        <row r="12161">
          <cell r="A12161" t="str">
            <v>2003M03</v>
          </cell>
          <cell r="B12161">
            <v>2</v>
          </cell>
          <cell r="C12161">
            <v>3</v>
          </cell>
          <cell r="D12161" t="str">
            <v>Uk</v>
          </cell>
          <cell r="E12161">
            <v>712</v>
          </cell>
          <cell r="F12161">
            <v>149</v>
          </cell>
          <cell r="G12161" t="str">
            <v>New Zealand</v>
          </cell>
        </row>
        <row r="12162">
          <cell r="A12162" t="str">
            <v>2003M03</v>
          </cell>
          <cell r="B12162">
            <v>1</v>
          </cell>
          <cell r="C12162">
            <v>16</v>
          </cell>
          <cell r="D12162" t="str">
            <v>Austria</v>
          </cell>
          <cell r="E12162">
            <v>1</v>
          </cell>
          <cell r="F12162">
            <v>168</v>
          </cell>
          <cell r="G12162" t="str">
            <v>Russian Federation</v>
          </cell>
        </row>
        <row r="12163">
          <cell r="A12163" t="str">
            <v>2003M03</v>
          </cell>
          <cell r="B12163">
            <v>0</v>
          </cell>
          <cell r="C12163">
            <v>3</v>
          </cell>
          <cell r="D12163" t="str">
            <v>Uk</v>
          </cell>
          <cell r="E12163">
            <v>2</v>
          </cell>
          <cell r="F12163">
            <v>26</v>
          </cell>
          <cell r="G12163" t="str">
            <v>Bermuda</v>
          </cell>
        </row>
        <row r="12164">
          <cell r="A12164" t="str">
            <v>2003M03</v>
          </cell>
          <cell r="B12164">
            <v>2</v>
          </cell>
          <cell r="C12164">
            <v>23</v>
          </cell>
          <cell r="D12164" t="str">
            <v xml:space="preserve"> Belgium (French)</v>
          </cell>
          <cell r="E12164">
            <v>51</v>
          </cell>
          <cell r="F12164">
            <v>146</v>
          </cell>
          <cell r="G12164" t="str">
            <v>Netherlands</v>
          </cell>
        </row>
        <row r="12165">
          <cell r="A12165" t="str">
            <v>2003M03</v>
          </cell>
          <cell r="B12165">
            <v>2</v>
          </cell>
          <cell r="C12165">
            <v>101</v>
          </cell>
          <cell r="D12165" t="str">
            <v>Italy</v>
          </cell>
          <cell r="E12165">
            <v>1</v>
          </cell>
          <cell r="F12165">
            <v>55</v>
          </cell>
          <cell r="G12165" t="str">
            <v>Cyprus</v>
          </cell>
        </row>
        <row r="12166">
          <cell r="A12166" t="str">
            <v>2003M03</v>
          </cell>
          <cell r="B12166">
            <v>0</v>
          </cell>
          <cell r="C12166">
            <v>0</v>
          </cell>
          <cell r="D12166" t="str">
            <v>Ebay</v>
          </cell>
          <cell r="E12166">
            <v>17</v>
          </cell>
          <cell r="F12166">
            <v>154</v>
          </cell>
          <cell r="G12166" t="str">
            <v>Norway</v>
          </cell>
        </row>
        <row r="12167">
          <cell r="A12167" t="str">
            <v>2003M03</v>
          </cell>
          <cell r="B12167">
            <v>2</v>
          </cell>
          <cell r="C12167">
            <v>3</v>
          </cell>
          <cell r="D12167" t="str">
            <v>Uk</v>
          </cell>
          <cell r="E12167">
            <v>24</v>
          </cell>
          <cell r="F12167">
            <v>222</v>
          </cell>
          <cell r="G12167" t="str">
            <v>Yugoslavia</v>
          </cell>
        </row>
        <row r="12168">
          <cell r="A12168" t="str">
            <v>2003M03</v>
          </cell>
          <cell r="B12168">
            <v>3</v>
          </cell>
          <cell r="C12168">
            <v>101</v>
          </cell>
          <cell r="D12168" t="str">
            <v>Italy</v>
          </cell>
          <cell r="E12168">
            <v>1</v>
          </cell>
          <cell r="F12168">
            <v>23</v>
          </cell>
          <cell r="G12168" t="str">
            <v>Belgium</v>
          </cell>
        </row>
        <row r="12169">
          <cell r="A12169" t="str">
            <v>2003M03</v>
          </cell>
          <cell r="B12169">
            <v>3</v>
          </cell>
          <cell r="C12169">
            <v>123</v>
          </cell>
          <cell r="D12169" t="str">
            <v xml:space="preserve"> Belgium (Dutch)</v>
          </cell>
          <cell r="E12169">
            <v>2568</v>
          </cell>
          <cell r="F12169">
            <v>23</v>
          </cell>
          <cell r="G12169" t="str">
            <v>Belgium</v>
          </cell>
        </row>
        <row r="12170">
          <cell r="A12170" t="str">
            <v>2003M03</v>
          </cell>
          <cell r="B12170">
            <v>1</v>
          </cell>
          <cell r="C12170">
            <v>0</v>
          </cell>
          <cell r="D12170" t="str">
            <v>Ebay</v>
          </cell>
          <cell r="E12170">
            <v>2</v>
          </cell>
          <cell r="F12170">
            <v>213</v>
          </cell>
          <cell r="G12170" t="str">
            <v>Vanuatu</v>
          </cell>
        </row>
        <row r="12171">
          <cell r="A12171" t="str">
            <v>2003M03</v>
          </cell>
          <cell r="B12171">
            <v>1</v>
          </cell>
          <cell r="C12171">
            <v>0</v>
          </cell>
          <cell r="D12171" t="str">
            <v>Ebay</v>
          </cell>
          <cell r="E12171">
            <v>1565</v>
          </cell>
          <cell r="F12171">
            <v>101</v>
          </cell>
          <cell r="G12171" t="str">
            <v>Italy</v>
          </cell>
        </row>
        <row r="12172">
          <cell r="A12172" t="str">
            <v>2003M03</v>
          </cell>
          <cell r="B12172">
            <v>2</v>
          </cell>
          <cell r="C12172">
            <v>2</v>
          </cell>
          <cell r="D12172" t="str">
            <v>Canada</v>
          </cell>
          <cell r="E12172">
            <v>10</v>
          </cell>
          <cell r="F12172">
            <v>193</v>
          </cell>
          <cell r="G12172" t="str">
            <v>Switzerland</v>
          </cell>
        </row>
        <row r="12173">
          <cell r="A12173" t="str">
            <v>2003M03</v>
          </cell>
          <cell r="B12173">
            <v>1</v>
          </cell>
          <cell r="C12173">
            <v>71</v>
          </cell>
          <cell r="D12173" t="str">
            <v>France</v>
          </cell>
          <cell r="E12173">
            <v>454</v>
          </cell>
          <cell r="F12173">
            <v>146</v>
          </cell>
          <cell r="G12173" t="str">
            <v>Netherlands</v>
          </cell>
        </row>
        <row r="12174">
          <cell r="A12174" t="str">
            <v>2003M03</v>
          </cell>
          <cell r="B12174">
            <v>3</v>
          </cell>
          <cell r="C12174">
            <v>186</v>
          </cell>
          <cell r="D12174" t="str">
            <v>Spain</v>
          </cell>
          <cell r="E12174">
            <v>813</v>
          </cell>
          <cell r="F12174">
            <v>186</v>
          </cell>
          <cell r="G12174" t="str">
            <v>Spain</v>
          </cell>
        </row>
        <row r="12175">
          <cell r="A12175" t="str">
            <v>2003M03</v>
          </cell>
          <cell r="B12175">
            <v>0</v>
          </cell>
          <cell r="C12175">
            <v>196</v>
          </cell>
          <cell r="D12175" t="str">
            <v>Taiwan</v>
          </cell>
          <cell r="E12175">
            <v>8</v>
          </cell>
          <cell r="F12175">
            <v>112</v>
          </cell>
          <cell r="G12175" t="str">
            <v>Kuwait</v>
          </cell>
        </row>
        <row r="12176">
          <cell r="A12176" t="str">
            <v>2003M03</v>
          </cell>
          <cell r="B12176">
            <v>2</v>
          </cell>
          <cell r="C12176">
            <v>0</v>
          </cell>
          <cell r="D12176" t="str">
            <v>Ebay</v>
          </cell>
          <cell r="E12176">
            <v>11</v>
          </cell>
          <cell r="F12176">
            <v>19</v>
          </cell>
          <cell r="G12176" t="str">
            <v>Bahrain</v>
          </cell>
        </row>
        <row r="12177">
          <cell r="A12177" t="str">
            <v>2003M03</v>
          </cell>
          <cell r="B12177">
            <v>2</v>
          </cell>
          <cell r="C12177">
            <v>71</v>
          </cell>
          <cell r="D12177" t="str">
            <v>France</v>
          </cell>
          <cell r="E12177">
            <v>6</v>
          </cell>
          <cell r="F12177">
            <v>134</v>
          </cell>
          <cell r="G12177" t="str">
            <v>Mauritius</v>
          </cell>
        </row>
        <row r="12178">
          <cell r="A12178" t="str">
            <v>2003M03</v>
          </cell>
          <cell r="B12178">
            <v>2</v>
          </cell>
          <cell r="C12178">
            <v>146</v>
          </cell>
          <cell r="D12178" t="str">
            <v>Netherlands</v>
          </cell>
          <cell r="E12178">
            <v>3</v>
          </cell>
          <cell r="F12178">
            <v>115</v>
          </cell>
          <cell r="G12178" t="str">
            <v>Latvia</v>
          </cell>
        </row>
        <row r="12179">
          <cell r="A12179" t="str">
            <v>2003M03</v>
          </cell>
          <cell r="B12179">
            <v>3</v>
          </cell>
          <cell r="C12179">
            <v>3</v>
          </cell>
          <cell r="D12179" t="str">
            <v>Uk</v>
          </cell>
          <cell r="E12179">
            <v>7</v>
          </cell>
          <cell r="F12179">
            <v>225</v>
          </cell>
          <cell r="G12179" t="str">
            <v>APO/FPO</v>
          </cell>
        </row>
        <row r="12180">
          <cell r="A12180" t="str">
            <v>2003M03</v>
          </cell>
          <cell r="B12180">
            <v>3</v>
          </cell>
          <cell r="C12180">
            <v>0</v>
          </cell>
          <cell r="D12180" t="str">
            <v>Ebay</v>
          </cell>
          <cell r="E12180">
            <v>5</v>
          </cell>
          <cell r="F12180">
            <v>101</v>
          </cell>
          <cell r="G12180" t="str">
            <v>Italy</v>
          </cell>
        </row>
        <row r="12181">
          <cell r="A12181" t="str">
            <v>2003M03</v>
          </cell>
          <cell r="B12181">
            <v>2</v>
          </cell>
          <cell r="C12181">
            <v>16</v>
          </cell>
          <cell r="D12181" t="str">
            <v>Austria</v>
          </cell>
          <cell r="E12181">
            <v>6</v>
          </cell>
          <cell r="F12181">
            <v>181</v>
          </cell>
          <cell r="G12181" t="str">
            <v>Slovakia</v>
          </cell>
        </row>
        <row r="12182">
          <cell r="A12182" t="str">
            <v>2003M03</v>
          </cell>
          <cell r="B12182">
            <v>1</v>
          </cell>
          <cell r="C12182">
            <v>101</v>
          </cell>
          <cell r="D12182" t="str">
            <v>Italy</v>
          </cell>
          <cell r="E12182">
            <v>6</v>
          </cell>
          <cell r="F12182">
            <v>92</v>
          </cell>
          <cell r="G12182" t="str">
            <v>Hong Kong</v>
          </cell>
        </row>
        <row r="12183">
          <cell r="A12183" t="str">
            <v>2003M03</v>
          </cell>
          <cell r="B12183">
            <v>2</v>
          </cell>
          <cell r="C12183">
            <v>71</v>
          </cell>
          <cell r="D12183" t="str">
            <v>France</v>
          </cell>
          <cell r="E12183">
            <v>129</v>
          </cell>
          <cell r="F12183">
            <v>70</v>
          </cell>
          <cell r="G12183" t="str">
            <v>Finland</v>
          </cell>
        </row>
        <row r="12184">
          <cell r="A12184" t="str">
            <v>2003M03</v>
          </cell>
          <cell r="B12184">
            <v>2</v>
          </cell>
          <cell r="C12184">
            <v>77</v>
          </cell>
          <cell r="D12184" t="str">
            <v>Germany</v>
          </cell>
          <cell r="E12184">
            <v>36</v>
          </cell>
          <cell r="F12184">
            <v>62</v>
          </cell>
          <cell r="G12184" t="str">
            <v>Egypt</v>
          </cell>
        </row>
        <row r="12185">
          <cell r="A12185" t="str">
            <v>2003M03</v>
          </cell>
          <cell r="B12185">
            <v>0</v>
          </cell>
          <cell r="C12185">
            <v>77</v>
          </cell>
          <cell r="D12185" t="str">
            <v>Germany</v>
          </cell>
          <cell r="E12185">
            <v>9</v>
          </cell>
          <cell r="F12185">
            <v>130</v>
          </cell>
          <cell r="G12185" t="str">
            <v>Malta</v>
          </cell>
        </row>
        <row r="12186">
          <cell r="A12186" t="str">
            <v>2003M03</v>
          </cell>
          <cell r="B12186">
            <v>0</v>
          </cell>
          <cell r="C12186">
            <v>0</v>
          </cell>
          <cell r="D12186" t="str">
            <v>Ebay</v>
          </cell>
          <cell r="E12186">
            <v>55</v>
          </cell>
          <cell r="F12186">
            <v>209</v>
          </cell>
          <cell r="G12186" t="str">
            <v>Ukraine</v>
          </cell>
        </row>
        <row r="12187">
          <cell r="A12187" t="str">
            <v>2003M03</v>
          </cell>
          <cell r="B12187">
            <v>2</v>
          </cell>
          <cell r="C12187">
            <v>0</v>
          </cell>
          <cell r="D12187" t="str">
            <v>Ebay</v>
          </cell>
          <cell r="E12187">
            <v>11345</v>
          </cell>
          <cell r="F12187">
            <v>136</v>
          </cell>
          <cell r="G12187" t="str">
            <v>Mexico</v>
          </cell>
        </row>
        <row r="12188">
          <cell r="A12188" t="str">
            <v>2003M03</v>
          </cell>
          <cell r="B12188">
            <v>3</v>
          </cell>
          <cell r="C12188">
            <v>0</v>
          </cell>
          <cell r="D12188" t="str">
            <v>Ebay</v>
          </cell>
          <cell r="E12188">
            <v>1</v>
          </cell>
          <cell r="F12188">
            <v>66</v>
          </cell>
          <cell r="G12188" t="str">
            <v>Estonia</v>
          </cell>
        </row>
        <row r="12189">
          <cell r="A12189" t="str">
            <v>2003M03</v>
          </cell>
          <cell r="B12189">
            <v>0</v>
          </cell>
          <cell r="C12189">
            <v>77</v>
          </cell>
          <cell r="D12189" t="str">
            <v>Germany</v>
          </cell>
          <cell r="E12189">
            <v>16</v>
          </cell>
          <cell r="F12189">
            <v>123</v>
          </cell>
          <cell r="G12189" t="str">
            <v>Macau</v>
          </cell>
        </row>
        <row r="12190">
          <cell r="A12190" t="str">
            <v>2003M03</v>
          </cell>
          <cell r="B12190">
            <v>2</v>
          </cell>
          <cell r="C12190">
            <v>16</v>
          </cell>
          <cell r="D12190" t="str">
            <v>Austria</v>
          </cell>
          <cell r="E12190">
            <v>7</v>
          </cell>
          <cell r="F12190">
            <v>164</v>
          </cell>
          <cell r="G12190" t="str">
            <v>Portugal</v>
          </cell>
        </row>
        <row r="12191">
          <cell r="A12191" t="str">
            <v>2003M03</v>
          </cell>
          <cell r="B12191">
            <v>1</v>
          </cell>
          <cell r="C12191">
            <v>0</v>
          </cell>
          <cell r="D12191" t="str">
            <v>Ebay</v>
          </cell>
          <cell r="E12191">
            <v>147</v>
          </cell>
          <cell r="F12191">
            <v>76</v>
          </cell>
          <cell r="G12191" t="str">
            <v>Georgia</v>
          </cell>
        </row>
        <row r="12192">
          <cell r="A12192" t="str">
            <v>2003M03</v>
          </cell>
          <cell r="B12192">
            <v>3</v>
          </cell>
          <cell r="C12192">
            <v>77</v>
          </cell>
          <cell r="D12192" t="str">
            <v>Germany</v>
          </cell>
          <cell r="E12192">
            <v>2</v>
          </cell>
          <cell r="F12192">
            <v>225</v>
          </cell>
          <cell r="G12192" t="str">
            <v>APO/FPO</v>
          </cell>
        </row>
        <row r="12193">
          <cell r="A12193" t="str">
            <v>2003M03</v>
          </cell>
          <cell r="B12193">
            <v>2</v>
          </cell>
          <cell r="C12193">
            <v>196</v>
          </cell>
          <cell r="D12193" t="str">
            <v>Taiwan</v>
          </cell>
          <cell r="E12193">
            <v>150</v>
          </cell>
          <cell r="F12193">
            <v>186</v>
          </cell>
          <cell r="G12193" t="str">
            <v>Spain</v>
          </cell>
        </row>
        <row r="12194">
          <cell r="A12194" t="str">
            <v>2003M03</v>
          </cell>
          <cell r="B12194">
            <v>0</v>
          </cell>
          <cell r="C12194">
            <v>101</v>
          </cell>
          <cell r="D12194" t="str">
            <v>Italy</v>
          </cell>
          <cell r="E12194">
            <v>1</v>
          </cell>
          <cell r="F12194">
            <v>67</v>
          </cell>
          <cell r="G12194" t="str">
            <v>Ethiopia</v>
          </cell>
        </row>
        <row r="12195">
          <cell r="A12195" t="str">
            <v>2003M03</v>
          </cell>
          <cell r="B12195">
            <v>3</v>
          </cell>
          <cell r="C12195">
            <v>0</v>
          </cell>
          <cell r="D12195" t="str">
            <v>Ebay</v>
          </cell>
          <cell r="E12195">
            <v>14</v>
          </cell>
          <cell r="F12195">
            <v>225</v>
          </cell>
          <cell r="G12195" t="str">
            <v>APO/FPO</v>
          </cell>
        </row>
        <row r="12196">
          <cell r="A12196" t="str">
            <v>2003M03</v>
          </cell>
          <cell r="B12196">
            <v>3</v>
          </cell>
          <cell r="C12196">
            <v>0</v>
          </cell>
          <cell r="D12196" t="str">
            <v>Ebay</v>
          </cell>
          <cell r="E12196">
            <v>4</v>
          </cell>
          <cell r="F12196">
            <v>71</v>
          </cell>
          <cell r="G12196" t="str">
            <v>France</v>
          </cell>
        </row>
        <row r="12197">
          <cell r="A12197" t="str">
            <v>2003M03</v>
          </cell>
          <cell r="B12197">
            <v>1</v>
          </cell>
          <cell r="C12197">
            <v>101</v>
          </cell>
          <cell r="D12197" t="str">
            <v>Italy</v>
          </cell>
          <cell r="E12197">
            <v>1483</v>
          </cell>
          <cell r="F12197">
            <v>77</v>
          </cell>
          <cell r="G12197" t="str">
            <v>Germany</v>
          </cell>
        </row>
        <row r="12198">
          <cell r="A12198" t="str">
            <v>2003M03</v>
          </cell>
          <cell r="B12198">
            <v>1</v>
          </cell>
          <cell r="C12198">
            <v>100</v>
          </cell>
          <cell r="D12198" t="str">
            <v>Ebaymotors</v>
          </cell>
          <cell r="E12198">
            <v>1</v>
          </cell>
          <cell r="F12198">
            <v>18</v>
          </cell>
          <cell r="G12198" t="str">
            <v>Bahamas</v>
          </cell>
        </row>
        <row r="12199">
          <cell r="A12199" t="str">
            <v>2003M03</v>
          </cell>
          <cell r="B12199">
            <v>1</v>
          </cell>
          <cell r="C12199">
            <v>3</v>
          </cell>
          <cell r="D12199" t="str">
            <v>Uk</v>
          </cell>
          <cell r="E12199">
            <v>22</v>
          </cell>
          <cell r="F12199">
            <v>130</v>
          </cell>
          <cell r="G12199" t="str">
            <v>Malta</v>
          </cell>
        </row>
        <row r="12200">
          <cell r="A12200" t="str">
            <v>2003M03</v>
          </cell>
          <cell r="B12200">
            <v>2</v>
          </cell>
          <cell r="C12200">
            <v>100</v>
          </cell>
          <cell r="D12200" t="str">
            <v>Ebaymotors</v>
          </cell>
          <cell r="E12200">
            <v>1</v>
          </cell>
          <cell r="F12200">
            <v>204</v>
          </cell>
          <cell r="G12200" t="str">
            <v>Turkey</v>
          </cell>
        </row>
        <row r="12201">
          <cell r="A12201" t="str">
            <v>2003M03</v>
          </cell>
          <cell r="B12201">
            <v>2</v>
          </cell>
          <cell r="C12201">
            <v>16</v>
          </cell>
          <cell r="D12201" t="str">
            <v>Austria</v>
          </cell>
          <cell r="E12201">
            <v>2</v>
          </cell>
          <cell r="F12201">
            <v>120</v>
          </cell>
          <cell r="G12201" t="str">
            <v>Liechtenstein</v>
          </cell>
        </row>
        <row r="12202">
          <cell r="A12202" t="str">
            <v>2003M03</v>
          </cell>
          <cell r="B12202">
            <v>1</v>
          </cell>
          <cell r="C12202">
            <v>186</v>
          </cell>
          <cell r="D12202" t="str">
            <v>Spain</v>
          </cell>
          <cell r="E12202">
            <v>2</v>
          </cell>
          <cell r="F12202">
            <v>99</v>
          </cell>
          <cell r="G12202" t="str">
            <v>Ireland</v>
          </cell>
        </row>
        <row r="12203">
          <cell r="A12203" t="str">
            <v>2003M03</v>
          </cell>
          <cell r="B12203">
            <v>2</v>
          </cell>
          <cell r="C12203">
            <v>71</v>
          </cell>
          <cell r="D12203" t="str">
            <v>France</v>
          </cell>
          <cell r="E12203">
            <v>7</v>
          </cell>
          <cell r="F12203">
            <v>99</v>
          </cell>
          <cell r="G12203" t="str">
            <v>Ireland</v>
          </cell>
        </row>
        <row r="12204">
          <cell r="A12204" t="str">
            <v>2003M03</v>
          </cell>
          <cell r="B12204">
            <v>2</v>
          </cell>
          <cell r="C12204">
            <v>77</v>
          </cell>
          <cell r="D12204" t="str">
            <v>Germany</v>
          </cell>
          <cell r="E12204">
            <v>1300</v>
          </cell>
          <cell r="F12204">
            <v>80</v>
          </cell>
          <cell r="G12204" t="str">
            <v>Greece</v>
          </cell>
        </row>
        <row r="12205">
          <cell r="A12205" t="str">
            <v>2003M03</v>
          </cell>
          <cell r="B12205">
            <v>2</v>
          </cell>
          <cell r="C12205">
            <v>193</v>
          </cell>
          <cell r="D12205" t="str">
            <v>Switzerland</v>
          </cell>
          <cell r="E12205">
            <v>6</v>
          </cell>
          <cell r="F12205">
            <v>66</v>
          </cell>
          <cell r="G12205" t="str">
            <v>Estonia</v>
          </cell>
        </row>
        <row r="12206">
          <cell r="A12206" t="str">
            <v>2003M03</v>
          </cell>
          <cell r="B12206">
            <v>1</v>
          </cell>
          <cell r="C12206">
            <v>101</v>
          </cell>
          <cell r="D12206" t="str">
            <v>Italy</v>
          </cell>
          <cell r="E12206">
            <v>30</v>
          </cell>
          <cell r="F12206">
            <v>146</v>
          </cell>
          <cell r="G12206" t="str">
            <v>Netherlands</v>
          </cell>
        </row>
        <row r="12207">
          <cell r="A12207" t="str">
            <v>2003M03</v>
          </cell>
          <cell r="B12207">
            <v>0</v>
          </cell>
          <cell r="C12207">
            <v>0</v>
          </cell>
          <cell r="D12207" t="str">
            <v>Ebay</v>
          </cell>
          <cell r="E12207">
            <v>67</v>
          </cell>
          <cell r="F12207">
            <v>70</v>
          </cell>
          <cell r="G12207" t="str">
            <v>Finland</v>
          </cell>
        </row>
        <row r="12208">
          <cell r="A12208" t="str">
            <v>2003M03</v>
          </cell>
          <cell r="B12208">
            <v>2</v>
          </cell>
          <cell r="C12208">
            <v>0</v>
          </cell>
          <cell r="D12208" t="str">
            <v>Ebay</v>
          </cell>
          <cell r="E12208">
            <v>3658</v>
          </cell>
          <cell r="F12208">
            <v>115</v>
          </cell>
          <cell r="G12208" t="str">
            <v>Latvia</v>
          </cell>
        </row>
        <row r="12209">
          <cell r="A12209" t="str">
            <v>2003M03</v>
          </cell>
          <cell r="B12209">
            <v>2</v>
          </cell>
          <cell r="C12209">
            <v>0</v>
          </cell>
          <cell r="D12209" t="str">
            <v>Ebay</v>
          </cell>
          <cell r="E12209">
            <v>9063</v>
          </cell>
          <cell r="F12209">
            <v>193</v>
          </cell>
          <cell r="G12209" t="str">
            <v>Switzerland</v>
          </cell>
        </row>
        <row r="12210">
          <cell r="A12210" t="str">
            <v>2003M03</v>
          </cell>
          <cell r="B12210">
            <v>2</v>
          </cell>
          <cell r="C12210">
            <v>2</v>
          </cell>
          <cell r="D12210" t="str">
            <v>Canada</v>
          </cell>
          <cell r="E12210">
            <v>9</v>
          </cell>
          <cell r="F12210">
            <v>175</v>
          </cell>
          <cell r="G12210" t="str">
            <v>San Marino</v>
          </cell>
        </row>
        <row r="12211">
          <cell r="A12211" t="str">
            <v>2003M03</v>
          </cell>
          <cell r="B12211">
            <v>0</v>
          </cell>
          <cell r="C12211">
            <v>77</v>
          </cell>
          <cell r="D12211" t="str">
            <v>Germany</v>
          </cell>
          <cell r="E12211">
            <v>26</v>
          </cell>
          <cell r="F12211">
            <v>31</v>
          </cell>
          <cell r="G12211" t="str">
            <v>Brazil</v>
          </cell>
        </row>
        <row r="12212">
          <cell r="A12212" t="str">
            <v>2003M03</v>
          </cell>
          <cell r="B12212">
            <v>2</v>
          </cell>
          <cell r="C12212">
            <v>77</v>
          </cell>
          <cell r="D12212" t="str">
            <v>Germany</v>
          </cell>
          <cell r="E12212">
            <v>107</v>
          </cell>
          <cell r="F12212">
            <v>130</v>
          </cell>
          <cell r="G12212" t="str">
            <v>Malta</v>
          </cell>
        </row>
        <row r="12213">
          <cell r="A12213" t="str">
            <v>2003M03</v>
          </cell>
          <cell r="B12213">
            <v>2</v>
          </cell>
          <cell r="C12213">
            <v>23</v>
          </cell>
          <cell r="D12213" t="str">
            <v xml:space="preserve"> Belgium (French)</v>
          </cell>
          <cell r="E12213">
            <v>251</v>
          </cell>
          <cell r="F12213">
            <v>77</v>
          </cell>
          <cell r="G12213" t="str">
            <v>Germany</v>
          </cell>
        </row>
        <row r="12214">
          <cell r="A12214" t="str">
            <v>2003M03</v>
          </cell>
          <cell r="B12214">
            <v>0</v>
          </cell>
          <cell r="C12214">
            <v>186</v>
          </cell>
          <cell r="D12214" t="str">
            <v>Spain</v>
          </cell>
          <cell r="E12214">
            <v>6</v>
          </cell>
          <cell r="F12214">
            <v>2</v>
          </cell>
          <cell r="G12214" t="str">
            <v>Canada</v>
          </cell>
        </row>
        <row r="12215">
          <cell r="A12215" t="str">
            <v>2003M03</v>
          </cell>
          <cell r="B12215">
            <v>2</v>
          </cell>
          <cell r="C12215">
            <v>77</v>
          </cell>
          <cell r="D12215" t="str">
            <v>Germany</v>
          </cell>
          <cell r="E12215">
            <v>19</v>
          </cell>
          <cell r="F12215">
            <v>210</v>
          </cell>
          <cell r="G12215" t="str">
            <v>United Arab Emirates</v>
          </cell>
        </row>
        <row r="12216">
          <cell r="A12216" t="str">
            <v>2003M03</v>
          </cell>
          <cell r="B12216">
            <v>0</v>
          </cell>
          <cell r="C12216">
            <v>3</v>
          </cell>
          <cell r="D12216" t="str">
            <v>Uk</v>
          </cell>
          <cell r="E12216">
            <v>106</v>
          </cell>
          <cell r="F12216">
            <v>86</v>
          </cell>
          <cell r="G12216" t="str">
            <v>Guernsey</v>
          </cell>
        </row>
        <row r="12217">
          <cell r="A12217" t="str">
            <v>2003M03</v>
          </cell>
          <cell r="B12217">
            <v>2</v>
          </cell>
          <cell r="C12217">
            <v>101</v>
          </cell>
          <cell r="D12217" t="str">
            <v>Italy</v>
          </cell>
          <cell r="E12217">
            <v>4</v>
          </cell>
          <cell r="F12217">
            <v>30</v>
          </cell>
          <cell r="G12217" t="str">
            <v>Botswana</v>
          </cell>
        </row>
        <row r="12218">
          <cell r="A12218" t="str">
            <v>2003M03</v>
          </cell>
          <cell r="B12218">
            <v>2</v>
          </cell>
          <cell r="C12218">
            <v>2</v>
          </cell>
          <cell r="D12218" t="str">
            <v>Canada</v>
          </cell>
          <cell r="E12218">
            <v>2</v>
          </cell>
          <cell r="F12218">
            <v>70</v>
          </cell>
          <cell r="G12218" t="str">
            <v>Finland</v>
          </cell>
        </row>
        <row r="12219">
          <cell r="A12219" t="str">
            <v>2003M03</v>
          </cell>
          <cell r="B12219">
            <v>3</v>
          </cell>
          <cell r="C12219">
            <v>3</v>
          </cell>
          <cell r="D12219" t="str">
            <v>Uk</v>
          </cell>
          <cell r="E12219">
            <v>3</v>
          </cell>
          <cell r="F12219">
            <v>2</v>
          </cell>
          <cell r="G12219" t="str">
            <v>Canada</v>
          </cell>
        </row>
        <row r="12220">
          <cell r="A12220" t="str">
            <v>2003M03</v>
          </cell>
          <cell r="B12220">
            <v>1</v>
          </cell>
          <cell r="C12220">
            <v>193</v>
          </cell>
          <cell r="D12220" t="str">
            <v>Switzerland</v>
          </cell>
          <cell r="E12220">
            <v>12</v>
          </cell>
          <cell r="F12220">
            <v>101</v>
          </cell>
          <cell r="G12220" t="str">
            <v>Italy</v>
          </cell>
        </row>
        <row r="12221">
          <cell r="A12221" t="str">
            <v>2003M03</v>
          </cell>
          <cell r="B12221">
            <v>2</v>
          </cell>
          <cell r="C12221">
            <v>2</v>
          </cell>
          <cell r="D12221" t="str">
            <v>Canada</v>
          </cell>
          <cell r="E12221">
            <v>169</v>
          </cell>
          <cell r="F12221">
            <v>146</v>
          </cell>
          <cell r="G12221" t="str">
            <v>Netherlands</v>
          </cell>
        </row>
        <row r="12222">
          <cell r="A12222" t="str">
            <v>2003M03</v>
          </cell>
          <cell r="B12222">
            <v>2</v>
          </cell>
          <cell r="C12222">
            <v>0</v>
          </cell>
          <cell r="D12222" t="str">
            <v>Ebay</v>
          </cell>
          <cell r="E12222">
            <v>5</v>
          </cell>
          <cell r="F12222">
            <v>166</v>
          </cell>
          <cell r="G12222" t="str">
            <v>Qatar</v>
          </cell>
        </row>
        <row r="12223">
          <cell r="A12223" t="str">
            <v>2003M03</v>
          </cell>
          <cell r="B12223">
            <v>2</v>
          </cell>
          <cell r="C12223">
            <v>71</v>
          </cell>
          <cell r="D12223" t="str">
            <v>France</v>
          </cell>
          <cell r="E12223">
            <v>71</v>
          </cell>
          <cell r="F12223">
            <v>66</v>
          </cell>
          <cell r="G12223" t="str">
            <v>Estonia</v>
          </cell>
        </row>
        <row r="12224">
          <cell r="A12224" t="str">
            <v>2003M03</v>
          </cell>
          <cell r="B12224">
            <v>2</v>
          </cell>
          <cell r="C12224">
            <v>100</v>
          </cell>
          <cell r="D12224" t="str">
            <v>Ebaymotors</v>
          </cell>
          <cell r="E12224">
            <v>340</v>
          </cell>
          <cell r="F12224">
            <v>180</v>
          </cell>
          <cell r="G12224" t="str">
            <v>Singapore</v>
          </cell>
        </row>
        <row r="12225">
          <cell r="A12225" t="str">
            <v>2003M03</v>
          </cell>
          <cell r="B12225">
            <v>2</v>
          </cell>
          <cell r="C12225">
            <v>3</v>
          </cell>
          <cell r="D12225" t="str">
            <v>Uk</v>
          </cell>
          <cell r="E12225">
            <v>427</v>
          </cell>
          <cell r="F12225">
            <v>80</v>
          </cell>
          <cell r="G12225" t="str">
            <v>Greece</v>
          </cell>
        </row>
        <row r="12226">
          <cell r="A12226" t="str">
            <v>2003M03</v>
          </cell>
          <cell r="B12226">
            <v>0</v>
          </cell>
          <cell r="C12226">
            <v>196</v>
          </cell>
          <cell r="D12226" t="str">
            <v>Taiwan</v>
          </cell>
          <cell r="E12226">
            <v>5</v>
          </cell>
          <cell r="F12226">
            <v>127</v>
          </cell>
          <cell r="G12226" t="str">
            <v>Malaysia</v>
          </cell>
        </row>
        <row r="12227">
          <cell r="A12227" t="str">
            <v>2003M03</v>
          </cell>
          <cell r="B12227">
            <v>2</v>
          </cell>
          <cell r="C12227">
            <v>0</v>
          </cell>
          <cell r="D12227" t="str">
            <v>Ebay</v>
          </cell>
          <cell r="E12227">
            <v>29126</v>
          </cell>
          <cell r="F12227">
            <v>192</v>
          </cell>
          <cell r="G12227" t="str">
            <v>Sweden</v>
          </cell>
        </row>
        <row r="12228">
          <cell r="A12228" t="str">
            <v>2003M03</v>
          </cell>
          <cell r="B12228">
            <v>3</v>
          </cell>
          <cell r="C12228">
            <v>71</v>
          </cell>
          <cell r="D12228" t="str">
            <v>France</v>
          </cell>
          <cell r="E12228">
            <v>1</v>
          </cell>
          <cell r="F12228">
            <v>186</v>
          </cell>
          <cell r="G12228" t="str">
            <v>Spain</v>
          </cell>
        </row>
        <row r="12229">
          <cell r="A12229" t="str">
            <v>2003M03</v>
          </cell>
          <cell r="B12229">
            <v>1</v>
          </cell>
          <cell r="C12229">
            <v>71</v>
          </cell>
          <cell r="D12229" t="str">
            <v>France</v>
          </cell>
          <cell r="E12229">
            <v>5</v>
          </cell>
          <cell r="F12229">
            <v>148</v>
          </cell>
          <cell r="G12229" t="str">
            <v>New Caledonia</v>
          </cell>
        </row>
        <row r="12230">
          <cell r="A12230" t="str">
            <v>2003M03</v>
          </cell>
          <cell r="B12230">
            <v>0</v>
          </cell>
          <cell r="C12230">
            <v>196</v>
          </cell>
          <cell r="D12230" t="str">
            <v>Taiwan</v>
          </cell>
          <cell r="E12230">
            <v>2</v>
          </cell>
          <cell r="F12230">
            <v>56</v>
          </cell>
          <cell r="G12230" t="str">
            <v>Czech Republic</v>
          </cell>
        </row>
        <row r="12231">
          <cell r="A12231" t="str">
            <v>2003M03</v>
          </cell>
          <cell r="B12231">
            <v>0</v>
          </cell>
          <cell r="C12231">
            <v>0</v>
          </cell>
          <cell r="D12231" t="str">
            <v>Ebay</v>
          </cell>
          <cell r="E12231">
            <v>2216</v>
          </cell>
          <cell r="F12231">
            <v>45</v>
          </cell>
          <cell r="G12231" t="str">
            <v>China</v>
          </cell>
        </row>
        <row r="12232">
          <cell r="A12232" t="str">
            <v>2003M03</v>
          </cell>
          <cell r="B12232">
            <v>3</v>
          </cell>
          <cell r="C12232">
            <v>100</v>
          </cell>
          <cell r="D12232" t="str">
            <v>Ebaymotors</v>
          </cell>
          <cell r="E12232">
            <v>2</v>
          </cell>
          <cell r="F12232">
            <v>23</v>
          </cell>
          <cell r="G12232" t="str">
            <v>Belgium</v>
          </cell>
        </row>
        <row r="12233">
          <cell r="A12233" t="str">
            <v>2003M03</v>
          </cell>
          <cell r="B12233">
            <v>0</v>
          </cell>
          <cell r="C12233">
            <v>2</v>
          </cell>
          <cell r="D12233" t="str">
            <v>Canada</v>
          </cell>
          <cell r="E12233">
            <v>6</v>
          </cell>
          <cell r="F12233">
            <v>101</v>
          </cell>
          <cell r="G12233" t="str">
            <v>Italy</v>
          </cell>
        </row>
        <row r="12234">
          <cell r="A12234" t="str">
            <v>2003M03</v>
          </cell>
          <cell r="B12234">
            <v>2</v>
          </cell>
          <cell r="C12234">
            <v>71</v>
          </cell>
          <cell r="D12234" t="str">
            <v>France</v>
          </cell>
          <cell r="E12234">
            <v>4</v>
          </cell>
          <cell r="F12234">
            <v>34</v>
          </cell>
          <cell r="G12234" t="str">
            <v>Bulgaria</v>
          </cell>
        </row>
        <row r="12235">
          <cell r="A12235" t="str">
            <v>2003M03</v>
          </cell>
          <cell r="B12235">
            <v>1</v>
          </cell>
          <cell r="C12235">
            <v>100</v>
          </cell>
          <cell r="D12235" t="str">
            <v>Ebaymotors</v>
          </cell>
          <cell r="E12235">
            <v>41</v>
          </cell>
          <cell r="F12235">
            <v>164</v>
          </cell>
          <cell r="G12235" t="str">
            <v>Portugal</v>
          </cell>
        </row>
        <row r="12236">
          <cell r="A12236" t="str">
            <v>2003M03</v>
          </cell>
          <cell r="B12236">
            <v>0</v>
          </cell>
          <cell r="C12236">
            <v>71</v>
          </cell>
          <cell r="D12236" t="str">
            <v>France</v>
          </cell>
          <cell r="E12236">
            <v>32</v>
          </cell>
          <cell r="F12236">
            <v>80</v>
          </cell>
          <cell r="G12236" t="str">
            <v>Greece</v>
          </cell>
        </row>
        <row r="12237">
          <cell r="A12237" t="str">
            <v>2003M03</v>
          </cell>
          <cell r="B12237">
            <v>1</v>
          </cell>
          <cell r="C12237">
            <v>23</v>
          </cell>
          <cell r="D12237" t="str">
            <v xml:space="preserve"> Belgium (French)</v>
          </cell>
          <cell r="E12237">
            <v>4</v>
          </cell>
          <cell r="F12237">
            <v>70</v>
          </cell>
          <cell r="G12237" t="str">
            <v>Finland</v>
          </cell>
        </row>
        <row r="12238">
          <cell r="A12238" t="str">
            <v>2003M03</v>
          </cell>
          <cell r="B12238">
            <v>1</v>
          </cell>
          <cell r="C12238">
            <v>71</v>
          </cell>
          <cell r="D12238" t="str">
            <v>France</v>
          </cell>
          <cell r="E12238">
            <v>831</v>
          </cell>
          <cell r="F12238">
            <v>1</v>
          </cell>
          <cell r="G12238" t="str">
            <v>United States</v>
          </cell>
        </row>
        <row r="12239">
          <cell r="A12239" t="str">
            <v>2003M03</v>
          </cell>
          <cell r="B12239">
            <v>2</v>
          </cell>
          <cell r="C12239">
            <v>0</v>
          </cell>
          <cell r="D12239" t="str">
            <v>Ebay</v>
          </cell>
          <cell r="E12239">
            <v>152</v>
          </cell>
          <cell r="F12239">
            <v>120</v>
          </cell>
          <cell r="G12239" t="str">
            <v>Liechtenstein</v>
          </cell>
        </row>
        <row r="12240">
          <cell r="A12240" t="str">
            <v>2003M03</v>
          </cell>
          <cell r="B12240">
            <v>3</v>
          </cell>
          <cell r="C12240">
            <v>15</v>
          </cell>
          <cell r="D12240" t="str">
            <v>Australia</v>
          </cell>
          <cell r="E12240">
            <v>1</v>
          </cell>
          <cell r="F12240">
            <v>185</v>
          </cell>
          <cell r="G12240" t="str">
            <v>South Africa</v>
          </cell>
        </row>
        <row r="12241">
          <cell r="A12241" t="str">
            <v>2003M03</v>
          </cell>
          <cell r="B12241">
            <v>2</v>
          </cell>
          <cell r="C12241">
            <v>3</v>
          </cell>
          <cell r="D12241" t="str">
            <v>Uk</v>
          </cell>
          <cell r="E12241">
            <v>739</v>
          </cell>
          <cell r="F12241">
            <v>225</v>
          </cell>
          <cell r="G12241" t="str">
            <v>APO/FPO</v>
          </cell>
        </row>
        <row r="12242">
          <cell r="A12242" t="str">
            <v>2003M03</v>
          </cell>
          <cell r="B12242">
            <v>2</v>
          </cell>
          <cell r="C12242">
            <v>71</v>
          </cell>
          <cell r="D12242" t="str">
            <v>France</v>
          </cell>
          <cell r="E12242">
            <v>154</v>
          </cell>
          <cell r="F12242">
            <v>104</v>
          </cell>
          <cell r="G12242" t="str">
            <v>Japan</v>
          </cell>
        </row>
        <row r="12243">
          <cell r="A12243" t="str">
            <v>2003M03</v>
          </cell>
          <cell r="B12243">
            <v>2</v>
          </cell>
          <cell r="C12243">
            <v>77</v>
          </cell>
          <cell r="D12243" t="str">
            <v>Germany</v>
          </cell>
          <cell r="E12243">
            <v>2</v>
          </cell>
          <cell r="F12243">
            <v>134</v>
          </cell>
          <cell r="G12243" t="str">
            <v>Mauritius</v>
          </cell>
        </row>
        <row r="12244">
          <cell r="A12244" t="str">
            <v>2003M03</v>
          </cell>
          <cell r="B12244">
            <v>1</v>
          </cell>
          <cell r="C12244">
            <v>123</v>
          </cell>
          <cell r="D12244" t="str">
            <v xml:space="preserve"> Belgium (Dutch)</v>
          </cell>
          <cell r="E12244">
            <v>1</v>
          </cell>
          <cell r="F12244">
            <v>15</v>
          </cell>
          <cell r="G12244" t="str">
            <v>Australia</v>
          </cell>
        </row>
        <row r="12245">
          <cell r="A12245" t="str">
            <v>2003M03</v>
          </cell>
          <cell r="B12245">
            <v>2</v>
          </cell>
          <cell r="C12245">
            <v>71</v>
          </cell>
          <cell r="D12245" t="str">
            <v>France</v>
          </cell>
          <cell r="E12245">
            <v>318173</v>
          </cell>
          <cell r="F12245">
            <v>71</v>
          </cell>
          <cell r="G12245" t="str">
            <v>France</v>
          </cell>
        </row>
        <row r="12246">
          <cell r="A12246" t="str">
            <v>2003M03</v>
          </cell>
          <cell r="B12246">
            <v>2</v>
          </cell>
          <cell r="C12246">
            <v>3</v>
          </cell>
          <cell r="D12246" t="str">
            <v>Uk</v>
          </cell>
          <cell r="E12246">
            <v>1</v>
          </cell>
          <cell r="F12246">
            <v>158</v>
          </cell>
          <cell r="G12246" t="str">
            <v>Panama</v>
          </cell>
        </row>
        <row r="12247">
          <cell r="A12247" t="str">
            <v>2003M03</v>
          </cell>
          <cell r="B12247">
            <v>1</v>
          </cell>
          <cell r="C12247">
            <v>100</v>
          </cell>
          <cell r="D12247" t="str">
            <v>Ebaymotors</v>
          </cell>
          <cell r="E12247">
            <v>41</v>
          </cell>
          <cell r="F12247">
            <v>146</v>
          </cell>
          <cell r="G12247" t="str">
            <v>Netherlands</v>
          </cell>
        </row>
        <row r="12248">
          <cell r="A12248" t="str">
            <v>2003M03</v>
          </cell>
          <cell r="B12248">
            <v>3</v>
          </cell>
          <cell r="C12248">
            <v>77</v>
          </cell>
          <cell r="D12248" t="str">
            <v>Germany</v>
          </cell>
          <cell r="E12248">
            <v>48</v>
          </cell>
          <cell r="F12248">
            <v>1</v>
          </cell>
          <cell r="G12248" t="str">
            <v>United States</v>
          </cell>
        </row>
        <row r="12249">
          <cell r="A12249" t="str">
            <v>2003M03</v>
          </cell>
          <cell r="B12249">
            <v>2</v>
          </cell>
          <cell r="C12249">
            <v>77</v>
          </cell>
          <cell r="D12249" t="str">
            <v>Germany</v>
          </cell>
          <cell r="E12249">
            <v>4</v>
          </cell>
          <cell r="F12249">
            <v>96</v>
          </cell>
          <cell r="G12249" t="str">
            <v>Indonesia</v>
          </cell>
        </row>
        <row r="12250">
          <cell r="A12250" t="str">
            <v>2003M03</v>
          </cell>
          <cell r="B12250">
            <v>0</v>
          </cell>
          <cell r="C12250">
            <v>77</v>
          </cell>
          <cell r="D12250" t="str">
            <v>Germany</v>
          </cell>
          <cell r="E12250">
            <v>43</v>
          </cell>
          <cell r="F12250">
            <v>92</v>
          </cell>
          <cell r="G12250" t="str">
            <v>Hong Kong</v>
          </cell>
        </row>
        <row r="12251">
          <cell r="A12251" t="str">
            <v>2003M03</v>
          </cell>
          <cell r="B12251">
            <v>0</v>
          </cell>
          <cell r="C12251">
            <v>0</v>
          </cell>
          <cell r="D12251" t="str">
            <v>Ebay</v>
          </cell>
          <cell r="E12251">
            <v>907</v>
          </cell>
          <cell r="F12251">
            <v>180</v>
          </cell>
          <cell r="G12251" t="str">
            <v>Singapore</v>
          </cell>
        </row>
        <row r="12252">
          <cell r="A12252" t="str">
            <v>2003M03</v>
          </cell>
          <cell r="B12252">
            <v>2</v>
          </cell>
          <cell r="C12252">
            <v>3</v>
          </cell>
          <cell r="D12252" t="str">
            <v>Uk</v>
          </cell>
          <cell r="E12252">
            <v>345</v>
          </cell>
          <cell r="F12252">
            <v>55</v>
          </cell>
          <cell r="G12252" t="str">
            <v>Cyprus</v>
          </cell>
        </row>
        <row r="12253">
          <cell r="A12253" t="str">
            <v>2003M03</v>
          </cell>
          <cell r="B12253">
            <v>2</v>
          </cell>
          <cell r="C12253">
            <v>101</v>
          </cell>
          <cell r="D12253" t="str">
            <v>Italy</v>
          </cell>
          <cell r="E12253">
            <v>709</v>
          </cell>
          <cell r="F12253">
            <v>175</v>
          </cell>
          <cell r="G12253" t="str">
            <v>San Marino</v>
          </cell>
        </row>
        <row r="12254">
          <cell r="A12254" t="str">
            <v>2003M03</v>
          </cell>
          <cell r="B12254">
            <v>1</v>
          </cell>
          <cell r="C12254">
            <v>3</v>
          </cell>
          <cell r="D12254" t="str">
            <v>Uk</v>
          </cell>
          <cell r="E12254">
            <v>29</v>
          </cell>
          <cell r="F12254">
            <v>104</v>
          </cell>
          <cell r="G12254" t="str">
            <v>Japan</v>
          </cell>
        </row>
        <row r="12255">
          <cell r="A12255" t="str">
            <v>2003M03</v>
          </cell>
          <cell r="B12255">
            <v>2</v>
          </cell>
          <cell r="C12255">
            <v>0</v>
          </cell>
          <cell r="D12255" t="str">
            <v>Ebay</v>
          </cell>
          <cell r="E12255">
            <v>16549</v>
          </cell>
          <cell r="F12255">
            <v>196</v>
          </cell>
          <cell r="G12255" t="str">
            <v>Taiwan</v>
          </cell>
        </row>
        <row r="12256">
          <cell r="A12256" t="str">
            <v>2003M03</v>
          </cell>
          <cell r="B12256">
            <v>0</v>
          </cell>
          <cell r="C12256">
            <v>3</v>
          </cell>
          <cell r="D12256" t="str">
            <v>Uk</v>
          </cell>
          <cell r="E12256">
            <v>1</v>
          </cell>
          <cell r="F12256">
            <v>6</v>
          </cell>
          <cell r="G12256" t="str">
            <v>Algeria</v>
          </cell>
        </row>
        <row r="12257">
          <cell r="A12257" t="str">
            <v>2003M03</v>
          </cell>
          <cell r="B12257">
            <v>2</v>
          </cell>
          <cell r="C12257">
            <v>186</v>
          </cell>
          <cell r="D12257" t="str">
            <v>Spain</v>
          </cell>
          <cell r="E12257">
            <v>43</v>
          </cell>
          <cell r="F12257">
            <v>79</v>
          </cell>
          <cell r="G12257" t="str">
            <v>Gibraltar</v>
          </cell>
        </row>
        <row r="12258">
          <cell r="A12258" t="str">
            <v>2003M03</v>
          </cell>
          <cell r="B12258">
            <v>3</v>
          </cell>
          <cell r="C12258">
            <v>101</v>
          </cell>
          <cell r="D12258" t="str">
            <v>Italy</v>
          </cell>
          <cell r="E12258">
            <v>2619</v>
          </cell>
          <cell r="F12258">
            <v>101</v>
          </cell>
          <cell r="G12258" t="str">
            <v>Italy</v>
          </cell>
        </row>
        <row r="12259">
          <cell r="A12259" t="str">
            <v>2003M03</v>
          </cell>
          <cell r="B12259">
            <v>3</v>
          </cell>
          <cell r="C12259">
            <v>196</v>
          </cell>
          <cell r="D12259" t="str">
            <v>Taiwan</v>
          </cell>
          <cell r="E12259">
            <v>3</v>
          </cell>
          <cell r="F12259">
            <v>1</v>
          </cell>
          <cell r="G12259" t="str">
            <v>United States</v>
          </cell>
        </row>
        <row r="12260">
          <cell r="A12260" t="str">
            <v>2003M03</v>
          </cell>
          <cell r="B12260">
            <v>1</v>
          </cell>
          <cell r="C12260">
            <v>0</v>
          </cell>
          <cell r="D12260" t="str">
            <v>Ebay</v>
          </cell>
          <cell r="E12260">
            <v>2</v>
          </cell>
          <cell r="F12260">
            <v>53</v>
          </cell>
          <cell r="G12260" t="str">
            <v>Croatia, Democratic Republic of the</v>
          </cell>
        </row>
        <row r="12261">
          <cell r="A12261" t="str">
            <v>2003M03</v>
          </cell>
          <cell r="B12261">
            <v>1</v>
          </cell>
          <cell r="C12261">
            <v>2</v>
          </cell>
          <cell r="D12261" t="str">
            <v>Canada</v>
          </cell>
          <cell r="E12261">
            <v>3</v>
          </cell>
          <cell r="F12261">
            <v>92</v>
          </cell>
          <cell r="G12261" t="str">
            <v>Hong Kong</v>
          </cell>
        </row>
        <row r="12262">
          <cell r="A12262" t="str">
            <v>2003M03</v>
          </cell>
          <cell r="B12262">
            <v>0</v>
          </cell>
          <cell r="C12262">
            <v>3</v>
          </cell>
          <cell r="D12262" t="str">
            <v>Uk</v>
          </cell>
          <cell r="E12262">
            <v>1</v>
          </cell>
          <cell r="F12262">
            <v>11</v>
          </cell>
          <cell r="G12262" t="str">
            <v>Antigua and Barbuda</v>
          </cell>
        </row>
        <row r="12263">
          <cell r="A12263" t="str">
            <v>2003M03</v>
          </cell>
          <cell r="B12263">
            <v>0</v>
          </cell>
          <cell r="C12263">
            <v>71</v>
          </cell>
          <cell r="D12263" t="str">
            <v>France</v>
          </cell>
          <cell r="E12263">
            <v>5</v>
          </cell>
          <cell r="F12263">
            <v>154</v>
          </cell>
          <cell r="G12263" t="str">
            <v>Norway</v>
          </cell>
        </row>
        <row r="12264">
          <cell r="A12264" t="str">
            <v>2003M03</v>
          </cell>
          <cell r="B12264">
            <v>0</v>
          </cell>
          <cell r="C12264">
            <v>3</v>
          </cell>
          <cell r="D12264" t="str">
            <v>Uk</v>
          </cell>
          <cell r="E12264">
            <v>5</v>
          </cell>
          <cell r="F12264">
            <v>79</v>
          </cell>
          <cell r="G12264" t="str">
            <v>Gibraltar</v>
          </cell>
        </row>
        <row r="12265">
          <cell r="A12265" t="str">
            <v>2003M03</v>
          </cell>
          <cell r="B12265">
            <v>0</v>
          </cell>
          <cell r="C12265">
            <v>77</v>
          </cell>
          <cell r="D12265" t="str">
            <v>Germany</v>
          </cell>
          <cell r="E12265">
            <v>5</v>
          </cell>
          <cell r="F12265">
            <v>154</v>
          </cell>
          <cell r="G12265" t="str">
            <v>Norway</v>
          </cell>
        </row>
        <row r="12266">
          <cell r="A12266" t="str">
            <v>2003M03</v>
          </cell>
          <cell r="B12266">
            <v>1</v>
          </cell>
          <cell r="C12266">
            <v>77</v>
          </cell>
          <cell r="D12266" t="str">
            <v>Germany</v>
          </cell>
          <cell r="E12266">
            <v>2065</v>
          </cell>
          <cell r="F12266">
            <v>1</v>
          </cell>
          <cell r="G12266" t="str">
            <v>United States</v>
          </cell>
        </row>
        <row r="12267">
          <cell r="A12267" t="str">
            <v>2003M03</v>
          </cell>
          <cell r="B12267">
            <v>0</v>
          </cell>
          <cell r="C12267">
            <v>146</v>
          </cell>
          <cell r="D12267" t="str">
            <v>Netherlands</v>
          </cell>
          <cell r="E12267">
            <v>8</v>
          </cell>
          <cell r="F12267">
            <v>192</v>
          </cell>
          <cell r="G12267" t="str">
            <v>Sweden</v>
          </cell>
        </row>
        <row r="12268">
          <cell r="A12268" t="str">
            <v>2003M03</v>
          </cell>
          <cell r="B12268">
            <v>2</v>
          </cell>
          <cell r="C12268">
            <v>2</v>
          </cell>
          <cell r="D12268" t="str">
            <v>Canada</v>
          </cell>
          <cell r="E12268">
            <v>259318</v>
          </cell>
          <cell r="F12268">
            <v>2</v>
          </cell>
          <cell r="G12268" t="str">
            <v>Canada</v>
          </cell>
        </row>
        <row r="12269">
          <cell r="A12269" t="str">
            <v>2003M03</v>
          </cell>
          <cell r="B12269">
            <v>0</v>
          </cell>
          <cell r="C12269">
            <v>196</v>
          </cell>
          <cell r="D12269" t="str">
            <v>Taiwan</v>
          </cell>
          <cell r="E12269">
            <v>3</v>
          </cell>
          <cell r="F12269">
            <v>15</v>
          </cell>
          <cell r="G12269" t="str">
            <v>Australia</v>
          </cell>
        </row>
        <row r="12270">
          <cell r="A12270" t="str">
            <v>2003M03</v>
          </cell>
          <cell r="B12270">
            <v>2</v>
          </cell>
          <cell r="C12270">
            <v>193</v>
          </cell>
          <cell r="D12270" t="str">
            <v>Switzerland</v>
          </cell>
          <cell r="E12270">
            <v>3</v>
          </cell>
          <cell r="F12270">
            <v>164</v>
          </cell>
          <cell r="G12270" t="str">
            <v>Portugal</v>
          </cell>
        </row>
        <row r="12271">
          <cell r="A12271" t="str">
            <v>2003M03</v>
          </cell>
          <cell r="B12271">
            <v>2</v>
          </cell>
          <cell r="C12271">
            <v>0</v>
          </cell>
          <cell r="D12271" t="str">
            <v>Ebay</v>
          </cell>
          <cell r="E12271">
            <v>3819</v>
          </cell>
          <cell r="F12271">
            <v>165</v>
          </cell>
          <cell r="G12271" t="str">
            <v>Puerto Rico</v>
          </cell>
        </row>
        <row r="12272">
          <cell r="A12272" t="str">
            <v>2003M03</v>
          </cell>
          <cell r="B12272">
            <v>2</v>
          </cell>
          <cell r="C12272">
            <v>2</v>
          </cell>
          <cell r="D12272" t="str">
            <v>Canada</v>
          </cell>
          <cell r="E12272">
            <v>4</v>
          </cell>
          <cell r="F12272">
            <v>167</v>
          </cell>
          <cell r="G12272" t="str">
            <v>Romania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nko"/>
      <sheetName val="FOR FOLLOW UP"/>
      <sheetName val="Checklist"/>
      <sheetName val="Sign off sheet"/>
      <sheetName val="101000"/>
      <sheetName val="104920"/>
      <sheetName val="104930"/>
      <sheetName val="INTERCOMPANY"/>
      <sheetName val="IC Clearing"/>
      <sheetName val="122452"/>
      <sheetName val="140000"/>
      <sheetName val="140000 detail"/>
      <sheetName val="141200"/>
      <sheetName val="141200 details"/>
      <sheetName val="142000"/>
      <sheetName val="145300"/>
      <sheetName val="145800"/>
      <sheetName val="146000"/>
      <sheetName val="148500"/>
      <sheetName val="VAT details"/>
      <sheetName val="Fixed assets"/>
      <sheetName val="FA details"/>
      <sheetName val="181000"/>
      <sheetName val="200000"/>
      <sheetName val="201000"/>
      <sheetName val="201000 Details"/>
      <sheetName val="201100"/>
      <sheetName val="231000"/>
      <sheetName val="Corporation Tax 2005"/>
      <sheetName val="Corporation Tax 2004"/>
      <sheetName val="212000"/>
      <sheetName val="PTO backup"/>
      <sheetName val="212500"/>
      <sheetName val="214000"/>
      <sheetName val="215000"/>
      <sheetName val="IRD"/>
      <sheetName val="216400"/>
      <sheetName val="ESPP"/>
      <sheetName val="219000"/>
      <sheetName val="219000 Detail"/>
      <sheetName val="221500"/>
      <sheetName val="225000"/>
      <sheetName val="221010"/>
      <sheetName val="221030"/>
      <sheetName val="221030 Detail Sep"/>
      <sheetName val="246000"/>
      <sheetName val="Rent detail"/>
      <sheetName val="270000"/>
      <sheetName val="Leasehold restoration"/>
      <sheetName val="851000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100720"/>
      <sheetName val="104870"/>
      <sheetName val="104872"/>
      <sheetName val="104875"/>
      <sheetName val="122400 &amp; 252400"/>
      <sheetName val="IC Clearing"/>
      <sheetName val="141000"/>
      <sheetName val="Detail"/>
      <sheetName val="145000 Other current assets"/>
      <sheetName val="141200"/>
      <sheetName val="143910"/>
      <sheetName val="148500"/>
      <sheetName val="148500Detail"/>
      <sheetName val="148560"/>
      <sheetName val="Fixed Assets"/>
      <sheetName val="FAR"/>
      <sheetName val="FA Rollforward"/>
      <sheetName val="181000"/>
      <sheetName val="201000"/>
      <sheetName val="AP Aging"/>
      <sheetName val="201100"/>
      <sheetName val="210000 Accrued salaries and wag"/>
      <sheetName val="231000"/>
      <sheetName val="Tax"/>
      <sheetName val="252190"/>
      <sheetName val="210000"/>
      <sheetName val="212000"/>
      <sheetName val="Accrued PTO"/>
      <sheetName val="215000"/>
      <sheetName val="PTO"/>
      <sheetName val="Holiday Allowance"/>
      <sheetName val="215020 "/>
      <sheetName val="216400 "/>
      <sheetName val="ESPP Detail"/>
      <sheetName val="219000 "/>
      <sheetName val="219000 Detail"/>
      <sheetName val="221450"/>
      <sheetName val="221500"/>
      <sheetName val="221010"/>
      <sheetName val="221030"/>
      <sheetName val="245000"/>
      <sheetName val="270000"/>
      <sheetName val="270000 Detail"/>
      <sheetName val="Stockholder's 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 Dos"/>
      <sheetName val="Operating Model"/>
      <sheetName val="Key Drivers and Assumptions"/>
      <sheetName val="Components of Value"/>
      <sheetName val="2006-2007 Margin"/>
      <sheetName val="Graphs"/>
      <sheetName val="Mktg Productivity"/>
      <sheetName val="Backup -&gt;"/>
      <sheetName val="Income Statement"/>
      <sheetName val="Tables for Presentation"/>
      <sheetName val="Valuation Summary"/>
      <sheetName val="Company Overview"/>
      <sheetName val="Tables 2"/>
      <sheetName val="2006"/>
    </sheetNames>
    <sheetDataSet>
      <sheetData sheetId="0" refreshError="1"/>
      <sheetData sheetId="1" refreshError="1">
        <row r="153">
          <cell r="G153">
            <v>0</v>
          </cell>
          <cell r="H153">
            <v>7.459486316303203E-2</v>
          </cell>
          <cell r="I153">
            <v>9.9986615468595635E-2</v>
          </cell>
          <cell r="J153">
            <v>9.9945751513465506E-2</v>
          </cell>
          <cell r="K153">
            <v>9.9897289384632909E-2</v>
          </cell>
          <cell r="L153">
            <v>0.10063593980743782</v>
          </cell>
          <cell r="M153">
            <v>9.998354558724093E-2</v>
          </cell>
          <cell r="N153">
            <v>9.9983545737654098E-2</v>
          </cell>
          <cell r="O153">
            <v>9.998354616533231E-2</v>
          </cell>
          <cell r="P153">
            <v>9.9983546157740882E-2</v>
          </cell>
          <cell r="R153">
            <v>0</v>
          </cell>
          <cell r="S153">
            <v>7.4999999999999997E-2</v>
          </cell>
          <cell r="T153">
            <v>0.1</v>
          </cell>
          <cell r="U153">
            <v>0.1</v>
          </cell>
          <cell r="V153">
            <v>0.1</v>
          </cell>
          <cell r="W153">
            <v>0.1</v>
          </cell>
          <cell r="X153">
            <v>0.1</v>
          </cell>
          <cell r="Y153">
            <v>0.1</v>
          </cell>
          <cell r="Z153">
            <v>0.1</v>
          </cell>
          <cell r="AA153">
            <v>0.1</v>
          </cell>
        </row>
        <row r="208">
          <cell r="G208">
            <v>0</v>
          </cell>
          <cell r="H208">
            <v>9.5565708185047726E-2</v>
          </cell>
          <cell r="I208">
            <v>0.13385601117261148</v>
          </cell>
          <cell r="J208">
            <v>0.14233272359530402</v>
          </cell>
          <cell r="K208">
            <v>0.15285044258993941</v>
          </cell>
          <cell r="L208">
            <v>0.1671851757603402</v>
          </cell>
          <cell r="M208">
            <v>0.18005981070790636</v>
          </cell>
          <cell r="N208">
            <v>0.19477598800602677</v>
          </cell>
          <cell r="O208">
            <v>0.20535923166135753</v>
          </cell>
          <cell r="P208">
            <v>0.216609605855235</v>
          </cell>
        </row>
        <row r="553">
          <cell r="C553">
            <v>0.03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tmrs-Recruit"/>
      <sheetName val="IncidentsEAP"/>
      <sheetName val="2000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ld - Total (wo Payments)"/>
      <sheetName val="Old - US"/>
      <sheetName val="Old - Tech-CS"/>
      <sheetName val="Old - G&amp;A"/>
      <sheetName val="Old - Payments"/>
      <sheetName val="ZB - HC Target"/>
      <sheetName val="ZB - HC Target By Owner"/>
      <sheetName val="Total"/>
      <sheetName val=" Intl"/>
      <sheetName val="Non Int'l"/>
      <sheetName val="HC Target"/>
      <sheetName val="HC Target By Owner"/>
      <sheetName val=" Pillar Subtotals"/>
      <sheetName val="Pillar Emp Detail"/>
      <sheetName val="Pillar Contr Detail1"/>
      <sheetName val="Summary Lookup"/>
      <sheetName val="Detail Lookup"/>
      <sheetName val="Total (For Budget)"/>
      <sheetName val="Total (For Budget) (2)"/>
      <sheetName val="Summary"/>
      <sheetName val="HCQ102"/>
      <sheetName val="HCQ202"/>
      <sheetName val="HCQ302"/>
      <sheetName val="ZB Code X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>
        <row r="4">
          <cell r="A4" t="str">
            <v>ZBSM1</v>
          </cell>
          <cell r="E4">
            <v>1</v>
          </cell>
          <cell r="F4">
            <v>1</v>
          </cell>
          <cell r="G4">
            <v>1</v>
          </cell>
          <cell r="H4">
            <v>1</v>
          </cell>
        </row>
        <row r="5">
          <cell r="A5" t="str">
            <v>ZBSM1</v>
          </cell>
          <cell r="E5">
            <v>1</v>
          </cell>
          <cell r="F5">
            <v>1</v>
          </cell>
          <cell r="G5">
            <v>1</v>
          </cell>
          <cell r="H5">
            <v>1</v>
          </cell>
        </row>
        <row r="6">
          <cell r="A6" t="str">
            <v>ZBSM1</v>
          </cell>
          <cell r="E6">
            <v>1</v>
          </cell>
          <cell r="F6">
            <v>1</v>
          </cell>
          <cell r="G6">
            <v>1</v>
          </cell>
          <cell r="H6">
            <v>1</v>
          </cell>
        </row>
        <row r="7">
          <cell r="A7" t="str">
            <v>ZBSM1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</row>
        <row r="8">
          <cell r="A8" t="str">
            <v>ZBSM1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</row>
        <row r="9">
          <cell r="A9" t="str">
            <v>ZBSM1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</row>
        <row r="10">
          <cell r="A10" t="str">
            <v>ZBSM1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</row>
        <row r="11">
          <cell r="A11" t="str">
            <v>ZBSM1</v>
          </cell>
          <cell r="E11">
            <v>1</v>
          </cell>
          <cell r="F11">
            <v>1</v>
          </cell>
          <cell r="G11">
            <v>1</v>
          </cell>
          <cell r="H11">
            <v>1</v>
          </cell>
        </row>
        <row r="12">
          <cell r="A12" t="str">
            <v>ZBSM1</v>
          </cell>
          <cell r="E12">
            <v>1</v>
          </cell>
          <cell r="F12">
            <v>1</v>
          </cell>
          <cell r="G12">
            <v>1</v>
          </cell>
          <cell r="H12">
            <v>1</v>
          </cell>
        </row>
        <row r="13">
          <cell r="A13" t="str">
            <v>ZBSM1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</row>
        <row r="14">
          <cell r="A14" t="str">
            <v>ZBSM1</v>
          </cell>
          <cell r="E14">
            <v>1</v>
          </cell>
          <cell r="F14">
            <v>1</v>
          </cell>
          <cell r="G14">
            <v>1</v>
          </cell>
          <cell r="H14">
            <v>1</v>
          </cell>
        </row>
        <row r="15">
          <cell r="A15" t="str">
            <v>ZBSM1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</row>
        <row r="16">
          <cell r="A16" t="str">
            <v>ZBSM1</v>
          </cell>
          <cell r="E16">
            <v>1</v>
          </cell>
          <cell r="F16">
            <v>1</v>
          </cell>
          <cell r="G16">
            <v>1</v>
          </cell>
          <cell r="H16">
            <v>1</v>
          </cell>
        </row>
        <row r="17">
          <cell r="A17" t="str">
            <v>ZBSM1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</row>
        <row r="18">
          <cell r="A18" t="str">
            <v>ZBSM1</v>
          </cell>
          <cell r="E18">
            <v>1</v>
          </cell>
          <cell r="F18">
            <v>1</v>
          </cell>
          <cell r="G18">
            <v>1</v>
          </cell>
          <cell r="H18">
            <v>1</v>
          </cell>
        </row>
        <row r="19">
          <cell r="A19" t="str">
            <v>ZBSM1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</row>
        <row r="20">
          <cell r="A20" t="str">
            <v>ZBSM1</v>
          </cell>
          <cell r="E20">
            <v>1</v>
          </cell>
          <cell r="F20">
            <v>1</v>
          </cell>
          <cell r="G20">
            <v>1</v>
          </cell>
          <cell r="H20">
            <v>1</v>
          </cell>
        </row>
        <row r="21">
          <cell r="A21" t="str">
            <v>ZBSM1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</row>
        <row r="22">
          <cell r="A22" t="str">
            <v>ZBSM1</v>
          </cell>
          <cell r="E22">
            <v>1</v>
          </cell>
          <cell r="F22">
            <v>1</v>
          </cell>
          <cell r="G22">
            <v>1</v>
          </cell>
          <cell r="H22">
            <v>1</v>
          </cell>
        </row>
        <row r="23">
          <cell r="A23" t="str">
            <v>ZBSM1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</row>
        <row r="24">
          <cell r="A24" t="str">
            <v>ZBSM1</v>
          </cell>
          <cell r="E24">
            <v>1</v>
          </cell>
          <cell r="F24">
            <v>1</v>
          </cell>
          <cell r="G24">
            <v>1</v>
          </cell>
          <cell r="H24">
            <v>1</v>
          </cell>
        </row>
        <row r="25">
          <cell r="A25" t="str">
            <v>ZBSM1</v>
          </cell>
          <cell r="E25">
            <v>1</v>
          </cell>
          <cell r="F25">
            <v>1</v>
          </cell>
          <cell r="G25">
            <v>1</v>
          </cell>
          <cell r="H25">
            <v>1</v>
          </cell>
        </row>
        <row r="26">
          <cell r="A26" t="str">
            <v>ZBSM1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</row>
        <row r="27">
          <cell r="A27" t="str">
            <v>ZBSM1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</row>
        <row r="28">
          <cell r="A28" t="str">
            <v>ZBSM1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</row>
        <row r="29">
          <cell r="A29" t="str">
            <v>ZBSM1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</row>
        <row r="30">
          <cell r="A30" t="str">
            <v>ZBSM1</v>
          </cell>
          <cell r="E30">
            <v>1</v>
          </cell>
          <cell r="F30">
            <v>1</v>
          </cell>
          <cell r="G30">
            <v>1</v>
          </cell>
          <cell r="H30">
            <v>1</v>
          </cell>
        </row>
        <row r="31">
          <cell r="A31" t="str">
            <v>ZBSM1</v>
          </cell>
          <cell r="E31">
            <v>1</v>
          </cell>
          <cell r="F31">
            <v>1</v>
          </cell>
          <cell r="G31">
            <v>1</v>
          </cell>
          <cell r="H31">
            <v>1</v>
          </cell>
        </row>
        <row r="32">
          <cell r="A32" t="str">
            <v>ZBSM1</v>
          </cell>
          <cell r="E32">
            <v>1</v>
          </cell>
          <cell r="F32">
            <v>1</v>
          </cell>
          <cell r="G32">
            <v>1</v>
          </cell>
          <cell r="H32">
            <v>1</v>
          </cell>
        </row>
        <row r="33">
          <cell r="A33" t="str">
            <v>ZBSM1</v>
          </cell>
          <cell r="E33">
            <v>1</v>
          </cell>
          <cell r="F33">
            <v>1</v>
          </cell>
          <cell r="G33">
            <v>1</v>
          </cell>
          <cell r="H33">
            <v>1</v>
          </cell>
        </row>
        <row r="34">
          <cell r="A34" t="str">
            <v>ZBSM1</v>
          </cell>
          <cell r="E34">
            <v>1</v>
          </cell>
          <cell r="F34">
            <v>1</v>
          </cell>
          <cell r="G34">
            <v>1</v>
          </cell>
          <cell r="H34">
            <v>1</v>
          </cell>
        </row>
        <row r="35">
          <cell r="A35" t="str">
            <v>ZBSM1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</row>
        <row r="36">
          <cell r="A36" t="str">
            <v>ZBSM1</v>
          </cell>
          <cell r="E36">
            <v>1</v>
          </cell>
          <cell r="F36">
            <v>1</v>
          </cell>
          <cell r="G36">
            <v>1</v>
          </cell>
          <cell r="H36">
            <v>1</v>
          </cell>
        </row>
        <row r="37">
          <cell r="A37" t="str">
            <v>ZBSM1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</row>
        <row r="38">
          <cell r="A38" t="str">
            <v>ZBSM1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</row>
        <row r="39">
          <cell r="A39" t="str">
            <v>ZBSM1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</row>
        <row r="40">
          <cell r="A40" t="str">
            <v>ZBSM1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</row>
        <row r="41">
          <cell r="A41" t="str">
            <v>ZBSM1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</row>
        <row r="42">
          <cell r="A42" t="str">
            <v>ZBSM1</v>
          </cell>
          <cell r="E42">
            <v>1</v>
          </cell>
          <cell r="F42">
            <v>1</v>
          </cell>
          <cell r="G42">
            <v>1</v>
          </cell>
          <cell r="H42">
            <v>1</v>
          </cell>
        </row>
        <row r="43">
          <cell r="A43" t="str">
            <v>ZBSM1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</row>
        <row r="44">
          <cell r="A44" t="str">
            <v>ZBSM1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</row>
        <row r="45">
          <cell r="A45" t="str">
            <v>ZBSM1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</row>
        <row r="46">
          <cell r="A46" t="str">
            <v>ZBSM1</v>
          </cell>
          <cell r="E46">
            <v>1</v>
          </cell>
          <cell r="F46">
            <v>1</v>
          </cell>
          <cell r="G46">
            <v>1</v>
          </cell>
          <cell r="H46">
            <v>1</v>
          </cell>
        </row>
        <row r="47">
          <cell r="A47" t="str">
            <v>ZBSM1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</row>
        <row r="48">
          <cell r="A48" t="str">
            <v>ZBSM1</v>
          </cell>
          <cell r="E48">
            <v>1</v>
          </cell>
          <cell r="F48">
            <v>1</v>
          </cell>
          <cell r="G48">
            <v>1</v>
          </cell>
          <cell r="H48">
            <v>1</v>
          </cell>
        </row>
        <row r="49">
          <cell r="A49" t="str">
            <v>ZBSM6</v>
          </cell>
          <cell r="E49">
            <v>1</v>
          </cell>
          <cell r="F49">
            <v>1</v>
          </cell>
          <cell r="G49">
            <v>1</v>
          </cell>
          <cell r="H49">
            <v>1</v>
          </cell>
        </row>
        <row r="50">
          <cell r="A50" t="str">
            <v>ZBSM6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</row>
        <row r="51">
          <cell r="A51" t="str">
            <v>ZBSM1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</row>
        <row r="52">
          <cell r="A52" t="str">
            <v>ZBSM1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</row>
        <row r="53">
          <cell r="A53" t="str">
            <v>ZBSM1</v>
          </cell>
          <cell r="E53">
            <v>1</v>
          </cell>
          <cell r="F53">
            <v>1</v>
          </cell>
          <cell r="G53">
            <v>1</v>
          </cell>
          <cell r="H53">
            <v>1</v>
          </cell>
        </row>
        <row r="54">
          <cell r="A54" t="str">
            <v>ZBSM1</v>
          </cell>
          <cell r="E54">
            <v>1</v>
          </cell>
          <cell r="F54">
            <v>1</v>
          </cell>
          <cell r="G54">
            <v>1</v>
          </cell>
          <cell r="H54">
            <v>1</v>
          </cell>
        </row>
        <row r="55">
          <cell r="A55" t="str">
            <v>ZBSM1</v>
          </cell>
          <cell r="E55">
            <v>1</v>
          </cell>
          <cell r="F55">
            <v>1</v>
          </cell>
          <cell r="G55">
            <v>1</v>
          </cell>
          <cell r="H55">
            <v>1</v>
          </cell>
        </row>
        <row r="56">
          <cell r="A56" t="str">
            <v>ZBSM1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</row>
        <row r="57">
          <cell r="A57" t="str">
            <v>ZBSM1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</row>
        <row r="58">
          <cell r="A58" t="str">
            <v>ZBSM1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</row>
        <row r="59">
          <cell r="A59" t="str">
            <v>ZBSM1</v>
          </cell>
          <cell r="E59">
            <v>1</v>
          </cell>
          <cell r="F59">
            <v>1</v>
          </cell>
          <cell r="G59">
            <v>1</v>
          </cell>
          <cell r="H59">
            <v>1</v>
          </cell>
        </row>
        <row r="60">
          <cell r="A60" t="str">
            <v>ZBSM1</v>
          </cell>
          <cell r="E60">
            <v>1</v>
          </cell>
          <cell r="F60">
            <v>1</v>
          </cell>
          <cell r="G60">
            <v>1</v>
          </cell>
          <cell r="H60">
            <v>1</v>
          </cell>
        </row>
        <row r="61">
          <cell r="A61" t="str">
            <v>ZBSM1</v>
          </cell>
          <cell r="E61">
            <v>1</v>
          </cell>
          <cell r="F61">
            <v>1</v>
          </cell>
          <cell r="G61">
            <v>1</v>
          </cell>
          <cell r="H61">
            <v>1</v>
          </cell>
        </row>
        <row r="62">
          <cell r="A62" t="str">
            <v>ZBSM1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</row>
        <row r="63">
          <cell r="A63" t="str">
            <v>ZBSM1</v>
          </cell>
          <cell r="E63">
            <v>1</v>
          </cell>
          <cell r="F63">
            <v>1</v>
          </cell>
          <cell r="G63">
            <v>1</v>
          </cell>
          <cell r="H63">
            <v>1</v>
          </cell>
        </row>
        <row r="64">
          <cell r="A64" t="str">
            <v>ZBSM1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</row>
        <row r="65">
          <cell r="A65" t="str">
            <v>ZBSM1</v>
          </cell>
          <cell r="E65">
            <v>1</v>
          </cell>
          <cell r="F65">
            <v>1</v>
          </cell>
          <cell r="G65">
            <v>1</v>
          </cell>
          <cell r="H65">
            <v>1</v>
          </cell>
        </row>
        <row r="66">
          <cell r="A66" t="str">
            <v>ZBSM1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</row>
        <row r="67">
          <cell r="A67" t="str">
            <v>ZBSM1</v>
          </cell>
          <cell r="E67">
            <v>1</v>
          </cell>
          <cell r="F67">
            <v>1</v>
          </cell>
          <cell r="G67">
            <v>1</v>
          </cell>
          <cell r="H67">
            <v>1</v>
          </cell>
        </row>
        <row r="68">
          <cell r="A68" t="str">
            <v>ZBSM1</v>
          </cell>
          <cell r="E68">
            <v>1</v>
          </cell>
          <cell r="F68">
            <v>1</v>
          </cell>
          <cell r="G68">
            <v>1</v>
          </cell>
          <cell r="H68">
            <v>1</v>
          </cell>
        </row>
        <row r="69">
          <cell r="A69" t="str">
            <v>ZBSM1</v>
          </cell>
          <cell r="E69">
            <v>1</v>
          </cell>
          <cell r="F69">
            <v>1</v>
          </cell>
          <cell r="G69">
            <v>1</v>
          </cell>
          <cell r="H69">
            <v>1</v>
          </cell>
        </row>
        <row r="70">
          <cell r="A70" t="str">
            <v>ZBSM1</v>
          </cell>
          <cell r="E70">
            <v>1</v>
          </cell>
          <cell r="F70">
            <v>1</v>
          </cell>
          <cell r="G70">
            <v>1</v>
          </cell>
          <cell r="H70">
            <v>1</v>
          </cell>
        </row>
        <row r="71">
          <cell r="A71" t="str">
            <v>ZBSM1</v>
          </cell>
          <cell r="E71">
            <v>1</v>
          </cell>
          <cell r="F71">
            <v>1</v>
          </cell>
          <cell r="G71">
            <v>1</v>
          </cell>
          <cell r="H71">
            <v>1</v>
          </cell>
        </row>
        <row r="72">
          <cell r="A72" t="str">
            <v>ZBSM1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</row>
        <row r="73">
          <cell r="A73" t="str">
            <v>ZBSM1</v>
          </cell>
          <cell r="E73">
            <v>1</v>
          </cell>
          <cell r="F73">
            <v>1</v>
          </cell>
          <cell r="G73">
            <v>1</v>
          </cell>
          <cell r="H73">
            <v>1</v>
          </cell>
        </row>
        <row r="74">
          <cell r="A74" t="str">
            <v>ZBSM1</v>
          </cell>
          <cell r="E74">
            <v>1</v>
          </cell>
          <cell r="F74">
            <v>1</v>
          </cell>
          <cell r="G74">
            <v>1</v>
          </cell>
          <cell r="H74">
            <v>1</v>
          </cell>
        </row>
        <row r="75">
          <cell r="A75" t="str">
            <v>ZBSM1</v>
          </cell>
          <cell r="E75">
            <v>1</v>
          </cell>
          <cell r="F75">
            <v>1</v>
          </cell>
          <cell r="G75">
            <v>1</v>
          </cell>
          <cell r="H75">
            <v>1</v>
          </cell>
        </row>
        <row r="76">
          <cell r="A76" t="str">
            <v>ZBSM1</v>
          </cell>
          <cell r="E76">
            <v>1</v>
          </cell>
          <cell r="F76">
            <v>1</v>
          </cell>
          <cell r="G76">
            <v>1</v>
          </cell>
          <cell r="H76">
            <v>1</v>
          </cell>
        </row>
        <row r="77">
          <cell r="A77" t="str">
            <v>ZBSM1</v>
          </cell>
          <cell r="E77">
            <v>1</v>
          </cell>
          <cell r="F77">
            <v>1</v>
          </cell>
          <cell r="G77">
            <v>1</v>
          </cell>
          <cell r="H77">
            <v>1</v>
          </cell>
        </row>
        <row r="78">
          <cell r="A78" t="str">
            <v>ZBSM1</v>
          </cell>
          <cell r="E78">
            <v>1</v>
          </cell>
          <cell r="F78">
            <v>1</v>
          </cell>
          <cell r="G78">
            <v>1</v>
          </cell>
          <cell r="H78">
            <v>1</v>
          </cell>
        </row>
        <row r="79">
          <cell r="A79" t="str">
            <v>ZBSM1</v>
          </cell>
          <cell r="E79">
            <v>1</v>
          </cell>
          <cell r="F79">
            <v>1</v>
          </cell>
          <cell r="G79">
            <v>1</v>
          </cell>
          <cell r="H79">
            <v>1</v>
          </cell>
        </row>
        <row r="80">
          <cell r="A80" t="str">
            <v>ZBSM2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</row>
        <row r="81">
          <cell r="A81" t="str">
            <v>ZBSM2</v>
          </cell>
          <cell r="E81">
            <v>1</v>
          </cell>
          <cell r="F81">
            <v>1</v>
          </cell>
          <cell r="G81">
            <v>1</v>
          </cell>
          <cell r="H81">
            <v>1</v>
          </cell>
        </row>
        <row r="82">
          <cell r="A82" t="str">
            <v>ZBSM2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</row>
        <row r="83">
          <cell r="A83" t="str">
            <v>ZBSM2</v>
          </cell>
          <cell r="E83">
            <v>1</v>
          </cell>
          <cell r="F83">
            <v>1</v>
          </cell>
          <cell r="G83">
            <v>1</v>
          </cell>
          <cell r="H83">
            <v>1</v>
          </cell>
        </row>
        <row r="84">
          <cell r="A84" t="str">
            <v>ZBSM2</v>
          </cell>
          <cell r="E84">
            <v>1</v>
          </cell>
          <cell r="F84">
            <v>1</v>
          </cell>
          <cell r="G84">
            <v>1</v>
          </cell>
          <cell r="H84">
            <v>1</v>
          </cell>
        </row>
        <row r="85">
          <cell r="A85" t="str">
            <v>ZBSM2</v>
          </cell>
          <cell r="E85">
            <v>1</v>
          </cell>
          <cell r="F85">
            <v>1</v>
          </cell>
          <cell r="G85">
            <v>1</v>
          </cell>
          <cell r="H85">
            <v>1</v>
          </cell>
        </row>
        <row r="86">
          <cell r="A86" t="str">
            <v>ZBSM2</v>
          </cell>
          <cell r="E86">
            <v>1</v>
          </cell>
          <cell r="F86">
            <v>1</v>
          </cell>
          <cell r="G86">
            <v>1</v>
          </cell>
          <cell r="H86">
            <v>1</v>
          </cell>
        </row>
        <row r="87">
          <cell r="A87" t="str">
            <v>ZBSM2</v>
          </cell>
          <cell r="E87">
            <v>1</v>
          </cell>
          <cell r="F87">
            <v>1</v>
          </cell>
          <cell r="G87">
            <v>1</v>
          </cell>
          <cell r="H87">
            <v>1</v>
          </cell>
        </row>
        <row r="88">
          <cell r="A88" t="str">
            <v>ZBSM2</v>
          </cell>
          <cell r="E88">
            <v>1</v>
          </cell>
          <cell r="F88">
            <v>1</v>
          </cell>
          <cell r="G88">
            <v>1</v>
          </cell>
          <cell r="H88">
            <v>1</v>
          </cell>
        </row>
        <row r="89">
          <cell r="A89" t="str">
            <v>ZBSM2</v>
          </cell>
          <cell r="E89">
            <v>1</v>
          </cell>
          <cell r="F89">
            <v>1</v>
          </cell>
          <cell r="G89">
            <v>1</v>
          </cell>
          <cell r="H89">
            <v>1</v>
          </cell>
        </row>
        <row r="90">
          <cell r="A90" t="str">
            <v>ZBSM2</v>
          </cell>
          <cell r="E90">
            <v>1</v>
          </cell>
          <cell r="F90">
            <v>1</v>
          </cell>
          <cell r="G90">
            <v>1</v>
          </cell>
          <cell r="H90">
            <v>1</v>
          </cell>
        </row>
        <row r="91">
          <cell r="A91" t="str">
            <v>ZBSM6</v>
          </cell>
          <cell r="E91">
            <v>1</v>
          </cell>
          <cell r="F91">
            <v>1</v>
          </cell>
          <cell r="G91">
            <v>1</v>
          </cell>
          <cell r="H91">
            <v>1</v>
          </cell>
        </row>
        <row r="92">
          <cell r="A92" t="str">
            <v>ZBSM6</v>
          </cell>
          <cell r="E92">
            <v>1</v>
          </cell>
          <cell r="F92">
            <v>1</v>
          </cell>
          <cell r="G92">
            <v>1</v>
          </cell>
          <cell r="H92">
            <v>1</v>
          </cell>
        </row>
        <row r="93">
          <cell r="A93" t="str">
            <v>ZBSM6</v>
          </cell>
          <cell r="E93">
            <v>1</v>
          </cell>
          <cell r="F93">
            <v>1</v>
          </cell>
          <cell r="G93">
            <v>1</v>
          </cell>
          <cell r="H93">
            <v>1</v>
          </cell>
        </row>
        <row r="94">
          <cell r="A94" t="str">
            <v>ZBSM6</v>
          </cell>
          <cell r="E94">
            <v>1</v>
          </cell>
          <cell r="F94">
            <v>1</v>
          </cell>
          <cell r="G94">
            <v>1</v>
          </cell>
          <cell r="H94">
            <v>1</v>
          </cell>
        </row>
        <row r="95">
          <cell r="A95" t="str">
            <v>ZBSM6</v>
          </cell>
          <cell r="E95">
            <v>1</v>
          </cell>
          <cell r="F95">
            <v>1</v>
          </cell>
          <cell r="G95">
            <v>1</v>
          </cell>
          <cell r="H95">
            <v>1</v>
          </cell>
        </row>
        <row r="96">
          <cell r="A96" t="str">
            <v>ZBSM6</v>
          </cell>
          <cell r="E96">
            <v>1</v>
          </cell>
          <cell r="F96">
            <v>1</v>
          </cell>
          <cell r="G96">
            <v>1</v>
          </cell>
          <cell r="H96">
            <v>1</v>
          </cell>
        </row>
        <row r="97">
          <cell r="A97" t="str">
            <v>ZBSM2</v>
          </cell>
          <cell r="E97">
            <v>1</v>
          </cell>
          <cell r="F97">
            <v>1</v>
          </cell>
          <cell r="G97">
            <v>1</v>
          </cell>
          <cell r="H97">
            <v>1</v>
          </cell>
        </row>
        <row r="98">
          <cell r="A98" t="str">
            <v>ZBSM2</v>
          </cell>
          <cell r="E98">
            <v>1</v>
          </cell>
          <cell r="F98">
            <v>1</v>
          </cell>
          <cell r="G98">
            <v>1</v>
          </cell>
          <cell r="H98">
            <v>1</v>
          </cell>
        </row>
        <row r="99">
          <cell r="A99" t="str">
            <v>ZBSM2</v>
          </cell>
          <cell r="E99">
            <v>1</v>
          </cell>
          <cell r="F99">
            <v>1</v>
          </cell>
          <cell r="G99">
            <v>1</v>
          </cell>
          <cell r="H99">
            <v>1</v>
          </cell>
        </row>
        <row r="100">
          <cell r="A100" t="str">
            <v>ZBSM2</v>
          </cell>
          <cell r="E100">
            <v>1</v>
          </cell>
          <cell r="F100">
            <v>1</v>
          </cell>
          <cell r="G100">
            <v>1</v>
          </cell>
          <cell r="H100">
            <v>1</v>
          </cell>
        </row>
        <row r="101">
          <cell r="A101" t="str">
            <v>ZBSM2</v>
          </cell>
          <cell r="E101">
            <v>1</v>
          </cell>
          <cell r="F101">
            <v>1</v>
          </cell>
          <cell r="G101">
            <v>1</v>
          </cell>
          <cell r="H101">
            <v>1</v>
          </cell>
        </row>
        <row r="102">
          <cell r="A102" t="str">
            <v>ZBSM2</v>
          </cell>
          <cell r="E102">
            <v>1</v>
          </cell>
          <cell r="F102">
            <v>1</v>
          </cell>
          <cell r="G102">
            <v>1</v>
          </cell>
          <cell r="H102">
            <v>1</v>
          </cell>
        </row>
        <row r="103">
          <cell r="A103" t="str">
            <v>ZBSM2</v>
          </cell>
          <cell r="E103">
            <v>1</v>
          </cell>
          <cell r="F103">
            <v>1</v>
          </cell>
          <cell r="G103">
            <v>1</v>
          </cell>
          <cell r="H103">
            <v>1</v>
          </cell>
        </row>
        <row r="104">
          <cell r="A104" t="str">
            <v>ZBSM2</v>
          </cell>
          <cell r="E104">
            <v>1</v>
          </cell>
          <cell r="F104">
            <v>1</v>
          </cell>
          <cell r="G104">
            <v>1</v>
          </cell>
          <cell r="H104">
            <v>1</v>
          </cell>
        </row>
        <row r="105">
          <cell r="A105" t="str">
            <v>ZBSM2</v>
          </cell>
          <cell r="E105">
            <v>1</v>
          </cell>
          <cell r="F105">
            <v>1</v>
          </cell>
          <cell r="G105">
            <v>1</v>
          </cell>
          <cell r="H105">
            <v>1</v>
          </cell>
        </row>
        <row r="106">
          <cell r="A106" t="str">
            <v>ZBSM2</v>
          </cell>
          <cell r="E106">
            <v>1</v>
          </cell>
          <cell r="F106">
            <v>1</v>
          </cell>
          <cell r="G106">
            <v>1</v>
          </cell>
          <cell r="H106">
            <v>1</v>
          </cell>
        </row>
        <row r="107">
          <cell r="A107" t="str">
            <v>ZBSM2</v>
          </cell>
          <cell r="E107">
            <v>1</v>
          </cell>
          <cell r="F107">
            <v>1</v>
          </cell>
          <cell r="G107">
            <v>1</v>
          </cell>
          <cell r="H107">
            <v>1</v>
          </cell>
        </row>
        <row r="108">
          <cell r="A108" t="str">
            <v>ZBSM2</v>
          </cell>
          <cell r="E108">
            <v>1</v>
          </cell>
          <cell r="F108">
            <v>1</v>
          </cell>
          <cell r="G108">
            <v>1</v>
          </cell>
          <cell r="H108">
            <v>1</v>
          </cell>
        </row>
        <row r="109">
          <cell r="A109" t="str">
            <v>ZBSM2</v>
          </cell>
          <cell r="E109">
            <v>1</v>
          </cell>
          <cell r="F109">
            <v>1</v>
          </cell>
          <cell r="G109">
            <v>1</v>
          </cell>
          <cell r="H109">
            <v>1</v>
          </cell>
        </row>
        <row r="110">
          <cell r="A110" t="str">
            <v>ZBSM2</v>
          </cell>
          <cell r="E110">
            <v>1</v>
          </cell>
          <cell r="F110">
            <v>1</v>
          </cell>
          <cell r="G110">
            <v>1</v>
          </cell>
          <cell r="H110">
            <v>1</v>
          </cell>
        </row>
        <row r="111">
          <cell r="A111" t="str">
            <v>ZBSM2</v>
          </cell>
          <cell r="E111">
            <v>1</v>
          </cell>
          <cell r="F111">
            <v>1</v>
          </cell>
          <cell r="G111">
            <v>1</v>
          </cell>
          <cell r="H111">
            <v>1</v>
          </cell>
        </row>
        <row r="112">
          <cell r="A112" t="str">
            <v>ZBSM2</v>
          </cell>
          <cell r="E112">
            <v>1</v>
          </cell>
          <cell r="F112">
            <v>1</v>
          </cell>
          <cell r="G112">
            <v>1</v>
          </cell>
          <cell r="H112">
            <v>1</v>
          </cell>
        </row>
        <row r="113">
          <cell r="A113" t="str">
            <v>ZBSM2</v>
          </cell>
          <cell r="E113">
            <v>1</v>
          </cell>
          <cell r="F113">
            <v>1</v>
          </cell>
          <cell r="G113">
            <v>1</v>
          </cell>
          <cell r="H113">
            <v>1</v>
          </cell>
        </row>
        <row r="114">
          <cell r="A114" t="str">
            <v>ZBSM2</v>
          </cell>
          <cell r="E114">
            <v>1</v>
          </cell>
          <cell r="F114">
            <v>1</v>
          </cell>
          <cell r="G114">
            <v>1</v>
          </cell>
          <cell r="H114">
            <v>1</v>
          </cell>
        </row>
        <row r="115">
          <cell r="A115" t="str">
            <v>ZBSM2</v>
          </cell>
          <cell r="E115">
            <v>1</v>
          </cell>
          <cell r="F115">
            <v>1</v>
          </cell>
          <cell r="G115">
            <v>1</v>
          </cell>
          <cell r="H115">
            <v>1</v>
          </cell>
        </row>
        <row r="116">
          <cell r="A116" t="str">
            <v>ZBSM2</v>
          </cell>
          <cell r="E116">
            <v>1</v>
          </cell>
          <cell r="F116">
            <v>1</v>
          </cell>
          <cell r="G116">
            <v>1</v>
          </cell>
          <cell r="H116">
            <v>1</v>
          </cell>
        </row>
        <row r="117">
          <cell r="A117" t="str">
            <v>ZBSM2</v>
          </cell>
          <cell r="E117">
            <v>1</v>
          </cell>
          <cell r="F117">
            <v>1</v>
          </cell>
          <cell r="G117">
            <v>1</v>
          </cell>
          <cell r="H117">
            <v>1</v>
          </cell>
        </row>
        <row r="118">
          <cell r="A118" t="str">
            <v>ZBSM2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</row>
        <row r="119">
          <cell r="A119" t="str">
            <v>ZBSM2</v>
          </cell>
          <cell r="E119">
            <v>1</v>
          </cell>
          <cell r="F119">
            <v>1</v>
          </cell>
          <cell r="G119">
            <v>1</v>
          </cell>
          <cell r="H119">
            <v>1</v>
          </cell>
        </row>
        <row r="120">
          <cell r="A120" t="str">
            <v>ZBSM2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</row>
        <row r="121">
          <cell r="A121" t="str">
            <v>ZBSM2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</row>
        <row r="122">
          <cell r="A122" t="str">
            <v>ZBSM2</v>
          </cell>
          <cell r="E122">
            <v>1</v>
          </cell>
          <cell r="F122">
            <v>1</v>
          </cell>
          <cell r="G122">
            <v>1</v>
          </cell>
          <cell r="H122">
            <v>1</v>
          </cell>
        </row>
        <row r="123">
          <cell r="A123" t="str">
            <v>ZBSM2</v>
          </cell>
          <cell r="E123">
            <v>1</v>
          </cell>
          <cell r="F123">
            <v>1</v>
          </cell>
          <cell r="G123">
            <v>1</v>
          </cell>
          <cell r="H123">
            <v>1</v>
          </cell>
        </row>
        <row r="124">
          <cell r="A124" t="str">
            <v>ZBSM2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</row>
        <row r="125">
          <cell r="A125" t="str">
            <v>ZBSM2</v>
          </cell>
          <cell r="E125">
            <v>1</v>
          </cell>
          <cell r="F125">
            <v>1</v>
          </cell>
          <cell r="G125">
            <v>1</v>
          </cell>
          <cell r="H125">
            <v>1</v>
          </cell>
        </row>
        <row r="126">
          <cell r="A126" t="str">
            <v>ZBSM2</v>
          </cell>
          <cell r="E126">
            <v>1</v>
          </cell>
          <cell r="F126">
            <v>1</v>
          </cell>
          <cell r="G126">
            <v>1</v>
          </cell>
          <cell r="H126">
            <v>1</v>
          </cell>
        </row>
        <row r="127">
          <cell r="A127" t="str">
            <v>ZBSM2</v>
          </cell>
          <cell r="E127">
            <v>1</v>
          </cell>
          <cell r="F127">
            <v>1</v>
          </cell>
          <cell r="G127">
            <v>1</v>
          </cell>
          <cell r="H127">
            <v>1</v>
          </cell>
        </row>
        <row r="128">
          <cell r="A128" t="str">
            <v>ZBSM2</v>
          </cell>
          <cell r="E128">
            <v>1</v>
          </cell>
          <cell r="F128">
            <v>1</v>
          </cell>
          <cell r="G128">
            <v>1</v>
          </cell>
          <cell r="H128">
            <v>1</v>
          </cell>
        </row>
        <row r="129">
          <cell r="A129" t="str">
            <v>ZBSM2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</row>
        <row r="130">
          <cell r="A130" t="str">
            <v>ZBSM2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</row>
        <row r="131">
          <cell r="A131" t="str">
            <v>ZBSM2</v>
          </cell>
          <cell r="E131">
            <v>1</v>
          </cell>
          <cell r="F131">
            <v>1</v>
          </cell>
          <cell r="G131">
            <v>1</v>
          </cell>
          <cell r="H131">
            <v>1</v>
          </cell>
        </row>
        <row r="132">
          <cell r="A132" t="str">
            <v>ZBSM2</v>
          </cell>
          <cell r="E132">
            <v>1</v>
          </cell>
          <cell r="F132">
            <v>1</v>
          </cell>
          <cell r="G132">
            <v>1</v>
          </cell>
          <cell r="H132">
            <v>1</v>
          </cell>
        </row>
        <row r="133">
          <cell r="A133" t="str">
            <v>ZBSM2</v>
          </cell>
          <cell r="E133">
            <v>1</v>
          </cell>
          <cell r="F133">
            <v>1</v>
          </cell>
          <cell r="G133">
            <v>1</v>
          </cell>
          <cell r="H133">
            <v>1</v>
          </cell>
        </row>
        <row r="134">
          <cell r="A134" t="str">
            <v>ZBSM2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</row>
        <row r="135">
          <cell r="A135" t="str">
            <v>ZBSM2</v>
          </cell>
          <cell r="E135">
            <v>1</v>
          </cell>
          <cell r="F135">
            <v>1</v>
          </cell>
          <cell r="G135">
            <v>1</v>
          </cell>
          <cell r="H135">
            <v>1</v>
          </cell>
        </row>
        <row r="136">
          <cell r="A136" t="str">
            <v>ZBSM2</v>
          </cell>
          <cell r="E136">
            <v>1</v>
          </cell>
          <cell r="F136">
            <v>1</v>
          </cell>
          <cell r="G136">
            <v>1</v>
          </cell>
          <cell r="H136">
            <v>1</v>
          </cell>
        </row>
        <row r="137">
          <cell r="A137" t="str">
            <v>ZBSM2</v>
          </cell>
          <cell r="E137">
            <v>1</v>
          </cell>
          <cell r="F137">
            <v>1</v>
          </cell>
          <cell r="G137">
            <v>1</v>
          </cell>
          <cell r="H137">
            <v>1</v>
          </cell>
        </row>
        <row r="138">
          <cell r="A138" t="str">
            <v>ZBSM2</v>
          </cell>
          <cell r="E138">
            <v>1</v>
          </cell>
          <cell r="F138">
            <v>1</v>
          </cell>
          <cell r="G138">
            <v>1</v>
          </cell>
          <cell r="H138">
            <v>1</v>
          </cell>
        </row>
        <row r="139">
          <cell r="A139" t="str">
            <v>ZBSM2</v>
          </cell>
          <cell r="E139">
            <v>1</v>
          </cell>
          <cell r="F139">
            <v>1</v>
          </cell>
          <cell r="G139">
            <v>1</v>
          </cell>
          <cell r="H139">
            <v>1</v>
          </cell>
        </row>
        <row r="140">
          <cell r="A140" t="str">
            <v>ZBSM2</v>
          </cell>
          <cell r="E140">
            <v>1</v>
          </cell>
          <cell r="F140">
            <v>1</v>
          </cell>
          <cell r="G140">
            <v>1</v>
          </cell>
          <cell r="H140">
            <v>1</v>
          </cell>
        </row>
        <row r="141">
          <cell r="A141" t="str">
            <v>ZBSM2</v>
          </cell>
          <cell r="E141">
            <v>1</v>
          </cell>
          <cell r="F141">
            <v>1</v>
          </cell>
          <cell r="G141">
            <v>1</v>
          </cell>
          <cell r="H141">
            <v>1</v>
          </cell>
        </row>
        <row r="142">
          <cell r="A142" t="str">
            <v>ZBSM2</v>
          </cell>
          <cell r="E142">
            <v>1</v>
          </cell>
          <cell r="F142">
            <v>1</v>
          </cell>
          <cell r="G142">
            <v>1</v>
          </cell>
          <cell r="H142">
            <v>1</v>
          </cell>
        </row>
        <row r="143">
          <cell r="A143" t="str">
            <v>ZBSM2</v>
          </cell>
          <cell r="E143">
            <v>1</v>
          </cell>
          <cell r="F143">
            <v>1</v>
          </cell>
          <cell r="G143">
            <v>1</v>
          </cell>
          <cell r="H143">
            <v>1</v>
          </cell>
        </row>
        <row r="144">
          <cell r="A144" t="str">
            <v>ZBSM2</v>
          </cell>
          <cell r="E144">
            <v>1</v>
          </cell>
          <cell r="F144">
            <v>1</v>
          </cell>
          <cell r="G144">
            <v>1</v>
          </cell>
          <cell r="H144">
            <v>1</v>
          </cell>
        </row>
        <row r="145">
          <cell r="A145" t="str">
            <v>ZBSM2</v>
          </cell>
          <cell r="E145">
            <v>1</v>
          </cell>
          <cell r="F145">
            <v>1</v>
          </cell>
          <cell r="G145">
            <v>1</v>
          </cell>
          <cell r="H145">
            <v>1</v>
          </cell>
        </row>
        <row r="146">
          <cell r="A146" t="str">
            <v>ZBSM2</v>
          </cell>
          <cell r="E146">
            <v>1</v>
          </cell>
          <cell r="F146">
            <v>1</v>
          </cell>
          <cell r="G146">
            <v>1</v>
          </cell>
          <cell r="H146">
            <v>1</v>
          </cell>
        </row>
        <row r="147">
          <cell r="A147" t="str">
            <v>ZBSM2</v>
          </cell>
          <cell r="E147">
            <v>1</v>
          </cell>
          <cell r="F147">
            <v>1</v>
          </cell>
          <cell r="G147">
            <v>1</v>
          </cell>
          <cell r="H147">
            <v>1</v>
          </cell>
        </row>
        <row r="148">
          <cell r="A148" t="str">
            <v>ZBSM2</v>
          </cell>
          <cell r="E148">
            <v>1</v>
          </cell>
          <cell r="F148">
            <v>1</v>
          </cell>
          <cell r="G148">
            <v>1</v>
          </cell>
          <cell r="H148">
            <v>1</v>
          </cell>
        </row>
        <row r="149">
          <cell r="A149" t="str">
            <v>ZBSM2</v>
          </cell>
          <cell r="E149">
            <v>1</v>
          </cell>
          <cell r="F149">
            <v>1</v>
          </cell>
          <cell r="G149">
            <v>1</v>
          </cell>
          <cell r="H149">
            <v>1</v>
          </cell>
        </row>
        <row r="150">
          <cell r="A150" t="str">
            <v>ZBSM2</v>
          </cell>
          <cell r="E150">
            <v>1</v>
          </cell>
          <cell r="F150">
            <v>1</v>
          </cell>
          <cell r="G150">
            <v>1</v>
          </cell>
          <cell r="H150">
            <v>1</v>
          </cell>
        </row>
        <row r="151">
          <cell r="A151" t="str">
            <v>ZBSM2</v>
          </cell>
          <cell r="E151">
            <v>1</v>
          </cell>
          <cell r="F151">
            <v>1</v>
          </cell>
          <cell r="G151">
            <v>1</v>
          </cell>
          <cell r="H151">
            <v>1</v>
          </cell>
        </row>
        <row r="152">
          <cell r="A152" t="str">
            <v>ZBSM2</v>
          </cell>
          <cell r="E152">
            <v>1</v>
          </cell>
          <cell r="F152">
            <v>1</v>
          </cell>
          <cell r="G152">
            <v>1</v>
          </cell>
          <cell r="H152">
            <v>1</v>
          </cell>
        </row>
        <row r="153">
          <cell r="A153" t="str">
            <v>ZBSM2</v>
          </cell>
          <cell r="E153">
            <v>1</v>
          </cell>
          <cell r="F153">
            <v>1</v>
          </cell>
          <cell r="G153">
            <v>1</v>
          </cell>
          <cell r="H153">
            <v>1</v>
          </cell>
        </row>
        <row r="154">
          <cell r="A154" t="str">
            <v>ZBSM2</v>
          </cell>
          <cell r="E154">
            <v>1</v>
          </cell>
          <cell r="F154">
            <v>1</v>
          </cell>
          <cell r="G154">
            <v>1</v>
          </cell>
          <cell r="H154">
            <v>1</v>
          </cell>
        </row>
        <row r="155">
          <cell r="A155" t="str">
            <v>ZBSM2</v>
          </cell>
          <cell r="E155">
            <v>1</v>
          </cell>
          <cell r="F155">
            <v>1</v>
          </cell>
          <cell r="G155">
            <v>1</v>
          </cell>
          <cell r="H155">
            <v>1</v>
          </cell>
        </row>
        <row r="156">
          <cell r="A156" t="str">
            <v>ZBSM2</v>
          </cell>
          <cell r="E156">
            <v>1</v>
          </cell>
          <cell r="F156">
            <v>1</v>
          </cell>
          <cell r="G156">
            <v>1</v>
          </cell>
          <cell r="H156">
            <v>1</v>
          </cell>
        </row>
        <row r="157">
          <cell r="A157" t="str">
            <v>ZBSM2</v>
          </cell>
          <cell r="E157">
            <v>1</v>
          </cell>
          <cell r="F157">
            <v>1</v>
          </cell>
          <cell r="G157">
            <v>1</v>
          </cell>
          <cell r="H157">
            <v>1</v>
          </cell>
        </row>
        <row r="158">
          <cell r="A158" t="str">
            <v>ZBSM2</v>
          </cell>
          <cell r="E158">
            <v>1</v>
          </cell>
          <cell r="F158">
            <v>1</v>
          </cell>
          <cell r="G158">
            <v>1</v>
          </cell>
          <cell r="H158">
            <v>1</v>
          </cell>
        </row>
        <row r="159">
          <cell r="A159" t="str">
            <v>ZBSM2</v>
          </cell>
          <cell r="E159">
            <v>1</v>
          </cell>
          <cell r="F159">
            <v>1</v>
          </cell>
          <cell r="G159">
            <v>1</v>
          </cell>
          <cell r="H159">
            <v>1</v>
          </cell>
        </row>
        <row r="160">
          <cell r="A160" t="str">
            <v>ZBSM2</v>
          </cell>
          <cell r="E160">
            <v>1</v>
          </cell>
          <cell r="F160">
            <v>1</v>
          </cell>
          <cell r="G160">
            <v>1</v>
          </cell>
          <cell r="H160">
            <v>1</v>
          </cell>
        </row>
        <row r="161">
          <cell r="A161" t="str">
            <v>ZBSM2</v>
          </cell>
          <cell r="E161">
            <v>1</v>
          </cell>
          <cell r="F161">
            <v>1</v>
          </cell>
          <cell r="G161">
            <v>1</v>
          </cell>
          <cell r="H161">
            <v>1</v>
          </cell>
        </row>
        <row r="162">
          <cell r="A162" t="str">
            <v>ZBSM2</v>
          </cell>
          <cell r="E162">
            <v>1</v>
          </cell>
          <cell r="F162">
            <v>1</v>
          </cell>
          <cell r="G162">
            <v>1</v>
          </cell>
          <cell r="H162">
            <v>1</v>
          </cell>
        </row>
        <row r="163">
          <cell r="A163" t="str">
            <v>ZBSM2</v>
          </cell>
          <cell r="E163">
            <v>1</v>
          </cell>
          <cell r="F163">
            <v>1</v>
          </cell>
          <cell r="G163">
            <v>1</v>
          </cell>
          <cell r="H163">
            <v>1</v>
          </cell>
        </row>
        <row r="164">
          <cell r="A164" t="str">
            <v>ZBSM2</v>
          </cell>
          <cell r="E164">
            <v>1</v>
          </cell>
          <cell r="F164">
            <v>1</v>
          </cell>
          <cell r="G164">
            <v>1</v>
          </cell>
          <cell r="H164">
            <v>1</v>
          </cell>
        </row>
        <row r="165">
          <cell r="A165" t="str">
            <v>ZBSM2</v>
          </cell>
          <cell r="E165">
            <v>1</v>
          </cell>
          <cell r="F165">
            <v>1</v>
          </cell>
          <cell r="G165">
            <v>1</v>
          </cell>
          <cell r="H165">
            <v>1</v>
          </cell>
        </row>
        <row r="166">
          <cell r="A166" t="str">
            <v>ZBSM2</v>
          </cell>
          <cell r="E166">
            <v>1</v>
          </cell>
          <cell r="F166">
            <v>1</v>
          </cell>
          <cell r="G166">
            <v>1</v>
          </cell>
          <cell r="H166">
            <v>1</v>
          </cell>
        </row>
        <row r="167">
          <cell r="A167" t="str">
            <v>ZBSM2</v>
          </cell>
          <cell r="E167">
            <v>1</v>
          </cell>
          <cell r="F167">
            <v>1</v>
          </cell>
          <cell r="G167">
            <v>1</v>
          </cell>
          <cell r="H167">
            <v>1</v>
          </cell>
        </row>
        <row r="168">
          <cell r="A168" t="str">
            <v>ZBSM2</v>
          </cell>
          <cell r="E168">
            <v>1</v>
          </cell>
          <cell r="F168">
            <v>1</v>
          </cell>
          <cell r="G168">
            <v>1</v>
          </cell>
          <cell r="H168">
            <v>1</v>
          </cell>
        </row>
        <row r="169">
          <cell r="A169" t="str">
            <v>ZBSM2</v>
          </cell>
          <cell r="E169">
            <v>1</v>
          </cell>
          <cell r="F169">
            <v>1</v>
          </cell>
          <cell r="G169">
            <v>1</v>
          </cell>
          <cell r="H169">
            <v>1</v>
          </cell>
        </row>
        <row r="170">
          <cell r="A170" t="str">
            <v>ZBSM2</v>
          </cell>
          <cell r="E170">
            <v>1</v>
          </cell>
          <cell r="F170">
            <v>1</v>
          </cell>
          <cell r="G170">
            <v>1</v>
          </cell>
          <cell r="H170">
            <v>1</v>
          </cell>
        </row>
        <row r="171">
          <cell r="A171" t="str">
            <v>ZBSM2</v>
          </cell>
          <cell r="E171">
            <v>1</v>
          </cell>
          <cell r="F171">
            <v>1</v>
          </cell>
          <cell r="G171">
            <v>1</v>
          </cell>
          <cell r="H171">
            <v>1</v>
          </cell>
        </row>
        <row r="172">
          <cell r="A172" t="str">
            <v>ZBSM3</v>
          </cell>
          <cell r="E172">
            <v>1</v>
          </cell>
          <cell r="F172">
            <v>1</v>
          </cell>
          <cell r="G172">
            <v>1</v>
          </cell>
          <cell r="H172">
            <v>1</v>
          </cell>
        </row>
        <row r="173">
          <cell r="A173" t="str">
            <v>ZBSM3</v>
          </cell>
          <cell r="E173">
            <v>1</v>
          </cell>
          <cell r="F173">
            <v>1</v>
          </cell>
          <cell r="G173">
            <v>1</v>
          </cell>
          <cell r="H173">
            <v>1</v>
          </cell>
        </row>
        <row r="174">
          <cell r="A174" t="str">
            <v>ZBSM3</v>
          </cell>
          <cell r="E174">
            <v>1</v>
          </cell>
          <cell r="F174">
            <v>1</v>
          </cell>
          <cell r="G174">
            <v>1</v>
          </cell>
          <cell r="H174">
            <v>1</v>
          </cell>
        </row>
        <row r="175">
          <cell r="A175" t="str">
            <v>ZBSM3</v>
          </cell>
          <cell r="E175">
            <v>1</v>
          </cell>
          <cell r="F175">
            <v>1</v>
          </cell>
          <cell r="G175">
            <v>1</v>
          </cell>
          <cell r="H175">
            <v>1</v>
          </cell>
        </row>
        <row r="176">
          <cell r="A176" t="str">
            <v>ZBSM3</v>
          </cell>
          <cell r="E176">
            <v>1</v>
          </cell>
          <cell r="F176">
            <v>1</v>
          </cell>
          <cell r="G176">
            <v>1</v>
          </cell>
          <cell r="H176">
            <v>1</v>
          </cell>
        </row>
        <row r="177">
          <cell r="A177" t="str">
            <v>ZBSM3</v>
          </cell>
          <cell r="E177">
            <v>1</v>
          </cell>
          <cell r="F177">
            <v>1</v>
          </cell>
          <cell r="G177">
            <v>1</v>
          </cell>
          <cell r="H177">
            <v>1</v>
          </cell>
        </row>
        <row r="178">
          <cell r="A178" t="str">
            <v>ZBSM3</v>
          </cell>
          <cell r="E178">
            <v>1</v>
          </cell>
          <cell r="F178">
            <v>1</v>
          </cell>
          <cell r="G178">
            <v>1</v>
          </cell>
          <cell r="H178">
            <v>1</v>
          </cell>
        </row>
        <row r="179">
          <cell r="A179" t="str">
            <v>ZBSM3</v>
          </cell>
          <cell r="E179">
            <v>1</v>
          </cell>
          <cell r="F179">
            <v>1</v>
          </cell>
          <cell r="G179">
            <v>1</v>
          </cell>
          <cell r="H179">
            <v>1</v>
          </cell>
        </row>
        <row r="180">
          <cell r="A180" t="str">
            <v>ZBSM3</v>
          </cell>
          <cell r="E180">
            <v>1</v>
          </cell>
          <cell r="F180">
            <v>1</v>
          </cell>
          <cell r="G180">
            <v>1</v>
          </cell>
          <cell r="H180">
            <v>1</v>
          </cell>
        </row>
        <row r="181">
          <cell r="A181" t="str">
            <v>ZBSM3</v>
          </cell>
          <cell r="E181">
            <v>1</v>
          </cell>
          <cell r="F181">
            <v>1</v>
          </cell>
          <cell r="G181">
            <v>1</v>
          </cell>
          <cell r="H181">
            <v>1</v>
          </cell>
        </row>
        <row r="182">
          <cell r="A182" t="str">
            <v>ZBSM3</v>
          </cell>
          <cell r="E182">
            <v>1</v>
          </cell>
          <cell r="F182">
            <v>1</v>
          </cell>
          <cell r="G182">
            <v>1</v>
          </cell>
          <cell r="H182">
            <v>1</v>
          </cell>
        </row>
        <row r="183">
          <cell r="A183" t="str">
            <v>ZBSM3</v>
          </cell>
          <cell r="E183">
            <v>1</v>
          </cell>
          <cell r="F183">
            <v>1</v>
          </cell>
          <cell r="G183">
            <v>1</v>
          </cell>
          <cell r="H183">
            <v>1</v>
          </cell>
        </row>
        <row r="184">
          <cell r="A184" t="str">
            <v>ZBSM3</v>
          </cell>
          <cell r="E184">
            <v>1</v>
          </cell>
          <cell r="F184">
            <v>1</v>
          </cell>
          <cell r="G184">
            <v>1</v>
          </cell>
          <cell r="H184">
            <v>1</v>
          </cell>
        </row>
        <row r="185">
          <cell r="A185" t="str">
            <v>ZBSM3</v>
          </cell>
          <cell r="E185">
            <v>1</v>
          </cell>
          <cell r="F185">
            <v>1</v>
          </cell>
          <cell r="G185">
            <v>1</v>
          </cell>
          <cell r="H185">
            <v>1</v>
          </cell>
        </row>
        <row r="186">
          <cell r="A186" t="str">
            <v>ZBSM3</v>
          </cell>
          <cell r="E186">
            <v>1</v>
          </cell>
          <cell r="F186">
            <v>1</v>
          </cell>
          <cell r="G186">
            <v>1</v>
          </cell>
          <cell r="H186">
            <v>1</v>
          </cell>
        </row>
        <row r="187">
          <cell r="A187" t="str">
            <v>ZBSM3</v>
          </cell>
          <cell r="E187">
            <v>1</v>
          </cell>
          <cell r="F187">
            <v>1</v>
          </cell>
          <cell r="G187">
            <v>1</v>
          </cell>
          <cell r="H187">
            <v>1</v>
          </cell>
        </row>
        <row r="188">
          <cell r="A188" t="str">
            <v>ZBSM3</v>
          </cell>
          <cell r="E188">
            <v>1</v>
          </cell>
          <cell r="F188">
            <v>1</v>
          </cell>
          <cell r="G188">
            <v>1</v>
          </cell>
          <cell r="H188">
            <v>1</v>
          </cell>
        </row>
        <row r="189">
          <cell r="A189" t="str">
            <v>ZBSM3</v>
          </cell>
          <cell r="E189">
            <v>1</v>
          </cell>
          <cell r="F189">
            <v>1</v>
          </cell>
          <cell r="G189">
            <v>1</v>
          </cell>
          <cell r="H189">
            <v>1</v>
          </cell>
        </row>
        <row r="190">
          <cell r="A190" t="str">
            <v>ZBSM3</v>
          </cell>
          <cell r="E190">
            <v>1</v>
          </cell>
          <cell r="F190">
            <v>1</v>
          </cell>
          <cell r="G190">
            <v>1</v>
          </cell>
          <cell r="H190">
            <v>1</v>
          </cell>
        </row>
        <row r="191">
          <cell r="A191" t="str">
            <v>ZBSM3</v>
          </cell>
          <cell r="E191">
            <v>1</v>
          </cell>
          <cell r="F191">
            <v>1</v>
          </cell>
          <cell r="G191">
            <v>1</v>
          </cell>
          <cell r="H191">
            <v>1</v>
          </cell>
        </row>
        <row r="192">
          <cell r="A192" t="str">
            <v>ZBSM4</v>
          </cell>
          <cell r="E192">
            <v>1</v>
          </cell>
          <cell r="F192">
            <v>1</v>
          </cell>
          <cell r="G192">
            <v>1</v>
          </cell>
          <cell r="H192">
            <v>1</v>
          </cell>
        </row>
        <row r="193">
          <cell r="A193" t="str">
            <v>ZBSM4</v>
          </cell>
          <cell r="E193">
            <v>1</v>
          </cell>
          <cell r="F193">
            <v>1</v>
          </cell>
          <cell r="G193">
            <v>1</v>
          </cell>
          <cell r="H193">
            <v>1</v>
          </cell>
        </row>
        <row r="194">
          <cell r="A194" t="str">
            <v>ZBSM4</v>
          </cell>
          <cell r="E194">
            <v>1</v>
          </cell>
          <cell r="F194">
            <v>1</v>
          </cell>
          <cell r="G194">
            <v>1</v>
          </cell>
          <cell r="H194">
            <v>1</v>
          </cell>
        </row>
        <row r="195">
          <cell r="A195" t="str">
            <v>ZBSM4</v>
          </cell>
          <cell r="E195">
            <v>1</v>
          </cell>
          <cell r="F195">
            <v>1</v>
          </cell>
          <cell r="G195">
            <v>1</v>
          </cell>
          <cell r="H195">
            <v>1</v>
          </cell>
        </row>
        <row r="196">
          <cell r="A196" t="str">
            <v>ZBSM4</v>
          </cell>
          <cell r="E196">
            <v>1</v>
          </cell>
          <cell r="F196">
            <v>1</v>
          </cell>
          <cell r="G196">
            <v>1</v>
          </cell>
          <cell r="H196">
            <v>1</v>
          </cell>
        </row>
        <row r="197">
          <cell r="A197" t="str">
            <v>ZBSM4</v>
          </cell>
          <cell r="E197">
            <v>1</v>
          </cell>
          <cell r="F197">
            <v>1</v>
          </cell>
          <cell r="G197">
            <v>1</v>
          </cell>
          <cell r="H197">
            <v>1</v>
          </cell>
        </row>
        <row r="198">
          <cell r="A198" t="str">
            <v>ZBSM4</v>
          </cell>
          <cell r="E198">
            <v>1</v>
          </cell>
          <cell r="F198">
            <v>1</v>
          </cell>
          <cell r="G198">
            <v>1</v>
          </cell>
          <cell r="H198">
            <v>1</v>
          </cell>
        </row>
        <row r="199">
          <cell r="A199" t="str">
            <v>ZBSM4</v>
          </cell>
          <cell r="E199">
            <v>1</v>
          </cell>
          <cell r="F199">
            <v>1</v>
          </cell>
          <cell r="G199">
            <v>1</v>
          </cell>
          <cell r="H199">
            <v>1</v>
          </cell>
        </row>
        <row r="200">
          <cell r="A200" t="str">
            <v>ZBSM4</v>
          </cell>
          <cell r="E200">
            <v>1</v>
          </cell>
          <cell r="F200">
            <v>1</v>
          </cell>
          <cell r="G200">
            <v>1</v>
          </cell>
          <cell r="H200">
            <v>1</v>
          </cell>
        </row>
        <row r="201">
          <cell r="A201" t="str">
            <v>ZBSM4</v>
          </cell>
          <cell r="E201">
            <v>1</v>
          </cell>
          <cell r="F201">
            <v>1</v>
          </cell>
          <cell r="G201">
            <v>1</v>
          </cell>
          <cell r="H201">
            <v>1</v>
          </cell>
        </row>
        <row r="202">
          <cell r="A202" t="str">
            <v>ZBSM4</v>
          </cell>
          <cell r="E202">
            <v>1</v>
          </cell>
          <cell r="F202">
            <v>1</v>
          </cell>
          <cell r="G202">
            <v>1</v>
          </cell>
          <cell r="H202">
            <v>1</v>
          </cell>
        </row>
        <row r="203">
          <cell r="A203" t="str">
            <v>ZBSM4</v>
          </cell>
          <cell r="E203">
            <v>1</v>
          </cell>
          <cell r="F203">
            <v>1</v>
          </cell>
          <cell r="G203">
            <v>1</v>
          </cell>
          <cell r="H203">
            <v>1</v>
          </cell>
        </row>
        <row r="204">
          <cell r="A204" t="str">
            <v>ZBSM4</v>
          </cell>
          <cell r="E204">
            <v>1</v>
          </cell>
          <cell r="F204">
            <v>1</v>
          </cell>
          <cell r="G204">
            <v>1</v>
          </cell>
          <cell r="H204">
            <v>1</v>
          </cell>
        </row>
        <row r="205">
          <cell r="A205" t="str">
            <v>ZBSM5</v>
          </cell>
          <cell r="E205">
            <v>1</v>
          </cell>
          <cell r="F205">
            <v>1</v>
          </cell>
          <cell r="G205">
            <v>1</v>
          </cell>
          <cell r="H205">
            <v>1</v>
          </cell>
        </row>
        <row r="206">
          <cell r="A206" t="str">
            <v>ZBSM5</v>
          </cell>
          <cell r="E206">
            <v>1</v>
          </cell>
          <cell r="F206">
            <v>1</v>
          </cell>
          <cell r="G206">
            <v>1</v>
          </cell>
          <cell r="H206">
            <v>1</v>
          </cell>
        </row>
        <row r="207">
          <cell r="A207" t="str">
            <v>ZBSM5</v>
          </cell>
          <cell r="E207">
            <v>1</v>
          </cell>
          <cell r="F207">
            <v>1</v>
          </cell>
          <cell r="G207">
            <v>1</v>
          </cell>
          <cell r="H207">
            <v>1</v>
          </cell>
        </row>
        <row r="208">
          <cell r="A208" t="str">
            <v>ZBSM5</v>
          </cell>
          <cell r="E208">
            <v>1</v>
          </cell>
          <cell r="F208">
            <v>1</v>
          </cell>
          <cell r="G208">
            <v>1</v>
          </cell>
          <cell r="H208">
            <v>1</v>
          </cell>
        </row>
        <row r="209">
          <cell r="A209" t="str">
            <v>ZBSM5</v>
          </cell>
          <cell r="E209">
            <v>1</v>
          </cell>
          <cell r="F209">
            <v>1</v>
          </cell>
          <cell r="G209">
            <v>1</v>
          </cell>
          <cell r="H209">
            <v>1</v>
          </cell>
        </row>
        <row r="210">
          <cell r="A210" t="str">
            <v>ZBSM5</v>
          </cell>
          <cell r="E210">
            <v>1</v>
          </cell>
          <cell r="F210">
            <v>1</v>
          </cell>
          <cell r="G210">
            <v>1</v>
          </cell>
          <cell r="H210">
            <v>1</v>
          </cell>
        </row>
        <row r="211">
          <cell r="A211" t="str">
            <v>ZBSM5</v>
          </cell>
          <cell r="E211">
            <v>1</v>
          </cell>
          <cell r="F211">
            <v>1</v>
          </cell>
          <cell r="G211">
            <v>1</v>
          </cell>
          <cell r="H211">
            <v>1</v>
          </cell>
        </row>
        <row r="212">
          <cell r="A212" t="str">
            <v>ZBSM5</v>
          </cell>
          <cell r="E212">
            <v>1</v>
          </cell>
          <cell r="F212">
            <v>1</v>
          </cell>
          <cell r="G212">
            <v>1</v>
          </cell>
          <cell r="H212">
            <v>1</v>
          </cell>
        </row>
        <row r="213">
          <cell r="A213" t="str">
            <v>ZBSM5</v>
          </cell>
          <cell r="E213">
            <v>1</v>
          </cell>
          <cell r="F213">
            <v>1</v>
          </cell>
          <cell r="G213">
            <v>1</v>
          </cell>
          <cell r="H213">
            <v>1</v>
          </cell>
        </row>
        <row r="214">
          <cell r="A214" t="str">
            <v>ZBSM5</v>
          </cell>
          <cell r="E214">
            <v>1</v>
          </cell>
          <cell r="F214">
            <v>1</v>
          </cell>
          <cell r="G214">
            <v>1</v>
          </cell>
          <cell r="H214">
            <v>1</v>
          </cell>
        </row>
        <row r="215">
          <cell r="A215" t="str">
            <v>ZBSM5</v>
          </cell>
          <cell r="E215">
            <v>1</v>
          </cell>
          <cell r="F215">
            <v>1</v>
          </cell>
          <cell r="G215">
            <v>1</v>
          </cell>
          <cell r="H215">
            <v>1</v>
          </cell>
        </row>
        <row r="216">
          <cell r="A216" t="str">
            <v>ZBSM5</v>
          </cell>
          <cell r="E216">
            <v>1</v>
          </cell>
          <cell r="F216">
            <v>1</v>
          </cell>
          <cell r="G216">
            <v>1</v>
          </cell>
          <cell r="H216">
            <v>1</v>
          </cell>
        </row>
        <row r="217">
          <cell r="A217" t="str">
            <v>ZBSM5</v>
          </cell>
          <cell r="E217">
            <v>1</v>
          </cell>
          <cell r="F217">
            <v>1</v>
          </cell>
          <cell r="G217">
            <v>1</v>
          </cell>
          <cell r="H217">
            <v>1</v>
          </cell>
        </row>
        <row r="218">
          <cell r="A218" t="str">
            <v>ZBSM5</v>
          </cell>
          <cell r="E218">
            <v>1</v>
          </cell>
          <cell r="F218">
            <v>1</v>
          </cell>
          <cell r="G218">
            <v>1</v>
          </cell>
          <cell r="H218">
            <v>1</v>
          </cell>
        </row>
        <row r="219">
          <cell r="A219" t="str">
            <v>ZBSM5</v>
          </cell>
          <cell r="E219">
            <v>1</v>
          </cell>
          <cell r="F219">
            <v>1</v>
          </cell>
          <cell r="G219">
            <v>1</v>
          </cell>
          <cell r="H219">
            <v>1</v>
          </cell>
        </row>
        <row r="220">
          <cell r="A220" t="str">
            <v>ZBSM5</v>
          </cell>
          <cell r="E220">
            <v>1</v>
          </cell>
          <cell r="F220">
            <v>1</v>
          </cell>
          <cell r="G220">
            <v>1</v>
          </cell>
          <cell r="H220">
            <v>1</v>
          </cell>
        </row>
        <row r="221">
          <cell r="A221" t="str">
            <v>ZBSM5</v>
          </cell>
          <cell r="E221">
            <v>1</v>
          </cell>
          <cell r="F221">
            <v>1</v>
          </cell>
          <cell r="G221">
            <v>1</v>
          </cell>
          <cell r="H221">
            <v>1</v>
          </cell>
        </row>
        <row r="222">
          <cell r="A222" t="str">
            <v>ZBSM5</v>
          </cell>
          <cell r="E222">
            <v>1</v>
          </cell>
          <cell r="F222">
            <v>1</v>
          </cell>
          <cell r="G222">
            <v>1</v>
          </cell>
          <cell r="H222">
            <v>1</v>
          </cell>
        </row>
        <row r="223">
          <cell r="A223" t="str">
            <v>ZBSM5</v>
          </cell>
          <cell r="E223">
            <v>1</v>
          </cell>
          <cell r="F223">
            <v>1</v>
          </cell>
          <cell r="G223">
            <v>1</v>
          </cell>
          <cell r="H223">
            <v>1</v>
          </cell>
        </row>
        <row r="224">
          <cell r="A224" t="str">
            <v>ZBSM4</v>
          </cell>
          <cell r="E224">
            <v>1</v>
          </cell>
          <cell r="F224">
            <v>1</v>
          </cell>
          <cell r="G224">
            <v>1</v>
          </cell>
          <cell r="H224">
            <v>1</v>
          </cell>
        </row>
        <row r="225">
          <cell r="A225" t="str">
            <v>ZBSM5</v>
          </cell>
          <cell r="E225">
            <v>1</v>
          </cell>
          <cell r="F225">
            <v>1</v>
          </cell>
          <cell r="G225">
            <v>1</v>
          </cell>
          <cell r="H225">
            <v>1</v>
          </cell>
        </row>
        <row r="226">
          <cell r="A226" t="str">
            <v>ZBSM5</v>
          </cell>
          <cell r="E226">
            <v>1</v>
          </cell>
          <cell r="F226">
            <v>1</v>
          </cell>
          <cell r="G226">
            <v>1</v>
          </cell>
          <cell r="H226">
            <v>1</v>
          </cell>
        </row>
        <row r="227">
          <cell r="A227" t="str">
            <v>ZBSM5</v>
          </cell>
          <cell r="E227">
            <v>1</v>
          </cell>
          <cell r="F227">
            <v>1</v>
          </cell>
          <cell r="G227">
            <v>1</v>
          </cell>
          <cell r="H227">
            <v>1</v>
          </cell>
        </row>
        <row r="228">
          <cell r="A228" t="str">
            <v>ZBSM5</v>
          </cell>
          <cell r="E228">
            <v>1</v>
          </cell>
          <cell r="F228">
            <v>1</v>
          </cell>
          <cell r="G228">
            <v>1</v>
          </cell>
          <cell r="H228">
            <v>1</v>
          </cell>
        </row>
        <row r="229">
          <cell r="A229" t="str">
            <v>ZBSM5</v>
          </cell>
          <cell r="E229">
            <v>1</v>
          </cell>
          <cell r="F229">
            <v>1</v>
          </cell>
          <cell r="G229">
            <v>1</v>
          </cell>
          <cell r="H229">
            <v>1</v>
          </cell>
        </row>
        <row r="230">
          <cell r="A230" t="str">
            <v>ZBSM5</v>
          </cell>
          <cell r="E230">
            <v>1</v>
          </cell>
          <cell r="F230">
            <v>1</v>
          </cell>
          <cell r="G230">
            <v>1</v>
          </cell>
          <cell r="H230">
            <v>1</v>
          </cell>
        </row>
        <row r="231">
          <cell r="A231" t="str">
            <v>ZBSM5</v>
          </cell>
          <cell r="E231">
            <v>1</v>
          </cell>
          <cell r="F231">
            <v>1</v>
          </cell>
          <cell r="G231">
            <v>1</v>
          </cell>
          <cell r="H231">
            <v>1</v>
          </cell>
        </row>
        <row r="232">
          <cell r="A232" t="str">
            <v>ZBSM5</v>
          </cell>
          <cell r="E232">
            <v>1</v>
          </cell>
          <cell r="F232">
            <v>1</v>
          </cell>
          <cell r="G232">
            <v>1</v>
          </cell>
          <cell r="H232">
            <v>1</v>
          </cell>
        </row>
        <row r="233">
          <cell r="A233" t="str">
            <v>ZBSM4</v>
          </cell>
          <cell r="E233">
            <v>1</v>
          </cell>
          <cell r="F233">
            <v>1</v>
          </cell>
          <cell r="G233">
            <v>1</v>
          </cell>
          <cell r="H233">
            <v>1</v>
          </cell>
        </row>
        <row r="234">
          <cell r="A234" t="str">
            <v>ZBSM6</v>
          </cell>
          <cell r="E234">
            <v>1</v>
          </cell>
          <cell r="F234">
            <v>1</v>
          </cell>
          <cell r="G234">
            <v>1</v>
          </cell>
          <cell r="H234">
            <v>1</v>
          </cell>
        </row>
        <row r="235">
          <cell r="A235" t="str">
            <v>ZBSM6</v>
          </cell>
          <cell r="E235">
            <v>1</v>
          </cell>
          <cell r="F235">
            <v>1</v>
          </cell>
          <cell r="G235">
            <v>1</v>
          </cell>
          <cell r="H235">
            <v>1</v>
          </cell>
        </row>
        <row r="236">
          <cell r="A236" t="str">
            <v>ZBSM6</v>
          </cell>
          <cell r="E236">
            <v>1</v>
          </cell>
          <cell r="F236">
            <v>1</v>
          </cell>
          <cell r="G236">
            <v>1</v>
          </cell>
          <cell r="H236">
            <v>1</v>
          </cell>
        </row>
        <row r="237">
          <cell r="A237" t="str">
            <v>ZBSM6</v>
          </cell>
          <cell r="E237">
            <v>1</v>
          </cell>
          <cell r="F237">
            <v>1</v>
          </cell>
          <cell r="G237">
            <v>1</v>
          </cell>
          <cell r="H237">
            <v>1</v>
          </cell>
        </row>
        <row r="238">
          <cell r="A238" t="str">
            <v>ZBSM6</v>
          </cell>
          <cell r="E238">
            <v>1</v>
          </cell>
          <cell r="F238">
            <v>1</v>
          </cell>
          <cell r="G238">
            <v>1</v>
          </cell>
          <cell r="H238">
            <v>1</v>
          </cell>
        </row>
        <row r="239">
          <cell r="A239" t="str">
            <v>ZBSM6</v>
          </cell>
          <cell r="E239">
            <v>1</v>
          </cell>
          <cell r="F239">
            <v>1</v>
          </cell>
          <cell r="G239">
            <v>1</v>
          </cell>
          <cell r="H239">
            <v>1</v>
          </cell>
        </row>
        <row r="240">
          <cell r="A240" t="str">
            <v>ZBSM6</v>
          </cell>
          <cell r="E240">
            <v>1</v>
          </cell>
          <cell r="F240">
            <v>1</v>
          </cell>
          <cell r="G240">
            <v>1</v>
          </cell>
          <cell r="H240">
            <v>1</v>
          </cell>
        </row>
        <row r="241">
          <cell r="A241" t="str">
            <v>ZBSM6</v>
          </cell>
          <cell r="E241">
            <v>1</v>
          </cell>
          <cell r="F241">
            <v>1</v>
          </cell>
          <cell r="G241">
            <v>1</v>
          </cell>
          <cell r="H241">
            <v>1</v>
          </cell>
        </row>
        <row r="242">
          <cell r="A242" t="str">
            <v>ZBSM6</v>
          </cell>
          <cell r="E242">
            <v>1</v>
          </cell>
          <cell r="F242">
            <v>1</v>
          </cell>
          <cell r="G242">
            <v>1</v>
          </cell>
          <cell r="H242">
            <v>1</v>
          </cell>
        </row>
        <row r="243">
          <cell r="A243" t="str">
            <v>ZBSM6</v>
          </cell>
          <cell r="E243">
            <v>1</v>
          </cell>
          <cell r="F243">
            <v>1</v>
          </cell>
          <cell r="G243">
            <v>1</v>
          </cell>
          <cell r="H243">
            <v>1</v>
          </cell>
        </row>
        <row r="244">
          <cell r="A244" t="str">
            <v>ZBSM6</v>
          </cell>
          <cell r="E244">
            <v>1</v>
          </cell>
          <cell r="F244">
            <v>1</v>
          </cell>
          <cell r="G244">
            <v>1</v>
          </cell>
          <cell r="H244">
            <v>1</v>
          </cell>
        </row>
        <row r="245">
          <cell r="A245" t="str">
            <v>ZBSM6</v>
          </cell>
          <cell r="E245">
            <v>1</v>
          </cell>
          <cell r="F245">
            <v>1</v>
          </cell>
          <cell r="G245">
            <v>1</v>
          </cell>
          <cell r="H245">
            <v>1</v>
          </cell>
        </row>
        <row r="246">
          <cell r="A246" t="str">
            <v>ZBSM6</v>
          </cell>
          <cell r="E246">
            <v>1</v>
          </cell>
          <cell r="F246">
            <v>1</v>
          </cell>
          <cell r="G246">
            <v>1</v>
          </cell>
          <cell r="H246">
            <v>1</v>
          </cell>
        </row>
        <row r="247">
          <cell r="A247" t="str">
            <v>ZBSM6</v>
          </cell>
          <cell r="E247">
            <v>1</v>
          </cell>
          <cell r="F247">
            <v>1</v>
          </cell>
          <cell r="G247">
            <v>1</v>
          </cell>
          <cell r="H247">
            <v>1</v>
          </cell>
        </row>
        <row r="248">
          <cell r="A248" t="str">
            <v>ZBSM6</v>
          </cell>
          <cell r="E248">
            <v>1</v>
          </cell>
          <cell r="F248">
            <v>1</v>
          </cell>
          <cell r="G248">
            <v>1</v>
          </cell>
          <cell r="H248">
            <v>1</v>
          </cell>
        </row>
        <row r="249">
          <cell r="A249" t="str">
            <v>ZBSM6</v>
          </cell>
          <cell r="E249">
            <v>1</v>
          </cell>
          <cell r="F249">
            <v>1</v>
          </cell>
          <cell r="G249">
            <v>1</v>
          </cell>
          <cell r="H249">
            <v>1</v>
          </cell>
        </row>
        <row r="250">
          <cell r="A250" t="str">
            <v>ZBSM6</v>
          </cell>
          <cell r="E250">
            <v>1</v>
          </cell>
          <cell r="F250">
            <v>1</v>
          </cell>
          <cell r="G250">
            <v>1</v>
          </cell>
          <cell r="H250">
            <v>1</v>
          </cell>
        </row>
        <row r="251">
          <cell r="A251" t="str">
            <v>ZBSM6</v>
          </cell>
          <cell r="E251">
            <v>1</v>
          </cell>
          <cell r="F251">
            <v>1</v>
          </cell>
          <cell r="G251">
            <v>1</v>
          </cell>
          <cell r="H251">
            <v>1</v>
          </cell>
        </row>
        <row r="252">
          <cell r="A252" t="str">
            <v>ZBSM6</v>
          </cell>
          <cell r="E252">
            <v>1</v>
          </cell>
          <cell r="F252">
            <v>1</v>
          </cell>
          <cell r="G252">
            <v>1</v>
          </cell>
          <cell r="H252">
            <v>1</v>
          </cell>
        </row>
        <row r="253">
          <cell r="A253" t="str">
            <v>ZBSM6</v>
          </cell>
          <cell r="E253">
            <v>22</v>
          </cell>
          <cell r="F253">
            <v>29</v>
          </cell>
          <cell r="G253">
            <v>35</v>
          </cell>
          <cell r="H253">
            <v>37</v>
          </cell>
        </row>
        <row r="254">
          <cell r="A254" t="str">
            <v>ZBSM6</v>
          </cell>
          <cell r="E254">
            <v>1</v>
          </cell>
          <cell r="F254">
            <v>1</v>
          </cell>
          <cell r="G254">
            <v>1</v>
          </cell>
          <cell r="H254">
            <v>1</v>
          </cell>
        </row>
        <row r="255">
          <cell r="A255" t="str">
            <v>ZBSM6</v>
          </cell>
          <cell r="E255">
            <v>1</v>
          </cell>
          <cell r="F255">
            <v>1</v>
          </cell>
          <cell r="G255">
            <v>1</v>
          </cell>
          <cell r="H255">
            <v>1</v>
          </cell>
        </row>
        <row r="256">
          <cell r="A256" t="str">
            <v>ZBSM6</v>
          </cell>
          <cell r="E256">
            <v>1</v>
          </cell>
          <cell r="F256">
            <v>1</v>
          </cell>
          <cell r="G256">
            <v>1</v>
          </cell>
          <cell r="H256">
            <v>1</v>
          </cell>
        </row>
        <row r="257">
          <cell r="A257" t="str">
            <v>ZBSM6</v>
          </cell>
          <cell r="E257">
            <v>1</v>
          </cell>
          <cell r="F257">
            <v>1</v>
          </cell>
          <cell r="G257">
            <v>1</v>
          </cell>
          <cell r="H257">
            <v>1</v>
          </cell>
        </row>
        <row r="258">
          <cell r="A258" t="str">
            <v>ZBSM1</v>
          </cell>
          <cell r="E258">
            <v>1</v>
          </cell>
          <cell r="F258">
            <v>1</v>
          </cell>
          <cell r="G258">
            <v>1</v>
          </cell>
          <cell r="H258">
            <v>1</v>
          </cell>
        </row>
        <row r="259">
          <cell r="A259" t="str">
            <v>ZBSM6</v>
          </cell>
          <cell r="E259">
            <v>1</v>
          </cell>
          <cell r="F259">
            <v>1</v>
          </cell>
          <cell r="G259">
            <v>1</v>
          </cell>
          <cell r="H259">
            <v>1</v>
          </cell>
        </row>
        <row r="260">
          <cell r="A260" t="str">
            <v>ZBSM1</v>
          </cell>
          <cell r="E260">
            <v>1</v>
          </cell>
          <cell r="F260">
            <v>1</v>
          </cell>
          <cell r="G260">
            <v>1</v>
          </cell>
          <cell r="H260">
            <v>1</v>
          </cell>
        </row>
        <row r="261">
          <cell r="A261" t="str">
            <v>ZBSM1</v>
          </cell>
          <cell r="E261">
            <v>1</v>
          </cell>
          <cell r="F261">
            <v>1</v>
          </cell>
          <cell r="G261">
            <v>1</v>
          </cell>
          <cell r="H261">
            <v>1</v>
          </cell>
        </row>
        <row r="262">
          <cell r="A262" t="str">
            <v>ZBSM1</v>
          </cell>
          <cell r="E262">
            <v>1</v>
          </cell>
          <cell r="F262">
            <v>1</v>
          </cell>
          <cell r="G262">
            <v>1</v>
          </cell>
          <cell r="H262">
            <v>1</v>
          </cell>
        </row>
        <row r="263">
          <cell r="A263" t="str">
            <v>ZBSM1</v>
          </cell>
          <cell r="E263">
            <v>1</v>
          </cell>
          <cell r="F263">
            <v>1</v>
          </cell>
          <cell r="G263">
            <v>1</v>
          </cell>
          <cell r="H263">
            <v>1</v>
          </cell>
        </row>
        <row r="264">
          <cell r="A264" t="str">
            <v>ZBSM1</v>
          </cell>
          <cell r="E264">
            <v>1</v>
          </cell>
          <cell r="F264">
            <v>1</v>
          </cell>
          <cell r="G264">
            <v>1</v>
          </cell>
          <cell r="H264">
            <v>1</v>
          </cell>
        </row>
        <row r="265">
          <cell r="A265" t="str">
            <v>ZBSM1</v>
          </cell>
          <cell r="E265">
            <v>1</v>
          </cell>
          <cell r="F265">
            <v>1</v>
          </cell>
          <cell r="G265">
            <v>1</v>
          </cell>
          <cell r="H265">
            <v>1</v>
          </cell>
        </row>
        <row r="266">
          <cell r="A266" t="str">
            <v>ZBSM1</v>
          </cell>
          <cell r="E266">
            <v>1</v>
          </cell>
          <cell r="F266">
            <v>1</v>
          </cell>
          <cell r="G266">
            <v>1</v>
          </cell>
          <cell r="H266">
            <v>1</v>
          </cell>
        </row>
        <row r="267">
          <cell r="A267" t="str">
            <v>ZBSM6</v>
          </cell>
          <cell r="E267">
            <v>1</v>
          </cell>
          <cell r="F267">
            <v>1</v>
          </cell>
          <cell r="G267">
            <v>1</v>
          </cell>
          <cell r="H267">
            <v>1</v>
          </cell>
        </row>
        <row r="268">
          <cell r="A268" t="str">
            <v>ZBSM1</v>
          </cell>
          <cell r="E268">
            <v>1</v>
          </cell>
          <cell r="F268">
            <v>1</v>
          </cell>
          <cell r="G268">
            <v>1</v>
          </cell>
          <cell r="H268">
            <v>1</v>
          </cell>
        </row>
        <row r="269">
          <cell r="A269" t="str">
            <v>ZBSM6</v>
          </cell>
          <cell r="E269">
            <v>1</v>
          </cell>
          <cell r="F269">
            <v>1</v>
          </cell>
          <cell r="G269">
            <v>1</v>
          </cell>
          <cell r="H269">
            <v>1</v>
          </cell>
        </row>
        <row r="270">
          <cell r="A270" t="str">
            <v>ZBSM1</v>
          </cell>
          <cell r="E270">
            <v>1</v>
          </cell>
          <cell r="F270">
            <v>1</v>
          </cell>
          <cell r="G270">
            <v>1</v>
          </cell>
          <cell r="H270">
            <v>1</v>
          </cell>
        </row>
        <row r="271">
          <cell r="A271" t="str">
            <v>ZBSM1</v>
          </cell>
          <cell r="E271">
            <v>1</v>
          </cell>
          <cell r="F271">
            <v>1</v>
          </cell>
          <cell r="G271">
            <v>1</v>
          </cell>
          <cell r="H271">
            <v>1</v>
          </cell>
        </row>
        <row r="272">
          <cell r="A272" t="str">
            <v>ZBSM1</v>
          </cell>
          <cell r="E272">
            <v>1</v>
          </cell>
          <cell r="F272">
            <v>1</v>
          </cell>
          <cell r="G272">
            <v>1</v>
          </cell>
          <cell r="H272">
            <v>1</v>
          </cell>
        </row>
        <row r="273">
          <cell r="A273" t="str">
            <v>ZBSM6</v>
          </cell>
          <cell r="E273">
            <v>1</v>
          </cell>
          <cell r="F273">
            <v>1</v>
          </cell>
          <cell r="G273">
            <v>1</v>
          </cell>
          <cell r="H273">
            <v>1</v>
          </cell>
        </row>
        <row r="274">
          <cell r="A274" t="str">
            <v>ZBSM6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A275" t="str">
            <v>ZBSM6</v>
          </cell>
          <cell r="E275">
            <v>1</v>
          </cell>
          <cell r="F275">
            <v>1</v>
          </cell>
          <cell r="G275">
            <v>1</v>
          </cell>
          <cell r="H275">
            <v>1</v>
          </cell>
        </row>
        <row r="276">
          <cell r="A276" t="str">
            <v>ZBSM6</v>
          </cell>
          <cell r="E276">
            <v>1</v>
          </cell>
          <cell r="F276">
            <v>1</v>
          </cell>
          <cell r="G276">
            <v>1</v>
          </cell>
          <cell r="H276">
            <v>1</v>
          </cell>
        </row>
        <row r="277">
          <cell r="A277" t="str">
            <v>ZBSM6</v>
          </cell>
          <cell r="E277">
            <v>1</v>
          </cell>
          <cell r="F277">
            <v>1</v>
          </cell>
          <cell r="G277">
            <v>1</v>
          </cell>
          <cell r="H277">
            <v>1</v>
          </cell>
        </row>
        <row r="278">
          <cell r="A278" t="str">
            <v>ZBSM6</v>
          </cell>
          <cell r="E278">
            <v>1</v>
          </cell>
          <cell r="F278">
            <v>1</v>
          </cell>
          <cell r="G278">
            <v>1</v>
          </cell>
          <cell r="H278">
            <v>1</v>
          </cell>
        </row>
        <row r="279">
          <cell r="A279" t="str">
            <v>ZBSM6</v>
          </cell>
          <cell r="E279">
            <v>1</v>
          </cell>
          <cell r="F279">
            <v>1</v>
          </cell>
          <cell r="G279">
            <v>1</v>
          </cell>
          <cell r="H279">
            <v>1</v>
          </cell>
        </row>
        <row r="280">
          <cell r="A280" t="str">
            <v>ZBSM6</v>
          </cell>
          <cell r="E280">
            <v>1</v>
          </cell>
          <cell r="F280">
            <v>1</v>
          </cell>
          <cell r="G280">
            <v>1</v>
          </cell>
          <cell r="H280">
            <v>1</v>
          </cell>
        </row>
        <row r="281">
          <cell r="A281" t="str">
            <v>ZBSM6</v>
          </cell>
          <cell r="E281">
            <v>1</v>
          </cell>
          <cell r="F281">
            <v>1</v>
          </cell>
          <cell r="G281">
            <v>1</v>
          </cell>
          <cell r="H281">
            <v>1</v>
          </cell>
        </row>
        <row r="282">
          <cell r="A282" t="str">
            <v>ZBSM6</v>
          </cell>
          <cell r="E282">
            <v>1</v>
          </cell>
          <cell r="F282">
            <v>1</v>
          </cell>
          <cell r="G282">
            <v>1</v>
          </cell>
          <cell r="H282">
            <v>1</v>
          </cell>
        </row>
        <row r="283">
          <cell r="A283" t="str">
            <v>ZBSM6</v>
          </cell>
          <cell r="E283">
            <v>1</v>
          </cell>
          <cell r="F283">
            <v>1</v>
          </cell>
          <cell r="G283">
            <v>1</v>
          </cell>
          <cell r="H283">
            <v>1</v>
          </cell>
        </row>
        <row r="284">
          <cell r="A284" t="str">
            <v>ZBSM6</v>
          </cell>
          <cell r="E284">
            <v>1</v>
          </cell>
          <cell r="F284">
            <v>1</v>
          </cell>
          <cell r="G284">
            <v>1</v>
          </cell>
          <cell r="H284">
            <v>1</v>
          </cell>
        </row>
        <row r="285">
          <cell r="A285" t="str">
            <v>ZBSM6</v>
          </cell>
          <cell r="E285">
            <v>1</v>
          </cell>
          <cell r="F285">
            <v>1</v>
          </cell>
          <cell r="G285">
            <v>1</v>
          </cell>
          <cell r="H285">
            <v>1</v>
          </cell>
        </row>
        <row r="286">
          <cell r="A286" t="str">
            <v>ZBSM6</v>
          </cell>
          <cell r="E286">
            <v>1</v>
          </cell>
          <cell r="F286">
            <v>1</v>
          </cell>
          <cell r="G286">
            <v>1</v>
          </cell>
          <cell r="H286">
            <v>1</v>
          </cell>
        </row>
        <row r="287">
          <cell r="A287" t="str">
            <v>ZBSM6</v>
          </cell>
          <cell r="E287">
            <v>1</v>
          </cell>
          <cell r="F287">
            <v>1</v>
          </cell>
          <cell r="G287">
            <v>1</v>
          </cell>
          <cell r="H287">
            <v>1</v>
          </cell>
        </row>
        <row r="288">
          <cell r="A288" t="str">
            <v>ZBSM6</v>
          </cell>
          <cell r="E288">
            <v>1</v>
          </cell>
          <cell r="F288">
            <v>1</v>
          </cell>
          <cell r="G288">
            <v>1</v>
          </cell>
          <cell r="H288">
            <v>1</v>
          </cell>
        </row>
        <row r="289">
          <cell r="A289" t="str">
            <v>ZBSM6</v>
          </cell>
          <cell r="E289">
            <v>1</v>
          </cell>
          <cell r="F289">
            <v>1</v>
          </cell>
          <cell r="G289">
            <v>1</v>
          </cell>
          <cell r="H289">
            <v>1</v>
          </cell>
        </row>
        <row r="290">
          <cell r="A290" t="str">
            <v>ZBSM6</v>
          </cell>
          <cell r="E290">
            <v>0</v>
          </cell>
          <cell r="F290">
            <v>1</v>
          </cell>
          <cell r="G290">
            <v>1</v>
          </cell>
          <cell r="H290">
            <v>1</v>
          </cell>
        </row>
        <row r="291">
          <cell r="A291" t="str">
            <v>ZBSM6</v>
          </cell>
          <cell r="E291">
            <v>0</v>
          </cell>
          <cell r="F291">
            <v>1</v>
          </cell>
          <cell r="G291">
            <v>1</v>
          </cell>
          <cell r="H291">
            <v>1</v>
          </cell>
        </row>
        <row r="292">
          <cell r="A292" t="str">
            <v>ZBSM6</v>
          </cell>
          <cell r="E292">
            <v>0</v>
          </cell>
          <cell r="F292">
            <v>1</v>
          </cell>
          <cell r="G292">
            <v>1</v>
          </cell>
          <cell r="H292">
            <v>1</v>
          </cell>
        </row>
        <row r="293">
          <cell r="A293" t="str">
            <v>ZBSM6</v>
          </cell>
          <cell r="E293">
            <v>0</v>
          </cell>
          <cell r="F293">
            <v>1</v>
          </cell>
          <cell r="G293">
            <v>1</v>
          </cell>
          <cell r="H293">
            <v>1</v>
          </cell>
        </row>
        <row r="294">
          <cell r="A294" t="str">
            <v>ZBSM6</v>
          </cell>
          <cell r="E294">
            <v>0</v>
          </cell>
          <cell r="F294">
            <v>1</v>
          </cell>
          <cell r="G294">
            <v>1</v>
          </cell>
          <cell r="H294">
            <v>1</v>
          </cell>
        </row>
        <row r="295">
          <cell r="A295" t="str">
            <v>ZBSM6</v>
          </cell>
          <cell r="E295">
            <v>0</v>
          </cell>
          <cell r="F295">
            <v>1</v>
          </cell>
          <cell r="G295">
            <v>1</v>
          </cell>
          <cell r="H295">
            <v>1</v>
          </cell>
        </row>
        <row r="296">
          <cell r="A296" t="str">
            <v>ZBSM6</v>
          </cell>
          <cell r="E296">
            <v>0</v>
          </cell>
          <cell r="F296">
            <v>1</v>
          </cell>
          <cell r="G296">
            <v>1</v>
          </cell>
          <cell r="H296">
            <v>1</v>
          </cell>
        </row>
        <row r="297">
          <cell r="A297" t="str">
            <v>ZBSM6</v>
          </cell>
          <cell r="E297">
            <v>0</v>
          </cell>
          <cell r="F297">
            <v>1</v>
          </cell>
          <cell r="G297">
            <v>1</v>
          </cell>
          <cell r="H297">
            <v>1</v>
          </cell>
        </row>
        <row r="298">
          <cell r="A298" t="str">
            <v>ZBSM6</v>
          </cell>
          <cell r="E298">
            <v>0</v>
          </cell>
          <cell r="F298">
            <v>1</v>
          </cell>
          <cell r="G298">
            <v>1</v>
          </cell>
          <cell r="H298">
            <v>1</v>
          </cell>
        </row>
        <row r="299">
          <cell r="A299" t="str">
            <v>ZBSM6</v>
          </cell>
          <cell r="E299">
            <v>0</v>
          </cell>
          <cell r="F299">
            <v>1</v>
          </cell>
          <cell r="G299">
            <v>1</v>
          </cell>
          <cell r="H299">
            <v>1</v>
          </cell>
        </row>
        <row r="300">
          <cell r="A300" t="str">
            <v>ZBSM6</v>
          </cell>
          <cell r="E300">
            <v>0</v>
          </cell>
          <cell r="F300">
            <v>1</v>
          </cell>
          <cell r="G300">
            <v>1</v>
          </cell>
          <cell r="H300">
            <v>1</v>
          </cell>
        </row>
        <row r="301">
          <cell r="A301" t="str">
            <v>ZBSM6</v>
          </cell>
          <cell r="E301">
            <v>0</v>
          </cell>
          <cell r="F301">
            <v>1</v>
          </cell>
          <cell r="G301">
            <v>1</v>
          </cell>
          <cell r="H301">
            <v>1</v>
          </cell>
        </row>
        <row r="302">
          <cell r="A302" t="str">
            <v>ZBSM6</v>
          </cell>
          <cell r="E302">
            <v>0</v>
          </cell>
          <cell r="F302">
            <v>1</v>
          </cell>
          <cell r="G302">
            <v>1</v>
          </cell>
          <cell r="H302">
            <v>1</v>
          </cell>
        </row>
        <row r="303">
          <cell r="A303" t="str">
            <v>ZBSM6</v>
          </cell>
          <cell r="E303">
            <v>0</v>
          </cell>
          <cell r="F303">
            <v>1</v>
          </cell>
          <cell r="G303">
            <v>1</v>
          </cell>
          <cell r="H303">
            <v>1</v>
          </cell>
        </row>
        <row r="304">
          <cell r="A304" t="str">
            <v>ZBSM6</v>
          </cell>
          <cell r="E304">
            <v>0</v>
          </cell>
          <cell r="F304">
            <v>0</v>
          </cell>
          <cell r="G304">
            <v>1</v>
          </cell>
          <cell r="H304">
            <v>1</v>
          </cell>
        </row>
        <row r="305">
          <cell r="A305" t="str">
            <v>ZBSM6</v>
          </cell>
          <cell r="E305">
            <v>0</v>
          </cell>
          <cell r="F305">
            <v>0</v>
          </cell>
          <cell r="G305">
            <v>1</v>
          </cell>
          <cell r="H305">
            <v>1</v>
          </cell>
        </row>
        <row r="306">
          <cell r="A306" t="str">
            <v>ZBSM6</v>
          </cell>
          <cell r="E306">
            <v>0</v>
          </cell>
          <cell r="F306">
            <v>0</v>
          </cell>
          <cell r="G306">
            <v>1</v>
          </cell>
          <cell r="H306">
            <v>1</v>
          </cell>
        </row>
        <row r="307">
          <cell r="A307" t="str">
            <v>ZBSM6</v>
          </cell>
          <cell r="E307">
            <v>0</v>
          </cell>
          <cell r="F307">
            <v>0</v>
          </cell>
          <cell r="G307">
            <v>1</v>
          </cell>
          <cell r="H307">
            <v>1</v>
          </cell>
        </row>
        <row r="308">
          <cell r="A308" t="str">
            <v>ZBSM6</v>
          </cell>
          <cell r="E308">
            <v>0</v>
          </cell>
          <cell r="F308">
            <v>0</v>
          </cell>
          <cell r="G308">
            <v>1</v>
          </cell>
          <cell r="H308">
            <v>1</v>
          </cell>
        </row>
        <row r="309">
          <cell r="A309" t="str">
            <v>ZBSM6</v>
          </cell>
          <cell r="E309">
            <v>0</v>
          </cell>
          <cell r="F309">
            <v>0</v>
          </cell>
          <cell r="G309">
            <v>1</v>
          </cell>
          <cell r="H309">
            <v>1</v>
          </cell>
        </row>
        <row r="310">
          <cell r="A310" t="str">
            <v>ZBSM6</v>
          </cell>
          <cell r="E310">
            <v>0</v>
          </cell>
          <cell r="F310">
            <v>0</v>
          </cell>
          <cell r="G310">
            <v>1</v>
          </cell>
          <cell r="H310">
            <v>1</v>
          </cell>
        </row>
        <row r="311">
          <cell r="A311" t="str">
            <v>ZBSM6</v>
          </cell>
          <cell r="E311">
            <v>0</v>
          </cell>
          <cell r="F311">
            <v>0</v>
          </cell>
          <cell r="G311">
            <v>1</v>
          </cell>
          <cell r="H311">
            <v>1</v>
          </cell>
        </row>
        <row r="312">
          <cell r="A312" t="str">
            <v>ZBSM6</v>
          </cell>
          <cell r="E312">
            <v>0</v>
          </cell>
          <cell r="F312">
            <v>0</v>
          </cell>
          <cell r="G312">
            <v>1</v>
          </cell>
          <cell r="H312">
            <v>1</v>
          </cell>
        </row>
        <row r="313">
          <cell r="A313" t="str">
            <v>ZBSM6</v>
          </cell>
          <cell r="E313">
            <v>0</v>
          </cell>
          <cell r="F313">
            <v>0</v>
          </cell>
          <cell r="G313">
            <v>1</v>
          </cell>
          <cell r="H313">
            <v>1</v>
          </cell>
        </row>
        <row r="314">
          <cell r="A314" t="str">
            <v>ZBSM6</v>
          </cell>
          <cell r="E314">
            <v>0</v>
          </cell>
          <cell r="F314">
            <v>0</v>
          </cell>
          <cell r="G314">
            <v>1</v>
          </cell>
          <cell r="H314">
            <v>1</v>
          </cell>
        </row>
        <row r="315">
          <cell r="A315" t="str">
            <v>ZBSM6</v>
          </cell>
          <cell r="E315">
            <v>0</v>
          </cell>
          <cell r="F315">
            <v>0</v>
          </cell>
          <cell r="G315">
            <v>1</v>
          </cell>
          <cell r="H315">
            <v>1</v>
          </cell>
        </row>
        <row r="316">
          <cell r="A316" t="str">
            <v>ZBSM6</v>
          </cell>
          <cell r="E316">
            <v>0</v>
          </cell>
          <cell r="F316">
            <v>0</v>
          </cell>
          <cell r="G316">
            <v>1</v>
          </cell>
          <cell r="H316">
            <v>1</v>
          </cell>
        </row>
        <row r="317">
          <cell r="A317" t="str">
            <v>ZBSM6</v>
          </cell>
          <cell r="E317">
            <v>0</v>
          </cell>
          <cell r="F317">
            <v>0</v>
          </cell>
          <cell r="G317">
            <v>0</v>
          </cell>
          <cell r="H317">
            <v>1</v>
          </cell>
        </row>
        <row r="318">
          <cell r="A318" t="str">
            <v>ZBSM6</v>
          </cell>
          <cell r="E318">
            <v>0</v>
          </cell>
          <cell r="F318">
            <v>0</v>
          </cell>
          <cell r="G318">
            <v>0</v>
          </cell>
          <cell r="H318">
            <v>1</v>
          </cell>
        </row>
        <row r="319">
          <cell r="A319" t="str">
            <v>ZBSM6</v>
          </cell>
          <cell r="E319">
            <v>0</v>
          </cell>
          <cell r="F319">
            <v>0</v>
          </cell>
          <cell r="G319">
            <v>0</v>
          </cell>
          <cell r="H319">
            <v>1</v>
          </cell>
        </row>
        <row r="320">
          <cell r="A320" t="str">
            <v>ZBSM6</v>
          </cell>
          <cell r="E320">
            <v>0</v>
          </cell>
          <cell r="F320">
            <v>0</v>
          </cell>
          <cell r="G320">
            <v>0</v>
          </cell>
          <cell r="H320">
            <v>1</v>
          </cell>
        </row>
        <row r="321">
          <cell r="A321" t="str">
            <v>ZBSM6</v>
          </cell>
          <cell r="E321">
            <v>0</v>
          </cell>
          <cell r="F321">
            <v>0</v>
          </cell>
          <cell r="G321">
            <v>0</v>
          </cell>
          <cell r="H321">
            <v>1</v>
          </cell>
        </row>
        <row r="322">
          <cell r="A322" t="str">
            <v>ZBSM6</v>
          </cell>
          <cell r="E322">
            <v>0</v>
          </cell>
          <cell r="F322">
            <v>0</v>
          </cell>
          <cell r="G322">
            <v>0</v>
          </cell>
          <cell r="H322">
            <v>1</v>
          </cell>
        </row>
        <row r="323">
          <cell r="A323" t="str">
            <v>ZBSM6</v>
          </cell>
          <cell r="E323">
            <v>0</v>
          </cell>
          <cell r="F323">
            <v>0</v>
          </cell>
          <cell r="G323">
            <v>0</v>
          </cell>
          <cell r="H323">
            <v>1</v>
          </cell>
        </row>
        <row r="324">
          <cell r="A324" t="str">
            <v>ZBSM6</v>
          </cell>
          <cell r="E324">
            <v>0</v>
          </cell>
          <cell r="F324">
            <v>0</v>
          </cell>
          <cell r="G324">
            <v>0</v>
          </cell>
          <cell r="H324">
            <v>1</v>
          </cell>
        </row>
        <row r="325">
          <cell r="A325" t="str">
            <v>ZBSM6</v>
          </cell>
          <cell r="E325">
            <v>0</v>
          </cell>
          <cell r="F325">
            <v>0</v>
          </cell>
          <cell r="G325">
            <v>0</v>
          </cell>
          <cell r="H325">
            <v>1</v>
          </cell>
        </row>
        <row r="326">
          <cell r="A326" t="str">
            <v>ZBSM6</v>
          </cell>
          <cell r="E326">
            <v>0</v>
          </cell>
          <cell r="F326">
            <v>0</v>
          </cell>
          <cell r="G326">
            <v>0</v>
          </cell>
          <cell r="H326">
            <v>1</v>
          </cell>
        </row>
        <row r="327">
          <cell r="A327" t="str">
            <v>ZBSM6</v>
          </cell>
          <cell r="E327">
            <v>0</v>
          </cell>
          <cell r="F327">
            <v>0</v>
          </cell>
          <cell r="G327">
            <v>0</v>
          </cell>
          <cell r="H327">
            <v>1</v>
          </cell>
        </row>
        <row r="328">
          <cell r="A328" t="str">
            <v>ZBSM6</v>
          </cell>
          <cell r="E328">
            <v>0</v>
          </cell>
          <cell r="F328">
            <v>0</v>
          </cell>
          <cell r="G328">
            <v>0</v>
          </cell>
          <cell r="H328">
            <v>1</v>
          </cell>
        </row>
        <row r="329">
          <cell r="A329" t="str">
            <v>ZBSM6</v>
          </cell>
          <cell r="E329">
            <v>0</v>
          </cell>
          <cell r="F329">
            <v>0</v>
          </cell>
          <cell r="G329">
            <v>0</v>
          </cell>
          <cell r="H329">
            <v>1</v>
          </cell>
        </row>
        <row r="330">
          <cell r="A330" t="str">
            <v>ZBCS</v>
          </cell>
          <cell r="E330">
            <v>1</v>
          </cell>
          <cell r="F330">
            <v>1</v>
          </cell>
          <cell r="G330">
            <v>1</v>
          </cell>
          <cell r="H330">
            <v>1</v>
          </cell>
        </row>
        <row r="331">
          <cell r="A331" t="str">
            <v>ZBCS</v>
          </cell>
          <cell r="E331">
            <v>1</v>
          </cell>
          <cell r="F331">
            <v>1</v>
          </cell>
          <cell r="G331">
            <v>1</v>
          </cell>
          <cell r="H331">
            <v>1</v>
          </cell>
        </row>
        <row r="332">
          <cell r="A332" t="str">
            <v>ZBPD</v>
          </cell>
          <cell r="E332">
            <v>1</v>
          </cell>
          <cell r="F332">
            <v>1</v>
          </cell>
          <cell r="G332">
            <v>1</v>
          </cell>
          <cell r="H332">
            <v>1</v>
          </cell>
        </row>
        <row r="333">
          <cell r="A333" t="str">
            <v>ZBSM6</v>
          </cell>
          <cell r="E333">
            <v>1</v>
          </cell>
          <cell r="F333">
            <v>1</v>
          </cell>
          <cell r="G333">
            <v>1</v>
          </cell>
          <cell r="H333">
            <v>1</v>
          </cell>
        </row>
        <row r="334">
          <cell r="A334" t="str">
            <v>ZBCS</v>
          </cell>
          <cell r="E334">
            <v>1</v>
          </cell>
          <cell r="F334">
            <v>1</v>
          </cell>
          <cell r="G334">
            <v>1</v>
          </cell>
          <cell r="H334">
            <v>1</v>
          </cell>
        </row>
        <row r="335">
          <cell r="A335" t="str">
            <v>ZBPD</v>
          </cell>
          <cell r="E335">
            <v>1</v>
          </cell>
          <cell r="F335">
            <v>1</v>
          </cell>
          <cell r="G335">
            <v>1</v>
          </cell>
          <cell r="H335">
            <v>1</v>
          </cell>
        </row>
        <row r="336">
          <cell r="A336" t="str">
            <v>ZBPD</v>
          </cell>
          <cell r="E336">
            <v>1</v>
          </cell>
          <cell r="F336">
            <v>1</v>
          </cell>
          <cell r="G336">
            <v>1</v>
          </cell>
          <cell r="H336">
            <v>1</v>
          </cell>
        </row>
        <row r="337">
          <cell r="A337" t="str">
            <v>ZBSM6</v>
          </cell>
          <cell r="E337">
            <v>1</v>
          </cell>
          <cell r="F337">
            <v>0</v>
          </cell>
          <cell r="G337">
            <v>0</v>
          </cell>
          <cell r="H337">
            <v>0</v>
          </cell>
        </row>
        <row r="338">
          <cell r="A338" t="str">
            <v>ZBSM1</v>
          </cell>
          <cell r="E338">
            <v>1</v>
          </cell>
          <cell r="F338">
            <v>1</v>
          </cell>
          <cell r="G338">
            <v>1</v>
          </cell>
          <cell r="H338">
            <v>1</v>
          </cell>
        </row>
        <row r="339">
          <cell r="A339" t="str">
            <v>ZBSM1</v>
          </cell>
          <cell r="E339">
            <v>1</v>
          </cell>
          <cell r="F339">
            <v>1</v>
          </cell>
          <cell r="G339">
            <v>1</v>
          </cell>
          <cell r="H339">
            <v>1</v>
          </cell>
        </row>
        <row r="340">
          <cell r="A340" t="str">
            <v>ZBGA6</v>
          </cell>
          <cell r="E340">
            <v>1</v>
          </cell>
          <cell r="F340">
            <v>1</v>
          </cell>
          <cell r="G340">
            <v>1</v>
          </cell>
          <cell r="H340">
            <v>1</v>
          </cell>
        </row>
        <row r="341">
          <cell r="A341" t="str">
            <v>ZBSM1</v>
          </cell>
          <cell r="E341">
            <v>1</v>
          </cell>
          <cell r="F341">
            <v>1</v>
          </cell>
          <cell r="G341">
            <v>1</v>
          </cell>
          <cell r="H341">
            <v>1</v>
          </cell>
        </row>
        <row r="342">
          <cell r="A342" t="str">
            <v>ZBPD3</v>
          </cell>
          <cell r="E342">
            <v>1</v>
          </cell>
          <cell r="F342">
            <v>1</v>
          </cell>
          <cell r="G342">
            <v>1</v>
          </cell>
          <cell r="H342">
            <v>1</v>
          </cell>
        </row>
        <row r="343">
          <cell r="A343" t="str">
            <v>ZBPD5</v>
          </cell>
          <cell r="E343">
            <v>1</v>
          </cell>
          <cell r="F343">
            <v>1</v>
          </cell>
          <cell r="G343">
            <v>1</v>
          </cell>
          <cell r="H343">
            <v>1</v>
          </cell>
        </row>
        <row r="344">
          <cell r="A344" t="str">
            <v>ZBPD3</v>
          </cell>
          <cell r="E344">
            <v>1</v>
          </cell>
          <cell r="F344">
            <v>1</v>
          </cell>
          <cell r="G344">
            <v>1</v>
          </cell>
          <cell r="H344">
            <v>1</v>
          </cell>
        </row>
        <row r="345">
          <cell r="A345" t="str">
            <v>ZBPD5</v>
          </cell>
          <cell r="E345">
            <v>1</v>
          </cell>
          <cell r="F345">
            <v>1</v>
          </cell>
          <cell r="G345">
            <v>1</v>
          </cell>
          <cell r="H345">
            <v>1</v>
          </cell>
        </row>
        <row r="346">
          <cell r="A346" t="str">
            <v>ZBPD5</v>
          </cell>
          <cell r="E346">
            <v>1</v>
          </cell>
          <cell r="F346">
            <v>1</v>
          </cell>
          <cell r="G346">
            <v>1</v>
          </cell>
          <cell r="H346">
            <v>1</v>
          </cell>
        </row>
        <row r="347">
          <cell r="A347" t="str">
            <v>ZBGA3</v>
          </cell>
          <cell r="E347">
            <v>1</v>
          </cell>
          <cell r="F347">
            <v>1</v>
          </cell>
          <cell r="G347">
            <v>1</v>
          </cell>
          <cell r="H347">
            <v>1</v>
          </cell>
        </row>
        <row r="348">
          <cell r="A348" t="str">
            <v>ZBGA3</v>
          </cell>
          <cell r="E348">
            <v>1</v>
          </cell>
          <cell r="F348">
            <v>1</v>
          </cell>
          <cell r="G348">
            <v>1</v>
          </cell>
          <cell r="H348">
            <v>1</v>
          </cell>
        </row>
        <row r="349">
          <cell r="A349" t="str">
            <v>ZBSM6</v>
          </cell>
          <cell r="E349">
            <v>1</v>
          </cell>
          <cell r="F349">
            <v>0</v>
          </cell>
          <cell r="G349">
            <v>0</v>
          </cell>
          <cell r="H349">
            <v>0</v>
          </cell>
        </row>
        <row r="350">
          <cell r="A350" t="str">
            <v>ZBPD5</v>
          </cell>
          <cell r="E350">
            <v>1</v>
          </cell>
          <cell r="F350">
            <v>1</v>
          </cell>
          <cell r="G350">
            <v>1</v>
          </cell>
          <cell r="H350">
            <v>1</v>
          </cell>
        </row>
        <row r="351">
          <cell r="A351" t="str">
            <v>ZBSM6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</row>
        <row r="352">
          <cell r="A352" t="str">
            <v>ZBGA3</v>
          </cell>
          <cell r="E352">
            <v>1</v>
          </cell>
          <cell r="F352">
            <v>1</v>
          </cell>
          <cell r="G352">
            <v>1</v>
          </cell>
          <cell r="H352">
            <v>1</v>
          </cell>
        </row>
        <row r="353">
          <cell r="A353" t="str">
            <v>ZBPD3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</row>
        <row r="354">
          <cell r="A354" t="str">
            <v>ZBGA3</v>
          </cell>
          <cell r="E354">
            <v>1</v>
          </cell>
          <cell r="F354">
            <v>1</v>
          </cell>
          <cell r="G354">
            <v>1</v>
          </cell>
          <cell r="H354">
            <v>1</v>
          </cell>
        </row>
        <row r="355">
          <cell r="A355" t="str">
            <v>ZBPD5</v>
          </cell>
          <cell r="E355">
            <v>1</v>
          </cell>
          <cell r="F355">
            <v>1</v>
          </cell>
          <cell r="G355">
            <v>1</v>
          </cell>
          <cell r="H355">
            <v>1</v>
          </cell>
        </row>
        <row r="356">
          <cell r="A356" t="str">
            <v>ZBPD3</v>
          </cell>
          <cell r="E356">
            <v>1</v>
          </cell>
          <cell r="F356">
            <v>1</v>
          </cell>
          <cell r="G356">
            <v>1</v>
          </cell>
          <cell r="H356">
            <v>1</v>
          </cell>
        </row>
        <row r="357">
          <cell r="A357" t="str">
            <v>ZBPD5</v>
          </cell>
          <cell r="E357">
            <v>1</v>
          </cell>
          <cell r="F357">
            <v>1</v>
          </cell>
          <cell r="G357">
            <v>1</v>
          </cell>
          <cell r="H357">
            <v>1</v>
          </cell>
        </row>
        <row r="358">
          <cell r="A358" t="str">
            <v>ZBGA5</v>
          </cell>
          <cell r="E358">
            <v>1</v>
          </cell>
          <cell r="F358">
            <v>1</v>
          </cell>
          <cell r="G358">
            <v>1</v>
          </cell>
          <cell r="H358">
            <v>1</v>
          </cell>
        </row>
        <row r="359">
          <cell r="A359" t="str">
            <v>ZBSM1</v>
          </cell>
          <cell r="E359">
            <v>1</v>
          </cell>
          <cell r="F359">
            <v>1</v>
          </cell>
          <cell r="G359">
            <v>1</v>
          </cell>
          <cell r="H359">
            <v>1</v>
          </cell>
        </row>
        <row r="360">
          <cell r="A360" t="str">
            <v>ZBPD3</v>
          </cell>
          <cell r="E360">
            <v>1</v>
          </cell>
          <cell r="F360">
            <v>1</v>
          </cell>
          <cell r="G360">
            <v>1</v>
          </cell>
          <cell r="H360">
            <v>1</v>
          </cell>
        </row>
        <row r="361">
          <cell r="A361" t="str">
            <v>ZBGA3</v>
          </cell>
          <cell r="E361">
            <v>1</v>
          </cell>
          <cell r="F361">
            <v>1</v>
          </cell>
          <cell r="G361">
            <v>1</v>
          </cell>
          <cell r="H361">
            <v>1</v>
          </cell>
        </row>
        <row r="362">
          <cell r="A362" t="str">
            <v>ZBPD5</v>
          </cell>
          <cell r="E362">
            <v>1</v>
          </cell>
          <cell r="F362">
            <v>1</v>
          </cell>
          <cell r="G362">
            <v>1</v>
          </cell>
          <cell r="H362">
            <v>1</v>
          </cell>
        </row>
        <row r="363">
          <cell r="A363" t="str">
            <v>ZBGA3</v>
          </cell>
          <cell r="E363">
            <v>1</v>
          </cell>
          <cell r="F363">
            <v>1</v>
          </cell>
          <cell r="G363">
            <v>1</v>
          </cell>
          <cell r="H363">
            <v>1</v>
          </cell>
        </row>
        <row r="364">
          <cell r="A364" t="str">
            <v>ZBGA5</v>
          </cell>
          <cell r="E364">
            <v>1</v>
          </cell>
          <cell r="F364">
            <v>1</v>
          </cell>
          <cell r="G364">
            <v>1</v>
          </cell>
          <cell r="H364">
            <v>1</v>
          </cell>
        </row>
        <row r="365">
          <cell r="A365" t="str">
            <v>ZBGA6</v>
          </cell>
          <cell r="E365">
            <v>1</v>
          </cell>
          <cell r="F365">
            <v>0</v>
          </cell>
          <cell r="G365">
            <v>0</v>
          </cell>
          <cell r="H365">
            <v>0</v>
          </cell>
        </row>
        <row r="366">
          <cell r="A366" t="str">
            <v>ZBGA5</v>
          </cell>
          <cell r="E366">
            <v>1</v>
          </cell>
          <cell r="F366">
            <v>1</v>
          </cell>
          <cell r="G366">
            <v>1</v>
          </cell>
          <cell r="H366">
            <v>1</v>
          </cell>
        </row>
        <row r="367">
          <cell r="A367" t="str">
            <v>ZBPD5</v>
          </cell>
          <cell r="E367">
            <v>1</v>
          </cell>
          <cell r="F367">
            <v>1</v>
          </cell>
          <cell r="G367">
            <v>1</v>
          </cell>
          <cell r="H367">
            <v>1</v>
          </cell>
        </row>
        <row r="368">
          <cell r="A368" t="str">
            <v>ZBGA5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</row>
        <row r="369">
          <cell r="A369" t="str">
            <v>ZBPD5</v>
          </cell>
          <cell r="E369">
            <v>1</v>
          </cell>
          <cell r="F369">
            <v>1</v>
          </cell>
          <cell r="G369">
            <v>1</v>
          </cell>
          <cell r="H369">
            <v>1</v>
          </cell>
        </row>
        <row r="370">
          <cell r="A370" t="str">
            <v>ZBPD5</v>
          </cell>
          <cell r="E370">
            <v>1</v>
          </cell>
          <cell r="F370">
            <v>1</v>
          </cell>
          <cell r="G370">
            <v>1</v>
          </cell>
          <cell r="H370">
            <v>1</v>
          </cell>
        </row>
        <row r="371">
          <cell r="A371" t="str">
            <v>ZBPD3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</row>
        <row r="372">
          <cell r="A372" t="str">
            <v>ZBPD5</v>
          </cell>
          <cell r="E372">
            <v>1</v>
          </cell>
          <cell r="F372">
            <v>1</v>
          </cell>
          <cell r="G372">
            <v>1</v>
          </cell>
          <cell r="H372">
            <v>1</v>
          </cell>
        </row>
        <row r="373">
          <cell r="A373" t="str">
            <v>ZBPD5</v>
          </cell>
          <cell r="E373">
            <v>1</v>
          </cell>
          <cell r="F373">
            <v>1</v>
          </cell>
          <cell r="G373">
            <v>1</v>
          </cell>
          <cell r="H373">
            <v>1</v>
          </cell>
        </row>
        <row r="374">
          <cell r="A374" t="str">
            <v>ZBPD5</v>
          </cell>
          <cell r="E374">
            <v>1</v>
          </cell>
          <cell r="F374">
            <v>1</v>
          </cell>
          <cell r="G374">
            <v>1</v>
          </cell>
          <cell r="H374">
            <v>1</v>
          </cell>
        </row>
        <row r="375">
          <cell r="A375" t="str">
            <v>ZBPD3</v>
          </cell>
          <cell r="E375">
            <v>1</v>
          </cell>
          <cell r="F375">
            <v>1</v>
          </cell>
          <cell r="G375">
            <v>1</v>
          </cell>
          <cell r="H375">
            <v>1</v>
          </cell>
        </row>
        <row r="376">
          <cell r="A376" t="str">
            <v>ZBGA3</v>
          </cell>
          <cell r="E376">
            <v>1</v>
          </cell>
          <cell r="F376">
            <v>1</v>
          </cell>
          <cell r="G376">
            <v>1</v>
          </cell>
          <cell r="H376">
            <v>1</v>
          </cell>
        </row>
        <row r="377">
          <cell r="A377" t="str">
            <v>ZBPD3</v>
          </cell>
          <cell r="E377">
            <v>1</v>
          </cell>
          <cell r="F377">
            <v>1</v>
          </cell>
          <cell r="G377">
            <v>1</v>
          </cell>
          <cell r="H377">
            <v>1</v>
          </cell>
        </row>
        <row r="378">
          <cell r="A378" t="str">
            <v>ZBPD3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</row>
        <row r="379">
          <cell r="A379" t="str">
            <v>ZBPD3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</row>
        <row r="380">
          <cell r="A380" t="str">
            <v>ZBPD3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</row>
        <row r="381">
          <cell r="A381" t="str">
            <v>ZBPD3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</row>
        <row r="382">
          <cell r="A382" t="str">
            <v>ZBPD3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</row>
        <row r="383">
          <cell r="A383" t="str">
            <v>ZBPD3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</row>
        <row r="384">
          <cell r="A384" t="str">
            <v>ZBPD3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</row>
        <row r="385">
          <cell r="A385" t="str">
            <v>ZBPD3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</row>
        <row r="386">
          <cell r="A386" t="str">
            <v>ZBPD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</row>
        <row r="387">
          <cell r="A387" t="str">
            <v>ZBPD5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</row>
        <row r="388">
          <cell r="A388" t="str">
            <v>ZBSM6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</row>
        <row r="389">
          <cell r="A389" t="str">
            <v>ZBSM1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</row>
        <row r="390">
          <cell r="A390" t="str">
            <v>ZBGA3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</row>
        <row r="391">
          <cell r="A391" t="str">
            <v>ZBGA6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</row>
        <row r="392">
          <cell r="A392" t="str">
            <v>ZBGA5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</row>
        <row r="393">
          <cell r="A393" t="str">
            <v>ZBGA5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</row>
        <row r="394">
          <cell r="A394" t="str">
            <v>ZBGA5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</row>
        <row r="395">
          <cell r="A395" t="str">
            <v>ZBGA3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</row>
        <row r="396">
          <cell r="A396" t="str">
            <v>ZBGA3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</row>
        <row r="397">
          <cell r="A397" t="str">
            <v>ZBGA3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</row>
        <row r="398">
          <cell r="A398" t="str">
            <v>ZBPD5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</row>
        <row r="399">
          <cell r="A399" t="str">
            <v>ZBPD5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</row>
        <row r="400">
          <cell r="A400" t="str">
            <v>ZBPD5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</row>
        <row r="401">
          <cell r="A401" t="str">
            <v>ZBSM3</v>
          </cell>
          <cell r="E401">
            <v>1</v>
          </cell>
          <cell r="F401">
            <v>1</v>
          </cell>
          <cell r="G401">
            <v>1</v>
          </cell>
          <cell r="H401">
            <v>1</v>
          </cell>
        </row>
        <row r="402">
          <cell r="A402" t="str">
            <v>ZBSM3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</row>
        <row r="403">
          <cell r="A403" t="str">
            <v>ZBCS</v>
          </cell>
          <cell r="E403">
            <v>1</v>
          </cell>
          <cell r="F403">
            <v>1</v>
          </cell>
          <cell r="G403">
            <v>1</v>
          </cell>
          <cell r="H403">
            <v>1</v>
          </cell>
        </row>
        <row r="404">
          <cell r="A404" t="str">
            <v>ZBSM3</v>
          </cell>
          <cell r="E404">
            <v>1</v>
          </cell>
          <cell r="F404">
            <v>1</v>
          </cell>
          <cell r="G404">
            <v>1</v>
          </cell>
          <cell r="H404">
            <v>1</v>
          </cell>
        </row>
        <row r="405">
          <cell r="A405" t="str">
            <v>ZBGA3</v>
          </cell>
          <cell r="E405">
            <v>1</v>
          </cell>
          <cell r="F405">
            <v>1</v>
          </cell>
          <cell r="G405">
            <v>1</v>
          </cell>
          <cell r="H405">
            <v>1</v>
          </cell>
        </row>
        <row r="406">
          <cell r="A406" t="str">
            <v>ZBSM3</v>
          </cell>
          <cell r="E406">
            <v>1</v>
          </cell>
          <cell r="F406">
            <v>1</v>
          </cell>
          <cell r="G406">
            <v>1</v>
          </cell>
          <cell r="H406">
            <v>1</v>
          </cell>
        </row>
        <row r="407">
          <cell r="A407" t="str">
            <v>ZBSM3</v>
          </cell>
          <cell r="E407">
            <v>1</v>
          </cell>
          <cell r="F407">
            <v>1</v>
          </cell>
          <cell r="G407">
            <v>1</v>
          </cell>
          <cell r="H407">
            <v>1</v>
          </cell>
        </row>
        <row r="408">
          <cell r="A408" t="str">
            <v>ZBGA6</v>
          </cell>
          <cell r="E408">
            <v>1</v>
          </cell>
          <cell r="F408">
            <v>1</v>
          </cell>
          <cell r="G408">
            <v>1</v>
          </cell>
          <cell r="H408">
            <v>1</v>
          </cell>
        </row>
        <row r="409">
          <cell r="A409" t="str">
            <v>ZBSM3</v>
          </cell>
          <cell r="E409">
            <v>1</v>
          </cell>
          <cell r="F409">
            <v>1</v>
          </cell>
          <cell r="G409">
            <v>1</v>
          </cell>
          <cell r="H409">
            <v>1</v>
          </cell>
        </row>
        <row r="410">
          <cell r="A410" t="str">
            <v>ZBSM3</v>
          </cell>
          <cell r="E410">
            <v>1</v>
          </cell>
          <cell r="F410">
            <v>1</v>
          </cell>
          <cell r="G410">
            <v>1</v>
          </cell>
          <cell r="H410">
            <v>1</v>
          </cell>
        </row>
        <row r="411">
          <cell r="A411" t="str">
            <v>ZBSM3</v>
          </cell>
          <cell r="E411">
            <v>1</v>
          </cell>
          <cell r="F411">
            <v>1</v>
          </cell>
          <cell r="G411">
            <v>1</v>
          </cell>
          <cell r="H411">
            <v>1</v>
          </cell>
        </row>
        <row r="412">
          <cell r="A412" t="str">
            <v>ZBGA6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</row>
        <row r="413">
          <cell r="A413" t="str">
            <v>ZBSM6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</row>
        <row r="414">
          <cell r="A414" t="str">
            <v>Cost of Sales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</row>
        <row r="415">
          <cell r="A415" t="str">
            <v>ZBCS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</row>
        <row r="416">
          <cell r="A416" t="str">
            <v>ZBGA1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</row>
        <row r="417">
          <cell r="A417" t="str">
            <v>ZBSM8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</row>
        <row r="418">
          <cell r="A418" t="str">
            <v>ZBGA5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</row>
        <row r="419">
          <cell r="A419" t="str">
            <v>ZBGA5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</row>
        <row r="420">
          <cell r="A420" t="str">
            <v>ZBGA5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</row>
        <row r="421">
          <cell r="A421" t="str">
            <v>ZBGA5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</row>
        <row r="422">
          <cell r="A422" t="str">
            <v>ZBGA5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</row>
        <row r="423">
          <cell r="A423" t="str">
            <v>ZBGA5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</row>
        <row r="424">
          <cell r="A424" t="str">
            <v>ZBGA5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</row>
        <row r="425">
          <cell r="A425" t="str">
            <v>ZBGA5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</row>
        <row r="426">
          <cell r="A426" t="str">
            <v>ZBGA5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</row>
        <row r="427">
          <cell r="A427" t="str">
            <v>ZBGA5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</row>
        <row r="428">
          <cell r="A428" t="str">
            <v>ZBGA5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</row>
        <row r="429">
          <cell r="A429" t="str">
            <v>ZBGA5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</row>
        <row r="430">
          <cell r="A430" t="str">
            <v>ZBGA6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</row>
        <row r="431">
          <cell r="A431" t="str">
            <v>ZBGA6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</row>
        <row r="432">
          <cell r="A432" t="str">
            <v>ZBGA6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</row>
        <row r="433">
          <cell r="A433" t="str">
            <v>ZBGA6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</row>
        <row r="434">
          <cell r="A434" t="str">
            <v>ZBGA6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</row>
        <row r="435">
          <cell r="A435" t="str">
            <v>ZBGA4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</row>
        <row r="436">
          <cell r="A436" t="str">
            <v>ZBGA4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</row>
        <row r="437">
          <cell r="A437" t="str">
            <v>ZBGA4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</row>
        <row r="438">
          <cell r="A438" t="str">
            <v>ZBGA4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</row>
        <row r="439">
          <cell r="A439" t="str">
            <v>ZBGA7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</row>
        <row r="440">
          <cell r="A440" t="str">
            <v>ZBGA7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</row>
        <row r="441">
          <cell r="A441" t="str">
            <v>ZBGA7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</row>
        <row r="442">
          <cell r="A442" t="str">
            <v>ZBGA7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</row>
        <row r="443">
          <cell r="A443" t="str">
            <v>ZBGA7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</row>
        <row r="444">
          <cell r="A444" t="str">
            <v>ZBGA7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</row>
        <row r="445">
          <cell r="A445" t="str">
            <v>ZBSM2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</row>
        <row r="446">
          <cell r="A446" t="str">
            <v>ZBSM2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</row>
        <row r="447">
          <cell r="A447" t="str">
            <v>ZBSM2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</row>
        <row r="448">
          <cell r="A448" t="str">
            <v>ZBSM2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</row>
        <row r="449">
          <cell r="A449" t="str">
            <v>ZBSM2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</row>
        <row r="450">
          <cell r="A450" t="str">
            <v>ZBSM2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</row>
        <row r="451">
          <cell r="A451" t="str">
            <v>ZBSM2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</row>
        <row r="452">
          <cell r="A452" t="str">
            <v>ZBSM2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</row>
        <row r="453">
          <cell r="A453" t="str">
            <v>ZBSM2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</row>
        <row r="454">
          <cell r="A454" t="str">
            <v>ZBSM2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</row>
        <row r="455">
          <cell r="A455" t="str">
            <v>ZBSM2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</row>
        <row r="456">
          <cell r="A456" t="str">
            <v>ZBSM1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</row>
        <row r="457">
          <cell r="A457" t="str">
            <v>ZBSM1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</row>
        <row r="458">
          <cell r="A458" t="str">
            <v>ZBSM1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</row>
        <row r="459">
          <cell r="A459" t="str">
            <v>ZBSM1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</row>
        <row r="460">
          <cell r="A460" t="str">
            <v>ZBSM1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</row>
        <row r="461">
          <cell r="A461" t="str">
            <v>ZBSM1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</row>
        <row r="462">
          <cell r="A462" t="str">
            <v>ZBSM1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</row>
        <row r="463">
          <cell r="A463" t="str">
            <v>ZBSM1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</row>
        <row r="464">
          <cell r="A464" t="str">
            <v>ZBSM1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</row>
        <row r="465">
          <cell r="A465" t="str">
            <v>ZBSM1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</row>
        <row r="466">
          <cell r="A466" t="str">
            <v>ZBSM1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</row>
        <row r="467">
          <cell r="A467" t="str">
            <v>ZBSM1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</row>
        <row r="468">
          <cell r="A468" t="str">
            <v>ZBSM1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</row>
        <row r="469">
          <cell r="A469" t="str">
            <v>ZBSM1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</row>
        <row r="470">
          <cell r="A470" t="str">
            <v>ZBSM1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</row>
        <row r="471">
          <cell r="A471" t="str">
            <v>ZBSM1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</row>
        <row r="472">
          <cell r="A472" t="str">
            <v>ZBSM1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</row>
        <row r="473">
          <cell r="A473" t="str">
            <v>ZBSM1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</row>
        <row r="474">
          <cell r="A474" t="str">
            <v>ZBSM5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</row>
        <row r="475">
          <cell r="A475" t="str">
            <v>ZBSM5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</row>
        <row r="476">
          <cell r="A476" t="str">
            <v>ZBSM5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</row>
        <row r="477">
          <cell r="A477" t="str">
            <v>ZBSM5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</row>
        <row r="478">
          <cell r="A478" t="str">
            <v>ZBSM5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</row>
        <row r="479">
          <cell r="A479" t="str">
            <v>ZBSM1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</row>
        <row r="480">
          <cell r="A480" t="str">
            <v>ZBSM1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</row>
        <row r="481">
          <cell r="A481" t="str">
            <v>ZBSM1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</row>
        <row r="482">
          <cell r="A482" t="str">
            <v>ZBSM1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</row>
        <row r="483">
          <cell r="A483" t="str">
            <v>ZBSM1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</row>
        <row r="484">
          <cell r="A484" t="str">
            <v>ZBSM1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</row>
        <row r="485">
          <cell r="A485" t="str">
            <v>ZBSM1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</row>
        <row r="486">
          <cell r="A486" t="str">
            <v>ZBSM1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</row>
        <row r="487">
          <cell r="A487" t="str">
            <v>ZBSM1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</row>
        <row r="488">
          <cell r="A488" t="str">
            <v>ZBSM1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</row>
        <row r="489">
          <cell r="A489" t="str">
            <v>ZBSM1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</row>
        <row r="490">
          <cell r="A490" t="str">
            <v>ZBSM1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</row>
        <row r="491">
          <cell r="A491" t="str">
            <v>ZBSM1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</row>
        <row r="492">
          <cell r="A492" t="str">
            <v>ZBSM1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</row>
        <row r="493">
          <cell r="A493" t="str">
            <v>ZBSM1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</row>
        <row r="494">
          <cell r="A494" t="str">
            <v>ZBSM1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</row>
        <row r="495">
          <cell r="A495" t="str">
            <v>ZBSM3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</row>
        <row r="496">
          <cell r="A496" t="str">
            <v>ZBSM3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</row>
        <row r="497">
          <cell r="A497" t="str">
            <v>ZBSM3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</row>
        <row r="498">
          <cell r="A498" t="str">
            <v>ZBSM3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</row>
        <row r="499">
          <cell r="A499" t="str">
            <v>ZBSM3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</row>
        <row r="500">
          <cell r="A500" t="str">
            <v>ZBSM3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</row>
        <row r="501">
          <cell r="A501" t="str">
            <v>ZBSM3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</row>
        <row r="502">
          <cell r="A502" t="str">
            <v>ZBSM3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</row>
        <row r="503">
          <cell r="A503" t="str">
            <v>ZBSM3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</row>
        <row r="504">
          <cell r="A504" t="str">
            <v>ZBSM3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</row>
        <row r="505">
          <cell r="A505" t="str">
            <v>ZBSM3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</row>
        <row r="506">
          <cell r="A506" t="str">
            <v>ZBGA3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</row>
        <row r="507">
          <cell r="A507" t="str">
            <v>ZBGA3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</row>
        <row r="508">
          <cell r="A508" t="str">
            <v>ZBGA3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</row>
        <row r="509">
          <cell r="A509" t="str">
            <v>ZBGA3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</row>
        <row r="510">
          <cell r="A510" t="str">
            <v>ZBGA3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</row>
        <row r="511">
          <cell r="A511" t="str">
            <v>ZBGA3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</row>
        <row r="512">
          <cell r="A512" t="str">
            <v>ZBGA3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</row>
        <row r="513">
          <cell r="A513" t="str">
            <v>ZBGA3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</row>
        <row r="514">
          <cell r="A514" t="str">
            <v>ZBGA3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</row>
        <row r="515">
          <cell r="A515" t="str">
            <v>ZBGA3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</row>
        <row r="516">
          <cell r="A516" t="str">
            <v>ZBSM7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</row>
        <row r="517">
          <cell r="A517" t="str">
            <v>ZBSM7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</row>
        <row r="518">
          <cell r="A518" t="str">
            <v>ZBSM7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</row>
        <row r="519">
          <cell r="A519" t="str">
            <v>ZBSM7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</row>
        <row r="520">
          <cell r="A520" t="str">
            <v>ZBSM7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</row>
        <row r="521">
          <cell r="A521" t="str">
            <v>ZBSM7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</row>
        <row r="522">
          <cell r="A522" t="str">
            <v>ZBSM7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</row>
        <row r="523">
          <cell r="A523" t="str">
            <v>ZBSM7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</row>
        <row r="524">
          <cell r="A524" t="str">
            <v>ZBSM7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</row>
        <row r="525">
          <cell r="A525" t="str">
            <v>ZBSM7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</row>
        <row r="526">
          <cell r="A526" t="str">
            <v>ZBSM7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</row>
        <row r="527">
          <cell r="A527" t="str">
            <v>ZBSM7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</row>
        <row r="528">
          <cell r="A528" t="str">
            <v>ZBSM7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</row>
        <row r="529">
          <cell r="A529" t="str">
            <v>ZBSM7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</row>
        <row r="530">
          <cell r="A530" t="str">
            <v>ZBSM7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</row>
        <row r="531">
          <cell r="A531" t="str">
            <v>ZBSM7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</row>
        <row r="532">
          <cell r="A532" t="str">
            <v>ZBSM7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</row>
        <row r="533">
          <cell r="A533" t="str">
            <v>ZBSM2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</row>
        <row r="534">
          <cell r="A534" t="str">
            <v>ZBSM2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</row>
        <row r="535">
          <cell r="A535" t="str">
            <v>ZBSM2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</row>
        <row r="536">
          <cell r="A536" t="str">
            <v>ZBSM2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</row>
        <row r="537">
          <cell r="A537" t="str">
            <v>ZBSM2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</row>
        <row r="538">
          <cell r="A538" t="str">
            <v>ZBSM2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</row>
        <row r="539">
          <cell r="A539" t="str">
            <v>ZBSM2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</row>
        <row r="540">
          <cell r="A540" t="str">
            <v>ZBSM2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</row>
        <row r="541">
          <cell r="A541" t="str">
            <v>ZBSM2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</row>
        <row r="542">
          <cell r="A542" t="str">
            <v>ZBSM2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</row>
        <row r="543">
          <cell r="A543" t="str">
            <v>ZBSM2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</row>
        <row r="544">
          <cell r="A544" t="str">
            <v>ZBSM2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</row>
        <row r="545">
          <cell r="A545" t="str">
            <v>ZBSM2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</row>
        <row r="546">
          <cell r="A546" t="str">
            <v>ZBSM2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</row>
        <row r="547">
          <cell r="A547" t="str">
            <v>ZBSM2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</row>
        <row r="548">
          <cell r="A548" t="str">
            <v>ZBSM2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</row>
        <row r="549">
          <cell r="A549" t="str">
            <v>ZBSM2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</row>
        <row r="550">
          <cell r="A550" t="str">
            <v>ZBSM2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</row>
        <row r="551">
          <cell r="A551" t="str">
            <v>ZBSM2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</row>
        <row r="552">
          <cell r="A552" t="str">
            <v>ZBSM2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</row>
        <row r="553">
          <cell r="A553" t="str">
            <v>ZBSM2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</row>
        <row r="554">
          <cell r="A554" t="str">
            <v>ZBSM2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</row>
        <row r="555">
          <cell r="A555" t="str">
            <v>ZBSM2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</row>
        <row r="556">
          <cell r="A556" t="str">
            <v>ZBSM2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</row>
        <row r="557">
          <cell r="A557" t="str">
            <v>ZBSM2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</row>
        <row r="558">
          <cell r="A558" t="str">
            <v>ZBSM2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</row>
        <row r="559">
          <cell r="A559" t="str">
            <v>ZBSM1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</row>
        <row r="560">
          <cell r="A560" t="str">
            <v>ZBSM1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</row>
        <row r="561">
          <cell r="A561" t="str">
            <v>ZBSM1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</row>
        <row r="562">
          <cell r="A562" t="str">
            <v>ZBSM1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</row>
        <row r="563">
          <cell r="A563" t="str">
            <v>ZBSM1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</row>
        <row r="564">
          <cell r="A564" t="str">
            <v>ZBSM1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</row>
        <row r="565">
          <cell r="A565" t="str">
            <v>ZBSM1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</row>
        <row r="566">
          <cell r="A566" t="str">
            <v>ZBSM1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</row>
        <row r="567">
          <cell r="A567" t="str">
            <v>ZBSM1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</row>
        <row r="568">
          <cell r="A568" t="str">
            <v>ZBSM1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</row>
        <row r="569">
          <cell r="A569" t="str">
            <v>ZBSM1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</row>
        <row r="570">
          <cell r="A570" t="str">
            <v>ZBSM1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</row>
        <row r="571">
          <cell r="A571" t="str">
            <v>ZBSM1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</row>
        <row r="572">
          <cell r="A572" t="str">
            <v>ZBSM1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</row>
        <row r="573">
          <cell r="A573" t="str">
            <v>ZBSM1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</row>
        <row r="574">
          <cell r="A574" t="str">
            <v>ZBSM1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</row>
        <row r="575">
          <cell r="A575" t="str">
            <v>ZBSM1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</row>
        <row r="576">
          <cell r="A576" t="str">
            <v>ZBSM1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</row>
        <row r="577">
          <cell r="A577" t="str">
            <v>ZBSM6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</row>
        <row r="578">
          <cell r="A578" t="str">
            <v>ZBSM2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</row>
        <row r="579">
          <cell r="A579" t="str">
            <v>ZBSM2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</row>
        <row r="580">
          <cell r="A580" t="str">
            <v>ZBCS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</row>
        <row r="581">
          <cell r="A581" t="str">
            <v>ZBGA1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</row>
        <row r="582">
          <cell r="A582" t="str">
            <v>ZBSM8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</row>
        <row r="583">
          <cell r="A583" t="str">
            <v>ZBGA6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</row>
        <row r="584">
          <cell r="A584" t="str">
            <v>ZBGA3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</row>
        <row r="585">
          <cell r="A585" t="str">
            <v>ZBSM7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</row>
        <row r="586">
          <cell r="A586" t="str">
            <v>ZBSM2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</row>
        <row r="587">
          <cell r="A587" t="str">
            <v>ZBSM2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</row>
        <row r="588">
          <cell r="A588" t="str">
            <v>ZBSM1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</row>
        <row r="589">
          <cell r="A589" t="str">
            <v>ZBSM6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</row>
        <row r="590">
          <cell r="A590" t="str">
            <v>ZBCS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</row>
        <row r="591">
          <cell r="A591" t="str">
            <v>ZBGA1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</row>
        <row r="592">
          <cell r="A592" t="str">
            <v>ZBSM8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</row>
        <row r="593">
          <cell r="A593" t="str">
            <v>ZBSM6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</row>
        <row r="594">
          <cell r="A594" t="str">
            <v>ZBSM7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</row>
        <row r="595">
          <cell r="A595" t="str">
            <v>ZBGA3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</row>
        <row r="596">
          <cell r="A596" t="str">
            <v>ZBGA6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</row>
        <row r="597">
          <cell r="A597" t="str">
            <v>ZBCS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</row>
        <row r="598">
          <cell r="A598" t="str">
            <v>ZBGA1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</row>
        <row r="599">
          <cell r="A599" t="str">
            <v>ZBSM8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</row>
        <row r="600">
          <cell r="A600" t="str">
            <v>ZBSM6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</row>
        <row r="601">
          <cell r="A601" t="str">
            <v>ZBSM6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</row>
        <row r="602">
          <cell r="A602" t="str">
            <v>ZBSM6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</row>
        <row r="603">
          <cell r="A603" t="str">
            <v>ZBSM2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</row>
        <row r="604">
          <cell r="A604" t="str">
            <v>ZBSM2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</row>
        <row r="605">
          <cell r="A605" t="str">
            <v>ZBSM7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</row>
        <row r="606">
          <cell r="A606" t="str">
            <v>ZBSM7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</row>
        <row r="607">
          <cell r="A607" t="str">
            <v>ZBSM1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</row>
        <row r="608">
          <cell r="A608" t="str">
            <v>ZBSM1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</row>
        <row r="609">
          <cell r="A609" t="str">
            <v>ZBGA3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</row>
        <row r="610">
          <cell r="A610" t="str">
            <v>ZBGA3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</row>
        <row r="611">
          <cell r="A611" t="str">
            <v>ZBGA7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</row>
        <row r="612">
          <cell r="A612" t="str">
            <v>ZBGA7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</row>
        <row r="613">
          <cell r="A613" t="str">
            <v>ZBPD5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</row>
        <row r="614">
          <cell r="A614" t="str">
            <v>ZBPD5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</row>
        <row r="615">
          <cell r="A615" t="str">
            <v>ZBGA5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</row>
        <row r="616">
          <cell r="A616" t="str">
            <v>ZBGA5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</row>
        <row r="617">
          <cell r="A617" t="str">
            <v>ZBGA4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</row>
        <row r="618">
          <cell r="A618" t="str">
            <v>ZBGA4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</row>
        <row r="619">
          <cell r="A619" t="str">
            <v>ZBGA6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</row>
        <row r="620">
          <cell r="A620" t="str">
            <v>ZBGA6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</row>
        <row r="621">
          <cell r="A621" t="str">
            <v>ZBCS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</row>
        <row r="622">
          <cell r="A622" t="str">
            <v>ZBGA1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</row>
        <row r="623">
          <cell r="A623" t="str">
            <v>ZBSM8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</row>
        <row r="624">
          <cell r="A624" t="str">
            <v>ZBGA3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</row>
        <row r="625">
          <cell r="A625" t="str">
            <v>ZBGA3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</row>
        <row r="626">
          <cell r="A626" t="str">
            <v>ZBGA3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</row>
        <row r="627">
          <cell r="A627" t="str">
            <v>ZBGA6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</row>
        <row r="628">
          <cell r="A628" t="str">
            <v>ZBGA6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</row>
        <row r="629">
          <cell r="A629" t="str">
            <v>ZBGA5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</row>
        <row r="630">
          <cell r="A630" t="str">
            <v>ZBGA5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</row>
        <row r="631">
          <cell r="A631" t="str">
            <v>ZBPD5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</row>
        <row r="632">
          <cell r="A632" t="str">
            <v>ZBSM7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</row>
        <row r="633">
          <cell r="A633" t="str">
            <v>ZBSM7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</row>
        <row r="634">
          <cell r="A634" t="str">
            <v>ZBSM7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</row>
        <row r="635">
          <cell r="A635" t="str">
            <v>ZBSM7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</row>
        <row r="636">
          <cell r="A636" t="str">
            <v>ZBSM6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</row>
        <row r="637">
          <cell r="A637" t="str">
            <v>ZBSM1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</row>
        <row r="638">
          <cell r="A638" t="str">
            <v>ZBSM1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</row>
        <row r="639">
          <cell r="A639" t="str">
            <v>ZBSM1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</row>
        <row r="640">
          <cell r="A640" t="str">
            <v>ZBSM1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</row>
        <row r="641">
          <cell r="A641" t="str">
            <v>ZBSM2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</row>
        <row r="642">
          <cell r="A642" t="str">
            <v>ZBSM2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</row>
        <row r="643">
          <cell r="A643" t="str">
            <v>ZBSM2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</row>
        <row r="644">
          <cell r="A644" t="str">
            <v>ZBSM2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</row>
        <row r="645">
          <cell r="A645" t="str">
            <v>ZBSM2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</row>
        <row r="646">
          <cell r="A646" t="str">
            <v>ZBSM2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</row>
        <row r="647">
          <cell r="A647" t="str">
            <v>ZBSM2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</row>
        <row r="648">
          <cell r="A648" t="str">
            <v>ZBSM1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</row>
        <row r="649">
          <cell r="A649" t="str">
            <v>ZBSM1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</row>
        <row r="650">
          <cell r="A650" t="str">
            <v>ZBSM1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</row>
        <row r="651">
          <cell r="A651" t="str">
            <v>ZBSM6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</row>
        <row r="652">
          <cell r="A652" t="str">
            <v>ZBSM6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</row>
        <row r="653">
          <cell r="A653" t="str">
            <v>ZBGA3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</row>
        <row r="654">
          <cell r="A654" t="str">
            <v>ZBGA3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</row>
        <row r="655">
          <cell r="A655" t="str">
            <v>ZBGA5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</row>
        <row r="656">
          <cell r="A656" t="str">
            <v>ZBGA4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</row>
        <row r="657">
          <cell r="A657" t="str">
            <v>ZBGA6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</row>
        <row r="658">
          <cell r="A658" t="str">
            <v>ZBGA9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</row>
        <row r="659">
          <cell r="A659" t="str">
            <v>ZBGA7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</row>
        <row r="660">
          <cell r="A660" t="str">
            <v>ZBPD5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</row>
        <row r="661">
          <cell r="A661" t="str">
            <v>ZBSM3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</row>
        <row r="662">
          <cell r="A662" t="str">
            <v>ZBSM3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</row>
        <row r="663">
          <cell r="A663" t="str">
            <v>ZBSM3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</row>
        <row r="664">
          <cell r="A664" t="str">
            <v>ZBCS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</row>
        <row r="665">
          <cell r="A665" t="str">
            <v>ZBGA1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</row>
        <row r="666">
          <cell r="A666" t="str">
            <v>ZBSM8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</row>
        <row r="667">
          <cell r="A667" t="str">
            <v>ZBSM7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</row>
        <row r="668">
          <cell r="A668" t="str">
            <v>ZBSM7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</row>
        <row r="669">
          <cell r="A669" t="str">
            <v>ZBSM7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</row>
        <row r="670">
          <cell r="A670" t="str">
            <v>ZBSM7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</row>
        <row r="671">
          <cell r="A671" t="str">
            <v>ZBSM7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</row>
        <row r="672">
          <cell r="A672" t="str">
            <v>ZBSM7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</row>
        <row r="673">
          <cell r="A673" t="str">
            <v>ZBSM7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</row>
        <row r="674">
          <cell r="A674" t="str">
            <v>ZBSM7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</row>
        <row r="675">
          <cell r="A675" t="str">
            <v>ZBSM7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</row>
        <row r="676">
          <cell r="A676" t="str">
            <v>ZBSM7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</row>
        <row r="677">
          <cell r="A677" t="str">
            <v>ZBSM1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</row>
        <row r="678">
          <cell r="A678" t="str">
            <v>ZBSM1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</row>
        <row r="679">
          <cell r="A679" t="str">
            <v>ZBSM1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</row>
        <row r="680">
          <cell r="A680" t="str">
            <v>ZBSM1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</row>
        <row r="681">
          <cell r="A681" t="str">
            <v>ZBSM1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</row>
        <row r="682">
          <cell r="A682" t="str">
            <v>ZBSM1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</row>
        <row r="683">
          <cell r="A683" t="str">
            <v>ZBSM1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</row>
        <row r="684">
          <cell r="A684" t="str">
            <v>ZBSM1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</row>
        <row r="685">
          <cell r="A685" t="str">
            <v>ZBSM1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</row>
        <row r="686">
          <cell r="A686" t="str">
            <v>ZBSM1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</row>
        <row r="687">
          <cell r="A687" t="str">
            <v>ZBSM1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</row>
        <row r="688">
          <cell r="A688" t="str">
            <v>ZBSM1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</row>
        <row r="689">
          <cell r="A689" t="str">
            <v>ZBSM1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</row>
        <row r="690">
          <cell r="A690" t="str">
            <v>ZBSM1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</row>
        <row r="691">
          <cell r="A691" t="str">
            <v>ZBSM1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</row>
        <row r="692">
          <cell r="A692" t="str">
            <v>ZBSM1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</row>
        <row r="693">
          <cell r="A693" t="str">
            <v>ZBSM1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</row>
        <row r="694">
          <cell r="A694" t="str">
            <v>ZBSM1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</row>
        <row r="695">
          <cell r="A695" t="str">
            <v>ZBSM1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</row>
        <row r="696">
          <cell r="A696" t="str">
            <v>ZBSM2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</row>
        <row r="697">
          <cell r="A697" t="str">
            <v>ZBSM2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</row>
        <row r="698">
          <cell r="A698" t="str">
            <v>ZBSM2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</row>
        <row r="699">
          <cell r="A699" t="str">
            <v>ZBSM2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</row>
        <row r="700">
          <cell r="A700" t="str">
            <v>ZBSM2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</row>
        <row r="701">
          <cell r="A701" t="str">
            <v>ZBSM2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</row>
        <row r="702">
          <cell r="A702" t="str">
            <v>ZBSM2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</row>
        <row r="703">
          <cell r="A703" t="str">
            <v>ZBSM2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</row>
        <row r="704">
          <cell r="A704" t="str">
            <v>ZBSM2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</row>
        <row r="705">
          <cell r="A705" t="str">
            <v>ZBSM2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</row>
        <row r="706">
          <cell r="A706" t="str">
            <v>ZBSM2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</row>
        <row r="707">
          <cell r="A707" t="str">
            <v>ZBSM2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</row>
        <row r="708">
          <cell r="A708" t="str">
            <v>ZBSM2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</row>
        <row r="709">
          <cell r="A709" t="str">
            <v>ZBSM2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</row>
        <row r="710">
          <cell r="A710" t="str">
            <v>ZBSM2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</row>
        <row r="711">
          <cell r="A711" t="str">
            <v>ZBSM2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</row>
        <row r="712">
          <cell r="A712" t="str">
            <v>ZBSM2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</row>
        <row r="713">
          <cell r="A713" t="str">
            <v>ZBSM2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</row>
        <row r="714">
          <cell r="A714" t="str">
            <v>ZBGA6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</row>
        <row r="715">
          <cell r="A715" t="str">
            <v>ZBGA6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</row>
        <row r="716">
          <cell r="A716" t="str">
            <v>ZBGA3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</row>
        <row r="717">
          <cell r="A717" t="str">
            <v>ZBGA3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</row>
        <row r="718">
          <cell r="A718" t="str">
            <v>ZBGA3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</row>
        <row r="719">
          <cell r="A719" t="str">
            <v>ZBGA3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</row>
        <row r="720">
          <cell r="A720" t="str">
            <v>ZBGA5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</row>
        <row r="721">
          <cell r="A721" t="str">
            <v>ZBGA5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</row>
        <row r="722">
          <cell r="A722" t="str">
            <v>ZBGA5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</row>
        <row r="723">
          <cell r="A723" t="str">
            <v>ZBGA4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</row>
        <row r="724">
          <cell r="A724" t="str">
            <v>ZBGA7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</row>
        <row r="725">
          <cell r="A725" t="str">
            <v>ZBPD5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</row>
        <row r="726">
          <cell r="A726" t="str">
            <v>ZBSM1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</row>
        <row r="727">
          <cell r="A727" t="str">
            <v>ZBSM1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</row>
        <row r="728">
          <cell r="A728" t="str">
            <v>ZBSM1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</row>
        <row r="729">
          <cell r="A729" t="str">
            <v>ZBSM1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</row>
        <row r="730">
          <cell r="A730" t="str">
            <v>ZBSM1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</row>
        <row r="731">
          <cell r="A731" t="str">
            <v>ZBSM1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</row>
        <row r="732">
          <cell r="A732" t="str">
            <v>ZBSM1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</row>
        <row r="733">
          <cell r="A733" t="str">
            <v>ZBSM1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</row>
        <row r="734">
          <cell r="A734" t="str">
            <v>ZBSM1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</row>
        <row r="735">
          <cell r="A735" t="str">
            <v>ZBSM1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</row>
        <row r="736">
          <cell r="A736" t="str">
            <v>ZBSM1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</row>
        <row r="737">
          <cell r="A737" t="str">
            <v>ZBSM1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</row>
        <row r="738">
          <cell r="A738" t="str">
            <v>ZBSM1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</row>
        <row r="739">
          <cell r="A739" t="str">
            <v>ZBSM1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</row>
        <row r="740">
          <cell r="A740" t="str">
            <v>ZBSM7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</row>
        <row r="741">
          <cell r="A741" t="str">
            <v>ZBSM7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</row>
        <row r="742">
          <cell r="A742" t="str">
            <v>ZBSM1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</row>
        <row r="743">
          <cell r="A743" t="str">
            <v>ZBSM1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</row>
        <row r="744">
          <cell r="A744" t="str">
            <v>ZBSM1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</row>
        <row r="745">
          <cell r="A745" t="str">
            <v>ZBSM1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</row>
        <row r="746">
          <cell r="A746" t="str">
            <v>ZBSM7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</row>
        <row r="747">
          <cell r="A747" t="str">
            <v>ZBSM1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</row>
        <row r="748">
          <cell r="A748" t="str">
            <v>ZBSM1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</row>
        <row r="749">
          <cell r="A749" t="str">
            <v>ZBSM1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</row>
        <row r="750">
          <cell r="A750" t="str">
            <v>ZBSM1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</row>
        <row r="751">
          <cell r="A751" t="str">
            <v>ZBSM1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</row>
        <row r="752">
          <cell r="A752" t="str">
            <v>ZBGA3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</row>
        <row r="753">
          <cell r="A753" t="str">
            <v>ZBGA3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</row>
        <row r="754">
          <cell r="A754" t="str">
            <v>ZBGA6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</row>
        <row r="755">
          <cell r="A755" t="str">
            <v>ZBGA6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</row>
        <row r="756">
          <cell r="A756" t="str">
            <v>ZBSM1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</row>
        <row r="757">
          <cell r="A757" t="str">
            <v>ZBGA1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</row>
        <row r="758">
          <cell r="A758" t="str">
            <v>ZBGA1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</row>
        <row r="759">
          <cell r="A759" t="str">
            <v>ZBSM1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</row>
        <row r="760">
          <cell r="A760" t="str">
            <v>ZBGA1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</row>
        <row r="761">
          <cell r="A761" t="str">
            <v>ZBCS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</row>
        <row r="762">
          <cell r="A762" t="str">
            <v>ZBGA1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</row>
        <row r="763">
          <cell r="A763" t="str">
            <v>ZBCS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</row>
        <row r="764">
          <cell r="A764" t="str">
            <v>ZBGA1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</row>
        <row r="765">
          <cell r="A765" t="str">
            <v>ZBGA1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</row>
        <row r="766">
          <cell r="A766" t="str">
            <v>ZBSM1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</row>
        <row r="767">
          <cell r="A767" t="str">
            <v>ZBSM1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</row>
        <row r="768">
          <cell r="A768" t="str">
            <v>ZBGA3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</row>
        <row r="769">
          <cell r="A769" t="str">
            <v>ZBSM1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</row>
        <row r="770">
          <cell r="A770" t="str">
            <v>ZBCS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</row>
        <row r="771">
          <cell r="A771" t="str">
            <v>ZBGA1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</row>
        <row r="772">
          <cell r="A772" t="str">
            <v>ZBCS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</row>
        <row r="773">
          <cell r="A773" t="str">
            <v>ZBCS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</row>
        <row r="774">
          <cell r="A774" t="str">
            <v>ZBCS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</row>
        <row r="775">
          <cell r="A775" t="str">
            <v>ZBGA3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</row>
        <row r="776">
          <cell r="A776" t="str">
            <v>ZBSM1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</row>
        <row r="777">
          <cell r="A777" t="str">
            <v>ZBGA1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</row>
        <row r="778">
          <cell r="A778" t="str">
            <v>ZBGA6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</row>
        <row r="779">
          <cell r="A779" t="str">
            <v>ZBGA1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</row>
        <row r="780">
          <cell r="A780" t="str">
            <v>ZBGA1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</row>
        <row r="781">
          <cell r="A781" t="str">
            <v>ZBCS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</row>
        <row r="782">
          <cell r="A782" t="str">
            <v>ZBSM1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</row>
        <row r="783">
          <cell r="A783" t="str">
            <v>ZBGA3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</row>
        <row r="784">
          <cell r="A784" t="str">
            <v>ZBGA6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</row>
        <row r="785">
          <cell r="A785" t="str">
            <v>ZBSM1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</row>
        <row r="786">
          <cell r="A786" t="str">
            <v>ZBGA1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</row>
        <row r="787">
          <cell r="A787" t="str">
            <v>ZBGA4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</row>
        <row r="788">
          <cell r="A788" t="str">
            <v>ZBSM1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</row>
        <row r="789">
          <cell r="A789" t="str">
            <v>ZBSM1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</row>
        <row r="790">
          <cell r="A790" t="str">
            <v>ZBSM1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</row>
        <row r="791">
          <cell r="A791" t="str">
            <v>ZBGA6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</row>
        <row r="792">
          <cell r="A792" t="str">
            <v>ZBGA1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</row>
        <row r="793">
          <cell r="A793" t="str">
            <v>ZBGA1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</row>
        <row r="794">
          <cell r="A794" t="str">
            <v>ZBGA1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</row>
        <row r="795">
          <cell r="A795" t="str">
            <v>ZBGA1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</row>
        <row r="796">
          <cell r="A796" t="str">
            <v>ZBGA1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</row>
        <row r="797">
          <cell r="A797" t="str">
            <v>ZBGA1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</row>
        <row r="798">
          <cell r="A798" t="str">
            <v>ZBGA1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</row>
        <row r="799">
          <cell r="A799" t="str">
            <v>ZBGA1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</row>
        <row r="800">
          <cell r="A800" t="str">
            <v>ZBGA1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</row>
        <row r="801">
          <cell r="A801" t="str">
            <v>ZBGA1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</row>
        <row r="802">
          <cell r="A802" t="str">
            <v>ZBGA1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</row>
        <row r="803">
          <cell r="A803" t="str">
            <v>ZBSM2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</row>
        <row r="804">
          <cell r="A804" t="str">
            <v>ZBSM7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</row>
        <row r="805">
          <cell r="A805" t="str">
            <v>ZBSM2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</row>
        <row r="806">
          <cell r="A806" t="str">
            <v>ZBSM2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</row>
        <row r="807">
          <cell r="A807" t="str">
            <v>ZBSM2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</row>
        <row r="808">
          <cell r="A808" t="str">
            <v>ZBSM7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</row>
        <row r="809">
          <cell r="A809" t="str">
            <v>ZBSM2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</row>
        <row r="810">
          <cell r="A810" t="str">
            <v>ZBSM2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</row>
        <row r="811">
          <cell r="A811" t="str">
            <v>ZBPD5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</row>
        <row r="812">
          <cell r="A812" t="str">
            <v>ZBGA5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</row>
        <row r="813">
          <cell r="A813" t="str">
            <v>ZBSM2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</row>
        <row r="814">
          <cell r="A814" t="str">
            <v>ZBSM2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</row>
        <row r="815">
          <cell r="A815" t="str">
            <v>ZBSM2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</row>
        <row r="816">
          <cell r="A816" t="str">
            <v>ZBSM7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</row>
        <row r="817">
          <cell r="A817" t="str">
            <v>ZBSM2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</row>
        <row r="818">
          <cell r="A818" t="str">
            <v>ZBSM2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</row>
        <row r="819">
          <cell r="A819" t="str">
            <v>ZBSM6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</row>
        <row r="820">
          <cell r="A820" t="str">
            <v>ZBGA4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</row>
        <row r="821">
          <cell r="A821" t="str">
            <v>ZBGA3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</row>
        <row r="822">
          <cell r="A822" t="str">
            <v>ZBGA7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</row>
        <row r="823">
          <cell r="A823" t="str">
            <v>ZBGA5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</row>
        <row r="824">
          <cell r="A824" t="str">
            <v>ZBSM2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</row>
        <row r="825">
          <cell r="A825" t="str">
            <v>ZBGA7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</row>
        <row r="826">
          <cell r="A826" t="str">
            <v>ZBCS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</row>
        <row r="827">
          <cell r="A827" t="str">
            <v>ZBSM5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</row>
        <row r="828">
          <cell r="A828" t="str">
            <v>ZBSO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</row>
        <row r="829">
          <cell r="A829" t="str">
            <v>ZBCS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</row>
        <row r="830">
          <cell r="A830" t="str">
            <v>ZBGA5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</row>
        <row r="831">
          <cell r="A831" t="str">
            <v>ZBPD2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</row>
        <row r="832">
          <cell r="A832" t="str">
            <v>ZBSM7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</row>
        <row r="833">
          <cell r="A833" t="str">
            <v>ZBGA5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</row>
        <row r="834">
          <cell r="A834" t="str">
            <v>ZBGA4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</row>
        <row r="835">
          <cell r="A835" t="str">
            <v>ZBSM6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</row>
        <row r="836">
          <cell r="A836" t="str">
            <v>ZBGA5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</row>
        <row r="837">
          <cell r="A837" t="str">
            <v>ZBGA7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</row>
        <row r="838">
          <cell r="A838" t="str">
            <v>ZBSM2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</row>
        <row r="839">
          <cell r="A839" t="str">
            <v>ZBPD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</row>
        <row r="840">
          <cell r="A840" t="str">
            <v>ZBGA3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</row>
        <row r="841">
          <cell r="A841" t="str">
            <v>ZBGA6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</row>
        <row r="842">
          <cell r="A842" t="str">
            <v>ZBSM5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</row>
        <row r="843">
          <cell r="A843" t="str">
            <v>ZBCS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</row>
        <row r="844">
          <cell r="A844" t="str">
            <v>ZBGA5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</row>
        <row r="845">
          <cell r="A845" t="str">
            <v>ZBSO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</row>
        <row r="846">
          <cell r="A846" t="str">
            <v>ZBPD2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</row>
        <row r="847">
          <cell r="A847" t="str">
            <v>ZBGA4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</row>
        <row r="848">
          <cell r="A848" t="str">
            <v>ZBSM7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</row>
        <row r="849">
          <cell r="A849" t="str">
            <v>ZBGA6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</row>
        <row r="850">
          <cell r="A850" t="str">
            <v>ZBGA5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</row>
        <row r="851">
          <cell r="A851" t="str">
            <v>ZBSM6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</row>
        <row r="852">
          <cell r="A852" t="str">
            <v>ZBSM2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</row>
        <row r="853">
          <cell r="A853" t="str">
            <v>ZBGA3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</row>
        <row r="854">
          <cell r="A854" t="str">
            <v>ZBPD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</row>
        <row r="855">
          <cell r="A855" t="str">
            <v>ZBCS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</row>
        <row r="856">
          <cell r="A856" t="str">
            <v>ZBGA1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</row>
        <row r="857">
          <cell r="A857" t="str">
            <v>ZBSM8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</row>
        <row r="858">
          <cell r="A858" t="str">
            <v>ZBCS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</row>
        <row r="859">
          <cell r="A859" t="str">
            <v>ZBSM6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</row>
        <row r="860">
          <cell r="A860" t="str">
            <v>ZBSM2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</row>
        <row r="861">
          <cell r="A861" t="str">
            <v>ZBPD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</row>
        <row r="862">
          <cell r="A862" t="str">
            <v>ZBGA6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</row>
        <row r="863">
          <cell r="A863" t="str">
            <v>ZBGA3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</row>
        <row r="864">
          <cell r="A864" t="str">
            <v>ZBGA4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</row>
        <row r="865">
          <cell r="A865" t="str">
            <v>ZBPD5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</row>
        <row r="866">
          <cell r="A866" t="str">
            <v>ZBGA5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</row>
        <row r="867">
          <cell r="A867" t="str">
            <v>ZBSM10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</row>
        <row r="868">
          <cell r="A868" t="str">
            <v>ZBSM10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</row>
        <row r="869">
          <cell r="A869" t="str">
            <v>ZBSM10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</row>
        <row r="870">
          <cell r="A870" t="str">
            <v>ZBSM10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</row>
        <row r="871">
          <cell r="A871" t="str">
            <v>ZBSM10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</row>
        <row r="872">
          <cell r="A872" t="str">
            <v>ZBSM10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</row>
        <row r="873">
          <cell r="A873" t="str">
            <v>ZBSM10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</row>
        <row r="874">
          <cell r="A874" t="str">
            <v>ZBSM10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</row>
        <row r="875">
          <cell r="A875" t="str">
            <v>ZBSM10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</row>
        <row r="876">
          <cell r="A876" t="str">
            <v>ZBSM10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</row>
        <row r="877">
          <cell r="A877" t="str">
            <v>ZBSM10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</row>
        <row r="878">
          <cell r="A878" t="str">
            <v>ZBSM10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</row>
        <row r="879">
          <cell r="A879" t="str">
            <v>ZBSM10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</row>
        <row r="880">
          <cell r="A880" t="str">
            <v>ZBSM10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</row>
        <row r="881">
          <cell r="A881" t="str">
            <v>ZBSM10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</row>
        <row r="882">
          <cell r="A882" t="str">
            <v>ZBSM10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</row>
        <row r="883">
          <cell r="A883" t="str">
            <v>ZBPD1</v>
          </cell>
          <cell r="E883">
            <v>1</v>
          </cell>
          <cell r="F883">
            <v>1</v>
          </cell>
          <cell r="G883">
            <v>1</v>
          </cell>
          <cell r="H883">
            <v>1</v>
          </cell>
        </row>
        <row r="884">
          <cell r="A884" t="str">
            <v>ZBPD1</v>
          </cell>
          <cell r="E884">
            <v>1</v>
          </cell>
          <cell r="F884">
            <v>1</v>
          </cell>
          <cell r="G884">
            <v>1</v>
          </cell>
          <cell r="H884">
            <v>1</v>
          </cell>
        </row>
        <row r="885">
          <cell r="A885" t="str">
            <v>ZBPD1</v>
          </cell>
          <cell r="E885">
            <v>1</v>
          </cell>
          <cell r="F885">
            <v>1</v>
          </cell>
          <cell r="G885">
            <v>1</v>
          </cell>
          <cell r="H885">
            <v>1</v>
          </cell>
        </row>
        <row r="886">
          <cell r="A886" t="str">
            <v>ZBPD1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</row>
        <row r="887">
          <cell r="A887" t="str">
            <v>ZBPD1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</row>
        <row r="888">
          <cell r="A888" t="str">
            <v>ZBPD1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</row>
        <row r="889">
          <cell r="A889" t="str">
            <v>ZBPD1</v>
          </cell>
          <cell r="E889">
            <v>1</v>
          </cell>
          <cell r="F889">
            <v>1</v>
          </cell>
          <cell r="G889">
            <v>1</v>
          </cell>
          <cell r="H889">
            <v>1</v>
          </cell>
        </row>
        <row r="890">
          <cell r="A890" t="str">
            <v>ZBPD1</v>
          </cell>
          <cell r="E890">
            <v>1</v>
          </cell>
          <cell r="F890">
            <v>1</v>
          </cell>
          <cell r="G890">
            <v>1</v>
          </cell>
          <cell r="H890">
            <v>1</v>
          </cell>
        </row>
        <row r="891">
          <cell r="A891" t="str">
            <v>ZBPD1</v>
          </cell>
          <cell r="E891">
            <v>1</v>
          </cell>
          <cell r="F891">
            <v>1</v>
          </cell>
          <cell r="G891">
            <v>1</v>
          </cell>
          <cell r="H891">
            <v>1</v>
          </cell>
        </row>
        <row r="892">
          <cell r="A892" t="str">
            <v>ZBPD1</v>
          </cell>
          <cell r="E892">
            <v>1</v>
          </cell>
          <cell r="F892">
            <v>1</v>
          </cell>
          <cell r="G892">
            <v>1</v>
          </cell>
          <cell r="H892">
            <v>1</v>
          </cell>
        </row>
        <row r="893">
          <cell r="A893" t="str">
            <v>ZBPD1</v>
          </cell>
          <cell r="E893">
            <v>1</v>
          </cell>
          <cell r="F893">
            <v>1</v>
          </cell>
          <cell r="G893">
            <v>1</v>
          </cell>
          <cell r="H893">
            <v>1</v>
          </cell>
        </row>
        <row r="894">
          <cell r="A894" t="str">
            <v>ZBPD1</v>
          </cell>
          <cell r="E894">
            <v>1</v>
          </cell>
          <cell r="F894">
            <v>1</v>
          </cell>
          <cell r="G894">
            <v>1</v>
          </cell>
          <cell r="H894">
            <v>1</v>
          </cell>
        </row>
        <row r="895">
          <cell r="A895" t="str">
            <v>ZBPD1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</row>
        <row r="896">
          <cell r="A896" t="str">
            <v>ZBPD1</v>
          </cell>
          <cell r="E896">
            <v>1</v>
          </cell>
          <cell r="F896">
            <v>1</v>
          </cell>
          <cell r="G896">
            <v>1</v>
          </cell>
          <cell r="H896">
            <v>1</v>
          </cell>
        </row>
        <row r="897">
          <cell r="A897" t="str">
            <v>ZBPD1</v>
          </cell>
          <cell r="E897">
            <v>1</v>
          </cell>
          <cell r="F897">
            <v>1</v>
          </cell>
          <cell r="G897">
            <v>1</v>
          </cell>
          <cell r="H897">
            <v>1</v>
          </cell>
        </row>
        <row r="898">
          <cell r="A898" t="str">
            <v>ZBPD1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</row>
        <row r="899">
          <cell r="A899" t="str">
            <v>ZBPD1</v>
          </cell>
          <cell r="E899">
            <v>1</v>
          </cell>
          <cell r="F899">
            <v>1</v>
          </cell>
          <cell r="G899">
            <v>1</v>
          </cell>
          <cell r="H899">
            <v>1</v>
          </cell>
        </row>
        <row r="900">
          <cell r="A900" t="str">
            <v>ZBPD1</v>
          </cell>
          <cell r="E900">
            <v>1</v>
          </cell>
          <cell r="F900">
            <v>1</v>
          </cell>
          <cell r="G900">
            <v>1</v>
          </cell>
          <cell r="H900">
            <v>1</v>
          </cell>
        </row>
        <row r="901">
          <cell r="A901" t="str">
            <v>ZBPD1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</row>
        <row r="902">
          <cell r="A902" t="str">
            <v>ZBPD1</v>
          </cell>
          <cell r="E902">
            <v>1</v>
          </cell>
          <cell r="F902">
            <v>1</v>
          </cell>
          <cell r="G902">
            <v>1</v>
          </cell>
          <cell r="H902">
            <v>1</v>
          </cell>
        </row>
        <row r="903">
          <cell r="A903" t="str">
            <v>ZBPD1</v>
          </cell>
          <cell r="E903">
            <v>1</v>
          </cell>
          <cell r="F903">
            <v>1</v>
          </cell>
          <cell r="G903">
            <v>1</v>
          </cell>
          <cell r="H903">
            <v>1</v>
          </cell>
        </row>
        <row r="904">
          <cell r="A904" t="str">
            <v>ZBPD1</v>
          </cell>
          <cell r="E904">
            <v>1</v>
          </cell>
          <cell r="F904">
            <v>1</v>
          </cell>
          <cell r="G904">
            <v>1</v>
          </cell>
          <cell r="H904">
            <v>1</v>
          </cell>
        </row>
        <row r="905">
          <cell r="A905" t="str">
            <v>ZBPD1</v>
          </cell>
          <cell r="E905">
            <v>1</v>
          </cell>
          <cell r="F905">
            <v>1</v>
          </cell>
          <cell r="G905">
            <v>1</v>
          </cell>
          <cell r="H905">
            <v>1</v>
          </cell>
        </row>
        <row r="906">
          <cell r="A906" t="str">
            <v>ZBPD1</v>
          </cell>
          <cell r="E906">
            <v>1</v>
          </cell>
          <cell r="F906">
            <v>1</v>
          </cell>
          <cell r="G906">
            <v>1</v>
          </cell>
          <cell r="H906">
            <v>1</v>
          </cell>
        </row>
        <row r="907">
          <cell r="A907" t="str">
            <v>ZBPD1</v>
          </cell>
          <cell r="E907">
            <v>1</v>
          </cell>
          <cell r="F907">
            <v>1</v>
          </cell>
          <cell r="G907">
            <v>1</v>
          </cell>
          <cell r="H907">
            <v>1</v>
          </cell>
        </row>
        <row r="908">
          <cell r="A908" t="str">
            <v>ZBPD1</v>
          </cell>
          <cell r="E908">
            <v>1</v>
          </cell>
          <cell r="F908">
            <v>1</v>
          </cell>
          <cell r="G908">
            <v>1</v>
          </cell>
          <cell r="H908">
            <v>1</v>
          </cell>
        </row>
        <row r="909">
          <cell r="A909" t="str">
            <v>ZBPD1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</row>
        <row r="910">
          <cell r="A910" t="str">
            <v>ZBPD1</v>
          </cell>
          <cell r="E910">
            <v>1</v>
          </cell>
          <cell r="F910">
            <v>1</v>
          </cell>
          <cell r="G910">
            <v>1</v>
          </cell>
          <cell r="H910">
            <v>1</v>
          </cell>
        </row>
        <row r="911">
          <cell r="A911" t="str">
            <v>ZBPD1</v>
          </cell>
          <cell r="E911">
            <v>1</v>
          </cell>
          <cell r="F911">
            <v>1</v>
          </cell>
          <cell r="G911">
            <v>1</v>
          </cell>
          <cell r="H911">
            <v>1</v>
          </cell>
        </row>
        <row r="912">
          <cell r="A912" t="str">
            <v>ZBPD1</v>
          </cell>
          <cell r="E912">
            <v>1</v>
          </cell>
          <cell r="F912">
            <v>1</v>
          </cell>
          <cell r="G912">
            <v>1</v>
          </cell>
          <cell r="H912">
            <v>1</v>
          </cell>
        </row>
        <row r="913">
          <cell r="A913" t="str">
            <v>ZBPD1</v>
          </cell>
          <cell r="E913">
            <v>1</v>
          </cell>
          <cell r="F913">
            <v>1</v>
          </cell>
          <cell r="G913">
            <v>1</v>
          </cell>
          <cell r="H913">
            <v>1</v>
          </cell>
        </row>
        <row r="914">
          <cell r="A914" t="str">
            <v>ZBPD1</v>
          </cell>
          <cell r="E914">
            <v>1</v>
          </cell>
          <cell r="F914">
            <v>1</v>
          </cell>
          <cell r="G914">
            <v>1</v>
          </cell>
          <cell r="H914">
            <v>1</v>
          </cell>
        </row>
        <row r="915">
          <cell r="A915" t="str">
            <v>ZBPD1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</row>
        <row r="916">
          <cell r="A916" t="str">
            <v>ZBPD1</v>
          </cell>
          <cell r="E916">
            <v>1</v>
          </cell>
          <cell r="F916">
            <v>1</v>
          </cell>
          <cell r="G916">
            <v>1</v>
          </cell>
          <cell r="H916">
            <v>1</v>
          </cell>
        </row>
        <row r="917">
          <cell r="A917" t="str">
            <v>ZBPD1</v>
          </cell>
          <cell r="E917">
            <v>1</v>
          </cell>
          <cell r="F917">
            <v>1</v>
          </cell>
          <cell r="G917">
            <v>1</v>
          </cell>
          <cell r="H917">
            <v>1</v>
          </cell>
        </row>
        <row r="918">
          <cell r="A918" t="str">
            <v>ZBPD1</v>
          </cell>
          <cell r="E918">
            <v>1</v>
          </cell>
          <cell r="F918">
            <v>1</v>
          </cell>
          <cell r="G918">
            <v>1</v>
          </cell>
          <cell r="H918">
            <v>1</v>
          </cell>
        </row>
        <row r="919">
          <cell r="A919" t="str">
            <v>ZBPD1</v>
          </cell>
          <cell r="E919">
            <v>1</v>
          </cell>
          <cell r="F919">
            <v>1</v>
          </cell>
          <cell r="G919">
            <v>1</v>
          </cell>
          <cell r="H919">
            <v>1</v>
          </cell>
        </row>
        <row r="920">
          <cell r="A920" t="str">
            <v>ZBPD1</v>
          </cell>
          <cell r="E920">
            <v>1</v>
          </cell>
          <cell r="F920">
            <v>1</v>
          </cell>
          <cell r="G920">
            <v>1</v>
          </cell>
          <cell r="H920">
            <v>1</v>
          </cell>
        </row>
        <row r="921">
          <cell r="A921" t="str">
            <v>ZBPD1</v>
          </cell>
          <cell r="E921">
            <v>1</v>
          </cell>
          <cell r="F921">
            <v>1</v>
          </cell>
          <cell r="G921">
            <v>1</v>
          </cell>
          <cell r="H921">
            <v>1</v>
          </cell>
        </row>
        <row r="922">
          <cell r="A922" t="str">
            <v>ZBPD1</v>
          </cell>
          <cell r="E922">
            <v>1</v>
          </cell>
          <cell r="F922">
            <v>1</v>
          </cell>
          <cell r="G922">
            <v>1</v>
          </cell>
          <cell r="H922">
            <v>1</v>
          </cell>
        </row>
        <row r="923">
          <cell r="A923" t="str">
            <v>ZBPD1</v>
          </cell>
          <cell r="E923">
            <v>1</v>
          </cell>
          <cell r="F923">
            <v>1</v>
          </cell>
          <cell r="G923">
            <v>1</v>
          </cell>
          <cell r="H923">
            <v>1</v>
          </cell>
        </row>
        <row r="924">
          <cell r="A924" t="str">
            <v>ZBPD1</v>
          </cell>
          <cell r="E924">
            <v>1</v>
          </cell>
          <cell r="F924">
            <v>1</v>
          </cell>
          <cell r="G924">
            <v>1</v>
          </cell>
          <cell r="H924">
            <v>1</v>
          </cell>
        </row>
        <row r="925">
          <cell r="A925" t="str">
            <v>ZBPD1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</row>
        <row r="926">
          <cell r="A926" t="str">
            <v>ZBPD1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</row>
        <row r="927">
          <cell r="A927" t="str">
            <v>ZBPD1</v>
          </cell>
          <cell r="E927">
            <v>1</v>
          </cell>
          <cell r="F927">
            <v>1</v>
          </cell>
          <cell r="G927">
            <v>1</v>
          </cell>
          <cell r="H927">
            <v>1</v>
          </cell>
        </row>
        <row r="928">
          <cell r="A928" t="str">
            <v>ZBPD1</v>
          </cell>
          <cell r="E928">
            <v>1</v>
          </cell>
          <cell r="F928">
            <v>1</v>
          </cell>
          <cell r="G928">
            <v>1</v>
          </cell>
          <cell r="H928">
            <v>1</v>
          </cell>
        </row>
        <row r="929">
          <cell r="A929" t="str">
            <v>ZBPD1</v>
          </cell>
          <cell r="E929">
            <v>1</v>
          </cell>
          <cell r="F929">
            <v>1</v>
          </cell>
          <cell r="G929">
            <v>1</v>
          </cell>
          <cell r="H929">
            <v>1</v>
          </cell>
        </row>
        <row r="930">
          <cell r="A930" t="str">
            <v>ZBPD1</v>
          </cell>
          <cell r="E930">
            <v>1</v>
          </cell>
          <cell r="F930">
            <v>1</v>
          </cell>
          <cell r="G930">
            <v>1</v>
          </cell>
          <cell r="H930">
            <v>1</v>
          </cell>
        </row>
        <row r="931">
          <cell r="A931" t="str">
            <v>ZBPD1</v>
          </cell>
          <cell r="E931">
            <v>4</v>
          </cell>
          <cell r="F931">
            <v>8</v>
          </cell>
          <cell r="G931">
            <v>12</v>
          </cell>
          <cell r="H931">
            <v>14</v>
          </cell>
        </row>
        <row r="932">
          <cell r="A932" t="str">
            <v>ZBPD1</v>
          </cell>
          <cell r="E932">
            <v>1</v>
          </cell>
          <cell r="F932">
            <v>1</v>
          </cell>
          <cell r="G932">
            <v>1</v>
          </cell>
          <cell r="H932">
            <v>1</v>
          </cell>
        </row>
        <row r="933">
          <cell r="A933" t="str">
            <v>ZBPD1</v>
          </cell>
          <cell r="E933">
            <v>1</v>
          </cell>
          <cell r="F933">
            <v>1</v>
          </cell>
          <cell r="G933">
            <v>1</v>
          </cell>
          <cell r="H933">
            <v>1</v>
          </cell>
        </row>
        <row r="934">
          <cell r="A934" t="str">
            <v>ZBPD1</v>
          </cell>
          <cell r="E934">
            <v>1</v>
          </cell>
          <cell r="F934">
            <v>1</v>
          </cell>
          <cell r="G934">
            <v>1</v>
          </cell>
          <cell r="H934">
            <v>1</v>
          </cell>
        </row>
        <row r="935">
          <cell r="A935" t="str">
            <v>ZBPD1</v>
          </cell>
          <cell r="E935">
            <v>1</v>
          </cell>
          <cell r="F935">
            <v>1</v>
          </cell>
          <cell r="G935">
            <v>1</v>
          </cell>
          <cell r="H935">
            <v>1</v>
          </cell>
        </row>
        <row r="936">
          <cell r="A936" t="str">
            <v>ZBPD1</v>
          </cell>
          <cell r="E936">
            <v>1</v>
          </cell>
          <cell r="F936">
            <v>1</v>
          </cell>
          <cell r="G936">
            <v>1</v>
          </cell>
          <cell r="H936">
            <v>1</v>
          </cell>
        </row>
        <row r="937">
          <cell r="A937" t="str">
            <v>ZBPD1</v>
          </cell>
          <cell r="E937">
            <v>1</v>
          </cell>
          <cell r="F937">
            <v>1</v>
          </cell>
          <cell r="G937">
            <v>1</v>
          </cell>
          <cell r="H937">
            <v>1</v>
          </cell>
        </row>
        <row r="938">
          <cell r="A938" t="str">
            <v>ZBPD1</v>
          </cell>
          <cell r="E938">
            <v>1</v>
          </cell>
          <cell r="F938">
            <v>1</v>
          </cell>
          <cell r="G938">
            <v>1</v>
          </cell>
          <cell r="H938">
            <v>1</v>
          </cell>
        </row>
        <row r="939">
          <cell r="A939" t="str">
            <v>ZBPD1</v>
          </cell>
          <cell r="E939">
            <v>1</v>
          </cell>
          <cell r="F939">
            <v>1</v>
          </cell>
          <cell r="G939">
            <v>1</v>
          </cell>
          <cell r="H939">
            <v>1</v>
          </cell>
        </row>
        <row r="940">
          <cell r="A940" t="str">
            <v>ZBPD1</v>
          </cell>
          <cell r="E940">
            <v>1</v>
          </cell>
          <cell r="F940">
            <v>1</v>
          </cell>
          <cell r="G940">
            <v>1</v>
          </cell>
          <cell r="H940">
            <v>1</v>
          </cell>
        </row>
        <row r="941">
          <cell r="A941" t="str">
            <v>ZBPD1</v>
          </cell>
          <cell r="E941">
            <v>1</v>
          </cell>
          <cell r="F941">
            <v>1</v>
          </cell>
          <cell r="G941">
            <v>1</v>
          </cell>
          <cell r="H941">
            <v>1</v>
          </cell>
        </row>
        <row r="942">
          <cell r="A942" t="str">
            <v>ZBPD1</v>
          </cell>
          <cell r="E942">
            <v>1</v>
          </cell>
          <cell r="F942">
            <v>1</v>
          </cell>
          <cell r="G942">
            <v>1</v>
          </cell>
          <cell r="H942">
            <v>1</v>
          </cell>
        </row>
        <row r="943">
          <cell r="A943" t="str">
            <v>ZBPD1</v>
          </cell>
          <cell r="E943">
            <v>1</v>
          </cell>
          <cell r="F943">
            <v>1</v>
          </cell>
          <cell r="G943">
            <v>1</v>
          </cell>
          <cell r="H943">
            <v>1</v>
          </cell>
        </row>
        <row r="944">
          <cell r="A944" t="str">
            <v>ZBPD1</v>
          </cell>
          <cell r="E944">
            <v>1</v>
          </cell>
          <cell r="F944">
            <v>1</v>
          </cell>
          <cell r="G944">
            <v>1</v>
          </cell>
          <cell r="H944">
            <v>1</v>
          </cell>
        </row>
        <row r="945">
          <cell r="A945" t="str">
            <v>ZBPD1</v>
          </cell>
          <cell r="E945">
            <v>1</v>
          </cell>
          <cell r="F945">
            <v>1</v>
          </cell>
          <cell r="G945">
            <v>1</v>
          </cell>
          <cell r="H945">
            <v>1</v>
          </cell>
        </row>
        <row r="946">
          <cell r="A946" t="str">
            <v>ZBPD1</v>
          </cell>
          <cell r="E946">
            <v>1</v>
          </cell>
          <cell r="F946">
            <v>1</v>
          </cell>
          <cell r="G946">
            <v>1</v>
          </cell>
          <cell r="H946">
            <v>1</v>
          </cell>
        </row>
        <row r="947">
          <cell r="A947" t="str">
            <v>ZBPD1</v>
          </cell>
          <cell r="E947">
            <v>1</v>
          </cell>
          <cell r="F947">
            <v>1</v>
          </cell>
          <cell r="G947">
            <v>1</v>
          </cell>
          <cell r="H947">
            <v>1</v>
          </cell>
        </row>
        <row r="948">
          <cell r="A948" t="str">
            <v>ZBPD1</v>
          </cell>
          <cell r="E948">
            <v>1</v>
          </cell>
          <cell r="F948">
            <v>1</v>
          </cell>
          <cell r="G948">
            <v>1</v>
          </cell>
          <cell r="H948">
            <v>1</v>
          </cell>
        </row>
        <row r="949">
          <cell r="A949" t="str">
            <v>ZBPD1</v>
          </cell>
          <cell r="E949">
            <v>1</v>
          </cell>
          <cell r="F949">
            <v>1</v>
          </cell>
          <cell r="G949">
            <v>1</v>
          </cell>
          <cell r="H949">
            <v>1</v>
          </cell>
        </row>
        <row r="950">
          <cell r="A950" t="str">
            <v>ZBSM8</v>
          </cell>
          <cell r="E950">
            <v>1</v>
          </cell>
          <cell r="F950">
            <v>1</v>
          </cell>
          <cell r="G950">
            <v>1</v>
          </cell>
          <cell r="H950">
            <v>1</v>
          </cell>
        </row>
        <row r="951">
          <cell r="A951" t="str">
            <v>ZBSM8</v>
          </cell>
          <cell r="E951">
            <v>1</v>
          </cell>
          <cell r="F951">
            <v>1</v>
          </cell>
          <cell r="G951">
            <v>1</v>
          </cell>
          <cell r="H951">
            <v>1</v>
          </cell>
        </row>
        <row r="952">
          <cell r="A952" t="str">
            <v>ZBSM8</v>
          </cell>
          <cell r="E952">
            <v>1</v>
          </cell>
          <cell r="F952">
            <v>1</v>
          </cell>
          <cell r="G952">
            <v>1</v>
          </cell>
          <cell r="H952">
            <v>1</v>
          </cell>
        </row>
        <row r="953">
          <cell r="A953" t="str">
            <v>ZBSM8</v>
          </cell>
          <cell r="E953">
            <v>1</v>
          </cell>
          <cell r="F953">
            <v>1</v>
          </cell>
          <cell r="G953">
            <v>1</v>
          </cell>
          <cell r="H953">
            <v>1</v>
          </cell>
        </row>
        <row r="954">
          <cell r="A954" t="str">
            <v>ZBSM8</v>
          </cell>
          <cell r="E954">
            <v>1</v>
          </cell>
          <cell r="F954">
            <v>1</v>
          </cell>
          <cell r="G954">
            <v>1</v>
          </cell>
          <cell r="H954">
            <v>1</v>
          </cell>
        </row>
        <row r="955">
          <cell r="A955" t="str">
            <v>ZBSM8</v>
          </cell>
          <cell r="E955">
            <v>1</v>
          </cell>
          <cell r="F955">
            <v>1</v>
          </cell>
          <cell r="G955">
            <v>1</v>
          </cell>
          <cell r="H955">
            <v>1</v>
          </cell>
        </row>
        <row r="956">
          <cell r="A956" t="str">
            <v>ZBSM8</v>
          </cell>
          <cell r="E956">
            <v>1</v>
          </cell>
          <cell r="F956">
            <v>1</v>
          </cell>
          <cell r="G956">
            <v>1</v>
          </cell>
          <cell r="H956">
            <v>1</v>
          </cell>
        </row>
        <row r="957">
          <cell r="A957" t="str">
            <v>ZBSM8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</row>
        <row r="958">
          <cell r="A958" t="str">
            <v>ZBSM8</v>
          </cell>
          <cell r="E958">
            <v>1</v>
          </cell>
          <cell r="F958">
            <v>1</v>
          </cell>
          <cell r="G958">
            <v>1</v>
          </cell>
          <cell r="H958">
            <v>1</v>
          </cell>
        </row>
        <row r="959">
          <cell r="A959" t="str">
            <v>ZBSM8</v>
          </cell>
          <cell r="E959">
            <v>1</v>
          </cell>
          <cell r="F959">
            <v>1</v>
          </cell>
          <cell r="G959">
            <v>1</v>
          </cell>
          <cell r="H959">
            <v>1</v>
          </cell>
        </row>
        <row r="960">
          <cell r="A960" t="str">
            <v>ZBSM8</v>
          </cell>
          <cell r="E960">
            <v>1</v>
          </cell>
          <cell r="F960">
            <v>1</v>
          </cell>
          <cell r="G960">
            <v>1</v>
          </cell>
          <cell r="H960">
            <v>1</v>
          </cell>
        </row>
        <row r="961">
          <cell r="A961" t="str">
            <v>ZBSM8</v>
          </cell>
          <cell r="E961">
            <v>1</v>
          </cell>
          <cell r="F961">
            <v>1</v>
          </cell>
          <cell r="G961">
            <v>1</v>
          </cell>
          <cell r="H961">
            <v>1</v>
          </cell>
        </row>
        <row r="962">
          <cell r="A962" t="str">
            <v>ZBSM8</v>
          </cell>
          <cell r="E962">
            <v>1</v>
          </cell>
          <cell r="F962">
            <v>1</v>
          </cell>
          <cell r="G962">
            <v>1</v>
          </cell>
          <cell r="H962">
            <v>1</v>
          </cell>
        </row>
        <row r="963">
          <cell r="A963" t="str">
            <v>ZBSM8</v>
          </cell>
          <cell r="E963">
            <v>1</v>
          </cell>
          <cell r="F963">
            <v>1</v>
          </cell>
          <cell r="G963">
            <v>1</v>
          </cell>
          <cell r="H963">
            <v>1</v>
          </cell>
        </row>
        <row r="964">
          <cell r="A964" t="str">
            <v>ZBSM8</v>
          </cell>
          <cell r="E964">
            <v>1</v>
          </cell>
          <cell r="F964">
            <v>1</v>
          </cell>
          <cell r="G964">
            <v>1</v>
          </cell>
          <cell r="H964">
            <v>1</v>
          </cell>
        </row>
        <row r="965">
          <cell r="A965" t="str">
            <v>ZBSM8</v>
          </cell>
          <cell r="E965">
            <v>1</v>
          </cell>
          <cell r="F965">
            <v>1</v>
          </cell>
          <cell r="G965">
            <v>1</v>
          </cell>
          <cell r="H965">
            <v>1</v>
          </cell>
        </row>
        <row r="966">
          <cell r="A966" t="str">
            <v>ZBSM8</v>
          </cell>
          <cell r="E966">
            <v>1</v>
          </cell>
          <cell r="F966">
            <v>1</v>
          </cell>
          <cell r="G966">
            <v>1</v>
          </cell>
          <cell r="H966">
            <v>1</v>
          </cell>
        </row>
        <row r="967">
          <cell r="A967" t="str">
            <v>ZBSM8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</row>
        <row r="968">
          <cell r="A968" t="str">
            <v>ZBSM8</v>
          </cell>
          <cell r="E968">
            <v>1</v>
          </cell>
          <cell r="F968">
            <v>1</v>
          </cell>
          <cell r="G968">
            <v>1</v>
          </cell>
          <cell r="H968">
            <v>1</v>
          </cell>
        </row>
        <row r="969">
          <cell r="A969" t="str">
            <v>ZBSM8</v>
          </cell>
          <cell r="E969">
            <v>1</v>
          </cell>
          <cell r="F969">
            <v>1</v>
          </cell>
          <cell r="G969">
            <v>1</v>
          </cell>
          <cell r="H969">
            <v>1</v>
          </cell>
        </row>
        <row r="970">
          <cell r="A970" t="str">
            <v>ZBSM8</v>
          </cell>
          <cell r="E970">
            <v>1</v>
          </cell>
          <cell r="F970">
            <v>1</v>
          </cell>
          <cell r="G970">
            <v>1</v>
          </cell>
          <cell r="H970">
            <v>1</v>
          </cell>
        </row>
        <row r="971">
          <cell r="A971" t="str">
            <v>ZBSM8</v>
          </cell>
          <cell r="E971">
            <v>1</v>
          </cell>
          <cell r="F971">
            <v>1</v>
          </cell>
          <cell r="G971">
            <v>1</v>
          </cell>
          <cell r="H971">
            <v>1</v>
          </cell>
        </row>
        <row r="972">
          <cell r="A972" t="str">
            <v>ZBSM8</v>
          </cell>
          <cell r="E972">
            <v>1</v>
          </cell>
          <cell r="F972">
            <v>1</v>
          </cell>
          <cell r="G972">
            <v>1</v>
          </cell>
          <cell r="H972">
            <v>1</v>
          </cell>
        </row>
        <row r="973">
          <cell r="A973" t="str">
            <v>ZBSM8</v>
          </cell>
          <cell r="E973">
            <v>1</v>
          </cell>
          <cell r="F973">
            <v>1</v>
          </cell>
          <cell r="G973">
            <v>1</v>
          </cell>
          <cell r="H973">
            <v>1</v>
          </cell>
        </row>
        <row r="974">
          <cell r="A974" t="str">
            <v>ZBSM8</v>
          </cell>
          <cell r="E974">
            <v>1</v>
          </cell>
          <cell r="F974">
            <v>1</v>
          </cell>
          <cell r="G974">
            <v>1</v>
          </cell>
          <cell r="H974">
            <v>1</v>
          </cell>
        </row>
        <row r="975">
          <cell r="A975" t="str">
            <v>ZBSM8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</row>
        <row r="976">
          <cell r="A976" t="str">
            <v>ZBSM8</v>
          </cell>
          <cell r="E976">
            <v>1</v>
          </cell>
          <cell r="F976">
            <v>1</v>
          </cell>
          <cell r="G976">
            <v>1</v>
          </cell>
          <cell r="H976">
            <v>1</v>
          </cell>
        </row>
        <row r="977">
          <cell r="A977" t="str">
            <v>ZBSM8</v>
          </cell>
          <cell r="E977">
            <v>1</v>
          </cell>
          <cell r="F977">
            <v>1</v>
          </cell>
          <cell r="G977">
            <v>1</v>
          </cell>
          <cell r="H977">
            <v>1</v>
          </cell>
        </row>
        <row r="978">
          <cell r="A978" t="str">
            <v>ZBSM8</v>
          </cell>
          <cell r="E978">
            <v>1</v>
          </cell>
          <cell r="F978">
            <v>1</v>
          </cell>
          <cell r="G978">
            <v>1</v>
          </cell>
          <cell r="H978">
            <v>1</v>
          </cell>
        </row>
        <row r="979">
          <cell r="A979" t="str">
            <v>ZBSM8</v>
          </cell>
          <cell r="E979">
            <v>1</v>
          </cell>
          <cell r="F979">
            <v>1</v>
          </cell>
          <cell r="G979">
            <v>1</v>
          </cell>
          <cell r="H979">
            <v>1</v>
          </cell>
        </row>
        <row r="980">
          <cell r="A980" t="str">
            <v>ZBSM8</v>
          </cell>
          <cell r="E980">
            <v>1</v>
          </cell>
          <cell r="F980">
            <v>1</v>
          </cell>
          <cell r="G980">
            <v>1</v>
          </cell>
          <cell r="H980">
            <v>1</v>
          </cell>
        </row>
        <row r="981">
          <cell r="A981" t="str">
            <v>ZBSM8</v>
          </cell>
          <cell r="E981">
            <v>1</v>
          </cell>
          <cell r="F981">
            <v>1</v>
          </cell>
          <cell r="G981">
            <v>1</v>
          </cell>
          <cell r="H981">
            <v>1</v>
          </cell>
        </row>
        <row r="982">
          <cell r="A982" t="str">
            <v>ZBSM8</v>
          </cell>
          <cell r="E982">
            <v>1</v>
          </cell>
          <cell r="F982">
            <v>1</v>
          </cell>
          <cell r="G982">
            <v>1</v>
          </cell>
          <cell r="H982">
            <v>1</v>
          </cell>
        </row>
        <row r="983">
          <cell r="A983" t="str">
            <v>ZBSM8</v>
          </cell>
          <cell r="E983">
            <v>1</v>
          </cell>
          <cell r="F983">
            <v>1</v>
          </cell>
          <cell r="G983">
            <v>1</v>
          </cell>
          <cell r="H983">
            <v>1</v>
          </cell>
        </row>
        <row r="984">
          <cell r="A984" t="str">
            <v>ZBSM8</v>
          </cell>
          <cell r="E984">
            <v>1</v>
          </cell>
          <cell r="F984">
            <v>1</v>
          </cell>
          <cell r="G984">
            <v>1</v>
          </cell>
          <cell r="H984">
            <v>1</v>
          </cell>
        </row>
        <row r="985">
          <cell r="A985" t="str">
            <v>ZBSM8</v>
          </cell>
          <cell r="E985">
            <v>1</v>
          </cell>
          <cell r="F985">
            <v>1</v>
          </cell>
          <cell r="G985">
            <v>1</v>
          </cell>
          <cell r="H985">
            <v>1</v>
          </cell>
        </row>
        <row r="986">
          <cell r="A986" t="str">
            <v>ZBSM8</v>
          </cell>
          <cell r="E986">
            <v>1</v>
          </cell>
          <cell r="F986">
            <v>1</v>
          </cell>
          <cell r="G986">
            <v>1</v>
          </cell>
          <cell r="H986">
            <v>1</v>
          </cell>
        </row>
        <row r="987">
          <cell r="A987" t="str">
            <v>ZBSM8</v>
          </cell>
          <cell r="E987">
            <v>1</v>
          </cell>
          <cell r="F987">
            <v>1</v>
          </cell>
          <cell r="G987">
            <v>1</v>
          </cell>
          <cell r="H987">
            <v>1</v>
          </cell>
        </row>
        <row r="988">
          <cell r="A988" t="str">
            <v>ZBSM8</v>
          </cell>
          <cell r="E988">
            <v>1</v>
          </cell>
          <cell r="F988">
            <v>1</v>
          </cell>
          <cell r="G988">
            <v>1</v>
          </cell>
          <cell r="H988">
            <v>1</v>
          </cell>
        </row>
        <row r="989">
          <cell r="A989" t="str">
            <v>ZBSM8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</row>
        <row r="990">
          <cell r="A990" t="str">
            <v>ZBSM8</v>
          </cell>
          <cell r="E990">
            <v>1</v>
          </cell>
          <cell r="F990">
            <v>1</v>
          </cell>
          <cell r="G990">
            <v>1</v>
          </cell>
          <cell r="H990">
            <v>1</v>
          </cell>
        </row>
        <row r="991">
          <cell r="A991" t="str">
            <v>ZBSM8</v>
          </cell>
          <cell r="E991">
            <v>1</v>
          </cell>
          <cell r="F991">
            <v>1</v>
          </cell>
          <cell r="G991">
            <v>1</v>
          </cell>
          <cell r="H991">
            <v>1</v>
          </cell>
        </row>
        <row r="992">
          <cell r="A992" t="str">
            <v>ZBSM8</v>
          </cell>
          <cell r="E992">
            <v>1</v>
          </cell>
          <cell r="F992">
            <v>1</v>
          </cell>
          <cell r="G992">
            <v>1</v>
          </cell>
          <cell r="H992">
            <v>1</v>
          </cell>
        </row>
        <row r="993">
          <cell r="A993" t="str">
            <v>ZBSM8</v>
          </cell>
          <cell r="E993">
            <v>1</v>
          </cell>
          <cell r="F993">
            <v>1</v>
          </cell>
          <cell r="G993">
            <v>1</v>
          </cell>
          <cell r="H993">
            <v>1</v>
          </cell>
        </row>
        <row r="994">
          <cell r="A994" t="str">
            <v>ZBSM8</v>
          </cell>
          <cell r="E994">
            <v>1</v>
          </cell>
          <cell r="F994">
            <v>1</v>
          </cell>
          <cell r="G994">
            <v>1</v>
          </cell>
          <cell r="H994">
            <v>1</v>
          </cell>
        </row>
        <row r="995">
          <cell r="A995" t="str">
            <v>ZBSM8</v>
          </cell>
          <cell r="E995">
            <v>1</v>
          </cell>
          <cell r="F995">
            <v>1</v>
          </cell>
          <cell r="G995">
            <v>1</v>
          </cell>
          <cell r="H995">
            <v>1</v>
          </cell>
        </row>
        <row r="996">
          <cell r="A996" t="str">
            <v>ZBSM8</v>
          </cell>
          <cell r="E996">
            <v>1</v>
          </cell>
          <cell r="F996">
            <v>1</v>
          </cell>
          <cell r="G996">
            <v>1</v>
          </cell>
          <cell r="H996">
            <v>1</v>
          </cell>
        </row>
        <row r="997">
          <cell r="A997" t="str">
            <v>ZBSM8</v>
          </cell>
          <cell r="E997">
            <v>1</v>
          </cell>
          <cell r="F997">
            <v>1</v>
          </cell>
          <cell r="G997">
            <v>1</v>
          </cell>
          <cell r="H997">
            <v>1</v>
          </cell>
        </row>
        <row r="998">
          <cell r="A998" t="str">
            <v>ZBSM8</v>
          </cell>
          <cell r="E998">
            <v>1</v>
          </cell>
          <cell r="F998">
            <v>1</v>
          </cell>
          <cell r="G998">
            <v>1</v>
          </cell>
          <cell r="H998">
            <v>1</v>
          </cell>
        </row>
        <row r="999">
          <cell r="A999" t="str">
            <v>ZBSM8</v>
          </cell>
          <cell r="E999">
            <v>1</v>
          </cell>
          <cell r="F999">
            <v>1</v>
          </cell>
          <cell r="G999">
            <v>1</v>
          </cell>
          <cell r="H999">
            <v>1</v>
          </cell>
        </row>
        <row r="1000">
          <cell r="A1000" t="str">
            <v>ZBSM8</v>
          </cell>
          <cell r="E1000">
            <v>1</v>
          </cell>
          <cell r="F1000">
            <v>1</v>
          </cell>
          <cell r="G1000">
            <v>1</v>
          </cell>
          <cell r="H1000">
            <v>1</v>
          </cell>
        </row>
        <row r="1001">
          <cell r="A1001" t="str">
            <v>ZBSM8</v>
          </cell>
          <cell r="E1001">
            <v>1</v>
          </cell>
          <cell r="F1001">
            <v>1</v>
          </cell>
          <cell r="G1001">
            <v>1</v>
          </cell>
          <cell r="H1001">
            <v>1</v>
          </cell>
        </row>
        <row r="1002">
          <cell r="A1002" t="str">
            <v>ZBSM8</v>
          </cell>
          <cell r="E1002">
            <v>1</v>
          </cell>
          <cell r="F1002">
            <v>1</v>
          </cell>
          <cell r="G1002">
            <v>1</v>
          </cell>
          <cell r="H1002">
            <v>1</v>
          </cell>
        </row>
        <row r="1003">
          <cell r="A1003" t="str">
            <v>ZBSM8</v>
          </cell>
          <cell r="E1003">
            <v>1</v>
          </cell>
          <cell r="F1003">
            <v>1</v>
          </cell>
          <cell r="G1003">
            <v>1</v>
          </cell>
          <cell r="H1003">
            <v>1</v>
          </cell>
        </row>
        <row r="1004">
          <cell r="A1004" t="str">
            <v>ZBSM8</v>
          </cell>
          <cell r="E1004">
            <v>1</v>
          </cell>
          <cell r="F1004">
            <v>1</v>
          </cell>
          <cell r="G1004">
            <v>1</v>
          </cell>
          <cell r="H1004">
            <v>1</v>
          </cell>
        </row>
        <row r="1005">
          <cell r="A1005" t="str">
            <v>ZBSM8</v>
          </cell>
          <cell r="E1005">
            <v>1</v>
          </cell>
          <cell r="F1005">
            <v>1</v>
          </cell>
          <cell r="G1005">
            <v>1</v>
          </cell>
          <cell r="H1005">
            <v>1</v>
          </cell>
        </row>
        <row r="1006">
          <cell r="A1006" t="str">
            <v>ZBSM8</v>
          </cell>
          <cell r="E1006">
            <v>1</v>
          </cell>
          <cell r="F1006">
            <v>1</v>
          </cell>
          <cell r="G1006">
            <v>1</v>
          </cell>
          <cell r="H1006">
            <v>1</v>
          </cell>
        </row>
        <row r="1007">
          <cell r="A1007" t="str">
            <v>ZBSM8</v>
          </cell>
          <cell r="E1007">
            <v>1</v>
          </cell>
          <cell r="F1007">
            <v>1</v>
          </cell>
          <cell r="G1007">
            <v>1</v>
          </cell>
          <cell r="H1007">
            <v>1</v>
          </cell>
        </row>
        <row r="1008">
          <cell r="A1008" t="str">
            <v>ZBSM8</v>
          </cell>
          <cell r="E1008">
            <v>1</v>
          </cell>
          <cell r="F1008">
            <v>1</v>
          </cell>
          <cell r="G1008">
            <v>1</v>
          </cell>
          <cell r="H1008">
            <v>1</v>
          </cell>
        </row>
        <row r="1009">
          <cell r="A1009" t="str">
            <v>ZBSM8</v>
          </cell>
          <cell r="E1009">
            <v>1</v>
          </cell>
          <cell r="F1009">
            <v>1</v>
          </cell>
          <cell r="G1009">
            <v>1</v>
          </cell>
          <cell r="H1009">
            <v>1</v>
          </cell>
        </row>
        <row r="1010">
          <cell r="A1010" t="str">
            <v>ZBSM8</v>
          </cell>
          <cell r="E1010">
            <v>1</v>
          </cell>
          <cell r="F1010">
            <v>1</v>
          </cell>
          <cell r="G1010">
            <v>1</v>
          </cell>
          <cell r="H1010">
            <v>1</v>
          </cell>
        </row>
        <row r="1011">
          <cell r="A1011" t="str">
            <v>ZBSM8</v>
          </cell>
          <cell r="E1011">
            <v>1</v>
          </cell>
          <cell r="F1011">
            <v>1</v>
          </cell>
          <cell r="G1011">
            <v>1</v>
          </cell>
          <cell r="H1011">
            <v>1</v>
          </cell>
        </row>
        <row r="1012">
          <cell r="A1012" t="str">
            <v>ZBSM8</v>
          </cell>
          <cell r="E1012">
            <v>1</v>
          </cell>
          <cell r="F1012">
            <v>1</v>
          </cell>
          <cell r="G1012">
            <v>1</v>
          </cell>
          <cell r="H1012">
            <v>1</v>
          </cell>
        </row>
        <row r="1013">
          <cell r="A1013" t="str">
            <v>ZBSM8</v>
          </cell>
          <cell r="E1013">
            <v>1</v>
          </cell>
          <cell r="F1013">
            <v>1</v>
          </cell>
          <cell r="G1013">
            <v>1</v>
          </cell>
          <cell r="H1013">
            <v>1</v>
          </cell>
        </row>
        <row r="1014">
          <cell r="A1014" t="str">
            <v>ZBSM8</v>
          </cell>
          <cell r="E1014">
            <v>1</v>
          </cell>
          <cell r="F1014">
            <v>1</v>
          </cell>
          <cell r="G1014">
            <v>1</v>
          </cell>
          <cell r="H1014">
            <v>1</v>
          </cell>
        </row>
        <row r="1015">
          <cell r="A1015" t="str">
            <v>ZBSM8</v>
          </cell>
          <cell r="E1015">
            <v>1</v>
          </cell>
          <cell r="F1015">
            <v>1</v>
          </cell>
          <cell r="G1015">
            <v>1</v>
          </cell>
          <cell r="H1015">
            <v>1</v>
          </cell>
        </row>
        <row r="1016">
          <cell r="A1016" t="str">
            <v>ZBSM8</v>
          </cell>
          <cell r="E1016">
            <v>1</v>
          </cell>
          <cell r="F1016">
            <v>1</v>
          </cell>
          <cell r="G1016">
            <v>1</v>
          </cell>
          <cell r="H1016">
            <v>1</v>
          </cell>
        </row>
        <row r="1017">
          <cell r="A1017" t="str">
            <v>ZBSM8</v>
          </cell>
          <cell r="E1017">
            <v>1</v>
          </cell>
          <cell r="F1017">
            <v>1</v>
          </cell>
          <cell r="G1017">
            <v>1</v>
          </cell>
          <cell r="H1017">
            <v>1</v>
          </cell>
        </row>
        <row r="1018">
          <cell r="A1018" t="str">
            <v>ZBSM8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</row>
        <row r="1019">
          <cell r="A1019" t="str">
            <v>ZBSM8</v>
          </cell>
          <cell r="E1019">
            <v>1</v>
          </cell>
          <cell r="F1019">
            <v>1</v>
          </cell>
          <cell r="G1019">
            <v>1</v>
          </cell>
          <cell r="H1019">
            <v>1</v>
          </cell>
        </row>
        <row r="1020">
          <cell r="A1020" t="str">
            <v>ZBSM8</v>
          </cell>
          <cell r="E1020">
            <v>1</v>
          </cell>
          <cell r="F1020">
            <v>1</v>
          </cell>
          <cell r="G1020">
            <v>1</v>
          </cell>
          <cell r="H1020">
            <v>1</v>
          </cell>
        </row>
        <row r="1021">
          <cell r="A1021" t="str">
            <v>ZBSM8</v>
          </cell>
          <cell r="E1021">
            <v>1</v>
          </cell>
          <cell r="F1021">
            <v>1</v>
          </cell>
          <cell r="G1021">
            <v>1</v>
          </cell>
          <cell r="H1021">
            <v>1</v>
          </cell>
        </row>
        <row r="1022">
          <cell r="A1022" t="str">
            <v>ZBSM8</v>
          </cell>
          <cell r="E1022">
            <v>1</v>
          </cell>
          <cell r="F1022">
            <v>1</v>
          </cell>
          <cell r="G1022">
            <v>1</v>
          </cell>
          <cell r="H1022">
            <v>1</v>
          </cell>
        </row>
        <row r="1023">
          <cell r="A1023" t="str">
            <v>ZBSM8</v>
          </cell>
          <cell r="E1023">
            <v>1</v>
          </cell>
          <cell r="F1023">
            <v>1</v>
          </cell>
          <cell r="G1023">
            <v>1</v>
          </cell>
          <cell r="H1023">
            <v>1</v>
          </cell>
        </row>
        <row r="1024">
          <cell r="A1024" t="str">
            <v>ZBSM8</v>
          </cell>
          <cell r="E1024">
            <v>1</v>
          </cell>
          <cell r="F1024">
            <v>1</v>
          </cell>
          <cell r="G1024">
            <v>1</v>
          </cell>
          <cell r="H1024">
            <v>1</v>
          </cell>
        </row>
        <row r="1025">
          <cell r="A1025" t="str">
            <v>ZBSM8</v>
          </cell>
          <cell r="E1025">
            <v>1</v>
          </cell>
          <cell r="F1025">
            <v>1</v>
          </cell>
          <cell r="G1025">
            <v>1</v>
          </cell>
          <cell r="H1025">
            <v>1</v>
          </cell>
        </row>
        <row r="1026">
          <cell r="A1026" t="str">
            <v>ZBSM8</v>
          </cell>
          <cell r="E1026">
            <v>1</v>
          </cell>
          <cell r="F1026">
            <v>1</v>
          </cell>
          <cell r="G1026">
            <v>1</v>
          </cell>
          <cell r="H1026">
            <v>1</v>
          </cell>
        </row>
        <row r="1027">
          <cell r="A1027" t="str">
            <v>ZBSM8</v>
          </cell>
          <cell r="E1027">
            <v>1</v>
          </cell>
          <cell r="F1027">
            <v>1</v>
          </cell>
          <cell r="G1027">
            <v>1</v>
          </cell>
          <cell r="H1027">
            <v>1</v>
          </cell>
        </row>
        <row r="1028">
          <cell r="A1028" t="str">
            <v>ZBSM8</v>
          </cell>
          <cell r="E1028">
            <v>1</v>
          </cell>
          <cell r="F1028">
            <v>1</v>
          </cell>
          <cell r="G1028">
            <v>1</v>
          </cell>
          <cell r="H1028">
            <v>1</v>
          </cell>
        </row>
        <row r="1029">
          <cell r="A1029" t="str">
            <v>ZBSM8</v>
          </cell>
          <cell r="E1029">
            <v>1</v>
          </cell>
          <cell r="F1029">
            <v>1</v>
          </cell>
          <cell r="G1029">
            <v>1</v>
          </cell>
          <cell r="H1029">
            <v>1</v>
          </cell>
        </row>
        <row r="1030">
          <cell r="A1030" t="str">
            <v>ZBSM8</v>
          </cell>
          <cell r="E1030">
            <v>1</v>
          </cell>
          <cell r="F1030">
            <v>1</v>
          </cell>
          <cell r="G1030">
            <v>1</v>
          </cell>
          <cell r="H1030">
            <v>1</v>
          </cell>
        </row>
        <row r="1031">
          <cell r="A1031" t="str">
            <v>ZBSM8</v>
          </cell>
          <cell r="E1031">
            <v>1</v>
          </cell>
          <cell r="F1031">
            <v>1</v>
          </cell>
          <cell r="G1031">
            <v>1</v>
          </cell>
          <cell r="H1031">
            <v>1</v>
          </cell>
        </row>
        <row r="1032">
          <cell r="A1032" t="str">
            <v>ZBSM8</v>
          </cell>
          <cell r="E1032">
            <v>1</v>
          </cell>
          <cell r="F1032">
            <v>1</v>
          </cell>
          <cell r="G1032">
            <v>1</v>
          </cell>
          <cell r="H1032">
            <v>1</v>
          </cell>
        </row>
        <row r="1033">
          <cell r="A1033" t="str">
            <v>ZBSM8</v>
          </cell>
          <cell r="E1033">
            <v>1</v>
          </cell>
          <cell r="F1033">
            <v>1</v>
          </cell>
          <cell r="G1033">
            <v>1</v>
          </cell>
          <cell r="H1033">
            <v>1</v>
          </cell>
        </row>
        <row r="1034">
          <cell r="A1034" t="str">
            <v>ZBSM8</v>
          </cell>
          <cell r="E1034">
            <v>1</v>
          </cell>
          <cell r="F1034">
            <v>1</v>
          </cell>
          <cell r="G1034">
            <v>1</v>
          </cell>
          <cell r="H1034">
            <v>1</v>
          </cell>
        </row>
        <row r="1035">
          <cell r="A1035" t="str">
            <v>ZBSM8</v>
          </cell>
          <cell r="E1035">
            <v>1</v>
          </cell>
          <cell r="F1035">
            <v>1</v>
          </cell>
          <cell r="G1035">
            <v>1</v>
          </cell>
          <cell r="H1035">
            <v>1</v>
          </cell>
        </row>
        <row r="1036">
          <cell r="A1036" t="str">
            <v>ZBSM8</v>
          </cell>
          <cell r="E1036">
            <v>1</v>
          </cell>
          <cell r="F1036">
            <v>1</v>
          </cell>
          <cell r="G1036">
            <v>1</v>
          </cell>
          <cell r="H1036">
            <v>1</v>
          </cell>
        </row>
        <row r="1037">
          <cell r="A1037" t="str">
            <v>ZBSM8</v>
          </cell>
          <cell r="E1037">
            <v>1</v>
          </cell>
          <cell r="F1037">
            <v>1</v>
          </cell>
          <cell r="G1037">
            <v>1</v>
          </cell>
          <cell r="H1037">
            <v>1</v>
          </cell>
        </row>
        <row r="1038">
          <cell r="A1038" t="str">
            <v>ZBSM8</v>
          </cell>
          <cell r="E1038">
            <v>1</v>
          </cell>
          <cell r="F1038">
            <v>1</v>
          </cell>
          <cell r="G1038">
            <v>1</v>
          </cell>
          <cell r="H1038">
            <v>1</v>
          </cell>
        </row>
        <row r="1039">
          <cell r="A1039" t="str">
            <v>ZBSM8</v>
          </cell>
          <cell r="E1039">
            <v>1</v>
          </cell>
          <cell r="F1039">
            <v>1</v>
          </cell>
          <cell r="G1039">
            <v>1</v>
          </cell>
          <cell r="H1039">
            <v>1</v>
          </cell>
        </row>
        <row r="1040">
          <cell r="A1040" t="str">
            <v>ZBSM8</v>
          </cell>
          <cell r="E1040">
            <v>1</v>
          </cell>
          <cell r="F1040">
            <v>1</v>
          </cell>
          <cell r="G1040">
            <v>1</v>
          </cell>
          <cell r="H1040">
            <v>1</v>
          </cell>
        </row>
        <row r="1041">
          <cell r="A1041" t="str">
            <v>ZBSM8</v>
          </cell>
          <cell r="E1041">
            <v>1</v>
          </cell>
          <cell r="F1041">
            <v>1</v>
          </cell>
          <cell r="G1041">
            <v>1</v>
          </cell>
          <cell r="H1041">
            <v>1</v>
          </cell>
        </row>
        <row r="1042">
          <cell r="A1042" t="str">
            <v>ZBSM8</v>
          </cell>
          <cell r="E1042">
            <v>1</v>
          </cell>
          <cell r="F1042">
            <v>1</v>
          </cell>
          <cell r="G1042">
            <v>1</v>
          </cell>
          <cell r="H1042">
            <v>1</v>
          </cell>
        </row>
        <row r="1043">
          <cell r="A1043" t="str">
            <v>ZBSM8</v>
          </cell>
          <cell r="E1043">
            <v>1</v>
          </cell>
          <cell r="F1043">
            <v>1</v>
          </cell>
          <cell r="G1043">
            <v>1</v>
          </cell>
          <cell r="H1043">
            <v>1</v>
          </cell>
        </row>
        <row r="1044">
          <cell r="A1044" t="str">
            <v>ZBSM8</v>
          </cell>
          <cell r="E1044">
            <v>1</v>
          </cell>
          <cell r="F1044">
            <v>1</v>
          </cell>
          <cell r="G1044">
            <v>1</v>
          </cell>
          <cell r="H1044">
            <v>1</v>
          </cell>
        </row>
        <row r="1045">
          <cell r="A1045" t="str">
            <v>ZBSM8</v>
          </cell>
          <cell r="E1045">
            <v>1</v>
          </cell>
          <cell r="F1045">
            <v>1</v>
          </cell>
          <cell r="G1045">
            <v>1</v>
          </cell>
          <cell r="H1045">
            <v>1</v>
          </cell>
        </row>
        <row r="1046">
          <cell r="A1046" t="str">
            <v>ZBSM8</v>
          </cell>
          <cell r="E1046">
            <v>1</v>
          </cell>
          <cell r="F1046">
            <v>1</v>
          </cell>
          <cell r="G1046">
            <v>1</v>
          </cell>
          <cell r="H1046">
            <v>1</v>
          </cell>
        </row>
        <row r="1047">
          <cell r="A1047" t="str">
            <v>ZBSM8</v>
          </cell>
          <cell r="E1047">
            <v>1</v>
          </cell>
          <cell r="F1047">
            <v>1</v>
          </cell>
          <cell r="G1047">
            <v>1</v>
          </cell>
          <cell r="H1047">
            <v>1</v>
          </cell>
        </row>
        <row r="1048">
          <cell r="A1048" t="str">
            <v>ZBSM8</v>
          </cell>
          <cell r="E1048">
            <v>1</v>
          </cell>
          <cell r="F1048">
            <v>1</v>
          </cell>
          <cell r="G1048">
            <v>1</v>
          </cell>
          <cell r="H1048">
            <v>1</v>
          </cell>
        </row>
        <row r="1049">
          <cell r="A1049" t="str">
            <v>ZBSM8</v>
          </cell>
          <cell r="E1049">
            <v>1</v>
          </cell>
          <cell r="F1049">
            <v>1</v>
          </cell>
          <cell r="G1049">
            <v>1</v>
          </cell>
          <cell r="H1049">
            <v>1</v>
          </cell>
        </row>
        <row r="1050">
          <cell r="A1050" t="str">
            <v>ZBSM8</v>
          </cell>
          <cell r="E1050">
            <v>1</v>
          </cell>
          <cell r="F1050">
            <v>1</v>
          </cell>
          <cell r="G1050">
            <v>1</v>
          </cell>
          <cell r="H1050">
            <v>1</v>
          </cell>
        </row>
        <row r="1051">
          <cell r="A1051" t="str">
            <v>ZBSM8</v>
          </cell>
          <cell r="E1051">
            <v>1</v>
          </cell>
          <cell r="F1051">
            <v>1</v>
          </cell>
          <cell r="G1051">
            <v>1</v>
          </cell>
          <cell r="H1051">
            <v>1</v>
          </cell>
        </row>
        <row r="1052">
          <cell r="A1052" t="str">
            <v>ZBSM8</v>
          </cell>
          <cell r="E1052">
            <v>1</v>
          </cell>
          <cell r="F1052">
            <v>1</v>
          </cell>
          <cell r="G1052">
            <v>1</v>
          </cell>
          <cell r="H1052">
            <v>1</v>
          </cell>
        </row>
        <row r="1053">
          <cell r="A1053" t="str">
            <v>ZBSM8</v>
          </cell>
          <cell r="E1053">
            <v>1</v>
          </cell>
          <cell r="F1053">
            <v>1</v>
          </cell>
          <cell r="G1053">
            <v>1</v>
          </cell>
          <cell r="H1053">
            <v>1</v>
          </cell>
        </row>
        <row r="1054">
          <cell r="A1054" t="str">
            <v>ZBSM8</v>
          </cell>
          <cell r="E1054">
            <v>1</v>
          </cell>
          <cell r="F1054">
            <v>1</v>
          </cell>
          <cell r="G1054">
            <v>1</v>
          </cell>
          <cell r="H1054">
            <v>1</v>
          </cell>
        </row>
        <row r="1055">
          <cell r="A1055" t="str">
            <v>ZBSM8</v>
          </cell>
          <cell r="E1055">
            <v>1</v>
          </cell>
          <cell r="F1055">
            <v>1</v>
          </cell>
          <cell r="G1055">
            <v>1</v>
          </cell>
          <cell r="H1055">
            <v>1</v>
          </cell>
        </row>
        <row r="1056">
          <cell r="A1056" t="str">
            <v>ZBSM8</v>
          </cell>
          <cell r="E1056">
            <v>1</v>
          </cell>
          <cell r="F1056">
            <v>1</v>
          </cell>
          <cell r="G1056">
            <v>1</v>
          </cell>
          <cell r="H1056">
            <v>1</v>
          </cell>
        </row>
        <row r="1057">
          <cell r="A1057" t="str">
            <v>ZBSM8</v>
          </cell>
          <cell r="E1057">
            <v>1</v>
          </cell>
          <cell r="F1057">
            <v>1</v>
          </cell>
          <cell r="G1057">
            <v>1</v>
          </cell>
          <cell r="H1057">
            <v>1</v>
          </cell>
        </row>
        <row r="1058">
          <cell r="A1058" t="str">
            <v>ZBSM8</v>
          </cell>
          <cell r="E1058">
            <v>1</v>
          </cell>
          <cell r="F1058">
            <v>1</v>
          </cell>
          <cell r="G1058">
            <v>1</v>
          </cell>
          <cell r="H1058">
            <v>1</v>
          </cell>
        </row>
        <row r="1059">
          <cell r="A1059" t="str">
            <v>ZBSM8</v>
          </cell>
          <cell r="E1059">
            <v>1</v>
          </cell>
          <cell r="F1059">
            <v>1</v>
          </cell>
          <cell r="G1059">
            <v>1</v>
          </cell>
          <cell r="H1059">
            <v>1</v>
          </cell>
        </row>
        <row r="1060">
          <cell r="A1060" t="str">
            <v>ZBSM8</v>
          </cell>
          <cell r="E1060">
            <v>1</v>
          </cell>
          <cell r="F1060">
            <v>1</v>
          </cell>
          <cell r="G1060">
            <v>1</v>
          </cell>
          <cell r="H1060">
            <v>1</v>
          </cell>
        </row>
        <row r="1061">
          <cell r="A1061" t="str">
            <v>ZBSM8</v>
          </cell>
          <cell r="E1061">
            <v>1</v>
          </cell>
          <cell r="F1061">
            <v>1</v>
          </cell>
          <cell r="G1061">
            <v>1</v>
          </cell>
          <cell r="H1061">
            <v>1</v>
          </cell>
        </row>
        <row r="1062">
          <cell r="A1062" t="str">
            <v>ZBSM8</v>
          </cell>
          <cell r="E1062">
            <v>1</v>
          </cell>
          <cell r="F1062">
            <v>1</v>
          </cell>
          <cell r="G1062">
            <v>1</v>
          </cell>
          <cell r="H1062">
            <v>1</v>
          </cell>
        </row>
        <row r="1063">
          <cell r="A1063" t="str">
            <v>ZBSM8</v>
          </cell>
          <cell r="E1063">
            <v>1</v>
          </cell>
          <cell r="F1063">
            <v>1</v>
          </cell>
          <cell r="G1063">
            <v>1</v>
          </cell>
          <cell r="H1063">
            <v>1</v>
          </cell>
        </row>
        <row r="1064">
          <cell r="A1064" t="str">
            <v>ZBSM8</v>
          </cell>
          <cell r="E1064">
            <v>1</v>
          </cell>
          <cell r="F1064">
            <v>1</v>
          </cell>
          <cell r="G1064">
            <v>1</v>
          </cell>
          <cell r="H1064">
            <v>1</v>
          </cell>
        </row>
        <row r="1065">
          <cell r="A1065" t="str">
            <v>ZBSM8</v>
          </cell>
          <cell r="E1065">
            <v>1</v>
          </cell>
          <cell r="F1065">
            <v>1</v>
          </cell>
          <cell r="G1065">
            <v>1</v>
          </cell>
          <cell r="H1065">
            <v>1</v>
          </cell>
        </row>
        <row r="1066">
          <cell r="A1066" t="str">
            <v>ZBSM8</v>
          </cell>
          <cell r="E1066">
            <v>1</v>
          </cell>
          <cell r="F1066">
            <v>1</v>
          </cell>
          <cell r="G1066">
            <v>1</v>
          </cell>
          <cell r="H1066">
            <v>1</v>
          </cell>
        </row>
        <row r="1067">
          <cell r="A1067" t="str">
            <v>ZBSM8</v>
          </cell>
          <cell r="E1067">
            <v>1</v>
          </cell>
          <cell r="F1067">
            <v>1</v>
          </cell>
          <cell r="G1067">
            <v>1</v>
          </cell>
          <cell r="H1067">
            <v>1</v>
          </cell>
        </row>
        <row r="1068">
          <cell r="A1068" t="str">
            <v>ZBSM8</v>
          </cell>
          <cell r="E1068">
            <v>1</v>
          </cell>
          <cell r="F1068">
            <v>1</v>
          </cell>
          <cell r="G1068">
            <v>1</v>
          </cell>
          <cell r="H1068">
            <v>1</v>
          </cell>
        </row>
        <row r="1069">
          <cell r="A1069" t="str">
            <v>ZBSM8</v>
          </cell>
          <cell r="E1069">
            <v>1</v>
          </cell>
          <cell r="F1069">
            <v>1</v>
          </cell>
          <cell r="G1069">
            <v>1</v>
          </cell>
          <cell r="H1069">
            <v>1</v>
          </cell>
        </row>
        <row r="1070">
          <cell r="A1070" t="str">
            <v>ZBSM8</v>
          </cell>
          <cell r="E1070">
            <v>1</v>
          </cell>
          <cell r="F1070">
            <v>1</v>
          </cell>
          <cell r="G1070">
            <v>1</v>
          </cell>
          <cell r="H1070">
            <v>1</v>
          </cell>
        </row>
        <row r="1071">
          <cell r="A1071" t="str">
            <v>ZBSM8</v>
          </cell>
          <cell r="E1071">
            <v>1</v>
          </cell>
          <cell r="F1071">
            <v>1</v>
          </cell>
          <cell r="G1071">
            <v>1</v>
          </cell>
          <cell r="H1071">
            <v>1</v>
          </cell>
        </row>
        <row r="1072">
          <cell r="A1072" t="str">
            <v>ZBSM8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</row>
        <row r="1073">
          <cell r="A1073" t="str">
            <v>ZBSM8</v>
          </cell>
          <cell r="E1073">
            <v>1</v>
          </cell>
          <cell r="F1073">
            <v>1</v>
          </cell>
          <cell r="G1073">
            <v>1</v>
          </cell>
          <cell r="H1073">
            <v>1</v>
          </cell>
        </row>
        <row r="1074">
          <cell r="A1074" t="str">
            <v>ZBSM8</v>
          </cell>
          <cell r="E1074">
            <v>1</v>
          </cell>
          <cell r="F1074">
            <v>1</v>
          </cell>
          <cell r="G1074">
            <v>1</v>
          </cell>
          <cell r="H1074">
            <v>1</v>
          </cell>
        </row>
        <row r="1075">
          <cell r="A1075" t="str">
            <v>ZBSM8</v>
          </cell>
          <cell r="E1075">
            <v>1</v>
          </cell>
          <cell r="F1075">
            <v>1</v>
          </cell>
          <cell r="G1075">
            <v>1</v>
          </cell>
          <cell r="H1075">
            <v>1</v>
          </cell>
        </row>
        <row r="1076">
          <cell r="A1076" t="str">
            <v>ZBSM8</v>
          </cell>
          <cell r="E1076">
            <v>1</v>
          </cell>
          <cell r="F1076">
            <v>1</v>
          </cell>
          <cell r="G1076">
            <v>1</v>
          </cell>
          <cell r="H1076">
            <v>1</v>
          </cell>
        </row>
        <row r="1077">
          <cell r="A1077" t="str">
            <v>ZBSM8</v>
          </cell>
          <cell r="E1077">
            <v>1</v>
          </cell>
          <cell r="F1077">
            <v>1</v>
          </cell>
          <cell r="G1077">
            <v>1</v>
          </cell>
          <cell r="H1077">
            <v>1</v>
          </cell>
        </row>
        <row r="1078">
          <cell r="A1078" t="str">
            <v>ZBSM8</v>
          </cell>
          <cell r="E1078">
            <v>1</v>
          </cell>
          <cell r="F1078">
            <v>1</v>
          </cell>
          <cell r="G1078">
            <v>1</v>
          </cell>
          <cell r="H1078">
            <v>1</v>
          </cell>
        </row>
        <row r="1079">
          <cell r="A1079" t="str">
            <v>ZBSM8</v>
          </cell>
          <cell r="E1079">
            <v>1</v>
          </cell>
          <cell r="F1079">
            <v>1</v>
          </cell>
          <cell r="G1079">
            <v>1</v>
          </cell>
          <cell r="H1079">
            <v>1</v>
          </cell>
        </row>
        <row r="1080">
          <cell r="A1080" t="str">
            <v>ZBSM8</v>
          </cell>
          <cell r="E1080">
            <v>1</v>
          </cell>
          <cell r="F1080">
            <v>1</v>
          </cell>
          <cell r="G1080">
            <v>1</v>
          </cell>
          <cell r="H1080">
            <v>1</v>
          </cell>
        </row>
        <row r="1081">
          <cell r="A1081" t="str">
            <v>ZBSM8</v>
          </cell>
          <cell r="E1081">
            <v>1</v>
          </cell>
          <cell r="F1081">
            <v>1</v>
          </cell>
          <cell r="G1081">
            <v>1</v>
          </cell>
          <cell r="H1081">
            <v>1</v>
          </cell>
        </row>
        <row r="1082">
          <cell r="A1082" t="str">
            <v>ZBSM8</v>
          </cell>
          <cell r="E1082">
            <v>-27</v>
          </cell>
          <cell r="F1082">
            <v>-29</v>
          </cell>
          <cell r="G1082">
            <v>-41</v>
          </cell>
          <cell r="H1082">
            <v>-53</v>
          </cell>
        </row>
        <row r="1083">
          <cell r="A1083" t="str">
            <v>ZBSM8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</row>
        <row r="1084">
          <cell r="A1084" t="str">
            <v>ZBSM8</v>
          </cell>
          <cell r="E1084">
            <v>1</v>
          </cell>
          <cell r="F1084">
            <v>1</v>
          </cell>
          <cell r="G1084">
            <v>1</v>
          </cell>
          <cell r="H1084">
            <v>1</v>
          </cell>
        </row>
        <row r="1085">
          <cell r="A1085" t="str">
            <v>ZBSM8</v>
          </cell>
          <cell r="E1085">
            <v>1</v>
          </cell>
          <cell r="F1085">
            <v>1</v>
          </cell>
          <cell r="G1085">
            <v>1</v>
          </cell>
          <cell r="H1085">
            <v>1</v>
          </cell>
        </row>
        <row r="1086">
          <cell r="A1086" t="str">
            <v>ZBSM8</v>
          </cell>
          <cell r="E1086">
            <v>1</v>
          </cell>
          <cell r="F1086">
            <v>1</v>
          </cell>
          <cell r="G1086">
            <v>1</v>
          </cell>
          <cell r="H1086">
            <v>1</v>
          </cell>
        </row>
        <row r="1087">
          <cell r="A1087" t="str">
            <v>ZBSM8</v>
          </cell>
          <cell r="E1087">
            <v>1</v>
          </cell>
          <cell r="F1087">
            <v>1</v>
          </cell>
          <cell r="G1087">
            <v>1</v>
          </cell>
          <cell r="H1087">
            <v>1</v>
          </cell>
        </row>
        <row r="1088">
          <cell r="A1088" t="str">
            <v>ZBSM8</v>
          </cell>
          <cell r="E1088">
            <v>1</v>
          </cell>
          <cell r="F1088">
            <v>1</v>
          </cell>
          <cell r="G1088">
            <v>1</v>
          </cell>
          <cell r="H1088">
            <v>1</v>
          </cell>
        </row>
        <row r="1089">
          <cell r="A1089" t="str">
            <v>ZBSM8</v>
          </cell>
          <cell r="E1089">
            <v>1</v>
          </cell>
          <cell r="F1089">
            <v>1</v>
          </cell>
          <cell r="G1089">
            <v>1</v>
          </cell>
          <cell r="H1089">
            <v>1</v>
          </cell>
        </row>
        <row r="1090">
          <cell r="A1090" t="str">
            <v>ZBSM8</v>
          </cell>
          <cell r="E1090">
            <v>1</v>
          </cell>
          <cell r="F1090">
            <v>1</v>
          </cell>
          <cell r="G1090">
            <v>1</v>
          </cell>
          <cell r="H1090">
            <v>1</v>
          </cell>
        </row>
        <row r="1091">
          <cell r="A1091" t="str">
            <v>ZBSM8</v>
          </cell>
          <cell r="E1091">
            <v>1</v>
          </cell>
          <cell r="F1091">
            <v>1</v>
          </cell>
          <cell r="G1091">
            <v>1</v>
          </cell>
          <cell r="H1091">
            <v>1</v>
          </cell>
        </row>
        <row r="1092">
          <cell r="A1092" t="str">
            <v>ZBSM8</v>
          </cell>
          <cell r="E1092">
            <v>1</v>
          </cell>
          <cell r="F1092">
            <v>1</v>
          </cell>
          <cell r="G1092">
            <v>1</v>
          </cell>
          <cell r="H1092">
            <v>1</v>
          </cell>
        </row>
        <row r="1093">
          <cell r="A1093" t="str">
            <v>ZBSM8</v>
          </cell>
          <cell r="E1093">
            <v>1</v>
          </cell>
          <cell r="F1093">
            <v>1</v>
          </cell>
          <cell r="G1093">
            <v>1</v>
          </cell>
          <cell r="H1093">
            <v>1</v>
          </cell>
        </row>
        <row r="1094">
          <cell r="A1094" t="str">
            <v>ZBSM8</v>
          </cell>
          <cell r="E1094">
            <v>1</v>
          </cell>
          <cell r="F1094">
            <v>1</v>
          </cell>
          <cell r="G1094">
            <v>1</v>
          </cell>
          <cell r="H1094">
            <v>1</v>
          </cell>
        </row>
        <row r="1095">
          <cell r="A1095" t="str">
            <v>ZBSM8</v>
          </cell>
          <cell r="E1095">
            <v>1</v>
          </cell>
          <cell r="F1095">
            <v>1</v>
          </cell>
          <cell r="G1095">
            <v>1</v>
          </cell>
          <cell r="H1095">
            <v>1</v>
          </cell>
        </row>
        <row r="1096">
          <cell r="A1096" t="str">
            <v>ZBSM8</v>
          </cell>
          <cell r="E1096">
            <v>0</v>
          </cell>
          <cell r="F1096">
            <v>10</v>
          </cell>
          <cell r="G1096">
            <v>10</v>
          </cell>
          <cell r="H1096">
            <v>10</v>
          </cell>
        </row>
        <row r="1097">
          <cell r="A1097" t="str">
            <v>ZBSM8</v>
          </cell>
          <cell r="E1097">
            <v>0</v>
          </cell>
          <cell r="F1097">
            <v>5</v>
          </cell>
          <cell r="G1097">
            <v>5</v>
          </cell>
          <cell r="H1097">
            <v>5</v>
          </cell>
        </row>
        <row r="1098">
          <cell r="A1098" t="str">
            <v>ZBSM8</v>
          </cell>
          <cell r="E1098">
            <v>0</v>
          </cell>
          <cell r="F1098">
            <v>0</v>
          </cell>
          <cell r="G1098">
            <v>10</v>
          </cell>
          <cell r="H1098">
            <v>10</v>
          </cell>
        </row>
        <row r="1099">
          <cell r="A1099" t="str">
            <v>ZBSM8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</row>
        <row r="1100">
          <cell r="A1100" t="str">
            <v>ZBSM8</v>
          </cell>
          <cell r="E1100">
            <v>0</v>
          </cell>
          <cell r="F1100">
            <v>0</v>
          </cell>
          <cell r="G1100">
            <v>10</v>
          </cell>
          <cell r="H1100">
            <v>10</v>
          </cell>
        </row>
        <row r="1101">
          <cell r="A1101" t="str">
            <v>ZBSM8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</row>
        <row r="1102">
          <cell r="A1102" t="str">
            <v>ZBSM8</v>
          </cell>
          <cell r="E1102">
            <v>0</v>
          </cell>
          <cell r="F1102">
            <v>0</v>
          </cell>
          <cell r="G1102">
            <v>0</v>
          </cell>
          <cell r="H1102">
            <v>5</v>
          </cell>
        </row>
        <row r="1103">
          <cell r="A1103" t="str">
            <v>ZBSM8</v>
          </cell>
          <cell r="E1103">
            <v>0</v>
          </cell>
          <cell r="F1103">
            <v>0</v>
          </cell>
          <cell r="G1103">
            <v>0</v>
          </cell>
          <cell r="H1103">
            <v>5</v>
          </cell>
        </row>
        <row r="1104">
          <cell r="A1104" t="str">
            <v>ZBSM8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</row>
        <row r="1105">
          <cell r="A1105" t="str">
            <v>ZBSM8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</row>
        <row r="1106">
          <cell r="A1106" t="str">
            <v>ZBSM8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</row>
        <row r="1107">
          <cell r="A1107" t="str">
            <v>ZBSM8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</row>
        <row r="1108">
          <cell r="A1108" t="str">
            <v>ZBSM8</v>
          </cell>
          <cell r="E1108">
            <v>1</v>
          </cell>
          <cell r="F1108">
            <v>1</v>
          </cell>
          <cell r="G1108">
            <v>1</v>
          </cell>
          <cell r="H1108">
            <v>1</v>
          </cell>
        </row>
        <row r="1109">
          <cell r="A1109" t="str">
            <v>ZBSM8</v>
          </cell>
          <cell r="E1109">
            <v>1</v>
          </cell>
          <cell r="F1109">
            <v>1</v>
          </cell>
          <cell r="G1109">
            <v>1</v>
          </cell>
          <cell r="H1109">
            <v>1</v>
          </cell>
        </row>
        <row r="1110">
          <cell r="A1110" t="str">
            <v>ZBSM8</v>
          </cell>
          <cell r="E1110">
            <v>1</v>
          </cell>
          <cell r="F1110">
            <v>1</v>
          </cell>
          <cell r="G1110">
            <v>1</v>
          </cell>
          <cell r="H1110">
            <v>1</v>
          </cell>
        </row>
        <row r="1111">
          <cell r="A1111" t="str">
            <v>ZBSM8</v>
          </cell>
          <cell r="E1111">
            <v>1</v>
          </cell>
          <cell r="F1111">
            <v>1</v>
          </cell>
          <cell r="G1111">
            <v>1</v>
          </cell>
          <cell r="H1111">
            <v>1</v>
          </cell>
        </row>
        <row r="1112">
          <cell r="A1112" t="str">
            <v>ZBSM8</v>
          </cell>
          <cell r="E1112">
            <v>1</v>
          </cell>
          <cell r="F1112">
            <v>1</v>
          </cell>
          <cell r="G1112">
            <v>1</v>
          </cell>
          <cell r="H1112">
            <v>1</v>
          </cell>
        </row>
        <row r="1113">
          <cell r="A1113" t="str">
            <v>ZBSM8</v>
          </cell>
          <cell r="E1113">
            <v>1</v>
          </cell>
          <cell r="F1113">
            <v>1</v>
          </cell>
          <cell r="G1113">
            <v>1</v>
          </cell>
          <cell r="H1113">
            <v>1</v>
          </cell>
        </row>
        <row r="1114">
          <cell r="A1114" t="str">
            <v>ZBSM8</v>
          </cell>
          <cell r="E1114">
            <v>1</v>
          </cell>
          <cell r="F1114">
            <v>1</v>
          </cell>
          <cell r="G1114">
            <v>1</v>
          </cell>
          <cell r="H1114">
            <v>1</v>
          </cell>
        </row>
        <row r="1115">
          <cell r="A1115" t="str">
            <v>ZBSM8</v>
          </cell>
          <cell r="E1115">
            <v>1</v>
          </cell>
          <cell r="F1115">
            <v>1</v>
          </cell>
          <cell r="G1115">
            <v>1</v>
          </cell>
          <cell r="H1115">
            <v>1</v>
          </cell>
        </row>
        <row r="1116">
          <cell r="A1116" t="str">
            <v>ZBSM8</v>
          </cell>
          <cell r="E1116">
            <v>1</v>
          </cell>
          <cell r="F1116">
            <v>1</v>
          </cell>
          <cell r="G1116">
            <v>1</v>
          </cell>
          <cell r="H1116">
            <v>1</v>
          </cell>
        </row>
        <row r="1117">
          <cell r="A1117" t="str">
            <v>ZBSM8</v>
          </cell>
          <cell r="E1117">
            <v>1</v>
          </cell>
          <cell r="F1117">
            <v>1</v>
          </cell>
          <cell r="G1117">
            <v>1</v>
          </cell>
          <cell r="H1117">
            <v>1</v>
          </cell>
        </row>
        <row r="1118">
          <cell r="A1118" t="str">
            <v>ZBSM8</v>
          </cell>
          <cell r="E1118">
            <v>1</v>
          </cell>
          <cell r="F1118">
            <v>1</v>
          </cell>
          <cell r="G1118">
            <v>1</v>
          </cell>
          <cell r="H1118">
            <v>1</v>
          </cell>
        </row>
        <row r="1119">
          <cell r="A1119" t="str">
            <v>ZBSM8</v>
          </cell>
          <cell r="E1119">
            <v>1</v>
          </cell>
          <cell r="F1119">
            <v>1</v>
          </cell>
          <cell r="G1119">
            <v>1</v>
          </cell>
          <cell r="H1119">
            <v>1</v>
          </cell>
        </row>
        <row r="1120">
          <cell r="A1120" t="str">
            <v>ZBSM8</v>
          </cell>
          <cell r="E1120">
            <v>1</v>
          </cell>
          <cell r="F1120">
            <v>1</v>
          </cell>
          <cell r="G1120">
            <v>1</v>
          </cell>
          <cell r="H1120">
            <v>1</v>
          </cell>
        </row>
        <row r="1121">
          <cell r="A1121" t="str">
            <v>ZBCS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</row>
        <row r="1122">
          <cell r="A1122" t="str">
            <v>ZBCS</v>
          </cell>
          <cell r="E1122">
            <v>1</v>
          </cell>
          <cell r="F1122">
            <v>1</v>
          </cell>
          <cell r="G1122">
            <v>1</v>
          </cell>
          <cell r="H1122">
            <v>1</v>
          </cell>
        </row>
        <row r="1123">
          <cell r="A1123" t="str">
            <v>ZBCS</v>
          </cell>
          <cell r="E1123">
            <v>1</v>
          </cell>
          <cell r="F1123">
            <v>1</v>
          </cell>
          <cell r="G1123">
            <v>1</v>
          </cell>
          <cell r="H1123">
            <v>1</v>
          </cell>
        </row>
        <row r="1124">
          <cell r="A1124" t="str">
            <v>ZBCS</v>
          </cell>
          <cell r="E1124">
            <v>1</v>
          </cell>
          <cell r="F1124">
            <v>1</v>
          </cell>
          <cell r="G1124">
            <v>1</v>
          </cell>
          <cell r="H1124">
            <v>1</v>
          </cell>
        </row>
        <row r="1125">
          <cell r="A1125" t="str">
            <v>ZBCS</v>
          </cell>
          <cell r="E1125">
            <v>1</v>
          </cell>
          <cell r="F1125">
            <v>1</v>
          </cell>
          <cell r="G1125">
            <v>1</v>
          </cell>
          <cell r="H1125">
            <v>1</v>
          </cell>
        </row>
        <row r="1126">
          <cell r="A1126" t="str">
            <v>ZBCS</v>
          </cell>
          <cell r="E1126">
            <v>1</v>
          </cell>
          <cell r="F1126">
            <v>1</v>
          </cell>
          <cell r="G1126">
            <v>1</v>
          </cell>
          <cell r="H1126">
            <v>1</v>
          </cell>
        </row>
        <row r="1127">
          <cell r="A1127" t="str">
            <v>ZBCS</v>
          </cell>
          <cell r="E1127">
            <v>1</v>
          </cell>
          <cell r="F1127">
            <v>1</v>
          </cell>
          <cell r="G1127">
            <v>1</v>
          </cell>
          <cell r="H1127">
            <v>1</v>
          </cell>
        </row>
        <row r="1128">
          <cell r="A1128" t="str">
            <v>ZBCS</v>
          </cell>
          <cell r="E1128">
            <v>1</v>
          </cell>
          <cell r="F1128">
            <v>1</v>
          </cell>
          <cell r="G1128">
            <v>1</v>
          </cell>
          <cell r="H1128">
            <v>1</v>
          </cell>
        </row>
        <row r="1129">
          <cell r="A1129" t="str">
            <v>ZBCS</v>
          </cell>
          <cell r="E1129">
            <v>1</v>
          </cell>
          <cell r="F1129">
            <v>1</v>
          </cell>
          <cell r="G1129">
            <v>1</v>
          </cell>
          <cell r="H1129">
            <v>1</v>
          </cell>
        </row>
        <row r="1130">
          <cell r="A1130" t="str">
            <v>ZBCS</v>
          </cell>
          <cell r="E1130">
            <v>1</v>
          </cell>
          <cell r="F1130">
            <v>1</v>
          </cell>
          <cell r="G1130">
            <v>1</v>
          </cell>
          <cell r="H1130">
            <v>1</v>
          </cell>
        </row>
        <row r="1131">
          <cell r="A1131" t="str">
            <v>ZBCS</v>
          </cell>
          <cell r="E1131">
            <v>1</v>
          </cell>
          <cell r="F1131">
            <v>1</v>
          </cell>
          <cell r="G1131">
            <v>1</v>
          </cell>
          <cell r="H1131">
            <v>1</v>
          </cell>
        </row>
        <row r="1132">
          <cell r="A1132" t="str">
            <v>ZBCS</v>
          </cell>
          <cell r="E1132">
            <v>1</v>
          </cell>
          <cell r="F1132">
            <v>1</v>
          </cell>
          <cell r="G1132">
            <v>1</v>
          </cell>
          <cell r="H1132">
            <v>1</v>
          </cell>
        </row>
        <row r="1133">
          <cell r="A1133" t="str">
            <v>ZBCS</v>
          </cell>
          <cell r="E1133">
            <v>1</v>
          </cell>
          <cell r="F1133">
            <v>1</v>
          </cell>
          <cell r="G1133">
            <v>1</v>
          </cell>
          <cell r="H1133">
            <v>1</v>
          </cell>
        </row>
        <row r="1134">
          <cell r="A1134" t="str">
            <v>ZBCS</v>
          </cell>
          <cell r="E1134">
            <v>1</v>
          </cell>
          <cell r="F1134">
            <v>1</v>
          </cell>
          <cell r="G1134">
            <v>1</v>
          </cell>
          <cell r="H1134">
            <v>1</v>
          </cell>
        </row>
        <row r="1135">
          <cell r="A1135" t="str">
            <v>ZBCS</v>
          </cell>
          <cell r="E1135">
            <v>1</v>
          </cell>
          <cell r="F1135">
            <v>1</v>
          </cell>
          <cell r="G1135">
            <v>1</v>
          </cell>
          <cell r="H1135">
            <v>1</v>
          </cell>
        </row>
        <row r="1136">
          <cell r="A1136" t="str">
            <v>ZBCS</v>
          </cell>
          <cell r="E1136">
            <v>1</v>
          </cell>
          <cell r="F1136">
            <v>1</v>
          </cell>
          <cell r="G1136">
            <v>1</v>
          </cell>
          <cell r="H1136">
            <v>1</v>
          </cell>
        </row>
        <row r="1137">
          <cell r="A1137" t="str">
            <v>ZBCS</v>
          </cell>
          <cell r="E1137">
            <v>1</v>
          </cell>
          <cell r="F1137">
            <v>1</v>
          </cell>
          <cell r="G1137">
            <v>1</v>
          </cell>
          <cell r="H1137">
            <v>1</v>
          </cell>
        </row>
        <row r="1138">
          <cell r="A1138" t="str">
            <v>ZBCS</v>
          </cell>
          <cell r="E1138">
            <v>1</v>
          </cell>
          <cell r="F1138">
            <v>1</v>
          </cell>
          <cell r="G1138">
            <v>1</v>
          </cell>
          <cell r="H1138">
            <v>1</v>
          </cell>
        </row>
        <row r="1139">
          <cell r="A1139" t="str">
            <v>ZBCS</v>
          </cell>
          <cell r="E1139">
            <v>1</v>
          </cell>
          <cell r="F1139">
            <v>1</v>
          </cell>
          <cell r="G1139">
            <v>1</v>
          </cell>
          <cell r="H1139">
            <v>1</v>
          </cell>
        </row>
        <row r="1140">
          <cell r="A1140" t="str">
            <v>ZBCS</v>
          </cell>
          <cell r="E1140">
            <v>1</v>
          </cell>
          <cell r="F1140">
            <v>1</v>
          </cell>
          <cell r="G1140">
            <v>1</v>
          </cell>
          <cell r="H1140">
            <v>1</v>
          </cell>
        </row>
        <row r="1141">
          <cell r="A1141" t="str">
            <v>ZBCS</v>
          </cell>
          <cell r="E1141">
            <v>1</v>
          </cell>
          <cell r="F1141">
            <v>1</v>
          </cell>
          <cell r="G1141">
            <v>1</v>
          </cell>
          <cell r="H1141">
            <v>1</v>
          </cell>
        </row>
        <row r="1142">
          <cell r="A1142" t="str">
            <v>ZBCS</v>
          </cell>
          <cell r="E1142">
            <v>1</v>
          </cell>
          <cell r="F1142">
            <v>1</v>
          </cell>
          <cell r="G1142">
            <v>1</v>
          </cell>
          <cell r="H1142">
            <v>1</v>
          </cell>
        </row>
        <row r="1143">
          <cell r="A1143" t="str">
            <v>ZBCS</v>
          </cell>
          <cell r="E1143">
            <v>1</v>
          </cell>
          <cell r="F1143">
            <v>1</v>
          </cell>
          <cell r="G1143">
            <v>1</v>
          </cell>
          <cell r="H1143">
            <v>1</v>
          </cell>
        </row>
        <row r="1144">
          <cell r="A1144" t="str">
            <v>ZBCS</v>
          </cell>
          <cell r="E1144">
            <v>1</v>
          </cell>
          <cell r="F1144">
            <v>1</v>
          </cell>
          <cell r="G1144">
            <v>1</v>
          </cell>
          <cell r="H1144">
            <v>1</v>
          </cell>
        </row>
        <row r="1145">
          <cell r="A1145" t="str">
            <v>ZBCS</v>
          </cell>
          <cell r="E1145">
            <v>1</v>
          </cell>
          <cell r="F1145">
            <v>1</v>
          </cell>
          <cell r="G1145">
            <v>1</v>
          </cell>
          <cell r="H1145">
            <v>1</v>
          </cell>
        </row>
        <row r="1146">
          <cell r="A1146" t="str">
            <v>ZBCS</v>
          </cell>
          <cell r="E1146">
            <v>1</v>
          </cell>
          <cell r="F1146">
            <v>1</v>
          </cell>
          <cell r="G1146">
            <v>1</v>
          </cell>
          <cell r="H1146">
            <v>1</v>
          </cell>
        </row>
        <row r="1147">
          <cell r="A1147" t="str">
            <v>ZBCS</v>
          </cell>
          <cell r="E1147">
            <v>1</v>
          </cell>
          <cell r="F1147">
            <v>1</v>
          </cell>
          <cell r="G1147">
            <v>1</v>
          </cell>
          <cell r="H1147">
            <v>1</v>
          </cell>
        </row>
        <row r="1148">
          <cell r="A1148" t="str">
            <v>ZBCS</v>
          </cell>
          <cell r="E1148">
            <v>1</v>
          </cell>
          <cell r="F1148">
            <v>1</v>
          </cell>
          <cell r="G1148">
            <v>1</v>
          </cell>
          <cell r="H1148">
            <v>1</v>
          </cell>
        </row>
        <row r="1149">
          <cell r="A1149" t="str">
            <v>ZBCS</v>
          </cell>
          <cell r="E1149">
            <v>1</v>
          </cell>
          <cell r="F1149">
            <v>1</v>
          </cell>
          <cell r="G1149">
            <v>1</v>
          </cell>
          <cell r="H1149">
            <v>1</v>
          </cell>
        </row>
        <row r="1150">
          <cell r="A1150" t="str">
            <v>ZBCS</v>
          </cell>
          <cell r="E1150">
            <v>1</v>
          </cell>
          <cell r="F1150">
            <v>1</v>
          </cell>
          <cell r="G1150">
            <v>1</v>
          </cell>
          <cell r="H1150">
            <v>1</v>
          </cell>
        </row>
        <row r="1151">
          <cell r="A1151" t="str">
            <v>ZBCS</v>
          </cell>
          <cell r="E1151">
            <v>1</v>
          </cell>
          <cell r="F1151">
            <v>1</v>
          </cell>
          <cell r="G1151">
            <v>1</v>
          </cell>
          <cell r="H1151">
            <v>1</v>
          </cell>
        </row>
        <row r="1152">
          <cell r="A1152" t="str">
            <v>ZBCS</v>
          </cell>
          <cell r="E1152">
            <v>1</v>
          </cell>
          <cell r="F1152">
            <v>1</v>
          </cell>
          <cell r="G1152">
            <v>1</v>
          </cell>
          <cell r="H1152">
            <v>1</v>
          </cell>
        </row>
        <row r="1153">
          <cell r="A1153" t="str">
            <v>ZBCS</v>
          </cell>
          <cell r="E1153">
            <v>1</v>
          </cell>
          <cell r="F1153">
            <v>1</v>
          </cell>
          <cell r="G1153">
            <v>1</v>
          </cell>
          <cell r="H1153">
            <v>1</v>
          </cell>
        </row>
        <row r="1154">
          <cell r="A1154" t="str">
            <v>ZBCS</v>
          </cell>
          <cell r="E1154">
            <v>1</v>
          </cell>
          <cell r="F1154">
            <v>1</v>
          </cell>
          <cell r="G1154">
            <v>1</v>
          </cell>
          <cell r="H1154">
            <v>1</v>
          </cell>
        </row>
        <row r="1155">
          <cell r="A1155" t="str">
            <v>ZBCS</v>
          </cell>
          <cell r="E1155">
            <v>1</v>
          </cell>
          <cell r="F1155">
            <v>1</v>
          </cell>
          <cell r="G1155">
            <v>1</v>
          </cell>
          <cell r="H1155">
            <v>1</v>
          </cell>
        </row>
        <row r="1156">
          <cell r="A1156" t="str">
            <v>ZBCS</v>
          </cell>
          <cell r="E1156">
            <v>1</v>
          </cell>
          <cell r="F1156">
            <v>1</v>
          </cell>
          <cell r="G1156">
            <v>1</v>
          </cell>
          <cell r="H1156">
            <v>1</v>
          </cell>
        </row>
        <row r="1157">
          <cell r="A1157" t="str">
            <v>ZBCS</v>
          </cell>
          <cell r="E1157">
            <v>1</v>
          </cell>
          <cell r="F1157">
            <v>1</v>
          </cell>
          <cell r="G1157">
            <v>1</v>
          </cell>
          <cell r="H1157">
            <v>1</v>
          </cell>
        </row>
        <row r="1158">
          <cell r="A1158" t="str">
            <v>ZBCS</v>
          </cell>
          <cell r="E1158">
            <v>1</v>
          </cell>
          <cell r="F1158">
            <v>1</v>
          </cell>
          <cell r="G1158">
            <v>1</v>
          </cell>
          <cell r="H1158">
            <v>1</v>
          </cell>
        </row>
        <row r="1159">
          <cell r="A1159" t="str">
            <v>ZBCS</v>
          </cell>
          <cell r="E1159">
            <v>1</v>
          </cell>
          <cell r="F1159">
            <v>1</v>
          </cell>
          <cell r="G1159">
            <v>1</v>
          </cell>
          <cell r="H1159">
            <v>1</v>
          </cell>
        </row>
        <row r="1160">
          <cell r="A1160" t="str">
            <v>ZBCS</v>
          </cell>
          <cell r="E1160">
            <v>1</v>
          </cell>
          <cell r="F1160">
            <v>1</v>
          </cell>
          <cell r="G1160">
            <v>1</v>
          </cell>
          <cell r="H1160">
            <v>1</v>
          </cell>
        </row>
        <row r="1161">
          <cell r="A1161" t="str">
            <v>ZBCS</v>
          </cell>
          <cell r="E1161">
            <v>1</v>
          </cell>
          <cell r="F1161">
            <v>1</v>
          </cell>
          <cell r="G1161">
            <v>1</v>
          </cell>
          <cell r="H1161">
            <v>1</v>
          </cell>
        </row>
        <row r="1162">
          <cell r="A1162" t="str">
            <v>ZBCS</v>
          </cell>
          <cell r="E1162">
            <v>1</v>
          </cell>
          <cell r="F1162">
            <v>1</v>
          </cell>
          <cell r="G1162">
            <v>1</v>
          </cell>
          <cell r="H1162">
            <v>1</v>
          </cell>
        </row>
        <row r="1163">
          <cell r="A1163" t="str">
            <v>ZBCS</v>
          </cell>
          <cell r="E1163">
            <v>1</v>
          </cell>
          <cell r="F1163">
            <v>1</v>
          </cell>
          <cell r="G1163">
            <v>1</v>
          </cell>
          <cell r="H1163">
            <v>1</v>
          </cell>
        </row>
        <row r="1164">
          <cell r="A1164" t="str">
            <v>ZBCS</v>
          </cell>
          <cell r="E1164">
            <v>1</v>
          </cell>
          <cell r="F1164">
            <v>1</v>
          </cell>
          <cell r="G1164">
            <v>1</v>
          </cell>
          <cell r="H1164">
            <v>1</v>
          </cell>
        </row>
        <row r="1165">
          <cell r="A1165" t="str">
            <v>ZBCS</v>
          </cell>
          <cell r="E1165">
            <v>1</v>
          </cell>
          <cell r="F1165">
            <v>1</v>
          </cell>
          <cell r="G1165">
            <v>1</v>
          </cell>
          <cell r="H1165">
            <v>1</v>
          </cell>
        </row>
        <row r="1166">
          <cell r="A1166" t="str">
            <v>ZBCS</v>
          </cell>
          <cell r="E1166">
            <v>1</v>
          </cell>
          <cell r="F1166">
            <v>1</v>
          </cell>
          <cell r="G1166">
            <v>1</v>
          </cell>
          <cell r="H1166">
            <v>1</v>
          </cell>
        </row>
        <row r="1167">
          <cell r="A1167" t="str">
            <v>ZBCS</v>
          </cell>
          <cell r="E1167">
            <v>1</v>
          </cell>
          <cell r="F1167">
            <v>1</v>
          </cell>
          <cell r="G1167">
            <v>1</v>
          </cell>
          <cell r="H1167">
            <v>1</v>
          </cell>
        </row>
        <row r="1168">
          <cell r="A1168" t="str">
            <v>ZBCS</v>
          </cell>
          <cell r="E1168">
            <v>1</v>
          </cell>
          <cell r="F1168">
            <v>1</v>
          </cell>
          <cell r="G1168">
            <v>1</v>
          </cell>
          <cell r="H1168">
            <v>1</v>
          </cell>
        </row>
        <row r="1169">
          <cell r="A1169" t="str">
            <v>ZBCS</v>
          </cell>
          <cell r="E1169">
            <v>1</v>
          </cell>
          <cell r="F1169">
            <v>1</v>
          </cell>
          <cell r="G1169">
            <v>1</v>
          </cell>
          <cell r="H1169">
            <v>1</v>
          </cell>
        </row>
        <row r="1170">
          <cell r="A1170" t="str">
            <v>ZBCS</v>
          </cell>
          <cell r="E1170">
            <v>1</v>
          </cell>
          <cell r="F1170">
            <v>1</v>
          </cell>
          <cell r="G1170">
            <v>1</v>
          </cell>
          <cell r="H1170">
            <v>1</v>
          </cell>
        </row>
        <row r="1171">
          <cell r="A1171" t="str">
            <v>ZBCS</v>
          </cell>
          <cell r="E1171">
            <v>1</v>
          </cell>
          <cell r="F1171">
            <v>1</v>
          </cell>
          <cell r="G1171">
            <v>1</v>
          </cell>
          <cell r="H1171">
            <v>1</v>
          </cell>
        </row>
        <row r="1172">
          <cell r="A1172" t="str">
            <v>ZBCS</v>
          </cell>
          <cell r="E1172">
            <v>1</v>
          </cell>
          <cell r="F1172">
            <v>1</v>
          </cell>
          <cell r="G1172">
            <v>1</v>
          </cell>
          <cell r="H1172">
            <v>1</v>
          </cell>
        </row>
        <row r="1173">
          <cell r="A1173" t="str">
            <v>ZBCS</v>
          </cell>
          <cell r="E1173">
            <v>1</v>
          </cell>
          <cell r="F1173">
            <v>1</v>
          </cell>
          <cell r="G1173">
            <v>1</v>
          </cell>
          <cell r="H1173">
            <v>1</v>
          </cell>
        </row>
        <row r="1174">
          <cell r="A1174" t="str">
            <v>ZBCS</v>
          </cell>
          <cell r="E1174">
            <v>1</v>
          </cell>
          <cell r="F1174">
            <v>1</v>
          </cell>
          <cell r="G1174">
            <v>1</v>
          </cell>
          <cell r="H1174">
            <v>1</v>
          </cell>
        </row>
        <row r="1175">
          <cell r="A1175" t="str">
            <v>ZBCS</v>
          </cell>
          <cell r="E1175">
            <v>1</v>
          </cell>
          <cell r="F1175">
            <v>1</v>
          </cell>
          <cell r="G1175">
            <v>1</v>
          </cell>
          <cell r="H1175">
            <v>1</v>
          </cell>
        </row>
        <row r="1176">
          <cell r="A1176" t="str">
            <v>ZBCS</v>
          </cell>
          <cell r="E1176">
            <v>1</v>
          </cell>
          <cell r="F1176">
            <v>1</v>
          </cell>
          <cell r="G1176">
            <v>1</v>
          </cell>
          <cell r="H1176">
            <v>1</v>
          </cell>
        </row>
        <row r="1177">
          <cell r="A1177" t="str">
            <v>ZBCS</v>
          </cell>
          <cell r="E1177">
            <v>1</v>
          </cell>
          <cell r="F1177">
            <v>1</v>
          </cell>
          <cell r="G1177">
            <v>1</v>
          </cell>
          <cell r="H1177">
            <v>1</v>
          </cell>
        </row>
        <row r="1178">
          <cell r="A1178" t="str">
            <v>ZBCS</v>
          </cell>
          <cell r="E1178">
            <v>1</v>
          </cell>
          <cell r="F1178">
            <v>1</v>
          </cell>
          <cell r="G1178">
            <v>1</v>
          </cell>
          <cell r="H1178">
            <v>1</v>
          </cell>
        </row>
        <row r="1179">
          <cell r="A1179" t="str">
            <v>ZBCS</v>
          </cell>
          <cell r="E1179">
            <v>1</v>
          </cell>
          <cell r="F1179">
            <v>1</v>
          </cell>
          <cell r="G1179">
            <v>1</v>
          </cell>
          <cell r="H1179">
            <v>1</v>
          </cell>
        </row>
        <row r="1180">
          <cell r="A1180" t="str">
            <v>ZBCS</v>
          </cell>
          <cell r="E1180">
            <v>1</v>
          </cell>
          <cell r="F1180">
            <v>1</v>
          </cell>
          <cell r="G1180">
            <v>1</v>
          </cell>
          <cell r="H1180">
            <v>1</v>
          </cell>
        </row>
        <row r="1181">
          <cell r="A1181" t="str">
            <v>ZBCS</v>
          </cell>
          <cell r="E1181">
            <v>1</v>
          </cell>
          <cell r="F1181">
            <v>1</v>
          </cell>
          <cell r="G1181">
            <v>1</v>
          </cell>
          <cell r="H1181">
            <v>1</v>
          </cell>
        </row>
        <row r="1182">
          <cell r="A1182" t="str">
            <v>ZBCS</v>
          </cell>
          <cell r="E1182">
            <v>1</v>
          </cell>
          <cell r="F1182">
            <v>1</v>
          </cell>
          <cell r="G1182">
            <v>1</v>
          </cell>
          <cell r="H1182">
            <v>1</v>
          </cell>
        </row>
        <row r="1183">
          <cell r="A1183" t="str">
            <v>ZBCS</v>
          </cell>
          <cell r="E1183">
            <v>1</v>
          </cell>
          <cell r="F1183">
            <v>1</v>
          </cell>
          <cell r="G1183">
            <v>1</v>
          </cell>
          <cell r="H1183">
            <v>1</v>
          </cell>
        </row>
        <row r="1184">
          <cell r="A1184" t="str">
            <v>ZBCS</v>
          </cell>
          <cell r="E1184">
            <v>1</v>
          </cell>
          <cell r="F1184">
            <v>1</v>
          </cell>
          <cell r="G1184">
            <v>1</v>
          </cell>
          <cell r="H1184">
            <v>1</v>
          </cell>
        </row>
        <row r="1185">
          <cell r="A1185" t="str">
            <v>ZBCS</v>
          </cell>
          <cell r="E1185">
            <v>1</v>
          </cell>
          <cell r="F1185">
            <v>1</v>
          </cell>
          <cell r="G1185">
            <v>1</v>
          </cell>
          <cell r="H1185">
            <v>1</v>
          </cell>
        </row>
        <row r="1186">
          <cell r="A1186" t="str">
            <v>ZBCS</v>
          </cell>
          <cell r="E1186">
            <v>1</v>
          </cell>
          <cell r="F1186">
            <v>1</v>
          </cell>
          <cell r="G1186">
            <v>1</v>
          </cell>
          <cell r="H1186">
            <v>1</v>
          </cell>
        </row>
        <row r="1187">
          <cell r="A1187" t="str">
            <v>ZBCS</v>
          </cell>
          <cell r="E1187">
            <v>1</v>
          </cell>
          <cell r="F1187">
            <v>1</v>
          </cell>
          <cell r="G1187">
            <v>1</v>
          </cell>
          <cell r="H1187">
            <v>1</v>
          </cell>
        </row>
        <row r="1188">
          <cell r="A1188" t="str">
            <v>ZBCS</v>
          </cell>
          <cell r="E1188">
            <v>1</v>
          </cell>
          <cell r="F1188">
            <v>1</v>
          </cell>
          <cell r="G1188">
            <v>1</v>
          </cell>
          <cell r="H1188">
            <v>1</v>
          </cell>
        </row>
        <row r="1189">
          <cell r="A1189" t="str">
            <v>ZBCS</v>
          </cell>
          <cell r="E1189">
            <v>1</v>
          </cell>
          <cell r="F1189">
            <v>1</v>
          </cell>
          <cell r="G1189">
            <v>1</v>
          </cell>
          <cell r="H1189">
            <v>1</v>
          </cell>
        </row>
        <row r="1190">
          <cell r="A1190" t="str">
            <v>ZBCS</v>
          </cell>
          <cell r="E1190">
            <v>1</v>
          </cell>
          <cell r="F1190">
            <v>1</v>
          </cell>
          <cell r="G1190">
            <v>1</v>
          </cell>
          <cell r="H1190">
            <v>1</v>
          </cell>
        </row>
        <row r="1191">
          <cell r="A1191" t="str">
            <v>ZBCS</v>
          </cell>
          <cell r="E1191">
            <v>1</v>
          </cell>
          <cell r="F1191">
            <v>1</v>
          </cell>
          <cell r="G1191">
            <v>1</v>
          </cell>
          <cell r="H1191">
            <v>1</v>
          </cell>
        </row>
        <row r="1192">
          <cell r="A1192" t="str">
            <v>ZBCS</v>
          </cell>
          <cell r="E1192">
            <v>1</v>
          </cell>
          <cell r="F1192">
            <v>1</v>
          </cell>
          <cell r="G1192">
            <v>1</v>
          </cell>
          <cell r="H1192">
            <v>1</v>
          </cell>
        </row>
        <row r="1193">
          <cell r="A1193" t="str">
            <v>ZBCS</v>
          </cell>
          <cell r="E1193">
            <v>1</v>
          </cell>
          <cell r="F1193">
            <v>1</v>
          </cell>
          <cell r="G1193">
            <v>1</v>
          </cell>
          <cell r="H1193">
            <v>1</v>
          </cell>
        </row>
        <row r="1194">
          <cell r="A1194" t="str">
            <v>ZBCS</v>
          </cell>
          <cell r="E1194">
            <v>1</v>
          </cell>
          <cell r="F1194">
            <v>1</v>
          </cell>
          <cell r="G1194">
            <v>1</v>
          </cell>
          <cell r="H1194">
            <v>1</v>
          </cell>
        </row>
        <row r="1195">
          <cell r="A1195" t="str">
            <v>ZBCS</v>
          </cell>
          <cell r="E1195">
            <v>1</v>
          </cell>
          <cell r="F1195">
            <v>1</v>
          </cell>
          <cell r="G1195">
            <v>1</v>
          </cell>
          <cell r="H1195">
            <v>1</v>
          </cell>
        </row>
        <row r="1196">
          <cell r="A1196" t="str">
            <v>ZBCS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</row>
        <row r="1197">
          <cell r="A1197" t="str">
            <v>ZBCS</v>
          </cell>
          <cell r="E1197">
            <v>1</v>
          </cell>
          <cell r="F1197">
            <v>1</v>
          </cell>
          <cell r="G1197">
            <v>1</v>
          </cell>
          <cell r="H1197">
            <v>1</v>
          </cell>
        </row>
        <row r="1198">
          <cell r="A1198" t="str">
            <v>ZBCS</v>
          </cell>
          <cell r="E1198">
            <v>1</v>
          </cell>
          <cell r="F1198">
            <v>1</v>
          </cell>
          <cell r="G1198">
            <v>1</v>
          </cell>
          <cell r="H1198">
            <v>1</v>
          </cell>
        </row>
        <row r="1199">
          <cell r="A1199" t="str">
            <v>ZBCS</v>
          </cell>
          <cell r="E1199">
            <v>1</v>
          </cell>
          <cell r="F1199">
            <v>1</v>
          </cell>
          <cell r="G1199">
            <v>1</v>
          </cell>
          <cell r="H1199">
            <v>1</v>
          </cell>
        </row>
        <row r="1200">
          <cell r="A1200" t="str">
            <v>ZBCS</v>
          </cell>
          <cell r="E1200">
            <v>1</v>
          </cell>
          <cell r="F1200">
            <v>1</v>
          </cell>
          <cell r="G1200">
            <v>1</v>
          </cell>
          <cell r="H1200">
            <v>1</v>
          </cell>
        </row>
        <row r="1201">
          <cell r="A1201" t="str">
            <v>ZBCS</v>
          </cell>
          <cell r="E1201">
            <v>1</v>
          </cell>
          <cell r="F1201">
            <v>1</v>
          </cell>
          <cell r="G1201">
            <v>1</v>
          </cell>
          <cell r="H1201">
            <v>1</v>
          </cell>
        </row>
        <row r="1202">
          <cell r="A1202" t="str">
            <v>ZBCS</v>
          </cell>
          <cell r="E1202">
            <v>1</v>
          </cell>
          <cell r="F1202">
            <v>1</v>
          </cell>
          <cell r="G1202">
            <v>1</v>
          </cell>
          <cell r="H1202">
            <v>1</v>
          </cell>
        </row>
        <row r="1203">
          <cell r="A1203" t="str">
            <v>ZBCS</v>
          </cell>
          <cell r="E1203">
            <v>1</v>
          </cell>
          <cell r="F1203">
            <v>1</v>
          </cell>
          <cell r="G1203">
            <v>1</v>
          </cell>
          <cell r="H1203">
            <v>1</v>
          </cell>
        </row>
        <row r="1204">
          <cell r="A1204" t="str">
            <v>ZBCS</v>
          </cell>
          <cell r="E1204">
            <v>1</v>
          </cell>
          <cell r="F1204">
            <v>1</v>
          </cell>
          <cell r="G1204">
            <v>1</v>
          </cell>
          <cell r="H1204">
            <v>1</v>
          </cell>
        </row>
        <row r="1205">
          <cell r="A1205" t="str">
            <v>ZBCS</v>
          </cell>
          <cell r="E1205">
            <v>1</v>
          </cell>
          <cell r="F1205">
            <v>1</v>
          </cell>
          <cell r="G1205">
            <v>1</v>
          </cell>
          <cell r="H1205">
            <v>1</v>
          </cell>
        </row>
        <row r="1206">
          <cell r="A1206" t="str">
            <v>ZBCS</v>
          </cell>
          <cell r="E1206">
            <v>1</v>
          </cell>
          <cell r="F1206">
            <v>1</v>
          </cell>
          <cell r="G1206">
            <v>1</v>
          </cell>
          <cell r="H1206">
            <v>1</v>
          </cell>
        </row>
        <row r="1207">
          <cell r="A1207" t="str">
            <v>ZBCS</v>
          </cell>
          <cell r="E1207">
            <v>1</v>
          </cell>
          <cell r="F1207">
            <v>1</v>
          </cell>
          <cell r="G1207">
            <v>1</v>
          </cell>
          <cell r="H1207">
            <v>1</v>
          </cell>
        </row>
        <row r="1208">
          <cell r="A1208" t="str">
            <v>ZBCS</v>
          </cell>
          <cell r="E1208">
            <v>1</v>
          </cell>
          <cell r="F1208">
            <v>1</v>
          </cell>
          <cell r="G1208">
            <v>1</v>
          </cell>
          <cell r="H1208">
            <v>1</v>
          </cell>
        </row>
        <row r="1209">
          <cell r="A1209" t="str">
            <v>ZBCS</v>
          </cell>
          <cell r="E1209">
            <v>1</v>
          </cell>
          <cell r="F1209">
            <v>1</v>
          </cell>
          <cell r="G1209">
            <v>1</v>
          </cell>
          <cell r="H1209">
            <v>1</v>
          </cell>
        </row>
        <row r="1210">
          <cell r="A1210" t="str">
            <v>ZBCS</v>
          </cell>
          <cell r="E1210">
            <v>1</v>
          </cell>
          <cell r="F1210">
            <v>1</v>
          </cell>
          <cell r="G1210">
            <v>1</v>
          </cell>
          <cell r="H1210">
            <v>1</v>
          </cell>
        </row>
        <row r="1211">
          <cell r="A1211" t="str">
            <v>ZBCS</v>
          </cell>
          <cell r="E1211">
            <v>1</v>
          </cell>
          <cell r="F1211">
            <v>1</v>
          </cell>
          <cell r="G1211">
            <v>1</v>
          </cell>
          <cell r="H1211">
            <v>1</v>
          </cell>
        </row>
        <row r="1212">
          <cell r="A1212" t="str">
            <v>ZBCS</v>
          </cell>
          <cell r="E1212">
            <v>1</v>
          </cell>
          <cell r="F1212">
            <v>1</v>
          </cell>
          <cell r="G1212">
            <v>1</v>
          </cell>
          <cell r="H1212">
            <v>1</v>
          </cell>
        </row>
        <row r="1213">
          <cell r="A1213" t="str">
            <v>ZBCS</v>
          </cell>
          <cell r="E1213">
            <v>1</v>
          </cell>
          <cell r="F1213">
            <v>1</v>
          </cell>
          <cell r="G1213">
            <v>1</v>
          </cell>
          <cell r="H1213">
            <v>1</v>
          </cell>
        </row>
        <row r="1214">
          <cell r="A1214" t="str">
            <v>ZBCS</v>
          </cell>
          <cell r="E1214">
            <v>1</v>
          </cell>
          <cell r="F1214">
            <v>1</v>
          </cell>
          <cell r="G1214">
            <v>1</v>
          </cell>
          <cell r="H1214">
            <v>1</v>
          </cell>
        </row>
        <row r="1215">
          <cell r="A1215" t="str">
            <v>ZBCS</v>
          </cell>
          <cell r="E1215">
            <v>1</v>
          </cell>
          <cell r="F1215">
            <v>1</v>
          </cell>
          <cell r="G1215">
            <v>1</v>
          </cell>
          <cell r="H1215">
            <v>1</v>
          </cell>
        </row>
        <row r="1216">
          <cell r="A1216" t="str">
            <v>ZBCS</v>
          </cell>
          <cell r="E1216">
            <v>1</v>
          </cell>
          <cell r="F1216">
            <v>1</v>
          </cell>
          <cell r="G1216">
            <v>1</v>
          </cell>
          <cell r="H1216">
            <v>1</v>
          </cell>
        </row>
        <row r="1217">
          <cell r="A1217" t="str">
            <v>ZBCS</v>
          </cell>
          <cell r="E1217">
            <v>1</v>
          </cell>
          <cell r="F1217">
            <v>1</v>
          </cell>
          <cell r="G1217">
            <v>1</v>
          </cell>
          <cell r="H1217">
            <v>1</v>
          </cell>
        </row>
        <row r="1218">
          <cell r="A1218" t="str">
            <v>ZBCS</v>
          </cell>
          <cell r="E1218">
            <v>1</v>
          </cell>
          <cell r="F1218">
            <v>1</v>
          </cell>
          <cell r="G1218">
            <v>1</v>
          </cell>
          <cell r="H1218">
            <v>1</v>
          </cell>
        </row>
        <row r="1219">
          <cell r="A1219" t="str">
            <v>ZBCS</v>
          </cell>
          <cell r="E1219">
            <v>1</v>
          </cell>
          <cell r="F1219">
            <v>1</v>
          </cell>
          <cell r="G1219">
            <v>1</v>
          </cell>
          <cell r="H1219">
            <v>1</v>
          </cell>
        </row>
        <row r="1220">
          <cell r="A1220" t="str">
            <v>ZBCS</v>
          </cell>
          <cell r="E1220">
            <v>1</v>
          </cell>
          <cell r="F1220">
            <v>1</v>
          </cell>
          <cell r="G1220">
            <v>1</v>
          </cell>
          <cell r="H1220">
            <v>1</v>
          </cell>
        </row>
        <row r="1221">
          <cell r="A1221" t="str">
            <v>ZBCS</v>
          </cell>
          <cell r="E1221">
            <v>1</v>
          </cell>
          <cell r="F1221">
            <v>1</v>
          </cell>
          <cell r="G1221">
            <v>1</v>
          </cell>
          <cell r="H1221">
            <v>1</v>
          </cell>
        </row>
        <row r="1222">
          <cell r="A1222" t="str">
            <v>ZBCS</v>
          </cell>
          <cell r="E1222">
            <v>1</v>
          </cell>
          <cell r="F1222">
            <v>1</v>
          </cell>
          <cell r="G1222">
            <v>1</v>
          </cell>
          <cell r="H1222">
            <v>1</v>
          </cell>
        </row>
        <row r="1223">
          <cell r="A1223" t="str">
            <v>ZBCS</v>
          </cell>
          <cell r="E1223">
            <v>1</v>
          </cell>
          <cell r="F1223">
            <v>1</v>
          </cell>
          <cell r="G1223">
            <v>1</v>
          </cell>
          <cell r="H1223">
            <v>1</v>
          </cell>
        </row>
        <row r="1224">
          <cell r="A1224" t="str">
            <v>ZBCS</v>
          </cell>
          <cell r="E1224">
            <v>1</v>
          </cell>
          <cell r="F1224">
            <v>1</v>
          </cell>
          <cell r="G1224">
            <v>1</v>
          </cell>
          <cell r="H1224">
            <v>1</v>
          </cell>
        </row>
        <row r="1225">
          <cell r="A1225" t="str">
            <v>ZBCS</v>
          </cell>
          <cell r="E1225">
            <v>1</v>
          </cell>
          <cell r="F1225">
            <v>1</v>
          </cell>
          <cell r="G1225">
            <v>1</v>
          </cell>
          <cell r="H1225">
            <v>1</v>
          </cell>
        </row>
        <row r="1226">
          <cell r="A1226" t="str">
            <v>ZBCS</v>
          </cell>
          <cell r="E1226">
            <v>1</v>
          </cell>
          <cell r="F1226">
            <v>1</v>
          </cell>
          <cell r="G1226">
            <v>1</v>
          </cell>
          <cell r="H1226">
            <v>1</v>
          </cell>
        </row>
        <row r="1227">
          <cell r="A1227" t="str">
            <v>ZBCS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</row>
        <row r="1228">
          <cell r="A1228" t="str">
            <v>ZBCS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</row>
        <row r="1229">
          <cell r="A1229" t="str">
            <v>ZBCS</v>
          </cell>
          <cell r="E1229">
            <v>1</v>
          </cell>
          <cell r="F1229">
            <v>1</v>
          </cell>
          <cell r="G1229">
            <v>1</v>
          </cell>
          <cell r="H1229">
            <v>1</v>
          </cell>
        </row>
        <row r="1230">
          <cell r="A1230" t="str">
            <v>ZBCS</v>
          </cell>
          <cell r="E1230">
            <v>1</v>
          </cell>
          <cell r="F1230">
            <v>1</v>
          </cell>
          <cell r="G1230">
            <v>1</v>
          </cell>
          <cell r="H1230">
            <v>1</v>
          </cell>
        </row>
        <row r="1231">
          <cell r="A1231" t="str">
            <v>ZBCS</v>
          </cell>
          <cell r="E1231">
            <v>1</v>
          </cell>
          <cell r="F1231">
            <v>1</v>
          </cell>
          <cell r="G1231">
            <v>1</v>
          </cell>
          <cell r="H1231">
            <v>1</v>
          </cell>
        </row>
        <row r="1232">
          <cell r="A1232" t="str">
            <v>ZBCS</v>
          </cell>
          <cell r="E1232">
            <v>1</v>
          </cell>
          <cell r="F1232">
            <v>1</v>
          </cell>
          <cell r="G1232">
            <v>1</v>
          </cell>
          <cell r="H1232">
            <v>1</v>
          </cell>
        </row>
        <row r="1233">
          <cell r="A1233" t="str">
            <v>ZBCS</v>
          </cell>
          <cell r="E1233">
            <v>1</v>
          </cell>
          <cell r="F1233">
            <v>1</v>
          </cell>
          <cell r="G1233">
            <v>1</v>
          </cell>
          <cell r="H1233">
            <v>1</v>
          </cell>
        </row>
        <row r="1234">
          <cell r="A1234" t="str">
            <v>ZBCS</v>
          </cell>
          <cell r="E1234">
            <v>1</v>
          </cell>
          <cell r="F1234">
            <v>1</v>
          </cell>
          <cell r="G1234">
            <v>1</v>
          </cell>
          <cell r="H1234">
            <v>1</v>
          </cell>
        </row>
        <row r="1235">
          <cell r="A1235" t="str">
            <v>ZBCS</v>
          </cell>
          <cell r="E1235">
            <v>1</v>
          </cell>
          <cell r="F1235">
            <v>1</v>
          </cell>
          <cell r="G1235">
            <v>1</v>
          </cell>
          <cell r="H1235">
            <v>1</v>
          </cell>
        </row>
        <row r="1236">
          <cell r="A1236" t="str">
            <v>ZBCS</v>
          </cell>
          <cell r="E1236">
            <v>1</v>
          </cell>
          <cell r="F1236">
            <v>1</v>
          </cell>
          <cell r="G1236">
            <v>1</v>
          </cell>
          <cell r="H1236">
            <v>1</v>
          </cell>
        </row>
        <row r="1237">
          <cell r="A1237" t="str">
            <v>ZBCS</v>
          </cell>
          <cell r="E1237">
            <v>1</v>
          </cell>
          <cell r="F1237">
            <v>1</v>
          </cell>
          <cell r="G1237">
            <v>1</v>
          </cell>
          <cell r="H1237">
            <v>1</v>
          </cell>
        </row>
        <row r="1238">
          <cell r="A1238" t="str">
            <v>ZBCS</v>
          </cell>
          <cell r="E1238">
            <v>1</v>
          </cell>
          <cell r="F1238">
            <v>1</v>
          </cell>
          <cell r="G1238">
            <v>1</v>
          </cell>
          <cell r="H1238">
            <v>1</v>
          </cell>
        </row>
        <row r="1239">
          <cell r="A1239" t="str">
            <v>ZBCS</v>
          </cell>
          <cell r="E1239">
            <v>1</v>
          </cell>
          <cell r="F1239">
            <v>1</v>
          </cell>
          <cell r="G1239">
            <v>1</v>
          </cell>
          <cell r="H1239">
            <v>1</v>
          </cell>
        </row>
        <row r="1240">
          <cell r="A1240" t="str">
            <v>ZBCS</v>
          </cell>
          <cell r="E1240">
            <v>1</v>
          </cell>
          <cell r="F1240">
            <v>1</v>
          </cell>
          <cell r="G1240">
            <v>1</v>
          </cell>
          <cell r="H1240">
            <v>1</v>
          </cell>
        </row>
        <row r="1241">
          <cell r="A1241" t="str">
            <v>ZBCS</v>
          </cell>
          <cell r="E1241">
            <v>1</v>
          </cell>
          <cell r="F1241">
            <v>1</v>
          </cell>
          <cell r="G1241">
            <v>1</v>
          </cell>
          <cell r="H1241">
            <v>1</v>
          </cell>
        </row>
        <row r="1242">
          <cell r="A1242" t="str">
            <v>ZBCS</v>
          </cell>
          <cell r="E1242">
            <v>1</v>
          </cell>
          <cell r="F1242">
            <v>1</v>
          </cell>
          <cell r="G1242">
            <v>1</v>
          </cell>
          <cell r="H1242">
            <v>1</v>
          </cell>
        </row>
        <row r="1243">
          <cell r="A1243" t="str">
            <v>ZBCS</v>
          </cell>
          <cell r="E1243">
            <v>1</v>
          </cell>
          <cell r="F1243">
            <v>1</v>
          </cell>
          <cell r="G1243">
            <v>1</v>
          </cell>
          <cell r="H1243">
            <v>1</v>
          </cell>
        </row>
        <row r="1244">
          <cell r="A1244" t="str">
            <v>ZBCS</v>
          </cell>
          <cell r="E1244">
            <v>1</v>
          </cell>
          <cell r="F1244">
            <v>1</v>
          </cell>
          <cell r="G1244">
            <v>1</v>
          </cell>
          <cell r="H1244">
            <v>1</v>
          </cell>
        </row>
        <row r="1245">
          <cell r="A1245" t="str">
            <v>ZBCS</v>
          </cell>
          <cell r="E1245">
            <v>1</v>
          </cell>
          <cell r="F1245">
            <v>1</v>
          </cell>
          <cell r="G1245">
            <v>1</v>
          </cell>
          <cell r="H1245">
            <v>1</v>
          </cell>
        </row>
        <row r="1246">
          <cell r="A1246" t="str">
            <v>ZBCS</v>
          </cell>
          <cell r="E1246">
            <v>1</v>
          </cell>
          <cell r="F1246">
            <v>1</v>
          </cell>
          <cell r="G1246">
            <v>1</v>
          </cell>
          <cell r="H1246">
            <v>1</v>
          </cell>
        </row>
        <row r="1247">
          <cell r="A1247" t="str">
            <v>ZBCS</v>
          </cell>
          <cell r="E1247">
            <v>1</v>
          </cell>
          <cell r="F1247">
            <v>1</v>
          </cell>
          <cell r="G1247">
            <v>1</v>
          </cell>
          <cell r="H1247">
            <v>1</v>
          </cell>
        </row>
        <row r="1248">
          <cell r="A1248" t="str">
            <v>ZBCS</v>
          </cell>
          <cell r="E1248">
            <v>1</v>
          </cell>
          <cell r="F1248">
            <v>1</v>
          </cell>
          <cell r="G1248">
            <v>1</v>
          </cell>
          <cell r="H1248">
            <v>1</v>
          </cell>
        </row>
        <row r="1249">
          <cell r="A1249" t="str">
            <v>ZBCS</v>
          </cell>
          <cell r="E1249">
            <v>1</v>
          </cell>
          <cell r="F1249">
            <v>1</v>
          </cell>
          <cell r="G1249">
            <v>1</v>
          </cell>
          <cell r="H1249">
            <v>1</v>
          </cell>
        </row>
        <row r="1250">
          <cell r="A1250" t="str">
            <v>ZBCS</v>
          </cell>
          <cell r="E1250">
            <v>1</v>
          </cell>
          <cell r="F1250">
            <v>1</v>
          </cell>
          <cell r="G1250">
            <v>1</v>
          </cell>
          <cell r="H1250">
            <v>1</v>
          </cell>
        </row>
        <row r="1251">
          <cell r="A1251" t="str">
            <v>ZBCS</v>
          </cell>
          <cell r="E1251">
            <v>1</v>
          </cell>
          <cell r="F1251">
            <v>1</v>
          </cell>
          <cell r="G1251">
            <v>1</v>
          </cell>
          <cell r="H1251">
            <v>1</v>
          </cell>
        </row>
        <row r="1252">
          <cell r="A1252" t="str">
            <v>ZBCS</v>
          </cell>
          <cell r="E1252">
            <v>1</v>
          </cell>
          <cell r="F1252">
            <v>1</v>
          </cell>
          <cell r="G1252">
            <v>1</v>
          </cell>
          <cell r="H1252">
            <v>1</v>
          </cell>
        </row>
        <row r="1253">
          <cell r="A1253" t="str">
            <v>ZBCS</v>
          </cell>
          <cell r="E1253">
            <v>1</v>
          </cell>
          <cell r="F1253">
            <v>1</v>
          </cell>
          <cell r="G1253">
            <v>1</v>
          </cell>
          <cell r="H1253">
            <v>1</v>
          </cell>
        </row>
        <row r="1254">
          <cell r="A1254" t="str">
            <v>ZBCS</v>
          </cell>
          <cell r="E1254">
            <v>1</v>
          </cell>
          <cell r="F1254">
            <v>1</v>
          </cell>
          <cell r="G1254">
            <v>1</v>
          </cell>
          <cell r="H1254">
            <v>1</v>
          </cell>
        </row>
        <row r="1255">
          <cell r="A1255" t="str">
            <v>ZBCS</v>
          </cell>
          <cell r="E1255">
            <v>1</v>
          </cell>
          <cell r="F1255">
            <v>1</v>
          </cell>
          <cell r="G1255">
            <v>1</v>
          </cell>
          <cell r="H1255">
            <v>1</v>
          </cell>
        </row>
        <row r="1256">
          <cell r="A1256" t="str">
            <v>ZBCS</v>
          </cell>
          <cell r="E1256">
            <v>1</v>
          </cell>
          <cell r="F1256">
            <v>1</v>
          </cell>
          <cell r="G1256">
            <v>1</v>
          </cell>
          <cell r="H1256">
            <v>1</v>
          </cell>
        </row>
        <row r="1257">
          <cell r="A1257" t="str">
            <v>ZBCS</v>
          </cell>
          <cell r="E1257">
            <v>1</v>
          </cell>
          <cell r="F1257">
            <v>1</v>
          </cell>
          <cell r="G1257">
            <v>1</v>
          </cell>
          <cell r="H1257">
            <v>1</v>
          </cell>
        </row>
        <row r="1258">
          <cell r="A1258" t="str">
            <v>ZBCS</v>
          </cell>
          <cell r="E1258">
            <v>1</v>
          </cell>
          <cell r="F1258">
            <v>1</v>
          </cell>
          <cell r="G1258">
            <v>1</v>
          </cell>
          <cell r="H1258">
            <v>1</v>
          </cell>
        </row>
        <row r="1259">
          <cell r="A1259" t="str">
            <v>ZBCS</v>
          </cell>
          <cell r="E1259">
            <v>1</v>
          </cell>
          <cell r="F1259">
            <v>1</v>
          </cell>
          <cell r="G1259">
            <v>1</v>
          </cell>
          <cell r="H1259">
            <v>1</v>
          </cell>
        </row>
        <row r="1260">
          <cell r="A1260" t="str">
            <v>ZBCS</v>
          </cell>
          <cell r="E1260">
            <v>1</v>
          </cell>
          <cell r="F1260">
            <v>1</v>
          </cell>
          <cell r="G1260">
            <v>1</v>
          </cell>
          <cell r="H1260">
            <v>1</v>
          </cell>
        </row>
        <row r="1261">
          <cell r="A1261" t="str">
            <v>ZBCS</v>
          </cell>
          <cell r="E1261">
            <v>1</v>
          </cell>
          <cell r="F1261">
            <v>1</v>
          </cell>
          <cell r="G1261">
            <v>1</v>
          </cell>
          <cell r="H1261">
            <v>1</v>
          </cell>
        </row>
        <row r="1262">
          <cell r="A1262" t="str">
            <v>ZBCS</v>
          </cell>
          <cell r="E1262">
            <v>1</v>
          </cell>
          <cell r="F1262">
            <v>1</v>
          </cell>
          <cell r="G1262">
            <v>1</v>
          </cell>
          <cell r="H1262">
            <v>1</v>
          </cell>
        </row>
        <row r="1263">
          <cell r="A1263" t="str">
            <v>ZBCS</v>
          </cell>
          <cell r="E1263">
            <v>1</v>
          </cell>
          <cell r="F1263">
            <v>1</v>
          </cell>
          <cell r="G1263">
            <v>1</v>
          </cell>
          <cell r="H1263">
            <v>1</v>
          </cell>
        </row>
        <row r="1264">
          <cell r="A1264" t="str">
            <v>ZBCS</v>
          </cell>
          <cell r="E1264">
            <v>1</v>
          </cell>
          <cell r="F1264">
            <v>1</v>
          </cell>
          <cell r="G1264">
            <v>1</v>
          </cell>
          <cell r="H1264">
            <v>1</v>
          </cell>
        </row>
        <row r="1265">
          <cell r="A1265" t="str">
            <v>ZBCS</v>
          </cell>
          <cell r="E1265">
            <v>1</v>
          </cell>
          <cell r="F1265">
            <v>1</v>
          </cell>
          <cell r="G1265">
            <v>1</v>
          </cell>
          <cell r="H1265">
            <v>1</v>
          </cell>
        </row>
        <row r="1266">
          <cell r="A1266" t="str">
            <v>ZBCS</v>
          </cell>
          <cell r="E1266">
            <v>1</v>
          </cell>
          <cell r="F1266">
            <v>1</v>
          </cell>
          <cell r="G1266">
            <v>1</v>
          </cell>
          <cell r="H1266">
            <v>1</v>
          </cell>
        </row>
        <row r="1267">
          <cell r="A1267" t="str">
            <v>ZBCS</v>
          </cell>
          <cell r="E1267">
            <v>1</v>
          </cell>
          <cell r="F1267">
            <v>1</v>
          </cell>
          <cell r="G1267">
            <v>1</v>
          </cell>
          <cell r="H1267">
            <v>1</v>
          </cell>
        </row>
        <row r="1268">
          <cell r="A1268" t="str">
            <v>ZBCS</v>
          </cell>
          <cell r="E1268">
            <v>1</v>
          </cell>
          <cell r="F1268">
            <v>1</v>
          </cell>
          <cell r="G1268">
            <v>1</v>
          </cell>
          <cell r="H1268">
            <v>1</v>
          </cell>
        </row>
        <row r="1269">
          <cell r="A1269" t="str">
            <v>ZBCS</v>
          </cell>
          <cell r="E1269">
            <v>1</v>
          </cell>
          <cell r="F1269">
            <v>1</v>
          </cell>
          <cell r="G1269">
            <v>1</v>
          </cell>
          <cell r="H1269">
            <v>1</v>
          </cell>
        </row>
        <row r="1270">
          <cell r="A1270" t="str">
            <v>ZBCS</v>
          </cell>
          <cell r="E1270">
            <v>1</v>
          </cell>
          <cell r="F1270">
            <v>1</v>
          </cell>
          <cell r="G1270">
            <v>1</v>
          </cell>
          <cell r="H1270">
            <v>1</v>
          </cell>
        </row>
        <row r="1271">
          <cell r="A1271" t="str">
            <v>ZBCS</v>
          </cell>
          <cell r="E1271">
            <v>1</v>
          </cell>
          <cell r="F1271">
            <v>1</v>
          </cell>
          <cell r="G1271">
            <v>1</v>
          </cell>
          <cell r="H1271">
            <v>1</v>
          </cell>
        </row>
        <row r="1272">
          <cell r="A1272" t="str">
            <v>ZBCS</v>
          </cell>
          <cell r="E1272">
            <v>1</v>
          </cell>
          <cell r="F1272">
            <v>1</v>
          </cell>
          <cell r="G1272">
            <v>1</v>
          </cell>
          <cell r="H1272">
            <v>1</v>
          </cell>
        </row>
        <row r="1273">
          <cell r="A1273" t="str">
            <v>ZBCS</v>
          </cell>
          <cell r="E1273">
            <v>1</v>
          </cell>
          <cell r="F1273">
            <v>1</v>
          </cell>
          <cell r="G1273">
            <v>1</v>
          </cell>
          <cell r="H1273">
            <v>1</v>
          </cell>
        </row>
        <row r="1274">
          <cell r="A1274" t="str">
            <v>ZBCS</v>
          </cell>
          <cell r="E1274">
            <v>1</v>
          </cell>
          <cell r="F1274">
            <v>1</v>
          </cell>
          <cell r="G1274">
            <v>1</v>
          </cell>
          <cell r="H1274">
            <v>1</v>
          </cell>
        </row>
        <row r="1275">
          <cell r="A1275" t="str">
            <v>ZBCS</v>
          </cell>
          <cell r="E1275">
            <v>1</v>
          </cell>
          <cell r="F1275">
            <v>1</v>
          </cell>
          <cell r="G1275">
            <v>1</v>
          </cell>
          <cell r="H1275">
            <v>1</v>
          </cell>
        </row>
        <row r="1276">
          <cell r="A1276" t="str">
            <v>ZBCS</v>
          </cell>
          <cell r="E1276">
            <v>1</v>
          </cell>
          <cell r="F1276">
            <v>1</v>
          </cell>
          <cell r="G1276">
            <v>1</v>
          </cell>
          <cell r="H1276">
            <v>1</v>
          </cell>
        </row>
        <row r="1277">
          <cell r="A1277" t="str">
            <v>ZBCS</v>
          </cell>
          <cell r="E1277">
            <v>1</v>
          </cell>
          <cell r="F1277">
            <v>1</v>
          </cell>
          <cell r="G1277">
            <v>1</v>
          </cell>
          <cell r="H1277">
            <v>1</v>
          </cell>
        </row>
        <row r="1278">
          <cell r="A1278" t="str">
            <v>ZBCS</v>
          </cell>
          <cell r="E1278">
            <v>1</v>
          </cell>
          <cell r="F1278">
            <v>1</v>
          </cell>
          <cell r="G1278">
            <v>1</v>
          </cell>
          <cell r="H1278">
            <v>1</v>
          </cell>
        </row>
        <row r="1279">
          <cell r="A1279" t="str">
            <v>ZBCS</v>
          </cell>
          <cell r="E1279">
            <v>1</v>
          </cell>
          <cell r="F1279">
            <v>1</v>
          </cell>
          <cell r="G1279">
            <v>1</v>
          </cell>
          <cell r="H1279">
            <v>1</v>
          </cell>
        </row>
        <row r="1280">
          <cell r="A1280" t="str">
            <v>ZBCS</v>
          </cell>
          <cell r="E1280">
            <v>1</v>
          </cell>
          <cell r="F1280">
            <v>1</v>
          </cell>
          <cell r="G1280">
            <v>1</v>
          </cell>
          <cell r="H1280">
            <v>1</v>
          </cell>
        </row>
        <row r="1281">
          <cell r="A1281" t="str">
            <v>ZBCS</v>
          </cell>
          <cell r="E1281">
            <v>1</v>
          </cell>
          <cell r="F1281">
            <v>1</v>
          </cell>
          <cell r="G1281">
            <v>1</v>
          </cell>
          <cell r="H1281">
            <v>1</v>
          </cell>
        </row>
        <row r="1282">
          <cell r="A1282" t="str">
            <v>ZBCS</v>
          </cell>
          <cell r="E1282">
            <v>1</v>
          </cell>
          <cell r="F1282">
            <v>1</v>
          </cell>
          <cell r="G1282">
            <v>1</v>
          </cell>
          <cell r="H1282">
            <v>1</v>
          </cell>
        </row>
        <row r="1283">
          <cell r="A1283" t="str">
            <v>ZBCS</v>
          </cell>
          <cell r="E1283">
            <v>1</v>
          </cell>
          <cell r="F1283">
            <v>1</v>
          </cell>
          <cell r="G1283">
            <v>1</v>
          </cell>
          <cell r="H1283">
            <v>1</v>
          </cell>
        </row>
        <row r="1284">
          <cell r="A1284" t="str">
            <v>ZBCS</v>
          </cell>
          <cell r="E1284">
            <v>1</v>
          </cell>
          <cell r="F1284">
            <v>1</v>
          </cell>
          <cell r="G1284">
            <v>1</v>
          </cell>
          <cell r="H1284">
            <v>1</v>
          </cell>
        </row>
        <row r="1285">
          <cell r="A1285" t="str">
            <v>ZBCS</v>
          </cell>
          <cell r="E1285">
            <v>1</v>
          </cell>
          <cell r="F1285">
            <v>1</v>
          </cell>
          <cell r="G1285">
            <v>1</v>
          </cell>
          <cell r="H1285">
            <v>1</v>
          </cell>
        </row>
        <row r="1286">
          <cell r="A1286" t="str">
            <v>ZBCS</v>
          </cell>
          <cell r="E1286">
            <v>1</v>
          </cell>
          <cell r="F1286">
            <v>1</v>
          </cell>
          <cell r="G1286">
            <v>1</v>
          </cell>
          <cell r="H1286">
            <v>1</v>
          </cell>
        </row>
        <row r="1287">
          <cell r="A1287" t="str">
            <v>ZBCS</v>
          </cell>
          <cell r="E1287">
            <v>1</v>
          </cell>
          <cell r="F1287">
            <v>1</v>
          </cell>
          <cell r="G1287">
            <v>1</v>
          </cell>
          <cell r="H1287">
            <v>1</v>
          </cell>
        </row>
        <row r="1288">
          <cell r="A1288" t="str">
            <v>ZBCS</v>
          </cell>
          <cell r="E1288">
            <v>1</v>
          </cell>
          <cell r="F1288">
            <v>1</v>
          </cell>
          <cell r="G1288">
            <v>1</v>
          </cell>
          <cell r="H1288">
            <v>1</v>
          </cell>
        </row>
        <row r="1289">
          <cell r="A1289" t="str">
            <v>ZBCS</v>
          </cell>
          <cell r="E1289">
            <v>1</v>
          </cell>
          <cell r="F1289">
            <v>1</v>
          </cell>
          <cell r="G1289">
            <v>1</v>
          </cell>
          <cell r="H1289">
            <v>1</v>
          </cell>
        </row>
        <row r="1290">
          <cell r="A1290" t="str">
            <v>ZBCS</v>
          </cell>
          <cell r="E1290">
            <v>1</v>
          </cell>
          <cell r="F1290">
            <v>1</v>
          </cell>
          <cell r="G1290">
            <v>1</v>
          </cell>
          <cell r="H1290">
            <v>1</v>
          </cell>
        </row>
        <row r="1291">
          <cell r="A1291" t="str">
            <v>ZBCS</v>
          </cell>
          <cell r="E1291">
            <v>1</v>
          </cell>
          <cell r="F1291">
            <v>1</v>
          </cell>
          <cell r="G1291">
            <v>1</v>
          </cell>
          <cell r="H1291">
            <v>1</v>
          </cell>
        </row>
        <row r="1292">
          <cell r="A1292" t="str">
            <v>ZBCS</v>
          </cell>
          <cell r="E1292">
            <v>1</v>
          </cell>
          <cell r="F1292">
            <v>1</v>
          </cell>
          <cell r="G1292">
            <v>1</v>
          </cell>
          <cell r="H1292">
            <v>1</v>
          </cell>
        </row>
        <row r="1293">
          <cell r="A1293" t="str">
            <v>ZBCS</v>
          </cell>
          <cell r="E1293">
            <v>1</v>
          </cell>
          <cell r="F1293">
            <v>1</v>
          </cell>
          <cell r="G1293">
            <v>1</v>
          </cell>
          <cell r="H1293">
            <v>1</v>
          </cell>
        </row>
        <row r="1294">
          <cell r="A1294" t="str">
            <v>ZBCS</v>
          </cell>
          <cell r="E1294">
            <v>1</v>
          </cell>
          <cell r="F1294">
            <v>1</v>
          </cell>
          <cell r="G1294">
            <v>1</v>
          </cell>
          <cell r="H1294">
            <v>1</v>
          </cell>
        </row>
        <row r="1295">
          <cell r="A1295" t="str">
            <v>ZBCS</v>
          </cell>
          <cell r="E1295">
            <v>1</v>
          </cell>
          <cell r="F1295">
            <v>1</v>
          </cell>
          <cell r="G1295">
            <v>1</v>
          </cell>
          <cell r="H1295">
            <v>1</v>
          </cell>
        </row>
        <row r="1296">
          <cell r="A1296" t="str">
            <v>ZBCS</v>
          </cell>
          <cell r="E1296">
            <v>1</v>
          </cell>
          <cell r="F1296">
            <v>1</v>
          </cell>
          <cell r="G1296">
            <v>1</v>
          </cell>
          <cell r="H1296">
            <v>1</v>
          </cell>
        </row>
        <row r="1297">
          <cell r="A1297" t="str">
            <v>ZBCS</v>
          </cell>
          <cell r="E1297">
            <v>1</v>
          </cell>
          <cell r="F1297">
            <v>1</v>
          </cell>
          <cell r="G1297">
            <v>1</v>
          </cell>
          <cell r="H1297">
            <v>1</v>
          </cell>
        </row>
        <row r="1298">
          <cell r="A1298" t="str">
            <v>ZBCS</v>
          </cell>
          <cell r="E1298">
            <v>1</v>
          </cell>
          <cell r="F1298">
            <v>1</v>
          </cell>
          <cell r="G1298">
            <v>1</v>
          </cell>
          <cell r="H1298">
            <v>1</v>
          </cell>
        </row>
        <row r="1299">
          <cell r="A1299" t="str">
            <v>ZBCS</v>
          </cell>
          <cell r="E1299">
            <v>1</v>
          </cell>
          <cell r="F1299">
            <v>1</v>
          </cell>
          <cell r="G1299">
            <v>1</v>
          </cell>
          <cell r="H1299">
            <v>1</v>
          </cell>
        </row>
        <row r="1300">
          <cell r="A1300" t="str">
            <v>ZBCS</v>
          </cell>
          <cell r="E1300">
            <v>1</v>
          </cell>
          <cell r="F1300">
            <v>1</v>
          </cell>
          <cell r="G1300">
            <v>1</v>
          </cell>
          <cell r="H1300">
            <v>1</v>
          </cell>
        </row>
        <row r="1301">
          <cell r="A1301" t="str">
            <v>ZBCS</v>
          </cell>
          <cell r="E1301">
            <v>1</v>
          </cell>
          <cell r="F1301">
            <v>1</v>
          </cell>
          <cell r="G1301">
            <v>1</v>
          </cell>
          <cell r="H1301">
            <v>1</v>
          </cell>
        </row>
        <row r="1302">
          <cell r="A1302" t="str">
            <v>ZBCS</v>
          </cell>
          <cell r="E1302">
            <v>1</v>
          </cell>
          <cell r="F1302">
            <v>1</v>
          </cell>
          <cell r="G1302">
            <v>1</v>
          </cell>
          <cell r="H1302">
            <v>1</v>
          </cell>
        </row>
        <row r="1303">
          <cell r="A1303" t="str">
            <v>ZBCS</v>
          </cell>
          <cell r="E1303">
            <v>1</v>
          </cell>
          <cell r="F1303">
            <v>1</v>
          </cell>
          <cell r="G1303">
            <v>1</v>
          </cell>
          <cell r="H1303">
            <v>1</v>
          </cell>
        </row>
        <row r="1304">
          <cell r="A1304" t="str">
            <v>ZBCS</v>
          </cell>
          <cell r="E1304">
            <v>1</v>
          </cell>
          <cell r="F1304">
            <v>1</v>
          </cell>
          <cell r="G1304">
            <v>1</v>
          </cell>
          <cell r="H1304">
            <v>1</v>
          </cell>
        </row>
        <row r="1305">
          <cell r="A1305" t="str">
            <v>ZBCS</v>
          </cell>
          <cell r="E1305">
            <v>1</v>
          </cell>
          <cell r="F1305">
            <v>1</v>
          </cell>
          <cell r="G1305">
            <v>1</v>
          </cell>
          <cell r="H1305">
            <v>1</v>
          </cell>
        </row>
        <row r="1306">
          <cell r="A1306" t="str">
            <v>ZBCS</v>
          </cell>
          <cell r="E1306">
            <v>1</v>
          </cell>
          <cell r="F1306">
            <v>1</v>
          </cell>
          <cell r="G1306">
            <v>1</v>
          </cell>
          <cell r="H1306">
            <v>1</v>
          </cell>
        </row>
        <row r="1307">
          <cell r="A1307" t="str">
            <v>ZBCS</v>
          </cell>
          <cell r="E1307">
            <v>1</v>
          </cell>
          <cell r="F1307">
            <v>1</v>
          </cell>
          <cell r="G1307">
            <v>1</v>
          </cell>
          <cell r="H1307">
            <v>1</v>
          </cell>
        </row>
        <row r="1308">
          <cell r="A1308" t="str">
            <v>ZBCS</v>
          </cell>
          <cell r="E1308">
            <v>1</v>
          </cell>
          <cell r="F1308">
            <v>1</v>
          </cell>
          <cell r="G1308">
            <v>1</v>
          </cell>
          <cell r="H1308">
            <v>1</v>
          </cell>
        </row>
        <row r="1309">
          <cell r="A1309" t="str">
            <v>ZBCS</v>
          </cell>
          <cell r="E1309">
            <v>1</v>
          </cell>
          <cell r="F1309">
            <v>1</v>
          </cell>
          <cell r="G1309">
            <v>1</v>
          </cell>
          <cell r="H1309">
            <v>1</v>
          </cell>
        </row>
        <row r="1310">
          <cell r="A1310" t="str">
            <v>ZBCS</v>
          </cell>
          <cell r="E1310">
            <v>1</v>
          </cell>
          <cell r="F1310">
            <v>1</v>
          </cell>
          <cell r="G1310">
            <v>1</v>
          </cell>
          <cell r="H1310">
            <v>1</v>
          </cell>
        </row>
        <row r="1311">
          <cell r="A1311" t="str">
            <v>ZBCS</v>
          </cell>
          <cell r="E1311">
            <v>1</v>
          </cell>
          <cell r="F1311">
            <v>1</v>
          </cell>
          <cell r="G1311">
            <v>1</v>
          </cell>
          <cell r="H1311">
            <v>1</v>
          </cell>
        </row>
        <row r="1312">
          <cell r="A1312" t="str">
            <v>ZBCS</v>
          </cell>
          <cell r="E1312">
            <v>1</v>
          </cell>
          <cell r="F1312">
            <v>1</v>
          </cell>
          <cell r="G1312">
            <v>1</v>
          </cell>
          <cell r="H1312">
            <v>1</v>
          </cell>
        </row>
        <row r="1313">
          <cell r="A1313" t="str">
            <v>ZBCS</v>
          </cell>
          <cell r="E1313">
            <v>1</v>
          </cell>
          <cell r="F1313">
            <v>1</v>
          </cell>
          <cell r="G1313">
            <v>1</v>
          </cell>
          <cell r="H1313">
            <v>1</v>
          </cell>
        </row>
        <row r="1314">
          <cell r="A1314" t="str">
            <v>ZBCS</v>
          </cell>
          <cell r="E1314">
            <v>1</v>
          </cell>
          <cell r="F1314">
            <v>1</v>
          </cell>
          <cell r="G1314">
            <v>1</v>
          </cell>
          <cell r="H1314">
            <v>1</v>
          </cell>
        </row>
        <row r="1315">
          <cell r="A1315" t="str">
            <v>ZBCS</v>
          </cell>
          <cell r="E1315">
            <v>1</v>
          </cell>
          <cell r="F1315">
            <v>1</v>
          </cell>
          <cell r="G1315">
            <v>1</v>
          </cell>
          <cell r="H1315">
            <v>1</v>
          </cell>
        </row>
        <row r="1316">
          <cell r="A1316" t="str">
            <v>ZBCS</v>
          </cell>
          <cell r="E1316">
            <v>1</v>
          </cell>
          <cell r="F1316">
            <v>1</v>
          </cell>
          <cell r="G1316">
            <v>1</v>
          </cell>
          <cell r="H1316">
            <v>1</v>
          </cell>
        </row>
        <row r="1317">
          <cell r="A1317" t="str">
            <v>ZBCS</v>
          </cell>
          <cell r="E1317">
            <v>1</v>
          </cell>
          <cell r="F1317">
            <v>1</v>
          </cell>
          <cell r="G1317">
            <v>1</v>
          </cell>
          <cell r="H1317">
            <v>1</v>
          </cell>
        </row>
        <row r="1318">
          <cell r="A1318" t="str">
            <v>ZBCS</v>
          </cell>
          <cell r="E1318">
            <v>1</v>
          </cell>
          <cell r="F1318">
            <v>1</v>
          </cell>
          <cell r="G1318">
            <v>1</v>
          </cell>
          <cell r="H1318">
            <v>1</v>
          </cell>
        </row>
        <row r="1319">
          <cell r="A1319" t="str">
            <v>ZBCS</v>
          </cell>
          <cell r="E1319">
            <v>1</v>
          </cell>
          <cell r="F1319">
            <v>1</v>
          </cell>
          <cell r="G1319">
            <v>1</v>
          </cell>
          <cell r="H1319">
            <v>1</v>
          </cell>
        </row>
        <row r="1320">
          <cell r="A1320" t="str">
            <v>ZBCS</v>
          </cell>
          <cell r="E1320">
            <v>1</v>
          </cell>
          <cell r="F1320">
            <v>1</v>
          </cell>
          <cell r="G1320">
            <v>1</v>
          </cell>
          <cell r="H1320">
            <v>1</v>
          </cell>
        </row>
        <row r="1321">
          <cell r="A1321" t="str">
            <v>ZBCS</v>
          </cell>
          <cell r="E1321">
            <v>1</v>
          </cell>
          <cell r="F1321">
            <v>1</v>
          </cell>
          <cell r="G1321">
            <v>1</v>
          </cell>
          <cell r="H1321">
            <v>1</v>
          </cell>
        </row>
        <row r="1322">
          <cell r="A1322" t="str">
            <v>ZBCS</v>
          </cell>
          <cell r="E1322">
            <v>1</v>
          </cell>
          <cell r="F1322">
            <v>1</v>
          </cell>
          <cell r="G1322">
            <v>1</v>
          </cell>
          <cell r="H1322">
            <v>1</v>
          </cell>
        </row>
        <row r="1323">
          <cell r="A1323" t="str">
            <v>ZBCS</v>
          </cell>
          <cell r="E1323">
            <v>1</v>
          </cell>
          <cell r="F1323">
            <v>1</v>
          </cell>
          <cell r="G1323">
            <v>1</v>
          </cell>
          <cell r="H1323">
            <v>1</v>
          </cell>
        </row>
        <row r="1324">
          <cell r="A1324" t="str">
            <v>ZBCS</v>
          </cell>
          <cell r="E1324">
            <v>1</v>
          </cell>
          <cell r="F1324">
            <v>1</v>
          </cell>
          <cell r="G1324">
            <v>1</v>
          </cell>
          <cell r="H1324">
            <v>1</v>
          </cell>
        </row>
        <row r="1325">
          <cell r="A1325" t="str">
            <v>ZBCS</v>
          </cell>
          <cell r="E1325">
            <v>1</v>
          </cell>
          <cell r="F1325">
            <v>1</v>
          </cell>
          <cell r="G1325">
            <v>1</v>
          </cell>
          <cell r="H1325">
            <v>1</v>
          </cell>
        </row>
        <row r="1326">
          <cell r="A1326" t="str">
            <v>ZBCS</v>
          </cell>
          <cell r="E1326">
            <v>1</v>
          </cell>
          <cell r="F1326">
            <v>1</v>
          </cell>
          <cell r="G1326">
            <v>1</v>
          </cell>
          <cell r="H1326">
            <v>1</v>
          </cell>
        </row>
        <row r="1327">
          <cell r="A1327" t="str">
            <v>ZBCS</v>
          </cell>
          <cell r="E1327">
            <v>1</v>
          </cell>
          <cell r="F1327">
            <v>1</v>
          </cell>
          <cell r="G1327">
            <v>1</v>
          </cell>
          <cell r="H1327">
            <v>1</v>
          </cell>
        </row>
        <row r="1328">
          <cell r="A1328" t="str">
            <v>ZBCS</v>
          </cell>
          <cell r="E1328">
            <v>1</v>
          </cell>
          <cell r="F1328">
            <v>1</v>
          </cell>
          <cell r="G1328">
            <v>1</v>
          </cell>
          <cell r="H1328">
            <v>1</v>
          </cell>
        </row>
        <row r="1329">
          <cell r="A1329" t="str">
            <v>ZBCS</v>
          </cell>
          <cell r="E1329">
            <v>1</v>
          </cell>
          <cell r="F1329">
            <v>1</v>
          </cell>
          <cell r="G1329">
            <v>1</v>
          </cell>
          <cell r="H1329">
            <v>1</v>
          </cell>
        </row>
        <row r="1330">
          <cell r="A1330" t="str">
            <v>ZBCS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</row>
        <row r="1331">
          <cell r="A1331" t="str">
            <v>ZBCS</v>
          </cell>
          <cell r="E1331">
            <v>-43</v>
          </cell>
          <cell r="F1331">
            <v>-70</v>
          </cell>
          <cell r="G1331">
            <v>-96</v>
          </cell>
          <cell r="H1331">
            <v>-123</v>
          </cell>
        </row>
        <row r="1332">
          <cell r="A1332" t="str">
            <v>ZBCS</v>
          </cell>
          <cell r="E1332">
            <v>1</v>
          </cell>
          <cell r="F1332">
            <v>1</v>
          </cell>
          <cell r="G1332">
            <v>1</v>
          </cell>
          <cell r="H1332">
            <v>1</v>
          </cell>
        </row>
        <row r="1333">
          <cell r="A1333" t="str">
            <v>ZBCS</v>
          </cell>
          <cell r="E1333">
            <v>1</v>
          </cell>
          <cell r="F1333">
            <v>1</v>
          </cell>
          <cell r="G1333">
            <v>1</v>
          </cell>
          <cell r="H1333">
            <v>1</v>
          </cell>
        </row>
        <row r="1334">
          <cell r="A1334" t="str">
            <v>ZBCS</v>
          </cell>
          <cell r="E1334">
            <v>1</v>
          </cell>
          <cell r="F1334">
            <v>1</v>
          </cell>
          <cell r="G1334">
            <v>1</v>
          </cell>
          <cell r="H1334">
            <v>1</v>
          </cell>
        </row>
        <row r="1335">
          <cell r="A1335" t="str">
            <v>ZBCS</v>
          </cell>
          <cell r="E1335">
            <v>1</v>
          </cell>
          <cell r="F1335">
            <v>1</v>
          </cell>
          <cell r="G1335">
            <v>1</v>
          </cell>
          <cell r="H1335">
            <v>1</v>
          </cell>
        </row>
        <row r="1336">
          <cell r="A1336" t="str">
            <v>ZBCS</v>
          </cell>
          <cell r="E1336">
            <v>1</v>
          </cell>
          <cell r="F1336">
            <v>1</v>
          </cell>
          <cell r="G1336">
            <v>1</v>
          </cell>
          <cell r="H1336">
            <v>1</v>
          </cell>
        </row>
        <row r="1337">
          <cell r="A1337" t="str">
            <v>ZBCS</v>
          </cell>
          <cell r="E1337">
            <v>1</v>
          </cell>
          <cell r="F1337">
            <v>1</v>
          </cell>
          <cell r="G1337">
            <v>1</v>
          </cell>
          <cell r="H1337">
            <v>1</v>
          </cell>
        </row>
        <row r="1338">
          <cell r="A1338" t="str">
            <v>ZBCS</v>
          </cell>
          <cell r="E1338">
            <v>1</v>
          </cell>
          <cell r="F1338">
            <v>1</v>
          </cell>
          <cell r="G1338">
            <v>1</v>
          </cell>
          <cell r="H1338">
            <v>1</v>
          </cell>
        </row>
        <row r="1339">
          <cell r="A1339" t="str">
            <v>ZBCS</v>
          </cell>
          <cell r="E1339">
            <v>1</v>
          </cell>
          <cell r="F1339">
            <v>1</v>
          </cell>
          <cell r="G1339">
            <v>1</v>
          </cell>
          <cell r="H1339">
            <v>1</v>
          </cell>
        </row>
        <row r="1340">
          <cell r="A1340" t="str">
            <v>ZBCS</v>
          </cell>
          <cell r="E1340">
            <v>1</v>
          </cell>
          <cell r="F1340">
            <v>1</v>
          </cell>
          <cell r="G1340">
            <v>1</v>
          </cell>
          <cell r="H1340">
            <v>1</v>
          </cell>
        </row>
        <row r="1341">
          <cell r="A1341" t="str">
            <v>ZBCS</v>
          </cell>
          <cell r="E1341">
            <v>1</v>
          </cell>
          <cell r="F1341">
            <v>1</v>
          </cell>
          <cell r="G1341">
            <v>1</v>
          </cell>
          <cell r="H1341">
            <v>1</v>
          </cell>
        </row>
        <row r="1342">
          <cell r="A1342" t="str">
            <v>ZBCS</v>
          </cell>
          <cell r="E1342">
            <v>1</v>
          </cell>
          <cell r="F1342">
            <v>1</v>
          </cell>
          <cell r="G1342">
            <v>1</v>
          </cell>
          <cell r="H1342">
            <v>1</v>
          </cell>
        </row>
        <row r="1343">
          <cell r="A1343" t="str">
            <v>ZBCS</v>
          </cell>
          <cell r="E1343">
            <v>1</v>
          </cell>
          <cell r="F1343">
            <v>1</v>
          </cell>
          <cell r="G1343">
            <v>1</v>
          </cell>
          <cell r="H1343">
            <v>1</v>
          </cell>
        </row>
        <row r="1344">
          <cell r="A1344" t="str">
            <v>ZBCS</v>
          </cell>
          <cell r="E1344">
            <v>1</v>
          </cell>
          <cell r="F1344">
            <v>1</v>
          </cell>
          <cell r="G1344">
            <v>1</v>
          </cell>
          <cell r="H1344">
            <v>1</v>
          </cell>
        </row>
        <row r="1345">
          <cell r="A1345" t="str">
            <v>ZBCS</v>
          </cell>
          <cell r="E1345">
            <v>1</v>
          </cell>
          <cell r="F1345">
            <v>1</v>
          </cell>
          <cell r="G1345">
            <v>1</v>
          </cell>
          <cell r="H1345">
            <v>1</v>
          </cell>
        </row>
        <row r="1346">
          <cell r="A1346" t="str">
            <v>ZBCS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</row>
        <row r="1347">
          <cell r="A1347" t="str">
            <v>ZBCS</v>
          </cell>
          <cell r="E1347">
            <v>1</v>
          </cell>
          <cell r="F1347">
            <v>1</v>
          </cell>
          <cell r="G1347">
            <v>1</v>
          </cell>
          <cell r="H1347">
            <v>1</v>
          </cell>
        </row>
        <row r="1348">
          <cell r="A1348" t="str">
            <v>ZBCS</v>
          </cell>
          <cell r="E1348">
            <v>1</v>
          </cell>
          <cell r="F1348">
            <v>1</v>
          </cell>
          <cell r="G1348">
            <v>1</v>
          </cell>
          <cell r="H1348">
            <v>1</v>
          </cell>
        </row>
        <row r="1349">
          <cell r="A1349" t="str">
            <v>ZBCS</v>
          </cell>
          <cell r="E1349">
            <v>1</v>
          </cell>
          <cell r="F1349">
            <v>1</v>
          </cell>
          <cell r="G1349">
            <v>1</v>
          </cell>
          <cell r="H1349">
            <v>1</v>
          </cell>
        </row>
        <row r="1350">
          <cell r="A1350" t="str">
            <v>ZBCS</v>
          </cell>
          <cell r="E1350">
            <v>1</v>
          </cell>
          <cell r="F1350">
            <v>1</v>
          </cell>
          <cell r="G1350">
            <v>1</v>
          </cell>
          <cell r="H1350">
            <v>1</v>
          </cell>
        </row>
        <row r="1351">
          <cell r="A1351" t="str">
            <v>ZBCS</v>
          </cell>
          <cell r="E1351">
            <v>1</v>
          </cell>
          <cell r="F1351">
            <v>1</v>
          </cell>
          <cell r="G1351">
            <v>1</v>
          </cell>
          <cell r="H1351">
            <v>1</v>
          </cell>
        </row>
        <row r="1352">
          <cell r="A1352" t="str">
            <v>ZBCS</v>
          </cell>
          <cell r="E1352">
            <v>1</v>
          </cell>
          <cell r="F1352">
            <v>1</v>
          </cell>
          <cell r="G1352">
            <v>1</v>
          </cell>
          <cell r="H1352">
            <v>1</v>
          </cell>
        </row>
        <row r="1353">
          <cell r="A1353" t="str">
            <v>ZBCS</v>
          </cell>
          <cell r="E1353">
            <v>0</v>
          </cell>
          <cell r="F1353">
            <v>7</v>
          </cell>
          <cell r="G1353">
            <v>7</v>
          </cell>
          <cell r="H1353">
            <v>7</v>
          </cell>
        </row>
        <row r="1354">
          <cell r="A1354" t="str">
            <v>ZBCS</v>
          </cell>
          <cell r="E1354">
            <v>1</v>
          </cell>
          <cell r="F1354">
            <v>1</v>
          </cell>
          <cell r="G1354">
            <v>1</v>
          </cell>
          <cell r="H1354">
            <v>1</v>
          </cell>
        </row>
        <row r="1355">
          <cell r="A1355" t="str">
            <v>ZBCS</v>
          </cell>
          <cell r="E1355">
            <v>1</v>
          </cell>
          <cell r="F1355">
            <v>1</v>
          </cell>
          <cell r="G1355">
            <v>1</v>
          </cell>
          <cell r="H1355">
            <v>1</v>
          </cell>
        </row>
        <row r="1356">
          <cell r="A1356" t="str">
            <v>ZBCS</v>
          </cell>
          <cell r="E1356">
            <v>1</v>
          </cell>
          <cell r="F1356">
            <v>1</v>
          </cell>
          <cell r="G1356">
            <v>1</v>
          </cell>
          <cell r="H1356">
            <v>1</v>
          </cell>
        </row>
        <row r="1357">
          <cell r="A1357" t="str">
            <v>ZBCS</v>
          </cell>
          <cell r="E1357">
            <v>1</v>
          </cell>
          <cell r="F1357">
            <v>1</v>
          </cell>
          <cell r="G1357">
            <v>1</v>
          </cell>
          <cell r="H1357">
            <v>1</v>
          </cell>
        </row>
        <row r="1358">
          <cell r="A1358" t="str">
            <v>ZBCS</v>
          </cell>
          <cell r="E1358">
            <v>1</v>
          </cell>
          <cell r="F1358">
            <v>1</v>
          </cell>
          <cell r="G1358">
            <v>1</v>
          </cell>
          <cell r="H1358">
            <v>1</v>
          </cell>
        </row>
        <row r="1359">
          <cell r="A1359" t="str">
            <v>ZBCS</v>
          </cell>
          <cell r="E1359">
            <v>1</v>
          </cell>
          <cell r="F1359">
            <v>1</v>
          </cell>
          <cell r="G1359">
            <v>1</v>
          </cell>
          <cell r="H1359">
            <v>1</v>
          </cell>
        </row>
        <row r="1360">
          <cell r="A1360" t="str">
            <v>ZBCS</v>
          </cell>
          <cell r="E1360">
            <v>1</v>
          </cell>
          <cell r="F1360">
            <v>1</v>
          </cell>
          <cell r="G1360">
            <v>1</v>
          </cell>
          <cell r="H1360">
            <v>1</v>
          </cell>
        </row>
        <row r="1361">
          <cell r="A1361" t="str">
            <v>ZBCS</v>
          </cell>
          <cell r="E1361">
            <v>1</v>
          </cell>
          <cell r="F1361">
            <v>1</v>
          </cell>
          <cell r="G1361">
            <v>1</v>
          </cell>
          <cell r="H1361">
            <v>1</v>
          </cell>
        </row>
        <row r="1362">
          <cell r="A1362" t="str">
            <v>ZBCS</v>
          </cell>
          <cell r="E1362">
            <v>1</v>
          </cell>
          <cell r="F1362">
            <v>1</v>
          </cell>
          <cell r="G1362">
            <v>1</v>
          </cell>
          <cell r="H1362">
            <v>1</v>
          </cell>
        </row>
        <row r="1363">
          <cell r="A1363" t="str">
            <v>ZBCS</v>
          </cell>
          <cell r="E1363">
            <v>1</v>
          </cell>
          <cell r="F1363">
            <v>1</v>
          </cell>
          <cell r="G1363">
            <v>1</v>
          </cell>
          <cell r="H1363">
            <v>1</v>
          </cell>
        </row>
        <row r="1364">
          <cell r="A1364" t="str">
            <v>ZBCS</v>
          </cell>
          <cell r="E1364">
            <v>1</v>
          </cell>
          <cell r="F1364">
            <v>1</v>
          </cell>
          <cell r="G1364">
            <v>1</v>
          </cell>
          <cell r="H1364">
            <v>1</v>
          </cell>
        </row>
        <row r="1365">
          <cell r="A1365" t="str">
            <v>ZBCS</v>
          </cell>
          <cell r="E1365">
            <v>1</v>
          </cell>
          <cell r="F1365">
            <v>1</v>
          </cell>
          <cell r="G1365">
            <v>1</v>
          </cell>
          <cell r="H1365">
            <v>1</v>
          </cell>
        </row>
        <row r="1366">
          <cell r="A1366" t="str">
            <v>ZBCS</v>
          </cell>
          <cell r="E1366">
            <v>1</v>
          </cell>
          <cell r="F1366">
            <v>1</v>
          </cell>
          <cell r="G1366">
            <v>1</v>
          </cell>
          <cell r="H1366">
            <v>1</v>
          </cell>
        </row>
        <row r="1367">
          <cell r="A1367" t="str">
            <v>ZBCS</v>
          </cell>
          <cell r="E1367">
            <v>1</v>
          </cell>
          <cell r="F1367">
            <v>1</v>
          </cell>
          <cell r="G1367">
            <v>1</v>
          </cell>
          <cell r="H1367">
            <v>1</v>
          </cell>
        </row>
        <row r="1368">
          <cell r="A1368" t="str">
            <v>ZBCS</v>
          </cell>
          <cell r="E1368">
            <v>1</v>
          </cell>
          <cell r="F1368">
            <v>1</v>
          </cell>
          <cell r="G1368">
            <v>1</v>
          </cell>
          <cell r="H1368">
            <v>1</v>
          </cell>
        </row>
        <row r="1369">
          <cell r="A1369" t="str">
            <v>ZBCS</v>
          </cell>
          <cell r="E1369">
            <v>1</v>
          </cell>
          <cell r="F1369">
            <v>1</v>
          </cell>
          <cell r="G1369">
            <v>1</v>
          </cell>
          <cell r="H1369">
            <v>1</v>
          </cell>
        </row>
        <row r="1370">
          <cell r="A1370" t="str">
            <v>ZBCS</v>
          </cell>
          <cell r="E1370">
            <v>1</v>
          </cell>
          <cell r="F1370">
            <v>1</v>
          </cell>
          <cell r="G1370">
            <v>1</v>
          </cell>
          <cell r="H1370">
            <v>1</v>
          </cell>
        </row>
        <row r="1371">
          <cell r="A1371" t="str">
            <v>ZBCS</v>
          </cell>
          <cell r="E1371">
            <v>1</v>
          </cell>
          <cell r="F1371">
            <v>1</v>
          </cell>
          <cell r="G1371">
            <v>1</v>
          </cell>
          <cell r="H1371">
            <v>1</v>
          </cell>
        </row>
        <row r="1372">
          <cell r="A1372" t="str">
            <v>ZBCS</v>
          </cell>
          <cell r="E1372">
            <v>1</v>
          </cell>
          <cell r="F1372">
            <v>1</v>
          </cell>
          <cell r="G1372">
            <v>1</v>
          </cell>
          <cell r="H1372">
            <v>1</v>
          </cell>
        </row>
        <row r="1373">
          <cell r="A1373" t="str">
            <v>ZBCS</v>
          </cell>
          <cell r="E1373">
            <v>1</v>
          </cell>
          <cell r="F1373">
            <v>1</v>
          </cell>
          <cell r="G1373">
            <v>1</v>
          </cell>
          <cell r="H1373">
            <v>1</v>
          </cell>
        </row>
        <row r="1374">
          <cell r="A1374" t="str">
            <v>ZBCS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</row>
        <row r="1375">
          <cell r="A1375" t="str">
            <v>ZBCS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</row>
        <row r="1376">
          <cell r="A1376" t="str">
            <v>ZBCS</v>
          </cell>
          <cell r="E1376">
            <v>1</v>
          </cell>
          <cell r="F1376">
            <v>1</v>
          </cell>
          <cell r="G1376">
            <v>1</v>
          </cell>
          <cell r="H1376">
            <v>1</v>
          </cell>
        </row>
        <row r="1377">
          <cell r="A1377" t="str">
            <v>ZBCS</v>
          </cell>
          <cell r="E1377">
            <v>1</v>
          </cell>
          <cell r="F1377">
            <v>1</v>
          </cell>
          <cell r="G1377">
            <v>1</v>
          </cell>
          <cell r="H1377">
            <v>1</v>
          </cell>
        </row>
        <row r="1378">
          <cell r="A1378" t="str">
            <v>ZBCS</v>
          </cell>
          <cell r="E1378">
            <v>1</v>
          </cell>
          <cell r="F1378">
            <v>1</v>
          </cell>
          <cell r="G1378">
            <v>1</v>
          </cell>
          <cell r="H1378">
            <v>1</v>
          </cell>
        </row>
        <row r="1379">
          <cell r="A1379" t="str">
            <v>ZBCS</v>
          </cell>
          <cell r="E1379">
            <v>1</v>
          </cell>
          <cell r="F1379">
            <v>1</v>
          </cell>
          <cell r="G1379">
            <v>1</v>
          </cell>
          <cell r="H1379">
            <v>1</v>
          </cell>
        </row>
        <row r="1380">
          <cell r="A1380" t="str">
            <v>ZBCS</v>
          </cell>
          <cell r="E1380">
            <v>1</v>
          </cell>
          <cell r="F1380">
            <v>1</v>
          </cell>
          <cell r="G1380">
            <v>1</v>
          </cell>
          <cell r="H1380">
            <v>1</v>
          </cell>
        </row>
        <row r="1381">
          <cell r="A1381" t="str">
            <v>ZBCS</v>
          </cell>
          <cell r="E1381">
            <v>1</v>
          </cell>
          <cell r="F1381">
            <v>1</v>
          </cell>
          <cell r="G1381">
            <v>1</v>
          </cell>
          <cell r="H1381">
            <v>1</v>
          </cell>
        </row>
        <row r="1382">
          <cell r="A1382" t="str">
            <v>ZBCS</v>
          </cell>
          <cell r="E1382">
            <v>1</v>
          </cell>
          <cell r="F1382">
            <v>1</v>
          </cell>
          <cell r="G1382">
            <v>1</v>
          </cell>
          <cell r="H1382">
            <v>1</v>
          </cell>
        </row>
        <row r="1383">
          <cell r="A1383" t="str">
            <v>ZBCS</v>
          </cell>
          <cell r="E1383">
            <v>1</v>
          </cell>
          <cell r="F1383">
            <v>1</v>
          </cell>
          <cell r="G1383">
            <v>1</v>
          </cell>
          <cell r="H1383">
            <v>1</v>
          </cell>
        </row>
        <row r="1384">
          <cell r="A1384" t="str">
            <v>ZBCS</v>
          </cell>
          <cell r="E1384">
            <v>1</v>
          </cell>
          <cell r="F1384">
            <v>1</v>
          </cell>
          <cell r="G1384">
            <v>1</v>
          </cell>
          <cell r="H1384">
            <v>1</v>
          </cell>
        </row>
        <row r="1385">
          <cell r="A1385" t="str">
            <v>ZBCS</v>
          </cell>
          <cell r="E1385">
            <v>1</v>
          </cell>
          <cell r="F1385">
            <v>1</v>
          </cell>
          <cell r="G1385">
            <v>1</v>
          </cell>
          <cell r="H1385">
            <v>1</v>
          </cell>
        </row>
        <row r="1386">
          <cell r="A1386" t="str">
            <v>ZBCS</v>
          </cell>
          <cell r="E1386">
            <v>1</v>
          </cell>
          <cell r="F1386">
            <v>1</v>
          </cell>
          <cell r="G1386">
            <v>1</v>
          </cell>
          <cell r="H1386">
            <v>1</v>
          </cell>
        </row>
        <row r="1387">
          <cell r="A1387" t="str">
            <v>ZBCS</v>
          </cell>
          <cell r="E1387">
            <v>1</v>
          </cell>
          <cell r="F1387">
            <v>1</v>
          </cell>
          <cell r="G1387">
            <v>1</v>
          </cell>
          <cell r="H1387">
            <v>1</v>
          </cell>
        </row>
        <row r="1388">
          <cell r="A1388" t="str">
            <v>ZBCS</v>
          </cell>
          <cell r="E1388">
            <v>1</v>
          </cell>
          <cell r="F1388">
            <v>1</v>
          </cell>
          <cell r="G1388">
            <v>1</v>
          </cell>
          <cell r="H1388">
            <v>1</v>
          </cell>
        </row>
        <row r="1389">
          <cell r="A1389" t="str">
            <v>ZBCS</v>
          </cell>
          <cell r="E1389">
            <v>1</v>
          </cell>
          <cell r="F1389">
            <v>1</v>
          </cell>
          <cell r="G1389">
            <v>1</v>
          </cell>
          <cell r="H1389">
            <v>1</v>
          </cell>
        </row>
        <row r="1390">
          <cell r="A1390" t="str">
            <v>ZBCS</v>
          </cell>
          <cell r="E1390">
            <v>1</v>
          </cell>
          <cell r="F1390">
            <v>1</v>
          </cell>
          <cell r="G1390">
            <v>1</v>
          </cell>
          <cell r="H1390">
            <v>1</v>
          </cell>
        </row>
        <row r="1391">
          <cell r="A1391" t="str">
            <v>ZBCS</v>
          </cell>
          <cell r="E1391">
            <v>1</v>
          </cell>
          <cell r="F1391">
            <v>1</v>
          </cell>
          <cell r="G1391">
            <v>1</v>
          </cell>
          <cell r="H1391">
            <v>1</v>
          </cell>
        </row>
        <row r="1392">
          <cell r="A1392" t="str">
            <v>ZBCS</v>
          </cell>
          <cell r="E1392">
            <v>1</v>
          </cell>
          <cell r="F1392">
            <v>1</v>
          </cell>
          <cell r="G1392">
            <v>1</v>
          </cell>
          <cell r="H1392">
            <v>1</v>
          </cell>
        </row>
        <row r="1393">
          <cell r="A1393" t="str">
            <v>ZBCS</v>
          </cell>
          <cell r="E1393">
            <v>1</v>
          </cell>
          <cell r="F1393">
            <v>1</v>
          </cell>
          <cell r="G1393">
            <v>1</v>
          </cell>
          <cell r="H1393">
            <v>1</v>
          </cell>
        </row>
        <row r="1394">
          <cell r="A1394" t="str">
            <v>ZBCS</v>
          </cell>
          <cell r="E1394">
            <v>1</v>
          </cell>
          <cell r="F1394">
            <v>1</v>
          </cell>
          <cell r="G1394">
            <v>1</v>
          </cell>
          <cell r="H1394">
            <v>1</v>
          </cell>
        </row>
        <row r="1395">
          <cell r="A1395" t="str">
            <v>ZBCS</v>
          </cell>
          <cell r="E1395">
            <v>1</v>
          </cell>
          <cell r="F1395">
            <v>1</v>
          </cell>
          <cell r="G1395">
            <v>1</v>
          </cell>
          <cell r="H1395">
            <v>1</v>
          </cell>
        </row>
        <row r="1396">
          <cell r="A1396" t="str">
            <v>ZBCS</v>
          </cell>
          <cell r="E1396">
            <v>1</v>
          </cell>
          <cell r="F1396">
            <v>1</v>
          </cell>
          <cell r="G1396">
            <v>1</v>
          </cell>
          <cell r="H1396">
            <v>1</v>
          </cell>
        </row>
        <row r="1397">
          <cell r="A1397" t="str">
            <v>ZBCS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</row>
        <row r="1398">
          <cell r="A1398" t="str">
            <v>ZBCS</v>
          </cell>
          <cell r="E1398">
            <v>1</v>
          </cell>
          <cell r="F1398">
            <v>1</v>
          </cell>
          <cell r="G1398">
            <v>1</v>
          </cell>
          <cell r="H1398">
            <v>1</v>
          </cell>
        </row>
        <row r="1399">
          <cell r="A1399" t="str">
            <v>ZBCS</v>
          </cell>
          <cell r="E1399">
            <v>1</v>
          </cell>
          <cell r="F1399">
            <v>1</v>
          </cell>
          <cell r="G1399">
            <v>1</v>
          </cell>
          <cell r="H1399">
            <v>1</v>
          </cell>
        </row>
        <row r="1400">
          <cell r="A1400" t="str">
            <v>ZBCS</v>
          </cell>
          <cell r="E1400">
            <v>1</v>
          </cell>
          <cell r="F1400">
            <v>1</v>
          </cell>
          <cell r="G1400">
            <v>1</v>
          </cell>
          <cell r="H1400">
            <v>1</v>
          </cell>
        </row>
        <row r="1401">
          <cell r="A1401" t="str">
            <v>ZBCS</v>
          </cell>
          <cell r="E1401">
            <v>1</v>
          </cell>
          <cell r="F1401">
            <v>1</v>
          </cell>
          <cell r="G1401">
            <v>1</v>
          </cell>
          <cell r="H1401">
            <v>1</v>
          </cell>
        </row>
        <row r="1402">
          <cell r="A1402" t="str">
            <v>ZBCS</v>
          </cell>
          <cell r="E1402">
            <v>1</v>
          </cell>
          <cell r="F1402">
            <v>1</v>
          </cell>
          <cell r="G1402">
            <v>1</v>
          </cell>
          <cell r="H1402">
            <v>1</v>
          </cell>
        </row>
        <row r="1403">
          <cell r="A1403" t="str">
            <v>ZBCS</v>
          </cell>
          <cell r="E1403">
            <v>1</v>
          </cell>
          <cell r="F1403">
            <v>1</v>
          </cell>
          <cell r="G1403">
            <v>1</v>
          </cell>
          <cell r="H1403">
            <v>1</v>
          </cell>
        </row>
        <row r="1404">
          <cell r="A1404" t="str">
            <v>ZBCS</v>
          </cell>
          <cell r="E1404">
            <v>1</v>
          </cell>
          <cell r="F1404">
            <v>1</v>
          </cell>
          <cell r="G1404">
            <v>1</v>
          </cell>
          <cell r="H1404">
            <v>1</v>
          </cell>
        </row>
        <row r="1405">
          <cell r="A1405" t="str">
            <v>ZBCS</v>
          </cell>
          <cell r="E1405">
            <v>1</v>
          </cell>
          <cell r="F1405">
            <v>1</v>
          </cell>
          <cell r="G1405">
            <v>1</v>
          </cell>
          <cell r="H1405">
            <v>1</v>
          </cell>
        </row>
        <row r="1406">
          <cell r="A1406" t="str">
            <v>ZBCS</v>
          </cell>
          <cell r="E1406">
            <v>1</v>
          </cell>
          <cell r="F1406">
            <v>1</v>
          </cell>
          <cell r="G1406">
            <v>1</v>
          </cell>
          <cell r="H1406">
            <v>1</v>
          </cell>
        </row>
        <row r="1407">
          <cell r="A1407" t="str">
            <v>ZBCS</v>
          </cell>
          <cell r="E1407">
            <v>1</v>
          </cell>
          <cell r="F1407">
            <v>1</v>
          </cell>
          <cell r="G1407">
            <v>1</v>
          </cell>
          <cell r="H1407">
            <v>1</v>
          </cell>
        </row>
        <row r="1408">
          <cell r="A1408" t="str">
            <v>ZBCS</v>
          </cell>
          <cell r="E1408">
            <v>1</v>
          </cell>
          <cell r="F1408">
            <v>1</v>
          </cell>
          <cell r="G1408">
            <v>1</v>
          </cell>
          <cell r="H1408">
            <v>1</v>
          </cell>
        </row>
        <row r="1409">
          <cell r="A1409" t="str">
            <v>ZBCS</v>
          </cell>
          <cell r="E1409">
            <v>1</v>
          </cell>
          <cell r="F1409">
            <v>1</v>
          </cell>
          <cell r="G1409">
            <v>1</v>
          </cell>
          <cell r="H1409">
            <v>1</v>
          </cell>
        </row>
        <row r="1410">
          <cell r="A1410" t="str">
            <v>ZBCS</v>
          </cell>
          <cell r="E1410">
            <v>1</v>
          </cell>
          <cell r="F1410">
            <v>1</v>
          </cell>
          <cell r="G1410">
            <v>1</v>
          </cell>
          <cell r="H1410">
            <v>1</v>
          </cell>
        </row>
        <row r="1411">
          <cell r="A1411" t="str">
            <v>ZBCS</v>
          </cell>
          <cell r="E1411">
            <v>1</v>
          </cell>
          <cell r="F1411">
            <v>1</v>
          </cell>
          <cell r="G1411">
            <v>1</v>
          </cell>
          <cell r="H1411">
            <v>1</v>
          </cell>
        </row>
        <row r="1412">
          <cell r="A1412" t="str">
            <v>ZBCS</v>
          </cell>
          <cell r="E1412">
            <v>1</v>
          </cell>
          <cell r="F1412">
            <v>1</v>
          </cell>
          <cell r="G1412">
            <v>1</v>
          </cell>
          <cell r="H1412">
            <v>1</v>
          </cell>
        </row>
        <row r="1413">
          <cell r="A1413" t="str">
            <v>ZBCS</v>
          </cell>
          <cell r="E1413">
            <v>1</v>
          </cell>
          <cell r="F1413">
            <v>1</v>
          </cell>
          <cell r="G1413">
            <v>1</v>
          </cell>
          <cell r="H1413">
            <v>1</v>
          </cell>
        </row>
        <row r="1414">
          <cell r="A1414" t="str">
            <v>ZBCS</v>
          </cell>
          <cell r="E1414">
            <v>1</v>
          </cell>
          <cell r="F1414">
            <v>1</v>
          </cell>
          <cell r="G1414">
            <v>1</v>
          </cell>
          <cell r="H1414">
            <v>1</v>
          </cell>
        </row>
        <row r="1415">
          <cell r="A1415" t="str">
            <v>ZBCS</v>
          </cell>
          <cell r="E1415">
            <v>1</v>
          </cell>
          <cell r="F1415">
            <v>1</v>
          </cell>
          <cell r="G1415">
            <v>1</v>
          </cell>
          <cell r="H1415">
            <v>1</v>
          </cell>
        </row>
        <row r="1416">
          <cell r="A1416" t="str">
            <v>ZBCS</v>
          </cell>
          <cell r="E1416">
            <v>1</v>
          </cell>
          <cell r="F1416">
            <v>1</v>
          </cell>
          <cell r="G1416">
            <v>1</v>
          </cell>
          <cell r="H1416">
            <v>1</v>
          </cell>
        </row>
        <row r="1417">
          <cell r="A1417" t="str">
            <v>ZBCS</v>
          </cell>
          <cell r="E1417">
            <v>1</v>
          </cell>
          <cell r="F1417">
            <v>1</v>
          </cell>
          <cell r="G1417">
            <v>1</v>
          </cell>
          <cell r="H1417">
            <v>1</v>
          </cell>
        </row>
        <row r="1418">
          <cell r="A1418" t="str">
            <v>ZBCS</v>
          </cell>
          <cell r="E1418">
            <v>1</v>
          </cell>
          <cell r="F1418">
            <v>1</v>
          </cell>
          <cell r="G1418">
            <v>1</v>
          </cell>
          <cell r="H1418">
            <v>1</v>
          </cell>
        </row>
        <row r="1419">
          <cell r="A1419" t="str">
            <v>ZBCS</v>
          </cell>
          <cell r="E1419">
            <v>1</v>
          </cell>
          <cell r="F1419">
            <v>1</v>
          </cell>
          <cell r="G1419">
            <v>1</v>
          </cell>
          <cell r="H1419">
            <v>1</v>
          </cell>
        </row>
        <row r="1420">
          <cell r="A1420" t="str">
            <v>ZBCS</v>
          </cell>
          <cell r="E1420">
            <v>1</v>
          </cell>
          <cell r="F1420">
            <v>1</v>
          </cell>
          <cell r="G1420">
            <v>1</v>
          </cell>
          <cell r="H1420">
            <v>1</v>
          </cell>
        </row>
        <row r="1421">
          <cell r="A1421" t="str">
            <v>ZBCS</v>
          </cell>
          <cell r="E1421">
            <v>1</v>
          </cell>
          <cell r="F1421">
            <v>1</v>
          </cell>
          <cell r="G1421">
            <v>1</v>
          </cell>
          <cell r="H1421">
            <v>1</v>
          </cell>
        </row>
        <row r="1422">
          <cell r="A1422" t="str">
            <v>ZBCS</v>
          </cell>
          <cell r="E1422">
            <v>1</v>
          </cell>
          <cell r="F1422">
            <v>1</v>
          </cell>
          <cell r="G1422">
            <v>1</v>
          </cell>
          <cell r="H1422">
            <v>1</v>
          </cell>
        </row>
        <row r="1423">
          <cell r="A1423" t="str">
            <v>ZBCS</v>
          </cell>
          <cell r="E1423">
            <v>1</v>
          </cell>
          <cell r="F1423">
            <v>1</v>
          </cell>
          <cell r="G1423">
            <v>1</v>
          </cell>
          <cell r="H1423">
            <v>1</v>
          </cell>
        </row>
        <row r="1424">
          <cell r="A1424" t="str">
            <v>ZBCS</v>
          </cell>
          <cell r="E1424">
            <v>1</v>
          </cell>
          <cell r="F1424">
            <v>1</v>
          </cell>
          <cell r="G1424">
            <v>1</v>
          </cell>
          <cell r="H1424">
            <v>1</v>
          </cell>
        </row>
        <row r="1425">
          <cell r="A1425" t="str">
            <v>ZBCS</v>
          </cell>
          <cell r="E1425">
            <v>1</v>
          </cell>
          <cell r="F1425">
            <v>1</v>
          </cell>
          <cell r="G1425">
            <v>1</v>
          </cell>
          <cell r="H1425">
            <v>1</v>
          </cell>
        </row>
        <row r="1426">
          <cell r="A1426" t="str">
            <v>ZBCS</v>
          </cell>
          <cell r="E1426">
            <v>1</v>
          </cell>
          <cell r="F1426">
            <v>1</v>
          </cell>
          <cell r="G1426">
            <v>1</v>
          </cell>
          <cell r="H1426">
            <v>1</v>
          </cell>
        </row>
        <row r="1427">
          <cell r="A1427" t="str">
            <v>ZBCS</v>
          </cell>
          <cell r="E1427">
            <v>1</v>
          </cell>
          <cell r="F1427">
            <v>1</v>
          </cell>
          <cell r="G1427">
            <v>1</v>
          </cell>
          <cell r="H1427">
            <v>1</v>
          </cell>
        </row>
        <row r="1428">
          <cell r="A1428" t="str">
            <v>ZBCS</v>
          </cell>
          <cell r="E1428">
            <v>1</v>
          </cell>
          <cell r="F1428">
            <v>1</v>
          </cell>
          <cell r="G1428">
            <v>1</v>
          </cell>
          <cell r="H1428">
            <v>1</v>
          </cell>
        </row>
        <row r="1429">
          <cell r="A1429" t="str">
            <v>ZBCS</v>
          </cell>
          <cell r="E1429">
            <v>1</v>
          </cell>
          <cell r="F1429">
            <v>1</v>
          </cell>
          <cell r="G1429">
            <v>1</v>
          </cell>
          <cell r="H1429">
            <v>1</v>
          </cell>
        </row>
        <row r="1430">
          <cell r="A1430" t="str">
            <v>ZBCS</v>
          </cell>
          <cell r="E1430">
            <v>1</v>
          </cell>
          <cell r="F1430">
            <v>1</v>
          </cell>
          <cell r="G1430">
            <v>1</v>
          </cell>
          <cell r="H1430">
            <v>1</v>
          </cell>
        </row>
        <row r="1431">
          <cell r="A1431" t="str">
            <v>ZBCS</v>
          </cell>
          <cell r="E1431">
            <v>1</v>
          </cell>
          <cell r="F1431">
            <v>1</v>
          </cell>
          <cell r="G1431">
            <v>1</v>
          </cell>
          <cell r="H1431">
            <v>1</v>
          </cell>
        </row>
        <row r="1432">
          <cell r="A1432" t="str">
            <v>ZBCS</v>
          </cell>
          <cell r="E1432">
            <v>1</v>
          </cell>
          <cell r="F1432">
            <v>1</v>
          </cell>
          <cell r="G1432">
            <v>1</v>
          </cell>
          <cell r="H1432">
            <v>1</v>
          </cell>
        </row>
        <row r="1433">
          <cell r="A1433" t="str">
            <v>ZBCS</v>
          </cell>
          <cell r="E1433">
            <v>1</v>
          </cell>
          <cell r="F1433">
            <v>1</v>
          </cell>
          <cell r="G1433">
            <v>1</v>
          </cell>
          <cell r="H1433">
            <v>1</v>
          </cell>
        </row>
        <row r="1434">
          <cell r="A1434" t="str">
            <v>ZBCS</v>
          </cell>
          <cell r="E1434">
            <v>1</v>
          </cell>
          <cell r="F1434">
            <v>1</v>
          </cell>
          <cell r="G1434">
            <v>1</v>
          </cell>
          <cell r="H1434">
            <v>1</v>
          </cell>
        </row>
        <row r="1435">
          <cell r="A1435" t="str">
            <v>ZBCS</v>
          </cell>
          <cell r="E1435">
            <v>1</v>
          </cell>
          <cell r="F1435">
            <v>1</v>
          </cell>
          <cell r="G1435">
            <v>1</v>
          </cell>
          <cell r="H1435">
            <v>1</v>
          </cell>
        </row>
        <row r="1436">
          <cell r="A1436" t="str">
            <v>ZBCS</v>
          </cell>
          <cell r="E1436">
            <v>1</v>
          </cell>
          <cell r="F1436">
            <v>1</v>
          </cell>
          <cell r="G1436">
            <v>1</v>
          </cell>
          <cell r="H1436">
            <v>1</v>
          </cell>
        </row>
        <row r="1437">
          <cell r="A1437" t="str">
            <v>ZBCS</v>
          </cell>
          <cell r="E1437">
            <v>1</v>
          </cell>
          <cell r="F1437">
            <v>1</v>
          </cell>
          <cell r="G1437">
            <v>1</v>
          </cell>
          <cell r="H1437">
            <v>1</v>
          </cell>
        </row>
        <row r="1438">
          <cell r="A1438" t="str">
            <v>ZBCS</v>
          </cell>
          <cell r="E1438">
            <v>1</v>
          </cell>
          <cell r="F1438">
            <v>1</v>
          </cell>
          <cell r="G1438">
            <v>1</v>
          </cell>
          <cell r="H1438">
            <v>1</v>
          </cell>
        </row>
        <row r="1439">
          <cell r="A1439" t="str">
            <v>ZBCS</v>
          </cell>
          <cell r="E1439">
            <v>1</v>
          </cell>
          <cell r="F1439">
            <v>1</v>
          </cell>
          <cell r="G1439">
            <v>1</v>
          </cell>
          <cell r="H1439">
            <v>1</v>
          </cell>
        </row>
        <row r="1440">
          <cell r="A1440" t="str">
            <v>ZBCS</v>
          </cell>
          <cell r="E1440">
            <v>1</v>
          </cell>
          <cell r="F1440">
            <v>1</v>
          </cell>
          <cell r="G1440">
            <v>1</v>
          </cell>
          <cell r="H1440">
            <v>1</v>
          </cell>
        </row>
        <row r="1441">
          <cell r="A1441" t="str">
            <v>ZBCS</v>
          </cell>
          <cell r="E1441">
            <v>1</v>
          </cell>
          <cell r="F1441">
            <v>1</v>
          </cell>
          <cell r="G1441">
            <v>1</v>
          </cell>
          <cell r="H1441">
            <v>1</v>
          </cell>
        </row>
        <row r="1442">
          <cell r="A1442" t="str">
            <v>ZBCS</v>
          </cell>
          <cell r="E1442">
            <v>0</v>
          </cell>
          <cell r="F1442">
            <v>15</v>
          </cell>
          <cell r="G1442">
            <v>15</v>
          </cell>
          <cell r="H1442">
            <v>15</v>
          </cell>
        </row>
        <row r="1443">
          <cell r="A1443" t="str">
            <v>ZBCS</v>
          </cell>
          <cell r="E1443">
            <v>0</v>
          </cell>
          <cell r="F1443">
            <v>20</v>
          </cell>
          <cell r="G1443">
            <v>20</v>
          </cell>
          <cell r="H1443">
            <v>20</v>
          </cell>
        </row>
        <row r="1444">
          <cell r="A1444" t="str">
            <v>ZBCS</v>
          </cell>
          <cell r="E1444">
            <v>0</v>
          </cell>
          <cell r="F1444">
            <v>0</v>
          </cell>
          <cell r="G1444">
            <v>5</v>
          </cell>
          <cell r="H1444">
            <v>5</v>
          </cell>
        </row>
        <row r="1445">
          <cell r="A1445" t="str">
            <v>ZBCS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</row>
        <row r="1446">
          <cell r="A1446" t="str">
            <v>ZBCS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</row>
        <row r="1447">
          <cell r="A1447" t="str">
            <v>ZBCS</v>
          </cell>
          <cell r="E1447">
            <v>0</v>
          </cell>
          <cell r="F1447">
            <v>0</v>
          </cell>
          <cell r="G1447">
            <v>0</v>
          </cell>
          <cell r="H1447">
            <v>5</v>
          </cell>
        </row>
        <row r="1448">
          <cell r="A1448" t="str">
            <v>ZBCS</v>
          </cell>
          <cell r="E1448">
            <v>0</v>
          </cell>
          <cell r="F1448">
            <v>0</v>
          </cell>
          <cell r="G1448">
            <v>0</v>
          </cell>
          <cell r="H1448">
            <v>10</v>
          </cell>
        </row>
        <row r="1449">
          <cell r="A1449" t="str">
            <v>ZBCS</v>
          </cell>
          <cell r="E1449">
            <v>0</v>
          </cell>
          <cell r="F1449">
            <v>0</v>
          </cell>
          <cell r="G1449">
            <v>0</v>
          </cell>
          <cell r="H1449">
            <v>20</v>
          </cell>
        </row>
        <row r="1450">
          <cell r="A1450" t="str">
            <v>ZBCS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</row>
        <row r="1451">
          <cell r="A1451" t="str">
            <v>ZBCS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</row>
        <row r="1452">
          <cell r="A1452" t="str">
            <v>ZBCS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</row>
        <row r="1453">
          <cell r="A1453" t="str">
            <v>ZBCS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</row>
        <row r="1454">
          <cell r="A1454" t="str">
            <v>ZBCS</v>
          </cell>
          <cell r="E1454">
            <v>1</v>
          </cell>
          <cell r="F1454">
            <v>1</v>
          </cell>
          <cell r="G1454">
            <v>1</v>
          </cell>
          <cell r="H1454">
            <v>1</v>
          </cell>
        </row>
        <row r="1455">
          <cell r="A1455" t="str">
            <v>ZBCS</v>
          </cell>
          <cell r="E1455">
            <v>1</v>
          </cell>
          <cell r="F1455">
            <v>1</v>
          </cell>
          <cell r="G1455">
            <v>1</v>
          </cell>
          <cell r="H1455">
            <v>1</v>
          </cell>
        </row>
        <row r="1456">
          <cell r="A1456" t="str">
            <v>ZBCS</v>
          </cell>
          <cell r="E1456">
            <v>1</v>
          </cell>
          <cell r="F1456">
            <v>1</v>
          </cell>
          <cell r="G1456">
            <v>1</v>
          </cell>
          <cell r="H1456">
            <v>1</v>
          </cell>
        </row>
        <row r="1457">
          <cell r="A1457" t="str">
            <v>ZBCS</v>
          </cell>
          <cell r="E1457">
            <v>1</v>
          </cell>
          <cell r="F1457">
            <v>1</v>
          </cell>
          <cell r="G1457">
            <v>1</v>
          </cell>
          <cell r="H1457">
            <v>1</v>
          </cell>
        </row>
        <row r="1458">
          <cell r="A1458" t="str">
            <v>ZBCS</v>
          </cell>
          <cell r="E1458">
            <v>1</v>
          </cell>
          <cell r="F1458">
            <v>1</v>
          </cell>
          <cell r="G1458">
            <v>1</v>
          </cell>
          <cell r="H1458">
            <v>1</v>
          </cell>
        </row>
        <row r="1459">
          <cell r="A1459" t="str">
            <v>ZBCS</v>
          </cell>
          <cell r="E1459">
            <v>1</v>
          </cell>
          <cell r="F1459">
            <v>1</v>
          </cell>
          <cell r="G1459">
            <v>1</v>
          </cell>
          <cell r="H1459">
            <v>1</v>
          </cell>
        </row>
        <row r="1460">
          <cell r="A1460" t="str">
            <v>ZBCS</v>
          </cell>
          <cell r="E1460">
            <v>1</v>
          </cell>
          <cell r="F1460">
            <v>1</v>
          </cell>
          <cell r="G1460">
            <v>1</v>
          </cell>
          <cell r="H1460">
            <v>1</v>
          </cell>
        </row>
        <row r="1461">
          <cell r="A1461" t="str">
            <v>ZBCS</v>
          </cell>
          <cell r="E1461">
            <v>1</v>
          </cell>
          <cell r="F1461">
            <v>1</v>
          </cell>
          <cell r="G1461">
            <v>1</v>
          </cell>
          <cell r="H1461">
            <v>1</v>
          </cell>
        </row>
        <row r="1462">
          <cell r="A1462" t="str">
            <v>ZBCS</v>
          </cell>
          <cell r="E1462">
            <v>1</v>
          </cell>
          <cell r="F1462">
            <v>1</v>
          </cell>
          <cell r="G1462">
            <v>1</v>
          </cell>
          <cell r="H1462">
            <v>1</v>
          </cell>
        </row>
        <row r="1463">
          <cell r="A1463" t="str">
            <v>ZBCS</v>
          </cell>
          <cell r="E1463">
            <v>1</v>
          </cell>
          <cell r="F1463">
            <v>1</v>
          </cell>
          <cell r="G1463">
            <v>1</v>
          </cell>
          <cell r="H1463">
            <v>1</v>
          </cell>
        </row>
        <row r="1464">
          <cell r="A1464" t="str">
            <v>ZBCS</v>
          </cell>
          <cell r="E1464">
            <v>1</v>
          </cell>
          <cell r="F1464">
            <v>1</v>
          </cell>
          <cell r="G1464">
            <v>1</v>
          </cell>
          <cell r="H1464">
            <v>1</v>
          </cell>
        </row>
        <row r="1465">
          <cell r="A1465" t="str">
            <v>ZBCS</v>
          </cell>
          <cell r="E1465">
            <v>1</v>
          </cell>
          <cell r="F1465">
            <v>1</v>
          </cell>
          <cell r="G1465">
            <v>1</v>
          </cell>
          <cell r="H1465">
            <v>1</v>
          </cell>
        </row>
        <row r="1466">
          <cell r="A1466" t="str">
            <v>ZBCS</v>
          </cell>
          <cell r="E1466">
            <v>1</v>
          </cell>
          <cell r="F1466">
            <v>1</v>
          </cell>
          <cell r="G1466">
            <v>1</v>
          </cell>
          <cell r="H1466">
            <v>1</v>
          </cell>
        </row>
        <row r="1467">
          <cell r="A1467" t="str">
            <v>ZBCS</v>
          </cell>
          <cell r="E1467">
            <v>1</v>
          </cell>
          <cell r="F1467">
            <v>1</v>
          </cell>
          <cell r="G1467">
            <v>1</v>
          </cell>
          <cell r="H1467">
            <v>1</v>
          </cell>
        </row>
        <row r="1468">
          <cell r="A1468" t="str">
            <v>ZBCS</v>
          </cell>
          <cell r="E1468">
            <v>1</v>
          </cell>
          <cell r="F1468">
            <v>1</v>
          </cell>
          <cell r="G1468">
            <v>1</v>
          </cell>
          <cell r="H1468">
            <v>1</v>
          </cell>
        </row>
        <row r="1469">
          <cell r="A1469" t="str">
            <v>ZBCS</v>
          </cell>
          <cell r="E1469">
            <v>1</v>
          </cell>
          <cell r="F1469">
            <v>1</v>
          </cell>
          <cell r="G1469">
            <v>1</v>
          </cell>
          <cell r="H1469">
            <v>1</v>
          </cell>
        </row>
        <row r="1470">
          <cell r="A1470" t="str">
            <v>ZBCS</v>
          </cell>
          <cell r="E1470">
            <v>1</v>
          </cell>
          <cell r="F1470">
            <v>1</v>
          </cell>
          <cell r="G1470">
            <v>1</v>
          </cell>
          <cell r="H1470">
            <v>1</v>
          </cell>
        </row>
        <row r="1471">
          <cell r="A1471" t="str">
            <v>ZBCS</v>
          </cell>
          <cell r="E1471">
            <v>1</v>
          </cell>
          <cell r="F1471">
            <v>1</v>
          </cell>
          <cell r="G1471">
            <v>1</v>
          </cell>
          <cell r="H1471">
            <v>1</v>
          </cell>
        </row>
        <row r="1472">
          <cell r="A1472" t="str">
            <v>ZBCS</v>
          </cell>
          <cell r="E1472">
            <v>1</v>
          </cell>
          <cell r="F1472">
            <v>1</v>
          </cell>
          <cell r="G1472">
            <v>1</v>
          </cell>
          <cell r="H1472">
            <v>1</v>
          </cell>
        </row>
        <row r="1473">
          <cell r="A1473" t="str">
            <v>ZBCS</v>
          </cell>
          <cell r="E1473">
            <v>1</v>
          </cell>
          <cell r="F1473">
            <v>1</v>
          </cell>
          <cell r="G1473">
            <v>1</v>
          </cell>
          <cell r="H1473">
            <v>1</v>
          </cell>
        </row>
        <row r="1474">
          <cell r="A1474" t="str">
            <v>ZBCS</v>
          </cell>
          <cell r="E1474">
            <v>1</v>
          </cell>
          <cell r="F1474">
            <v>1</v>
          </cell>
          <cell r="G1474">
            <v>1</v>
          </cell>
          <cell r="H1474">
            <v>1</v>
          </cell>
        </row>
        <row r="1475">
          <cell r="A1475" t="str">
            <v>ZBCS</v>
          </cell>
          <cell r="E1475">
            <v>1</v>
          </cell>
          <cell r="F1475">
            <v>1</v>
          </cell>
          <cell r="G1475">
            <v>1</v>
          </cell>
          <cell r="H1475">
            <v>1</v>
          </cell>
        </row>
        <row r="1476">
          <cell r="A1476" t="str">
            <v>ZBCS</v>
          </cell>
          <cell r="E1476">
            <v>1</v>
          </cell>
          <cell r="F1476">
            <v>1</v>
          </cell>
          <cell r="G1476">
            <v>1</v>
          </cell>
          <cell r="H1476">
            <v>1</v>
          </cell>
        </row>
        <row r="1477">
          <cell r="A1477" t="str">
            <v>ZBCS</v>
          </cell>
          <cell r="E1477">
            <v>1</v>
          </cell>
          <cell r="F1477">
            <v>1</v>
          </cell>
          <cell r="G1477">
            <v>1</v>
          </cell>
          <cell r="H1477">
            <v>1</v>
          </cell>
        </row>
        <row r="1478">
          <cell r="A1478" t="str">
            <v>ZBCS</v>
          </cell>
          <cell r="E1478">
            <v>1</v>
          </cell>
          <cell r="F1478">
            <v>1</v>
          </cell>
          <cell r="G1478">
            <v>1</v>
          </cell>
          <cell r="H1478">
            <v>1</v>
          </cell>
        </row>
        <row r="1479">
          <cell r="A1479" t="str">
            <v>ZBCS</v>
          </cell>
          <cell r="E1479">
            <v>1</v>
          </cell>
          <cell r="F1479">
            <v>1</v>
          </cell>
          <cell r="G1479">
            <v>1</v>
          </cell>
          <cell r="H1479">
            <v>1</v>
          </cell>
        </row>
        <row r="1480">
          <cell r="A1480" t="str">
            <v>ZBCS</v>
          </cell>
          <cell r="E1480">
            <v>1</v>
          </cell>
          <cell r="F1480">
            <v>1</v>
          </cell>
          <cell r="G1480">
            <v>1</v>
          </cell>
          <cell r="H1480">
            <v>1</v>
          </cell>
        </row>
        <row r="1481">
          <cell r="A1481" t="str">
            <v>ZBCS</v>
          </cell>
          <cell r="E1481">
            <v>1</v>
          </cell>
          <cell r="F1481">
            <v>1</v>
          </cell>
          <cell r="G1481">
            <v>1</v>
          </cell>
          <cell r="H1481">
            <v>1</v>
          </cell>
        </row>
        <row r="1482">
          <cell r="A1482" t="str">
            <v>ZBCS</v>
          </cell>
          <cell r="E1482">
            <v>1</v>
          </cell>
          <cell r="F1482">
            <v>1</v>
          </cell>
          <cell r="G1482">
            <v>1</v>
          </cell>
          <cell r="H1482">
            <v>1</v>
          </cell>
        </row>
        <row r="1483">
          <cell r="A1483" t="str">
            <v>ZBCS</v>
          </cell>
          <cell r="E1483">
            <v>1</v>
          </cell>
          <cell r="F1483">
            <v>1</v>
          </cell>
          <cell r="G1483">
            <v>1</v>
          </cell>
          <cell r="H1483">
            <v>1</v>
          </cell>
        </row>
        <row r="1484">
          <cell r="A1484" t="str">
            <v>ZBCS</v>
          </cell>
          <cell r="E1484">
            <v>1</v>
          </cell>
          <cell r="F1484">
            <v>1</v>
          </cell>
          <cell r="G1484">
            <v>1</v>
          </cell>
          <cell r="H1484">
            <v>1</v>
          </cell>
        </row>
        <row r="1485">
          <cell r="A1485" t="str">
            <v>ZBCS</v>
          </cell>
          <cell r="E1485">
            <v>1</v>
          </cell>
          <cell r="F1485">
            <v>1</v>
          </cell>
          <cell r="G1485">
            <v>1</v>
          </cell>
          <cell r="H1485">
            <v>1</v>
          </cell>
        </row>
        <row r="1486">
          <cell r="A1486" t="str">
            <v>ZBCS</v>
          </cell>
          <cell r="E1486">
            <v>1</v>
          </cell>
          <cell r="F1486">
            <v>1</v>
          </cell>
          <cell r="G1486">
            <v>1</v>
          </cell>
          <cell r="H1486">
            <v>1</v>
          </cell>
        </row>
        <row r="1487">
          <cell r="A1487" t="str">
            <v>ZBCS</v>
          </cell>
          <cell r="E1487">
            <v>1</v>
          </cell>
          <cell r="F1487">
            <v>1</v>
          </cell>
          <cell r="G1487">
            <v>1</v>
          </cell>
          <cell r="H1487">
            <v>1</v>
          </cell>
        </row>
        <row r="1488">
          <cell r="A1488" t="str">
            <v>ZBCS</v>
          </cell>
          <cell r="E1488">
            <v>1</v>
          </cell>
          <cell r="F1488">
            <v>1</v>
          </cell>
          <cell r="G1488">
            <v>1</v>
          </cell>
          <cell r="H1488">
            <v>1</v>
          </cell>
        </row>
        <row r="1489">
          <cell r="A1489" t="str">
            <v>ZBCS</v>
          </cell>
          <cell r="E1489">
            <v>1</v>
          </cell>
          <cell r="F1489">
            <v>1</v>
          </cell>
          <cell r="G1489">
            <v>1</v>
          </cell>
          <cell r="H1489">
            <v>1</v>
          </cell>
        </row>
        <row r="1490">
          <cell r="A1490" t="str">
            <v>ZBCS</v>
          </cell>
          <cell r="E1490">
            <v>1</v>
          </cell>
          <cell r="F1490">
            <v>1</v>
          </cell>
          <cell r="G1490">
            <v>1</v>
          </cell>
          <cell r="H1490">
            <v>1</v>
          </cell>
        </row>
        <row r="1491">
          <cell r="A1491" t="str">
            <v>ZBCS</v>
          </cell>
          <cell r="E1491">
            <v>1</v>
          </cell>
          <cell r="F1491">
            <v>1</v>
          </cell>
          <cell r="G1491">
            <v>1</v>
          </cell>
          <cell r="H1491">
            <v>1</v>
          </cell>
        </row>
        <row r="1492">
          <cell r="A1492" t="str">
            <v>ZBCS</v>
          </cell>
          <cell r="E1492">
            <v>1</v>
          </cell>
          <cell r="F1492">
            <v>1</v>
          </cell>
          <cell r="G1492">
            <v>1</v>
          </cell>
          <cell r="H1492">
            <v>1</v>
          </cell>
        </row>
        <row r="1493">
          <cell r="A1493" t="str">
            <v>ZBCS</v>
          </cell>
          <cell r="E1493">
            <v>1</v>
          </cell>
          <cell r="F1493">
            <v>1</v>
          </cell>
          <cell r="G1493">
            <v>1</v>
          </cell>
          <cell r="H1493">
            <v>1</v>
          </cell>
        </row>
        <row r="1494">
          <cell r="A1494" t="str">
            <v>ZBCS</v>
          </cell>
          <cell r="E1494">
            <v>1</v>
          </cell>
          <cell r="F1494">
            <v>1</v>
          </cell>
          <cell r="G1494">
            <v>1</v>
          </cell>
          <cell r="H1494">
            <v>1</v>
          </cell>
        </row>
        <row r="1495">
          <cell r="A1495" t="str">
            <v>ZBCS</v>
          </cell>
          <cell r="E1495">
            <v>1</v>
          </cell>
          <cell r="F1495">
            <v>1</v>
          </cell>
          <cell r="G1495">
            <v>1</v>
          </cell>
          <cell r="H1495">
            <v>1</v>
          </cell>
        </row>
        <row r="1496">
          <cell r="A1496" t="str">
            <v>ZBCS</v>
          </cell>
          <cell r="E1496">
            <v>1</v>
          </cell>
          <cell r="F1496">
            <v>1</v>
          </cell>
          <cell r="G1496">
            <v>1</v>
          </cell>
          <cell r="H1496">
            <v>1</v>
          </cell>
        </row>
        <row r="1497">
          <cell r="A1497" t="str">
            <v>ZBCS</v>
          </cell>
          <cell r="E1497">
            <v>1</v>
          </cell>
          <cell r="F1497">
            <v>1</v>
          </cell>
          <cell r="G1497">
            <v>1</v>
          </cell>
          <cell r="H1497">
            <v>1</v>
          </cell>
        </row>
        <row r="1498">
          <cell r="A1498" t="str">
            <v>ZBCS</v>
          </cell>
          <cell r="E1498">
            <v>1</v>
          </cell>
          <cell r="F1498">
            <v>1</v>
          </cell>
          <cell r="G1498">
            <v>1</v>
          </cell>
          <cell r="H1498">
            <v>1</v>
          </cell>
        </row>
        <row r="1499">
          <cell r="A1499" t="str">
            <v>ZBCS</v>
          </cell>
          <cell r="E1499">
            <v>1</v>
          </cell>
          <cell r="F1499">
            <v>1</v>
          </cell>
          <cell r="G1499">
            <v>1</v>
          </cell>
          <cell r="H1499">
            <v>1</v>
          </cell>
        </row>
        <row r="1500">
          <cell r="A1500" t="str">
            <v>ZBCS</v>
          </cell>
          <cell r="E1500">
            <v>1</v>
          </cell>
          <cell r="F1500">
            <v>1</v>
          </cell>
          <cell r="G1500">
            <v>1</v>
          </cell>
          <cell r="H1500">
            <v>1</v>
          </cell>
        </row>
        <row r="1501">
          <cell r="A1501" t="str">
            <v>ZBCS</v>
          </cell>
          <cell r="E1501">
            <v>1</v>
          </cell>
          <cell r="F1501">
            <v>1</v>
          </cell>
          <cell r="G1501">
            <v>1</v>
          </cell>
          <cell r="H1501">
            <v>1</v>
          </cell>
        </row>
        <row r="1502">
          <cell r="A1502" t="str">
            <v>ZBCS</v>
          </cell>
          <cell r="E1502">
            <v>1</v>
          </cell>
          <cell r="F1502">
            <v>1</v>
          </cell>
          <cell r="G1502">
            <v>1</v>
          </cell>
          <cell r="H1502">
            <v>1</v>
          </cell>
        </row>
        <row r="1503">
          <cell r="A1503" t="str">
            <v>ZBCS</v>
          </cell>
          <cell r="E1503">
            <v>1</v>
          </cell>
          <cell r="F1503">
            <v>1</v>
          </cell>
          <cell r="G1503">
            <v>1</v>
          </cell>
          <cell r="H1503">
            <v>1</v>
          </cell>
        </row>
        <row r="1504">
          <cell r="A1504" t="str">
            <v>ZBCS</v>
          </cell>
          <cell r="E1504">
            <v>1</v>
          </cell>
          <cell r="F1504">
            <v>1</v>
          </cell>
          <cell r="G1504">
            <v>1</v>
          </cell>
          <cell r="H1504">
            <v>1</v>
          </cell>
        </row>
        <row r="1505">
          <cell r="A1505" t="str">
            <v>ZBCS</v>
          </cell>
          <cell r="E1505">
            <v>1</v>
          </cell>
          <cell r="F1505">
            <v>1</v>
          </cell>
          <cell r="G1505">
            <v>1</v>
          </cell>
          <cell r="H1505">
            <v>1</v>
          </cell>
        </row>
        <row r="1506">
          <cell r="A1506" t="str">
            <v>ZBCS</v>
          </cell>
          <cell r="E1506">
            <v>1</v>
          </cell>
          <cell r="F1506">
            <v>1</v>
          </cell>
          <cell r="G1506">
            <v>1</v>
          </cell>
          <cell r="H1506">
            <v>1</v>
          </cell>
        </row>
        <row r="1507">
          <cell r="A1507" t="str">
            <v>ZBCS</v>
          </cell>
          <cell r="E1507">
            <v>1</v>
          </cell>
          <cell r="F1507">
            <v>1</v>
          </cell>
          <cell r="G1507">
            <v>1</v>
          </cell>
          <cell r="H1507">
            <v>1</v>
          </cell>
        </row>
        <row r="1508">
          <cell r="A1508" t="str">
            <v>ZBCS</v>
          </cell>
          <cell r="E1508">
            <v>1</v>
          </cell>
          <cell r="F1508">
            <v>1</v>
          </cell>
          <cell r="G1508">
            <v>1</v>
          </cell>
          <cell r="H1508">
            <v>1</v>
          </cell>
        </row>
        <row r="1509">
          <cell r="A1509" t="str">
            <v>ZBCS</v>
          </cell>
          <cell r="E1509">
            <v>1</v>
          </cell>
          <cell r="F1509">
            <v>1</v>
          </cell>
          <cell r="G1509">
            <v>1</v>
          </cell>
          <cell r="H1509">
            <v>1</v>
          </cell>
        </row>
        <row r="1510">
          <cell r="A1510" t="str">
            <v>ZBCS</v>
          </cell>
          <cell r="E1510">
            <v>1</v>
          </cell>
          <cell r="F1510">
            <v>1</v>
          </cell>
          <cell r="G1510">
            <v>1</v>
          </cell>
          <cell r="H1510">
            <v>1</v>
          </cell>
        </row>
        <row r="1511">
          <cell r="A1511" t="str">
            <v>ZBCS</v>
          </cell>
          <cell r="E1511">
            <v>1</v>
          </cell>
          <cell r="F1511">
            <v>1</v>
          </cell>
          <cell r="G1511">
            <v>1</v>
          </cell>
          <cell r="H1511">
            <v>1</v>
          </cell>
        </row>
        <row r="1512">
          <cell r="A1512" t="str">
            <v>ZBCS</v>
          </cell>
          <cell r="E1512">
            <v>1</v>
          </cell>
          <cell r="F1512">
            <v>1</v>
          </cell>
          <cell r="G1512">
            <v>1</v>
          </cell>
          <cell r="H1512">
            <v>1</v>
          </cell>
        </row>
        <row r="1513">
          <cell r="A1513" t="str">
            <v>ZBCS</v>
          </cell>
          <cell r="E1513">
            <v>1</v>
          </cell>
          <cell r="F1513">
            <v>1</v>
          </cell>
          <cell r="G1513">
            <v>1</v>
          </cell>
          <cell r="H1513">
            <v>1</v>
          </cell>
        </row>
        <row r="1514">
          <cell r="A1514" t="str">
            <v>ZBCS</v>
          </cell>
          <cell r="E1514">
            <v>1</v>
          </cell>
          <cell r="F1514">
            <v>1</v>
          </cell>
          <cell r="G1514">
            <v>1</v>
          </cell>
          <cell r="H1514">
            <v>1</v>
          </cell>
        </row>
        <row r="1515">
          <cell r="A1515" t="str">
            <v>ZBCS</v>
          </cell>
          <cell r="E1515">
            <v>1</v>
          </cell>
          <cell r="F1515">
            <v>1</v>
          </cell>
          <cell r="G1515">
            <v>1</v>
          </cell>
          <cell r="H1515">
            <v>1</v>
          </cell>
        </row>
        <row r="1516">
          <cell r="A1516" t="str">
            <v>ZBCS</v>
          </cell>
          <cell r="E1516">
            <v>1</v>
          </cell>
          <cell r="F1516">
            <v>1</v>
          </cell>
          <cell r="G1516">
            <v>1</v>
          </cell>
          <cell r="H1516">
            <v>1</v>
          </cell>
        </row>
        <row r="1517">
          <cell r="A1517" t="str">
            <v>ZBCS</v>
          </cell>
          <cell r="E1517">
            <v>1</v>
          </cell>
          <cell r="F1517">
            <v>1</v>
          </cell>
          <cell r="G1517">
            <v>1</v>
          </cell>
          <cell r="H1517">
            <v>1</v>
          </cell>
        </row>
        <row r="1518">
          <cell r="A1518" t="str">
            <v>ZBCS</v>
          </cell>
          <cell r="E1518">
            <v>1</v>
          </cell>
          <cell r="F1518">
            <v>1</v>
          </cell>
          <cell r="G1518">
            <v>1</v>
          </cell>
          <cell r="H1518">
            <v>1</v>
          </cell>
        </row>
        <row r="1519">
          <cell r="A1519" t="str">
            <v>ZBCS</v>
          </cell>
          <cell r="E1519">
            <v>1</v>
          </cell>
          <cell r="F1519">
            <v>1</v>
          </cell>
          <cell r="G1519">
            <v>1</v>
          </cell>
          <cell r="H1519">
            <v>1</v>
          </cell>
        </row>
        <row r="1520">
          <cell r="A1520" t="str">
            <v>ZBCS</v>
          </cell>
          <cell r="E1520">
            <v>1</v>
          </cell>
          <cell r="F1520">
            <v>1</v>
          </cell>
          <cell r="G1520">
            <v>1</v>
          </cell>
          <cell r="H1520">
            <v>1</v>
          </cell>
        </row>
        <row r="1521">
          <cell r="A1521" t="str">
            <v>ZBCS</v>
          </cell>
          <cell r="E1521">
            <v>1</v>
          </cell>
          <cell r="F1521">
            <v>1</v>
          </cell>
          <cell r="G1521">
            <v>1</v>
          </cell>
          <cell r="H1521">
            <v>1</v>
          </cell>
        </row>
        <row r="1522">
          <cell r="A1522" t="str">
            <v>ZBCS</v>
          </cell>
          <cell r="E1522">
            <v>1</v>
          </cell>
          <cell r="F1522">
            <v>1</v>
          </cell>
          <cell r="G1522">
            <v>1</v>
          </cell>
          <cell r="H1522">
            <v>1</v>
          </cell>
        </row>
        <row r="1523">
          <cell r="A1523" t="str">
            <v>ZBCS</v>
          </cell>
          <cell r="E1523">
            <v>1</v>
          </cell>
          <cell r="F1523">
            <v>1</v>
          </cell>
          <cell r="G1523">
            <v>1</v>
          </cell>
          <cell r="H1523">
            <v>1</v>
          </cell>
        </row>
        <row r="1524">
          <cell r="A1524" t="str">
            <v>ZBCS</v>
          </cell>
          <cell r="E1524">
            <v>1</v>
          </cell>
          <cell r="F1524">
            <v>1</v>
          </cell>
          <cell r="G1524">
            <v>1</v>
          </cell>
          <cell r="H1524">
            <v>1</v>
          </cell>
        </row>
        <row r="1525">
          <cell r="A1525" t="str">
            <v>ZBCS</v>
          </cell>
          <cell r="E1525">
            <v>1</v>
          </cell>
          <cell r="F1525">
            <v>1</v>
          </cell>
          <cell r="G1525">
            <v>1</v>
          </cell>
          <cell r="H1525">
            <v>1</v>
          </cell>
        </row>
        <row r="1526">
          <cell r="A1526" t="str">
            <v>ZBCS</v>
          </cell>
          <cell r="E1526">
            <v>1</v>
          </cell>
          <cell r="F1526">
            <v>1</v>
          </cell>
          <cell r="G1526">
            <v>1</v>
          </cell>
          <cell r="H1526">
            <v>1</v>
          </cell>
        </row>
        <row r="1527">
          <cell r="A1527" t="str">
            <v>ZBCS</v>
          </cell>
          <cell r="E1527">
            <v>1</v>
          </cell>
          <cell r="F1527">
            <v>1</v>
          </cell>
          <cell r="G1527">
            <v>1</v>
          </cell>
          <cell r="H1527">
            <v>1</v>
          </cell>
        </row>
        <row r="1528">
          <cell r="A1528" t="str">
            <v>ZBCS</v>
          </cell>
          <cell r="E1528">
            <v>1</v>
          </cell>
          <cell r="F1528">
            <v>1</v>
          </cell>
          <cell r="G1528">
            <v>1</v>
          </cell>
          <cell r="H1528">
            <v>1</v>
          </cell>
        </row>
        <row r="1529">
          <cell r="A1529" t="str">
            <v>ZBCS</v>
          </cell>
          <cell r="E1529">
            <v>-2</v>
          </cell>
          <cell r="F1529">
            <v>-2</v>
          </cell>
          <cell r="G1529">
            <v>-2</v>
          </cell>
          <cell r="H1529">
            <v>-2</v>
          </cell>
        </row>
        <row r="1530">
          <cell r="A1530" t="str">
            <v>ZBCS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</row>
        <row r="1531">
          <cell r="A1531" t="str">
            <v>ZBCS</v>
          </cell>
          <cell r="E1531">
            <v>1</v>
          </cell>
          <cell r="F1531">
            <v>1</v>
          </cell>
          <cell r="G1531">
            <v>1</v>
          </cell>
          <cell r="H1531">
            <v>1</v>
          </cell>
        </row>
        <row r="1532">
          <cell r="A1532" t="str">
            <v>ZBCS</v>
          </cell>
          <cell r="E1532">
            <v>1</v>
          </cell>
          <cell r="F1532">
            <v>1</v>
          </cell>
          <cell r="G1532">
            <v>1</v>
          </cell>
          <cell r="H1532">
            <v>1</v>
          </cell>
        </row>
        <row r="1533">
          <cell r="A1533" t="str">
            <v>ZBCS</v>
          </cell>
          <cell r="E1533">
            <v>1</v>
          </cell>
          <cell r="F1533">
            <v>1</v>
          </cell>
          <cell r="G1533">
            <v>1</v>
          </cell>
          <cell r="H1533">
            <v>1</v>
          </cell>
        </row>
        <row r="1534">
          <cell r="A1534" t="str">
            <v>ZBCS</v>
          </cell>
          <cell r="E1534">
            <v>1</v>
          </cell>
          <cell r="F1534">
            <v>1</v>
          </cell>
          <cell r="G1534">
            <v>1</v>
          </cell>
          <cell r="H1534">
            <v>1</v>
          </cell>
        </row>
        <row r="1535">
          <cell r="A1535" t="str">
            <v>ZBCS</v>
          </cell>
          <cell r="E1535">
            <v>1</v>
          </cell>
          <cell r="F1535">
            <v>1</v>
          </cell>
          <cell r="G1535">
            <v>1</v>
          </cell>
          <cell r="H1535">
            <v>1</v>
          </cell>
        </row>
        <row r="1536">
          <cell r="A1536" t="str">
            <v>ZBCS</v>
          </cell>
          <cell r="E1536">
            <v>1</v>
          </cell>
          <cell r="F1536">
            <v>1</v>
          </cell>
          <cell r="G1536">
            <v>1</v>
          </cell>
          <cell r="H1536">
            <v>1</v>
          </cell>
        </row>
        <row r="1537">
          <cell r="A1537" t="str">
            <v>ZBCS</v>
          </cell>
          <cell r="E1537">
            <v>1</v>
          </cell>
          <cell r="F1537">
            <v>1</v>
          </cell>
          <cell r="G1537">
            <v>1</v>
          </cell>
          <cell r="H1537">
            <v>1</v>
          </cell>
        </row>
        <row r="1538">
          <cell r="A1538" t="str">
            <v>ZBCS</v>
          </cell>
          <cell r="E1538">
            <v>1</v>
          </cell>
          <cell r="F1538">
            <v>1</v>
          </cell>
          <cell r="G1538">
            <v>1</v>
          </cell>
          <cell r="H1538">
            <v>1</v>
          </cell>
        </row>
        <row r="1539">
          <cell r="A1539" t="str">
            <v>ZBCS</v>
          </cell>
          <cell r="E1539">
            <v>1</v>
          </cell>
          <cell r="F1539">
            <v>1</v>
          </cell>
          <cell r="G1539">
            <v>1</v>
          </cell>
          <cell r="H1539">
            <v>1</v>
          </cell>
        </row>
        <row r="1540">
          <cell r="A1540" t="str">
            <v>ZBCS</v>
          </cell>
          <cell r="E1540">
            <v>1</v>
          </cell>
          <cell r="F1540">
            <v>1</v>
          </cell>
          <cell r="G1540">
            <v>1</v>
          </cell>
          <cell r="H1540">
            <v>1</v>
          </cell>
        </row>
        <row r="1541">
          <cell r="A1541" t="str">
            <v>ZBCS</v>
          </cell>
          <cell r="E1541">
            <v>1</v>
          </cell>
          <cell r="F1541">
            <v>1</v>
          </cell>
          <cell r="G1541">
            <v>1</v>
          </cell>
          <cell r="H1541">
            <v>1</v>
          </cell>
        </row>
        <row r="1542">
          <cell r="A1542" t="str">
            <v>ZBCS</v>
          </cell>
          <cell r="E1542">
            <v>1</v>
          </cell>
          <cell r="F1542">
            <v>1</v>
          </cell>
          <cell r="G1542">
            <v>1</v>
          </cell>
          <cell r="H1542">
            <v>1</v>
          </cell>
        </row>
        <row r="1543">
          <cell r="A1543" t="str">
            <v>ZBCS</v>
          </cell>
          <cell r="E1543">
            <v>1</v>
          </cell>
          <cell r="F1543">
            <v>1</v>
          </cell>
          <cell r="G1543">
            <v>1</v>
          </cell>
          <cell r="H1543">
            <v>1</v>
          </cell>
        </row>
        <row r="1544">
          <cell r="A1544" t="str">
            <v>ZBCS</v>
          </cell>
          <cell r="E1544">
            <v>1</v>
          </cell>
          <cell r="F1544">
            <v>1</v>
          </cell>
          <cell r="G1544">
            <v>1</v>
          </cell>
          <cell r="H1544">
            <v>1</v>
          </cell>
        </row>
        <row r="1545">
          <cell r="A1545" t="str">
            <v>ZBCS</v>
          </cell>
          <cell r="E1545">
            <v>1</v>
          </cell>
          <cell r="F1545">
            <v>1</v>
          </cell>
          <cell r="G1545">
            <v>1</v>
          </cell>
          <cell r="H1545">
            <v>1</v>
          </cell>
        </row>
        <row r="1546">
          <cell r="A1546" t="str">
            <v>ZBCS</v>
          </cell>
          <cell r="E1546">
            <v>1</v>
          </cell>
          <cell r="F1546">
            <v>1</v>
          </cell>
          <cell r="G1546">
            <v>1</v>
          </cell>
          <cell r="H1546">
            <v>1</v>
          </cell>
        </row>
        <row r="1547">
          <cell r="A1547" t="str">
            <v>ZBCS</v>
          </cell>
          <cell r="E1547">
            <v>1</v>
          </cell>
          <cell r="F1547">
            <v>1</v>
          </cell>
          <cell r="G1547">
            <v>1</v>
          </cell>
          <cell r="H1547">
            <v>1</v>
          </cell>
        </row>
        <row r="1548">
          <cell r="A1548" t="str">
            <v>ZBCS</v>
          </cell>
          <cell r="E1548">
            <v>1</v>
          </cell>
          <cell r="F1548">
            <v>1</v>
          </cell>
          <cell r="G1548">
            <v>1</v>
          </cell>
          <cell r="H1548">
            <v>1</v>
          </cell>
        </row>
        <row r="1549">
          <cell r="A1549" t="str">
            <v>ZBCS</v>
          </cell>
          <cell r="E1549">
            <v>1</v>
          </cell>
          <cell r="F1549">
            <v>1</v>
          </cell>
          <cell r="G1549">
            <v>1</v>
          </cell>
          <cell r="H1549">
            <v>1</v>
          </cell>
        </row>
        <row r="1550">
          <cell r="A1550" t="str">
            <v>ZBCS</v>
          </cell>
          <cell r="E1550">
            <v>1</v>
          </cell>
          <cell r="F1550">
            <v>1</v>
          </cell>
          <cell r="G1550">
            <v>1</v>
          </cell>
          <cell r="H1550">
            <v>1</v>
          </cell>
        </row>
        <row r="1551">
          <cell r="A1551" t="str">
            <v>ZBCS</v>
          </cell>
          <cell r="E1551">
            <v>1</v>
          </cell>
          <cell r="F1551">
            <v>1</v>
          </cell>
          <cell r="G1551">
            <v>1</v>
          </cell>
          <cell r="H1551">
            <v>1</v>
          </cell>
        </row>
        <row r="1552">
          <cell r="A1552" t="str">
            <v>ZBCS</v>
          </cell>
          <cell r="E1552">
            <v>1</v>
          </cell>
          <cell r="F1552">
            <v>1</v>
          </cell>
          <cell r="G1552">
            <v>1</v>
          </cell>
          <cell r="H1552">
            <v>1</v>
          </cell>
        </row>
        <row r="1553">
          <cell r="A1553" t="str">
            <v>ZBCS</v>
          </cell>
          <cell r="E1553">
            <v>1</v>
          </cell>
          <cell r="F1553">
            <v>1</v>
          </cell>
          <cell r="G1553">
            <v>1</v>
          </cell>
          <cell r="H1553">
            <v>1</v>
          </cell>
        </row>
        <row r="1554">
          <cell r="A1554" t="str">
            <v>ZBCS</v>
          </cell>
          <cell r="E1554">
            <v>1</v>
          </cell>
          <cell r="F1554">
            <v>1</v>
          </cell>
          <cell r="G1554">
            <v>1</v>
          </cell>
          <cell r="H1554">
            <v>1</v>
          </cell>
        </row>
        <row r="1555">
          <cell r="A1555" t="str">
            <v>ZBCS</v>
          </cell>
          <cell r="E1555">
            <v>1</v>
          </cell>
          <cell r="F1555">
            <v>1</v>
          </cell>
          <cell r="G1555">
            <v>1</v>
          </cell>
          <cell r="H1555">
            <v>1</v>
          </cell>
        </row>
        <row r="1556">
          <cell r="A1556" t="str">
            <v>ZBCS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</row>
        <row r="1557">
          <cell r="A1557" t="str">
            <v>ZBCS</v>
          </cell>
          <cell r="E1557">
            <v>1</v>
          </cell>
          <cell r="F1557">
            <v>1</v>
          </cell>
          <cell r="G1557">
            <v>1</v>
          </cell>
          <cell r="H1557">
            <v>1</v>
          </cell>
        </row>
        <row r="1558">
          <cell r="A1558" t="str">
            <v>ZBCS</v>
          </cell>
          <cell r="E1558">
            <v>1</v>
          </cell>
          <cell r="F1558">
            <v>1</v>
          </cell>
          <cell r="G1558">
            <v>1</v>
          </cell>
          <cell r="H1558">
            <v>1</v>
          </cell>
        </row>
        <row r="1559">
          <cell r="A1559" t="str">
            <v>ZBCS</v>
          </cell>
          <cell r="E1559">
            <v>1</v>
          </cell>
          <cell r="F1559">
            <v>1</v>
          </cell>
          <cell r="G1559">
            <v>1</v>
          </cell>
          <cell r="H1559">
            <v>1</v>
          </cell>
        </row>
        <row r="1560">
          <cell r="A1560" t="str">
            <v>ZBCS</v>
          </cell>
          <cell r="E1560">
            <v>1</v>
          </cell>
          <cell r="F1560">
            <v>1</v>
          </cell>
          <cell r="G1560">
            <v>1</v>
          </cell>
          <cell r="H1560">
            <v>1</v>
          </cell>
        </row>
        <row r="1561">
          <cell r="A1561" t="str">
            <v>ZBCS</v>
          </cell>
          <cell r="E1561">
            <v>1</v>
          </cell>
          <cell r="F1561">
            <v>1</v>
          </cell>
          <cell r="G1561">
            <v>1</v>
          </cell>
          <cell r="H1561">
            <v>1</v>
          </cell>
        </row>
        <row r="1562">
          <cell r="A1562" t="str">
            <v>ZBCS</v>
          </cell>
          <cell r="E1562">
            <v>1</v>
          </cell>
          <cell r="F1562">
            <v>1</v>
          </cell>
          <cell r="G1562">
            <v>1</v>
          </cell>
          <cell r="H1562">
            <v>1</v>
          </cell>
        </row>
        <row r="1563">
          <cell r="A1563" t="str">
            <v>ZBCS</v>
          </cell>
          <cell r="E1563">
            <v>1</v>
          </cell>
          <cell r="F1563">
            <v>1</v>
          </cell>
          <cell r="G1563">
            <v>1</v>
          </cell>
          <cell r="H1563">
            <v>1</v>
          </cell>
        </row>
        <row r="1564">
          <cell r="A1564" t="str">
            <v>ZBCS</v>
          </cell>
          <cell r="E1564">
            <v>1</v>
          </cell>
          <cell r="F1564">
            <v>1</v>
          </cell>
          <cell r="G1564">
            <v>1</v>
          </cell>
          <cell r="H1564">
            <v>1</v>
          </cell>
        </row>
        <row r="1565">
          <cell r="A1565" t="str">
            <v>ZBCS</v>
          </cell>
          <cell r="E1565">
            <v>1</v>
          </cell>
          <cell r="F1565">
            <v>1</v>
          </cell>
          <cell r="G1565">
            <v>1</v>
          </cell>
          <cell r="H1565">
            <v>1</v>
          </cell>
        </row>
        <row r="1566">
          <cell r="A1566" t="str">
            <v>ZBCS</v>
          </cell>
          <cell r="E1566">
            <v>1</v>
          </cell>
          <cell r="F1566">
            <v>1</v>
          </cell>
          <cell r="G1566">
            <v>1</v>
          </cell>
          <cell r="H1566">
            <v>1</v>
          </cell>
        </row>
        <row r="1567">
          <cell r="A1567" t="str">
            <v>ZBCS</v>
          </cell>
          <cell r="E1567">
            <v>1</v>
          </cell>
          <cell r="F1567">
            <v>1</v>
          </cell>
          <cell r="G1567">
            <v>1</v>
          </cell>
          <cell r="H1567">
            <v>1</v>
          </cell>
        </row>
        <row r="1568">
          <cell r="A1568" t="str">
            <v>ZBCS</v>
          </cell>
          <cell r="E1568">
            <v>1</v>
          </cell>
          <cell r="F1568">
            <v>1</v>
          </cell>
          <cell r="G1568">
            <v>1</v>
          </cell>
          <cell r="H1568">
            <v>1</v>
          </cell>
        </row>
        <row r="1569">
          <cell r="A1569" t="str">
            <v>ZBCS</v>
          </cell>
          <cell r="E1569">
            <v>1</v>
          </cell>
          <cell r="F1569">
            <v>1</v>
          </cell>
          <cell r="G1569">
            <v>1</v>
          </cell>
          <cell r="H1569">
            <v>1</v>
          </cell>
        </row>
        <row r="1570">
          <cell r="A1570" t="str">
            <v>ZBCS</v>
          </cell>
          <cell r="E1570">
            <v>1</v>
          </cell>
          <cell r="F1570">
            <v>1</v>
          </cell>
          <cell r="G1570">
            <v>1</v>
          </cell>
          <cell r="H1570">
            <v>1</v>
          </cell>
        </row>
        <row r="1571">
          <cell r="A1571" t="str">
            <v>ZBCS</v>
          </cell>
          <cell r="E1571">
            <v>1</v>
          </cell>
          <cell r="F1571">
            <v>1</v>
          </cell>
          <cell r="G1571">
            <v>1</v>
          </cell>
          <cell r="H1571">
            <v>1</v>
          </cell>
        </row>
        <row r="1572">
          <cell r="A1572" t="str">
            <v>ZBCS</v>
          </cell>
          <cell r="E1572">
            <v>1</v>
          </cell>
          <cell r="F1572">
            <v>1</v>
          </cell>
          <cell r="G1572">
            <v>1</v>
          </cell>
          <cell r="H1572">
            <v>1</v>
          </cell>
        </row>
        <row r="1573">
          <cell r="A1573" t="str">
            <v>ZBCS</v>
          </cell>
          <cell r="E1573">
            <v>1</v>
          </cell>
          <cell r="F1573">
            <v>1</v>
          </cell>
          <cell r="G1573">
            <v>1</v>
          </cell>
          <cell r="H1573">
            <v>1</v>
          </cell>
        </row>
        <row r="1574">
          <cell r="A1574" t="str">
            <v>ZBCS</v>
          </cell>
          <cell r="E1574">
            <v>1</v>
          </cell>
          <cell r="F1574">
            <v>1</v>
          </cell>
          <cell r="G1574">
            <v>1</v>
          </cell>
          <cell r="H1574">
            <v>1</v>
          </cell>
        </row>
        <row r="1575">
          <cell r="A1575" t="str">
            <v>ZBCS</v>
          </cell>
          <cell r="E1575">
            <v>1</v>
          </cell>
          <cell r="F1575">
            <v>1</v>
          </cell>
          <cell r="G1575">
            <v>1</v>
          </cell>
          <cell r="H1575">
            <v>1</v>
          </cell>
        </row>
        <row r="1576">
          <cell r="A1576" t="str">
            <v>ZBCS</v>
          </cell>
          <cell r="E1576">
            <v>1</v>
          </cell>
          <cell r="F1576">
            <v>1</v>
          </cell>
          <cell r="G1576">
            <v>1</v>
          </cell>
          <cell r="H1576">
            <v>1</v>
          </cell>
        </row>
        <row r="1577">
          <cell r="A1577" t="str">
            <v>ZBPD5</v>
          </cell>
          <cell r="E1577">
            <v>1</v>
          </cell>
          <cell r="F1577">
            <v>1</v>
          </cell>
          <cell r="G1577">
            <v>1</v>
          </cell>
          <cell r="H1577">
            <v>1</v>
          </cell>
        </row>
        <row r="1578">
          <cell r="A1578" t="str">
            <v>ZBPD5</v>
          </cell>
          <cell r="E1578">
            <v>1</v>
          </cell>
          <cell r="F1578">
            <v>1</v>
          </cell>
          <cell r="G1578">
            <v>1</v>
          </cell>
          <cell r="H1578">
            <v>1</v>
          </cell>
        </row>
        <row r="1579">
          <cell r="A1579" t="str">
            <v>ZBPD5</v>
          </cell>
          <cell r="E1579">
            <v>1</v>
          </cell>
          <cell r="F1579">
            <v>1</v>
          </cell>
          <cell r="G1579">
            <v>1</v>
          </cell>
          <cell r="H1579">
            <v>1</v>
          </cell>
        </row>
        <row r="1580">
          <cell r="A1580" t="str">
            <v>ZBPD5</v>
          </cell>
          <cell r="E1580">
            <v>1</v>
          </cell>
          <cell r="F1580">
            <v>1</v>
          </cell>
          <cell r="G1580">
            <v>1</v>
          </cell>
          <cell r="H1580">
            <v>1</v>
          </cell>
        </row>
        <row r="1581">
          <cell r="A1581" t="str">
            <v>ZBPD5</v>
          </cell>
          <cell r="E1581">
            <v>1</v>
          </cell>
          <cell r="F1581">
            <v>1</v>
          </cell>
          <cell r="G1581">
            <v>1</v>
          </cell>
          <cell r="H1581">
            <v>1</v>
          </cell>
        </row>
        <row r="1582">
          <cell r="A1582" t="str">
            <v>ZBPD5</v>
          </cell>
          <cell r="E1582">
            <v>1</v>
          </cell>
          <cell r="F1582">
            <v>1</v>
          </cell>
          <cell r="G1582">
            <v>1</v>
          </cell>
          <cell r="H1582">
            <v>1</v>
          </cell>
        </row>
        <row r="1583">
          <cell r="A1583" t="str">
            <v>ZBPD5</v>
          </cell>
          <cell r="E1583">
            <v>1</v>
          </cell>
          <cell r="F1583">
            <v>1</v>
          </cell>
          <cell r="G1583">
            <v>1</v>
          </cell>
          <cell r="H1583">
            <v>1</v>
          </cell>
        </row>
        <row r="1584">
          <cell r="A1584" t="str">
            <v>ZBPD5</v>
          </cell>
          <cell r="E1584">
            <v>1</v>
          </cell>
          <cell r="F1584">
            <v>1</v>
          </cell>
          <cell r="G1584">
            <v>1</v>
          </cell>
          <cell r="H1584">
            <v>1</v>
          </cell>
        </row>
        <row r="1585">
          <cell r="A1585" t="str">
            <v>ZBPD5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</row>
        <row r="1586">
          <cell r="A1586" t="str">
            <v>ZBPD5</v>
          </cell>
          <cell r="E1586">
            <v>1</v>
          </cell>
          <cell r="F1586">
            <v>1</v>
          </cell>
          <cell r="G1586">
            <v>1</v>
          </cell>
          <cell r="H1586">
            <v>1</v>
          </cell>
        </row>
        <row r="1587">
          <cell r="A1587" t="str">
            <v>ZBPD5</v>
          </cell>
          <cell r="E1587">
            <v>1</v>
          </cell>
          <cell r="F1587">
            <v>1</v>
          </cell>
          <cell r="G1587">
            <v>1</v>
          </cell>
          <cell r="H1587">
            <v>1</v>
          </cell>
        </row>
        <row r="1588">
          <cell r="A1588" t="str">
            <v>ZBPD5</v>
          </cell>
          <cell r="E1588">
            <v>1</v>
          </cell>
          <cell r="F1588">
            <v>1</v>
          </cell>
          <cell r="G1588">
            <v>1</v>
          </cell>
          <cell r="H1588">
            <v>1</v>
          </cell>
        </row>
        <row r="1589">
          <cell r="A1589" t="str">
            <v>ZBPD5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</row>
        <row r="1590">
          <cell r="A1590" t="str">
            <v>ZBPD5</v>
          </cell>
          <cell r="E1590">
            <v>1</v>
          </cell>
          <cell r="F1590">
            <v>1</v>
          </cell>
          <cell r="G1590">
            <v>1</v>
          </cell>
          <cell r="H1590">
            <v>1</v>
          </cell>
        </row>
        <row r="1591">
          <cell r="A1591" t="str">
            <v>ZBPD5</v>
          </cell>
          <cell r="E1591">
            <v>1</v>
          </cell>
          <cell r="F1591">
            <v>1</v>
          </cell>
          <cell r="G1591">
            <v>1</v>
          </cell>
          <cell r="H1591">
            <v>1</v>
          </cell>
        </row>
        <row r="1592">
          <cell r="A1592" t="str">
            <v>ZBPD5</v>
          </cell>
          <cell r="E1592">
            <v>1</v>
          </cell>
          <cell r="F1592">
            <v>1</v>
          </cell>
          <cell r="G1592">
            <v>1</v>
          </cell>
          <cell r="H1592">
            <v>1</v>
          </cell>
        </row>
        <row r="1593">
          <cell r="A1593" t="str">
            <v>ZBPD5</v>
          </cell>
          <cell r="E1593">
            <v>1</v>
          </cell>
          <cell r="F1593">
            <v>1</v>
          </cell>
          <cell r="G1593">
            <v>1</v>
          </cell>
          <cell r="H1593">
            <v>1</v>
          </cell>
        </row>
        <row r="1594">
          <cell r="A1594" t="str">
            <v>ZBPD5</v>
          </cell>
          <cell r="E1594">
            <v>1</v>
          </cell>
          <cell r="F1594">
            <v>1</v>
          </cell>
          <cell r="G1594">
            <v>1</v>
          </cell>
          <cell r="H1594">
            <v>1</v>
          </cell>
        </row>
        <row r="1595">
          <cell r="A1595" t="str">
            <v>ZBPD5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</row>
        <row r="1596">
          <cell r="A1596" t="str">
            <v>ZBPD5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</row>
        <row r="1597">
          <cell r="A1597" t="str">
            <v>ZBPD5</v>
          </cell>
          <cell r="E1597">
            <v>1</v>
          </cell>
          <cell r="F1597">
            <v>1</v>
          </cell>
          <cell r="G1597">
            <v>1</v>
          </cell>
          <cell r="H1597">
            <v>1</v>
          </cell>
        </row>
        <row r="1598">
          <cell r="A1598" t="str">
            <v>ZBPD5</v>
          </cell>
          <cell r="E1598">
            <v>1</v>
          </cell>
          <cell r="F1598">
            <v>1</v>
          </cell>
          <cell r="G1598">
            <v>1</v>
          </cell>
          <cell r="H1598">
            <v>1</v>
          </cell>
        </row>
        <row r="1599">
          <cell r="A1599" t="str">
            <v>ZBPD5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</row>
        <row r="1600">
          <cell r="A1600" t="str">
            <v>ZBPD5</v>
          </cell>
          <cell r="E1600">
            <v>1</v>
          </cell>
          <cell r="F1600">
            <v>1</v>
          </cell>
          <cell r="G1600">
            <v>1</v>
          </cell>
          <cell r="H1600">
            <v>1</v>
          </cell>
        </row>
        <row r="1601">
          <cell r="A1601" t="str">
            <v>ZBPD5</v>
          </cell>
          <cell r="E1601">
            <v>1</v>
          </cell>
          <cell r="F1601">
            <v>1</v>
          </cell>
          <cell r="G1601">
            <v>1</v>
          </cell>
          <cell r="H1601">
            <v>1</v>
          </cell>
        </row>
        <row r="1602">
          <cell r="A1602" t="str">
            <v>ZBPD5</v>
          </cell>
          <cell r="E1602">
            <v>1</v>
          </cell>
          <cell r="F1602">
            <v>1</v>
          </cell>
          <cell r="G1602">
            <v>1</v>
          </cell>
          <cell r="H1602">
            <v>1</v>
          </cell>
        </row>
        <row r="1603">
          <cell r="A1603" t="str">
            <v>ZBPD5</v>
          </cell>
          <cell r="E1603">
            <v>1</v>
          </cell>
          <cell r="F1603">
            <v>1</v>
          </cell>
          <cell r="G1603">
            <v>1</v>
          </cell>
          <cell r="H1603">
            <v>1</v>
          </cell>
        </row>
        <row r="1604">
          <cell r="A1604" t="str">
            <v>ZBPD5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</row>
        <row r="1605">
          <cell r="A1605" t="str">
            <v>ZBPD5</v>
          </cell>
          <cell r="E1605">
            <v>1</v>
          </cell>
          <cell r="F1605">
            <v>1</v>
          </cell>
          <cell r="G1605">
            <v>1</v>
          </cell>
          <cell r="H1605">
            <v>1</v>
          </cell>
        </row>
        <row r="1606">
          <cell r="A1606" t="str">
            <v>ZBPD5</v>
          </cell>
          <cell r="E1606">
            <v>1</v>
          </cell>
          <cell r="F1606">
            <v>1</v>
          </cell>
          <cell r="G1606">
            <v>1</v>
          </cell>
          <cell r="H1606">
            <v>1</v>
          </cell>
        </row>
        <row r="1607">
          <cell r="A1607" t="str">
            <v>ZBPD5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</row>
        <row r="1608">
          <cell r="A1608" t="str">
            <v>ZBPD5</v>
          </cell>
          <cell r="E1608">
            <v>1</v>
          </cell>
          <cell r="F1608">
            <v>1</v>
          </cell>
          <cell r="G1608">
            <v>1</v>
          </cell>
          <cell r="H1608">
            <v>1</v>
          </cell>
        </row>
        <row r="1609">
          <cell r="A1609" t="str">
            <v>ZBPD5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</row>
        <row r="1610">
          <cell r="A1610" t="str">
            <v>ZBPD5</v>
          </cell>
          <cell r="E1610">
            <v>1</v>
          </cell>
          <cell r="F1610">
            <v>1</v>
          </cell>
          <cell r="G1610">
            <v>1</v>
          </cell>
          <cell r="H1610">
            <v>1</v>
          </cell>
        </row>
        <row r="1611">
          <cell r="A1611" t="str">
            <v>ZBPD5</v>
          </cell>
          <cell r="E1611">
            <v>1</v>
          </cell>
          <cell r="F1611">
            <v>1</v>
          </cell>
          <cell r="G1611">
            <v>1</v>
          </cell>
          <cell r="H1611">
            <v>1</v>
          </cell>
        </row>
        <row r="1612">
          <cell r="A1612" t="str">
            <v>ZBPD5</v>
          </cell>
          <cell r="E1612">
            <v>1</v>
          </cell>
          <cell r="F1612">
            <v>1</v>
          </cell>
          <cell r="G1612">
            <v>1</v>
          </cell>
          <cell r="H1612">
            <v>1</v>
          </cell>
        </row>
        <row r="1613">
          <cell r="A1613" t="str">
            <v>ZBPD5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</row>
        <row r="1614">
          <cell r="A1614" t="str">
            <v>ZBPD5</v>
          </cell>
          <cell r="E1614">
            <v>1</v>
          </cell>
          <cell r="F1614">
            <v>1</v>
          </cell>
          <cell r="G1614">
            <v>1</v>
          </cell>
          <cell r="H1614">
            <v>1</v>
          </cell>
        </row>
        <row r="1615">
          <cell r="A1615" t="str">
            <v>ZBPD5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</row>
        <row r="1616">
          <cell r="A1616" t="str">
            <v>ZBPD5</v>
          </cell>
          <cell r="E1616">
            <v>1</v>
          </cell>
          <cell r="F1616">
            <v>1</v>
          </cell>
          <cell r="G1616">
            <v>1</v>
          </cell>
          <cell r="H1616">
            <v>1</v>
          </cell>
        </row>
        <row r="1617">
          <cell r="A1617" t="str">
            <v>ZBPD5</v>
          </cell>
          <cell r="E1617">
            <v>1</v>
          </cell>
          <cell r="F1617">
            <v>1</v>
          </cell>
          <cell r="G1617">
            <v>1</v>
          </cell>
          <cell r="H1617">
            <v>1</v>
          </cell>
        </row>
        <row r="1618">
          <cell r="A1618" t="str">
            <v>ZBPD5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</row>
        <row r="1619">
          <cell r="A1619" t="str">
            <v>ZBPD5</v>
          </cell>
          <cell r="E1619">
            <v>1</v>
          </cell>
          <cell r="F1619">
            <v>1</v>
          </cell>
          <cell r="G1619">
            <v>1</v>
          </cell>
          <cell r="H1619">
            <v>1</v>
          </cell>
        </row>
        <row r="1620">
          <cell r="A1620" t="str">
            <v>ZBPD5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</row>
        <row r="1621">
          <cell r="A1621" t="str">
            <v>ZBPD5</v>
          </cell>
          <cell r="E1621">
            <v>1</v>
          </cell>
          <cell r="F1621">
            <v>1</v>
          </cell>
          <cell r="G1621">
            <v>1</v>
          </cell>
          <cell r="H1621">
            <v>1</v>
          </cell>
        </row>
        <row r="1622">
          <cell r="A1622" t="str">
            <v>ZBPD5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</row>
        <row r="1623">
          <cell r="A1623" t="str">
            <v>ZBPD5</v>
          </cell>
          <cell r="E1623">
            <v>1</v>
          </cell>
          <cell r="F1623">
            <v>1</v>
          </cell>
          <cell r="G1623">
            <v>1</v>
          </cell>
          <cell r="H1623">
            <v>1</v>
          </cell>
        </row>
        <row r="1624">
          <cell r="A1624" t="str">
            <v>ZBPD5</v>
          </cell>
          <cell r="E1624">
            <v>1</v>
          </cell>
          <cell r="F1624">
            <v>1</v>
          </cell>
          <cell r="G1624">
            <v>1</v>
          </cell>
          <cell r="H1624">
            <v>1</v>
          </cell>
        </row>
        <row r="1625">
          <cell r="A1625" t="str">
            <v>ZBPD5</v>
          </cell>
          <cell r="E1625">
            <v>1</v>
          </cell>
          <cell r="F1625">
            <v>1</v>
          </cell>
          <cell r="G1625">
            <v>1</v>
          </cell>
          <cell r="H1625">
            <v>1</v>
          </cell>
        </row>
        <row r="1626">
          <cell r="A1626" t="str">
            <v>ZBPD5</v>
          </cell>
          <cell r="E1626">
            <v>1</v>
          </cell>
          <cell r="F1626">
            <v>1</v>
          </cell>
          <cell r="G1626">
            <v>1</v>
          </cell>
          <cell r="H1626">
            <v>1</v>
          </cell>
        </row>
        <row r="1627">
          <cell r="A1627" t="str">
            <v>ZBPD5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</row>
        <row r="1628">
          <cell r="A1628" t="str">
            <v>ZBPD5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</row>
        <row r="1629">
          <cell r="A1629" t="str">
            <v>ZBPD5</v>
          </cell>
          <cell r="E1629">
            <v>1</v>
          </cell>
          <cell r="F1629">
            <v>1</v>
          </cell>
          <cell r="G1629">
            <v>1</v>
          </cell>
          <cell r="H1629">
            <v>1</v>
          </cell>
        </row>
        <row r="1630">
          <cell r="A1630" t="str">
            <v>ZBPD5</v>
          </cell>
          <cell r="E1630">
            <v>1</v>
          </cell>
          <cell r="F1630">
            <v>1</v>
          </cell>
          <cell r="G1630">
            <v>1</v>
          </cell>
          <cell r="H1630">
            <v>1</v>
          </cell>
        </row>
        <row r="1631">
          <cell r="A1631" t="str">
            <v>ZBPD5</v>
          </cell>
          <cell r="E1631">
            <v>1</v>
          </cell>
          <cell r="F1631">
            <v>1</v>
          </cell>
          <cell r="G1631">
            <v>1</v>
          </cell>
          <cell r="H1631">
            <v>1</v>
          </cell>
        </row>
        <row r="1632">
          <cell r="A1632" t="str">
            <v>ZBPD5</v>
          </cell>
          <cell r="E1632">
            <v>1</v>
          </cell>
          <cell r="F1632">
            <v>1</v>
          </cell>
          <cell r="G1632">
            <v>1</v>
          </cell>
          <cell r="H1632">
            <v>1</v>
          </cell>
        </row>
        <row r="1633">
          <cell r="A1633" t="str">
            <v>ZBPD5</v>
          </cell>
          <cell r="E1633">
            <v>1</v>
          </cell>
          <cell r="F1633">
            <v>1</v>
          </cell>
          <cell r="G1633">
            <v>1</v>
          </cell>
          <cell r="H1633">
            <v>1</v>
          </cell>
        </row>
        <row r="1634">
          <cell r="A1634" t="str">
            <v>ZBPD5</v>
          </cell>
          <cell r="E1634">
            <v>1</v>
          </cell>
          <cell r="F1634">
            <v>1</v>
          </cell>
          <cell r="G1634">
            <v>1</v>
          </cell>
          <cell r="H1634">
            <v>1</v>
          </cell>
        </row>
        <row r="1635">
          <cell r="A1635" t="str">
            <v>ZBPD5</v>
          </cell>
          <cell r="E1635">
            <v>1</v>
          </cell>
          <cell r="F1635">
            <v>1</v>
          </cell>
          <cell r="G1635">
            <v>1</v>
          </cell>
          <cell r="H1635">
            <v>1</v>
          </cell>
        </row>
        <row r="1636">
          <cell r="A1636" t="str">
            <v>ZBPD5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</row>
        <row r="1637">
          <cell r="A1637" t="str">
            <v>ZBPD5</v>
          </cell>
          <cell r="E1637">
            <v>1</v>
          </cell>
          <cell r="F1637">
            <v>1</v>
          </cell>
          <cell r="G1637">
            <v>1</v>
          </cell>
          <cell r="H1637">
            <v>1</v>
          </cell>
        </row>
        <row r="1638">
          <cell r="A1638" t="str">
            <v>ZBPD5</v>
          </cell>
          <cell r="E1638">
            <v>1</v>
          </cell>
          <cell r="F1638">
            <v>1</v>
          </cell>
          <cell r="G1638">
            <v>1</v>
          </cell>
          <cell r="H1638">
            <v>1</v>
          </cell>
        </row>
        <row r="1639">
          <cell r="A1639" t="str">
            <v>ZBPD5</v>
          </cell>
          <cell r="E1639">
            <v>1</v>
          </cell>
          <cell r="F1639">
            <v>1</v>
          </cell>
          <cell r="G1639">
            <v>1</v>
          </cell>
          <cell r="H1639">
            <v>1</v>
          </cell>
        </row>
        <row r="1640">
          <cell r="A1640" t="str">
            <v>ZBPD5</v>
          </cell>
          <cell r="E1640">
            <v>1</v>
          </cell>
          <cell r="F1640">
            <v>1</v>
          </cell>
          <cell r="G1640">
            <v>1</v>
          </cell>
          <cell r="H1640">
            <v>1</v>
          </cell>
        </row>
        <row r="1641">
          <cell r="A1641" t="str">
            <v>ZBPD5</v>
          </cell>
          <cell r="E1641">
            <v>1</v>
          </cell>
          <cell r="F1641">
            <v>1</v>
          </cell>
          <cell r="G1641">
            <v>1</v>
          </cell>
          <cell r="H1641">
            <v>1</v>
          </cell>
        </row>
        <row r="1642">
          <cell r="A1642" t="str">
            <v>ZBPD5</v>
          </cell>
          <cell r="E1642">
            <v>1</v>
          </cell>
          <cell r="F1642">
            <v>1</v>
          </cell>
          <cell r="G1642">
            <v>1</v>
          </cell>
          <cell r="H1642">
            <v>1</v>
          </cell>
        </row>
        <row r="1643">
          <cell r="A1643" t="str">
            <v>ZBPD5</v>
          </cell>
          <cell r="E1643">
            <v>1</v>
          </cell>
          <cell r="F1643">
            <v>1</v>
          </cell>
          <cell r="G1643">
            <v>1</v>
          </cell>
          <cell r="H1643">
            <v>1</v>
          </cell>
        </row>
        <row r="1644">
          <cell r="A1644" t="str">
            <v>ZBPD5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</row>
        <row r="1645">
          <cell r="A1645" t="str">
            <v>ZBPD5</v>
          </cell>
          <cell r="E1645">
            <v>1</v>
          </cell>
          <cell r="F1645">
            <v>1</v>
          </cell>
          <cell r="G1645">
            <v>1</v>
          </cell>
          <cell r="H1645">
            <v>1</v>
          </cell>
        </row>
        <row r="1646">
          <cell r="A1646" t="str">
            <v>ZBPD5</v>
          </cell>
          <cell r="E1646">
            <v>1</v>
          </cell>
          <cell r="F1646">
            <v>1</v>
          </cell>
          <cell r="G1646">
            <v>1</v>
          </cell>
          <cell r="H1646">
            <v>1</v>
          </cell>
        </row>
        <row r="1647">
          <cell r="A1647" t="str">
            <v>ZBPD5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</row>
        <row r="1648">
          <cell r="A1648" t="str">
            <v>ZBPD5</v>
          </cell>
          <cell r="E1648">
            <v>1</v>
          </cell>
          <cell r="F1648">
            <v>1</v>
          </cell>
          <cell r="G1648">
            <v>1</v>
          </cell>
          <cell r="H1648">
            <v>1</v>
          </cell>
        </row>
        <row r="1649">
          <cell r="A1649" t="str">
            <v>ZBPD5</v>
          </cell>
          <cell r="E1649">
            <v>1</v>
          </cell>
          <cell r="F1649">
            <v>1</v>
          </cell>
          <cell r="G1649">
            <v>1</v>
          </cell>
          <cell r="H1649">
            <v>1</v>
          </cell>
        </row>
        <row r="1650">
          <cell r="A1650" t="str">
            <v>ZBPD5</v>
          </cell>
          <cell r="E1650">
            <v>1</v>
          </cell>
          <cell r="F1650">
            <v>1</v>
          </cell>
          <cell r="G1650">
            <v>1</v>
          </cell>
          <cell r="H1650">
            <v>1</v>
          </cell>
        </row>
        <row r="1651">
          <cell r="A1651" t="str">
            <v>ZBPD5</v>
          </cell>
          <cell r="E1651">
            <v>1</v>
          </cell>
          <cell r="F1651">
            <v>1</v>
          </cell>
          <cell r="G1651">
            <v>1</v>
          </cell>
          <cell r="H1651">
            <v>1</v>
          </cell>
        </row>
        <row r="1652">
          <cell r="A1652" t="str">
            <v>ZBPD5</v>
          </cell>
          <cell r="E1652">
            <v>1</v>
          </cell>
          <cell r="F1652">
            <v>1</v>
          </cell>
          <cell r="G1652">
            <v>1</v>
          </cell>
          <cell r="H1652">
            <v>1</v>
          </cell>
        </row>
        <row r="1653">
          <cell r="A1653" t="str">
            <v>ZBPD5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</row>
        <row r="1654">
          <cell r="A1654" t="str">
            <v>ZBPD5</v>
          </cell>
          <cell r="E1654">
            <v>1</v>
          </cell>
          <cell r="F1654">
            <v>1</v>
          </cell>
          <cell r="G1654">
            <v>1</v>
          </cell>
          <cell r="H1654">
            <v>1</v>
          </cell>
        </row>
        <row r="1655">
          <cell r="A1655" t="str">
            <v>ZBPD5</v>
          </cell>
          <cell r="E1655">
            <v>1</v>
          </cell>
          <cell r="F1655">
            <v>1</v>
          </cell>
          <cell r="G1655">
            <v>1</v>
          </cell>
          <cell r="H1655">
            <v>1</v>
          </cell>
        </row>
        <row r="1656">
          <cell r="A1656" t="str">
            <v>ZBPD5</v>
          </cell>
          <cell r="E1656">
            <v>1</v>
          </cell>
          <cell r="F1656">
            <v>1</v>
          </cell>
          <cell r="G1656">
            <v>1</v>
          </cell>
          <cell r="H1656">
            <v>1</v>
          </cell>
        </row>
        <row r="1657">
          <cell r="A1657" t="str">
            <v>ZBPD5</v>
          </cell>
          <cell r="E1657">
            <v>1</v>
          </cell>
          <cell r="F1657">
            <v>1</v>
          </cell>
          <cell r="G1657">
            <v>1</v>
          </cell>
          <cell r="H1657">
            <v>1</v>
          </cell>
        </row>
        <row r="1658">
          <cell r="A1658" t="str">
            <v>ZBPD5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</row>
        <row r="1659">
          <cell r="A1659" t="str">
            <v>ZBPD5</v>
          </cell>
          <cell r="E1659">
            <v>1</v>
          </cell>
          <cell r="F1659">
            <v>1</v>
          </cell>
          <cell r="G1659">
            <v>1</v>
          </cell>
          <cell r="H1659">
            <v>1</v>
          </cell>
        </row>
        <row r="1660">
          <cell r="A1660" t="str">
            <v>ZBPD5</v>
          </cell>
          <cell r="E1660">
            <v>1</v>
          </cell>
          <cell r="F1660">
            <v>1</v>
          </cell>
          <cell r="G1660">
            <v>1</v>
          </cell>
          <cell r="H1660">
            <v>1</v>
          </cell>
        </row>
        <row r="1661">
          <cell r="A1661" t="str">
            <v>ZBPD5</v>
          </cell>
          <cell r="E1661">
            <v>1</v>
          </cell>
          <cell r="F1661">
            <v>1</v>
          </cell>
          <cell r="G1661">
            <v>1</v>
          </cell>
          <cell r="H1661">
            <v>1</v>
          </cell>
        </row>
        <row r="1662">
          <cell r="A1662" t="str">
            <v>ZBPD5</v>
          </cell>
          <cell r="E1662">
            <v>1</v>
          </cell>
          <cell r="F1662">
            <v>1</v>
          </cell>
          <cell r="G1662">
            <v>1</v>
          </cell>
          <cell r="H1662">
            <v>1</v>
          </cell>
        </row>
        <row r="1663">
          <cell r="A1663" t="str">
            <v>ZBPD5</v>
          </cell>
          <cell r="E1663">
            <v>1</v>
          </cell>
          <cell r="F1663">
            <v>1</v>
          </cell>
          <cell r="G1663">
            <v>1</v>
          </cell>
          <cell r="H1663">
            <v>1</v>
          </cell>
        </row>
        <row r="1664">
          <cell r="A1664" t="str">
            <v>ZBPD5</v>
          </cell>
          <cell r="E1664">
            <v>1</v>
          </cell>
          <cell r="F1664">
            <v>1</v>
          </cell>
          <cell r="G1664">
            <v>1</v>
          </cell>
          <cell r="H1664">
            <v>1</v>
          </cell>
        </row>
        <row r="1665">
          <cell r="A1665" t="str">
            <v>ZBPD5</v>
          </cell>
          <cell r="E1665">
            <v>1</v>
          </cell>
          <cell r="F1665">
            <v>1</v>
          </cell>
          <cell r="G1665">
            <v>1</v>
          </cell>
          <cell r="H1665">
            <v>1</v>
          </cell>
        </row>
        <row r="1666">
          <cell r="A1666" t="str">
            <v>ZBPD5</v>
          </cell>
          <cell r="E1666">
            <v>1</v>
          </cell>
          <cell r="F1666">
            <v>1</v>
          </cell>
          <cell r="G1666">
            <v>1</v>
          </cell>
          <cell r="H1666">
            <v>1</v>
          </cell>
        </row>
        <row r="1667">
          <cell r="A1667" t="str">
            <v>ZBPD5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</row>
        <row r="1668">
          <cell r="A1668" t="str">
            <v>ZBPD5</v>
          </cell>
          <cell r="E1668">
            <v>1</v>
          </cell>
          <cell r="F1668">
            <v>1</v>
          </cell>
          <cell r="G1668">
            <v>1</v>
          </cell>
          <cell r="H1668">
            <v>1</v>
          </cell>
        </row>
        <row r="1669">
          <cell r="A1669" t="str">
            <v>ZBPD5</v>
          </cell>
          <cell r="E1669">
            <v>1</v>
          </cell>
          <cell r="F1669">
            <v>1</v>
          </cell>
          <cell r="G1669">
            <v>1</v>
          </cell>
          <cell r="H1669">
            <v>1</v>
          </cell>
        </row>
        <row r="1670">
          <cell r="A1670" t="str">
            <v>ZBPD5</v>
          </cell>
          <cell r="E1670">
            <v>1</v>
          </cell>
          <cell r="F1670">
            <v>1</v>
          </cell>
          <cell r="G1670">
            <v>1</v>
          </cell>
          <cell r="H1670">
            <v>1</v>
          </cell>
        </row>
        <row r="1671">
          <cell r="A1671" t="str">
            <v>ZBPD5</v>
          </cell>
          <cell r="E1671">
            <v>1</v>
          </cell>
          <cell r="F1671">
            <v>1</v>
          </cell>
          <cell r="G1671">
            <v>1</v>
          </cell>
          <cell r="H1671">
            <v>1</v>
          </cell>
        </row>
        <row r="1672">
          <cell r="A1672" t="str">
            <v>ZBPD5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</row>
        <row r="1673">
          <cell r="A1673" t="str">
            <v>ZBPD5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</row>
        <row r="1674">
          <cell r="A1674" t="str">
            <v>ZBPD5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</row>
        <row r="1675">
          <cell r="A1675" t="str">
            <v>ZBPD5</v>
          </cell>
          <cell r="E1675">
            <v>1</v>
          </cell>
          <cell r="F1675">
            <v>1</v>
          </cell>
          <cell r="G1675">
            <v>1</v>
          </cell>
          <cell r="H1675">
            <v>1</v>
          </cell>
        </row>
        <row r="1676">
          <cell r="A1676" t="str">
            <v>ZBPD5</v>
          </cell>
          <cell r="E1676">
            <v>1</v>
          </cell>
          <cell r="F1676">
            <v>1</v>
          </cell>
          <cell r="G1676">
            <v>1</v>
          </cell>
          <cell r="H1676">
            <v>1</v>
          </cell>
        </row>
        <row r="1677">
          <cell r="A1677" t="str">
            <v>ZBPD5</v>
          </cell>
          <cell r="E1677">
            <v>1</v>
          </cell>
          <cell r="F1677">
            <v>1</v>
          </cell>
          <cell r="G1677">
            <v>1</v>
          </cell>
          <cell r="H1677">
            <v>1</v>
          </cell>
        </row>
        <row r="1678">
          <cell r="A1678" t="str">
            <v>ZBPD5</v>
          </cell>
          <cell r="E1678">
            <v>1</v>
          </cell>
          <cell r="F1678">
            <v>1</v>
          </cell>
          <cell r="G1678">
            <v>1</v>
          </cell>
          <cell r="H1678">
            <v>1</v>
          </cell>
        </row>
        <row r="1679">
          <cell r="A1679" t="str">
            <v>ZBPD5</v>
          </cell>
          <cell r="E1679">
            <v>1</v>
          </cell>
          <cell r="F1679">
            <v>1</v>
          </cell>
          <cell r="G1679">
            <v>1</v>
          </cell>
          <cell r="H1679">
            <v>1</v>
          </cell>
        </row>
        <row r="1680">
          <cell r="A1680" t="str">
            <v>ZBGA8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</row>
        <row r="1681">
          <cell r="A1681" t="str">
            <v>ZBPD5</v>
          </cell>
          <cell r="E1681">
            <v>1</v>
          </cell>
          <cell r="F1681">
            <v>1</v>
          </cell>
          <cell r="G1681">
            <v>1</v>
          </cell>
          <cell r="H1681">
            <v>1</v>
          </cell>
        </row>
        <row r="1682">
          <cell r="A1682" t="str">
            <v>ZBPD5</v>
          </cell>
          <cell r="E1682">
            <v>1</v>
          </cell>
          <cell r="F1682">
            <v>1</v>
          </cell>
          <cell r="G1682">
            <v>1</v>
          </cell>
          <cell r="H1682">
            <v>1</v>
          </cell>
        </row>
        <row r="1683">
          <cell r="A1683" t="str">
            <v>ZBPD5</v>
          </cell>
          <cell r="E1683">
            <v>1</v>
          </cell>
          <cell r="F1683">
            <v>1</v>
          </cell>
          <cell r="G1683">
            <v>1</v>
          </cell>
          <cell r="H1683">
            <v>1</v>
          </cell>
        </row>
        <row r="1684">
          <cell r="A1684" t="str">
            <v>ZBPD5</v>
          </cell>
          <cell r="E1684">
            <v>1</v>
          </cell>
          <cell r="F1684">
            <v>1</v>
          </cell>
          <cell r="G1684">
            <v>1</v>
          </cell>
          <cell r="H1684">
            <v>1</v>
          </cell>
        </row>
        <row r="1685">
          <cell r="A1685" t="str">
            <v>ZBPD5</v>
          </cell>
          <cell r="E1685">
            <v>1</v>
          </cell>
          <cell r="F1685">
            <v>1</v>
          </cell>
          <cell r="G1685">
            <v>1</v>
          </cell>
          <cell r="H1685">
            <v>1</v>
          </cell>
        </row>
        <row r="1686">
          <cell r="A1686" t="str">
            <v>ZBPD5</v>
          </cell>
          <cell r="E1686">
            <v>1</v>
          </cell>
          <cell r="F1686">
            <v>1</v>
          </cell>
          <cell r="G1686">
            <v>1</v>
          </cell>
          <cell r="H1686">
            <v>1</v>
          </cell>
        </row>
        <row r="1687">
          <cell r="A1687" t="str">
            <v>ZBPD5</v>
          </cell>
          <cell r="E1687">
            <v>1</v>
          </cell>
          <cell r="F1687">
            <v>1</v>
          </cell>
          <cell r="G1687">
            <v>1</v>
          </cell>
          <cell r="H1687">
            <v>1</v>
          </cell>
        </row>
        <row r="1688">
          <cell r="A1688" t="str">
            <v>ZBPD5</v>
          </cell>
          <cell r="E1688">
            <v>1</v>
          </cell>
          <cell r="F1688">
            <v>1</v>
          </cell>
          <cell r="G1688">
            <v>1</v>
          </cell>
          <cell r="H1688">
            <v>1</v>
          </cell>
        </row>
        <row r="1689">
          <cell r="A1689" t="str">
            <v>ZBPD5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</row>
        <row r="1690">
          <cell r="A1690" t="str">
            <v>ZBPD5</v>
          </cell>
          <cell r="E1690">
            <v>1</v>
          </cell>
          <cell r="F1690">
            <v>1</v>
          </cell>
          <cell r="G1690">
            <v>1</v>
          </cell>
          <cell r="H1690">
            <v>1</v>
          </cell>
        </row>
        <row r="1691">
          <cell r="A1691" t="str">
            <v>ZBPD5</v>
          </cell>
          <cell r="E1691">
            <v>1</v>
          </cell>
          <cell r="F1691">
            <v>1</v>
          </cell>
          <cell r="G1691">
            <v>1</v>
          </cell>
          <cell r="H1691">
            <v>1</v>
          </cell>
        </row>
        <row r="1692">
          <cell r="A1692" t="str">
            <v>ZBPD5</v>
          </cell>
          <cell r="E1692">
            <v>1</v>
          </cell>
          <cell r="F1692">
            <v>1</v>
          </cell>
          <cell r="G1692">
            <v>1</v>
          </cell>
          <cell r="H1692">
            <v>1</v>
          </cell>
        </row>
        <row r="1693">
          <cell r="A1693" t="str">
            <v>ZBPD5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</row>
        <row r="1694">
          <cell r="A1694" t="str">
            <v>ZBPD5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</row>
        <row r="1695">
          <cell r="A1695" t="str">
            <v>ZBPD5</v>
          </cell>
          <cell r="E1695">
            <v>1</v>
          </cell>
          <cell r="F1695">
            <v>1</v>
          </cell>
          <cell r="G1695">
            <v>1</v>
          </cell>
          <cell r="H1695">
            <v>1</v>
          </cell>
        </row>
        <row r="1696">
          <cell r="A1696" t="str">
            <v>ZBPD5</v>
          </cell>
          <cell r="E1696">
            <v>1</v>
          </cell>
          <cell r="F1696">
            <v>1</v>
          </cell>
          <cell r="G1696">
            <v>1</v>
          </cell>
          <cell r="H1696">
            <v>1</v>
          </cell>
        </row>
        <row r="1697">
          <cell r="A1697" t="str">
            <v>ZBPD5</v>
          </cell>
          <cell r="E1697">
            <v>1</v>
          </cell>
          <cell r="F1697">
            <v>1</v>
          </cell>
          <cell r="G1697">
            <v>1</v>
          </cell>
          <cell r="H1697">
            <v>1</v>
          </cell>
        </row>
        <row r="1698">
          <cell r="A1698" t="str">
            <v>ZBPD5</v>
          </cell>
          <cell r="E1698">
            <v>1</v>
          </cell>
          <cell r="F1698">
            <v>1</v>
          </cell>
          <cell r="G1698">
            <v>1</v>
          </cell>
          <cell r="H1698">
            <v>1</v>
          </cell>
        </row>
        <row r="1699">
          <cell r="A1699" t="str">
            <v>ZBPD5</v>
          </cell>
          <cell r="E1699">
            <v>3</v>
          </cell>
          <cell r="F1699">
            <v>3</v>
          </cell>
          <cell r="G1699">
            <v>3</v>
          </cell>
          <cell r="H1699">
            <v>3</v>
          </cell>
        </row>
        <row r="1700">
          <cell r="A1700" t="str">
            <v>ZBPD5</v>
          </cell>
          <cell r="E1700">
            <v>1</v>
          </cell>
          <cell r="F1700">
            <v>1</v>
          </cell>
          <cell r="G1700">
            <v>1</v>
          </cell>
          <cell r="H1700">
            <v>1</v>
          </cell>
        </row>
        <row r="1701">
          <cell r="A1701" t="str">
            <v>ZBPD5</v>
          </cell>
          <cell r="E1701">
            <v>1</v>
          </cell>
          <cell r="F1701">
            <v>1</v>
          </cell>
          <cell r="G1701">
            <v>1</v>
          </cell>
          <cell r="H1701">
            <v>1</v>
          </cell>
        </row>
        <row r="1702">
          <cell r="A1702" t="str">
            <v>ZBPD5</v>
          </cell>
          <cell r="E1702">
            <v>1</v>
          </cell>
          <cell r="F1702">
            <v>1</v>
          </cell>
          <cell r="G1702">
            <v>1</v>
          </cell>
          <cell r="H1702">
            <v>1</v>
          </cell>
        </row>
        <row r="1703">
          <cell r="A1703" t="str">
            <v>ZBPD5</v>
          </cell>
          <cell r="E1703">
            <v>2</v>
          </cell>
          <cell r="F1703">
            <v>3</v>
          </cell>
          <cell r="G1703">
            <v>4</v>
          </cell>
          <cell r="H1703">
            <v>5</v>
          </cell>
        </row>
        <row r="1704">
          <cell r="A1704" t="str">
            <v>ZBPD5</v>
          </cell>
          <cell r="E1704">
            <v>1</v>
          </cell>
          <cell r="F1704">
            <v>2</v>
          </cell>
          <cell r="G1704">
            <v>2</v>
          </cell>
          <cell r="H1704">
            <v>2</v>
          </cell>
        </row>
        <row r="1705">
          <cell r="A1705" t="str">
            <v>ZBPD5</v>
          </cell>
          <cell r="E1705">
            <v>1</v>
          </cell>
          <cell r="F1705">
            <v>1</v>
          </cell>
          <cell r="G1705">
            <v>1</v>
          </cell>
          <cell r="H1705">
            <v>1</v>
          </cell>
        </row>
        <row r="1706">
          <cell r="A1706" t="str">
            <v>ZBPD5</v>
          </cell>
          <cell r="E1706">
            <v>1</v>
          </cell>
          <cell r="F1706">
            <v>1</v>
          </cell>
          <cell r="G1706">
            <v>1</v>
          </cell>
          <cell r="H1706">
            <v>1</v>
          </cell>
        </row>
        <row r="1707">
          <cell r="A1707" t="str">
            <v>ZBPD5</v>
          </cell>
          <cell r="E1707">
            <v>1</v>
          </cell>
          <cell r="F1707">
            <v>1</v>
          </cell>
          <cell r="G1707">
            <v>1</v>
          </cell>
          <cell r="H1707">
            <v>1</v>
          </cell>
        </row>
        <row r="1708">
          <cell r="A1708" t="str">
            <v>ZBPD5</v>
          </cell>
          <cell r="E1708">
            <v>-3</v>
          </cell>
          <cell r="F1708">
            <v>-2</v>
          </cell>
          <cell r="G1708">
            <v>-1</v>
          </cell>
          <cell r="H1708">
            <v>0</v>
          </cell>
        </row>
        <row r="1709">
          <cell r="A1709" t="str">
            <v>ZBPD5</v>
          </cell>
          <cell r="E1709">
            <v>-8</v>
          </cell>
          <cell r="F1709">
            <v>-6</v>
          </cell>
          <cell r="G1709">
            <v>-4</v>
          </cell>
          <cell r="H1709">
            <v>-1</v>
          </cell>
        </row>
        <row r="1710">
          <cell r="A1710" t="str">
            <v>ZBPD5</v>
          </cell>
          <cell r="E1710">
            <v>1</v>
          </cell>
          <cell r="F1710">
            <v>1</v>
          </cell>
          <cell r="G1710">
            <v>1</v>
          </cell>
          <cell r="H1710">
            <v>1</v>
          </cell>
        </row>
        <row r="1711">
          <cell r="A1711" t="str">
            <v>ZBPD5</v>
          </cell>
          <cell r="E1711">
            <v>2</v>
          </cell>
          <cell r="F1711">
            <v>2</v>
          </cell>
          <cell r="G1711">
            <v>2</v>
          </cell>
          <cell r="H1711">
            <v>2</v>
          </cell>
        </row>
        <row r="1712">
          <cell r="A1712" t="str">
            <v>ZBPD5</v>
          </cell>
          <cell r="E1712">
            <v>1</v>
          </cell>
          <cell r="F1712">
            <v>1</v>
          </cell>
          <cell r="G1712">
            <v>1</v>
          </cell>
          <cell r="H1712">
            <v>1</v>
          </cell>
        </row>
        <row r="1713">
          <cell r="A1713" t="str">
            <v>ZBPD5</v>
          </cell>
          <cell r="E1713">
            <v>1</v>
          </cell>
          <cell r="F1713">
            <v>1</v>
          </cell>
          <cell r="G1713">
            <v>1</v>
          </cell>
          <cell r="H1713">
            <v>1</v>
          </cell>
        </row>
        <row r="1714">
          <cell r="A1714" t="str">
            <v>ZBPD5</v>
          </cell>
          <cell r="E1714">
            <v>1</v>
          </cell>
          <cell r="F1714">
            <v>1</v>
          </cell>
          <cell r="G1714">
            <v>1</v>
          </cell>
          <cell r="H1714">
            <v>1</v>
          </cell>
        </row>
        <row r="1715">
          <cell r="A1715" t="str">
            <v>ZBPD5</v>
          </cell>
          <cell r="E1715">
            <v>1</v>
          </cell>
          <cell r="F1715">
            <v>1</v>
          </cell>
          <cell r="G1715">
            <v>1</v>
          </cell>
          <cell r="H1715">
            <v>1</v>
          </cell>
        </row>
        <row r="1716">
          <cell r="A1716" t="str">
            <v>ZBPD5</v>
          </cell>
          <cell r="E1716">
            <v>0</v>
          </cell>
          <cell r="F1716">
            <v>0</v>
          </cell>
          <cell r="G1716">
            <v>1</v>
          </cell>
          <cell r="H1716">
            <v>1</v>
          </cell>
        </row>
        <row r="1717">
          <cell r="A1717" t="str">
            <v>ZBPD5</v>
          </cell>
          <cell r="E1717">
            <v>0</v>
          </cell>
          <cell r="F1717">
            <v>1</v>
          </cell>
          <cell r="G1717">
            <v>2</v>
          </cell>
          <cell r="H1717">
            <v>2</v>
          </cell>
        </row>
        <row r="1718">
          <cell r="A1718" t="str">
            <v>ZBPD5</v>
          </cell>
          <cell r="E1718">
            <v>1</v>
          </cell>
          <cell r="F1718">
            <v>1</v>
          </cell>
          <cell r="G1718">
            <v>1</v>
          </cell>
          <cell r="H1718">
            <v>1</v>
          </cell>
        </row>
        <row r="1719">
          <cell r="A1719" t="str">
            <v>ZBPD5</v>
          </cell>
          <cell r="E1719">
            <v>1</v>
          </cell>
          <cell r="F1719">
            <v>1</v>
          </cell>
          <cell r="G1719">
            <v>2</v>
          </cell>
          <cell r="H1719">
            <v>2</v>
          </cell>
        </row>
        <row r="1720">
          <cell r="A1720" t="str">
            <v>ZBPD5</v>
          </cell>
          <cell r="E1720">
            <v>1</v>
          </cell>
          <cell r="F1720">
            <v>2</v>
          </cell>
          <cell r="G1720">
            <v>3</v>
          </cell>
          <cell r="H1720">
            <v>3</v>
          </cell>
        </row>
        <row r="1721">
          <cell r="A1721" t="str">
            <v>ZBPD5</v>
          </cell>
          <cell r="E1721">
            <v>1</v>
          </cell>
          <cell r="F1721">
            <v>2</v>
          </cell>
          <cell r="G1721">
            <v>3</v>
          </cell>
          <cell r="H1721">
            <v>3</v>
          </cell>
        </row>
        <row r="1722">
          <cell r="A1722" t="str">
            <v>ZBGA3</v>
          </cell>
          <cell r="E1722">
            <v>1</v>
          </cell>
          <cell r="F1722">
            <v>1</v>
          </cell>
          <cell r="G1722">
            <v>1</v>
          </cell>
          <cell r="H1722">
            <v>1</v>
          </cell>
        </row>
        <row r="1723">
          <cell r="A1723" t="str">
            <v>ZBGA3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</row>
        <row r="1724">
          <cell r="A1724" t="str">
            <v>ZBGA3</v>
          </cell>
          <cell r="E1724">
            <v>1</v>
          </cell>
          <cell r="F1724">
            <v>1</v>
          </cell>
          <cell r="G1724">
            <v>1</v>
          </cell>
          <cell r="H1724">
            <v>1</v>
          </cell>
        </row>
        <row r="1725">
          <cell r="A1725" t="str">
            <v>ZBGA3</v>
          </cell>
          <cell r="E1725">
            <v>1</v>
          </cell>
          <cell r="F1725">
            <v>1</v>
          </cell>
          <cell r="G1725">
            <v>1</v>
          </cell>
          <cell r="H1725">
            <v>1</v>
          </cell>
        </row>
        <row r="1726">
          <cell r="A1726" t="str">
            <v>ZBGA3</v>
          </cell>
          <cell r="E1726">
            <v>1</v>
          </cell>
          <cell r="F1726">
            <v>1</v>
          </cell>
          <cell r="G1726">
            <v>1</v>
          </cell>
          <cell r="H1726">
            <v>1</v>
          </cell>
        </row>
        <row r="1727">
          <cell r="A1727" t="str">
            <v>ZBPD3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</row>
        <row r="1728">
          <cell r="A1728" t="str">
            <v>ZBPD3</v>
          </cell>
          <cell r="E1728">
            <v>1</v>
          </cell>
          <cell r="F1728">
            <v>1</v>
          </cell>
          <cell r="G1728">
            <v>1</v>
          </cell>
          <cell r="H1728">
            <v>1</v>
          </cell>
        </row>
        <row r="1729">
          <cell r="A1729" t="str">
            <v>ZBPD3</v>
          </cell>
          <cell r="E1729">
            <v>1</v>
          </cell>
          <cell r="F1729">
            <v>1</v>
          </cell>
          <cell r="G1729">
            <v>1</v>
          </cell>
          <cell r="H1729">
            <v>1</v>
          </cell>
        </row>
        <row r="1730">
          <cell r="A1730" t="str">
            <v>ZBPD4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</row>
        <row r="1731">
          <cell r="A1731" t="str">
            <v>ZBPD3</v>
          </cell>
          <cell r="E1731">
            <v>1</v>
          </cell>
          <cell r="F1731">
            <v>1</v>
          </cell>
          <cell r="G1731">
            <v>1</v>
          </cell>
          <cell r="H1731">
            <v>1</v>
          </cell>
        </row>
        <row r="1732">
          <cell r="A1732" t="str">
            <v>ZBPD3</v>
          </cell>
          <cell r="E1732">
            <v>1</v>
          </cell>
          <cell r="F1732">
            <v>1</v>
          </cell>
          <cell r="G1732">
            <v>1</v>
          </cell>
          <cell r="H1732">
            <v>1</v>
          </cell>
        </row>
        <row r="1733">
          <cell r="A1733" t="str">
            <v>ZBPD3</v>
          </cell>
          <cell r="E1733">
            <v>1</v>
          </cell>
          <cell r="F1733">
            <v>1</v>
          </cell>
          <cell r="G1733">
            <v>1</v>
          </cell>
          <cell r="H1733">
            <v>1</v>
          </cell>
        </row>
        <row r="1734">
          <cell r="A1734" t="str">
            <v>ZBPD3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</row>
        <row r="1735">
          <cell r="A1735" t="str">
            <v>ZBPD3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</row>
        <row r="1736">
          <cell r="A1736" t="str">
            <v>ZBPD3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</row>
        <row r="1737">
          <cell r="A1737" t="str">
            <v>ZBPD4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</row>
        <row r="1738">
          <cell r="A1738" t="str">
            <v>ZBPD4</v>
          </cell>
          <cell r="E1738">
            <v>1</v>
          </cell>
          <cell r="F1738">
            <v>1</v>
          </cell>
          <cell r="G1738">
            <v>1</v>
          </cell>
          <cell r="H1738">
            <v>1</v>
          </cell>
        </row>
        <row r="1739">
          <cell r="A1739" t="str">
            <v>ZBPD3</v>
          </cell>
          <cell r="E1739">
            <v>1</v>
          </cell>
          <cell r="F1739">
            <v>1</v>
          </cell>
          <cell r="G1739">
            <v>1</v>
          </cell>
          <cell r="H1739">
            <v>1</v>
          </cell>
        </row>
        <row r="1740">
          <cell r="A1740" t="str">
            <v>ZBPD3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</row>
        <row r="1741">
          <cell r="A1741" t="str">
            <v>ZBPD3</v>
          </cell>
          <cell r="E1741">
            <v>1</v>
          </cell>
          <cell r="F1741">
            <v>1</v>
          </cell>
          <cell r="G1741">
            <v>1</v>
          </cell>
          <cell r="H1741">
            <v>1</v>
          </cell>
        </row>
        <row r="1742">
          <cell r="A1742" t="str">
            <v>ZBPD3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</row>
        <row r="1743">
          <cell r="A1743" t="str">
            <v>ZBPD3</v>
          </cell>
          <cell r="E1743">
            <v>1</v>
          </cell>
          <cell r="F1743">
            <v>1</v>
          </cell>
          <cell r="G1743">
            <v>1</v>
          </cell>
          <cell r="H1743">
            <v>1</v>
          </cell>
        </row>
        <row r="1744">
          <cell r="A1744" t="str">
            <v>ZBPD3</v>
          </cell>
          <cell r="E1744">
            <v>1</v>
          </cell>
          <cell r="F1744">
            <v>1</v>
          </cell>
          <cell r="G1744">
            <v>1</v>
          </cell>
          <cell r="H1744">
            <v>1</v>
          </cell>
        </row>
        <row r="1745">
          <cell r="A1745" t="str">
            <v>ZBPD4</v>
          </cell>
          <cell r="E1745">
            <v>1</v>
          </cell>
          <cell r="F1745">
            <v>1</v>
          </cell>
          <cell r="G1745">
            <v>1</v>
          </cell>
          <cell r="H1745">
            <v>1</v>
          </cell>
        </row>
        <row r="1746">
          <cell r="A1746" t="str">
            <v>ZBPD4</v>
          </cell>
          <cell r="E1746">
            <v>1</v>
          </cell>
          <cell r="F1746">
            <v>1</v>
          </cell>
          <cell r="G1746">
            <v>1</v>
          </cell>
          <cell r="H1746">
            <v>1</v>
          </cell>
        </row>
        <row r="1747">
          <cell r="A1747" t="str">
            <v>ZBPD3</v>
          </cell>
          <cell r="E1747">
            <v>1</v>
          </cell>
          <cell r="F1747">
            <v>1</v>
          </cell>
          <cell r="G1747">
            <v>1</v>
          </cell>
          <cell r="H1747">
            <v>1</v>
          </cell>
        </row>
        <row r="1748">
          <cell r="A1748" t="str">
            <v>ZBPD3</v>
          </cell>
          <cell r="E1748">
            <v>1</v>
          </cell>
          <cell r="F1748">
            <v>1</v>
          </cell>
          <cell r="G1748">
            <v>1</v>
          </cell>
          <cell r="H1748">
            <v>1</v>
          </cell>
        </row>
        <row r="1749">
          <cell r="A1749" t="str">
            <v>ZBPD3</v>
          </cell>
          <cell r="E1749">
            <v>1</v>
          </cell>
          <cell r="F1749">
            <v>1</v>
          </cell>
          <cell r="G1749">
            <v>1</v>
          </cell>
          <cell r="H1749">
            <v>1</v>
          </cell>
        </row>
        <row r="1750">
          <cell r="A1750" t="str">
            <v>ZBPD3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</row>
        <row r="1751">
          <cell r="A1751" t="str">
            <v>ZBPD3</v>
          </cell>
          <cell r="E1751">
            <v>1</v>
          </cell>
          <cell r="F1751">
            <v>1</v>
          </cell>
          <cell r="G1751">
            <v>1</v>
          </cell>
          <cell r="H1751">
            <v>1</v>
          </cell>
        </row>
        <row r="1752">
          <cell r="A1752" t="str">
            <v>ZBPD3</v>
          </cell>
          <cell r="E1752">
            <v>1</v>
          </cell>
          <cell r="F1752">
            <v>1</v>
          </cell>
          <cell r="G1752">
            <v>1</v>
          </cell>
          <cell r="H1752">
            <v>1</v>
          </cell>
        </row>
        <row r="1753">
          <cell r="A1753" t="str">
            <v>ZBPD3</v>
          </cell>
          <cell r="E1753">
            <v>1</v>
          </cell>
          <cell r="F1753">
            <v>1</v>
          </cell>
          <cell r="G1753">
            <v>1</v>
          </cell>
          <cell r="H1753">
            <v>1</v>
          </cell>
        </row>
        <row r="1754">
          <cell r="A1754" t="str">
            <v>ZBPD3</v>
          </cell>
          <cell r="E1754">
            <v>1</v>
          </cell>
          <cell r="F1754">
            <v>1</v>
          </cell>
          <cell r="G1754">
            <v>1</v>
          </cell>
          <cell r="H1754">
            <v>1</v>
          </cell>
        </row>
        <row r="1755">
          <cell r="A1755" t="str">
            <v>ZBPD3</v>
          </cell>
          <cell r="E1755">
            <v>1</v>
          </cell>
          <cell r="F1755">
            <v>1</v>
          </cell>
          <cell r="G1755">
            <v>1</v>
          </cell>
          <cell r="H1755">
            <v>1</v>
          </cell>
        </row>
        <row r="1756">
          <cell r="A1756" t="str">
            <v>ZBPD3</v>
          </cell>
          <cell r="E1756">
            <v>1</v>
          </cell>
          <cell r="F1756">
            <v>1</v>
          </cell>
          <cell r="G1756">
            <v>1</v>
          </cell>
          <cell r="H1756">
            <v>1</v>
          </cell>
        </row>
        <row r="1757">
          <cell r="A1757" t="str">
            <v>ZBPD3</v>
          </cell>
          <cell r="E1757">
            <v>1</v>
          </cell>
          <cell r="F1757">
            <v>1</v>
          </cell>
          <cell r="G1757">
            <v>1</v>
          </cell>
          <cell r="H1757">
            <v>1</v>
          </cell>
        </row>
        <row r="1758">
          <cell r="A1758" t="str">
            <v>ZBPD3</v>
          </cell>
          <cell r="E1758">
            <v>1</v>
          </cell>
          <cell r="F1758">
            <v>1</v>
          </cell>
          <cell r="G1758">
            <v>1</v>
          </cell>
          <cell r="H1758">
            <v>1</v>
          </cell>
        </row>
        <row r="1759">
          <cell r="A1759" t="str">
            <v>ZBPD3</v>
          </cell>
          <cell r="E1759">
            <v>1</v>
          </cell>
          <cell r="F1759">
            <v>1</v>
          </cell>
          <cell r="G1759">
            <v>1</v>
          </cell>
          <cell r="H1759">
            <v>1</v>
          </cell>
        </row>
        <row r="1760">
          <cell r="A1760" t="str">
            <v>ZBPD3</v>
          </cell>
          <cell r="E1760">
            <v>1</v>
          </cell>
          <cell r="F1760">
            <v>1</v>
          </cell>
          <cell r="G1760">
            <v>1</v>
          </cell>
          <cell r="H1760">
            <v>1</v>
          </cell>
        </row>
        <row r="1761">
          <cell r="A1761" t="str">
            <v>ZBPD3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</row>
        <row r="1762">
          <cell r="A1762" t="str">
            <v>ZBPD3</v>
          </cell>
          <cell r="E1762">
            <v>1</v>
          </cell>
          <cell r="F1762">
            <v>1</v>
          </cell>
          <cell r="G1762">
            <v>1</v>
          </cell>
          <cell r="H1762">
            <v>1</v>
          </cell>
        </row>
        <row r="1763">
          <cell r="A1763" t="str">
            <v>ZBPD3</v>
          </cell>
          <cell r="E1763">
            <v>1</v>
          </cell>
          <cell r="F1763">
            <v>1</v>
          </cell>
          <cell r="G1763">
            <v>1</v>
          </cell>
          <cell r="H1763">
            <v>1</v>
          </cell>
        </row>
        <row r="1764">
          <cell r="A1764" t="str">
            <v>ZBPD3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</row>
        <row r="1765">
          <cell r="A1765" t="str">
            <v>ZBPD3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</row>
        <row r="1766">
          <cell r="A1766" t="str">
            <v>ZBPD3</v>
          </cell>
          <cell r="E1766">
            <v>1</v>
          </cell>
          <cell r="F1766">
            <v>1</v>
          </cell>
          <cell r="G1766">
            <v>1</v>
          </cell>
          <cell r="H1766">
            <v>1</v>
          </cell>
        </row>
        <row r="1767">
          <cell r="A1767" t="str">
            <v>ZBPD3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</row>
        <row r="1768">
          <cell r="A1768" t="str">
            <v>ZBPD3</v>
          </cell>
          <cell r="E1768">
            <v>1</v>
          </cell>
          <cell r="F1768">
            <v>1</v>
          </cell>
          <cell r="G1768">
            <v>1</v>
          </cell>
          <cell r="H1768">
            <v>1</v>
          </cell>
        </row>
        <row r="1769">
          <cell r="A1769" t="str">
            <v>ZBPD3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</row>
        <row r="1770">
          <cell r="A1770" t="str">
            <v>ZBPD3</v>
          </cell>
          <cell r="E1770">
            <v>1</v>
          </cell>
          <cell r="F1770">
            <v>1</v>
          </cell>
          <cell r="G1770">
            <v>1</v>
          </cell>
          <cell r="H1770">
            <v>1</v>
          </cell>
        </row>
        <row r="1771">
          <cell r="A1771" t="str">
            <v>ZBPD3</v>
          </cell>
          <cell r="E1771">
            <v>1</v>
          </cell>
          <cell r="F1771">
            <v>1</v>
          </cell>
          <cell r="G1771">
            <v>1</v>
          </cell>
          <cell r="H1771">
            <v>1</v>
          </cell>
        </row>
        <row r="1772">
          <cell r="A1772" t="str">
            <v>ZBPD3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</row>
        <row r="1773">
          <cell r="A1773" t="str">
            <v>ZBPD3</v>
          </cell>
          <cell r="E1773">
            <v>1</v>
          </cell>
          <cell r="F1773">
            <v>1</v>
          </cell>
          <cell r="G1773">
            <v>1</v>
          </cell>
          <cell r="H1773">
            <v>1</v>
          </cell>
        </row>
        <row r="1774">
          <cell r="A1774" t="str">
            <v>ZBPD3</v>
          </cell>
          <cell r="E1774">
            <v>1</v>
          </cell>
          <cell r="F1774">
            <v>1</v>
          </cell>
          <cell r="G1774">
            <v>1</v>
          </cell>
          <cell r="H1774">
            <v>1</v>
          </cell>
        </row>
        <row r="1775">
          <cell r="A1775" t="str">
            <v>ZBPD4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</row>
        <row r="1776">
          <cell r="A1776" t="str">
            <v>ZBPD4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</row>
        <row r="1777">
          <cell r="A1777" t="str">
            <v>ZBPD3</v>
          </cell>
          <cell r="E1777">
            <v>1</v>
          </cell>
          <cell r="F1777">
            <v>1</v>
          </cell>
          <cell r="G1777">
            <v>1</v>
          </cell>
          <cell r="H1777">
            <v>1</v>
          </cell>
        </row>
        <row r="1778">
          <cell r="A1778" t="str">
            <v>ZBPD3</v>
          </cell>
          <cell r="E1778">
            <v>1</v>
          </cell>
          <cell r="F1778">
            <v>1</v>
          </cell>
          <cell r="G1778">
            <v>1</v>
          </cell>
          <cell r="H1778">
            <v>1</v>
          </cell>
        </row>
        <row r="1779">
          <cell r="A1779" t="str">
            <v>ZBPD4</v>
          </cell>
          <cell r="E1779">
            <v>1</v>
          </cell>
          <cell r="F1779">
            <v>1</v>
          </cell>
          <cell r="G1779">
            <v>1</v>
          </cell>
          <cell r="H1779">
            <v>1</v>
          </cell>
        </row>
        <row r="1780">
          <cell r="A1780" t="str">
            <v>ZBPD</v>
          </cell>
          <cell r="E1780">
            <v>1</v>
          </cell>
          <cell r="F1780">
            <v>1</v>
          </cell>
          <cell r="G1780">
            <v>1</v>
          </cell>
          <cell r="H1780">
            <v>1</v>
          </cell>
        </row>
        <row r="1781">
          <cell r="A1781" t="str">
            <v>ZBPD3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</row>
        <row r="1782">
          <cell r="A1782" t="str">
            <v>ZBPD3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</row>
        <row r="1783">
          <cell r="A1783" t="str">
            <v>ZBPD3</v>
          </cell>
          <cell r="E1783">
            <v>1</v>
          </cell>
          <cell r="F1783">
            <v>1</v>
          </cell>
          <cell r="G1783">
            <v>1</v>
          </cell>
          <cell r="H1783">
            <v>1</v>
          </cell>
        </row>
        <row r="1784">
          <cell r="A1784" t="str">
            <v>ZBPD3</v>
          </cell>
          <cell r="E1784">
            <v>1</v>
          </cell>
          <cell r="F1784">
            <v>1</v>
          </cell>
          <cell r="G1784">
            <v>1</v>
          </cell>
          <cell r="H1784">
            <v>1</v>
          </cell>
        </row>
        <row r="1785">
          <cell r="A1785" t="str">
            <v>ZBPD3</v>
          </cell>
          <cell r="E1785">
            <v>1</v>
          </cell>
          <cell r="F1785">
            <v>1</v>
          </cell>
          <cell r="G1785">
            <v>1</v>
          </cell>
          <cell r="H1785">
            <v>1</v>
          </cell>
        </row>
        <row r="1786">
          <cell r="A1786" t="str">
            <v>ZBPD3</v>
          </cell>
          <cell r="E1786">
            <v>1</v>
          </cell>
          <cell r="F1786">
            <v>1</v>
          </cell>
          <cell r="G1786">
            <v>1</v>
          </cell>
          <cell r="H1786">
            <v>1</v>
          </cell>
        </row>
        <row r="1787">
          <cell r="A1787" t="str">
            <v>ZBPD3</v>
          </cell>
          <cell r="E1787">
            <v>1</v>
          </cell>
          <cell r="F1787">
            <v>1</v>
          </cell>
          <cell r="G1787">
            <v>1</v>
          </cell>
          <cell r="H1787">
            <v>1</v>
          </cell>
        </row>
        <row r="1788">
          <cell r="A1788" t="str">
            <v>ZBPD3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</row>
        <row r="1789">
          <cell r="A1789" t="str">
            <v>ZBPD3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</row>
        <row r="1790">
          <cell r="A1790" t="str">
            <v>ZBPD3</v>
          </cell>
          <cell r="E1790">
            <v>1</v>
          </cell>
          <cell r="F1790">
            <v>1</v>
          </cell>
          <cell r="G1790">
            <v>1</v>
          </cell>
          <cell r="H1790">
            <v>1</v>
          </cell>
        </row>
        <row r="1791">
          <cell r="A1791" t="str">
            <v>ZBPD3</v>
          </cell>
          <cell r="E1791">
            <v>1</v>
          </cell>
          <cell r="F1791">
            <v>1</v>
          </cell>
          <cell r="G1791">
            <v>1</v>
          </cell>
          <cell r="H1791">
            <v>1</v>
          </cell>
        </row>
        <row r="1792">
          <cell r="A1792" t="str">
            <v>ZBPD3</v>
          </cell>
          <cell r="E1792">
            <v>1</v>
          </cell>
          <cell r="F1792">
            <v>1</v>
          </cell>
          <cell r="G1792">
            <v>1</v>
          </cell>
          <cell r="H1792">
            <v>1</v>
          </cell>
        </row>
        <row r="1793">
          <cell r="A1793" t="str">
            <v>ZBPD3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</row>
        <row r="1794">
          <cell r="A1794" t="str">
            <v>ZBPD</v>
          </cell>
          <cell r="E1794">
            <v>1</v>
          </cell>
          <cell r="F1794">
            <v>1</v>
          </cell>
          <cell r="G1794">
            <v>1</v>
          </cell>
          <cell r="H1794">
            <v>1</v>
          </cell>
        </row>
        <row r="1795">
          <cell r="A1795" t="str">
            <v>ZBPD3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</row>
        <row r="1796">
          <cell r="A1796" t="str">
            <v>ZBPD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</row>
        <row r="1797">
          <cell r="A1797" t="str">
            <v>ZBPD3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</row>
        <row r="1798">
          <cell r="A1798" t="str">
            <v>ZBPD3</v>
          </cell>
          <cell r="E1798">
            <v>1</v>
          </cell>
          <cell r="F1798">
            <v>1</v>
          </cell>
          <cell r="G1798">
            <v>1</v>
          </cell>
          <cell r="H1798">
            <v>1</v>
          </cell>
        </row>
        <row r="1799">
          <cell r="A1799" t="str">
            <v>ZBPD3</v>
          </cell>
          <cell r="E1799">
            <v>1</v>
          </cell>
          <cell r="F1799">
            <v>1</v>
          </cell>
          <cell r="G1799">
            <v>1</v>
          </cell>
          <cell r="H1799">
            <v>1</v>
          </cell>
        </row>
        <row r="1800">
          <cell r="A1800" t="str">
            <v>ZBPD3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</row>
        <row r="1801">
          <cell r="A1801" t="str">
            <v>ZBPD3</v>
          </cell>
          <cell r="E1801">
            <v>1</v>
          </cell>
          <cell r="F1801">
            <v>1</v>
          </cell>
          <cell r="G1801">
            <v>1</v>
          </cell>
          <cell r="H1801">
            <v>1</v>
          </cell>
        </row>
        <row r="1802">
          <cell r="A1802" t="str">
            <v>ZBPD3</v>
          </cell>
          <cell r="E1802">
            <v>1</v>
          </cell>
          <cell r="F1802">
            <v>1</v>
          </cell>
          <cell r="G1802">
            <v>1</v>
          </cell>
          <cell r="H1802">
            <v>1</v>
          </cell>
        </row>
        <row r="1803">
          <cell r="A1803" t="str">
            <v>ZBPD3</v>
          </cell>
          <cell r="E1803">
            <v>1</v>
          </cell>
          <cell r="F1803">
            <v>1</v>
          </cell>
          <cell r="G1803">
            <v>1</v>
          </cell>
          <cell r="H1803">
            <v>1</v>
          </cell>
        </row>
        <row r="1804">
          <cell r="A1804" t="str">
            <v>ZBPD3</v>
          </cell>
          <cell r="E1804">
            <v>1</v>
          </cell>
          <cell r="F1804">
            <v>1</v>
          </cell>
          <cell r="G1804">
            <v>1</v>
          </cell>
          <cell r="H1804">
            <v>1</v>
          </cell>
        </row>
        <row r="1805">
          <cell r="A1805" t="str">
            <v>ZBPD4</v>
          </cell>
          <cell r="E1805">
            <v>1</v>
          </cell>
          <cell r="F1805">
            <v>1</v>
          </cell>
          <cell r="G1805">
            <v>1</v>
          </cell>
          <cell r="H1805">
            <v>1</v>
          </cell>
        </row>
        <row r="1806">
          <cell r="A1806" t="str">
            <v>ZBPD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</row>
        <row r="1807">
          <cell r="A1807" t="str">
            <v>ZBPD3</v>
          </cell>
          <cell r="E1807">
            <v>1</v>
          </cell>
          <cell r="F1807">
            <v>1</v>
          </cell>
          <cell r="G1807">
            <v>1</v>
          </cell>
          <cell r="H1807">
            <v>1</v>
          </cell>
        </row>
        <row r="1808">
          <cell r="A1808" t="str">
            <v>ZBPD3</v>
          </cell>
          <cell r="E1808">
            <v>1</v>
          </cell>
          <cell r="F1808">
            <v>1</v>
          </cell>
          <cell r="G1808">
            <v>1</v>
          </cell>
          <cell r="H1808">
            <v>1</v>
          </cell>
        </row>
        <row r="1809">
          <cell r="A1809" t="str">
            <v>ZBPD3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</row>
        <row r="1810">
          <cell r="A1810" t="str">
            <v>ZBPD3</v>
          </cell>
          <cell r="E1810">
            <v>1</v>
          </cell>
          <cell r="F1810">
            <v>1</v>
          </cell>
          <cell r="G1810">
            <v>1</v>
          </cell>
          <cell r="H1810">
            <v>1</v>
          </cell>
        </row>
        <row r="1811">
          <cell r="A1811" t="str">
            <v>ZBPD3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</row>
        <row r="1812">
          <cell r="A1812" t="str">
            <v>ZBPD3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</row>
        <row r="1813">
          <cell r="A1813" t="str">
            <v>ZBPD4</v>
          </cell>
          <cell r="E1813">
            <v>1</v>
          </cell>
          <cell r="F1813">
            <v>1</v>
          </cell>
          <cell r="G1813">
            <v>1</v>
          </cell>
          <cell r="H1813">
            <v>1</v>
          </cell>
        </row>
        <row r="1814">
          <cell r="A1814" t="str">
            <v>ZBPD3</v>
          </cell>
          <cell r="E1814">
            <v>1</v>
          </cell>
          <cell r="F1814">
            <v>1</v>
          </cell>
          <cell r="G1814">
            <v>1</v>
          </cell>
          <cell r="H1814">
            <v>1</v>
          </cell>
        </row>
        <row r="1815">
          <cell r="A1815" t="str">
            <v>ZBPD3</v>
          </cell>
          <cell r="E1815">
            <v>1</v>
          </cell>
          <cell r="F1815">
            <v>1</v>
          </cell>
          <cell r="G1815">
            <v>1</v>
          </cell>
          <cell r="H1815">
            <v>1</v>
          </cell>
        </row>
        <row r="1816">
          <cell r="A1816" t="str">
            <v>ZBPD3</v>
          </cell>
          <cell r="E1816">
            <v>1</v>
          </cell>
          <cell r="F1816">
            <v>1</v>
          </cell>
          <cell r="G1816">
            <v>1</v>
          </cell>
          <cell r="H1816">
            <v>1</v>
          </cell>
        </row>
        <row r="1817">
          <cell r="A1817" t="str">
            <v>ZBPD3</v>
          </cell>
          <cell r="E1817">
            <v>1</v>
          </cell>
          <cell r="F1817">
            <v>1</v>
          </cell>
          <cell r="G1817">
            <v>1</v>
          </cell>
          <cell r="H1817">
            <v>1</v>
          </cell>
        </row>
        <row r="1818">
          <cell r="A1818" t="str">
            <v>ZBPD4</v>
          </cell>
          <cell r="E1818">
            <v>1</v>
          </cell>
          <cell r="F1818">
            <v>1</v>
          </cell>
          <cell r="G1818">
            <v>1</v>
          </cell>
          <cell r="H1818">
            <v>1</v>
          </cell>
        </row>
        <row r="1819">
          <cell r="A1819" t="str">
            <v>ZBPD4</v>
          </cell>
          <cell r="E1819">
            <v>1</v>
          </cell>
          <cell r="F1819">
            <v>1</v>
          </cell>
          <cell r="G1819">
            <v>1</v>
          </cell>
          <cell r="H1819">
            <v>1</v>
          </cell>
        </row>
        <row r="1820">
          <cell r="A1820" t="str">
            <v>ZBPD3</v>
          </cell>
          <cell r="E1820">
            <v>1</v>
          </cell>
          <cell r="F1820">
            <v>1</v>
          </cell>
          <cell r="G1820">
            <v>1</v>
          </cell>
          <cell r="H1820">
            <v>1</v>
          </cell>
        </row>
        <row r="1821">
          <cell r="A1821" t="str">
            <v>ZBPD3</v>
          </cell>
          <cell r="E1821">
            <v>1</v>
          </cell>
          <cell r="F1821">
            <v>1</v>
          </cell>
          <cell r="G1821">
            <v>1</v>
          </cell>
          <cell r="H1821">
            <v>1</v>
          </cell>
        </row>
        <row r="1822">
          <cell r="A1822" t="str">
            <v>ZBPD4</v>
          </cell>
          <cell r="E1822">
            <v>1</v>
          </cell>
          <cell r="F1822">
            <v>1</v>
          </cell>
          <cell r="G1822">
            <v>1</v>
          </cell>
          <cell r="H1822">
            <v>1</v>
          </cell>
        </row>
        <row r="1823">
          <cell r="A1823" t="str">
            <v>ZBPD4</v>
          </cell>
          <cell r="E1823">
            <v>1</v>
          </cell>
          <cell r="F1823">
            <v>1</v>
          </cell>
          <cell r="G1823">
            <v>1</v>
          </cell>
          <cell r="H1823">
            <v>1</v>
          </cell>
        </row>
        <row r="1824">
          <cell r="A1824" t="str">
            <v>ZBPD4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</row>
        <row r="1825">
          <cell r="A1825" t="str">
            <v>ZBPD</v>
          </cell>
          <cell r="E1825">
            <v>1</v>
          </cell>
          <cell r="F1825">
            <v>1</v>
          </cell>
          <cell r="G1825">
            <v>1</v>
          </cell>
          <cell r="H1825">
            <v>1</v>
          </cell>
        </row>
        <row r="1826">
          <cell r="A1826" t="str">
            <v>ZBPD</v>
          </cell>
          <cell r="E1826">
            <v>1</v>
          </cell>
          <cell r="F1826">
            <v>1</v>
          </cell>
          <cell r="G1826">
            <v>1</v>
          </cell>
          <cell r="H1826">
            <v>1</v>
          </cell>
        </row>
        <row r="1827">
          <cell r="A1827" t="str">
            <v>ZBPD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</row>
        <row r="1828">
          <cell r="A1828" t="str">
            <v>ZBPD3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</row>
        <row r="1829">
          <cell r="A1829" t="str">
            <v>ZBPD3</v>
          </cell>
          <cell r="E1829">
            <v>1</v>
          </cell>
          <cell r="F1829">
            <v>1</v>
          </cell>
          <cell r="G1829">
            <v>1</v>
          </cell>
          <cell r="H1829">
            <v>1</v>
          </cell>
        </row>
        <row r="1830">
          <cell r="A1830" t="str">
            <v>ZBPD3</v>
          </cell>
          <cell r="E1830">
            <v>1</v>
          </cell>
          <cell r="F1830">
            <v>1</v>
          </cell>
          <cell r="G1830">
            <v>1</v>
          </cell>
          <cell r="H1830">
            <v>1</v>
          </cell>
        </row>
        <row r="1831">
          <cell r="A1831" t="str">
            <v>ZBPD3</v>
          </cell>
          <cell r="E1831">
            <v>1</v>
          </cell>
          <cell r="F1831">
            <v>1</v>
          </cell>
          <cell r="G1831">
            <v>1</v>
          </cell>
          <cell r="H1831">
            <v>1</v>
          </cell>
        </row>
        <row r="1832">
          <cell r="A1832" t="str">
            <v>ZBPD3</v>
          </cell>
          <cell r="E1832">
            <v>1</v>
          </cell>
          <cell r="F1832">
            <v>1</v>
          </cell>
          <cell r="G1832">
            <v>1</v>
          </cell>
          <cell r="H1832">
            <v>1</v>
          </cell>
        </row>
        <row r="1833">
          <cell r="A1833" t="str">
            <v>ZBPD3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</row>
        <row r="1834">
          <cell r="A1834" t="str">
            <v>ZBPD3</v>
          </cell>
          <cell r="E1834">
            <v>1</v>
          </cell>
          <cell r="F1834">
            <v>1</v>
          </cell>
          <cell r="G1834">
            <v>1</v>
          </cell>
          <cell r="H1834">
            <v>1</v>
          </cell>
        </row>
        <row r="1835">
          <cell r="A1835" t="str">
            <v>ZBPD3</v>
          </cell>
          <cell r="E1835">
            <v>1</v>
          </cell>
          <cell r="F1835">
            <v>1</v>
          </cell>
          <cell r="G1835">
            <v>1</v>
          </cell>
          <cell r="H1835">
            <v>1</v>
          </cell>
        </row>
        <row r="1836">
          <cell r="A1836" t="str">
            <v>ZBPD3</v>
          </cell>
          <cell r="E1836">
            <v>1</v>
          </cell>
          <cell r="F1836">
            <v>1</v>
          </cell>
          <cell r="G1836">
            <v>1</v>
          </cell>
          <cell r="H1836">
            <v>1</v>
          </cell>
        </row>
        <row r="1837">
          <cell r="A1837" t="str">
            <v>ZBPD3</v>
          </cell>
          <cell r="E1837">
            <v>1</v>
          </cell>
          <cell r="F1837">
            <v>1</v>
          </cell>
          <cell r="G1837">
            <v>1</v>
          </cell>
          <cell r="H1837">
            <v>1</v>
          </cell>
        </row>
        <row r="1838">
          <cell r="A1838" t="str">
            <v>ZBPD4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</row>
        <row r="1839">
          <cell r="A1839" t="str">
            <v>ZBPD4</v>
          </cell>
          <cell r="E1839">
            <v>1</v>
          </cell>
          <cell r="F1839">
            <v>1</v>
          </cell>
          <cell r="G1839">
            <v>1</v>
          </cell>
          <cell r="H1839">
            <v>1</v>
          </cell>
        </row>
        <row r="1840">
          <cell r="A1840" t="str">
            <v>ZBPD3</v>
          </cell>
          <cell r="E1840">
            <v>1</v>
          </cell>
          <cell r="F1840">
            <v>1</v>
          </cell>
          <cell r="G1840">
            <v>1</v>
          </cell>
          <cell r="H1840">
            <v>1</v>
          </cell>
        </row>
        <row r="1841">
          <cell r="A1841" t="str">
            <v>ZBPD3</v>
          </cell>
          <cell r="E1841">
            <v>1</v>
          </cell>
          <cell r="F1841">
            <v>1</v>
          </cell>
          <cell r="G1841">
            <v>1</v>
          </cell>
          <cell r="H1841">
            <v>1</v>
          </cell>
        </row>
        <row r="1842">
          <cell r="A1842" t="str">
            <v>ZBPD3</v>
          </cell>
          <cell r="E1842">
            <v>1</v>
          </cell>
          <cell r="F1842">
            <v>1</v>
          </cell>
          <cell r="G1842">
            <v>1</v>
          </cell>
          <cell r="H1842">
            <v>1</v>
          </cell>
        </row>
        <row r="1843">
          <cell r="A1843" t="str">
            <v>ZBPD3</v>
          </cell>
          <cell r="E1843">
            <v>1</v>
          </cell>
          <cell r="F1843">
            <v>1</v>
          </cell>
          <cell r="G1843">
            <v>1</v>
          </cell>
          <cell r="H1843">
            <v>1</v>
          </cell>
        </row>
        <row r="1844">
          <cell r="A1844" t="str">
            <v>ZBPD3</v>
          </cell>
          <cell r="E1844">
            <v>1</v>
          </cell>
          <cell r="F1844">
            <v>1</v>
          </cell>
          <cell r="G1844">
            <v>1</v>
          </cell>
          <cell r="H1844">
            <v>1</v>
          </cell>
        </row>
        <row r="1845">
          <cell r="A1845" t="str">
            <v>ZBPD3</v>
          </cell>
          <cell r="E1845">
            <v>1</v>
          </cell>
          <cell r="F1845">
            <v>1</v>
          </cell>
          <cell r="G1845">
            <v>1</v>
          </cell>
          <cell r="H1845">
            <v>1</v>
          </cell>
        </row>
        <row r="1846">
          <cell r="A1846" t="str">
            <v>ZBPD3</v>
          </cell>
          <cell r="E1846">
            <v>1</v>
          </cell>
          <cell r="F1846">
            <v>1</v>
          </cell>
          <cell r="G1846">
            <v>1</v>
          </cell>
          <cell r="H1846">
            <v>1</v>
          </cell>
        </row>
        <row r="1847">
          <cell r="A1847" t="str">
            <v>ZBPD3</v>
          </cell>
          <cell r="E1847">
            <v>1</v>
          </cell>
          <cell r="F1847">
            <v>1</v>
          </cell>
          <cell r="G1847">
            <v>1</v>
          </cell>
          <cell r="H1847">
            <v>1</v>
          </cell>
        </row>
        <row r="1848">
          <cell r="A1848" t="str">
            <v>ZBPD3</v>
          </cell>
          <cell r="E1848">
            <v>1</v>
          </cell>
          <cell r="F1848">
            <v>1</v>
          </cell>
          <cell r="G1848">
            <v>1</v>
          </cell>
          <cell r="H1848">
            <v>1</v>
          </cell>
        </row>
        <row r="1849">
          <cell r="A1849" t="str">
            <v>ZBPD3</v>
          </cell>
          <cell r="E1849">
            <v>1</v>
          </cell>
          <cell r="F1849">
            <v>1</v>
          </cell>
          <cell r="G1849">
            <v>1</v>
          </cell>
          <cell r="H1849">
            <v>1</v>
          </cell>
        </row>
        <row r="1850">
          <cell r="A1850" t="str">
            <v>ZBPD3</v>
          </cell>
          <cell r="E1850">
            <v>2</v>
          </cell>
          <cell r="F1850">
            <v>4</v>
          </cell>
          <cell r="G1850">
            <v>4</v>
          </cell>
          <cell r="H1850">
            <v>4</v>
          </cell>
        </row>
        <row r="1851">
          <cell r="A1851" t="str">
            <v>ZBPD3</v>
          </cell>
          <cell r="E1851">
            <v>1</v>
          </cell>
          <cell r="F1851">
            <v>1</v>
          </cell>
          <cell r="G1851">
            <v>1</v>
          </cell>
          <cell r="H1851">
            <v>1</v>
          </cell>
        </row>
        <row r="1852">
          <cell r="A1852" t="str">
            <v>ZBPD3</v>
          </cell>
          <cell r="E1852">
            <v>1</v>
          </cell>
          <cell r="F1852">
            <v>1</v>
          </cell>
          <cell r="G1852">
            <v>1</v>
          </cell>
          <cell r="H1852">
            <v>1</v>
          </cell>
        </row>
        <row r="1853">
          <cell r="A1853" t="str">
            <v>ZBPD3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</row>
        <row r="1854">
          <cell r="A1854" t="str">
            <v>ZBPD3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</row>
        <row r="1855">
          <cell r="A1855" t="str">
            <v>ZBPD3</v>
          </cell>
          <cell r="E1855">
            <v>1</v>
          </cell>
          <cell r="F1855">
            <v>1</v>
          </cell>
          <cell r="G1855">
            <v>1</v>
          </cell>
          <cell r="H1855">
            <v>1</v>
          </cell>
        </row>
        <row r="1856">
          <cell r="A1856" t="str">
            <v>ZBPD3</v>
          </cell>
          <cell r="E1856">
            <v>1</v>
          </cell>
          <cell r="F1856">
            <v>1</v>
          </cell>
          <cell r="G1856">
            <v>1</v>
          </cell>
          <cell r="H1856">
            <v>1</v>
          </cell>
        </row>
        <row r="1857">
          <cell r="A1857" t="str">
            <v>ZBPD3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</row>
        <row r="1858">
          <cell r="A1858" t="str">
            <v>ZBPD3</v>
          </cell>
          <cell r="E1858">
            <v>1</v>
          </cell>
          <cell r="F1858">
            <v>1</v>
          </cell>
          <cell r="G1858">
            <v>1</v>
          </cell>
          <cell r="H1858">
            <v>1</v>
          </cell>
        </row>
        <row r="1859">
          <cell r="A1859" t="str">
            <v>ZBPD3</v>
          </cell>
          <cell r="E1859">
            <v>1</v>
          </cell>
          <cell r="F1859">
            <v>1</v>
          </cell>
          <cell r="G1859">
            <v>1</v>
          </cell>
          <cell r="H1859">
            <v>1</v>
          </cell>
        </row>
        <row r="1860">
          <cell r="A1860" t="str">
            <v>ZBPD3</v>
          </cell>
          <cell r="E1860">
            <v>1</v>
          </cell>
          <cell r="F1860">
            <v>1</v>
          </cell>
          <cell r="G1860">
            <v>1</v>
          </cell>
          <cell r="H1860">
            <v>1</v>
          </cell>
        </row>
        <row r="1861">
          <cell r="A1861" t="str">
            <v>ZBPD3</v>
          </cell>
          <cell r="E1861">
            <v>1</v>
          </cell>
          <cell r="F1861">
            <v>1</v>
          </cell>
          <cell r="G1861">
            <v>1</v>
          </cell>
          <cell r="H1861">
            <v>1</v>
          </cell>
        </row>
        <row r="1862">
          <cell r="A1862" t="str">
            <v>ZBPD3</v>
          </cell>
          <cell r="E1862">
            <v>1</v>
          </cell>
          <cell r="F1862">
            <v>1</v>
          </cell>
          <cell r="G1862">
            <v>1</v>
          </cell>
          <cell r="H1862">
            <v>1</v>
          </cell>
        </row>
        <row r="1863">
          <cell r="A1863" t="str">
            <v>ZBPD3</v>
          </cell>
          <cell r="E1863">
            <v>1</v>
          </cell>
          <cell r="F1863">
            <v>1</v>
          </cell>
          <cell r="G1863">
            <v>1</v>
          </cell>
          <cell r="H1863">
            <v>1</v>
          </cell>
        </row>
        <row r="1864">
          <cell r="A1864" t="str">
            <v>ZBPD3</v>
          </cell>
          <cell r="E1864">
            <v>1</v>
          </cell>
          <cell r="F1864">
            <v>1</v>
          </cell>
          <cell r="G1864">
            <v>1</v>
          </cell>
          <cell r="H1864">
            <v>1</v>
          </cell>
        </row>
        <row r="1865">
          <cell r="A1865" t="str">
            <v>ZBPD3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</row>
        <row r="1866">
          <cell r="A1866" t="str">
            <v>ZBPD4</v>
          </cell>
          <cell r="E1866">
            <v>1</v>
          </cell>
          <cell r="F1866">
            <v>1</v>
          </cell>
          <cell r="G1866">
            <v>1</v>
          </cell>
          <cell r="H1866">
            <v>1</v>
          </cell>
        </row>
        <row r="1867">
          <cell r="A1867" t="str">
            <v>ZBPD</v>
          </cell>
          <cell r="E1867">
            <v>1</v>
          </cell>
          <cell r="F1867">
            <v>1</v>
          </cell>
          <cell r="G1867">
            <v>1</v>
          </cell>
          <cell r="H1867">
            <v>1</v>
          </cell>
        </row>
        <row r="1868">
          <cell r="A1868" t="str">
            <v>ZBPD3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</row>
        <row r="1869">
          <cell r="A1869" t="str">
            <v>ZBPD4</v>
          </cell>
          <cell r="E1869">
            <v>1</v>
          </cell>
          <cell r="F1869">
            <v>1</v>
          </cell>
          <cell r="G1869">
            <v>1</v>
          </cell>
          <cell r="H1869">
            <v>1</v>
          </cell>
        </row>
        <row r="1870">
          <cell r="A1870" t="str">
            <v>ZBPD3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</row>
        <row r="1871">
          <cell r="A1871" t="str">
            <v>ZBPD3</v>
          </cell>
          <cell r="E1871">
            <v>1</v>
          </cell>
          <cell r="F1871">
            <v>1</v>
          </cell>
          <cell r="G1871">
            <v>1</v>
          </cell>
          <cell r="H1871">
            <v>1</v>
          </cell>
        </row>
        <row r="1872">
          <cell r="A1872" t="str">
            <v>ZBPD3</v>
          </cell>
          <cell r="E1872">
            <v>1</v>
          </cell>
          <cell r="F1872">
            <v>1</v>
          </cell>
          <cell r="G1872">
            <v>1</v>
          </cell>
          <cell r="H1872">
            <v>1</v>
          </cell>
        </row>
        <row r="1873">
          <cell r="A1873" t="str">
            <v>ZBPD3</v>
          </cell>
          <cell r="E1873">
            <v>1</v>
          </cell>
          <cell r="F1873">
            <v>1</v>
          </cell>
          <cell r="G1873">
            <v>1</v>
          </cell>
          <cell r="H1873">
            <v>1</v>
          </cell>
        </row>
        <row r="1874">
          <cell r="A1874" t="str">
            <v>ZBPD4</v>
          </cell>
          <cell r="E1874">
            <v>1</v>
          </cell>
          <cell r="F1874">
            <v>1</v>
          </cell>
          <cell r="G1874">
            <v>1</v>
          </cell>
          <cell r="H1874">
            <v>1</v>
          </cell>
        </row>
        <row r="1875">
          <cell r="A1875" t="str">
            <v>ZBPD3</v>
          </cell>
          <cell r="E1875">
            <v>1</v>
          </cell>
          <cell r="F1875">
            <v>1</v>
          </cell>
          <cell r="G1875">
            <v>1</v>
          </cell>
          <cell r="H1875">
            <v>1</v>
          </cell>
        </row>
        <row r="1876">
          <cell r="A1876" t="str">
            <v>ZBPD3</v>
          </cell>
          <cell r="E1876">
            <v>1</v>
          </cell>
          <cell r="F1876">
            <v>1</v>
          </cell>
          <cell r="G1876">
            <v>1</v>
          </cell>
          <cell r="H1876">
            <v>1</v>
          </cell>
        </row>
        <row r="1877">
          <cell r="A1877" t="str">
            <v>ZBPD3</v>
          </cell>
          <cell r="E1877">
            <v>1</v>
          </cell>
          <cell r="F1877">
            <v>1</v>
          </cell>
          <cell r="G1877">
            <v>1</v>
          </cell>
          <cell r="H1877">
            <v>1</v>
          </cell>
        </row>
        <row r="1878">
          <cell r="A1878" t="str">
            <v>ZBPD</v>
          </cell>
          <cell r="E1878">
            <v>1</v>
          </cell>
          <cell r="F1878">
            <v>1</v>
          </cell>
          <cell r="G1878">
            <v>1</v>
          </cell>
          <cell r="H1878">
            <v>1</v>
          </cell>
        </row>
        <row r="1879">
          <cell r="A1879" t="str">
            <v>ZBPD3</v>
          </cell>
          <cell r="E1879">
            <v>1</v>
          </cell>
          <cell r="F1879">
            <v>2</v>
          </cell>
          <cell r="G1879">
            <v>3</v>
          </cell>
          <cell r="H1879">
            <v>4</v>
          </cell>
        </row>
        <row r="1880">
          <cell r="A1880" t="str">
            <v>ZBPD3</v>
          </cell>
          <cell r="E1880">
            <v>1</v>
          </cell>
          <cell r="F1880">
            <v>1</v>
          </cell>
          <cell r="G1880">
            <v>1</v>
          </cell>
          <cell r="H1880">
            <v>1</v>
          </cell>
        </row>
        <row r="1881">
          <cell r="A1881" t="str">
            <v>ZBPD</v>
          </cell>
          <cell r="E1881">
            <v>1</v>
          </cell>
          <cell r="F1881">
            <v>1</v>
          </cell>
          <cell r="G1881">
            <v>1</v>
          </cell>
          <cell r="H1881">
            <v>1</v>
          </cell>
        </row>
        <row r="1882">
          <cell r="A1882" t="str">
            <v>ZBPD4</v>
          </cell>
          <cell r="E1882">
            <v>0</v>
          </cell>
          <cell r="F1882">
            <v>0</v>
          </cell>
          <cell r="G1882">
            <v>2</v>
          </cell>
          <cell r="H1882">
            <v>2</v>
          </cell>
        </row>
        <row r="1883">
          <cell r="A1883" t="str">
            <v>ZBPD4</v>
          </cell>
          <cell r="E1883">
            <v>1</v>
          </cell>
          <cell r="F1883">
            <v>1</v>
          </cell>
          <cell r="G1883">
            <v>2</v>
          </cell>
          <cell r="H1883">
            <v>2</v>
          </cell>
        </row>
        <row r="1884">
          <cell r="A1884" t="str">
            <v>ZBPD</v>
          </cell>
          <cell r="E1884">
            <v>1</v>
          </cell>
          <cell r="F1884">
            <v>1</v>
          </cell>
          <cell r="G1884">
            <v>1</v>
          </cell>
          <cell r="H1884">
            <v>1</v>
          </cell>
        </row>
        <row r="1885">
          <cell r="A1885" t="str">
            <v>ZBPD4</v>
          </cell>
          <cell r="E1885">
            <v>1</v>
          </cell>
          <cell r="F1885">
            <v>1</v>
          </cell>
          <cell r="G1885">
            <v>2</v>
          </cell>
          <cell r="H1885">
            <v>2</v>
          </cell>
        </row>
        <row r="1886">
          <cell r="A1886" t="str">
            <v>ZBPD3</v>
          </cell>
          <cell r="E1886">
            <v>1</v>
          </cell>
          <cell r="F1886">
            <v>1</v>
          </cell>
          <cell r="G1886">
            <v>1</v>
          </cell>
          <cell r="H1886">
            <v>1</v>
          </cell>
        </row>
        <row r="1887">
          <cell r="A1887" t="str">
            <v>ZBPD3</v>
          </cell>
          <cell r="E1887">
            <v>1</v>
          </cell>
          <cell r="F1887">
            <v>1</v>
          </cell>
          <cell r="G1887">
            <v>1</v>
          </cell>
          <cell r="H1887">
            <v>1</v>
          </cell>
        </row>
        <row r="1888">
          <cell r="A1888" t="str">
            <v>ZBPD</v>
          </cell>
          <cell r="E1888">
            <v>1</v>
          </cell>
          <cell r="F1888">
            <v>1</v>
          </cell>
          <cell r="G1888">
            <v>1</v>
          </cell>
          <cell r="H1888">
            <v>1</v>
          </cell>
        </row>
        <row r="1889">
          <cell r="A1889" t="str">
            <v>ZBPD</v>
          </cell>
          <cell r="E1889">
            <v>1</v>
          </cell>
          <cell r="F1889">
            <v>1</v>
          </cell>
          <cell r="G1889">
            <v>1</v>
          </cell>
          <cell r="H1889">
            <v>1</v>
          </cell>
        </row>
        <row r="1890">
          <cell r="A1890" t="str">
            <v>ZBPD3</v>
          </cell>
          <cell r="E1890">
            <v>1</v>
          </cell>
          <cell r="F1890">
            <v>1</v>
          </cell>
          <cell r="G1890">
            <v>1</v>
          </cell>
          <cell r="H1890">
            <v>1</v>
          </cell>
        </row>
        <row r="1891">
          <cell r="A1891" t="str">
            <v>ZBPD3</v>
          </cell>
          <cell r="E1891">
            <v>1</v>
          </cell>
          <cell r="F1891">
            <v>1</v>
          </cell>
          <cell r="G1891">
            <v>1</v>
          </cell>
          <cell r="H1891">
            <v>1</v>
          </cell>
        </row>
        <row r="1892">
          <cell r="A1892" t="str">
            <v>ZBPD3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</row>
        <row r="1893">
          <cell r="A1893" t="str">
            <v>ZBPD3</v>
          </cell>
          <cell r="E1893">
            <v>1</v>
          </cell>
          <cell r="F1893">
            <v>1</v>
          </cell>
          <cell r="G1893">
            <v>1</v>
          </cell>
          <cell r="H1893">
            <v>1</v>
          </cell>
        </row>
        <row r="1894">
          <cell r="A1894" t="str">
            <v>ZBPD3</v>
          </cell>
          <cell r="E1894">
            <v>1</v>
          </cell>
          <cell r="F1894">
            <v>1</v>
          </cell>
          <cell r="G1894">
            <v>1</v>
          </cell>
          <cell r="H1894">
            <v>1</v>
          </cell>
        </row>
        <row r="1895">
          <cell r="A1895" t="str">
            <v>ZBPD3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</row>
        <row r="1896">
          <cell r="A1896" t="str">
            <v>ZBPD3</v>
          </cell>
          <cell r="E1896">
            <v>1</v>
          </cell>
          <cell r="F1896">
            <v>1</v>
          </cell>
          <cell r="G1896">
            <v>1</v>
          </cell>
          <cell r="H1896">
            <v>1</v>
          </cell>
        </row>
        <row r="1897">
          <cell r="A1897" t="str">
            <v>ZBPD3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</row>
        <row r="1898">
          <cell r="A1898" t="str">
            <v>ZBPD3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</row>
        <row r="1899">
          <cell r="A1899" t="str">
            <v>ZBPD3</v>
          </cell>
          <cell r="E1899">
            <v>1</v>
          </cell>
          <cell r="F1899">
            <v>1</v>
          </cell>
          <cell r="G1899">
            <v>1</v>
          </cell>
          <cell r="H1899">
            <v>1</v>
          </cell>
        </row>
        <row r="1900">
          <cell r="A1900" t="str">
            <v>ZBPD3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</row>
        <row r="1901">
          <cell r="A1901" t="str">
            <v>ZBPD3</v>
          </cell>
          <cell r="E1901">
            <v>1</v>
          </cell>
          <cell r="F1901">
            <v>1</v>
          </cell>
          <cell r="G1901">
            <v>1</v>
          </cell>
          <cell r="H1901">
            <v>1</v>
          </cell>
        </row>
        <row r="1902">
          <cell r="A1902" t="str">
            <v>ZBPD3</v>
          </cell>
          <cell r="E1902">
            <v>1</v>
          </cell>
          <cell r="F1902">
            <v>1</v>
          </cell>
          <cell r="G1902">
            <v>1</v>
          </cell>
          <cell r="H1902">
            <v>1</v>
          </cell>
        </row>
        <row r="1903">
          <cell r="A1903" t="str">
            <v>ZBPD3</v>
          </cell>
          <cell r="E1903">
            <v>1</v>
          </cell>
          <cell r="F1903">
            <v>1</v>
          </cell>
          <cell r="G1903">
            <v>1</v>
          </cell>
          <cell r="H1903">
            <v>1</v>
          </cell>
        </row>
        <row r="1904">
          <cell r="A1904" t="str">
            <v>ZBPD3</v>
          </cell>
          <cell r="E1904">
            <v>1</v>
          </cell>
          <cell r="F1904">
            <v>1</v>
          </cell>
          <cell r="G1904">
            <v>1</v>
          </cell>
          <cell r="H1904">
            <v>1</v>
          </cell>
        </row>
        <row r="1905">
          <cell r="A1905" t="str">
            <v>ZBPD3</v>
          </cell>
          <cell r="E1905">
            <v>1</v>
          </cell>
          <cell r="F1905">
            <v>1</v>
          </cell>
          <cell r="G1905">
            <v>1</v>
          </cell>
          <cell r="H1905">
            <v>1</v>
          </cell>
        </row>
        <row r="1906">
          <cell r="A1906" t="str">
            <v>ZBPD3</v>
          </cell>
          <cell r="E1906">
            <v>1</v>
          </cell>
          <cell r="F1906">
            <v>1</v>
          </cell>
          <cell r="G1906">
            <v>1</v>
          </cell>
          <cell r="H1906">
            <v>1</v>
          </cell>
        </row>
        <row r="1907">
          <cell r="A1907" t="str">
            <v>ZBPD3</v>
          </cell>
          <cell r="E1907">
            <v>1</v>
          </cell>
          <cell r="F1907">
            <v>1</v>
          </cell>
          <cell r="G1907">
            <v>1</v>
          </cell>
          <cell r="H1907">
            <v>1</v>
          </cell>
        </row>
        <row r="1908">
          <cell r="A1908" t="str">
            <v>ZBPD3</v>
          </cell>
          <cell r="E1908">
            <v>1</v>
          </cell>
          <cell r="F1908">
            <v>1</v>
          </cell>
          <cell r="G1908">
            <v>1</v>
          </cell>
          <cell r="H1908">
            <v>1</v>
          </cell>
        </row>
        <row r="1909">
          <cell r="A1909" t="str">
            <v>ZBPD3</v>
          </cell>
          <cell r="E1909">
            <v>1</v>
          </cell>
          <cell r="F1909">
            <v>1</v>
          </cell>
          <cell r="G1909">
            <v>1</v>
          </cell>
          <cell r="H1909">
            <v>1</v>
          </cell>
        </row>
        <row r="1910">
          <cell r="A1910" t="str">
            <v>ZBPD3</v>
          </cell>
          <cell r="E1910">
            <v>1</v>
          </cell>
          <cell r="F1910">
            <v>1</v>
          </cell>
          <cell r="G1910">
            <v>1</v>
          </cell>
          <cell r="H1910">
            <v>1</v>
          </cell>
        </row>
        <row r="1911">
          <cell r="A1911" t="str">
            <v>ZBPD3</v>
          </cell>
          <cell r="E1911">
            <v>1</v>
          </cell>
          <cell r="F1911">
            <v>1</v>
          </cell>
          <cell r="G1911">
            <v>1</v>
          </cell>
          <cell r="H1911">
            <v>1</v>
          </cell>
        </row>
        <row r="1912">
          <cell r="A1912" t="str">
            <v>ZBPD3</v>
          </cell>
          <cell r="E1912">
            <v>1</v>
          </cell>
          <cell r="F1912">
            <v>1</v>
          </cell>
          <cell r="G1912">
            <v>1</v>
          </cell>
          <cell r="H1912">
            <v>1</v>
          </cell>
        </row>
        <row r="1913">
          <cell r="A1913" t="str">
            <v>ZBPD3</v>
          </cell>
          <cell r="E1913">
            <v>1</v>
          </cell>
          <cell r="F1913">
            <v>1</v>
          </cell>
          <cell r="G1913">
            <v>1</v>
          </cell>
          <cell r="H1913">
            <v>1</v>
          </cell>
        </row>
        <row r="1914">
          <cell r="A1914" t="str">
            <v>ZBPD3</v>
          </cell>
          <cell r="E1914">
            <v>1</v>
          </cell>
          <cell r="F1914">
            <v>1</v>
          </cell>
          <cell r="G1914">
            <v>1</v>
          </cell>
          <cell r="H1914">
            <v>1</v>
          </cell>
        </row>
        <row r="1915">
          <cell r="A1915" t="str">
            <v>ZBPD3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</row>
        <row r="1916">
          <cell r="A1916" t="str">
            <v>ZBPD3</v>
          </cell>
          <cell r="E1916">
            <v>1</v>
          </cell>
          <cell r="F1916">
            <v>1</v>
          </cell>
          <cell r="G1916">
            <v>1</v>
          </cell>
          <cell r="H1916">
            <v>1</v>
          </cell>
        </row>
        <row r="1917">
          <cell r="A1917" t="str">
            <v>ZBPD3</v>
          </cell>
          <cell r="E1917">
            <v>1</v>
          </cell>
          <cell r="F1917">
            <v>1</v>
          </cell>
          <cell r="G1917">
            <v>1</v>
          </cell>
          <cell r="H1917">
            <v>1</v>
          </cell>
        </row>
        <row r="1918">
          <cell r="A1918" t="str">
            <v>ZBPD3</v>
          </cell>
          <cell r="E1918">
            <v>1</v>
          </cell>
          <cell r="F1918">
            <v>1</v>
          </cell>
          <cell r="G1918">
            <v>1</v>
          </cell>
          <cell r="H1918">
            <v>1</v>
          </cell>
        </row>
        <row r="1919">
          <cell r="A1919" t="str">
            <v>ZBPD3</v>
          </cell>
          <cell r="E1919">
            <v>1</v>
          </cell>
          <cell r="F1919">
            <v>1</v>
          </cell>
          <cell r="G1919">
            <v>1</v>
          </cell>
          <cell r="H1919">
            <v>1</v>
          </cell>
        </row>
        <row r="1920">
          <cell r="A1920" t="str">
            <v>ZBPD3</v>
          </cell>
          <cell r="E1920">
            <v>22</v>
          </cell>
          <cell r="F1920">
            <v>26</v>
          </cell>
          <cell r="G1920">
            <v>28</v>
          </cell>
          <cell r="H1920">
            <v>29</v>
          </cell>
        </row>
        <row r="1921">
          <cell r="A1921" t="str">
            <v>ZBPD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</row>
        <row r="1922">
          <cell r="A1922" t="str">
            <v>ZBPD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</row>
        <row r="1923">
          <cell r="A1923" t="str">
            <v>ZBPD</v>
          </cell>
          <cell r="E1923">
            <v>1</v>
          </cell>
          <cell r="F1923">
            <v>1</v>
          </cell>
          <cell r="G1923">
            <v>1</v>
          </cell>
          <cell r="H1923">
            <v>1</v>
          </cell>
        </row>
        <row r="1924">
          <cell r="A1924" t="str">
            <v>ZBPD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</row>
        <row r="1925">
          <cell r="A1925" t="str">
            <v>ZBPD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</row>
        <row r="1926">
          <cell r="A1926" t="str">
            <v>ZBPD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</row>
        <row r="1927">
          <cell r="A1927" t="str">
            <v>ZBPD</v>
          </cell>
          <cell r="E1927">
            <v>1</v>
          </cell>
          <cell r="F1927">
            <v>1</v>
          </cell>
          <cell r="G1927">
            <v>1</v>
          </cell>
          <cell r="H1927">
            <v>1</v>
          </cell>
        </row>
        <row r="1928">
          <cell r="A1928" t="str">
            <v>ZBPD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</row>
        <row r="1929">
          <cell r="A1929" t="str">
            <v>ZBPD</v>
          </cell>
          <cell r="E1929">
            <v>1</v>
          </cell>
          <cell r="F1929">
            <v>1</v>
          </cell>
          <cell r="G1929">
            <v>1</v>
          </cell>
          <cell r="H1929">
            <v>1</v>
          </cell>
        </row>
        <row r="1930">
          <cell r="A1930" t="str">
            <v>ZBPD</v>
          </cell>
          <cell r="E1930">
            <v>1</v>
          </cell>
          <cell r="F1930">
            <v>1</v>
          </cell>
          <cell r="G1930">
            <v>1</v>
          </cell>
          <cell r="H1930">
            <v>1</v>
          </cell>
        </row>
        <row r="1931">
          <cell r="A1931" t="str">
            <v>ZBPD2</v>
          </cell>
          <cell r="E1931">
            <v>1</v>
          </cell>
          <cell r="F1931">
            <v>1</v>
          </cell>
          <cell r="G1931">
            <v>1</v>
          </cell>
          <cell r="H1931">
            <v>1</v>
          </cell>
        </row>
        <row r="1932">
          <cell r="A1932" t="str">
            <v>ZBPD2</v>
          </cell>
          <cell r="E1932">
            <v>1</v>
          </cell>
          <cell r="F1932">
            <v>1</v>
          </cell>
          <cell r="G1932">
            <v>1</v>
          </cell>
          <cell r="H1932">
            <v>1</v>
          </cell>
        </row>
        <row r="1933">
          <cell r="A1933" t="str">
            <v>ZBPD</v>
          </cell>
          <cell r="E1933">
            <v>1</v>
          </cell>
          <cell r="F1933">
            <v>1</v>
          </cell>
          <cell r="G1933">
            <v>1</v>
          </cell>
          <cell r="H1933">
            <v>1</v>
          </cell>
        </row>
        <row r="1934">
          <cell r="A1934" t="str">
            <v>ZBPD</v>
          </cell>
          <cell r="E1934">
            <v>1</v>
          </cell>
          <cell r="F1934">
            <v>1</v>
          </cell>
          <cell r="G1934">
            <v>1</v>
          </cell>
          <cell r="H1934">
            <v>1</v>
          </cell>
        </row>
        <row r="1935">
          <cell r="A1935" t="str">
            <v>ZBPD</v>
          </cell>
          <cell r="E1935">
            <v>1</v>
          </cell>
          <cell r="F1935">
            <v>1</v>
          </cell>
          <cell r="G1935">
            <v>1</v>
          </cell>
          <cell r="H1935">
            <v>1</v>
          </cell>
        </row>
        <row r="1936">
          <cell r="A1936" t="str">
            <v>ZBPD</v>
          </cell>
          <cell r="E1936">
            <v>1</v>
          </cell>
          <cell r="F1936">
            <v>1</v>
          </cell>
          <cell r="G1936">
            <v>1</v>
          </cell>
          <cell r="H1936">
            <v>1</v>
          </cell>
        </row>
        <row r="1937">
          <cell r="A1937" t="str">
            <v>ZBPD</v>
          </cell>
          <cell r="E1937">
            <v>1</v>
          </cell>
          <cell r="F1937">
            <v>1</v>
          </cell>
          <cell r="G1937">
            <v>1</v>
          </cell>
          <cell r="H1937">
            <v>1</v>
          </cell>
        </row>
        <row r="1938">
          <cell r="A1938" t="str">
            <v>ZBPD</v>
          </cell>
          <cell r="E1938">
            <v>1</v>
          </cell>
          <cell r="F1938">
            <v>1</v>
          </cell>
          <cell r="G1938">
            <v>1</v>
          </cell>
          <cell r="H1938">
            <v>1</v>
          </cell>
        </row>
        <row r="1939">
          <cell r="A1939" t="str">
            <v>ZBPD</v>
          </cell>
          <cell r="E1939">
            <v>1</v>
          </cell>
          <cell r="F1939">
            <v>1</v>
          </cell>
          <cell r="G1939">
            <v>1</v>
          </cell>
          <cell r="H1939">
            <v>1</v>
          </cell>
        </row>
        <row r="1940">
          <cell r="A1940" t="str">
            <v>ZBPD2</v>
          </cell>
          <cell r="E1940">
            <v>1</v>
          </cell>
          <cell r="F1940">
            <v>1</v>
          </cell>
          <cell r="G1940">
            <v>1</v>
          </cell>
          <cell r="H1940">
            <v>1</v>
          </cell>
        </row>
        <row r="1941">
          <cell r="A1941" t="str">
            <v>ZBPD</v>
          </cell>
          <cell r="E1941">
            <v>1</v>
          </cell>
          <cell r="F1941">
            <v>1</v>
          </cell>
          <cell r="G1941">
            <v>1</v>
          </cell>
          <cell r="H1941">
            <v>1</v>
          </cell>
        </row>
        <row r="1942">
          <cell r="A1942" t="str">
            <v>ZBPD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</row>
        <row r="1943">
          <cell r="A1943" t="str">
            <v>ZBPD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</row>
        <row r="1944">
          <cell r="A1944" t="str">
            <v>ZBPD</v>
          </cell>
          <cell r="E1944">
            <v>1</v>
          </cell>
          <cell r="F1944">
            <v>1</v>
          </cell>
          <cell r="G1944">
            <v>1</v>
          </cell>
          <cell r="H1944">
            <v>1</v>
          </cell>
        </row>
        <row r="1945">
          <cell r="A1945" t="str">
            <v>ZBPD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</row>
        <row r="1946">
          <cell r="A1946" t="str">
            <v>ZBPD2</v>
          </cell>
          <cell r="E1946">
            <v>1</v>
          </cell>
          <cell r="F1946">
            <v>1</v>
          </cell>
          <cell r="G1946">
            <v>1</v>
          </cell>
          <cell r="H1946">
            <v>1</v>
          </cell>
        </row>
        <row r="1947">
          <cell r="A1947" t="str">
            <v>ZBPD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</row>
        <row r="1948">
          <cell r="A1948" t="str">
            <v>ZBPD2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</row>
        <row r="1949">
          <cell r="A1949" t="str">
            <v>ZBPD</v>
          </cell>
          <cell r="E1949">
            <v>1</v>
          </cell>
          <cell r="F1949">
            <v>1</v>
          </cell>
          <cell r="G1949">
            <v>1</v>
          </cell>
          <cell r="H1949">
            <v>1</v>
          </cell>
        </row>
        <row r="1950">
          <cell r="A1950" t="str">
            <v>ZBPD</v>
          </cell>
          <cell r="E1950">
            <v>1</v>
          </cell>
          <cell r="F1950">
            <v>1</v>
          </cell>
          <cell r="G1950">
            <v>1</v>
          </cell>
          <cell r="H1950">
            <v>1</v>
          </cell>
        </row>
        <row r="1951">
          <cell r="A1951" t="str">
            <v>ZBPD</v>
          </cell>
          <cell r="E1951">
            <v>1</v>
          </cell>
          <cell r="F1951">
            <v>1</v>
          </cell>
          <cell r="G1951">
            <v>1</v>
          </cell>
          <cell r="H1951">
            <v>1</v>
          </cell>
        </row>
        <row r="1952">
          <cell r="A1952" t="str">
            <v>ZBPD</v>
          </cell>
          <cell r="E1952">
            <v>1</v>
          </cell>
          <cell r="F1952">
            <v>1</v>
          </cell>
          <cell r="G1952">
            <v>1</v>
          </cell>
          <cell r="H1952">
            <v>1</v>
          </cell>
        </row>
        <row r="1953">
          <cell r="A1953" t="str">
            <v>ZBPD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</row>
        <row r="1954">
          <cell r="A1954" t="str">
            <v>ZBPD2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</row>
        <row r="1955">
          <cell r="A1955" t="str">
            <v>ZBPD</v>
          </cell>
          <cell r="E1955">
            <v>1</v>
          </cell>
          <cell r="F1955">
            <v>1</v>
          </cell>
          <cell r="G1955">
            <v>1</v>
          </cell>
          <cell r="H1955">
            <v>1</v>
          </cell>
        </row>
        <row r="1956">
          <cell r="A1956" t="str">
            <v>ZBPD</v>
          </cell>
          <cell r="E1956">
            <v>1</v>
          </cell>
          <cell r="F1956">
            <v>1</v>
          </cell>
          <cell r="G1956">
            <v>1</v>
          </cell>
          <cell r="H1956">
            <v>1</v>
          </cell>
        </row>
        <row r="1957">
          <cell r="A1957" t="str">
            <v>ZBPD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</row>
        <row r="1958">
          <cell r="A1958" t="str">
            <v>ZBPD</v>
          </cell>
          <cell r="E1958">
            <v>1</v>
          </cell>
          <cell r="F1958">
            <v>1</v>
          </cell>
          <cell r="G1958">
            <v>1</v>
          </cell>
          <cell r="H1958">
            <v>1</v>
          </cell>
        </row>
        <row r="1959">
          <cell r="A1959" t="str">
            <v>ZBPD</v>
          </cell>
          <cell r="E1959">
            <v>1</v>
          </cell>
          <cell r="F1959">
            <v>1</v>
          </cell>
          <cell r="G1959">
            <v>1</v>
          </cell>
          <cell r="H1959">
            <v>1</v>
          </cell>
        </row>
        <row r="1960">
          <cell r="A1960" t="str">
            <v>ZBPD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</row>
        <row r="1961">
          <cell r="A1961" t="str">
            <v>ZBPD</v>
          </cell>
          <cell r="E1961">
            <v>1</v>
          </cell>
          <cell r="F1961">
            <v>1</v>
          </cell>
          <cell r="G1961">
            <v>1</v>
          </cell>
          <cell r="H1961">
            <v>1</v>
          </cell>
        </row>
        <row r="1962">
          <cell r="A1962" t="str">
            <v>ZBPD</v>
          </cell>
          <cell r="E1962">
            <v>1</v>
          </cell>
          <cell r="F1962">
            <v>1</v>
          </cell>
          <cell r="G1962">
            <v>1</v>
          </cell>
          <cell r="H1962">
            <v>1</v>
          </cell>
        </row>
        <row r="1963">
          <cell r="A1963" t="str">
            <v>ZBPD</v>
          </cell>
          <cell r="E1963">
            <v>1</v>
          </cell>
          <cell r="F1963">
            <v>1</v>
          </cell>
          <cell r="G1963">
            <v>1</v>
          </cell>
          <cell r="H1963">
            <v>1</v>
          </cell>
        </row>
        <row r="1964">
          <cell r="A1964" t="str">
            <v>ZBPD</v>
          </cell>
          <cell r="E1964">
            <v>1</v>
          </cell>
          <cell r="F1964">
            <v>1</v>
          </cell>
          <cell r="G1964">
            <v>1</v>
          </cell>
          <cell r="H1964">
            <v>1</v>
          </cell>
        </row>
        <row r="1965">
          <cell r="A1965" t="str">
            <v>ZBPD</v>
          </cell>
          <cell r="E1965">
            <v>1</v>
          </cell>
          <cell r="F1965">
            <v>1</v>
          </cell>
          <cell r="G1965">
            <v>1</v>
          </cell>
          <cell r="H1965">
            <v>1</v>
          </cell>
        </row>
        <row r="1966">
          <cell r="A1966" t="str">
            <v>ZBPD2</v>
          </cell>
          <cell r="E1966">
            <v>1</v>
          </cell>
          <cell r="F1966">
            <v>1</v>
          </cell>
          <cell r="G1966">
            <v>1</v>
          </cell>
          <cell r="H1966">
            <v>1</v>
          </cell>
        </row>
        <row r="1967">
          <cell r="A1967" t="str">
            <v>ZBPD</v>
          </cell>
          <cell r="E1967">
            <v>1</v>
          </cell>
          <cell r="F1967">
            <v>1</v>
          </cell>
          <cell r="G1967">
            <v>1</v>
          </cell>
          <cell r="H1967">
            <v>1</v>
          </cell>
        </row>
        <row r="1968">
          <cell r="A1968" t="str">
            <v>ZBPD</v>
          </cell>
          <cell r="E1968">
            <v>1</v>
          </cell>
          <cell r="F1968">
            <v>1</v>
          </cell>
          <cell r="G1968">
            <v>1</v>
          </cell>
          <cell r="H1968">
            <v>1</v>
          </cell>
        </row>
        <row r="1969">
          <cell r="A1969" t="str">
            <v>ZBPD</v>
          </cell>
          <cell r="E1969">
            <v>1</v>
          </cell>
          <cell r="F1969">
            <v>1</v>
          </cell>
          <cell r="G1969">
            <v>1</v>
          </cell>
          <cell r="H1969">
            <v>1</v>
          </cell>
        </row>
        <row r="1970">
          <cell r="A1970" t="str">
            <v>ZBPD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</row>
        <row r="1971">
          <cell r="A1971" t="str">
            <v>ZBPD</v>
          </cell>
          <cell r="E1971">
            <v>1</v>
          </cell>
          <cell r="F1971">
            <v>1</v>
          </cell>
          <cell r="G1971">
            <v>1</v>
          </cell>
          <cell r="H1971">
            <v>1</v>
          </cell>
        </row>
        <row r="1972">
          <cell r="A1972" t="str">
            <v>ZBPD</v>
          </cell>
          <cell r="E1972">
            <v>1</v>
          </cell>
          <cell r="F1972">
            <v>1</v>
          </cell>
          <cell r="G1972">
            <v>1</v>
          </cell>
          <cell r="H1972">
            <v>1</v>
          </cell>
        </row>
        <row r="1973">
          <cell r="A1973" t="str">
            <v>ZBPD</v>
          </cell>
          <cell r="E1973">
            <v>1</v>
          </cell>
          <cell r="F1973">
            <v>1</v>
          </cell>
          <cell r="G1973">
            <v>1</v>
          </cell>
          <cell r="H1973">
            <v>1</v>
          </cell>
        </row>
        <row r="1974">
          <cell r="A1974" t="str">
            <v>ZBPD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</row>
        <row r="1975">
          <cell r="A1975" t="str">
            <v>ZBPD</v>
          </cell>
          <cell r="E1975">
            <v>1</v>
          </cell>
          <cell r="F1975">
            <v>1</v>
          </cell>
          <cell r="G1975">
            <v>1</v>
          </cell>
          <cell r="H1975">
            <v>1</v>
          </cell>
        </row>
        <row r="1976">
          <cell r="A1976" t="str">
            <v>ZBPD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</row>
        <row r="1977">
          <cell r="A1977" t="str">
            <v>ZBPD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</row>
        <row r="1978">
          <cell r="A1978" t="str">
            <v>ZBPD</v>
          </cell>
          <cell r="E1978">
            <v>1</v>
          </cell>
          <cell r="F1978">
            <v>1</v>
          </cell>
          <cell r="G1978">
            <v>1</v>
          </cell>
          <cell r="H1978">
            <v>1</v>
          </cell>
        </row>
        <row r="1979">
          <cell r="A1979" t="str">
            <v>ZBPD</v>
          </cell>
          <cell r="E1979">
            <v>1</v>
          </cell>
          <cell r="F1979">
            <v>1</v>
          </cell>
          <cell r="G1979">
            <v>1</v>
          </cell>
          <cell r="H1979">
            <v>1</v>
          </cell>
        </row>
        <row r="1980">
          <cell r="A1980" t="str">
            <v>ZBPD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</row>
        <row r="1981">
          <cell r="A1981" t="str">
            <v>ZBPD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</row>
        <row r="1982">
          <cell r="A1982" t="str">
            <v>ZBPD</v>
          </cell>
          <cell r="E1982">
            <v>1</v>
          </cell>
          <cell r="F1982">
            <v>1</v>
          </cell>
          <cell r="G1982">
            <v>1</v>
          </cell>
          <cell r="H1982">
            <v>1</v>
          </cell>
        </row>
        <row r="1983">
          <cell r="A1983" t="str">
            <v>ZBPD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</row>
        <row r="1984">
          <cell r="A1984" t="str">
            <v>ZBPD2</v>
          </cell>
          <cell r="E1984">
            <v>1</v>
          </cell>
          <cell r="F1984">
            <v>1</v>
          </cell>
          <cell r="G1984">
            <v>1</v>
          </cell>
          <cell r="H1984">
            <v>1</v>
          </cell>
        </row>
        <row r="1985">
          <cell r="A1985" t="str">
            <v>ZBPD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</row>
        <row r="1986">
          <cell r="A1986" t="str">
            <v>ZBPD</v>
          </cell>
          <cell r="E1986">
            <v>1</v>
          </cell>
          <cell r="F1986">
            <v>1</v>
          </cell>
          <cell r="G1986">
            <v>1</v>
          </cell>
          <cell r="H1986">
            <v>1</v>
          </cell>
        </row>
        <row r="1987">
          <cell r="A1987" t="str">
            <v>ZBPD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</row>
        <row r="1988">
          <cell r="A1988" t="str">
            <v>ZBPD</v>
          </cell>
          <cell r="E1988">
            <v>1</v>
          </cell>
          <cell r="F1988">
            <v>1</v>
          </cell>
          <cell r="G1988">
            <v>1</v>
          </cell>
          <cell r="H1988">
            <v>1</v>
          </cell>
        </row>
        <row r="1989">
          <cell r="A1989" t="str">
            <v>ZBPD</v>
          </cell>
          <cell r="E1989">
            <v>1</v>
          </cell>
          <cell r="F1989">
            <v>1</v>
          </cell>
          <cell r="G1989">
            <v>1</v>
          </cell>
          <cell r="H1989">
            <v>1</v>
          </cell>
        </row>
        <row r="1990">
          <cell r="A1990" t="str">
            <v>ZBPD</v>
          </cell>
          <cell r="E1990">
            <v>1</v>
          </cell>
          <cell r="F1990">
            <v>1</v>
          </cell>
          <cell r="G1990">
            <v>1</v>
          </cell>
          <cell r="H1990">
            <v>1</v>
          </cell>
        </row>
        <row r="1991">
          <cell r="A1991" t="str">
            <v>ZBPD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</row>
        <row r="1992">
          <cell r="A1992" t="str">
            <v>ZBPD</v>
          </cell>
          <cell r="E1992">
            <v>1</v>
          </cell>
          <cell r="F1992">
            <v>1</v>
          </cell>
          <cell r="G1992">
            <v>1</v>
          </cell>
          <cell r="H1992">
            <v>1</v>
          </cell>
        </row>
        <row r="1993">
          <cell r="A1993" t="str">
            <v>ZBPD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</row>
        <row r="1994">
          <cell r="A1994" t="str">
            <v>ZBPD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</row>
        <row r="1995">
          <cell r="A1995" t="str">
            <v>ZBPD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</row>
        <row r="1996">
          <cell r="A1996" t="str">
            <v>ZBPD</v>
          </cell>
          <cell r="E1996">
            <v>1</v>
          </cell>
          <cell r="F1996">
            <v>1</v>
          </cell>
          <cell r="G1996">
            <v>1</v>
          </cell>
          <cell r="H1996">
            <v>1</v>
          </cell>
        </row>
        <row r="1997">
          <cell r="A1997" t="str">
            <v>ZBPD</v>
          </cell>
          <cell r="E1997">
            <v>1</v>
          </cell>
          <cell r="F1997">
            <v>1</v>
          </cell>
          <cell r="G1997">
            <v>1</v>
          </cell>
          <cell r="H1997">
            <v>1</v>
          </cell>
        </row>
        <row r="1998">
          <cell r="A1998" t="str">
            <v>ZBPD</v>
          </cell>
          <cell r="E1998">
            <v>1</v>
          </cell>
          <cell r="F1998">
            <v>1</v>
          </cell>
          <cell r="G1998">
            <v>1</v>
          </cell>
          <cell r="H1998">
            <v>1</v>
          </cell>
        </row>
        <row r="1999">
          <cell r="A1999" t="str">
            <v>ZBPD</v>
          </cell>
          <cell r="E1999">
            <v>1</v>
          </cell>
          <cell r="F1999">
            <v>1</v>
          </cell>
          <cell r="G1999">
            <v>1</v>
          </cell>
          <cell r="H1999">
            <v>1</v>
          </cell>
        </row>
        <row r="2000">
          <cell r="A2000" t="str">
            <v>ZBPD</v>
          </cell>
          <cell r="E2000">
            <v>1</v>
          </cell>
          <cell r="F2000">
            <v>1</v>
          </cell>
          <cell r="G2000">
            <v>1</v>
          </cell>
          <cell r="H2000">
            <v>1</v>
          </cell>
        </row>
        <row r="2001">
          <cell r="A2001" t="str">
            <v>ZBPD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</row>
        <row r="2002">
          <cell r="A2002" t="str">
            <v>ZBPD</v>
          </cell>
          <cell r="E2002">
            <v>1</v>
          </cell>
          <cell r="F2002">
            <v>1</v>
          </cell>
          <cell r="G2002">
            <v>1</v>
          </cell>
          <cell r="H2002">
            <v>1</v>
          </cell>
        </row>
        <row r="2003">
          <cell r="A2003" t="str">
            <v>ZBPD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</row>
        <row r="2004">
          <cell r="A2004" t="str">
            <v>ZBPD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</row>
        <row r="2005">
          <cell r="A2005" t="str">
            <v>ZBPD</v>
          </cell>
          <cell r="E2005">
            <v>1</v>
          </cell>
          <cell r="F2005">
            <v>1</v>
          </cell>
          <cell r="G2005">
            <v>1</v>
          </cell>
          <cell r="H2005">
            <v>1</v>
          </cell>
        </row>
        <row r="2006">
          <cell r="A2006" t="str">
            <v>ZBPD</v>
          </cell>
          <cell r="E2006">
            <v>1</v>
          </cell>
          <cell r="F2006">
            <v>1</v>
          </cell>
          <cell r="G2006">
            <v>1</v>
          </cell>
          <cell r="H2006">
            <v>1</v>
          </cell>
        </row>
        <row r="2007">
          <cell r="A2007" t="str">
            <v>ZBPD</v>
          </cell>
          <cell r="E2007">
            <v>1</v>
          </cell>
          <cell r="F2007">
            <v>1</v>
          </cell>
          <cell r="G2007">
            <v>1</v>
          </cell>
          <cell r="H2007">
            <v>1</v>
          </cell>
        </row>
        <row r="2008">
          <cell r="A2008" t="str">
            <v>ZBPD</v>
          </cell>
          <cell r="E2008">
            <v>1</v>
          </cell>
          <cell r="F2008">
            <v>1</v>
          </cell>
          <cell r="G2008">
            <v>1</v>
          </cell>
          <cell r="H2008">
            <v>1</v>
          </cell>
        </row>
        <row r="2009">
          <cell r="A2009" t="str">
            <v>ZBPD</v>
          </cell>
          <cell r="E2009">
            <v>1</v>
          </cell>
          <cell r="F2009">
            <v>1</v>
          </cell>
          <cell r="G2009">
            <v>1</v>
          </cell>
          <cell r="H2009">
            <v>1</v>
          </cell>
        </row>
        <row r="2010">
          <cell r="A2010" t="str">
            <v>ZBPD</v>
          </cell>
          <cell r="E2010">
            <v>1</v>
          </cell>
          <cell r="F2010">
            <v>1</v>
          </cell>
          <cell r="G2010">
            <v>1</v>
          </cell>
          <cell r="H2010">
            <v>1</v>
          </cell>
        </row>
        <row r="2011">
          <cell r="A2011" t="str">
            <v>ZBPD</v>
          </cell>
          <cell r="E2011">
            <v>1</v>
          </cell>
          <cell r="F2011">
            <v>1</v>
          </cell>
          <cell r="G2011">
            <v>1</v>
          </cell>
          <cell r="H2011">
            <v>1</v>
          </cell>
        </row>
        <row r="2012">
          <cell r="A2012" t="str">
            <v>ZBPD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</row>
        <row r="2013">
          <cell r="A2013" t="str">
            <v>ZBPD</v>
          </cell>
          <cell r="E2013">
            <v>1</v>
          </cell>
          <cell r="F2013">
            <v>1</v>
          </cell>
          <cell r="G2013">
            <v>1</v>
          </cell>
          <cell r="H2013">
            <v>1</v>
          </cell>
        </row>
        <row r="2014">
          <cell r="A2014" t="str">
            <v>ZBPD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</row>
        <row r="2015">
          <cell r="A2015" t="str">
            <v>ZBPD</v>
          </cell>
          <cell r="E2015">
            <v>1</v>
          </cell>
          <cell r="F2015">
            <v>1</v>
          </cell>
          <cell r="G2015">
            <v>1</v>
          </cell>
          <cell r="H2015">
            <v>1</v>
          </cell>
        </row>
        <row r="2016">
          <cell r="A2016" t="str">
            <v>ZBPD</v>
          </cell>
          <cell r="E2016">
            <v>1</v>
          </cell>
          <cell r="F2016">
            <v>1</v>
          </cell>
          <cell r="G2016">
            <v>1</v>
          </cell>
          <cell r="H2016">
            <v>1</v>
          </cell>
        </row>
        <row r="2017">
          <cell r="A2017" t="str">
            <v>ZBPD</v>
          </cell>
          <cell r="E2017">
            <v>1</v>
          </cell>
          <cell r="F2017">
            <v>1</v>
          </cell>
          <cell r="G2017">
            <v>1</v>
          </cell>
          <cell r="H2017">
            <v>1</v>
          </cell>
        </row>
        <row r="2018">
          <cell r="A2018" t="str">
            <v>ZBPD</v>
          </cell>
          <cell r="E2018">
            <v>1</v>
          </cell>
          <cell r="F2018">
            <v>1</v>
          </cell>
          <cell r="G2018">
            <v>1</v>
          </cell>
          <cell r="H2018">
            <v>1</v>
          </cell>
        </row>
        <row r="2019">
          <cell r="A2019" t="str">
            <v>ZBPD</v>
          </cell>
          <cell r="E2019">
            <v>1</v>
          </cell>
          <cell r="F2019">
            <v>1</v>
          </cell>
          <cell r="G2019">
            <v>1</v>
          </cell>
          <cell r="H2019">
            <v>1</v>
          </cell>
        </row>
        <row r="2020">
          <cell r="A2020" t="str">
            <v>ZBPD</v>
          </cell>
          <cell r="E2020">
            <v>1</v>
          </cell>
          <cell r="F2020">
            <v>1</v>
          </cell>
          <cell r="G2020">
            <v>1</v>
          </cell>
          <cell r="H2020">
            <v>1</v>
          </cell>
        </row>
        <row r="2021">
          <cell r="A2021" t="str">
            <v>ZBPD</v>
          </cell>
          <cell r="E2021">
            <v>1</v>
          </cell>
          <cell r="F2021">
            <v>1</v>
          </cell>
          <cell r="G2021">
            <v>1</v>
          </cell>
          <cell r="H2021">
            <v>1</v>
          </cell>
        </row>
        <row r="2022">
          <cell r="A2022" t="str">
            <v>ZBPD</v>
          </cell>
          <cell r="E2022">
            <v>1</v>
          </cell>
          <cell r="F2022">
            <v>1</v>
          </cell>
          <cell r="G2022">
            <v>1</v>
          </cell>
          <cell r="H2022">
            <v>1</v>
          </cell>
        </row>
        <row r="2023">
          <cell r="A2023" t="str">
            <v>ZBPD</v>
          </cell>
          <cell r="E2023">
            <v>1</v>
          </cell>
          <cell r="F2023">
            <v>1</v>
          </cell>
          <cell r="G2023">
            <v>1</v>
          </cell>
          <cell r="H2023">
            <v>1</v>
          </cell>
        </row>
        <row r="2024">
          <cell r="A2024" t="str">
            <v>ZBPD</v>
          </cell>
          <cell r="E2024">
            <v>1</v>
          </cell>
          <cell r="F2024">
            <v>1</v>
          </cell>
          <cell r="G2024">
            <v>1</v>
          </cell>
          <cell r="H2024">
            <v>1</v>
          </cell>
        </row>
        <row r="2025">
          <cell r="A2025" t="str">
            <v>ZBPD</v>
          </cell>
          <cell r="E2025">
            <v>1</v>
          </cell>
          <cell r="F2025">
            <v>1</v>
          </cell>
          <cell r="G2025">
            <v>1</v>
          </cell>
          <cell r="H2025">
            <v>1</v>
          </cell>
        </row>
        <row r="2026">
          <cell r="A2026" t="str">
            <v>ZBPD</v>
          </cell>
          <cell r="E2026">
            <v>1</v>
          </cell>
          <cell r="F2026">
            <v>1</v>
          </cell>
          <cell r="G2026">
            <v>1</v>
          </cell>
          <cell r="H2026">
            <v>1</v>
          </cell>
        </row>
        <row r="2027">
          <cell r="A2027" t="str">
            <v>ZBPD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</row>
        <row r="2028">
          <cell r="A2028" t="str">
            <v>ZBPD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</row>
        <row r="2029">
          <cell r="A2029" t="str">
            <v>ZBPD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</row>
        <row r="2030">
          <cell r="A2030" t="str">
            <v>ZBPD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</row>
        <row r="2031">
          <cell r="A2031" t="str">
            <v>ZBPD</v>
          </cell>
          <cell r="E2031">
            <v>1</v>
          </cell>
          <cell r="F2031">
            <v>1</v>
          </cell>
          <cell r="G2031">
            <v>1</v>
          </cell>
          <cell r="H2031">
            <v>1</v>
          </cell>
        </row>
        <row r="2032">
          <cell r="A2032" t="str">
            <v>ZBPD</v>
          </cell>
          <cell r="E2032">
            <v>1</v>
          </cell>
          <cell r="F2032">
            <v>1</v>
          </cell>
          <cell r="G2032">
            <v>1</v>
          </cell>
          <cell r="H2032">
            <v>1</v>
          </cell>
        </row>
        <row r="2033">
          <cell r="A2033" t="str">
            <v>ZBPD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</row>
        <row r="2034">
          <cell r="A2034" t="str">
            <v>ZBPD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</row>
        <row r="2035">
          <cell r="A2035" t="str">
            <v>ZBPD</v>
          </cell>
          <cell r="E2035">
            <v>1</v>
          </cell>
          <cell r="F2035">
            <v>1</v>
          </cell>
          <cell r="G2035">
            <v>1</v>
          </cell>
          <cell r="H2035">
            <v>1</v>
          </cell>
        </row>
        <row r="2036">
          <cell r="A2036" t="str">
            <v>ZBPD2</v>
          </cell>
          <cell r="E2036">
            <v>1</v>
          </cell>
          <cell r="F2036">
            <v>1</v>
          </cell>
          <cell r="G2036">
            <v>1</v>
          </cell>
          <cell r="H2036">
            <v>1</v>
          </cell>
        </row>
        <row r="2037">
          <cell r="A2037" t="str">
            <v>ZBPD</v>
          </cell>
          <cell r="E2037">
            <v>1</v>
          </cell>
          <cell r="F2037">
            <v>1</v>
          </cell>
          <cell r="G2037">
            <v>1</v>
          </cell>
          <cell r="H2037">
            <v>1</v>
          </cell>
        </row>
        <row r="2038">
          <cell r="A2038" t="str">
            <v>ZBPD</v>
          </cell>
          <cell r="E2038">
            <v>1</v>
          </cell>
          <cell r="F2038">
            <v>1</v>
          </cell>
          <cell r="G2038">
            <v>1</v>
          </cell>
          <cell r="H2038">
            <v>1</v>
          </cell>
        </row>
        <row r="2039">
          <cell r="A2039" t="str">
            <v>ZBPD</v>
          </cell>
          <cell r="E2039">
            <v>1</v>
          </cell>
          <cell r="F2039">
            <v>1</v>
          </cell>
          <cell r="G2039">
            <v>1</v>
          </cell>
          <cell r="H2039">
            <v>1</v>
          </cell>
        </row>
        <row r="2040">
          <cell r="A2040" t="str">
            <v>ZBPD</v>
          </cell>
          <cell r="E2040">
            <v>1</v>
          </cell>
          <cell r="F2040">
            <v>1</v>
          </cell>
          <cell r="G2040">
            <v>1</v>
          </cell>
          <cell r="H2040">
            <v>1</v>
          </cell>
        </row>
        <row r="2041">
          <cell r="A2041" t="str">
            <v>ZBPD</v>
          </cell>
          <cell r="E2041">
            <v>1</v>
          </cell>
          <cell r="F2041">
            <v>1</v>
          </cell>
          <cell r="G2041">
            <v>1</v>
          </cell>
          <cell r="H2041">
            <v>1</v>
          </cell>
        </row>
        <row r="2042">
          <cell r="A2042" t="str">
            <v>ZBPD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</row>
        <row r="2043">
          <cell r="A2043" t="str">
            <v>ZBPD</v>
          </cell>
          <cell r="E2043">
            <v>1</v>
          </cell>
          <cell r="F2043">
            <v>1</v>
          </cell>
          <cell r="G2043">
            <v>1</v>
          </cell>
          <cell r="H2043">
            <v>1</v>
          </cell>
        </row>
        <row r="2044">
          <cell r="A2044" t="str">
            <v>ZBPD</v>
          </cell>
          <cell r="E2044">
            <v>1</v>
          </cell>
          <cell r="F2044">
            <v>1</v>
          </cell>
          <cell r="G2044">
            <v>1</v>
          </cell>
          <cell r="H2044">
            <v>1</v>
          </cell>
        </row>
        <row r="2045">
          <cell r="A2045" t="str">
            <v>ZBPD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</row>
        <row r="2046">
          <cell r="A2046" t="str">
            <v>ZBPD</v>
          </cell>
          <cell r="E2046">
            <v>1</v>
          </cell>
          <cell r="F2046">
            <v>1</v>
          </cell>
          <cell r="G2046">
            <v>1</v>
          </cell>
          <cell r="H2046">
            <v>1</v>
          </cell>
        </row>
        <row r="2047">
          <cell r="A2047" t="str">
            <v>ZBPD</v>
          </cell>
          <cell r="E2047">
            <v>1</v>
          </cell>
          <cell r="F2047">
            <v>1</v>
          </cell>
          <cell r="G2047">
            <v>1</v>
          </cell>
          <cell r="H2047">
            <v>1</v>
          </cell>
        </row>
        <row r="2048">
          <cell r="A2048" t="str">
            <v>ZBPD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</row>
        <row r="2049">
          <cell r="A2049" t="str">
            <v>ZBPD</v>
          </cell>
          <cell r="E2049">
            <v>1</v>
          </cell>
          <cell r="F2049">
            <v>1</v>
          </cell>
          <cell r="G2049">
            <v>1</v>
          </cell>
          <cell r="H2049">
            <v>1</v>
          </cell>
        </row>
        <row r="2050">
          <cell r="A2050" t="str">
            <v>ZBPD2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</row>
        <row r="2051">
          <cell r="A2051" t="str">
            <v>ZBPD2</v>
          </cell>
          <cell r="E2051">
            <v>1</v>
          </cell>
          <cell r="F2051">
            <v>1</v>
          </cell>
          <cell r="G2051">
            <v>1</v>
          </cell>
          <cell r="H2051">
            <v>1</v>
          </cell>
        </row>
        <row r="2052">
          <cell r="A2052" t="str">
            <v>ZBPD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</row>
        <row r="2053">
          <cell r="A2053" t="str">
            <v>ZBPD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</row>
        <row r="2054">
          <cell r="A2054" t="str">
            <v>ZBPD</v>
          </cell>
          <cell r="E2054">
            <v>1</v>
          </cell>
          <cell r="F2054">
            <v>1</v>
          </cell>
          <cell r="G2054">
            <v>1</v>
          </cell>
          <cell r="H2054">
            <v>1</v>
          </cell>
        </row>
        <row r="2055">
          <cell r="A2055" t="str">
            <v>ZBPD</v>
          </cell>
          <cell r="E2055">
            <v>1</v>
          </cell>
          <cell r="F2055">
            <v>1</v>
          </cell>
          <cell r="G2055">
            <v>1</v>
          </cell>
          <cell r="H2055">
            <v>1</v>
          </cell>
        </row>
        <row r="2056">
          <cell r="A2056" t="str">
            <v>ZBPD</v>
          </cell>
          <cell r="E2056">
            <v>1</v>
          </cell>
          <cell r="F2056">
            <v>1</v>
          </cell>
          <cell r="G2056">
            <v>1</v>
          </cell>
          <cell r="H2056">
            <v>1</v>
          </cell>
        </row>
        <row r="2057">
          <cell r="A2057" t="str">
            <v>ZBPD</v>
          </cell>
          <cell r="E2057">
            <v>1</v>
          </cell>
          <cell r="F2057">
            <v>1</v>
          </cell>
          <cell r="G2057">
            <v>1</v>
          </cell>
          <cell r="H2057">
            <v>1</v>
          </cell>
        </row>
        <row r="2058">
          <cell r="A2058" t="str">
            <v>ZBPD</v>
          </cell>
          <cell r="E2058">
            <v>1</v>
          </cell>
          <cell r="F2058">
            <v>1</v>
          </cell>
          <cell r="G2058">
            <v>1</v>
          </cell>
          <cell r="H2058">
            <v>1</v>
          </cell>
        </row>
        <row r="2059">
          <cell r="A2059" t="str">
            <v>ZBPD</v>
          </cell>
          <cell r="E2059">
            <v>1</v>
          </cell>
          <cell r="F2059">
            <v>1</v>
          </cell>
          <cell r="G2059">
            <v>1</v>
          </cell>
          <cell r="H2059">
            <v>1</v>
          </cell>
        </row>
        <row r="2060">
          <cell r="A2060" t="str">
            <v>ZBPD</v>
          </cell>
          <cell r="E2060">
            <v>1</v>
          </cell>
          <cell r="F2060">
            <v>1</v>
          </cell>
          <cell r="G2060">
            <v>1</v>
          </cell>
          <cell r="H2060">
            <v>1</v>
          </cell>
        </row>
        <row r="2061">
          <cell r="A2061" t="str">
            <v>ZBPD</v>
          </cell>
          <cell r="E2061">
            <v>1</v>
          </cell>
          <cell r="F2061">
            <v>1</v>
          </cell>
          <cell r="G2061">
            <v>1</v>
          </cell>
          <cell r="H2061">
            <v>1</v>
          </cell>
        </row>
        <row r="2062">
          <cell r="A2062" t="str">
            <v>ZBPD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</row>
        <row r="2063">
          <cell r="A2063" t="str">
            <v>ZBPD</v>
          </cell>
          <cell r="E2063">
            <v>1</v>
          </cell>
          <cell r="F2063">
            <v>1</v>
          </cell>
          <cell r="G2063">
            <v>1</v>
          </cell>
          <cell r="H2063">
            <v>1</v>
          </cell>
        </row>
        <row r="2064">
          <cell r="A2064" t="str">
            <v>ZBPD</v>
          </cell>
          <cell r="E2064">
            <v>1</v>
          </cell>
          <cell r="F2064">
            <v>1</v>
          </cell>
          <cell r="G2064">
            <v>1</v>
          </cell>
          <cell r="H2064">
            <v>1</v>
          </cell>
        </row>
        <row r="2065">
          <cell r="A2065" t="str">
            <v>ZBPD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</row>
        <row r="2066">
          <cell r="A2066" t="str">
            <v>ZBPD</v>
          </cell>
          <cell r="E2066">
            <v>1</v>
          </cell>
          <cell r="F2066">
            <v>1</v>
          </cell>
          <cell r="G2066">
            <v>1</v>
          </cell>
          <cell r="H2066">
            <v>1</v>
          </cell>
        </row>
        <row r="2067">
          <cell r="A2067" t="str">
            <v>ZBPD</v>
          </cell>
          <cell r="E2067">
            <v>1</v>
          </cell>
          <cell r="F2067">
            <v>1</v>
          </cell>
          <cell r="G2067">
            <v>1</v>
          </cell>
          <cell r="H2067">
            <v>1</v>
          </cell>
        </row>
        <row r="2068">
          <cell r="A2068" t="str">
            <v>ZBPD2</v>
          </cell>
          <cell r="E2068">
            <v>1</v>
          </cell>
          <cell r="F2068">
            <v>1</v>
          </cell>
          <cell r="G2068">
            <v>1</v>
          </cell>
          <cell r="H2068">
            <v>1</v>
          </cell>
        </row>
        <row r="2069">
          <cell r="A2069" t="str">
            <v>ZBPD2</v>
          </cell>
          <cell r="E2069">
            <v>1</v>
          </cell>
          <cell r="F2069">
            <v>1</v>
          </cell>
          <cell r="G2069">
            <v>1</v>
          </cell>
          <cell r="H2069">
            <v>1</v>
          </cell>
        </row>
        <row r="2070">
          <cell r="A2070" t="str">
            <v>ZBPD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</row>
        <row r="2071">
          <cell r="A2071" t="str">
            <v>ZBPD2</v>
          </cell>
          <cell r="E2071">
            <v>1</v>
          </cell>
          <cell r="F2071">
            <v>1</v>
          </cell>
          <cell r="G2071">
            <v>1</v>
          </cell>
          <cell r="H2071">
            <v>1</v>
          </cell>
        </row>
        <row r="2072">
          <cell r="A2072" t="str">
            <v>ZBPD</v>
          </cell>
          <cell r="E2072">
            <v>1</v>
          </cell>
          <cell r="F2072">
            <v>1</v>
          </cell>
          <cell r="G2072">
            <v>1</v>
          </cell>
          <cell r="H2072">
            <v>1</v>
          </cell>
        </row>
        <row r="2073">
          <cell r="A2073" t="str">
            <v>ZBPD</v>
          </cell>
          <cell r="E2073">
            <v>1</v>
          </cell>
          <cell r="F2073">
            <v>1</v>
          </cell>
          <cell r="G2073">
            <v>1</v>
          </cell>
          <cell r="H2073">
            <v>1</v>
          </cell>
        </row>
        <row r="2074">
          <cell r="A2074" t="str">
            <v>ZBPD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</row>
        <row r="2075">
          <cell r="A2075" t="str">
            <v>ZBPD</v>
          </cell>
          <cell r="E2075">
            <v>1</v>
          </cell>
          <cell r="F2075">
            <v>1</v>
          </cell>
          <cell r="G2075">
            <v>1</v>
          </cell>
          <cell r="H2075">
            <v>1</v>
          </cell>
        </row>
        <row r="2076">
          <cell r="A2076" t="str">
            <v>ZBPD</v>
          </cell>
          <cell r="E2076">
            <v>1</v>
          </cell>
          <cell r="F2076">
            <v>1</v>
          </cell>
          <cell r="G2076">
            <v>1</v>
          </cell>
          <cell r="H2076">
            <v>1</v>
          </cell>
        </row>
        <row r="2077">
          <cell r="A2077" t="str">
            <v>ZBPD</v>
          </cell>
          <cell r="E2077">
            <v>1</v>
          </cell>
          <cell r="F2077">
            <v>1</v>
          </cell>
          <cell r="G2077">
            <v>1</v>
          </cell>
          <cell r="H2077">
            <v>1</v>
          </cell>
        </row>
        <row r="2078">
          <cell r="A2078" t="str">
            <v>ZBPD</v>
          </cell>
          <cell r="E2078">
            <v>1</v>
          </cell>
          <cell r="F2078">
            <v>1</v>
          </cell>
          <cell r="G2078">
            <v>1</v>
          </cell>
          <cell r="H2078">
            <v>1</v>
          </cell>
        </row>
        <row r="2079">
          <cell r="A2079" t="str">
            <v>ZBPD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</row>
        <row r="2080">
          <cell r="A2080" t="str">
            <v>ZBPD</v>
          </cell>
          <cell r="E2080">
            <v>1</v>
          </cell>
          <cell r="F2080">
            <v>1</v>
          </cell>
          <cell r="G2080">
            <v>1</v>
          </cell>
          <cell r="H2080">
            <v>1</v>
          </cell>
        </row>
        <row r="2081">
          <cell r="A2081" t="str">
            <v>ZBPD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</row>
        <row r="2082">
          <cell r="A2082" t="str">
            <v>ZBPD</v>
          </cell>
          <cell r="E2082">
            <v>1</v>
          </cell>
          <cell r="F2082">
            <v>1</v>
          </cell>
          <cell r="G2082">
            <v>1</v>
          </cell>
          <cell r="H2082">
            <v>1</v>
          </cell>
        </row>
        <row r="2083">
          <cell r="A2083" t="str">
            <v>ZBPD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</row>
        <row r="2084">
          <cell r="A2084" t="str">
            <v>ZBPD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</row>
        <row r="2085">
          <cell r="A2085" t="str">
            <v>ZBPD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</row>
        <row r="2086">
          <cell r="A2086" t="str">
            <v>ZBPD</v>
          </cell>
          <cell r="E2086">
            <v>1</v>
          </cell>
          <cell r="F2086">
            <v>1</v>
          </cell>
          <cell r="G2086">
            <v>1</v>
          </cell>
          <cell r="H2086">
            <v>1</v>
          </cell>
        </row>
        <row r="2087">
          <cell r="A2087" t="str">
            <v>ZBPD</v>
          </cell>
          <cell r="E2087">
            <v>1</v>
          </cell>
          <cell r="F2087">
            <v>1</v>
          </cell>
          <cell r="G2087">
            <v>1</v>
          </cell>
          <cell r="H2087">
            <v>1</v>
          </cell>
        </row>
        <row r="2088">
          <cell r="A2088" t="str">
            <v>ZBPD</v>
          </cell>
          <cell r="E2088">
            <v>1</v>
          </cell>
          <cell r="F2088">
            <v>1</v>
          </cell>
          <cell r="G2088">
            <v>1</v>
          </cell>
          <cell r="H2088">
            <v>1</v>
          </cell>
        </row>
        <row r="2089">
          <cell r="A2089" t="str">
            <v>ZBPD</v>
          </cell>
          <cell r="E2089">
            <v>1</v>
          </cell>
          <cell r="F2089">
            <v>1</v>
          </cell>
          <cell r="G2089">
            <v>1</v>
          </cell>
          <cell r="H2089">
            <v>1</v>
          </cell>
        </row>
        <row r="2090">
          <cell r="A2090" t="str">
            <v>ZBPD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</row>
        <row r="2091">
          <cell r="A2091" t="str">
            <v>ZBPD2</v>
          </cell>
          <cell r="E2091">
            <v>1</v>
          </cell>
          <cell r="F2091">
            <v>1</v>
          </cell>
          <cell r="G2091">
            <v>1</v>
          </cell>
          <cell r="H2091">
            <v>1</v>
          </cell>
        </row>
        <row r="2092">
          <cell r="A2092" t="str">
            <v>ZBPD2</v>
          </cell>
          <cell r="E2092">
            <v>1</v>
          </cell>
          <cell r="F2092">
            <v>1</v>
          </cell>
          <cell r="G2092">
            <v>1</v>
          </cell>
          <cell r="H2092">
            <v>1</v>
          </cell>
        </row>
        <row r="2093">
          <cell r="A2093" t="str">
            <v>ZBPD</v>
          </cell>
          <cell r="E2093">
            <v>1</v>
          </cell>
          <cell r="F2093">
            <v>1</v>
          </cell>
          <cell r="G2093">
            <v>1</v>
          </cell>
          <cell r="H2093">
            <v>1</v>
          </cell>
        </row>
        <row r="2094">
          <cell r="A2094" t="str">
            <v>ZBPD</v>
          </cell>
          <cell r="E2094">
            <v>1</v>
          </cell>
          <cell r="F2094">
            <v>1</v>
          </cell>
          <cell r="G2094">
            <v>1</v>
          </cell>
          <cell r="H2094">
            <v>1</v>
          </cell>
        </row>
        <row r="2095">
          <cell r="A2095" t="str">
            <v>ZBPD</v>
          </cell>
          <cell r="E2095">
            <v>1</v>
          </cell>
          <cell r="F2095">
            <v>1</v>
          </cell>
          <cell r="G2095">
            <v>1</v>
          </cell>
          <cell r="H2095">
            <v>1</v>
          </cell>
        </row>
        <row r="2096">
          <cell r="A2096" t="str">
            <v>ZBPD2</v>
          </cell>
          <cell r="E2096">
            <v>1</v>
          </cell>
          <cell r="F2096">
            <v>1</v>
          </cell>
          <cell r="G2096">
            <v>1</v>
          </cell>
          <cell r="H2096">
            <v>1</v>
          </cell>
        </row>
        <row r="2097">
          <cell r="A2097" t="str">
            <v>ZBPD2</v>
          </cell>
          <cell r="E2097">
            <v>1</v>
          </cell>
          <cell r="F2097">
            <v>1</v>
          </cell>
          <cell r="G2097">
            <v>1</v>
          </cell>
          <cell r="H2097">
            <v>1</v>
          </cell>
        </row>
        <row r="2098">
          <cell r="A2098" t="str">
            <v>ZBPD2</v>
          </cell>
          <cell r="E2098">
            <v>1</v>
          </cell>
          <cell r="F2098">
            <v>1</v>
          </cell>
          <cell r="G2098">
            <v>1</v>
          </cell>
          <cell r="H2098">
            <v>1</v>
          </cell>
        </row>
        <row r="2099">
          <cell r="A2099" t="str">
            <v>ZBPD2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</row>
        <row r="2100">
          <cell r="A2100" t="str">
            <v>ZBPD2</v>
          </cell>
          <cell r="E2100">
            <v>1</v>
          </cell>
          <cell r="F2100">
            <v>1</v>
          </cell>
          <cell r="G2100">
            <v>1</v>
          </cell>
          <cell r="H2100">
            <v>1</v>
          </cell>
        </row>
        <row r="2101">
          <cell r="A2101" t="str">
            <v>ZBPD2</v>
          </cell>
          <cell r="E2101">
            <v>1</v>
          </cell>
          <cell r="F2101">
            <v>1</v>
          </cell>
          <cell r="G2101">
            <v>1</v>
          </cell>
          <cell r="H2101">
            <v>1</v>
          </cell>
        </row>
        <row r="2102">
          <cell r="A2102" t="str">
            <v>ZBPD2</v>
          </cell>
          <cell r="E2102">
            <v>1</v>
          </cell>
          <cell r="F2102">
            <v>1</v>
          </cell>
          <cell r="G2102">
            <v>1</v>
          </cell>
          <cell r="H2102">
            <v>1</v>
          </cell>
        </row>
        <row r="2103">
          <cell r="A2103" t="str">
            <v>ZBPD2</v>
          </cell>
          <cell r="E2103">
            <v>1</v>
          </cell>
          <cell r="F2103">
            <v>1</v>
          </cell>
          <cell r="G2103">
            <v>1</v>
          </cell>
          <cell r="H2103">
            <v>1</v>
          </cell>
        </row>
        <row r="2104">
          <cell r="A2104" t="str">
            <v>ZBPD2</v>
          </cell>
          <cell r="E2104">
            <v>1</v>
          </cell>
          <cell r="F2104">
            <v>1</v>
          </cell>
          <cell r="G2104">
            <v>1</v>
          </cell>
          <cell r="H2104">
            <v>1</v>
          </cell>
        </row>
        <row r="2105">
          <cell r="A2105" t="str">
            <v>ZBPD2</v>
          </cell>
          <cell r="E2105">
            <v>1</v>
          </cell>
          <cell r="F2105">
            <v>1</v>
          </cell>
          <cell r="G2105">
            <v>1</v>
          </cell>
          <cell r="H2105">
            <v>1</v>
          </cell>
        </row>
        <row r="2106">
          <cell r="A2106" t="str">
            <v>ZBPD2</v>
          </cell>
          <cell r="E2106">
            <v>1</v>
          </cell>
          <cell r="F2106">
            <v>1</v>
          </cell>
          <cell r="G2106">
            <v>1</v>
          </cell>
          <cell r="H2106">
            <v>1</v>
          </cell>
        </row>
        <row r="2107">
          <cell r="A2107" t="str">
            <v>ZBPD2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</row>
        <row r="2108">
          <cell r="A2108" t="str">
            <v>ZBPD</v>
          </cell>
          <cell r="E2108">
            <v>1</v>
          </cell>
          <cell r="F2108">
            <v>1</v>
          </cell>
          <cell r="G2108">
            <v>1</v>
          </cell>
          <cell r="H2108">
            <v>1</v>
          </cell>
        </row>
        <row r="2109">
          <cell r="A2109" t="str">
            <v>ZBPD2</v>
          </cell>
          <cell r="E2109">
            <v>1</v>
          </cell>
          <cell r="F2109">
            <v>1</v>
          </cell>
          <cell r="G2109">
            <v>1</v>
          </cell>
          <cell r="H2109">
            <v>1</v>
          </cell>
        </row>
        <row r="2110">
          <cell r="A2110" t="str">
            <v>ZBPD2</v>
          </cell>
          <cell r="E2110">
            <v>1</v>
          </cell>
          <cell r="F2110">
            <v>1</v>
          </cell>
          <cell r="G2110">
            <v>1</v>
          </cell>
          <cell r="H2110">
            <v>1</v>
          </cell>
        </row>
        <row r="2111">
          <cell r="A2111" t="str">
            <v>ZBPD2</v>
          </cell>
          <cell r="E2111">
            <v>1</v>
          </cell>
          <cell r="F2111">
            <v>1</v>
          </cell>
          <cell r="G2111">
            <v>1</v>
          </cell>
          <cell r="H2111">
            <v>1</v>
          </cell>
        </row>
        <row r="2112">
          <cell r="A2112" t="str">
            <v>ZBPD2</v>
          </cell>
          <cell r="E2112">
            <v>1</v>
          </cell>
          <cell r="F2112">
            <v>1</v>
          </cell>
          <cell r="G2112">
            <v>1</v>
          </cell>
          <cell r="H2112">
            <v>1</v>
          </cell>
        </row>
        <row r="2113">
          <cell r="A2113" t="str">
            <v>ZBPD2</v>
          </cell>
          <cell r="E2113">
            <v>1</v>
          </cell>
          <cell r="F2113">
            <v>1</v>
          </cell>
          <cell r="G2113">
            <v>1</v>
          </cell>
          <cell r="H2113">
            <v>1</v>
          </cell>
        </row>
        <row r="2114">
          <cell r="A2114" t="str">
            <v>ZBPD</v>
          </cell>
          <cell r="E2114">
            <v>1</v>
          </cell>
          <cell r="F2114">
            <v>1</v>
          </cell>
          <cell r="G2114">
            <v>1</v>
          </cell>
          <cell r="H2114">
            <v>1</v>
          </cell>
        </row>
        <row r="2115">
          <cell r="A2115" t="str">
            <v>ZBPD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</row>
        <row r="2116">
          <cell r="A2116" t="str">
            <v>ZBPD</v>
          </cell>
          <cell r="E2116">
            <v>1</v>
          </cell>
          <cell r="F2116">
            <v>1</v>
          </cell>
          <cell r="G2116">
            <v>1</v>
          </cell>
          <cell r="H2116">
            <v>1</v>
          </cell>
        </row>
        <row r="2117">
          <cell r="A2117" t="str">
            <v>ZBPD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</row>
        <row r="2118">
          <cell r="A2118" t="str">
            <v>ZBPD</v>
          </cell>
          <cell r="E2118">
            <v>1</v>
          </cell>
          <cell r="F2118">
            <v>1</v>
          </cell>
          <cell r="G2118">
            <v>1</v>
          </cell>
          <cell r="H2118">
            <v>1</v>
          </cell>
        </row>
        <row r="2119">
          <cell r="A2119" t="str">
            <v>ZBPD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</row>
        <row r="2120">
          <cell r="A2120" t="str">
            <v>ZBPD</v>
          </cell>
          <cell r="E2120">
            <v>1</v>
          </cell>
          <cell r="F2120">
            <v>1</v>
          </cell>
          <cell r="G2120">
            <v>1</v>
          </cell>
          <cell r="H2120">
            <v>1</v>
          </cell>
        </row>
        <row r="2121">
          <cell r="A2121" t="str">
            <v>ZBPD</v>
          </cell>
          <cell r="E2121">
            <v>1</v>
          </cell>
          <cell r="F2121">
            <v>1</v>
          </cell>
          <cell r="G2121">
            <v>1</v>
          </cell>
          <cell r="H2121">
            <v>1</v>
          </cell>
        </row>
        <row r="2122">
          <cell r="A2122" t="str">
            <v>ZBPD</v>
          </cell>
          <cell r="E2122">
            <v>1</v>
          </cell>
          <cell r="F2122">
            <v>1</v>
          </cell>
          <cell r="G2122">
            <v>1</v>
          </cell>
          <cell r="H2122">
            <v>1</v>
          </cell>
        </row>
        <row r="2123">
          <cell r="A2123" t="str">
            <v>ZBPD2</v>
          </cell>
          <cell r="E2123">
            <v>1</v>
          </cell>
          <cell r="F2123">
            <v>1</v>
          </cell>
          <cell r="G2123">
            <v>1</v>
          </cell>
          <cell r="H2123">
            <v>1</v>
          </cell>
        </row>
        <row r="2124">
          <cell r="A2124" t="str">
            <v>ZBPD</v>
          </cell>
          <cell r="E2124">
            <v>1</v>
          </cell>
          <cell r="F2124">
            <v>1</v>
          </cell>
          <cell r="G2124">
            <v>1</v>
          </cell>
          <cell r="H2124">
            <v>1</v>
          </cell>
        </row>
        <row r="2125">
          <cell r="A2125" t="str">
            <v>ZBPD</v>
          </cell>
          <cell r="E2125">
            <v>1</v>
          </cell>
          <cell r="F2125">
            <v>1</v>
          </cell>
          <cell r="G2125">
            <v>1</v>
          </cell>
          <cell r="H2125">
            <v>1</v>
          </cell>
        </row>
        <row r="2126">
          <cell r="A2126" t="str">
            <v>ZBPD</v>
          </cell>
          <cell r="E2126">
            <v>1</v>
          </cell>
          <cell r="F2126">
            <v>1</v>
          </cell>
          <cell r="G2126">
            <v>1</v>
          </cell>
          <cell r="H2126">
            <v>1</v>
          </cell>
        </row>
        <row r="2127">
          <cell r="A2127" t="str">
            <v>ZBPD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</row>
        <row r="2128">
          <cell r="A2128" t="str">
            <v>ZBPD</v>
          </cell>
          <cell r="E2128">
            <v>1</v>
          </cell>
          <cell r="F2128">
            <v>1</v>
          </cell>
          <cell r="G2128">
            <v>1</v>
          </cell>
          <cell r="H2128">
            <v>1</v>
          </cell>
        </row>
        <row r="2129">
          <cell r="A2129" t="str">
            <v>ZBPD</v>
          </cell>
          <cell r="E2129">
            <v>1</v>
          </cell>
          <cell r="F2129">
            <v>1</v>
          </cell>
          <cell r="G2129">
            <v>1</v>
          </cell>
          <cell r="H2129">
            <v>1</v>
          </cell>
        </row>
        <row r="2130">
          <cell r="A2130" t="str">
            <v>ZBPD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</row>
        <row r="2131">
          <cell r="A2131" t="str">
            <v>ZBPD</v>
          </cell>
          <cell r="E2131">
            <v>1</v>
          </cell>
          <cell r="F2131">
            <v>1</v>
          </cell>
          <cell r="G2131">
            <v>1</v>
          </cell>
          <cell r="H2131">
            <v>1</v>
          </cell>
        </row>
        <row r="2132">
          <cell r="A2132" t="str">
            <v>ZBPD</v>
          </cell>
          <cell r="E2132">
            <v>1</v>
          </cell>
          <cell r="F2132">
            <v>1</v>
          </cell>
          <cell r="G2132">
            <v>1</v>
          </cell>
          <cell r="H2132">
            <v>1</v>
          </cell>
        </row>
        <row r="2133">
          <cell r="A2133" t="str">
            <v>ZBPD</v>
          </cell>
          <cell r="E2133">
            <v>1</v>
          </cell>
          <cell r="F2133">
            <v>1</v>
          </cell>
          <cell r="G2133">
            <v>1</v>
          </cell>
          <cell r="H2133">
            <v>1</v>
          </cell>
        </row>
        <row r="2134">
          <cell r="A2134" t="str">
            <v>ZBPD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</row>
        <row r="2135">
          <cell r="A2135" t="str">
            <v>ZBPD</v>
          </cell>
          <cell r="E2135">
            <v>1</v>
          </cell>
          <cell r="F2135">
            <v>1</v>
          </cell>
          <cell r="G2135">
            <v>1</v>
          </cell>
          <cell r="H2135">
            <v>1</v>
          </cell>
        </row>
        <row r="2136">
          <cell r="A2136" t="str">
            <v>ZBPD</v>
          </cell>
          <cell r="E2136">
            <v>1</v>
          </cell>
          <cell r="F2136">
            <v>1</v>
          </cell>
          <cell r="G2136">
            <v>1</v>
          </cell>
          <cell r="H2136">
            <v>1</v>
          </cell>
        </row>
        <row r="2137">
          <cell r="A2137" t="str">
            <v>ZBPD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</row>
        <row r="2138">
          <cell r="A2138" t="str">
            <v>ZBPD</v>
          </cell>
          <cell r="E2138">
            <v>1</v>
          </cell>
          <cell r="F2138">
            <v>1</v>
          </cell>
          <cell r="G2138">
            <v>1</v>
          </cell>
          <cell r="H2138">
            <v>1</v>
          </cell>
        </row>
        <row r="2139">
          <cell r="A2139" t="str">
            <v>ZBPD</v>
          </cell>
          <cell r="E2139">
            <v>1</v>
          </cell>
          <cell r="F2139">
            <v>1</v>
          </cell>
          <cell r="G2139">
            <v>1</v>
          </cell>
          <cell r="H2139">
            <v>1</v>
          </cell>
        </row>
        <row r="2140">
          <cell r="A2140" t="str">
            <v>ZBPD</v>
          </cell>
          <cell r="E2140">
            <v>1</v>
          </cell>
          <cell r="F2140">
            <v>1</v>
          </cell>
          <cell r="G2140">
            <v>1</v>
          </cell>
          <cell r="H2140">
            <v>1</v>
          </cell>
        </row>
        <row r="2141">
          <cell r="A2141" t="str">
            <v>ZBPD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</row>
        <row r="2142">
          <cell r="A2142" t="str">
            <v>ZBPD</v>
          </cell>
          <cell r="E2142">
            <v>1</v>
          </cell>
          <cell r="F2142">
            <v>1</v>
          </cell>
          <cell r="G2142">
            <v>1</v>
          </cell>
          <cell r="H2142">
            <v>1</v>
          </cell>
        </row>
        <row r="2143">
          <cell r="A2143" t="str">
            <v>ZBPD</v>
          </cell>
          <cell r="E2143">
            <v>1</v>
          </cell>
          <cell r="F2143">
            <v>1</v>
          </cell>
          <cell r="G2143">
            <v>1</v>
          </cell>
          <cell r="H2143">
            <v>1</v>
          </cell>
        </row>
        <row r="2144">
          <cell r="A2144" t="str">
            <v>ZBPD</v>
          </cell>
          <cell r="E2144">
            <v>1</v>
          </cell>
          <cell r="F2144">
            <v>1</v>
          </cell>
          <cell r="G2144">
            <v>1</v>
          </cell>
          <cell r="H2144">
            <v>1</v>
          </cell>
        </row>
        <row r="2145">
          <cell r="A2145" t="str">
            <v>ZBPD</v>
          </cell>
          <cell r="E2145">
            <v>1</v>
          </cell>
          <cell r="F2145">
            <v>1</v>
          </cell>
          <cell r="G2145">
            <v>1</v>
          </cell>
          <cell r="H2145">
            <v>1</v>
          </cell>
        </row>
        <row r="2146">
          <cell r="A2146" t="str">
            <v>ZBPD</v>
          </cell>
          <cell r="E2146">
            <v>1</v>
          </cell>
          <cell r="F2146">
            <v>1</v>
          </cell>
          <cell r="G2146">
            <v>1</v>
          </cell>
          <cell r="H2146">
            <v>1</v>
          </cell>
        </row>
        <row r="2147">
          <cell r="A2147" t="str">
            <v>ZBPD</v>
          </cell>
          <cell r="E2147">
            <v>1</v>
          </cell>
          <cell r="F2147">
            <v>1</v>
          </cell>
          <cell r="G2147">
            <v>1</v>
          </cell>
          <cell r="H2147">
            <v>1</v>
          </cell>
        </row>
        <row r="2148">
          <cell r="A2148" t="str">
            <v>ZBPD2</v>
          </cell>
          <cell r="E2148">
            <v>1</v>
          </cell>
          <cell r="F2148">
            <v>1</v>
          </cell>
          <cell r="G2148">
            <v>1</v>
          </cell>
          <cell r="H2148">
            <v>1</v>
          </cell>
        </row>
        <row r="2149">
          <cell r="A2149" t="str">
            <v>ZBPD2</v>
          </cell>
          <cell r="E2149">
            <v>1</v>
          </cell>
          <cell r="F2149">
            <v>1</v>
          </cell>
          <cell r="G2149">
            <v>1</v>
          </cell>
          <cell r="H2149">
            <v>1</v>
          </cell>
        </row>
        <row r="2150">
          <cell r="A2150" t="str">
            <v>ZBPD2</v>
          </cell>
          <cell r="E2150">
            <v>1</v>
          </cell>
          <cell r="F2150">
            <v>1</v>
          </cell>
          <cell r="G2150">
            <v>1</v>
          </cell>
          <cell r="H2150">
            <v>1</v>
          </cell>
        </row>
        <row r="2151">
          <cell r="A2151" t="str">
            <v>ZBPD2</v>
          </cell>
          <cell r="E2151">
            <v>1</v>
          </cell>
          <cell r="F2151">
            <v>1</v>
          </cell>
          <cell r="G2151">
            <v>1</v>
          </cell>
          <cell r="H2151">
            <v>1</v>
          </cell>
        </row>
        <row r="2152">
          <cell r="A2152" t="str">
            <v>ZBPD2</v>
          </cell>
          <cell r="E2152">
            <v>1</v>
          </cell>
          <cell r="F2152">
            <v>1</v>
          </cell>
          <cell r="G2152">
            <v>1</v>
          </cell>
          <cell r="H2152">
            <v>1</v>
          </cell>
        </row>
        <row r="2153">
          <cell r="A2153" t="str">
            <v>ZBPD2</v>
          </cell>
          <cell r="E2153">
            <v>1</v>
          </cell>
          <cell r="F2153">
            <v>1</v>
          </cell>
          <cell r="G2153">
            <v>1</v>
          </cell>
          <cell r="H2153">
            <v>1</v>
          </cell>
        </row>
        <row r="2154">
          <cell r="A2154" t="str">
            <v>ZBPD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</row>
        <row r="2155">
          <cell r="A2155" t="str">
            <v>ZBPD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</row>
        <row r="2156">
          <cell r="A2156" t="str">
            <v>ZBPD</v>
          </cell>
          <cell r="E2156">
            <v>1</v>
          </cell>
          <cell r="F2156">
            <v>1</v>
          </cell>
          <cell r="G2156">
            <v>1</v>
          </cell>
          <cell r="H2156">
            <v>1</v>
          </cell>
        </row>
        <row r="2157">
          <cell r="A2157" t="str">
            <v>ZBPD</v>
          </cell>
          <cell r="E2157">
            <v>1</v>
          </cell>
          <cell r="F2157">
            <v>1</v>
          </cell>
          <cell r="G2157">
            <v>1</v>
          </cell>
          <cell r="H2157">
            <v>1</v>
          </cell>
        </row>
        <row r="2158">
          <cell r="A2158" t="str">
            <v>ZBPD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</row>
        <row r="2159">
          <cell r="A2159" t="str">
            <v>ZBPD</v>
          </cell>
          <cell r="E2159">
            <v>1</v>
          </cell>
          <cell r="F2159">
            <v>1</v>
          </cell>
          <cell r="G2159">
            <v>1</v>
          </cell>
          <cell r="H2159">
            <v>1</v>
          </cell>
        </row>
        <row r="2160">
          <cell r="A2160" t="str">
            <v>ZBPD</v>
          </cell>
          <cell r="E2160">
            <v>1</v>
          </cell>
          <cell r="F2160">
            <v>1</v>
          </cell>
          <cell r="G2160">
            <v>1</v>
          </cell>
          <cell r="H2160">
            <v>1</v>
          </cell>
        </row>
        <row r="2161">
          <cell r="A2161" t="str">
            <v>ZBPD</v>
          </cell>
          <cell r="E2161">
            <v>1</v>
          </cell>
          <cell r="F2161">
            <v>1</v>
          </cell>
          <cell r="G2161">
            <v>1</v>
          </cell>
          <cell r="H2161">
            <v>1</v>
          </cell>
        </row>
        <row r="2162">
          <cell r="A2162" t="str">
            <v>ZBPD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</row>
        <row r="2163">
          <cell r="A2163" t="str">
            <v>ZBPD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</row>
        <row r="2164">
          <cell r="A2164" t="str">
            <v>ZBPD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</row>
        <row r="2165">
          <cell r="A2165" t="str">
            <v>ZBPD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</row>
        <row r="2166">
          <cell r="A2166" t="str">
            <v>ZBPD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</row>
        <row r="2167">
          <cell r="A2167" t="str">
            <v>ZBPD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</row>
        <row r="2168">
          <cell r="A2168" t="str">
            <v>ZBPD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</row>
        <row r="2169">
          <cell r="A2169" t="str">
            <v>ZBPD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</row>
        <row r="2170">
          <cell r="A2170" t="str">
            <v>ZBPD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</row>
        <row r="2171">
          <cell r="A2171" t="str">
            <v>ZBPD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</row>
        <row r="2172">
          <cell r="A2172" t="str">
            <v>ZBPD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</row>
        <row r="2173">
          <cell r="A2173" t="str">
            <v>ZBPD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</row>
        <row r="2174">
          <cell r="A2174" t="str">
            <v>ZBPD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</row>
        <row r="2175">
          <cell r="A2175" t="str">
            <v>ZBPD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</row>
        <row r="2176">
          <cell r="A2176" t="str">
            <v>ZBPD</v>
          </cell>
          <cell r="E2176">
            <v>1</v>
          </cell>
          <cell r="F2176">
            <v>1</v>
          </cell>
          <cell r="G2176">
            <v>1</v>
          </cell>
          <cell r="H2176">
            <v>1</v>
          </cell>
        </row>
        <row r="2177">
          <cell r="A2177" t="str">
            <v>ZBPD</v>
          </cell>
          <cell r="E2177">
            <v>1</v>
          </cell>
          <cell r="F2177">
            <v>1</v>
          </cell>
          <cell r="G2177">
            <v>1</v>
          </cell>
          <cell r="H2177">
            <v>1</v>
          </cell>
        </row>
        <row r="2178">
          <cell r="A2178" t="str">
            <v>ZBPD</v>
          </cell>
          <cell r="E2178">
            <v>1</v>
          </cell>
          <cell r="F2178">
            <v>1</v>
          </cell>
          <cell r="G2178">
            <v>1</v>
          </cell>
          <cell r="H2178">
            <v>1</v>
          </cell>
        </row>
        <row r="2179">
          <cell r="A2179" t="str">
            <v>ZBPD</v>
          </cell>
          <cell r="E2179">
            <v>1</v>
          </cell>
          <cell r="F2179">
            <v>1</v>
          </cell>
          <cell r="G2179">
            <v>1</v>
          </cell>
          <cell r="H2179">
            <v>1</v>
          </cell>
        </row>
        <row r="2180">
          <cell r="A2180" t="str">
            <v>ZBPD</v>
          </cell>
          <cell r="E2180">
            <v>1</v>
          </cell>
          <cell r="F2180">
            <v>1</v>
          </cell>
          <cell r="G2180">
            <v>1</v>
          </cell>
          <cell r="H2180">
            <v>1</v>
          </cell>
        </row>
        <row r="2181">
          <cell r="A2181" t="str">
            <v>ZBPD</v>
          </cell>
          <cell r="E2181">
            <v>1</v>
          </cell>
          <cell r="F2181">
            <v>1</v>
          </cell>
          <cell r="G2181">
            <v>1</v>
          </cell>
          <cell r="H2181">
            <v>1</v>
          </cell>
        </row>
        <row r="2182">
          <cell r="A2182" t="str">
            <v>ZBPD</v>
          </cell>
          <cell r="E2182">
            <v>1</v>
          </cell>
          <cell r="F2182">
            <v>1</v>
          </cell>
          <cell r="G2182">
            <v>1</v>
          </cell>
          <cell r="H2182">
            <v>1</v>
          </cell>
        </row>
        <row r="2183">
          <cell r="A2183" t="str">
            <v>ZBPD</v>
          </cell>
          <cell r="E2183">
            <v>1</v>
          </cell>
          <cell r="F2183">
            <v>1</v>
          </cell>
          <cell r="G2183">
            <v>1</v>
          </cell>
          <cell r="H2183">
            <v>1</v>
          </cell>
        </row>
        <row r="2184">
          <cell r="A2184" t="str">
            <v>ZBPD</v>
          </cell>
          <cell r="E2184">
            <v>1</v>
          </cell>
          <cell r="F2184">
            <v>1</v>
          </cell>
          <cell r="G2184">
            <v>1</v>
          </cell>
          <cell r="H2184">
            <v>1</v>
          </cell>
        </row>
        <row r="2185">
          <cell r="A2185" t="str">
            <v>ZBPD</v>
          </cell>
          <cell r="E2185">
            <v>1</v>
          </cell>
          <cell r="F2185">
            <v>1</v>
          </cell>
          <cell r="G2185">
            <v>1</v>
          </cell>
          <cell r="H2185">
            <v>1</v>
          </cell>
        </row>
        <row r="2186">
          <cell r="A2186" t="str">
            <v>ZBPD</v>
          </cell>
          <cell r="E2186">
            <v>1</v>
          </cell>
          <cell r="F2186">
            <v>1</v>
          </cell>
          <cell r="G2186">
            <v>1</v>
          </cell>
          <cell r="H2186">
            <v>1</v>
          </cell>
        </row>
        <row r="2187">
          <cell r="A2187" t="str">
            <v>ZBPD</v>
          </cell>
          <cell r="E2187">
            <v>1</v>
          </cell>
          <cell r="F2187">
            <v>1</v>
          </cell>
          <cell r="G2187">
            <v>1</v>
          </cell>
          <cell r="H2187">
            <v>1</v>
          </cell>
        </row>
        <row r="2188">
          <cell r="A2188" t="str">
            <v>ZBPD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</row>
        <row r="2189">
          <cell r="A2189" t="str">
            <v>ZBPD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</row>
        <row r="2190">
          <cell r="A2190" t="str">
            <v>ZBPD</v>
          </cell>
          <cell r="E2190">
            <v>1</v>
          </cell>
          <cell r="F2190">
            <v>1</v>
          </cell>
          <cell r="G2190">
            <v>1</v>
          </cell>
          <cell r="H2190">
            <v>1</v>
          </cell>
        </row>
        <row r="2191">
          <cell r="A2191" t="str">
            <v>ZBPD</v>
          </cell>
          <cell r="E2191">
            <v>1</v>
          </cell>
          <cell r="F2191">
            <v>1</v>
          </cell>
          <cell r="G2191">
            <v>1</v>
          </cell>
          <cell r="H2191">
            <v>1</v>
          </cell>
        </row>
        <row r="2192">
          <cell r="A2192" t="str">
            <v>ZBPD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</row>
        <row r="2193">
          <cell r="A2193" t="str">
            <v>ZBPD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</row>
        <row r="2194">
          <cell r="A2194" t="str">
            <v>ZBPD</v>
          </cell>
          <cell r="E2194">
            <v>1</v>
          </cell>
          <cell r="F2194">
            <v>1</v>
          </cell>
          <cell r="G2194">
            <v>1</v>
          </cell>
          <cell r="H2194">
            <v>1</v>
          </cell>
        </row>
        <row r="2195">
          <cell r="A2195" t="str">
            <v>ZBPD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</row>
        <row r="2196">
          <cell r="A2196" t="str">
            <v>ZBPD</v>
          </cell>
          <cell r="E2196">
            <v>1</v>
          </cell>
          <cell r="F2196">
            <v>1</v>
          </cell>
          <cell r="G2196">
            <v>1</v>
          </cell>
          <cell r="H2196">
            <v>1</v>
          </cell>
        </row>
        <row r="2197">
          <cell r="A2197" t="str">
            <v>ZBPD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</row>
        <row r="2198">
          <cell r="A2198" t="str">
            <v>ZBPD</v>
          </cell>
          <cell r="E2198">
            <v>1</v>
          </cell>
          <cell r="F2198">
            <v>1</v>
          </cell>
          <cell r="G2198">
            <v>1</v>
          </cell>
          <cell r="H2198">
            <v>1</v>
          </cell>
        </row>
        <row r="2199">
          <cell r="A2199" t="str">
            <v>ZBPD</v>
          </cell>
          <cell r="E2199">
            <v>1</v>
          </cell>
          <cell r="F2199">
            <v>1</v>
          </cell>
          <cell r="G2199">
            <v>1</v>
          </cell>
          <cell r="H2199">
            <v>1</v>
          </cell>
        </row>
        <row r="2200">
          <cell r="A2200" t="str">
            <v>ZBPD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</row>
        <row r="2201">
          <cell r="A2201" t="str">
            <v>ZBPD</v>
          </cell>
          <cell r="E2201">
            <v>1</v>
          </cell>
          <cell r="F2201">
            <v>1</v>
          </cell>
          <cell r="G2201">
            <v>1</v>
          </cell>
          <cell r="H2201">
            <v>1</v>
          </cell>
        </row>
        <row r="2202">
          <cell r="A2202" t="str">
            <v>ZBPD</v>
          </cell>
          <cell r="E2202">
            <v>1</v>
          </cell>
          <cell r="F2202">
            <v>1</v>
          </cell>
          <cell r="G2202">
            <v>1</v>
          </cell>
          <cell r="H2202">
            <v>1</v>
          </cell>
        </row>
        <row r="2203">
          <cell r="A2203" t="str">
            <v>ZBPD2</v>
          </cell>
          <cell r="E2203">
            <v>1</v>
          </cell>
          <cell r="F2203">
            <v>1</v>
          </cell>
          <cell r="G2203">
            <v>1</v>
          </cell>
          <cell r="H2203">
            <v>1</v>
          </cell>
        </row>
        <row r="2204">
          <cell r="A2204" t="str">
            <v>ZBPD</v>
          </cell>
          <cell r="E2204">
            <v>1</v>
          </cell>
          <cell r="F2204">
            <v>1</v>
          </cell>
          <cell r="G2204">
            <v>1</v>
          </cell>
          <cell r="H2204">
            <v>1</v>
          </cell>
        </row>
        <row r="2205">
          <cell r="A2205" t="str">
            <v>ZBPD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</row>
        <row r="2206">
          <cell r="A2206" t="str">
            <v>ZBPD</v>
          </cell>
          <cell r="E2206">
            <v>1</v>
          </cell>
          <cell r="F2206">
            <v>1</v>
          </cell>
          <cell r="G2206">
            <v>1</v>
          </cell>
          <cell r="H2206">
            <v>1</v>
          </cell>
        </row>
        <row r="2207">
          <cell r="A2207" t="str">
            <v>ZBPD</v>
          </cell>
          <cell r="E2207">
            <v>1</v>
          </cell>
          <cell r="F2207">
            <v>1</v>
          </cell>
          <cell r="G2207">
            <v>1</v>
          </cell>
          <cell r="H2207">
            <v>1</v>
          </cell>
        </row>
        <row r="2208">
          <cell r="A2208" t="str">
            <v>ZBPD</v>
          </cell>
          <cell r="E2208">
            <v>1</v>
          </cell>
          <cell r="F2208">
            <v>1</v>
          </cell>
          <cell r="G2208">
            <v>1</v>
          </cell>
          <cell r="H2208">
            <v>1</v>
          </cell>
        </row>
        <row r="2209">
          <cell r="A2209" t="str">
            <v>ZBPD</v>
          </cell>
          <cell r="E2209">
            <v>1</v>
          </cell>
          <cell r="F2209">
            <v>1</v>
          </cell>
          <cell r="G2209">
            <v>1</v>
          </cell>
          <cell r="H2209">
            <v>1</v>
          </cell>
        </row>
        <row r="2210">
          <cell r="A2210" t="str">
            <v>ZBPD</v>
          </cell>
          <cell r="E2210">
            <v>1</v>
          </cell>
          <cell r="F2210">
            <v>1</v>
          </cell>
          <cell r="G2210">
            <v>1</v>
          </cell>
          <cell r="H2210">
            <v>1</v>
          </cell>
        </row>
        <row r="2211">
          <cell r="A2211" t="str">
            <v>ZBPD</v>
          </cell>
          <cell r="E2211">
            <v>1</v>
          </cell>
          <cell r="F2211">
            <v>1</v>
          </cell>
          <cell r="G2211">
            <v>1</v>
          </cell>
          <cell r="H2211">
            <v>1</v>
          </cell>
        </row>
        <row r="2212">
          <cell r="A2212" t="str">
            <v>ZBPD</v>
          </cell>
          <cell r="E2212">
            <v>1</v>
          </cell>
          <cell r="F2212">
            <v>1</v>
          </cell>
          <cell r="G2212">
            <v>1</v>
          </cell>
          <cell r="H2212">
            <v>1</v>
          </cell>
        </row>
        <row r="2213">
          <cell r="A2213" t="str">
            <v>ZBPD</v>
          </cell>
          <cell r="E2213">
            <v>1</v>
          </cell>
          <cell r="F2213">
            <v>1</v>
          </cell>
          <cell r="G2213">
            <v>1</v>
          </cell>
          <cell r="H2213">
            <v>1</v>
          </cell>
        </row>
        <row r="2214">
          <cell r="A2214" t="str">
            <v>ZBPD</v>
          </cell>
          <cell r="E2214">
            <v>1</v>
          </cell>
          <cell r="F2214">
            <v>1</v>
          </cell>
          <cell r="G2214">
            <v>1</v>
          </cell>
          <cell r="H2214">
            <v>1</v>
          </cell>
        </row>
        <row r="2215">
          <cell r="A2215" t="str">
            <v>ZBPD2</v>
          </cell>
          <cell r="E2215">
            <v>1</v>
          </cell>
          <cell r="F2215">
            <v>1</v>
          </cell>
          <cell r="G2215">
            <v>1</v>
          </cell>
          <cell r="H2215">
            <v>1</v>
          </cell>
        </row>
        <row r="2216">
          <cell r="A2216" t="str">
            <v>ZBPD</v>
          </cell>
          <cell r="E2216">
            <v>1</v>
          </cell>
          <cell r="F2216">
            <v>1</v>
          </cell>
          <cell r="G2216">
            <v>1</v>
          </cell>
          <cell r="H2216">
            <v>1</v>
          </cell>
        </row>
        <row r="2217">
          <cell r="A2217" t="str">
            <v>ZBPD</v>
          </cell>
          <cell r="E2217">
            <v>1</v>
          </cell>
          <cell r="F2217">
            <v>1</v>
          </cell>
          <cell r="G2217">
            <v>1</v>
          </cell>
          <cell r="H2217">
            <v>1</v>
          </cell>
        </row>
        <row r="2218">
          <cell r="A2218" t="str">
            <v>ZBPD</v>
          </cell>
          <cell r="E2218">
            <v>1</v>
          </cell>
          <cell r="F2218">
            <v>1</v>
          </cell>
          <cell r="G2218">
            <v>1</v>
          </cell>
          <cell r="H2218">
            <v>1</v>
          </cell>
        </row>
        <row r="2219">
          <cell r="A2219" t="str">
            <v>ZBPD</v>
          </cell>
          <cell r="E2219">
            <v>1</v>
          </cell>
          <cell r="F2219">
            <v>1</v>
          </cell>
          <cell r="G2219">
            <v>1</v>
          </cell>
          <cell r="H2219">
            <v>1</v>
          </cell>
        </row>
        <row r="2220">
          <cell r="A2220" t="str">
            <v>ZBPD</v>
          </cell>
          <cell r="E2220">
            <v>1</v>
          </cell>
          <cell r="F2220">
            <v>1</v>
          </cell>
          <cell r="G2220">
            <v>1</v>
          </cell>
          <cell r="H2220">
            <v>1</v>
          </cell>
        </row>
        <row r="2221">
          <cell r="A2221" t="str">
            <v>ZBPD</v>
          </cell>
          <cell r="E2221">
            <v>1</v>
          </cell>
          <cell r="F2221">
            <v>1</v>
          </cell>
          <cell r="G2221">
            <v>1</v>
          </cell>
          <cell r="H2221">
            <v>1</v>
          </cell>
        </row>
        <row r="2222">
          <cell r="A2222" t="str">
            <v>ZBPD</v>
          </cell>
          <cell r="E2222">
            <v>1</v>
          </cell>
          <cell r="F2222">
            <v>1</v>
          </cell>
          <cell r="G2222">
            <v>1</v>
          </cell>
          <cell r="H2222">
            <v>1</v>
          </cell>
        </row>
        <row r="2223">
          <cell r="A2223" t="str">
            <v>ZBPD</v>
          </cell>
          <cell r="E2223">
            <v>1</v>
          </cell>
          <cell r="F2223">
            <v>1</v>
          </cell>
          <cell r="G2223">
            <v>1</v>
          </cell>
          <cell r="H2223">
            <v>1</v>
          </cell>
        </row>
        <row r="2224">
          <cell r="A2224" t="str">
            <v>ZBPD</v>
          </cell>
          <cell r="E2224">
            <v>1</v>
          </cell>
          <cell r="F2224">
            <v>1</v>
          </cell>
          <cell r="G2224">
            <v>1</v>
          </cell>
          <cell r="H2224">
            <v>1</v>
          </cell>
        </row>
        <row r="2225">
          <cell r="A2225" t="str">
            <v>ZBPD</v>
          </cell>
          <cell r="E2225">
            <v>1</v>
          </cell>
          <cell r="F2225">
            <v>1</v>
          </cell>
          <cell r="G2225">
            <v>1</v>
          </cell>
          <cell r="H2225">
            <v>1</v>
          </cell>
        </row>
        <row r="2226">
          <cell r="A2226" t="str">
            <v>ZBPD</v>
          </cell>
          <cell r="E2226">
            <v>1</v>
          </cell>
          <cell r="F2226">
            <v>1</v>
          </cell>
          <cell r="G2226">
            <v>1</v>
          </cell>
          <cell r="H2226">
            <v>1</v>
          </cell>
        </row>
        <row r="2227">
          <cell r="A2227" t="str">
            <v>ZBPD</v>
          </cell>
          <cell r="E2227">
            <v>1</v>
          </cell>
          <cell r="F2227">
            <v>1</v>
          </cell>
          <cell r="G2227">
            <v>1</v>
          </cell>
          <cell r="H2227">
            <v>1</v>
          </cell>
        </row>
        <row r="2228">
          <cell r="A2228" t="str">
            <v>ZBPD</v>
          </cell>
          <cell r="E2228">
            <v>1</v>
          </cell>
          <cell r="F2228">
            <v>1</v>
          </cell>
          <cell r="G2228">
            <v>1</v>
          </cell>
          <cell r="H2228">
            <v>1</v>
          </cell>
        </row>
        <row r="2229">
          <cell r="A2229" t="str">
            <v>ZBPD</v>
          </cell>
          <cell r="E2229">
            <v>1</v>
          </cell>
          <cell r="F2229">
            <v>1</v>
          </cell>
          <cell r="G2229">
            <v>1</v>
          </cell>
          <cell r="H2229">
            <v>1</v>
          </cell>
        </row>
        <row r="2230">
          <cell r="A2230" t="str">
            <v>ZBPD</v>
          </cell>
          <cell r="E2230">
            <v>1</v>
          </cell>
          <cell r="F2230">
            <v>1</v>
          </cell>
          <cell r="G2230">
            <v>1</v>
          </cell>
          <cell r="H2230">
            <v>1</v>
          </cell>
        </row>
        <row r="2231">
          <cell r="A2231" t="str">
            <v>ZBPD2</v>
          </cell>
          <cell r="E2231">
            <v>1</v>
          </cell>
          <cell r="F2231">
            <v>1</v>
          </cell>
          <cell r="G2231">
            <v>1</v>
          </cell>
          <cell r="H2231">
            <v>1</v>
          </cell>
        </row>
        <row r="2232">
          <cell r="A2232" t="str">
            <v>ZBPD</v>
          </cell>
          <cell r="E2232">
            <v>1</v>
          </cell>
          <cell r="F2232">
            <v>1</v>
          </cell>
          <cell r="G2232">
            <v>1</v>
          </cell>
          <cell r="H2232">
            <v>1</v>
          </cell>
        </row>
        <row r="2233">
          <cell r="A2233" t="str">
            <v>ZBPD</v>
          </cell>
          <cell r="E2233">
            <v>1</v>
          </cell>
          <cell r="F2233">
            <v>1</v>
          </cell>
          <cell r="G2233">
            <v>1</v>
          </cell>
          <cell r="H2233">
            <v>1</v>
          </cell>
        </row>
        <row r="2234">
          <cell r="A2234" t="str">
            <v>ZBPD</v>
          </cell>
          <cell r="E2234">
            <v>1</v>
          </cell>
          <cell r="F2234">
            <v>1</v>
          </cell>
          <cell r="G2234">
            <v>1</v>
          </cell>
          <cell r="H2234">
            <v>1</v>
          </cell>
        </row>
        <row r="2235">
          <cell r="A2235" t="str">
            <v>ZBPD</v>
          </cell>
          <cell r="E2235">
            <v>1</v>
          </cell>
          <cell r="F2235">
            <v>1</v>
          </cell>
          <cell r="G2235">
            <v>1</v>
          </cell>
          <cell r="H2235">
            <v>1</v>
          </cell>
        </row>
        <row r="2236">
          <cell r="A2236" t="str">
            <v>ZBPD</v>
          </cell>
          <cell r="E2236">
            <v>1</v>
          </cell>
          <cell r="F2236">
            <v>1</v>
          </cell>
          <cell r="G2236">
            <v>1</v>
          </cell>
          <cell r="H2236">
            <v>1</v>
          </cell>
        </row>
        <row r="2237">
          <cell r="A2237" t="str">
            <v>ZBPD</v>
          </cell>
          <cell r="E2237">
            <v>1</v>
          </cell>
          <cell r="F2237">
            <v>1</v>
          </cell>
          <cell r="G2237">
            <v>1</v>
          </cell>
          <cell r="H2237">
            <v>1</v>
          </cell>
        </row>
        <row r="2238">
          <cell r="A2238" t="str">
            <v>ZBPD</v>
          </cell>
          <cell r="E2238">
            <v>1</v>
          </cell>
          <cell r="F2238">
            <v>1</v>
          </cell>
          <cell r="G2238">
            <v>1</v>
          </cell>
          <cell r="H2238">
            <v>1</v>
          </cell>
        </row>
        <row r="2239">
          <cell r="A2239" t="str">
            <v>ZBPD</v>
          </cell>
          <cell r="E2239">
            <v>1</v>
          </cell>
          <cell r="F2239">
            <v>1</v>
          </cell>
          <cell r="G2239">
            <v>1</v>
          </cell>
          <cell r="H2239">
            <v>1</v>
          </cell>
        </row>
        <row r="2240">
          <cell r="A2240" t="str">
            <v>ZBPD</v>
          </cell>
          <cell r="E2240">
            <v>5</v>
          </cell>
          <cell r="F2240">
            <v>5</v>
          </cell>
          <cell r="G2240">
            <v>5</v>
          </cell>
          <cell r="H2240">
            <v>5</v>
          </cell>
        </row>
        <row r="2241">
          <cell r="A2241" t="str">
            <v>ZBPD</v>
          </cell>
          <cell r="E2241">
            <v>1</v>
          </cell>
          <cell r="F2241">
            <v>1</v>
          </cell>
          <cell r="G2241">
            <v>1</v>
          </cell>
          <cell r="H2241">
            <v>1</v>
          </cell>
        </row>
        <row r="2242">
          <cell r="A2242" t="str">
            <v>ZBPD</v>
          </cell>
          <cell r="E2242">
            <v>1</v>
          </cell>
          <cell r="F2242">
            <v>1</v>
          </cell>
          <cell r="G2242">
            <v>1</v>
          </cell>
          <cell r="H2242">
            <v>1</v>
          </cell>
        </row>
        <row r="2243">
          <cell r="A2243" t="str">
            <v>ZBPD</v>
          </cell>
          <cell r="E2243">
            <v>1</v>
          </cell>
          <cell r="F2243">
            <v>1</v>
          </cell>
          <cell r="G2243">
            <v>1</v>
          </cell>
          <cell r="H2243">
            <v>1</v>
          </cell>
        </row>
        <row r="2244">
          <cell r="A2244" t="str">
            <v>ZBPD</v>
          </cell>
          <cell r="E2244">
            <v>1</v>
          </cell>
          <cell r="F2244">
            <v>1</v>
          </cell>
          <cell r="G2244">
            <v>1</v>
          </cell>
          <cell r="H2244">
            <v>1</v>
          </cell>
        </row>
        <row r="2245">
          <cell r="A2245" t="str">
            <v>ZBPD</v>
          </cell>
          <cell r="E2245">
            <v>1</v>
          </cell>
          <cell r="F2245">
            <v>1</v>
          </cell>
          <cell r="G2245">
            <v>1</v>
          </cell>
          <cell r="H2245">
            <v>1</v>
          </cell>
        </row>
        <row r="2246">
          <cell r="A2246" t="str">
            <v>ZBPD</v>
          </cell>
          <cell r="E2246">
            <v>1</v>
          </cell>
          <cell r="F2246">
            <v>1</v>
          </cell>
          <cell r="G2246">
            <v>1</v>
          </cell>
          <cell r="H2246">
            <v>1</v>
          </cell>
        </row>
        <row r="2247">
          <cell r="A2247" t="str">
            <v>ZBPD</v>
          </cell>
          <cell r="E2247">
            <v>25</v>
          </cell>
          <cell r="F2247">
            <v>27</v>
          </cell>
          <cell r="G2247">
            <v>29</v>
          </cell>
          <cell r="H2247">
            <v>29</v>
          </cell>
        </row>
        <row r="2248">
          <cell r="A2248" t="str">
            <v>ZBPD</v>
          </cell>
          <cell r="E2248">
            <v>1</v>
          </cell>
          <cell r="F2248">
            <v>1</v>
          </cell>
          <cell r="G2248">
            <v>1</v>
          </cell>
          <cell r="H2248">
            <v>1</v>
          </cell>
        </row>
        <row r="2249">
          <cell r="A2249" t="str">
            <v>ZBPD</v>
          </cell>
          <cell r="E2249">
            <v>1</v>
          </cell>
          <cell r="F2249">
            <v>1</v>
          </cell>
          <cell r="G2249">
            <v>1</v>
          </cell>
          <cell r="H2249">
            <v>1</v>
          </cell>
        </row>
        <row r="2250">
          <cell r="A2250" t="str">
            <v>ZBPD</v>
          </cell>
          <cell r="E2250">
            <v>1</v>
          </cell>
          <cell r="F2250">
            <v>1</v>
          </cell>
          <cell r="G2250">
            <v>1</v>
          </cell>
          <cell r="H2250">
            <v>1</v>
          </cell>
        </row>
        <row r="2251">
          <cell r="A2251" t="str">
            <v>ZBPD</v>
          </cell>
          <cell r="E2251">
            <v>2</v>
          </cell>
          <cell r="F2251">
            <v>3</v>
          </cell>
          <cell r="G2251">
            <v>6</v>
          </cell>
          <cell r="H2251">
            <v>10</v>
          </cell>
        </row>
        <row r="2252">
          <cell r="A2252" t="str">
            <v>ZBPD</v>
          </cell>
          <cell r="E2252">
            <v>1</v>
          </cell>
          <cell r="F2252">
            <v>1</v>
          </cell>
          <cell r="G2252">
            <v>2</v>
          </cell>
          <cell r="H2252">
            <v>3</v>
          </cell>
        </row>
        <row r="2253">
          <cell r="A2253" t="str">
            <v>ZBPD2</v>
          </cell>
          <cell r="E2253">
            <v>3</v>
          </cell>
          <cell r="F2253">
            <v>5</v>
          </cell>
          <cell r="G2253">
            <v>8</v>
          </cell>
          <cell r="H2253">
            <v>14</v>
          </cell>
        </row>
        <row r="2254">
          <cell r="A2254" t="str">
            <v>ZBPD</v>
          </cell>
          <cell r="E2254">
            <v>5</v>
          </cell>
          <cell r="F2254">
            <v>10</v>
          </cell>
          <cell r="G2254">
            <v>12</v>
          </cell>
          <cell r="H2254">
            <v>12</v>
          </cell>
        </row>
        <row r="2255">
          <cell r="A2255" t="str">
            <v>ZBPD</v>
          </cell>
          <cell r="E2255">
            <v>1</v>
          </cell>
          <cell r="F2255">
            <v>1</v>
          </cell>
          <cell r="G2255">
            <v>1</v>
          </cell>
          <cell r="H2255">
            <v>1</v>
          </cell>
        </row>
        <row r="2256">
          <cell r="A2256" t="str">
            <v>ZBPD</v>
          </cell>
          <cell r="E2256">
            <v>1</v>
          </cell>
          <cell r="F2256">
            <v>1</v>
          </cell>
          <cell r="G2256">
            <v>1</v>
          </cell>
          <cell r="H2256">
            <v>1</v>
          </cell>
        </row>
        <row r="2257">
          <cell r="A2257" t="str">
            <v>ZBPD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</row>
        <row r="2258">
          <cell r="A2258" t="str">
            <v>ZBPD</v>
          </cell>
          <cell r="E2258">
            <v>1</v>
          </cell>
          <cell r="F2258">
            <v>1</v>
          </cell>
          <cell r="G2258">
            <v>1</v>
          </cell>
          <cell r="H2258">
            <v>1</v>
          </cell>
        </row>
        <row r="2259">
          <cell r="A2259" t="str">
            <v>ZBPD</v>
          </cell>
          <cell r="E2259">
            <v>1</v>
          </cell>
          <cell r="F2259">
            <v>1</v>
          </cell>
          <cell r="G2259">
            <v>1</v>
          </cell>
          <cell r="H2259">
            <v>1</v>
          </cell>
        </row>
        <row r="2260">
          <cell r="A2260" t="str">
            <v>ZBPD2</v>
          </cell>
          <cell r="E2260">
            <v>1</v>
          </cell>
          <cell r="F2260">
            <v>1</v>
          </cell>
          <cell r="G2260">
            <v>1</v>
          </cell>
          <cell r="H2260">
            <v>1</v>
          </cell>
        </row>
        <row r="2261">
          <cell r="A2261" t="str">
            <v>ZBPD2</v>
          </cell>
          <cell r="E2261">
            <v>1</v>
          </cell>
          <cell r="F2261">
            <v>1</v>
          </cell>
          <cell r="G2261">
            <v>1</v>
          </cell>
          <cell r="H2261">
            <v>1</v>
          </cell>
        </row>
        <row r="2262">
          <cell r="A2262" t="str">
            <v>ZBPD</v>
          </cell>
          <cell r="E2262">
            <v>1</v>
          </cell>
          <cell r="F2262">
            <v>1</v>
          </cell>
          <cell r="G2262">
            <v>1</v>
          </cell>
          <cell r="H2262">
            <v>1</v>
          </cell>
        </row>
        <row r="2263">
          <cell r="A2263" t="str">
            <v>ZBPD</v>
          </cell>
          <cell r="E2263">
            <v>1</v>
          </cell>
          <cell r="F2263">
            <v>1</v>
          </cell>
          <cell r="G2263">
            <v>1</v>
          </cell>
          <cell r="H2263">
            <v>1</v>
          </cell>
        </row>
        <row r="2264">
          <cell r="A2264" t="str">
            <v>ZBPD</v>
          </cell>
          <cell r="E2264">
            <v>1</v>
          </cell>
          <cell r="F2264">
            <v>1</v>
          </cell>
          <cell r="G2264">
            <v>1</v>
          </cell>
          <cell r="H2264">
            <v>1</v>
          </cell>
        </row>
        <row r="2265">
          <cell r="A2265" t="str">
            <v>ZBPD</v>
          </cell>
          <cell r="E2265">
            <v>1</v>
          </cell>
          <cell r="F2265">
            <v>1</v>
          </cell>
          <cell r="G2265">
            <v>1</v>
          </cell>
          <cell r="H2265">
            <v>1</v>
          </cell>
        </row>
        <row r="2266">
          <cell r="A2266" t="str">
            <v>ZBPD</v>
          </cell>
          <cell r="E2266">
            <v>1</v>
          </cell>
          <cell r="F2266">
            <v>1</v>
          </cell>
          <cell r="G2266">
            <v>1</v>
          </cell>
          <cell r="H2266">
            <v>1</v>
          </cell>
        </row>
        <row r="2267">
          <cell r="A2267" t="str">
            <v>ZBPD</v>
          </cell>
          <cell r="E2267">
            <v>1</v>
          </cell>
          <cell r="F2267">
            <v>1</v>
          </cell>
          <cell r="G2267">
            <v>1</v>
          </cell>
          <cell r="H2267">
            <v>1</v>
          </cell>
        </row>
        <row r="2268">
          <cell r="A2268" t="str">
            <v>ZBPD</v>
          </cell>
          <cell r="E2268">
            <v>1</v>
          </cell>
          <cell r="F2268">
            <v>1</v>
          </cell>
          <cell r="G2268">
            <v>1</v>
          </cell>
          <cell r="H2268">
            <v>1</v>
          </cell>
        </row>
        <row r="2269">
          <cell r="A2269" t="str">
            <v>ZBPD</v>
          </cell>
          <cell r="E2269">
            <v>1</v>
          </cell>
          <cell r="F2269">
            <v>1</v>
          </cell>
          <cell r="G2269">
            <v>1</v>
          </cell>
          <cell r="H2269">
            <v>1</v>
          </cell>
        </row>
        <row r="2270">
          <cell r="A2270" t="str">
            <v>ZBPD</v>
          </cell>
          <cell r="E2270">
            <v>1</v>
          </cell>
          <cell r="F2270">
            <v>1</v>
          </cell>
          <cell r="G2270">
            <v>1</v>
          </cell>
          <cell r="H2270">
            <v>1</v>
          </cell>
        </row>
        <row r="2271">
          <cell r="A2271" t="str">
            <v>ZBPD</v>
          </cell>
          <cell r="E2271">
            <v>1</v>
          </cell>
          <cell r="F2271">
            <v>1</v>
          </cell>
          <cell r="G2271">
            <v>1</v>
          </cell>
          <cell r="H2271">
            <v>1</v>
          </cell>
        </row>
        <row r="2272">
          <cell r="A2272" t="str">
            <v>ZBPD</v>
          </cell>
          <cell r="E2272">
            <v>1</v>
          </cell>
          <cell r="F2272">
            <v>1</v>
          </cell>
          <cell r="G2272">
            <v>1</v>
          </cell>
          <cell r="H2272">
            <v>1</v>
          </cell>
        </row>
        <row r="2273">
          <cell r="A2273" t="str">
            <v>ZBPD</v>
          </cell>
          <cell r="E2273">
            <v>1</v>
          </cell>
          <cell r="F2273">
            <v>1</v>
          </cell>
          <cell r="G2273">
            <v>1</v>
          </cell>
          <cell r="H2273">
            <v>1</v>
          </cell>
        </row>
        <row r="2274">
          <cell r="A2274" t="str">
            <v>ZBPD</v>
          </cell>
          <cell r="E2274">
            <v>1</v>
          </cell>
          <cell r="F2274">
            <v>1</v>
          </cell>
          <cell r="G2274">
            <v>1</v>
          </cell>
          <cell r="H2274">
            <v>1</v>
          </cell>
        </row>
        <row r="2275">
          <cell r="A2275" t="str">
            <v>ZBPD</v>
          </cell>
          <cell r="E2275">
            <v>1</v>
          </cell>
          <cell r="F2275">
            <v>1</v>
          </cell>
          <cell r="G2275">
            <v>1</v>
          </cell>
          <cell r="H2275">
            <v>1</v>
          </cell>
        </row>
        <row r="2276">
          <cell r="A2276" t="str">
            <v>ZBPD</v>
          </cell>
          <cell r="E2276">
            <v>1</v>
          </cell>
          <cell r="F2276">
            <v>1</v>
          </cell>
          <cell r="G2276">
            <v>1</v>
          </cell>
          <cell r="H2276">
            <v>1</v>
          </cell>
        </row>
        <row r="2277">
          <cell r="A2277" t="str">
            <v>ZBPD</v>
          </cell>
          <cell r="E2277">
            <v>1</v>
          </cell>
          <cell r="F2277">
            <v>1</v>
          </cell>
          <cell r="G2277">
            <v>1</v>
          </cell>
          <cell r="H2277">
            <v>1</v>
          </cell>
        </row>
        <row r="2278">
          <cell r="A2278" t="str">
            <v>ZBPD</v>
          </cell>
          <cell r="E2278">
            <v>1</v>
          </cell>
          <cell r="F2278">
            <v>1</v>
          </cell>
          <cell r="G2278">
            <v>1</v>
          </cell>
          <cell r="H2278">
            <v>1</v>
          </cell>
        </row>
        <row r="2279">
          <cell r="A2279" t="str">
            <v>ZBPD</v>
          </cell>
          <cell r="E2279">
            <v>1</v>
          </cell>
          <cell r="F2279">
            <v>1</v>
          </cell>
          <cell r="G2279">
            <v>1</v>
          </cell>
          <cell r="H2279">
            <v>1</v>
          </cell>
        </row>
        <row r="2280">
          <cell r="A2280" t="str">
            <v>ZBPD</v>
          </cell>
          <cell r="E2280">
            <v>1</v>
          </cell>
          <cell r="F2280">
            <v>1</v>
          </cell>
          <cell r="G2280">
            <v>1</v>
          </cell>
          <cell r="H2280">
            <v>1</v>
          </cell>
        </row>
        <row r="2281">
          <cell r="A2281" t="str">
            <v>ZBPD</v>
          </cell>
          <cell r="E2281">
            <v>1</v>
          </cell>
          <cell r="F2281">
            <v>1</v>
          </cell>
          <cell r="G2281">
            <v>1</v>
          </cell>
          <cell r="H2281">
            <v>1</v>
          </cell>
        </row>
        <row r="2282">
          <cell r="A2282" t="str">
            <v>ZBPD</v>
          </cell>
          <cell r="E2282">
            <v>1</v>
          </cell>
          <cell r="F2282">
            <v>1</v>
          </cell>
          <cell r="G2282">
            <v>1</v>
          </cell>
          <cell r="H2282">
            <v>1</v>
          </cell>
        </row>
        <row r="2283">
          <cell r="A2283" t="str">
            <v>ZBPD</v>
          </cell>
          <cell r="E2283">
            <v>1</v>
          </cell>
          <cell r="F2283">
            <v>1</v>
          </cell>
          <cell r="G2283">
            <v>1</v>
          </cell>
          <cell r="H2283">
            <v>1</v>
          </cell>
        </row>
        <row r="2284">
          <cell r="A2284" t="str">
            <v>ZBPD</v>
          </cell>
          <cell r="E2284">
            <v>1</v>
          </cell>
          <cell r="F2284">
            <v>1</v>
          </cell>
          <cell r="G2284">
            <v>1</v>
          </cell>
          <cell r="H2284">
            <v>1</v>
          </cell>
        </row>
        <row r="2285">
          <cell r="A2285" t="str">
            <v>ZBPD</v>
          </cell>
          <cell r="E2285">
            <v>1</v>
          </cell>
          <cell r="F2285">
            <v>1</v>
          </cell>
          <cell r="G2285">
            <v>1</v>
          </cell>
          <cell r="H2285">
            <v>1</v>
          </cell>
        </row>
        <row r="2286">
          <cell r="A2286" t="str">
            <v>ZBPD</v>
          </cell>
          <cell r="E2286">
            <v>1</v>
          </cell>
          <cell r="F2286">
            <v>1</v>
          </cell>
          <cell r="G2286">
            <v>1</v>
          </cell>
          <cell r="H2286">
            <v>1</v>
          </cell>
        </row>
        <row r="2287">
          <cell r="A2287" t="str">
            <v>ZBPD</v>
          </cell>
          <cell r="E2287">
            <v>1</v>
          </cell>
          <cell r="F2287">
            <v>1</v>
          </cell>
          <cell r="G2287">
            <v>1</v>
          </cell>
          <cell r="H2287">
            <v>1</v>
          </cell>
        </row>
        <row r="2288">
          <cell r="A2288" t="str">
            <v>ZBPD</v>
          </cell>
          <cell r="E2288">
            <v>1</v>
          </cell>
          <cell r="F2288">
            <v>1</v>
          </cell>
          <cell r="G2288">
            <v>1</v>
          </cell>
          <cell r="H2288">
            <v>1</v>
          </cell>
        </row>
        <row r="2289">
          <cell r="A2289" t="str">
            <v>ZBPD</v>
          </cell>
          <cell r="E2289">
            <v>1</v>
          </cell>
          <cell r="F2289">
            <v>1</v>
          </cell>
          <cell r="G2289">
            <v>1</v>
          </cell>
          <cell r="H2289">
            <v>1</v>
          </cell>
        </row>
        <row r="2290">
          <cell r="A2290" t="str">
            <v>ZBPD</v>
          </cell>
          <cell r="E2290">
            <v>1</v>
          </cell>
          <cell r="F2290">
            <v>1</v>
          </cell>
          <cell r="G2290">
            <v>1</v>
          </cell>
          <cell r="H2290">
            <v>1</v>
          </cell>
        </row>
        <row r="2291">
          <cell r="A2291" t="str">
            <v>ZBPD</v>
          </cell>
          <cell r="E2291">
            <v>1</v>
          </cell>
          <cell r="F2291">
            <v>1</v>
          </cell>
          <cell r="G2291">
            <v>1</v>
          </cell>
          <cell r="H2291">
            <v>1</v>
          </cell>
        </row>
        <row r="2292">
          <cell r="A2292" t="str">
            <v>ZBPD</v>
          </cell>
          <cell r="E2292">
            <v>1</v>
          </cell>
          <cell r="F2292">
            <v>1</v>
          </cell>
          <cell r="G2292">
            <v>1</v>
          </cell>
          <cell r="H2292">
            <v>1</v>
          </cell>
        </row>
        <row r="2293">
          <cell r="A2293" t="str">
            <v>ZBPD</v>
          </cell>
          <cell r="E2293">
            <v>1</v>
          </cell>
          <cell r="F2293">
            <v>1</v>
          </cell>
          <cell r="G2293">
            <v>1</v>
          </cell>
          <cell r="H2293">
            <v>1</v>
          </cell>
        </row>
        <row r="2294">
          <cell r="A2294" t="str">
            <v>ZBPD</v>
          </cell>
          <cell r="E2294">
            <v>1</v>
          </cell>
          <cell r="F2294">
            <v>1</v>
          </cell>
          <cell r="G2294">
            <v>1</v>
          </cell>
          <cell r="H2294">
            <v>1</v>
          </cell>
        </row>
        <row r="2295">
          <cell r="A2295" t="str">
            <v>ZBPD2</v>
          </cell>
          <cell r="E2295">
            <v>1</v>
          </cell>
          <cell r="F2295">
            <v>1</v>
          </cell>
          <cell r="G2295">
            <v>1</v>
          </cell>
          <cell r="H2295">
            <v>1</v>
          </cell>
        </row>
        <row r="2296">
          <cell r="A2296" t="str">
            <v>ZBPD</v>
          </cell>
          <cell r="E2296">
            <v>1</v>
          </cell>
          <cell r="F2296">
            <v>1</v>
          </cell>
          <cell r="G2296">
            <v>1</v>
          </cell>
          <cell r="H2296">
            <v>1</v>
          </cell>
        </row>
        <row r="2297">
          <cell r="A2297" t="str">
            <v>ZBPD</v>
          </cell>
          <cell r="E2297">
            <v>1</v>
          </cell>
          <cell r="F2297">
            <v>1</v>
          </cell>
          <cell r="G2297">
            <v>1</v>
          </cell>
          <cell r="H2297">
            <v>1</v>
          </cell>
        </row>
        <row r="2298">
          <cell r="A2298" t="str">
            <v>ZBPD</v>
          </cell>
          <cell r="E2298">
            <v>1</v>
          </cell>
          <cell r="F2298">
            <v>1</v>
          </cell>
          <cell r="G2298">
            <v>1</v>
          </cell>
          <cell r="H2298">
            <v>1</v>
          </cell>
        </row>
        <row r="2299">
          <cell r="A2299" t="str">
            <v>ZBPD</v>
          </cell>
          <cell r="E2299">
            <v>1</v>
          </cell>
          <cell r="F2299">
            <v>1</v>
          </cell>
          <cell r="G2299">
            <v>1</v>
          </cell>
          <cell r="H2299">
            <v>1</v>
          </cell>
        </row>
        <row r="2300">
          <cell r="A2300" t="str">
            <v>ZBPD</v>
          </cell>
          <cell r="E2300">
            <v>1</v>
          </cell>
          <cell r="F2300">
            <v>1</v>
          </cell>
          <cell r="G2300">
            <v>1</v>
          </cell>
          <cell r="H2300">
            <v>1</v>
          </cell>
        </row>
        <row r="2301">
          <cell r="A2301" t="str">
            <v>ZBPD</v>
          </cell>
          <cell r="E2301">
            <v>1</v>
          </cell>
          <cell r="F2301">
            <v>1</v>
          </cell>
          <cell r="G2301">
            <v>1</v>
          </cell>
          <cell r="H2301">
            <v>1</v>
          </cell>
        </row>
        <row r="2302">
          <cell r="A2302" t="str">
            <v>ZBPD</v>
          </cell>
          <cell r="E2302">
            <v>1</v>
          </cell>
          <cell r="F2302">
            <v>1</v>
          </cell>
          <cell r="G2302">
            <v>1</v>
          </cell>
          <cell r="H2302">
            <v>1</v>
          </cell>
        </row>
        <row r="2303">
          <cell r="A2303" t="str">
            <v>ZBPD</v>
          </cell>
          <cell r="E2303">
            <v>1</v>
          </cell>
          <cell r="F2303">
            <v>1</v>
          </cell>
          <cell r="G2303">
            <v>1</v>
          </cell>
          <cell r="H2303">
            <v>1</v>
          </cell>
        </row>
        <row r="2304">
          <cell r="A2304" t="str">
            <v>ZBPD</v>
          </cell>
          <cell r="E2304">
            <v>1</v>
          </cell>
          <cell r="F2304">
            <v>1</v>
          </cell>
          <cell r="G2304">
            <v>1</v>
          </cell>
          <cell r="H2304">
            <v>1</v>
          </cell>
        </row>
        <row r="2305">
          <cell r="A2305" t="str">
            <v>ZBPD2</v>
          </cell>
          <cell r="E2305">
            <v>1</v>
          </cell>
          <cell r="F2305">
            <v>1</v>
          </cell>
          <cell r="G2305">
            <v>1</v>
          </cell>
          <cell r="H2305">
            <v>1</v>
          </cell>
        </row>
        <row r="2306">
          <cell r="A2306" t="str">
            <v>ZBPD2</v>
          </cell>
          <cell r="E2306">
            <v>1</v>
          </cell>
          <cell r="F2306">
            <v>1</v>
          </cell>
          <cell r="G2306">
            <v>1</v>
          </cell>
          <cell r="H2306">
            <v>1</v>
          </cell>
        </row>
        <row r="2307">
          <cell r="A2307" t="str">
            <v>ZBPD2</v>
          </cell>
          <cell r="E2307">
            <v>1</v>
          </cell>
          <cell r="F2307">
            <v>1</v>
          </cell>
          <cell r="G2307">
            <v>1</v>
          </cell>
          <cell r="H2307">
            <v>1</v>
          </cell>
        </row>
        <row r="2308">
          <cell r="A2308" t="str">
            <v>ZBPD2</v>
          </cell>
          <cell r="E2308">
            <v>1</v>
          </cell>
          <cell r="F2308">
            <v>1</v>
          </cell>
          <cell r="G2308">
            <v>1</v>
          </cell>
          <cell r="H2308">
            <v>1</v>
          </cell>
        </row>
        <row r="2309">
          <cell r="A2309" t="str">
            <v>ZBPD</v>
          </cell>
          <cell r="E2309">
            <v>1</v>
          </cell>
          <cell r="F2309">
            <v>1</v>
          </cell>
          <cell r="G2309">
            <v>1</v>
          </cell>
          <cell r="H2309">
            <v>1</v>
          </cell>
        </row>
        <row r="2310">
          <cell r="A2310" t="str">
            <v>ZBPD</v>
          </cell>
          <cell r="E2310">
            <v>1</v>
          </cell>
          <cell r="F2310">
            <v>1</v>
          </cell>
          <cell r="G2310">
            <v>1</v>
          </cell>
          <cell r="H2310">
            <v>1</v>
          </cell>
        </row>
        <row r="2311">
          <cell r="A2311" t="str">
            <v>ZBPD</v>
          </cell>
          <cell r="E2311">
            <v>1</v>
          </cell>
          <cell r="F2311">
            <v>1</v>
          </cell>
          <cell r="G2311">
            <v>1</v>
          </cell>
          <cell r="H2311">
            <v>1</v>
          </cell>
        </row>
        <row r="2312">
          <cell r="A2312" t="str">
            <v>ZBPD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</row>
        <row r="2313">
          <cell r="A2313" t="str">
            <v>ZBPD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</row>
        <row r="2314">
          <cell r="A2314" t="str">
            <v>ZBPD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</row>
        <row r="2315">
          <cell r="A2315" t="str">
            <v>ZBPD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</row>
        <row r="2316">
          <cell r="A2316" t="str">
            <v>ZBPD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</row>
        <row r="2317">
          <cell r="A2317" t="str">
            <v>ZBPD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</row>
        <row r="2318">
          <cell r="A2318" t="str">
            <v>ZBPD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</row>
        <row r="2319">
          <cell r="A2319" t="str">
            <v>ZBPD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</row>
        <row r="2320">
          <cell r="A2320" t="str">
            <v>ZBPD</v>
          </cell>
          <cell r="E2320">
            <v>1</v>
          </cell>
          <cell r="F2320">
            <v>1</v>
          </cell>
          <cell r="G2320">
            <v>1</v>
          </cell>
          <cell r="H2320">
            <v>1</v>
          </cell>
        </row>
        <row r="2321">
          <cell r="A2321" t="str">
            <v>ZBPD</v>
          </cell>
          <cell r="E2321">
            <v>1</v>
          </cell>
          <cell r="F2321">
            <v>1</v>
          </cell>
          <cell r="G2321">
            <v>1</v>
          </cell>
          <cell r="H2321">
            <v>1</v>
          </cell>
        </row>
        <row r="2322">
          <cell r="A2322" t="str">
            <v>ZBPD</v>
          </cell>
          <cell r="E2322">
            <v>1</v>
          </cell>
          <cell r="F2322">
            <v>1</v>
          </cell>
          <cell r="G2322">
            <v>1</v>
          </cell>
          <cell r="H2322">
            <v>1</v>
          </cell>
        </row>
        <row r="2323">
          <cell r="A2323" t="str">
            <v>ZBPD</v>
          </cell>
          <cell r="E2323">
            <v>1</v>
          </cell>
          <cell r="F2323">
            <v>1</v>
          </cell>
          <cell r="G2323">
            <v>1</v>
          </cell>
          <cell r="H2323">
            <v>1</v>
          </cell>
        </row>
        <row r="2324">
          <cell r="A2324" t="str">
            <v>ZBPD</v>
          </cell>
          <cell r="E2324">
            <v>1</v>
          </cell>
          <cell r="F2324">
            <v>1</v>
          </cell>
          <cell r="G2324">
            <v>1</v>
          </cell>
          <cell r="H2324">
            <v>1</v>
          </cell>
        </row>
        <row r="2325">
          <cell r="A2325" t="str">
            <v>ZBPD</v>
          </cell>
          <cell r="E2325">
            <v>1</v>
          </cell>
          <cell r="F2325">
            <v>1</v>
          </cell>
          <cell r="G2325">
            <v>1</v>
          </cell>
          <cell r="H2325">
            <v>1</v>
          </cell>
        </row>
        <row r="2326">
          <cell r="A2326" t="str">
            <v>ZBPD</v>
          </cell>
          <cell r="E2326">
            <v>1</v>
          </cell>
          <cell r="F2326">
            <v>1</v>
          </cell>
          <cell r="G2326">
            <v>1</v>
          </cell>
          <cell r="H2326">
            <v>1</v>
          </cell>
        </row>
        <row r="2327">
          <cell r="A2327" t="str">
            <v>ZBPD</v>
          </cell>
          <cell r="E2327">
            <v>1</v>
          </cell>
          <cell r="F2327">
            <v>1</v>
          </cell>
          <cell r="G2327">
            <v>1</v>
          </cell>
          <cell r="H2327">
            <v>1</v>
          </cell>
        </row>
        <row r="2328">
          <cell r="A2328" t="str">
            <v>ZBPD</v>
          </cell>
          <cell r="E2328">
            <v>1</v>
          </cell>
          <cell r="F2328">
            <v>1</v>
          </cell>
          <cell r="G2328">
            <v>1</v>
          </cell>
          <cell r="H2328">
            <v>1</v>
          </cell>
        </row>
        <row r="2329">
          <cell r="A2329" t="str">
            <v>ZBPD4</v>
          </cell>
          <cell r="E2329">
            <v>1</v>
          </cell>
          <cell r="F2329">
            <v>1</v>
          </cell>
          <cell r="G2329">
            <v>1</v>
          </cell>
          <cell r="H2329">
            <v>1</v>
          </cell>
        </row>
        <row r="2330">
          <cell r="A2330" t="str">
            <v>ZBPD4</v>
          </cell>
          <cell r="E2330">
            <v>2</v>
          </cell>
          <cell r="F2330">
            <v>3</v>
          </cell>
          <cell r="G2330">
            <v>4</v>
          </cell>
          <cell r="H2330">
            <v>5</v>
          </cell>
        </row>
        <row r="2331">
          <cell r="A2331" t="str">
            <v>ZBSM7</v>
          </cell>
          <cell r="E2331">
            <v>1</v>
          </cell>
          <cell r="F2331">
            <v>1</v>
          </cell>
          <cell r="G2331">
            <v>1</v>
          </cell>
          <cell r="H2331">
            <v>1</v>
          </cell>
        </row>
        <row r="2332">
          <cell r="A2332" t="str">
            <v>ZBSM7</v>
          </cell>
          <cell r="E2332">
            <v>1</v>
          </cell>
          <cell r="F2332">
            <v>1</v>
          </cell>
          <cell r="G2332">
            <v>1</v>
          </cell>
          <cell r="H2332">
            <v>1</v>
          </cell>
        </row>
        <row r="2333">
          <cell r="A2333" t="str">
            <v>ZBSM7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</row>
        <row r="2334">
          <cell r="A2334" t="str">
            <v>ZBSM7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</row>
        <row r="2335">
          <cell r="A2335" t="str">
            <v>ZBSM7</v>
          </cell>
          <cell r="E2335">
            <v>1</v>
          </cell>
          <cell r="F2335">
            <v>1</v>
          </cell>
          <cell r="G2335">
            <v>1</v>
          </cell>
          <cell r="H2335">
            <v>1</v>
          </cell>
        </row>
        <row r="2336">
          <cell r="A2336" t="str">
            <v>ZBSM7</v>
          </cell>
          <cell r="E2336">
            <v>1</v>
          </cell>
          <cell r="F2336">
            <v>1</v>
          </cell>
          <cell r="G2336">
            <v>1</v>
          </cell>
          <cell r="H2336">
            <v>1</v>
          </cell>
        </row>
        <row r="2337">
          <cell r="A2337" t="str">
            <v>ZBSM7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</row>
        <row r="2338">
          <cell r="A2338" t="str">
            <v>ZBSM7</v>
          </cell>
          <cell r="E2338">
            <v>1</v>
          </cell>
          <cell r="F2338">
            <v>1</v>
          </cell>
          <cell r="G2338">
            <v>1</v>
          </cell>
          <cell r="H2338">
            <v>1</v>
          </cell>
        </row>
        <row r="2339">
          <cell r="A2339" t="str">
            <v>ZBSM7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</row>
        <row r="2340">
          <cell r="A2340" t="str">
            <v>ZBSM7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</row>
        <row r="2341">
          <cell r="A2341" t="str">
            <v>ZBSM7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</row>
        <row r="2342">
          <cell r="A2342" t="str">
            <v>ZBSM7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</row>
        <row r="2343">
          <cell r="A2343" t="str">
            <v>ZBSM7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</row>
        <row r="2344">
          <cell r="A2344" t="str">
            <v>ZBSM7</v>
          </cell>
          <cell r="E2344">
            <v>1</v>
          </cell>
          <cell r="F2344">
            <v>1</v>
          </cell>
          <cell r="G2344">
            <v>1</v>
          </cell>
          <cell r="H2344">
            <v>1</v>
          </cell>
        </row>
        <row r="2345">
          <cell r="A2345" t="str">
            <v>ZBSM7</v>
          </cell>
          <cell r="E2345">
            <v>1</v>
          </cell>
          <cell r="F2345">
            <v>1</v>
          </cell>
          <cell r="G2345">
            <v>1</v>
          </cell>
          <cell r="H2345">
            <v>1</v>
          </cell>
        </row>
        <row r="2346">
          <cell r="A2346" t="str">
            <v>ZBSM7</v>
          </cell>
          <cell r="E2346">
            <v>1</v>
          </cell>
          <cell r="F2346">
            <v>1</v>
          </cell>
          <cell r="G2346">
            <v>1</v>
          </cell>
          <cell r="H2346">
            <v>1</v>
          </cell>
        </row>
        <row r="2347">
          <cell r="A2347" t="str">
            <v>ZBSM7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</row>
        <row r="2348">
          <cell r="A2348" t="str">
            <v>ZBSM7</v>
          </cell>
          <cell r="E2348">
            <v>0</v>
          </cell>
          <cell r="F2348">
            <v>0</v>
          </cell>
          <cell r="G2348">
            <v>0</v>
          </cell>
          <cell r="H2348">
            <v>0</v>
          </cell>
        </row>
        <row r="2349">
          <cell r="A2349" t="str">
            <v>ZBSM7</v>
          </cell>
          <cell r="E2349">
            <v>1</v>
          </cell>
          <cell r="F2349">
            <v>1</v>
          </cell>
          <cell r="G2349">
            <v>1</v>
          </cell>
          <cell r="H2349">
            <v>1</v>
          </cell>
        </row>
        <row r="2350">
          <cell r="A2350" t="str">
            <v>ZBSM7</v>
          </cell>
          <cell r="E2350">
            <v>1</v>
          </cell>
          <cell r="F2350">
            <v>1</v>
          </cell>
          <cell r="G2350">
            <v>1</v>
          </cell>
          <cell r="H2350">
            <v>1</v>
          </cell>
        </row>
        <row r="2351">
          <cell r="A2351" t="str">
            <v>ZBSM7</v>
          </cell>
          <cell r="E2351">
            <v>1</v>
          </cell>
          <cell r="F2351">
            <v>1</v>
          </cell>
          <cell r="G2351">
            <v>1</v>
          </cell>
          <cell r="H2351">
            <v>1</v>
          </cell>
        </row>
        <row r="2352">
          <cell r="A2352" t="str">
            <v>ZBSM7</v>
          </cell>
          <cell r="E2352">
            <v>0</v>
          </cell>
          <cell r="F2352">
            <v>0</v>
          </cell>
          <cell r="G2352">
            <v>0</v>
          </cell>
          <cell r="H2352">
            <v>0</v>
          </cell>
        </row>
        <row r="2353">
          <cell r="A2353" t="str">
            <v>ZBSM7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</row>
        <row r="2354">
          <cell r="A2354" t="str">
            <v>ZBSM7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</row>
        <row r="2355">
          <cell r="A2355" t="str">
            <v>ZBSM7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</row>
        <row r="2356">
          <cell r="A2356" t="str">
            <v>ZBSM7</v>
          </cell>
          <cell r="E2356">
            <v>1</v>
          </cell>
          <cell r="F2356">
            <v>1</v>
          </cell>
          <cell r="G2356">
            <v>1</v>
          </cell>
          <cell r="H2356">
            <v>1</v>
          </cell>
        </row>
        <row r="2357">
          <cell r="A2357" t="str">
            <v>ZBSM7</v>
          </cell>
          <cell r="E2357">
            <v>1</v>
          </cell>
          <cell r="F2357">
            <v>1</v>
          </cell>
          <cell r="G2357">
            <v>1</v>
          </cell>
          <cell r="H2357">
            <v>1</v>
          </cell>
        </row>
        <row r="2358">
          <cell r="A2358" t="str">
            <v>ZBSM7</v>
          </cell>
          <cell r="E2358">
            <v>1</v>
          </cell>
          <cell r="F2358">
            <v>1</v>
          </cell>
          <cell r="G2358">
            <v>1</v>
          </cell>
          <cell r="H2358">
            <v>1</v>
          </cell>
        </row>
        <row r="2359">
          <cell r="A2359" t="str">
            <v>ZBSM7</v>
          </cell>
          <cell r="E2359">
            <v>1</v>
          </cell>
          <cell r="F2359">
            <v>1</v>
          </cell>
          <cell r="G2359">
            <v>1</v>
          </cell>
          <cell r="H2359">
            <v>1</v>
          </cell>
        </row>
        <row r="2360">
          <cell r="A2360" t="str">
            <v>ZBSM7</v>
          </cell>
          <cell r="E2360">
            <v>1</v>
          </cell>
          <cell r="F2360">
            <v>1</v>
          </cell>
          <cell r="G2360">
            <v>1</v>
          </cell>
          <cell r="H2360">
            <v>1</v>
          </cell>
        </row>
        <row r="2361">
          <cell r="A2361" t="str">
            <v>ZBSM7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</row>
        <row r="2362">
          <cell r="A2362" t="str">
            <v>ZBSM7</v>
          </cell>
          <cell r="E2362">
            <v>1</v>
          </cell>
          <cell r="F2362">
            <v>1</v>
          </cell>
          <cell r="G2362">
            <v>1</v>
          </cell>
          <cell r="H2362">
            <v>1</v>
          </cell>
        </row>
        <row r="2363">
          <cell r="A2363" t="str">
            <v>ZBSM7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</row>
        <row r="2364">
          <cell r="A2364" t="str">
            <v>ZBSM7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</row>
        <row r="2365">
          <cell r="A2365" t="str">
            <v>ZBSM7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</row>
        <row r="2366">
          <cell r="A2366" t="str">
            <v>ZBSM7</v>
          </cell>
          <cell r="E2366">
            <v>1</v>
          </cell>
          <cell r="F2366">
            <v>1</v>
          </cell>
          <cell r="G2366">
            <v>1</v>
          </cell>
          <cell r="H2366">
            <v>1</v>
          </cell>
        </row>
        <row r="2367">
          <cell r="A2367" t="str">
            <v>ZBSM7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</row>
        <row r="2368">
          <cell r="A2368" t="str">
            <v>ZBSM7</v>
          </cell>
          <cell r="E2368">
            <v>1</v>
          </cell>
          <cell r="F2368">
            <v>1</v>
          </cell>
          <cell r="G2368">
            <v>1</v>
          </cell>
          <cell r="H2368">
            <v>1</v>
          </cell>
        </row>
        <row r="2369">
          <cell r="A2369" t="str">
            <v>ZBSM7</v>
          </cell>
          <cell r="E2369">
            <v>1</v>
          </cell>
          <cell r="F2369">
            <v>1</v>
          </cell>
          <cell r="G2369">
            <v>1</v>
          </cell>
          <cell r="H2369">
            <v>1</v>
          </cell>
        </row>
        <row r="2370">
          <cell r="A2370" t="str">
            <v>ZBSM7</v>
          </cell>
          <cell r="E2370">
            <v>1</v>
          </cell>
          <cell r="F2370">
            <v>1</v>
          </cell>
          <cell r="G2370">
            <v>1</v>
          </cell>
          <cell r="H2370">
            <v>1</v>
          </cell>
        </row>
        <row r="2371">
          <cell r="A2371" t="str">
            <v>ZBSM7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</row>
        <row r="2372">
          <cell r="A2372" t="str">
            <v>ZBSM7</v>
          </cell>
          <cell r="E2372">
            <v>1</v>
          </cell>
          <cell r="F2372">
            <v>1</v>
          </cell>
          <cell r="G2372">
            <v>1</v>
          </cell>
          <cell r="H2372">
            <v>1</v>
          </cell>
        </row>
        <row r="2373">
          <cell r="A2373" t="str">
            <v>ZBSM7</v>
          </cell>
          <cell r="E2373">
            <v>1</v>
          </cell>
          <cell r="F2373">
            <v>1</v>
          </cell>
          <cell r="G2373">
            <v>1</v>
          </cell>
          <cell r="H2373">
            <v>1</v>
          </cell>
        </row>
        <row r="2374">
          <cell r="A2374" t="str">
            <v>ZBSM7</v>
          </cell>
          <cell r="E2374">
            <v>1</v>
          </cell>
          <cell r="F2374">
            <v>1</v>
          </cell>
          <cell r="G2374">
            <v>1</v>
          </cell>
          <cell r="H2374">
            <v>1</v>
          </cell>
        </row>
        <row r="2375">
          <cell r="A2375" t="str">
            <v>ZBSM7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</row>
        <row r="2376">
          <cell r="A2376" t="str">
            <v>ZBSM7</v>
          </cell>
          <cell r="E2376">
            <v>1</v>
          </cell>
          <cell r="F2376">
            <v>1</v>
          </cell>
          <cell r="G2376">
            <v>1</v>
          </cell>
          <cell r="H2376">
            <v>1</v>
          </cell>
        </row>
        <row r="2377">
          <cell r="A2377" t="str">
            <v>ZBSM7</v>
          </cell>
          <cell r="E2377">
            <v>1</v>
          </cell>
          <cell r="F2377">
            <v>1</v>
          </cell>
          <cell r="G2377">
            <v>1</v>
          </cell>
          <cell r="H2377">
            <v>1</v>
          </cell>
        </row>
        <row r="2378">
          <cell r="A2378" t="str">
            <v>ZBSM7</v>
          </cell>
          <cell r="E2378">
            <v>1</v>
          </cell>
          <cell r="F2378">
            <v>1</v>
          </cell>
          <cell r="G2378">
            <v>1</v>
          </cell>
          <cell r="H2378">
            <v>1</v>
          </cell>
        </row>
        <row r="2379">
          <cell r="A2379" t="str">
            <v>ZBSM7</v>
          </cell>
          <cell r="E2379">
            <v>1</v>
          </cell>
          <cell r="F2379">
            <v>1</v>
          </cell>
          <cell r="G2379">
            <v>1</v>
          </cell>
          <cell r="H2379">
            <v>1</v>
          </cell>
        </row>
        <row r="2380">
          <cell r="A2380" t="str">
            <v>ZBSM7</v>
          </cell>
          <cell r="E2380">
            <v>1</v>
          </cell>
          <cell r="F2380">
            <v>1</v>
          </cell>
          <cell r="G2380">
            <v>1</v>
          </cell>
          <cell r="H2380">
            <v>1</v>
          </cell>
        </row>
        <row r="2381">
          <cell r="A2381" t="str">
            <v>ZBSM7</v>
          </cell>
          <cell r="E2381">
            <v>1</v>
          </cell>
          <cell r="F2381">
            <v>1</v>
          </cell>
          <cell r="G2381">
            <v>1</v>
          </cell>
          <cell r="H2381">
            <v>1</v>
          </cell>
        </row>
        <row r="2382">
          <cell r="A2382" t="str">
            <v>ZBSM7</v>
          </cell>
          <cell r="E2382">
            <v>1</v>
          </cell>
          <cell r="F2382">
            <v>1</v>
          </cell>
          <cell r="G2382">
            <v>1</v>
          </cell>
          <cell r="H2382">
            <v>1</v>
          </cell>
        </row>
        <row r="2383">
          <cell r="A2383" t="str">
            <v>ZBSM7</v>
          </cell>
          <cell r="E2383">
            <v>1</v>
          </cell>
          <cell r="F2383">
            <v>1</v>
          </cell>
          <cell r="G2383">
            <v>1</v>
          </cell>
          <cell r="H2383">
            <v>1</v>
          </cell>
        </row>
        <row r="2384">
          <cell r="A2384" t="str">
            <v>ZBSM7</v>
          </cell>
          <cell r="E2384">
            <v>1</v>
          </cell>
          <cell r="F2384">
            <v>1</v>
          </cell>
          <cell r="G2384">
            <v>1</v>
          </cell>
          <cell r="H2384">
            <v>1</v>
          </cell>
        </row>
        <row r="2385">
          <cell r="A2385" t="str">
            <v>ZBSM7</v>
          </cell>
          <cell r="E2385">
            <v>1</v>
          </cell>
          <cell r="F2385">
            <v>1</v>
          </cell>
          <cell r="G2385">
            <v>1</v>
          </cell>
          <cell r="H2385">
            <v>1</v>
          </cell>
        </row>
        <row r="2386">
          <cell r="A2386" t="str">
            <v>ZBSM7</v>
          </cell>
          <cell r="E2386">
            <v>1</v>
          </cell>
          <cell r="F2386">
            <v>1</v>
          </cell>
          <cell r="G2386">
            <v>1</v>
          </cell>
          <cell r="H2386">
            <v>1</v>
          </cell>
        </row>
        <row r="2387">
          <cell r="A2387" t="str">
            <v>ZBSM7</v>
          </cell>
          <cell r="E2387">
            <v>1</v>
          </cell>
          <cell r="F2387">
            <v>1</v>
          </cell>
          <cell r="G2387">
            <v>1</v>
          </cell>
          <cell r="H2387">
            <v>1</v>
          </cell>
        </row>
        <row r="2388">
          <cell r="A2388" t="str">
            <v>ZBSM7</v>
          </cell>
          <cell r="E2388">
            <v>1</v>
          </cell>
          <cell r="F2388">
            <v>1</v>
          </cell>
          <cell r="G2388">
            <v>1</v>
          </cell>
          <cell r="H2388">
            <v>1</v>
          </cell>
        </row>
        <row r="2389">
          <cell r="A2389" t="str">
            <v>ZBSM7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</row>
        <row r="2390">
          <cell r="A2390" t="str">
            <v>ZBSM7</v>
          </cell>
          <cell r="E2390">
            <v>1</v>
          </cell>
          <cell r="F2390">
            <v>1</v>
          </cell>
          <cell r="G2390">
            <v>1</v>
          </cell>
          <cell r="H2390">
            <v>1</v>
          </cell>
        </row>
        <row r="2391">
          <cell r="A2391" t="str">
            <v>ZBSM7</v>
          </cell>
          <cell r="E2391">
            <v>1</v>
          </cell>
          <cell r="F2391">
            <v>1</v>
          </cell>
          <cell r="G2391">
            <v>1</v>
          </cell>
          <cell r="H2391">
            <v>1</v>
          </cell>
        </row>
        <row r="2392">
          <cell r="A2392" t="str">
            <v>ZBSM7</v>
          </cell>
          <cell r="E2392">
            <v>1</v>
          </cell>
          <cell r="F2392">
            <v>1</v>
          </cell>
          <cell r="G2392">
            <v>1</v>
          </cell>
          <cell r="H2392">
            <v>1</v>
          </cell>
        </row>
        <row r="2393">
          <cell r="A2393" t="str">
            <v>ZBSM7</v>
          </cell>
          <cell r="E2393">
            <v>1</v>
          </cell>
          <cell r="F2393">
            <v>1</v>
          </cell>
          <cell r="G2393">
            <v>1</v>
          </cell>
          <cell r="H2393">
            <v>1</v>
          </cell>
        </row>
        <row r="2394">
          <cell r="A2394" t="str">
            <v>ZBSM7</v>
          </cell>
          <cell r="E2394">
            <v>1</v>
          </cell>
          <cell r="F2394">
            <v>1</v>
          </cell>
          <cell r="G2394">
            <v>1</v>
          </cell>
          <cell r="H2394">
            <v>1</v>
          </cell>
        </row>
        <row r="2395">
          <cell r="A2395" t="str">
            <v>ZBSM7</v>
          </cell>
          <cell r="E2395">
            <v>1</v>
          </cell>
          <cell r="F2395">
            <v>1</v>
          </cell>
          <cell r="G2395">
            <v>1</v>
          </cell>
          <cell r="H2395">
            <v>1</v>
          </cell>
        </row>
        <row r="2396">
          <cell r="A2396" t="str">
            <v>ZBSM7</v>
          </cell>
          <cell r="E2396">
            <v>0</v>
          </cell>
          <cell r="F2396">
            <v>1</v>
          </cell>
          <cell r="G2396">
            <v>1</v>
          </cell>
          <cell r="H2396">
            <v>1</v>
          </cell>
        </row>
        <row r="2397">
          <cell r="A2397" t="str">
            <v>ZBSM7</v>
          </cell>
          <cell r="E2397">
            <v>1</v>
          </cell>
          <cell r="F2397">
            <v>1</v>
          </cell>
          <cell r="G2397">
            <v>1</v>
          </cell>
          <cell r="H2397">
            <v>1</v>
          </cell>
        </row>
        <row r="2398">
          <cell r="A2398" t="str">
            <v>ZBSM7</v>
          </cell>
          <cell r="E2398">
            <v>1</v>
          </cell>
          <cell r="F2398">
            <v>3</v>
          </cell>
          <cell r="G2398">
            <v>3</v>
          </cell>
          <cell r="H2398">
            <v>3</v>
          </cell>
        </row>
        <row r="2399">
          <cell r="A2399" t="str">
            <v>ZBSM7</v>
          </cell>
          <cell r="E2399">
            <v>0</v>
          </cell>
          <cell r="F2399">
            <v>3</v>
          </cell>
          <cell r="G2399">
            <v>3</v>
          </cell>
          <cell r="H2399">
            <v>3</v>
          </cell>
        </row>
        <row r="2400">
          <cell r="A2400" t="str">
            <v>ZBSM7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</row>
        <row r="2401">
          <cell r="A2401" t="str">
            <v>ZBSM7</v>
          </cell>
          <cell r="E2401">
            <v>1</v>
          </cell>
          <cell r="F2401">
            <v>1</v>
          </cell>
          <cell r="G2401">
            <v>1</v>
          </cell>
          <cell r="H2401">
            <v>1</v>
          </cell>
        </row>
        <row r="2402">
          <cell r="A2402" t="str">
            <v>ZBSM7</v>
          </cell>
          <cell r="E2402">
            <v>3</v>
          </cell>
          <cell r="F2402">
            <v>6</v>
          </cell>
          <cell r="G2402">
            <v>9</v>
          </cell>
          <cell r="H2402">
            <v>15</v>
          </cell>
        </row>
        <row r="2403">
          <cell r="A2403" t="str">
            <v>ZBSM7</v>
          </cell>
          <cell r="E2403">
            <v>1</v>
          </cell>
          <cell r="F2403">
            <v>1</v>
          </cell>
          <cell r="G2403">
            <v>1</v>
          </cell>
          <cell r="H2403">
            <v>1</v>
          </cell>
        </row>
        <row r="2404">
          <cell r="A2404" t="str">
            <v>ZBSM7</v>
          </cell>
          <cell r="E2404">
            <v>1</v>
          </cell>
          <cell r="F2404">
            <v>1</v>
          </cell>
          <cell r="G2404">
            <v>1</v>
          </cell>
          <cell r="H2404">
            <v>1</v>
          </cell>
        </row>
        <row r="2405">
          <cell r="A2405" t="str">
            <v>ZBGA1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</row>
        <row r="2406">
          <cell r="A2406" t="str">
            <v>ZBGA1</v>
          </cell>
          <cell r="E2406">
            <v>1</v>
          </cell>
          <cell r="F2406">
            <v>1</v>
          </cell>
          <cell r="G2406">
            <v>1</v>
          </cell>
          <cell r="H2406">
            <v>1</v>
          </cell>
        </row>
        <row r="2407">
          <cell r="A2407" t="str">
            <v>ZBGA1</v>
          </cell>
          <cell r="E2407">
            <v>1</v>
          </cell>
          <cell r="F2407">
            <v>1</v>
          </cell>
          <cell r="G2407">
            <v>1</v>
          </cell>
          <cell r="H2407">
            <v>1</v>
          </cell>
        </row>
        <row r="2408">
          <cell r="A2408" t="str">
            <v>ZBGA1</v>
          </cell>
          <cell r="E2408">
            <v>1</v>
          </cell>
          <cell r="F2408">
            <v>1</v>
          </cell>
          <cell r="G2408">
            <v>1</v>
          </cell>
          <cell r="H2408">
            <v>1</v>
          </cell>
        </row>
        <row r="2409">
          <cell r="A2409" t="str">
            <v>ZBGA1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</row>
        <row r="2410">
          <cell r="A2410" t="str">
            <v>ZBGA1</v>
          </cell>
          <cell r="E2410">
            <v>1</v>
          </cell>
          <cell r="F2410">
            <v>1</v>
          </cell>
          <cell r="G2410">
            <v>1</v>
          </cell>
          <cell r="H2410">
            <v>1</v>
          </cell>
        </row>
        <row r="2411">
          <cell r="A2411" t="str">
            <v>ZBGA1</v>
          </cell>
          <cell r="E2411">
            <v>1</v>
          </cell>
          <cell r="F2411">
            <v>1</v>
          </cell>
          <cell r="G2411">
            <v>1</v>
          </cell>
          <cell r="H2411">
            <v>1</v>
          </cell>
        </row>
        <row r="2412">
          <cell r="A2412" t="str">
            <v>ZBGA1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</row>
        <row r="2413">
          <cell r="A2413" t="str">
            <v>ZBGA1</v>
          </cell>
          <cell r="E2413">
            <v>1</v>
          </cell>
          <cell r="F2413">
            <v>1</v>
          </cell>
          <cell r="G2413">
            <v>1</v>
          </cell>
          <cell r="H2413">
            <v>1</v>
          </cell>
        </row>
        <row r="2414">
          <cell r="A2414" t="str">
            <v>ZBGA1</v>
          </cell>
          <cell r="E2414">
            <v>1</v>
          </cell>
          <cell r="F2414">
            <v>1</v>
          </cell>
          <cell r="G2414">
            <v>1</v>
          </cell>
          <cell r="H2414">
            <v>1</v>
          </cell>
        </row>
        <row r="2415">
          <cell r="A2415" t="str">
            <v>ZBGA1</v>
          </cell>
          <cell r="E2415">
            <v>1</v>
          </cell>
          <cell r="F2415">
            <v>1</v>
          </cell>
          <cell r="G2415">
            <v>1</v>
          </cell>
          <cell r="H2415">
            <v>1</v>
          </cell>
        </row>
        <row r="2416">
          <cell r="A2416" t="str">
            <v>ZBGA1</v>
          </cell>
          <cell r="E2416">
            <v>1</v>
          </cell>
          <cell r="F2416">
            <v>1</v>
          </cell>
          <cell r="G2416">
            <v>1</v>
          </cell>
          <cell r="H2416">
            <v>1</v>
          </cell>
        </row>
        <row r="2417">
          <cell r="A2417" t="str">
            <v>ZBGA1</v>
          </cell>
          <cell r="E2417">
            <v>1</v>
          </cell>
          <cell r="F2417">
            <v>1</v>
          </cell>
          <cell r="G2417">
            <v>1</v>
          </cell>
          <cell r="H2417">
            <v>1</v>
          </cell>
        </row>
        <row r="2418">
          <cell r="A2418" t="str">
            <v>ZBGA1</v>
          </cell>
          <cell r="E2418">
            <v>1</v>
          </cell>
          <cell r="F2418">
            <v>1</v>
          </cell>
          <cell r="G2418">
            <v>1</v>
          </cell>
          <cell r="H2418">
            <v>1</v>
          </cell>
        </row>
        <row r="2419">
          <cell r="A2419" t="str">
            <v>ZBGA1</v>
          </cell>
          <cell r="E2419">
            <v>1</v>
          </cell>
          <cell r="F2419">
            <v>1</v>
          </cell>
          <cell r="G2419">
            <v>1</v>
          </cell>
          <cell r="H2419">
            <v>1</v>
          </cell>
        </row>
        <row r="2420">
          <cell r="A2420" t="str">
            <v>ZBGA1</v>
          </cell>
          <cell r="E2420">
            <v>1</v>
          </cell>
          <cell r="F2420">
            <v>1</v>
          </cell>
          <cell r="G2420">
            <v>1</v>
          </cell>
          <cell r="H2420">
            <v>1</v>
          </cell>
        </row>
        <row r="2421">
          <cell r="A2421" t="str">
            <v>ZBGA1</v>
          </cell>
          <cell r="E2421">
            <v>1</v>
          </cell>
          <cell r="F2421">
            <v>1</v>
          </cell>
          <cell r="G2421">
            <v>1</v>
          </cell>
          <cell r="H2421">
            <v>1</v>
          </cell>
        </row>
        <row r="2422">
          <cell r="A2422" t="str">
            <v>ZBGA1</v>
          </cell>
          <cell r="E2422">
            <v>1</v>
          </cell>
          <cell r="F2422">
            <v>1</v>
          </cell>
          <cell r="G2422">
            <v>1</v>
          </cell>
          <cell r="H2422">
            <v>1</v>
          </cell>
        </row>
        <row r="2423">
          <cell r="A2423" t="str">
            <v>ZBGA1</v>
          </cell>
          <cell r="E2423">
            <v>1</v>
          </cell>
          <cell r="F2423">
            <v>1</v>
          </cell>
          <cell r="G2423">
            <v>1</v>
          </cell>
          <cell r="H2423">
            <v>1</v>
          </cell>
        </row>
        <row r="2424">
          <cell r="A2424" t="str">
            <v>ZBGA1</v>
          </cell>
          <cell r="E2424">
            <v>1</v>
          </cell>
          <cell r="F2424">
            <v>1</v>
          </cell>
          <cell r="G2424">
            <v>1</v>
          </cell>
          <cell r="H2424">
            <v>1</v>
          </cell>
        </row>
        <row r="2425">
          <cell r="A2425" t="str">
            <v>ZBGA1</v>
          </cell>
          <cell r="E2425">
            <v>1</v>
          </cell>
          <cell r="F2425">
            <v>1</v>
          </cell>
          <cell r="G2425">
            <v>1</v>
          </cell>
          <cell r="H2425">
            <v>1</v>
          </cell>
        </row>
        <row r="2426">
          <cell r="A2426" t="str">
            <v>ZBGA1</v>
          </cell>
          <cell r="E2426">
            <v>1</v>
          </cell>
          <cell r="F2426">
            <v>1</v>
          </cell>
          <cell r="G2426">
            <v>1</v>
          </cell>
          <cell r="H2426">
            <v>1</v>
          </cell>
        </row>
        <row r="2427">
          <cell r="A2427" t="str">
            <v>ZBGA1</v>
          </cell>
          <cell r="E2427">
            <v>1</v>
          </cell>
          <cell r="F2427">
            <v>1</v>
          </cell>
          <cell r="G2427">
            <v>1</v>
          </cell>
          <cell r="H2427">
            <v>1</v>
          </cell>
        </row>
        <row r="2428">
          <cell r="A2428" t="str">
            <v>ZBGA1</v>
          </cell>
          <cell r="E2428">
            <v>1</v>
          </cell>
          <cell r="F2428">
            <v>1</v>
          </cell>
          <cell r="G2428">
            <v>1</v>
          </cell>
          <cell r="H2428">
            <v>1</v>
          </cell>
        </row>
        <row r="2429">
          <cell r="A2429" t="str">
            <v>ZBGA1</v>
          </cell>
          <cell r="E2429">
            <v>1</v>
          </cell>
          <cell r="F2429">
            <v>1</v>
          </cell>
          <cell r="G2429">
            <v>1</v>
          </cell>
          <cell r="H2429">
            <v>1</v>
          </cell>
        </row>
        <row r="2430">
          <cell r="A2430" t="str">
            <v>ZBGA1</v>
          </cell>
          <cell r="E2430">
            <v>1</v>
          </cell>
          <cell r="F2430">
            <v>1</v>
          </cell>
          <cell r="G2430">
            <v>1</v>
          </cell>
          <cell r="H2430">
            <v>1</v>
          </cell>
        </row>
        <row r="2431">
          <cell r="A2431" t="str">
            <v>ZBGA1</v>
          </cell>
          <cell r="E2431">
            <v>1</v>
          </cell>
          <cell r="F2431">
            <v>1</v>
          </cell>
          <cell r="G2431">
            <v>1</v>
          </cell>
          <cell r="H2431">
            <v>1</v>
          </cell>
        </row>
        <row r="2432">
          <cell r="A2432" t="str">
            <v>ZBGA1</v>
          </cell>
          <cell r="E2432">
            <v>1</v>
          </cell>
          <cell r="F2432">
            <v>1</v>
          </cell>
          <cell r="G2432">
            <v>1</v>
          </cell>
          <cell r="H2432">
            <v>1</v>
          </cell>
        </row>
        <row r="2433">
          <cell r="A2433" t="str">
            <v>ZBGA1</v>
          </cell>
          <cell r="E2433">
            <v>1</v>
          </cell>
          <cell r="F2433">
            <v>1</v>
          </cell>
          <cell r="G2433">
            <v>1</v>
          </cell>
          <cell r="H2433">
            <v>1</v>
          </cell>
        </row>
        <row r="2434">
          <cell r="A2434" t="str">
            <v>ZBGA1</v>
          </cell>
          <cell r="E2434">
            <v>1</v>
          </cell>
          <cell r="F2434">
            <v>1</v>
          </cell>
          <cell r="G2434">
            <v>1</v>
          </cell>
          <cell r="H2434">
            <v>1</v>
          </cell>
        </row>
        <row r="2435">
          <cell r="A2435" t="str">
            <v>ZBGA1</v>
          </cell>
          <cell r="E2435">
            <v>1</v>
          </cell>
          <cell r="F2435">
            <v>1</v>
          </cell>
          <cell r="G2435">
            <v>1</v>
          </cell>
          <cell r="H2435">
            <v>1</v>
          </cell>
        </row>
        <row r="2436">
          <cell r="A2436" t="str">
            <v>ZBGA1</v>
          </cell>
          <cell r="E2436">
            <v>1</v>
          </cell>
          <cell r="F2436">
            <v>1</v>
          </cell>
          <cell r="G2436">
            <v>1</v>
          </cell>
          <cell r="H2436">
            <v>1</v>
          </cell>
        </row>
        <row r="2437">
          <cell r="A2437" t="str">
            <v>ZBGA1</v>
          </cell>
          <cell r="E2437">
            <v>1</v>
          </cell>
          <cell r="F2437">
            <v>1</v>
          </cell>
          <cell r="G2437">
            <v>1</v>
          </cell>
          <cell r="H2437">
            <v>1</v>
          </cell>
        </row>
        <row r="2438">
          <cell r="A2438" t="str">
            <v>ZBGA1</v>
          </cell>
          <cell r="E2438">
            <v>1</v>
          </cell>
          <cell r="F2438">
            <v>1</v>
          </cell>
          <cell r="G2438">
            <v>1</v>
          </cell>
          <cell r="H2438">
            <v>1</v>
          </cell>
        </row>
        <row r="2439">
          <cell r="A2439" t="str">
            <v>ZBGA1</v>
          </cell>
          <cell r="E2439">
            <v>1</v>
          </cell>
          <cell r="F2439">
            <v>1</v>
          </cell>
          <cell r="G2439">
            <v>1</v>
          </cell>
          <cell r="H2439">
            <v>1</v>
          </cell>
        </row>
        <row r="2440">
          <cell r="A2440" t="str">
            <v>ZBGA1</v>
          </cell>
          <cell r="E2440">
            <v>1</v>
          </cell>
          <cell r="F2440">
            <v>1</v>
          </cell>
          <cell r="G2440">
            <v>1</v>
          </cell>
          <cell r="H2440">
            <v>1</v>
          </cell>
        </row>
        <row r="2441">
          <cell r="A2441" t="str">
            <v>ZBGA1</v>
          </cell>
          <cell r="E2441">
            <v>1</v>
          </cell>
          <cell r="F2441">
            <v>1</v>
          </cell>
          <cell r="G2441">
            <v>1</v>
          </cell>
          <cell r="H2441">
            <v>1</v>
          </cell>
        </row>
        <row r="2442">
          <cell r="A2442" t="str">
            <v>ZBGA1</v>
          </cell>
          <cell r="E2442">
            <v>1</v>
          </cell>
          <cell r="F2442">
            <v>1</v>
          </cell>
          <cell r="G2442">
            <v>1</v>
          </cell>
          <cell r="H2442">
            <v>1</v>
          </cell>
        </row>
        <row r="2443">
          <cell r="A2443" t="str">
            <v>ZBGA1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</row>
        <row r="2444">
          <cell r="A2444" t="str">
            <v>ZBGA1</v>
          </cell>
          <cell r="E2444">
            <v>1</v>
          </cell>
          <cell r="F2444">
            <v>1</v>
          </cell>
          <cell r="G2444">
            <v>1</v>
          </cell>
          <cell r="H2444">
            <v>1</v>
          </cell>
        </row>
        <row r="2445">
          <cell r="A2445" t="str">
            <v>ZBGA1</v>
          </cell>
          <cell r="E2445">
            <v>1</v>
          </cell>
          <cell r="F2445">
            <v>1</v>
          </cell>
          <cell r="G2445">
            <v>1</v>
          </cell>
          <cell r="H2445">
            <v>1</v>
          </cell>
        </row>
        <row r="2446">
          <cell r="A2446" t="str">
            <v>ZBGA1</v>
          </cell>
          <cell r="E2446">
            <v>1</v>
          </cell>
          <cell r="F2446">
            <v>1</v>
          </cell>
          <cell r="G2446">
            <v>1</v>
          </cell>
          <cell r="H2446">
            <v>1</v>
          </cell>
        </row>
        <row r="2447">
          <cell r="A2447" t="str">
            <v>ZBGA1</v>
          </cell>
          <cell r="E2447">
            <v>1</v>
          </cell>
          <cell r="F2447">
            <v>1</v>
          </cell>
          <cell r="G2447">
            <v>1</v>
          </cell>
          <cell r="H2447">
            <v>1</v>
          </cell>
        </row>
        <row r="2448">
          <cell r="A2448" t="str">
            <v>ZBGA1</v>
          </cell>
          <cell r="E2448">
            <v>1</v>
          </cell>
          <cell r="F2448">
            <v>1</v>
          </cell>
          <cell r="G2448">
            <v>1</v>
          </cell>
          <cell r="H2448">
            <v>1</v>
          </cell>
        </row>
        <row r="2449">
          <cell r="A2449" t="str">
            <v>ZBGA1</v>
          </cell>
          <cell r="E2449">
            <v>1</v>
          </cell>
          <cell r="F2449">
            <v>1</v>
          </cell>
          <cell r="G2449">
            <v>1</v>
          </cell>
          <cell r="H2449">
            <v>1</v>
          </cell>
        </row>
        <row r="2450">
          <cell r="A2450" t="str">
            <v>ZBGA1</v>
          </cell>
          <cell r="E2450">
            <v>1</v>
          </cell>
          <cell r="F2450">
            <v>1</v>
          </cell>
          <cell r="G2450">
            <v>1</v>
          </cell>
          <cell r="H2450">
            <v>1</v>
          </cell>
        </row>
        <row r="2451">
          <cell r="A2451" t="str">
            <v>ZBGA1</v>
          </cell>
          <cell r="E2451">
            <v>1</v>
          </cell>
          <cell r="F2451">
            <v>1</v>
          </cell>
          <cell r="G2451">
            <v>1</v>
          </cell>
          <cell r="H2451">
            <v>1</v>
          </cell>
        </row>
        <row r="2452">
          <cell r="A2452" t="str">
            <v>ZBGA1</v>
          </cell>
          <cell r="E2452">
            <v>1</v>
          </cell>
          <cell r="F2452">
            <v>1</v>
          </cell>
          <cell r="G2452">
            <v>1</v>
          </cell>
          <cell r="H2452">
            <v>1</v>
          </cell>
        </row>
        <row r="2453">
          <cell r="A2453" t="str">
            <v>ZBGA1</v>
          </cell>
          <cell r="E2453">
            <v>1</v>
          </cell>
          <cell r="F2453">
            <v>1</v>
          </cell>
          <cell r="G2453">
            <v>1</v>
          </cell>
          <cell r="H2453">
            <v>1</v>
          </cell>
        </row>
        <row r="2454">
          <cell r="A2454" t="str">
            <v>ZBGA1</v>
          </cell>
          <cell r="E2454">
            <v>1</v>
          </cell>
          <cell r="F2454">
            <v>1</v>
          </cell>
          <cell r="G2454">
            <v>1</v>
          </cell>
          <cell r="H2454">
            <v>1</v>
          </cell>
        </row>
        <row r="2455">
          <cell r="A2455" t="str">
            <v>ZBGA1</v>
          </cell>
          <cell r="E2455">
            <v>1</v>
          </cell>
          <cell r="F2455">
            <v>1</v>
          </cell>
          <cell r="G2455">
            <v>1</v>
          </cell>
          <cell r="H2455">
            <v>1</v>
          </cell>
        </row>
        <row r="2456">
          <cell r="A2456" t="str">
            <v>ZBGA1</v>
          </cell>
          <cell r="E2456">
            <v>1</v>
          </cell>
          <cell r="F2456">
            <v>1</v>
          </cell>
          <cell r="G2456">
            <v>1</v>
          </cell>
          <cell r="H2456">
            <v>1</v>
          </cell>
        </row>
        <row r="2457">
          <cell r="A2457" t="str">
            <v>ZBGA1</v>
          </cell>
          <cell r="E2457">
            <v>1</v>
          </cell>
          <cell r="F2457">
            <v>1</v>
          </cell>
          <cell r="G2457">
            <v>1</v>
          </cell>
          <cell r="H2457">
            <v>1</v>
          </cell>
        </row>
        <row r="2458">
          <cell r="A2458" t="str">
            <v>ZBGA1</v>
          </cell>
          <cell r="E2458">
            <v>1</v>
          </cell>
          <cell r="F2458">
            <v>1</v>
          </cell>
          <cell r="G2458">
            <v>1</v>
          </cell>
          <cell r="H2458">
            <v>1</v>
          </cell>
        </row>
        <row r="2459">
          <cell r="A2459" t="str">
            <v>ZBGA1</v>
          </cell>
          <cell r="E2459">
            <v>1</v>
          </cell>
          <cell r="F2459">
            <v>1</v>
          </cell>
          <cell r="G2459">
            <v>1</v>
          </cell>
          <cell r="H2459">
            <v>1</v>
          </cell>
        </row>
        <row r="2460">
          <cell r="A2460" t="str">
            <v>ZBGA1</v>
          </cell>
          <cell r="E2460">
            <v>1</v>
          </cell>
          <cell r="F2460">
            <v>1</v>
          </cell>
          <cell r="G2460">
            <v>1</v>
          </cell>
          <cell r="H2460">
            <v>1</v>
          </cell>
        </row>
        <row r="2461">
          <cell r="A2461" t="str">
            <v>ZBGA1</v>
          </cell>
          <cell r="E2461">
            <v>1</v>
          </cell>
          <cell r="F2461">
            <v>1</v>
          </cell>
          <cell r="G2461">
            <v>1</v>
          </cell>
          <cell r="H2461">
            <v>1</v>
          </cell>
        </row>
        <row r="2462">
          <cell r="A2462" t="str">
            <v>ZBGA1</v>
          </cell>
          <cell r="E2462">
            <v>1</v>
          </cell>
          <cell r="F2462">
            <v>1</v>
          </cell>
          <cell r="G2462">
            <v>1</v>
          </cell>
          <cell r="H2462">
            <v>1</v>
          </cell>
        </row>
        <row r="2463">
          <cell r="A2463" t="str">
            <v>ZBGA1</v>
          </cell>
          <cell r="E2463">
            <v>1</v>
          </cell>
          <cell r="F2463">
            <v>1</v>
          </cell>
          <cell r="G2463">
            <v>1</v>
          </cell>
          <cell r="H2463">
            <v>1</v>
          </cell>
        </row>
        <row r="2464">
          <cell r="A2464" t="str">
            <v>ZBGA1</v>
          </cell>
          <cell r="E2464">
            <v>1</v>
          </cell>
          <cell r="F2464">
            <v>1</v>
          </cell>
          <cell r="G2464">
            <v>1</v>
          </cell>
          <cell r="H2464">
            <v>1</v>
          </cell>
        </row>
        <row r="2465">
          <cell r="A2465" t="str">
            <v>ZBGA1</v>
          </cell>
          <cell r="E2465">
            <v>1</v>
          </cell>
          <cell r="F2465">
            <v>1</v>
          </cell>
          <cell r="G2465">
            <v>1</v>
          </cell>
          <cell r="H2465">
            <v>1</v>
          </cell>
        </row>
        <row r="2466">
          <cell r="A2466" t="str">
            <v>ZBGA1</v>
          </cell>
          <cell r="E2466">
            <v>1</v>
          </cell>
          <cell r="F2466">
            <v>1</v>
          </cell>
          <cell r="G2466">
            <v>1</v>
          </cell>
          <cell r="H2466">
            <v>1</v>
          </cell>
        </row>
        <row r="2467">
          <cell r="A2467" t="str">
            <v>ZBGA1</v>
          </cell>
          <cell r="E2467">
            <v>1</v>
          </cell>
          <cell r="F2467">
            <v>1</v>
          </cell>
          <cell r="G2467">
            <v>1</v>
          </cell>
          <cell r="H2467">
            <v>1</v>
          </cell>
        </row>
        <row r="2468">
          <cell r="A2468" t="str">
            <v>ZBGA1</v>
          </cell>
          <cell r="E2468">
            <v>1</v>
          </cell>
          <cell r="F2468">
            <v>1</v>
          </cell>
          <cell r="G2468">
            <v>1</v>
          </cell>
          <cell r="H2468">
            <v>1</v>
          </cell>
        </row>
        <row r="2469">
          <cell r="A2469" t="str">
            <v>ZBGA1</v>
          </cell>
          <cell r="E2469">
            <v>1</v>
          </cell>
          <cell r="F2469">
            <v>1</v>
          </cell>
          <cell r="G2469">
            <v>1</v>
          </cell>
          <cell r="H2469">
            <v>1</v>
          </cell>
        </row>
        <row r="2470">
          <cell r="A2470" t="str">
            <v>ZBGA1</v>
          </cell>
          <cell r="E2470">
            <v>1</v>
          </cell>
          <cell r="F2470">
            <v>1</v>
          </cell>
          <cell r="G2470">
            <v>1</v>
          </cell>
          <cell r="H2470">
            <v>1</v>
          </cell>
        </row>
        <row r="2471">
          <cell r="A2471" t="str">
            <v>ZBGA1</v>
          </cell>
          <cell r="E2471">
            <v>1</v>
          </cell>
          <cell r="F2471">
            <v>1</v>
          </cell>
          <cell r="G2471">
            <v>1</v>
          </cell>
          <cell r="H2471">
            <v>1</v>
          </cell>
        </row>
        <row r="2472">
          <cell r="A2472" t="str">
            <v>ZBGA1</v>
          </cell>
          <cell r="E2472">
            <v>1</v>
          </cell>
          <cell r="F2472">
            <v>1</v>
          </cell>
          <cell r="G2472">
            <v>1</v>
          </cell>
          <cell r="H2472">
            <v>1</v>
          </cell>
        </row>
        <row r="2473">
          <cell r="A2473" t="str">
            <v>ZBGA1</v>
          </cell>
          <cell r="E2473">
            <v>1</v>
          </cell>
          <cell r="F2473">
            <v>1</v>
          </cell>
          <cell r="G2473">
            <v>1</v>
          </cell>
          <cell r="H2473">
            <v>1</v>
          </cell>
        </row>
        <row r="2474">
          <cell r="A2474" t="str">
            <v>ZBGA1</v>
          </cell>
          <cell r="E2474">
            <v>1</v>
          </cell>
          <cell r="F2474">
            <v>1</v>
          </cell>
          <cell r="G2474">
            <v>1</v>
          </cell>
          <cell r="H2474">
            <v>1</v>
          </cell>
        </row>
        <row r="2475">
          <cell r="A2475" t="str">
            <v>ZBGA1</v>
          </cell>
          <cell r="E2475">
            <v>1</v>
          </cell>
          <cell r="F2475">
            <v>1</v>
          </cell>
          <cell r="G2475">
            <v>1</v>
          </cell>
          <cell r="H2475">
            <v>1</v>
          </cell>
        </row>
        <row r="2476">
          <cell r="A2476" t="str">
            <v>ZBGA1</v>
          </cell>
          <cell r="E2476">
            <v>1</v>
          </cell>
          <cell r="F2476">
            <v>1</v>
          </cell>
          <cell r="G2476">
            <v>1</v>
          </cell>
          <cell r="H2476">
            <v>1</v>
          </cell>
        </row>
        <row r="2477">
          <cell r="A2477" t="str">
            <v>ZBGA1</v>
          </cell>
          <cell r="E2477">
            <v>1</v>
          </cell>
          <cell r="F2477">
            <v>1</v>
          </cell>
          <cell r="G2477">
            <v>1</v>
          </cell>
          <cell r="H2477">
            <v>1</v>
          </cell>
        </row>
        <row r="2478">
          <cell r="A2478" t="str">
            <v>ZBGA1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</row>
        <row r="2479">
          <cell r="A2479" t="str">
            <v>ZBGA1</v>
          </cell>
          <cell r="E2479">
            <v>1</v>
          </cell>
          <cell r="F2479">
            <v>1</v>
          </cell>
          <cell r="G2479">
            <v>1</v>
          </cell>
          <cell r="H2479">
            <v>1</v>
          </cell>
        </row>
        <row r="2480">
          <cell r="A2480" t="str">
            <v>ZBGA1</v>
          </cell>
          <cell r="E2480">
            <v>1</v>
          </cell>
          <cell r="F2480">
            <v>1</v>
          </cell>
          <cell r="G2480">
            <v>1</v>
          </cell>
          <cell r="H2480">
            <v>1</v>
          </cell>
        </row>
        <row r="2481">
          <cell r="A2481" t="str">
            <v>ZBGA1</v>
          </cell>
          <cell r="E2481">
            <v>1</v>
          </cell>
          <cell r="F2481">
            <v>1</v>
          </cell>
          <cell r="G2481">
            <v>1</v>
          </cell>
          <cell r="H2481">
            <v>1</v>
          </cell>
        </row>
        <row r="2482">
          <cell r="A2482" t="str">
            <v>ZBGA1</v>
          </cell>
          <cell r="E2482">
            <v>1</v>
          </cell>
          <cell r="F2482">
            <v>1</v>
          </cell>
          <cell r="G2482">
            <v>1</v>
          </cell>
          <cell r="H2482">
            <v>1</v>
          </cell>
        </row>
        <row r="2483">
          <cell r="A2483" t="str">
            <v>ZBGA1</v>
          </cell>
          <cell r="E2483">
            <v>1</v>
          </cell>
          <cell r="F2483">
            <v>1</v>
          </cell>
          <cell r="G2483">
            <v>1</v>
          </cell>
          <cell r="H2483">
            <v>1</v>
          </cell>
        </row>
        <row r="2484">
          <cell r="A2484" t="str">
            <v>ZBGA1</v>
          </cell>
          <cell r="E2484">
            <v>1</v>
          </cell>
          <cell r="F2484">
            <v>1</v>
          </cell>
          <cell r="G2484">
            <v>1</v>
          </cell>
          <cell r="H2484">
            <v>1</v>
          </cell>
        </row>
        <row r="2485">
          <cell r="A2485" t="str">
            <v>ZBGA1</v>
          </cell>
          <cell r="E2485">
            <v>1</v>
          </cell>
          <cell r="F2485">
            <v>1</v>
          </cell>
          <cell r="G2485">
            <v>1</v>
          </cell>
          <cell r="H2485">
            <v>1</v>
          </cell>
        </row>
        <row r="2486">
          <cell r="A2486" t="str">
            <v>ZBGA1</v>
          </cell>
          <cell r="E2486">
            <v>1</v>
          </cell>
          <cell r="F2486">
            <v>1</v>
          </cell>
          <cell r="G2486">
            <v>1</v>
          </cell>
          <cell r="H2486">
            <v>1</v>
          </cell>
        </row>
        <row r="2487">
          <cell r="A2487" t="str">
            <v>ZBGA1</v>
          </cell>
          <cell r="E2487">
            <v>1</v>
          </cell>
          <cell r="F2487">
            <v>1</v>
          </cell>
          <cell r="G2487">
            <v>1</v>
          </cell>
          <cell r="H2487">
            <v>1</v>
          </cell>
        </row>
        <row r="2488">
          <cell r="A2488" t="str">
            <v>ZBGA1</v>
          </cell>
          <cell r="E2488">
            <v>1</v>
          </cell>
          <cell r="F2488">
            <v>1</v>
          </cell>
          <cell r="G2488">
            <v>1</v>
          </cell>
          <cell r="H2488">
            <v>1</v>
          </cell>
        </row>
        <row r="2489">
          <cell r="A2489" t="str">
            <v>ZBGA1</v>
          </cell>
          <cell r="E2489">
            <v>1</v>
          </cell>
          <cell r="F2489">
            <v>1</v>
          </cell>
          <cell r="G2489">
            <v>1</v>
          </cell>
          <cell r="H2489">
            <v>1</v>
          </cell>
        </row>
        <row r="2490">
          <cell r="A2490" t="str">
            <v>ZBGA1</v>
          </cell>
          <cell r="E2490">
            <v>1</v>
          </cell>
          <cell r="F2490">
            <v>1</v>
          </cell>
          <cell r="G2490">
            <v>1</v>
          </cell>
          <cell r="H2490">
            <v>1</v>
          </cell>
        </row>
        <row r="2491">
          <cell r="A2491" t="str">
            <v>ZBGA1</v>
          </cell>
          <cell r="E2491">
            <v>1</v>
          </cell>
          <cell r="F2491">
            <v>1</v>
          </cell>
          <cell r="G2491">
            <v>1</v>
          </cell>
          <cell r="H2491">
            <v>1</v>
          </cell>
        </row>
        <row r="2492">
          <cell r="A2492" t="str">
            <v>ZBGA1</v>
          </cell>
          <cell r="E2492">
            <v>1</v>
          </cell>
          <cell r="F2492">
            <v>1</v>
          </cell>
          <cell r="G2492">
            <v>1</v>
          </cell>
          <cell r="H2492">
            <v>1</v>
          </cell>
        </row>
        <row r="2493">
          <cell r="A2493" t="str">
            <v>ZBGA1</v>
          </cell>
          <cell r="E2493">
            <v>1</v>
          </cell>
          <cell r="F2493">
            <v>1</v>
          </cell>
          <cell r="G2493">
            <v>1</v>
          </cell>
          <cell r="H2493">
            <v>1</v>
          </cell>
        </row>
        <row r="2494">
          <cell r="A2494" t="str">
            <v>ZBGA1</v>
          </cell>
          <cell r="E2494">
            <v>1</v>
          </cell>
          <cell r="F2494">
            <v>1</v>
          </cell>
          <cell r="G2494">
            <v>1</v>
          </cell>
          <cell r="H2494">
            <v>1</v>
          </cell>
        </row>
        <row r="2495">
          <cell r="A2495" t="str">
            <v>ZBGA1</v>
          </cell>
          <cell r="E2495">
            <v>1</v>
          </cell>
          <cell r="F2495">
            <v>1</v>
          </cell>
          <cell r="G2495">
            <v>1</v>
          </cell>
          <cell r="H2495">
            <v>1</v>
          </cell>
        </row>
        <row r="2496">
          <cell r="A2496" t="str">
            <v>ZBGA1</v>
          </cell>
          <cell r="E2496">
            <v>1</v>
          </cell>
          <cell r="F2496">
            <v>1</v>
          </cell>
          <cell r="G2496">
            <v>1</v>
          </cell>
          <cell r="H2496">
            <v>1</v>
          </cell>
        </row>
        <row r="2497">
          <cell r="A2497" t="str">
            <v>ZBGA1</v>
          </cell>
          <cell r="E2497">
            <v>1</v>
          </cell>
          <cell r="F2497">
            <v>1</v>
          </cell>
          <cell r="G2497">
            <v>1</v>
          </cell>
          <cell r="H2497">
            <v>1</v>
          </cell>
        </row>
        <row r="2498">
          <cell r="A2498" t="str">
            <v>ZBGA1</v>
          </cell>
          <cell r="E2498">
            <v>1</v>
          </cell>
          <cell r="F2498">
            <v>1</v>
          </cell>
          <cell r="G2498">
            <v>1</v>
          </cell>
          <cell r="H2498">
            <v>1</v>
          </cell>
        </row>
        <row r="2499">
          <cell r="A2499" t="str">
            <v>ZBGA1</v>
          </cell>
          <cell r="E2499">
            <v>1</v>
          </cell>
          <cell r="F2499">
            <v>1</v>
          </cell>
          <cell r="G2499">
            <v>1</v>
          </cell>
          <cell r="H2499">
            <v>1</v>
          </cell>
        </row>
        <row r="2500">
          <cell r="A2500" t="str">
            <v>ZBGA1</v>
          </cell>
          <cell r="E2500">
            <v>1</v>
          </cell>
          <cell r="F2500">
            <v>1</v>
          </cell>
          <cell r="G2500">
            <v>1</v>
          </cell>
          <cell r="H2500">
            <v>1</v>
          </cell>
        </row>
        <row r="2501">
          <cell r="A2501" t="str">
            <v>ZBGA1</v>
          </cell>
          <cell r="E2501">
            <v>1</v>
          </cell>
          <cell r="F2501">
            <v>1</v>
          </cell>
          <cell r="G2501">
            <v>1</v>
          </cell>
          <cell r="H2501">
            <v>1</v>
          </cell>
        </row>
        <row r="2502">
          <cell r="A2502" t="str">
            <v>ZBGA1</v>
          </cell>
          <cell r="E2502">
            <v>1</v>
          </cell>
          <cell r="F2502">
            <v>1</v>
          </cell>
          <cell r="G2502">
            <v>1</v>
          </cell>
          <cell r="H2502">
            <v>1</v>
          </cell>
        </row>
        <row r="2503">
          <cell r="A2503" t="str">
            <v>ZBGA1</v>
          </cell>
          <cell r="E2503">
            <v>1</v>
          </cell>
          <cell r="F2503">
            <v>1</v>
          </cell>
          <cell r="G2503">
            <v>1</v>
          </cell>
          <cell r="H2503">
            <v>1</v>
          </cell>
        </row>
        <row r="2504">
          <cell r="A2504" t="str">
            <v>ZBGA1</v>
          </cell>
          <cell r="E2504">
            <v>1</v>
          </cell>
          <cell r="F2504">
            <v>1</v>
          </cell>
          <cell r="G2504">
            <v>1</v>
          </cell>
          <cell r="H2504">
            <v>1</v>
          </cell>
        </row>
        <row r="2505">
          <cell r="A2505" t="str">
            <v>ZBGA1</v>
          </cell>
          <cell r="E2505">
            <v>1</v>
          </cell>
          <cell r="F2505">
            <v>1</v>
          </cell>
          <cell r="G2505">
            <v>1</v>
          </cell>
          <cell r="H2505">
            <v>1</v>
          </cell>
        </row>
        <row r="2506">
          <cell r="A2506" t="str">
            <v>ZBGA1</v>
          </cell>
          <cell r="E2506">
            <v>1</v>
          </cell>
          <cell r="F2506">
            <v>1</v>
          </cell>
          <cell r="G2506">
            <v>1</v>
          </cell>
          <cell r="H2506">
            <v>1</v>
          </cell>
        </row>
        <row r="2507">
          <cell r="A2507" t="str">
            <v>ZBGA1</v>
          </cell>
          <cell r="E2507">
            <v>1</v>
          </cell>
          <cell r="F2507">
            <v>1</v>
          </cell>
          <cell r="G2507">
            <v>1</v>
          </cell>
          <cell r="H2507">
            <v>1</v>
          </cell>
        </row>
        <row r="2508">
          <cell r="A2508" t="str">
            <v>ZBGA1</v>
          </cell>
          <cell r="E2508">
            <v>1</v>
          </cell>
          <cell r="F2508">
            <v>1</v>
          </cell>
          <cell r="G2508">
            <v>1</v>
          </cell>
          <cell r="H2508">
            <v>1</v>
          </cell>
        </row>
        <row r="2509">
          <cell r="A2509" t="str">
            <v>ZBGA1</v>
          </cell>
          <cell r="E2509">
            <v>1</v>
          </cell>
          <cell r="F2509">
            <v>1</v>
          </cell>
          <cell r="G2509">
            <v>1</v>
          </cell>
          <cell r="H2509">
            <v>1</v>
          </cell>
        </row>
        <row r="2510">
          <cell r="A2510" t="str">
            <v>ZBGA1</v>
          </cell>
          <cell r="E2510">
            <v>1</v>
          </cell>
          <cell r="F2510">
            <v>1</v>
          </cell>
          <cell r="G2510">
            <v>1</v>
          </cell>
          <cell r="H2510">
            <v>1</v>
          </cell>
        </row>
        <row r="2511">
          <cell r="A2511" t="str">
            <v>ZBGA1</v>
          </cell>
          <cell r="E2511">
            <v>1</v>
          </cell>
          <cell r="F2511">
            <v>1</v>
          </cell>
          <cell r="G2511">
            <v>1</v>
          </cell>
          <cell r="H2511">
            <v>1</v>
          </cell>
        </row>
        <row r="2512">
          <cell r="A2512" t="str">
            <v>ZBGA1</v>
          </cell>
          <cell r="E2512">
            <v>1</v>
          </cell>
          <cell r="F2512">
            <v>1</v>
          </cell>
          <cell r="G2512">
            <v>1</v>
          </cell>
          <cell r="H2512">
            <v>1</v>
          </cell>
        </row>
        <row r="2513">
          <cell r="A2513" t="str">
            <v>ZBGA1</v>
          </cell>
          <cell r="E2513">
            <v>1</v>
          </cell>
          <cell r="F2513">
            <v>1</v>
          </cell>
          <cell r="G2513">
            <v>1</v>
          </cell>
          <cell r="H2513">
            <v>1</v>
          </cell>
        </row>
        <row r="2514">
          <cell r="A2514" t="str">
            <v>ZBGA1</v>
          </cell>
          <cell r="E2514">
            <v>1</v>
          </cell>
          <cell r="F2514">
            <v>1</v>
          </cell>
          <cell r="G2514">
            <v>1</v>
          </cell>
          <cell r="H2514">
            <v>1</v>
          </cell>
        </row>
        <row r="2515">
          <cell r="A2515" t="str">
            <v>ZBGA1</v>
          </cell>
          <cell r="E2515">
            <v>1</v>
          </cell>
          <cell r="F2515">
            <v>1</v>
          </cell>
          <cell r="G2515">
            <v>1</v>
          </cell>
          <cell r="H2515">
            <v>1</v>
          </cell>
        </row>
        <row r="2516">
          <cell r="A2516" t="str">
            <v>ZBGA1</v>
          </cell>
          <cell r="E2516">
            <v>1</v>
          </cell>
          <cell r="F2516">
            <v>1</v>
          </cell>
          <cell r="G2516">
            <v>1</v>
          </cell>
          <cell r="H2516">
            <v>1</v>
          </cell>
        </row>
        <row r="2517">
          <cell r="A2517" t="str">
            <v>ZBGA1</v>
          </cell>
          <cell r="E2517">
            <v>1</v>
          </cell>
          <cell r="F2517">
            <v>1</v>
          </cell>
          <cell r="G2517">
            <v>1</v>
          </cell>
          <cell r="H2517">
            <v>1</v>
          </cell>
        </row>
        <row r="2518">
          <cell r="A2518" t="str">
            <v>ZBGA1</v>
          </cell>
          <cell r="E2518">
            <v>1</v>
          </cell>
          <cell r="F2518">
            <v>1</v>
          </cell>
          <cell r="G2518">
            <v>1</v>
          </cell>
          <cell r="H2518">
            <v>1</v>
          </cell>
        </row>
        <row r="2519">
          <cell r="A2519" t="str">
            <v>ZBGA1</v>
          </cell>
          <cell r="E2519">
            <v>1</v>
          </cell>
          <cell r="F2519">
            <v>1</v>
          </cell>
          <cell r="G2519">
            <v>1</v>
          </cell>
          <cell r="H2519">
            <v>1</v>
          </cell>
        </row>
        <row r="2520">
          <cell r="A2520" t="str">
            <v>ZBGA1</v>
          </cell>
          <cell r="E2520">
            <v>1</v>
          </cell>
          <cell r="F2520">
            <v>1</v>
          </cell>
          <cell r="G2520">
            <v>1</v>
          </cell>
          <cell r="H2520">
            <v>1</v>
          </cell>
        </row>
        <row r="2521">
          <cell r="A2521" t="str">
            <v>ZBGA1</v>
          </cell>
          <cell r="E2521">
            <v>1</v>
          </cell>
          <cell r="F2521">
            <v>1</v>
          </cell>
          <cell r="G2521">
            <v>1</v>
          </cell>
          <cell r="H2521">
            <v>1</v>
          </cell>
        </row>
        <row r="2522">
          <cell r="A2522" t="str">
            <v>ZBGA1</v>
          </cell>
          <cell r="E2522">
            <v>1</v>
          </cell>
          <cell r="F2522">
            <v>1</v>
          </cell>
          <cell r="G2522">
            <v>1</v>
          </cell>
          <cell r="H2522">
            <v>1</v>
          </cell>
        </row>
        <row r="2523">
          <cell r="A2523" t="str">
            <v>ZBGA1</v>
          </cell>
          <cell r="E2523">
            <v>1</v>
          </cell>
          <cell r="F2523">
            <v>1</v>
          </cell>
          <cell r="G2523">
            <v>1</v>
          </cell>
          <cell r="H2523">
            <v>1</v>
          </cell>
        </row>
        <row r="2524">
          <cell r="A2524" t="str">
            <v>ZBGA1</v>
          </cell>
          <cell r="E2524">
            <v>1</v>
          </cell>
          <cell r="F2524">
            <v>1</v>
          </cell>
          <cell r="G2524">
            <v>1</v>
          </cell>
          <cell r="H2524">
            <v>1</v>
          </cell>
        </row>
        <row r="2525">
          <cell r="A2525" t="str">
            <v>ZBGA1</v>
          </cell>
          <cell r="E2525">
            <v>1</v>
          </cell>
          <cell r="F2525">
            <v>1</v>
          </cell>
          <cell r="G2525">
            <v>1</v>
          </cell>
          <cell r="H2525">
            <v>1</v>
          </cell>
        </row>
        <row r="2526">
          <cell r="A2526" t="str">
            <v>ZBGA1</v>
          </cell>
          <cell r="E2526">
            <v>1</v>
          </cell>
          <cell r="F2526">
            <v>1</v>
          </cell>
          <cell r="G2526">
            <v>1</v>
          </cell>
          <cell r="H2526">
            <v>1</v>
          </cell>
        </row>
        <row r="2527">
          <cell r="A2527" t="str">
            <v>ZBGA1</v>
          </cell>
          <cell r="E2527">
            <v>1</v>
          </cell>
          <cell r="F2527">
            <v>1</v>
          </cell>
          <cell r="G2527">
            <v>1</v>
          </cell>
          <cell r="H2527">
            <v>1</v>
          </cell>
        </row>
        <row r="2528">
          <cell r="A2528" t="str">
            <v>ZBGA1</v>
          </cell>
          <cell r="E2528">
            <v>1</v>
          </cell>
          <cell r="F2528">
            <v>1</v>
          </cell>
          <cell r="G2528">
            <v>1</v>
          </cell>
          <cell r="H2528">
            <v>1</v>
          </cell>
        </row>
        <row r="2529">
          <cell r="A2529" t="str">
            <v>ZBGA1</v>
          </cell>
          <cell r="E2529">
            <v>1</v>
          </cell>
          <cell r="F2529">
            <v>1</v>
          </cell>
          <cell r="G2529">
            <v>1</v>
          </cell>
          <cell r="H2529">
            <v>1</v>
          </cell>
        </row>
        <row r="2530">
          <cell r="A2530" t="str">
            <v>ZBGA1</v>
          </cell>
          <cell r="E2530">
            <v>1</v>
          </cell>
          <cell r="F2530">
            <v>1</v>
          </cell>
          <cell r="G2530">
            <v>1</v>
          </cell>
          <cell r="H2530">
            <v>1</v>
          </cell>
        </row>
        <row r="2531">
          <cell r="A2531" t="str">
            <v>ZBGA1</v>
          </cell>
          <cell r="E2531">
            <v>1</v>
          </cell>
          <cell r="F2531">
            <v>1</v>
          </cell>
          <cell r="G2531">
            <v>1</v>
          </cell>
          <cell r="H2531">
            <v>1</v>
          </cell>
        </row>
        <row r="2532">
          <cell r="A2532" t="str">
            <v>ZBGA1</v>
          </cell>
          <cell r="E2532">
            <v>1</v>
          </cell>
          <cell r="F2532">
            <v>1</v>
          </cell>
          <cell r="G2532">
            <v>1</v>
          </cell>
          <cell r="H2532">
            <v>1</v>
          </cell>
        </row>
        <row r="2533">
          <cell r="A2533" t="str">
            <v>ZBGA1</v>
          </cell>
          <cell r="E2533">
            <v>1</v>
          </cell>
          <cell r="F2533">
            <v>1</v>
          </cell>
          <cell r="G2533">
            <v>1</v>
          </cell>
          <cell r="H2533">
            <v>1</v>
          </cell>
        </row>
        <row r="2534">
          <cell r="A2534" t="str">
            <v>ZBGA1</v>
          </cell>
          <cell r="E2534">
            <v>1</v>
          </cell>
          <cell r="F2534">
            <v>1</v>
          </cell>
          <cell r="G2534">
            <v>1</v>
          </cell>
          <cell r="H2534">
            <v>1</v>
          </cell>
        </row>
        <row r="2535">
          <cell r="A2535" t="str">
            <v>ZBGA1</v>
          </cell>
          <cell r="E2535">
            <v>1</v>
          </cell>
          <cell r="F2535">
            <v>1</v>
          </cell>
          <cell r="G2535">
            <v>1</v>
          </cell>
          <cell r="H2535">
            <v>1</v>
          </cell>
        </row>
        <row r="2536">
          <cell r="A2536" t="str">
            <v>ZBGA1</v>
          </cell>
          <cell r="E2536">
            <v>1</v>
          </cell>
          <cell r="F2536">
            <v>1</v>
          </cell>
          <cell r="G2536">
            <v>1</v>
          </cell>
          <cell r="H2536">
            <v>1</v>
          </cell>
        </row>
        <row r="2537">
          <cell r="A2537" t="str">
            <v>ZBGA1</v>
          </cell>
          <cell r="E2537">
            <v>1</v>
          </cell>
          <cell r="F2537">
            <v>1</v>
          </cell>
          <cell r="G2537">
            <v>1</v>
          </cell>
          <cell r="H2537">
            <v>1</v>
          </cell>
        </row>
        <row r="2538">
          <cell r="A2538" t="str">
            <v>ZBGA1</v>
          </cell>
          <cell r="E2538">
            <v>1</v>
          </cell>
          <cell r="F2538">
            <v>1</v>
          </cell>
          <cell r="G2538">
            <v>1</v>
          </cell>
          <cell r="H2538">
            <v>1</v>
          </cell>
        </row>
        <row r="2539">
          <cell r="A2539" t="str">
            <v>ZBGA1</v>
          </cell>
          <cell r="E2539">
            <v>1</v>
          </cell>
          <cell r="F2539">
            <v>1</v>
          </cell>
          <cell r="G2539">
            <v>1</v>
          </cell>
          <cell r="H2539">
            <v>1</v>
          </cell>
        </row>
        <row r="2540">
          <cell r="A2540" t="str">
            <v>ZBGA1</v>
          </cell>
          <cell r="E2540">
            <v>1</v>
          </cell>
          <cell r="F2540">
            <v>1</v>
          </cell>
          <cell r="G2540">
            <v>1</v>
          </cell>
          <cell r="H2540">
            <v>1</v>
          </cell>
        </row>
        <row r="2541">
          <cell r="A2541" t="str">
            <v>ZBGA1</v>
          </cell>
          <cell r="E2541">
            <v>1</v>
          </cell>
          <cell r="F2541">
            <v>1</v>
          </cell>
          <cell r="G2541">
            <v>1</v>
          </cell>
          <cell r="H2541">
            <v>1</v>
          </cell>
        </row>
        <row r="2542">
          <cell r="A2542" t="str">
            <v>ZBGA1</v>
          </cell>
          <cell r="E2542">
            <v>1</v>
          </cell>
          <cell r="F2542">
            <v>1</v>
          </cell>
          <cell r="G2542">
            <v>1</v>
          </cell>
          <cell r="H2542">
            <v>1</v>
          </cell>
        </row>
        <row r="2543">
          <cell r="A2543" t="str">
            <v>ZBGA1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</row>
        <row r="2544">
          <cell r="A2544" t="str">
            <v>ZBGA1</v>
          </cell>
          <cell r="E2544">
            <v>1</v>
          </cell>
          <cell r="F2544">
            <v>1</v>
          </cell>
          <cell r="G2544">
            <v>1</v>
          </cell>
          <cell r="H2544">
            <v>1</v>
          </cell>
        </row>
        <row r="2545">
          <cell r="A2545" t="str">
            <v>ZBGA1</v>
          </cell>
          <cell r="E2545">
            <v>1</v>
          </cell>
          <cell r="F2545">
            <v>1</v>
          </cell>
          <cell r="G2545">
            <v>1</v>
          </cell>
          <cell r="H2545">
            <v>1</v>
          </cell>
        </row>
        <row r="2546">
          <cell r="A2546" t="str">
            <v>ZBGA1</v>
          </cell>
          <cell r="E2546">
            <v>1</v>
          </cell>
          <cell r="F2546">
            <v>1</v>
          </cell>
          <cell r="G2546">
            <v>1</v>
          </cell>
          <cell r="H2546">
            <v>1</v>
          </cell>
        </row>
        <row r="2547">
          <cell r="A2547" t="str">
            <v>ZBGA1</v>
          </cell>
          <cell r="E2547">
            <v>1</v>
          </cell>
          <cell r="F2547">
            <v>1</v>
          </cell>
          <cell r="G2547">
            <v>1</v>
          </cell>
          <cell r="H2547">
            <v>1</v>
          </cell>
        </row>
        <row r="2548">
          <cell r="A2548" t="str">
            <v>ZBGA1</v>
          </cell>
          <cell r="E2548">
            <v>1</v>
          </cell>
          <cell r="F2548">
            <v>1</v>
          </cell>
          <cell r="G2548">
            <v>1</v>
          </cell>
          <cell r="H2548">
            <v>1</v>
          </cell>
        </row>
        <row r="2549">
          <cell r="A2549" t="str">
            <v>ZBGA1</v>
          </cell>
          <cell r="E2549">
            <v>1</v>
          </cell>
          <cell r="F2549">
            <v>1</v>
          </cell>
          <cell r="G2549">
            <v>1</v>
          </cell>
          <cell r="H2549">
            <v>1</v>
          </cell>
        </row>
        <row r="2550">
          <cell r="A2550" t="str">
            <v>ZBGA1</v>
          </cell>
          <cell r="E2550">
            <v>1</v>
          </cell>
          <cell r="F2550">
            <v>1</v>
          </cell>
          <cell r="G2550">
            <v>1</v>
          </cell>
          <cell r="H2550">
            <v>1</v>
          </cell>
        </row>
        <row r="2551">
          <cell r="A2551" t="str">
            <v>ZBGA1</v>
          </cell>
          <cell r="E2551">
            <v>1</v>
          </cell>
          <cell r="F2551">
            <v>1</v>
          </cell>
          <cell r="G2551">
            <v>1</v>
          </cell>
          <cell r="H2551">
            <v>1</v>
          </cell>
        </row>
        <row r="2552">
          <cell r="A2552" t="str">
            <v>ZBGA1</v>
          </cell>
          <cell r="E2552">
            <v>1</v>
          </cell>
          <cell r="F2552">
            <v>1</v>
          </cell>
          <cell r="G2552">
            <v>1</v>
          </cell>
          <cell r="H2552">
            <v>1</v>
          </cell>
        </row>
        <row r="2553">
          <cell r="A2553" t="str">
            <v>ZBGA1</v>
          </cell>
          <cell r="E2553">
            <v>1</v>
          </cell>
          <cell r="F2553">
            <v>1</v>
          </cell>
          <cell r="G2553">
            <v>1</v>
          </cell>
          <cell r="H2553">
            <v>1</v>
          </cell>
        </row>
        <row r="2554">
          <cell r="A2554" t="str">
            <v>ZBGA1</v>
          </cell>
          <cell r="E2554">
            <v>1</v>
          </cell>
          <cell r="F2554">
            <v>1</v>
          </cell>
          <cell r="G2554">
            <v>1</v>
          </cell>
          <cell r="H2554">
            <v>1</v>
          </cell>
        </row>
        <row r="2555">
          <cell r="A2555" t="str">
            <v>ZBGA1</v>
          </cell>
          <cell r="E2555">
            <v>1</v>
          </cell>
          <cell r="F2555">
            <v>1</v>
          </cell>
          <cell r="G2555">
            <v>1</v>
          </cell>
          <cell r="H2555">
            <v>1</v>
          </cell>
        </row>
        <row r="2556">
          <cell r="A2556" t="str">
            <v>ZBGA1</v>
          </cell>
          <cell r="E2556">
            <v>1</v>
          </cell>
          <cell r="F2556">
            <v>1</v>
          </cell>
          <cell r="G2556">
            <v>1</v>
          </cell>
          <cell r="H2556">
            <v>1</v>
          </cell>
        </row>
        <row r="2557">
          <cell r="A2557" t="str">
            <v>ZBGA1</v>
          </cell>
          <cell r="E2557">
            <v>1</v>
          </cell>
          <cell r="F2557">
            <v>1</v>
          </cell>
          <cell r="G2557">
            <v>1</v>
          </cell>
          <cell r="H2557">
            <v>1</v>
          </cell>
        </row>
        <row r="2558">
          <cell r="A2558" t="str">
            <v>ZBGA1</v>
          </cell>
          <cell r="E2558">
            <v>-26</v>
          </cell>
          <cell r="F2558">
            <v>-43</v>
          </cell>
          <cell r="G2558">
            <v>-62</v>
          </cell>
          <cell r="H2558">
            <v>-81</v>
          </cell>
        </row>
        <row r="2559">
          <cell r="A2559" t="str">
            <v>ZBGA1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</row>
        <row r="2560">
          <cell r="A2560" t="str">
            <v>ZBGA1</v>
          </cell>
          <cell r="E2560">
            <v>1</v>
          </cell>
          <cell r="F2560">
            <v>1</v>
          </cell>
          <cell r="G2560">
            <v>1</v>
          </cell>
          <cell r="H2560">
            <v>1</v>
          </cell>
        </row>
        <row r="2561">
          <cell r="A2561" t="str">
            <v>ZBGA1</v>
          </cell>
          <cell r="E2561">
            <v>1</v>
          </cell>
          <cell r="F2561">
            <v>1</v>
          </cell>
          <cell r="G2561">
            <v>1</v>
          </cell>
          <cell r="H2561">
            <v>1</v>
          </cell>
        </row>
        <row r="2562">
          <cell r="A2562" t="str">
            <v>ZBGA1</v>
          </cell>
          <cell r="E2562">
            <v>1</v>
          </cell>
          <cell r="F2562">
            <v>1</v>
          </cell>
          <cell r="G2562">
            <v>1</v>
          </cell>
          <cell r="H2562">
            <v>1</v>
          </cell>
        </row>
        <row r="2563">
          <cell r="A2563" t="str">
            <v>ZBGA1</v>
          </cell>
          <cell r="E2563">
            <v>1</v>
          </cell>
          <cell r="F2563">
            <v>1</v>
          </cell>
          <cell r="G2563">
            <v>1</v>
          </cell>
          <cell r="H2563">
            <v>1</v>
          </cell>
        </row>
        <row r="2564">
          <cell r="A2564" t="str">
            <v>ZBGA1</v>
          </cell>
          <cell r="E2564">
            <v>1</v>
          </cell>
          <cell r="F2564">
            <v>1</v>
          </cell>
          <cell r="G2564">
            <v>1</v>
          </cell>
          <cell r="H2564">
            <v>1</v>
          </cell>
        </row>
        <row r="2565">
          <cell r="A2565" t="str">
            <v>ZBGA1</v>
          </cell>
          <cell r="E2565">
            <v>1</v>
          </cell>
          <cell r="F2565">
            <v>1</v>
          </cell>
          <cell r="G2565">
            <v>1</v>
          </cell>
          <cell r="H2565">
            <v>1</v>
          </cell>
        </row>
        <row r="2566">
          <cell r="A2566" t="str">
            <v>ZBGA1</v>
          </cell>
          <cell r="E2566">
            <v>1</v>
          </cell>
          <cell r="F2566">
            <v>1</v>
          </cell>
          <cell r="G2566">
            <v>1</v>
          </cell>
          <cell r="H2566">
            <v>1</v>
          </cell>
        </row>
        <row r="2567">
          <cell r="A2567" t="str">
            <v>ZBGA1</v>
          </cell>
          <cell r="E2567">
            <v>1</v>
          </cell>
          <cell r="F2567">
            <v>1</v>
          </cell>
          <cell r="G2567">
            <v>1</v>
          </cell>
          <cell r="H2567">
            <v>1</v>
          </cell>
        </row>
        <row r="2568">
          <cell r="A2568" t="str">
            <v>ZBGA1</v>
          </cell>
          <cell r="E2568">
            <v>1</v>
          </cell>
          <cell r="F2568">
            <v>1</v>
          </cell>
          <cell r="G2568">
            <v>1</v>
          </cell>
          <cell r="H2568">
            <v>1</v>
          </cell>
        </row>
        <row r="2569">
          <cell r="A2569" t="str">
            <v>ZBGA1</v>
          </cell>
          <cell r="E2569">
            <v>1</v>
          </cell>
          <cell r="F2569">
            <v>1</v>
          </cell>
          <cell r="G2569">
            <v>1</v>
          </cell>
          <cell r="H2569">
            <v>1</v>
          </cell>
        </row>
        <row r="2570">
          <cell r="A2570" t="str">
            <v>ZBGA1</v>
          </cell>
          <cell r="E2570">
            <v>1</v>
          </cell>
          <cell r="F2570">
            <v>1</v>
          </cell>
          <cell r="G2570">
            <v>1</v>
          </cell>
          <cell r="H2570">
            <v>1</v>
          </cell>
        </row>
        <row r="2571">
          <cell r="A2571" t="str">
            <v>ZBGA1</v>
          </cell>
          <cell r="E2571">
            <v>1</v>
          </cell>
          <cell r="F2571">
            <v>1</v>
          </cell>
          <cell r="G2571">
            <v>1</v>
          </cell>
          <cell r="H2571">
            <v>1</v>
          </cell>
        </row>
        <row r="2572">
          <cell r="A2572" t="str">
            <v>ZBGA1</v>
          </cell>
          <cell r="E2572">
            <v>1</v>
          </cell>
          <cell r="F2572">
            <v>1</v>
          </cell>
          <cell r="G2572">
            <v>1</v>
          </cell>
          <cell r="H2572">
            <v>1</v>
          </cell>
        </row>
        <row r="2573">
          <cell r="A2573" t="str">
            <v>ZBGA1</v>
          </cell>
          <cell r="E2573">
            <v>1</v>
          </cell>
          <cell r="F2573">
            <v>1</v>
          </cell>
          <cell r="G2573">
            <v>1</v>
          </cell>
          <cell r="H2573">
            <v>1</v>
          </cell>
        </row>
        <row r="2574">
          <cell r="A2574" t="str">
            <v>ZBGA1</v>
          </cell>
          <cell r="E2574">
            <v>1</v>
          </cell>
          <cell r="F2574">
            <v>1</v>
          </cell>
          <cell r="G2574">
            <v>1</v>
          </cell>
          <cell r="H2574">
            <v>1</v>
          </cell>
        </row>
        <row r="2575">
          <cell r="A2575" t="str">
            <v>ZBGA1</v>
          </cell>
          <cell r="E2575">
            <v>1</v>
          </cell>
          <cell r="F2575">
            <v>1</v>
          </cell>
          <cell r="G2575">
            <v>1</v>
          </cell>
          <cell r="H2575">
            <v>1</v>
          </cell>
        </row>
        <row r="2576">
          <cell r="A2576" t="str">
            <v>ZBGA1</v>
          </cell>
          <cell r="E2576">
            <v>1</v>
          </cell>
          <cell r="F2576">
            <v>1</v>
          </cell>
          <cell r="G2576">
            <v>1</v>
          </cell>
          <cell r="H2576">
            <v>1</v>
          </cell>
        </row>
        <row r="2577">
          <cell r="A2577" t="str">
            <v>ZBGA1</v>
          </cell>
          <cell r="E2577">
            <v>1</v>
          </cell>
          <cell r="F2577">
            <v>1</v>
          </cell>
          <cell r="G2577">
            <v>1</v>
          </cell>
          <cell r="H2577">
            <v>1</v>
          </cell>
        </row>
        <row r="2578">
          <cell r="A2578" t="str">
            <v>ZBGA1</v>
          </cell>
          <cell r="E2578">
            <v>1</v>
          </cell>
          <cell r="F2578">
            <v>1</v>
          </cell>
          <cell r="G2578">
            <v>1</v>
          </cell>
          <cell r="H2578">
            <v>1</v>
          </cell>
        </row>
        <row r="2579">
          <cell r="A2579" t="str">
            <v>ZBGA1</v>
          </cell>
          <cell r="E2579">
            <v>1</v>
          </cell>
          <cell r="F2579">
            <v>1</v>
          </cell>
          <cell r="G2579">
            <v>1</v>
          </cell>
          <cell r="H2579">
            <v>1</v>
          </cell>
        </row>
        <row r="2580">
          <cell r="A2580" t="str">
            <v>ZBGA1</v>
          </cell>
          <cell r="E2580">
            <v>1</v>
          </cell>
          <cell r="F2580">
            <v>1</v>
          </cell>
          <cell r="G2580">
            <v>1</v>
          </cell>
          <cell r="H2580">
            <v>1</v>
          </cell>
        </row>
        <row r="2581">
          <cell r="A2581" t="str">
            <v>ZBGA1</v>
          </cell>
          <cell r="E2581">
            <v>1</v>
          </cell>
          <cell r="F2581">
            <v>1</v>
          </cell>
          <cell r="G2581">
            <v>1</v>
          </cell>
          <cell r="H2581">
            <v>1</v>
          </cell>
        </row>
        <row r="2582">
          <cell r="A2582" t="str">
            <v>ZBGA1</v>
          </cell>
          <cell r="E2582">
            <v>1</v>
          </cell>
          <cell r="F2582">
            <v>1</v>
          </cell>
          <cell r="G2582">
            <v>1</v>
          </cell>
          <cell r="H2582">
            <v>1</v>
          </cell>
        </row>
        <row r="2583">
          <cell r="A2583" t="str">
            <v>ZBGA1</v>
          </cell>
          <cell r="E2583">
            <v>1</v>
          </cell>
          <cell r="F2583">
            <v>1</v>
          </cell>
          <cell r="G2583">
            <v>1</v>
          </cell>
          <cell r="H2583">
            <v>1</v>
          </cell>
        </row>
        <row r="2584">
          <cell r="A2584" t="str">
            <v>ZBGA1</v>
          </cell>
          <cell r="E2584">
            <v>1</v>
          </cell>
          <cell r="F2584">
            <v>1</v>
          </cell>
          <cell r="G2584">
            <v>1</v>
          </cell>
          <cell r="H2584">
            <v>1</v>
          </cell>
        </row>
        <row r="2585">
          <cell r="A2585" t="str">
            <v>ZBGA1</v>
          </cell>
          <cell r="E2585">
            <v>1</v>
          </cell>
          <cell r="F2585">
            <v>1</v>
          </cell>
          <cell r="G2585">
            <v>1</v>
          </cell>
          <cell r="H2585">
            <v>1</v>
          </cell>
        </row>
        <row r="2586">
          <cell r="A2586" t="str">
            <v>ZBGA1</v>
          </cell>
          <cell r="E2586">
            <v>1</v>
          </cell>
          <cell r="F2586">
            <v>1</v>
          </cell>
          <cell r="G2586">
            <v>1</v>
          </cell>
          <cell r="H2586">
            <v>1</v>
          </cell>
        </row>
        <row r="2587">
          <cell r="A2587" t="str">
            <v>ZBGA1</v>
          </cell>
          <cell r="E2587">
            <v>1</v>
          </cell>
          <cell r="F2587">
            <v>1</v>
          </cell>
          <cell r="G2587">
            <v>1</v>
          </cell>
          <cell r="H2587">
            <v>1</v>
          </cell>
        </row>
        <row r="2588">
          <cell r="A2588" t="str">
            <v>ZBGA1</v>
          </cell>
          <cell r="E2588">
            <v>1</v>
          </cell>
          <cell r="F2588">
            <v>1</v>
          </cell>
          <cell r="G2588">
            <v>1</v>
          </cell>
          <cell r="H2588">
            <v>1</v>
          </cell>
        </row>
        <row r="2589">
          <cell r="A2589" t="str">
            <v>ZBGA1</v>
          </cell>
          <cell r="E2589">
            <v>1</v>
          </cell>
          <cell r="F2589">
            <v>1</v>
          </cell>
          <cell r="G2589">
            <v>1</v>
          </cell>
          <cell r="H2589">
            <v>1</v>
          </cell>
        </row>
        <row r="2590">
          <cell r="A2590" t="str">
            <v>ZBGA1</v>
          </cell>
          <cell r="E2590">
            <v>1</v>
          </cell>
          <cell r="F2590">
            <v>1</v>
          </cell>
          <cell r="G2590">
            <v>1</v>
          </cell>
          <cell r="H2590">
            <v>1</v>
          </cell>
        </row>
        <row r="2591">
          <cell r="A2591" t="str">
            <v>ZBGA1</v>
          </cell>
          <cell r="E2591">
            <v>1</v>
          </cell>
          <cell r="F2591">
            <v>1</v>
          </cell>
          <cell r="G2591">
            <v>1</v>
          </cell>
          <cell r="H2591">
            <v>1</v>
          </cell>
        </row>
        <row r="2592">
          <cell r="A2592" t="str">
            <v>ZBGA1</v>
          </cell>
          <cell r="E2592">
            <v>1</v>
          </cell>
          <cell r="F2592">
            <v>1</v>
          </cell>
          <cell r="G2592">
            <v>1</v>
          </cell>
          <cell r="H2592">
            <v>1</v>
          </cell>
        </row>
        <row r="2593">
          <cell r="A2593" t="str">
            <v>ZBGA1</v>
          </cell>
          <cell r="E2593">
            <v>1</v>
          </cell>
          <cell r="F2593">
            <v>1</v>
          </cell>
          <cell r="G2593">
            <v>1</v>
          </cell>
          <cell r="H2593">
            <v>1</v>
          </cell>
        </row>
        <row r="2594">
          <cell r="A2594" t="str">
            <v>ZBGA1</v>
          </cell>
          <cell r="E2594">
            <v>1</v>
          </cell>
          <cell r="F2594">
            <v>1</v>
          </cell>
          <cell r="G2594">
            <v>1</v>
          </cell>
          <cell r="H2594">
            <v>1</v>
          </cell>
        </row>
        <row r="2595">
          <cell r="A2595" t="str">
            <v>ZBGA1</v>
          </cell>
          <cell r="E2595">
            <v>1</v>
          </cell>
          <cell r="F2595">
            <v>1</v>
          </cell>
          <cell r="G2595">
            <v>1</v>
          </cell>
          <cell r="H2595">
            <v>1</v>
          </cell>
        </row>
        <row r="2596">
          <cell r="A2596" t="str">
            <v>ZBGA1</v>
          </cell>
          <cell r="E2596">
            <v>1</v>
          </cell>
          <cell r="F2596">
            <v>1</v>
          </cell>
          <cell r="G2596">
            <v>1</v>
          </cell>
          <cell r="H2596">
            <v>1</v>
          </cell>
        </row>
        <row r="2597">
          <cell r="A2597" t="str">
            <v>ZBGA1</v>
          </cell>
          <cell r="E2597">
            <v>1</v>
          </cell>
          <cell r="F2597">
            <v>1</v>
          </cell>
          <cell r="G2597">
            <v>1</v>
          </cell>
          <cell r="H2597">
            <v>1</v>
          </cell>
        </row>
        <row r="2598">
          <cell r="A2598" t="str">
            <v>ZBGA1</v>
          </cell>
          <cell r="E2598">
            <v>0</v>
          </cell>
          <cell r="F2598">
            <v>20</v>
          </cell>
          <cell r="G2598">
            <v>20</v>
          </cell>
          <cell r="H2598">
            <v>20</v>
          </cell>
        </row>
        <row r="2599">
          <cell r="A2599" t="str">
            <v>ZBGA1</v>
          </cell>
          <cell r="E2599">
            <v>0</v>
          </cell>
          <cell r="F2599">
            <v>15</v>
          </cell>
          <cell r="G2599">
            <v>15</v>
          </cell>
          <cell r="H2599">
            <v>15</v>
          </cell>
        </row>
        <row r="2600">
          <cell r="A2600" t="str">
            <v>ZBGA1</v>
          </cell>
          <cell r="E2600">
            <v>0</v>
          </cell>
          <cell r="F2600">
            <v>0</v>
          </cell>
          <cell r="G2600">
            <v>15</v>
          </cell>
          <cell r="H2600">
            <v>15</v>
          </cell>
        </row>
        <row r="2601">
          <cell r="A2601" t="str">
            <v>ZBGA1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</row>
        <row r="2602">
          <cell r="A2602" t="str">
            <v>ZBGA1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</row>
        <row r="2603">
          <cell r="A2603" t="str">
            <v>ZBGA1</v>
          </cell>
          <cell r="E2603">
            <v>0</v>
          </cell>
          <cell r="F2603">
            <v>0</v>
          </cell>
          <cell r="G2603">
            <v>0</v>
          </cell>
          <cell r="H2603">
            <v>10</v>
          </cell>
        </row>
        <row r="2604">
          <cell r="A2604" t="str">
            <v>ZBGA1</v>
          </cell>
          <cell r="E2604">
            <v>0</v>
          </cell>
          <cell r="F2604">
            <v>0</v>
          </cell>
          <cell r="G2604">
            <v>0</v>
          </cell>
          <cell r="H2604">
            <v>15</v>
          </cell>
        </row>
        <row r="2605">
          <cell r="A2605" t="str">
            <v>ZBGA1</v>
          </cell>
          <cell r="E2605">
            <v>0</v>
          </cell>
          <cell r="F2605">
            <v>0</v>
          </cell>
          <cell r="G2605">
            <v>0</v>
          </cell>
          <cell r="H2605">
            <v>10</v>
          </cell>
        </row>
        <row r="2606">
          <cell r="A2606" t="str">
            <v>ZBGA1</v>
          </cell>
          <cell r="E2606">
            <v>0</v>
          </cell>
          <cell r="F2606">
            <v>0</v>
          </cell>
          <cell r="G2606">
            <v>0</v>
          </cell>
          <cell r="H2606">
            <v>0</v>
          </cell>
        </row>
        <row r="2607">
          <cell r="A2607" t="str">
            <v>ZBGA1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</row>
        <row r="2608">
          <cell r="A2608" t="str">
            <v>ZBGA1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</row>
        <row r="2609">
          <cell r="A2609" t="str">
            <v>ZBGA1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</row>
        <row r="2610">
          <cell r="A2610" t="str">
            <v>ZBGA1</v>
          </cell>
          <cell r="E2610">
            <v>1</v>
          </cell>
          <cell r="F2610">
            <v>1</v>
          </cell>
          <cell r="G2610">
            <v>1</v>
          </cell>
          <cell r="H2610">
            <v>1</v>
          </cell>
        </row>
        <row r="2611">
          <cell r="A2611" t="str">
            <v>ZBGA1</v>
          </cell>
          <cell r="E2611">
            <v>1</v>
          </cell>
          <cell r="F2611">
            <v>1</v>
          </cell>
          <cell r="G2611">
            <v>1</v>
          </cell>
          <cell r="H2611">
            <v>1</v>
          </cell>
        </row>
        <row r="2612">
          <cell r="A2612" t="str">
            <v>ZBGA1</v>
          </cell>
          <cell r="E2612">
            <v>1</v>
          </cell>
          <cell r="F2612">
            <v>1</v>
          </cell>
          <cell r="G2612">
            <v>1</v>
          </cell>
          <cell r="H2612">
            <v>1</v>
          </cell>
        </row>
        <row r="2613">
          <cell r="A2613" t="str">
            <v>ZBGA1</v>
          </cell>
          <cell r="E2613">
            <v>1</v>
          </cell>
          <cell r="F2613">
            <v>1</v>
          </cell>
          <cell r="G2613">
            <v>1</v>
          </cell>
          <cell r="H2613">
            <v>1</v>
          </cell>
        </row>
        <row r="2614">
          <cell r="A2614" t="str">
            <v>ZBGA1</v>
          </cell>
          <cell r="E2614">
            <v>1</v>
          </cell>
          <cell r="F2614">
            <v>1</v>
          </cell>
          <cell r="G2614">
            <v>1</v>
          </cell>
          <cell r="H2614">
            <v>1</v>
          </cell>
        </row>
        <row r="2615">
          <cell r="A2615" t="str">
            <v>ZBGA1</v>
          </cell>
          <cell r="E2615">
            <v>1</v>
          </cell>
          <cell r="F2615">
            <v>1</v>
          </cell>
          <cell r="G2615">
            <v>1</v>
          </cell>
          <cell r="H2615">
            <v>1</v>
          </cell>
        </row>
        <row r="2616">
          <cell r="A2616" t="str">
            <v>ZBGA1</v>
          </cell>
          <cell r="E2616">
            <v>1</v>
          </cell>
          <cell r="F2616">
            <v>1</v>
          </cell>
          <cell r="G2616">
            <v>1</v>
          </cell>
          <cell r="H2616">
            <v>1</v>
          </cell>
        </row>
        <row r="2617">
          <cell r="A2617" t="str">
            <v>ZBGA1</v>
          </cell>
          <cell r="E2617">
            <v>1</v>
          </cell>
          <cell r="F2617">
            <v>1</v>
          </cell>
          <cell r="G2617">
            <v>1</v>
          </cell>
          <cell r="H2617">
            <v>1</v>
          </cell>
        </row>
        <row r="2618">
          <cell r="A2618" t="str">
            <v>ZBGA1</v>
          </cell>
          <cell r="E2618">
            <v>1</v>
          </cell>
          <cell r="F2618">
            <v>1</v>
          </cell>
          <cell r="G2618">
            <v>1</v>
          </cell>
          <cell r="H2618">
            <v>1</v>
          </cell>
        </row>
        <row r="2619">
          <cell r="A2619" t="str">
            <v>ZBGA1</v>
          </cell>
          <cell r="E2619">
            <v>1</v>
          </cell>
          <cell r="F2619">
            <v>1</v>
          </cell>
          <cell r="G2619">
            <v>1</v>
          </cell>
          <cell r="H2619">
            <v>1</v>
          </cell>
        </row>
        <row r="2620">
          <cell r="A2620" t="str">
            <v>ZBGA1</v>
          </cell>
          <cell r="E2620">
            <v>1</v>
          </cell>
          <cell r="F2620">
            <v>1</v>
          </cell>
          <cell r="G2620">
            <v>1</v>
          </cell>
          <cell r="H2620">
            <v>1</v>
          </cell>
        </row>
        <row r="2621">
          <cell r="A2621" t="str">
            <v>ZBGA1</v>
          </cell>
          <cell r="E2621">
            <v>1</v>
          </cell>
          <cell r="F2621">
            <v>1</v>
          </cell>
          <cell r="G2621">
            <v>1</v>
          </cell>
          <cell r="H2621">
            <v>1</v>
          </cell>
        </row>
        <row r="2622">
          <cell r="A2622" t="str">
            <v>ZBGA1</v>
          </cell>
          <cell r="E2622">
            <v>1</v>
          </cell>
          <cell r="F2622">
            <v>1</v>
          </cell>
          <cell r="G2622">
            <v>1</v>
          </cell>
          <cell r="H2622">
            <v>1</v>
          </cell>
        </row>
        <row r="2623">
          <cell r="A2623" t="str">
            <v>ZBGA1</v>
          </cell>
          <cell r="E2623">
            <v>1</v>
          </cell>
          <cell r="F2623">
            <v>1</v>
          </cell>
          <cell r="G2623">
            <v>1</v>
          </cell>
          <cell r="H2623">
            <v>1</v>
          </cell>
        </row>
        <row r="2624">
          <cell r="A2624" t="str">
            <v>ZBGA1</v>
          </cell>
          <cell r="E2624">
            <v>1</v>
          </cell>
          <cell r="F2624">
            <v>1</v>
          </cell>
          <cell r="G2624">
            <v>1</v>
          </cell>
          <cell r="H2624">
            <v>1</v>
          </cell>
        </row>
        <row r="2625">
          <cell r="A2625" t="str">
            <v>ZBGA1</v>
          </cell>
          <cell r="E2625">
            <v>1</v>
          </cell>
          <cell r="F2625">
            <v>1</v>
          </cell>
          <cell r="G2625">
            <v>1</v>
          </cell>
          <cell r="H2625">
            <v>1</v>
          </cell>
        </row>
        <row r="2626">
          <cell r="A2626" t="str">
            <v>ZBGA1</v>
          </cell>
          <cell r="E2626">
            <v>1</v>
          </cell>
          <cell r="F2626">
            <v>1</v>
          </cell>
          <cell r="G2626">
            <v>1</v>
          </cell>
          <cell r="H2626">
            <v>1</v>
          </cell>
        </row>
        <row r="2627">
          <cell r="A2627" t="str">
            <v>ZBGA1</v>
          </cell>
          <cell r="E2627">
            <v>1</v>
          </cell>
          <cell r="F2627">
            <v>1</v>
          </cell>
          <cell r="G2627">
            <v>1</v>
          </cell>
          <cell r="H2627">
            <v>1</v>
          </cell>
        </row>
        <row r="2628">
          <cell r="A2628" t="str">
            <v>ZBGA1</v>
          </cell>
          <cell r="E2628">
            <v>1</v>
          </cell>
          <cell r="F2628">
            <v>1</v>
          </cell>
          <cell r="G2628">
            <v>1</v>
          </cell>
          <cell r="H2628">
            <v>1</v>
          </cell>
        </row>
        <row r="2629">
          <cell r="A2629" t="str">
            <v>ZBGA1</v>
          </cell>
          <cell r="E2629">
            <v>1</v>
          </cell>
          <cell r="F2629">
            <v>1</v>
          </cell>
          <cell r="G2629">
            <v>1</v>
          </cell>
          <cell r="H2629">
            <v>1</v>
          </cell>
        </row>
        <row r="2630">
          <cell r="A2630" t="str">
            <v>ZBGA1</v>
          </cell>
          <cell r="E2630">
            <v>1</v>
          </cell>
          <cell r="F2630">
            <v>1</v>
          </cell>
          <cell r="G2630">
            <v>1</v>
          </cell>
          <cell r="H2630">
            <v>1</v>
          </cell>
        </row>
        <row r="2631">
          <cell r="A2631" t="str">
            <v>ZBGA1</v>
          </cell>
          <cell r="E2631">
            <v>1</v>
          </cell>
          <cell r="F2631">
            <v>1</v>
          </cell>
          <cell r="G2631">
            <v>1</v>
          </cell>
          <cell r="H2631">
            <v>1</v>
          </cell>
        </row>
        <row r="2632">
          <cell r="A2632" t="str">
            <v>ZBGA1</v>
          </cell>
          <cell r="E2632">
            <v>1</v>
          </cell>
          <cell r="F2632">
            <v>1</v>
          </cell>
          <cell r="G2632">
            <v>1</v>
          </cell>
          <cell r="H2632">
            <v>1</v>
          </cell>
        </row>
        <row r="2633">
          <cell r="A2633" t="str">
            <v>ZBGA1</v>
          </cell>
          <cell r="E2633">
            <v>1</v>
          </cell>
          <cell r="F2633">
            <v>1</v>
          </cell>
          <cell r="G2633">
            <v>1</v>
          </cell>
          <cell r="H2633">
            <v>1</v>
          </cell>
        </row>
        <row r="2634">
          <cell r="A2634" t="str">
            <v>ZBGA1</v>
          </cell>
          <cell r="E2634">
            <v>1</v>
          </cell>
          <cell r="F2634">
            <v>1</v>
          </cell>
          <cell r="G2634">
            <v>1</v>
          </cell>
          <cell r="H2634">
            <v>1</v>
          </cell>
        </row>
        <row r="2635">
          <cell r="A2635" t="str">
            <v>ZBGA1</v>
          </cell>
          <cell r="E2635">
            <v>1</v>
          </cell>
          <cell r="F2635">
            <v>1</v>
          </cell>
          <cell r="G2635">
            <v>1</v>
          </cell>
          <cell r="H2635">
            <v>1</v>
          </cell>
        </row>
        <row r="2636">
          <cell r="A2636" t="str">
            <v>ZBGA1</v>
          </cell>
          <cell r="E2636">
            <v>1</v>
          </cell>
          <cell r="F2636">
            <v>1</v>
          </cell>
          <cell r="G2636">
            <v>1</v>
          </cell>
          <cell r="H2636">
            <v>1</v>
          </cell>
        </row>
        <row r="2637">
          <cell r="A2637" t="str">
            <v>ZBGA1</v>
          </cell>
          <cell r="E2637">
            <v>1</v>
          </cell>
          <cell r="F2637">
            <v>1</v>
          </cell>
          <cell r="G2637">
            <v>1</v>
          </cell>
          <cell r="H2637">
            <v>1</v>
          </cell>
        </row>
        <row r="2638">
          <cell r="A2638" t="str">
            <v>ZBGA1</v>
          </cell>
          <cell r="E2638">
            <v>1</v>
          </cell>
          <cell r="F2638">
            <v>1</v>
          </cell>
          <cell r="G2638">
            <v>1</v>
          </cell>
          <cell r="H2638">
            <v>1</v>
          </cell>
        </row>
        <row r="2639">
          <cell r="A2639" t="str">
            <v>ZBGA1</v>
          </cell>
          <cell r="E2639">
            <v>1</v>
          </cell>
          <cell r="F2639">
            <v>1</v>
          </cell>
          <cell r="G2639">
            <v>1</v>
          </cell>
          <cell r="H2639">
            <v>1</v>
          </cell>
        </row>
        <row r="2640">
          <cell r="A2640" t="str">
            <v>ZBGA1</v>
          </cell>
          <cell r="E2640">
            <v>1</v>
          </cell>
          <cell r="F2640">
            <v>1</v>
          </cell>
          <cell r="G2640">
            <v>1</v>
          </cell>
          <cell r="H2640">
            <v>1</v>
          </cell>
        </row>
        <row r="2641">
          <cell r="A2641" t="str">
            <v>ZBGA1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</row>
        <row r="2642">
          <cell r="A2642" t="str">
            <v>ZBGA1</v>
          </cell>
          <cell r="E2642">
            <v>1</v>
          </cell>
          <cell r="F2642">
            <v>1</v>
          </cell>
          <cell r="G2642">
            <v>1</v>
          </cell>
          <cell r="H2642">
            <v>1</v>
          </cell>
        </row>
        <row r="2643">
          <cell r="A2643" t="str">
            <v>ZBGA1</v>
          </cell>
          <cell r="E2643">
            <v>1</v>
          </cell>
          <cell r="F2643">
            <v>1</v>
          </cell>
          <cell r="G2643">
            <v>1</v>
          </cell>
          <cell r="H2643">
            <v>1</v>
          </cell>
        </row>
        <row r="2644">
          <cell r="A2644" t="str">
            <v>ZBGA1</v>
          </cell>
          <cell r="E2644">
            <v>1</v>
          </cell>
          <cell r="F2644">
            <v>1</v>
          </cell>
          <cell r="G2644">
            <v>1</v>
          </cell>
          <cell r="H2644">
            <v>1</v>
          </cell>
        </row>
        <row r="2645">
          <cell r="A2645" t="str">
            <v>ZBGA1</v>
          </cell>
          <cell r="E2645">
            <v>1</v>
          </cell>
          <cell r="F2645">
            <v>1</v>
          </cell>
          <cell r="G2645">
            <v>1</v>
          </cell>
          <cell r="H2645">
            <v>1</v>
          </cell>
        </row>
        <row r="2646">
          <cell r="A2646" t="str">
            <v>ZBGA1</v>
          </cell>
          <cell r="E2646">
            <v>1</v>
          </cell>
          <cell r="F2646">
            <v>1</v>
          </cell>
          <cell r="G2646">
            <v>1</v>
          </cell>
          <cell r="H2646">
            <v>1</v>
          </cell>
        </row>
        <row r="2647">
          <cell r="A2647" t="str">
            <v>ZBGA1</v>
          </cell>
          <cell r="E2647">
            <v>1</v>
          </cell>
          <cell r="F2647">
            <v>1</v>
          </cell>
          <cell r="G2647">
            <v>1</v>
          </cell>
          <cell r="H2647">
            <v>1</v>
          </cell>
        </row>
        <row r="2648">
          <cell r="A2648" t="str">
            <v>ZBGA1</v>
          </cell>
          <cell r="E2648">
            <v>1</v>
          </cell>
          <cell r="F2648">
            <v>1</v>
          </cell>
          <cell r="G2648">
            <v>1</v>
          </cell>
          <cell r="H2648">
            <v>1</v>
          </cell>
        </row>
        <row r="2649">
          <cell r="A2649" t="str">
            <v>ZBGA1</v>
          </cell>
          <cell r="E2649">
            <v>1</v>
          </cell>
          <cell r="F2649">
            <v>1</v>
          </cell>
          <cell r="G2649">
            <v>1</v>
          </cell>
          <cell r="H2649">
            <v>1</v>
          </cell>
        </row>
        <row r="2650">
          <cell r="A2650" t="str">
            <v>ZBGA1</v>
          </cell>
          <cell r="E2650">
            <v>1</v>
          </cell>
          <cell r="F2650">
            <v>1</v>
          </cell>
          <cell r="G2650">
            <v>1</v>
          </cell>
          <cell r="H2650">
            <v>1</v>
          </cell>
        </row>
        <row r="2651">
          <cell r="A2651" t="str">
            <v>ZBGA1</v>
          </cell>
          <cell r="E2651">
            <v>1</v>
          </cell>
          <cell r="F2651">
            <v>1</v>
          </cell>
          <cell r="G2651">
            <v>1</v>
          </cell>
          <cell r="H2651">
            <v>1</v>
          </cell>
        </row>
        <row r="2652">
          <cell r="A2652" t="str">
            <v>ZBGA1</v>
          </cell>
          <cell r="E2652">
            <v>1</v>
          </cell>
          <cell r="F2652">
            <v>1</v>
          </cell>
          <cell r="G2652">
            <v>1</v>
          </cell>
          <cell r="H2652">
            <v>1</v>
          </cell>
        </row>
        <row r="2653">
          <cell r="A2653" t="str">
            <v>ZBSO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</row>
        <row r="2654">
          <cell r="A2654" t="str">
            <v>ZBSO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</row>
        <row r="2655">
          <cell r="A2655" t="str">
            <v>ZBSO</v>
          </cell>
          <cell r="E2655">
            <v>0</v>
          </cell>
          <cell r="F2655">
            <v>0</v>
          </cell>
          <cell r="G2655">
            <v>0</v>
          </cell>
          <cell r="H2655">
            <v>0</v>
          </cell>
        </row>
        <row r="2656">
          <cell r="A2656" t="str">
            <v>ZBSO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</row>
        <row r="2657">
          <cell r="A2657" t="str">
            <v>ZBSO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</row>
        <row r="2658">
          <cell r="A2658" t="str">
            <v>ZBSO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</row>
        <row r="2659">
          <cell r="A2659" t="str">
            <v>ZBSO</v>
          </cell>
          <cell r="E2659">
            <v>1</v>
          </cell>
          <cell r="F2659">
            <v>1</v>
          </cell>
          <cell r="G2659">
            <v>1</v>
          </cell>
          <cell r="H2659">
            <v>1</v>
          </cell>
        </row>
        <row r="2660">
          <cell r="A2660" t="str">
            <v>ZBSO</v>
          </cell>
          <cell r="E2660">
            <v>1</v>
          </cell>
          <cell r="F2660">
            <v>1</v>
          </cell>
          <cell r="G2660">
            <v>1</v>
          </cell>
          <cell r="H2660">
            <v>1</v>
          </cell>
        </row>
        <row r="2661">
          <cell r="A2661" t="str">
            <v>ZBSO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</row>
        <row r="2662">
          <cell r="A2662" t="str">
            <v>ZBSO</v>
          </cell>
          <cell r="E2662">
            <v>1</v>
          </cell>
          <cell r="F2662">
            <v>1</v>
          </cell>
          <cell r="G2662">
            <v>1</v>
          </cell>
          <cell r="H2662">
            <v>1</v>
          </cell>
        </row>
        <row r="2663">
          <cell r="A2663" t="str">
            <v>ZBSO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</row>
        <row r="2664">
          <cell r="A2664" t="str">
            <v>ZBSO</v>
          </cell>
          <cell r="E2664">
            <v>1</v>
          </cell>
          <cell r="F2664">
            <v>1</v>
          </cell>
          <cell r="G2664">
            <v>1</v>
          </cell>
          <cell r="H2664">
            <v>1</v>
          </cell>
        </row>
        <row r="2665">
          <cell r="A2665" t="str">
            <v>ZBSO</v>
          </cell>
          <cell r="E2665">
            <v>0</v>
          </cell>
          <cell r="F2665">
            <v>0</v>
          </cell>
          <cell r="G2665">
            <v>0</v>
          </cell>
          <cell r="H2665">
            <v>0</v>
          </cell>
        </row>
        <row r="2666">
          <cell r="A2666" t="str">
            <v>ZBSO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</row>
        <row r="2667">
          <cell r="A2667" t="str">
            <v>ZBSO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</row>
        <row r="2668">
          <cell r="A2668" t="str">
            <v>ZBSO</v>
          </cell>
          <cell r="E2668">
            <v>1</v>
          </cell>
          <cell r="F2668">
            <v>1</v>
          </cell>
          <cell r="G2668">
            <v>1</v>
          </cell>
          <cell r="H2668">
            <v>1</v>
          </cell>
        </row>
        <row r="2669">
          <cell r="A2669" t="str">
            <v>ZBSO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</row>
        <row r="2670">
          <cell r="A2670" t="str">
            <v>ZBSO</v>
          </cell>
          <cell r="E2670">
            <v>1</v>
          </cell>
          <cell r="F2670">
            <v>1</v>
          </cell>
          <cell r="G2670">
            <v>1</v>
          </cell>
          <cell r="H2670">
            <v>1</v>
          </cell>
        </row>
        <row r="2671">
          <cell r="A2671" t="str">
            <v>ZBSO</v>
          </cell>
          <cell r="E2671">
            <v>1</v>
          </cell>
          <cell r="F2671">
            <v>1</v>
          </cell>
          <cell r="G2671">
            <v>1</v>
          </cell>
          <cell r="H2671">
            <v>1</v>
          </cell>
        </row>
        <row r="2672">
          <cell r="A2672" t="str">
            <v>ZBSO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</row>
        <row r="2673">
          <cell r="A2673" t="str">
            <v>ZBSO</v>
          </cell>
          <cell r="E2673">
            <v>1</v>
          </cell>
          <cell r="F2673">
            <v>1</v>
          </cell>
          <cell r="G2673">
            <v>1</v>
          </cell>
          <cell r="H2673">
            <v>1</v>
          </cell>
        </row>
        <row r="2674">
          <cell r="A2674" t="str">
            <v>ZBSO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</row>
        <row r="2675">
          <cell r="A2675" t="str">
            <v>ZBSO</v>
          </cell>
          <cell r="E2675">
            <v>1</v>
          </cell>
          <cell r="F2675">
            <v>1</v>
          </cell>
          <cell r="G2675">
            <v>1</v>
          </cell>
          <cell r="H2675">
            <v>1</v>
          </cell>
        </row>
        <row r="2676">
          <cell r="A2676" t="str">
            <v>ZBSO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</row>
        <row r="2677">
          <cell r="A2677" t="str">
            <v>ZBSO</v>
          </cell>
          <cell r="E2677">
            <v>1</v>
          </cell>
          <cell r="F2677">
            <v>1</v>
          </cell>
          <cell r="G2677">
            <v>1</v>
          </cell>
          <cell r="H2677">
            <v>1</v>
          </cell>
        </row>
        <row r="2678">
          <cell r="A2678" t="str">
            <v>ZBSO</v>
          </cell>
          <cell r="E2678">
            <v>1</v>
          </cell>
          <cell r="F2678">
            <v>1</v>
          </cell>
          <cell r="G2678">
            <v>1</v>
          </cell>
          <cell r="H2678">
            <v>1</v>
          </cell>
        </row>
        <row r="2679">
          <cell r="A2679" t="str">
            <v>ZBSO</v>
          </cell>
          <cell r="E2679">
            <v>1</v>
          </cell>
          <cell r="F2679">
            <v>1</v>
          </cell>
          <cell r="G2679">
            <v>1</v>
          </cell>
          <cell r="H2679">
            <v>1</v>
          </cell>
        </row>
        <row r="2680">
          <cell r="A2680" t="str">
            <v>ZBSO</v>
          </cell>
          <cell r="E2680">
            <v>1</v>
          </cell>
          <cell r="F2680">
            <v>1</v>
          </cell>
          <cell r="G2680">
            <v>1</v>
          </cell>
          <cell r="H2680">
            <v>1</v>
          </cell>
        </row>
        <row r="2681">
          <cell r="A2681" t="str">
            <v>ZBSO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</row>
        <row r="2682">
          <cell r="A2682" t="str">
            <v>ZBSO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</row>
        <row r="2683">
          <cell r="A2683" t="str">
            <v>ZBSO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</row>
        <row r="2684">
          <cell r="A2684" t="str">
            <v>ZBSO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</row>
        <row r="2685">
          <cell r="A2685" t="str">
            <v>ZBSO</v>
          </cell>
          <cell r="E2685">
            <v>1</v>
          </cell>
          <cell r="F2685">
            <v>1</v>
          </cell>
          <cell r="G2685">
            <v>1</v>
          </cell>
          <cell r="H2685">
            <v>1</v>
          </cell>
        </row>
        <row r="2686">
          <cell r="A2686" t="str">
            <v>ZBSO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</row>
        <row r="2687">
          <cell r="A2687" t="str">
            <v>ZBSO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</row>
        <row r="2688">
          <cell r="A2688" t="str">
            <v>ZBSO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</row>
        <row r="2689">
          <cell r="A2689" t="str">
            <v>ZBSO</v>
          </cell>
          <cell r="E2689">
            <v>1</v>
          </cell>
          <cell r="F2689">
            <v>1</v>
          </cell>
          <cell r="G2689">
            <v>1</v>
          </cell>
          <cell r="H2689">
            <v>1</v>
          </cell>
        </row>
        <row r="2690">
          <cell r="A2690" t="str">
            <v>ZBSO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</row>
        <row r="2691">
          <cell r="A2691" t="str">
            <v>ZBSO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</row>
        <row r="2692">
          <cell r="A2692" t="str">
            <v>ZBSO</v>
          </cell>
          <cell r="E2692">
            <v>1</v>
          </cell>
          <cell r="F2692">
            <v>1</v>
          </cell>
          <cell r="G2692">
            <v>1</v>
          </cell>
          <cell r="H2692">
            <v>1</v>
          </cell>
        </row>
        <row r="2693">
          <cell r="A2693" t="str">
            <v>ZBSO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</row>
        <row r="2694">
          <cell r="A2694" t="str">
            <v>ZBSO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</row>
        <row r="2695">
          <cell r="A2695" t="str">
            <v>ZBSO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</row>
        <row r="2696">
          <cell r="A2696" t="str">
            <v>ZBSO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</row>
        <row r="2697">
          <cell r="A2697" t="str">
            <v>ZBSO</v>
          </cell>
          <cell r="E2697">
            <v>1</v>
          </cell>
          <cell r="F2697">
            <v>1</v>
          </cell>
          <cell r="G2697">
            <v>1</v>
          </cell>
          <cell r="H2697">
            <v>1</v>
          </cell>
        </row>
        <row r="2698">
          <cell r="A2698" t="str">
            <v>ZBSO</v>
          </cell>
          <cell r="E2698">
            <v>1</v>
          </cell>
          <cell r="F2698">
            <v>1</v>
          </cell>
          <cell r="G2698">
            <v>1</v>
          </cell>
          <cell r="H2698">
            <v>1</v>
          </cell>
        </row>
        <row r="2699">
          <cell r="A2699" t="str">
            <v>ZBSO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</row>
        <row r="2700">
          <cell r="A2700" t="str">
            <v>ZBSO</v>
          </cell>
          <cell r="E2700">
            <v>1</v>
          </cell>
          <cell r="F2700">
            <v>1</v>
          </cell>
          <cell r="G2700">
            <v>1</v>
          </cell>
          <cell r="H2700">
            <v>1</v>
          </cell>
        </row>
        <row r="2701">
          <cell r="A2701" t="str">
            <v>ZBSO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</row>
        <row r="2702">
          <cell r="A2702" t="str">
            <v>ZBSO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</row>
        <row r="2703">
          <cell r="A2703" t="str">
            <v>ZBSO</v>
          </cell>
          <cell r="E2703">
            <v>1</v>
          </cell>
          <cell r="F2703">
            <v>1</v>
          </cell>
          <cell r="G2703">
            <v>1</v>
          </cell>
          <cell r="H2703">
            <v>1</v>
          </cell>
        </row>
        <row r="2704">
          <cell r="A2704" t="str">
            <v>ZBSO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</row>
        <row r="2705">
          <cell r="A2705" t="str">
            <v>ZBSO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</row>
        <row r="2706">
          <cell r="A2706" t="str">
            <v>ZBSO</v>
          </cell>
          <cell r="E2706">
            <v>1</v>
          </cell>
          <cell r="F2706">
            <v>1</v>
          </cell>
          <cell r="G2706">
            <v>1</v>
          </cell>
          <cell r="H2706">
            <v>1</v>
          </cell>
        </row>
        <row r="2707">
          <cell r="A2707" t="str">
            <v>ZBSO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</row>
        <row r="2708">
          <cell r="A2708" t="str">
            <v>ZBSO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</row>
        <row r="2709">
          <cell r="A2709" t="str">
            <v>ZBSO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</row>
        <row r="2710">
          <cell r="A2710" t="str">
            <v>ZBSO</v>
          </cell>
          <cell r="E2710">
            <v>1</v>
          </cell>
          <cell r="F2710">
            <v>1</v>
          </cell>
          <cell r="G2710">
            <v>1</v>
          </cell>
          <cell r="H2710">
            <v>1</v>
          </cell>
        </row>
        <row r="2711">
          <cell r="A2711" t="str">
            <v>ZBSO</v>
          </cell>
          <cell r="E2711">
            <v>1</v>
          </cell>
          <cell r="F2711">
            <v>1</v>
          </cell>
          <cell r="G2711">
            <v>1</v>
          </cell>
          <cell r="H2711">
            <v>1</v>
          </cell>
        </row>
        <row r="2712">
          <cell r="A2712" t="str">
            <v>ZBSO</v>
          </cell>
          <cell r="E2712">
            <v>1</v>
          </cell>
          <cell r="F2712">
            <v>1</v>
          </cell>
          <cell r="G2712">
            <v>1</v>
          </cell>
          <cell r="H2712">
            <v>1</v>
          </cell>
        </row>
        <row r="2713">
          <cell r="A2713" t="str">
            <v>ZBSO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</row>
        <row r="2714">
          <cell r="A2714" t="str">
            <v>ZBSO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</row>
        <row r="2715">
          <cell r="A2715" t="str">
            <v>ZBSO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</row>
        <row r="2716">
          <cell r="A2716" t="str">
            <v>ZBSO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</row>
        <row r="2717">
          <cell r="A2717" t="str">
            <v>ZBSO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</row>
        <row r="2718">
          <cell r="A2718" t="str">
            <v>ZBSO</v>
          </cell>
          <cell r="E2718">
            <v>1</v>
          </cell>
          <cell r="F2718">
            <v>1</v>
          </cell>
          <cell r="G2718">
            <v>1</v>
          </cell>
          <cell r="H2718">
            <v>1</v>
          </cell>
        </row>
        <row r="2719">
          <cell r="A2719" t="str">
            <v>ZBSO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</row>
        <row r="2720">
          <cell r="A2720" t="str">
            <v>ZBSO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</row>
        <row r="2721">
          <cell r="A2721" t="str">
            <v>ZBSO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</row>
        <row r="2722">
          <cell r="A2722" t="str">
            <v>ZBSO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</row>
        <row r="2723">
          <cell r="A2723" t="str">
            <v>ZBSO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</row>
        <row r="2724">
          <cell r="A2724" t="str">
            <v>ZBSO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</row>
        <row r="2725">
          <cell r="A2725" t="str">
            <v>ZBSO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</row>
        <row r="2726">
          <cell r="A2726" t="str">
            <v>ZBSO</v>
          </cell>
          <cell r="E2726">
            <v>1</v>
          </cell>
          <cell r="F2726">
            <v>1</v>
          </cell>
          <cell r="G2726">
            <v>1</v>
          </cell>
          <cell r="H2726">
            <v>1</v>
          </cell>
        </row>
        <row r="2727">
          <cell r="A2727" t="str">
            <v>ZBSO</v>
          </cell>
          <cell r="E2727">
            <v>1</v>
          </cell>
          <cell r="F2727">
            <v>1</v>
          </cell>
          <cell r="G2727">
            <v>1</v>
          </cell>
          <cell r="H2727">
            <v>1</v>
          </cell>
        </row>
        <row r="2728">
          <cell r="A2728" t="str">
            <v>ZBSO</v>
          </cell>
          <cell r="E2728">
            <v>1</v>
          </cell>
          <cell r="F2728">
            <v>1</v>
          </cell>
          <cell r="G2728">
            <v>1</v>
          </cell>
          <cell r="H2728">
            <v>1</v>
          </cell>
        </row>
        <row r="2729">
          <cell r="A2729" t="str">
            <v>ZBSO</v>
          </cell>
          <cell r="E2729">
            <v>1</v>
          </cell>
          <cell r="F2729">
            <v>1</v>
          </cell>
          <cell r="G2729">
            <v>1</v>
          </cell>
          <cell r="H2729">
            <v>1</v>
          </cell>
        </row>
        <row r="2730">
          <cell r="A2730" t="str">
            <v>ZBSO</v>
          </cell>
          <cell r="E2730">
            <v>1</v>
          </cell>
          <cell r="F2730">
            <v>1</v>
          </cell>
          <cell r="G2730">
            <v>1</v>
          </cell>
          <cell r="H2730">
            <v>1</v>
          </cell>
        </row>
        <row r="2731">
          <cell r="A2731" t="str">
            <v>ZBSO</v>
          </cell>
          <cell r="E2731">
            <v>1</v>
          </cell>
          <cell r="F2731">
            <v>1</v>
          </cell>
          <cell r="G2731">
            <v>1</v>
          </cell>
          <cell r="H2731">
            <v>1</v>
          </cell>
        </row>
        <row r="2732">
          <cell r="A2732" t="str">
            <v>ZBSO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</row>
        <row r="2733">
          <cell r="A2733" t="str">
            <v>ZBSO</v>
          </cell>
          <cell r="E2733">
            <v>1</v>
          </cell>
          <cell r="F2733">
            <v>1</v>
          </cell>
          <cell r="G2733">
            <v>1</v>
          </cell>
          <cell r="H2733">
            <v>1</v>
          </cell>
        </row>
        <row r="2734">
          <cell r="A2734" t="str">
            <v>ZBSO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</row>
        <row r="2735">
          <cell r="A2735" t="str">
            <v>ZBSO</v>
          </cell>
          <cell r="E2735">
            <v>1</v>
          </cell>
          <cell r="F2735">
            <v>1</v>
          </cell>
          <cell r="G2735">
            <v>1</v>
          </cell>
          <cell r="H2735">
            <v>1</v>
          </cell>
        </row>
        <row r="2736">
          <cell r="A2736" t="str">
            <v>ZBSO</v>
          </cell>
          <cell r="E2736">
            <v>1</v>
          </cell>
          <cell r="F2736">
            <v>1</v>
          </cell>
          <cell r="G2736">
            <v>1</v>
          </cell>
          <cell r="H2736">
            <v>1</v>
          </cell>
        </row>
        <row r="2737">
          <cell r="A2737" t="str">
            <v>ZBSO</v>
          </cell>
          <cell r="E2737">
            <v>1</v>
          </cell>
          <cell r="F2737">
            <v>1</v>
          </cell>
          <cell r="G2737">
            <v>1</v>
          </cell>
          <cell r="H2737">
            <v>1</v>
          </cell>
        </row>
        <row r="2738">
          <cell r="A2738" t="str">
            <v>ZBSO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</row>
        <row r="2739">
          <cell r="A2739" t="str">
            <v>ZBSO</v>
          </cell>
          <cell r="E2739">
            <v>1</v>
          </cell>
          <cell r="F2739">
            <v>1</v>
          </cell>
          <cell r="G2739">
            <v>1</v>
          </cell>
          <cell r="H2739">
            <v>1</v>
          </cell>
        </row>
        <row r="2740">
          <cell r="A2740" t="str">
            <v>ZBSO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</row>
        <row r="2741">
          <cell r="A2741" t="str">
            <v>ZBSO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</row>
        <row r="2742">
          <cell r="A2742" t="str">
            <v>ZBSO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</row>
        <row r="2743">
          <cell r="A2743" t="str">
            <v>ZBSO</v>
          </cell>
          <cell r="E2743">
            <v>1</v>
          </cell>
          <cell r="F2743">
            <v>1</v>
          </cell>
          <cell r="G2743">
            <v>1</v>
          </cell>
          <cell r="H2743">
            <v>1</v>
          </cell>
        </row>
        <row r="2744">
          <cell r="A2744" t="str">
            <v>ZBSO</v>
          </cell>
          <cell r="E2744">
            <v>1</v>
          </cell>
          <cell r="F2744">
            <v>1</v>
          </cell>
          <cell r="G2744">
            <v>1</v>
          </cell>
          <cell r="H2744">
            <v>1</v>
          </cell>
        </row>
        <row r="2745">
          <cell r="A2745" t="str">
            <v>ZBSO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</row>
        <row r="2746">
          <cell r="A2746" t="str">
            <v>ZBSO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</row>
        <row r="2747">
          <cell r="A2747" t="str">
            <v>ZBSO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</row>
        <row r="2748">
          <cell r="A2748" t="str">
            <v>ZBSO</v>
          </cell>
          <cell r="E2748">
            <v>1</v>
          </cell>
          <cell r="F2748">
            <v>1</v>
          </cell>
          <cell r="G2748">
            <v>1</v>
          </cell>
          <cell r="H2748">
            <v>1</v>
          </cell>
        </row>
        <row r="2749">
          <cell r="A2749" t="str">
            <v>ZBSO</v>
          </cell>
          <cell r="E2749">
            <v>1</v>
          </cell>
          <cell r="F2749">
            <v>1</v>
          </cell>
          <cell r="G2749">
            <v>1</v>
          </cell>
          <cell r="H2749">
            <v>1</v>
          </cell>
        </row>
        <row r="2750">
          <cell r="A2750" t="str">
            <v>ZBSO</v>
          </cell>
          <cell r="E2750">
            <v>0</v>
          </cell>
          <cell r="F2750">
            <v>0</v>
          </cell>
          <cell r="G2750">
            <v>0</v>
          </cell>
          <cell r="H2750">
            <v>0</v>
          </cell>
        </row>
        <row r="2751">
          <cell r="A2751" t="str">
            <v>ZBSO</v>
          </cell>
          <cell r="E2751">
            <v>1</v>
          </cell>
          <cell r="F2751">
            <v>1</v>
          </cell>
          <cell r="G2751">
            <v>1</v>
          </cell>
          <cell r="H2751">
            <v>1</v>
          </cell>
        </row>
        <row r="2752">
          <cell r="A2752" t="str">
            <v>ZBSO</v>
          </cell>
          <cell r="E2752">
            <v>1</v>
          </cell>
          <cell r="F2752">
            <v>1</v>
          </cell>
          <cell r="G2752">
            <v>1</v>
          </cell>
          <cell r="H2752">
            <v>1</v>
          </cell>
        </row>
        <row r="2753">
          <cell r="A2753" t="str">
            <v>ZBSO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</row>
        <row r="2754">
          <cell r="A2754" t="str">
            <v>ZBSO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</row>
        <row r="2755">
          <cell r="A2755" t="str">
            <v>ZBSO</v>
          </cell>
          <cell r="E2755">
            <v>1</v>
          </cell>
          <cell r="F2755">
            <v>1</v>
          </cell>
          <cell r="G2755">
            <v>1</v>
          </cell>
          <cell r="H2755">
            <v>1</v>
          </cell>
        </row>
        <row r="2756">
          <cell r="A2756" t="str">
            <v>ZBSO</v>
          </cell>
          <cell r="E2756">
            <v>1</v>
          </cell>
          <cell r="F2756">
            <v>1</v>
          </cell>
          <cell r="G2756">
            <v>1</v>
          </cell>
          <cell r="H2756">
            <v>1</v>
          </cell>
        </row>
        <row r="2757">
          <cell r="A2757" t="str">
            <v>ZBSO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</row>
        <row r="2758">
          <cell r="A2758" t="str">
            <v>ZBSO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</row>
        <row r="2759">
          <cell r="A2759" t="str">
            <v>ZBSO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</row>
        <row r="2760">
          <cell r="A2760" t="str">
            <v>ZBSO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</row>
        <row r="2761">
          <cell r="A2761" t="str">
            <v>ZBSO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</row>
        <row r="2762">
          <cell r="A2762" t="str">
            <v>ZBSO</v>
          </cell>
          <cell r="E2762">
            <v>1</v>
          </cell>
          <cell r="F2762">
            <v>1</v>
          </cell>
          <cell r="G2762">
            <v>1</v>
          </cell>
          <cell r="H2762">
            <v>1</v>
          </cell>
        </row>
        <row r="2763">
          <cell r="A2763" t="str">
            <v>ZBSO</v>
          </cell>
          <cell r="E2763">
            <v>1</v>
          </cell>
          <cell r="F2763">
            <v>1</v>
          </cell>
          <cell r="G2763">
            <v>1</v>
          </cell>
          <cell r="H2763">
            <v>1</v>
          </cell>
        </row>
        <row r="2764">
          <cell r="A2764" t="str">
            <v>ZBSO</v>
          </cell>
          <cell r="E2764">
            <v>1</v>
          </cell>
          <cell r="F2764">
            <v>1</v>
          </cell>
          <cell r="G2764">
            <v>1</v>
          </cell>
          <cell r="H2764">
            <v>1</v>
          </cell>
        </row>
        <row r="2765">
          <cell r="A2765" t="str">
            <v>ZBSO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</row>
        <row r="2766">
          <cell r="A2766" t="str">
            <v>ZBSO</v>
          </cell>
          <cell r="E2766">
            <v>1</v>
          </cell>
          <cell r="F2766">
            <v>1</v>
          </cell>
          <cell r="G2766">
            <v>1</v>
          </cell>
          <cell r="H2766">
            <v>1</v>
          </cell>
        </row>
        <row r="2767">
          <cell r="A2767" t="str">
            <v>ZBSO</v>
          </cell>
          <cell r="E2767">
            <v>1</v>
          </cell>
          <cell r="F2767">
            <v>1</v>
          </cell>
          <cell r="G2767">
            <v>1</v>
          </cell>
          <cell r="H2767">
            <v>1</v>
          </cell>
        </row>
        <row r="2768">
          <cell r="A2768" t="str">
            <v>ZBSO</v>
          </cell>
          <cell r="E2768">
            <v>1</v>
          </cell>
          <cell r="F2768">
            <v>1</v>
          </cell>
          <cell r="G2768">
            <v>1</v>
          </cell>
          <cell r="H2768">
            <v>1</v>
          </cell>
        </row>
        <row r="2769">
          <cell r="A2769" t="str">
            <v>ZBSO</v>
          </cell>
          <cell r="E2769">
            <v>1</v>
          </cell>
          <cell r="F2769">
            <v>1</v>
          </cell>
          <cell r="G2769">
            <v>1</v>
          </cell>
          <cell r="H2769">
            <v>1</v>
          </cell>
        </row>
        <row r="2770">
          <cell r="A2770" t="str">
            <v>ZBSO</v>
          </cell>
          <cell r="E2770">
            <v>1</v>
          </cell>
          <cell r="F2770">
            <v>1</v>
          </cell>
          <cell r="G2770">
            <v>1</v>
          </cell>
          <cell r="H2770">
            <v>1</v>
          </cell>
        </row>
        <row r="2771">
          <cell r="A2771" t="str">
            <v>ZBSO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</row>
        <row r="2772">
          <cell r="A2772" t="str">
            <v>ZBSO</v>
          </cell>
          <cell r="E2772">
            <v>1</v>
          </cell>
          <cell r="F2772">
            <v>1</v>
          </cell>
          <cell r="G2772">
            <v>1</v>
          </cell>
          <cell r="H2772">
            <v>1</v>
          </cell>
        </row>
        <row r="2773">
          <cell r="A2773" t="str">
            <v>ZBSO</v>
          </cell>
          <cell r="E2773">
            <v>1</v>
          </cell>
          <cell r="F2773">
            <v>1</v>
          </cell>
          <cell r="G2773">
            <v>1</v>
          </cell>
          <cell r="H2773">
            <v>1</v>
          </cell>
        </row>
        <row r="2774">
          <cell r="A2774" t="str">
            <v>ZBSO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</row>
        <row r="2775">
          <cell r="A2775" t="str">
            <v>ZBSO</v>
          </cell>
          <cell r="E2775">
            <v>1</v>
          </cell>
          <cell r="F2775">
            <v>1</v>
          </cell>
          <cell r="G2775">
            <v>1</v>
          </cell>
          <cell r="H2775">
            <v>1</v>
          </cell>
        </row>
        <row r="2776">
          <cell r="A2776" t="str">
            <v>ZBSO</v>
          </cell>
          <cell r="E2776">
            <v>1</v>
          </cell>
          <cell r="F2776">
            <v>1</v>
          </cell>
          <cell r="G2776">
            <v>1</v>
          </cell>
          <cell r="H2776">
            <v>1</v>
          </cell>
        </row>
        <row r="2777">
          <cell r="A2777" t="str">
            <v>ZBSO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</row>
        <row r="2778">
          <cell r="A2778" t="str">
            <v>ZBSO</v>
          </cell>
          <cell r="E2778">
            <v>1</v>
          </cell>
          <cell r="F2778">
            <v>1</v>
          </cell>
          <cell r="G2778">
            <v>1</v>
          </cell>
          <cell r="H2778">
            <v>1</v>
          </cell>
        </row>
        <row r="2779">
          <cell r="A2779" t="str">
            <v>ZBSO</v>
          </cell>
          <cell r="E2779">
            <v>1</v>
          </cell>
          <cell r="F2779">
            <v>1</v>
          </cell>
          <cell r="G2779">
            <v>1</v>
          </cell>
          <cell r="H2779">
            <v>1</v>
          </cell>
        </row>
        <row r="2780">
          <cell r="A2780" t="str">
            <v>ZBSO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</row>
        <row r="2781">
          <cell r="A2781" t="str">
            <v>ZBSO</v>
          </cell>
          <cell r="E2781">
            <v>1</v>
          </cell>
          <cell r="F2781">
            <v>1</v>
          </cell>
          <cell r="G2781">
            <v>1</v>
          </cell>
          <cell r="H2781">
            <v>1</v>
          </cell>
        </row>
        <row r="2782">
          <cell r="A2782" t="str">
            <v>ZBSO</v>
          </cell>
          <cell r="E2782">
            <v>1</v>
          </cell>
          <cell r="F2782">
            <v>1</v>
          </cell>
          <cell r="G2782">
            <v>1</v>
          </cell>
          <cell r="H2782">
            <v>1</v>
          </cell>
        </row>
        <row r="2783">
          <cell r="A2783" t="str">
            <v>ZBSO</v>
          </cell>
          <cell r="E2783">
            <v>1</v>
          </cell>
          <cell r="F2783">
            <v>1</v>
          </cell>
          <cell r="G2783">
            <v>1</v>
          </cell>
          <cell r="H2783">
            <v>1</v>
          </cell>
        </row>
        <row r="2784">
          <cell r="A2784" t="str">
            <v>ZBSO</v>
          </cell>
          <cell r="E2784">
            <v>0</v>
          </cell>
          <cell r="F2784">
            <v>1</v>
          </cell>
          <cell r="G2784">
            <v>1</v>
          </cell>
          <cell r="H2784">
            <v>1</v>
          </cell>
        </row>
        <row r="2785">
          <cell r="A2785" t="str">
            <v>ZBSO</v>
          </cell>
          <cell r="E2785">
            <v>1</v>
          </cell>
          <cell r="F2785">
            <v>1</v>
          </cell>
          <cell r="G2785">
            <v>1</v>
          </cell>
          <cell r="H2785">
            <v>1</v>
          </cell>
        </row>
        <row r="2786">
          <cell r="A2786" t="str">
            <v>ZBSO</v>
          </cell>
          <cell r="E2786">
            <v>1</v>
          </cell>
          <cell r="F2786">
            <v>1</v>
          </cell>
          <cell r="G2786">
            <v>1</v>
          </cell>
          <cell r="H2786">
            <v>1</v>
          </cell>
        </row>
        <row r="2787">
          <cell r="A2787" t="str">
            <v>ZBSO</v>
          </cell>
          <cell r="E2787">
            <v>1</v>
          </cell>
          <cell r="F2787">
            <v>1</v>
          </cell>
          <cell r="G2787">
            <v>1</v>
          </cell>
          <cell r="H2787">
            <v>1</v>
          </cell>
        </row>
        <row r="2788">
          <cell r="A2788" t="str">
            <v>ZBSO</v>
          </cell>
          <cell r="E2788">
            <v>1</v>
          </cell>
          <cell r="F2788">
            <v>1</v>
          </cell>
          <cell r="G2788">
            <v>1</v>
          </cell>
          <cell r="H2788">
            <v>1</v>
          </cell>
        </row>
        <row r="2789">
          <cell r="A2789" t="str">
            <v>ZBSO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</row>
        <row r="2790">
          <cell r="A2790" t="str">
            <v>ZBSO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</row>
        <row r="2791">
          <cell r="A2791" t="str">
            <v>ZBSO</v>
          </cell>
          <cell r="E2791">
            <v>0</v>
          </cell>
          <cell r="F2791">
            <v>0</v>
          </cell>
          <cell r="G2791">
            <v>0</v>
          </cell>
          <cell r="H2791">
            <v>0</v>
          </cell>
        </row>
        <row r="2792">
          <cell r="A2792" t="str">
            <v>ZBSO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</row>
        <row r="2793">
          <cell r="A2793" t="str">
            <v>ZBSO</v>
          </cell>
          <cell r="E2793">
            <v>1</v>
          </cell>
          <cell r="F2793">
            <v>1</v>
          </cell>
          <cell r="G2793">
            <v>1</v>
          </cell>
          <cell r="H2793">
            <v>1</v>
          </cell>
        </row>
        <row r="2794">
          <cell r="A2794" t="str">
            <v>ZBSO</v>
          </cell>
          <cell r="E2794">
            <v>1</v>
          </cell>
          <cell r="F2794">
            <v>1</v>
          </cell>
          <cell r="G2794">
            <v>1</v>
          </cell>
          <cell r="H2794">
            <v>1</v>
          </cell>
        </row>
        <row r="2795">
          <cell r="A2795" t="str">
            <v>ZBSO</v>
          </cell>
          <cell r="E2795">
            <v>1</v>
          </cell>
          <cell r="F2795">
            <v>1</v>
          </cell>
          <cell r="G2795">
            <v>1</v>
          </cell>
          <cell r="H2795">
            <v>1</v>
          </cell>
        </row>
        <row r="2796">
          <cell r="A2796" t="str">
            <v>ZBSO</v>
          </cell>
          <cell r="E2796">
            <v>1</v>
          </cell>
          <cell r="F2796">
            <v>1</v>
          </cell>
          <cell r="G2796">
            <v>1</v>
          </cell>
          <cell r="H2796">
            <v>1</v>
          </cell>
        </row>
        <row r="2797">
          <cell r="A2797" t="str">
            <v>ZBSO</v>
          </cell>
          <cell r="E2797">
            <v>1</v>
          </cell>
          <cell r="F2797">
            <v>1</v>
          </cell>
          <cell r="G2797">
            <v>1</v>
          </cell>
          <cell r="H2797">
            <v>1</v>
          </cell>
        </row>
        <row r="2798">
          <cell r="A2798" t="str">
            <v>ZBSO</v>
          </cell>
          <cell r="E2798">
            <v>1</v>
          </cell>
          <cell r="F2798">
            <v>1</v>
          </cell>
          <cell r="G2798">
            <v>1</v>
          </cell>
          <cell r="H2798">
            <v>1</v>
          </cell>
        </row>
        <row r="2799">
          <cell r="A2799" t="str">
            <v>ZBSO</v>
          </cell>
          <cell r="E2799">
            <v>1</v>
          </cell>
          <cell r="F2799">
            <v>1</v>
          </cell>
          <cell r="G2799">
            <v>1</v>
          </cell>
          <cell r="H2799">
            <v>1</v>
          </cell>
        </row>
        <row r="2800">
          <cell r="A2800" t="str">
            <v>ZBSO</v>
          </cell>
          <cell r="E2800">
            <v>1</v>
          </cell>
          <cell r="F2800">
            <v>1</v>
          </cell>
          <cell r="G2800">
            <v>1</v>
          </cell>
          <cell r="H2800">
            <v>1</v>
          </cell>
        </row>
        <row r="2801">
          <cell r="A2801" t="str">
            <v>ZBSO</v>
          </cell>
          <cell r="E2801">
            <v>1</v>
          </cell>
          <cell r="F2801">
            <v>1</v>
          </cell>
          <cell r="G2801">
            <v>1</v>
          </cell>
          <cell r="H2801">
            <v>1</v>
          </cell>
        </row>
        <row r="2802">
          <cell r="A2802" t="str">
            <v>ZBSO</v>
          </cell>
          <cell r="E2802">
            <v>1</v>
          </cell>
          <cell r="F2802">
            <v>1</v>
          </cell>
          <cell r="G2802">
            <v>1</v>
          </cell>
          <cell r="H2802">
            <v>1</v>
          </cell>
        </row>
        <row r="2803">
          <cell r="A2803" t="str">
            <v>ZBSO</v>
          </cell>
          <cell r="E2803">
            <v>1</v>
          </cell>
          <cell r="F2803">
            <v>1</v>
          </cell>
          <cell r="G2803">
            <v>1</v>
          </cell>
          <cell r="H2803">
            <v>1</v>
          </cell>
        </row>
        <row r="2804">
          <cell r="A2804" t="str">
            <v>ZBSO</v>
          </cell>
          <cell r="E2804">
            <v>1</v>
          </cell>
          <cell r="F2804">
            <v>1</v>
          </cell>
          <cell r="G2804">
            <v>1</v>
          </cell>
          <cell r="H2804">
            <v>1</v>
          </cell>
        </row>
        <row r="2805">
          <cell r="A2805" t="str">
            <v>ZBSO</v>
          </cell>
          <cell r="E2805">
            <v>1</v>
          </cell>
          <cell r="F2805">
            <v>1</v>
          </cell>
          <cell r="G2805">
            <v>1</v>
          </cell>
          <cell r="H2805">
            <v>1</v>
          </cell>
        </row>
        <row r="2806">
          <cell r="A2806" t="str">
            <v>ZBSO</v>
          </cell>
          <cell r="E2806">
            <v>1</v>
          </cell>
          <cell r="F2806">
            <v>1</v>
          </cell>
          <cell r="G2806">
            <v>1</v>
          </cell>
          <cell r="H2806">
            <v>1</v>
          </cell>
        </row>
        <row r="2807">
          <cell r="A2807" t="str">
            <v>ZBSO</v>
          </cell>
          <cell r="E2807">
            <v>1</v>
          </cell>
          <cell r="F2807">
            <v>1</v>
          </cell>
          <cell r="G2807">
            <v>1</v>
          </cell>
          <cell r="H2807">
            <v>1</v>
          </cell>
        </row>
        <row r="2808">
          <cell r="A2808" t="str">
            <v>ZBSO</v>
          </cell>
          <cell r="E2808">
            <v>1</v>
          </cell>
          <cell r="F2808">
            <v>1</v>
          </cell>
          <cell r="G2808">
            <v>1</v>
          </cell>
          <cell r="H2808">
            <v>1</v>
          </cell>
        </row>
        <row r="2809">
          <cell r="A2809" t="str">
            <v>ZBSO</v>
          </cell>
          <cell r="E2809">
            <v>1</v>
          </cell>
          <cell r="F2809">
            <v>1</v>
          </cell>
          <cell r="G2809">
            <v>1</v>
          </cell>
          <cell r="H2809">
            <v>1</v>
          </cell>
        </row>
        <row r="2810">
          <cell r="A2810" t="str">
            <v>ZBSO</v>
          </cell>
          <cell r="E2810">
            <v>1</v>
          </cell>
          <cell r="F2810">
            <v>1</v>
          </cell>
          <cell r="G2810">
            <v>1</v>
          </cell>
          <cell r="H2810">
            <v>1</v>
          </cell>
        </row>
        <row r="2811">
          <cell r="A2811" t="str">
            <v>ZBSO</v>
          </cell>
          <cell r="E2811">
            <v>1</v>
          </cell>
          <cell r="F2811">
            <v>1</v>
          </cell>
          <cell r="G2811">
            <v>1</v>
          </cell>
          <cell r="H2811">
            <v>1</v>
          </cell>
        </row>
        <row r="2812">
          <cell r="A2812" t="str">
            <v>ZBSO</v>
          </cell>
          <cell r="E2812">
            <v>1</v>
          </cell>
          <cell r="F2812">
            <v>1</v>
          </cell>
          <cell r="G2812">
            <v>1</v>
          </cell>
          <cell r="H2812">
            <v>1</v>
          </cell>
        </row>
        <row r="2813">
          <cell r="A2813" t="str">
            <v>ZBSO</v>
          </cell>
          <cell r="E2813">
            <v>1</v>
          </cell>
          <cell r="F2813">
            <v>1</v>
          </cell>
          <cell r="G2813">
            <v>1</v>
          </cell>
          <cell r="H2813">
            <v>1</v>
          </cell>
        </row>
        <row r="2814">
          <cell r="A2814" t="str">
            <v>ZBSO</v>
          </cell>
          <cell r="E2814">
            <v>1</v>
          </cell>
          <cell r="F2814">
            <v>1</v>
          </cell>
          <cell r="G2814">
            <v>1</v>
          </cell>
          <cell r="H2814">
            <v>1</v>
          </cell>
        </row>
        <row r="2815">
          <cell r="A2815" t="str">
            <v>ZBSO</v>
          </cell>
          <cell r="E2815">
            <v>1</v>
          </cell>
          <cell r="F2815">
            <v>1</v>
          </cell>
          <cell r="G2815">
            <v>1</v>
          </cell>
          <cell r="H2815">
            <v>1</v>
          </cell>
        </row>
        <row r="2816">
          <cell r="A2816" t="str">
            <v>ZBSO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</row>
        <row r="2817">
          <cell r="A2817" t="str">
            <v>ZBSO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</row>
        <row r="2818">
          <cell r="A2818" t="str">
            <v>ZBSO</v>
          </cell>
          <cell r="E2818">
            <v>1</v>
          </cell>
          <cell r="F2818">
            <v>1</v>
          </cell>
          <cell r="G2818">
            <v>1</v>
          </cell>
          <cell r="H2818">
            <v>1</v>
          </cell>
        </row>
        <row r="2819">
          <cell r="A2819" t="str">
            <v>ZBSO</v>
          </cell>
          <cell r="E2819">
            <v>1</v>
          </cell>
          <cell r="F2819">
            <v>1</v>
          </cell>
          <cell r="G2819">
            <v>1</v>
          </cell>
          <cell r="H2819">
            <v>1</v>
          </cell>
        </row>
        <row r="2820">
          <cell r="A2820" t="str">
            <v>ZBSO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</row>
        <row r="2821">
          <cell r="A2821" t="str">
            <v>ZBSO</v>
          </cell>
          <cell r="E2821">
            <v>1</v>
          </cell>
          <cell r="F2821">
            <v>1</v>
          </cell>
          <cell r="G2821">
            <v>1</v>
          </cell>
          <cell r="H2821">
            <v>1</v>
          </cell>
        </row>
        <row r="2822">
          <cell r="A2822" t="str">
            <v>ZBSO</v>
          </cell>
          <cell r="E2822">
            <v>1</v>
          </cell>
          <cell r="F2822">
            <v>1</v>
          </cell>
          <cell r="G2822">
            <v>1</v>
          </cell>
          <cell r="H2822">
            <v>1</v>
          </cell>
        </row>
        <row r="2823">
          <cell r="A2823" t="str">
            <v>ZBSO</v>
          </cell>
          <cell r="E2823">
            <v>1</v>
          </cell>
          <cell r="F2823">
            <v>1</v>
          </cell>
          <cell r="G2823">
            <v>1</v>
          </cell>
          <cell r="H2823">
            <v>1</v>
          </cell>
        </row>
        <row r="2824">
          <cell r="A2824" t="str">
            <v>ZBSO</v>
          </cell>
          <cell r="E2824">
            <v>1</v>
          </cell>
          <cell r="F2824">
            <v>1</v>
          </cell>
          <cell r="G2824">
            <v>1</v>
          </cell>
          <cell r="H2824">
            <v>1</v>
          </cell>
        </row>
        <row r="2825">
          <cell r="A2825" t="str">
            <v>ZBSO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</row>
        <row r="2826">
          <cell r="A2826" t="str">
            <v>ZBSO</v>
          </cell>
          <cell r="E2826">
            <v>1</v>
          </cell>
          <cell r="F2826">
            <v>1</v>
          </cell>
          <cell r="G2826">
            <v>1</v>
          </cell>
          <cell r="H2826">
            <v>1</v>
          </cell>
        </row>
        <row r="2827">
          <cell r="A2827" t="str">
            <v>ZBSO</v>
          </cell>
          <cell r="E2827">
            <v>1</v>
          </cell>
          <cell r="F2827">
            <v>1</v>
          </cell>
          <cell r="G2827">
            <v>1</v>
          </cell>
          <cell r="H2827">
            <v>1</v>
          </cell>
        </row>
        <row r="2828">
          <cell r="A2828" t="str">
            <v>ZBSO</v>
          </cell>
          <cell r="E2828">
            <v>1</v>
          </cell>
          <cell r="F2828">
            <v>1</v>
          </cell>
          <cell r="G2828">
            <v>1</v>
          </cell>
          <cell r="H2828">
            <v>1</v>
          </cell>
        </row>
        <row r="2829">
          <cell r="A2829" t="str">
            <v>ZBSO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</row>
        <row r="2830">
          <cell r="A2830" t="str">
            <v>ZBSO</v>
          </cell>
          <cell r="E2830">
            <v>1</v>
          </cell>
          <cell r="F2830">
            <v>1</v>
          </cell>
          <cell r="G2830">
            <v>1</v>
          </cell>
          <cell r="H2830">
            <v>1</v>
          </cell>
        </row>
        <row r="2831">
          <cell r="A2831" t="str">
            <v>ZBSO</v>
          </cell>
          <cell r="E2831">
            <v>1</v>
          </cell>
          <cell r="F2831">
            <v>1</v>
          </cell>
          <cell r="G2831">
            <v>1</v>
          </cell>
          <cell r="H2831">
            <v>1</v>
          </cell>
        </row>
        <row r="2832">
          <cell r="A2832" t="str">
            <v>ZBSO</v>
          </cell>
          <cell r="E2832">
            <v>1</v>
          </cell>
          <cell r="F2832">
            <v>1</v>
          </cell>
          <cell r="G2832">
            <v>1</v>
          </cell>
          <cell r="H2832">
            <v>1</v>
          </cell>
        </row>
        <row r="2833">
          <cell r="A2833" t="str">
            <v>ZBSO</v>
          </cell>
          <cell r="E2833">
            <v>1</v>
          </cell>
          <cell r="F2833">
            <v>1</v>
          </cell>
          <cell r="G2833">
            <v>1</v>
          </cell>
          <cell r="H2833">
            <v>1</v>
          </cell>
        </row>
        <row r="2834">
          <cell r="A2834" t="str">
            <v>ZBSO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</row>
        <row r="2835">
          <cell r="A2835" t="str">
            <v>ZBSO</v>
          </cell>
          <cell r="E2835">
            <v>1</v>
          </cell>
          <cell r="F2835">
            <v>1</v>
          </cell>
          <cell r="G2835">
            <v>1</v>
          </cell>
          <cell r="H2835">
            <v>1</v>
          </cell>
        </row>
        <row r="2836">
          <cell r="A2836" t="str">
            <v>ZBSO</v>
          </cell>
          <cell r="E2836">
            <v>1</v>
          </cell>
          <cell r="F2836">
            <v>1</v>
          </cell>
          <cell r="G2836">
            <v>1</v>
          </cell>
          <cell r="H2836">
            <v>1</v>
          </cell>
        </row>
        <row r="2837">
          <cell r="A2837" t="str">
            <v>ZBSO</v>
          </cell>
          <cell r="E2837">
            <v>1</v>
          </cell>
          <cell r="F2837">
            <v>1</v>
          </cell>
          <cell r="G2837">
            <v>1</v>
          </cell>
          <cell r="H2837">
            <v>1</v>
          </cell>
        </row>
        <row r="2838">
          <cell r="A2838" t="str">
            <v>ZBSO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</row>
        <row r="2839">
          <cell r="A2839" t="str">
            <v>ZBSO</v>
          </cell>
          <cell r="E2839">
            <v>1</v>
          </cell>
          <cell r="F2839">
            <v>1</v>
          </cell>
          <cell r="G2839">
            <v>1</v>
          </cell>
          <cell r="H2839">
            <v>1</v>
          </cell>
        </row>
        <row r="2840">
          <cell r="A2840" t="str">
            <v>ZBSO</v>
          </cell>
          <cell r="E2840">
            <v>1</v>
          </cell>
          <cell r="F2840">
            <v>1</v>
          </cell>
          <cell r="G2840">
            <v>1</v>
          </cell>
          <cell r="H2840">
            <v>1</v>
          </cell>
        </row>
        <row r="2841">
          <cell r="A2841" t="str">
            <v>ZBSO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</row>
        <row r="2842">
          <cell r="A2842" t="str">
            <v>ZBSO</v>
          </cell>
          <cell r="E2842">
            <v>1</v>
          </cell>
          <cell r="F2842">
            <v>1</v>
          </cell>
          <cell r="G2842">
            <v>1</v>
          </cell>
          <cell r="H2842">
            <v>1</v>
          </cell>
        </row>
        <row r="2843">
          <cell r="A2843" t="str">
            <v>ZBSO</v>
          </cell>
          <cell r="E2843">
            <v>1</v>
          </cell>
          <cell r="F2843">
            <v>1</v>
          </cell>
          <cell r="G2843">
            <v>1</v>
          </cell>
          <cell r="H2843">
            <v>1</v>
          </cell>
        </row>
        <row r="2844">
          <cell r="A2844" t="str">
            <v>ZBSO</v>
          </cell>
          <cell r="E2844">
            <v>1</v>
          </cell>
          <cell r="F2844">
            <v>1</v>
          </cell>
          <cell r="G2844">
            <v>1</v>
          </cell>
          <cell r="H2844">
            <v>1</v>
          </cell>
        </row>
        <row r="2845">
          <cell r="A2845" t="str">
            <v>ZBSO</v>
          </cell>
          <cell r="E2845">
            <v>1</v>
          </cell>
          <cell r="F2845">
            <v>1</v>
          </cell>
          <cell r="G2845">
            <v>1</v>
          </cell>
          <cell r="H2845">
            <v>1</v>
          </cell>
        </row>
        <row r="2846">
          <cell r="A2846" t="str">
            <v>ZBSO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</row>
        <row r="2847">
          <cell r="A2847" t="str">
            <v>ZBSO</v>
          </cell>
          <cell r="E2847">
            <v>1</v>
          </cell>
          <cell r="F2847">
            <v>1</v>
          </cell>
          <cell r="G2847">
            <v>1</v>
          </cell>
          <cell r="H2847">
            <v>1</v>
          </cell>
        </row>
        <row r="2848">
          <cell r="A2848" t="str">
            <v>ZBSO</v>
          </cell>
          <cell r="E2848">
            <v>1</v>
          </cell>
          <cell r="F2848">
            <v>1</v>
          </cell>
          <cell r="G2848">
            <v>1</v>
          </cell>
          <cell r="H2848">
            <v>1</v>
          </cell>
        </row>
        <row r="2849">
          <cell r="A2849" t="str">
            <v>ZBSO</v>
          </cell>
          <cell r="E2849">
            <v>1</v>
          </cell>
          <cell r="F2849">
            <v>1</v>
          </cell>
          <cell r="G2849">
            <v>1</v>
          </cell>
          <cell r="H2849">
            <v>1</v>
          </cell>
        </row>
        <row r="2850">
          <cell r="A2850" t="str">
            <v>ZBSO</v>
          </cell>
          <cell r="E2850">
            <v>1</v>
          </cell>
          <cell r="F2850">
            <v>4</v>
          </cell>
          <cell r="G2850">
            <v>6</v>
          </cell>
          <cell r="H2850">
            <v>10</v>
          </cell>
        </row>
        <row r="2851">
          <cell r="A2851" t="str">
            <v>ZBSO</v>
          </cell>
          <cell r="E2851">
            <v>1</v>
          </cell>
          <cell r="F2851">
            <v>2</v>
          </cell>
          <cell r="G2851">
            <v>3</v>
          </cell>
          <cell r="H2851">
            <v>3</v>
          </cell>
        </row>
        <row r="2852">
          <cell r="A2852" t="str">
            <v>ZBSO</v>
          </cell>
          <cell r="E2852">
            <v>1</v>
          </cell>
          <cell r="F2852">
            <v>2</v>
          </cell>
          <cell r="G2852">
            <v>3</v>
          </cell>
          <cell r="H2852">
            <v>4</v>
          </cell>
        </row>
        <row r="2853">
          <cell r="A2853" t="str">
            <v>ZBSO</v>
          </cell>
          <cell r="E2853">
            <v>1</v>
          </cell>
          <cell r="F2853">
            <v>1</v>
          </cell>
          <cell r="G2853">
            <v>1</v>
          </cell>
          <cell r="H2853">
            <v>1</v>
          </cell>
        </row>
        <row r="2854">
          <cell r="A2854" t="str">
            <v>ZBSO</v>
          </cell>
          <cell r="E2854">
            <v>1</v>
          </cell>
          <cell r="F2854">
            <v>1</v>
          </cell>
          <cell r="G2854">
            <v>2</v>
          </cell>
          <cell r="H2854">
            <v>2</v>
          </cell>
        </row>
        <row r="2855">
          <cell r="A2855" t="str">
            <v>ZBSO</v>
          </cell>
          <cell r="E2855">
            <v>1</v>
          </cell>
          <cell r="F2855">
            <v>2</v>
          </cell>
          <cell r="G2855">
            <v>3</v>
          </cell>
          <cell r="H2855">
            <v>3</v>
          </cell>
        </row>
        <row r="2856">
          <cell r="A2856" t="str">
            <v>ZBSO</v>
          </cell>
          <cell r="E2856">
            <v>1</v>
          </cell>
          <cell r="F2856">
            <v>1</v>
          </cell>
          <cell r="G2856">
            <v>1</v>
          </cell>
          <cell r="H2856">
            <v>1</v>
          </cell>
        </row>
        <row r="2857">
          <cell r="A2857" t="str">
            <v>ZBSO</v>
          </cell>
          <cell r="E2857">
            <v>1</v>
          </cell>
          <cell r="F2857">
            <v>1</v>
          </cell>
          <cell r="G2857">
            <v>1</v>
          </cell>
          <cell r="H2857">
            <v>1</v>
          </cell>
        </row>
        <row r="2858">
          <cell r="A2858" t="str">
            <v>ZBSO</v>
          </cell>
          <cell r="E2858">
            <v>1</v>
          </cell>
          <cell r="F2858">
            <v>2</v>
          </cell>
          <cell r="G2858">
            <v>2</v>
          </cell>
          <cell r="H2858">
            <v>2</v>
          </cell>
        </row>
        <row r="2859">
          <cell r="A2859" t="str">
            <v>ZBSO</v>
          </cell>
          <cell r="E2859">
            <v>1</v>
          </cell>
          <cell r="F2859">
            <v>1</v>
          </cell>
          <cell r="G2859">
            <v>1</v>
          </cell>
          <cell r="H2859">
            <v>1</v>
          </cell>
        </row>
        <row r="2860">
          <cell r="A2860" t="str">
            <v>ZBSO</v>
          </cell>
          <cell r="E2860">
            <v>1</v>
          </cell>
          <cell r="F2860">
            <v>1</v>
          </cell>
          <cell r="G2860">
            <v>1</v>
          </cell>
          <cell r="H2860">
            <v>1</v>
          </cell>
        </row>
        <row r="2861">
          <cell r="A2861" t="str">
            <v>ZBSO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</row>
        <row r="2862">
          <cell r="A2862" t="str">
            <v>ZBSO</v>
          </cell>
          <cell r="E2862">
            <v>1</v>
          </cell>
          <cell r="F2862">
            <v>1</v>
          </cell>
          <cell r="G2862">
            <v>1</v>
          </cell>
          <cell r="H2862">
            <v>1</v>
          </cell>
        </row>
        <row r="2863">
          <cell r="A2863" t="str">
            <v>ZBSO</v>
          </cell>
          <cell r="E2863">
            <v>1</v>
          </cell>
          <cell r="F2863">
            <v>1</v>
          </cell>
          <cell r="G2863">
            <v>1</v>
          </cell>
          <cell r="H2863">
            <v>1</v>
          </cell>
        </row>
        <row r="2864">
          <cell r="A2864" t="str">
            <v>ZBSO</v>
          </cell>
          <cell r="E2864">
            <v>1</v>
          </cell>
          <cell r="F2864">
            <v>2</v>
          </cell>
          <cell r="G2864">
            <v>3</v>
          </cell>
          <cell r="H2864">
            <v>3</v>
          </cell>
        </row>
        <row r="2865">
          <cell r="A2865" t="str">
            <v>ZBSO</v>
          </cell>
          <cell r="E2865">
            <v>1</v>
          </cell>
          <cell r="F2865">
            <v>1</v>
          </cell>
          <cell r="G2865">
            <v>1</v>
          </cell>
          <cell r="H2865">
            <v>1</v>
          </cell>
        </row>
        <row r="2866">
          <cell r="A2866" t="str">
            <v>ZBSO</v>
          </cell>
          <cell r="E2866">
            <v>0</v>
          </cell>
          <cell r="F2866">
            <v>0</v>
          </cell>
          <cell r="G2866">
            <v>0</v>
          </cell>
          <cell r="H2866">
            <v>2</v>
          </cell>
        </row>
        <row r="2867">
          <cell r="A2867" t="str">
            <v>ZBSO</v>
          </cell>
          <cell r="E2867">
            <v>1</v>
          </cell>
          <cell r="F2867">
            <v>1</v>
          </cell>
          <cell r="G2867">
            <v>1</v>
          </cell>
          <cell r="H2867">
            <v>1</v>
          </cell>
        </row>
        <row r="2868">
          <cell r="A2868" t="str">
            <v>ZBSO</v>
          </cell>
          <cell r="E2868">
            <v>1</v>
          </cell>
          <cell r="F2868">
            <v>1</v>
          </cell>
          <cell r="G2868">
            <v>1</v>
          </cell>
          <cell r="H2868">
            <v>1</v>
          </cell>
        </row>
        <row r="2869">
          <cell r="A2869" t="str">
            <v>ZBSO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</row>
        <row r="2870">
          <cell r="A2870" t="str">
            <v>ZBSO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</row>
        <row r="2871">
          <cell r="A2871" t="str">
            <v>ZBSO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</row>
        <row r="2872">
          <cell r="A2872" t="str">
            <v>ZBSO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</row>
        <row r="2873">
          <cell r="A2873" t="str">
            <v>ZBSO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</row>
        <row r="2874">
          <cell r="A2874" t="str">
            <v>ZBSO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</row>
        <row r="2875">
          <cell r="A2875" t="str">
            <v>ZBSO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</row>
        <row r="2876">
          <cell r="A2876" t="str">
            <v>ZBSO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</row>
        <row r="2877">
          <cell r="A2877" t="str">
            <v>ZBSO</v>
          </cell>
          <cell r="E2877">
            <v>2</v>
          </cell>
          <cell r="F2877">
            <v>3</v>
          </cell>
          <cell r="G2877">
            <v>3</v>
          </cell>
          <cell r="H2877">
            <v>3</v>
          </cell>
        </row>
        <row r="2878">
          <cell r="A2878" t="str">
            <v>ZBSO</v>
          </cell>
          <cell r="E2878">
            <v>-5</v>
          </cell>
          <cell r="F2878">
            <v>-6</v>
          </cell>
          <cell r="G2878">
            <v>2</v>
          </cell>
          <cell r="H2878">
            <v>4</v>
          </cell>
        </row>
        <row r="2879">
          <cell r="A2879" t="str">
            <v>ZBGA6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</row>
        <row r="2880">
          <cell r="A2880" t="str">
            <v>ZBGA6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</row>
        <row r="2881">
          <cell r="A2881" t="str">
            <v>ZBGA6</v>
          </cell>
          <cell r="E2881">
            <v>1</v>
          </cell>
          <cell r="F2881">
            <v>1</v>
          </cell>
          <cell r="G2881">
            <v>1</v>
          </cell>
          <cell r="H2881">
            <v>1</v>
          </cell>
        </row>
        <row r="2882">
          <cell r="A2882" t="str">
            <v>ZBGA6</v>
          </cell>
          <cell r="E2882">
            <v>1</v>
          </cell>
          <cell r="F2882">
            <v>1</v>
          </cell>
          <cell r="G2882">
            <v>1</v>
          </cell>
          <cell r="H2882">
            <v>1</v>
          </cell>
        </row>
        <row r="2883">
          <cell r="A2883" t="str">
            <v>ZBGA6</v>
          </cell>
          <cell r="E2883">
            <v>1</v>
          </cell>
          <cell r="F2883">
            <v>1</v>
          </cell>
          <cell r="G2883">
            <v>1</v>
          </cell>
          <cell r="H2883">
            <v>1</v>
          </cell>
        </row>
        <row r="2884">
          <cell r="A2884" t="str">
            <v>ZBGA6</v>
          </cell>
          <cell r="E2884">
            <v>1</v>
          </cell>
          <cell r="F2884">
            <v>1</v>
          </cell>
          <cell r="G2884">
            <v>1</v>
          </cell>
          <cell r="H2884">
            <v>1</v>
          </cell>
        </row>
        <row r="2885">
          <cell r="A2885" t="str">
            <v>ZBGA7</v>
          </cell>
          <cell r="E2885">
            <v>1</v>
          </cell>
          <cell r="F2885">
            <v>1</v>
          </cell>
          <cell r="G2885">
            <v>1</v>
          </cell>
          <cell r="H2885">
            <v>1</v>
          </cell>
        </row>
        <row r="2886">
          <cell r="A2886" t="str">
            <v>ZBGA7</v>
          </cell>
          <cell r="E2886">
            <v>1</v>
          </cell>
          <cell r="F2886">
            <v>1</v>
          </cell>
          <cell r="G2886">
            <v>1</v>
          </cell>
          <cell r="H2886">
            <v>1</v>
          </cell>
        </row>
        <row r="2887">
          <cell r="A2887" t="str">
            <v>ZBGA7</v>
          </cell>
          <cell r="E2887">
            <v>1</v>
          </cell>
          <cell r="F2887">
            <v>1</v>
          </cell>
          <cell r="G2887">
            <v>1</v>
          </cell>
          <cell r="H2887">
            <v>1</v>
          </cell>
        </row>
        <row r="2888">
          <cell r="A2888" t="str">
            <v>ZBGA7</v>
          </cell>
          <cell r="E2888">
            <v>1</v>
          </cell>
          <cell r="F2888">
            <v>1</v>
          </cell>
          <cell r="G2888">
            <v>1</v>
          </cell>
          <cell r="H2888">
            <v>1</v>
          </cell>
        </row>
        <row r="2889">
          <cell r="A2889" t="str">
            <v>ZBGA7</v>
          </cell>
          <cell r="E2889">
            <v>1</v>
          </cell>
          <cell r="F2889">
            <v>1</v>
          </cell>
          <cell r="G2889">
            <v>1</v>
          </cell>
          <cell r="H2889">
            <v>1</v>
          </cell>
        </row>
        <row r="2890">
          <cell r="A2890" t="str">
            <v>ZBGA7</v>
          </cell>
          <cell r="E2890">
            <v>1</v>
          </cell>
          <cell r="F2890">
            <v>1</v>
          </cell>
          <cell r="G2890">
            <v>1</v>
          </cell>
          <cell r="H2890">
            <v>1</v>
          </cell>
        </row>
        <row r="2891">
          <cell r="A2891" t="str">
            <v>ZBGA7</v>
          </cell>
          <cell r="E2891">
            <v>1</v>
          </cell>
          <cell r="F2891">
            <v>1</v>
          </cell>
          <cell r="G2891">
            <v>1</v>
          </cell>
          <cell r="H2891">
            <v>1</v>
          </cell>
        </row>
        <row r="2892">
          <cell r="A2892" t="str">
            <v>ZBGA7</v>
          </cell>
          <cell r="E2892">
            <v>1</v>
          </cell>
          <cell r="F2892">
            <v>1</v>
          </cell>
          <cell r="G2892">
            <v>1</v>
          </cell>
          <cell r="H2892">
            <v>1</v>
          </cell>
        </row>
        <row r="2893">
          <cell r="A2893" t="str">
            <v>ZBGA7</v>
          </cell>
          <cell r="E2893">
            <v>1</v>
          </cell>
          <cell r="F2893">
            <v>1</v>
          </cell>
          <cell r="G2893">
            <v>1</v>
          </cell>
          <cell r="H2893">
            <v>1</v>
          </cell>
        </row>
        <row r="2894">
          <cell r="A2894" t="str">
            <v>ZBGA7</v>
          </cell>
          <cell r="E2894">
            <v>1</v>
          </cell>
          <cell r="F2894">
            <v>1</v>
          </cell>
          <cell r="G2894">
            <v>1</v>
          </cell>
          <cell r="H2894">
            <v>1</v>
          </cell>
        </row>
        <row r="2895">
          <cell r="A2895" t="str">
            <v>ZBGA7</v>
          </cell>
          <cell r="E2895">
            <v>1</v>
          </cell>
          <cell r="F2895">
            <v>1</v>
          </cell>
          <cell r="G2895">
            <v>1</v>
          </cell>
          <cell r="H2895">
            <v>1</v>
          </cell>
        </row>
        <row r="2896">
          <cell r="A2896" t="str">
            <v>ZBGA7</v>
          </cell>
          <cell r="E2896">
            <v>1</v>
          </cell>
          <cell r="F2896">
            <v>1</v>
          </cell>
          <cell r="G2896">
            <v>1</v>
          </cell>
          <cell r="H2896">
            <v>1</v>
          </cell>
        </row>
        <row r="2897">
          <cell r="A2897" t="str">
            <v>ZBGA7</v>
          </cell>
          <cell r="E2897">
            <v>1</v>
          </cell>
          <cell r="F2897">
            <v>1</v>
          </cell>
          <cell r="G2897">
            <v>1</v>
          </cell>
          <cell r="H2897">
            <v>1</v>
          </cell>
        </row>
        <row r="2898">
          <cell r="A2898" t="str">
            <v>ZBGA7</v>
          </cell>
          <cell r="E2898">
            <v>1</v>
          </cell>
          <cell r="F2898">
            <v>1</v>
          </cell>
          <cell r="G2898">
            <v>1</v>
          </cell>
          <cell r="H2898">
            <v>1</v>
          </cell>
        </row>
        <row r="2899">
          <cell r="A2899" t="str">
            <v>ZBGA7</v>
          </cell>
          <cell r="E2899">
            <v>1</v>
          </cell>
          <cell r="F2899">
            <v>1</v>
          </cell>
          <cell r="G2899">
            <v>1</v>
          </cell>
          <cell r="H2899">
            <v>1</v>
          </cell>
        </row>
        <row r="2900">
          <cell r="A2900" t="str">
            <v>ZBGA7</v>
          </cell>
          <cell r="E2900">
            <v>1</v>
          </cell>
          <cell r="F2900">
            <v>1</v>
          </cell>
          <cell r="G2900">
            <v>1</v>
          </cell>
          <cell r="H2900">
            <v>1</v>
          </cell>
        </row>
        <row r="2901">
          <cell r="A2901" t="str">
            <v>ZBGA7</v>
          </cell>
          <cell r="E2901">
            <v>1</v>
          </cell>
          <cell r="F2901">
            <v>1</v>
          </cell>
          <cell r="G2901">
            <v>1</v>
          </cell>
          <cell r="H2901">
            <v>1</v>
          </cell>
        </row>
        <row r="2902">
          <cell r="A2902" t="str">
            <v>ZBGA7</v>
          </cell>
          <cell r="E2902">
            <v>1</v>
          </cell>
          <cell r="F2902">
            <v>1</v>
          </cell>
          <cell r="G2902">
            <v>1</v>
          </cell>
          <cell r="H2902">
            <v>1</v>
          </cell>
        </row>
        <row r="2903">
          <cell r="A2903" t="str">
            <v>ZBGA7</v>
          </cell>
          <cell r="E2903">
            <v>1</v>
          </cell>
          <cell r="F2903">
            <v>1</v>
          </cell>
          <cell r="G2903">
            <v>1</v>
          </cell>
          <cell r="H2903">
            <v>1</v>
          </cell>
        </row>
        <row r="2904">
          <cell r="A2904" t="str">
            <v>ZBGA3</v>
          </cell>
          <cell r="E2904">
            <v>1</v>
          </cell>
          <cell r="F2904">
            <v>1</v>
          </cell>
          <cell r="G2904">
            <v>1</v>
          </cell>
          <cell r="H2904">
            <v>1</v>
          </cell>
        </row>
        <row r="2905">
          <cell r="A2905" t="str">
            <v>ZBGA3</v>
          </cell>
          <cell r="E2905">
            <v>1</v>
          </cell>
          <cell r="F2905">
            <v>1</v>
          </cell>
          <cell r="G2905">
            <v>1</v>
          </cell>
          <cell r="H2905">
            <v>1</v>
          </cell>
        </row>
        <row r="2906">
          <cell r="A2906" t="str">
            <v>ZBGA3</v>
          </cell>
          <cell r="E2906">
            <v>1</v>
          </cell>
          <cell r="F2906">
            <v>1</v>
          </cell>
          <cell r="G2906">
            <v>1</v>
          </cell>
          <cell r="H2906">
            <v>1</v>
          </cell>
        </row>
        <row r="2907">
          <cell r="A2907" t="str">
            <v>ZBGA3</v>
          </cell>
          <cell r="E2907">
            <v>1</v>
          </cell>
          <cell r="F2907">
            <v>1</v>
          </cell>
          <cell r="G2907">
            <v>1</v>
          </cell>
          <cell r="H2907">
            <v>1</v>
          </cell>
        </row>
        <row r="2908">
          <cell r="A2908" t="str">
            <v>ZBGA3</v>
          </cell>
          <cell r="E2908">
            <v>1</v>
          </cell>
          <cell r="F2908">
            <v>1</v>
          </cell>
          <cell r="G2908">
            <v>1</v>
          </cell>
          <cell r="H2908">
            <v>1</v>
          </cell>
        </row>
        <row r="2909">
          <cell r="A2909" t="str">
            <v>ZBGA3</v>
          </cell>
          <cell r="E2909">
            <v>1</v>
          </cell>
          <cell r="F2909">
            <v>1</v>
          </cell>
          <cell r="G2909">
            <v>1</v>
          </cell>
          <cell r="H2909">
            <v>1</v>
          </cell>
        </row>
        <row r="2910">
          <cell r="A2910" t="str">
            <v>ZBGA3</v>
          </cell>
          <cell r="E2910">
            <v>1</v>
          </cell>
          <cell r="F2910">
            <v>1</v>
          </cell>
          <cell r="G2910">
            <v>1</v>
          </cell>
          <cell r="H2910">
            <v>1</v>
          </cell>
        </row>
        <row r="2911">
          <cell r="A2911" t="str">
            <v>ZBGA3</v>
          </cell>
          <cell r="E2911">
            <v>1</v>
          </cell>
          <cell r="F2911">
            <v>1</v>
          </cell>
          <cell r="G2911">
            <v>1</v>
          </cell>
          <cell r="H2911">
            <v>1</v>
          </cell>
        </row>
        <row r="2912">
          <cell r="A2912" t="str">
            <v>ZBGA3</v>
          </cell>
          <cell r="E2912">
            <v>1</v>
          </cell>
          <cell r="F2912">
            <v>1</v>
          </cell>
          <cell r="G2912">
            <v>1</v>
          </cell>
          <cell r="H2912">
            <v>1</v>
          </cell>
        </row>
        <row r="2913">
          <cell r="A2913" t="str">
            <v>ZBGA3</v>
          </cell>
          <cell r="E2913">
            <v>1</v>
          </cell>
          <cell r="F2913">
            <v>1</v>
          </cell>
          <cell r="G2913">
            <v>1</v>
          </cell>
          <cell r="H2913">
            <v>1</v>
          </cell>
        </row>
        <row r="2914">
          <cell r="A2914" t="str">
            <v>ZBGA3</v>
          </cell>
          <cell r="E2914">
            <v>1</v>
          </cell>
          <cell r="F2914">
            <v>1</v>
          </cell>
          <cell r="G2914">
            <v>1</v>
          </cell>
          <cell r="H2914">
            <v>1</v>
          </cell>
        </row>
        <row r="2915">
          <cell r="A2915" t="str">
            <v>ZBGA3</v>
          </cell>
          <cell r="E2915">
            <v>1</v>
          </cell>
          <cell r="F2915">
            <v>1</v>
          </cell>
          <cell r="G2915">
            <v>1</v>
          </cell>
          <cell r="H2915">
            <v>1</v>
          </cell>
        </row>
        <row r="2916">
          <cell r="A2916" t="str">
            <v>ZBGA3</v>
          </cell>
          <cell r="E2916">
            <v>1</v>
          </cell>
          <cell r="F2916">
            <v>1</v>
          </cell>
          <cell r="G2916">
            <v>1</v>
          </cell>
          <cell r="H2916">
            <v>1</v>
          </cell>
        </row>
        <row r="2917">
          <cell r="A2917" t="str">
            <v>ZBGA3</v>
          </cell>
          <cell r="E2917">
            <v>1</v>
          </cell>
          <cell r="F2917">
            <v>1</v>
          </cell>
          <cell r="G2917">
            <v>1</v>
          </cell>
          <cell r="H2917">
            <v>1</v>
          </cell>
        </row>
        <row r="2918">
          <cell r="A2918" t="str">
            <v>ZBGA3</v>
          </cell>
          <cell r="E2918">
            <v>1</v>
          </cell>
          <cell r="F2918">
            <v>1</v>
          </cell>
          <cell r="G2918">
            <v>1</v>
          </cell>
          <cell r="H2918">
            <v>1</v>
          </cell>
        </row>
        <row r="2919">
          <cell r="A2919" t="str">
            <v>ZBGA3</v>
          </cell>
          <cell r="E2919">
            <v>1</v>
          </cell>
          <cell r="F2919">
            <v>1</v>
          </cell>
          <cell r="G2919">
            <v>1</v>
          </cell>
          <cell r="H2919">
            <v>1</v>
          </cell>
        </row>
        <row r="2920">
          <cell r="A2920" t="str">
            <v>ZBGA3</v>
          </cell>
          <cell r="E2920">
            <v>1</v>
          </cell>
          <cell r="F2920">
            <v>1</v>
          </cell>
          <cell r="G2920">
            <v>1</v>
          </cell>
          <cell r="H2920">
            <v>1</v>
          </cell>
        </row>
        <row r="2921">
          <cell r="A2921" t="str">
            <v>ZBGA3</v>
          </cell>
          <cell r="E2921">
            <v>1</v>
          </cell>
          <cell r="F2921">
            <v>1</v>
          </cell>
          <cell r="G2921">
            <v>1</v>
          </cell>
          <cell r="H2921">
            <v>1</v>
          </cell>
        </row>
        <row r="2922">
          <cell r="A2922" t="str">
            <v>ZBGA3</v>
          </cell>
          <cell r="E2922">
            <v>1</v>
          </cell>
          <cell r="F2922">
            <v>1</v>
          </cell>
          <cell r="G2922">
            <v>1</v>
          </cell>
          <cell r="H2922">
            <v>1</v>
          </cell>
        </row>
        <row r="2923">
          <cell r="A2923" t="str">
            <v>ZBGA3</v>
          </cell>
          <cell r="E2923">
            <v>1</v>
          </cell>
          <cell r="F2923">
            <v>1</v>
          </cell>
          <cell r="G2923">
            <v>1</v>
          </cell>
          <cell r="H2923">
            <v>1</v>
          </cell>
        </row>
        <row r="2924">
          <cell r="A2924" t="str">
            <v>ZBGA3</v>
          </cell>
          <cell r="E2924">
            <v>1</v>
          </cell>
          <cell r="F2924">
            <v>1</v>
          </cell>
          <cell r="G2924">
            <v>1</v>
          </cell>
          <cell r="H2924">
            <v>1</v>
          </cell>
        </row>
        <row r="2925">
          <cell r="A2925" t="str">
            <v>ZBGA3</v>
          </cell>
          <cell r="E2925">
            <v>1</v>
          </cell>
          <cell r="F2925">
            <v>1</v>
          </cell>
          <cell r="G2925">
            <v>1</v>
          </cell>
          <cell r="H2925">
            <v>1</v>
          </cell>
        </row>
        <row r="2926">
          <cell r="A2926" t="str">
            <v>ZBGA3</v>
          </cell>
          <cell r="E2926">
            <v>1</v>
          </cell>
          <cell r="F2926">
            <v>1</v>
          </cell>
          <cell r="G2926">
            <v>1</v>
          </cell>
          <cell r="H2926">
            <v>1</v>
          </cell>
        </row>
        <row r="2927">
          <cell r="A2927" t="str">
            <v>ZBGA3</v>
          </cell>
          <cell r="E2927">
            <v>1</v>
          </cell>
          <cell r="F2927">
            <v>1</v>
          </cell>
          <cell r="G2927">
            <v>1</v>
          </cell>
          <cell r="H2927">
            <v>1</v>
          </cell>
        </row>
        <row r="2928">
          <cell r="A2928" t="str">
            <v>ZBGA3</v>
          </cell>
          <cell r="E2928">
            <v>1</v>
          </cell>
          <cell r="F2928">
            <v>1</v>
          </cell>
          <cell r="G2928">
            <v>1</v>
          </cell>
          <cell r="H2928">
            <v>1</v>
          </cell>
        </row>
        <row r="2929">
          <cell r="A2929" t="str">
            <v>ZBGA3</v>
          </cell>
          <cell r="E2929">
            <v>1</v>
          </cell>
          <cell r="F2929">
            <v>1</v>
          </cell>
          <cell r="G2929">
            <v>1</v>
          </cell>
          <cell r="H2929">
            <v>1</v>
          </cell>
        </row>
        <row r="2930">
          <cell r="A2930" t="str">
            <v>ZBGA3</v>
          </cell>
          <cell r="E2930">
            <v>1</v>
          </cell>
          <cell r="F2930">
            <v>1</v>
          </cell>
          <cell r="G2930">
            <v>1</v>
          </cell>
          <cell r="H2930">
            <v>1</v>
          </cell>
        </row>
        <row r="2931">
          <cell r="A2931" t="str">
            <v>ZBGA3</v>
          </cell>
          <cell r="E2931">
            <v>1</v>
          </cell>
          <cell r="F2931">
            <v>1</v>
          </cell>
          <cell r="G2931">
            <v>1</v>
          </cell>
          <cell r="H2931">
            <v>1</v>
          </cell>
        </row>
        <row r="2932">
          <cell r="A2932" t="str">
            <v>ZBGA3</v>
          </cell>
          <cell r="E2932">
            <v>1</v>
          </cell>
          <cell r="F2932">
            <v>1</v>
          </cell>
          <cell r="G2932">
            <v>1</v>
          </cell>
          <cell r="H2932">
            <v>1</v>
          </cell>
        </row>
        <row r="2933">
          <cell r="A2933" t="str">
            <v>ZBGA3</v>
          </cell>
          <cell r="E2933">
            <v>1</v>
          </cell>
          <cell r="F2933">
            <v>1</v>
          </cell>
          <cell r="G2933">
            <v>1</v>
          </cell>
          <cell r="H2933">
            <v>1</v>
          </cell>
        </row>
        <row r="2934">
          <cell r="A2934" t="str">
            <v>ZBGA3</v>
          </cell>
          <cell r="E2934">
            <v>1</v>
          </cell>
          <cell r="F2934">
            <v>1</v>
          </cell>
          <cell r="G2934">
            <v>1</v>
          </cell>
          <cell r="H2934">
            <v>1</v>
          </cell>
        </row>
        <row r="2935">
          <cell r="A2935" t="str">
            <v>ZBGA3</v>
          </cell>
          <cell r="E2935">
            <v>1</v>
          </cell>
          <cell r="F2935">
            <v>1</v>
          </cell>
          <cell r="G2935">
            <v>1</v>
          </cell>
          <cell r="H2935">
            <v>1</v>
          </cell>
        </row>
        <row r="2936">
          <cell r="A2936" t="str">
            <v>ZBGA3</v>
          </cell>
          <cell r="E2936">
            <v>1</v>
          </cell>
          <cell r="F2936">
            <v>1</v>
          </cell>
          <cell r="G2936">
            <v>1</v>
          </cell>
          <cell r="H2936">
            <v>1</v>
          </cell>
        </row>
        <row r="2937">
          <cell r="A2937" t="str">
            <v>ZBGA3</v>
          </cell>
          <cell r="E2937">
            <v>1</v>
          </cell>
          <cell r="F2937">
            <v>1</v>
          </cell>
          <cell r="G2937">
            <v>1</v>
          </cell>
          <cell r="H2937">
            <v>1</v>
          </cell>
        </row>
        <row r="2938">
          <cell r="A2938" t="str">
            <v>ZBGA3</v>
          </cell>
          <cell r="E2938">
            <v>1</v>
          </cell>
          <cell r="F2938">
            <v>1</v>
          </cell>
          <cell r="G2938">
            <v>1</v>
          </cell>
          <cell r="H2938">
            <v>1</v>
          </cell>
        </row>
        <row r="2939">
          <cell r="A2939" t="str">
            <v>ZBGA3</v>
          </cell>
          <cell r="E2939">
            <v>1</v>
          </cell>
          <cell r="F2939">
            <v>1</v>
          </cell>
          <cell r="G2939">
            <v>1</v>
          </cell>
          <cell r="H2939">
            <v>1</v>
          </cell>
        </row>
        <row r="2940">
          <cell r="A2940" t="str">
            <v>ZBGA3</v>
          </cell>
          <cell r="E2940">
            <v>1</v>
          </cell>
          <cell r="F2940">
            <v>1</v>
          </cell>
          <cell r="G2940">
            <v>1</v>
          </cell>
          <cell r="H2940">
            <v>1</v>
          </cell>
        </row>
        <row r="2941">
          <cell r="A2941" t="str">
            <v>ZBGA3</v>
          </cell>
          <cell r="E2941">
            <v>1</v>
          </cell>
          <cell r="F2941">
            <v>1</v>
          </cell>
          <cell r="G2941">
            <v>1</v>
          </cell>
          <cell r="H2941">
            <v>1</v>
          </cell>
        </row>
        <row r="2942">
          <cell r="A2942" t="str">
            <v>ZBGA3</v>
          </cell>
          <cell r="E2942">
            <v>1</v>
          </cell>
          <cell r="F2942">
            <v>1</v>
          </cell>
          <cell r="G2942">
            <v>1</v>
          </cell>
          <cell r="H2942">
            <v>1</v>
          </cell>
        </row>
        <row r="2943">
          <cell r="A2943" t="str">
            <v>ZBGA3</v>
          </cell>
          <cell r="E2943">
            <v>1</v>
          </cell>
          <cell r="F2943">
            <v>1</v>
          </cell>
          <cell r="G2943">
            <v>1</v>
          </cell>
          <cell r="H2943">
            <v>1</v>
          </cell>
        </row>
        <row r="2944">
          <cell r="A2944" t="str">
            <v>ZBGA3</v>
          </cell>
          <cell r="E2944">
            <v>1</v>
          </cell>
          <cell r="F2944">
            <v>1</v>
          </cell>
          <cell r="G2944">
            <v>1</v>
          </cell>
          <cell r="H2944">
            <v>1</v>
          </cell>
        </row>
        <row r="2945">
          <cell r="A2945" t="str">
            <v>ZBGA3</v>
          </cell>
          <cell r="E2945">
            <v>1</v>
          </cell>
          <cell r="F2945">
            <v>1</v>
          </cell>
          <cell r="G2945">
            <v>1</v>
          </cell>
          <cell r="H2945">
            <v>1</v>
          </cell>
        </row>
        <row r="2946">
          <cell r="A2946" t="str">
            <v>ZBGA3</v>
          </cell>
          <cell r="E2946">
            <v>1</v>
          </cell>
          <cell r="F2946">
            <v>1</v>
          </cell>
          <cell r="G2946">
            <v>1</v>
          </cell>
          <cell r="H2946">
            <v>1</v>
          </cell>
        </row>
        <row r="2947">
          <cell r="A2947" t="str">
            <v>ZBGA3</v>
          </cell>
          <cell r="E2947">
            <v>1</v>
          </cell>
          <cell r="F2947">
            <v>1</v>
          </cell>
          <cell r="G2947">
            <v>1</v>
          </cell>
          <cell r="H2947">
            <v>1</v>
          </cell>
        </row>
        <row r="2948">
          <cell r="A2948" t="str">
            <v>ZBGA3</v>
          </cell>
          <cell r="E2948">
            <v>1</v>
          </cell>
          <cell r="F2948">
            <v>1</v>
          </cell>
          <cell r="G2948">
            <v>1</v>
          </cell>
          <cell r="H2948">
            <v>1</v>
          </cell>
        </row>
        <row r="2949">
          <cell r="A2949" t="str">
            <v>ZBGA3</v>
          </cell>
          <cell r="E2949">
            <v>1</v>
          </cell>
          <cell r="F2949">
            <v>1</v>
          </cell>
          <cell r="G2949">
            <v>1</v>
          </cell>
          <cell r="H2949">
            <v>1</v>
          </cell>
        </row>
        <row r="2950">
          <cell r="A2950" t="str">
            <v>ZBGA3</v>
          </cell>
          <cell r="E2950">
            <v>1</v>
          </cell>
          <cell r="F2950">
            <v>1</v>
          </cell>
          <cell r="G2950">
            <v>1</v>
          </cell>
          <cell r="H2950">
            <v>1</v>
          </cell>
        </row>
        <row r="2951">
          <cell r="A2951" t="str">
            <v>ZBGA3</v>
          </cell>
          <cell r="E2951">
            <v>1</v>
          </cell>
          <cell r="F2951">
            <v>1</v>
          </cell>
          <cell r="G2951">
            <v>1</v>
          </cell>
          <cell r="H2951">
            <v>1</v>
          </cell>
        </row>
        <row r="2952">
          <cell r="A2952" t="str">
            <v>ZBGA3</v>
          </cell>
          <cell r="E2952">
            <v>1</v>
          </cell>
          <cell r="F2952">
            <v>1</v>
          </cell>
          <cell r="G2952">
            <v>1</v>
          </cell>
          <cell r="H2952">
            <v>1</v>
          </cell>
        </row>
        <row r="2953">
          <cell r="A2953" t="str">
            <v>ZBGA3</v>
          </cell>
          <cell r="E2953">
            <v>1</v>
          </cell>
          <cell r="F2953">
            <v>1</v>
          </cell>
          <cell r="G2953">
            <v>1</v>
          </cell>
          <cell r="H2953">
            <v>1</v>
          </cell>
        </row>
        <row r="2954">
          <cell r="A2954" t="str">
            <v>ZBGA3</v>
          </cell>
          <cell r="E2954">
            <v>1</v>
          </cell>
          <cell r="F2954">
            <v>1</v>
          </cell>
          <cell r="G2954">
            <v>1</v>
          </cell>
          <cell r="H2954">
            <v>1</v>
          </cell>
        </row>
        <row r="2955">
          <cell r="A2955" t="str">
            <v>ZBGA3</v>
          </cell>
          <cell r="E2955">
            <v>1</v>
          </cell>
          <cell r="F2955">
            <v>1</v>
          </cell>
          <cell r="G2955">
            <v>1</v>
          </cell>
          <cell r="H2955">
            <v>1</v>
          </cell>
        </row>
        <row r="2956">
          <cell r="A2956" t="str">
            <v>ZBGA3</v>
          </cell>
          <cell r="E2956">
            <v>1</v>
          </cell>
          <cell r="F2956">
            <v>1</v>
          </cell>
          <cell r="G2956">
            <v>1</v>
          </cell>
          <cell r="H2956">
            <v>1</v>
          </cell>
        </row>
        <row r="2957">
          <cell r="A2957" t="str">
            <v>ZBGA3</v>
          </cell>
          <cell r="E2957">
            <v>1</v>
          </cell>
          <cell r="F2957">
            <v>1</v>
          </cell>
          <cell r="G2957">
            <v>1</v>
          </cell>
          <cell r="H2957">
            <v>1</v>
          </cell>
        </row>
        <row r="2958">
          <cell r="A2958" t="str">
            <v>ZBGA3</v>
          </cell>
          <cell r="E2958">
            <v>1</v>
          </cell>
          <cell r="F2958">
            <v>1</v>
          </cell>
          <cell r="G2958">
            <v>1</v>
          </cell>
          <cell r="H2958">
            <v>1</v>
          </cell>
        </row>
        <row r="2959">
          <cell r="A2959" t="str">
            <v>ZBGA3</v>
          </cell>
          <cell r="E2959">
            <v>1</v>
          </cell>
          <cell r="F2959">
            <v>1</v>
          </cell>
          <cell r="G2959">
            <v>1</v>
          </cell>
          <cell r="H2959">
            <v>1</v>
          </cell>
        </row>
        <row r="2960">
          <cell r="A2960" t="str">
            <v>ZBGA3</v>
          </cell>
          <cell r="E2960">
            <v>1</v>
          </cell>
          <cell r="F2960">
            <v>1</v>
          </cell>
          <cell r="G2960">
            <v>1</v>
          </cell>
          <cell r="H2960">
            <v>1</v>
          </cell>
        </row>
        <row r="2961">
          <cell r="A2961" t="str">
            <v>ZBGA3</v>
          </cell>
          <cell r="E2961">
            <v>1</v>
          </cell>
          <cell r="F2961">
            <v>1</v>
          </cell>
          <cell r="G2961">
            <v>1</v>
          </cell>
          <cell r="H2961">
            <v>1</v>
          </cell>
        </row>
        <row r="2962">
          <cell r="A2962" t="str">
            <v>ZBGA3</v>
          </cell>
          <cell r="E2962">
            <v>1</v>
          </cell>
          <cell r="F2962">
            <v>1</v>
          </cell>
          <cell r="G2962">
            <v>1</v>
          </cell>
          <cell r="H2962">
            <v>1</v>
          </cell>
        </row>
        <row r="2963">
          <cell r="A2963" t="str">
            <v>ZBGA3</v>
          </cell>
          <cell r="E2963">
            <v>1</v>
          </cell>
          <cell r="F2963">
            <v>1</v>
          </cell>
          <cell r="G2963">
            <v>1</v>
          </cell>
          <cell r="H2963">
            <v>1</v>
          </cell>
        </row>
        <row r="2964">
          <cell r="A2964" t="str">
            <v>ZBGA3</v>
          </cell>
          <cell r="E2964">
            <v>1</v>
          </cell>
          <cell r="F2964">
            <v>1</v>
          </cell>
          <cell r="G2964">
            <v>1</v>
          </cell>
          <cell r="H2964">
            <v>1</v>
          </cell>
        </row>
        <row r="2965">
          <cell r="A2965" t="str">
            <v>ZBGA3</v>
          </cell>
          <cell r="E2965">
            <v>1</v>
          </cell>
          <cell r="F2965">
            <v>1</v>
          </cell>
          <cell r="G2965">
            <v>1</v>
          </cell>
          <cell r="H2965">
            <v>1</v>
          </cell>
        </row>
        <row r="2966">
          <cell r="A2966" t="str">
            <v>ZBGA3</v>
          </cell>
          <cell r="E2966">
            <v>1</v>
          </cell>
          <cell r="F2966">
            <v>1</v>
          </cell>
          <cell r="G2966">
            <v>1</v>
          </cell>
          <cell r="H2966">
            <v>1</v>
          </cell>
        </row>
        <row r="2967">
          <cell r="A2967" t="str">
            <v>ZBGA3</v>
          </cell>
          <cell r="E2967">
            <v>1</v>
          </cell>
          <cell r="F2967">
            <v>1</v>
          </cell>
          <cell r="G2967">
            <v>1</v>
          </cell>
          <cell r="H2967">
            <v>1</v>
          </cell>
        </row>
        <row r="2968">
          <cell r="A2968" t="str">
            <v>ZBGA3</v>
          </cell>
          <cell r="E2968">
            <v>1</v>
          </cell>
          <cell r="F2968">
            <v>1</v>
          </cell>
          <cell r="G2968">
            <v>1</v>
          </cell>
          <cell r="H2968">
            <v>1</v>
          </cell>
        </row>
        <row r="2969">
          <cell r="A2969" t="str">
            <v>ZBGA3</v>
          </cell>
          <cell r="E2969">
            <v>1</v>
          </cell>
          <cell r="F2969">
            <v>1</v>
          </cell>
          <cell r="G2969">
            <v>1</v>
          </cell>
          <cell r="H2969">
            <v>1</v>
          </cell>
        </row>
        <row r="2970">
          <cell r="A2970" t="str">
            <v>ZBGA3</v>
          </cell>
          <cell r="E2970">
            <v>1</v>
          </cell>
          <cell r="F2970">
            <v>1</v>
          </cell>
          <cell r="G2970">
            <v>1</v>
          </cell>
          <cell r="H2970">
            <v>1</v>
          </cell>
        </row>
        <row r="2971">
          <cell r="A2971" t="str">
            <v>ZBGA3</v>
          </cell>
          <cell r="E2971">
            <v>1</v>
          </cell>
          <cell r="F2971">
            <v>1</v>
          </cell>
          <cell r="G2971">
            <v>1</v>
          </cell>
          <cell r="H2971">
            <v>1</v>
          </cell>
        </row>
        <row r="2972">
          <cell r="A2972" t="str">
            <v>ZBGA3</v>
          </cell>
          <cell r="E2972">
            <v>1</v>
          </cell>
          <cell r="F2972">
            <v>1</v>
          </cell>
          <cell r="G2972">
            <v>1</v>
          </cell>
          <cell r="H2972">
            <v>1</v>
          </cell>
        </row>
        <row r="2973">
          <cell r="A2973" t="str">
            <v>ZBGA3</v>
          </cell>
          <cell r="E2973">
            <v>1</v>
          </cell>
          <cell r="F2973">
            <v>1</v>
          </cell>
          <cell r="G2973">
            <v>1</v>
          </cell>
          <cell r="H2973">
            <v>1</v>
          </cell>
        </row>
        <row r="2974">
          <cell r="A2974" t="str">
            <v>ZBGA3</v>
          </cell>
          <cell r="E2974">
            <v>1</v>
          </cell>
          <cell r="F2974">
            <v>1</v>
          </cell>
          <cell r="G2974">
            <v>1</v>
          </cell>
          <cell r="H2974">
            <v>1</v>
          </cell>
        </row>
        <row r="2975">
          <cell r="A2975" t="str">
            <v>ZBGA3</v>
          </cell>
          <cell r="E2975">
            <v>1</v>
          </cell>
          <cell r="F2975">
            <v>1</v>
          </cell>
          <cell r="G2975">
            <v>1</v>
          </cell>
          <cell r="H2975">
            <v>1</v>
          </cell>
        </row>
        <row r="2976">
          <cell r="A2976" t="str">
            <v>ZBGA3</v>
          </cell>
          <cell r="E2976">
            <v>1</v>
          </cell>
          <cell r="F2976">
            <v>1</v>
          </cell>
          <cell r="G2976">
            <v>1</v>
          </cell>
          <cell r="H2976">
            <v>1</v>
          </cell>
        </row>
        <row r="2977">
          <cell r="A2977" t="str">
            <v>ZBGA3</v>
          </cell>
          <cell r="E2977">
            <v>1</v>
          </cell>
          <cell r="F2977">
            <v>1</v>
          </cell>
          <cell r="G2977">
            <v>1</v>
          </cell>
          <cell r="H2977">
            <v>1</v>
          </cell>
        </row>
        <row r="2978">
          <cell r="A2978" t="str">
            <v>ZBGA3</v>
          </cell>
          <cell r="E2978">
            <v>1</v>
          </cell>
          <cell r="F2978">
            <v>1</v>
          </cell>
          <cell r="G2978">
            <v>1</v>
          </cell>
          <cell r="H2978">
            <v>1</v>
          </cell>
        </row>
        <row r="2979">
          <cell r="A2979" t="str">
            <v>ZBGA3</v>
          </cell>
          <cell r="E2979">
            <v>1</v>
          </cell>
          <cell r="F2979">
            <v>1</v>
          </cell>
          <cell r="G2979">
            <v>1</v>
          </cell>
          <cell r="H2979">
            <v>1</v>
          </cell>
        </row>
        <row r="2980">
          <cell r="A2980" t="str">
            <v>ZBGA3</v>
          </cell>
          <cell r="E2980">
            <v>1</v>
          </cell>
          <cell r="F2980">
            <v>1</v>
          </cell>
          <cell r="G2980">
            <v>1</v>
          </cell>
          <cell r="H2980">
            <v>1</v>
          </cell>
        </row>
        <row r="2981">
          <cell r="A2981" t="str">
            <v>ZBGA3</v>
          </cell>
          <cell r="E2981">
            <v>1</v>
          </cell>
          <cell r="F2981">
            <v>1</v>
          </cell>
          <cell r="G2981">
            <v>1</v>
          </cell>
          <cell r="H2981">
            <v>1</v>
          </cell>
        </row>
        <row r="2982">
          <cell r="A2982" t="str">
            <v>ZBGA3</v>
          </cell>
          <cell r="E2982">
            <v>1</v>
          </cell>
          <cell r="F2982">
            <v>1</v>
          </cell>
          <cell r="G2982">
            <v>1</v>
          </cell>
          <cell r="H2982">
            <v>1</v>
          </cell>
        </row>
        <row r="2983">
          <cell r="A2983" t="str">
            <v>ZBGA3</v>
          </cell>
          <cell r="E2983">
            <v>1</v>
          </cell>
          <cell r="F2983">
            <v>1</v>
          </cell>
          <cell r="G2983">
            <v>1</v>
          </cell>
          <cell r="H2983">
            <v>1</v>
          </cell>
        </row>
        <row r="2984">
          <cell r="A2984" t="str">
            <v>ZBGA3</v>
          </cell>
          <cell r="E2984">
            <v>1</v>
          </cell>
          <cell r="F2984">
            <v>1</v>
          </cell>
          <cell r="G2984">
            <v>1</v>
          </cell>
          <cell r="H2984">
            <v>1</v>
          </cell>
        </row>
        <row r="2985">
          <cell r="A2985" t="str">
            <v>ZBGA3</v>
          </cell>
          <cell r="E2985">
            <v>1</v>
          </cell>
          <cell r="F2985">
            <v>1</v>
          </cell>
          <cell r="G2985">
            <v>1</v>
          </cell>
          <cell r="H2985">
            <v>1</v>
          </cell>
        </row>
        <row r="2986">
          <cell r="A2986" t="str">
            <v>ZBGA3</v>
          </cell>
          <cell r="E2986">
            <v>1</v>
          </cell>
          <cell r="F2986">
            <v>1</v>
          </cell>
          <cell r="G2986">
            <v>1</v>
          </cell>
          <cell r="H2986">
            <v>1</v>
          </cell>
        </row>
        <row r="2987">
          <cell r="A2987" t="str">
            <v>ZBGA3</v>
          </cell>
          <cell r="E2987">
            <v>1</v>
          </cell>
          <cell r="F2987">
            <v>1</v>
          </cell>
          <cell r="G2987">
            <v>1</v>
          </cell>
          <cell r="H2987">
            <v>1</v>
          </cell>
        </row>
        <row r="2988">
          <cell r="A2988" t="str">
            <v>ZBGA3</v>
          </cell>
          <cell r="E2988">
            <v>1</v>
          </cell>
          <cell r="F2988">
            <v>1</v>
          </cell>
          <cell r="G2988">
            <v>1</v>
          </cell>
          <cell r="H2988">
            <v>1</v>
          </cell>
        </row>
        <row r="2989">
          <cell r="A2989" t="str">
            <v>ZBGA3</v>
          </cell>
          <cell r="E2989">
            <v>0</v>
          </cell>
          <cell r="F2989">
            <v>1</v>
          </cell>
          <cell r="G2989">
            <v>1</v>
          </cell>
          <cell r="H2989">
            <v>1</v>
          </cell>
        </row>
        <row r="2990">
          <cell r="A2990" t="str">
            <v>ZBGA3</v>
          </cell>
          <cell r="E2990">
            <v>1</v>
          </cell>
          <cell r="F2990">
            <v>1</v>
          </cell>
          <cell r="G2990">
            <v>1</v>
          </cell>
          <cell r="H2990">
            <v>1</v>
          </cell>
        </row>
        <row r="2991">
          <cell r="A2991" t="str">
            <v>ZBGA3</v>
          </cell>
          <cell r="E2991">
            <v>0</v>
          </cell>
          <cell r="F2991">
            <v>0</v>
          </cell>
          <cell r="G2991">
            <v>1</v>
          </cell>
          <cell r="H2991">
            <v>1</v>
          </cell>
        </row>
        <row r="2992">
          <cell r="A2992" t="str">
            <v>ZBGA3</v>
          </cell>
          <cell r="E2992">
            <v>1</v>
          </cell>
          <cell r="F2992">
            <v>1</v>
          </cell>
          <cell r="G2992">
            <v>1</v>
          </cell>
          <cell r="H2992">
            <v>1</v>
          </cell>
        </row>
        <row r="2993">
          <cell r="A2993" t="str">
            <v>ZBGA3</v>
          </cell>
          <cell r="E2993">
            <v>0</v>
          </cell>
          <cell r="F2993">
            <v>1</v>
          </cell>
          <cell r="G2993">
            <v>1</v>
          </cell>
          <cell r="H2993">
            <v>1</v>
          </cell>
        </row>
        <row r="2994">
          <cell r="A2994" t="str">
            <v>ZBGA3</v>
          </cell>
          <cell r="E2994">
            <v>1</v>
          </cell>
          <cell r="F2994">
            <v>1</v>
          </cell>
          <cell r="G2994">
            <v>1</v>
          </cell>
          <cell r="H2994">
            <v>1</v>
          </cell>
        </row>
        <row r="2995">
          <cell r="A2995" t="str">
            <v>ZBGA3</v>
          </cell>
          <cell r="E2995">
            <v>1</v>
          </cell>
          <cell r="F2995">
            <v>1</v>
          </cell>
          <cell r="G2995">
            <v>1</v>
          </cell>
          <cell r="H2995">
            <v>1</v>
          </cell>
        </row>
        <row r="2996">
          <cell r="A2996" t="str">
            <v>ZBGA3</v>
          </cell>
          <cell r="E2996">
            <v>1</v>
          </cell>
          <cell r="F2996">
            <v>1</v>
          </cell>
          <cell r="G2996">
            <v>1</v>
          </cell>
          <cell r="H2996">
            <v>1</v>
          </cell>
        </row>
        <row r="2997">
          <cell r="A2997" t="str">
            <v>ZBGA3</v>
          </cell>
          <cell r="E2997">
            <v>0</v>
          </cell>
          <cell r="F2997">
            <v>0</v>
          </cell>
          <cell r="G2997">
            <v>0</v>
          </cell>
          <cell r="H2997">
            <v>1</v>
          </cell>
        </row>
        <row r="2998">
          <cell r="A2998" t="str">
            <v>ZBGA3</v>
          </cell>
          <cell r="E2998">
            <v>0</v>
          </cell>
          <cell r="F2998">
            <v>0</v>
          </cell>
          <cell r="G2998">
            <v>1</v>
          </cell>
          <cell r="H2998">
            <v>1</v>
          </cell>
        </row>
        <row r="2999">
          <cell r="A2999" t="str">
            <v>ZBGA3</v>
          </cell>
          <cell r="E2999">
            <v>1</v>
          </cell>
          <cell r="F2999">
            <v>1</v>
          </cell>
          <cell r="G2999">
            <v>1</v>
          </cell>
          <cell r="H2999">
            <v>1</v>
          </cell>
        </row>
        <row r="3000">
          <cell r="A3000" t="str">
            <v>ZBGA3</v>
          </cell>
          <cell r="E3000">
            <v>1</v>
          </cell>
          <cell r="F3000">
            <v>1</v>
          </cell>
          <cell r="G3000">
            <v>1</v>
          </cell>
          <cell r="H3000">
            <v>1</v>
          </cell>
        </row>
        <row r="3001">
          <cell r="A3001" t="str">
            <v>ZBGA3</v>
          </cell>
          <cell r="E3001">
            <v>1</v>
          </cell>
          <cell r="F3001">
            <v>1</v>
          </cell>
          <cell r="G3001">
            <v>1</v>
          </cell>
          <cell r="H3001">
            <v>1</v>
          </cell>
        </row>
        <row r="3002">
          <cell r="A3002" t="str">
            <v>ZBGA3</v>
          </cell>
          <cell r="E3002">
            <v>0</v>
          </cell>
          <cell r="F3002">
            <v>1</v>
          </cell>
          <cell r="G3002">
            <v>1</v>
          </cell>
          <cell r="H3002">
            <v>1</v>
          </cell>
        </row>
        <row r="3003">
          <cell r="A3003" t="str">
            <v>ZBGA3</v>
          </cell>
          <cell r="E3003">
            <v>0</v>
          </cell>
          <cell r="F3003">
            <v>0</v>
          </cell>
          <cell r="G3003">
            <v>1</v>
          </cell>
          <cell r="H3003">
            <v>1</v>
          </cell>
        </row>
        <row r="3004">
          <cell r="A3004" t="str">
            <v>ZBGA3</v>
          </cell>
          <cell r="E3004">
            <v>0</v>
          </cell>
          <cell r="F3004">
            <v>0</v>
          </cell>
          <cell r="G3004">
            <v>1</v>
          </cell>
          <cell r="H3004">
            <v>1</v>
          </cell>
        </row>
        <row r="3005">
          <cell r="A3005" t="str">
            <v>ZBGA3</v>
          </cell>
          <cell r="E3005">
            <v>1</v>
          </cell>
          <cell r="F3005">
            <v>1</v>
          </cell>
          <cell r="G3005">
            <v>1</v>
          </cell>
          <cell r="H3005">
            <v>1</v>
          </cell>
        </row>
        <row r="3006">
          <cell r="A3006" t="str">
            <v>ZBGA3</v>
          </cell>
          <cell r="E3006">
            <v>0</v>
          </cell>
          <cell r="F3006">
            <v>0</v>
          </cell>
          <cell r="G3006">
            <v>0</v>
          </cell>
          <cell r="H3006">
            <v>1</v>
          </cell>
        </row>
        <row r="3007">
          <cell r="A3007" t="str">
            <v>ZBGA3</v>
          </cell>
          <cell r="E3007">
            <v>1</v>
          </cell>
          <cell r="F3007">
            <v>1</v>
          </cell>
          <cell r="G3007">
            <v>1</v>
          </cell>
          <cell r="H3007">
            <v>1</v>
          </cell>
        </row>
        <row r="3008">
          <cell r="A3008" t="str">
            <v>ZBGA3</v>
          </cell>
          <cell r="E3008">
            <v>1</v>
          </cell>
          <cell r="F3008">
            <v>1</v>
          </cell>
          <cell r="G3008">
            <v>1</v>
          </cell>
          <cell r="H3008">
            <v>1</v>
          </cell>
        </row>
        <row r="3009">
          <cell r="A3009" t="str">
            <v>ZBGA3</v>
          </cell>
          <cell r="E3009">
            <v>0</v>
          </cell>
          <cell r="F3009">
            <v>0</v>
          </cell>
          <cell r="G3009">
            <v>1</v>
          </cell>
          <cell r="H3009">
            <v>1</v>
          </cell>
        </row>
        <row r="3010">
          <cell r="A3010" t="str">
            <v>ZBGA3</v>
          </cell>
          <cell r="E3010">
            <v>1</v>
          </cell>
          <cell r="F3010">
            <v>1</v>
          </cell>
          <cell r="G3010">
            <v>1</v>
          </cell>
          <cell r="H3010">
            <v>1</v>
          </cell>
        </row>
        <row r="3011">
          <cell r="A3011" t="str">
            <v>ZBGA3</v>
          </cell>
          <cell r="E3011">
            <v>1</v>
          </cell>
          <cell r="F3011">
            <v>1</v>
          </cell>
          <cell r="G3011">
            <v>0</v>
          </cell>
          <cell r="H3011">
            <v>0</v>
          </cell>
        </row>
        <row r="3012">
          <cell r="A3012" t="str">
            <v>ZBGA3</v>
          </cell>
          <cell r="E3012">
            <v>1</v>
          </cell>
          <cell r="F3012">
            <v>1</v>
          </cell>
          <cell r="G3012">
            <v>1</v>
          </cell>
          <cell r="H3012">
            <v>1</v>
          </cell>
        </row>
        <row r="3013">
          <cell r="A3013" t="str">
            <v>ZBGA3</v>
          </cell>
          <cell r="E3013">
            <v>1</v>
          </cell>
          <cell r="F3013">
            <v>1</v>
          </cell>
          <cell r="G3013">
            <v>1</v>
          </cell>
          <cell r="H3013">
            <v>1</v>
          </cell>
        </row>
        <row r="3014">
          <cell r="A3014" t="str">
            <v>ZBGA3</v>
          </cell>
          <cell r="E3014">
            <v>1</v>
          </cell>
          <cell r="F3014">
            <v>1</v>
          </cell>
          <cell r="G3014">
            <v>0</v>
          </cell>
          <cell r="H3014">
            <v>0</v>
          </cell>
        </row>
        <row r="3015">
          <cell r="A3015" t="str">
            <v>ZBGA3</v>
          </cell>
          <cell r="E3015">
            <v>0</v>
          </cell>
          <cell r="F3015">
            <v>0</v>
          </cell>
          <cell r="G3015">
            <v>0</v>
          </cell>
          <cell r="H3015">
            <v>1</v>
          </cell>
        </row>
        <row r="3016">
          <cell r="A3016" t="str">
            <v>ZBGA3</v>
          </cell>
          <cell r="E3016">
            <v>0</v>
          </cell>
          <cell r="F3016">
            <v>0</v>
          </cell>
          <cell r="G3016">
            <v>0</v>
          </cell>
          <cell r="H3016">
            <v>1</v>
          </cell>
        </row>
        <row r="3017">
          <cell r="A3017" t="str">
            <v>ZBGA3</v>
          </cell>
          <cell r="E3017">
            <v>0</v>
          </cell>
          <cell r="F3017">
            <v>0</v>
          </cell>
          <cell r="G3017">
            <v>0</v>
          </cell>
          <cell r="H3017">
            <v>1</v>
          </cell>
        </row>
        <row r="3018">
          <cell r="A3018" t="str">
            <v>ZBGA3</v>
          </cell>
          <cell r="E3018">
            <v>0</v>
          </cell>
          <cell r="F3018">
            <v>0</v>
          </cell>
          <cell r="G3018">
            <v>0</v>
          </cell>
          <cell r="H3018">
            <v>1</v>
          </cell>
        </row>
        <row r="3019">
          <cell r="A3019" t="str">
            <v>ZBGA4</v>
          </cell>
          <cell r="E3019">
            <v>1</v>
          </cell>
          <cell r="F3019">
            <v>1</v>
          </cell>
          <cell r="G3019">
            <v>1</v>
          </cell>
          <cell r="H3019">
            <v>1</v>
          </cell>
        </row>
        <row r="3020">
          <cell r="A3020" t="str">
            <v>ZBGA4</v>
          </cell>
          <cell r="E3020">
            <v>1</v>
          </cell>
          <cell r="F3020">
            <v>1</v>
          </cell>
          <cell r="G3020">
            <v>1</v>
          </cell>
          <cell r="H3020">
            <v>1</v>
          </cell>
        </row>
        <row r="3021">
          <cell r="A3021" t="str">
            <v>ZBGA4</v>
          </cell>
          <cell r="E3021">
            <v>1</v>
          </cell>
          <cell r="F3021">
            <v>1</v>
          </cell>
          <cell r="G3021">
            <v>1</v>
          </cell>
          <cell r="H3021">
            <v>1</v>
          </cell>
        </row>
        <row r="3022">
          <cell r="A3022" t="str">
            <v>ZBGA4</v>
          </cell>
          <cell r="E3022">
            <v>1</v>
          </cell>
          <cell r="F3022">
            <v>1</v>
          </cell>
          <cell r="G3022">
            <v>1</v>
          </cell>
          <cell r="H3022">
            <v>1</v>
          </cell>
        </row>
        <row r="3023">
          <cell r="A3023" t="str">
            <v>ZBGA4</v>
          </cell>
          <cell r="E3023">
            <v>1</v>
          </cell>
          <cell r="F3023">
            <v>1</v>
          </cell>
          <cell r="G3023">
            <v>1</v>
          </cell>
          <cell r="H3023">
            <v>1</v>
          </cell>
        </row>
        <row r="3024">
          <cell r="A3024" t="str">
            <v>ZBGA4</v>
          </cell>
          <cell r="E3024">
            <v>1</v>
          </cell>
          <cell r="F3024">
            <v>1</v>
          </cell>
          <cell r="G3024">
            <v>1</v>
          </cell>
          <cell r="H3024">
            <v>1</v>
          </cell>
        </row>
        <row r="3025">
          <cell r="A3025" t="str">
            <v>ZBGA4</v>
          </cell>
          <cell r="E3025">
            <v>1</v>
          </cell>
          <cell r="F3025">
            <v>1</v>
          </cell>
          <cell r="G3025">
            <v>1</v>
          </cell>
          <cell r="H3025">
            <v>1</v>
          </cell>
        </row>
        <row r="3026">
          <cell r="A3026" t="str">
            <v>ZBGA4</v>
          </cell>
          <cell r="E3026">
            <v>1</v>
          </cell>
          <cell r="F3026">
            <v>1</v>
          </cell>
          <cell r="G3026">
            <v>1</v>
          </cell>
          <cell r="H3026">
            <v>1</v>
          </cell>
        </row>
        <row r="3027">
          <cell r="A3027" t="str">
            <v>ZBGA4</v>
          </cell>
          <cell r="E3027">
            <v>1</v>
          </cell>
          <cell r="F3027">
            <v>1</v>
          </cell>
          <cell r="G3027">
            <v>1</v>
          </cell>
          <cell r="H3027">
            <v>1</v>
          </cell>
        </row>
        <row r="3028">
          <cell r="A3028" t="str">
            <v>ZBGA4</v>
          </cell>
          <cell r="E3028">
            <v>1</v>
          </cell>
          <cell r="F3028">
            <v>1</v>
          </cell>
          <cell r="G3028">
            <v>1</v>
          </cell>
          <cell r="H3028">
            <v>1</v>
          </cell>
        </row>
        <row r="3029">
          <cell r="A3029" t="str">
            <v>ZBGA4</v>
          </cell>
          <cell r="E3029">
            <v>1</v>
          </cell>
          <cell r="F3029">
            <v>1</v>
          </cell>
          <cell r="G3029">
            <v>1</v>
          </cell>
          <cell r="H3029">
            <v>1</v>
          </cell>
        </row>
        <row r="3030">
          <cell r="A3030" t="str">
            <v>ZBGA4</v>
          </cell>
          <cell r="E3030">
            <v>1</v>
          </cell>
          <cell r="F3030">
            <v>1</v>
          </cell>
          <cell r="G3030">
            <v>1</v>
          </cell>
          <cell r="H3030">
            <v>1</v>
          </cell>
        </row>
        <row r="3031">
          <cell r="A3031" t="str">
            <v>ZBGA4</v>
          </cell>
          <cell r="E3031">
            <v>1</v>
          </cell>
          <cell r="F3031">
            <v>1</v>
          </cell>
          <cell r="G3031">
            <v>1</v>
          </cell>
          <cell r="H3031">
            <v>1</v>
          </cell>
        </row>
        <row r="3032">
          <cell r="A3032" t="str">
            <v>ZBGA4</v>
          </cell>
          <cell r="E3032">
            <v>1</v>
          </cell>
          <cell r="F3032">
            <v>1</v>
          </cell>
          <cell r="G3032">
            <v>1</v>
          </cell>
          <cell r="H3032">
            <v>1</v>
          </cell>
        </row>
        <row r="3033">
          <cell r="A3033" t="str">
            <v>ZBGA4</v>
          </cell>
          <cell r="E3033">
            <v>1</v>
          </cell>
          <cell r="F3033">
            <v>1</v>
          </cell>
          <cell r="G3033">
            <v>1</v>
          </cell>
          <cell r="H3033">
            <v>1</v>
          </cell>
        </row>
        <row r="3034">
          <cell r="A3034" t="str">
            <v>ZBGA4</v>
          </cell>
          <cell r="E3034">
            <v>1</v>
          </cell>
          <cell r="F3034">
            <v>1</v>
          </cell>
          <cell r="G3034">
            <v>1</v>
          </cell>
          <cell r="H3034">
            <v>1</v>
          </cell>
        </row>
        <row r="3035">
          <cell r="A3035" t="str">
            <v>ZBGA4</v>
          </cell>
          <cell r="E3035">
            <v>1</v>
          </cell>
          <cell r="F3035">
            <v>1</v>
          </cell>
          <cell r="G3035">
            <v>1</v>
          </cell>
          <cell r="H3035">
            <v>1</v>
          </cell>
        </row>
        <row r="3036">
          <cell r="A3036" t="str">
            <v>ZBGA4</v>
          </cell>
          <cell r="E3036">
            <v>1</v>
          </cell>
          <cell r="F3036">
            <v>1</v>
          </cell>
          <cell r="G3036">
            <v>1</v>
          </cell>
          <cell r="H3036">
            <v>1</v>
          </cell>
        </row>
        <row r="3037">
          <cell r="A3037" t="str">
            <v>ZBGA4</v>
          </cell>
          <cell r="E3037">
            <v>1</v>
          </cell>
          <cell r="F3037">
            <v>1</v>
          </cell>
          <cell r="G3037">
            <v>1</v>
          </cell>
          <cell r="H3037">
            <v>1</v>
          </cell>
        </row>
        <row r="3038">
          <cell r="A3038" t="str">
            <v>ZBGA4</v>
          </cell>
          <cell r="E3038">
            <v>1</v>
          </cell>
          <cell r="F3038">
            <v>1</v>
          </cell>
          <cell r="G3038">
            <v>1</v>
          </cell>
          <cell r="H3038">
            <v>1</v>
          </cell>
        </row>
        <row r="3039">
          <cell r="A3039" t="str">
            <v>ZBGA4</v>
          </cell>
          <cell r="E3039">
            <v>1</v>
          </cell>
          <cell r="F3039">
            <v>1</v>
          </cell>
          <cell r="G3039">
            <v>1</v>
          </cell>
          <cell r="H3039">
            <v>1</v>
          </cell>
        </row>
        <row r="3040">
          <cell r="A3040" t="str">
            <v>ZBGA4</v>
          </cell>
          <cell r="E3040">
            <v>1</v>
          </cell>
          <cell r="F3040">
            <v>1</v>
          </cell>
          <cell r="G3040">
            <v>1</v>
          </cell>
          <cell r="H3040">
            <v>1</v>
          </cell>
        </row>
        <row r="3041">
          <cell r="A3041" t="str">
            <v>ZBGA4</v>
          </cell>
          <cell r="E3041">
            <v>1</v>
          </cell>
          <cell r="F3041">
            <v>1</v>
          </cell>
          <cell r="G3041">
            <v>1</v>
          </cell>
          <cell r="H3041">
            <v>1</v>
          </cell>
        </row>
        <row r="3042">
          <cell r="A3042" t="str">
            <v>ZBGA4</v>
          </cell>
          <cell r="E3042">
            <v>1</v>
          </cell>
          <cell r="F3042">
            <v>1</v>
          </cell>
          <cell r="G3042">
            <v>1</v>
          </cell>
          <cell r="H3042">
            <v>1</v>
          </cell>
        </row>
        <row r="3043">
          <cell r="A3043" t="str">
            <v>ZBGA4</v>
          </cell>
          <cell r="E3043">
            <v>1</v>
          </cell>
          <cell r="F3043">
            <v>1</v>
          </cell>
          <cell r="G3043">
            <v>1</v>
          </cell>
          <cell r="H3043">
            <v>1</v>
          </cell>
        </row>
        <row r="3044">
          <cell r="A3044" t="str">
            <v>ZBGA4</v>
          </cell>
          <cell r="E3044">
            <v>1</v>
          </cell>
          <cell r="F3044">
            <v>1</v>
          </cell>
          <cell r="G3044">
            <v>1</v>
          </cell>
          <cell r="H3044">
            <v>1</v>
          </cell>
        </row>
        <row r="3045">
          <cell r="A3045" t="str">
            <v>ZBGA4</v>
          </cell>
          <cell r="E3045">
            <v>1</v>
          </cell>
          <cell r="F3045">
            <v>1</v>
          </cell>
          <cell r="G3045">
            <v>1</v>
          </cell>
          <cell r="H3045">
            <v>1</v>
          </cell>
        </row>
        <row r="3046">
          <cell r="A3046" t="str">
            <v>ZBGA4</v>
          </cell>
          <cell r="E3046">
            <v>1</v>
          </cell>
          <cell r="F3046">
            <v>1</v>
          </cell>
          <cell r="G3046">
            <v>1</v>
          </cell>
          <cell r="H3046">
            <v>1</v>
          </cell>
        </row>
        <row r="3047">
          <cell r="A3047" t="str">
            <v>ZBGA4</v>
          </cell>
          <cell r="E3047">
            <v>1</v>
          </cell>
          <cell r="F3047">
            <v>1</v>
          </cell>
          <cell r="G3047">
            <v>1</v>
          </cell>
          <cell r="H3047">
            <v>1</v>
          </cell>
        </row>
        <row r="3048">
          <cell r="A3048" t="str">
            <v>ZBGA4</v>
          </cell>
          <cell r="E3048">
            <v>1</v>
          </cell>
          <cell r="F3048">
            <v>1</v>
          </cell>
          <cell r="G3048">
            <v>1</v>
          </cell>
          <cell r="H3048">
            <v>1</v>
          </cell>
        </row>
        <row r="3049">
          <cell r="A3049" t="str">
            <v>ZBGA4</v>
          </cell>
          <cell r="E3049">
            <v>1</v>
          </cell>
          <cell r="F3049">
            <v>1</v>
          </cell>
          <cell r="G3049">
            <v>1</v>
          </cell>
          <cell r="H3049">
            <v>1</v>
          </cell>
        </row>
        <row r="3050">
          <cell r="A3050" t="str">
            <v>ZBGA4</v>
          </cell>
          <cell r="E3050">
            <v>1</v>
          </cell>
          <cell r="F3050">
            <v>1</v>
          </cell>
          <cell r="G3050">
            <v>1</v>
          </cell>
          <cell r="H3050">
            <v>1</v>
          </cell>
        </row>
        <row r="3051">
          <cell r="A3051" t="str">
            <v>ZBGA4</v>
          </cell>
          <cell r="E3051">
            <v>1</v>
          </cell>
          <cell r="F3051">
            <v>1</v>
          </cell>
          <cell r="G3051">
            <v>1</v>
          </cell>
          <cell r="H3051">
            <v>1</v>
          </cell>
        </row>
        <row r="3052">
          <cell r="A3052" t="str">
            <v>ZBGA4</v>
          </cell>
          <cell r="E3052">
            <v>0</v>
          </cell>
          <cell r="F3052">
            <v>1</v>
          </cell>
          <cell r="G3052">
            <v>1</v>
          </cell>
          <cell r="H3052">
            <v>1</v>
          </cell>
        </row>
        <row r="3053">
          <cell r="A3053" t="str">
            <v>ZBGA4</v>
          </cell>
          <cell r="E3053">
            <v>1</v>
          </cell>
          <cell r="F3053">
            <v>1</v>
          </cell>
          <cell r="G3053">
            <v>1</v>
          </cell>
          <cell r="H3053">
            <v>1</v>
          </cell>
        </row>
        <row r="3054">
          <cell r="A3054" t="str">
            <v>ZBGA4</v>
          </cell>
          <cell r="E3054">
            <v>0</v>
          </cell>
          <cell r="F3054">
            <v>0</v>
          </cell>
          <cell r="G3054">
            <v>0</v>
          </cell>
          <cell r="H3054">
            <v>0</v>
          </cell>
        </row>
        <row r="3055">
          <cell r="A3055" t="str">
            <v>ZBGA4</v>
          </cell>
          <cell r="E3055">
            <v>0</v>
          </cell>
          <cell r="F3055">
            <v>1</v>
          </cell>
          <cell r="G3055">
            <v>1</v>
          </cell>
          <cell r="H3055">
            <v>1</v>
          </cell>
        </row>
        <row r="3056">
          <cell r="A3056" t="str">
            <v>ZBGA4</v>
          </cell>
          <cell r="E3056">
            <v>1</v>
          </cell>
          <cell r="F3056">
            <v>1</v>
          </cell>
          <cell r="G3056">
            <v>1</v>
          </cell>
          <cell r="H3056">
            <v>1</v>
          </cell>
        </row>
        <row r="3057">
          <cell r="A3057" t="str">
            <v>ZBGA4</v>
          </cell>
          <cell r="E3057">
            <v>0</v>
          </cell>
          <cell r="F3057">
            <v>0</v>
          </cell>
          <cell r="G3057">
            <v>1</v>
          </cell>
          <cell r="H3057">
            <v>1</v>
          </cell>
        </row>
        <row r="3058">
          <cell r="A3058" t="str">
            <v>ZBGA4</v>
          </cell>
          <cell r="E3058">
            <v>0</v>
          </cell>
          <cell r="F3058">
            <v>0</v>
          </cell>
          <cell r="G3058">
            <v>-1</v>
          </cell>
          <cell r="H3058">
            <v>-1</v>
          </cell>
        </row>
        <row r="3059">
          <cell r="A3059" t="str">
            <v>ZBGA4</v>
          </cell>
          <cell r="E3059">
            <v>1</v>
          </cell>
          <cell r="F3059">
            <v>1</v>
          </cell>
          <cell r="G3059">
            <v>1</v>
          </cell>
          <cell r="H3059">
            <v>1</v>
          </cell>
        </row>
        <row r="3060">
          <cell r="A3060" t="str">
            <v>ZBGA4</v>
          </cell>
          <cell r="E3060">
            <v>1</v>
          </cell>
          <cell r="F3060">
            <v>1</v>
          </cell>
          <cell r="G3060">
            <v>1</v>
          </cell>
          <cell r="H3060">
            <v>1</v>
          </cell>
        </row>
        <row r="3061">
          <cell r="A3061" t="str">
            <v>ZBGA4</v>
          </cell>
          <cell r="E3061">
            <v>1</v>
          </cell>
          <cell r="F3061">
            <v>1</v>
          </cell>
          <cell r="G3061">
            <v>1</v>
          </cell>
          <cell r="H3061">
            <v>1</v>
          </cell>
        </row>
        <row r="3062">
          <cell r="A3062" t="str">
            <v>ZBGA5</v>
          </cell>
          <cell r="E3062">
            <v>1</v>
          </cell>
          <cell r="F3062">
            <v>1</v>
          </cell>
          <cell r="G3062">
            <v>1</v>
          </cell>
          <cell r="H3062">
            <v>1</v>
          </cell>
        </row>
        <row r="3063">
          <cell r="A3063" t="str">
            <v>ZBGA5</v>
          </cell>
          <cell r="E3063">
            <v>1</v>
          </cell>
          <cell r="F3063">
            <v>1</v>
          </cell>
          <cell r="G3063">
            <v>1</v>
          </cell>
          <cell r="H3063">
            <v>1</v>
          </cell>
        </row>
        <row r="3064">
          <cell r="A3064" t="str">
            <v>ZBGA5</v>
          </cell>
          <cell r="E3064">
            <v>1</v>
          </cell>
          <cell r="F3064">
            <v>1</v>
          </cell>
          <cell r="G3064">
            <v>1</v>
          </cell>
          <cell r="H3064">
            <v>1</v>
          </cell>
        </row>
        <row r="3065">
          <cell r="A3065" t="str">
            <v>ZBGA5</v>
          </cell>
          <cell r="E3065">
            <v>1</v>
          </cell>
          <cell r="F3065">
            <v>1</v>
          </cell>
          <cell r="G3065">
            <v>1</v>
          </cell>
          <cell r="H3065">
            <v>1</v>
          </cell>
        </row>
        <row r="3066">
          <cell r="A3066" t="str">
            <v>ZBGA5</v>
          </cell>
          <cell r="E3066">
            <v>1</v>
          </cell>
          <cell r="F3066">
            <v>1</v>
          </cell>
          <cell r="G3066">
            <v>1</v>
          </cell>
          <cell r="H3066">
            <v>1</v>
          </cell>
        </row>
        <row r="3067">
          <cell r="A3067" t="str">
            <v>ZBGA5</v>
          </cell>
          <cell r="E3067">
            <v>1</v>
          </cell>
          <cell r="F3067">
            <v>1</v>
          </cell>
          <cell r="G3067">
            <v>1</v>
          </cell>
          <cell r="H3067">
            <v>1</v>
          </cell>
        </row>
        <row r="3068">
          <cell r="A3068" t="str">
            <v>ZBGA5</v>
          </cell>
          <cell r="E3068">
            <v>1</v>
          </cell>
          <cell r="F3068">
            <v>1</v>
          </cell>
          <cell r="G3068">
            <v>1</v>
          </cell>
          <cell r="H3068">
            <v>1</v>
          </cell>
        </row>
        <row r="3069">
          <cell r="A3069" t="str">
            <v>ZBGA5</v>
          </cell>
          <cell r="E3069">
            <v>1</v>
          </cell>
          <cell r="F3069">
            <v>1</v>
          </cell>
          <cell r="G3069">
            <v>1</v>
          </cell>
          <cell r="H3069">
            <v>1</v>
          </cell>
        </row>
        <row r="3070">
          <cell r="A3070" t="str">
            <v>ZBGA5</v>
          </cell>
          <cell r="E3070">
            <v>1</v>
          </cell>
          <cell r="F3070">
            <v>1</v>
          </cell>
          <cell r="G3070">
            <v>1</v>
          </cell>
          <cell r="H3070">
            <v>1</v>
          </cell>
        </row>
        <row r="3071">
          <cell r="A3071" t="str">
            <v>ZBGA5</v>
          </cell>
          <cell r="E3071">
            <v>1</v>
          </cell>
          <cell r="F3071">
            <v>1</v>
          </cell>
          <cell r="G3071">
            <v>1</v>
          </cell>
          <cell r="H3071">
            <v>1</v>
          </cell>
        </row>
        <row r="3072">
          <cell r="A3072" t="str">
            <v>ZBGA5</v>
          </cell>
          <cell r="E3072">
            <v>1</v>
          </cell>
          <cell r="F3072">
            <v>1</v>
          </cell>
          <cell r="G3072">
            <v>1</v>
          </cell>
          <cell r="H3072">
            <v>1</v>
          </cell>
        </row>
        <row r="3073">
          <cell r="A3073" t="str">
            <v>ZBGA5</v>
          </cell>
          <cell r="E3073">
            <v>1</v>
          </cell>
          <cell r="F3073">
            <v>1</v>
          </cell>
          <cell r="G3073">
            <v>1</v>
          </cell>
          <cell r="H3073">
            <v>1</v>
          </cell>
        </row>
        <row r="3074">
          <cell r="A3074" t="str">
            <v>ZBGA5</v>
          </cell>
          <cell r="E3074">
            <v>1</v>
          </cell>
          <cell r="F3074">
            <v>1</v>
          </cell>
          <cell r="G3074">
            <v>1</v>
          </cell>
          <cell r="H3074">
            <v>1</v>
          </cell>
        </row>
        <row r="3075">
          <cell r="A3075" t="str">
            <v>ZBGA5</v>
          </cell>
          <cell r="E3075">
            <v>1</v>
          </cell>
          <cell r="F3075">
            <v>1</v>
          </cell>
          <cell r="G3075">
            <v>1</v>
          </cell>
          <cell r="H3075">
            <v>1</v>
          </cell>
        </row>
        <row r="3076">
          <cell r="A3076" t="str">
            <v>ZBGA5</v>
          </cell>
          <cell r="E3076">
            <v>1</v>
          </cell>
          <cell r="F3076">
            <v>1</v>
          </cell>
          <cell r="G3076">
            <v>1</v>
          </cell>
          <cell r="H3076">
            <v>1</v>
          </cell>
        </row>
        <row r="3077">
          <cell r="A3077" t="str">
            <v>ZBGA5</v>
          </cell>
          <cell r="E3077">
            <v>1</v>
          </cell>
          <cell r="F3077">
            <v>1</v>
          </cell>
          <cell r="G3077">
            <v>1</v>
          </cell>
          <cell r="H3077">
            <v>1</v>
          </cell>
        </row>
        <row r="3078">
          <cell r="A3078" t="str">
            <v>ZBGA5</v>
          </cell>
          <cell r="E3078">
            <v>1</v>
          </cell>
          <cell r="F3078">
            <v>1</v>
          </cell>
          <cell r="G3078">
            <v>1</v>
          </cell>
          <cell r="H3078">
            <v>1</v>
          </cell>
        </row>
        <row r="3079">
          <cell r="A3079" t="str">
            <v>ZBGA5</v>
          </cell>
          <cell r="E3079">
            <v>1</v>
          </cell>
          <cell r="F3079">
            <v>1</v>
          </cell>
          <cell r="G3079">
            <v>1</v>
          </cell>
          <cell r="H3079">
            <v>1</v>
          </cell>
        </row>
        <row r="3080">
          <cell r="A3080" t="str">
            <v>ZBGA5</v>
          </cell>
          <cell r="E3080">
            <v>1</v>
          </cell>
          <cell r="F3080">
            <v>1</v>
          </cell>
          <cell r="G3080">
            <v>1</v>
          </cell>
          <cell r="H3080">
            <v>1</v>
          </cell>
        </row>
        <row r="3081">
          <cell r="A3081" t="str">
            <v>ZBGA5</v>
          </cell>
          <cell r="E3081">
            <v>1</v>
          </cell>
          <cell r="F3081">
            <v>1</v>
          </cell>
          <cell r="G3081">
            <v>1</v>
          </cell>
          <cell r="H3081">
            <v>1</v>
          </cell>
        </row>
        <row r="3082">
          <cell r="A3082" t="str">
            <v>ZBGA5</v>
          </cell>
          <cell r="E3082">
            <v>1</v>
          </cell>
          <cell r="F3082">
            <v>1</v>
          </cell>
          <cell r="G3082">
            <v>1</v>
          </cell>
          <cell r="H3082">
            <v>1</v>
          </cell>
        </row>
        <row r="3083">
          <cell r="A3083" t="str">
            <v>ZBGA5</v>
          </cell>
          <cell r="E3083">
            <v>1</v>
          </cell>
          <cell r="F3083">
            <v>1</v>
          </cell>
          <cell r="G3083">
            <v>1</v>
          </cell>
          <cell r="H3083">
            <v>1</v>
          </cell>
        </row>
        <row r="3084">
          <cell r="A3084" t="str">
            <v>ZBGA5</v>
          </cell>
          <cell r="E3084">
            <v>1</v>
          </cell>
          <cell r="F3084">
            <v>1</v>
          </cell>
          <cell r="G3084">
            <v>1</v>
          </cell>
          <cell r="H3084">
            <v>1</v>
          </cell>
        </row>
        <row r="3085">
          <cell r="A3085" t="str">
            <v>ZBGA5</v>
          </cell>
          <cell r="E3085">
            <v>1</v>
          </cell>
          <cell r="F3085">
            <v>1</v>
          </cell>
          <cell r="G3085">
            <v>1</v>
          </cell>
          <cell r="H3085">
            <v>1</v>
          </cell>
        </row>
        <row r="3086">
          <cell r="A3086" t="str">
            <v>ZBGA5</v>
          </cell>
          <cell r="E3086">
            <v>1</v>
          </cell>
          <cell r="F3086">
            <v>1</v>
          </cell>
          <cell r="G3086">
            <v>1</v>
          </cell>
          <cell r="H3086">
            <v>1</v>
          </cell>
        </row>
        <row r="3087">
          <cell r="A3087" t="str">
            <v>ZBGA5</v>
          </cell>
          <cell r="E3087">
            <v>1</v>
          </cell>
          <cell r="F3087">
            <v>1</v>
          </cell>
          <cell r="G3087">
            <v>1</v>
          </cell>
          <cell r="H3087">
            <v>1</v>
          </cell>
        </row>
        <row r="3088">
          <cell r="A3088" t="str">
            <v>ZBGA5</v>
          </cell>
          <cell r="E3088">
            <v>1</v>
          </cell>
          <cell r="F3088">
            <v>1</v>
          </cell>
          <cell r="G3088">
            <v>1</v>
          </cell>
          <cell r="H3088">
            <v>1</v>
          </cell>
        </row>
        <row r="3089">
          <cell r="A3089" t="str">
            <v>ZBGA5</v>
          </cell>
          <cell r="E3089">
            <v>1</v>
          </cell>
          <cell r="F3089">
            <v>1</v>
          </cell>
          <cell r="G3089">
            <v>1</v>
          </cell>
          <cell r="H3089">
            <v>1</v>
          </cell>
        </row>
        <row r="3090">
          <cell r="A3090" t="str">
            <v>ZBGA5</v>
          </cell>
          <cell r="E3090">
            <v>1</v>
          </cell>
          <cell r="F3090">
            <v>1</v>
          </cell>
          <cell r="G3090">
            <v>1</v>
          </cell>
          <cell r="H3090">
            <v>1</v>
          </cell>
        </row>
        <row r="3091">
          <cell r="A3091" t="str">
            <v>ZBGA5</v>
          </cell>
          <cell r="E3091">
            <v>1</v>
          </cell>
          <cell r="F3091">
            <v>1</v>
          </cell>
          <cell r="G3091">
            <v>1</v>
          </cell>
          <cell r="H3091">
            <v>1</v>
          </cell>
        </row>
        <row r="3092">
          <cell r="A3092" t="str">
            <v>ZBGA5</v>
          </cell>
          <cell r="E3092">
            <v>1</v>
          </cell>
          <cell r="F3092">
            <v>1</v>
          </cell>
          <cell r="G3092">
            <v>1</v>
          </cell>
          <cell r="H3092">
            <v>1</v>
          </cell>
        </row>
        <row r="3093">
          <cell r="A3093" t="str">
            <v>ZBGA5</v>
          </cell>
          <cell r="E3093">
            <v>1</v>
          </cell>
          <cell r="F3093">
            <v>1</v>
          </cell>
          <cell r="G3093">
            <v>1</v>
          </cell>
          <cell r="H3093">
            <v>1</v>
          </cell>
        </row>
        <row r="3094">
          <cell r="A3094" t="str">
            <v>ZBGA5</v>
          </cell>
          <cell r="E3094">
            <v>1</v>
          </cell>
          <cell r="F3094">
            <v>1</v>
          </cell>
          <cell r="G3094">
            <v>1</v>
          </cell>
          <cell r="H3094">
            <v>1</v>
          </cell>
        </row>
        <row r="3095">
          <cell r="A3095" t="str">
            <v>ZBGA5</v>
          </cell>
          <cell r="E3095">
            <v>1</v>
          </cell>
          <cell r="F3095">
            <v>1</v>
          </cell>
          <cell r="G3095">
            <v>1</v>
          </cell>
          <cell r="H3095">
            <v>1</v>
          </cell>
        </row>
        <row r="3096">
          <cell r="A3096" t="str">
            <v>ZBGA5</v>
          </cell>
          <cell r="E3096">
            <v>1</v>
          </cell>
          <cell r="F3096">
            <v>1</v>
          </cell>
          <cell r="G3096">
            <v>1</v>
          </cell>
          <cell r="H3096">
            <v>1</v>
          </cell>
        </row>
        <row r="3097">
          <cell r="A3097" t="str">
            <v>ZBGA5</v>
          </cell>
          <cell r="E3097">
            <v>1</v>
          </cell>
          <cell r="F3097">
            <v>1</v>
          </cell>
          <cell r="G3097">
            <v>1</v>
          </cell>
          <cell r="H3097">
            <v>1</v>
          </cell>
        </row>
        <row r="3098">
          <cell r="A3098" t="str">
            <v>ZBGA5</v>
          </cell>
          <cell r="E3098">
            <v>1</v>
          </cell>
          <cell r="F3098">
            <v>1</v>
          </cell>
          <cell r="G3098">
            <v>1</v>
          </cell>
          <cell r="H3098">
            <v>1</v>
          </cell>
        </row>
        <row r="3099">
          <cell r="A3099" t="str">
            <v>ZBGA5</v>
          </cell>
          <cell r="E3099">
            <v>1</v>
          </cell>
          <cell r="F3099">
            <v>1</v>
          </cell>
          <cell r="G3099">
            <v>1</v>
          </cell>
          <cell r="H3099">
            <v>1</v>
          </cell>
        </row>
        <row r="3100">
          <cell r="A3100" t="str">
            <v>ZBGA5</v>
          </cell>
          <cell r="E3100">
            <v>0</v>
          </cell>
          <cell r="F3100">
            <v>1</v>
          </cell>
          <cell r="G3100">
            <v>1</v>
          </cell>
          <cell r="H3100">
            <v>1</v>
          </cell>
        </row>
        <row r="3101">
          <cell r="A3101" t="str">
            <v>ZBGA5</v>
          </cell>
          <cell r="E3101">
            <v>0</v>
          </cell>
          <cell r="F3101">
            <v>1</v>
          </cell>
          <cell r="G3101">
            <v>1</v>
          </cell>
          <cell r="H3101">
            <v>1</v>
          </cell>
        </row>
        <row r="3102">
          <cell r="A3102" t="str">
            <v>ZBGA5</v>
          </cell>
          <cell r="E3102">
            <v>1</v>
          </cell>
          <cell r="F3102">
            <v>1</v>
          </cell>
          <cell r="G3102">
            <v>1</v>
          </cell>
          <cell r="H3102">
            <v>1</v>
          </cell>
        </row>
        <row r="3103">
          <cell r="A3103" t="str">
            <v>ZBGA5</v>
          </cell>
          <cell r="E3103">
            <v>0</v>
          </cell>
          <cell r="F3103">
            <v>0</v>
          </cell>
          <cell r="G3103">
            <v>1</v>
          </cell>
          <cell r="H3103">
            <v>1</v>
          </cell>
        </row>
        <row r="3104">
          <cell r="A3104" t="str">
            <v>ZBGA5</v>
          </cell>
          <cell r="E3104">
            <v>1</v>
          </cell>
          <cell r="F3104">
            <v>1</v>
          </cell>
          <cell r="G3104">
            <v>1</v>
          </cell>
          <cell r="H3104">
            <v>1</v>
          </cell>
        </row>
        <row r="3105">
          <cell r="A3105" t="str">
            <v>ZBGA5</v>
          </cell>
          <cell r="E3105">
            <v>0</v>
          </cell>
          <cell r="F3105">
            <v>0</v>
          </cell>
          <cell r="G3105">
            <v>0</v>
          </cell>
          <cell r="H3105">
            <v>1</v>
          </cell>
        </row>
        <row r="3106">
          <cell r="A3106" t="str">
            <v>ZBGA5</v>
          </cell>
          <cell r="E3106">
            <v>1</v>
          </cell>
          <cell r="F3106">
            <v>1</v>
          </cell>
          <cell r="G3106">
            <v>1</v>
          </cell>
          <cell r="H3106">
            <v>1</v>
          </cell>
        </row>
        <row r="3107">
          <cell r="A3107" t="str">
            <v>ZBGA5</v>
          </cell>
          <cell r="E3107">
            <v>0</v>
          </cell>
          <cell r="F3107">
            <v>0</v>
          </cell>
          <cell r="G3107">
            <v>1</v>
          </cell>
          <cell r="H3107">
            <v>1</v>
          </cell>
        </row>
        <row r="3108">
          <cell r="A3108" t="str">
            <v>ZBGA5</v>
          </cell>
          <cell r="E3108">
            <v>1</v>
          </cell>
          <cell r="F3108">
            <v>1</v>
          </cell>
          <cell r="G3108">
            <v>1</v>
          </cell>
          <cell r="H3108">
            <v>1</v>
          </cell>
        </row>
        <row r="3109">
          <cell r="A3109" t="str">
            <v>ZBGA5</v>
          </cell>
          <cell r="E3109">
            <v>0</v>
          </cell>
          <cell r="F3109">
            <v>0</v>
          </cell>
          <cell r="G3109">
            <v>0</v>
          </cell>
          <cell r="H3109">
            <v>1</v>
          </cell>
        </row>
        <row r="3110">
          <cell r="A3110" t="str">
            <v>ZBGA5</v>
          </cell>
          <cell r="E3110">
            <v>1</v>
          </cell>
          <cell r="F3110">
            <v>1</v>
          </cell>
          <cell r="G3110">
            <v>1</v>
          </cell>
          <cell r="H3110">
            <v>1</v>
          </cell>
        </row>
        <row r="3111">
          <cell r="A3111" t="str">
            <v>ZBGA5</v>
          </cell>
          <cell r="E3111">
            <v>1</v>
          </cell>
          <cell r="F3111">
            <v>1</v>
          </cell>
          <cell r="G3111">
            <v>1</v>
          </cell>
          <cell r="H3111">
            <v>1</v>
          </cell>
        </row>
        <row r="3112">
          <cell r="A3112" t="str">
            <v>ZBGA5</v>
          </cell>
          <cell r="E3112">
            <v>1</v>
          </cell>
          <cell r="F3112">
            <v>1</v>
          </cell>
          <cell r="G3112">
            <v>1</v>
          </cell>
          <cell r="H3112">
            <v>1</v>
          </cell>
        </row>
        <row r="3113">
          <cell r="A3113" t="str">
            <v>ZBGA5</v>
          </cell>
          <cell r="E3113">
            <v>1</v>
          </cell>
          <cell r="F3113">
            <v>1</v>
          </cell>
          <cell r="G3113">
            <v>1</v>
          </cell>
          <cell r="H3113">
            <v>1</v>
          </cell>
        </row>
        <row r="3114">
          <cell r="A3114" t="str">
            <v>ZBGA5</v>
          </cell>
          <cell r="E3114">
            <v>0</v>
          </cell>
          <cell r="F3114">
            <v>0</v>
          </cell>
          <cell r="G3114">
            <v>1</v>
          </cell>
          <cell r="H3114">
            <v>1</v>
          </cell>
        </row>
        <row r="3115">
          <cell r="A3115" t="str">
            <v>ZBGA2</v>
          </cell>
          <cell r="E3115">
            <v>1</v>
          </cell>
          <cell r="F3115">
            <v>1</v>
          </cell>
          <cell r="G3115">
            <v>1</v>
          </cell>
          <cell r="H3115">
            <v>1</v>
          </cell>
        </row>
        <row r="3116">
          <cell r="A3116" t="str">
            <v>ZBGA2</v>
          </cell>
          <cell r="E3116">
            <v>1</v>
          </cell>
          <cell r="F3116">
            <v>1</v>
          </cell>
          <cell r="G3116">
            <v>1</v>
          </cell>
          <cell r="H3116">
            <v>1</v>
          </cell>
        </row>
        <row r="3117">
          <cell r="A3117" t="str">
            <v>ZBGA2</v>
          </cell>
          <cell r="E3117">
            <v>1</v>
          </cell>
          <cell r="F3117">
            <v>1</v>
          </cell>
          <cell r="G3117">
            <v>1</v>
          </cell>
          <cell r="H3117">
            <v>1</v>
          </cell>
        </row>
        <row r="3118">
          <cell r="A3118" t="str">
            <v>ZBGA2</v>
          </cell>
          <cell r="E3118">
            <v>1</v>
          </cell>
          <cell r="F3118">
            <v>1</v>
          </cell>
          <cell r="G3118">
            <v>1</v>
          </cell>
          <cell r="H3118">
            <v>1</v>
          </cell>
        </row>
        <row r="3119">
          <cell r="A3119" t="str">
            <v>ZBGA2</v>
          </cell>
          <cell r="E3119">
            <v>1</v>
          </cell>
          <cell r="F3119">
            <v>1</v>
          </cell>
          <cell r="G3119">
            <v>1</v>
          </cell>
          <cell r="H3119">
            <v>1</v>
          </cell>
        </row>
        <row r="3120">
          <cell r="A3120" t="str">
            <v>ZBGA2</v>
          </cell>
          <cell r="E3120">
            <v>1</v>
          </cell>
          <cell r="F3120">
            <v>1</v>
          </cell>
          <cell r="G3120">
            <v>1</v>
          </cell>
          <cell r="H3120">
            <v>1</v>
          </cell>
        </row>
        <row r="3121">
          <cell r="A3121" t="str">
            <v>ZBGA2</v>
          </cell>
          <cell r="E3121">
            <v>1</v>
          </cell>
          <cell r="F3121">
            <v>1</v>
          </cell>
          <cell r="G3121">
            <v>1</v>
          </cell>
          <cell r="H3121">
            <v>1</v>
          </cell>
        </row>
        <row r="3122">
          <cell r="A3122" t="str">
            <v>ZBGA2</v>
          </cell>
          <cell r="E3122">
            <v>1</v>
          </cell>
          <cell r="F3122">
            <v>1</v>
          </cell>
          <cell r="G3122">
            <v>1</v>
          </cell>
          <cell r="H3122">
            <v>1</v>
          </cell>
        </row>
        <row r="3123">
          <cell r="A3123" t="str">
            <v>ZBGA2</v>
          </cell>
          <cell r="E3123">
            <v>1</v>
          </cell>
          <cell r="F3123">
            <v>1</v>
          </cell>
          <cell r="G3123">
            <v>1</v>
          </cell>
          <cell r="H3123">
            <v>1</v>
          </cell>
        </row>
        <row r="3124">
          <cell r="A3124" t="str">
            <v>ZBGA2</v>
          </cell>
          <cell r="E3124">
            <v>1</v>
          </cell>
          <cell r="F3124">
            <v>1</v>
          </cell>
          <cell r="G3124">
            <v>1</v>
          </cell>
          <cell r="H3124">
            <v>1</v>
          </cell>
        </row>
        <row r="3125">
          <cell r="A3125" t="str">
            <v>ZBGA2</v>
          </cell>
          <cell r="E3125">
            <v>1</v>
          </cell>
          <cell r="F3125">
            <v>1</v>
          </cell>
          <cell r="G3125">
            <v>1</v>
          </cell>
          <cell r="H3125">
            <v>1</v>
          </cell>
        </row>
        <row r="3126">
          <cell r="A3126" t="str">
            <v>ZBGA2</v>
          </cell>
          <cell r="E3126">
            <v>1</v>
          </cell>
          <cell r="F3126">
            <v>1</v>
          </cell>
          <cell r="G3126">
            <v>1</v>
          </cell>
          <cell r="H3126">
            <v>1</v>
          </cell>
        </row>
        <row r="3127">
          <cell r="A3127" t="str">
            <v>ZBGA2</v>
          </cell>
          <cell r="E3127">
            <v>1</v>
          </cell>
          <cell r="F3127">
            <v>1</v>
          </cell>
          <cell r="G3127">
            <v>1</v>
          </cell>
          <cell r="H3127">
            <v>1</v>
          </cell>
        </row>
        <row r="3128">
          <cell r="A3128" t="str">
            <v>ZBGA2</v>
          </cell>
          <cell r="E3128">
            <v>1</v>
          </cell>
          <cell r="F3128">
            <v>1</v>
          </cell>
          <cell r="G3128">
            <v>1</v>
          </cell>
          <cell r="H3128">
            <v>1</v>
          </cell>
        </row>
        <row r="3129">
          <cell r="A3129" t="str">
            <v>ZBGA2</v>
          </cell>
          <cell r="E3129">
            <v>1</v>
          </cell>
          <cell r="F3129">
            <v>1</v>
          </cell>
          <cell r="G3129">
            <v>1</v>
          </cell>
          <cell r="H3129">
            <v>1</v>
          </cell>
        </row>
        <row r="3130">
          <cell r="A3130" t="str">
            <v>ZBGA2</v>
          </cell>
          <cell r="E3130">
            <v>1</v>
          </cell>
          <cell r="F3130">
            <v>1</v>
          </cell>
          <cell r="G3130">
            <v>1</v>
          </cell>
          <cell r="H3130">
            <v>1</v>
          </cell>
        </row>
        <row r="3131">
          <cell r="A3131" t="str">
            <v>ZBGA2</v>
          </cell>
          <cell r="E3131">
            <v>1</v>
          </cell>
          <cell r="F3131">
            <v>1</v>
          </cell>
          <cell r="G3131">
            <v>1</v>
          </cell>
          <cell r="H3131">
            <v>1</v>
          </cell>
        </row>
        <row r="3132">
          <cell r="A3132" t="str">
            <v>ZBGA2</v>
          </cell>
          <cell r="E3132">
            <v>1</v>
          </cell>
          <cell r="F3132">
            <v>1</v>
          </cell>
          <cell r="G3132">
            <v>1</v>
          </cell>
          <cell r="H3132">
            <v>1</v>
          </cell>
        </row>
        <row r="3133">
          <cell r="A3133" t="str">
            <v>ZBGA2</v>
          </cell>
          <cell r="E3133">
            <v>1</v>
          </cell>
          <cell r="F3133">
            <v>1</v>
          </cell>
          <cell r="G3133">
            <v>1</v>
          </cell>
          <cell r="H3133">
            <v>1</v>
          </cell>
        </row>
        <row r="3134">
          <cell r="A3134" t="str">
            <v>ZBGA2</v>
          </cell>
          <cell r="E3134">
            <v>1</v>
          </cell>
          <cell r="F3134">
            <v>1</v>
          </cell>
          <cell r="G3134">
            <v>1</v>
          </cell>
          <cell r="H3134">
            <v>1</v>
          </cell>
        </row>
        <row r="3135">
          <cell r="A3135" t="str">
            <v>ZBGA2</v>
          </cell>
          <cell r="E3135">
            <v>1</v>
          </cell>
          <cell r="F3135">
            <v>1</v>
          </cell>
          <cell r="G3135">
            <v>1</v>
          </cell>
          <cell r="H3135">
            <v>1</v>
          </cell>
        </row>
        <row r="3136">
          <cell r="A3136" t="str">
            <v>ZBGA2</v>
          </cell>
          <cell r="E3136">
            <v>1</v>
          </cell>
          <cell r="F3136">
            <v>1</v>
          </cell>
          <cell r="G3136">
            <v>1</v>
          </cell>
          <cell r="H3136">
            <v>1</v>
          </cell>
        </row>
        <row r="3137">
          <cell r="A3137" t="str">
            <v>ZBGA2</v>
          </cell>
          <cell r="E3137">
            <v>0</v>
          </cell>
          <cell r="F3137">
            <v>1</v>
          </cell>
          <cell r="G3137">
            <v>1</v>
          </cell>
          <cell r="H3137">
            <v>1</v>
          </cell>
        </row>
        <row r="3138">
          <cell r="A3138" t="str">
            <v>ZBGA2</v>
          </cell>
          <cell r="E3138">
            <v>0</v>
          </cell>
          <cell r="F3138">
            <v>0</v>
          </cell>
          <cell r="G3138">
            <v>1</v>
          </cell>
          <cell r="H3138">
            <v>1</v>
          </cell>
        </row>
        <row r="3139">
          <cell r="A3139" t="str">
            <v>ZBGA2</v>
          </cell>
          <cell r="E3139">
            <v>0</v>
          </cell>
          <cell r="F3139">
            <v>0</v>
          </cell>
          <cell r="G3139">
            <v>0</v>
          </cell>
          <cell r="H3139">
            <v>1</v>
          </cell>
        </row>
        <row r="3140">
          <cell r="A3140" t="str">
            <v>ZBGA2</v>
          </cell>
          <cell r="E3140">
            <v>0</v>
          </cell>
          <cell r="F3140">
            <v>1</v>
          </cell>
          <cell r="G3140">
            <v>1</v>
          </cell>
          <cell r="H3140">
            <v>1</v>
          </cell>
        </row>
        <row r="3141">
          <cell r="A3141" t="str">
            <v>ZBGA2</v>
          </cell>
          <cell r="E3141">
            <v>0</v>
          </cell>
          <cell r="F3141">
            <v>1</v>
          </cell>
          <cell r="G3141">
            <v>1</v>
          </cell>
          <cell r="H3141">
            <v>1</v>
          </cell>
        </row>
        <row r="3142">
          <cell r="A3142" t="str">
            <v>ZBGA2</v>
          </cell>
          <cell r="E3142">
            <v>0</v>
          </cell>
          <cell r="F3142">
            <v>0</v>
          </cell>
          <cell r="G3142">
            <v>1</v>
          </cell>
          <cell r="H3142">
            <v>1</v>
          </cell>
        </row>
        <row r="3143">
          <cell r="A3143" t="str">
            <v>ZBPD</v>
          </cell>
          <cell r="E3143">
            <v>1</v>
          </cell>
          <cell r="F3143">
            <v>0</v>
          </cell>
          <cell r="G3143">
            <v>0</v>
          </cell>
          <cell r="H3143">
            <v>0</v>
          </cell>
        </row>
        <row r="3144">
          <cell r="A3144" t="str">
            <v>ZBPD</v>
          </cell>
          <cell r="E3144">
            <v>1</v>
          </cell>
          <cell r="F3144">
            <v>0</v>
          </cell>
          <cell r="G3144">
            <v>0</v>
          </cell>
          <cell r="H3144">
            <v>0</v>
          </cell>
        </row>
        <row r="3145">
          <cell r="A3145" t="str">
            <v>ZBGA3</v>
          </cell>
          <cell r="E3145">
            <v>1</v>
          </cell>
          <cell r="F3145">
            <v>0</v>
          </cell>
          <cell r="G3145">
            <v>0</v>
          </cell>
          <cell r="H3145">
            <v>0</v>
          </cell>
        </row>
        <row r="3146">
          <cell r="A3146" t="str">
            <v>ZBGA3</v>
          </cell>
          <cell r="E3146">
            <v>1</v>
          </cell>
          <cell r="F3146">
            <v>0</v>
          </cell>
          <cell r="G3146">
            <v>0</v>
          </cell>
          <cell r="H3146">
            <v>0</v>
          </cell>
        </row>
        <row r="3147">
          <cell r="A3147" t="str">
            <v>ZBSM1</v>
          </cell>
          <cell r="E3147">
            <v>1</v>
          </cell>
          <cell r="F3147">
            <v>0</v>
          </cell>
          <cell r="G3147">
            <v>0</v>
          </cell>
          <cell r="H3147">
            <v>0</v>
          </cell>
        </row>
        <row r="3148">
          <cell r="A3148" t="str">
            <v>ZBPD3</v>
          </cell>
          <cell r="E3148">
            <v>1</v>
          </cell>
          <cell r="F3148">
            <v>0</v>
          </cell>
          <cell r="G3148">
            <v>0</v>
          </cell>
          <cell r="H3148">
            <v>0</v>
          </cell>
        </row>
        <row r="3149">
          <cell r="A3149" t="str">
            <v>ZBSM7</v>
          </cell>
          <cell r="E3149">
            <v>1</v>
          </cell>
          <cell r="F3149">
            <v>0</v>
          </cell>
          <cell r="G3149">
            <v>0</v>
          </cell>
          <cell r="H3149">
            <v>0</v>
          </cell>
        </row>
        <row r="3150">
          <cell r="A3150" t="str">
            <v>ZBPD3</v>
          </cell>
          <cell r="E3150">
            <v>1</v>
          </cell>
          <cell r="F3150">
            <v>0</v>
          </cell>
          <cell r="G3150">
            <v>0</v>
          </cell>
          <cell r="H3150">
            <v>0</v>
          </cell>
        </row>
        <row r="3151">
          <cell r="A3151" t="str">
            <v>ZBGA3</v>
          </cell>
          <cell r="E3151">
            <v>0</v>
          </cell>
          <cell r="F3151">
            <v>0</v>
          </cell>
          <cell r="G3151">
            <v>0</v>
          </cell>
          <cell r="H3151">
            <v>0</v>
          </cell>
        </row>
        <row r="3152">
          <cell r="A3152" t="str">
            <v>ZBGA3</v>
          </cell>
          <cell r="E3152">
            <v>1</v>
          </cell>
          <cell r="F3152">
            <v>0</v>
          </cell>
          <cell r="G3152">
            <v>0</v>
          </cell>
          <cell r="H3152">
            <v>0</v>
          </cell>
        </row>
        <row r="3153">
          <cell r="A3153" t="str">
            <v>ZBGA6</v>
          </cell>
          <cell r="E3153">
            <v>1</v>
          </cell>
          <cell r="F3153">
            <v>0</v>
          </cell>
          <cell r="G3153">
            <v>0</v>
          </cell>
          <cell r="H3153">
            <v>0</v>
          </cell>
        </row>
        <row r="3154">
          <cell r="A3154" t="str">
            <v>ZBSM1</v>
          </cell>
          <cell r="E3154">
            <v>1</v>
          </cell>
          <cell r="F3154">
            <v>0</v>
          </cell>
          <cell r="G3154">
            <v>0</v>
          </cell>
          <cell r="H3154">
            <v>0</v>
          </cell>
        </row>
        <row r="3155">
          <cell r="A3155" t="str">
            <v>ZBPD3</v>
          </cell>
          <cell r="E3155">
            <v>1</v>
          </cell>
          <cell r="F3155">
            <v>0</v>
          </cell>
          <cell r="G3155">
            <v>0</v>
          </cell>
          <cell r="H3155">
            <v>0</v>
          </cell>
        </row>
        <row r="3156">
          <cell r="A3156" t="str">
            <v>ZBCS</v>
          </cell>
          <cell r="E3156">
            <v>0</v>
          </cell>
          <cell r="F3156">
            <v>0</v>
          </cell>
          <cell r="G3156">
            <v>0</v>
          </cell>
          <cell r="H3156">
            <v>0</v>
          </cell>
        </row>
        <row r="3157">
          <cell r="A3157" t="str">
            <v>ZBGA3</v>
          </cell>
          <cell r="E3157">
            <v>0</v>
          </cell>
          <cell r="F3157">
            <v>0</v>
          </cell>
          <cell r="G3157">
            <v>0</v>
          </cell>
          <cell r="H3157">
            <v>0</v>
          </cell>
        </row>
        <row r="3158">
          <cell r="A3158" t="str">
            <v>ZBPD</v>
          </cell>
          <cell r="E3158">
            <v>0</v>
          </cell>
          <cell r="F3158">
            <v>0</v>
          </cell>
          <cell r="G3158">
            <v>0</v>
          </cell>
          <cell r="H3158">
            <v>0</v>
          </cell>
        </row>
        <row r="3159">
          <cell r="A3159" t="str">
            <v>ZBPD</v>
          </cell>
          <cell r="E3159">
            <v>0</v>
          </cell>
          <cell r="F3159">
            <v>0</v>
          </cell>
          <cell r="G3159">
            <v>0</v>
          </cell>
          <cell r="H3159">
            <v>0</v>
          </cell>
        </row>
        <row r="3160">
          <cell r="A3160" t="str">
            <v>ZBSM1</v>
          </cell>
          <cell r="E3160">
            <v>0</v>
          </cell>
          <cell r="F3160">
            <v>0</v>
          </cell>
          <cell r="G3160">
            <v>0</v>
          </cell>
          <cell r="H3160">
            <v>0</v>
          </cell>
        </row>
        <row r="3161">
          <cell r="A3161" t="str">
            <v>ZBPD</v>
          </cell>
          <cell r="E3161">
            <v>0</v>
          </cell>
          <cell r="F3161">
            <v>0</v>
          </cell>
          <cell r="G3161">
            <v>0</v>
          </cell>
          <cell r="H3161">
            <v>0</v>
          </cell>
        </row>
        <row r="3162">
          <cell r="A3162" t="str">
            <v>ZBPD3</v>
          </cell>
          <cell r="E3162">
            <v>0</v>
          </cell>
          <cell r="F3162">
            <v>0</v>
          </cell>
          <cell r="G3162">
            <v>0</v>
          </cell>
          <cell r="H3162">
            <v>0</v>
          </cell>
        </row>
        <row r="3163">
          <cell r="A3163" t="str">
            <v>ZBGA3</v>
          </cell>
          <cell r="E3163">
            <v>1</v>
          </cell>
          <cell r="F3163">
            <v>0</v>
          </cell>
          <cell r="G3163">
            <v>0</v>
          </cell>
          <cell r="H3163">
            <v>0</v>
          </cell>
        </row>
        <row r="3164">
          <cell r="A3164" t="str">
            <v>ZBCS</v>
          </cell>
          <cell r="E3164">
            <v>0</v>
          </cell>
          <cell r="F3164">
            <v>0</v>
          </cell>
          <cell r="G3164">
            <v>0</v>
          </cell>
          <cell r="H3164">
            <v>0</v>
          </cell>
        </row>
        <row r="3165">
          <cell r="A3165" t="str">
            <v>ZBCS</v>
          </cell>
          <cell r="E3165">
            <v>0</v>
          </cell>
          <cell r="F3165">
            <v>0</v>
          </cell>
          <cell r="G3165">
            <v>0</v>
          </cell>
          <cell r="H3165">
            <v>0</v>
          </cell>
        </row>
        <row r="3166">
          <cell r="A3166" t="str">
            <v>ZBCS</v>
          </cell>
          <cell r="E3166">
            <v>0</v>
          </cell>
          <cell r="F3166">
            <v>0</v>
          </cell>
          <cell r="G3166">
            <v>0</v>
          </cell>
          <cell r="H3166">
            <v>0</v>
          </cell>
        </row>
        <row r="3167">
          <cell r="A3167" t="str">
            <v>ZBGA3</v>
          </cell>
          <cell r="E3167">
            <v>0</v>
          </cell>
          <cell r="F3167">
            <v>0</v>
          </cell>
          <cell r="G3167">
            <v>0</v>
          </cell>
          <cell r="H3167">
            <v>0</v>
          </cell>
        </row>
        <row r="3168">
          <cell r="A3168" t="str">
            <v>ZBGA3</v>
          </cell>
          <cell r="E3168">
            <v>0</v>
          </cell>
          <cell r="F3168">
            <v>0</v>
          </cell>
          <cell r="G3168">
            <v>0</v>
          </cell>
          <cell r="H3168">
            <v>0</v>
          </cell>
        </row>
        <row r="3169">
          <cell r="A3169" t="str">
            <v>ZBGA3</v>
          </cell>
          <cell r="E3169">
            <v>0</v>
          </cell>
          <cell r="F3169">
            <v>0</v>
          </cell>
          <cell r="G3169">
            <v>0</v>
          </cell>
          <cell r="H3169">
            <v>0</v>
          </cell>
        </row>
        <row r="3170">
          <cell r="A3170" t="str">
            <v>ZBGA6</v>
          </cell>
          <cell r="E3170">
            <v>1</v>
          </cell>
          <cell r="F3170">
            <v>1</v>
          </cell>
          <cell r="G3170">
            <v>1</v>
          </cell>
          <cell r="H3170">
            <v>1</v>
          </cell>
        </row>
        <row r="3171">
          <cell r="A3171" t="str">
            <v>ZBPD3</v>
          </cell>
          <cell r="E3171">
            <v>0</v>
          </cell>
          <cell r="F3171">
            <v>0</v>
          </cell>
          <cell r="G3171">
            <v>0</v>
          </cell>
          <cell r="H3171">
            <v>0</v>
          </cell>
        </row>
        <row r="3172">
          <cell r="A3172" t="str">
            <v>ZBSM1</v>
          </cell>
          <cell r="E3172">
            <v>0</v>
          </cell>
          <cell r="F3172">
            <v>0</v>
          </cell>
          <cell r="G3172">
            <v>0</v>
          </cell>
          <cell r="H3172">
            <v>0</v>
          </cell>
        </row>
        <row r="3173">
          <cell r="A3173" t="str">
            <v>ZBGA3</v>
          </cell>
          <cell r="E3173">
            <v>1</v>
          </cell>
          <cell r="F3173">
            <v>0</v>
          </cell>
          <cell r="G3173">
            <v>0</v>
          </cell>
          <cell r="H3173">
            <v>0</v>
          </cell>
        </row>
        <row r="3174">
          <cell r="A3174" t="str">
            <v>ZBPD</v>
          </cell>
          <cell r="E3174">
            <v>0</v>
          </cell>
          <cell r="F3174">
            <v>0</v>
          </cell>
          <cell r="G3174">
            <v>0</v>
          </cell>
          <cell r="H3174">
            <v>0</v>
          </cell>
        </row>
        <row r="3175">
          <cell r="A3175" t="str">
            <v>ZBPD</v>
          </cell>
          <cell r="E3175">
            <v>0</v>
          </cell>
          <cell r="F3175">
            <v>0</v>
          </cell>
          <cell r="G3175">
            <v>0</v>
          </cell>
          <cell r="H3175">
            <v>0</v>
          </cell>
        </row>
        <row r="3176">
          <cell r="A3176" t="str">
            <v>ZBPD</v>
          </cell>
          <cell r="E3176">
            <v>0</v>
          </cell>
          <cell r="F3176">
            <v>0</v>
          </cell>
          <cell r="G3176">
            <v>0</v>
          </cell>
          <cell r="H3176">
            <v>0</v>
          </cell>
        </row>
        <row r="3177">
          <cell r="A3177" t="str">
            <v>ZBGA3</v>
          </cell>
          <cell r="E3177">
            <v>1</v>
          </cell>
          <cell r="F3177">
            <v>0</v>
          </cell>
          <cell r="G3177">
            <v>0</v>
          </cell>
          <cell r="H3177">
            <v>0</v>
          </cell>
        </row>
        <row r="3178">
          <cell r="A3178" t="str">
            <v>ZBSM1</v>
          </cell>
          <cell r="E3178">
            <v>0</v>
          </cell>
          <cell r="F3178">
            <v>0</v>
          </cell>
          <cell r="G3178">
            <v>0</v>
          </cell>
          <cell r="H3178">
            <v>0</v>
          </cell>
        </row>
        <row r="3179">
          <cell r="A3179" t="str">
            <v>ZBPD3</v>
          </cell>
          <cell r="E3179">
            <v>0</v>
          </cell>
          <cell r="F3179">
            <v>0</v>
          </cell>
          <cell r="G3179">
            <v>0</v>
          </cell>
          <cell r="H3179">
            <v>0</v>
          </cell>
        </row>
        <row r="3180">
          <cell r="A3180" t="str">
            <v>ZBCS</v>
          </cell>
          <cell r="E3180">
            <v>0</v>
          </cell>
          <cell r="F3180">
            <v>0</v>
          </cell>
          <cell r="G3180">
            <v>0</v>
          </cell>
          <cell r="H3180">
            <v>0</v>
          </cell>
        </row>
        <row r="3181">
          <cell r="A3181" t="str">
            <v>ZBCS</v>
          </cell>
          <cell r="E3181">
            <v>0</v>
          </cell>
          <cell r="F3181">
            <v>0</v>
          </cell>
          <cell r="G3181">
            <v>0</v>
          </cell>
          <cell r="H3181">
            <v>0</v>
          </cell>
        </row>
        <row r="3182">
          <cell r="A3182" t="str">
            <v>ZBCS</v>
          </cell>
          <cell r="E3182">
            <v>0</v>
          </cell>
          <cell r="F3182">
            <v>0</v>
          </cell>
          <cell r="G3182">
            <v>0</v>
          </cell>
          <cell r="H3182">
            <v>0</v>
          </cell>
        </row>
        <row r="3183">
          <cell r="A3183" t="str">
            <v>ZBPD</v>
          </cell>
          <cell r="E3183">
            <v>0</v>
          </cell>
          <cell r="F3183">
            <v>0</v>
          </cell>
          <cell r="G3183">
            <v>0</v>
          </cell>
          <cell r="H3183">
            <v>0</v>
          </cell>
        </row>
        <row r="3184">
          <cell r="A3184" t="str">
            <v>ZBCS</v>
          </cell>
          <cell r="E3184">
            <v>1</v>
          </cell>
          <cell r="F3184">
            <v>0</v>
          </cell>
          <cell r="G3184">
            <v>0</v>
          </cell>
          <cell r="H3184">
            <v>0</v>
          </cell>
        </row>
        <row r="3185">
          <cell r="A3185" t="str">
            <v>ZBCS</v>
          </cell>
          <cell r="E3185">
            <v>0</v>
          </cell>
          <cell r="F3185">
            <v>0</v>
          </cell>
          <cell r="G3185">
            <v>0</v>
          </cell>
          <cell r="H3185">
            <v>0</v>
          </cell>
        </row>
        <row r="3186">
          <cell r="A3186" t="str">
            <v>ZBCS</v>
          </cell>
          <cell r="E3186">
            <v>1</v>
          </cell>
          <cell r="F3186">
            <v>0</v>
          </cell>
          <cell r="G3186">
            <v>0</v>
          </cell>
          <cell r="H3186">
            <v>0</v>
          </cell>
        </row>
        <row r="3187">
          <cell r="A3187" t="str">
            <v>ZBPD</v>
          </cell>
          <cell r="E3187">
            <v>0</v>
          </cell>
          <cell r="F3187">
            <v>0</v>
          </cell>
          <cell r="G3187">
            <v>0</v>
          </cell>
          <cell r="H3187">
            <v>0</v>
          </cell>
        </row>
        <row r="3188">
          <cell r="A3188" t="str">
            <v>ZBCS</v>
          </cell>
          <cell r="E3188">
            <v>1</v>
          </cell>
          <cell r="F3188">
            <v>0</v>
          </cell>
          <cell r="G3188">
            <v>0</v>
          </cell>
          <cell r="H3188">
            <v>0</v>
          </cell>
        </row>
        <row r="3189">
          <cell r="A3189" t="str">
            <v>ZBPD3</v>
          </cell>
          <cell r="E3189">
            <v>0</v>
          </cell>
          <cell r="F3189">
            <v>0</v>
          </cell>
          <cell r="G3189">
            <v>0</v>
          </cell>
          <cell r="H3189">
            <v>0</v>
          </cell>
        </row>
        <row r="3190">
          <cell r="A3190" t="str">
            <v>ZBPD</v>
          </cell>
          <cell r="E3190">
            <v>1</v>
          </cell>
          <cell r="F3190">
            <v>0</v>
          </cell>
          <cell r="G3190">
            <v>0</v>
          </cell>
          <cell r="H3190">
            <v>0</v>
          </cell>
        </row>
        <row r="3191">
          <cell r="A3191" t="str">
            <v>ZBPD</v>
          </cell>
          <cell r="E3191">
            <v>0</v>
          </cell>
          <cell r="F3191">
            <v>0</v>
          </cell>
          <cell r="G3191">
            <v>0</v>
          </cell>
          <cell r="H3191">
            <v>0</v>
          </cell>
        </row>
        <row r="3192">
          <cell r="A3192" t="str">
            <v>ZBPD</v>
          </cell>
          <cell r="E3192">
            <v>0</v>
          </cell>
          <cell r="F3192">
            <v>0</v>
          </cell>
          <cell r="G3192">
            <v>0</v>
          </cell>
          <cell r="H3192">
            <v>0</v>
          </cell>
        </row>
        <row r="3193">
          <cell r="A3193" t="str">
            <v>ZBCS</v>
          </cell>
          <cell r="E3193">
            <v>1</v>
          </cell>
          <cell r="F3193">
            <v>0</v>
          </cell>
          <cell r="G3193">
            <v>0</v>
          </cell>
          <cell r="H3193">
            <v>0</v>
          </cell>
        </row>
        <row r="3194">
          <cell r="A3194" t="str">
            <v>ZBCS</v>
          </cell>
          <cell r="E3194">
            <v>1</v>
          </cell>
          <cell r="F3194">
            <v>0</v>
          </cell>
          <cell r="G3194">
            <v>0</v>
          </cell>
          <cell r="H3194">
            <v>0</v>
          </cell>
        </row>
        <row r="3195">
          <cell r="A3195" t="str">
            <v>ZBSM1</v>
          </cell>
          <cell r="E3195">
            <v>0</v>
          </cell>
          <cell r="F3195">
            <v>0</v>
          </cell>
          <cell r="G3195">
            <v>0</v>
          </cell>
          <cell r="H3195">
            <v>0</v>
          </cell>
        </row>
        <row r="3196">
          <cell r="A3196" t="str">
            <v>ZBPD</v>
          </cell>
          <cell r="E3196">
            <v>0</v>
          </cell>
          <cell r="F3196">
            <v>0</v>
          </cell>
          <cell r="G3196">
            <v>0</v>
          </cell>
          <cell r="H3196">
            <v>0</v>
          </cell>
        </row>
        <row r="3197">
          <cell r="A3197" t="str">
            <v>ZBPD5</v>
          </cell>
          <cell r="E3197">
            <v>0</v>
          </cell>
          <cell r="F3197">
            <v>0</v>
          </cell>
          <cell r="G3197">
            <v>0</v>
          </cell>
          <cell r="H3197">
            <v>0</v>
          </cell>
        </row>
        <row r="3198">
          <cell r="A3198" t="str">
            <v>ZBCS</v>
          </cell>
          <cell r="E3198">
            <v>0</v>
          </cell>
          <cell r="F3198">
            <v>0</v>
          </cell>
          <cell r="G3198">
            <v>0</v>
          </cell>
          <cell r="H3198">
            <v>0</v>
          </cell>
        </row>
        <row r="3199">
          <cell r="A3199" t="str">
            <v>ZBCS</v>
          </cell>
          <cell r="E3199">
            <v>0</v>
          </cell>
          <cell r="F3199">
            <v>0</v>
          </cell>
          <cell r="G3199">
            <v>0</v>
          </cell>
          <cell r="H3199">
            <v>0</v>
          </cell>
        </row>
        <row r="3200">
          <cell r="A3200" t="str">
            <v>ZBCS</v>
          </cell>
          <cell r="E3200">
            <v>0</v>
          </cell>
          <cell r="F3200">
            <v>0</v>
          </cell>
          <cell r="G3200">
            <v>0</v>
          </cell>
          <cell r="H3200">
            <v>0</v>
          </cell>
        </row>
        <row r="3201">
          <cell r="A3201" t="str">
            <v>ZBCS</v>
          </cell>
          <cell r="E3201">
            <v>0</v>
          </cell>
          <cell r="F3201">
            <v>0</v>
          </cell>
          <cell r="G3201">
            <v>0</v>
          </cell>
          <cell r="H3201">
            <v>0</v>
          </cell>
        </row>
        <row r="3202">
          <cell r="A3202" t="str">
            <v>ZBCS</v>
          </cell>
          <cell r="E3202">
            <v>0</v>
          </cell>
          <cell r="F3202">
            <v>0</v>
          </cell>
          <cell r="G3202">
            <v>0</v>
          </cell>
          <cell r="H3202">
            <v>0</v>
          </cell>
        </row>
        <row r="3203">
          <cell r="A3203" t="str">
            <v>ZBGA3</v>
          </cell>
          <cell r="E3203">
            <v>1</v>
          </cell>
          <cell r="F3203">
            <v>0</v>
          </cell>
          <cell r="G3203">
            <v>0</v>
          </cell>
          <cell r="H3203">
            <v>0</v>
          </cell>
        </row>
      </sheetData>
      <sheetData sheetId="14" refreshError="1">
        <row r="2">
          <cell r="A2" t="str">
            <v>ZBSM1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</row>
        <row r="3">
          <cell r="A3" t="str">
            <v>ZBSM1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ZBSM1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ZBSM3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 t="str">
            <v>ZBSM2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A7" t="str">
            <v>ZBGA6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ZBSM1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A9" t="str">
            <v>ZBGA4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A10" t="str">
            <v>ZBSM3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A11" t="str">
            <v>ZBSM7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</row>
        <row r="12">
          <cell r="A12" t="str">
            <v>ZBSM1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ZBSM2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</row>
        <row r="14">
          <cell r="A14" t="str">
            <v>ZBGA6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 t="str">
            <v>ZBGA3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A16" t="str">
            <v>ZBGA5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 t="str">
            <v>ZBGA4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ZBGA7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ZBPD5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A20" t="str">
            <v>ZBGA6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ZBGA9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A22" t="str">
            <v>ZBSM5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 t="str">
            <v>ZBPD2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ZBGA7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A25" t="str">
            <v>ZBSM6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A26" t="str">
            <v>ZBSM8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A27" t="str">
            <v>ZBSM8</v>
          </cell>
          <cell r="E27">
            <v>10</v>
          </cell>
          <cell r="F27">
            <v>0</v>
          </cell>
          <cell r="G27">
            <v>0</v>
          </cell>
          <cell r="H27">
            <v>0</v>
          </cell>
        </row>
        <row r="28">
          <cell r="A28" t="str">
            <v>ZBSM8</v>
          </cell>
          <cell r="E28">
            <v>5</v>
          </cell>
          <cell r="F28">
            <v>0</v>
          </cell>
          <cell r="G28">
            <v>0</v>
          </cell>
          <cell r="H28">
            <v>0</v>
          </cell>
        </row>
        <row r="29">
          <cell r="A29" t="str">
            <v>ZBSM8</v>
          </cell>
          <cell r="E29">
            <v>10</v>
          </cell>
          <cell r="F29">
            <v>10</v>
          </cell>
          <cell r="G29">
            <v>0</v>
          </cell>
          <cell r="H29">
            <v>0</v>
          </cell>
        </row>
        <row r="30">
          <cell r="A30" t="str">
            <v>ZBSM8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ZBSM8</v>
          </cell>
          <cell r="E31">
            <v>0</v>
          </cell>
          <cell r="F31">
            <v>10</v>
          </cell>
          <cell r="G31">
            <v>0</v>
          </cell>
          <cell r="H31">
            <v>0</v>
          </cell>
        </row>
        <row r="32">
          <cell r="A32" t="str">
            <v>ZBSM8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</row>
        <row r="33">
          <cell r="A33" t="str">
            <v>ZBSM8</v>
          </cell>
          <cell r="E33">
            <v>0</v>
          </cell>
          <cell r="F33">
            <v>0</v>
          </cell>
          <cell r="G33">
            <v>5</v>
          </cell>
          <cell r="H33">
            <v>0</v>
          </cell>
        </row>
        <row r="34">
          <cell r="A34" t="str">
            <v>ZBSM8</v>
          </cell>
          <cell r="E34">
            <v>0</v>
          </cell>
          <cell r="F34">
            <v>0</v>
          </cell>
          <cell r="G34">
            <v>20</v>
          </cell>
          <cell r="H34">
            <v>20</v>
          </cell>
        </row>
        <row r="35">
          <cell r="A35" t="str">
            <v>ZBSM8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A36" t="str">
            <v>ZBSM8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A37" t="str">
            <v>ZBSM8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A38" t="str">
            <v>ZBSM8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A39" t="str">
            <v>ZBSM8</v>
          </cell>
          <cell r="E39">
            <v>0</v>
          </cell>
          <cell r="F39">
            <v>0</v>
          </cell>
          <cell r="G39">
            <v>0</v>
          </cell>
          <cell r="H39">
            <v>15</v>
          </cell>
        </row>
        <row r="40">
          <cell r="A40" t="str">
            <v>ZBSM8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ZBSM8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A42" t="str">
            <v>ZBSM8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A43" t="str">
            <v>ZBSM8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A44" t="str">
            <v>ZBSM8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A45" t="str">
            <v>ZBSM8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A46" t="str">
            <v>ZBSM8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ZBSM8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A48" t="str">
            <v>ZBSM8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ZBSM8</v>
          </cell>
          <cell r="E49">
            <v>0</v>
          </cell>
          <cell r="F49">
            <v>0</v>
          </cell>
          <cell r="G49">
            <v>5</v>
          </cell>
          <cell r="H49">
            <v>0</v>
          </cell>
        </row>
        <row r="50">
          <cell r="A50" t="str">
            <v>ZBSM8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ZBCS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ZBCS</v>
          </cell>
          <cell r="E52">
            <v>7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ZBCS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A54" t="str">
            <v>ZBCS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A55" t="str">
            <v>ZBCS</v>
          </cell>
          <cell r="E55">
            <v>15</v>
          </cell>
          <cell r="F55">
            <v>0</v>
          </cell>
          <cell r="G55">
            <v>0</v>
          </cell>
          <cell r="H55">
            <v>0</v>
          </cell>
        </row>
        <row r="56">
          <cell r="A56" t="str">
            <v>ZBCS</v>
          </cell>
          <cell r="E56">
            <v>20</v>
          </cell>
          <cell r="F56">
            <v>0</v>
          </cell>
          <cell r="G56">
            <v>0</v>
          </cell>
          <cell r="H56">
            <v>0</v>
          </cell>
        </row>
        <row r="57">
          <cell r="A57" t="str">
            <v>ZBCS</v>
          </cell>
          <cell r="E57">
            <v>5</v>
          </cell>
          <cell r="F57">
            <v>5</v>
          </cell>
          <cell r="G57">
            <v>0</v>
          </cell>
          <cell r="H57">
            <v>0</v>
          </cell>
        </row>
        <row r="58">
          <cell r="A58" t="str">
            <v>ZBCS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ZBCS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A60" t="str">
            <v>ZBCS</v>
          </cell>
          <cell r="E60">
            <v>0</v>
          </cell>
          <cell r="F60">
            <v>5</v>
          </cell>
          <cell r="G60">
            <v>5</v>
          </cell>
          <cell r="H60">
            <v>0</v>
          </cell>
        </row>
        <row r="61">
          <cell r="A61" t="str">
            <v>ZBCS</v>
          </cell>
          <cell r="E61">
            <v>0</v>
          </cell>
          <cell r="F61">
            <v>0</v>
          </cell>
          <cell r="G61">
            <v>20</v>
          </cell>
          <cell r="H61">
            <v>0</v>
          </cell>
        </row>
        <row r="62">
          <cell r="A62" t="str">
            <v>ZBCS</v>
          </cell>
          <cell r="E62">
            <v>0</v>
          </cell>
          <cell r="F62">
            <v>0</v>
          </cell>
          <cell r="G62">
            <v>20</v>
          </cell>
          <cell r="H62">
            <v>20</v>
          </cell>
        </row>
        <row r="63">
          <cell r="A63" t="str">
            <v>ZBCS</v>
          </cell>
          <cell r="E63">
            <v>0</v>
          </cell>
          <cell r="F63">
            <v>0</v>
          </cell>
          <cell r="G63">
            <v>0</v>
          </cell>
          <cell r="H63">
            <v>10</v>
          </cell>
        </row>
        <row r="64">
          <cell r="A64" t="str">
            <v>ZBCS</v>
          </cell>
          <cell r="E64">
            <v>0</v>
          </cell>
          <cell r="F64">
            <v>0</v>
          </cell>
          <cell r="G64">
            <v>0</v>
          </cell>
          <cell r="H64">
            <v>20</v>
          </cell>
        </row>
        <row r="65">
          <cell r="A65" t="str">
            <v>ZBCS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A66" t="str">
            <v>ZBCS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A67" t="str">
            <v>ZBCS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</row>
        <row r="68">
          <cell r="A68" t="str">
            <v>ZBCS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A69" t="str">
            <v>ZBCS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A70" t="str">
            <v>ZBCS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ZBCS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A72" t="str">
            <v>ZBCS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</row>
        <row r="73">
          <cell r="A73" t="str">
            <v>ZBCS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</row>
        <row r="74">
          <cell r="A74" t="str">
            <v>ZBCS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</row>
        <row r="75">
          <cell r="A75" t="str">
            <v>ZBCS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A76" t="str">
            <v>ZBCS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ZBCS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A78" t="str">
            <v>ZBCS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A79" t="str">
            <v>ZBCS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A80" t="str">
            <v>ZBCS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</row>
        <row r="81">
          <cell r="A81" t="str">
            <v>ZBCS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A82" t="str">
            <v>ZBCS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</row>
        <row r="83">
          <cell r="A83" t="str">
            <v>ZBCS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A84" t="str">
            <v>ZBCS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ZBCS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A86" t="str">
            <v>ZBCS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A87" t="str">
            <v>ZBCS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A88" t="str">
            <v>ZBCS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A89" t="str">
            <v>ZBCS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A90" t="str">
            <v>ZBCS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</row>
        <row r="91">
          <cell r="A91" t="str">
            <v>ZBCS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</row>
        <row r="92">
          <cell r="A92" t="str">
            <v>ZBCS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</row>
        <row r="93">
          <cell r="A93" t="str">
            <v>ZBCS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</row>
        <row r="94">
          <cell r="A94" t="str">
            <v>ZBCS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ZBCS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</row>
        <row r="96">
          <cell r="A96" t="str">
            <v>ZBCS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</row>
        <row r="97">
          <cell r="A97" t="str">
            <v>ZBCS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</row>
        <row r="98">
          <cell r="A98" t="str">
            <v>ZBCS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</row>
        <row r="99">
          <cell r="A99" t="str">
            <v>ZBCS</v>
          </cell>
          <cell r="E99">
            <v>0</v>
          </cell>
          <cell r="F99">
            <v>0</v>
          </cell>
          <cell r="G99">
            <v>10</v>
          </cell>
          <cell r="H99">
            <v>0</v>
          </cell>
        </row>
        <row r="100">
          <cell r="A100" t="str">
            <v>ZBCS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</row>
        <row r="101">
          <cell r="A101" t="str">
            <v>ZBCS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</row>
        <row r="102">
          <cell r="A102" t="str">
            <v>ZBCS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</row>
        <row r="103">
          <cell r="A103" t="str">
            <v>ZBCS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</row>
        <row r="104">
          <cell r="A104" t="str">
            <v>ZBCS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</row>
        <row r="105">
          <cell r="A105" t="str">
            <v>ZBCS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</row>
        <row r="106">
          <cell r="A106" t="str">
            <v>ZBCS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</row>
        <row r="107">
          <cell r="A107" t="str">
            <v>ZBCS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ZBCS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A109" t="str">
            <v>ZBCS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</row>
        <row r="110">
          <cell r="A110" t="str">
            <v>ZBCS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A111" t="str">
            <v>ZBCS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A112" t="str">
            <v>ZBCS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A113" t="str">
            <v>ZBCS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</row>
        <row r="114">
          <cell r="A114" t="str">
            <v>ZBCS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ZBCS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ZBCS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A117" t="str">
            <v>ZBCS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ZBCS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ZBCS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ZBCS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ZBCS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</row>
        <row r="122">
          <cell r="A122" t="str">
            <v>ZBCS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</row>
        <row r="123">
          <cell r="A123" t="str">
            <v>ZBCS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A124" t="str">
            <v>ZBCS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ZBCS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ZBCS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</row>
        <row r="127">
          <cell r="A127" t="str">
            <v>ZBCS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</row>
        <row r="128">
          <cell r="A128" t="str">
            <v>ZBCS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</row>
        <row r="129">
          <cell r="A129" t="str">
            <v>ZBCS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</row>
        <row r="130">
          <cell r="A130" t="str">
            <v>ZBCS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ZBCS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A132" t="str">
            <v>ZBCS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A133" t="str">
            <v>ZBCS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ZBCS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A135" t="str">
            <v>ZBCS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 t="str">
            <v>ZBCS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A137" t="str">
            <v>ZBCS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</row>
        <row r="138">
          <cell r="A138" t="str">
            <v>ZBCS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</row>
        <row r="139">
          <cell r="A139" t="str">
            <v>ZBCS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</row>
        <row r="140">
          <cell r="A140" t="str">
            <v>ZBCS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ZBCS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 t="str">
            <v>ZBCS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</row>
        <row r="143">
          <cell r="A143" t="str">
            <v>ZBCS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</row>
        <row r="144">
          <cell r="A144" t="str">
            <v>ZBCS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ZBCS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A146" t="str">
            <v>ZBCS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ZBCS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ZBCS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</row>
        <row r="149">
          <cell r="A149" t="str">
            <v>ZBCS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A150" t="str">
            <v>ZBCS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ZBCS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</row>
        <row r="152">
          <cell r="A152" t="str">
            <v>ZBCS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</row>
        <row r="153">
          <cell r="A153" t="str">
            <v>ZBCS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ZBCS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A155" t="str">
            <v>ZBCS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</row>
        <row r="156">
          <cell r="A156" t="str">
            <v>ZBCS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ZBCS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A158" t="str">
            <v>ZBCS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A159" t="str">
            <v>ZBCS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</row>
        <row r="160">
          <cell r="A160" t="str">
            <v>ZBCS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ZBCS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A162" t="str">
            <v>ZBCS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A163" t="str">
            <v>ZBCS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ZBCS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</row>
        <row r="165">
          <cell r="A165" t="str">
            <v>ZBCS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ZBCS</v>
          </cell>
          <cell r="E166">
            <v>1</v>
          </cell>
          <cell r="F166">
            <v>1</v>
          </cell>
          <cell r="G166">
            <v>1</v>
          </cell>
          <cell r="H166">
            <v>1</v>
          </cell>
        </row>
        <row r="167">
          <cell r="A167" t="str">
            <v>ZBGA7</v>
          </cell>
          <cell r="E167">
            <v>1</v>
          </cell>
          <cell r="F167">
            <v>1</v>
          </cell>
          <cell r="G167">
            <v>1</v>
          </cell>
          <cell r="H167">
            <v>1</v>
          </cell>
        </row>
        <row r="168">
          <cell r="A168" t="str">
            <v>ZBGA7</v>
          </cell>
          <cell r="E168">
            <v>2</v>
          </cell>
          <cell r="F168">
            <v>2</v>
          </cell>
          <cell r="G168">
            <v>2</v>
          </cell>
          <cell r="H168">
            <v>2</v>
          </cell>
        </row>
        <row r="169">
          <cell r="A169" t="str">
            <v>ZBGA7</v>
          </cell>
          <cell r="E169">
            <v>1</v>
          </cell>
          <cell r="F169">
            <v>1</v>
          </cell>
          <cell r="G169">
            <v>1</v>
          </cell>
          <cell r="H169">
            <v>1</v>
          </cell>
        </row>
        <row r="170">
          <cell r="A170" t="str">
            <v>ZBGA7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A171" t="str">
            <v>ZBGA7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</row>
        <row r="172">
          <cell r="A172" t="str">
            <v>ZBGA7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</row>
        <row r="173">
          <cell r="A173" t="str">
            <v>ZBGA7</v>
          </cell>
          <cell r="E173">
            <v>2</v>
          </cell>
          <cell r="F173">
            <v>2</v>
          </cell>
          <cell r="G173">
            <v>2</v>
          </cell>
          <cell r="H173">
            <v>2</v>
          </cell>
        </row>
        <row r="174">
          <cell r="A174" t="str">
            <v>ZBGA7</v>
          </cell>
          <cell r="E174">
            <v>1</v>
          </cell>
          <cell r="F174">
            <v>1</v>
          </cell>
          <cell r="G174">
            <v>1</v>
          </cell>
          <cell r="H174">
            <v>1</v>
          </cell>
        </row>
        <row r="175">
          <cell r="A175" t="str">
            <v>ZBGA7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A176" t="str">
            <v>ZBGA3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ZBPD3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A178" t="str">
            <v>ZBSM1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A179" t="str">
            <v>ZBSM1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A180" t="str">
            <v>ZBSM1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A181" t="str">
            <v>ZBSM1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</row>
        <row r="182">
          <cell r="A182" t="str">
            <v>ZBSM1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</row>
        <row r="183">
          <cell r="A183" t="str">
            <v>ZBSM1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ZBSM1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ZBSM1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ZBGA4</v>
          </cell>
          <cell r="E186">
            <v>1</v>
          </cell>
          <cell r="F186">
            <v>1</v>
          </cell>
          <cell r="G186">
            <v>0</v>
          </cell>
          <cell r="H186">
            <v>0</v>
          </cell>
        </row>
        <row r="187">
          <cell r="A187" t="str">
            <v>ZBGA4</v>
          </cell>
          <cell r="E187">
            <v>1</v>
          </cell>
          <cell r="F187">
            <v>1</v>
          </cell>
          <cell r="G187">
            <v>1</v>
          </cell>
          <cell r="H187">
            <v>1</v>
          </cell>
        </row>
        <row r="188">
          <cell r="A188" t="str">
            <v>ZBGA4</v>
          </cell>
          <cell r="E188">
            <v>1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ZBGA4</v>
          </cell>
          <cell r="E189">
            <v>1</v>
          </cell>
          <cell r="F189">
            <v>2</v>
          </cell>
          <cell r="G189">
            <v>3</v>
          </cell>
          <cell r="H189">
            <v>3</v>
          </cell>
        </row>
        <row r="190">
          <cell r="A190" t="str">
            <v>ZBGA4</v>
          </cell>
          <cell r="E190">
            <v>1</v>
          </cell>
          <cell r="F190">
            <v>1</v>
          </cell>
          <cell r="G190">
            <v>1</v>
          </cell>
          <cell r="H190">
            <v>1</v>
          </cell>
        </row>
        <row r="191">
          <cell r="A191" t="str">
            <v>ZBGA4</v>
          </cell>
          <cell r="E191">
            <v>1</v>
          </cell>
          <cell r="F191">
            <v>1</v>
          </cell>
          <cell r="G191">
            <v>1</v>
          </cell>
          <cell r="H191">
            <v>1</v>
          </cell>
        </row>
        <row r="192">
          <cell r="A192" t="str">
            <v>ZBGA4</v>
          </cell>
          <cell r="E192">
            <v>1</v>
          </cell>
          <cell r="F192">
            <v>1</v>
          </cell>
          <cell r="G192">
            <v>1</v>
          </cell>
          <cell r="H192">
            <v>1</v>
          </cell>
        </row>
        <row r="193">
          <cell r="A193" t="str">
            <v>ZBGA4</v>
          </cell>
          <cell r="E193">
            <v>1</v>
          </cell>
          <cell r="F193">
            <v>1</v>
          </cell>
          <cell r="G193">
            <v>1</v>
          </cell>
          <cell r="H193">
            <v>1</v>
          </cell>
        </row>
        <row r="194">
          <cell r="A194" t="str">
            <v>ZBPD5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ZBPD5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A196" t="str">
            <v>ZBPD5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ZBPD5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ZBPD5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ZBPD5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ZBPD5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ZBPD5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</row>
        <row r="202">
          <cell r="A202" t="str">
            <v>ZBPD5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A203" t="str">
            <v>ZBPD5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A204" t="str">
            <v>ZBPD5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A205" t="str">
            <v>ZBPD5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ZBPD5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ZBPD5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</row>
        <row r="208">
          <cell r="A208" t="str">
            <v>ZBPD5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ZBPD5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ZBPD5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ZBGA5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ZBGA3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ZBCS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A214" t="str">
            <v>ZBCS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A215" t="str">
            <v>ZBPD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A216" t="str">
            <v>ZBSM1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 t="str">
            <v>ZBPD3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A218" t="str">
            <v>ZBPD3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</row>
        <row r="219">
          <cell r="A219" t="str">
            <v>ZBPD3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</row>
        <row r="220">
          <cell r="A220" t="str">
            <v>ZBPD3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</row>
        <row r="221">
          <cell r="A221" t="str">
            <v>ZBPD4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</row>
        <row r="222">
          <cell r="A222" t="str">
            <v>ZBPD3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</row>
        <row r="223">
          <cell r="A223" t="str">
            <v>ZBPD3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</row>
        <row r="224">
          <cell r="A224" t="str">
            <v>ZBPD3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</row>
        <row r="225">
          <cell r="A225" t="str">
            <v>ZBPD3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</row>
        <row r="226">
          <cell r="A226" t="str">
            <v>ZBPD3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</row>
        <row r="227">
          <cell r="A227" t="str">
            <v>ZBPD3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</row>
        <row r="228">
          <cell r="A228" t="str">
            <v>ZBPD3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</row>
        <row r="229">
          <cell r="A229" t="str">
            <v>ZBPD3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</row>
        <row r="230">
          <cell r="A230" t="str">
            <v>ZBPD3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</row>
        <row r="231">
          <cell r="A231" t="str">
            <v>ZBPD3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</row>
        <row r="232">
          <cell r="A232" t="str">
            <v>ZBPD3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</row>
        <row r="233">
          <cell r="A233" t="str">
            <v>ZBPD3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</row>
        <row r="234">
          <cell r="A234" t="str">
            <v>ZBPD3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</row>
        <row r="235">
          <cell r="A235" t="str">
            <v>ZBPD3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</row>
        <row r="236">
          <cell r="A236" t="str">
            <v>ZBPD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</row>
        <row r="237">
          <cell r="A237" t="str">
            <v>ZBPD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ZBPD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</row>
        <row r="239">
          <cell r="A239" t="str">
            <v>ZBPD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</row>
        <row r="240">
          <cell r="A240" t="str">
            <v>ZBPD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</row>
        <row r="241">
          <cell r="A241" t="str">
            <v>ZBPD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</row>
        <row r="242">
          <cell r="A242" t="str">
            <v>ZBPD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</row>
        <row r="243">
          <cell r="A243" t="str">
            <v>ZBPD2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</row>
        <row r="244">
          <cell r="A244" t="str">
            <v>ZBPD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</row>
        <row r="245">
          <cell r="A245" t="str">
            <v>ZBPD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</row>
        <row r="246">
          <cell r="A246" t="str">
            <v>ZBPD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</row>
        <row r="247">
          <cell r="A247" t="str">
            <v>ZBPD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</row>
        <row r="248">
          <cell r="A248" t="str">
            <v>ZBPD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</row>
        <row r="249">
          <cell r="A249" t="str">
            <v>ZBPD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</row>
        <row r="250">
          <cell r="A250" t="str">
            <v>ZBPD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</row>
        <row r="251">
          <cell r="A251" t="str">
            <v>ZBPD2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</row>
        <row r="252">
          <cell r="A252" t="str">
            <v>ZBPD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</row>
        <row r="253">
          <cell r="A253" t="str">
            <v>ZBPD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</row>
        <row r="254">
          <cell r="A254" t="str">
            <v>ZBPD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</row>
        <row r="255">
          <cell r="A255" t="str">
            <v>ZBPD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</row>
        <row r="256">
          <cell r="A256" t="str">
            <v>ZBPD2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</row>
        <row r="257">
          <cell r="A257" t="str">
            <v>ZBPD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ZBPD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</row>
        <row r="259">
          <cell r="A259" t="str">
            <v>ZBPD</v>
          </cell>
          <cell r="E259">
            <v>1</v>
          </cell>
          <cell r="F259">
            <v>1</v>
          </cell>
          <cell r="G259">
            <v>1</v>
          </cell>
          <cell r="H259">
            <v>0</v>
          </cell>
        </row>
        <row r="260">
          <cell r="A260" t="str">
            <v>ZBPD</v>
          </cell>
          <cell r="E260">
            <v>1</v>
          </cell>
          <cell r="F260">
            <v>1</v>
          </cell>
          <cell r="G260">
            <v>1</v>
          </cell>
          <cell r="H260">
            <v>0</v>
          </cell>
        </row>
        <row r="261">
          <cell r="A261" t="str">
            <v>ZBPD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</row>
        <row r="262">
          <cell r="A262" t="str">
            <v>ZBPD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A263" t="str">
            <v>ZBPD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ZBPD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</row>
        <row r="265">
          <cell r="A265" t="str">
            <v>ZBPD2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ZBPD2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</row>
        <row r="267">
          <cell r="A267" t="str">
            <v>ZBPD2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</row>
        <row r="268">
          <cell r="A268" t="str">
            <v>ZBPD</v>
          </cell>
          <cell r="E268">
            <v>1</v>
          </cell>
          <cell r="F268">
            <v>1</v>
          </cell>
          <cell r="G268">
            <v>1</v>
          </cell>
          <cell r="H268">
            <v>0</v>
          </cell>
        </row>
        <row r="269">
          <cell r="A269" t="str">
            <v>ZBPD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ZBPD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</row>
        <row r="271">
          <cell r="A271" t="str">
            <v>ZBPD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</row>
        <row r="272">
          <cell r="A272" t="str">
            <v>ZBPD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</row>
        <row r="273">
          <cell r="A273" t="str">
            <v>ZBPD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</row>
        <row r="274">
          <cell r="A274" t="str">
            <v>ZBPD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A275" t="str">
            <v>ZBPD2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ZBPD2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</row>
        <row r="277">
          <cell r="A277" t="str">
            <v>ZBPD</v>
          </cell>
          <cell r="E277">
            <v>1</v>
          </cell>
          <cell r="F277">
            <v>1</v>
          </cell>
          <cell r="G277">
            <v>1</v>
          </cell>
          <cell r="H277">
            <v>0</v>
          </cell>
        </row>
        <row r="278">
          <cell r="A278" t="str">
            <v>ZBPD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</row>
        <row r="279">
          <cell r="A279" t="str">
            <v>ZBPD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</row>
        <row r="280">
          <cell r="A280" t="str">
            <v>ZBPD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</row>
        <row r="281">
          <cell r="A281" t="str">
            <v>ZBPD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</row>
        <row r="282">
          <cell r="A282" t="str">
            <v>ZBPD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</row>
        <row r="283">
          <cell r="A283" t="str">
            <v>ZBPD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ZBPD2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ZBPD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</row>
        <row r="286">
          <cell r="A286" t="str">
            <v>ZBPD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</row>
        <row r="287">
          <cell r="A287" t="str">
            <v>ZBPD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ZBPD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</row>
        <row r="289">
          <cell r="A289" t="str">
            <v>ZBPD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</row>
        <row r="290">
          <cell r="A290" t="str">
            <v>ZBPD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</row>
        <row r="291">
          <cell r="A291" t="str">
            <v>ZBPD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</row>
        <row r="292">
          <cell r="A292" t="str">
            <v>ZBPD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ZBPD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</row>
        <row r="294">
          <cell r="A294" t="str">
            <v>ZBPD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</row>
        <row r="295">
          <cell r="A295" t="str">
            <v>ZBPD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</row>
        <row r="296">
          <cell r="A296" t="str">
            <v>ZBPD2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</row>
        <row r="297">
          <cell r="A297" t="str">
            <v>ZBPD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</row>
        <row r="298">
          <cell r="A298" t="str">
            <v>ZBPD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</row>
        <row r="299">
          <cell r="A299" t="str">
            <v>ZBPD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ZBPD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</row>
        <row r="301">
          <cell r="A301" t="str">
            <v>ZBPD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ZBPD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ZBPD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ZBPD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ZBPD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ZBPD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ZBPD2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ZBPD2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ZBPD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ZBPD</v>
          </cell>
          <cell r="E310">
            <v>1</v>
          </cell>
          <cell r="F310">
            <v>1</v>
          </cell>
          <cell r="G310">
            <v>1</v>
          </cell>
          <cell r="H310">
            <v>0</v>
          </cell>
        </row>
        <row r="311">
          <cell r="A311" t="str">
            <v>ZBPD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</row>
        <row r="312">
          <cell r="A312" t="str">
            <v>ZBPD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</row>
        <row r="313">
          <cell r="A313" t="str">
            <v>ZBPD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</row>
        <row r="314">
          <cell r="A314" t="str">
            <v>ZBPD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</row>
        <row r="315">
          <cell r="A315" t="str">
            <v>ZBPD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</row>
        <row r="316">
          <cell r="A316" t="str">
            <v>ZBPD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</row>
        <row r="317">
          <cell r="A317" t="str">
            <v>ZBPD</v>
          </cell>
          <cell r="E317">
            <v>1</v>
          </cell>
          <cell r="F317">
            <v>1</v>
          </cell>
          <cell r="G317">
            <v>1</v>
          </cell>
          <cell r="H317">
            <v>0</v>
          </cell>
        </row>
        <row r="318">
          <cell r="A318" t="str">
            <v>ZBSM7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</row>
        <row r="319">
          <cell r="A319" t="str">
            <v>ZBSM7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</row>
        <row r="320">
          <cell r="A320" t="str">
            <v>ZBSM7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</row>
        <row r="321">
          <cell r="A321" t="str">
            <v>ZBSM7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</row>
        <row r="322">
          <cell r="A322" t="str">
            <v>ZBGA1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</row>
        <row r="323">
          <cell r="A323" t="str">
            <v>ZBGA1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</row>
        <row r="324">
          <cell r="A324" t="str">
            <v>ZBGA1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</row>
        <row r="325">
          <cell r="A325" t="str">
            <v>ZBGA1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</row>
        <row r="326">
          <cell r="A326" t="str">
            <v>ZBGA1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</row>
        <row r="327">
          <cell r="A327" t="str">
            <v>ZBGA1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</row>
        <row r="328">
          <cell r="A328" t="str">
            <v>ZBGA1</v>
          </cell>
          <cell r="E328">
            <v>20</v>
          </cell>
          <cell r="F328">
            <v>0</v>
          </cell>
          <cell r="G328">
            <v>0</v>
          </cell>
          <cell r="H328">
            <v>0</v>
          </cell>
        </row>
        <row r="329">
          <cell r="A329" t="str">
            <v>ZBGA1</v>
          </cell>
          <cell r="E329">
            <v>15</v>
          </cell>
          <cell r="F329">
            <v>0</v>
          </cell>
          <cell r="G329">
            <v>0</v>
          </cell>
          <cell r="H329">
            <v>0</v>
          </cell>
        </row>
        <row r="330">
          <cell r="A330" t="str">
            <v>ZBGA1</v>
          </cell>
          <cell r="E330">
            <v>15</v>
          </cell>
          <cell r="F330">
            <v>15</v>
          </cell>
          <cell r="G330">
            <v>0</v>
          </cell>
          <cell r="H330">
            <v>0</v>
          </cell>
        </row>
        <row r="331">
          <cell r="A331" t="str">
            <v>ZBGA1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</row>
        <row r="332">
          <cell r="A332" t="str">
            <v>ZBGA1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</row>
        <row r="333">
          <cell r="A333" t="str">
            <v>ZBGA1</v>
          </cell>
          <cell r="E333">
            <v>0</v>
          </cell>
          <cell r="F333">
            <v>10</v>
          </cell>
          <cell r="G333">
            <v>10</v>
          </cell>
          <cell r="H333">
            <v>0</v>
          </cell>
        </row>
        <row r="334">
          <cell r="A334" t="str">
            <v>ZBGA1</v>
          </cell>
          <cell r="E334">
            <v>0</v>
          </cell>
          <cell r="F334">
            <v>0</v>
          </cell>
          <cell r="G334">
            <v>10</v>
          </cell>
          <cell r="H334">
            <v>0</v>
          </cell>
        </row>
        <row r="335">
          <cell r="A335" t="str">
            <v>ZBGA1</v>
          </cell>
          <cell r="E335">
            <v>0</v>
          </cell>
          <cell r="F335">
            <v>0</v>
          </cell>
          <cell r="G335">
            <v>15</v>
          </cell>
          <cell r="H335">
            <v>15</v>
          </cell>
        </row>
        <row r="336">
          <cell r="A336" t="str">
            <v>ZBGA1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</row>
        <row r="337">
          <cell r="A337" t="str">
            <v>ZBGA1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</row>
        <row r="338">
          <cell r="A338" t="str">
            <v>ZBGA1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</row>
        <row r="339">
          <cell r="A339" t="str">
            <v>ZBGA1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</row>
        <row r="340">
          <cell r="A340" t="str">
            <v>ZBGA1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</row>
        <row r="341">
          <cell r="A341" t="str">
            <v>ZBGA1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</row>
        <row r="342">
          <cell r="A342" t="str">
            <v>ZBGA1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</row>
        <row r="343">
          <cell r="A343" t="str">
            <v>ZBGA1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</row>
        <row r="344">
          <cell r="A344" t="str">
            <v>ZBGA1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</row>
        <row r="345">
          <cell r="A345" t="str">
            <v>ZBGA1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</row>
        <row r="346">
          <cell r="A346" t="str">
            <v>ZBGA1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</row>
        <row r="347">
          <cell r="A347" t="str">
            <v>ZBGA1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</row>
        <row r="348">
          <cell r="A348" t="str">
            <v>ZBGA1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</row>
        <row r="349">
          <cell r="A349" t="str">
            <v>ZBGA1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</row>
        <row r="350">
          <cell r="A350" t="str">
            <v>ZBGA1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</row>
        <row r="351">
          <cell r="A351" t="str">
            <v>ZBGA1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</row>
        <row r="352">
          <cell r="A352" t="str">
            <v>ZBGA1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</row>
        <row r="353">
          <cell r="A353" t="str">
            <v>ZBGA1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</row>
        <row r="354">
          <cell r="A354" t="str">
            <v>ZBGA1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</row>
        <row r="355">
          <cell r="A355" t="str">
            <v>ZBGA1</v>
          </cell>
          <cell r="E355">
            <v>0</v>
          </cell>
          <cell r="F355">
            <v>0</v>
          </cell>
          <cell r="G355">
            <v>0</v>
          </cell>
          <cell r="H355">
            <v>15</v>
          </cell>
        </row>
        <row r="356">
          <cell r="A356" t="str">
            <v>ZBGA1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</row>
        <row r="357">
          <cell r="A357" t="str">
            <v>ZBGA1</v>
          </cell>
          <cell r="E357">
            <v>0</v>
          </cell>
          <cell r="F357">
            <v>0</v>
          </cell>
          <cell r="G357">
            <v>15</v>
          </cell>
          <cell r="H357">
            <v>0</v>
          </cell>
        </row>
        <row r="358">
          <cell r="A358" t="str">
            <v>ZBGA1</v>
          </cell>
          <cell r="E358">
            <v>0</v>
          </cell>
          <cell r="F358">
            <v>0</v>
          </cell>
          <cell r="G358">
            <v>0</v>
          </cell>
          <cell r="H358">
            <v>20</v>
          </cell>
        </row>
        <row r="359">
          <cell r="A359" t="str">
            <v>ZBGA1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</row>
        <row r="360">
          <cell r="A360" t="str">
            <v>ZBGA1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</row>
        <row r="361">
          <cell r="A361" t="str">
            <v>ZBGA1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</row>
        <row r="362">
          <cell r="A362" t="str">
            <v>ZBGA1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</row>
        <row r="363">
          <cell r="A363" t="str">
            <v>ZBSO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</row>
      </sheetData>
      <sheetData sheetId="15" refreshError="1">
        <row r="2">
          <cell r="A2" t="str">
            <v>Responsibility</v>
          </cell>
          <cell r="B2" t="str">
            <v>Owner</v>
          </cell>
        </row>
        <row r="3">
          <cell r="A3" t="str">
            <v>1-Marketing</v>
          </cell>
          <cell r="B3" t="str">
            <v>1. US</v>
          </cell>
        </row>
        <row r="4">
          <cell r="A4" t="str">
            <v>2-Verticals</v>
          </cell>
          <cell r="B4" t="str">
            <v>1. US</v>
          </cell>
        </row>
        <row r="5">
          <cell r="A5" t="str">
            <v>3-Advertising sales</v>
          </cell>
          <cell r="B5" t="str">
            <v>1. US</v>
          </cell>
        </row>
        <row r="6">
          <cell r="A6" t="str">
            <v>4-Platform</v>
          </cell>
          <cell r="B6" t="str">
            <v>1. US</v>
          </cell>
        </row>
        <row r="7">
          <cell r="A7" t="str">
            <v>5-Corporate communications</v>
          </cell>
          <cell r="B7" t="str">
            <v>1. US</v>
          </cell>
        </row>
        <row r="8">
          <cell r="A8" t="str">
            <v>6-Marketing administration</v>
          </cell>
          <cell r="B8" t="str">
            <v>1. US</v>
          </cell>
        </row>
        <row r="9">
          <cell r="A9" t="str">
            <v>Blackthorne</v>
          </cell>
          <cell r="B9" t="str">
            <v>1. US</v>
          </cell>
        </row>
        <row r="10">
          <cell r="A10" t="str">
            <v>Half</v>
          </cell>
          <cell r="B10" t="str">
            <v>1. US</v>
          </cell>
        </row>
        <row r="11">
          <cell r="A11" t="str">
            <v>HomesDirect</v>
          </cell>
          <cell r="B11" t="str">
            <v>1. US</v>
          </cell>
        </row>
        <row r="12">
          <cell r="A12" t="str">
            <v>Kruse</v>
          </cell>
          <cell r="B12" t="str">
            <v>1. US</v>
          </cell>
        </row>
        <row r="13">
          <cell r="A13" t="str">
            <v>62</v>
          </cell>
          <cell r="B13" t="str">
            <v>2. Int'l</v>
          </cell>
        </row>
        <row r="14">
          <cell r="A14" t="str">
            <v>66</v>
          </cell>
          <cell r="B14" t="str">
            <v>2. Int'l</v>
          </cell>
        </row>
        <row r="15">
          <cell r="A15" t="str">
            <v>67</v>
          </cell>
          <cell r="B15" t="str">
            <v>2. Int'l</v>
          </cell>
        </row>
        <row r="16">
          <cell r="A16" t="str">
            <v>68</v>
          </cell>
          <cell r="B16" t="str">
            <v>2. Int'l</v>
          </cell>
        </row>
        <row r="17">
          <cell r="A17" t="str">
            <v>69</v>
          </cell>
          <cell r="B17" t="str">
            <v>2. Int'l</v>
          </cell>
        </row>
        <row r="18">
          <cell r="A18" t="str">
            <v>71</v>
          </cell>
          <cell r="B18" t="str">
            <v>2. Int'l</v>
          </cell>
        </row>
        <row r="19">
          <cell r="A19" t="str">
            <v>75</v>
          </cell>
          <cell r="B19" t="str">
            <v>2. Int'l</v>
          </cell>
        </row>
        <row r="20">
          <cell r="A20" t="str">
            <v>76</v>
          </cell>
          <cell r="B20" t="str">
            <v>2. Int'l</v>
          </cell>
        </row>
        <row r="21">
          <cell r="A21" t="str">
            <v>77</v>
          </cell>
          <cell r="B21" t="str">
            <v>2. Int'l</v>
          </cell>
        </row>
        <row r="22">
          <cell r="A22" t="str">
            <v>80</v>
          </cell>
          <cell r="B22" t="str">
            <v>2. Int'l</v>
          </cell>
        </row>
        <row r="23">
          <cell r="A23" t="str">
            <v>82</v>
          </cell>
          <cell r="B23" t="str">
            <v>2. Int'l</v>
          </cell>
        </row>
        <row r="24">
          <cell r="A24" t="str">
            <v>84</v>
          </cell>
          <cell r="B24" t="str">
            <v>2. Int'l</v>
          </cell>
        </row>
        <row r="25">
          <cell r="A25" t="str">
            <v>International</v>
          </cell>
          <cell r="B25" t="str">
            <v>2. Int'l</v>
          </cell>
        </row>
        <row r="26">
          <cell r="A26" t="str">
            <v>Site operations</v>
          </cell>
          <cell r="B26" t="str">
            <v>3. Tech/CS</v>
          </cell>
        </row>
        <row r="27">
          <cell r="A27" t="str">
            <v>Product development</v>
          </cell>
          <cell r="B27" t="str">
            <v>3. Tech/CS</v>
          </cell>
        </row>
        <row r="28">
          <cell r="A28" t="str">
            <v>Product Development</v>
          </cell>
          <cell r="B28" t="str">
            <v>3. Tech/CS</v>
          </cell>
        </row>
        <row r="29">
          <cell r="A29" t="str">
            <v>Product management</v>
          </cell>
          <cell r="B29" t="str">
            <v>3. Tech/CS</v>
          </cell>
        </row>
        <row r="30">
          <cell r="A30" t="str">
            <v>Information technology</v>
          </cell>
          <cell r="B30" t="str">
            <v>3. Tech/CS</v>
          </cell>
        </row>
        <row r="31">
          <cell r="A31" t="str">
            <v>Architecture</v>
          </cell>
          <cell r="B31" t="str">
            <v>3. Tech/CS</v>
          </cell>
        </row>
        <row r="32">
          <cell r="A32" t="str">
            <v>Customer support</v>
          </cell>
          <cell r="B32" t="str">
            <v>3. Tech/CS</v>
          </cell>
        </row>
        <row r="33">
          <cell r="A33" t="str">
            <v>Community watch</v>
          </cell>
          <cell r="B33" t="str">
            <v>3. Tech/CS</v>
          </cell>
        </row>
        <row r="34">
          <cell r="A34" t="str">
            <v>Safe harbor</v>
          </cell>
          <cell r="B34" t="str">
            <v>3. Tech/CS</v>
          </cell>
        </row>
        <row r="35">
          <cell r="A35" t="str">
            <v>ECT</v>
          </cell>
          <cell r="B35" t="str">
            <v>3. Tech/CS</v>
          </cell>
        </row>
        <row r="36">
          <cell r="A36" t="str">
            <v>Finance</v>
          </cell>
          <cell r="B36" t="str">
            <v>4. G&amp;A</v>
          </cell>
        </row>
        <row r="37">
          <cell r="A37" t="str">
            <v>Legal</v>
          </cell>
          <cell r="B37" t="str">
            <v>4. G&amp;A</v>
          </cell>
        </row>
        <row r="38">
          <cell r="A38" t="str">
            <v>Human resources</v>
          </cell>
          <cell r="B38" t="str">
            <v>4. G&amp;A</v>
          </cell>
        </row>
        <row r="39">
          <cell r="A39" t="str">
            <v>Human resources-Half</v>
          </cell>
          <cell r="B39" t="str">
            <v>4. G&amp;A</v>
          </cell>
        </row>
        <row r="40">
          <cell r="A40" t="str">
            <v>Trust and safety</v>
          </cell>
          <cell r="B40" t="str">
            <v>4. G&amp;A</v>
          </cell>
        </row>
        <row r="41">
          <cell r="A41" t="str">
            <v>Executive office</v>
          </cell>
          <cell r="B41" t="str">
            <v>4. G&amp;A</v>
          </cell>
        </row>
        <row r="42">
          <cell r="A42" t="str">
            <v>Facilities</v>
          </cell>
          <cell r="B42" t="str">
            <v>4. G&amp;A</v>
          </cell>
        </row>
        <row r="43">
          <cell r="A43" t="str">
            <v>Payments</v>
          </cell>
          <cell r="B43" t="str">
            <v>5. Payments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identsEAP"/>
      <sheetName val="Assumptions"/>
      <sheetName val="Analysis-APAC"/>
      <sheetName val="Analysis-MEA"/>
      <sheetName val="Analysis-Latin"/>
      <sheetName val="PT"/>
      <sheetName val="src"/>
      <sheetName val="src-lost"/>
      <sheetName val="FEB summary"/>
    </sheetNames>
    <sheetDataSet>
      <sheetData sheetId="0">
        <row r="2">
          <cell r="A2" t="str">
            <v>10-2006</v>
          </cell>
        </row>
      </sheetData>
      <sheetData sheetId="1">
        <row r="1">
          <cell r="A1" t="str">
            <v>Run_Date</v>
          </cell>
        </row>
      </sheetData>
      <sheetData sheetId="2">
        <row r="1">
          <cell r="A1" t="str">
            <v>Run_Date</v>
          </cell>
        </row>
      </sheetData>
      <sheetData sheetId="3">
        <row r="1">
          <cell r="A1" t="str">
            <v>Run_Date</v>
          </cell>
        </row>
      </sheetData>
      <sheetData sheetId="4">
        <row r="1">
          <cell r="A1" t="str">
            <v>Run_Date</v>
          </cell>
        </row>
      </sheetData>
      <sheetData sheetId="5">
        <row r="1">
          <cell r="A1" t="str">
            <v>Run_Date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2_Account"/>
      <sheetName val="Waterfall_TrxExpenseRate"/>
      <sheetName val="Waterfall_TPV"/>
      <sheetName val="Waterfall_Revenue"/>
      <sheetName val="Waterfall_Expense"/>
      <sheetName val="Q2_Function"/>
      <sheetName val="MetricsTVA-Global"/>
      <sheetName val="MetricsTVA-US"/>
      <sheetName val="MetricsTVA-UK"/>
      <sheetName val="MetricsTVA-CA"/>
      <sheetName val="MetricsTVA-DE"/>
      <sheetName val="MetricsTVA-Intl"/>
      <sheetName val="Trended_Function"/>
      <sheetName val="IncreSpend"/>
      <sheetName val="TrendedBS"/>
      <sheetName val="Trended BS"/>
      <sheetName val="Headcount Summary"/>
      <sheetName val="CAPEX Detail 2004 (000s)"/>
      <sheetName val="Consolidated"/>
      <sheetName val="Antiques"/>
      <sheetName val="Apparel"/>
      <sheetName val="Art"/>
      <sheetName val="Coins"/>
      <sheetName val="Collectibles"/>
      <sheetName val="Health&amp;Beauty"/>
      <sheetName val="JewelryGemsWatches"/>
      <sheetName val="Pottery&amp;Glass"/>
      <sheetName val="Stamps"/>
      <sheetName val="Toys"/>
      <sheetName val="Financial Codes_061807"/>
      <sheetName val="FinancialSummary_2004M06"/>
      <sheetName val="Adjustments"/>
      <sheetName val="HR Data"/>
      <sheetName val="Model-Annual"/>
      <sheetName val="Prior Qtr Entry"/>
      <sheetName val="Plan Resets"/>
      <sheetName val="Table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rc-lost"/>
      <sheetName val="src"/>
      <sheetName val="IncidentsEAP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13Fcst Variances"/>
      <sheetName val="Sell Through Charts"/>
      <sheetName val="Chart1"/>
      <sheetName val="Chart2"/>
      <sheetName val="Chart3"/>
      <sheetName val="Assumption (FY)"/>
      <sheetName val="Assumption"/>
      <sheetName val="Additional Graphs"/>
      <sheetName val="Shipment by devices (FY)"/>
      <sheetName val="Shipment by devices"/>
      <sheetName val="Shipments and Subscribers"/>
      <sheetName val="Shipments by Geograhy"/>
      <sheetName val="Revenue Graph"/>
      <sheetName val="James chart"/>
      <sheetName val="2007 Summary by product"/>
      <sheetName val="Recurring revenue by product"/>
      <sheetName val="Assumptions"/>
      <sheetName val="Sales Roll Up"/>
      <sheetName val="GAAP"/>
      <sheetName val="DeferredRollforward"/>
      <sheetName val="NRE(GAAP)"/>
      <sheetName val="ClientLicenseFee(GAAP)"/>
      <sheetName val="Sales Roll Up (FY)"/>
      <sheetName val="TMUS"/>
      <sheetName val="Average Daily Additions"/>
      <sheetName val="SvcsFee by Operator"/>
      <sheetName val="Shipments Summary"/>
      <sheetName val="Near Term Shipment"/>
      <sheetName val="Billed Revenue Charts (FY)"/>
      <sheetName val="Billed Revenue Charts"/>
      <sheetName val="Tmobile"/>
      <sheetName val="Suncom"/>
      <sheetName val="Microcell"/>
      <sheetName val="Edge"/>
      <sheetName val="TMO_DE"/>
      <sheetName val="TMO_UK"/>
      <sheetName val="TMO_AU"/>
      <sheetName val="Europe 1"/>
      <sheetName val="Europe 2"/>
      <sheetName val="Europe 3"/>
      <sheetName val="Eplus"/>
      <sheetName val="KPN"/>
      <sheetName val="Telstra"/>
      <sheetName val="Asia 1"/>
      <sheetName val="Asia 2"/>
      <sheetName val="C&amp;W"/>
      <sheetName val="Latin America 1"/>
      <sheetName val="Latin America 2"/>
      <sheetName val="Sales by Geo"/>
      <sheetName val="Stormflash"/>
    </sheetNames>
    <sheetDataSet>
      <sheetData sheetId="0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3">
          <cell r="C13">
            <v>0</v>
          </cell>
        </row>
        <row r="14">
          <cell r="C14">
            <v>0</v>
          </cell>
        </row>
        <row r="26">
          <cell r="C26">
            <v>31.099999999999998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ipment by devices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c"/>
      <sheetName val="Assumptions"/>
      <sheetName val="PD-Responsibility"/>
      <sheetName val="Matrix-Level 3-Gastonia"/>
      <sheetName val="Bowler-Level 3-Gastonia-MI"/>
      <sheetName val="CM Net Cost Productivity"/>
      <sheetName val="CM-MBB-SBW"/>
      <sheetName val="CM-DEL-PTD"/>
      <sheetName val="CM-INV"/>
      <sheetName val="Matrix_Level 3_Gastonia"/>
      <sheetName val="Sheet1"/>
      <sheetName val="Sheet2"/>
      <sheetName val="Sheet3"/>
      <sheetName val="Level 1 CM"/>
      <sheetName val="D"/>
      <sheetName val="Int Analysis"/>
      <sheetName val="Cntmrs-Recruit"/>
      <sheetName val="IncidentsEAP"/>
      <sheetName val="A"/>
      <sheetName val="DEFECT CODES"/>
      <sheetName val="LOCATION CODES"/>
      <sheetName val="Lists"/>
      <sheetName val="List Data"/>
      <sheetName val="Avg_Day"/>
      <sheetName val="02 ACT"/>
      <sheetName val="01 ACT"/>
      <sheetName val="Control"/>
      <sheetName val="Product"/>
      <sheetName val="EQ "/>
      <sheetName val="Dept-yr"/>
      <sheetName val="Segment Value Lists"/>
      <sheetName val="CoRef"/>
      <sheetName val="src-lost"/>
      <sheetName val="Eng $izedRoadmap"/>
      <sheetName val="#REF"/>
      <sheetName val="Operating Statement Data"/>
      <sheetName val="Q199 -APRIL"/>
      <sheetName val="Input"/>
      <sheetName val="CC"/>
      <sheetName val="Cntmrs"/>
      <sheetName val="2002_PD_RJ_Channel_Aug"/>
      <sheetName val="RAS58 Action Plan"/>
      <sheetName val="Data"/>
      <sheetName val="Service Contract Work"/>
      <sheetName val="List"/>
      <sheetName val="Menu"/>
      <sheetName val="072902_NA_Sales_Hist"/>
      <sheetName val="DEMOREPORT"/>
      <sheetName val="Greece"/>
      <sheetName val="ASP from Barb"/>
      <sheetName val="OMFG Cost"/>
      <sheetName val="PAL&amp;DPAL AP610"/>
      <sheetName val="Index"/>
      <sheetName val="Fcst"/>
      <sheetName val="2002_PD_RJ_Channel_July"/>
      <sheetName val="2002_PD_Top_42_July"/>
      <sheetName val="Step 2 - Proposal Detail"/>
      <sheetName val="Actuals by Mth"/>
      <sheetName val="Forecast"/>
      <sheetName val="ncpdju~1"/>
      <sheetName val="Matrix-Level_3-Gastonia"/>
      <sheetName val="Bowler-Level_3-Gastonia-MI"/>
      <sheetName val="CM_Net_Cost_Productivity"/>
      <sheetName val="Matrix_Level_3_Gastonia"/>
      <sheetName val="Admin"/>
      <sheetName val="COS"/>
      <sheetName val="D201"/>
      <sheetName val="Tech Supp"/>
      <sheetName val="D225"/>
      <sheetName val="D232"/>
      <sheetName val="D240"/>
      <sheetName val="D242"/>
      <sheetName val="Stores"/>
      <sheetName val="Service"/>
      <sheetName val="D253"/>
      <sheetName val="D254"/>
      <sheetName val="D261"/>
      <sheetName val="D262"/>
      <sheetName val="D270"/>
      <sheetName val="VR Inst"/>
      <sheetName val="D290"/>
      <sheetName val="D291"/>
      <sheetName val="D292"/>
      <sheetName val="D293"/>
      <sheetName val="D294"/>
      <sheetName val="D295"/>
      <sheetName val="D301"/>
      <sheetName val="D303"/>
      <sheetName val="D305"/>
      <sheetName val="D306"/>
      <sheetName val="D307"/>
      <sheetName val="D310"/>
      <sheetName val="D311"/>
      <sheetName val="D320"/>
      <sheetName val="D401"/>
      <sheetName val="IT"/>
      <sheetName val="D420"/>
      <sheetName val="Facility"/>
      <sheetName val="Development"/>
      <sheetName val="Gil Inst"/>
      <sheetName val="Sales"/>
      <sheetName val="LOOK-UP"/>
      <sheetName val="Heat"/>
      <sheetName val="Mirror"/>
      <sheetName val="Plater"/>
      <sheetName val="Vib_BO"/>
      <sheetName val="Supplier JIT (2)"/>
      <sheetName val="sell (ret)"/>
      <sheetName val="Inventory"/>
      <sheetName val="Deliverables"/>
      <sheetName val="Ignor this tab"/>
      <sheetName val="DD-NM Order Segment margin"/>
      <sheetName val="Raw AllN"/>
      <sheetName val="DD-NM Top Customer"/>
      <sheetName val="Lookup Tables"/>
      <sheetName val="Initiation"/>
      <sheetName val="Summary"/>
      <sheetName val="Turns"/>
      <sheetName val="SAL-2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tiques"/>
      <sheetName val="Apparel"/>
      <sheetName val="Art"/>
      <sheetName val="Coins"/>
      <sheetName val="Collectibles"/>
      <sheetName val="Health&amp;Beauty"/>
      <sheetName val="Crafts"/>
      <sheetName val="Home&amp;Living"/>
      <sheetName val="JewelryGemsWatches"/>
      <sheetName val="Pottery&amp;Glass"/>
      <sheetName val="Stamps"/>
      <sheetName val="Toys"/>
      <sheetName val="Data Key"/>
      <sheetName val="US All Summary"/>
      <sheetName val="US Core Summary"/>
      <sheetName val="EverythingElse"/>
      <sheetName val="CellPhones"/>
      <sheetName val="Tickets"/>
      <sheetName val="MotorsCars"/>
      <sheetName val="MotorsMotorcycles"/>
      <sheetName val="MotorsCarRelated"/>
      <sheetName val="SpecialVehicles"/>
      <sheetName val="Business"/>
      <sheetName val="Computers"/>
      <sheetName val="ConsumerElectronics"/>
      <sheetName val="MusicalInstruments"/>
      <sheetName val="Photo"/>
      <sheetName val="HomeImprovement"/>
      <sheetName val="SportingGoods"/>
      <sheetName val="SportsMemorabilia"/>
      <sheetName val="Books"/>
      <sheetName val="Movies"/>
      <sheetName val="Music"/>
      <sheetName val="VideoGames"/>
      <sheetName val="Apparel GMV Format"/>
      <sheetName val="Health&amp;Beauty GMV Format"/>
      <sheetName val="Crafts GMV Format"/>
      <sheetName val="JewelryGemsWatches GMV Format"/>
      <sheetName val="Toys GMV Format"/>
      <sheetName val="Art GMV Format"/>
      <sheetName val="Antiques GMV Format"/>
      <sheetName val="Coins GMV Format"/>
      <sheetName val="Collectibles GMV Format"/>
      <sheetName val="Home&amp;Living GMV Format"/>
      <sheetName val="Pottery&amp;Glass GMV Format"/>
      <sheetName val="Stamps GMV Format"/>
      <sheetName val="Tickets GMV Format"/>
      <sheetName val="MotorsCars GMV Format"/>
      <sheetName val="MotorsMotorcycles GMV Format"/>
      <sheetName val="MotorsCarRelated GMV Format"/>
      <sheetName val="SpecialVehicles GMV Format"/>
      <sheetName val="EverythingElse GMV Format"/>
      <sheetName val="CellPhones GMV Format"/>
      <sheetName val="Business GMV Format"/>
      <sheetName val="Computers GMV Format"/>
      <sheetName val="ConsumerElectronics GMV Format"/>
      <sheetName val="MusicalInstruments GMV Format"/>
      <sheetName val="Photo GMV Format"/>
      <sheetName val="HomeImprovement GMV Format"/>
      <sheetName val="SportingGoods GMV Format"/>
      <sheetName val="SportsMemorabilia GMV Format"/>
      <sheetName val="Books GMV Format"/>
      <sheetName val="Movies GMV Format"/>
      <sheetName val="Music GMV Format"/>
      <sheetName val="VideoGames GMV Format"/>
      <sheetName val="US Core GMV by Format Pivot"/>
      <sheetName val="US All GMV by Format Pivot"/>
      <sheetName val="Base_Pivot"/>
      <sheetName val="Check"/>
      <sheetName val="All US Summary"/>
      <sheetName val="Travel"/>
      <sheetName val="RealEstate"/>
      <sheetName val="Apparel GMS Format"/>
      <sheetName val="Health&amp;Beauty GMS Format"/>
      <sheetName val="Crafts GMS Format"/>
      <sheetName val="JewelryGemsWatches GMS Format"/>
      <sheetName val="Toys GMS Format"/>
      <sheetName val="Art GMS Format"/>
      <sheetName val="Antiques GMS Format"/>
      <sheetName val="Coins GMS Format"/>
      <sheetName val="Collectibles GMS Format"/>
      <sheetName val="Home&amp;Living GMS Format"/>
      <sheetName val="Pottery&amp;Glass GMS Format"/>
      <sheetName val="Stamps GMS Format"/>
      <sheetName val="Tickets GMS Format"/>
      <sheetName val="MotorsCars GMS Format"/>
      <sheetName val="MotorsMotorcycles GMS Format"/>
      <sheetName val="MotorsCarRelated GMS Format"/>
      <sheetName val="EverythingElse GMS Format"/>
      <sheetName val="Travel GMS Format"/>
      <sheetName val="Business GMS Format"/>
      <sheetName val="Computers GMS Format"/>
      <sheetName val="ConsumerElectronics GMS Format"/>
      <sheetName val="MusicalInstruments GMS Format"/>
      <sheetName val="Photo GMS Format"/>
      <sheetName val="HomeImprovement GMS Format"/>
      <sheetName val="SportingGoods GMS Format"/>
      <sheetName val="SportsMemorabilia GMS Format"/>
      <sheetName val="Books GMS Format"/>
      <sheetName val="Movies GMS Format"/>
      <sheetName val="Music GMS Format"/>
      <sheetName val="VideoGames GMS Format"/>
      <sheetName val="RealEstate GMS Format"/>
      <sheetName val="All US GMS by Format Pivot"/>
      <sheetName val="Hobbies&amp;Crafts"/>
      <sheetName val="HomeFurnishing"/>
      <sheetName val="Networking&amp;IT"/>
      <sheetName val="Hobbies&amp;Crafts GMS Format"/>
      <sheetName val="HomeFurnishing GMS Format"/>
      <sheetName val="Networking&amp;IT GMS Format"/>
      <sheetName val="SpecialVehicles GMS Format"/>
      <sheetName val="CellPhones GMS Format"/>
      <sheetName val="US Core GMS by Format Pivot"/>
      <sheetName val="US All GMS by Format Pivot"/>
      <sheetName val="M-Buyer Summary"/>
      <sheetName val="M-Overlap Summary"/>
      <sheetName val="M-Seller Summary"/>
      <sheetName val="V-Buyer Summary"/>
      <sheetName val="V-Overlap Summary"/>
      <sheetName val="V-Seller Summary"/>
      <sheetName val="Pivot Avg. TL HC"/>
      <sheetName val="Headcount"/>
      <sheetName val="Cat. Deep Dive"/>
      <sheetName val="ISL"/>
      <sheetName val="pGMT"/>
      <sheetName val="ZSPLdetail"/>
    </sheetNames>
    <sheetDataSet>
      <sheetData sheetId="0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2980925.9</v>
          </cell>
          <cell r="D5">
            <v>2672951.2599999998</v>
          </cell>
          <cell r="E5">
            <v>2512577.77</v>
          </cell>
          <cell r="F5">
            <v>2678916.02</v>
          </cell>
          <cell r="G5">
            <v>2757602.59</v>
          </cell>
          <cell r="H5">
            <v>2536672.5499999998</v>
          </cell>
          <cell r="I5">
            <v>2811863.29</v>
          </cell>
          <cell r="J5">
            <v>2770575.64</v>
          </cell>
          <cell r="K5">
            <v>2696949.9</v>
          </cell>
          <cell r="L5">
            <v>2812976.32</v>
          </cell>
          <cell r="M5">
            <v>2832176.62</v>
          </cell>
          <cell r="N5">
            <v>3009754.74</v>
          </cell>
          <cell r="O5">
            <v>2989093.84</v>
          </cell>
          <cell r="P5">
            <v>2693469.64</v>
          </cell>
          <cell r="Q5">
            <v>2827652.44</v>
          </cell>
          <cell r="R5">
            <v>2928864.21</v>
          </cell>
          <cell r="S5">
            <v>2657112.21</v>
          </cell>
          <cell r="T5">
            <v>2439162.6</v>
          </cell>
          <cell r="U5">
            <v>2663961.96</v>
          </cell>
          <cell r="V5">
            <v>2575180.61</v>
          </cell>
          <cell r="W5">
            <v>2853582.43</v>
          </cell>
          <cell r="X5">
            <v>2959614.39</v>
          </cell>
          <cell r="Y5">
            <v>2818289.66</v>
          </cell>
          <cell r="Z5">
            <v>3346605.6</v>
          </cell>
          <cell r="AA5">
            <v>2910582.09</v>
          </cell>
          <cell r="AB5">
            <v>2992695.03</v>
          </cell>
          <cell r="AC5">
            <v>2685482.14</v>
          </cell>
          <cell r="AD5">
            <v>2626522.19</v>
          </cell>
          <cell r="AE5">
            <v>2631822.41</v>
          </cell>
          <cell r="AF5">
            <v>2672495.98</v>
          </cell>
          <cell r="AG5">
            <v>2850839.51</v>
          </cell>
          <cell r="AH5">
            <v>2861646.09</v>
          </cell>
          <cell r="AI5">
            <v>2848380.39</v>
          </cell>
          <cell r="AJ5">
            <v>3238228.88</v>
          </cell>
          <cell r="AK5">
            <v>2970571.64</v>
          </cell>
          <cell r="AL5">
            <v>3179394.79</v>
          </cell>
          <cell r="AM5">
            <v>2943307.57</v>
          </cell>
          <cell r="AN5">
            <v>3113361.95</v>
          </cell>
          <cell r="AO5">
            <v>2919372.33</v>
          </cell>
          <cell r="AP5">
            <v>2842822.25</v>
          </cell>
          <cell r="AQ5">
            <v>2847503.9</v>
          </cell>
          <cell r="AR5">
            <v>2803168.69</v>
          </cell>
          <cell r="AS5">
            <v>3193746.18</v>
          </cell>
          <cell r="AT5">
            <v>3521051.78</v>
          </cell>
          <cell r="AU5">
            <v>3099659.78</v>
          </cell>
          <cell r="AV5">
            <v>3920333.76</v>
          </cell>
          <cell r="AW5">
            <v>532254.48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9528.64</v>
          </cell>
          <cell r="K6">
            <v>121400.52</v>
          </cell>
          <cell r="L6">
            <v>145466.01</v>
          </cell>
          <cell r="M6">
            <v>142858.53</v>
          </cell>
          <cell r="N6">
            <v>136167.35</v>
          </cell>
          <cell r="O6">
            <v>157765.15</v>
          </cell>
          <cell r="P6">
            <v>163181.97</v>
          </cell>
          <cell r="Q6">
            <v>189063.12</v>
          </cell>
          <cell r="R6">
            <v>161079.66</v>
          </cell>
          <cell r="S6">
            <v>195758.13</v>
          </cell>
          <cell r="T6">
            <v>135409.88</v>
          </cell>
          <cell r="U6">
            <v>141517.16</v>
          </cell>
          <cell r="V6">
            <v>122876.87</v>
          </cell>
          <cell r="W6">
            <v>151180.91</v>
          </cell>
          <cell r="X6">
            <v>162510.07999999999</v>
          </cell>
          <cell r="Y6">
            <v>177941.14</v>
          </cell>
          <cell r="Z6">
            <v>203125.39</v>
          </cell>
          <cell r="AA6">
            <v>191023.24</v>
          </cell>
          <cell r="AB6">
            <v>179222.07</v>
          </cell>
          <cell r="AC6">
            <v>151792.85999999999</v>
          </cell>
          <cell r="AD6">
            <v>174640.6</v>
          </cell>
          <cell r="AE6">
            <v>153183.17000000001</v>
          </cell>
          <cell r="AF6">
            <v>156271.71</v>
          </cell>
          <cell r="AG6">
            <v>170973.52</v>
          </cell>
          <cell r="AH6">
            <v>144120.42000000001</v>
          </cell>
          <cell r="AI6">
            <v>223742.26</v>
          </cell>
          <cell r="AJ6">
            <v>260633.87</v>
          </cell>
          <cell r="AK6">
            <v>198570.2</v>
          </cell>
          <cell r="AL6">
            <v>217638.38</v>
          </cell>
          <cell r="AM6">
            <v>216662.6</v>
          </cell>
          <cell r="AN6">
            <v>231510.23</v>
          </cell>
          <cell r="AO6">
            <v>333820.05</v>
          </cell>
          <cell r="AP6">
            <v>219775.75</v>
          </cell>
          <cell r="AQ6">
            <v>198698.62</v>
          </cell>
          <cell r="AR6">
            <v>201007.53</v>
          </cell>
          <cell r="AS6">
            <v>223681.72</v>
          </cell>
          <cell r="AT6">
            <v>199001.56</v>
          </cell>
          <cell r="AU6">
            <v>287646.53999999998</v>
          </cell>
          <cell r="AV6">
            <v>286792.73</v>
          </cell>
          <cell r="AW6">
            <v>33862.79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2980925.9</v>
          </cell>
          <cell r="D8">
            <v>2672951.2599999998</v>
          </cell>
          <cell r="E8">
            <v>2512577.77</v>
          </cell>
          <cell r="F8">
            <v>2678916.02</v>
          </cell>
          <cell r="G8">
            <v>2757602.59</v>
          </cell>
          <cell r="H8">
            <v>2536672.5499999998</v>
          </cell>
          <cell r="I8">
            <v>2811863.29</v>
          </cell>
          <cell r="J8">
            <v>2770575.64</v>
          </cell>
          <cell r="K8">
            <v>2696949.9</v>
          </cell>
          <cell r="L8">
            <v>2812976.32</v>
          </cell>
          <cell r="M8">
            <v>2832176.62</v>
          </cell>
          <cell r="N8">
            <v>3009754.74</v>
          </cell>
          <cell r="O8">
            <v>2989093.84</v>
          </cell>
          <cell r="P8">
            <v>2693469.64</v>
          </cell>
          <cell r="Q8">
            <v>2827652.44</v>
          </cell>
          <cell r="R8">
            <v>2928864.21</v>
          </cell>
          <cell r="S8">
            <v>2657112.21</v>
          </cell>
          <cell r="T8">
            <v>2439162.6</v>
          </cell>
          <cell r="U8">
            <v>2663961.96</v>
          </cell>
          <cell r="V8">
            <v>2575180.61</v>
          </cell>
          <cell r="W8">
            <v>2853582.43</v>
          </cell>
          <cell r="X8">
            <v>2959614.39</v>
          </cell>
          <cell r="Y8">
            <v>2818289.66</v>
          </cell>
          <cell r="Z8">
            <v>3346605.6</v>
          </cell>
          <cell r="AA8">
            <v>2910582.09</v>
          </cell>
          <cell r="AB8">
            <v>2992695.03</v>
          </cell>
          <cell r="AC8">
            <v>2685482.14</v>
          </cell>
          <cell r="AD8">
            <v>2626522.19</v>
          </cell>
          <cell r="AE8">
            <v>2631822.41</v>
          </cell>
          <cell r="AF8">
            <v>2672495.98</v>
          </cell>
          <cell r="AG8">
            <v>2850839.51</v>
          </cell>
          <cell r="AH8">
            <v>2861646.09</v>
          </cell>
          <cell r="AI8">
            <v>2848380.39</v>
          </cell>
          <cell r="AJ8">
            <v>3238228.88</v>
          </cell>
          <cell r="AK8">
            <v>2970571.64</v>
          </cell>
          <cell r="AL8">
            <v>3179394.79</v>
          </cell>
          <cell r="AM8">
            <v>2943307.57</v>
          </cell>
          <cell r="AN8">
            <v>3113361.95</v>
          </cell>
          <cell r="AO8">
            <v>2919372.33</v>
          </cell>
          <cell r="AP8">
            <v>2842822.25</v>
          </cell>
          <cell r="AQ8">
            <v>2847503.9</v>
          </cell>
          <cell r="AR8">
            <v>2803168.69</v>
          </cell>
          <cell r="AS8">
            <v>3193746.18</v>
          </cell>
          <cell r="AT8">
            <v>3333419.78</v>
          </cell>
          <cell r="AU8">
            <v>3099644.78</v>
          </cell>
          <cell r="AV8">
            <v>3820813.76</v>
          </cell>
          <cell r="AW8">
            <v>532254.48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0</v>
          </cell>
          <cell r="D9">
            <v>28773.75</v>
          </cell>
          <cell r="E9">
            <v>26772.75</v>
          </cell>
          <cell r="F9">
            <v>22023.68</v>
          </cell>
          <cell r="G9">
            <v>28159.9</v>
          </cell>
          <cell r="H9">
            <v>24199.31</v>
          </cell>
          <cell r="I9">
            <v>17734.650000000001</v>
          </cell>
          <cell r="J9">
            <v>32385.23</v>
          </cell>
          <cell r="K9">
            <v>28717.45</v>
          </cell>
          <cell r="L9">
            <v>23288.81</v>
          </cell>
          <cell r="M9">
            <v>20598.12</v>
          </cell>
          <cell r="N9">
            <v>32128.720000000001</v>
          </cell>
          <cell r="O9">
            <v>26441.69</v>
          </cell>
          <cell r="P9">
            <v>20352.400000000001</v>
          </cell>
          <cell r="Q9">
            <v>31951.05</v>
          </cell>
          <cell r="R9">
            <v>19139.150000000001</v>
          </cell>
          <cell r="S9">
            <v>15880.88</v>
          </cell>
          <cell r="T9">
            <v>16646.080000000002</v>
          </cell>
          <cell r="U9">
            <v>14347.57</v>
          </cell>
          <cell r="V9">
            <v>17680.57</v>
          </cell>
          <cell r="W9">
            <v>23456.400000000001</v>
          </cell>
          <cell r="X9">
            <v>19507.86</v>
          </cell>
          <cell r="Y9">
            <v>15513.35</v>
          </cell>
          <cell r="Z9">
            <v>20112.669999999998</v>
          </cell>
          <cell r="AA9">
            <v>17270.11</v>
          </cell>
          <cell r="AB9">
            <v>11874.28</v>
          </cell>
          <cell r="AC9">
            <v>16066.17</v>
          </cell>
          <cell r="AD9">
            <v>10476.77</v>
          </cell>
          <cell r="AE9">
            <v>19072.02</v>
          </cell>
          <cell r="AF9">
            <v>12401.94</v>
          </cell>
          <cell r="AG9">
            <v>15568.12</v>
          </cell>
          <cell r="AH9">
            <v>26979.18</v>
          </cell>
          <cell r="AI9">
            <v>21457.5</v>
          </cell>
          <cell r="AJ9">
            <v>12683.96</v>
          </cell>
          <cell r="AK9">
            <v>12490.02</v>
          </cell>
          <cell r="AL9">
            <v>12831.4</v>
          </cell>
          <cell r="AM9">
            <v>18030.669999999998</v>
          </cell>
          <cell r="AN9">
            <v>11029</v>
          </cell>
          <cell r="AO9">
            <v>13478.74</v>
          </cell>
          <cell r="AP9">
            <v>21283.32</v>
          </cell>
          <cell r="AQ9">
            <v>13445.09</v>
          </cell>
          <cell r="AR9">
            <v>12469.59</v>
          </cell>
          <cell r="AS9">
            <v>13808.64</v>
          </cell>
          <cell r="AT9">
            <v>11927.94</v>
          </cell>
          <cell r="AU9">
            <v>12184.4</v>
          </cell>
          <cell r="AV9">
            <v>17524.03</v>
          </cell>
          <cell r="AW9">
            <v>1941.67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187632</v>
          </cell>
          <cell r="AU10">
            <v>15</v>
          </cell>
          <cell r="AV10">
            <v>99520</v>
          </cell>
          <cell r="AW10">
            <v>0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6084.83</v>
          </cell>
          <cell r="R12">
            <v>13877.83</v>
          </cell>
          <cell r="S12">
            <v>16462.310000000001</v>
          </cell>
          <cell r="T12">
            <v>11791.87</v>
          </cell>
          <cell r="U12">
            <v>7183.73</v>
          </cell>
          <cell r="V12">
            <v>4924.59</v>
          </cell>
          <cell r="W12">
            <v>21903.56</v>
          </cell>
          <cell r="X12">
            <v>9344.24</v>
          </cell>
          <cell r="Y12">
            <v>9776.93</v>
          </cell>
          <cell r="Z12">
            <v>10772.08</v>
          </cell>
          <cell r="AA12">
            <v>9224.94</v>
          </cell>
          <cell r="AB12">
            <v>13779.72</v>
          </cell>
          <cell r="AC12">
            <v>12916.84</v>
          </cell>
          <cell r="AD12">
            <v>9610.16</v>
          </cell>
          <cell r="AE12">
            <v>17458.64</v>
          </cell>
          <cell r="AF12">
            <v>11712.34</v>
          </cell>
          <cell r="AG12">
            <v>15687.15</v>
          </cell>
          <cell r="AH12">
            <v>32459.83</v>
          </cell>
          <cell r="AI12">
            <v>32894.04</v>
          </cell>
          <cell r="AJ12">
            <v>26606.98</v>
          </cell>
          <cell r="AK12">
            <v>32512.1</v>
          </cell>
          <cell r="AL12">
            <v>90772.14</v>
          </cell>
          <cell r="AM12">
            <v>47856.56</v>
          </cell>
          <cell r="AN12">
            <v>43447.75</v>
          </cell>
          <cell r="AO12">
            <v>54242.82</v>
          </cell>
          <cell r="AP12">
            <v>51023.01</v>
          </cell>
          <cell r="AQ12">
            <v>70862.64</v>
          </cell>
          <cell r="AR12">
            <v>60009.33</v>
          </cell>
          <cell r="AS12">
            <v>67535.97</v>
          </cell>
          <cell r="AT12">
            <v>67609.55</v>
          </cell>
          <cell r="AU12">
            <v>69494.92</v>
          </cell>
          <cell r="AV12">
            <v>78097.570000000007</v>
          </cell>
          <cell r="AW12">
            <v>8545.33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126.68</v>
          </cell>
          <cell r="AE14">
            <v>3321.58</v>
          </cell>
          <cell r="AF14">
            <v>6535.53</v>
          </cell>
          <cell r="AG14">
            <v>8096.23</v>
          </cell>
          <cell r="AH14">
            <v>32439.07</v>
          </cell>
          <cell r="AI14">
            <v>16120.15</v>
          </cell>
          <cell r="AJ14">
            <v>19962.599999999999</v>
          </cell>
          <cell r="AK14">
            <v>118882.49</v>
          </cell>
          <cell r="AL14">
            <v>18515.11</v>
          </cell>
          <cell r="AM14">
            <v>31546.13</v>
          </cell>
          <cell r="AN14">
            <v>16573.990000000002</v>
          </cell>
          <cell r="AO14">
            <v>23900.04</v>
          </cell>
          <cell r="AP14">
            <v>20657.900000000001</v>
          </cell>
          <cell r="AQ14">
            <v>16727.29</v>
          </cell>
          <cell r="AR14">
            <v>17750</v>
          </cell>
          <cell r="AS14">
            <v>16926.54</v>
          </cell>
          <cell r="AT14">
            <v>42524.15</v>
          </cell>
          <cell r="AU14">
            <v>54312.480000000003</v>
          </cell>
          <cell r="AV14">
            <v>154861.71</v>
          </cell>
          <cell r="AW14">
            <v>29352.400000000001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2980925.9</v>
          </cell>
          <cell r="D15">
            <v>2701725.01</v>
          </cell>
          <cell r="E15">
            <v>2539350.52</v>
          </cell>
          <cell r="F15">
            <v>2700939.7</v>
          </cell>
          <cell r="G15">
            <v>2785762.49</v>
          </cell>
          <cell r="H15">
            <v>2560871.86</v>
          </cell>
          <cell r="I15">
            <v>2829597.94</v>
          </cell>
          <cell r="J15">
            <v>2812489.51</v>
          </cell>
          <cell r="K15">
            <v>2847067.87</v>
          </cell>
          <cell r="L15">
            <v>2981731.14</v>
          </cell>
          <cell r="M15">
            <v>2995633.27</v>
          </cell>
          <cell r="N15">
            <v>3178050.81</v>
          </cell>
          <cell r="O15">
            <v>3173300.68</v>
          </cell>
          <cell r="P15">
            <v>2877004.01</v>
          </cell>
          <cell r="Q15">
            <v>3054751.44</v>
          </cell>
          <cell r="R15">
            <v>3122960.85</v>
          </cell>
          <cell r="S15">
            <v>2885213.53</v>
          </cell>
          <cell r="T15">
            <v>2603010.4300000002</v>
          </cell>
          <cell r="U15">
            <v>2827010.42</v>
          </cell>
          <cell r="V15">
            <v>2720662.64</v>
          </cell>
          <cell r="W15">
            <v>3050123.3</v>
          </cell>
          <cell r="X15">
            <v>3150976.57</v>
          </cell>
          <cell r="Y15">
            <v>3021521.08</v>
          </cell>
          <cell r="Z15">
            <v>3580615.74</v>
          </cell>
          <cell r="AA15">
            <v>3128100.38</v>
          </cell>
          <cell r="AB15">
            <v>3197571.1</v>
          </cell>
          <cell r="AC15">
            <v>2866258.01</v>
          </cell>
          <cell r="AD15">
            <v>2821376.4</v>
          </cell>
          <cell r="AE15">
            <v>2824857.82</v>
          </cell>
          <cell r="AF15">
            <v>2859417.5</v>
          </cell>
          <cell r="AG15">
            <v>3061164.53</v>
          </cell>
          <cell r="AH15">
            <v>3097644.59</v>
          </cell>
          <cell r="AI15">
            <v>3142594.34</v>
          </cell>
          <cell r="AJ15">
            <v>3558116.29</v>
          </cell>
          <cell r="AK15">
            <v>3333026.45</v>
          </cell>
          <cell r="AL15">
            <v>3519151.82</v>
          </cell>
          <cell r="AM15">
            <v>3257403.53</v>
          </cell>
          <cell r="AN15">
            <v>3415922.92</v>
          </cell>
          <cell r="AO15">
            <v>3344813.98</v>
          </cell>
          <cell r="AP15">
            <v>3155562.23</v>
          </cell>
          <cell r="AQ15">
            <v>3147237.54</v>
          </cell>
          <cell r="AR15">
            <v>3094405.14</v>
          </cell>
          <cell r="AS15">
            <v>3515699.05</v>
          </cell>
          <cell r="AT15">
            <v>3842114.98</v>
          </cell>
          <cell r="AU15">
            <v>3523298.12</v>
          </cell>
          <cell r="AV15">
            <v>4457609.8</v>
          </cell>
          <cell r="AW15">
            <v>605956.67000000004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1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11525933.949999999</v>
          </cell>
          <cell r="D5">
            <v>10347040.460000001</v>
          </cell>
          <cell r="E5">
            <v>9662154.6300000008</v>
          </cell>
          <cell r="F5">
            <v>10463326.550000001</v>
          </cell>
          <cell r="G5">
            <v>9943818.2400000002</v>
          </cell>
          <cell r="H5">
            <v>10093893.109999999</v>
          </cell>
          <cell r="I5">
            <v>10322943.68</v>
          </cell>
          <cell r="J5">
            <v>9871896.6600000001</v>
          </cell>
          <cell r="K5">
            <v>9614189.1699999999</v>
          </cell>
          <cell r="L5">
            <v>10812388.49</v>
          </cell>
          <cell r="M5">
            <v>10887314.720000001</v>
          </cell>
          <cell r="N5">
            <v>11671270.689999999</v>
          </cell>
          <cell r="O5">
            <v>10780245.82</v>
          </cell>
          <cell r="P5">
            <v>10270277.040000001</v>
          </cell>
          <cell r="Q5">
            <v>9651815.9800000004</v>
          </cell>
          <cell r="R5">
            <v>10218861.68</v>
          </cell>
          <cell r="S5">
            <v>10001044.32</v>
          </cell>
          <cell r="T5">
            <v>10270490.9</v>
          </cell>
          <cell r="U5">
            <v>10182061.98</v>
          </cell>
          <cell r="V5">
            <v>9610377.5600000005</v>
          </cell>
          <cell r="W5">
            <v>10381965.9</v>
          </cell>
          <cell r="X5">
            <v>11173313.220000001</v>
          </cell>
          <cell r="Y5">
            <v>12223698.220000001</v>
          </cell>
          <cell r="Z5">
            <v>14010886.93</v>
          </cell>
          <cell r="AA5">
            <v>12815721.52</v>
          </cell>
          <cell r="AB5">
            <v>12810895.210000001</v>
          </cell>
          <cell r="AC5">
            <v>12915671.6</v>
          </cell>
          <cell r="AD5">
            <v>12193416.92</v>
          </cell>
          <cell r="AE5">
            <v>12215544.08</v>
          </cell>
          <cell r="AF5">
            <v>12937907.210000001</v>
          </cell>
          <cell r="AG5">
            <v>13036200.640000001</v>
          </cell>
          <cell r="AH5">
            <v>14004459.640000001</v>
          </cell>
          <cell r="AI5">
            <v>15009446.869999999</v>
          </cell>
          <cell r="AJ5">
            <v>17293034.460000001</v>
          </cell>
          <cell r="AK5">
            <v>17450399.32</v>
          </cell>
          <cell r="AL5">
            <v>18044757.109999999</v>
          </cell>
          <cell r="AM5">
            <v>15755179.130000001</v>
          </cell>
          <cell r="AN5">
            <v>17017973.759999998</v>
          </cell>
          <cell r="AO5">
            <v>16699042.5</v>
          </cell>
          <cell r="AP5">
            <v>15917706.4</v>
          </cell>
          <cell r="AQ5">
            <v>16732502.869999999</v>
          </cell>
          <cell r="AR5">
            <v>16852005.420000002</v>
          </cell>
          <cell r="AS5">
            <v>18231587.98</v>
          </cell>
          <cell r="AT5">
            <v>19803820.350000001</v>
          </cell>
          <cell r="AU5">
            <v>19193357.370000001</v>
          </cell>
          <cell r="AV5">
            <v>23264655.09</v>
          </cell>
          <cell r="AW5">
            <v>3258696.58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59676.32</v>
          </cell>
          <cell r="K6">
            <v>767448.82</v>
          </cell>
          <cell r="L6">
            <v>1125462.58</v>
          </cell>
          <cell r="M6">
            <v>1140751.08</v>
          </cell>
          <cell r="N6">
            <v>1405520.74</v>
          </cell>
          <cell r="O6">
            <v>1273262</v>
          </cell>
          <cell r="P6">
            <v>1411824.44</v>
          </cell>
          <cell r="Q6">
            <v>1540263.46</v>
          </cell>
          <cell r="R6">
            <v>1580121.21</v>
          </cell>
          <cell r="S6">
            <v>1644834.54</v>
          </cell>
          <cell r="T6">
            <v>1528185</v>
          </cell>
          <cell r="U6">
            <v>1361966.7</v>
          </cell>
          <cell r="V6">
            <v>1223154.0900000001</v>
          </cell>
          <cell r="W6">
            <v>1585741.28</v>
          </cell>
          <cell r="X6">
            <v>1544025.81</v>
          </cell>
          <cell r="Y6">
            <v>1554840.46</v>
          </cell>
          <cell r="Z6">
            <v>1872515.95</v>
          </cell>
          <cell r="AA6">
            <v>1605872.09</v>
          </cell>
          <cell r="AB6">
            <v>1683689.08</v>
          </cell>
          <cell r="AC6">
            <v>1518194.23</v>
          </cell>
          <cell r="AD6">
            <v>1566959.97</v>
          </cell>
          <cell r="AE6">
            <v>1641356.72</v>
          </cell>
          <cell r="AF6">
            <v>1513346.63</v>
          </cell>
          <cell r="AG6">
            <v>1753436.89</v>
          </cell>
          <cell r="AH6">
            <v>1646310.14</v>
          </cell>
          <cell r="AI6">
            <v>2143545.77</v>
          </cell>
          <cell r="AJ6">
            <v>2362961.89</v>
          </cell>
          <cell r="AK6">
            <v>2299483.14</v>
          </cell>
          <cell r="AL6">
            <v>2234173.86</v>
          </cell>
          <cell r="AM6">
            <v>1724314.06</v>
          </cell>
          <cell r="AN6">
            <v>1776931.9</v>
          </cell>
          <cell r="AO6">
            <v>1806558.65</v>
          </cell>
          <cell r="AP6">
            <v>1820402.82</v>
          </cell>
          <cell r="AQ6">
            <v>1937625.64</v>
          </cell>
          <cell r="AR6">
            <v>1845763.33</v>
          </cell>
          <cell r="AS6">
            <v>1861938.11</v>
          </cell>
          <cell r="AT6">
            <v>2011347.62</v>
          </cell>
          <cell r="AU6">
            <v>2431309.83</v>
          </cell>
          <cell r="AV6">
            <v>2478020.0699999998</v>
          </cell>
          <cell r="AW6">
            <v>302292.39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7.99</v>
          </cell>
          <cell r="Q7">
            <v>6</v>
          </cell>
          <cell r="R7">
            <v>8.2899999999999991</v>
          </cell>
          <cell r="S7">
            <v>0</v>
          </cell>
          <cell r="T7">
            <v>85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68.959999999999994</v>
          </cell>
          <cell r="AW7">
            <v>0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11525933.949999999</v>
          </cell>
          <cell r="D8">
            <v>10347040.460000001</v>
          </cell>
          <cell r="E8">
            <v>9662154.6300000008</v>
          </cell>
          <cell r="F8">
            <v>10463326.550000001</v>
          </cell>
          <cell r="G8">
            <v>9943818.2400000002</v>
          </cell>
          <cell r="H8">
            <v>10093893.109999999</v>
          </cell>
          <cell r="I8">
            <v>10322943.68</v>
          </cell>
          <cell r="J8">
            <v>9871896.6600000001</v>
          </cell>
          <cell r="K8">
            <v>9614189.1699999999</v>
          </cell>
          <cell r="L8">
            <v>10812388.49</v>
          </cell>
          <cell r="M8">
            <v>10887314.720000001</v>
          </cell>
          <cell r="N8">
            <v>11671270.689999999</v>
          </cell>
          <cell r="O8">
            <v>10780245.82</v>
          </cell>
          <cell r="P8">
            <v>10270269.050000001</v>
          </cell>
          <cell r="Q8">
            <v>9651809.9800000004</v>
          </cell>
          <cell r="R8">
            <v>10218853.390000001</v>
          </cell>
          <cell r="S8">
            <v>10001044.32</v>
          </cell>
          <cell r="T8">
            <v>10270405.9</v>
          </cell>
          <cell r="U8">
            <v>10182061.98</v>
          </cell>
          <cell r="V8">
            <v>9610377.5600000005</v>
          </cell>
          <cell r="W8">
            <v>10381965.9</v>
          </cell>
          <cell r="X8">
            <v>11173313.220000001</v>
          </cell>
          <cell r="Y8">
            <v>12223698.220000001</v>
          </cell>
          <cell r="Z8">
            <v>14010886.93</v>
          </cell>
          <cell r="AA8">
            <v>12815721.52</v>
          </cell>
          <cell r="AB8">
            <v>12810895.210000001</v>
          </cell>
          <cell r="AC8">
            <v>12315317.6</v>
          </cell>
          <cell r="AD8">
            <v>11837387.92</v>
          </cell>
          <cell r="AE8">
            <v>11842003.58</v>
          </cell>
          <cell r="AF8">
            <v>12601705.210000001</v>
          </cell>
          <cell r="AG8">
            <v>12995105.640000001</v>
          </cell>
          <cell r="AH8">
            <v>13949214.640000001</v>
          </cell>
          <cell r="AI8">
            <v>14878121.869999999</v>
          </cell>
          <cell r="AJ8">
            <v>16195558.460000001</v>
          </cell>
          <cell r="AK8">
            <v>17028279.32</v>
          </cell>
          <cell r="AL8">
            <v>17904792.109999999</v>
          </cell>
          <cell r="AM8">
            <v>15582641.630000001</v>
          </cell>
          <cell r="AN8">
            <v>16009229.77</v>
          </cell>
          <cell r="AO8">
            <v>16541353.5</v>
          </cell>
          <cell r="AP8">
            <v>15372158.4</v>
          </cell>
          <cell r="AQ8">
            <v>16587298.869999999</v>
          </cell>
          <cell r="AR8">
            <v>16303959.42</v>
          </cell>
          <cell r="AS8">
            <v>18212917.98</v>
          </cell>
          <cell r="AT8">
            <v>19504003.350000001</v>
          </cell>
          <cell r="AU8">
            <v>19171092.370000001</v>
          </cell>
          <cell r="AV8">
            <v>22522717.129999999</v>
          </cell>
          <cell r="AW8">
            <v>3258696.58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1757.83</v>
          </cell>
          <cell r="D9">
            <v>1239661.07</v>
          </cell>
          <cell r="E9">
            <v>1027230.54</v>
          </cell>
          <cell r="F9">
            <v>1106483.3400000001</v>
          </cell>
          <cell r="G9">
            <v>933498.41</v>
          </cell>
          <cell r="H9">
            <v>1011625.65</v>
          </cell>
          <cell r="I9">
            <v>865690.24</v>
          </cell>
          <cell r="J9">
            <v>953649.39</v>
          </cell>
          <cell r="K9">
            <v>1129635.83</v>
          </cell>
          <cell r="L9">
            <v>1365149.02</v>
          </cell>
          <cell r="M9">
            <v>1338394.55</v>
          </cell>
          <cell r="N9">
            <v>1969849.85</v>
          </cell>
          <cell r="O9">
            <v>1230505.1399999999</v>
          </cell>
          <cell r="P9">
            <v>846415.61</v>
          </cell>
          <cell r="Q9">
            <v>838319.19</v>
          </cell>
          <cell r="R9">
            <v>817090.31</v>
          </cell>
          <cell r="S9">
            <v>955864.62</v>
          </cell>
          <cell r="T9">
            <v>881036.39</v>
          </cell>
          <cell r="U9">
            <v>924240.54</v>
          </cell>
          <cell r="V9">
            <v>779050.67</v>
          </cell>
          <cell r="W9">
            <v>808049.82</v>
          </cell>
          <cell r="X9">
            <v>1081185.72</v>
          </cell>
          <cell r="Y9">
            <v>1050186.47</v>
          </cell>
          <cell r="Z9">
            <v>1108922.8799999999</v>
          </cell>
          <cell r="AA9">
            <v>921934.31</v>
          </cell>
          <cell r="AB9">
            <v>934018.37</v>
          </cell>
          <cell r="AC9">
            <v>757515.78</v>
          </cell>
          <cell r="AD9">
            <v>689978.48</v>
          </cell>
          <cell r="AE9">
            <v>619355</v>
          </cell>
          <cell r="AF9">
            <v>625275.02</v>
          </cell>
          <cell r="AG9">
            <v>604499.29</v>
          </cell>
          <cell r="AH9">
            <v>592562.85</v>
          </cell>
          <cell r="AI9">
            <v>830262.22</v>
          </cell>
          <cell r="AJ9">
            <v>1012471.08</v>
          </cell>
          <cell r="AK9">
            <v>596892.81999999995</v>
          </cell>
          <cell r="AL9">
            <v>609894.12</v>
          </cell>
          <cell r="AM9">
            <v>482188.93</v>
          </cell>
          <cell r="AN9">
            <v>416816.51</v>
          </cell>
          <cell r="AO9">
            <v>340530.44</v>
          </cell>
          <cell r="AP9">
            <v>343315.67</v>
          </cell>
          <cell r="AQ9">
            <v>389763.98</v>
          </cell>
          <cell r="AR9">
            <v>552512.99</v>
          </cell>
          <cell r="AS9">
            <v>530025.27</v>
          </cell>
          <cell r="AT9">
            <v>583333.41</v>
          </cell>
          <cell r="AU9">
            <v>793936.78</v>
          </cell>
          <cell r="AV9">
            <v>788730.65</v>
          </cell>
          <cell r="AW9">
            <v>73416.66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600354</v>
          </cell>
          <cell r="AD10">
            <v>356029</v>
          </cell>
          <cell r="AE10">
            <v>373540.5</v>
          </cell>
          <cell r="AF10">
            <v>336202</v>
          </cell>
          <cell r="AG10">
            <v>41095</v>
          </cell>
          <cell r="AH10">
            <v>55245</v>
          </cell>
          <cell r="AI10">
            <v>131325</v>
          </cell>
          <cell r="AJ10">
            <v>1097476</v>
          </cell>
          <cell r="AK10">
            <v>422120</v>
          </cell>
          <cell r="AL10">
            <v>139965</v>
          </cell>
          <cell r="AM10">
            <v>172537.5</v>
          </cell>
          <cell r="AN10">
            <v>1008743.99</v>
          </cell>
          <cell r="AO10">
            <v>157689</v>
          </cell>
          <cell r="AP10">
            <v>545548</v>
          </cell>
          <cell r="AQ10">
            <v>145204</v>
          </cell>
          <cell r="AR10">
            <v>548046</v>
          </cell>
          <cell r="AS10">
            <v>18670</v>
          </cell>
          <cell r="AT10">
            <v>299817</v>
          </cell>
          <cell r="AU10">
            <v>22265</v>
          </cell>
          <cell r="AV10">
            <v>741869</v>
          </cell>
          <cell r="AW10">
            <v>0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4946.6000000000004</v>
          </cell>
          <cell r="R12">
            <v>70733.16</v>
          </cell>
          <cell r="S12">
            <v>48606.85</v>
          </cell>
          <cell r="T12">
            <v>77550.64</v>
          </cell>
          <cell r="U12">
            <v>37457.129999999997</v>
          </cell>
          <cell r="V12">
            <v>27810.68</v>
          </cell>
          <cell r="W12">
            <v>62304.56</v>
          </cell>
          <cell r="X12">
            <v>59634.02</v>
          </cell>
          <cell r="Y12">
            <v>59550.44</v>
          </cell>
          <cell r="Z12">
            <v>85705.9</v>
          </cell>
          <cell r="AA12">
            <v>70684.5</v>
          </cell>
          <cell r="AB12">
            <v>86745.55</v>
          </cell>
          <cell r="AC12">
            <v>87753.49</v>
          </cell>
          <cell r="AD12">
            <v>72829.42</v>
          </cell>
          <cell r="AE12">
            <v>93561.49</v>
          </cell>
          <cell r="AF12">
            <v>57236.91</v>
          </cell>
          <cell r="AG12">
            <v>91968.25</v>
          </cell>
          <cell r="AH12">
            <v>59066.92</v>
          </cell>
          <cell r="AI12">
            <v>157437.96</v>
          </cell>
          <cell r="AJ12">
            <v>129449.58</v>
          </cell>
          <cell r="AK12">
            <v>114480.66</v>
          </cell>
          <cell r="AL12">
            <v>147731.34</v>
          </cell>
          <cell r="AM12">
            <v>137456.04999999999</v>
          </cell>
          <cell r="AN12">
            <v>180140.15</v>
          </cell>
          <cell r="AO12">
            <v>148860.59</v>
          </cell>
          <cell r="AP12">
            <v>155703.29</v>
          </cell>
          <cell r="AQ12">
            <v>173900.03</v>
          </cell>
          <cell r="AR12">
            <v>192971.4</v>
          </cell>
          <cell r="AS12">
            <v>156840.67000000001</v>
          </cell>
          <cell r="AT12">
            <v>225368.16</v>
          </cell>
          <cell r="AU12">
            <v>315020.36</v>
          </cell>
          <cell r="AV12">
            <v>353973.68</v>
          </cell>
          <cell r="AW12">
            <v>38494.14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12820.91</v>
          </cell>
          <cell r="AE14">
            <v>99274.31</v>
          </cell>
          <cell r="AF14">
            <v>136996.76</v>
          </cell>
          <cell r="AG14">
            <v>135317.41</v>
          </cell>
          <cell r="AH14">
            <v>279034.21999999997</v>
          </cell>
          <cell r="AI14">
            <v>556805.07999999996</v>
          </cell>
          <cell r="AJ14">
            <v>465546.36</v>
          </cell>
          <cell r="AK14">
            <v>882996.17</v>
          </cell>
          <cell r="AL14">
            <v>546465.66</v>
          </cell>
          <cell r="AM14">
            <v>536109.06000000006</v>
          </cell>
          <cell r="AN14">
            <v>469935.43</v>
          </cell>
          <cell r="AO14">
            <v>524287.65</v>
          </cell>
          <cell r="AP14">
            <v>463147.11</v>
          </cell>
          <cell r="AQ14">
            <v>438014.88</v>
          </cell>
          <cell r="AR14">
            <v>498468.54</v>
          </cell>
          <cell r="AS14">
            <v>461783.43</v>
          </cell>
          <cell r="AT14">
            <v>667009.22</v>
          </cell>
          <cell r="AU14">
            <v>853196.22</v>
          </cell>
          <cell r="AV14">
            <v>895157.85</v>
          </cell>
          <cell r="AW14">
            <v>141371.18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11527691.779999999</v>
          </cell>
          <cell r="D15">
            <v>11586701.530000001</v>
          </cell>
          <cell r="E15">
            <v>10689385.170000002</v>
          </cell>
          <cell r="F15">
            <v>11569809.890000001</v>
          </cell>
          <cell r="G15">
            <v>10877316.65</v>
          </cell>
          <cell r="H15">
            <v>11105518.76</v>
          </cell>
          <cell r="I15">
            <v>11188633.92</v>
          </cell>
          <cell r="J15">
            <v>10885222.370000001</v>
          </cell>
          <cell r="K15">
            <v>11511273.82</v>
          </cell>
          <cell r="L15">
            <v>13303000.09</v>
          </cell>
          <cell r="M15">
            <v>13366460.350000001</v>
          </cell>
          <cell r="N15">
            <v>15046641.279999999</v>
          </cell>
          <cell r="O15">
            <v>13284012.960000001</v>
          </cell>
          <cell r="P15">
            <v>12528517.09</v>
          </cell>
          <cell r="Q15">
            <v>12035345.23</v>
          </cell>
          <cell r="R15">
            <v>12686806.360000001</v>
          </cell>
          <cell r="S15">
            <v>12650350.329999998</v>
          </cell>
          <cell r="T15">
            <v>12757262.930000002</v>
          </cell>
          <cell r="U15">
            <v>12505726.35</v>
          </cell>
          <cell r="V15">
            <v>11640393</v>
          </cell>
          <cell r="W15">
            <v>12838061.560000001</v>
          </cell>
          <cell r="X15">
            <v>13858158.770000001</v>
          </cell>
          <cell r="Y15">
            <v>14888275.59</v>
          </cell>
          <cell r="Z15">
            <v>17078031.659999996</v>
          </cell>
          <cell r="AA15">
            <v>15414212.42</v>
          </cell>
          <cell r="AB15">
            <v>15515348.210000001</v>
          </cell>
          <cell r="AC15">
            <v>15279135.1</v>
          </cell>
          <cell r="AD15">
            <v>14536005.700000001</v>
          </cell>
          <cell r="AE15">
            <v>14669091.600000001</v>
          </cell>
          <cell r="AF15">
            <v>15270762.529999999</v>
          </cell>
          <cell r="AG15">
            <v>15621422.48</v>
          </cell>
          <cell r="AH15">
            <v>16581433.770000001</v>
          </cell>
          <cell r="AI15">
            <v>18697497.899999999</v>
          </cell>
          <cell r="AJ15">
            <v>21263463.369999997</v>
          </cell>
          <cell r="AK15">
            <v>21344252.110000003</v>
          </cell>
          <cell r="AL15">
            <v>21583022.09</v>
          </cell>
          <cell r="AM15">
            <v>18635247.23</v>
          </cell>
          <cell r="AN15">
            <v>19861797.749999996</v>
          </cell>
          <cell r="AO15">
            <v>19519279.829999998</v>
          </cell>
          <cell r="AP15">
            <v>18700275.289999999</v>
          </cell>
          <cell r="AQ15">
            <v>19671807.399999999</v>
          </cell>
          <cell r="AR15">
            <v>19941721.679999996</v>
          </cell>
          <cell r="AS15">
            <v>21242175.460000001</v>
          </cell>
          <cell r="AT15">
            <v>23290878.760000002</v>
          </cell>
          <cell r="AU15">
            <v>23586820.560000002</v>
          </cell>
          <cell r="AV15">
            <v>27780537.34</v>
          </cell>
          <cell r="AW15">
            <v>3814270.95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2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18293663.719999999</v>
          </cell>
          <cell r="D5">
            <v>16779577.68</v>
          </cell>
          <cell r="E5">
            <v>15585555.16</v>
          </cell>
          <cell r="F5">
            <v>16009180.529999999</v>
          </cell>
          <cell r="G5">
            <v>16177280.689999999</v>
          </cell>
          <cell r="H5">
            <v>16210935.18</v>
          </cell>
          <cell r="I5">
            <v>17729747.18</v>
          </cell>
          <cell r="J5">
            <v>17442950.719999999</v>
          </cell>
          <cell r="K5">
            <v>14098546.41</v>
          </cell>
          <cell r="L5">
            <v>15738897.67</v>
          </cell>
          <cell r="M5">
            <v>16462354.119999999</v>
          </cell>
          <cell r="N5">
            <v>18207300.120000001</v>
          </cell>
          <cell r="O5">
            <v>16683888.83</v>
          </cell>
          <cell r="P5">
            <v>15470600.539999999</v>
          </cell>
          <cell r="Q5">
            <v>14684637.949999999</v>
          </cell>
          <cell r="R5">
            <v>14620304.23</v>
          </cell>
          <cell r="S5">
            <v>14613200.879999999</v>
          </cell>
          <cell r="T5">
            <v>13250097.68</v>
          </cell>
          <cell r="U5">
            <v>14618410.699999999</v>
          </cell>
          <cell r="V5">
            <v>14875032.82</v>
          </cell>
          <cell r="W5">
            <v>13432898.42</v>
          </cell>
          <cell r="X5">
            <v>15272389.24</v>
          </cell>
          <cell r="Y5">
            <v>15848823.84</v>
          </cell>
          <cell r="Z5">
            <v>18235909.66</v>
          </cell>
          <cell r="AA5">
            <v>16145959.539999999</v>
          </cell>
          <cell r="AB5">
            <v>15269401.51</v>
          </cell>
          <cell r="AC5">
            <v>14306749.630000001</v>
          </cell>
          <cell r="AD5">
            <v>13816217.449999999</v>
          </cell>
          <cell r="AE5">
            <v>14185057.73</v>
          </cell>
          <cell r="AF5">
            <v>15038402.199999999</v>
          </cell>
          <cell r="AG5">
            <v>15831131.43</v>
          </cell>
          <cell r="AH5">
            <v>17308584.640000001</v>
          </cell>
          <cell r="AI5">
            <v>14697195.880000001</v>
          </cell>
          <cell r="AJ5">
            <v>16877361.490000002</v>
          </cell>
          <cell r="AK5">
            <v>16084359.08</v>
          </cell>
          <cell r="AL5">
            <v>18383049.91</v>
          </cell>
          <cell r="AM5">
            <v>15486821.880000001</v>
          </cell>
          <cell r="AN5">
            <v>15282346.85</v>
          </cell>
          <cell r="AO5">
            <v>15521448.75</v>
          </cell>
          <cell r="AP5">
            <v>14058751.949999999</v>
          </cell>
          <cell r="AQ5">
            <v>14540831.199999999</v>
          </cell>
          <cell r="AR5">
            <v>15686421.49</v>
          </cell>
          <cell r="AS5">
            <v>16085047.16</v>
          </cell>
          <cell r="AT5">
            <v>18338908.32</v>
          </cell>
          <cell r="AU5">
            <v>14487182.300000001</v>
          </cell>
          <cell r="AV5">
            <v>17303581.350000001</v>
          </cell>
          <cell r="AW5">
            <v>2932693.19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187836.56</v>
          </cell>
          <cell r="K6">
            <v>1498305.57</v>
          </cell>
          <cell r="L6">
            <v>1407001.73</v>
          </cell>
          <cell r="M6">
            <v>1309503.33</v>
          </cell>
          <cell r="N6">
            <v>1479235.04</v>
          </cell>
          <cell r="O6">
            <v>1385754.67</v>
          </cell>
          <cell r="P6">
            <v>1494703.59</v>
          </cell>
          <cell r="Q6">
            <v>1443332.29</v>
          </cell>
          <cell r="R6">
            <v>1447168.03</v>
          </cell>
          <cell r="S6">
            <v>1486106.33</v>
          </cell>
          <cell r="T6">
            <v>1270201.21</v>
          </cell>
          <cell r="U6">
            <v>1443890.57</v>
          </cell>
          <cell r="V6">
            <v>1707474.13</v>
          </cell>
          <cell r="W6">
            <v>2122794.89</v>
          </cell>
          <cell r="X6">
            <v>1849230.79</v>
          </cell>
          <cell r="Y6">
            <v>1468089.69</v>
          </cell>
          <cell r="Z6">
            <v>1610174.71</v>
          </cell>
          <cell r="AA6">
            <v>1458767.87</v>
          </cell>
          <cell r="AB6">
            <v>1448287.67</v>
          </cell>
          <cell r="AC6">
            <v>1267305.26</v>
          </cell>
          <cell r="AD6">
            <v>1355806.11</v>
          </cell>
          <cell r="AE6">
            <v>1404637.39</v>
          </cell>
          <cell r="AF6">
            <v>1358898.39</v>
          </cell>
          <cell r="AG6">
            <v>1462688.82</v>
          </cell>
          <cell r="AH6">
            <v>1817054.42</v>
          </cell>
          <cell r="AI6">
            <v>2175775.0099999998</v>
          </cell>
          <cell r="AJ6">
            <v>1697104.92</v>
          </cell>
          <cell r="AK6">
            <v>1485317.27</v>
          </cell>
          <cell r="AL6">
            <v>1543554.87</v>
          </cell>
          <cell r="AM6">
            <v>1365301.55</v>
          </cell>
          <cell r="AN6">
            <v>1367683.48</v>
          </cell>
          <cell r="AO6">
            <v>1327031.1000000001</v>
          </cell>
          <cell r="AP6">
            <v>1268447.83</v>
          </cell>
          <cell r="AQ6">
            <v>1260720.6000000001</v>
          </cell>
          <cell r="AR6">
            <v>1349209.61</v>
          </cell>
          <cell r="AS6">
            <v>1431254.09</v>
          </cell>
          <cell r="AT6">
            <v>1660853.52</v>
          </cell>
          <cell r="AU6">
            <v>2134167.63</v>
          </cell>
          <cell r="AV6">
            <v>1615992.28</v>
          </cell>
          <cell r="AW6">
            <v>210312.08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20</v>
          </cell>
          <cell r="R7">
            <v>0</v>
          </cell>
          <cell r="S7">
            <v>31.95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67.97</v>
          </cell>
          <cell r="AS7">
            <v>0</v>
          </cell>
          <cell r="AT7">
            <v>104.96</v>
          </cell>
          <cell r="AU7">
            <v>36.979999999999997</v>
          </cell>
          <cell r="AV7">
            <v>0</v>
          </cell>
          <cell r="AW7">
            <v>0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18293663.719999999</v>
          </cell>
          <cell r="D8">
            <v>16779577.68</v>
          </cell>
          <cell r="E8">
            <v>15585555.16</v>
          </cell>
          <cell r="F8">
            <v>16009180.529999999</v>
          </cell>
          <cell r="G8">
            <v>16177280.689999999</v>
          </cell>
          <cell r="H8">
            <v>16210935.18</v>
          </cell>
          <cell r="I8">
            <v>17729747.18</v>
          </cell>
          <cell r="J8">
            <v>17442950.719999999</v>
          </cell>
          <cell r="K8">
            <v>14098546.41</v>
          </cell>
          <cell r="L8">
            <v>15738897.67</v>
          </cell>
          <cell r="M8">
            <v>16462354.119999999</v>
          </cell>
          <cell r="N8">
            <v>18207300.120000001</v>
          </cell>
          <cell r="O8">
            <v>16683888.83</v>
          </cell>
          <cell r="P8">
            <v>15470600.539999999</v>
          </cell>
          <cell r="Q8">
            <v>14684617.949999999</v>
          </cell>
          <cell r="R8">
            <v>14620304.23</v>
          </cell>
          <cell r="S8">
            <v>14613168.93</v>
          </cell>
          <cell r="T8">
            <v>13250097.68</v>
          </cell>
          <cell r="U8">
            <v>14618410.699999999</v>
          </cell>
          <cell r="V8">
            <v>14875032.82</v>
          </cell>
          <cell r="W8">
            <v>13432898.42</v>
          </cell>
          <cell r="X8">
            <v>15272389.24</v>
          </cell>
          <cell r="Y8">
            <v>15848823.84</v>
          </cell>
          <cell r="Z8">
            <v>18235909.66</v>
          </cell>
          <cell r="AA8">
            <v>16145959.539999999</v>
          </cell>
          <cell r="AB8">
            <v>15269401.51</v>
          </cell>
          <cell r="AC8">
            <v>14279497.130000001</v>
          </cell>
          <cell r="AD8">
            <v>13810567.449999999</v>
          </cell>
          <cell r="AE8">
            <v>14180092.73</v>
          </cell>
          <cell r="AF8">
            <v>15012922.199999999</v>
          </cell>
          <cell r="AG8">
            <v>15773942.43</v>
          </cell>
          <cell r="AH8">
            <v>17184407.140000001</v>
          </cell>
          <cell r="AI8">
            <v>14609411.74</v>
          </cell>
          <cell r="AJ8">
            <v>16733331.49</v>
          </cell>
          <cell r="AK8">
            <v>16019148.58</v>
          </cell>
          <cell r="AL8">
            <v>18233381.41</v>
          </cell>
          <cell r="AM8">
            <v>15391961.880000001</v>
          </cell>
          <cell r="AN8">
            <v>15046585.33</v>
          </cell>
          <cell r="AO8">
            <v>15461573.75</v>
          </cell>
          <cell r="AP8">
            <v>13941777.949999999</v>
          </cell>
          <cell r="AQ8">
            <v>14429887.199999999</v>
          </cell>
          <cell r="AR8">
            <v>15235648.619999999</v>
          </cell>
          <cell r="AS8">
            <v>15956364.66</v>
          </cell>
          <cell r="AT8">
            <v>17992587.859999999</v>
          </cell>
          <cell r="AU8">
            <v>14262082.82</v>
          </cell>
          <cell r="AV8">
            <v>17051036.84</v>
          </cell>
          <cell r="AW8">
            <v>2932278.19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382.5</v>
          </cell>
          <cell r="D9">
            <v>194119.2</v>
          </cell>
          <cell r="E9">
            <v>194817.04</v>
          </cell>
          <cell r="F9">
            <v>210105.75</v>
          </cell>
          <cell r="G9">
            <v>219739.98</v>
          </cell>
          <cell r="H9">
            <v>221664.67</v>
          </cell>
          <cell r="I9">
            <v>227646.6</v>
          </cell>
          <cell r="J9">
            <v>225490.48</v>
          </cell>
          <cell r="K9">
            <v>193323.5</v>
          </cell>
          <cell r="L9">
            <v>197747.92</v>
          </cell>
          <cell r="M9">
            <v>171987.39</v>
          </cell>
          <cell r="N9">
            <v>166975.12</v>
          </cell>
          <cell r="O9">
            <v>159532.10999999999</v>
          </cell>
          <cell r="P9">
            <v>163207.53</v>
          </cell>
          <cell r="Q9">
            <v>137260.17000000001</v>
          </cell>
          <cell r="R9">
            <v>129581.13</v>
          </cell>
          <cell r="S9">
            <v>133182.29</v>
          </cell>
          <cell r="T9">
            <v>116169.91</v>
          </cell>
          <cell r="U9">
            <v>122640.82</v>
          </cell>
          <cell r="V9">
            <v>137647.01</v>
          </cell>
          <cell r="W9">
            <v>139196.69</v>
          </cell>
          <cell r="X9">
            <v>128892.79</v>
          </cell>
          <cell r="Y9">
            <v>120297.09</v>
          </cell>
          <cell r="Z9">
            <v>127207.57</v>
          </cell>
          <cell r="AA9">
            <v>113965.31</v>
          </cell>
          <cell r="AB9">
            <v>106828.77</v>
          </cell>
          <cell r="AC9">
            <v>87689.58</v>
          </cell>
          <cell r="AD9">
            <v>96720.13</v>
          </cell>
          <cell r="AE9">
            <v>98386.08</v>
          </cell>
          <cell r="AF9">
            <v>92360.77</v>
          </cell>
          <cell r="AG9">
            <v>109694.04</v>
          </cell>
          <cell r="AH9">
            <v>132942.76</v>
          </cell>
          <cell r="AI9">
            <v>113896.97</v>
          </cell>
          <cell r="AJ9">
            <v>125681.87</v>
          </cell>
          <cell r="AK9">
            <v>97903.32</v>
          </cell>
          <cell r="AL9">
            <v>114377.25</v>
          </cell>
          <cell r="AM9">
            <v>82596.3</v>
          </cell>
          <cell r="AN9">
            <v>89624.52</v>
          </cell>
          <cell r="AO9">
            <v>93909.6</v>
          </cell>
          <cell r="AP9">
            <v>105914.49</v>
          </cell>
          <cell r="AQ9">
            <v>87986.28</v>
          </cell>
          <cell r="AR9">
            <v>103867.25</v>
          </cell>
          <cell r="AS9">
            <v>115782.38</v>
          </cell>
          <cell r="AT9">
            <v>133421.31</v>
          </cell>
          <cell r="AU9">
            <v>127057.53</v>
          </cell>
          <cell r="AV9">
            <v>132139.97</v>
          </cell>
          <cell r="AW9">
            <v>21261.5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27252.5</v>
          </cell>
          <cell r="AD10">
            <v>5650</v>
          </cell>
          <cell r="AE10">
            <v>4965</v>
          </cell>
          <cell r="AF10">
            <v>25480</v>
          </cell>
          <cell r="AG10">
            <v>57189</v>
          </cell>
          <cell r="AH10">
            <v>124177.5</v>
          </cell>
          <cell r="AI10">
            <v>87784.14</v>
          </cell>
          <cell r="AJ10">
            <v>144030</v>
          </cell>
          <cell r="AK10">
            <v>65210.5</v>
          </cell>
          <cell r="AL10">
            <v>149668.5</v>
          </cell>
          <cell r="AM10">
            <v>94860</v>
          </cell>
          <cell r="AN10">
            <v>235761.52</v>
          </cell>
          <cell r="AO10">
            <v>59875</v>
          </cell>
          <cell r="AP10">
            <v>116974</v>
          </cell>
          <cell r="AQ10">
            <v>110944</v>
          </cell>
          <cell r="AR10">
            <v>450704.9</v>
          </cell>
          <cell r="AS10">
            <v>128682.5</v>
          </cell>
          <cell r="AT10">
            <v>346215.5</v>
          </cell>
          <cell r="AU10">
            <v>225062.5</v>
          </cell>
          <cell r="AV10">
            <v>252544.51</v>
          </cell>
          <cell r="AW10">
            <v>415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5867.54</v>
          </cell>
          <cell r="R12">
            <v>32026.880000000001</v>
          </cell>
          <cell r="S12">
            <v>46021.599999999999</v>
          </cell>
          <cell r="T12">
            <v>33313.24</v>
          </cell>
          <cell r="U12">
            <v>43391.63</v>
          </cell>
          <cell r="V12">
            <v>41430.879999999997</v>
          </cell>
          <cell r="W12">
            <v>48227.55</v>
          </cell>
          <cell r="X12">
            <v>50801.5</v>
          </cell>
          <cell r="Y12">
            <v>48445.03</v>
          </cell>
          <cell r="Z12">
            <v>50846.559999999998</v>
          </cell>
          <cell r="AA12">
            <v>68168.36</v>
          </cell>
          <cell r="AB12">
            <v>63096.49</v>
          </cell>
          <cell r="AC12">
            <v>41038.720000000001</v>
          </cell>
          <cell r="AD12">
            <v>46743.1</v>
          </cell>
          <cell r="AE12">
            <v>51242.66</v>
          </cell>
          <cell r="AF12">
            <v>56876.55</v>
          </cell>
          <cell r="AG12">
            <v>70593.64</v>
          </cell>
          <cell r="AH12">
            <v>81831.38</v>
          </cell>
          <cell r="AI12">
            <v>91893.5</v>
          </cell>
          <cell r="AJ12">
            <v>92805.98</v>
          </cell>
          <cell r="AK12">
            <v>88979.69</v>
          </cell>
          <cell r="AL12">
            <v>96020.14</v>
          </cell>
          <cell r="AM12">
            <v>91223.93</v>
          </cell>
          <cell r="AN12">
            <v>86289.34</v>
          </cell>
          <cell r="AO12">
            <v>88430.94</v>
          </cell>
          <cell r="AP12">
            <v>89454.02</v>
          </cell>
          <cell r="AQ12">
            <v>105929.5</v>
          </cell>
          <cell r="AR12">
            <v>110906.61</v>
          </cell>
          <cell r="AS12">
            <v>133967.70000000001</v>
          </cell>
          <cell r="AT12">
            <v>173994.26</v>
          </cell>
          <cell r="AU12">
            <v>167887.58</v>
          </cell>
          <cell r="AV12">
            <v>198475.16</v>
          </cell>
          <cell r="AW12">
            <v>29545.05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3343.56</v>
          </cell>
          <cell r="AE14">
            <v>40705.72</v>
          </cell>
          <cell r="AF14">
            <v>48878.22</v>
          </cell>
          <cell r="AG14">
            <v>53715.59</v>
          </cell>
          <cell r="AH14">
            <v>157489.65</v>
          </cell>
          <cell r="AI14">
            <v>178997.16</v>
          </cell>
          <cell r="AJ14">
            <v>119868.54</v>
          </cell>
          <cell r="AK14">
            <v>486772.74</v>
          </cell>
          <cell r="AL14">
            <v>166152.53</v>
          </cell>
          <cell r="AM14">
            <v>193920.35</v>
          </cell>
          <cell r="AN14">
            <v>127488.51</v>
          </cell>
          <cell r="AO14">
            <v>193128.71</v>
          </cell>
          <cell r="AP14">
            <v>142963.03</v>
          </cell>
          <cell r="AQ14">
            <v>152222.26999999999</v>
          </cell>
          <cell r="AR14">
            <v>169161.72</v>
          </cell>
          <cell r="AS14">
            <v>183296.15</v>
          </cell>
          <cell r="AT14">
            <v>394628.38</v>
          </cell>
          <cell r="AU14">
            <v>481666.99</v>
          </cell>
          <cell r="AV14">
            <v>295196.89</v>
          </cell>
          <cell r="AW14">
            <v>29711.29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18294046.219999999</v>
          </cell>
          <cell r="D15">
            <v>16973696.879999999</v>
          </cell>
          <cell r="E15">
            <v>15780372.199999999</v>
          </cell>
          <cell r="F15">
            <v>16219286.279999999</v>
          </cell>
          <cell r="G15">
            <v>16397020.67</v>
          </cell>
          <cell r="H15">
            <v>16432599.85</v>
          </cell>
          <cell r="I15">
            <v>17957393.780000001</v>
          </cell>
          <cell r="J15">
            <v>17856277.759999998</v>
          </cell>
          <cell r="K15">
            <v>15790175.48</v>
          </cell>
          <cell r="L15">
            <v>17343647.32</v>
          </cell>
          <cell r="M15">
            <v>17943844.84</v>
          </cell>
          <cell r="N15">
            <v>19853510.280000001</v>
          </cell>
          <cell r="O15">
            <v>18229175.609999999</v>
          </cell>
          <cell r="P15">
            <v>17128511.66</v>
          </cell>
          <cell r="Q15">
            <v>16271097.949999997</v>
          </cell>
          <cell r="R15">
            <v>16229080.270000001</v>
          </cell>
          <cell r="S15">
            <v>16278511.099999998</v>
          </cell>
          <cell r="T15">
            <v>14669782.040000001</v>
          </cell>
          <cell r="U15">
            <v>16228333.720000001</v>
          </cell>
          <cell r="V15">
            <v>16761584.84</v>
          </cell>
          <cell r="W15">
            <v>15743117.550000001</v>
          </cell>
          <cell r="X15">
            <v>17301314.32</v>
          </cell>
          <cell r="Y15">
            <v>17485655.650000002</v>
          </cell>
          <cell r="Z15">
            <v>20024138.5</v>
          </cell>
          <cell r="AA15">
            <v>17786861.079999998</v>
          </cell>
          <cell r="AB15">
            <v>16887614.439999998</v>
          </cell>
          <cell r="AC15">
            <v>15702783.190000001</v>
          </cell>
          <cell r="AD15">
            <v>15318830.35</v>
          </cell>
          <cell r="AE15">
            <v>15780029.580000002</v>
          </cell>
          <cell r="AF15">
            <v>16595416.130000001</v>
          </cell>
          <cell r="AG15">
            <v>17527823.52</v>
          </cell>
          <cell r="AH15">
            <v>19497902.850000001</v>
          </cell>
          <cell r="AI15">
            <v>17257758.52</v>
          </cell>
          <cell r="AJ15">
            <v>18912822.800000001</v>
          </cell>
          <cell r="AK15">
            <v>18243332.100000001</v>
          </cell>
          <cell r="AL15">
            <v>20303154.700000003</v>
          </cell>
          <cell r="AM15">
            <v>17219864.010000002</v>
          </cell>
          <cell r="AN15">
            <v>16953432.700000003</v>
          </cell>
          <cell r="AO15">
            <v>17223949.100000005</v>
          </cell>
          <cell r="AP15">
            <v>15665531.319999998</v>
          </cell>
          <cell r="AQ15">
            <v>16147689.849999998</v>
          </cell>
          <cell r="AR15">
            <v>17419566.679999996</v>
          </cell>
          <cell r="AS15">
            <v>17949347.479999997</v>
          </cell>
          <cell r="AT15">
            <v>20701805.789999999</v>
          </cell>
          <cell r="AU15">
            <v>17397962.029999997</v>
          </cell>
          <cell r="AV15">
            <v>19545385.650000002</v>
          </cell>
          <cell r="AW15">
            <v>3223523.11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3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35302267.920000002</v>
          </cell>
          <cell r="D5">
            <v>32387956.920000002</v>
          </cell>
          <cell r="E5">
            <v>30819061.850000001</v>
          </cell>
          <cell r="F5">
            <v>32058481.100000001</v>
          </cell>
          <cell r="G5">
            <v>31152217.359999999</v>
          </cell>
          <cell r="H5">
            <v>30460101.789999999</v>
          </cell>
          <cell r="I5">
            <v>33484127.399999999</v>
          </cell>
          <cell r="J5">
            <v>35070361.82</v>
          </cell>
          <cell r="K5">
            <v>33127309.109999999</v>
          </cell>
          <cell r="L5">
            <v>32008138.27</v>
          </cell>
          <cell r="M5">
            <v>34521002.909999996</v>
          </cell>
          <cell r="N5">
            <v>39488144.93</v>
          </cell>
          <cell r="O5">
            <v>34944684.259999998</v>
          </cell>
          <cell r="P5">
            <v>31770875.84</v>
          </cell>
          <cell r="Q5">
            <v>29964313.879999999</v>
          </cell>
          <cell r="R5">
            <v>30573301.449999999</v>
          </cell>
          <cell r="S5">
            <v>30438611.699999999</v>
          </cell>
          <cell r="T5">
            <v>28372718.5</v>
          </cell>
          <cell r="U5">
            <v>30649701.32</v>
          </cell>
          <cell r="V5">
            <v>33450348.440000001</v>
          </cell>
          <cell r="W5">
            <v>35894722.600000001</v>
          </cell>
          <cell r="X5">
            <v>33831144.439999998</v>
          </cell>
          <cell r="Y5">
            <v>34627645</v>
          </cell>
          <cell r="Z5">
            <v>39996482.729999997</v>
          </cell>
          <cell r="AA5">
            <v>35534927.159999996</v>
          </cell>
          <cell r="AB5">
            <v>34420741.93</v>
          </cell>
          <cell r="AC5">
            <v>32431696.75</v>
          </cell>
          <cell r="AD5">
            <v>31725066.039999999</v>
          </cell>
          <cell r="AE5">
            <v>31623292.370000001</v>
          </cell>
          <cell r="AF5">
            <v>33007237</v>
          </cell>
          <cell r="AG5">
            <v>35011620.810000002</v>
          </cell>
          <cell r="AH5">
            <v>41437579.659999996</v>
          </cell>
          <cell r="AI5">
            <v>43181817.479999997</v>
          </cell>
          <cell r="AJ5">
            <v>40136045.82</v>
          </cell>
          <cell r="AK5">
            <v>38663361.420000002</v>
          </cell>
          <cell r="AL5">
            <v>43385153.509999998</v>
          </cell>
          <cell r="AM5">
            <v>36858740.75</v>
          </cell>
          <cell r="AN5">
            <v>36938469.93</v>
          </cell>
          <cell r="AO5">
            <v>36743296.600000001</v>
          </cell>
          <cell r="AP5">
            <v>33969285.57</v>
          </cell>
          <cell r="AQ5">
            <v>34250152.830000006</v>
          </cell>
          <cell r="AR5">
            <v>35301759.350000001</v>
          </cell>
          <cell r="AS5">
            <v>38650497.059999995</v>
          </cell>
          <cell r="AT5">
            <v>46370664.990000002</v>
          </cell>
          <cell r="AU5">
            <v>44561460.43</v>
          </cell>
          <cell r="AV5">
            <v>44893631.450000003</v>
          </cell>
          <cell r="AW5">
            <v>7034622.3099999996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517603.34</v>
          </cell>
          <cell r="K6">
            <v>5296332.78</v>
          </cell>
          <cell r="L6">
            <v>4548900.8099999996</v>
          </cell>
          <cell r="M6">
            <v>5449317.1600000001</v>
          </cell>
          <cell r="N6">
            <v>6042124.6799999997</v>
          </cell>
          <cell r="O6">
            <v>5342007.2699999996</v>
          </cell>
          <cell r="P6">
            <v>5688348.71</v>
          </cell>
          <cell r="Q6">
            <v>5845068.29</v>
          </cell>
          <cell r="R6">
            <v>5977568.9299999997</v>
          </cell>
          <cell r="S6">
            <v>6257629.4100000001</v>
          </cell>
          <cell r="T6">
            <v>5652631.75</v>
          </cell>
          <cell r="U6">
            <v>6627912.5199999996</v>
          </cell>
          <cell r="V6">
            <v>8148390.6600000001</v>
          </cell>
          <cell r="W6">
            <v>10079355.4</v>
          </cell>
          <cell r="X6">
            <v>7915585.7300000004</v>
          </cell>
          <cell r="Y6">
            <v>6924776.0499999998</v>
          </cell>
          <cell r="Z6">
            <v>7908810.4800000004</v>
          </cell>
          <cell r="AA6">
            <v>7305705.4199999999</v>
          </cell>
          <cell r="AB6">
            <v>7333795.29</v>
          </cell>
          <cell r="AC6">
            <v>6789939.9199999999</v>
          </cell>
          <cell r="AD6">
            <v>7036978.8600000003</v>
          </cell>
          <cell r="AE6">
            <v>6884139.2699999996</v>
          </cell>
          <cell r="AF6">
            <v>6976273.0700000003</v>
          </cell>
          <cell r="AG6">
            <v>7783176.9699999997</v>
          </cell>
          <cell r="AH6">
            <v>9837168.7699999996</v>
          </cell>
          <cell r="AI6">
            <v>13703641.73</v>
          </cell>
          <cell r="AJ6">
            <v>9068090.0899999999</v>
          </cell>
          <cell r="AK6">
            <v>7899625.29</v>
          </cell>
          <cell r="AL6">
            <v>8694334.6099999994</v>
          </cell>
          <cell r="AM6">
            <v>7494871.79</v>
          </cell>
          <cell r="AN6">
            <v>7672336.0199999996</v>
          </cell>
          <cell r="AO6">
            <v>7264222.75</v>
          </cell>
          <cell r="AP6">
            <v>7496708.8700000001</v>
          </cell>
          <cell r="AQ6">
            <v>7362218.0999999996</v>
          </cell>
          <cell r="AR6">
            <v>7422527.21</v>
          </cell>
          <cell r="AS6">
            <v>8236687.2699999996</v>
          </cell>
          <cell r="AT6">
            <v>9687994.6799999997</v>
          </cell>
          <cell r="AU6">
            <v>13256736.199999999</v>
          </cell>
          <cell r="AV6">
            <v>8932541.7300000004</v>
          </cell>
          <cell r="AW6">
            <v>1202490.6299999999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13.45</v>
          </cell>
          <cell r="S7">
            <v>249.84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108.9</v>
          </cell>
          <cell r="AQ7">
            <v>22.95</v>
          </cell>
          <cell r="AR7">
            <v>113.93</v>
          </cell>
          <cell r="AS7">
            <v>11.98</v>
          </cell>
          <cell r="AT7">
            <v>14.99</v>
          </cell>
          <cell r="AU7">
            <v>70.91</v>
          </cell>
          <cell r="AV7">
            <v>19.78</v>
          </cell>
          <cell r="AW7">
            <v>0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35302267.920000002</v>
          </cell>
          <cell r="D8">
            <v>32387956.920000002</v>
          </cell>
          <cell r="E8">
            <v>30819061.850000001</v>
          </cell>
          <cell r="F8">
            <v>32058481.100000001</v>
          </cell>
          <cell r="G8">
            <v>31152217.359999999</v>
          </cell>
          <cell r="H8">
            <v>30460101.789999999</v>
          </cell>
          <cell r="I8">
            <v>33484127.399999999</v>
          </cell>
          <cell r="J8">
            <v>35070361.82</v>
          </cell>
          <cell r="K8">
            <v>33127309.109999999</v>
          </cell>
          <cell r="L8">
            <v>32008138.27</v>
          </cell>
          <cell r="M8">
            <v>34521002.909999996</v>
          </cell>
          <cell r="N8">
            <v>39488144.93</v>
          </cell>
          <cell r="O8">
            <v>34944684.259999998</v>
          </cell>
          <cell r="P8">
            <v>31770875.84</v>
          </cell>
          <cell r="Q8">
            <v>29964313.879999999</v>
          </cell>
          <cell r="R8">
            <v>30573288</v>
          </cell>
          <cell r="S8">
            <v>30438361.859999999</v>
          </cell>
          <cell r="T8">
            <v>28372718.5</v>
          </cell>
          <cell r="U8">
            <v>30649701.32</v>
          </cell>
          <cell r="V8">
            <v>33450348.440000001</v>
          </cell>
          <cell r="W8">
            <v>35894722.600000001</v>
          </cell>
          <cell r="X8">
            <v>33831144.439999998</v>
          </cell>
          <cell r="Y8">
            <v>34627645</v>
          </cell>
          <cell r="Z8">
            <v>39996482.729999997</v>
          </cell>
          <cell r="AA8">
            <v>35534927.159999996</v>
          </cell>
          <cell r="AB8">
            <v>34420741.93</v>
          </cell>
          <cell r="AC8">
            <v>32310304.25</v>
          </cell>
          <cell r="AD8">
            <v>31725016.039999999</v>
          </cell>
          <cell r="AE8">
            <v>31621667.370000001</v>
          </cell>
          <cell r="AF8">
            <v>32969767</v>
          </cell>
          <cell r="AG8">
            <v>34919413.310000002</v>
          </cell>
          <cell r="AH8">
            <v>41179154.659999996</v>
          </cell>
          <cell r="AI8">
            <v>43181817.479999997</v>
          </cell>
          <cell r="AJ8">
            <v>40120005.82</v>
          </cell>
          <cell r="AK8">
            <v>38660086.420000002</v>
          </cell>
          <cell r="AL8">
            <v>43379853.509999998</v>
          </cell>
          <cell r="AM8">
            <v>36858090.75</v>
          </cell>
          <cell r="AN8">
            <v>36692213.93</v>
          </cell>
          <cell r="AO8">
            <v>36537734.100000001</v>
          </cell>
          <cell r="AP8">
            <v>33960651.670000002</v>
          </cell>
          <cell r="AQ8">
            <v>34244442.880000003</v>
          </cell>
          <cell r="AR8">
            <v>35248650.420000002</v>
          </cell>
          <cell r="AS8">
            <v>38491580.079999998</v>
          </cell>
          <cell r="AT8">
            <v>45919500</v>
          </cell>
          <cell r="AU8">
            <v>44454372.520000003</v>
          </cell>
          <cell r="AV8">
            <v>44889731.670000002</v>
          </cell>
          <cell r="AW8">
            <v>7034622.3099999996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2353.65</v>
          </cell>
          <cell r="D9">
            <v>1580451.87</v>
          </cell>
          <cell r="E9">
            <v>1827879.72</v>
          </cell>
          <cell r="F9">
            <v>1744031.16</v>
          </cell>
          <cell r="G9">
            <v>1322352.77</v>
          </cell>
          <cell r="H9">
            <v>1460716.41</v>
          </cell>
          <cell r="I9">
            <v>1314031.96</v>
          </cell>
          <cell r="J9">
            <v>1363143.24</v>
          </cell>
          <cell r="K9">
            <v>1303101.96</v>
          </cell>
          <cell r="L9">
            <v>1196185.08</v>
          </cell>
          <cell r="M9">
            <v>1196473.28</v>
          </cell>
          <cell r="N9">
            <v>1236245.8500000001</v>
          </cell>
          <cell r="O9">
            <v>933254.08</v>
          </cell>
          <cell r="P9">
            <v>876049.72</v>
          </cell>
          <cell r="Q9">
            <v>821323.62</v>
          </cell>
          <cell r="R9">
            <v>759745.19</v>
          </cell>
          <cell r="S9">
            <v>779092.62</v>
          </cell>
          <cell r="T9">
            <v>714774.71</v>
          </cell>
          <cell r="U9">
            <v>819311.68</v>
          </cell>
          <cell r="V9">
            <v>780754.64</v>
          </cell>
          <cell r="W9">
            <v>867590.73</v>
          </cell>
          <cell r="X9">
            <v>771023.24</v>
          </cell>
          <cell r="Y9">
            <v>1041268.89</v>
          </cell>
          <cell r="Z9">
            <v>841315.71</v>
          </cell>
          <cell r="AA9">
            <v>733468.85</v>
          </cell>
          <cell r="AB9">
            <v>785646.32</v>
          </cell>
          <cell r="AC9">
            <v>685705.94</v>
          </cell>
          <cell r="AD9">
            <v>570687.54</v>
          </cell>
          <cell r="AE9">
            <v>474404.36</v>
          </cell>
          <cell r="AF9">
            <v>422750.69</v>
          </cell>
          <cell r="AG9">
            <v>538645.31999999995</v>
          </cell>
          <cell r="AH9">
            <v>661718.37</v>
          </cell>
          <cell r="AI9">
            <v>835146.27</v>
          </cell>
          <cell r="AJ9">
            <v>452526.82</v>
          </cell>
          <cell r="AK9">
            <v>443588.04</v>
          </cell>
          <cell r="AL9">
            <v>467629.73</v>
          </cell>
          <cell r="AM9">
            <v>368725.09</v>
          </cell>
          <cell r="AN9">
            <v>449648.54</v>
          </cell>
          <cell r="AO9">
            <v>462851.19</v>
          </cell>
          <cell r="AP9">
            <v>396453.46</v>
          </cell>
          <cell r="AQ9">
            <v>387363.57</v>
          </cell>
          <cell r="AR9">
            <v>326168.78999999998</v>
          </cell>
          <cell r="AS9">
            <v>327668.47999999998</v>
          </cell>
          <cell r="AT9">
            <v>456178.29</v>
          </cell>
          <cell r="AU9">
            <v>504594.38</v>
          </cell>
          <cell r="AV9">
            <v>364785.84</v>
          </cell>
          <cell r="AW9">
            <v>56937.87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121392.5</v>
          </cell>
          <cell r="AD10">
            <v>50</v>
          </cell>
          <cell r="AE10">
            <v>1625</v>
          </cell>
          <cell r="AF10">
            <v>37470</v>
          </cell>
          <cell r="AG10">
            <v>92207.5</v>
          </cell>
          <cell r="AH10">
            <v>258425</v>
          </cell>
          <cell r="AI10">
            <v>0</v>
          </cell>
          <cell r="AJ10">
            <v>16040</v>
          </cell>
          <cell r="AK10">
            <v>3275</v>
          </cell>
          <cell r="AL10">
            <v>5300</v>
          </cell>
          <cell r="AM10">
            <v>650</v>
          </cell>
          <cell r="AN10">
            <v>246256</v>
          </cell>
          <cell r="AO10">
            <v>205562.5</v>
          </cell>
          <cell r="AP10">
            <v>8525</v>
          </cell>
          <cell r="AQ10">
            <v>5687</v>
          </cell>
          <cell r="AR10">
            <v>52995</v>
          </cell>
          <cell r="AS10">
            <v>158905</v>
          </cell>
          <cell r="AT10">
            <v>451150</v>
          </cell>
          <cell r="AU10">
            <v>107017</v>
          </cell>
          <cell r="AV10">
            <v>3880</v>
          </cell>
          <cell r="AW10">
            <v>0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20501.79</v>
          </cell>
          <cell r="R12">
            <v>98133.92</v>
          </cell>
          <cell r="S12">
            <v>113214.31</v>
          </cell>
          <cell r="T12">
            <v>99892.53</v>
          </cell>
          <cell r="U12">
            <v>112047.3</v>
          </cell>
          <cell r="V12">
            <v>116541.95</v>
          </cell>
          <cell r="W12">
            <v>141331.85</v>
          </cell>
          <cell r="X12">
            <v>121396.25</v>
          </cell>
          <cell r="Y12">
            <v>117960.95</v>
          </cell>
          <cell r="Z12">
            <v>150527.66</v>
          </cell>
          <cell r="AA12">
            <v>172063.72</v>
          </cell>
          <cell r="AB12">
            <v>167745.69</v>
          </cell>
          <cell r="AC12">
            <v>164843.91</v>
          </cell>
          <cell r="AD12">
            <v>179464.51</v>
          </cell>
          <cell r="AE12">
            <v>221633.43</v>
          </cell>
          <cell r="AF12">
            <v>213699.78</v>
          </cell>
          <cell r="AG12">
            <v>214172.49</v>
          </cell>
          <cell r="AH12">
            <v>254856.56</v>
          </cell>
          <cell r="AI12">
            <v>405608.37</v>
          </cell>
          <cell r="AJ12">
            <v>290153.40000000002</v>
          </cell>
          <cell r="AK12">
            <v>293858.55</v>
          </cell>
          <cell r="AL12">
            <v>343299.8</v>
          </cell>
          <cell r="AM12">
            <v>350216.37</v>
          </cell>
          <cell r="AN12">
            <v>365358.85</v>
          </cell>
          <cell r="AO12">
            <v>371736.98</v>
          </cell>
          <cell r="AP12">
            <v>350723.29</v>
          </cell>
          <cell r="AQ12">
            <v>382740.32</v>
          </cell>
          <cell r="AR12">
            <v>417474.22</v>
          </cell>
          <cell r="AS12">
            <v>604026.52</v>
          </cell>
          <cell r="AT12">
            <v>652262.47</v>
          </cell>
          <cell r="AU12">
            <v>763611.86</v>
          </cell>
          <cell r="AV12">
            <v>782088.23</v>
          </cell>
          <cell r="AW12">
            <v>96873.15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34253.96</v>
          </cell>
          <cell r="AE14">
            <v>579350.46</v>
          </cell>
          <cell r="AF14">
            <v>763342.36</v>
          </cell>
          <cell r="AG14">
            <v>949229.04</v>
          </cell>
          <cell r="AH14">
            <v>1823896.29</v>
          </cell>
          <cell r="AI14">
            <v>2749698.02</v>
          </cell>
          <cell r="AJ14">
            <v>1515062.67</v>
          </cell>
          <cell r="AK14">
            <v>2999927.53</v>
          </cell>
          <cell r="AL14">
            <v>2016294.72</v>
          </cell>
          <cell r="AM14">
            <v>2267010.5299999998</v>
          </cell>
          <cell r="AN14">
            <v>2176228.85</v>
          </cell>
          <cell r="AO14">
            <v>2234561.85</v>
          </cell>
          <cell r="AP14">
            <v>2127804.65</v>
          </cell>
          <cell r="AQ14">
            <v>2123460.73</v>
          </cell>
          <cell r="AR14">
            <v>2203447.79</v>
          </cell>
          <cell r="AS14">
            <v>2745916.62</v>
          </cell>
          <cell r="AT14">
            <v>3512561.35</v>
          </cell>
          <cell r="AU14">
            <v>5444476.8600000003</v>
          </cell>
          <cell r="AV14">
            <v>3227281.05</v>
          </cell>
          <cell r="AW14">
            <v>411022.1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35304621.57</v>
          </cell>
          <cell r="D15">
            <v>33968408.789999999</v>
          </cell>
          <cell r="E15">
            <v>32646941.57</v>
          </cell>
          <cell r="F15">
            <v>33802512.259999998</v>
          </cell>
          <cell r="G15">
            <v>32474570.129999999</v>
          </cell>
          <cell r="H15">
            <v>31920818.199999999</v>
          </cell>
          <cell r="I15">
            <v>34798159.359999999</v>
          </cell>
          <cell r="J15">
            <v>36951108.400000006</v>
          </cell>
          <cell r="K15">
            <v>39726743.850000001</v>
          </cell>
          <cell r="L15">
            <v>37753224.159999996</v>
          </cell>
          <cell r="M15">
            <v>41166793.349999994</v>
          </cell>
          <cell r="N15">
            <v>46766515.460000001</v>
          </cell>
          <cell r="O15">
            <v>41219945.609999999</v>
          </cell>
          <cell r="P15">
            <v>38335274.269999996</v>
          </cell>
          <cell r="Q15">
            <v>36651207.579999998</v>
          </cell>
          <cell r="R15">
            <v>37408749.490000002</v>
          </cell>
          <cell r="S15">
            <v>37588548.039999999</v>
          </cell>
          <cell r="T15">
            <v>34840017.490000002</v>
          </cell>
          <cell r="U15">
            <v>38208972.82</v>
          </cell>
          <cell r="V15">
            <v>42496035.690000005</v>
          </cell>
          <cell r="W15">
            <v>46983000.579999998</v>
          </cell>
          <cell r="X15">
            <v>42639149.660000004</v>
          </cell>
          <cell r="Y15">
            <v>42711650.890000001</v>
          </cell>
          <cell r="Z15">
            <v>48897136.579999991</v>
          </cell>
          <cell r="AA15">
            <v>43746165.149999999</v>
          </cell>
          <cell r="AB15">
            <v>42707929.229999997</v>
          </cell>
          <cell r="AC15">
            <v>40072186.519999996</v>
          </cell>
          <cell r="AD15">
            <v>39546450.909999996</v>
          </cell>
          <cell r="AE15">
            <v>39782819.890000001</v>
          </cell>
          <cell r="AF15">
            <v>41383302.899999999</v>
          </cell>
          <cell r="AG15">
            <v>44496844.630000003</v>
          </cell>
          <cell r="AH15">
            <v>54015219.649999991</v>
          </cell>
          <cell r="AI15">
            <v>60875911.869999997</v>
          </cell>
          <cell r="AJ15">
            <v>51461878.799999997</v>
          </cell>
          <cell r="AK15">
            <v>50300360.829999998</v>
          </cell>
          <cell r="AL15">
            <v>54906712.36999999</v>
          </cell>
          <cell r="AM15">
            <v>47339564.530000001</v>
          </cell>
          <cell r="AN15">
            <v>47602042.190000005</v>
          </cell>
          <cell r="AO15">
            <v>47076669.369999997</v>
          </cell>
          <cell r="AP15">
            <v>44340975.840000004</v>
          </cell>
          <cell r="AQ15">
            <v>44505935.549999997</v>
          </cell>
          <cell r="AR15">
            <v>45671377.359999999</v>
          </cell>
          <cell r="AS15">
            <v>50564795.949999996</v>
          </cell>
          <cell r="AT15">
            <v>60679661.780000001</v>
          </cell>
          <cell r="AU15">
            <v>64530879.730000004</v>
          </cell>
          <cell r="AV15">
            <v>58200328.299999997</v>
          </cell>
          <cell r="AW15">
            <v>8801946.0599999987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4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53304073.18</v>
          </cell>
          <cell r="D5">
            <v>48961870.020000003</v>
          </cell>
          <cell r="E5">
            <v>46153006.350000001</v>
          </cell>
          <cell r="F5">
            <v>48527413.270000003</v>
          </cell>
          <cell r="G5">
            <v>49061260.18</v>
          </cell>
          <cell r="H5">
            <v>49935489.149999999</v>
          </cell>
          <cell r="I5">
            <v>54641511.060000002</v>
          </cell>
          <cell r="J5">
            <v>55983824.590000004</v>
          </cell>
          <cell r="K5">
            <v>51323015.390000001</v>
          </cell>
          <cell r="L5">
            <v>52603849.439999998</v>
          </cell>
          <cell r="M5">
            <v>53423006.090000004</v>
          </cell>
          <cell r="N5">
            <v>58650867.119999997</v>
          </cell>
          <cell r="O5">
            <v>52597959.060000002</v>
          </cell>
          <cell r="P5">
            <v>48088000.200000003</v>
          </cell>
          <cell r="Q5">
            <v>45088919.549999997</v>
          </cell>
          <cell r="R5">
            <v>46630942.789999999</v>
          </cell>
          <cell r="S5">
            <v>46674353.850000001</v>
          </cell>
          <cell r="T5">
            <v>45064139.049999997</v>
          </cell>
          <cell r="U5">
            <v>49445624.210000001</v>
          </cell>
          <cell r="V5">
            <v>51340832.979999997</v>
          </cell>
          <cell r="W5">
            <v>51518644.299999997</v>
          </cell>
          <cell r="X5">
            <v>52656562.299999997</v>
          </cell>
          <cell r="Y5">
            <v>52496386.780000001</v>
          </cell>
          <cell r="Z5">
            <v>60169154.159999996</v>
          </cell>
          <cell r="AA5">
            <v>52579639.789999999</v>
          </cell>
          <cell r="AB5">
            <v>50815690.770000003</v>
          </cell>
          <cell r="AC5">
            <v>48672231.159999996</v>
          </cell>
          <cell r="AD5">
            <v>47194541.689999998</v>
          </cell>
          <cell r="AE5">
            <v>48489424.479999997</v>
          </cell>
          <cell r="AF5">
            <v>51784135.850000001</v>
          </cell>
          <cell r="AG5">
            <v>55291368.82</v>
          </cell>
          <cell r="AH5">
            <v>62143241.950000003</v>
          </cell>
          <cell r="AI5">
            <v>59496163.369999997</v>
          </cell>
          <cell r="AJ5">
            <v>61951172.509999998</v>
          </cell>
          <cell r="AK5">
            <v>58995527.340000004</v>
          </cell>
          <cell r="AL5">
            <v>65977820.270000003</v>
          </cell>
          <cell r="AM5">
            <v>55640166.789999999</v>
          </cell>
          <cell r="AN5">
            <v>55592383.369999997</v>
          </cell>
          <cell r="AO5">
            <v>56158098.580000006</v>
          </cell>
          <cell r="AP5">
            <v>53332518.82</v>
          </cell>
          <cell r="AQ5">
            <v>54090404</v>
          </cell>
          <cell r="AR5">
            <v>56794943.030000001</v>
          </cell>
          <cell r="AS5">
            <v>63011045.009999998</v>
          </cell>
          <cell r="AT5">
            <v>72632477.429999992</v>
          </cell>
          <cell r="AU5">
            <v>66229928.810000002</v>
          </cell>
          <cell r="AV5">
            <v>69613556.680000007</v>
          </cell>
          <cell r="AW5">
            <v>10966575.959999999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660668.09</v>
          </cell>
          <cell r="K6">
            <v>5825767.9100000001</v>
          </cell>
          <cell r="L6">
            <v>5384106.5599999996</v>
          </cell>
          <cell r="M6">
            <v>5478410.1399999997</v>
          </cell>
          <cell r="N6">
            <v>6203204.3799999999</v>
          </cell>
          <cell r="O6">
            <v>5852541.5599999996</v>
          </cell>
          <cell r="P6">
            <v>6334078.2199999997</v>
          </cell>
          <cell r="Q6">
            <v>6400743.6100000003</v>
          </cell>
          <cell r="R6">
            <v>6598018.46</v>
          </cell>
          <cell r="S6">
            <v>7123296.7300000004</v>
          </cell>
          <cell r="T6">
            <v>7219402.8200000003</v>
          </cell>
          <cell r="U6">
            <v>7794131.0300000003</v>
          </cell>
          <cell r="V6">
            <v>8939487.1300000008</v>
          </cell>
          <cell r="W6">
            <v>10728518.18</v>
          </cell>
          <cell r="X6">
            <v>8760415.5399999991</v>
          </cell>
          <cell r="Y6">
            <v>7101009.71</v>
          </cell>
          <cell r="Z6">
            <v>8133784.3600000003</v>
          </cell>
          <cell r="AA6">
            <v>7294327.1600000001</v>
          </cell>
          <cell r="AB6">
            <v>7133568.3099999996</v>
          </cell>
          <cell r="AC6">
            <v>6601445.1399999997</v>
          </cell>
          <cell r="AD6">
            <v>7077060.1200000001</v>
          </cell>
          <cell r="AE6">
            <v>7232944.2699999996</v>
          </cell>
          <cell r="AF6">
            <v>7184723.4500000002</v>
          </cell>
          <cell r="AG6">
            <v>7988408.4000000004</v>
          </cell>
          <cell r="AH6">
            <v>9467275.0600000005</v>
          </cell>
          <cell r="AI6">
            <v>12219200.85</v>
          </cell>
          <cell r="AJ6">
            <v>9170116.0899999999</v>
          </cell>
          <cell r="AK6">
            <v>8092937.4400000004</v>
          </cell>
          <cell r="AL6">
            <v>8614229.1899999995</v>
          </cell>
          <cell r="AM6">
            <v>7654929.2199999997</v>
          </cell>
          <cell r="AN6">
            <v>7764702.6699999999</v>
          </cell>
          <cell r="AO6">
            <v>7614602.6699999999</v>
          </cell>
          <cell r="AP6">
            <v>7755830.3200000003</v>
          </cell>
          <cell r="AQ6">
            <v>7840183.1399999997</v>
          </cell>
          <cell r="AR6">
            <v>8014696.9100000001</v>
          </cell>
          <cell r="AS6">
            <v>8859756.8900000006</v>
          </cell>
          <cell r="AT6">
            <v>10449454.01</v>
          </cell>
          <cell r="AU6">
            <v>13669623.460000001</v>
          </cell>
          <cell r="AV6">
            <v>10035252.279999999</v>
          </cell>
          <cell r="AW6">
            <v>1334954.93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30</v>
          </cell>
          <cell r="R7">
            <v>52.75</v>
          </cell>
          <cell r="S7">
            <v>42.85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6.99</v>
          </cell>
          <cell r="AP7">
            <v>43.97</v>
          </cell>
          <cell r="AQ7">
            <v>43.97</v>
          </cell>
          <cell r="AR7">
            <v>335.85</v>
          </cell>
          <cell r="AS7">
            <v>9.98</v>
          </cell>
          <cell r="AT7">
            <v>79.959999999999994</v>
          </cell>
          <cell r="AU7">
            <v>61.95</v>
          </cell>
          <cell r="AV7">
            <v>9.99</v>
          </cell>
          <cell r="AW7">
            <v>16.940000000000001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53304073.18</v>
          </cell>
          <cell r="D8">
            <v>48961870.020000003</v>
          </cell>
          <cell r="E8">
            <v>46153006.350000001</v>
          </cell>
          <cell r="F8">
            <v>48527413.270000003</v>
          </cell>
          <cell r="G8">
            <v>49061260.18</v>
          </cell>
          <cell r="H8">
            <v>49935489.149999999</v>
          </cell>
          <cell r="I8">
            <v>54641511.060000002</v>
          </cell>
          <cell r="J8">
            <v>55983824.590000004</v>
          </cell>
          <cell r="K8">
            <v>51323015.390000001</v>
          </cell>
          <cell r="L8">
            <v>52603849.439999998</v>
          </cell>
          <cell r="M8">
            <v>53423006.090000004</v>
          </cell>
          <cell r="N8">
            <v>58650867.119999997</v>
          </cell>
          <cell r="O8">
            <v>52597959.060000002</v>
          </cell>
          <cell r="P8">
            <v>48088000.200000003</v>
          </cell>
          <cell r="Q8">
            <v>45088889.549999997</v>
          </cell>
          <cell r="R8">
            <v>46630890.039999999</v>
          </cell>
          <cell r="S8">
            <v>46674311</v>
          </cell>
          <cell r="T8">
            <v>45064139.049999997</v>
          </cell>
          <cell r="U8">
            <v>49445624.210000001</v>
          </cell>
          <cell r="V8">
            <v>51340832.979999997</v>
          </cell>
          <cell r="W8">
            <v>51502036.299999997</v>
          </cell>
          <cell r="X8">
            <v>52656562.299999997</v>
          </cell>
          <cell r="Y8">
            <v>52496386.780000001</v>
          </cell>
          <cell r="Z8">
            <v>60169154.159999996</v>
          </cell>
          <cell r="AA8">
            <v>52579639.789999999</v>
          </cell>
          <cell r="AB8">
            <v>50815690.770000003</v>
          </cell>
          <cell r="AC8">
            <v>48020491.159999996</v>
          </cell>
          <cell r="AD8">
            <v>47042151.689999998</v>
          </cell>
          <cell r="AE8">
            <v>48395243.68</v>
          </cell>
          <cell r="AF8">
            <v>51571815.850000001</v>
          </cell>
          <cell r="AG8">
            <v>54923665.32</v>
          </cell>
          <cell r="AH8">
            <v>61832454.950000003</v>
          </cell>
          <cell r="AI8">
            <v>59085984.369999997</v>
          </cell>
          <cell r="AJ8">
            <v>61898770.509999998</v>
          </cell>
          <cell r="AK8">
            <v>58901299.840000004</v>
          </cell>
          <cell r="AL8">
            <v>65337602.270000003</v>
          </cell>
          <cell r="AM8">
            <v>55290498.789999999</v>
          </cell>
          <cell r="AN8">
            <v>55243313.369999997</v>
          </cell>
          <cell r="AO8">
            <v>55892146.590000004</v>
          </cell>
          <cell r="AP8">
            <v>52425004.850000001</v>
          </cell>
          <cell r="AQ8">
            <v>53982871.030000001</v>
          </cell>
          <cell r="AR8">
            <v>56422731.18</v>
          </cell>
          <cell r="AS8">
            <v>62863825.030000001</v>
          </cell>
          <cell r="AT8">
            <v>71914146.469999999</v>
          </cell>
          <cell r="AU8">
            <v>65996483.859999999</v>
          </cell>
          <cell r="AV8">
            <v>69516493.690000013</v>
          </cell>
          <cell r="AW8">
            <v>10966489.02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2985.56</v>
          </cell>
          <cell r="D9">
            <v>1064007.1499999999</v>
          </cell>
          <cell r="E9">
            <v>1036512.2</v>
          </cell>
          <cell r="F9">
            <v>1032521.75</v>
          </cell>
          <cell r="G9">
            <v>1050541.43</v>
          </cell>
          <cell r="H9">
            <v>960302.43</v>
          </cell>
          <cell r="I9">
            <v>1144842.8</v>
          </cell>
          <cell r="J9">
            <v>1299366.19</v>
          </cell>
          <cell r="K9">
            <v>1227791.3700000001</v>
          </cell>
          <cell r="L9">
            <v>982474.4</v>
          </cell>
          <cell r="M9">
            <v>873835.34</v>
          </cell>
          <cell r="N9">
            <v>896461.16</v>
          </cell>
          <cell r="O9">
            <v>781062.67</v>
          </cell>
          <cell r="P9">
            <v>664207.35999999999</v>
          </cell>
          <cell r="Q9">
            <v>675928.52</v>
          </cell>
          <cell r="R9">
            <v>676463.73</v>
          </cell>
          <cell r="S9">
            <v>744985.83</v>
          </cell>
          <cell r="T9">
            <v>1268617.8899999999</v>
          </cell>
          <cell r="U9">
            <v>1179530.3</v>
          </cell>
          <cell r="V9">
            <v>885098.62</v>
          </cell>
          <cell r="W9">
            <v>976720.55</v>
          </cell>
          <cell r="X9">
            <v>829510.73</v>
          </cell>
          <cell r="Y9">
            <v>757629.71</v>
          </cell>
          <cell r="Z9">
            <v>842147.07</v>
          </cell>
          <cell r="AA9">
            <v>718783.96</v>
          </cell>
          <cell r="AB9">
            <v>675827.03</v>
          </cell>
          <cell r="AC9">
            <v>593401.29</v>
          </cell>
          <cell r="AD9">
            <v>592575.76</v>
          </cell>
          <cell r="AE9">
            <v>538539.57999999996</v>
          </cell>
          <cell r="AF9">
            <v>608890.98</v>
          </cell>
          <cell r="AG9">
            <v>674314.49</v>
          </cell>
          <cell r="AH9">
            <v>837186.87</v>
          </cell>
          <cell r="AI9">
            <v>769470.48</v>
          </cell>
          <cell r="AJ9">
            <v>706167.04</v>
          </cell>
          <cell r="AK9">
            <v>639377.01</v>
          </cell>
          <cell r="AL9">
            <v>554360.65</v>
          </cell>
          <cell r="AM9">
            <v>610665.82999999996</v>
          </cell>
          <cell r="AN9">
            <v>501125.92</v>
          </cell>
          <cell r="AO9">
            <v>458759.85</v>
          </cell>
          <cell r="AP9">
            <v>436592.12</v>
          </cell>
          <cell r="AQ9">
            <v>500424.43</v>
          </cell>
          <cell r="AR9">
            <v>520275.06</v>
          </cell>
          <cell r="AS9">
            <v>866932.29</v>
          </cell>
          <cell r="AT9">
            <v>827281.92000000004</v>
          </cell>
          <cell r="AU9">
            <v>845303.19</v>
          </cell>
          <cell r="AV9">
            <v>744197.14</v>
          </cell>
          <cell r="AW9">
            <v>73404.17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16608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651740</v>
          </cell>
          <cell r="AD10">
            <v>152390</v>
          </cell>
          <cell r="AE10">
            <v>94180.800000000003</v>
          </cell>
          <cell r="AF10">
            <v>212320</v>
          </cell>
          <cell r="AG10">
            <v>367703.5</v>
          </cell>
          <cell r="AH10">
            <v>310787</v>
          </cell>
          <cell r="AI10">
            <v>410179</v>
          </cell>
          <cell r="AJ10">
            <v>52402</v>
          </cell>
          <cell r="AK10">
            <v>94227.5</v>
          </cell>
          <cell r="AL10">
            <v>640218</v>
          </cell>
          <cell r="AM10">
            <v>349668</v>
          </cell>
          <cell r="AN10">
            <v>349070</v>
          </cell>
          <cell r="AO10">
            <v>265945</v>
          </cell>
          <cell r="AP10">
            <v>907470</v>
          </cell>
          <cell r="AQ10">
            <v>107489</v>
          </cell>
          <cell r="AR10">
            <v>371876</v>
          </cell>
          <cell r="AS10">
            <v>147210</v>
          </cell>
          <cell r="AT10">
            <v>718251</v>
          </cell>
          <cell r="AU10">
            <v>233383</v>
          </cell>
          <cell r="AV10">
            <v>97053</v>
          </cell>
          <cell r="AW10">
            <v>70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17805.810000000001</v>
          </cell>
          <cell r="R12">
            <v>141771.46</v>
          </cell>
          <cell r="S12">
            <v>187283.51</v>
          </cell>
          <cell r="T12">
            <v>189333.46</v>
          </cell>
          <cell r="U12">
            <v>194524.63</v>
          </cell>
          <cell r="V12">
            <v>163368.60999999999</v>
          </cell>
          <cell r="W12">
            <v>225716.43</v>
          </cell>
          <cell r="X12">
            <v>176560.44</v>
          </cell>
          <cell r="Y12">
            <v>219243.46</v>
          </cell>
          <cell r="Z12">
            <v>272523.83</v>
          </cell>
          <cell r="AA12">
            <v>305770.27</v>
          </cell>
          <cell r="AB12">
            <v>273995.40000000002</v>
          </cell>
          <cell r="AC12">
            <v>252628.92</v>
          </cell>
          <cell r="AD12">
            <v>261781.3</v>
          </cell>
          <cell r="AE12">
            <v>272260.37</v>
          </cell>
          <cell r="AF12">
            <v>290348.03000000003</v>
          </cell>
          <cell r="AG12">
            <v>315661.96000000002</v>
          </cell>
          <cell r="AH12">
            <v>368248.33</v>
          </cell>
          <cell r="AI12">
            <v>532719.46</v>
          </cell>
          <cell r="AJ12">
            <v>464473.79</v>
          </cell>
          <cell r="AK12">
            <v>524535.86</v>
          </cell>
          <cell r="AL12">
            <v>585318.92000000004</v>
          </cell>
          <cell r="AM12">
            <v>561455.93999999994</v>
          </cell>
          <cell r="AN12">
            <v>525036.98</v>
          </cell>
          <cell r="AO12">
            <v>616057.79</v>
          </cell>
          <cell r="AP12">
            <v>621695.67000000004</v>
          </cell>
          <cell r="AQ12">
            <v>646009.01</v>
          </cell>
          <cell r="AR12">
            <v>747797.43</v>
          </cell>
          <cell r="AS12">
            <v>869111.68</v>
          </cell>
          <cell r="AT12">
            <v>1014334.46</v>
          </cell>
          <cell r="AU12">
            <v>1138995.49</v>
          </cell>
          <cell r="AV12">
            <v>1239455.4099999999</v>
          </cell>
          <cell r="AW12">
            <v>169142.36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25929.31</v>
          </cell>
          <cell r="AE14">
            <v>411955.55</v>
          </cell>
          <cell r="AF14">
            <v>526606.29</v>
          </cell>
          <cell r="AG14">
            <v>562949.03</v>
          </cell>
          <cell r="AH14">
            <v>1269292.47</v>
          </cell>
          <cell r="AI14">
            <v>1420196.49</v>
          </cell>
          <cell r="AJ14">
            <v>1140269.8999999999</v>
          </cell>
          <cell r="AK14">
            <v>2918362.23</v>
          </cell>
          <cell r="AL14">
            <v>1515674.09</v>
          </cell>
          <cell r="AM14">
            <v>2623224.67</v>
          </cell>
          <cell r="AN14">
            <v>1597359.95</v>
          </cell>
          <cell r="AO14">
            <v>1702314.1</v>
          </cell>
          <cell r="AP14">
            <v>1552187.27</v>
          </cell>
          <cell r="AQ14">
            <v>1673255.17</v>
          </cell>
          <cell r="AR14">
            <v>1971147.82</v>
          </cell>
          <cell r="AS14">
            <v>2097645</v>
          </cell>
          <cell r="AT14">
            <v>3175688.07</v>
          </cell>
          <cell r="AU14">
            <v>4439426.49</v>
          </cell>
          <cell r="AV14">
            <v>2917427.22</v>
          </cell>
          <cell r="AW14">
            <v>388027.08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53307058.740000002</v>
          </cell>
          <cell r="D15">
            <v>50025877.170000002</v>
          </cell>
          <cell r="E15">
            <v>47189518.550000004</v>
          </cell>
          <cell r="F15">
            <v>49559935.020000003</v>
          </cell>
          <cell r="G15">
            <v>50111801.609999999</v>
          </cell>
          <cell r="H15">
            <v>50895791.579999998</v>
          </cell>
          <cell r="I15">
            <v>55786353.859999999</v>
          </cell>
          <cell r="J15">
            <v>57943858.870000005</v>
          </cell>
          <cell r="K15">
            <v>58376574.669999994</v>
          </cell>
          <cell r="L15">
            <v>58970430.399999999</v>
          </cell>
          <cell r="M15">
            <v>59775251.570000008</v>
          </cell>
          <cell r="N15">
            <v>65750532.659999996</v>
          </cell>
          <cell r="O15">
            <v>59231563.290000007</v>
          </cell>
          <cell r="P15">
            <v>55086285.780000001</v>
          </cell>
          <cell r="Q15">
            <v>52183397.490000002</v>
          </cell>
          <cell r="R15">
            <v>54047196.439999998</v>
          </cell>
          <cell r="S15">
            <v>54729919.919999994</v>
          </cell>
          <cell r="T15">
            <v>53741493.219999999</v>
          </cell>
          <cell r="U15">
            <v>58613810.170000002</v>
          </cell>
          <cell r="V15">
            <v>61328787.339999996</v>
          </cell>
          <cell r="W15">
            <v>63449599.459999993</v>
          </cell>
          <cell r="X15">
            <v>62423049.00999999</v>
          </cell>
          <cell r="Y15">
            <v>60574269.660000004</v>
          </cell>
          <cell r="Z15">
            <v>69417609.419999987</v>
          </cell>
          <cell r="AA15">
            <v>60898521.180000007</v>
          </cell>
          <cell r="AB15">
            <v>58899081.510000005</v>
          </cell>
          <cell r="AC15">
            <v>56119706.509999998</v>
          </cell>
          <cell r="AD15">
            <v>55151888.179999992</v>
          </cell>
          <cell r="AE15">
            <v>56945124.249999993</v>
          </cell>
          <cell r="AF15">
            <v>60394704.600000001</v>
          </cell>
          <cell r="AG15">
            <v>64832702.700000003</v>
          </cell>
          <cell r="AH15">
            <v>74085244.680000007</v>
          </cell>
          <cell r="AI15">
            <v>74437750.649999991</v>
          </cell>
          <cell r="AJ15">
            <v>73432199.330000013</v>
          </cell>
          <cell r="AK15">
            <v>71170739.88000001</v>
          </cell>
          <cell r="AL15">
            <v>77247403.12000002</v>
          </cell>
          <cell r="AM15">
            <v>67090442.449999996</v>
          </cell>
          <cell r="AN15">
            <v>65980608.890000001</v>
          </cell>
          <cell r="AO15">
            <v>66549832.990000002</v>
          </cell>
          <cell r="AP15">
            <v>63698824.200000003</v>
          </cell>
          <cell r="AQ15">
            <v>64750275.75</v>
          </cell>
          <cell r="AR15">
            <v>68048860.25</v>
          </cell>
          <cell r="AS15">
            <v>75704490.87000002</v>
          </cell>
          <cell r="AT15">
            <v>88099235.889999986</v>
          </cell>
          <cell r="AU15">
            <v>86323277.439999983</v>
          </cell>
          <cell r="AV15">
            <v>84549888.730000004</v>
          </cell>
          <cell r="AW15">
            <v>12932104.499999998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5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53304073.18</v>
          </cell>
          <cell r="D5">
            <v>48961870.020000003</v>
          </cell>
          <cell r="E5">
            <v>46153006.350000001</v>
          </cell>
          <cell r="F5">
            <v>48527413.270000003</v>
          </cell>
          <cell r="G5">
            <v>49061260.18</v>
          </cell>
          <cell r="H5">
            <v>49935489.149999999</v>
          </cell>
          <cell r="I5">
            <v>54641511.060000002</v>
          </cell>
          <cell r="J5">
            <v>55983824.590000004</v>
          </cell>
          <cell r="K5">
            <v>51323015.390000001</v>
          </cell>
          <cell r="L5">
            <v>52603849.439999998</v>
          </cell>
          <cell r="M5">
            <v>53423006.090000004</v>
          </cell>
          <cell r="N5">
            <v>58650867.119999997</v>
          </cell>
          <cell r="O5">
            <v>52597959.060000002</v>
          </cell>
          <cell r="P5">
            <v>48088000.200000003</v>
          </cell>
          <cell r="Q5">
            <v>45088919.549999997</v>
          </cell>
          <cell r="R5">
            <v>46630942.789999999</v>
          </cell>
          <cell r="S5">
            <v>46674353.850000001</v>
          </cell>
          <cell r="T5">
            <v>45064139.049999997</v>
          </cell>
          <cell r="U5">
            <v>49445624.210000001</v>
          </cell>
          <cell r="V5">
            <v>51340832.979999997</v>
          </cell>
          <cell r="W5">
            <v>51518644.299999997</v>
          </cell>
          <cell r="X5">
            <v>52656562.299999997</v>
          </cell>
          <cell r="Y5">
            <v>52496386.780000001</v>
          </cell>
          <cell r="Z5">
            <v>60169154.159999996</v>
          </cell>
          <cell r="AA5">
            <v>52579639.789999999</v>
          </cell>
          <cell r="AB5">
            <v>50815690.770000003</v>
          </cell>
          <cell r="AC5">
            <v>48672231.159999996</v>
          </cell>
          <cell r="AD5">
            <v>47194541.689999998</v>
          </cell>
          <cell r="AE5">
            <v>48489424.479999997</v>
          </cell>
          <cell r="AF5">
            <v>51784135.850000001</v>
          </cell>
          <cell r="AG5">
            <v>55291368.82</v>
          </cell>
          <cell r="AH5">
            <v>62143241.950000003</v>
          </cell>
          <cell r="AI5">
            <v>59496163.369999997</v>
          </cell>
          <cell r="AJ5">
            <v>61951172.509999998</v>
          </cell>
          <cell r="AK5">
            <v>58995527.340000004</v>
          </cell>
          <cell r="AL5">
            <v>65977820.270000003</v>
          </cell>
          <cell r="AM5">
            <v>55640166.789999999</v>
          </cell>
          <cell r="AN5">
            <v>55592383.369999997</v>
          </cell>
          <cell r="AO5">
            <v>56158098.580000006</v>
          </cell>
          <cell r="AP5">
            <v>53332518.82</v>
          </cell>
          <cell r="AQ5">
            <v>54090404</v>
          </cell>
          <cell r="AR5">
            <v>56794943.030000001</v>
          </cell>
          <cell r="AS5">
            <v>63011045.009999998</v>
          </cell>
          <cell r="AT5">
            <v>72632477.429999992</v>
          </cell>
          <cell r="AU5">
            <v>66229928.810000002</v>
          </cell>
          <cell r="AV5">
            <v>69613556.680000007</v>
          </cell>
          <cell r="AW5">
            <v>10966575.959999999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660668.09</v>
          </cell>
          <cell r="K6">
            <v>5825767.9100000001</v>
          </cell>
          <cell r="L6">
            <v>5384106.5599999996</v>
          </cell>
          <cell r="M6">
            <v>5478410.1399999997</v>
          </cell>
          <cell r="N6">
            <v>6203204.3799999999</v>
          </cell>
          <cell r="O6">
            <v>5852541.5599999996</v>
          </cell>
          <cell r="P6">
            <v>6334078.2199999997</v>
          </cell>
          <cell r="Q6">
            <v>6400743.6100000003</v>
          </cell>
          <cell r="R6">
            <v>6598018.46</v>
          </cell>
          <cell r="S6">
            <v>7123296.7300000004</v>
          </cell>
          <cell r="T6">
            <v>7219402.8200000003</v>
          </cell>
          <cell r="U6">
            <v>7794131.0300000003</v>
          </cell>
          <cell r="V6">
            <v>8939487.1300000008</v>
          </cell>
          <cell r="W6">
            <v>10728518.18</v>
          </cell>
          <cell r="X6">
            <v>8760415.5399999991</v>
          </cell>
          <cell r="Y6">
            <v>7101009.71</v>
          </cell>
          <cell r="Z6">
            <v>8133784.3600000003</v>
          </cell>
          <cell r="AA6">
            <v>7294327.1600000001</v>
          </cell>
          <cell r="AB6">
            <v>7133568.3099999996</v>
          </cell>
          <cell r="AC6">
            <v>6601445.1399999997</v>
          </cell>
          <cell r="AD6">
            <v>7077060.1200000001</v>
          </cell>
          <cell r="AE6">
            <v>7232944.2699999996</v>
          </cell>
          <cell r="AF6">
            <v>7184723.4500000002</v>
          </cell>
          <cell r="AG6">
            <v>7988408.4000000004</v>
          </cell>
          <cell r="AH6">
            <v>9467275.0600000005</v>
          </cell>
          <cell r="AI6">
            <v>12219200.85</v>
          </cell>
          <cell r="AJ6">
            <v>9170116.0899999999</v>
          </cell>
          <cell r="AK6">
            <v>8092937.4400000004</v>
          </cell>
          <cell r="AL6">
            <v>8614229.1899999995</v>
          </cell>
          <cell r="AM6">
            <v>7654929.2199999997</v>
          </cell>
          <cell r="AN6">
            <v>7764702.6699999999</v>
          </cell>
          <cell r="AO6">
            <v>7614602.6699999999</v>
          </cell>
          <cell r="AP6">
            <v>7755830.3200000003</v>
          </cell>
          <cell r="AQ6">
            <v>7840183.1399999997</v>
          </cell>
          <cell r="AR6">
            <v>8014696.9100000001</v>
          </cell>
          <cell r="AS6">
            <v>8859756.8900000006</v>
          </cell>
          <cell r="AT6">
            <v>10449454.01</v>
          </cell>
          <cell r="AU6">
            <v>13669623.460000001</v>
          </cell>
          <cell r="AV6">
            <v>10035252.279999999</v>
          </cell>
          <cell r="AW6">
            <v>1334954.93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30</v>
          </cell>
          <cell r="R7">
            <v>52.75</v>
          </cell>
          <cell r="S7">
            <v>42.85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6.99</v>
          </cell>
          <cell r="AP7">
            <v>43.97</v>
          </cell>
          <cell r="AQ7">
            <v>43.97</v>
          </cell>
          <cell r="AR7">
            <v>335.85</v>
          </cell>
          <cell r="AS7">
            <v>9.98</v>
          </cell>
          <cell r="AT7">
            <v>79.959999999999994</v>
          </cell>
          <cell r="AU7">
            <v>61.95</v>
          </cell>
          <cell r="AV7">
            <v>9.99</v>
          </cell>
          <cell r="AW7">
            <v>16.940000000000001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53304073.18</v>
          </cell>
          <cell r="D8">
            <v>48961870.020000003</v>
          </cell>
          <cell r="E8">
            <v>46153006.350000001</v>
          </cell>
          <cell r="F8">
            <v>48527413.270000003</v>
          </cell>
          <cell r="G8">
            <v>49061260.18</v>
          </cell>
          <cell r="H8">
            <v>49935489.149999999</v>
          </cell>
          <cell r="I8">
            <v>54641511.060000002</v>
          </cell>
          <cell r="J8">
            <v>55983824.590000004</v>
          </cell>
          <cell r="K8">
            <v>51323015.390000001</v>
          </cell>
          <cell r="L8">
            <v>52603849.439999998</v>
          </cell>
          <cell r="M8">
            <v>53423006.090000004</v>
          </cell>
          <cell r="N8">
            <v>58650867.119999997</v>
          </cell>
          <cell r="O8">
            <v>52597959.060000002</v>
          </cell>
          <cell r="P8">
            <v>48088000.200000003</v>
          </cell>
          <cell r="Q8">
            <v>45088889.549999997</v>
          </cell>
          <cell r="R8">
            <v>46630890.039999999</v>
          </cell>
          <cell r="S8">
            <v>46674311</v>
          </cell>
          <cell r="T8">
            <v>45064139.049999997</v>
          </cell>
          <cell r="U8">
            <v>49445624.210000001</v>
          </cell>
          <cell r="V8">
            <v>51340832.979999997</v>
          </cell>
          <cell r="W8">
            <v>51502036.299999997</v>
          </cell>
          <cell r="X8">
            <v>52656562.299999997</v>
          </cell>
          <cell r="Y8">
            <v>52496386.780000001</v>
          </cell>
          <cell r="Z8">
            <v>60169154.159999996</v>
          </cell>
          <cell r="AA8">
            <v>52579639.789999999</v>
          </cell>
          <cell r="AB8">
            <v>50815690.770000003</v>
          </cell>
          <cell r="AC8">
            <v>48020491.159999996</v>
          </cell>
          <cell r="AD8">
            <v>47042151.689999998</v>
          </cell>
          <cell r="AE8">
            <v>48395243.68</v>
          </cell>
          <cell r="AF8">
            <v>51571815.850000001</v>
          </cell>
          <cell r="AG8">
            <v>54923665.32</v>
          </cell>
          <cell r="AH8">
            <v>61832454.950000003</v>
          </cell>
          <cell r="AI8">
            <v>59085984.369999997</v>
          </cell>
          <cell r="AJ8">
            <v>61898770.509999998</v>
          </cell>
          <cell r="AK8">
            <v>58901299.840000004</v>
          </cell>
          <cell r="AL8">
            <v>65337602.270000003</v>
          </cell>
          <cell r="AM8">
            <v>55290498.789999999</v>
          </cell>
          <cell r="AN8">
            <v>55243313.369999997</v>
          </cell>
          <cell r="AO8">
            <v>55892146.590000004</v>
          </cell>
          <cell r="AP8">
            <v>52425004.850000001</v>
          </cell>
          <cell r="AQ8">
            <v>53982871.030000001</v>
          </cell>
          <cell r="AR8">
            <v>56422731.18</v>
          </cell>
          <cell r="AS8">
            <v>62863825.030000001</v>
          </cell>
          <cell r="AT8">
            <v>71914146.469999999</v>
          </cell>
          <cell r="AU8">
            <v>65996483.859999999</v>
          </cell>
          <cell r="AV8">
            <v>69516493.690000013</v>
          </cell>
          <cell r="AW8">
            <v>10966489.02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2985.56</v>
          </cell>
          <cell r="D9">
            <v>1064007.1499999999</v>
          </cell>
          <cell r="E9">
            <v>1036512.2</v>
          </cell>
          <cell r="F9">
            <v>1032521.75</v>
          </cell>
          <cell r="G9">
            <v>1050541.43</v>
          </cell>
          <cell r="H9">
            <v>960302.43</v>
          </cell>
          <cell r="I9">
            <v>1144842.8</v>
          </cell>
          <cell r="J9">
            <v>1299366.19</v>
          </cell>
          <cell r="K9">
            <v>1227791.3700000001</v>
          </cell>
          <cell r="L9">
            <v>982474.4</v>
          </cell>
          <cell r="M9">
            <v>873835.34</v>
          </cell>
          <cell r="N9">
            <v>896461.16</v>
          </cell>
          <cell r="O9">
            <v>781062.67</v>
          </cell>
          <cell r="P9">
            <v>664207.35999999999</v>
          </cell>
          <cell r="Q9">
            <v>675928.52</v>
          </cell>
          <cell r="R9">
            <v>676463.73</v>
          </cell>
          <cell r="S9">
            <v>744985.83</v>
          </cell>
          <cell r="T9">
            <v>1268617.8899999999</v>
          </cell>
          <cell r="U9">
            <v>1179530.3</v>
          </cell>
          <cell r="V9">
            <v>885098.62</v>
          </cell>
          <cell r="W9">
            <v>976720.55</v>
          </cell>
          <cell r="X9">
            <v>829510.73</v>
          </cell>
          <cell r="Y9">
            <v>757629.71</v>
          </cell>
          <cell r="Z9">
            <v>842147.07</v>
          </cell>
          <cell r="AA9">
            <v>718783.96</v>
          </cell>
          <cell r="AB9">
            <v>675827.03</v>
          </cell>
          <cell r="AC9">
            <v>593401.29</v>
          </cell>
          <cell r="AD9">
            <v>592575.76</v>
          </cell>
          <cell r="AE9">
            <v>538539.57999999996</v>
          </cell>
          <cell r="AF9">
            <v>608890.98</v>
          </cell>
          <cell r="AG9">
            <v>674314.49</v>
          </cell>
          <cell r="AH9">
            <v>837186.87</v>
          </cell>
          <cell r="AI9">
            <v>769470.48</v>
          </cell>
          <cell r="AJ9">
            <v>706167.04</v>
          </cell>
          <cell r="AK9">
            <v>639377.01</v>
          </cell>
          <cell r="AL9">
            <v>554360.65</v>
          </cell>
          <cell r="AM9">
            <v>610665.82999999996</v>
          </cell>
          <cell r="AN9">
            <v>501125.92</v>
          </cell>
          <cell r="AO9">
            <v>458759.85</v>
          </cell>
          <cell r="AP9">
            <v>436592.12</v>
          </cell>
          <cell r="AQ9">
            <v>500424.43</v>
          </cell>
          <cell r="AR9">
            <v>520275.06</v>
          </cell>
          <cell r="AS9">
            <v>866932.29</v>
          </cell>
          <cell r="AT9">
            <v>827281.92000000004</v>
          </cell>
          <cell r="AU9">
            <v>845303.19</v>
          </cell>
          <cell r="AV9">
            <v>744197.14</v>
          </cell>
          <cell r="AW9">
            <v>73404.17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16608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651740</v>
          </cell>
          <cell r="AD10">
            <v>152390</v>
          </cell>
          <cell r="AE10">
            <v>94180.800000000003</v>
          </cell>
          <cell r="AF10">
            <v>212320</v>
          </cell>
          <cell r="AG10">
            <v>367703.5</v>
          </cell>
          <cell r="AH10">
            <v>310787</v>
          </cell>
          <cell r="AI10">
            <v>410179</v>
          </cell>
          <cell r="AJ10">
            <v>52402</v>
          </cell>
          <cell r="AK10">
            <v>94227.5</v>
          </cell>
          <cell r="AL10">
            <v>640218</v>
          </cell>
          <cell r="AM10">
            <v>349668</v>
          </cell>
          <cell r="AN10">
            <v>349070</v>
          </cell>
          <cell r="AO10">
            <v>265945</v>
          </cell>
          <cell r="AP10">
            <v>907470</v>
          </cell>
          <cell r="AQ10">
            <v>107489</v>
          </cell>
          <cell r="AR10">
            <v>371876</v>
          </cell>
          <cell r="AS10">
            <v>147210</v>
          </cell>
          <cell r="AT10">
            <v>718251</v>
          </cell>
          <cell r="AU10">
            <v>233383</v>
          </cell>
          <cell r="AV10">
            <v>97053</v>
          </cell>
          <cell r="AW10">
            <v>70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Real Estate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17805.810000000001</v>
          </cell>
          <cell r="R12">
            <v>141771.46</v>
          </cell>
          <cell r="S12">
            <v>187283.51</v>
          </cell>
          <cell r="T12">
            <v>189333.46</v>
          </cell>
          <cell r="U12">
            <v>194524.63</v>
          </cell>
          <cell r="V12">
            <v>163368.60999999999</v>
          </cell>
          <cell r="W12">
            <v>225716.43</v>
          </cell>
          <cell r="X12">
            <v>176560.44</v>
          </cell>
          <cell r="Y12">
            <v>219243.46</v>
          </cell>
          <cell r="Z12">
            <v>272523.83</v>
          </cell>
          <cell r="AA12">
            <v>305770.27</v>
          </cell>
          <cell r="AB12">
            <v>273995.40000000002</v>
          </cell>
          <cell r="AC12">
            <v>252628.92</v>
          </cell>
          <cell r="AD12">
            <v>261781.3</v>
          </cell>
          <cell r="AE12">
            <v>272260.37</v>
          </cell>
          <cell r="AF12">
            <v>290348.03000000003</v>
          </cell>
          <cell r="AG12">
            <v>315661.96000000002</v>
          </cell>
          <cell r="AH12">
            <v>368248.33</v>
          </cell>
          <cell r="AI12">
            <v>532719.46</v>
          </cell>
          <cell r="AJ12">
            <v>464473.79</v>
          </cell>
          <cell r="AK12">
            <v>524535.86</v>
          </cell>
          <cell r="AL12">
            <v>585318.92000000004</v>
          </cell>
          <cell r="AM12">
            <v>561455.93999999994</v>
          </cell>
          <cell r="AN12">
            <v>525036.98</v>
          </cell>
          <cell r="AO12">
            <v>616057.79</v>
          </cell>
          <cell r="AP12">
            <v>621695.67000000004</v>
          </cell>
          <cell r="AQ12">
            <v>646009.01</v>
          </cell>
          <cell r="AR12">
            <v>747797.43</v>
          </cell>
          <cell r="AS12">
            <v>869111.68</v>
          </cell>
          <cell r="AT12">
            <v>1014334.46</v>
          </cell>
          <cell r="AU12">
            <v>1138995.49</v>
          </cell>
          <cell r="AV12">
            <v>1239455.4099999999</v>
          </cell>
          <cell r="AW12">
            <v>169142.36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25929.31</v>
          </cell>
          <cell r="AE14">
            <v>411955.55</v>
          </cell>
          <cell r="AF14">
            <v>526606.29</v>
          </cell>
          <cell r="AG14">
            <v>562949.03</v>
          </cell>
          <cell r="AH14">
            <v>1269292.47</v>
          </cell>
          <cell r="AI14">
            <v>1420196.49</v>
          </cell>
          <cell r="AJ14">
            <v>1140269.8999999999</v>
          </cell>
          <cell r="AK14">
            <v>2918362.23</v>
          </cell>
          <cell r="AL14">
            <v>1515674.09</v>
          </cell>
          <cell r="AM14">
            <v>2623224.67</v>
          </cell>
          <cell r="AN14">
            <v>1597359.95</v>
          </cell>
          <cell r="AO14">
            <v>1702314.1</v>
          </cell>
          <cell r="AP14">
            <v>1552187.27</v>
          </cell>
          <cell r="AQ14">
            <v>1673255.17</v>
          </cell>
          <cell r="AR14">
            <v>1971147.82</v>
          </cell>
          <cell r="AS14">
            <v>2097645</v>
          </cell>
          <cell r="AT14">
            <v>3175688.07</v>
          </cell>
          <cell r="AU14">
            <v>4439426.49</v>
          </cell>
          <cell r="AV14">
            <v>2917427.22</v>
          </cell>
          <cell r="AW14">
            <v>388027.08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53307058.740000002</v>
          </cell>
          <cell r="D15">
            <v>50025877.170000002</v>
          </cell>
          <cell r="E15">
            <v>47189518.550000004</v>
          </cell>
          <cell r="F15">
            <v>49559935.020000003</v>
          </cell>
          <cell r="G15">
            <v>50111801.609999999</v>
          </cell>
          <cell r="H15">
            <v>50895791.579999998</v>
          </cell>
          <cell r="I15">
            <v>55786353.859999999</v>
          </cell>
          <cell r="J15">
            <v>57943858.870000005</v>
          </cell>
          <cell r="K15">
            <v>58376574.669999994</v>
          </cell>
          <cell r="L15">
            <v>58970430.399999999</v>
          </cell>
          <cell r="M15">
            <v>59775251.570000008</v>
          </cell>
          <cell r="N15">
            <v>65750532.659999996</v>
          </cell>
          <cell r="O15">
            <v>59231563.290000007</v>
          </cell>
          <cell r="P15">
            <v>55086285.780000001</v>
          </cell>
          <cell r="Q15">
            <v>52183397.490000002</v>
          </cell>
          <cell r="R15">
            <v>54047196.439999998</v>
          </cell>
          <cell r="S15">
            <v>54729919.919999994</v>
          </cell>
          <cell r="T15">
            <v>53741493.219999999</v>
          </cell>
          <cell r="U15">
            <v>58613810.170000002</v>
          </cell>
          <cell r="V15">
            <v>61328787.339999996</v>
          </cell>
          <cell r="W15">
            <v>63449599.459999993</v>
          </cell>
          <cell r="X15">
            <v>62423049.00999999</v>
          </cell>
          <cell r="Y15">
            <v>60574269.660000004</v>
          </cell>
          <cell r="Z15">
            <v>69417609.419999987</v>
          </cell>
          <cell r="AA15">
            <v>60898521.180000007</v>
          </cell>
          <cell r="AB15">
            <v>58899081.510000005</v>
          </cell>
          <cell r="AC15">
            <v>56119706.509999998</v>
          </cell>
          <cell r="AD15">
            <v>55151888.179999992</v>
          </cell>
          <cell r="AE15">
            <v>56945124.249999993</v>
          </cell>
          <cell r="AF15">
            <v>60394704.600000001</v>
          </cell>
          <cell r="AG15">
            <v>64832702.700000003</v>
          </cell>
          <cell r="AH15">
            <v>74085244.680000007</v>
          </cell>
          <cell r="AI15">
            <v>74437750.649999991</v>
          </cell>
          <cell r="AJ15">
            <v>73432199.330000013</v>
          </cell>
          <cell r="AK15">
            <v>71170739.88000001</v>
          </cell>
          <cell r="AL15">
            <v>77247403.12000002</v>
          </cell>
          <cell r="AM15">
            <v>67090442.449999996</v>
          </cell>
          <cell r="AN15">
            <v>65980608.890000001</v>
          </cell>
          <cell r="AO15">
            <v>66549832.990000002</v>
          </cell>
          <cell r="AP15">
            <v>63698824.200000003</v>
          </cell>
          <cell r="AQ15">
            <v>64750275.75</v>
          </cell>
          <cell r="AR15">
            <v>68048860.25</v>
          </cell>
          <cell r="AS15">
            <v>75704490.87000002</v>
          </cell>
          <cell r="AT15">
            <v>88099235.889999986</v>
          </cell>
          <cell r="AU15">
            <v>86323277.439999983</v>
          </cell>
          <cell r="AV15">
            <v>84549888.730000004</v>
          </cell>
          <cell r="AW15">
            <v>12932104.499999998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6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1691549.84</v>
          </cell>
          <cell r="D5">
            <v>1674754.69</v>
          </cell>
          <cell r="E5">
            <v>1633063.38</v>
          </cell>
          <cell r="F5">
            <v>1727341.44</v>
          </cell>
          <cell r="G5">
            <v>1807959.18</v>
          </cell>
          <cell r="H5">
            <v>1888781.17</v>
          </cell>
          <cell r="I5">
            <v>2104660.13</v>
          </cell>
          <cell r="J5">
            <v>2105730.6</v>
          </cell>
          <cell r="K5">
            <v>1656154.85</v>
          </cell>
          <cell r="L5">
            <v>2007017.63</v>
          </cell>
          <cell r="M5">
            <v>2197604.35</v>
          </cell>
          <cell r="N5">
            <v>2745917.05</v>
          </cell>
          <cell r="O5">
            <v>2542546.2599999998</v>
          </cell>
          <cell r="P5">
            <v>2436720.4500000002</v>
          </cell>
          <cell r="Q5">
            <v>2422952.64</v>
          </cell>
          <cell r="R5">
            <v>2447509.63</v>
          </cell>
          <cell r="S5">
            <v>2567602.38</v>
          </cell>
          <cell r="T5">
            <v>2384475.11</v>
          </cell>
          <cell r="U5">
            <v>2665798.31</v>
          </cell>
          <cell r="V5">
            <v>2620682.6</v>
          </cell>
          <cell r="W5">
            <v>2494200.36</v>
          </cell>
          <cell r="X5">
            <v>3091447.62</v>
          </cell>
          <cell r="Y5">
            <v>3380702.02</v>
          </cell>
          <cell r="Z5">
            <v>4014772.19</v>
          </cell>
          <cell r="AA5">
            <v>3661734.17</v>
          </cell>
          <cell r="AB5">
            <v>3607312.87</v>
          </cell>
          <cell r="AC5">
            <v>3424091.54</v>
          </cell>
          <cell r="AD5">
            <v>3442788.82</v>
          </cell>
          <cell r="AE5">
            <v>3564574</v>
          </cell>
          <cell r="AF5">
            <v>3719239.99</v>
          </cell>
          <cell r="AG5">
            <v>3990584.51</v>
          </cell>
          <cell r="AH5">
            <v>4167946.16</v>
          </cell>
          <cell r="AI5">
            <v>3538418.41</v>
          </cell>
          <cell r="AJ5">
            <v>4653792.9800000004</v>
          </cell>
          <cell r="AK5">
            <v>4526817.49</v>
          </cell>
          <cell r="AL5">
            <v>5534234.2800000003</v>
          </cell>
          <cell r="AM5">
            <v>4710562.07</v>
          </cell>
          <cell r="AN5">
            <v>4717454.0199999996</v>
          </cell>
          <cell r="AO5">
            <v>4748775.1399999997</v>
          </cell>
          <cell r="AP5">
            <v>4663369.22</v>
          </cell>
          <cell r="AQ5">
            <v>4906565.4000000004</v>
          </cell>
          <cell r="AR5">
            <v>5147497.2300000004</v>
          </cell>
          <cell r="AS5">
            <v>5565912.4800000004</v>
          </cell>
          <cell r="AT5">
            <v>5969206.8200000003</v>
          </cell>
          <cell r="AU5">
            <v>4853333.6900000004</v>
          </cell>
          <cell r="AV5">
            <v>6374630.71</v>
          </cell>
          <cell r="AW5">
            <v>7151162.3600000003</v>
          </cell>
          <cell r="AX5">
            <v>7795449.5099999998</v>
          </cell>
          <cell r="AY5">
            <v>6847481.1099999994</v>
          </cell>
          <cell r="AZ5">
            <v>6767134.6900000004</v>
          </cell>
          <cell r="BA5">
            <v>839829.84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35210.28</v>
          </cell>
          <cell r="K6">
            <v>303901.03999999998</v>
          </cell>
          <cell r="L6">
            <v>356439.02</v>
          </cell>
          <cell r="M6">
            <v>394980.42</v>
          </cell>
          <cell r="N6">
            <v>458049.15</v>
          </cell>
          <cell r="O6">
            <v>430006.21</v>
          </cell>
          <cell r="P6">
            <v>502762.68</v>
          </cell>
          <cell r="Q6">
            <v>547766.25</v>
          </cell>
          <cell r="R6">
            <v>569622.36</v>
          </cell>
          <cell r="S6">
            <v>660217.92000000004</v>
          </cell>
          <cell r="T6">
            <v>672148.15</v>
          </cell>
          <cell r="U6">
            <v>797534.51</v>
          </cell>
          <cell r="V6">
            <v>846249.99</v>
          </cell>
          <cell r="W6">
            <v>941635.68</v>
          </cell>
          <cell r="X6">
            <v>1040887.67</v>
          </cell>
          <cell r="Y6">
            <v>832336.61</v>
          </cell>
          <cell r="Z6">
            <v>920996.17</v>
          </cell>
          <cell r="AA6">
            <v>874464.45</v>
          </cell>
          <cell r="AB6">
            <v>933300.37</v>
          </cell>
          <cell r="AC6">
            <v>844161.2</v>
          </cell>
          <cell r="AD6">
            <v>941962.07</v>
          </cell>
          <cell r="AE6">
            <v>873260.08</v>
          </cell>
          <cell r="AF6">
            <v>872618.34</v>
          </cell>
          <cell r="AG6">
            <v>956211.39</v>
          </cell>
          <cell r="AH6">
            <v>1063735.5900000001</v>
          </cell>
          <cell r="AI6">
            <v>1146312.52</v>
          </cell>
          <cell r="AJ6">
            <v>1134432.47</v>
          </cell>
          <cell r="AK6">
            <v>1025992</v>
          </cell>
          <cell r="AL6">
            <v>1177406.6299999999</v>
          </cell>
          <cell r="AM6">
            <v>978645.08</v>
          </cell>
          <cell r="AN6">
            <v>1065552.1399999999</v>
          </cell>
          <cell r="AO6">
            <v>960433.57</v>
          </cell>
          <cell r="AP6">
            <v>1040888.29</v>
          </cell>
          <cell r="AQ6">
            <v>1033347.91</v>
          </cell>
          <cell r="AR6">
            <v>1093140.18</v>
          </cell>
          <cell r="AS6">
            <v>1249506.83</v>
          </cell>
          <cell r="AT6">
            <v>1237390.52</v>
          </cell>
          <cell r="AU6">
            <v>1433512.9</v>
          </cell>
          <cell r="AV6">
            <v>1399852.7</v>
          </cell>
          <cell r="AW6">
            <v>1442082.17</v>
          </cell>
          <cell r="AX6">
            <v>1486177.29</v>
          </cell>
          <cell r="AY6">
            <v>1298658.95</v>
          </cell>
          <cell r="AZ6">
            <v>1106318.01</v>
          </cell>
          <cell r="BA6">
            <v>152707.29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10</v>
          </cell>
          <cell r="P7">
            <v>0</v>
          </cell>
          <cell r="Q7">
            <v>0</v>
          </cell>
          <cell r="R7">
            <v>22.4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9.75</v>
          </cell>
          <cell r="AV7">
            <v>35.96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1691549.84</v>
          </cell>
          <cell r="D8">
            <v>1674754.69</v>
          </cell>
          <cell r="E8">
            <v>1633063.38</v>
          </cell>
          <cell r="F8">
            <v>1727341.44</v>
          </cell>
          <cell r="G8">
            <v>1807959.18</v>
          </cell>
          <cell r="H8">
            <v>1888781.17</v>
          </cell>
          <cell r="I8">
            <v>2104660.13</v>
          </cell>
          <cell r="J8">
            <v>2105730.6</v>
          </cell>
          <cell r="K8">
            <v>1656154.85</v>
          </cell>
          <cell r="L8">
            <v>2007017.63</v>
          </cell>
          <cell r="M8">
            <v>2197604.35</v>
          </cell>
          <cell r="N8">
            <v>2745917.05</v>
          </cell>
          <cell r="O8">
            <v>2542536.2599999998</v>
          </cell>
          <cell r="P8">
            <v>2436720.4500000002</v>
          </cell>
          <cell r="Q8">
            <v>2422952.64</v>
          </cell>
          <cell r="R8">
            <v>2447487.23</v>
          </cell>
          <cell r="S8">
            <v>2567602.38</v>
          </cell>
          <cell r="T8">
            <v>2384475.11</v>
          </cell>
          <cell r="U8">
            <v>2665798.31</v>
          </cell>
          <cell r="V8">
            <v>2620682.6</v>
          </cell>
          <cell r="W8">
            <v>2494200.36</v>
          </cell>
          <cell r="X8">
            <v>3091447.62</v>
          </cell>
          <cell r="Y8">
            <v>3380702.02</v>
          </cell>
          <cell r="Z8">
            <v>4014772.19</v>
          </cell>
          <cell r="AA8">
            <v>3661734.17</v>
          </cell>
          <cell r="AB8">
            <v>3607312.87</v>
          </cell>
          <cell r="AC8">
            <v>3424091.54</v>
          </cell>
          <cell r="AD8">
            <v>3442788.82</v>
          </cell>
          <cell r="AE8">
            <v>3564574</v>
          </cell>
          <cell r="AF8">
            <v>3719239.99</v>
          </cell>
          <cell r="AG8">
            <v>3990584.51</v>
          </cell>
          <cell r="AH8">
            <v>4167946.16</v>
          </cell>
          <cell r="AI8">
            <v>3538418.41</v>
          </cell>
          <cell r="AJ8">
            <v>4653792.9800000004</v>
          </cell>
          <cell r="AK8">
            <v>4526817.49</v>
          </cell>
          <cell r="AL8">
            <v>5534234.2800000003</v>
          </cell>
          <cell r="AM8">
            <v>4710562.07</v>
          </cell>
          <cell r="AN8">
            <v>4717454.0199999996</v>
          </cell>
          <cell r="AO8">
            <v>4748775.1399999997</v>
          </cell>
          <cell r="AP8">
            <v>4663369.22</v>
          </cell>
          <cell r="AQ8">
            <v>4906565.4000000004</v>
          </cell>
          <cell r="AR8">
            <v>5147497.2300000004</v>
          </cell>
          <cell r="AS8">
            <v>5565912.4800000004</v>
          </cell>
          <cell r="AT8">
            <v>5969206.8200000003</v>
          </cell>
          <cell r="AU8">
            <v>4853323.9400000004</v>
          </cell>
          <cell r="AV8">
            <v>6374594.75</v>
          </cell>
          <cell r="AW8">
            <v>7151162.3600000003</v>
          </cell>
          <cell r="AX8">
            <v>7795449.5099999998</v>
          </cell>
          <cell r="AY8">
            <v>6793581.1799999997</v>
          </cell>
          <cell r="AZ8">
            <v>6614933.9800000004</v>
          </cell>
          <cell r="BA8">
            <v>821827.14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310.42</v>
          </cell>
          <cell r="D9">
            <v>86374.93</v>
          </cell>
          <cell r="E9">
            <v>89692.479999999996</v>
          </cell>
          <cell r="F9">
            <v>113840.73</v>
          </cell>
          <cell r="G9">
            <v>116949.97</v>
          </cell>
          <cell r="H9">
            <v>139336.06</v>
          </cell>
          <cell r="I9">
            <v>166326.98000000001</v>
          </cell>
          <cell r="J9">
            <v>181479</v>
          </cell>
          <cell r="K9">
            <v>181895.93</v>
          </cell>
          <cell r="L9">
            <v>181362.82</v>
          </cell>
          <cell r="M9">
            <v>197691.11</v>
          </cell>
          <cell r="N9">
            <v>213879.29</v>
          </cell>
          <cell r="O9">
            <v>200390</v>
          </cell>
          <cell r="P9">
            <v>185803.05</v>
          </cell>
          <cell r="Q9">
            <v>188647.53</v>
          </cell>
          <cell r="R9">
            <v>187488.43</v>
          </cell>
          <cell r="S9">
            <v>217909.29</v>
          </cell>
          <cell r="T9">
            <v>184724.83</v>
          </cell>
          <cell r="U9">
            <v>176017.42</v>
          </cell>
          <cell r="V9">
            <v>220297.72</v>
          </cell>
          <cell r="W9">
            <v>223200.56</v>
          </cell>
          <cell r="X9">
            <v>285627.77</v>
          </cell>
          <cell r="Y9">
            <v>249866.65</v>
          </cell>
          <cell r="Z9">
            <v>298185.57</v>
          </cell>
          <cell r="AA9">
            <v>245234.64</v>
          </cell>
          <cell r="AB9">
            <v>240472.52</v>
          </cell>
          <cell r="AC9">
            <v>215958.12</v>
          </cell>
          <cell r="AD9">
            <v>211967.91</v>
          </cell>
          <cell r="AE9">
            <v>192035.41</v>
          </cell>
          <cell r="AF9">
            <v>187506.07</v>
          </cell>
          <cell r="AG9">
            <v>181723.22</v>
          </cell>
          <cell r="AH9">
            <v>173073.76</v>
          </cell>
          <cell r="AI9">
            <v>140497.25</v>
          </cell>
          <cell r="AJ9">
            <v>154288.69</v>
          </cell>
          <cell r="AK9">
            <v>135141.89000000001</v>
          </cell>
          <cell r="AL9">
            <v>152377.43</v>
          </cell>
          <cell r="AM9">
            <v>117255.2</v>
          </cell>
          <cell r="AN9">
            <v>112969.53</v>
          </cell>
          <cell r="AO9">
            <v>123756.44</v>
          </cell>
          <cell r="AP9">
            <v>132399.5</v>
          </cell>
          <cell r="AQ9">
            <v>132311.75</v>
          </cell>
          <cell r="AR9">
            <v>128797</v>
          </cell>
          <cell r="AS9">
            <v>134526.47</v>
          </cell>
          <cell r="AT9">
            <v>157100.71</v>
          </cell>
          <cell r="AU9">
            <v>138072.79</v>
          </cell>
          <cell r="AV9">
            <v>172546.9</v>
          </cell>
          <cell r="AW9">
            <v>189011.54</v>
          </cell>
          <cell r="AX9">
            <v>201968.89</v>
          </cell>
          <cell r="AY9">
            <v>166581.31</v>
          </cell>
          <cell r="AZ9">
            <v>146611.42000000001</v>
          </cell>
          <cell r="BA9">
            <v>16335.4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Real Estate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2004.52</v>
          </cell>
          <cell r="R12">
            <v>26798.31</v>
          </cell>
          <cell r="S12">
            <v>41697.410000000003</v>
          </cell>
          <cell r="T12">
            <v>41754.67</v>
          </cell>
          <cell r="U12">
            <v>43049.1</v>
          </cell>
          <cell r="V12">
            <v>30700.93</v>
          </cell>
          <cell r="W12">
            <v>56966.400000000001</v>
          </cell>
          <cell r="X12">
            <v>78056.14</v>
          </cell>
          <cell r="Y12">
            <v>71499.92</v>
          </cell>
          <cell r="Z12">
            <v>80973.399999999994</v>
          </cell>
          <cell r="AA12">
            <v>82235.62</v>
          </cell>
          <cell r="AB12">
            <v>82342.460000000006</v>
          </cell>
          <cell r="AC12">
            <v>79968.28</v>
          </cell>
          <cell r="AD12">
            <v>90092.3</v>
          </cell>
          <cell r="AE12">
            <v>95615.5</v>
          </cell>
          <cell r="AF12">
            <v>110681.62</v>
          </cell>
          <cell r="AG12">
            <v>96365.77</v>
          </cell>
          <cell r="AH12">
            <v>111075.66</v>
          </cell>
          <cell r="AI12">
            <v>148274.64000000001</v>
          </cell>
          <cell r="AJ12">
            <v>165833.82999999999</v>
          </cell>
          <cell r="AK12">
            <v>211197.1</v>
          </cell>
          <cell r="AL12">
            <v>247971.24</v>
          </cell>
          <cell r="AM12">
            <v>240263.07</v>
          </cell>
          <cell r="AN12">
            <v>243400.88</v>
          </cell>
          <cell r="AO12">
            <v>223267.05</v>
          </cell>
          <cell r="AP12">
            <v>252842.28</v>
          </cell>
          <cell r="AQ12">
            <v>280530.5</v>
          </cell>
          <cell r="AR12">
            <v>292008.65000000002</v>
          </cell>
          <cell r="AS12">
            <v>370875.03</v>
          </cell>
          <cell r="AT12">
            <v>396619.94</v>
          </cell>
          <cell r="AU12">
            <v>371758.97</v>
          </cell>
          <cell r="AV12">
            <v>501908.91</v>
          </cell>
          <cell r="AW12">
            <v>561292.35</v>
          </cell>
          <cell r="AX12">
            <v>616216.92000000004</v>
          </cell>
          <cell r="AY12">
            <v>716182.86</v>
          </cell>
          <cell r="AZ12">
            <v>657890.11</v>
          </cell>
          <cell r="BA12">
            <v>86211.43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53899.93</v>
          </cell>
          <cell r="AZ13">
            <v>152200.71</v>
          </cell>
          <cell r="BA13">
            <v>18002.7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7611.42</v>
          </cell>
          <cell r="AE14">
            <v>172223.74</v>
          </cell>
          <cell r="AF14">
            <v>247902.7</v>
          </cell>
          <cell r="AG14">
            <v>261097.1</v>
          </cell>
          <cell r="AH14">
            <v>426506.03</v>
          </cell>
          <cell r="AI14">
            <v>502119.33</v>
          </cell>
          <cell r="AJ14">
            <v>514202.55</v>
          </cell>
          <cell r="AK14">
            <v>823833.82</v>
          </cell>
          <cell r="AL14">
            <v>735197.05</v>
          </cell>
          <cell r="AM14">
            <v>710408.82</v>
          </cell>
          <cell r="AN14">
            <v>649033.32999999996</v>
          </cell>
          <cell r="AO14">
            <v>691469.87</v>
          </cell>
          <cell r="AP14">
            <v>669174.31999999995</v>
          </cell>
          <cell r="AQ14">
            <v>751642.25</v>
          </cell>
          <cell r="AR14">
            <v>735100.3</v>
          </cell>
          <cell r="AS14">
            <v>865218.35</v>
          </cell>
          <cell r="AT14">
            <v>944156.91</v>
          </cell>
          <cell r="AU14">
            <v>1079493.6200000001</v>
          </cell>
          <cell r="AV14">
            <v>979701.71</v>
          </cell>
          <cell r="AW14">
            <v>907002.35</v>
          </cell>
          <cell r="AX14">
            <v>968054.23</v>
          </cell>
          <cell r="AY14">
            <v>850287.1</v>
          </cell>
          <cell r="AZ14">
            <v>733948.78</v>
          </cell>
          <cell r="BA14">
            <v>94074.74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1691860.26</v>
          </cell>
          <cell r="D15">
            <v>1761129.62</v>
          </cell>
          <cell r="E15">
            <v>1722755.86</v>
          </cell>
          <cell r="F15">
            <v>1841182.17</v>
          </cell>
          <cell r="G15">
            <v>1924909.15</v>
          </cell>
          <cell r="H15">
            <v>2028117.23</v>
          </cell>
          <cell r="I15">
            <v>2270987.11</v>
          </cell>
          <cell r="J15">
            <v>2322419.88</v>
          </cell>
          <cell r="K15">
            <v>2141951.8199999998</v>
          </cell>
          <cell r="L15">
            <v>2544819.4700000002</v>
          </cell>
          <cell r="M15">
            <v>2790275.88</v>
          </cell>
          <cell r="N15">
            <v>3417845.49</v>
          </cell>
          <cell r="O15">
            <v>3172942.47</v>
          </cell>
          <cell r="P15">
            <v>3125286.18</v>
          </cell>
          <cell r="Q15">
            <v>3161370.94</v>
          </cell>
          <cell r="R15">
            <v>3231418.73</v>
          </cell>
          <cell r="S15">
            <v>3487427</v>
          </cell>
          <cell r="T15">
            <v>3283102.76</v>
          </cell>
          <cell r="U15">
            <v>3682399.34</v>
          </cell>
          <cell r="V15">
            <v>3717931.24</v>
          </cell>
          <cell r="W15">
            <v>3716003</v>
          </cell>
          <cell r="X15">
            <v>4496019.2</v>
          </cell>
          <cell r="Y15">
            <v>4534405.2</v>
          </cell>
          <cell r="Z15">
            <v>5314927.33</v>
          </cell>
          <cell r="AA15">
            <v>4863668.88</v>
          </cell>
          <cell r="AB15">
            <v>4863428.22</v>
          </cell>
          <cell r="AC15">
            <v>4564179.1399999997</v>
          </cell>
          <cell r="AD15">
            <v>4694422.5199999996</v>
          </cell>
          <cell r="AE15">
            <v>4897708.7300000004</v>
          </cell>
          <cell r="AF15">
            <v>5137948.72</v>
          </cell>
          <cell r="AG15">
            <v>5485981.9899999984</v>
          </cell>
          <cell r="AH15">
            <v>5942337.2000000002</v>
          </cell>
          <cell r="AI15">
            <v>5475622.1499999994</v>
          </cell>
          <cell r="AJ15">
            <v>6622550.5200000005</v>
          </cell>
          <cell r="AK15">
            <v>6722982.2999999998</v>
          </cell>
          <cell r="AL15">
            <v>7847186.6299999999</v>
          </cell>
          <cell r="AM15">
            <v>6757134.2400000012</v>
          </cell>
          <cell r="AN15">
            <v>6788409.8999999994</v>
          </cell>
          <cell r="AO15">
            <v>6747702.0700000003</v>
          </cell>
          <cell r="AP15">
            <v>6758673.6100000003</v>
          </cell>
          <cell r="AQ15">
            <v>7104397.8100000005</v>
          </cell>
          <cell r="AR15">
            <v>7396543.3600000003</v>
          </cell>
          <cell r="AS15">
            <v>8186039.1600000001</v>
          </cell>
          <cell r="AT15">
            <v>8704474.9000000004</v>
          </cell>
          <cell r="AU15">
            <v>7876171.9699999997</v>
          </cell>
          <cell r="AV15">
            <v>9428640.9299999997</v>
          </cell>
          <cell r="AW15">
            <v>10250550.77</v>
          </cell>
          <cell r="AX15">
            <v>11067866.840000002</v>
          </cell>
          <cell r="AY15">
            <v>9879191.3299999982</v>
          </cell>
          <cell r="AZ15">
            <v>9411903.0099999998</v>
          </cell>
          <cell r="BA15">
            <v>1189158.7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7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840063.37</v>
          </cell>
          <cell r="D5">
            <v>736050.35</v>
          </cell>
          <cell r="E5">
            <v>719652.86</v>
          </cell>
          <cell r="F5">
            <v>785885.39</v>
          </cell>
          <cell r="G5">
            <v>820873.38</v>
          </cell>
          <cell r="H5">
            <v>883216.32</v>
          </cell>
          <cell r="I5">
            <v>1039119.23</v>
          </cell>
          <cell r="J5">
            <v>1101510.8400000001</v>
          </cell>
          <cell r="K5">
            <v>1020442.56</v>
          </cell>
          <cell r="L5">
            <v>1046529.31</v>
          </cell>
          <cell r="M5">
            <v>1198780.33</v>
          </cell>
          <cell r="N5">
            <v>1423246.7</v>
          </cell>
          <cell r="O5">
            <v>1492926.83</v>
          </cell>
          <cell r="P5">
            <v>1473966.44</v>
          </cell>
          <cell r="Q5">
            <v>1457093.58</v>
          </cell>
          <cell r="R5">
            <v>1467411.64</v>
          </cell>
          <cell r="S5">
            <v>1564294.94</v>
          </cell>
          <cell r="T5">
            <v>1473325.15</v>
          </cell>
          <cell r="U5">
            <v>1803733.79</v>
          </cell>
          <cell r="V5">
            <v>1995922.13</v>
          </cell>
          <cell r="W5">
            <v>2108460.89</v>
          </cell>
          <cell r="X5">
            <v>2284896.64</v>
          </cell>
          <cell r="Y5">
            <v>2437928.59</v>
          </cell>
          <cell r="Z5">
            <v>2751941.31</v>
          </cell>
          <cell r="AA5">
            <v>2705551.35</v>
          </cell>
          <cell r="AB5">
            <v>2770096.05</v>
          </cell>
          <cell r="AC5">
            <v>2737562.93</v>
          </cell>
          <cell r="AD5">
            <v>2772720.48</v>
          </cell>
          <cell r="AE5">
            <v>2841981.91</v>
          </cell>
          <cell r="AF5">
            <v>3085963.45</v>
          </cell>
          <cell r="AG5">
            <v>3395502.54</v>
          </cell>
          <cell r="AH5">
            <v>3839326.75</v>
          </cell>
          <cell r="AI5">
            <v>3961671.7</v>
          </cell>
          <cell r="AJ5">
            <v>4396932.49</v>
          </cell>
          <cell r="AK5">
            <v>4203745.24</v>
          </cell>
          <cell r="AL5">
            <v>4950370.83</v>
          </cell>
          <cell r="AM5">
            <v>4636700.25</v>
          </cell>
          <cell r="AN5">
            <v>4857868.55</v>
          </cell>
          <cell r="AO5">
            <v>4853030.8499999996</v>
          </cell>
          <cell r="AP5">
            <v>4900168.0199999996</v>
          </cell>
          <cell r="AQ5">
            <v>4973210.6900000004</v>
          </cell>
          <cell r="AR5">
            <v>5405730.7300000004</v>
          </cell>
          <cell r="AS5">
            <v>6010284.2000000002</v>
          </cell>
          <cell r="AT5">
            <v>6772893.5300000003</v>
          </cell>
          <cell r="AU5">
            <v>6687713.0800000001</v>
          </cell>
          <cell r="AV5">
            <v>7635340.9299999997</v>
          </cell>
          <cell r="AW5">
            <v>1107365.29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35734.21</v>
          </cell>
          <cell r="K6">
            <v>307999.35999999999</v>
          </cell>
          <cell r="L6">
            <v>330433.90000000002</v>
          </cell>
          <cell r="M6">
            <v>354597.54</v>
          </cell>
          <cell r="N6">
            <v>407261.98</v>
          </cell>
          <cell r="O6">
            <v>431376.69</v>
          </cell>
          <cell r="P6">
            <v>508511.39</v>
          </cell>
          <cell r="Q6">
            <v>528873.68000000005</v>
          </cell>
          <cell r="R6">
            <v>556337.63</v>
          </cell>
          <cell r="S6">
            <v>623146.03</v>
          </cell>
          <cell r="T6">
            <v>634527.78</v>
          </cell>
          <cell r="U6">
            <v>816333.48</v>
          </cell>
          <cell r="V6">
            <v>1001671.7</v>
          </cell>
          <cell r="W6">
            <v>1166648.95</v>
          </cell>
          <cell r="X6">
            <v>1207139.6399999999</v>
          </cell>
          <cell r="Y6">
            <v>1096200.18</v>
          </cell>
          <cell r="Z6">
            <v>1263656.92</v>
          </cell>
          <cell r="AA6">
            <v>1383618.34</v>
          </cell>
          <cell r="AB6">
            <v>1369852.52</v>
          </cell>
          <cell r="AC6">
            <v>1299034.33</v>
          </cell>
          <cell r="AD6">
            <v>1419924.76</v>
          </cell>
          <cell r="AE6">
            <v>1532161.99</v>
          </cell>
          <cell r="AF6">
            <v>1530521.46</v>
          </cell>
          <cell r="AG6">
            <v>1566775.79</v>
          </cell>
          <cell r="AH6">
            <v>1908307.17</v>
          </cell>
          <cell r="AI6">
            <v>2406478.39</v>
          </cell>
          <cell r="AJ6">
            <v>2085290.73</v>
          </cell>
          <cell r="AK6">
            <v>1819261.25</v>
          </cell>
          <cell r="AL6">
            <v>2019836.08</v>
          </cell>
          <cell r="AM6">
            <v>1916172.65</v>
          </cell>
          <cell r="AN6">
            <v>2054960.4</v>
          </cell>
          <cell r="AO6">
            <v>2056389.34</v>
          </cell>
          <cell r="AP6">
            <v>2170656.6</v>
          </cell>
          <cell r="AQ6">
            <v>2225844.7999999998</v>
          </cell>
          <cell r="AR6">
            <v>2369306.6800000002</v>
          </cell>
          <cell r="AS6">
            <v>2562486.2799999998</v>
          </cell>
          <cell r="AT6">
            <v>2899279.09</v>
          </cell>
          <cell r="AU6">
            <v>3585967.16</v>
          </cell>
          <cell r="AV6">
            <v>3235692.23</v>
          </cell>
          <cell r="AW6">
            <v>461747.42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189.75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59.5</v>
          </cell>
          <cell r="AS7">
            <v>402.49</v>
          </cell>
          <cell r="AT7">
            <v>0</v>
          </cell>
          <cell r="AU7">
            <v>0</v>
          </cell>
          <cell r="AV7">
            <v>13.5</v>
          </cell>
          <cell r="AW7">
            <v>0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840063.37</v>
          </cell>
          <cell r="D8">
            <v>736050.35</v>
          </cell>
          <cell r="E8">
            <v>719652.86</v>
          </cell>
          <cell r="F8">
            <v>785885.39</v>
          </cell>
          <cell r="G8">
            <v>820873.38</v>
          </cell>
          <cell r="H8">
            <v>883216.32</v>
          </cell>
          <cell r="I8">
            <v>1039119.23</v>
          </cell>
          <cell r="J8">
            <v>1101510.8400000001</v>
          </cell>
          <cell r="K8">
            <v>1020442.56</v>
          </cell>
          <cell r="L8">
            <v>1046529.31</v>
          </cell>
          <cell r="M8">
            <v>1198780.33</v>
          </cell>
          <cell r="N8">
            <v>1423246.7</v>
          </cell>
          <cell r="O8">
            <v>1492926.83</v>
          </cell>
          <cell r="P8">
            <v>1473966.44</v>
          </cell>
          <cell r="Q8">
            <v>1456903.83</v>
          </cell>
          <cell r="R8">
            <v>1467411.64</v>
          </cell>
          <cell r="S8">
            <v>1564294.94</v>
          </cell>
          <cell r="T8">
            <v>1473325.15</v>
          </cell>
          <cell r="U8">
            <v>1803733.79</v>
          </cell>
          <cell r="V8">
            <v>1995922.13</v>
          </cell>
          <cell r="W8">
            <v>2108460.89</v>
          </cell>
          <cell r="X8">
            <v>2284896.64</v>
          </cell>
          <cell r="Y8">
            <v>2437928.59</v>
          </cell>
          <cell r="Z8">
            <v>2751941.31</v>
          </cell>
          <cell r="AA8">
            <v>2705551.35</v>
          </cell>
          <cell r="AB8">
            <v>2770096.05</v>
          </cell>
          <cell r="AC8">
            <v>2737562.93</v>
          </cell>
          <cell r="AD8">
            <v>2772720.48</v>
          </cell>
          <cell r="AE8">
            <v>2841981.91</v>
          </cell>
          <cell r="AF8">
            <v>3085963.45</v>
          </cell>
          <cell r="AG8">
            <v>3395502.54</v>
          </cell>
          <cell r="AH8">
            <v>3839326.75</v>
          </cell>
          <cell r="AI8">
            <v>3961671.7</v>
          </cell>
          <cell r="AJ8">
            <v>4396932.49</v>
          </cell>
          <cell r="AK8">
            <v>4203745.24</v>
          </cell>
          <cell r="AL8">
            <v>4950370.83</v>
          </cell>
          <cell r="AM8">
            <v>4636700.25</v>
          </cell>
          <cell r="AN8">
            <v>4857868.55</v>
          </cell>
          <cell r="AO8">
            <v>4853030.8499999996</v>
          </cell>
          <cell r="AP8">
            <v>4900168.0199999996</v>
          </cell>
          <cell r="AQ8">
            <v>4973210.6900000004</v>
          </cell>
          <cell r="AR8">
            <v>5405671.2300000004</v>
          </cell>
          <cell r="AS8">
            <v>6009881.71</v>
          </cell>
          <cell r="AT8">
            <v>6772893.5300000003</v>
          </cell>
          <cell r="AU8">
            <v>6687713.0800000001</v>
          </cell>
          <cell r="AV8">
            <v>7635327.4299999997</v>
          </cell>
          <cell r="AW8">
            <v>1107365.29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1179.0999999999999</v>
          </cell>
          <cell r="D9">
            <v>306531.62</v>
          </cell>
          <cell r="E9">
            <v>259233.04</v>
          </cell>
          <cell r="F9">
            <v>280717.75</v>
          </cell>
          <cell r="G9">
            <v>264045.26</v>
          </cell>
          <cell r="H9">
            <v>319581.12</v>
          </cell>
          <cell r="I9">
            <v>361878.16</v>
          </cell>
          <cell r="J9">
            <v>413999.34</v>
          </cell>
          <cell r="K9">
            <v>410710.02</v>
          </cell>
          <cell r="L9">
            <v>463399.1</v>
          </cell>
          <cell r="M9">
            <v>397400.48</v>
          </cell>
          <cell r="N9">
            <v>525961.81000000006</v>
          </cell>
          <cell r="O9">
            <v>458639.02</v>
          </cell>
          <cell r="P9">
            <v>402279.12</v>
          </cell>
          <cell r="Q9">
            <v>431747.3</v>
          </cell>
          <cell r="R9">
            <v>391911.31</v>
          </cell>
          <cell r="S9">
            <v>398628.15</v>
          </cell>
          <cell r="T9">
            <v>363800.69</v>
          </cell>
          <cell r="U9">
            <v>498112.79</v>
          </cell>
          <cell r="V9">
            <v>461469.12</v>
          </cell>
          <cell r="W9">
            <v>507815.93</v>
          </cell>
          <cell r="X9">
            <v>526379.31000000006</v>
          </cell>
          <cell r="Y9">
            <v>542592.47</v>
          </cell>
          <cell r="Z9">
            <v>589364.24</v>
          </cell>
          <cell r="AA9">
            <v>605685.31999999995</v>
          </cell>
          <cell r="AB9">
            <v>645469.63</v>
          </cell>
          <cell r="AC9">
            <v>548170.38</v>
          </cell>
          <cell r="AD9">
            <v>575588.86</v>
          </cell>
          <cell r="AE9">
            <v>471061.98</v>
          </cell>
          <cell r="AF9">
            <v>322193.96000000002</v>
          </cell>
          <cell r="AG9">
            <v>327254.84000000003</v>
          </cell>
          <cell r="AH9">
            <v>371803.92</v>
          </cell>
          <cell r="AI9">
            <v>383138.61</v>
          </cell>
          <cell r="AJ9">
            <v>420312.64</v>
          </cell>
          <cell r="AK9">
            <v>340119.92</v>
          </cell>
          <cell r="AL9">
            <v>332817.64</v>
          </cell>
          <cell r="AM9">
            <v>336011.47</v>
          </cell>
          <cell r="AN9">
            <v>290995.63</v>
          </cell>
          <cell r="AO9">
            <v>235231.14</v>
          </cell>
          <cell r="AP9">
            <v>224688.42</v>
          </cell>
          <cell r="AQ9">
            <v>212003.4</v>
          </cell>
          <cell r="AR9">
            <v>237337.26</v>
          </cell>
          <cell r="AS9">
            <v>272873.44</v>
          </cell>
          <cell r="AT9">
            <v>314870.53000000003</v>
          </cell>
          <cell r="AU9">
            <v>357502.46</v>
          </cell>
          <cell r="AV9">
            <v>385568.83</v>
          </cell>
          <cell r="AW9">
            <v>46623.02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Real Estate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1811.01</v>
          </cell>
          <cell r="R12">
            <v>24805.37</v>
          </cell>
          <cell r="S12">
            <v>46933.85</v>
          </cell>
          <cell r="T12">
            <v>58156.5</v>
          </cell>
          <cell r="U12">
            <v>51943.3</v>
          </cell>
          <cell r="V12">
            <v>67805.58</v>
          </cell>
          <cell r="W12">
            <v>82297.8</v>
          </cell>
          <cell r="X12">
            <v>63898.68</v>
          </cell>
          <cell r="Y12">
            <v>62902.22</v>
          </cell>
          <cell r="Z12">
            <v>102734.87</v>
          </cell>
          <cell r="AA12">
            <v>123486.12</v>
          </cell>
          <cell r="AB12">
            <v>96004.84</v>
          </cell>
          <cell r="AC12">
            <v>91339.35</v>
          </cell>
          <cell r="AD12">
            <v>138492.35</v>
          </cell>
          <cell r="AE12">
            <v>117454.09</v>
          </cell>
          <cell r="AF12">
            <v>87822.45</v>
          </cell>
          <cell r="AG12">
            <v>94960.91</v>
          </cell>
          <cell r="AH12">
            <v>107089.06</v>
          </cell>
          <cell r="AI12">
            <v>128900.42</v>
          </cell>
          <cell r="AJ12">
            <v>145926.73000000001</v>
          </cell>
          <cell r="AK12">
            <v>101541.5</v>
          </cell>
          <cell r="AL12">
            <v>154588.82999999999</v>
          </cell>
          <cell r="AM12">
            <v>213245.36</v>
          </cell>
          <cell r="AN12">
            <v>221297.3</v>
          </cell>
          <cell r="AO12">
            <v>245049.17</v>
          </cell>
          <cell r="AP12">
            <v>270705.36</v>
          </cell>
          <cell r="AQ12">
            <v>271599.26</v>
          </cell>
          <cell r="AR12">
            <v>296726.03999999998</v>
          </cell>
          <cell r="AS12">
            <v>297171.89</v>
          </cell>
          <cell r="AT12">
            <v>367548.76</v>
          </cell>
          <cell r="AU12">
            <v>354714.29</v>
          </cell>
          <cell r="AV12">
            <v>380899.62</v>
          </cell>
          <cell r="AW12">
            <v>80344.67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6849.3</v>
          </cell>
          <cell r="AE14">
            <v>194910.13</v>
          </cell>
          <cell r="AF14">
            <v>370008.13</v>
          </cell>
          <cell r="AG14">
            <v>746041.27</v>
          </cell>
          <cell r="AH14">
            <v>813594.79</v>
          </cell>
          <cell r="AI14">
            <v>939307.71</v>
          </cell>
          <cell r="AJ14">
            <v>1180547.48</v>
          </cell>
          <cell r="AK14">
            <v>1749995.21</v>
          </cell>
          <cell r="AL14">
            <v>1538241.92</v>
          </cell>
          <cell r="AM14">
            <v>1514584.48</v>
          </cell>
          <cell r="AN14">
            <v>1648901.83</v>
          </cell>
          <cell r="AO14">
            <v>1659349.67</v>
          </cell>
          <cell r="AP14">
            <v>1814935.83</v>
          </cell>
          <cell r="AQ14">
            <v>1913099.26</v>
          </cell>
          <cell r="AR14">
            <v>2047432.9</v>
          </cell>
          <cell r="AS14">
            <v>2170107.2400000002</v>
          </cell>
          <cell r="AT14">
            <v>2421480.13</v>
          </cell>
          <cell r="AU14">
            <v>3034002.31</v>
          </cell>
          <cell r="AV14">
            <v>2968921.5</v>
          </cell>
          <cell r="AW14">
            <v>393447.32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841242.47</v>
          </cell>
          <cell r="D15">
            <v>1042581.97</v>
          </cell>
          <cell r="E15">
            <v>978885.9</v>
          </cell>
          <cell r="F15">
            <v>1066603.1399999999</v>
          </cell>
          <cell r="G15">
            <v>1084918.6399999999</v>
          </cell>
          <cell r="H15">
            <v>1202797.44</v>
          </cell>
          <cell r="I15">
            <v>1400997.39</v>
          </cell>
          <cell r="J15">
            <v>1551244.39</v>
          </cell>
          <cell r="K15">
            <v>1739151.94</v>
          </cell>
          <cell r="L15">
            <v>1840362.31</v>
          </cell>
          <cell r="M15">
            <v>1950778.35</v>
          </cell>
          <cell r="N15">
            <v>2356470.4900000002</v>
          </cell>
          <cell r="O15">
            <v>2382942.54</v>
          </cell>
          <cell r="P15">
            <v>2384756.9500000002</v>
          </cell>
          <cell r="Q15">
            <v>2419525.5699999998</v>
          </cell>
          <cell r="R15">
            <v>2440465.9500000002</v>
          </cell>
          <cell r="S15">
            <v>2633002.9700000002</v>
          </cell>
          <cell r="T15">
            <v>2529810.12</v>
          </cell>
          <cell r="U15">
            <v>3170123.36</v>
          </cell>
          <cell r="V15">
            <v>3526868.53</v>
          </cell>
          <cell r="W15">
            <v>3865223.57</v>
          </cell>
          <cell r="X15">
            <v>4082314.27</v>
          </cell>
          <cell r="Y15">
            <v>4139623.46</v>
          </cell>
          <cell r="Z15">
            <v>4707697.34</v>
          </cell>
          <cell r="AA15">
            <v>4818341.13</v>
          </cell>
          <cell r="AB15">
            <v>4881423.04</v>
          </cell>
          <cell r="AC15">
            <v>4676106.99</v>
          </cell>
          <cell r="AD15">
            <v>4913575.75</v>
          </cell>
          <cell r="AE15">
            <v>5157570.0999999996</v>
          </cell>
          <cell r="AF15">
            <v>5396509.4500000002</v>
          </cell>
          <cell r="AG15">
            <v>6130535.3499999996</v>
          </cell>
          <cell r="AH15">
            <v>7040121.6899999995</v>
          </cell>
          <cell r="AI15">
            <v>7819496.8300000001</v>
          </cell>
          <cell r="AJ15">
            <v>8229010.0700000003</v>
          </cell>
          <cell r="AK15">
            <v>8214663.1200000001</v>
          </cell>
          <cell r="AL15">
            <v>8995855.3000000007</v>
          </cell>
          <cell r="AM15">
            <v>8616714.2100000009</v>
          </cell>
          <cell r="AN15">
            <v>9074023.709999999</v>
          </cell>
          <cell r="AO15">
            <v>9049050.1699999981</v>
          </cell>
          <cell r="AP15">
            <v>9381154.2300000004</v>
          </cell>
          <cell r="AQ15">
            <v>9595757.4100000001</v>
          </cell>
          <cell r="AR15">
            <v>10356533.609999999</v>
          </cell>
          <cell r="AS15">
            <v>11312923.050000001</v>
          </cell>
          <cell r="AT15">
            <v>12776072.039999999</v>
          </cell>
          <cell r="AU15">
            <v>14019899.300000001</v>
          </cell>
          <cell r="AV15">
            <v>14606423.109999999</v>
          </cell>
          <cell r="AW15">
            <v>2089527.72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8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1985741.94</v>
          </cell>
          <cell r="D5">
            <v>2059011.75</v>
          </cell>
          <cell r="E5">
            <v>2084575.74</v>
          </cell>
          <cell r="F5">
            <v>2249528.1800000002</v>
          </cell>
          <cell r="G5">
            <v>2480998.0499999998</v>
          </cell>
          <cell r="H5">
            <v>2600363.09</v>
          </cell>
          <cell r="I5">
            <v>2820211.79</v>
          </cell>
          <cell r="J5">
            <v>2960158.4</v>
          </cell>
          <cell r="K5">
            <v>2496905.7799999998</v>
          </cell>
          <cell r="L5">
            <v>3116308</v>
          </cell>
          <cell r="M5">
            <v>3431447.74</v>
          </cell>
          <cell r="N5">
            <v>4337200.29</v>
          </cell>
          <cell r="O5">
            <v>4186004.65</v>
          </cell>
          <cell r="P5">
            <v>4243959.32</v>
          </cell>
          <cell r="Q5">
            <v>4109270.18</v>
          </cell>
          <cell r="R5">
            <v>4223653.88</v>
          </cell>
          <cell r="S5">
            <v>4449658.5600000005</v>
          </cell>
          <cell r="T5">
            <v>4251723.8499999996</v>
          </cell>
          <cell r="U5">
            <v>4855775.97</v>
          </cell>
          <cell r="V5">
            <v>5776360.7400000002</v>
          </cell>
          <cell r="W5">
            <v>5843452.9800000004</v>
          </cell>
          <cell r="X5">
            <v>6976574.7000000002</v>
          </cell>
          <cell r="Y5">
            <v>7588442.7800000003</v>
          </cell>
          <cell r="Z5">
            <v>9028836.7200000007</v>
          </cell>
          <cell r="AA5">
            <v>8348954.0800000001</v>
          </cell>
          <cell r="AB5">
            <v>8082484.0199999996</v>
          </cell>
          <cell r="AC5">
            <v>7975155.5099999998</v>
          </cell>
          <cell r="AD5">
            <v>8620122.9000000004</v>
          </cell>
          <cell r="AE5">
            <v>9057186.9800000004</v>
          </cell>
          <cell r="AF5">
            <v>9755163.5399999991</v>
          </cell>
          <cell r="AG5">
            <v>10177357.210000001</v>
          </cell>
          <cell r="AH5">
            <v>11855593.34</v>
          </cell>
          <cell r="AI5">
            <v>10579176.119999999</v>
          </cell>
          <cell r="AJ5">
            <v>12679874.890000001</v>
          </cell>
          <cell r="AK5">
            <v>11989664.310000001</v>
          </cell>
          <cell r="AL5">
            <v>14082559.32</v>
          </cell>
          <cell r="AM5">
            <v>12583899.68</v>
          </cell>
          <cell r="AN5">
            <v>12557481.869999999</v>
          </cell>
          <cell r="AO5">
            <v>12833227.289999999</v>
          </cell>
          <cell r="AP5">
            <v>12961072.560000001</v>
          </cell>
          <cell r="AQ5">
            <v>13981340.41</v>
          </cell>
          <cell r="AR5">
            <v>14384356.630000001</v>
          </cell>
          <cell r="AS5">
            <v>15421861.960000001</v>
          </cell>
          <cell r="AT5">
            <v>17196602.960000001</v>
          </cell>
          <cell r="AU5">
            <v>14753463.470000001</v>
          </cell>
          <cell r="AV5">
            <v>17312981.559999999</v>
          </cell>
          <cell r="AW5">
            <v>18240924.16</v>
          </cell>
          <cell r="AX5">
            <v>19448760.469999999</v>
          </cell>
          <cell r="AY5">
            <v>16552721.51</v>
          </cell>
          <cell r="AZ5">
            <v>16624485.83</v>
          </cell>
          <cell r="BA5">
            <v>2055392.58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80232.13</v>
          </cell>
          <cell r="K6">
            <v>540252.66</v>
          </cell>
          <cell r="L6">
            <v>673540.19</v>
          </cell>
          <cell r="M6">
            <v>756597.74</v>
          </cell>
          <cell r="N6">
            <v>930800.24</v>
          </cell>
          <cell r="O6">
            <v>867454.77</v>
          </cell>
          <cell r="P6">
            <v>1103878.82</v>
          </cell>
          <cell r="Q6">
            <v>1192812.05</v>
          </cell>
          <cell r="R6">
            <v>1290949.8999999999</v>
          </cell>
          <cell r="S6">
            <v>1416885.09</v>
          </cell>
          <cell r="T6">
            <v>1347021.52</v>
          </cell>
          <cell r="U6">
            <v>1645731.67</v>
          </cell>
          <cell r="V6">
            <v>2033047</v>
          </cell>
          <cell r="W6">
            <v>2259886.34</v>
          </cell>
          <cell r="X6">
            <v>2465274.7200000002</v>
          </cell>
          <cell r="Y6">
            <v>2346091.7999999998</v>
          </cell>
          <cell r="Z6">
            <v>2700007.41</v>
          </cell>
          <cell r="AA6">
            <v>2596077.66</v>
          </cell>
          <cell r="AB6">
            <v>2773696.04</v>
          </cell>
          <cell r="AC6">
            <v>2757254.1</v>
          </cell>
          <cell r="AD6">
            <v>3104640.11</v>
          </cell>
          <cell r="AE6">
            <v>3232581.95</v>
          </cell>
          <cell r="AF6">
            <v>3224452.28</v>
          </cell>
          <cell r="AG6">
            <v>3534256.68</v>
          </cell>
          <cell r="AH6">
            <v>4249588.92</v>
          </cell>
          <cell r="AI6">
            <v>4808366.8499999996</v>
          </cell>
          <cell r="AJ6">
            <v>4589678.0999999996</v>
          </cell>
          <cell r="AK6">
            <v>3870535.31</v>
          </cell>
          <cell r="AL6">
            <v>4411669.8600000003</v>
          </cell>
          <cell r="AM6">
            <v>4138906.63</v>
          </cell>
          <cell r="AN6">
            <v>4104688.47</v>
          </cell>
          <cell r="AO6">
            <v>4162475.87</v>
          </cell>
          <cell r="AP6">
            <v>4364513.83</v>
          </cell>
          <cell r="AQ6">
            <v>4446925.47</v>
          </cell>
          <cell r="AR6">
            <v>4629178.37</v>
          </cell>
          <cell r="AS6">
            <v>4785675.34</v>
          </cell>
          <cell r="AT6">
            <v>5553664.7800000003</v>
          </cell>
          <cell r="AU6">
            <v>6267465.0599999996</v>
          </cell>
          <cell r="AV6">
            <v>5808806.4500000002</v>
          </cell>
          <cell r="AW6">
            <v>5685279.4199999999</v>
          </cell>
          <cell r="AX6">
            <v>5754441.6699999999</v>
          </cell>
          <cell r="AY6">
            <v>4810015.79</v>
          </cell>
          <cell r="AZ6">
            <v>4667971.04</v>
          </cell>
          <cell r="BA6">
            <v>628023.68000000005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12.73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49.97</v>
          </cell>
          <cell r="AR7">
            <v>0</v>
          </cell>
          <cell r="AS7">
            <v>399.98</v>
          </cell>
          <cell r="AT7">
            <v>419.98</v>
          </cell>
          <cell r="AU7">
            <v>60</v>
          </cell>
          <cell r="AV7">
            <v>191</v>
          </cell>
          <cell r="AW7">
            <v>0</v>
          </cell>
          <cell r="AX7">
            <v>12.5</v>
          </cell>
          <cell r="AY7">
            <v>0</v>
          </cell>
          <cell r="AZ7">
            <v>51</v>
          </cell>
          <cell r="BA7">
            <v>0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1985741.94</v>
          </cell>
          <cell r="D8">
            <v>2059011.75</v>
          </cell>
          <cell r="E8">
            <v>2084575.74</v>
          </cell>
          <cell r="F8">
            <v>2249528.1800000002</v>
          </cell>
          <cell r="G8">
            <v>2480998.0499999998</v>
          </cell>
          <cell r="H8">
            <v>2600363.09</v>
          </cell>
          <cell r="I8">
            <v>2820211.79</v>
          </cell>
          <cell r="J8">
            <v>2960158.4</v>
          </cell>
          <cell r="K8">
            <v>2496905.7799999998</v>
          </cell>
          <cell r="L8">
            <v>3116308</v>
          </cell>
          <cell r="M8">
            <v>3431447.74</v>
          </cell>
          <cell r="N8">
            <v>4337200.29</v>
          </cell>
          <cell r="O8">
            <v>4186004.65</v>
          </cell>
          <cell r="P8">
            <v>4243959.32</v>
          </cell>
          <cell r="Q8">
            <v>4109270.18</v>
          </cell>
          <cell r="R8">
            <v>4223653.88</v>
          </cell>
          <cell r="S8">
            <v>4449645.83</v>
          </cell>
          <cell r="T8">
            <v>4251723.8499999996</v>
          </cell>
          <cell r="U8">
            <v>4855775.97</v>
          </cell>
          <cell r="V8">
            <v>5776360.7400000002</v>
          </cell>
          <cell r="W8">
            <v>5843452.9800000004</v>
          </cell>
          <cell r="X8">
            <v>6976574.7000000002</v>
          </cell>
          <cell r="Y8">
            <v>7588442.7800000003</v>
          </cell>
          <cell r="Z8">
            <v>9028836.7200000007</v>
          </cell>
          <cell r="AA8">
            <v>8348954.0800000001</v>
          </cell>
          <cell r="AB8">
            <v>8082484.0199999996</v>
          </cell>
          <cell r="AC8">
            <v>7975155.5099999998</v>
          </cell>
          <cell r="AD8">
            <v>8476977.9000000004</v>
          </cell>
          <cell r="AE8">
            <v>9057186.9800000004</v>
          </cell>
          <cell r="AF8">
            <v>9632148.5399999991</v>
          </cell>
          <cell r="AG8">
            <v>10177227.210000001</v>
          </cell>
          <cell r="AH8">
            <v>11614178.34</v>
          </cell>
          <cell r="AI8">
            <v>10578936.119999999</v>
          </cell>
          <cell r="AJ8">
            <v>12590014.890000001</v>
          </cell>
          <cell r="AK8">
            <v>11988754.310000001</v>
          </cell>
          <cell r="AL8">
            <v>13988184.32</v>
          </cell>
          <cell r="AM8">
            <v>12583899.68</v>
          </cell>
          <cell r="AN8">
            <v>12557481.869999999</v>
          </cell>
          <cell r="AO8">
            <v>12833227.289999999</v>
          </cell>
          <cell r="AP8">
            <v>12961072.560000001</v>
          </cell>
          <cell r="AQ8">
            <v>13981290.439999999</v>
          </cell>
          <cell r="AR8">
            <v>14384356.630000001</v>
          </cell>
          <cell r="AS8">
            <v>15421461.98</v>
          </cell>
          <cell r="AT8">
            <v>17196182.98</v>
          </cell>
          <cell r="AU8">
            <v>14753403.470000001</v>
          </cell>
          <cell r="AV8">
            <v>17311380.559999999</v>
          </cell>
          <cell r="AW8">
            <v>18240924.16</v>
          </cell>
          <cell r="AX8">
            <v>19448432.969999999</v>
          </cell>
          <cell r="AY8">
            <v>16461062.449999999</v>
          </cell>
          <cell r="AZ8">
            <v>16308504.800000001</v>
          </cell>
          <cell r="BA8">
            <v>2004046.5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1271.47</v>
          </cell>
          <cell r="D9">
            <v>343104.8</v>
          </cell>
          <cell r="E9">
            <v>333152.19</v>
          </cell>
          <cell r="F9">
            <v>372329.51</v>
          </cell>
          <cell r="G9">
            <v>404068.23</v>
          </cell>
          <cell r="H9">
            <v>441448.11</v>
          </cell>
          <cell r="I9">
            <v>579804.29</v>
          </cell>
          <cell r="J9">
            <v>554402.54</v>
          </cell>
          <cell r="K9">
            <v>538440.57999999996</v>
          </cell>
          <cell r="L9">
            <v>529244.76</v>
          </cell>
          <cell r="M9">
            <v>505949.22</v>
          </cell>
          <cell r="N9">
            <v>568953.27</v>
          </cell>
          <cell r="O9">
            <v>535212.64</v>
          </cell>
          <cell r="P9">
            <v>519155.27</v>
          </cell>
          <cell r="Q9">
            <v>503134.37</v>
          </cell>
          <cell r="R9">
            <v>570824.76</v>
          </cell>
          <cell r="S9">
            <v>686961.16</v>
          </cell>
          <cell r="T9">
            <v>559843.91</v>
          </cell>
          <cell r="U9">
            <v>551978.41</v>
          </cell>
          <cell r="V9">
            <v>668077.56999999995</v>
          </cell>
          <cell r="W9">
            <v>762154.84</v>
          </cell>
          <cell r="X9">
            <v>905537.28</v>
          </cell>
          <cell r="Y9">
            <v>886898.94</v>
          </cell>
          <cell r="Z9">
            <v>1046012.11</v>
          </cell>
          <cell r="AA9">
            <v>1076439.8</v>
          </cell>
          <cell r="AB9">
            <v>1005707.95</v>
          </cell>
          <cell r="AC9">
            <v>894436.4</v>
          </cell>
          <cell r="AD9">
            <v>967819.28</v>
          </cell>
          <cell r="AE9">
            <v>892555.74</v>
          </cell>
          <cell r="AF9">
            <v>712415.11</v>
          </cell>
          <cell r="AG9">
            <v>811104.74</v>
          </cell>
          <cell r="AH9">
            <v>969195.02</v>
          </cell>
          <cell r="AI9">
            <v>848792.99</v>
          </cell>
          <cell r="AJ9">
            <v>861710.26</v>
          </cell>
          <cell r="AK9">
            <v>730599.02</v>
          </cell>
          <cell r="AL9">
            <v>793129.44</v>
          </cell>
          <cell r="AM9">
            <v>666096.12</v>
          </cell>
          <cell r="AN9">
            <v>559047.65</v>
          </cell>
          <cell r="AO9">
            <v>538788.43999999994</v>
          </cell>
          <cell r="AP9">
            <v>553270.77</v>
          </cell>
          <cell r="AQ9">
            <v>560385.44999999995</v>
          </cell>
          <cell r="AR9">
            <v>506841.47</v>
          </cell>
          <cell r="AS9">
            <v>615160.57999999996</v>
          </cell>
          <cell r="AT9">
            <v>667045.48</v>
          </cell>
          <cell r="AU9">
            <v>633323.92000000004</v>
          </cell>
          <cell r="AV9">
            <v>607468.64</v>
          </cell>
          <cell r="AW9">
            <v>631597.53</v>
          </cell>
          <cell r="AX9">
            <v>655040.80000000005</v>
          </cell>
          <cell r="AY9">
            <v>509780.7</v>
          </cell>
          <cell r="AZ9">
            <v>467374.65</v>
          </cell>
          <cell r="BA9">
            <v>60182.2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143145</v>
          </cell>
          <cell r="AE10">
            <v>0</v>
          </cell>
          <cell r="AF10">
            <v>123015</v>
          </cell>
          <cell r="AG10">
            <v>130</v>
          </cell>
          <cell r="AH10">
            <v>241415</v>
          </cell>
          <cell r="AI10">
            <v>240</v>
          </cell>
          <cell r="AJ10">
            <v>89860</v>
          </cell>
          <cell r="AK10">
            <v>910</v>
          </cell>
          <cell r="AL10">
            <v>94375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1410</v>
          </cell>
          <cell r="AW10">
            <v>0</v>
          </cell>
          <cell r="AX10">
            <v>315</v>
          </cell>
          <cell r="AY10">
            <v>0</v>
          </cell>
          <cell r="AZ10">
            <v>0</v>
          </cell>
          <cell r="BA10">
            <v>0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Real Estate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3941.27</v>
          </cell>
          <cell r="R12">
            <v>42151.38</v>
          </cell>
          <cell r="S12">
            <v>84228.05</v>
          </cell>
          <cell r="T12">
            <v>90150.720000000001</v>
          </cell>
          <cell r="U12">
            <v>102512.68</v>
          </cell>
          <cell r="V12">
            <v>102521.32</v>
          </cell>
          <cell r="W12">
            <v>140109.44</v>
          </cell>
          <cell r="X12">
            <v>117959.56</v>
          </cell>
          <cell r="Y12">
            <v>133934.87</v>
          </cell>
          <cell r="Z12">
            <v>191702.04</v>
          </cell>
          <cell r="AA12">
            <v>229391.58</v>
          </cell>
          <cell r="AB12">
            <v>225030.78</v>
          </cell>
          <cell r="AC12">
            <v>195559.56</v>
          </cell>
          <cell r="AD12">
            <v>284455.21999999997</v>
          </cell>
          <cell r="AE12">
            <v>240622.02</v>
          </cell>
          <cell r="AF12">
            <v>197725.06</v>
          </cell>
          <cell r="AG12">
            <v>299746.95</v>
          </cell>
          <cell r="AH12">
            <v>293530.59999999998</v>
          </cell>
          <cell r="AI12">
            <v>419704.3</v>
          </cell>
          <cell r="AJ12">
            <v>368434.46</v>
          </cell>
          <cell r="AK12">
            <v>386478.14</v>
          </cell>
          <cell r="AL12">
            <v>878527.31</v>
          </cell>
          <cell r="AM12">
            <v>679646.58</v>
          </cell>
          <cell r="AN12">
            <v>634345.73</v>
          </cell>
          <cell r="AO12">
            <v>486539.02</v>
          </cell>
          <cell r="AP12">
            <v>596415.80000000005</v>
          </cell>
          <cell r="AQ12">
            <v>682550.54</v>
          </cell>
          <cell r="AR12">
            <v>698515.07</v>
          </cell>
          <cell r="AS12">
            <v>792369.53</v>
          </cell>
          <cell r="AT12">
            <v>870740.25</v>
          </cell>
          <cell r="AU12">
            <v>881016.46</v>
          </cell>
          <cell r="AV12">
            <v>990207.57</v>
          </cell>
          <cell r="AW12">
            <v>1139667.82</v>
          </cell>
          <cell r="AX12">
            <v>1202553.5</v>
          </cell>
          <cell r="AY12">
            <v>1352824.61</v>
          </cell>
          <cell r="AZ12">
            <v>1480916.45</v>
          </cell>
          <cell r="BA12">
            <v>243232.38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91659.06</v>
          </cell>
          <cell r="AZ13">
            <v>315930.03000000003</v>
          </cell>
          <cell r="BA13">
            <v>51346.080000000002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16442.16</v>
          </cell>
          <cell r="AE14">
            <v>496127.54</v>
          </cell>
          <cell r="AF14">
            <v>942716.31</v>
          </cell>
          <cell r="AG14">
            <v>951258.12</v>
          </cell>
          <cell r="AH14">
            <v>1515486.58</v>
          </cell>
          <cell r="AI14">
            <v>1765819.77</v>
          </cell>
          <cell r="AJ14">
            <v>1888065.67</v>
          </cell>
          <cell r="AK14">
            <v>2614478.2599999998</v>
          </cell>
          <cell r="AL14">
            <v>2677196.64</v>
          </cell>
          <cell r="AM14">
            <v>2674737.69</v>
          </cell>
          <cell r="AN14">
            <v>2544084.66</v>
          </cell>
          <cell r="AO14">
            <v>2898087.44</v>
          </cell>
          <cell r="AP14">
            <v>3220774.31</v>
          </cell>
          <cell r="AQ14">
            <v>3577174.4</v>
          </cell>
          <cell r="AR14">
            <v>3471977.82</v>
          </cell>
          <cell r="AS14">
            <v>3789902.94</v>
          </cell>
          <cell r="AT14">
            <v>4439321.88</v>
          </cell>
          <cell r="AU14">
            <v>5213541.58</v>
          </cell>
          <cell r="AV14">
            <v>4726989.76</v>
          </cell>
          <cell r="AW14">
            <v>4459464.88</v>
          </cell>
          <cell r="AX14">
            <v>4643150.21</v>
          </cell>
          <cell r="AY14">
            <v>3887021.39</v>
          </cell>
          <cell r="AZ14">
            <v>3623501.01</v>
          </cell>
          <cell r="BA14">
            <v>477602.15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1987013.41</v>
          </cell>
          <cell r="D15">
            <v>2402116.5499999998</v>
          </cell>
          <cell r="E15">
            <v>2417727.9300000002</v>
          </cell>
          <cell r="F15">
            <v>2621857.69</v>
          </cell>
          <cell r="G15">
            <v>2885066.28</v>
          </cell>
          <cell r="H15">
            <v>3041811.2</v>
          </cell>
          <cell r="I15">
            <v>3400016.08</v>
          </cell>
          <cell r="J15">
            <v>3594793.07</v>
          </cell>
          <cell r="K15">
            <v>3575599.02</v>
          </cell>
          <cell r="L15">
            <v>4319092.95</v>
          </cell>
          <cell r="M15">
            <v>4693994.7</v>
          </cell>
          <cell r="N15">
            <v>5836953.8000000007</v>
          </cell>
          <cell r="O15">
            <v>5588672.0599999996</v>
          </cell>
          <cell r="P15">
            <v>5866993.4100000001</v>
          </cell>
          <cell r="Q15">
            <v>5809157.8700000001</v>
          </cell>
          <cell r="R15">
            <v>6127579.919999999</v>
          </cell>
          <cell r="S15">
            <v>6637732.8600000003</v>
          </cell>
          <cell r="T15">
            <v>6248739.9999999991</v>
          </cell>
          <cell r="U15">
            <v>7155998.7299999995</v>
          </cell>
          <cell r="V15">
            <v>8580006.6300000008</v>
          </cell>
          <cell r="W15">
            <v>9005603.5999999996</v>
          </cell>
          <cell r="X15">
            <v>10465346.26</v>
          </cell>
          <cell r="Y15">
            <v>10955368.389999999</v>
          </cell>
          <cell r="Z15">
            <v>12966558.279999999</v>
          </cell>
          <cell r="AA15">
            <v>12250863.120000001</v>
          </cell>
          <cell r="AB15">
            <v>12086918.789999997</v>
          </cell>
          <cell r="AC15">
            <v>11822405.57</v>
          </cell>
          <cell r="AD15">
            <v>12993479.67</v>
          </cell>
          <cell r="AE15">
            <v>13919074.229999999</v>
          </cell>
          <cell r="AF15">
            <v>14832472.299999999</v>
          </cell>
          <cell r="AG15">
            <v>15773723.699999999</v>
          </cell>
          <cell r="AH15">
            <v>18883394.460000001</v>
          </cell>
          <cell r="AI15">
            <v>18421860.030000001</v>
          </cell>
          <cell r="AJ15">
            <v>20387763.380000003</v>
          </cell>
          <cell r="AK15">
            <v>19591755.039999999</v>
          </cell>
          <cell r="AL15">
            <v>22843082.57</v>
          </cell>
          <cell r="AM15">
            <v>20743286.699999999</v>
          </cell>
          <cell r="AN15">
            <v>20399648.379999999</v>
          </cell>
          <cell r="AO15">
            <v>20919118.060000002</v>
          </cell>
          <cell r="AP15">
            <v>21696047.27</v>
          </cell>
          <cell r="AQ15">
            <v>23248376.269999996</v>
          </cell>
          <cell r="AR15">
            <v>23690869.359999999</v>
          </cell>
          <cell r="AS15">
            <v>25404970.350000001</v>
          </cell>
          <cell r="AT15">
            <v>28727375.350000001</v>
          </cell>
          <cell r="AU15">
            <v>27748810.490000002</v>
          </cell>
          <cell r="AV15">
            <v>29446453.979999997</v>
          </cell>
          <cell r="AW15">
            <v>30156933.809999999</v>
          </cell>
          <cell r="AX15">
            <v>31703946.650000002</v>
          </cell>
          <cell r="AY15">
            <v>27112363.999999996</v>
          </cell>
          <cell r="AZ15">
            <v>26864248.979999997</v>
          </cell>
          <cell r="BA15">
            <v>3464432.99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9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18293663.719999999</v>
          </cell>
          <cell r="D5">
            <v>16779577.68</v>
          </cell>
          <cell r="E5">
            <v>15585555.16</v>
          </cell>
          <cell r="F5">
            <v>16009180.529999999</v>
          </cell>
          <cell r="G5">
            <v>16177280.689999999</v>
          </cell>
          <cell r="H5">
            <v>16210935.18</v>
          </cell>
          <cell r="I5">
            <v>17729747.18</v>
          </cell>
          <cell r="J5">
            <v>17442950.719999999</v>
          </cell>
          <cell r="K5">
            <v>14098546.41</v>
          </cell>
          <cell r="L5">
            <v>15738897.67</v>
          </cell>
          <cell r="M5">
            <v>16462354.119999999</v>
          </cell>
          <cell r="N5">
            <v>18207300.120000001</v>
          </cell>
          <cell r="O5">
            <v>16683888.83</v>
          </cell>
          <cell r="P5">
            <v>15470600.539999999</v>
          </cell>
          <cell r="Q5">
            <v>14684637.949999999</v>
          </cell>
          <cell r="R5">
            <v>14620304.23</v>
          </cell>
          <cell r="S5">
            <v>14613200.879999999</v>
          </cell>
          <cell r="T5">
            <v>13250097.68</v>
          </cell>
          <cell r="U5">
            <v>14618410.699999999</v>
          </cell>
          <cell r="V5">
            <v>14875032.82</v>
          </cell>
          <cell r="W5">
            <v>13432898.42</v>
          </cell>
          <cell r="X5">
            <v>15272389.24</v>
          </cell>
          <cell r="Y5">
            <v>15848823.84</v>
          </cell>
          <cell r="Z5">
            <v>18235909.66</v>
          </cell>
          <cell r="AA5">
            <v>16145959.539999999</v>
          </cell>
          <cell r="AB5">
            <v>15269401.51</v>
          </cell>
          <cell r="AC5">
            <v>14306749.630000001</v>
          </cell>
          <cell r="AD5">
            <v>13816217.449999999</v>
          </cell>
          <cell r="AE5">
            <v>14185057.73</v>
          </cell>
          <cell r="AF5">
            <v>15038402.199999999</v>
          </cell>
          <cell r="AG5">
            <v>15831131.43</v>
          </cell>
          <cell r="AH5">
            <v>17308584.640000001</v>
          </cell>
          <cell r="AI5">
            <v>14697195.880000001</v>
          </cell>
          <cell r="AJ5">
            <v>16877361.490000002</v>
          </cell>
          <cell r="AK5">
            <v>16084359.08</v>
          </cell>
          <cell r="AL5">
            <v>18383049.91</v>
          </cell>
          <cell r="AM5">
            <v>15486821.880000001</v>
          </cell>
          <cell r="AN5">
            <v>15282346.85</v>
          </cell>
          <cell r="AO5">
            <v>15521448.75</v>
          </cell>
          <cell r="AP5">
            <v>14058751.949999999</v>
          </cell>
          <cell r="AQ5">
            <v>14540831.199999999</v>
          </cell>
          <cell r="AR5">
            <v>15686421.49</v>
          </cell>
          <cell r="AS5">
            <v>16085047.16</v>
          </cell>
          <cell r="AT5">
            <v>18338908.32</v>
          </cell>
          <cell r="AU5">
            <v>14487182.300000001</v>
          </cell>
          <cell r="AV5">
            <v>17303581.350000001</v>
          </cell>
          <cell r="AW5">
            <v>2932693.19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187836.56</v>
          </cell>
          <cell r="K6">
            <v>1498305.57</v>
          </cell>
          <cell r="L6">
            <v>1407001.73</v>
          </cell>
          <cell r="M6">
            <v>1309503.33</v>
          </cell>
          <cell r="N6">
            <v>1479235.04</v>
          </cell>
          <cell r="O6">
            <v>1385754.67</v>
          </cell>
          <cell r="P6">
            <v>1494703.59</v>
          </cell>
          <cell r="Q6">
            <v>1443332.29</v>
          </cell>
          <cell r="R6">
            <v>1447168.03</v>
          </cell>
          <cell r="S6">
            <v>1486106.33</v>
          </cell>
          <cell r="T6">
            <v>1270201.21</v>
          </cell>
          <cell r="U6">
            <v>1443890.57</v>
          </cell>
          <cell r="V6">
            <v>1707474.13</v>
          </cell>
          <cell r="W6">
            <v>2122794.89</v>
          </cell>
          <cell r="X6">
            <v>1849230.79</v>
          </cell>
          <cell r="Y6">
            <v>1468089.69</v>
          </cell>
          <cell r="Z6">
            <v>1610174.71</v>
          </cell>
          <cell r="AA6">
            <v>1458767.87</v>
          </cell>
          <cell r="AB6">
            <v>1448287.67</v>
          </cell>
          <cell r="AC6">
            <v>1267305.26</v>
          </cell>
          <cell r="AD6">
            <v>1355806.11</v>
          </cell>
          <cell r="AE6">
            <v>1404637.39</v>
          </cell>
          <cell r="AF6">
            <v>1358898.39</v>
          </cell>
          <cell r="AG6">
            <v>1462688.82</v>
          </cell>
          <cell r="AH6">
            <v>1817054.42</v>
          </cell>
          <cell r="AI6">
            <v>2175775.0099999998</v>
          </cell>
          <cell r="AJ6">
            <v>1697104.92</v>
          </cell>
          <cell r="AK6">
            <v>1485317.27</v>
          </cell>
          <cell r="AL6">
            <v>1543554.87</v>
          </cell>
          <cell r="AM6">
            <v>1365301.55</v>
          </cell>
          <cell r="AN6">
            <v>1367683.48</v>
          </cell>
          <cell r="AO6">
            <v>1327031.1000000001</v>
          </cell>
          <cell r="AP6">
            <v>1268447.83</v>
          </cell>
          <cell r="AQ6">
            <v>1260720.6000000001</v>
          </cell>
          <cell r="AR6">
            <v>1349209.61</v>
          </cell>
          <cell r="AS6">
            <v>1431254.09</v>
          </cell>
          <cell r="AT6">
            <v>1660853.52</v>
          </cell>
          <cell r="AU6">
            <v>2134167.63</v>
          </cell>
          <cell r="AV6">
            <v>1615992.28</v>
          </cell>
          <cell r="AW6">
            <v>210312.08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20</v>
          </cell>
          <cell r="R7">
            <v>0</v>
          </cell>
          <cell r="S7">
            <v>31.95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67.97</v>
          </cell>
          <cell r="AS7">
            <v>0</v>
          </cell>
          <cell r="AT7">
            <v>104.96</v>
          </cell>
          <cell r="AU7">
            <v>36.979999999999997</v>
          </cell>
          <cell r="AV7">
            <v>0</v>
          </cell>
          <cell r="AW7">
            <v>0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18293663.719999999</v>
          </cell>
          <cell r="D8">
            <v>16779577.68</v>
          </cell>
          <cell r="E8">
            <v>15585555.16</v>
          </cell>
          <cell r="F8">
            <v>16009180.529999999</v>
          </cell>
          <cell r="G8">
            <v>16177280.689999999</v>
          </cell>
          <cell r="H8">
            <v>16210935.18</v>
          </cell>
          <cell r="I8">
            <v>17729747.18</v>
          </cell>
          <cell r="J8">
            <v>17442950.719999999</v>
          </cell>
          <cell r="K8">
            <v>14098546.41</v>
          </cell>
          <cell r="L8">
            <v>15738897.67</v>
          </cell>
          <cell r="M8">
            <v>16462354.119999999</v>
          </cell>
          <cell r="N8">
            <v>18207300.120000001</v>
          </cell>
          <cell r="O8">
            <v>16683888.83</v>
          </cell>
          <cell r="P8">
            <v>15470600.539999999</v>
          </cell>
          <cell r="Q8">
            <v>14684617.949999999</v>
          </cell>
          <cell r="R8">
            <v>14620304.23</v>
          </cell>
          <cell r="S8">
            <v>14613168.93</v>
          </cell>
          <cell r="T8">
            <v>13250097.68</v>
          </cell>
          <cell r="U8">
            <v>14618410.699999999</v>
          </cell>
          <cell r="V8">
            <v>14875032.82</v>
          </cell>
          <cell r="W8">
            <v>13432898.42</v>
          </cell>
          <cell r="X8">
            <v>15272389.24</v>
          </cell>
          <cell r="Y8">
            <v>15848823.84</v>
          </cell>
          <cell r="Z8">
            <v>18235909.66</v>
          </cell>
          <cell r="AA8">
            <v>16145959.539999999</v>
          </cell>
          <cell r="AB8">
            <v>15269401.51</v>
          </cell>
          <cell r="AC8">
            <v>14279497.130000001</v>
          </cell>
          <cell r="AD8">
            <v>13810567.449999999</v>
          </cell>
          <cell r="AE8">
            <v>14180092.73</v>
          </cell>
          <cell r="AF8">
            <v>15012922.199999999</v>
          </cell>
          <cell r="AG8">
            <v>15773942.43</v>
          </cell>
          <cell r="AH8">
            <v>17184407.140000001</v>
          </cell>
          <cell r="AI8">
            <v>14609411.74</v>
          </cell>
          <cell r="AJ8">
            <v>16733331.49</v>
          </cell>
          <cell r="AK8">
            <v>16019148.58</v>
          </cell>
          <cell r="AL8">
            <v>18233381.41</v>
          </cell>
          <cell r="AM8">
            <v>15391961.880000001</v>
          </cell>
          <cell r="AN8">
            <v>15046585.33</v>
          </cell>
          <cell r="AO8">
            <v>15461573.75</v>
          </cell>
          <cell r="AP8">
            <v>13941777.949999999</v>
          </cell>
          <cell r="AQ8">
            <v>14429887.199999999</v>
          </cell>
          <cell r="AR8">
            <v>15235648.619999999</v>
          </cell>
          <cell r="AS8">
            <v>15956364.66</v>
          </cell>
          <cell r="AT8">
            <v>17992587.859999999</v>
          </cell>
          <cell r="AU8">
            <v>14262082.82</v>
          </cell>
          <cell r="AV8">
            <v>17051036.84</v>
          </cell>
          <cell r="AW8">
            <v>2932278.19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382.5</v>
          </cell>
          <cell r="D9">
            <v>194119.2</v>
          </cell>
          <cell r="E9">
            <v>194817.04</v>
          </cell>
          <cell r="F9">
            <v>210105.75</v>
          </cell>
          <cell r="G9">
            <v>219739.98</v>
          </cell>
          <cell r="H9">
            <v>221664.67</v>
          </cell>
          <cell r="I9">
            <v>227646.6</v>
          </cell>
          <cell r="J9">
            <v>225490.48</v>
          </cell>
          <cell r="K9">
            <v>193323.5</v>
          </cell>
          <cell r="L9">
            <v>197747.92</v>
          </cell>
          <cell r="M9">
            <v>171987.39</v>
          </cell>
          <cell r="N9">
            <v>166975.12</v>
          </cell>
          <cell r="O9">
            <v>159532.10999999999</v>
          </cell>
          <cell r="P9">
            <v>163207.53</v>
          </cell>
          <cell r="Q9">
            <v>137260.17000000001</v>
          </cell>
          <cell r="R9">
            <v>129581.13</v>
          </cell>
          <cell r="S9">
            <v>133182.29</v>
          </cell>
          <cell r="T9">
            <v>116169.91</v>
          </cell>
          <cell r="U9">
            <v>122640.82</v>
          </cell>
          <cell r="V9">
            <v>137647.01</v>
          </cell>
          <cell r="W9">
            <v>139196.69</v>
          </cell>
          <cell r="X9">
            <v>128892.79</v>
          </cell>
          <cell r="Y9">
            <v>120297.09</v>
          </cell>
          <cell r="Z9">
            <v>127207.57</v>
          </cell>
          <cell r="AA9">
            <v>113965.31</v>
          </cell>
          <cell r="AB9">
            <v>106828.77</v>
          </cell>
          <cell r="AC9">
            <v>87689.58</v>
          </cell>
          <cell r="AD9">
            <v>96720.13</v>
          </cell>
          <cell r="AE9">
            <v>98386.08</v>
          </cell>
          <cell r="AF9">
            <v>92360.77</v>
          </cell>
          <cell r="AG9">
            <v>109694.04</v>
          </cell>
          <cell r="AH9">
            <v>132942.76</v>
          </cell>
          <cell r="AI9">
            <v>113896.97</v>
          </cell>
          <cell r="AJ9">
            <v>125681.87</v>
          </cell>
          <cell r="AK9">
            <v>97903.32</v>
          </cell>
          <cell r="AL9">
            <v>114377.25</v>
          </cell>
          <cell r="AM9">
            <v>82596.3</v>
          </cell>
          <cell r="AN9">
            <v>89624.52</v>
          </cell>
          <cell r="AO9">
            <v>93909.6</v>
          </cell>
          <cell r="AP9">
            <v>105914.49</v>
          </cell>
          <cell r="AQ9">
            <v>87986.28</v>
          </cell>
          <cell r="AR9">
            <v>103867.25</v>
          </cell>
          <cell r="AS9">
            <v>115782.38</v>
          </cell>
          <cell r="AT9">
            <v>133421.31</v>
          </cell>
          <cell r="AU9">
            <v>127057.53</v>
          </cell>
          <cell r="AV9">
            <v>132139.97</v>
          </cell>
          <cell r="AW9">
            <v>21261.5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27252.5</v>
          </cell>
          <cell r="AD10">
            <v>5650</v>
          </cell>
          <cell r="AE10">
            <v>4965</v>
          </cell>
          <cell r="AF10">
            <v>25480</v>
          </cell>
          <cell r="AG10">
            <v>57189</v>
          </cell>
          <cell r="AH10">
            <v>124177.5</v>
          </cell>
          <cell r="AI10">
            <v>87784.14</v>
          </cell>
          <cell r="AJ10">
            <v>144030</v>
          </cell>
          <cell r="AK10">
            <v>65210.5</v>
          </cell>
          <cell r="AL10">
            <v>149668.5</v>
          </cell>
          <cell r="AM10">
            <v>94860</v>
          </cell>
          <cell r="AN10">
            <v>235761.52</v>
          </cell>
          <cell r="AO10">
            <v>59875</v>
          </cell>
          <cell r="AP10">
            <v>116974</v>
          </cell>
          <cell r="AQ10">
            <v>110944</v>
          </cell>
          <cell r="AR10">
            <v>450704.9</v>
          </cell>
          <cell r="AS10">
            <v>128682.5</v>
          </cell>
          <cell r="AT10">
            <v>346215.5</v>
          </cell>
          <cell r="AU10">
            <v>225062.5</v>
          </cell>
          <cell r="AV10">
            <v>252544.51</v>
          </cell>
          <cell r="AW10">
            <v>415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5867.54</v>
          </cell>
          <cell r="R12">
            <v>32026.880000000001</v>
          </cell>
          <cell r="S12">
            <v>46021.599999999999</v>
          </cell>
          <cell r="T12">
            <v>33313.24</v>
          </cell>
          <cell r="U12">
            <v>43391.63</v>
          </cell>
          <cell r="V12">
            <v>41430.879999999997</v>
          </cell>
          <cell r="W12">
            <v>48227.55</v>
          </cell>
          <cell r="X12">
            <v>50801.5</v>
          </cell>
          <cell r="Y12">
            <v>48445.03</v>
          </cell>
          <cell r="Z12">
            <v>50846.559999999998</v>
          </cell>
          <cell r="AA12">
            <v>68168.36</v>
          </cell>
          <cell r="AB12">
            <v>63096.49</v>
          </cell>
          <cell r="AC12">
            <v>41038.720000000001</v>
          </cell>
          <cell r="AD12">
            <v>46743.1</v>
          </cell>
          <cell r="AE12">
            <v>51242.66</v>
          </cell>
          <cell r="AF12">
            <v>56876.55</v>
          </cell>
          <cell r="AG12">
            <v>70593.64</v>
          </cell>
          <cell r="AH12">
            <v>81831.38</v>
          </cell>
          <cell r="AI12">
            <v>91893.5</v>
          </cell>
          <cell r="AJ12">
            <v>92805.98</v>
          </cell>
          <cell r="AK12">
            <v>88979.69</v>
          </cell>
          <cell r="AL12">
            <v>96020.14</v>
          </cell>
          <cell r="AM12">
            <v>91223.93</v>
          </cell>
          <cell r="AN12">
            <v>86289.34</v>
          </cell>
          <cell r="AO12">
            <v>88430.94</v>
          </cell>
          <cell r="AP12">
            <v>89454.02</v>
          </cell>
          <cell r="AQ12">
            <v>105929.5</v>
          </cell>
          <cell r="AR12">
            <v>110906.61</v>
          </cell>
          <cell r="AS12">
            <v>133967.70000000001</v>
          </cell>
          <cell r="AT12">
            <v>173994.26</v>
          </cell>
          <cell r="AU12">
            <v>167887.58</v>
          </cell>
          <cell r="AV12">
            <v>198475.16</v>
          </cell>
          <cell r="AW12">
            <v>29545.05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3343.56</v>
          </cell>
          <cell r="AE14">
            <v>40705.72</v>
          </cell>
          <cell r="AF14">
            <v>48878.22</v>
          </cell>
          <cell r="AG14">
            <v>53715.59</v>
          </cell>
          <cell r="AH14">
            <v>157489.65</v>
          </cell>
          <cell r="AI14">
            <v>178997.16</v>
          </cell>
          <cell r="AJ14">
            <v>119868.54</v>
          </cell>
          <cell r="AK14">
            <v>486772.74</v>
          </cell>
          <cell r="AL14">
            <v>166152.53</v>
          </cell>
          <cell r="AM14">
            <v>193920.35</v>
          </cell>
          <cell r="AN14">
            <v>127488.51</v>
          </cell>
          <cell r="AO14">
            <v>193128.71</v>
          </cell>
          <cell r="AP14">
            <v>142963.03</v>
          </cell>
          <cell r="AQ14">
            <v>152222.26999999999</v>
          </cell>
          <cell r="AR14">
            <v>169161.72</v>
          </cell>
          <cell r="AS14">
            <v>183296.15</v>
          </cell>
          <cell r="AT14">
            <v>394628.38</v>
          </cell>
          <cell r="AU14">
            <v>481666.99</v>
          </cell>
          <cell r="AV14">
            <v>295196.89</v>
          </cell>
          <cell r="AW14">
            <v>29711.29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18294046.219999999</v>
          </cell>
          <cell r="D15">
            <v>16973696.879999999</v>
          </cell>
          <cell r="E15">
            <v>15780372.199999999</v>
          </cell>
          <cell r="F15">
            <v>16219286.279999999</v>
          </cell>
          <cell r="G15">
            <v>16397020.67</v>
          </cell>
          <cell r="H15">
            <v>16432599.85</v>
          </cell>
          <cell r="I15">
            <v>17957393.780000001</v>
          </cell>
          <cell r="J15">
            <v>17856277.759999998</v>
          </cell>
          <cell r="K15">
            <v>15790175.48</v>
          </cell>
          <cell r="L15">
            <v>17343647.32</v>
          </cell>
          <cell r="M15">
            <v>17943844.84</v>
          </cell>
          <cell r="N15">
            <v>19853510.280000001</v>
          </cell>
          <cell r="O15">
            <v>18229175.609999999</v>
          </cell>
          <cell r="P15">
            <v>17128511.66</v>
          </cell>
          <cell r="Q15">
            <v>16271097.949999997</v>
          </cell>
          <cell r="R15">
            <v>16229080.270000001</v>
          </cell>
          <cell r="S15">
            <v>16278511.099999998</v>
          </cell>
          <cell r="T15">
            <v>14669782.040000001</v>
          </cell>
          <cell r="U15">
            <v>16228333.720000001</v>
          </cell>
          <cell r="V15">
            <v>16761584.84</v>
          </cell>
          <cell r="W15">
            <v>15743117.550000001</v>
          </cell>
          <cell r="X15">
            <v>17301314.32</v>
          </cell>
          <cell r="Y15">
            <v>17485655.650000002</v>
          </cell>
          <cell r="Z15">
            <v>20024138.5</v>
          </cell>
          <cell r="AA15">
            <v>17786861.079999998</v>
          </cell>
          <cell r="AB15">
            <v>16887614.439999998</v>
          </cell>
          <cell r="AC15">
            <v>15702783.190000001</v>
          </cell>
          <cell r="AD15">
            <v>15318830.35</v>
          </cell>
          <cell r="AE15">
            <v>15780029.580000002</v>
          </cell>
          <cell r="AF15">
            <v>16595416.130000001</v>
          </cell>
          <cell r="AG15">
            <v>17527823.52</v>
          </cell>
          <cell r="AH15">
            <v>19497902.850000001</v>
          </cell>
          <cell r="AI15">
            <v>17257758.52</v>
          </cell>
          <cell r="AJ15">
            <v>18912822.800000001</v>
          </cell>
          <cell r="AK15">
            <v>18243332.100000001</v>
          </cell>
          <cell r="AL15">
            <v>20303154.700000003</v>
          </cell>
          <cell r="AM15">
            <v>17219864.010000002</v>
          </cell>
          <cell r="AN15">
            <v>16953432.700000003</v>
          </cell>
          <cell r="AO15">
            <v>17223949.100000005</v>
          </cell>
          <cell r="AP15">
            <v>15665531.319999998</v>
          </cell>
          <cell r="AQ15">
            <v>16147689.849999998</v>
          </cell>
          <cell r="AR15">
            <v>17419566.679999996</v>
          </cell>
          <cell r="AS15">
            <v>17949347.479999997</v>
          </cell>
          <cell r="AT15">
            <v>20701805.789999999</v>
          </cell>
          <cell r="AU15">
            <v>17397962.029999997</v>
          </cell>
          <cell r="AV15">
            <v>19545385.650000002</v>
          </cell>
          <cell r="AW15">
            <v>3223523.11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10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2980925.9</v>
          </cell>
          <cell r="D5">
            <v>2672951.2599999998</v>
          </cell>
          <cell r="E5">
            <v>2512577.77</v>
          </cell>
          <cell r="F5">
            <v>2678916.02</v>
          </cell>
          <cell r="G5">
            <v>2757602.59</v>
          </cell>
          <cell r="H5">
            <v>2536672.5499999998</v>
          </cell>
          <cell r="I5">
            <v>2811863.29</v>
          </cell>
          <cell r="J5">
            <v>2770575.64</v>
          </cell>
          <cell r="K5">
            <v>2696949.9</v>
          </cell>
          <cell r="L5">
            <v>2812976.32</v>
          </cell>
          <cell r="M5">
            <v>2832176.62</v>
          </cell>
          <cell r="N5">
            <v>3009754.74</v>
          </cell>
          <cell r="O5">
            <v>2989093.84</v>
          </cell>
          <cell r="P5">
            <v>2693469.64</v>
          </cell>
          <cell r="Q5">
            <v>2827652.44</v>
          </cell>
          <cell r="R5">
            <v>2928864.21</v>
          </cell>
          <cell r="S5">
            <v>2657112.21</v>
          </cell>
          <cell r="T5">
            <v>2439162.6</v>
          </cell>
          <cell r="U5">
            <v>2663961.96</v>
          </cell>
          <cell r="V5">
            <v>2575180.61</v>
          </cell>
          <cell r="W5">
            <v>2853582.43</v>
          </cell>
          <cell r="X5">
            <v>2959614.39</v>
          </cell>
          <cell r="Y5">
            <v>2818289.66</v>
          </cell>
          <cell r="Z5">
            <v>3346605.6</v>
          </cell>
          <cell r="AA5">
            <v>2910582.09</v>
          </cell>
          <cell r="AB5">
            <v>2992695.03</v>
          </cell>
          <cell r="AC5">
            <v>2685482.14</v>
          </cell>
          <cell r="AD5">
            <v>2626522.19</v>
          </cell>
          <cell r="AE5">
            <v>2631822.41</v>
          </cell>
          <cell r="AF5">
            <v>2672495.98</v>
          </cell>
          <cell r="AG5">
            <v>2850839.51</v>
          </cell>
          <cell r="AH5">
            <v>2861646.09</v>
          </cell>
          <cell r="AI5">
            <v>2848380.39</v>
          </cell>
          <cell r="AJ5">
            <v>3238228.88</v>
          </cell>
          <cell r="AK5">
            <v>2970571.64</v>
          </cell>
          <cell r="AL5">
            <v>3179394.79</v>
          </cell>
          <cell r="AM5">
            <v>2943307.57</v>
          </cell>
          <cell r="AN5">
            <v>3113361.95</v>
          </cell>
          <cell r="AO5">
            <v>2919372.33</v>
          </cell>
          <cell r="AP5">
            <v>2842822.25</v>
          </cell>
          <cell r="AQ5">
            <v>2847503.9</v>
          </cell>
          <cell r="AR5">
            <v>2803168.69</v>
          </cell>
          <cell r="AS5">
            <v>3193746.18</v>
          </cell>
          <cell r="AT5">
            <v>3521051.78</v>
          </cell>
          <cell r="AU5">
            <v>3099659.78</v>
          </cell>
          <cell r="AV5">
            <v>3920333.76</v>
          </cell>
          <cell r="AW5">
            <v>532254.48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9528.64</v>
          </cell>
          <cell r="K6">
            <v>121400.52</v>
          </cell>
          <cell r="L6">
            <v>145466.01</v>
          </cell>
          <cell r="M6">
            <v>142858.53</v>
          </cell>
          <cell r="N6">
            <v>136167.35</v>
          </cell>
          <cell r="O6">
            <v>157765.15</v>
          </cell>
          <cell r="P6">
            <v>163181.97</v>
          </cell>
          <cell r="Q6">
            <v>189063.12</v>
          </cell>
          <cell r="R6">
            <v>161079.66</v>
          </cell>
          <cell r="S6">
            <v>195758.13</v>
          </cell>
          <cell r="T6">
            <v>135409.88</v>
          </cell>
          <cell r="U6">
            <v>141517.16</v>
          </cell>
          <cell r="V6">
            <v>122876.87</v>
          </cell>
          <cell r="W6">
            <v>151180.91</v>
          </cell>
          <cell r="X6">
            <v>162510.07999999999</v>
          </cell>
          <cell r="Y6">
            <v>177941.14</v>
          </cell>
          <cell r="Z6">
            <v>203125.39</v>
          </cell>
          <cell r="AA6">
            <v>191023.24</v>
          </cell>
          <cell r="AB6">
            <v>179222.07</v>
          </cell>
          <cell r="AC6">
            <v>151792.85999999999</v>
          </cell>
          <cell r="AD6">
            <v>174640.6</v>
          </cell>
          <cell r="AE6">
            <v>153183.17000000001</v>
          </cell>
          <cell r="AF6">
            <v>156271.71</v>
          </cell>
          <cell r="AG6">
            <v>170973.52</v>
          </cell>
          <cell r="AH6">
            <v>144120.42000000001</v>
          </cell>
          <cell r="AI6">
            <v>223742.26</v>
          </cell>
          <cell r="AJ6">
            <v>260633.87</v>
          </cell>
          <cell r="AK6">
            <v>198570.2</v>
          </cell>
          <cell r="AL6">
            <v>217638.38</v>
          </cell>
          <cell r="AM6">
            <v>216662.6</v>
          </cell>
          <cell r="AN6">
            <v>231510.23</v>
          </cell>
          <cell r="AO6">
            <v>333820.05</v>
          </cell>
          <cell r="AP6">
            <v>219775.75</v>
          </cell>
          <cell r="AQ6">
            <v>198698.62</v>
          </cell>
          <cell r="AR6">
            <v>201007.53</v>
          </cell>
          <cell r="AS6">
            <v>223681.72</v>
          </cell>
          <cell r="AT6">
            <v>199001.56</v>
          </cell>
          <cell r="AU6">
            <v>287646.53999999998</v>
          </cell>
          <cell r="AV6">
            <v>286792.73</v>
          </cell>
          <cell r="AW6">
            <v>33862.79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2980925.9</v>
          </cell>
          <cell r="D8">
            <v>2672951.2599999998</v>
          </cell>
          <cell r="E8">
            <v>2512577.77</v>
          </cell>
          <cell r="F8">
            <v>2678916.02</v>
          </cell>
          <cell r="G8">
            <v>2757602.59</v>
          </cell>
          <cell r="H8">
            <v>2536672.5499999998</v>
          </cell>
          <cell r="I8">
            <v>2811863.29</v>
          </cell>
          <cell r="J8">
            <v>2770575.64</v>
          </cell>
          <cell r="K8">
            <v>2696949.9</v>
          </cell>
          <cell r="L8">
            <v>2812976.32</v>
          </cell>
          <cell r="M8">
            <v>2832176.62</v>
          </cell>
          <cell r="N8">
            <v>3009754.74</v>
          </cell>
          <cell r="O8">
            <v>2989093.84</v>
          </cell>
          <cell r="P8">
            <v>2693469.64</v>
          </cell>
          <cell r="Q8">
            <v>2827652.44</v>
          </cell>
          <cell r="R8">
            <v>2928864.21</v>
          </cell>
          <cell r="S8">
            <v>2657112.21</v>
          </cell>
          <cell r="T8">
            <v>2439162.6</v>
          </cell>
          <cell r="U8">
            <v>2663961.96</v>
          </cell>
          <cell r="V8">
            <v>2575180.61</v>
          </cell>
          <cell r="W8">
            <v>2853582.43</v>
          </cell>
          <cell r="X8">
            <v>2959614.39</v>
          </cell>
          <cell r="Y8">
            <v>2818289.66</v>
          </cell>
          <cell r="Z8">
            <v>3346605.6</v>
          </cell>
          <cell r="AA8">
            <v>2910582.09</v>
          </cell>
          <cell r="AB8">
            <v>2992695.03</v>
          </cell>
          <cell r="AC8">
            <v>2685482.14</v>
          </cell>
          <cell r="AD8">
            <v>2626522.19</v>
          </cell>
          <cell r="AE8">
            <v>2631822.41</v>
          </cell>
          <cell r="AF8">
            <v>2672495.98</v>
          </cell>
          <cell r="AG8">
            <v>2850839.51</v>
          </cell>
          <cell r="AH8">
            <v>2861646.09</v>
          </cell>
          <cell r="AI8">
            <v>2848380.39</v>
          </cell>
          <cell r="AJ8">
            <v>3238228.88</v>
          </cell>
          <cell r="AK8">
            <v>2970571.64</v>
          </cell>
          <cell r="AL8">
            <v>3179394.79</v>
          </cell>
          <cell r="AM8">
            <v>2943307.57</v>
          </cell>
          <cell r="AN8">
            <v>3113361.95</v>
          </cell>
          <cell r="AO8">
            <v>2919372.33</v>
          </cell>
          <cell r="AP8">
            <v>2842822.25</v>
          </cell>
          <cell r="AQ8">
            <v>2847503.9</v>
          </cell>
          <cell r="AR8">
            <v>2803168.69</v>
          </cell>
          <cell r="AS8">
            <v>3193746.18</v>
          </cell>
          <cell r="AT8">
            <v>3333419.78</v>
          </cell>
          <cell r="AU8">
            <v>3099644.78</v>
          </cell>
          <cell r="AV8">
            <v>3820813.76</v>
          </cell>
          <cell r="AW8">
            <v>532254.48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0</v>
          </cell>
          <cell r="D9">
            <v>28773.75</v>
          </cell>
          <cell r="E9">
            <v>26772.75</v>
          </cell>
          <cell r="F9">
            <v>22023.68</v>
          </cell>
          <cell r="G9">
            <v>28159.9</v>
          </cell>
          <cell r="H9">
            <v>24199.31</v>
          </cell>
          <cell r="I9">
            <v>17734.650000000001</v>
          </cell>
          <cell r="J9">
            <v>32385.23</v>
          </cell>
          <cell r="K9">
            <v>28717.45</v>
          </cell>
          <cell r="L9">
            <v>23288.81</v>
          </cell>
          <cell r="M9">
            <v>20598.12</v>
          </cell>
          <cell r="N9">
            <v>32128.720000000001</v>
          </cell>
          <cell r="O9">
            <v>26441.69</v>
          </cell>
          <cell r="P9">
            <v>20352.400000000001</v>
          </cell>
          <cell r="Q9">
            <v>31951.05</v>
          </cell>
          <cell r="R9">
            <v>19139.150000000001</v>
          </cell>
          <cell r="S9">
            <v>15880.88</v>
          </cell>
          <cell r="T9">
            <v>16646.080000000002</v>
          </cell>
          <cell r="U9">
            <v>14347.57</v>
          </cell>
          <cell r="V9">
            <v>17680.57</v>
          </cell>
          <cell r="W9">
            <v>23456.400000000001</v>
          </cell>
          <cell r="X9">
            <v>19507.86</v>
          </cell>
          <cell r="Y9">
            <v>15513.35</v>
          </cell>
          <cell r="Z9">
            <v>20112.669999999998</v>
          </cell>
          <cell r="AA9">
            <v>17270.11</v>
          </cell>
          <cell r="AB9">
            <v>11874.28</v>
          </cell>
          <cell r="AC9">
            <v>16066.17</v>
          </cell>
          <cell r="AD9">
            <v>10476.77</v>
          </cell>
          <cell r="AE9">
            <v>19072.02</v>
          </cell>
          <cell r="AF9">
            <v>12401.94</v>
          </cell>
          <cell r="AG9">
            <v>15568.12</v>
          </cell>
          <cell r="AH9">
            <v>26979.18</v>
          </cell>
          <cell r="AI9">
            <v>21457.5</v>
          </cell>
          <cell r="AJ9">
            <v>12683.96</v>
          </cell>
          <cell r="AK9">
            <v>12490.02</v>
          </cell>
          <cell r="AL9">
            <v>12831.4</v>
          </cell>
          <cell r="AM9">
            <v>18030.669999999998</v>
          </cell>
          <cell r="AN9">
            <v>11029</v>
          </cell>
          <cell r="AO9">
            <v>13478.74</v>
          </cell>
          <cell r="AP9">
            <v>21283.32</v>
          </cell>
          <cell r="AQ9">
            <v>13445.09</v>
          </cell>
          <cell r="AR9">
            <v>12469.59</v>
          </cell>
          <cell r="AS9">
            <v>13808.64</v>
          </cell>
          <cell r="AT9">
            <v>11927.94</v>
          </cell>
          <cell r="AU9">
            <v>12184.4</v>
          </cell>
          <cell r="AV9">
            <v>17524.03</v>
          </cell>
          <cell r="AW9">
            <v>1941.67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187632</v>
          </cell>
          <cell r="AU10">
            <v>15</v>
          </cell>
          <cell r="AV10">
            <v>99520</v>
          </cell>
          <cell r="AW10">
            <v>0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6084.83</v>
          </cell>
          <cell r="R12">
            <v>13877.83</v>
          </cell>
          <cell r="S12">
            <v>16462.310000000001</v>
          </cell>
          <cell r="T12">
            <v>11791.87</v>
          </cell>
          <cell r="U12">
            <v>7183.73</v>
          </cell>
          <cell r="V12">
            <v>4924.59</v>
          </cell>
          <cell r="W12">
            <v>21903.56</v>
          </cell>
          <cell r="X12">
            <v>9344.24</v>
          </cell>
          <cell r="Y12">
            <v>9776.93</v>
          </cell>
          <cell r="Z12">
            <v>10772.08</v>
          </cell>
          <cell r="AA12">
            <v>9224.94</v>
          </cell>
          <cell r="AB12">
            <v>13779.72</v>
          </cell>
          <cell r="AC12">
            <v>12916.84</v>
          </cell>
          <cell r="AD12">
            <v>9610.16</v>
          </cell>
          <cell r="AE12">
            <v>17458.64</v>
          </cell>
          <cell r="AF12">
            <v>11712.34</v>
          </cell>
          <cell r="AG12">
            <v>15687.15</v>
          </cell>
          <cell r="AH12">
            <v>32459.83</v>
          </cell>
          <cell r="AI12">
            <v>32894.04</v>
          </cell>
          <cell r="AJ12">
            <v>26606.98</v>
          </cell>
          <cell r="AK12">
            <v>32512.1</v>
          </cell>
          <cell r="AL12">
            <v>90772.14</v>
          </cell>
          <cell r="AM12">
            <v>47856.56</v>
          </cell>
          <cell r="AN12">
            <v>43447.75</v>
          </cell>
          <cell r="AO12">
            <v>54242.82</v>
          </cell>
          <cell r="AP12">
            <v>51023.01</v>
          </cell>
          <cell r="AQ12">
            <v>70862.64</v>
          </cell>
          <cell r="AR12">
            <v>60009.33</v>
          </cell>
          <cell r="AS12">
            <v>67535.97</v>
          </cell>
          <cell r="AT12">
            <v>67609.55</v>
          </cell>
          <cell r="AU12">
            <v>69494.92</v>
          </cell>
          <cell r="AV12">
            <v>78097.570000000007</v>
          </cell>
          <cell r="AW12">
            <v>8545.33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126.68</v>
          </cell>
          <cell r="AE14">
            <v>3321.58</v>
          </cell>
          <cell r="AF14">
            <v>6535.53</v>
          </cell>
          <cell r="AG14">
            <v>8096.23</v>
          </cell>
          <cell r="AH14">
            <v>32439.07</v>
          </cell>
          <cell r="AI14">
            <v>16120.15</v>
          </cell>
          <cell r="AJ14">
            <v>19962.599999999999</v>
          </cell>
          <cell r="AK14">
            <v>118882.49</v>
          </cell>
          <cell r="AL14">
            <v>18515.11</v>
          </cell>
          <cell r="AM14">
            <v>31546.13</v>
          </cell>
          <cell r="AN14">
            <v>16573.990000000002</v>
          </cell>
          <cell r="AO14">
            <v>23900.04</v>
          </cell>
          <cell r="AP14">
            <v>20657.900000000001</v>
          </cell>
          <cell r="AQ14">
            <v>16727.29</v>
          </cell>
          <cell r="AR14">
            <v>17750</v>
          </cell>
          <cell r="AS14">
            <v>16926.54</v>
          </cell>
          <cell r="AT14">
            <v>42524.15</v>
          </cell>
          <cell r="AU14">
            <v>54312.480000000003</v>
          </cell>
          <cell r="AV14">
            <v>154861.71</v>
          </cell>
          <cell r="AW14">
            <v>29352.400000000001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2980925.9</v>
          </cell>
          <cell r="D15">
            <v>2701725.01</v>
          </cell>
          <cell r="E15">
            <v>2539350.52</v>
          </cell>
          <cell r="F15">
            <v>2700939.7</v>
          </cell>
          <cell r="G15">
            <v>2785762.49</v>
          </cell>
          <cell r="H15">
            <v>2560871.86</v>
          </cell>
          <cell r="I15">
            <v>2829597.94</v>
          </cell>
          <cell r="J15">
            <v>2812489.51</v>
          </cell>
          <cell r="K15">
            <v>2847067.87</v>
          </cell>
          <cell r="L15">
            <v>2981731.14</v>
          </cell>
          <cell r="M15">
            <v>2995633.27</v>
          </cell>
          <cell r="N15">
            <v>3178050.81</v>
          </cell>
          <cell r="O15">
            <v>3173300.68</v>
          </cell>
          <cell r="P15">
            <v>2877004.01</v>
          </cell>
          <cell r="Q15">
            <v>3054751.44</v>
          </cell>
          <cell r="R15">
            <v>3122960.85</v>
          </cell>
          <cell r="S15">
            <v>2885213.53</v>
          </cell>
          <cell r="T15">
            <v>2603010.4300000002</v>
          </cell>
          <cell r="U15">
            <v>2827010.42</v>
          </cell>
          <cell r="V15">
            <v>2720662.64</v>
          </cell>
          <cell r="W15">
            <v>3050123.3</v>
          </cell>
          <cell r="X15">
            <v>3150976.57</v>
          </cell>
          <cell r="Y15">
            <v>3021521.08</v>
          </cell>
          <cell r="Z15">
            <v>3580615.74</v>
          </cell>
          <cell r="AA15">
            <v>3128100.38</v>
          </cell>
          <cell r="AB15">
            <v>3197571.1</v>
          </cell>
          <cell r="AC15">
            <v>2866258.01</v>
          </cell>
          <cell r="AD15">
            <v>2821376.4</v>
          </cell>
          <cell r="AE15">
            <v>2824857.82</v>
          </cell>
          <cell r="AF15">
            <v>2859417.5</v>
          </cell>
          <cell r="AG15">
            <v>3061164.53</v>
          </cell>
          <cell r="AH15">
            <v>3097644.59</v>
          </cell>
          <cell r="AI15">
            <v>3142594.34</v>
          </cell>
          <cell r="AJ15">
            <v>3558116.29</v>
          </cell>
          <cell r="AK15">
            <v>3333026.45</v>
          </cell>
          <cell r="AL15">
            <v>3519151.82</v>
          </cell>
          <cell r="AM15">
            <v>3257403.53</v>
          </cell>
          <cell r="AN15">
            <v>3415922.92</v>
          </cell>
          <cell r="AO15">
            <v>3344813.98</v>
          </cell>
          <cell r="AP15">
            <v>3155562.23</v>
          </cell>
          <cell r="AQ15">
            <v>3147237.54</v>
          </cell>
          <cell r="AR15">
            <v>3094405.14</v>
          </cell>
          <cell r="AS15">
            <v>3515699.05</v>
          </cell>
          <cell r="AT15">
            <v>3842114.98</v>
          </cell>
          <cell r="AU15">
            <v>3523298.12</v>
          </cell>
          <cell r="AV15">
            <v>4457609.8</v>
          </cell>
          <cell r="AW15">
            <v>605956.67000000004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11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Auction</v>
          </cell>
          <cell r="C5">
            <v>15661424.18</v>
          </cell>
          <cell r="D5">
            <v>15678892.810000001</v>
          </cell>
          <cell r="E5">
            <v>14927431.65</v>
          </cell>
          <cell r="F5">
            <v>15726107.960000001</v>
          </cell>
          <cell r="G5">
            <v>15811335.949999999</v>
          </cell>
          <cell r="H5">
            <v>15839942.08</v>
          </cell>
          <cell r="I5">
            <v>17029389.989999998</v>
          </cell>
          <cell r="J5">
            <v>17458918.800000001</v>
          </cell>
          <cell r="K5">
            <v>18083775.210000001</v>
          </cell>
          <cell r="L5">
            <v>16436686.109999999</v>
          </cell>
          <cell r="M5">
            <v>17726449.510000002</v>
          </cell>
          <cell r="N5">
            <v>19958302.91</v>
          </cell>
          <cell r="O5">
            <v>18444519.079999998</v>
          </cell>
          <cell r="P5">
            <v>18383780.690000001</v>
          </cell>
          <cell r="Q5">
            <v>17703278.489999998</v>
          </cell>
          <cell r="R5">
            <v>17817063.91</v>
          </cell>
          <cell r="S5">
            <v>18288030.370000001</v>
          </cell>
          <cell r="T5">
            <v>16938126.18</v>
          </cell>
          <cell r="U5">
            <v>19057453.399999999</v>
          </cell>
          <cell r="V5">
            <v>21061971.82</v>
          </cell>
          <cell r="W5">
            <v>23403518.309999999</v>
          </cell>
          <cell r="X5">
            <v>20181081.890000001</v>
          </cell>
          <cell r="Y5">
            <v>21272459.399999999</v>
          </cell>
          <cell r="Z5">
            <v>24621704.100000001</v>
          </cell>
          <cell r="AA5">
            <v>23240902.280000001</v>
          </cell>
          <cell r="AB5">
            <v>23604656.219999999</v>
          </cell>
          <cell r="AC5">
            <v>23007589.98</v>
          </cell>
          <cell r="AD5">
            <v>23965033.420000002</v>
          </cell>
          <cell r="AE5">
            <v>25709083.850000001</v>
          </cell>
          <cell r="AF5">
            <v>26002922.239999998</v>
          </cell>
          <cell r="AG5">
            <v>28825154.329999998</v>
          </cell>
          <cell r="AH5">
            <v>33742510.340000004</v>
          </cell>
          <cell r="AI5">
            <v>38710045.920000002</v>
          </cell>
          <cell r="AJ5">
            <v>32338033.010000002</v>
          </cell>
          <cell r="AK5">
            <v>33608853.219999999</v>
          </cell>
          <cell r="AL5">
            <v>38084964.539999999</v>
          </cell>
          <cell r="AM5">
            <v>35558123.060000002</v>
          </cell>
          <cell r="AN5">
            <v>37370879.850000001</v>
          </cell>
          <cell r="AO5">
            <v>35648135.130000003</v>
          </cell>
          <cell r="AP5">
            <v>35616763.310000002</v>
          </cell>
          <cell r="AQ5">
            <v>35377832.93</v>
          </cell>
          <cell r="AR5">
            <v>36093324.009999998</v>
          </cell>
          <cell r="AS5">
            <v>40239027.850000001</v>
          </cell>
          <cell r="AT5">
            <v>45747878.68</v>
          </cell>
          <cell r="AU5">
            <v>50508491.670000002</v>
          </cell>
          <cell r="AV5">
            <v>40354765.219999999</v>
          </cell>
          <cell r="AW5">
            <v>6330976.9299999997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BIN/BIN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271450.69</v>
          </cell>
          <cell r="K6">
            <v>2755112.36</v>
          </cell>
          <cell r="L6">
            <v>2298729.98</v>
          </cell>
          <cell r="M6">
            <v>2461919.08</v>
          </cell>
          <cell r="N6">
            <v>2750321.86</v>
          </cell>
          <cell r="O6">
            <v>2697635.58</v>
          </cell>
          <cell r="P6">
            <v>3394190.08</v>
          </cell>
          <cell r="Q6">
            <v>3684226.43</v>
          </cell>
          <cell r="R6">
            <v>3512084.62</v>
          </cell>
          <cell r="S6">
            <v>3698327.82</v>
          </cell>
          <cell r="T6">
            <v>3241405.61</v>
          </cell>
          <cell r="U6">
            <v>4285711.07</v>
          </cell>
          <cell r="V6">
            <v>4846871.04</v>
          </cell>
          <cell r="W6">
            <v>6906409.4100000001</v>
          </cell>
          <cell r="X6">
            <v>4946249.3</v>
          </cell>
          <cell r="Y6">
            <v>5323027.2699999996</v>
          </cell>
          <cell r="Z6">
            <v>5928875.1799999997</v>
          </cell>
          <cell r="AA6">
            <v>5251671.29</v>
          </cell>
          <cell r="AB6">
            <v>5786119.8499999996</v>
          </cell>
          <cell r="AC6">
            <v>5131436.82</v>
          </cell>
          <cell r="AD6">
            <v>5636489.4000000004</v>
          </cell>
          <cell r="AE6">
            <v>5427714.8799999999</v>
          </cell>
          <cell r="AF6">
            <v>5313325.91</v>
          </cell>
          <cell r="AG6">
            <v>6341358.0899999999</v>
          </cell>
          <cell r="AH6">
            <v>7428297.3200000003</v>
          </cell>
          <cell r="AI6">
            <v>12039895.9</v>
          </cell>
          <cell r="AJ6">
            <v>8041004.1200000001</v>
          </cell>
          <cell r="AK6">
            <v>7717572.3799999999</v>
          </cell>
          <cell r="AL6">
            <v>7956975.3099999996</v>
          </cell>
          <cell r="AM6">
            <v>7709754.75</v>
          </cell>
          <cell r="AN6">
            <v>7832245.7699999996</v>
          </cell>
          <cell r="AO6">
            <v>7061978.71</v>
          </cell>
          <cell r="AP6">
            <v>6875979.2400000002</v>
          </cell>
          <cell r="AQ6">
            <v>7401054.4800000004</v>
          </cell>
          <cell r="AR6">
            <v>7317163.1600000001</v>
          </cell>
          <cell r="AS6">
            <v>7253766.7199999997</v>
          </cell>
          <cell r="AT6">
            <v>8945189.3900000006</v>
          </cell>
          <cell r="AU6">
            <v>13165151.49</v>
          </cell>
          <cell r="AV6">
            <v>8375755.5899999999</v>
          </cell>
          <cell r="AW6">
            <v>1423103.05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Unknown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15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250.25</v>
          </cell>
          <cell r="R7">
            <v>7</v>
          </cell>
          <cell r="S7">
            <v>102.18</v>
          </cell>
          <cell r="T7">
            <v>4.75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4.99</v>
          </cell>
          <cell r="AR7">
            <v>46.98</v>
          </cell>
          <cell r="AS7">
            <v>0</v>
          </cell>
          <cell r="AT7">
            <v>49.97</v>
          </cell>
          <cell r="AU7">
            <v>41.97</v>
          </cell>
          <cell r="AV7">
            <v>192.83</v>
          </cell>
          <cell r="AW7">
            <v>0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Chinese Auction</v>
          </cell>
          <cell r="C8">
            <v>15661424.18</v>
          </cell>
          <cell r="D8">
            <v>15678892.810000001</v>
          </cell>
          <cell r="E8">
            <v>14927431.65</v>
          </cell>
          <cell r="F8">
            <v>15726107.960000001</v>
          </cell>
          <cell r="G8">
            <v>15811335.949999999</v>
          </cell>
          <cell r="H8">
            <v>15839942.08</v>
          </cell>
          <cell r="I8">
            <v>17029389.989999998</v>
          </cell>
          <cell r="J8">
            <v>17458918.800000001</v>
          </cell>
          <cell r="K8">
            <v>18083775.210000001</v>
          </cell>
          <cell r="L8">
            <v>16436671.109999999</v>
          </cell>
          <cell r="M8">
            <v>17726449.510000002</v>
          </cell>
          <cell r="N8">
            <v>19958302.91</v>
          </cell>
          <cell r="O8">
            <v>18444519.079999998</v>
          </cell>
          <cell r="P8">
            <v>18383780.690000001</v>
          </cell>
          <cell r="Q8">
            <v>17703028.239999998</v>
          </cell>
          <cell r="R8">
            <v>17817056.91</v>
          </cell>
          <cell r="S8">
            <v>18287928.190000001</v>
          </cell>
          <cell r="T8">
            <v>16937921.43</v>
          </cell>
          <cell r="U8">
            <v>19057453.399999999</v>
          </cell>
          <cell r="V8">
            <v>21061971.82</v>
          </cell>
          <cell r="W8">
            <v>23403518.309999999</v>
          </cell>
          <cell r="X8">
            <v>20181081.890000001</v>
          </cell>
          <cell r="Y8">
            <v>21272459.399999999</v>
          </cell>
          <cell r="Z8">
            <v>24621704.100000001</v>
          </cell>
          <cell r="AA8">
            <v>23240902.280000001</v>
          </cell>
          <cell r="AB8">
            <v>23604656.219999999</v>
          </cell>
          <cell r="AC8">
            <v>22835602.48</v>
          </cell>
          <cell r="AD8">
            <v>23939438.420000002</v>
          </cell>
          <cell r="AE8">
            <v>25668438.850000001</v>
          </cell>
          <cell r="AF8">
            <v>25807522.239999998</v>
          </cell>
          <cell r="AG8">
            <v>28679852.329999998</v>
          </cell>
          <cell r="AH8">
            <v>33631298.340000004</v>
          </cell>
          <cell r="AI8">
            <v>38166950.920000002</v>
          </cell>
          <cell r="AJ8">
            <v>32186778.010000002</v>
          </cell>
          <cell r="AK8">
            <v>32985742.219999999</v>
          </cell>
          <cell r="AL8">
            <v>37223583.539999999</v>
          </cell>
          <cell r="AM8">
            <v>34806033.060000002</v>
          </cell>
          <cell r="AN8">
            <v>36712261.850000001</v>
          </cell>
          <cell r="AO8">
            <v>34891289.130000003</v>
          </cell>
          <cell r="AP8">
            <v>34787972.310000002</v>
          </cell>
          <cell r="AQ8">
            <v>34574816.939999998</v>
          </cell>
          <cell r="AR8">
            <v>35313751.030000001</v>
          </cell>
          <cell r="AS8">
            <v>38830891.850000001</v>
          </cell>
          <cell r="AT8">
            <v>44138034.710000001</v>
          </cell>
          <cell r="AU8">
            <v>48695939.700000003</v>
          </cell>
          <cell r="AV8">
            <v>39150611.390000001</v>
          </cell>
          <cell r="AW8">
            <v>6250417.9299999997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Dutch Auction</v>
          </cell>
          <cell r="C9">
            <v>4685.3599999999997</v>
          </cell>
          <cell r="D9">
            <v>913421.05</v>
          </cell>
          <cell r="E9">
            <v>814674.94</v>
          </cell>
          <cell r="F9">
            <v>859774.73</v>
          </cell>
          <cell r="G9">
            <v>914376.14</v>
          </cell>
          <cell r="H9">
            <v>880307.9</v>
          </cell>
          <cell r="I9">
            <v>1068442.1299999999</v>
          </cell>
          <cell r="J9">
            <v>1191729.32</v>
          </cell>
          <cell r="K9">
            <v>1322329.22</v>
          </cell>
          <cell r="L9">
            <v>920465.49</v>
          </cell>
          <cell r="M9">
            <v>949304.04</v>
          </cell>
          <cell r="N9">
            <v>947456.65</v>
          </cell>
          <cell r="O9">
            <v>816907.35</v>
          </cell>
          <cell r="P9">
            <v>790390.93</v>
          </cell>
          <cell r="Q9">
            <v>801833.23</v>
          </cell>
          <cell r="R9">
            <v>913226.9</v>
          </cell>
          <cell r="S9">
            <v>1005758.66</v>
          </cell>
          <cell r="T9">
            <v>966319.84</v>
          </cell>
          <cell r="U9">
            <v>1083004.6100000001</v>
          </cell>
          <cell r="V9">
            <v>1239662.8</v>
          </cell>
          <cell r="W9">
            <v>1436723.88</v>
          </cell>
          <cell r="X9">
            <v>1132337.03</v>
          </cell>
          <cell r="Y9">
            <v>1146733.8500000001</v>
          </cell>
          <cell r="Z9">
            <v>1106467.57</v>
          </cell>
          <cell r="AA9">
            <v>994333.23</v>
          </cell>
          <cell r="AB9">
            <v>1085823.27</v>
          </cell>
          <cell r="AC9">
            <v>862242.85</v>
          </cell>
          <cell r="AD9">
            <v>938899.33</v>
          </cell>
          <cell r="AE9">
            <v>874597.77</v>
          </cell>
          <cell r="AF9">
            <v>878096.36</v>
          </cell>
          <cell r="AG9">
            <v>929624.52</v>
          </cell>
          <cell r="AH9">
            <v>986127.29</v>
          </cell>
          <cell r="AI9">
            <v>1123986.07</v>
          </cell>
          <cell r="AJ9">
            <v>892007.04</v>
          </cell>
          <cell r="AK9">
            <v>746217.16</v>
          </cell>
          <cell r="AL9">
            <v>781498.38</v>
          </cell>
          <cell r="AM9">
            <v>654275.31999999995</v>
          </cell>
          <cell r="AN9">
            <v>653069.04</v>
          </cell>
          <cell r="AO9">
            <v>589605.5</v>
          </cell>
          <cell r="AP9">
            <v>622641.68000000005</v>
          </cell>
          <cell r="AQ9">
            <v>632053.61</v>
          </cell>
          <cell r="AR9">
            <v>657937.81999999995</v>
          </cell>
          <cell r="AS9">
            <v>694752.11</v>
          </cell>
          <cell r="AT9">
            <v>760167.32</v>
          </cell>
          <cell r="AU9">
            <v>953574.8</v>
          </cell>
          <cell r="AV9">
            <v>818422.31</v>
          </cell>
          <cell r="AW9">
            <v>101924.34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Live Auction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200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171987.5</v>
          </cell>
          <cell r="AD10">
            <v>25595</v>
          </cell>
          <cell r="AE10">
            <v>40645</v>
          </cell>
          <cell r="AF10">
            <v>195400</v>
          </cell>
          <cell r="AG10">
            <v>145302</v>
          </cell>
          <cell r="AH10">
            <v>111212</v>
          </cell>
          <cell r="AI10">
            <v>543095</v>
          </cell>
          <cell r="AJ10">
            <v>151255</v>
          </cell>
          <cell r="AK10">
            <v>623111</v>
          </cell>
          <cell r="AL10">
            <v>861381</v>
          </cell>
          <cell r="AM10">
            <v>752090</v>
          </cell>
          <cell r="AN10">
            <v>658618</v>
          </cell>
          <cell r="AO10">
            <v>756846</v>
          </cell>
          <cell r="AP10">
            <v>828791</v>
          </cell>
          <cell r="AQ10">
            <v>803011</v>
          </cell>
          <cell r="AR10">
            <v>779526</v>
          </cell>
          <cell r="AS10">
            <v>1408136</v>
          </cell>
          <cell r="AT10">
            <v>1609794</v>
          </cell>
          <cell r="AU10">
            <v>1812510</v>
          </cell>
          <cell r="AV10">
            <v>1203961</v>
          </cell>
          <cell r="AW10">
            <v>80559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Real Estate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Stores FP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16565.23</v>
          </cell>
          <cell r="R12">
            <v>116532.68</v>
          </cell>
          <cell r="S12">
            <v>174744.6</v>
          </cell>
          <cell r="T12">
            <v>162303.70000000001</v>
          </cell>
          <cell r="U12">
            <v>381060.66</v>
          </cell>
          <cell r="V12">
            <v>237973.2</v>
          </cell>
          <cell r="W12">
            <v>364470.53</v>
          </cell>
          <cell r="X12">
            <v>298195.63</v>
          </cell>
          <cell r="Y12">
            <v>329343.17</v>
          </cell>
          <cell r="Z12">
            <v>347207.32</v>
          </cell>
          <cell r="AA12">
            <v>392992.06</v>
          </cell>
          <cell r="AB12">
            <v>446624.33</v>
          </cell>
          <cell r="AC12">
            <v>462302.9</v>
          </cell>
          <cell r="AD12">
            <v>454859.7</v>
          </cell>
          <cell r="AE12">
            <v>503070.42</v>
          </cell>
          <cell r="AF12">
            <v>555001.31000000006</v>
          </cell>
          <cell r="AG12">
            <v>577762.48</v>
          </cell>
          <cell r="AH12">
            <v>647558.56000000006</v>
          </cell>
          <cell r="AI12">
            <v>924132.49</v>
          </cell>
          <cell r="AJ12">
            <v>693326.7</v>
          </cell>
          <cell r="AK12">
            <v>760618.07</v>
          </cell>
          <cell r="AL12">
            <v>963141.19</v>
          </cell>
          <cell r="AM12">
            <v>952981.34</v>
          </cell>
          <cell r="AN12">
            <v>1029123.52</v>
          </cell>
          <cell r="AO12">
            <v>878290.56</v>
          </cell>
          <cell r="AP12">
            <v>950354.36</v>
          </cell>
          <cell r="AQ12">
            <v>968276.52</v>
          </cell>
          <cell r="AR12">
            <v>1102759.1100000001</v>
          </cell>
          <cell r="AS12">
            <v>1319166.93</v>
          </cell>
          <cell r="AT12">
            <v>1387668</v>
          </cell>
          <cell r="AU12">
            <v>1559460.16</v>
          </cell>
          <cell r="AV12">
            <v>1815824.83</v>
          </cell>
          <cell r="AW12">
            <v>217347.24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Auction Personal Offer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Fixed Price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27343.85</v>
          </cell>
          <cell r="AE14">
            <v>334865.12</v>
          </cell>
          <cell r="AF14">
            <v>535823.94999999995</v>
          </cell>
          <cell r="AG14">
            <v>568111.69999999995</v>
          </cell>
          <cell r="AH14">
            <v>1063160.8999999999</v>
          </cell>
          <cell r="AI14">
            <v>1657519.86</v>
          </cell>
          <cell r="AJ14">
            <v>999160.69</v>
          </cell>
          <cell r="AK14">
            <v>1931025.51</v>
          </cell>
          <cell r="AL14">
            <v>1417822.39</v>
          </cell>
          <cell r="AM14">
            <v>1581901.34</v>
          </cell>
          <cell r="AN14">
            <v>1561327.62</v>
          </cell>
          <cell r="AO14">
            <v>1548143.34</v>
          </cell>
          <cell r="AP14">
            <v>1620397.41</v>
          </cell>
          <cell r="AQ14">
            <v>1796099.57</v>
          </cell>
          <cell r="AR14">
            <v>1737658.53</v>
          </cell>
          <cell r="AS14">
            <v>1930954.08</v>
          </cell>
          <cell r="AT14">
            <v>2861074.54</v>
          </cell>
          <cell r="AU14">
            <v>4727177.6100000003</v>
          </cell>
          <cell r="AV14">
            <v>2660775.29</v>
          </cell>
          <cell r="AW14">
            <v>385025.83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Grand Total</v>
          </cell>
          <cell r="C15">
            <v>15666109.539999999</v>
          </cell>
          <cell r="D15">
            <v>16592313.860000001</v>
          </cell>
          <cell r="E15">
            <v>15742106.59</v>
          </cell>
          <cell r="F15">
            <v>16585882.690000001</v>
          </cell>
          <cell r="G15">
            <v>16725712.09</v>
          </cell>
          <cell r="H15">
            <v>16720249.98</v>
          </cell>
          <cell r="I15">
            <v>18097832.119999997</v>
          </cell>
          <cell r="J15">
            <v>18922098.810000002</v>
          </cell>
          <cell r="K15">
            <v>22161216.789999999</v>
          </cell>
          <cell r="L15">
            <v>19655881.579999998</v>
          </cell>
          <cell r="M15">
            <v>21137672.630000003</v>
          </cell>
          <cell r="N15">
            <v>23656081.419999998</v>
          </cell>
          <cell r="O15">
            <v>21959062.009999998</v>
          </cell>
          <cell r="P15">
            <v>22568361.700000003</v>
          </cell>
          <cell r="Q15">
            <v>22205903.379999999</v>
          </cell>
          <cell r="R15">
            <v>22358908.109999999</v>
          </cell>
          <cell r="S15">
            <v>23166861.450000003</v>
          </cell>
          <cell r="T15">
            <v>21308155.329999998</v>
          </cell>
          <cell r="U15">
            <v>24807229.739999998</v>
          </cell>
          <cell r="V15">
            <v>27386478.859999999</v>
          </cell>
          <cell r="W15">
            <v>32111122.129999999</v>
          </cell>
          <cell r="X15">
            <v>26557863.850000001</v>
          </cell>
          <cell r="Y15">
            <v>28071563.690000001</v>
          </cell>
          <cell r="Z15">
            <v>32004254.170000002</v>
          </cell>
          <cell r="AA15">
            <v>29879898.859999999</v>
          </cell>
          <cell r="AB15">
            <v>30923223.669999998</v>
          </cell>
          <cell r="AC15">
            <v>29463572.550000001</v>
          </cell>
          <cell r="AD15">
            <v>31022625.699999999</v>
          </cell>
          <cell r="AE15">
            <v>32849332.040000003</v>
          </cell>
          <cell r="AF15">
            <v>33285169.769999996</v>
          </cell>
          <cell r="AG15">
            <v>37242011.120000005</v>
          </cell>
          <cell r="AH15">
            <v>43867654.410000004</v>
          </cell>
          <cell r="AI15">
            <v>54455580.240000002</v>
          </cell>
          <cell r="AJ15">
            <v>42963531.560000002</v>
          </cell>
          <cell r="AK15">
            <v>44764286.339999996</v>
          </cell>
          <cell r="AL15">
            <v>49204401.810000002</v>
          </cell>
          <cell r="AM15">
            <v>46457035.81000001</v>
          </cell>
          <cell r="AN15">
            <v>48446645.800000004</v>
          </cell>
          <cell r="AO15">
            <v>45726153.24000001</v>
          </cell>
          <cell r="AP15">
            <v>45686136</v>
          </cell>
          <cell r="AQ15">
            <v>46175317.109999999</v>
          </cell>
          <cell r="AR15">
            <v>46908842.630000003</v>
          </cell>
          <cell r="AS15">
            <v>51437667.689999998</v>
          </cell>
          <cell r="AT15">
            <v>59701977.93</v>
          </cell>
          <cell r="AU15">
            <v>70913855.730000004</v>
          </cell>
          <cell r="AV15">
            <v>54025543.240000002</v>
          </cell>
          <cell r="AW15">
            <v>8458377.3899999987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2 Goal"/>
      <sheetName val="Changes"/>
      <sheetName val="Final HC"/>
      <sheetName val="Cap Adds"/>
      <sheetName val="Expense Actuals"/>
      <sheetName val="Engr-Recon"/>
      <sheetName val="OpEx_Head"/>
      <sheetName val="Board Charts-1"/>
      <sheetName val="Board Charts-2"/>
      <sheetName val="Summary"/>
      <sheetName val="Chart-3"/>
      <sheetName val="Fiscal P&amp;L"/>
      <sheetName val="Rev_COGS"/>
      <sheetName val="Calendar P&amp;L"/>
      <sheetName val="Plan vs 14Apr05 Fcast"/>
      <sheetName val="Delta from Final"/>
      <sheetName val="Balance Sheet"/>
      <sheetName val="Exp by Acct"/>
      <sheetName val="Capital"/>
      <sheetName val="Headcount"/>
      <sheetName val="March HC Act vs Fcast"/>
      <sheetName val="May05 HC Map"/>
      <sheetName val="Apr05 REQS"/>
      <sheetName val="Exp by Org"/>
      <sheetName val="HC Recon as of 10Jun05 Report"/>
      <sheetName val="Capacity"/>
      <sheetName val="SLS TOT"/>
      <sheetName val="Sales Admin"/>
      <sheetName val="East"/>
      <sheetName val="West"/>
      <sheetName val="Federal"/>
      <sheetName val="EMEA"/>
      <sheetName val="ICON"/>
      <sheetName val="Inside"/>
      <sheetName val="MKTG TOT"/>
      <sheetName val="Outbound"/>
      <sheetName val="Prod Mktg"/>
      <sheetName val="SUPT TOT"/>
      <sheetName val="Tech Supt"/>
      <sheetName val="Training"/>
      <sheetName val="Prof Srvs"/>
      <sheetName val="G&amp;A TOT"/>
      <sheetName val="Pres."/>
      <sheetName val="Finance"/>
      <sheetName val="HR"/>
      <sheetName val="Legal"/>
      <sheetName val="Ops"/>
      <sheetName val="IT"/>
      <sheetName val="Facilities"/>
      <sheetName val="ILabs"/>
      <sheetName val="ENG TOT"/>
      <sheetName val="Admin"/>
      <sheetName val="Radius-1"/>
      <sheetName val="Radius-3"/>
      <sheetName val="LDAP-1"/>
      <sheetName val="DNS-2"/>
      <sheetName val="DNS-3"/>
      <sheetName val="DNS-4"/>
      <sheetName val="Hardware"/>
      <sheetName val="Solutions"/>
      <sheetName val="Contractors"/>
    </sheetNames>
    <sheetDataSet>
      <sheetData sheetId="0"/>
      <sheetData sheetId="1"/>
      <sheetData sheetId="2">
        <row r="1">
          <cell r="C1" t="str">
            <v>FEB</v>
          </cell>
          <cell r="F1" t="str">
            <v>MAR</v>
          </cell>
          <cell r="I1" t="str">
            <v>APR</v>
          </cell>
          <cell r="L1" t="str">
            <v>MAY</v>
          </cell>
        </row>
        <row r="2">
          <cell r="C2" t="str">
            <v>Expense Group</v>
          </cell>
          <cell r="D2" t="str">
            <v>HC</v>
          </cell>
        </row>
        <row r="3">
          <cell r="C3" t="str">
            <v>100-Headcount</v>
          </cell>
          <cell r="D3">
            <v>1</v>
          </cell>
          <cell r="F3" t="str">
            <v>100-Headcount</v>
          </cell>
          <cell r="G3">
            <v>1</v>
          </cell>
          <cell r="I3" t="str">
            <v>100-Headcount</v>
          </cell>
          <cell r="J3">
            <v>3</v>
          </cell>
          <cell r="L3" t="str">
            <v>100-Headcount</v>
          </cell>
          <cell r="M3">
            <v>3</v>
          </cell>
        </row>
        <row r="4">
          <cell r="C4" t="str">
            <v>120-Headcount</v>
          </cell>
          <cell r="D4">
            <v>17</v>
          </cell>
          <cell r="F4" t="str">
            <v>120-Headcount</v>
          </cell>
          <cell r="G4">
            <v>18</v>
          </cell>
          <cell r="I4" t="str">
            <v>120-Headcount</v>
          </cell>
          <cell r="J4">
            <v>17</v>
          </cell>
          <cell r="L4" t="str">
            <v>120-Headcount</v>
          </cell>
          <cell r="M4">
            <v>19</v>
          </cell>
        </row>
        <row r="5">
          <cell r="C5" t="str">
            <v>130-Headcount</v>
          </cell>
          <cell r="D5">
            <v>11</v>
          </cell>
          <cell r="F5" t="str">
            <v>130-Headcount</v>
          </cell>
          <cell r="G5">
            <v>13</v>
          </cell>
          <cell r="I5" t="str">
            <v>130-Headcount</v>
          </cell>
          <cell r="J5">
            <v>13</v>
          </cell>
          <cell r="L5" t="str">
            <v>130-Headcount</v>
          </cell>
          <cell r="M5">
            <v>14</v>
          </cell>
        </row>
        <row r="6">
          <cell r="C6" t="str">
            <v>150-Headcount</v>
          </cell>
          <cell r="D6">
            <v>5</v>
          </cell>
          <cell r="F6" t="str">
            <v>150-Headcount</v>
          </cell>
          <cell r="G6">
            <v>8</v>
          </cell>
          <cell r="I6" t="str">
            <v>150-Headcount</v>
          </cell>
          <cell r="J6">
            <v>8</v>
          </cell>
          <cell r="L6" t="str">
            <v>150-Headcount</v>
          </cell>
          <cell r="M6">
            <v>9</v>
          </cell>
        </row>
        <row r="7">
          <cell r="C7" t="str">
            <v>160-Headcount</v>
          </cell>
          <cell r="D7">
            <v>6</v>
          </cell>
          <cell r="F7" t="str">
            <v>160-Headcount</v>
          </cell>
          <cell r="G7">
            <v>5</v>
          </cell>
          <cell r="I7" t="str">
            <v>160-Headcount</v>
          </cell>
          <cell r="J7">
            <v>3</v>
          </cell>
          <cell r="L7" t="str">
            <v>160-Headcount</v>
          </cell>
          <cell r="M7">
            <v>3</v>
          </cell>
        </row>
        <row r="8">
          <cell r="C8" t="str">
            <v>210-Headcount</v>
          </cell>
          <cell r="D8">
            <v>11</v>
          </cell>
          <cell r="F8" t="str">
            <v>210-Headcount</v>
          </cell>
          <cell r="G8">
            <v>11</v>
          </cell>
          <cell r="I8" t="str">
            <v>210-Headcount</v>
          </cell>
          <cell r="J8">
            <v>10</v>
          </cell>
          <cell r="L8" t="str">
            <v>210-Headcount</v>
          </cell>
          <cell r="M8">
            <v>10</v>
          </cell>
        </row>
        <row r="9">
          <cell r="C9" t="str">
            <v>220-Headcount</v>
          </cell>
          <cell r="D9">
            <v>1</v>
          </cell>
          <cell r="F9" t="str">
            <v>220-Headcount</v>
          </cell>
          <cell r="G9">
            <v>1</v>
          </cell>
          <cell r="I9" t="str">
            <v>220-Headcount</v>
          </cell>
          <cell r="J9">
            <v>1</v>
          </cell>
          <cell r="L9" t="str">
            <v>220-Headcount</v>
          </cell>
          <cell r="M9">
            <v>1</v>
          </cell>
        </row>
        <row r="10">
          <cell r="C10" t="str">
            <v>230-Headcount</v>
          </cell>
          <cell r="D10">
            <v>3</v>
          </cell>
          <cell r="F10" t="str">
            <v>230-Headcount</v>
          </cell>
          <cell r="G10">
            <v>3</v>
          </cell>
          <cell r="I10" t="str">
            <v>230-Headcount</v>
          </cell>
          <cell r="J10">
            <v>3</v>
          </cell>
          <cell r="L10" t="str">
            <v>230-Headcount</v>
          </cell>
          <cell r="M10">
            <v>4</v>
          </cell>
        </row>
        <row r="11">
          <cell r="C11" t="str">
            <v>310-Headcount</v>
          </cell>
          <cell r="D11">
            <v>7</v>
          </cell>
          <cell r="F11" t="str">
            <v>310-Headcount</v>
          </cell>
          <cell r="G11">
            <v>8</v>
          </cell>
          <cell r="I11" t="str">
            <v>310-Headcount</v>
          </cell>
          <cell r="J11">
            <v>8</v>
          </cell>
          <cell r="L11" t="str">
            <v>310-Headcount</v>
          </cell>
          <cell r="M11">
            <v>8</v>
          </cell>
        </row>
        <row r="12">
          <cell r="C12" t="str">
            <v>320-Headcount</v>
          </cell>
          <cell r="D12">
            <v>4</v>
          </cell>
          <cell r="F12" t="str">
            <v>320-Headcount</v>
          </cell>
          <cell r="G12">
            <v>5</v>
          </cell>
          <cell r="I12" t="str">
            <v>320-Headcount</v>
          </cell>
          <cell r="J12">
            <v>5</v>
          </cell>
          <cell r="L12" t="str">
            <v>320-Headcount</v>
          </cell>
          <cell r="M12">
            <v>5</v>
          </cell>
        </row>
        <row r="13">
          <cell r="C13" t="str">
            <v>400-Headcount</v>
          </cell>
          <cell r="D13">
            <v>3</v>
          </cell>
          <cell r="F13" t="str">
            <v>400-Headcount</v>
          </cell>
          <cell r="G13">
            <v>4</v>
          </cell>
          <cell r="I13" t="str">
            <v>400-Headcount</v>
          </cell>
          <cell r="J13">
            <v>5</v>
          </cell>
          <cell r="L13" t="str">
            <v>400-Headcount</v>
          </cell>
          <cell r="M13">
            <v>4</v>
          </cell>
        </row>
        <row r="14">
          <cell r="C14" t="str">
            <v>420-Headcount</v>
          </cell>
          <cell r="D14">
            <v>7</v>
          </cell>
          <cell r="F14" t="str">
            <v>420-Headcount</v>
          </cell>
          <cell r="G14">
            <v>16</v>
          </cell>
          <cell r="I14" t="str">
            <v>420-Headcount</v>
          </cell>
          <cell r="J14">
            <v>16</v>
          </cell>
          <cell r="L14" t="str">
            <v>420-Headcount</v>
          </cell>
          <cell r="M14">
            <v>16</v>
          </cell>
        </row>
        <row r="15">
          <cell r="C15" t="str">
            <v>430-Headcount</v>
          </cell>
          <cell r="D15">
            <v>1</v>
          </cell>
          <cell r="F15" t="str">
            <v>430-Headcount</v>
          </cell>
          <cell r="G15">
            <v>0</v>
          </cell>
          <cell r="I15" t="str">
            <v>430-Headcount</v>
          </cell>
          <cell r="J15">
            <v>0</v>
          </cell>
          <cell r="L15" t="str">
            <v>430-Headcount</v>
          </cell>
          <cell r="M15">
            <v>0</v>
          </cell>
        </row>
        <row r="16">
          <cell r="C16" t="str">
            <v>440-Headcount</v>
          </cell>
          <cell r="D16">
            <v>3</v>
          </cell>
          <cell r="F16" t="str">
            <v>440-Headcount</v>
          </cell>
          <cell r="G16">
            <v>5</v>
          </cell>
          <cell r="I16" t="str">
            <v>440-Headcount</v>
          </cell>
          <cell r="J16">
            <v>6</v>
          </cell>
          <cell r="L16" t="str">
            <v>440-Headcount</v>
          </cell>
          <cell r="M16">
            <v>6</v>
          </cell>
        </row>
        <row r="17">
          <cell r="C17" t="str">
            <v>450-Headcount</v>
          </cell>
          <cell r="D17">
            <v>21</v>
          </cell>
          <cell r="F17" t="str">
            <v>450-Headcount</v>
          </cell>
          <cell r="G17">
            <v>9</v>
          </cell>
          <cell r="I17" t="str">
            <v>450-Headcount</v>
          </cell>
          <cell r="J17">
            <v>10</v>
          </cell>
          <cell r="L17" t="str">
            <v>450-Headcount</v>
          </cell>
          <cell r="M17">
            <v>11</v>
          </cell>
        </row>
        <row r="18">
          <cell r="C18" t="str">
            <v>470-Headcount</v>
          </cell>
          <cell r="D18">
            <v>5</v>
          </cell>
          <cell r="F18" t="str">
            <v>470-Headcount</v>
          </cell>
          <cell r="G18">
            <v>6</v>
          </cell>
          <cell r="I18" t="str">
            <v>470-Headcount</v>
          </cell>
          <cell r="J18">
            <v>5</v>
          </cell>
          <cell r="L18" t="str">
            <v>470-Headcount</v>
          </cell>
          <cell r="M18">
            <v>7</v>
          </cell>
        </row>
        <row r="19">
          <cell r="C19" t="str">
            <v>480-Headcount</v>
          </cell>
          <cell r="D19">
            <v>1</v>
          </cell>
          <cell r="F19" t="str">
            <v>480-Headcount</v>
          </cell>
          <cell r="G19">
            <v>0</v>
          </cell>
          <cell r="I19" t="str">
            <v>480-Headcount</v>
          </cell>
          <cell r="J19">
            <v>0</v>
          </cell>
          <cell r="L19" t="str">
            <v>480-Headcount</v>
          </cell>
          <cell r="M19">
            <v>0</v>
          </cell>
        </row>
        <row r="20">
          <cell r="C20" t="str">
            <v>500-Headcount</v>
          </cell>
          <cell r="D20">
            <v>3</v>
          </cell>
          <cell r="F20" t="str">
            <v>500-Headcount</v>
          </cell>
          <cell r="G20">
            <v>4</v>
          </cell>
          <cell r="I20" t="str">
            <v>500-Headcount</v>
          </cell>
          <cell r="J20">
            <v>4</v>
          </cell>
          <cell r="L20" t="str">
            <v>500-Headcount</v>
          </cell>
          <cell r="M20">
            <v>4</v>
          </cell>
        </row>
        <row r="21">
          <cell r="C21" t="str">
            <v>600-Headcount</v>
          </cell>
          <cell r="D21">
            <v>2</v>
          </cell>
          <cell r="F21" t="str">
            <v>600-Headcount</v>
          </cell>
          <cell r="G21">
            <v>2</v>
          </cell>
          <cell r="I21" t="str">
            <v>600-Headcount</v>
          </cell>
          <cell r="J21">
            <v>2</v>
          </cell>
          <cell r="L21" t="str">
            <v>600-Headcount</v>
          </cell>
          <cell r="M21">
            <v>2</v>
          </cell>
        </row>
        <row r="22">
          <cell r="C22" t="str">
            <v>610-Headcount</v>
          </cell>
          <cell r="D22">
            <v>8</v>
          </cell>
          <cell r="F22" t="str">
            <v>610-Headcount</v>
          </cell>
          <cell r="G22">
            <v>7</v>
          </cell>
          <cell r="I22" t="str">
            <v>610-Headcount</v>
          </cell>
          <cell r="J22">
            <v>7</v>
          </cell>
          <cell r="L22" t="str">
            <v>610-Headcount</v>
          </cell>
          <cell r="M22">
            <v>8</v>
          </cell>
        </row>
        <row r="23">
          <cell r="C23" t="str">
            <v>700-Headcount</v>
          </cell>
          <cell r="D23">
            <v>4</v>
          </cell>
          <cell r="F23" t="str">
            <v>620-Headcount</v>
          </cell>
          <cell r="G23">
            <v>2</v>
          </cell>
          <cell r="I23" t="str">
            <v>620-Headcount</v>
          </cell>
          <cell r="J23">
            <v>2</v>
          </cell>
          <cell r="L23" t="str">
            <v>620-Headcount</v>
          </cell>
          <cell r="M23">
            <v>2</v>
          </cell>
        </row>
        <row r="24">
          <cell r="C24" t="str">
            <v>900-Headcount</v>
          </cell>
          <cell r="D24">
            <v>4</v>
          </cell>
          <cell r="F24" t="str">
            <v>630-Headcount</v>
          </cell>
          <cell r="G24">
            <v>1</v>
          </cell>
          <cell r="I24" t="str">
            <v>630-Headcount</v>
          </cell>
          <cell r="J24">
            <v>1</v>
          </cell>
          <cell r="L24" t="str">
            <v>630-Headcount</v>
          </cell>
          <cell r="M24">
            <v>1</v>
          </cell>
        </row>
        <row r="25">
          <cell r="C25" t="str">
            <v>910-Headcount</v>
          </cell>
          <cell r="D25">
            <v>1</v>
          </cell>
          <cell r="F25" t="str">
            <v>700-Headcount</v>
          </cell>
          <cell r="G25">
            <v>4</v>
          </cell>
          <cell r="I25" t="str">
            <v>700-Headcount</v>
          </cell>
          <cell r="J25">
            <v>4</v>
          </cell>
          <cell r="L25" t="str">
            <v>700-Headcount</v>
          </cell>
          <cell r="M25">
            <v>4</v>
          </cell>
        </row>
        <row r="26">
          <cell r="F26" t="str">
            <v>900-Headcount</v>
          </cell>
          <cell r="G26">
            <v>5</v>
          </cell>
          <cell r="I26" t="str">
            <v>900-Headcount</v>
          </cell>
          <cell r="J26">
            <v>5</v>
          </cell>
          <cell r="L26" t="str">
            <v>900-Headcount</v>
          </cell>
          <cell r="M26">
            <v>7</v>
          </cell>
        </row>
        <row r="27">
          <cell r="F27" t="str">
            <v>910-Headcount</v>
          </cell>
          <cell r="G27">
            <v>2</v>
          </cell>
          <cell r="I27" t="str">
            <v>910-Headcount</v>
          </cell>
          <cell r="J27">
            <v>2</v>
          </cell>
          <cell r="L27" t="str">
            <v>910-Headcount</v>
          </cell>
          <cell r="M27">
            <v>2</v>
          </cell>
        </row>
        <row r="30">
          <cell r="C30" t="str">
            <v>420-Contractors</v>
          </cell>
          <cell r="D30">
            <v>2</v>
          </cell>
          <cell r="F30" t="str">
            <v>420-Contractors</v>
          </cell>
          <cell r="G30">
            <v>2</v>
          </cell>
          <cell r="I30" t="str">
            <v>100-Contractors</v>
          </cell>
          <cell r="J30">
            <v>0</v>
          </cell>
          <cell r="L30" t="str">
            <v>100-Contractors</v>
          </cell>
          <cell r="M30">
            <v>0</v>
          </cell>
        </row>
        <row r="31">
          <cell r="C31" t="str">
            <v>430-Contractors</v>
          </cell>
          <cell r="D31">
            <v>7</v>
          </cell>
          <cell r="F31" t="str">
            <v>430-Contractors</v>
          </cell>
          <cell r="G31">
            <v>7</v>
          </cell>
          <cell r="I31" t="str">
            <v>120-Contractors</v>
          </cell>
          <cell r="J31">
            <v>0</v>
          </cell>
          <cell r="L31" t="str">
            <v>120-Contractors</v>
          </cell>
          <cell r="M31">
            <v>0</v>
          </cell>
        </row>
        <row r="32">
          <cell r="C32" t="str">
            <v>440-Contractors</v>
          </cell>
          <cell r="D32">
            <v>1</v>
          </cell>
          <cell r="F32" t="str">
            <v>440-Contractors</v>
          </cell>
          <cell r="G32">
            <v>3</v>
          </cell>
          <cell r="I32" t="str">
            <v>130-Contractors</v>
          </cell>
          <cell r="J32">
            <v>0</v>
          </cell>
          <cell r="L32" t="str">
            <v>130-Contractors</v>
          </cell>
          <cell r="M32">
            <v>0</v>
          </cell>
        </row>
        <row r="33">
          <cell r="C33" t="str">
            <v>450-Contractors</v>
          </cell>
          <cell r="D33">
            <v>15</v>
          </cell>
          <cell r="F33" t="str">
            <v>450-Contractors</v>
          </cell>
          <cell r="G33">
            <v>13</v>
          </cell>
          <cell r="I33" t="str">
            <v>150-Contractors</v>
          </cell>
          <cell r="J33">
            <v>2</v>
          </cell>
          <cell r="L33" t="str">
            <v>150-Contractors</v>
          </cell>
          <cell r="M33">
            <v>2</v>
          </cell>
        </row>
        <row r="34">
          <cell r="C34" t="str">
            <v>470-Contractors</v>
          </cell>
          <cell r="D34">
            <v>5</v>
          </cell>
          <cell r="F34" t="str">
            <v>470-Contractors</v>
          </cell>
          <cell r="G34">
            <v>5</v>
          </cell>
          <cell r="I34" t="str">
            <v>160-Contractors</v>
          </cell>
          <cell r="J34">
            <v>0</v>
          </cell>
          <cell r="L34" t="str">
            <v>160-Contractors</v>
          </cell>
          <cell r="M34">
            <v>0</v>
          </cell>
        </row>
        <row r="35">
          <cell r="C35" t="str">
            <v>900-Contractors</v>
          </cell>
          <cell r="D35">
            <v>2</v>
          </cell>
          <cell r="F35" t="str">
            <v>480-Contractors</v>
          </cell>
          <cell r="G35">
            <v>1</v>
          </cell>
          <cell r="I35" t="str">
            <v>210-Contractors</v>
          </cell>
          <cell r="J35">
            <v>0</v>
          </cell>
          <cell r="L35" t="str">
            <v>210-Contractors</v>
          </cell>
          <cell r="M35">
            <v>0</v>
          </cell>
        </row>
        <row r="36">
          <cell r="F36" t="str">
            <v>610-Contractors</v>
          </cell>
          <cell r="G36">
            <v>1</v>
          </cell>
          <cell r="I36" t="str">
            <v>220-Contractors</v>
          </cell>
          <cell r="J36">
            <v>0</v>
          </cell>
          <cell r="L36" t="str">
            <v>220-Contractors</v>
          </cell>
          <cell r="M36">
            <v>0</v>
          </cell>
        </row>
        <row r="37">
          <cell r="F37" t="str">
            <v>900-Contractors</v>
          </cell>
          <cell r="G37">
            <v>2</v>
          </cell>
          <cell r="I37" t="str">
            <v>230-Contractors</v>
          </cell>
          <cell r="J37">
            <v>0</v>
          </cell>
          <cell r="L37" t="str">
            <v>230-Contractors</v>
          </cell>
          <cell r="M37">
            <v>0</v>
          </cell>
        </row>
        <row r="38">
          <cell r="I38" t="str">
            <v>310-Contractors</v>
          </cell>
          <cell r="J38">
            <v>0</v>
          </cell>
          <cell r="L38" t="str">
            <v>310-Contractors</v>
          </cell>
          <cell r="M38">
            <v>0</v>
          </cell>
        </row>
        <row r="39">
          <cell r="I39" t="str">
            <v>320-Contractors</v>
          </cell>
          <cell r="J39">
            <v>1</v>
          </cell>
          <cell r="L39" t="str">
            <v>320-Contractors</v>
          </cell>
          <cell r="M39">
            <v>1</v>
          </cell>
        </row>
        <row r="40">
          <cell r="I40" t="str">
            <v>400-Contractors</v>
          </cell>
          <cell r="J40">
            <v>0</v>
          </cell>
          <cell r="L40" t="str">
            <v>400-Contractors</v>
          </cell>
          <cell r="M40">
            <v>1</v>
          </cell>
        </row>
        <row r="41">
          <cell r="I41" t="str">
            <v>420-Contractors</v>
          </cell>
          <cell r="J41">
            <v>1</v>
          </cell>
          <cell r="L41" t="str">
            <v>420-Contractors</v>
          </cell>
          <cell r="M41">
            <v>1</v>
          </cell>
        </row>
        <row r="42">
          <cell r="I42" t="str">
            <v>430-Contractors</v>
          </cell>
          <cell r="J42">
            <v>7</v>
          </cell>
          <cell r="L42" t="str">
            <v>430-Contractors</v>
          </cell>
          <cell r="M42">
            <v>7</v>
          </cell>
        </row>
        <row r="43">
          <cell r="I43" t="str">
            <v>440-Contractors</v>
          </cell>
          <cell r="J43">
            <v>1</v>
          </cell>
          <cell r="L43" t="str">
            <v>440-Contractors</v>
          </cell>
          <cell r="M43">
            <v>2</v>
          </cell>
        </row>
        <row r="44">
          <cell r="I44" t="str">
            <v>450-Contractors</v>
          </cell>
          <cell r="J44">
            <v>11</v>
          </cell>
          <cell r="L44" t="str">
            <v>450-Contractors</v>
          </cell>
          <cell r="M44">
            <v>8</v>
          </cell>
        </row>
        <row r="45">
          <cell r="I45" t="str">
            <v>470-Contractors</v>
          </cell>
          <cell r="J45">
            <v>4</v>
          </cell>
          <cell r="L45" t="str">
            <v>470-Contractors</v>
          </cell>
          <cell r="M45">
            <v>3</v>
          </cell>
        </row>
        <row r="46">
          <cell r="I46" t="str">
            <v>480-Contractors</v>
          </cell>
          <cell r="J46">
            <v>0</v>
          </cell>
          <cell r="L46" t="str">
            <v>480-Contractors</v>
          </cell>
          <cell r="M46">
            <v>0</v>
          </cell>
        </row>
        <row r="47">
          <cell r="I47" t="str">
            <v>500-Contractors</v>
          </cell>
          <cell r="J47">
            <v>1</v>
          </cell>
          <cell r="L47" t="str">
            <v>500-Contractors</v>
          </cell>
          <cell r="M47">
            <v>1</v>
          </cell>
        </row>
        <row r="48">
          <cell r="I48" t="str">
            <v>600-Contractors</v>
          </cell>
          <cell r="J48">
            <v>0</v>
          </cell>
          <cell r="L48" t="str">
            <v>600-Contractors</v>
          </cell>
          <cell r="M48">
            <v>0</v>
          </cell>
        </row>
        <row r="49">
          <cell r="I49" t="str">
            <v>610-Contractors</v>
          </cell>
          <cell r="J49">
            <v>1</v>
          </cell>
          <cell r="L49" t="str">
            <v>610-Contractors</v>
          </cell>
          <cell r="M49">
            <v>0</v>
          </cell>
        </row>
        <row r="50">
          <cell r="I50" t="str">
            <v>620-Contractors</v>
          </cell>
          <cell r="J50">
            <v>2</v>
          </cell>
          <cell r="L50" t="str">
            <v>620-Contractors</v>
          </cell>
          <cell r="M50">
            <v>1</v>
          </cell>
        </row>
        <row r="51">
          <cell r="I51" t="str">
            <v>630-Contractors</v>
          </cell>
          <cell r="J51">
            <v>0</v>
          </cell>
          <cell r="L51" t="str">
            <v>630-Contractors</v>
          </cell>
          <cell r="M51">
            <v>0</v>
          </cell>
        </row>
        <row r="52">
          <cell r="I52" t="str">
            <v>700-Contractors</v>
          </cell>
          <cell r="J52">
            <v>0</v>
          </cell>
          <cell r="L52" t="str">
            <v>700-Contractors</v>
          </cell>
          <cell r="M52">
            <v>0</v>
          </cell>
        </row>
        <row r="53">
          <cell r="I53" t="str">
            <v>900-Contractors</v>
          </cell>
          <cell r="J53">
            <v>1</v>
          </cell>
          <cell r="L53" t="str">
            <v>900-Contractors</v>
          </cell>
          <cell r="M53">
            <v>0</v>
          </cell>
        </row>
        <row r="54">
          <cell r="I54" t="str">
            <v>910-Contractors</v>
          </cell>
          <cell r="J54">
            <v>0</v>
          </cell>
          <cell r="L54" t="str">
            <v>910-Contractors</v>
          </cell>
          <cell r="M54">
            <v>0</v>
          </cell>
        </row>
      </sheetData>
      <sheetData sheetId="3">
        <row r="1">
          <cell r="A1" t="str">
            <v>FEB</v>
          </cell>
          <cell r="D1" t="str">
            <v>MAR</v>
          </cell>
          <cell r="G1" t="str">
            <v>APR</v>
          </cell>
          <cell r="J1" t="str">
            <v>MAY</v>
          </cell>
          <cell r="M1" t="str">
            <v>JUN</v>
          </cell>
        </row>
        <row r="2">
          <cell r="A2" t="str">
            <v>Expense Group</v>
          </cell>
          <cell r="B2" t="str">
            <v>Amount</v>
          </cell>
          <cell r="D2" t="str">
            <v>Expense Group</v>
          </cell>
          <cell r="E2" t="str">
            <v>Amount</v>
          </cell>
          <cell r="G2" t="str">
            <v>Expense Group</v>
          </cell>
          <cell r="H2" t="str">
            <v>Amount</v>
          </cell>
          <cell r="J2" t="str">
            <v>Expense Group</v>
          </cell>
          <cell r="K2" t="str">
            <v>Amount</v>
          </cell>
          <cell r="M2" t="str">
            <v>Expense Group</v>
          </cell>
          <cell r="N2" t="str">
            <v>Amount</v>
          </cell>
        </row>
        <row r="3">
          <cell r="A3" t="str">
            <v>150-Computers</v>
          </cell>
          <cell r="B3">
            <v>1.5549999999999999</v>
          </cell>
          <cell r="D3" t="str">
            <v>120-Computers</v>
          </cell>
          <cell r="E3">
            <v>1.5549999999999999</v>
          </cell>
          <cell r="G3" t="str">
            <v>120-Computers</v>
          </cell>
          <cell r="H3">
            <v>4.5511099999999995</v>
          </cell>
          <cell r="J3" t="str">
            <v>120-Computers</v>
          </cell>
          <cell r="K3">
            <v>1.3919999999999999</v>
          </cell>
          <cell r="M3" t="str">
            <v>100-Computers</v>
          </cell>
          <cell r="N3">
            <v>1.68279</v>
          </cell>
        </row>
        <row r="4">
          <cell r="A4" t="str">
            <v>210-Computers</v>
          </cell>
          <cell r="B4">
            <v>1.5549999999999999</v>
          </cell>
          <cell r="D4" t="str">
            <v>130-Computers</v>
          </cell>
          <cell r="E4">
            <v>4.8090000000000002</v>
          </cell>
          <cell r="G4" t="str">
            <v>150-Computers</v>
          </cell>
          <cell r="H4">
            <v>8.5269200000000005</v>
          </cell>
          <cell r="J4" t="str">
            <v>130-Computers</v>
          </cell>
          <cell r="K4">
            <v>1.3919999999999999</v>
          </cell>
          <cell r="M4" t="str">
            <v>120-Computers</v>
          </cell>
          <cell r="N4">
            <v>1.2608699999999999</v>
          </cell>
        </row>
        <row r="5">
          <cell r="A5" t="str">
            <v>230-Computers</v>
          </cell>
          <cell r="B5">
            <v>2.3308899999999997</v>
          </cell>
          <cell r="D5" t="str">
            <v>210-Computers</v>
          </cell>
          <cell r="E5">
            <v>3.6019999999999999</v>
          </cell>
          <cell r="G5" t="str">
            <v>150-Software</v>
          </cell>
          <cell r="H5">
            <v>2.1553400000000003</v>
          </cell>
          <cell r="J5" t="str">
            <v>150-Computers</v>
          </cell>
          <cell r="K5">
            <v>1.0589999999999999</v>
          </cell>
          <cell r="M5" t="str">
            <v>130-Computers</v>
          </cell>
          <cell r="N5">
            <v>2.6679400000000002</v>
          </cell>
        </row>
        <row r="6">
          <cell r="A6" t="str">
            <v>310-Computers</v>
          </cell>
          <cell r="B6">
            <v>10.846</v>
          </cell>
          <cell r="D6" t="str">
            <v>410-Computers</v>
          </cell>
          <cell r="E6">
            <v>1.2250000000000001</v>
          </cell>
          <cell r="G6" t="str">
            <v>310-Furniture</v>
          </cell>
          <cell r="H6">
            <v>13.985899999999999</v>
          </cell>
          <cell r="J6" t="str">
            <v>160-Computers</v>
          </cell>
          <cell r="K6">
            <v>19.376999999999999</v>
          </cell>
          <cell r="M6" t="str">
            <v>160-Computers</v>
          </cell>
          <cell r="N6">
            <v>1.2608699999999999</v>
          </cell>
        </row>
        <row r="7">
          <cell r="A7" t="str">
            <v>400-Computers</v>
          </cell>
          <cell r="B7">
            <v>1.5549999999999999</v>
          </cell>
          <cell r="D7" t="str">
            <v>440-Computers</v>
          </cell>
          <cell r="E7">
            <v>3.8929999999999998</v>
          </cell>
          <cell r="G7" t="str">
            <v>450-Computers</v>
          </cell>
          <cell r="H7">
            <v>9.534790000000001</v>
          </cell>
          <cell r="J7" t="str">
            <v>230-Computers</v>
          </cell>
          <cell r="K7">
            <v>1.3919999999999999</v>
          </cell>
          <cell r="M7" t="str">
            <v>210-Computers</v>
          </cell>
          <cell r="N7">
            <v>2.6679499999999998</v>
          </cell>
        </row>
        <row r="8">
          <cell r="A8" t="str">
            <v>500-Computers</v>
          </cell>
          <cell r="B8">
            <v>1.611</v>
          </cell>
          <cell r="D8" t="str">
            <v>470-Computers</v>
          </cell>
          <cell r="E8">
            <v>5.23</v>
          </cell>
          <cell r="G8" t="str">
            <v>450-Other Equipment</v>
          </cell>
          <cell r="H8">
            <v>22.94331</v>
          </cell>
          <cell r="J8" t="str">
            <v>310-Computers</v>
          </cell>
          <cell r="K8">
            <v>1.881</v>
          </cell>
          <cell r="M8" t="str">
            <v>410-Computers</v>
          </cell>
          <cell r="N8">
            <v>8.3352500000000003</v>
          </cell>
        </row>
        <row r="9">
          <cell r="A9" t="str">
            <v>610-Computers</v>
          </cell>
          <cell r="B9">
            <v>4.8330000000000002</v>
          </cell>
          <cell r="D9" t="str">
            <v>500-Computers</v>
          </cell>
          <cell r="E9">
            <v>4.2629999999999999</v>
          </cell>
          <cell r="G9" t="str">
            <v>900-Computers</v>
          </cell>
          <cell r="H9">
            <v>13.42675</v>
          </cell>
          <cell r="J9" t="str">
            <v>900-Computers</v>
          </cell>
          <cell r="K9">
            <v>2.7829999999999999</v>
          </cell>
          <cell r="M9" t="str">
            <v>440-Computers</v>
          </cell>
          <cell r="N9">
            <v>1.5289999999999999</v>
          </cell>
        </row>
        <row r="10">
          <cell r="A10" t="str">
            <v>900-Computers</v>
          </cell>
          <cell r="B10">
            <v>3.1659999999999999</v>
          </cell>
          <cell r="D10" t="str">
            <v>700-Computers</v>
          </cell>
          <cell r="E10">
            <v>2.78</v>
          </cell>
          <cell r="G10" t="str">
            <v>900-Software</v>
          </cell>
          <cell r="H10">
            <v>20.247060000000001</v>
          </cell>
          <cell r="J10" t="str">
            <v>150-Software</v>
          </cell>
          <cell r="K10">
            <v>0.63500000000000001</v>
          </cell>
          <cell r="M10" t="str">
            <v>450-Computers</v>
          </cell>
          <cell r="N10">
            <v>2.7898700000000001</v>
          </cell>
        </row>
        <row r="11">
          <cell r="A11" t="str">
            <v>160-Computers</v>
          </cell>
          <cell r="B11">
            <v>3.2969400000000002</v>
          </cell>
          <cell r="D11" t="str">
            <v>900-Computers</v>
          </cell>
          <cell r="E11">
            <v>12.273999999999999</v>
          </cell>
          <cell r="G11" t="str">
            <v>900-Hardware</v>
          </cell>
          <cell r="H11">
            <v>47.497459999999997</v>
          </cell>
          <cell r="J11" t="str">
            <v>160-Software</v>
          </cell>
          <cell r="K11">
            <v>0.34499999999999997</v>
          </cell>
          <cell r="M11" t="str">
            <v>470-Computers</v>
          </cell>
          <cell r="N11">
            <v>4.0507200000000001</v>
          </cell>
        </row>
        <row r="12">
          <cell r="A12" t="str">
            <v>210-Software</v>
          </cell>
          <cell r="B12">
            <v>5.1310000000000002</v>
          </cell>
          <cell r="D12" t="str">
            <v>910-Computers</v>
          </cell>
          <cell r="E12">
            <v>4.0979999999999999</v>
          </cell>
          <cell r="J12" t="str">
            <v>450-Software</v>
          </cell>
          <cell r="K12">
            <v>1.2689999999999999</v>
          </cell>
          <cell r="M12" t="str">
            <v>500-Computers</v>
          </cell>
          <cell r="N12">
            <v>1.5289999999999999</v>
          </cell>
        </row>
        <row r="13">
          <cell r="A13" t="str">
            <v>400-Software</v>
          </cell>
          <cell r="B13">
            <v>3.8912800000000001</v>
          </cell>
          <cell r="D13" t="str">
            <v>900-Software</v>
          </cell>
          <cell r="E13">
            <v>2.085</v>
          </cell>
          <cell r="J13" t="str">
            <v>210-Other Equipment</v>
          </cell>
          <cell r="K13">
            <v>4.5869999999999997</v>
          </cell>
          <cell r="M13" t="str">
            <v>620-Computers</v>
          </cell>
          <cell r="N13">
            <v>1.2608699999999999</v>
          </cell>
        </row>
        <row r="14">
          <cell r="A14" t="str">
            <v>900-Software</v>
          </cell>
          <cell r="B14">
            <v>3.9990000000000001</v>
          </cell>
          <cell r="D14" t="str">
            <v>900-Hardware</v>
          </cell>
          <cell r="E14">
            <v>48.238999999999997</v>
          </cell>
          <cell r="J14" t="str">
            <v>470-Other Equipment</v>
          </cell>
          <cell r="K14">
            <v>167.535</v>
          </cell>
          <cell r="M14" t="str">
            <v>900-Computers</v>
          </cell>
          <cell r="N14">
            <v>17.24004</v>
          </cell>
        </row>
        <row r="15">
          <cell r="A15" t="str">
            <v>160-Furniture</v>
          </cell>
          <cell r="B15">
            <v>-0.5796</v>
          </cell>
          <cell r="J15" t="str">
            <v>900-Hardware</v>
          </cell>
          <cell r="K15">
            <v>11.363</v>
          </cell>
          <cell r="M15" t="str">
            <v>900-Hardware</v>
          </cell>
          <cell r="N15">
            <v>2.3057300000000001</v>
          </cell>
        </row>
        <row r="16">
          <cell r="A16" t="str">
            <v>310-Furniture</v>
          </cell>
          <cell r="B16">
            <v>25</v>
          </cell>
          <cell r="J16" t="str">
            <v>900-Leasehold Improvements</v>
          </cell>
          <cell r="K16">
            <v>311.21499999999997</v>
          </cell>
          <cell r="M16" t="str">
            <v>900-Leasehold Improvements</v>
          </cell>
          <cell r="N16">
            <v>70.826520000000002</v>
          </cell>
        </row>
      </sheetData>
      <sheetData sheetId="4">
        <row r="1">
          <cell r="A1" t="str">
            <v>FEB</v>
          </cell>
          <cell r="D1" t="str">
            <v>MAR</v>
          </cell>
          <cell r="G1" t="str">
            <v>APR</v>
          </cell>
          <cell r="J1" t="str">
            <v>MAY</v>
          </cell>
          <cell r="M1" t="str">
            <v>JUN</v>
          </cell>
        </row>
        <row r="2">
          <cell r="A2" t="str">
            <v>Forecast Expense Group</v>
          </cell>
          <cell r="B2" t="str">
            <v>Actuals</v>
          </cell>
          <cell r="D2" t="str">
            <v>Forecast Expense Group</v>
          </cell>
          <cell r="E2" t="str">
            <v>Actuals</v>
          </cell>
          <cell r="G2" t="str">
            <v>Forecast Expense Group</v>
          </cell>
          <cell r="H2" t="str">
            <v>Actuals</v>
          </cell>
          <cell r="J2" t="str">
            <v>Forecast Expense Group</v>
          </cell>
          <cell r="K2" t="str">
            <v>Actuals</v>
          </cell>
          <cell r="M2" t="str">
            <v>Forecast Expense Group</v>
          </cell>
          <cell r="N2" t="str">
            <v>Actuals</v>
          </cell>
        </row>
        <row r="3">
          <cell r="A3" t="str">
            <v>000-Corporate</v>
          </cell>
          <cell r="B3">
            <v>0</v>
          </cell>
          <cell r="D3" t="str">
            <v>100-Advertising &amp; Printing</v>
          </cell>
          <cell r="E3">
            <v>0</v>
          </cell>
          <cell r="G3" t="str">
            <v>100-Advertising &amp; Printing</v>
          </cell>
          <cell r="H3">
            <v>0</v>
          </cell>
          <cell r="J3" t="str">
            <v>100-Advertising &amp; Printing</v>
          </cell>
          <cell r="K3">
            <v>0</v>
          </cell>
          <cell r="M3" t="str">
            <v>100-Advertising &amp; Printing</v>
          </cell>
          <cell r="N3">
            <v>0</v>
          </cell>
        </row>
        <row r="4">
          <cell r="A4" t="str">
            <v>100-Advertising &amp; Printing</v>
          </cell>
          <cell r="B4">
            <v>0.79200000000000004</v>
          </cell>
          <cell r="D4" t="str">
            <v>100-Allocation</v>
          </cell>
          <cell r="E4">
            <v>46.189</v>
          </cell>
          <cell r="G4" t="str">
            <v>100-Allocation</v>
          </cell>
          <cell r="H4">
            <v>45.892000000000003</v>
          </cell>
          <cell r="J4" t="str">
            <v>100-Allocation</v>
          </cell>
          <cell r="K4">
            <v>55.823</v>
          </cell>
          <cell r="M4" t="str">
            <v>100-Allocation</v>
          </cell>
          <cell r="N4">
            <v>42.003</v>
          </cell>
        </row>
        <row r="5">
          <cell r="A5" t="str">
            <v>100-Allocation</v>
          </cell>
          <cell r="B5">
            <v>32.06</v>
          </cell>
          <cell r="D5" t="str">
            <v>100-Commisions</v>
          </cell>
          <cell r="E5">
            <v>0</v>
          </cell>
          <cell r="G5" t="str">
            <v>100-Commisions</v>
          </cell>
          <cell r="H5">
            <v>0</v>
          </cell>
          <cell r="J5" t="str">
            <v>100-Commisions</v>
          </cell>
          <cell r="K5">
            <v>0</v>
          </cell>
          <cell r="M5" t="str">
            <v>100-Commisions</v>
          </cell>
          <cell r="N5">
            <v>15.22</v>
          </cell>
        </row>
        <row r="6">
          <cell r="A6" t="str">
            <v>100-Commisions</v>
          </cell>
          <cell r="B6">
            <v>0</v>
          </cell>
          <cell r="D6" t="str">
            <v>100-Depreciation</v>
          </cell>
          <cell r="E6">
            <v>0.14000000000000001</v>
          </cell>
          <cell r="G6" t="str">
            <v>100-Depreciation</v>
          </cell>
          <cell r="H6">
            <v>0.14000000000000001</v>
          </cell>
          <cell r="J6" t="str">
            <v>100-Depreciation</v>
          </cell>
          <cell r="K6">
            <v>0.14000000000000001</v>
          </cell>
          <cell r="M6" t="str">
            <v>100-Depreciation</v>
          </cell>
          <cell r="N6">
            <v>0.14000000000000001</v>
          </cell>
        </row>
        <row r="7">
          <cell r="A7" t="str">
            <v>100-Depreciation</v>
          </cell>
          <cell r="B7">
            <v>0.14000000000000001</v>
          </cell>
          <cell r="D7" t="str">
            <v>100-Employee Activities</v>
          </cell>
          <cell r="E7">
            <v>2.52</v>
          </cell>
          <cell r="G7" t="str">
            <v>100-Employee Activities</v>
          </cell>
          <cell r="H7">
            <v>3.1E-2</v>
          </cell>
          <cell r="J7" t="str">
            <v>100-Employee Activities</v>
          </cell>
          <cell r="K7">
            <v>13.507999999999999</v>
          </cell>
          <cell r="M7" t="str">
            <v>100-Employee Activities</v>
          </cell>
          <cell r="N7">
            <v>7.5999999999999998E-2</v>
          </cell>
        </row>
        <row r="8">
          <cell r="A8" t="str">
            <v>100-Employee Activities</v>
          </cell>
          <cell r="B8">
            <v>5.48</v>
          </cell>
          <cell r="D8" t="str">
            <v>100-Eval Amortization</v>
          </cell>
          <cell r="E8">
            <v>-1.175</v>
          </cell>
          <cell r="G8" t="str">
            <v>100-Eval Amortization</v>
          </cell>
          <cell r="H8">
            <v>-21.15</v>
          </cell>
          <cell r="J8" t="str">
            <v>100-Eval Amortization</v>
          </cell>
          <cell r="K8">
            <v>-9.4</v>
          </cell>
          <cell r="M8" t="str">
            <v>100-Eval Amortization</v>
          </cell>
          <cell r="N8">
            <v>-8.9039999999999999</v>
          </cell>
        </row>
        <row r="9">
          <cell r="A9" t="str">
            <v>100-Freight &amp; Postage</v>
          </cell>
          <cell r="B9">
            <v>0.01</v>
          </cell>
          <cell r="D9" t="str">
            <v>100-Freight &amp; Postage</v>
          </cell>
          <cell r="E9">
            <v>0.42899999999999999</v>
          </cell>
          <cell r="G9" t="str">
            <v>100-Freight &amp; Postage</v>
          </cell>
          <cell r="H9">
            <v>0</v>
          </cell>
          <cell r="J9" t="str">
            <v>100-Freight &amp; Postage</v>
          </cell>
          <cell r="K9">
            <v>2.1999999999999999E-2</v>
          </cell>
          <cell r="M9" t="str">
            <v>100-Freight &amp; Postage</v>
          </cell>
          <cell r="N9">
            <v>0</v>
          </cell>
        </row>
        <row r="10">
          <cell r="A10" t="str">
            <v>100-Health Insurance</v>
          </cell>
          <cell r="B10">
            <v>-0.59799999999999998</v>
          </cell>
          <cell r="D10" t="str">
            <v>100-Health Insurance</v>
          </cell>
          <cell r="E10">
            <v>0.46300000000000002</v>
          </cell>
          <cell r="G10" t="str">
            <v>100-Health Insurance</v>
          </cell>
          <cell r="H10">
            <v>1.0960000000000001</v>
          </cell>
          <cell r="J10" t="str">
            <v>100-Health Insurance</v>
          </cell>
          <cell r="K10">
            <v>1.4830000000000001</v>
          </cell>
          <cell r="M10" t="str">
            <v>100-Health Insurance</v>
          </cell>
          <cell r="N10">
            <v>1.5449999999999999</v>
          </cell>
        </row>
        <row r="11">
          <cell r="A11" t="str">
            <v>100-License &amp; Fees</v>
          </cell>
          <cell r="B11">
            <v>17.899999999999999</v>
          </cell>
          <cell r="D11" t="str">
            <v>100-License &amp; Fees</v>
          </cell>
          <cell r="E11">
            <v>-11.4</v>
          </cell>
          <cell r="G11" t="str">
            <v>100-License &amp; Fees</v>
          </cell>
          <cell r="H11">
            <v>8.1999999999999993</v>
          </cell>
          <cell r="J11" t="str">
            <v>100-License &amp; Fees</v>
          </cell>
          <cell r="K11">
            <v>7.4909999999999997</v>
          </cell>
          <cell r="M11" t="str">
            <v>100-License &amp; Fees</v>
          </cell>
          <cell r="N11">
            <v>9.6229999999999993</v>
          </cell>
        </row>
        <row r="12">
          <cell r="A12" t="str">
            <v>100-Non-Capital Equipment &lt; $1k</v>
          </cell>
          <cell r="B12">
            <v>2.3E-2</v>
          </cell>
          <cell r="D12" t="str">
            <v>100-Non-Capital Equipment &lt; $1k</v>
          </cell>
          <cell r="E12">
            <v>0</v>
          </cell>
          <cell r="G12" t="str">
            <v>100-Non-Capital Equipment &lt; $1k</v>
          </cell>
          <cell r="H12">
            <v>0</v>
          </cell>
          <cell r="J12" t="str">
            <v>100-Non-Capital Equipment &lt; $1k</v>
          </cell>
          <cell r="K12">
            <v>0</v>
          </cell>
          <cell r="M12" t="str">
            <v>100-Non-Capital Equipment &lt; $1k</v>
          </cell>
          <cell r="N12">
            <v>0.17699999999999999</v>
          </cell>
        </row>
        <row r="13">
          <cell r="A13" t="str">
            <v>100-Office Supplies</v>
          </cell>
          <cell r="B13">
            <v>0.05</v>
          </cell>
          <cell r="D13" t="str">
            <v>100-Office Supplies</v>
          </cell>
          <cell r="E13">
            <v>0</v>
          </cell>
          <cell r="G13" t="str">
            <v>100-Office Supplies</v>
          </cell>
          <cell r="H13">
            <v>0</v>
          </cell>
          <cell r="J13" t="str">
            <v>100-Office Supplies</v>
          </cell>
          <cell r="K13">
            <v>5.8000000000000003E-2</v>
          </cell>
          <cell r="M13" t="str">
            <v>100-Office Supplies</v>
          </cell>
          <cell r="N13">
            <v>0.06</v>
          </cell>
        </row>
        <row r="14">
          <cell r="A14" t="str">
            <v>100-Payroll Taxes</v>
          </cell>
          <cell r="B14">
            <v>1.2769999999999999</v>
          </cell>
          <cell r="D14" t="str">
            <v>100-Payroll Taxes</v>
          </cell>
          <cell r="E14">
            <v>2.7189999999999999</v>
          </cell>
          <cell r="G14" t="str">
            <v>100-Payroll Taxes</v>
          </cell>
          <cell r="H14">
            <v>14.619</v>
          </cell>
          <cell r="J14" t="str">
            <v>100-Payroll Taxes</v>
          </cell>
          <cell r="K14">
            <v>4.8449999999999998</v>
          </cell>
          <cell r="M14" t="str">
            <v>100-Payroll Taxes</v>
          </cell>
          <cell r="N14">
            <v>2.3079999999999998</v>
          </cell>
        </row>
        <row r="15">
          <cell r="A15" t="str">
            <v>100-Promotional Materials</v>
          </cell>
          <cell r="B15">
            <v>0</v>
          </cell>
          <cell r="D15" t="str">
            <v>100-Professional / Outside Services</v>
          </cell>
          <cell r="E15">
            <v>0.2</v>
          </cell>
          <cell r="G15" t="str">
            <v>100-Professional / Outside Services</v>
          </cell>
          <cell r="H15">
            <v>0</v>
          </cell>
          <cell r="J15" t="str">
            <v>100-Professional / Outside Services</v>
          </cell>
          <cell r="K15">
            <v>2.68</v>
          </cell>
          <cell r="M15" t="str">
            <v>100-Professional / Outside Services</v>
          </cell>
          <cell r="N15">
            <v>0</v>
          </cell>
        </row>
        <row r="16">
          <cell r="A16" t="str">
            <v>100-Recruiting fees</v>
          </cell>
          <cell r="B16">
            <v>40</v>
          </cell>
          <cell r="D16" t="str">
            <v>100-Promotional Materials</v>
          </cell>
          <cell r="E16">
            <v>0</v>
          </cell>
          <cell r="G16" t="str">
            <v>100-Promotional Materials</v>
          </cell>
          <cell r="H16">
            <v>0</v>
          </cell>
          <cell r="J16" t="str">
            <v>100-Promotional Materials</v>
          </cell>
          <cell r="K16">
            <v>0</v>
          </cell>
          <cell r="M16" t="str">
            <v>100-Promotional Materials</v>
          </cell>
          <cell r="N16">
            <v>-8.0000000000000002E-3</v>
          </cell>
        </row>
        <row r="17">
          <cell r="A17" t="str">
            <v>100-Tel, Cell, Internet</v>
          </cell>
          <cell r="B17">
            <v>1.5</v>
          </cell>
          <cell r="D17" t="str">
            <v>100-Recruiting fees</v>
          </cell>
          <cell r="E17">
            <v>0</v>
          </cell>
          <cell r="G17" t="str">
            <v>100-Recruiting fees</v>
          </cell>
          <cell r="H17">
            <v>0</v>
          </cell>
          <cell r="J17" t="str">
            <v>100-Recruiting fees</v>
          </cell>
          <cell r="K17">
            <v>0</v>
          </cell>
          <cell r="M17" t="str">
            <v>100-Recruiting fees</v>
          </cell>
          <cell r="N17">
            <v>0</v>
          </cell>
        </row>
        <row r="18">
          <cell r="A18" t="str">
            <v>100-Total Salary</v>
          </cell>
          <cell r="B18">
            <v>24.018999999999998</v>
          </cell>
          <cell r="D18" t="str">
            <v>100-Tel, Cell, Internet</v>
          </cell>
          <cell r="E18">
            <v>0.5</v>
          </cell>
          <cell r="G18" t="str">
            <v>100-Tel, Cell, Internet</v>
          </cell>
          <cell r="H18">
            <v>-1.883</v>
          </cell>
          <cell r="J18" t="str">
            <v>100-Tel, Cell, Internet</v>
          </cell>
          <cell r="K18">
            <v>1.2749999999999999</v>
          </cell>
          <cell r="M18" t="str">
            <v>100-Tel, Cell, Internet</v>
          </cell>
          <cell r="N18">
            <v>0.20699999999999999</v>
          </cell>
        </row>
        <row r="19">
          <cell r="A19" t="str">
            <v>100-Trade Shows &amp; Seminars</v>
          </cell>
          <cell r="B19">
            <v>1.883</v>
          </cell>
          <cell r="D19" t="str">
            <v>100-Total Salary</v>
          </cell>
          <cell r="E19">
            <v>24.018999999999998</v>
          </cell>
          <cell r="G19" t="str">
            <v>100-Total Salary</v>
          </cell>
          <cell r="H19">
            <v>39.268999999999998</v>
          </cell>
          <cell r="J19" t="str">
            <v>100-Total Salary</v>
          </cell>
          <cell r="K19">
            <v>63.100999999999999</v>
          </cell>
          <cell r="M19" t="str">
            <v>100-Total Salary</v>
          </cell>
          <cell r="N19">
            <v>72.049000000000007</v>
          </cell>
        </row>
        <row r="20">
          <cell r="A20" t="str">
            <v>100-Travel - Airfare</v>
          </cell>
          <cell r="B20">
            <v>10</v>
          </cell>
          <cell r="D20" t="str">
            <v>100-Trade Shows &amp; Seminars</v>
          </cell>
          <cell r="E20">
            <v>0</v>
          </cell>
          <cell r="G20" t="str">
            <v>100-Trade Shows &amp; Seminars</v>
          </cell>
          <cell r="H20">
            <v>0</v>
          </cell>
          <cell r="J20" t="str">
            <v>100-Trade Shows &amp; Seminars</v>
          </cell>
          <cell r="K20">
            <v>20.695</v>
          </cell>
          <cell r="M20" t="str">
            <v>100-Trade Shows &amp; Seminars</v>
          </cell>
          <cell r="N20">
            <v>0</v>
          </cell>
        </row>
        <row r="21">
          <cell r="A21" t="str">
            <v>100-Travel - Auto</v>
          </cell>
          <cell r="B21">
            <v>2.4</v>
          </cell>
          <cell r="D21" t="str">
            <v>100-Travel - Airfare</v>
          </cell>
          <cell r="E21">
            <v>22.925000000000001</v>
          </cell>
          <cell r="G21" t="str">
            <v>100-Travel - Airfare</v>
          </cell>
          <cell r="H21">
            <v>10.909000000000001</v>
          </cell>
          <cell r="J21" t="str">
            <v>100-Travel - Airfare</v>
          </cell>
          <cell r="K21">
            <v>5.5259999999999998</v>
          </cell>
          <cell r="M21" t="str">
            <v>100-Travel - Airfare</v>
          </cell>
          <cell r="N21">
            <v>-2.335</v>
          </cell>
        </row>
        <row r="22">
          <cell r="A22" t="str">
            <v>100-Travel - Hotel</v>
          </cell>
          <cell r="B22">
            <v>1.5</v>
          </cell>
          <cell r="D22" t="str">
            <v>100-Travel - Auto</v>
          </cell>
          <cell r="E22">
            <v>0.61499999999999999</v>
          </cell>
          <cell r="G22" t="str">
            <v>100-Travel - Auto</v>
          </cell>
          <cell r="H22">
            <v>-1.6220000000000001</v>
          </cell>
          <cell r="J22" t="str">
            <v>100-Travel - Auto</v>
          </cell>
          <cell r="K22">
            <v>1.294</v>
          </cell>
          <cell r="M22" t="str">
            <v>100-Travel - Auto</v>
          </cell>
          <cell r="N22">
            <v>0.378</v>
          </cell>
        </row>
        <row r="23">
          <cell r="A23" t="str">
            <v>100-Travel - Meals</v>
          </cell>
          <cell r="B23">
            <v>2</v>
          </cell>
          <cell r="D23" t="str">
            <v>100-Travel - Hotel</v>
          </cell>
          <cell r="E23">
            <v>22.896999999999998</v>
          </cell>
          <cell r="G23" t="str">
            <v>100-Travel - Hotel</v>
          </cell>
          <cell r="H23">
            <v>0.29299999999999998</v>
          </cell>
          <cell r="J23" t="str">
            <v>100-Travel - Hotel</v>
          </cell>
          <cell r="K23">
            <v>5.7009999999999996</v>
          </cell>
          <cell r="M23" t="str">
            <v>100-Travel - Hotel</v>
          </cell>
          <cell r="N23">
            <v>-0.39</v>
          </cell>
        </row>
        <row r="24">
          <cell r="A24" t="str">
            <v>100-Travel - Other</v>
          </cell>
          <cell r="B24">
            <v>8.3330000000000002</v>
          </cell>
          <cell r="D24" t="str">
            <v>100-Travel - Meals</v>
          </cell>
          <cell r="E24">
            <v>3.133</v>
          </cell>
          <cell r="G24" t="str">
            <v>100-Travel - Meals</v>
          </cell>
          <cell r="H24">
            <v>-1.9890000000000001</v>
          </cell>
          <cell r="J24" t="str">
            <v>100-Travel - Meals</v>
          </cell>
          <cell r="K24">
            <v>4.1529999999999996</v>
          </cell>
          <cell r="M24" t="str">
            <v>100-Travel - Meals</v>
          </cell>
          <cell r="N24">
            <v>-0.222</v>
          </cell>
        </row>
        <row r="25">
          <cell r="A25" t="str">
            <v>100-Workers Compensation</v>
          </cell>
          <cell r="B25">
            <v>8.7999999999999995E-2</v>
          </cell>
          <cell r="D25" t="str">
            <v>100-Travel - Other</v>
          </cell>
          <cell r="E25">
            <v>8.3339999999999996</v>
          </cell>
          <cell r="G25" t="str">
            <v>100-Travel - Other</v>
          </cell>
          <cell r="H25">
            <v>8.3339999999999996</v>
          </cell>
          <cell r="J25" t="str">
            <v>100-Travel - Other</v>
          </cell>
          <cell r="K25">
            <v>8.3940000000000001</v>
          </cell>
          <cell r="M25" t="str">
            <v>100-Travel - Other</v>
          </cell>
          <cell r="N25">
            <v>8.3339999999999996</v>
          </cell>
        </row>
        <row r="26">
          <cell r="A26" t="str">
            <v>120-Commissions</v>
          </cell>
          <cell r="B26">
            <v>27.939</v>
          </cell>
          <cell r="D26" t="str">
            <v>100-Workers Compensation</v>
          </cell>
          <cell r="E26">
            <v>8.1000000000000003E-2</v>
          </cell>
          <cell r="G26" t="str">
            <v>100-Workers Compensation</v>
          </cell>
          <cell r="H26">
            <v>0.246</v>
          </cell>
          <cell r="J26" t="str">
            <v>100-Workers Compensation</v>
          </cell>
          <cell r="K26">
            <v>0.40200000000000002</v>
          </cell>
          <cell r="M26" t="str">
            <v>100-Workers Compensation</v>
          </cell>
          <cell r="N26">
            <v>0.12</v>
          </cell>
        </row>
        <row r="27">
          <cell r="A27" t="str">
            <v>120-Depreciation</v>
          </cell>
          <cell r="B27">
            <v>0.69899999999999995</v>
          </cell>
          <cell r="D27" t="str">
            <v>120-Advertising &amp; Printing</v>
          </cell>
          <cell r="E27">
            <v>0.90400000000000003</v>
          </cell>
          <cell r="G27" t="str">
            <v>120-Advertising &amp; Printing</v>
          </cell>
          <cell r="H27">
            <v>0</v>
          </cell>
          <cell r="J27" t="str">
            <v>120-Advertising &amp; Printing</v>
          </cell>
          <cell r="K27">
            <v>0</v>
          </cell>
          <cell r="M27" t="str">
            <v>120-Advertising &amp; Printing</v>
          </cell>
          <cell r="N27">
            <v>0</v>
          </cell>
        </row>
        <row r="28">
          <cell r="A28" t="str">
            <v>120-Dues and Subscriptions</v>
          </cell>
          <cell r="B28">
            <v>0</v>
          </cell>
          <cell r="D28" t="str">
            <v>120-Commissions</v>
          </cell>
          <cell r="E28">
            <v>124.776</v>
          </cell>
          <cell r="G28" t="str">
            <v>120-Commissions</v>
          </cell>
          <cell r="H28">
            <v>299.26</v>
          </cell>
          <cell r="J28" t="str">
            <v>120-Commissions</v>
          </cell>
          <cell r="K28">
            <v>54.024999999999999</v>
          </cell>
          <cell r="M28" t="str">
            <v>120-Commissions</v>
          </cell>
          <cell r="N28">
            <v>120.008</v>
          </cell>
        </row>
        <row r="29">
          <cell r="A29" t="str">
            <v>120-Employee Activities</v>
          </cell>
          <cell r="B29">
            <v>0.25</v>
          </cell>
          <cell r="D29" t="str">
            <v>120-Depreciation</v>
          </cell>
          <cell r="E29">
            <v>0.74199999999999999</v>
          </cell>
          <cell r="G29" t="str">
            <v>120-Depreciation</v>
          </cell>
          <cell r="H29">
            <v>0.86899999999999999</v>
          </cell>
          <cell r="J29" t="str">
            <v>120-Depreciation</v>
          </cell>
          <cell r="K29">
            <v>0.90700000000000003</v>
          </cell>
          <cell r="M29" t="str">
            <v>120-Depreciation</v>
          </cell>
          <cell r="N29">
            <v>0.90700000000000003</v>
          </cell>
        </row>
        <row r="30">
          <cell r="A30" t="str">
            <v>120-Eval Amortization</v>
          </cell>
          <cell r="B30">
            <v>2.831</v>
          </cell>
          <cell r="D30" t="str">
            <v>120-Dues and Subscriptions</v>
          </cell>
          <cell r="E30">
            <v>0.628</v>
          </cell>
          <cell r="G30" t="str">
            <v>120-Dues and Subscriptions</v>
          </cell>
          <cell r="H30">
            <v>6.8000000000000005E-2</v>
          </cell>
          <cell r="J30" t="str">
            <v>120-Dues and Subscriptions</v>
          </cell>
          <cell r="K30">
            <v>0</v>
          </cell>
          <cell r="M30" t="str">
            <v>120-Dues and Subscriptions</v>
          </cell>
          <cell r="N30">
            <v>0.16700000000000001</v>
          </cell>
        </row>
        <row r="31">
          <cell r="A31" t="str">
            <v>120-Freight &amp; Postage</v>
          </cell>
          <cell r="B31">
            <v>2.48</v>
          </cell>
          <cell r="D31" t="str">
            <v>120-Employee Activities</v>
          </cell>
          <cell r="E31">
            <v>0.376</v>
          </cell>
          <cell r="G31" t="str">
            <v>120-Employee Activities</v>
          </cell>
          <cell r="H31">
            <v>1.514</v>
          </cell>
          <cell r="J31" t="str">
            <v>120-Employee Activities</v>
          </cell>
          <cell r="K31">
            <v>2.036</v>
          </cell>
          <cell r="M31" t="str">
            <v>120-Employee Activities</v>
          </cell>
          <cell r="N31">
            <v>0.78100000000000003</v>
          </cell>
        </row>
        <row r="32">
          <cell r="A32" t="str">
            <v>120-Health Insurance</v>
          </cell>
          <cell r="B32">
            <v>6.7960000000000003</v>
          </cell>
          <cell r="D32" t="str">
            <v>120-Eval Amortization</v>
          </cell>
          <cell r="E32">
            <v>24.581999999999997</v>
          </cell>
          <cell r="G32" t="str">
            <v>120-Eval Amortization</v>
          </cell>
          <cell r="H32">
            <v>40.634</v>
          </cell>
          <cell r="M32" t="str">
            <v>120-Equipment Rent</v>
          </cell>
          <cell r="N32">
            <v>-0.14499999999999999</v>
          </cell>
        </row>
        <row r="33">
          <cell r="A33" t="str">
            <v>120-Non-Capital Equipment &lt; $1l</v>
          </cell>
          <cell r="B33">
            <v>14.042</v>
          </cell>
          <cell r="D33" t="str">
            <v>120-Freight &amp; Postage</v>
          </cell>
          <cell r="E33">
            <v>3.875</v>
          </cell>
          <cell r="G33" t="str">
            <v>120-Freight &amp; Postage</v>
          </cell>
          <cell r="H33">
            <v>7.2560000000000002</v>
          </cell>
          <cell r="J33" t="str">
            <v>120-Eval Amortization</v>
          </cell>
          <cell r="K33">
            <v>43.951000000000001</v>
          </cell>
          <cell r="M33" t="str">
            <v>120-Eval Amortization</v>
          </cell>
          <cell r="N33">
            <v>57.457999999999998</v>
          </cell>
        </row>
        <row r="34">
          <cell r="A34" t="str">
            <v>120-Office Rental &amp; Utilities</v>
          </cell>
          <cell r="B34">
            <v>7.2869999999999999</v>
          </cell>
          <cell r="D34" t="str">
            <v>120-Health Insurance</v>
          </cell>
          <cell r="E34">
            <v>8.327</v>
          </cell>
          <cell r="G34" t="str">
            <v>120-Health Insurance</v>
          </cell>
          <cell r="H34">
            <v>6.2140000000000004</v>
          </cell>
          <cell r="J34" t="str">
            <v>120-Freight &amp; Postage</v>
          </cell>
          <cell r="K34">
            <v>2.0339999999999998</v>
          </cell>
          <cell r="M34" t="str">
            <v>120-Freight &amp; Postage</v>
          </cell>
          <cell r="N34">
            <v>2.8889999999999998</v>
          </cell>
        </row>
        <row r="35">
          <cell r="A35" t="str">
            <v>120-Office Supplies</v>
          </cell>
          <cell r="B35">
            <v>0.13</v>
          </cell>
          <cell r="D35" t="str">
            <v>120-Non-Capital Equipment &lt; $1l</v>
          </cell>
          <cell r="E35">
            <v>25.814</v>
          </cell>
          <cell r="G35" t="str">
            <v>120-Non-Capital Equipment &lt; $1l</v>
          </cell>
          <cell r="H35">
            <v>0.55000000000000004</v>
          </cell>
          <cell r="J35" t="str">
            <v>120-Health Insurance</v>
          </cell>
          <cell r="K35">
            <v>9.3889999999999993</v>
          </cell>
          <cell r="M35" t="str">
            <v>120-Health Insurance</v>
          </cell>
          <cell r="N35">
            <v>9.7889999999999997</v>
          </cell>
        </row>
        <row r="36">
          <cell r="A36" t="str">
            <v>120-Other Departmental Expense</v>
          </cell>
          <cell r="B36">
            <v>0</v>
          </cell>
          <cell r="D36" t="str">
            <v>120-Office Rental &amp; Utilities</v>
          </cell>
          <cell r="E36">
            <v>14.494000000000002</v>
          </cell>
          <cell r="G36" t="str">
            <v>120-Office Rental &amp; Utilities</v>
          </cell>
          <cell r="H36">
            <v>3.714</v>
          </cell>
          <cell r="J36" t="str">
            <v>120-Non-Capital Equipment &lt; $1l</v>
          </cell>
          <cell r="K36">
            <v>0.20300000000000001</v>
          </cell>
          <cell r="M36" t="str">
            <v>120-Non-Capital Equipment &lt; $1l</v>
          </cell>
          <cell r="N36">
            <v>0.28000000000000003</v>
          </cell>
        </row>
        <row r="37">
          <cell r="A37" t="str">
            <v>120-Payroll Taxes</v>
          </cell>
          <cell r="B37">
            <v>22.658999999999999</v>
          </cell>
          <cell r="D37" t="str">
            <v>120-Office Supplies</v>
          </cell>
          <cell r="E37">
            <v>0.22900000000000001</v>
          </cell>
          <cell r="G37" t="str">
            <v>120-Office Supplies</v>
          </cell>
          <cell r="H37">
            <v>0.41199999999999998</v>
          </cell>
          <cell r="J37" t="str">
            <v>120-Office Rental &amp; Utilities</v>
          </cell>
          <cell r="K37">
            <v>14.547000000000001</v>
          </cell>
          <cell r="M37" t="str">
            <v>120-Office Rental &amp; Utilities</v>
          </cell>
          <cell r="N37">
            <v>12.923</v>
          </cell>
        </row>
        <row r="38">
          <cell r="A38" t="str">
            <v>120-Promotional Materials</v>
          </cell>
          <cell r="B38">
            <v>0</v>
          </cell>
          <cell r="D38" t="str">
            <v>120-Other Departmental Expense</v>
          </cell>
          <cell r="E38">
            <v>0</v>
          </cell>
          <cell r="G38" t="str">
            <v>120-Other Departmental Expense</v>
          </cell>
          <cell r="H38">
            <v>0</v>
          </cell>
          <cell r="J38" t="str">
            <v>120-Office Supplies</v>
          </cell>
          <cell r="K38">
            <v>0.36199999999999999</v>
          </cell>
          <cell r="M38" t="str">
            <v>120-Office Supplies</v>
          </cell>
          <cell r="N38">
            <v>1.0609999999999999</v>
          </cell>
        </row>
        <row r="39">
          <cell r="A39" t="str">
            <v>120-Tel, Cell, Internet</v>
          </cell>
          <cell r="B39">
            <v>10.086</v>
          </cell>
          <cell r="D39" t="str">
            <v>120-Payroll Taxes</v>
          </cell>
          <cell r="E39">
            <v>23.66</v>
          </cell>
          <cell r="G39" t="str">
            <v>120-Payroll Taxes</v>
          </cell>
          <cell r="H39">
            <v>18.111999999999998</v>
          </cell>
          <cell r="J39" t="str">
            <v>120-Other Departmental Expense</v>
          </cell>
          <cell r="K39">
            <v>0.52600000000000002</v>
          </cell>
          <cell r="M39" t="str">
            <v>120-Other Departmental Expense</v>
          </cell>
          <cell r="N39">
            <v>0</v>
          </cell>
        </row>
        <row r="40">
          <cell r="A40" t="str">
            <v>120-Total Salary</v>
          </cell>
          <cell r="B40">
            <v>124.206</v>
          </cell>
          <cell r="D40" t="str">
            <v>120-Promotional Materials</v>
          </cell>
          <cell r="E40">
            <v>0.32</v>
          </cell>
          <cell r="G40" t="str">
            <v>120-Promotional Materials</v>
          </cell>
          <cell r="H40">
            <v>0</v>
          </cell>
          <cell r="J40" t="str">
            <v>120-Payroll Taxes</v>
          </cell>
          <cell r="K40">
            <v>27.678000000000001</v>
          </cell>
          <cell r="M40" t="str">
            <v>120-Payroll Taxes</v>
          </cell>
          <cell r="N40">
            <v>11.978999999999999</v>
          </cell>
        </row>
        <row r="41">
          <cell r="A41" t="str">
            <v>120-Trade Shows &amp; Seminars</v>
          </cell>
          <cell r="B41">
            <v>0</v>
          </cell>
          <cell r="D41" t="str">
            <v>120-Tel, Cell, Internet</v>
          </cell>
          <cell r="E41">
            <v>7.7869999999999999</v>
          </cell>
          <cell r="G41" t="str">
            <v>120-Tel, Cell, Internet</v>
          </cell>
          <cell r="H41">
            <v>10.747</v>
          </cell>
          <cell r="J41" t="str">
            <v>120-Promotional Materials</v>
          </cell>
          <cell r="K41">
            <v>1.089</v>
          </cell>
          <cell r="M41" t="str">
            <v>120-Promotional Materials</v>
          </cell>
          <cell r="N41">
            <v>0</v>
          </cell>
        </row>
        <row r="42">
          <cell r="A42" t="str">
            <v>120-Travel - Airfare</v>
          </cell>
          <cell r="B42">
            <v>15.337</v>
          </cell>
          <cell r="D42" t="str">
            <v>120-Total Salary</v>
          </cell>
          <cell r="E42">
            <v>132.30799999999999</v>
          </cell>
          <cell r="G42" t="str">
            <v>120-Total Salary</v>
          </cell>
          <cell r="H42">
            <v>137.678</v>
          </cell>
          <cell r="J42" t="str">
            <v>120-Tel, Cell, Internet</v>
          </cell>
          <cell r="K42">
            <v>7.1040000000000001</v>
          </cell>
          <cell r="M42" t="str">
            <v>120-Tel, Cell, Internet</v>
          </cell>
          <cell r="N42">
            <v>11.731</v>
          </cell>
        </row>
        <row r="43">
          <cell r="A43" t="str">
            <v>120-Travel - Auto</v>
          </cell>
          <cell r="B43">
            <v>12.667999999999999</v>
          </cell>
          <cell r="D43" t="str">
            <v>120-Trade Shows &amp; Seminars</v>
          </cell>
          <cell r="E43">
            <v>0</v>
          </cell>
          <cell r="G43" t="str">
            <v>120-Trade Shows &amp; Seminars</v>
          </cell>
          <cell r="H43">
            <v>0.21299999999999999</v>
          </cell>
          <cell r="J43" t="str">
            <v>120-Total Salary</v>
          </cell>
          <cell r="K43">
            <v>145.517</v>
          </cell>
          <cell r="M43" t="str">
            <v>120-Total Salary</v>
          </cell>
          <cell r="N43">
            <v>136.04900000000001</v>
          </cell>
        </row>
        <row r="44">
          <cell r="A44" t="str">
            <v>120-Travel - Hotel</v>
          </cell>
          <cell r="B44">
            <v>6.343</v>
          </cell>
          <cell r="D44" t="str">
            <v>120-Travel - Airfare</v>
          </cell>
          <cell r="E44">
            <v>10.114000000000001</v>
          </cell>
          <cell r="G44" t="str">
            <v>120-Travel - Airfare</v>
          </cell>
          <cell r="H44">
            <v>23.81</v>
          </cell>
          <cell r="J44" t="str">
            <v>120-Trade Shows &amp; Seminars</v>
          </cell>
          <cell r="K44">
            <v>0</v>
          </cell>
          <cell r="M44" t="str">
            <v>120-Trade Shows &amp; Seminars</v>
          </cell>
          <cell r="N44">
            <v>0.25</v>
          </cell>
        </row>
        <row r="45">
          <cell r="A45" t="str">
            <v>120-Travel - Meals</v>
          </cell>
          <cell r="B45">
            <v>10.185</v>
          </cell>
          <cell r="D45" t="str">
            <v>120-Travel - Auto</v>
          </cell>
          <cell r="E45">
            <v>10.028</v>
          </cell>
          <cell r="G45" t="str">
            <v>120-Travel - Auto</v>
          </cell>
          <cell r="H45">
            <v>13.538</v>
          </cell>
          <cell r="J45" t="str">
            <v>120-Travel - Airfare</v>
          </cell>
          <cell r="K45">
            <v>11.323</v>
          </cell>
          <cell r="M45" t="str">
            <v>120-Training &amp; Tuition</v>
          </cell>
          <cell r="N45">
            <v>1.673</v>
          </cell>
        </row>
        <row r="46">
          <cell r="A46" t="str">
            <v>120-Travel - Other/Relocation</v>
          </cell>
          <cell r="B46">
            <v>0.19</v>
          </cell>
          <cell r="D46" t="str">
            <v>120-Travel - Hotel</v>
          </cell>
          <cell r="E46">
            <v>5.3559999999999999</v>
          </cell>
          <cell r="G46" t="str">
            <v>120-Travel - Hotel</v>
          </cell>
          <cell r="H46">
            <v>10.423999999999999</v>
          </cell>
          <cell r="J46" t="str">
            <v>120-Travel - Auto</v>
          </cell>
          <cell r="K46">
            <v>11.122</v>
          </cell>
          <cell r="M46" t="str">
            <v>120-Travel - Airfare</v>
          </cell>
          <cell r="N46">
            <v>22.684999999999999</v>
          </cell>
        </row>
        <row r="47">
          <cell r="A47" t="str">
            <v>120-Workers Compensation</v>
          </cell>
          <cell r="B47">
            <v>1.502</v>
          </cell>
          <cell r="D47" t="str">
            <v>120-Travel - Meals</v>
          </cell>
          <cell r="E47">
            <v>7.452</v>
          </cell>
          <cell r="G47" t="str">
            <v>120-Travel - Meals</v>
          </cell>
          <cell r="H47">
            <v>13.177</v>
          </cell>
          <cell r="J47" t="str">
            <v>120-Travel - Hotel</v>
          </cell>
          <cell r="K47">
            <v>9.4529999999999994</v>
          </cell>
          <cell r="M47" t="str">
            <v>120-Travel - Auto</v>
          </cell>
          <cell r="N47">
            <v>14.59</v>
          </cell>
        </row>
        <row r="48">
          <cell r="A48" t="str">
            <v>130-Advertising &amp; Printing</v>
          </cell>
          <cell r="B48">
            <v>0.111</v>
          </cell>
          <cell r="D48" t="str">
            <v>120-Travel - Other/Relocation</v>
          </cell>
          <cell r="E48">
            <v>0.72299999999999998</v>
          </cell>
          <cell r="G48" t="str">
            <v>120-Travel - Other/Relocation</v>
          </cell>
          <cell r="H48">
            <v>-0.17399999999999999</v>
          </cell>
          <cell r="J48" t="str">
            <v>120-Travel - Meals</v>
          </cell>
          <cell r="K48">
            <v>7.7290000000000001</v>
          </cell>
          <cell r="M48" t="str">
            <v>120-Travel - Hotel</v>
          </cell>
          <cell r="N48">
            <v>12.125</v>
          </cell>
        </row>
        <row r="49">
          <cell r="A49" t="str">
            <v>130-Commissions</v>
          </cell>
          <cell r="B49">
            <v>40.996000000000002</v>
          </cell>
          <cell r="D49" t="str">
            <v>120-Workers Compensation</v>
          </cell>
          <cell r="E49">
            <v>1.464</v>
          </cell>
          <cell r="G49" t="str">
            <v>120-Workers Compensation</v>
          </cell>
          <cell r="H49">
            <v>1.391</v>
          </cell>
          <cell r="J49" t="str">
            <v>120-Travel - Other/Relocation</v>
          </cell>
          <cell r="K49">
            <v>0.51800000000000002</v>
          </cell>
          <cell r="M49" t="str">
            <v>120-Travel - Meals</v>
          </cell>
          <cell r="N49">
            <v>9.82</v>
          </cell>
        </row>
        <row r="50">
          <cell r="A50" t="str">
            <v>130-Depreciation</v>
          </cell>
          <cell r="B50">
            <v>0.188</v>
          </cell>
          <cell r="D50" t="str">
            <v>130-Advertising &amp; Printing</v>
          </cell>
          <cell r="E50">
            <v>0</v>
          </cell>
          <cell r="G50" t="str">
            <v>130-Advertising &amp; Printing</v>
          </cell>
          <cell r="H50">
            <v>0</v>
          </cell>
          <cell r="J50" t="str">
            <v>120-Workers Compensation</v>
          </cell>
          <cell r="K50">
            <v>2.548</v>
          </cell>
          <cell r="M50" t="str">
            <v>120-Travel - Other/Relocation</v>
          </cell>
          <cell r="N50">
            <v>9.4E-2</v>
          </cell>
        </row>
        <row r="51">
          <cell r="A51" t="str">
            <v>130-Employee Activities</v>
          </cell>
          <cell r="B51">
            <v>0</v>
          </cell>
          <cell r="D51" t="str">
            <v>130-Commissions</v>
          </cell>
          <cell r="E51">
            <v>109.568</v>
          </cell>
          <cell r="G51" t="str">
            <v>130-Commissions</v>
          </cell>
          <cell r="H51">
            <v>86.566999999999993</v>
          </cell>
          <cell r="J51" t="str">
            <v>130-Advertising &amp; Printing</v>
          </cell>
          <cell r="K51">
            <v>4.9000000000000002E-2</v>
          </cell>
          <cell r="M51" t="str">
            <v>120-Workers Compensation</v>
          </cell>
          <cell r="N51">
            <v>0.76100000000000001</v>
          </cell>
        </row>
        <row r="52">
          <cell r="A52" t="str">
            <v>130-Eval Amortization</v>
          </cell>
          <cell r="B52">
            <v>2.831</v>
          </cell>
          <cell r="D52" t="str">
            <v>130-Depreciation</v>
          </cell>
          <cell r="E52">
            <v>0.32200000000000001</v>
          </cell>
          <cell r="G52" t="str">
            <v>130-Depreciation</v>
          </cell>
          <cell r="H52">
            <v>0.32200000000000001</v>
          </cell>
          <cell r="J52" t="str">
            <v>130-Commissions</v>
          </cell>
          <cell r="K52">
            <v>69.346000000000004</v>
          </cell>
          <cell r="M52" t="str">
            <v>130-Advertising &amp; Printing</v>
          </cell>
          <cell r="N52">
            <v>0.21199999999999999</v>
          </cell>
        </row>
        <row r="53">
          <cell r="A53" t="str">
            <v>130-Freight &amp; Postage</v>
          </cell>
          <cell r="B53">
            <v>0.42499999999999999</v>
          </cell>
          <cell r="D53" t="str">
            <v>130-Employee Activities</v>
          </cell>
          <cell r="E53">
            <v>0</v>
          </cell>
          <cell r="G53" t="str">
            <v>130-Dues and Subscriptions</v>
          </cell>
          <cell r="H53">
            <v>0.30399999999999999</v>
          </cell>
          <cell r="J53" t="str">
            <v>130-Depreciation</v>
          </cell>
          <cell r="K53">
            <v>0.36</v>
          </cell>
          <cell r="M53" t="str">
            <v>130-Commissions</v>
          </cell>
          <cell r="N53">
            <v>99.617000000000004</v>
          </cell>
        </row>
        <row r="54">
          <cell r="A54" t="str">
            <v>130-Health Insurance</v>
          </cell>
          <cell r="B54">
            <v>4.3970000000000002</v>
          </cell>
          <cell r="D54" t="str">
            <v>130-Eval Amortization</v>
          </cell>
          <cell r="E54">
            <v>16.481999999999999</v>
          </cell>
          <cell r="G54" t="str">
            <v>130-Employee Activities</v>
          </cell>
          <cell r="H54">
            <v>0.77700000000000002</v>
          </cell>
          <cell r="J54" t="str">
            <v>130-Dues and Subscriptions</v>
          </cell>
          <cell r="K54">
            <v>0.47799999999999998</v>
          </cell>
          <cell r="M54" t="str">
            <v>130-Depreciation</v>
          </cell>
          <cell r="N54">
            <v>0.36</v>
          </cell>
        </row>
        <row r="55">
          <cell r="A55" t="str">
            <v>130-Non-Capital Equipment &lt; $1l</v>
          </cell>
          <cell r="B55">
            <v>-0.42499999999999999</v>
          </cell>
          <cell r="D55" t="str">
            <v>130-Freight &amp; Postage</v>
          </cell>
          <cell r="E55">
            <v>0.48699999999999999</v>
          </cell>
          <cell r="G55" t="str">
            <v>130-Eval Amortization</v>
          </cell>
          <cell r="H55">
            <v>25.408999999999999</v>
          </cell>
          <cell r="J55" t="str">
            <v>130-Employee Activities</v>
          </cell>
          <cell r="K55">
            <v>1.381</v>
          </cell>
          <cell r="M55" t="str">
            <v>130-Dues and Subscriptions</v>
          </cell>
          <cell r="N55">
            <v>0</v>
          </cell>
        </row>
        <row r="56">
          <cell r="A56" t="str">
            <v>130-Office Rental &amp; Utilities</v>
          </cell>
          <cell r="B56">
            <v>5.6980000000000004</v>
          </cell>
          <cell r="D56" t="str">
            <v>130-Health Insurance</v>
          </cell>
          <cell r="E56">
            <v>6.0140000000000002</v>
          </cell>
          <cell r="G56" t="str">
            <v>130-Freight &amp; Postage</v>
          </cell>
          <cell r="H56">
            <v>1.2030000000000001</v>
          </cell>
          <cell r="J56" t="str">
            <v>130-Eval Amortization</v>
          </cell>
          <cell r="K56">
            <v>1.5660000000000001</v>
          </cell>
          <cell r="M56" t="str">
            <v>130-Employee Activities</v>
          </cell>
          <cell r="N56">
            <v>0.64200000000000002</v>
          </cell>
        </row>
        <row r="57">
          <cell r="A57" t="str">
            <v>130-Office Supplies</v>
          </cell>
          <cell r="B57">
            <v>5.3999999999999999E-2</v>
          </cell>
          <cell r="D57" t="str">
            <v>130-Non-Capital Equipment &lt; $1l</v>
          </cell>
          <cell r="E57">
            <v>4.734</v>
          </cell>
          <cell r="G57" t="str">
            <v>130-Health Insurance</v>
          </cell>
          <cell r="H57">
            <v>4.7510000000000003</v>
          </cell>
          <cell r="J57" t="str">
            <v>130-Freight &amp; Postage</v>
          </cell>
          <cell r="K57">
            <v>0.22</v>
          </cell>
          <cell r="M57" t="str">
            <v>130-Eval Amortization</v>
          </cell>
          <cell r="N57">
            <v>5.13</v>
          </cell>
        </row>
        <row r="58">
          <cell r="A58" t="str">
            <v>130-Payroll Taxes</v>
          </cell>
          <cell r="B58">
            <v>9.9450000000000003</v>
          </cell>
          <cell r="D58" t="str">
            <v>130-Office Rental &amp; Utilities</v>
          </cell>
          <cell r="E58">
            <v>2.661</v>
          </cell>
          <cell r="G58" t="str">
            <v>130-Non-Capital Equipment &lt; $1l</v>
          </cell>
          <cell r="H58">
            <v>0.79300000000000004</v>
          </cell>
          <cell r="J58" t="str">
            <v>130-Health Insurance</v>
          </cell>
          <cell r="K58">
            <v>6.9189999999999996</v>
          </cell>
          <cell r="M58" t="str">
            <v>130-Freight &amp; Postage</v>
          </cell>
          <cell r="N58">
            <v>0.82099999999999995</v>
          </cell>
        </row>
        <row r="59">
          <cell r="A59" t="str">
            <v>130-Recruiting fees</v>
          </cell>
          <cell r="B59">
            <v>0</v>
          </cell>
          <cell r="D59" t="str">
            <v>130-Office Supplies</v>
          </cell>
          <cell r="E59">
            <v>1.2E-2</v>
          </cell>
          <cell r="G59" t="str">
            <v>130-Office Rental &amp; Utilities</v>
          </cell>
          <cell r="H59">
            <v>3.36</v>
          </cell>
          <cell r="J59" t="str">
            <v>130-Non-Capital Equipment &lt; $1l</v>
          </cell>
          <cell r="K59">
            <v>0.06</v>
          </cell>
          <cell r="M59" t="str">
            <v>130-Health Insurance</v>
          </cell>
          <cell r="N59">
            <v>6.6970000000000001</v>
          </cell>
        </row>
        <row r="60">
          <cell r="A60" t="str">
            <v>130-Tel, Cell, Internet</v>
          </cell>
          <cell r="B60">
            <v>1.7010000000000001</v>
          </cell>
          <cell r="D60" t="str">
            <v>130-Payroll Taxes</v>
          </cell>
          <cell r="E60">
            <v>18.225000000000001</v>
          </cell>
          <cell r="G60" t="str">
            <v>130-Office Supplies</v>
          </cell>
          <cell r="H60">
            <v>8.2000000000000003E-2</v>
          </cell>
          <cell r="J60" t="str">
            <v>130-Office Rental &amp; Utilities</v>
          </cell>
          <cell r="K60">
            <v>-1.77</v>
          </cell>
          <cell r="M60" t="str">
            <v>130-Non-Capital Equipment &lt; $1l</v>
          </cell>
          <cell r="N60">
            <v>0</v>
          </cell>
        </row>
        <row r="61">
          <cell r="A61" t="str">
            <v>130-Total Salary</v>
          </cell>
          <cell r="B61">
            <v>88.263000000000005</v>
          </cell>
          <cell r="D61" t="str">
            <v>130-Recruiting fees</v>
          </cell>
          <cell r="E61">
            <v>0</v>
          </cell>
          <cell r="G61" t="str">
            <v>130-Payroll Taxes</v>
          </cell>
          <cell r="H61">
            <v>13.451000000000001</v>
          </cell>
          <cell r="J61" t="str">
            <v>130-Office Supplies</v>
          </cell>
          <cell r="K61">
            <v>0.26300000000000001</v>
          </cell>
          <cell r="M61" t="str">
            <v>130-Office Rental &amp; Utilities</v>
          </cell>
          <cell r="N61">
            <v>5.0860000000000003</v>
          </cell>
        </row>
        <row r="62">
          <cell r="A62" t="str">
            <v>130-Trade Shows &amp; Seminars</v>
          </cell>
          <cell r="B62">
            <v>0.55200000000000005</v>
          </cell>
          <cell r="D62" t="str">
            <v>130-Tel, Cell, Internet</v>
          </cell>
          <cell r="E62">
            <v>1.429</v>
          </cell>
          <cell r="G62" t="str">
            <v>130-Recruiting fees</v>
          </cell>
          <cell r="H62">
            <v>0</v>
          </cell>
          <cell r="J62" t="str">
            <v>130-Payroll Taxes</v>
          </cell>
          <cell r="K62">
            <v>11.667</v>
          </cell>
          <cell r="M62" t="str">
            <v>130-Office Supplies</v>
          </cell>
          <cell r="N62">
            <v>5.8000000000000003E-2</v>
          </cell>
        </row>
        <row r="63">
          <cell r="A63" t="str">
            <v>130-Travel - Airfare</v>
          </cell>
          <cell r="B63">
            <v>4.032</v>
          </cell>
          <cell r="D63" t="str">
            <v>130-Total Salary</v>
          </cell>
          <cell r="E63">
            <v>88.17</v>
          </cell>
          <cell r="G63" t="str">
            <v>130-Tel, Cell, Internet</v>
          </cell>
          <cell r="H63">
            <v>2.355</v>
          </cell>
          <cell r="J63" t="str">
            <v>130-Promotional Materials</v>
          </cell>
          <cell r="K63">
            <v>1.2370000000000001</v>
          </cell>
          <cell r="M63" t="str">
            <v>130-Payroll Taxes</v>
          </cell>
          <cell r="N63">
            <v>10.792999999999999</v>
          </cell>
        </row>
        <row r="64">
          <cell r="A64" t="str">
            <v>130-Travel - Auto</v>
          </cell>
          <cell r="B64">
            <v>1.4279999999999999</v>
          </cell>
          <cell r="D64" t="str">
            <v>130-Trade Shows &amp; Seminars</v>
          </cell>
          <cell r="E64">
            <v>1.581</v>
          </cell>
          <cell r="G64" t="str">
            <v>130-Total Salary</v>
          </cell>
          <cell r="H64">
            <v>89.042000000000002</v>
          </cell>
          <cell r="J64" t="str">
            <v>130-Recruiting fees</v>
          </cell>
          <cell r="K64">
            <v>0</v>
          </cell>
          <cell r="M64" t="str">
            <v>130-Promotional Materials</v>
          </cell>
          <cell r="N64">
            <v>0</v>
          </cell>
        </row>
        <row r="65">
          <cell r="A65" t="str">
            <v>130-Travel - Hotel</v>
          </cell>
          <cell r="B65">
            <v>1.5549999999999999</v>
          </cell>
          <cell r="D65" t="str">
            <v>130-Travel - Airfare</v>
          </cell>
          <cell r="E65">
            <v>4.383</v>
          </cell>
          <cell r="G65" t="str">
            <v>130-Trade Shows &amp; Seminars</v>
          </cell>
          <cell r="H65">
            <v>0.16900000000000001</v>
          </cell>
          <cell r="J65" t="str">
            <v>130-Tel, Cell, Internet</v>
          </cell>
          <cell r="K65">
            <v>2.5139999999999998</v>
          </cell>
          <cell r="M65" t="str">
            <v>130-Recruiting fees</v>
          </cell>
          <cell r="N65">
            <v>0</v>
          </cell>
        </row>
        <row r="66">
          <cell r="A66" t="str">
            <v>130-Travel - Meals</v>
          </cell>
          <cell r="B66">
            <v>1.02</v>
          </cell>
          <cell r="D66" t="str">
            <v>130-Travel - Auto</v>
          </cell>
          <cell r="E66">
            <v>4.4870000000000001</v>
          </cell>
          <cell r="G66" t="str">
            <v>130-Travel - Airfare</v>
          </cell>
          <cell r="H66">
            <v>6.8120000000000003</v>
          </cell>
          <cell r="J66" t="str">
            <v>130-Total Salary</v>
          </cell>
          <cell r="K66">
            <v>93.266000000000005</v>
          </cell>
          <cell r="M66" t="str">
            <v>130-Tel, Cell, Internet</v>
          </cell>
          <cell r="N66">
            <v>2.5270000000000001</v>
          </cell>
        </row>
        <row r="67">
          <cell r="A67" t="str">
            <v>130-Travel - Other</v>
          </cell>
          <cell r="B67">
            <v>-0.01</v>
          </cell>
          <cell r="D67" t="str">
            <v>130-Travel - Hotel</v>
          </cell>
          <cell r="E67">
            <v>4.4470000000000001</v>
          </cell>
          <cell r="G67" t="str">
            <v>130-Travel - Auto</v>
          </cell>
          <cell r="H67">
            <v>4.9370000000000003</v>
          </cell>
          <cell r="J67" t="str">
            <v>130-Trade Shows &amp; Seminars</v>
          </cell>
          <cell r="K67">
            <v>0</v>
          </cell>
          <cell r="M67" t="str">
            <v>130-Total Salary</v>
          </cell>
          <cell r="N67">
            <v>103.848</v>
          </cell>
        </row>
        <row r="68">
          <cell r="A68" t="str">
            <v>130-Workers Compensation</v>
          </cell>
          <cell r="B68">
            <v>0.97199999999999998</v>
          </cell>
          <cell r="D68" t="str">
            <v>130-Travel - Meals</v>
          </cell>
          <cell r="E68">
            <v>3.819</v>
          </cell>
          <cell r="G68" t="str">
            <v>130-Travel - Hotel</v>
          </cell>
          <cell r="H68">
            <v>6.9029999999999996</v>
          </cell>
          <cell r="J68" t="str">
            <v>130-Travel - Airfare</v>
          </cell>
          <cell r="K68">
            <v>8.9559999999999995</v>
          </cell>
          <cell r="M68" t="str">
            <v>130-Trade Shows &amp; Seminars</v>
          </cell>
          <cell r="N68">
            <v>0</v>
          </cell>
        </row>
        <row r="69">
          <cell r="A69" t="str">
            <v>150-Advertising &amp; Printing</v>
          </cell>
          <cell r="B69">
            <v>0.41599999999999998</v>
          </cell>
          <cell r="D69" t="str">
            <v>130-Travel - Other</v>
          </cell>
          <cell r="E69">
            <v>-0.04</v>
          </cell>
          <cell r="G69" t="str">
            <v>130-Travel - Meals</v>
          </cell>
          <cell r="H69">
            <v>2.2679999999999998</v>
          </cell>
          <cell r="J69" t="str">
            <v>130-Travel - Auto</v>
          </cell>
          <cell r="K69">
            <v>12.645</v>
          </cell>
          <cell r="M69" t="str">
            <v>130-Travel - Airfare</v>
          </cell>
          <cell r="N69">
            <v>7.11</v>
          </cell>
        </row>
        <row r="70">
          <cell r="A70" t="str">
            <v>150-Commissions</v>
          </cell>
          <cell r="B70">
            <v>9.34</v>
          </cell>
          <cell r="D70" t="str">
            <v>130-Workers Compensation</v>
          </cell>
          <cell r="E70">
            <v>1.0569999999999999</v>
          </cell>
          <cell r="G70" t="str">
            <v>130-Travel - Other</v>
          </cell>
          <cell r="H70">
            <v>-4.5999999999999999E-2</v>
          </cell>
          <cell r="J70" t="str">
            <v>130-Travel - Hotel</v>
          </cell>
          <cell r="K70">
            <v>6.0179999999999998</v>
          </cell>
          <cell r="M70" t="str">
            <v>130-Travel - Auto</v>
          </cell>
          <cell r="N70">
            <v>6.4119999999999999</v>
          </cell>
        </row>
        <row r="71">
          <cell r="A71" t="str">
            <v>150-Consulting</v>
          </cell>
          <cell r="B71">
            <v>0</v>
          </cell>
          <cell r="D71" t="str">
            <v>150-Advertising &amp; Printing</v>
          </cell>
          <cell r="E71">
            <v>0.48899999999999999</v>
          </cell>
          <cell r="G71" t="str">
            <v>130-Workers Compensation</v>
          </cell>
          <cell r="H71">
            <v>1.0640000000000001</v>
          </cell>
          <cell r="J71" t="str">
            <v>130-Travel - Meals</v>
          </cell>
          <cell r="K71">
            <v>5.4980000000000002</v>
          </cell>
          <cell r="M71" t="str">
            <v>130-Travel - Hotel</v>
          </cell>
          <cell r="N71">
            <v>5.7859999999999996</v>
          </cell>
        </row>
        <row r="72">
          <cell r="A72" t="str">
            <v>150-Depreciation</v>
          </cell>
          <cell r="B72">
            <v>0.27800000000000002</v>
          </cell>
          <cell r="D72" t="str">
            <v>150-Commissions</v>
          </cell>
          <cell r="E72">
            <v>63.972000000000001</v>
          </cell>
          <cell r="G72" t="str">
            <v>150-Advertising &amp; Printing</v>
          </cell>
          <cell r="H72">
            <v>-1.579</v>
          </cell>
          <cell r="J72" t="str">
            <v>130-Travel - Other</v>
          </cell>
          <cell r="K72">
            <v>0.45800000000000002</v>
          </cell>
          <cell r="M72" t="str">
            <v>130-Travel - Meals</v>
          </cell>
          <cell r="N72">
            <v>4.3239999999999998</v>
          </cell>
        </row>
        <row r="73">
          <cell r="A73" t="str">
            <v>150-Eval Amortization</v>
          </cell>
          <cell r="B73">
            <v>2.831</v>
          </cell>
          <cell r="D73" t="str">
            <v>150-Consulting</v>
          </cell>
          <cell r="E73">
            <v>0</v>
          </cell>
          <cell r="G73" t="str">
            <v>150-Commissions</v>
          </cell>
          <cell r="H73">
            <v>43.671999999999997</v>
          </cell>
          <cell r="J73" t="str">
            <v>130-Workers Compensation</v>
          </cell>
          <cell r="K73">
            <v>1.8779999999999999</v>
          </cell>
          <cell r="M73" t="str">
            <v>130-Travel - Other</v>
          </cell>
          <cell r="N73">
            <v>3.2000000000000001E-2</v>
          </cell>
        </row>
        <row r="74">
          <cell r="A74" t="str">
            <v>150-Freight &amp; Postage</v>
          </cell>
          <cell r="B74">
            <v>1.0629999999999999</v>
          </cell>
          <cell r="D74" t="str">
            <v>150-Depreciation</v>
          </cell>
          <cell r="E74">
            <v>0.47599999999999998</v>
          </cell>
          <cell r="G74" t="str">
            <v>150-Consulting</v>
          </cell>
          <cell r="H74">
            <v>0</v>
          </cell>
          <cell r="J74" t="str">
            <v>150-Advertising &amp; Printing</v>
          </cell>
          <cell r="K74">
            <v>0</v>
          </cell>
          <cell r="M74" t="str">
            <v>130-Workers Compensation</v>
          </cell>
          <cell r="N74">
            <v>0.52100000000000002</v>
          </cell>
        </row>
        <row r="75">
          <cell r="A75" t="str">
            <v>150-Health Insurance</v>
          </cell>
          <cell r="B75">
            <v>-3.6429999999999998</v>
          </cell>
          <cell r="D75" t="str">
            <v>150-Eval Amortization</v>
          </cell>
          <cell r="E75">
            <v>12.832000000000001</v>
          </cell>
          <cell r="G75" t="str">
            <v>150-Depreciation</v>
          </cell>
          <cell r="H75">
            <v>0.73399999999999999</v>
          </cell>
          <cell r="J75" t="str">
            <v>150-Commissions</v>
          </cell>
          <cell r="K75">
            <v>35.25</v>
          </cell>
          <cell r="M75" t="str">
            <v>150-Advertising &amp; Printing</v>
          </cell>
          <cell r="N75">
            <v>0</v>
          </cell>
        </row>
        <row r="76">
          <cell r="A76" t="str">
            <v>150-License &amp; Bank Fees</v>
          </cell>
          <cell r="B76">
            <v>0.54500000000000004</v>
          </cell>
          <cell r="D76" t="str">
            <v>150-Freight &amp; Postage</v>
          </cell>
          <cell r="E76">
            <v>8.9309999999999992</v>
          </cell>
          <cell r="G76" t="str">
            <v>150-Eval Amortization</v>
          </cell>
          <cell r="H76">
            <v>2.8340000000000001</v>
          </cell>
          <cell r="J76" t="str">
            <v>150-Consulting</v>
          </cell>
          <cell r="K76">
            <v>0</v>
          </cell>
          <cell r="M76" t="str">
            <v>150-Commissions</v>
          </cell>
          <cell r="N76">
            <v>88.840999999999994</v>
          </cell>
        </row>
        <row r="77">
          <cell r="A77" t="str">
            <v>150-Non-Capital Equipment &lt; $1k</v>
          </cell>
          <cell r="B77">
            <v>0.75</v>
          </cell>
          <cell r="D77" t="str">
            <v>150-Health Insurance</v>
          </cell>
          <cell r="E77">
            <v>14.003</v>
          </cell>
          <cell r="G77" t="str">
            <v>150-Freight &amp; Postage</v>
          </cell>
          <cell r="H77">
            <v>1.242</v>
          </cell>
          <cell r="J77" t="str">
            <v>150-Depreciation</v>
          </cell>
          <cell r="K77">
            <v>0.66500000000000004</v>
          </cell>
          <cell r="M77" t="str">
            <v>150-Consulting</v>
          </cell>
          <cell r="N77">
            <v>0</v>
          </cell>
        </row>
        <row r="78">
          <cell r="A78" t="str">
            <v>150-Office Supplies</v>
          </cell>
          <cell r="B78">
            <v>0.314</v>
          </cell>
          <cell r="D78" t="str">
            <v>150-License &amp; Bank Fees</v>
          </cell>
          <cell r="E78">
            <v>0.66800000000000004</v>
          </cell>
          <cell r="G78" t="str">
            <v>150-Health Insurance</v>
          </cell>
          <cell r="H78">
            <v>18.562999999999999</v>
          </cell>
          <cell r="M78" t="str">
            <v>150-Depreciation</v>
          </cell>
          <cell r="N78">
            <v>0.59299999999999997</v>
          </cell>
        </row>
        <row r="79">
          <cell r="A79" t="str">
            <v>150-Other Expense / Fx Impact</v>
          </cell>
          <cell r="B79">
            <v>18.983000000000001</v>
          </cell>
          <cell r="D79" t="str">
            <v>150-Non-Capital Equipment &lt; $1k</v>
          </cell>
          <cell r="E79">
            <v>1.5</v>
          </cell>
          <cell r="G79" t="str">
            <v>150-License &amp; Bank Fees</v>
          </cell>
          <cell r="H79">
            <v>0.60899999999999999</v>
          </cell>
          <cell r="J79" t="str">
            <v>150-Eval Amortization</v>
          </cell>
          <cell r="K79">
            <v>3.38</v>
          </cell>
          <cell r="M79" t="str">
            <v>150-Equipment Rent</v>
          </cell>
          <cell r="N79">
            <v>0</v>
          </cell>
        </row>
        <row r="80">
          <cell r="A80" t="str">
            <v>150-Payroll Taxes</v>
          </cell>
          <cell r="B80">
            <v>11.076000000000001</v>
          </cell>
          <cell r="D80" t="str">
            <v>150-Office Supplies</v>
          </cell>
          <cell r="E80">
            <v>0.47599999999999998</v>
          </cell>
          <cell r="G80" t="str">
            <v>150-Non-Capital Equipment &lt; $1k</v>
          </cell>
          <cell r="H80">
            <v>0</v>
          </cell>
          <cell r="J80" t="str">
            <v>150-Freight &amp; Postage</v>
          </cell>
          <cell r="K80">
            <v>1.012</v>
          </cell>
          <cell r="M80" t="str">
            <v>150-Eval Amortization</v>
          </cell>
          <cell r="N80">
            <v>1.472</v>
          </cell>
        </row>
        <row r="81">
          <cell r="A81" t="str">
            <v>150-Professional / Outside Services</v>
          </cell>
          <cell r="B81">
            <v>10.144</v>
          </cell>
          <cell r="D81" t="str">
            <v>150-Other Expense / Fx Impact</v>
          </cell>
          <cell r="E81">
            <v>-7.3810000000000002</v>
          </cell>
          <cell r="G81" t="str">
            <v>150-Office Supplies</v>
          </cell>
          <cell r="H81">
            <v>1.5</v>
          </cell>
          <cell r="J81" t="str">
            <v>150-Health Insurance</v>
          </cell>
          <cell r="K81">
            <v>9.6679999999999993</v>
          </cell>
          <cell r="M81" t="str">
            <v>150-Freight &amp; Postage</v>
          </cell>
          <cell r="N81">
            <v>1.95</v>
          </cell>
        </row>
        <row r="82">
          <cell r="A82" t="str">
            <v>150-Rent</v>
          </cell>
          <cell r="B82">
            <v>0.38900000000000001</v>
          </cell>
          <cell r="D82" t="str">
            <v>150-Payroll Taxes</v>
          </cell>
          <cell r="E82">
            <v>19.625</v>
          </cell>
          <cell r="G82" t="str">
            <v>150-Other Expense / Fx Impact</v>
          </cell>
          <cell r="H82">
            <v>14.901999999999999</v>
          </cell>
          <cell r="J82" t="str">
            <v>150-License &amp; Bank Fees</v>
          </cell>
          <cell r="K82">
            <v>0.96</v>
          </cell>
          <cell r="M82" t="str">
            <v>150-Health Insurance</v>
          </cell>
          <cell r="N82">
            <v>16.998000000000001</v>
          </cell>
        </row>
        <row r="83">
          <cell r="A83" t="str">
            <v>150-Tel, Cell, Internet</v>
          </cell>
          <cell r="B83">
            <v>5.758</v>
          </cell>
          <cell r="D83" t="str">
            <v>150-Professional / Outside Services</v>
          </cell>
          <cell r="E83">
            <v>15.462</v>
          </cell>
          <cell r="G83" t="str">
            <v>150-Payroll Taxes</v>
          </cell>
          <cell r="H83">
            <v>35.555</v>
          </cell>
          <cell r="J83" t="str">
            <v>150-Non-Capital Equipment &lt; $1k</v>
          </cell>
          <cell r="K83">
            <v>0</v>
          </cell>
          <cell r="M83" t="str">
            <v>150-License &amp; Bank Fees</v>
          </cell>
          <cell r="N83">
            <v>1.546</v>
          </cell>
        </row>
        <row r="84">
          <cell r="A84" t="str">
            <v>150-Total Salary</v>
          </cell>
          <cell r="B84">
            <v>57.374000000000002</v>
          </cell>
          <cell r="D84" t="str">
            <v>150-Recruiting fees</v>
          </cell>
          <cell r="E84">
            <v>9.7669999999999995</v>
          </cell>
          <cell r="G84" t="str">
            <v>150-Professional / Outside Services</v>
          </cell>
          <cell r="H84">
            <v>35.341000000000001</v>
          </cell>
          <cell r="J84" t="str">
            <v>150-Office Supplies</v>
          </cell>
          <cell r="K84">
            <v>1.117</v>
          </cell>
          <cell r="M84" t="str">
            <v>150-Non-Capital Equipment &lt; $1k</v>
          </cell>
          <cell r="N84">
            <v>0</v>
          </cell>
        </row>
        <row r="85">
          <cell r="A85" t="str">
            <v>150-Travel - Airfare</v>
          </cell>
          <cell r="B85">
            <v>2.3170000000000002</v>
          </cell>
          <cell r="D85" t="str">
            <v>150-Rent</v>
          </cell>
          <cell r="E85">
            <v>2.7410000000000001</v>
          </cell>
          <cell r="G85" t="str">
            <v>150-Recruiting fees</v>
          </cell>
          <cell r="H85">
            <v>29.497</v>
          </cell>
          <cell r="J85" t="str">
            <v>150-Other Expense / Fx Impact</v>
          </cell>
          <cell r="K85">
            <v>2.331</v>
          </cell>
          <cell r="M85" t="str">
            <v>150-Office Supplies</v>
          </cell>
          <cell r="N85">
            <v>1.542</v>
          </cell>
        </row>
        <row r="86">
          <cell r="A86" t="str">
            <v>150-Travel - Auto</v>
          </cell>
          <cell r="B86">
            <v>1.3720000000000001</v>
          </cell>
          <cell r="D86" t="str">
            <v>150-Tel, Cell, Internet</v>
          </cell>
          <cell r="E86">
            <v>5.8730000000000002</v>
          </cell>
          <cell r="G86" t="str">
            <v>150-Rent</v>
          </cell>
          <cell r="H86">
            <v>2.4670000000000001</v>
          </cell>
          <cell r="J86" t="str">
            <v>150-Payroll Taxes</v>
          </cell>
          <cell r="K86">
            <v>26.297000000000001</v>
          </cell>
          <cell r="M86" t="str">
            <v>150-Other Expense / Fx Impact</v>
          </cell>
          <cell r="N86">
            <v>0.2</v>
          </cell>
        </row>
        <row r="87">
          <cell r="A87" t="str">
            <v>150-Travel - Hotel</v>
          </cell>
          <cell r="B87">
            <v>2.1589999999999998</v>
          </cell>
          <cell r="D87" t="str">
            <v>150-Total Salary</v>
          </cell>
          <cell r="E87">
            <v>60.57</v>
          </cell>
          <cell r="G87" t="str">
            <v>150-Trade Shows &amp; Seminars</v>
          </cell>
          <cell r="H87">
            <v>3.56</v>
          </cell>
          <cell r="J87" t="str">
            <v>150-Professional / Outside Services</v>
          </cell>
          <cell r="K87">
            <v>15.865</v>
          </cell>
          <cell r="M87" t="str">
            <v>150-Payroll Taxes</v>
          </cell>
          <cell r="N87">
            <v>16.21</v>
          </cell>
        </row>
        <row r="88">
          <cell r="A88" t="str">
            <v>150-Travel - Meals</v>
          </cell>
          <cell r="B88">
            <v>1.0509999999999999</v>
          </cell>
          <cell r="D88" t="str">
            <v>150-Travel - Airfare</v>
          </cell>
          <cell r="E88">
            <v>35.935000000000002</v>
          </cell>
          <cell r="G88" t="str">
            <v>150-Tel, Cell, Internet</v>
          </cell>
          <cell r="H88">
            <v>4.6029999999999998</v>
          </cell>
          <cell r="J88" t="str">
            <v>150-Promotional Materials</v>
          </cell>
          <cell r="K88">
            <v>0.48</v>
          </cell>
          <cell r="M88" t="str">
            <v>150-Professional / Outside Services</v>
          </cell>
          <cell r="N88">
            <v>28.407</v>
          </cell>
        </row>
        <row r="89">
          <cell r="A89" t="str">
            <v>150-Travel - Other</v>
          </cell>
          <cell r="B89">
            <v>1.0999999999999999E-2</v>
          </cell>
          <cell r="D89" t="str">
            <v>150-Travel - Auto</v>
          </cell>
          <cell r="E89">
            <v>3.0880000000000001</v>
          </cell>
          <cell r="G89" t="str">
            <v>150-Total Salary</v>
          </cell>
          <cell r="H89">
            <v>72.159000000000006</v>
          </cell>
          <cell r="J89" t="str">
            <v>150-Recruiting fees</v>
          </cell>
          <cell r="K89">
            <v>9.625</v>
          </cell>
          <cell r="M89" t="str">
            <v>150-Promotional Materials</v>
          </cell>
          <cell r="N89">
            <v>0</v>
          </cell>
        </row>
        <row r="90">
          <cell r="A90" t="str">
            <v>160-Commissions</v>
          </cell>
          <cell r="B90">
            <v>31.664999999999999</v>
          </cell>
          <cell r="D90" t="str">
            <v>150-Travel - Hotel</v>
          </cell>
          <cell r="E90">
            <v>2.2170000000000001</v>
          </cell>
          <cell r="G90" t="str">
            <v>150-Travel - Airfare</v>
          </cell>
          <cell r="H90">
            <v>18.702999999999999</v>
          </cell>
          <cell r="J90" t="str">
            <v>150-Rent</v>
          </cell>
          <cell r="K90">
            <v>5.64</v>
          </cell>
          <cell r="M90" t="str">
            <v>150-Recruiting fees</v>
          </cell>
          <cell r="N90">
            <v>9.8650000000000002</v>
          </cell>
        </row>
        <row r="91">
          <cell r="A91" t="str">
            <v>160-Consulting</v>
          </cell>
          <cell r="B91">
            <v>0.45800000000000002</v>
          </cell>
          <cell r="D91" t="str">
            <v>150-Travel - Meals</v>
          </cell>
          <cell r="E91">
            <v>1.4219999999999999</v>
          </cell>
          <cell r="G91" t="str">
            <v>150-Travel - Auto</v>
          </cell>
          <cell r="H91">
            <v>6.6029999999999998</v>
          </cell>
          <cell r="J91" t="str">
            <v>150-Seminars</v>
          </cell>
          <cell r="K91">
            <v>0</v>
          </cell>
          <cell r="M91" t="str">
            <v>150-Rent</v>
          </cell>
          <cell r="N91">
            <v>4.0880000000000001</v>
          </cell>
        </row>
        <row r="92">
          <cell r="A92" t="str">
            <v>160-Depreciation</v>
          </cell>
          <cell r="B92">
            <v>1.7929999999999999</v>
          </cell>
          <cell r="D92" t="str">
            <v>150-Travel - Other</v>
          </cell>
          <cell r="E92">
            <v>-0.184</v>
          </cell>
          <cell r="G92" t="str">
            <v>150-Travel - Hotel</v>
          </cell>
          <cell r="H92">
            <v>2.7629999999999999</v>
          </cell>
          <cell r="J92" t="str">
            <v>150-Tel, Cell, Internet</v>
          </cell>
          <cell r="K92">
            <v>6.5510000000000002</v>
          </cell>
          <cell r="M92" t="str">
            <v>150-Seminars</v>
          </cell>
          <cell r="N92">
            <v>0</v>
          </cell>
        </row>
        <row r="93">
          <cell r="A93" t="str">
            <v>160-Dues and Subscriptions</v>
          </cell>
          <cell r="B93">
            <v>8.5000000000000006E-2</v>
          </cell>
          <cell r="D93" t="str">
            <v>160-Commissions</v>
          </cell>
          <cell r="E93">
            <v>4.7300000000000004</v>
          </cell>
          <cell r="G93" t="str">
            <v>150-Travel - Meals</v>
          </cell>
          <cell r="H93">
            <v>0.96799999999999997</v>
          </cell>
          <cell r="J93" t="str">
            <v>150-Total Salary</v>
          </cell>
          <cell r="K93">
            <v>55.243000000000002</v>
          </cell>
          <cell r="M93" t="str">
            <v>150-Tel, Cell, Internet</v>
          </cell>
          <cell r="N93">
            <v>12.045999999999999</v>
          </cell>
        </row>
        <row r="94">
          <cell r="A94" t="str">
            <v>160-Eval Amortization</v>
          </cell>
          <cell r="B94">
            <v>2.831</v>
          </cell>
          <cell r="D94" t="str">
            <v>160-Consulting</v>
          </cell>
          <cell r="E94">
            <v>0</v>
          </cell>
          <cell r="G94" t="str">
            <v>150-Travel - Other</v>
          </cell>
          <cell r="H94">
            <v>0</v>
          </cell>
          <cell r="J94" t="str">
            <v>150-Travel - Airfare</v>
          </cell>
          <cell r="K94">
            <v>19.997</v>
          </cell>
          <cell r="M94" t="str">
            <v>150-Total Salary</v>
          </cell>
          <cell r="N94">
            <v>77.456000000000003</v>
          </cell>
        </row>
        <row r="95">
          <cell r="A95" t="str">
            <v>160-Freight &amp; Postage</v>
          </cell>
          <cell r="B95">
            <v>0.49399999999999999</v>
          </cell>
          <cell r="D95" t="str">
            <v>160-Depreciation</v>
          </cell>
          <cell r="E95">
            <v>1.8640000000000001</v>
          </cell>
          <cell r="G95" t="str">
            <v>150-Workers Compensation</v>
          </cell>
          <cell r="H95">
            <v>0.246</v>
          </cell>
          <cell r="J95" t="str">
            <v>150-Travel - Auto</v>
          </cell>
          <cell r="K95">
            <v>2.8889999999999998</v>
          </cell>
          <cell r="M95" t="str">
            <v>150-Travel - Airfare</v>
          </cell>
          <cell r="N95">
            <v>17.818000000000001</v>
          </cell>
        </row>
        <row r="96">
          <cell r="A96" t="str">
            <v>160-Health Insurance</v>
          </cell>
          <cell r="B96">
            <v>-5.2960000000000003</v>
          </cell>
          <cell r="D96" t="str">
            <v>160-Dues and Subscriptions</v>
          </cell>
          <cell r="E96">
            <v>0</v>
          </cell>
          <cell r="G96" t="str">
            <v>160-Commissions</v>
          </cell>
          <cell r="H96">
            <v>6.5</v>
          </cell>
          <cell r="J96" t="str">
            <v>150-Travel - Hotel</v>
          </cell>
          <cell r="K96">
            <v>4.4999999999999998E-2</v>
          </cell>
          <cell r="M96" t="str">
            <v>150-Travel - Auto</v>
          </cell>
          <cell r="N96">
            <v>8.43</v>
          </cell>
        </row>
        <row r="97">
          <cell r="A97" t="str">
            <v>160-License &amp; Bank Fees</v>
          </cell>
          <cell r="B97">
            <v>1.9990000000000001</v>
          </cell>
          <cell r="D97" t="str">
            <v>160-Eval Amortization</v>
          </cell>
          <cell r="E97">
            <v>3.4319999999999999</v>
          </cell>
          <cell r="G97" t="str">
            <v>160-Consulting</v>
          </cell>
          <cell r="H97">
            <v>0</v>
          </cell>
          <cell r="J97" t="str">
            <v>150-Travel - Meals</v>
          </cell>
          <cell r="K97">
            <v>1.6279999999999999</v>
          </cell>
          <cell r="M97" t="str">
            <v>150-Travel - Hotel</v>
          </cell>
          <cell r="N97">
            <v>9.5459999999999994</v>
          </cell>
        </row>
        <row r="98">
          <cell r="A98" t="str">
            <v>160-Non-Capital Equipment &lt; $1k</v>
          </cell>
          <cell r="B98">
            <v>5.3999999999999999E-2</v>
          </cell>
          <cell r="D98" t="str">
            <v>160-Freight &amp; Postage</v>
          </cell>
          <cell r="E98">
            <v>1.3680000000000001</v>
          </cell>
          <cell r="G98" t="str">
            <v>160-Depreciation</v>
          </cell>
          <cell r="H98">
            <v>1.8120000000000001</v>
          </cell>
          <cell r="J98" t="str">
            <v>150-Travel - Other</v>
          </cell>
          <cell r="K98">
            <v>0.01</v>
          </cell>
          <cell r="M98" t="str">
            <v>150-Travel - Meals</v>
          </cell>
          <cell r="N98">
            <v>4.6769999999999996</v>
          </cell>
        </row>
        <row r="99">
          <cell r="A99" t="str">
            <v>160-Office Rental &amp; Utilities</v>
          </cell>
          <cell r="B99">
            <v>4.5709999999999997</v>
          </cell>
          <cell r="D99" t="str">
            <v>160-Health Insurance</v>
          </cell>
          <cell r="E99">
            <v>3.5529999999999999</v>
          </cell>
          <cell r="G99" t="str">
            <v>160-Dues and Subscriptions</v>
          </cell>
          <cell r="H99">
            <v>0.127</v>
          </cell>
          <cell r="J99" t="str">
            <v>150-Workers Compensation</v>
          </cell>
          <cell r="K99">
            <v>0.40200000000000002</v>
          </cell>
          <cell r="M99" t="str">
            <v>150-Travel - Other</v>
          </cell>
          <cell r="N99">
            <v>1E-3</v>
          </cell>
        </row>
        <row r="100">
          <cell r="A100" t="str">
            <v>160-Office Supplies</v>
          </cell>
          <cell r="B100">
            <v>1.905</v>
          </cell>
          <cell r="D100" t="str">
            <v>160-License &amp; Bank Fees</v>
          </cell>
          <cell r="E100">
            <v>0</v>
          </cell>
          <cell r="G100" t="str">
            <v>160-Employee Activities</v>
          </cell>
          <cell r="H100">
            <v>0.114</v>
          </cell>
          <cell r="J100" t="str">
            <v>160-Commissions</v>
          </cell>
          <cell r="K100">
            <v>0.751</v>
          </cell>
          <cell r="M100" t="str">
            <v>150-Workers Compensation</v>
          </cell>
          <cell r="N100">
            <v>0</v>
          </cell>
        </row>
        <row r="101">
          <cell r="A101" t="str">
            <v>160-Other Expense / Fx Impact</v>
          </cell>
          <cell r="B101">
            <v>0.433</v>
          </cell>
          <cell r="D101" t="str">
            <v>160-Non-Capital Equipment &lt; $1k</v>
          </cell>
          <cell r="E101">
            <v>0.125</v>
          </cell>
          <cell r="G101" t="str">
            <v>160-Eval Amortization</v>
          </cell>
          <cell r="H101">
            <v>2.8340000000000001</v>
          </cell>
          <cell r="J101" t="str">
            <v>160-Consulting</v>
          </cell>
          <cell r="K101">
            <v>0</v>
          </cell>
          <cell r="M101" t="str">
            <v>160-Commissions</v>
          </cell>
          <cell r="N101">
            <v>8.3339999999999996</v>
          </cell>
        </row>
        <row r="102">
          <cell r="A102" t="str">
            <v>160-Payroll Taxes</v>
          </cell>
          <cell r="B102">
            <v>6.3330000000000002</v>
          </cell>
          <cell r="D102" t="str">
            <v>160-Office Rental &amp; Utilities</v>
          </cell>
          <cell r="E102">
            <v>4.9189999999999996</v>
          </cell>
          <cell r="G102" t="str">
            <v>160-Freight &amp; Postage</v>
          </cell>
          <cell r="H102">
            <v>1.5469999999999999</v>
          </cell>
          <cell r="J102" t="str">
            <v>160-Depreciation</v>
          </cell>
          <cell r="K102">
            <v>1.8220000000000001</v>
          </cell>
          <cell r="M102" t="str">
            <v>160-Consulting</v>
          </cell>
          <cell r="N102">
            <v>0</v>
          </cell>
        </row>
        <row r="103">
          <cell r="A103" t="str">
            <v>160-Professional / Outside Services</v>
          </cell>
          <cell r="B103">
            <v>18.042000000000002</v>
          </cell>
          <cell r="D103" t="str">
            <v>160-Office Supplies</v>
          </cell>
          <cell r="E103">
            <v>1.75</v>
          </cell>
          <cell r="G103" t="str">
            <v>160-Health Insurance</v>
          </cell>
          <cell r="H103">
            <v>1.671</v>
          </cell>
          <cell r="J103" t="str">
            <v>160-Dues and Subscriptions</v>
          </cell>
          <cell r="K103">
            <v>0</v>
          </cell>
          <cell r="M103" t="str">
            <v>160-Depreciation</v>
          </cell>
          <cell r="N103">
            <v>1.79</v>
          </cell>
        </row>
        <row r="104">
          <cell r="A104" t="str">
            <v>160-Tel, Cell, Internet</v>
          </cell>
          <cell r="B104">
            <v>4.8109999999999999</v>
          </cell>
          <cell r="D104" t="str">
            <v>160-Other Expense / Fx Impact</v>
          </cell>
          <cell r="E104">
            <v>7.9000000000000001E-2</v>
          </cell>
          <cell r="G104" t="str">
            <v>160-License &amp; Bank Fees</v>
          </cell>
          <cell r="H104">
            <v>0.39200000000000002</v>
          </cell>
          <cell r="J104" t="str">
            <v>160-Employee Activities</v>
          </cell>
          <cell r="K104">
            <v>0</v>
          </cell>
          <cell r="M104" t="str">
            <v>160-Dues and Subscriptions</v>
          </cell>
          <cell r="N104">
            <v>0</v>
          </cell>
        </row>
        <row r="105">
          <cell r="A105" t="str">
            <v>160-Total Salary</v>
          </cell>
          <cell r="B105">
            <v>61.305</v>
          </cell>
          <cell r="D105" t="str">
            <v>160-Payroll Taxes</v>
          </cell>
          <cell r="E105">
            <v>5.44</v>
          </cell>
          <cell r="G105" t="str">
            <v>160-Non-Capital Equipment &lt; $1k</v>
          </cell>
          <cell r="H105">
            <v>0</v>
          </cell>
          <cell r="J105" t="str">
            <v>160-Eval Amortization</v>
          </cell>
          <cell r="K105">
            <v>-0.38500000000000001</v>
          </cell>
          <cell r="M105" t="str">
            <v>160-Employee Activities</v>
          </cell>
          <cell r="N105">
            <v>0</v>
          </cell>
        </row>
        <row r="106">
          <cell r="A106" t="str">
            <v>160-Trade Shows &amp; Seminars</v>
          </cell>
          <cell r="B106">
            <v>0.185</v>
          </cell>
          <cell r="D106" t="str">
            <v>160-Professional / Outside Services</v>
          </cell>
          <cell r="E106">
            <v>34.414999999999999</v>
          </cell>
          <cell r="G106" t="str">
            <v>160-Office Rental &amp; Utilities</v>
          </cell>
          <cell r="H106">
            <v>5.0149999999999997</v>
          </cell>
          <cell r="J106" t="str">
            <v>160-Freight &amp; Postage</v>
          </cell>
          <cell r="K106">
            <v>1.9750000000000001</v>
          </cell>
          <cell r="M106" t="str">
            <v>160-Eval Amortization</v>
          </cell>
          <cell r="N106">
            <v>6.8310000000000004</v>
          </cell>
        </row>
        <row r="107">
          <cell r="A107" t="str">
            <v>160-Training &amp; Tuition</v>
          </cell>
          <cell r="B107">
            <v>0.11</v>
          </cell>
          <cell r="D107" t="str">
            <v>160-Tel, Cell, Internet</v>
          </cell>
          <cell r="E107">
            <v>1.8660000000000001</v>
          </cell>
          <cell r="G107" t="str">
            <v>160-Office Supplies</v>
          </cell>
          <cell r="H107">
            <v>0.156</v>
          </cell>
          <cell r="J107" t="str">
            <v>160-Health Insurance</v>
          </cell>
          <cell r="K107">
            <v>1.8460000000000001</v>
          </cell>
          <cell r="M107" t="str">
            <v>160-Freight &amp; Postage</v>
          </cell>
          <cell r="N107">
            <v>0.52400000000000002</v>
          </cell>
        </row>
        <row r="108">
          <cell r="A108" t="str">
            <v>160-Travel - Airfare</v>
          </cell>
          <cell r="B108">
            <v>14.194000000000001</v>
          </cell>
          <cell r="D108" t="str">
            <v>160-Total Salary</v>
          </cell>
          <cell r="E108">
            <v>63.9</v>
          </cell>
          <cell r="G108" t="str">
            <v>160-Other Expense / Fx Impact</v>
          </cell>
          <cell r="H108">
            <v>0.17699999999999999</v>
          </cell>
          <cell r="J108" t="str">
            <v>160-License &amp; Bank Fees</v>
          </cell>
          <cell r="K108">
            <v>0.503</v>
          </cell>
          <cell r="M108" t="str">
            <v>160-Health Insurance</v>
          </cell>
          <cell r="N108">
            <v>0.753</v>
          </cell>
        </row>
        <row r="109">
          <cell r="A109" t="str">
            <v>160-Travel - Auto</v>
          </cell>
          <cell r="B109">
            <v>7.9470000000000001</v>
          </cell>
          <cell r="D109" t="str">
            <v>160-Trade Shows &amp; Seminars</v>
          </cell>
          <cell r="E109">
            <v>0</v>
          </cell>
          <cell r="G109" t="str">
            <v>160-Payroll Taxes</v>
          </cell>
          <cell r="H109">
            <v>7.8940000000000001</v>
          </cell>
          <cell r="J109" t="str">
            <v>160-Non-Capital Equipment &lt; $1k</v>
          </cell>
          <cell r="K109">
            <v>0</v>
          </cell>
          <cell r="M109" t="str">
            <v>160-License &amp; Bank Fees</v>
          </cell>
          <cell r="N109">
            <v>1.0820000000000001</v>
          </cell>
        </row>
        <row r="110">
          <cell r="A110" t="str">
            <v>160-Travel - Hotel</v>
          </cell>
          <cell r="B110">
            <v>6.7220000000000004</v>
          </cell>
          <cell r="D110" t="str">
            <v>160-Training &amp; Tuition</v>
          </cell>
          <cell r="E110">
            <v>0</v>
          </cell>
          <cell r="G110" t="str">
            <v>160-Professional / Outside Services</v>
          </cell>
          <cell r="H110">
            <v>8.9009999999999998</v>
          </cell>
          <cell r="J110" t="str">
            <v>160-Office Rental &amp; Utilities</v>
          </cell>
          <cell r="K110">
            <v>0</v>
          </cell>
          <cell r="M110" t="str">
            <v>160-Non-Capital Equipment &lt; $1k</v>
          </cell>
          <cell r="N110">
            <v>0</v>
          </cell>
        </row>
        <row r="111">
          <cell r="A111" t="str">
            <v>160-Travel - Meals</v>
          </cell>
          <cell r="B111">
            <v>5.3620000000000001</v>
          </cell>
          <cell r="D111" t="str">
            <v>160-Travel - Airfare</v>
          </cell>
          <cell r="E111">
            <v>-0.29199999999999998</v>
          </cell>
          <cell r="G111" t="str">
            <v>160-Tel, Cell, Internet</v>
          </cell>
          <cell r="H111">
            <v>2.415</v>
          </cell>
          <cell r="J111" t="str">
            <v>160-Office Supplies</v>
          </cell>
          <cell r="K111">
            <v>1.7030000000000001</v>
          </cell>
          <cell r="M111" t="str">
            <v>160-Office Rental &amp; Utilities</v>
          </cell>
          <cell r="N111">
            <v>8.8409999999999993</v>
          </cell>
        </row>
        <row r="112">
          <cell r="A112" t="str">
            <v>160-Travel - Other</v>
          </cell>
          <cell r="B112">
            <v>0.71199999999999997</v>
          </cell>
          <cell r="D112" t="str">
            <v>160-Travel - Auto</v>
          </cell>
          <cell r="E112">
            <v>2.2509999999999999</v>
          </cell>
          <cell r="G112" t="str">
            <v>160-Total Salary</v>
          </cell>
          <cell r="H112">
            <v>42.436</v>
          </cell>
          <cell r="J112" t="str">
            <v>160-Other Expense / Fx Impact</v>
          </cell>
          <cell r="K112">
            <v>7.8E-2</v>
          </cell>
          <cell r="M112" t="str">
            <v>160-Office Supplies</v>
          </cell>
          <cell r="N112">
            <v>0.86799999999999999</v>
          </cell>
        </row>
        <row r="113">
          <cell r="A113" t="str">
            <v>160-Workers Compensation</v>
          </cell>
          <cell r="B113">
            <v>0.17699999999999999</v>
          </cell>
          <cell r="D113" t="str">
            <v>160-Travel - Hotel</v>
          </cell>
          <cell r="E113">
            <v>-1.4650000000000001</v>
          </cell>
          <cell r="G113" t="str">
            <v>160-Trade Shows &amp; Seminars</v>
          </cell>
          <cell r="H113">
            <v>0</v>
          </cell>
          <cell r="J113" t="str">
            <v>160-Payroll Taxes</v>
          </cell>
          <cell r="K113">
            <v>-0.58699999999999997</v>
          </cell>
          <cell r="M113" t="str">
            <v>160-Other Expense / Fx Impact</v>
          </cell>
          <cell r="N113">
            <v>7.6999999999999999E-2</v>
          </cell>
        </row>
        <row r="114">
          <cell r="A114" t="str">
            <v>210-Allocation</v>
          </cell>
          <cell r="B114">
            <v>19.491</v>
          </cell>
          <cell r="D114" t="str">
            <v>160-Travel - Meals</v>
          </cell>
          <cell r="E114">
            <v>2.2629999999999999</v>
          </cell>
          <cell r="G114" t="str">
            <v>160-Training &amp; Tuition</v>
          </cell>
          <cell r="H114">
            <v>0</v>
          </cell>
          <cell r="J114" t="str">
            <v>160-Professional / Outside Services</v>
          </cell>
          <cell r="K114">
            <v>-3.742</v>
          </cell>
          <cell r="M114" t="str">
            <v>160-Payroll Taxes</v>
          </cell>
          <cell r="N114">
            <v>1.7370000000000001</v>
          </cell>
        </row>
        <row r="115">
          <cell r="A115" t="str">
            <v>210-Depreciation</v>
          </cell>
          <cell r="B115">
            <v>2.5590000000000002</v>
          </cell>
          <cell r="D115" t="str">
            <v>160-Travel - Other</v>
          </cell>
          <cell r="E115">
            <v>0.01</v>
          </cell>
          <cell r="G115" t="str">
            <v>160-Travel - Airfare</v>
          </cell>
          <cell r="H115">
            <v>11.401999999999999</v>
          </cell>
          <cell r="J115" t="str">
            <v>160-Promotional Materials</v>
          </cell>
          <cell r="K115">
            <v>0.28999999999999998</v>
          </cell>
          <cell r="M115" t="str">
            <v>160-Professional / Outside Services</v>
          </cell>
          <cell r="N115">
            <v>20.079000000000001</v>
          </cell>
        </row>
        <row r="116">
          <cell r="A116" t="str">
            <v>210-Dues and Subscriptions</v>
          </cell>
          <cell r="B116">
            <v>2.1000000000000001E-2</v>
          </cell>
          <cell r="D116" t="str">
            <v>160-Workers Compensation</v>
          </cell>
          <cell r="E116">
            <v>0.16300000000000001</v>
          </cell>
          <cell r="G116" t="str">
            <v>160-Travel - Auto</v>
          </cell>
          <cell r="H116">
            <v>5.9630000000000001</v>
          </cell>
          <cell r="J116" t="str">
            <v>160-Tel, Cell, Internet</v>
          </cell>
          <cell r="K116">
            <v>1.9670000000000001</v>
          </cell>
          <cell r="M116" t="str">
            <v>160-Promotional Materials</v>
          </cell>
          <cell r="N116">
            <v>0</v>
          </cell>
        </row>
        <row r="117">
          <cell r="A117" t="str">
            <v>210-Employee Activities</v>
          </cell>
          <cell r="B117">
            <v>0.59099999999999997</v>
          </cell>
          <cell r="D117" t="str">
            <v>210-Allocation</v>
          </cell>
          <cell r="E117">
            <v>25.241</v>
          </cell>
          <cell r="G117" t="str">
            <v>160-Travel - Hotel</v>
          </cell>
          <cell r="H117">
            <v>5.4960000000000004</v>
          </cell>
          <cell r="J117" t="str">
            <v>160-Total Salary</v>
          </cell>
          <cell r="K117">
            <v>33.031999999999996</v>
          </cell>
          <cell r="M117" t="str">
            <v>160-Tel, Cell, Internet</v>
          </cell>
          <cell r="N117">
            <v>1.42</v>
          </cell>
        </row>
        <row r="118">
          <cell r="A118" t="str">
            <v>210-Freight &amp; Postage</v>
          </cell>
          <cell r="B118">
            <v>0.81399999999999995</v>
          </cell>
          <cell r="D118" t="str">
            <v>210-Depreciation</v>
          </cell>
          <cell r="E118">
            <v>2.6589999999999998</v>
          </cell>
          <cell r="G118" t="str">
            <v>160-Travel - Meals</v>
          </cell>
          <cell r="H118">
            <v>4.0640000000000001</v>
          </cell>
          <cell r="J118" t="str">
            <v>160-Trade Shows &amp; Seminars</v>
          </cell>
          <cell r="K118">
            <v>0</v>
          </cell>
          <cell r="M118" t="str">
            <v>160-Total Salary</v>
          </cell>
          <cell r="N118">
            <v>28.791</v>
          </cell>
        </row>
        <row r="119">
          <cell r="A119" t="str">
            <v>210-Health Insurance</v>
          </cell>
          <cell r="B119">
            <v>3.9980000000000002</v>
          </cell>
          <cell r="D119" t="str">
            <v>210-Dues and Subscriptions</v>
          </cell>
          <cell r="E119">
            <v>1.9E-2</v>
          </cell>
          <cell r="G119" t="str">
            <v>160-Travel - Other</v>
          </cell>
          <cell r="H119">
            <v>-0.188</v>
          </cell>
          <cell r="J119" t="str">
            <v>160-Training &amp; Tuition</v>
          </cell>
          <cell r="K119">
            <v>0</v>
          </cell>
          <cell r="M119" t="str">
            <v>160-Trade Shows &amp; Seminars</v>
          </cell>
          <cell r="N119">
            <v>0</v>
          </cell>
        </row>
        <row r="120">
          <cell r="A120" t="str">
            <v>210-Non-Capital Equipment &lt; $1k</v>
          </cell>
          <cell r="B120">
            <v>0.3</v>
          </cell>
          <cell r="D120" t="str">
            <v>210-Employee Activities</v>
          </cell>
          <cell r="E120">
            <v>0.42099999999999999</v>
          </cell>
          <cell r="G120" t="str">
            <v>160-Workers Compensation</v>
          </cell>
          <cell r="H120">
            <v>8.2000000000000003E-2</v>
          </cell>
          <cell r="J120" t="str">
            <v>160-Travel - Airfare</v>
          </cell>
          <cell r="K120">
            <v>2.0990000000000002</v>
          </cell>
          <cell r="M120" t="str">
            <v>160-Training &amp; Tuition</v>
          </cell>
          <cell r="N120">
            <v>0</v>
          </cell>
        </row>
        <row r="121">
          <cell r="A121" t="str">
            <v>210-Payroll Taxes</v>
          </cell>
          <cell r="B121">
            <v>5.4370000000000003</v>
          </cell>
          <cell r="D121" t="str">
            <v>210-Freight &amp; Postage</v>
          </cell>
          <cell r="E121">
            <v>3.5999999999999997E-2</v>
          </cell>
          <cell r="G121" t="str">
            <v>210-Allocation</v>
          </cell>
          <cell r="H121">
            <v>21.106999999999999</v>
          </cell>
          <cell r="J121" t="str">
            <v>160-Travel - Auto</v>
          </cell>
          <cell r="K121">
            <v>3.8479999999999999</v>
          </cell>
          <cell r="M121" t="str">
            <v>160-Travel - Airfare</v>
          </cell>
          <cell r="N121">
            <v>1.33</v>
          </cell>
        </row>
        <row r="122">
          <cell r="A122" t="str">
            <v>210-Tel, Cell, Internet</v>
          </cell>
          <cell r="B122">
            <v>2.6139999999999999</v>
          </cell>
          <cell r="D122" t="str">
            <v>210-Health Insurance</v>
          </cell>
          <cell r="E122">
            <v>0</v>
          </cell>
          <cell r="G122" t="str">
            <v>210-Depreciation</v>
          </cell>
          <cell r="H122">
            <v>2.6589999999999998</v>
          </cell>
          <cell r="J122" t="str">
            <v>160-Travel - Hotel</v>
          </cell>
          <cell r="K122">
            <v>1.667</v>
          </cell>
          <cell r="M122" t="str">
            <v>160-Travel - Auto</v>
          </cell>
          <cell r="N122">
            <v>-0.33200000000000002</v>
          </cell>
        </row>
        <row r="123">
          <cell r="A123" t="str">
            <v>210-Temporary Help/Other</v>
          </cell>
          <cell r="B123">
            <v>0.23799999999999999</v>
          </cell>
          <cell r="D123" t="str">
            <v>210-Non-Capital Equipment &lt; $1k</v>
          </cell>
          <cell r="E123">
            <v>0.246</v>
          </cell>
          <cell r="G123" t="str">
            <v>210-Dues and Subscriptions</v>
          </cell>
          <cell r="H123">
            <v>0</v>
          </cell>
          <cell r="J123" t="str">
            <v>160-Travel - Meals</v>
          </cell>
          <cell r="K123">
            <v>3.694</v>
          </cell>
          <cell r="M123" t="str">
            <v>160-Travel - Hotel</v>
          </cell>
          <cell r="N123">
            <v>-0.125</v>
          </cell>
        </row>
        <row r="124">
          <cell r="A124" t="str">
            <v>210-Total Salary</v>
          </cell>
          <cell r="B124">
            <v>85.486000000000004</v>
          </cell>
          <cell r="D124" t="str">
            <v>210-Office Supplies</v>
          </cell>
          <cell r="E124">
            <v>0.39600000000000002</v>
          </cell>
          <cell r="G124" t="str">
            <v>210-Employee Activities</v>
          </cell>
          <cell r="H124">
            <v>0.11</v>
          </cell>
          <cell r="J124" t="str">
            <v>160-Travel - Other</v>
          </cell>
          <cell r="K124">
            <v>4.0000000000000001E-3</v>
          </cell>
          <cell r="M124" t="str">
            <v>160-Travel - Meals</v>
          </cell>
          <cell r="N124">
            <v>3.13</v>
          </cell>
        </row>
        <row r="125">
          <cell r="A125" t="str">
            <v>210-Travel - Other</v>
          </cell>
          <cell r="B125">
            <v>2.7090000000000001</v>
          </cell>
          <cell r="D125" t="str">
            <v>210-Outside Services</v>
          </cell>
          <cell r="E125">
            <v>2.4</v>
          </cell>
          <cell r="G125" t="str">
            <v>210-Freight &amp; Postage</v>
          </cell>
          <cell r="H125">
            <v>0</v>
          </cell>
          <cell r="J125" t="str">
            <v>160-Workers Compensation</v>
          </cell>
          <cell r="K125">
            <v>0.13400000000000001</v>
          </cell>
          <cell r="M125" t="str">
            <v>160-Travel - Other</v>
          </cell>
          <cell r="N125">
            <v>0</v>
          </cell>
        </row>
        <row r="126">
          <cell r="A126" t="str">
            <v>210-Workers Compensation</v>
          </cell>
          <cell r="B126">
            <v>0.88300000000000001</v>
          </cell>
          <cell r="D126" t="str">
            <v>210-Payroll Taxes</v>
          </cell>
          <cell r="E126">
            <v>9.5449999999999999</v>
          </cell>
          <cell r="G126" t="str">
            <v>210-Health Insurance</v>
          </cell>
          <cell r="H126">
            <v>3.8</v>
          </cell>
          <cell r="J126" t="str">
            <v>210-Allocation</v>
          </cell>
          <cell r="K126">
            <v>25.026</v>
          </cell>
          <cell r="M126" t="str">
            <v>160-Workers Compensation</v>
          </cell>
          <cell r="N126">
            <v>0.04</v>
          </cell>
        </row>
        <row r="127">
          <cell r="A127" t="str">
            <v>220-Depreciation</v>
          </cell>
          <cell r="B127">
            <v>4.4999999999999998E-2</v>
          </cell>
          <cell r="D127" t="str">
            <v>210-Tel, Cell, Internet</v>
          </cell>
          <cell r="E127">
            <v>1.55</v>
          </cell>
          <cell r="G127" t="str">
            <v>210-Non-Capital Equipment &lt; $1k</v>
          </cell>
          <cell r="H127">
            <v>0.68899999999999995</v>
          </cell>
          <cell r="J127" t="str">
            <v>210-Depreciation</v>
          </cell>
          <cell r="K127">
            <v>2.786</v>
          </cell>
          <cell r="M127" t="str">
            <v>210-Allocation</v>
          </cell>
          <cell r="N127">
            <v>21.064</v>
          </cell>
        </row>
        <row r="128">
          <cell r="A128" t="str">
            <v>220-Employee Activities</v>
          </cell>
          <cell r="B128">
            <v>0.14299999999999999</v>
          </cell>
          <cell r="D128" t="str">
            <v>210-Temporary Help/Other</v>
          </cell>
          <cell r="E128">
            <v>0</v>
          </cell>
          <cell r="G128" t="str">
            <v>210-Office Supplies</v>
          </cell>
          <cell r="H128">
            <v>0</v>
          </cell>
          <cell r="J128" t="str">
            <v>210-Dues and Subscriptions</v>
          </cell>
          <cell r="K128">
            <v>0</v>
          </cell>
          <cell r="M128" t="str">
            <v>210-Depreciation</v>
          </cell>
          <cell r="N128">
            <v>2.786</v>
          </cell>
        </row>
        <row r="129">
          <cell r="A129" t="str">
            <v>220-Health Insurance</v>
          </cell>
          <cell r="B129">
            <v>0.4</v>
          </cell>
          <cell r="D129" t="str">
            <v>210-Total Salary</v>
          </cell>
          <cell r="E129">
            <v>99.858000000000004</v>
          </cell>
          <cell r="G129" t="str">
            <v>210-Outside Services</v>
          </cell>
          <cell r="H129">
            <v>0.5</v>
          </cell>
          <cell r="J129" t="str">
            <v>210-Employee Activities</v>
          </cell>
          <cell r="K129">
            <v>1.403</v>
          </cell>
          <cell r="M129" t="str">
            <v>210-Dues and Subscriptions</v>
          </cell>
          <cell r="N129">
            <v>0</v>
          </cell>
        </row>
        <row r="130">
          <cell r="A130" t="str">
            <v>220-Non-Capital Equipment &lt; $1k</v>
          </cell>
          <cell r="B130">
            <v>0</v>
          </cell>
          <cell r="D130" t="str">
            <v>210-Travel - Airfare</v>
          </cell>
          <cell r="E130">
            <v>0.73899999999999999</v>
          </cell>
          <cell r="G130" t="str">
            <v>210-Payroll Taxes</v>
          </cell>
          <cell r="H130">
            <v>6.4450000000000003</v>
          </cell>
          <cell r="J130" t="str">
            <v>210-Freight &amp; Postage</v>
          </cell>
          <cell r="K130">
            <v>0.16300000000000001</v>
          </cell>
          <cell r="M130" t="str">
            <v>210-Employee Activities</v>
          </cell>
          <cell r="N130">
            <v>0.4</v>
          </cell>
        </row>
        <row r="131">
          <cell r="A131" t="str">
            <v>220-Office Supplies</v>
          </cell>
          <cell r="B131">
            <v>0</v>
          </cell>
          <cell r="D131" t="str">
            <v>210-Travel - Auto</v>
          </cell>
          <cell r="E131">
            <v>0.106</v>
          </cell>
          <cell r="G131" t="str">
            <v>210-Tel, Cell, Internet</v>
          </cell>
          <cell r="H131">
            <v>2.4359999999999999</v>
          </cell>
          <cell r="J131" t="str">
            <v>210-Health Insurance</v>
          </cell>
          <cell r="K131">
            <v>4.4480000000000004</v>
          </cell>
          <cell r="M131" t="str">
            <v>210-Freight &amp; Postage</v>
          </cell>
          <cell r="N131">
            <v>0</v>
          </cell>
        </row>
        <row r="132">
          <cell r="A132" t="str">
            <v>220-Payroll Taxes</v>
          </cell>
          <cell r="B132">
            <v>0.54400000000000004</v>
          </cell>
          <cell r="D132" t="str">
            <v>210-Travel - Meals</v>
          </cell>
          <cell r="E132">
            <v>0.121</v>
          </cell>
          <cell r="G132" t="str">
            <v>210-Temporary Help/Other</v>
          </cell>
          <cell r="H132">
            <v>0</v>
          </cell>
          <cell r="J132" t="str">
            <v>210-Non-Capital Equipment &lt; $1k</v>
          </cell>
          <cell r="K132">
            <v>0</v>
          </cell>
          <cell r="M132" t="str">
            <v>210-Health Insurance</v>
          </cell>
          <cell r="N132">
            <v>7.508</v>
          </cell>
        </row>
        <row r="133">
          <cell r="A133" t="str">
            <v>220-Total Salary</v>
          </cell>
          <cell r="B133">
            <v>8.3550000000000004</v>
          </cell>
          <cell r="D133" t="str">
            <v>210-Travel - Other</v>
          </cell>
          <cell r="E133">
            <v>0</v>
          </cell>
          <cell r="G133" t="str">
            <v>210-Total Salary</v>
          </cell>
          <cell r="H133">
            <v>95.427000000000007</v>
          </cell>
          <cell r="J133" t="str">
            <v>210-Office Supplies</v>
          </cell>
          <cell r="K133">
            <v>1.2E-2</v>
          </cell>
          <cell r="M133" t="str">
            <v>210-Non-Capital Equipment &lt; $1k</v>
          </cell>
          <cell r="N133">
            <v>-1.175</v>
          </cell>
        </row>
        <row r="134">
          <cell r="A134" t="str">
            <v>220-Travel - Auto</v>
          </cell>
          <cell r="B134">
            <v>0</v>
          </cell>
          <cell r="D134" t="str">
            <v>210-Workers Compensation</v>
          </cell>
          <cell r="E134">
            <v>5.4390000000000001</v>
          </cell>
          <cell r="G134" t="str">
            <v>210-Training &amp; Tuition</v>
          </cell>
          <cell r="H134">
            <v>3.052</v>
          </cell>
          <cell r="J134" t="str">
            <v>210-Outside Services</v>
          </cell>
          <cell r="K134">
            <v>4.2</v>
          </cell>
          <cell r="M134" t="str">
            <v>210-Office Supplies</v>
          </cell>
          <cell r="N134">
            <v>3.7999999999999999E-2</v>
          </cell>
        </row>
        <row r="135">
          <cell r="A135" t="str">
            <v>220-Travel - Hotel</v>
          </cell>
          <cell r="B135">
            <v>0</v>
          </cell>
          <cell r="D135" t="str">
            <v>220-Depreciation</v>
          </cell>
          <cell r="E135">
            <v>4.4999999999999998E-2</v>
          </cell>
          <cell r="G135" t="str">
            <v>210-Travel - Airfare</v>
          </cell>
          <cell r="H135">
            <v>1.522</v>
          </cell>
          <cell r="J135" t="str">
            <v>210-Payroll Taxes</v>
          </cell>
          <cell r="K135">
            <v>6.0250000000000004</v>
          </cell>
          <cell r="M135" t="str">
            <v>210-Outside Services</v>
          </cell>
          <cell r="N135">
            <v>0</v>
          </cell>
        </row>
        <row r="136">
          <cell r="A136" t="str">
            <v>220-Travel - Meals</v>
          </cell>
          <cell r="B136">
            <v>0</v>
          </cell>
          <cell r="D136" t="str">
            <v>220-Employee Activities</v>
          </cell>
          <cell r="E136">
            <v>-0.04</v>
          </cell>
          <cell r="G136" t="str">
            <v>210-Travel - Auto</v>
          </cell>
          <cell r="H136">
            <v>3.3000000000000002E-2</v>
          </cell>
          <cell r="J136" t="str">
            <v>210-Tel, Cell, Internet</v>
          </cell>
          <cell r="K136">
            <v>0.96599999999999997</v>
          </cell>
          <cell r="M136" t="str">
            <v>210-Payroll Taxes</v>
          </cell>
          <cell r="N136">
            <v>6.0750000000000002</v>
          </cell>
        </row>
        <row r="137">
          <cell r="A137" t="str">
            <v>220-Workers Compensation</v>
          </cell>
          <cell r="B137">
            <v>8.7999999999999995E-2</v>
          </cell>
          <cell r="D137" t="str">
            <v>220-Health Insurance</v>
          </cell>
          <cell r="E137">
            <v>0.46300000000000002</v>
          </cell>
          <cell r="G137" t="str">
            <v>210-Travel - Hotel</v>
          </cell>
          <cell r="H137">
            <v>0.46899999999999997</v>
          </cell>
          <cell r="J137" t="str">
            <v>210-Temporary Help/Other</v>
          </cell>
          <cell r="K137">
            <v>0</v>
          </cell>
          <cell r="M137" t="str">
            <v>210-Tel, Cell, Internet</v>
          </cell>
          <cell r="N137">
            <v>2.6230000000000002</v>
          </cell>
        </row>
        <row r="138">
          <cell r="A138" t="str">
            <v>230-Depreciation</v>
          </cell>
          <cell r="B138">
            <v>0.11899999999999999</v>
          </cell>
          <cell r="D138" t="str">
            <v>220-Non-Capital Equipment &lt; $1k</v>
          </cell>
          <cell r="E138">
            <v>0</v>
          </cell>
          <cell r="G138" t="str">
            <v>210-Travel - Meals</v>
          </cell>
          <cell r="H138">
            <v>0</v>
          </cell>
          <cell r="J138" t="str">
            <v>210-Total Salary</v>
          </cell>
          <cell r="K138">
            <v>88.406999999999996</v>
          </cell>
          <cell r="M138" t="str">
            <v>210-Temporary Help/Other</v>
          </cell>
          <cell r="N138">
            <v>0</v>
          </cell>
        </row>
        <row r="139">
          <cell r="A139" t="str">
            <v>230-Health Insurance</v>
          </cell>
          <cell r="B139">
            <v>1.1990000000000001</v>
          </cell>
          <cell r="D139" t="str">
            <v>220-Office Supplies</v>
          </cell>
          <cell r="E139">
            <v>8.3000000000000004E-2</v>
          </cell>
          <cell r="G139" t="str">
            <v>210-Travel - Other</v>
          </cell>
          <cell r="H139">
            <v>0</v>
          </cell>
          <cell r="J139" t="str">
            <v>210-Training &amp; Tuition</v>
          </cell>
          <cell r="K139">
            <v>0.126</v>
          </cell>
          <cell r="M139" t="str">
            <v>210-Total Salary</v>
          </cell>
          <cell r="N139">
            <v>93.117000000000004</v>
          </cell>
        </row>
        <row r="140">
          <cell r="A140" t="str">
            <v>230-Non-Capital Equipment &lt; $1k</v>
          </cell>
          <cell r="B140">
            <v>-0.43</v>
          </cell>
          <cell r="D140" t="str">
            <v>220-Payroll Taxes</v>
          </cell>
          <cell r="E140">
            <v>0.83599999999999997</v>
          </cell>
          <cell r="G140" t="str">
            <v>210-Workers Compensation</v>
          </cell>
          <cell r="H140">
            <v>0.73699999999999999</v>
          </cell>
          <cell r="J140" t="str">
            <v>210-Travel - Airfare</v>
          </cell>
          <cell r="K140">
            <v>3.2160000000000002</v>
          </cell>
          <cell r="M140" t="str">
            <v>210-Training &amp; Tuition</v>
          </cell>
          <cell r="N140">
            <v>0</v>
          </cell>
        </row>
        <row r="141">
          <cell r="A141" t="str">
            <v>230-Outside Services</v>
          </cell>
          <cell r="B141">
            <v>2.5</v>
          </cell>
          <cell r="D141" t="str">
            <v>220-Total Salary</v>
          </cell>
          <cell r="E141">
            <v>8.0289999999999999</v>
          </cell>
          <cell r="G141" t="str">
            <v>220-Depreciation</v>
          </cell>
          <cell r="H141">
            <v>4.4999999999999998E-2</v>
          </cell>
          <cell r="J141" t="str">
            <v>210-Travel - Auto</v>
          </cell>
          <cell r="K141">
            <v>1.2609999999999999</v>
          </cell>
          <cell r="M141" t="str">
            <v>210-Travel - Airfare</v>
          </cell>
          <cell r="N141">
            <v>4.4610000000000003</v>
          </cell>
        </row>
        <row r="142">
          <cell r="A142" t="str">
            <v>230-Payroll Taxes</v>
          </cell>
          <cell r="B142">
            <v>1.6319999999999999</v>
          </cell>
          <cell r="D142" t="str">
            <v>220-Travel - Airfare</v>
          </cell>
          <cell r="E142">
            <v>0.24099999999999999</v>
          </cell>
          <cell r="G142" t="str">
            <v>220-Employee Activities</v>
          </cell>
          <cell r="H142">
            <v>0.10199999999999999</v>
          </cell>
          <cell r="J142" t="str">
            <v>210-Travel - Hotel</v>
          </cell>
          <cell r="K142">
            <v>3.5339999999999998</v>
          </cell>
          <cell r="M142" t="str">
            <v>210-Travel - Auto</v>
          </cell>
          <cell r="N142">
            <v>1.1419999999999999</v>
          </cell>
        </row>
        <row r="143">
          <cell r="A143" t="str">
            <v>230-Tel, Cell, Internet</v>
          </cell>
          <cell r="B143">
            <v>1.252</v>
          </cell>
          <cell r="D143" t="str">
            <v>220-Travel - Auto</v>
          </cell>
          <cell r="E143">
            <v>0.182</v>
          </cell>
          <cell r="G143" t="str">
            <v>220-Health Insurance</v>
          </cell>
          <cell r="H143">
            <v>0.36499999999999999</v>
          </cell>
          <cell r="J143" t="str">
            <v>210-Travel - Meals</v>
          </cell>
          <cell r="K143">
            <v>0.59</v>
          </cell>
          <cell r="M143" t="str">
            <v>210-Travel - Hotel</v>
          </cell>
          <cell r="N143">
            <v>1.651</v>
          </cell>
        </row>
        <row r="144">
          <cell r="A144" t="str">
            <v>230-Total Salary</v>
          </cell>
          <cell r="B144">
            <v>25.963999999999999</v>
          </cell>
          <cell r="D144" t="str">
            <v>220-Travel - Hotel</v>
          </cell>
          <cell r="E144">
            <v>0.16400000000000001</v>
          </cell>
          <cell r="G144" t="str">
            <v>220-Non-Capital Equipment &lt; $1k</v>
          </cell>
          <cell r="H144">
            <v>0</v>
          </cell>
          <cell r="J144" t="str">
            <v>210-Travel - Other</v>
          </cell>
          <cell r="K144">
            <v>0</v>
          </cell>
          <cell r="M144" t="str">
            <v>210-Travel - Meals</v>
          </cell>
          <cell r="N144">
            <v>0.26</v>
          </cell>
        </row>
        <row r="145">
          <cell r="A145" t="str">
            <v>230-Travel - Airfare</v>
          </cell>
          <cell r="B145">
            <v>0.36</v>
          </cell>
          <cell r="D145" t="str">
            <v>220-Travel - Meals</v>
          </cell>
          <cell r="E145">
            <v>0.32900000000000001</v>
          </cell>
          <cell r="G145" t="str">
            <v>220-Office Supplies</v>
          </cell>
          <cell r="H145">
            <v>0</v>
          </cell>
          <cell r="J145" t="str">
            <v>210-Workers Compensation</v>
          </cell>
          <cell r="K145">
            <v>1.2070000000000001</v>
          </cell>
          <cell r="M145" t="str">
            <v>210-Travel - Other</v>
          </cell>
          <cell r="N145">
            <v>0</v>
          </cell>
        </row>
        <row r="146">
          <cell r="A146" t="str">
            <v>230-Travel - Auto</v>
          </cell>
          <cell r="B146">
            <v>1.1990000000000001</v>
          </cell>
          <cell r="D146" t="str">
            <v>220-Workers Compensation</v>
          </cell>
          <cell r="E146">
            <v>8.1000000000000003E-2</v>
          </cell>
          <cell r="G146" t="str">
            <v>220-Payroll Taxes</v>
          </cell>
          <cell r="H146">
            <v>0.54200000000000004</v>
          </cell>
          <cell r="J146" t="str">
            <v>220-Depreciation</v>
          </cell>
          <cell r="K146">
            <v>4.4999999999999998E-2</v>
          </cell>
          <cell r="M146" t="str">
            <v>210-Workers Compensation</v>
          </cell>
          <cell r="N146">
            <v>0.36</v>
          </cell>
        </row>
        <row r="147">
          <cell r="A147" t="str">
            <v>230-Travel - Hotel</v>
          </cell>
          <cell r="B147">
            <v>-0.41899999999999998</v>
          </cell>
          <cell r="D147" t="str">
            <v>230-Depreciation</v>
          </cell>
          <cell r="E147">
            <v>0.11899999999999999</v>
          </cell>
          <cell r="G147" t="str">
            <v>220-Total Salary</v>
          </cell>
          <cell r="H147">
            <v>7.702</v>
          </cell>
          <cell r="J147" t="str">
            <v>220-Employee Activities</v>
          </cell>
          <cell r="K147">
            <v>0.13300000000000001</v>
          </cell>
          <cell r="M147" t="str">
            <v>220-Depreciation</v>
          </cell>
          <cell r="N147">
            <v>4.4999999999999998E-2</v>
          </cell>
        </row>
        <row r="148">
          <cell r="A148" t="str">
            <v>230-Travel - Meals</v>
          </cell>
          <cell r="B148">
            <v>-0.16300000000000001</v>
          </cell>
          <cell r="D148" t="str">
            <v>230-Freight &amp; Postage</v>
          </cell>
          <cell r="E148">
            <v>0.56100000000000005</v>
          </cell>
          <cell r="G148" t="str">
            <v>220-Training &amp; Tuition</v>
          </cell>
          <cell r="H148">
            <v>0.57999999999999996</v>
          </cell>
          <cell r="J148" t="str">
            <v>220-Freight &amp; Postage</v>
          </cell>
          <cell r="K148">
            <v>0.219</v>
          </cell>
          <cell r="M148" t="str">
            <v>220-Employee Activities</v>
          </cell>
          <cell r="N148">
            <v>0.187</v>
          </cell>
        </row>
        <row r="149">
          <cell r="A149" t="str">
            <v>230-Travel - Other</v>
          </cell>
          <cell r="B149">
            <v>-8.0000000000000002E-3</v>
          </cell>
          <cell r="D149" t="str">
            <v>230-Health Insurance</v>
          </cell>
          <cell r="E149">
            <v>1.3879999999999999</v>
          </cell>
          <cell r="G149" t="str">
            <v>220-Travel - Airfare</v>
          </cell>
          <cell r="H149">
            <v>0</v>
          </cell>
          <cell r="J149" t="str">
            <v>220-Health Insurance</v>
          </cell>
          <cell r="K149">
            <v>0.49399999999999999</v>
          </cell>
          <cell r="M149" t="str">
            <v>220-Freight &amp; Postage</v>
          </cell>
          <cell r="N149">
            <v>1.5980000000000001</v>
          </cell>
        </row>
        <row r="150">
          <cell r="A150" t="str">
            <v>230-Workers Compensation</v>
          </cell>
          <cell r="B150">
            <v>0.26500000000000001</v>
          </cell>
          <cell r="D150" t="str">
            <v>230-Non-Capital Equipment &lt; $1k</v>
          </cell>
          <cell r="E150">
            <v>0</v>
          </cell>
          <cell r="G150" t="str">
            <v>220-Travel - Auto</v>
          </cell>
          <cell r="H150">
            <v>0</v>
          </cell>
          <cell r="J150" t="str">
            <v>220-Non-Capital Equipment &lt; $1k</v>
          </cell>
          <cell r="K150">
            <v>0</v>
          </cell>
          <cell r="M150" t="str">
            <v>220-Health Insurance</v>
          </cell>
          <cell r="N150">
            <v>0.51500000000000001</v>
          </cell>
        </row>
        <row r="151">
          <cell r="A151" t="str">
            <v>310-Allocation</v>
          </cell>
          <cell r="B151">
            <v>15.315</v>
          </cell>
          <cell r="D151" t="str">
            <v>230-Office Supplies</v>
          </cell>
          <cell r="E151">
            <v>1.4E-2</v>
          </cell>
          <cell r="G151" t="str">
            <v>220-Travel - Hotel</v>
          </cell>
          <cell r="H151">
            <v>0</v>
          </cell>
          <cell r="J151" t="str">
            <v>220-Office Supplies</v>
          </cell>
          <cell r="K151">
            <v>0</v>
          </cell>
          <cell r="M151" t="str">
            <v>220-Non-Capital Equipment &lt; $1k</v>
          </cell>
          <cell r="N151">
            <v>0</v>
          </cell>
        </row>
        <row r="152">
          <cell r="A152" t="str">
            <v>310-Depreciation</v>
          </cell>
          <cell r="B152">
            <v>1.617</v>
          </cell>
          <cell r="D152" t="str">
            <v>230-Outside Services</v>
          </cell>
          <cell r="E152">
            <v>0</v>
          </cell>
          <cell r="G152" t="str">
            <v>220-Travel - Meals</v>
          </cell>
          <cell r="H152">
            <v>0</v>
          </cell>
          <cell r="J152" t="str">
            <v>220-Payroll Taxes</v>
          </cell>
          <cell r="K152">
            <v>0.58699999999999997</v>
          </cell>
          <cell r="M152" t="str">
            <v>220-Office Supplies</v>
          </cell>
          <cell r="N152">
            <v>0</v>
          </cell>
        </row>
        <row r="153">
          <cell r="A153" t="str">
            <v>310-Dues and Subscriptions</v>
          </cell>
          <cell r="B153">
            <v>0.5</v>
          </cell>
          <cell r="D153" t="str">
            <v>230-Payroll Taxes</v>
          </cell>
          <cell r="E153">
            <v>4.1820000000000004</v>
          </cell>
          <cell r="G153" t="str">
            <v>220-Workers Compensation</v>
          </cell>
          <cell r="H153">
            <v>8.2000000000000003E-2</v>
          </cell>
          <cell r="J153" t="str">
            <v>220-Tel, Cell, Internet</v>
          </cell>
          <cell r="K153">
            <v>9.6000000000000002E-2</v>
          </cell>
          <cell r="M153" t="str">
            <v>220-Payroll Taxes</v>
          </cell>
          <cell r="N153">
            <v>0.54200000000000004</v>
          </cell>
        </row>
        <row r="154">
          <cell r="A154" t="str">
            <v>310-Employee Activities</v>
          </cell>
          <cell r="B154">
            <v>0.503</v>
          </cell>
          <cell r="D154" t="str">
            <v>230-Tel, Cell, Internet</v>
          </cell>
          <cell r="E154">
            <v>9.5000000000000001E-2</v>
          </cell>
          <cell r="G154" t="str">
            <v>230-Depreciation</v>
          </cell>
          <cell r="H154">
            <v>0.11899999999999999</v>
          </cell>
          <cell r="J154" t="str">
            <v>220-Total Salary</v>
          </cell>
          <cell r="K154">
            <v>8.3550000000000004</v>
          </cell>
          <cell r="M154" t="str">
            <v>220-Tel, Cell, Internet</v>
          </cell>
          <cell r="N154">
            <v>0</v>
          </cell>
        </row>
        <row r="155">
          <cell r="A155" t="str">
            <v>310-Freight &amp; Postage</v>
          </cell>
          <cell r="B155">
            <v>0.70399999999999996</v>
          </cell>
          <cell r="D155" t="str">
            <v>230-Total Salary</v>
          </cell>
          <cell r="E155">
            <v>43.279000000000003</v>
          </cell>
          <cell r="G155" t="str">
            <v>230-Employee Activities</v>
          </cell>
          <cell r="H155">
            <v>1.0999999999999999E-2</v>
          </cell>
          <cell r="J155" t="str">
            <v>220-Training &amp; Tuition</v>
          </cell>
          <cell r="K155">
            <v>1.224</v>
          </cell>
          <cell r="M155" t="str">
            <v>220-Total Salary</v>
          </cell>
          <cell r="N155">
            <v>8.3550000000000004</v>
          </cell>
        </row>
        <row r="156">
          <cell r="A156" t="str">
            <v>310-Health Insurance</v>
          </cell>
          <cell r="B156">
            <v>2.798</v>
          </cell>
          <cell r="D156" t="str">
            <v>230-Travel - Airfare</v>
          </cell>
          <cell r="E156">
            <v>2.0350000000000001</v>
          </cell>
          <cell r="G156" t="str">
            <v>230-Freight &amp; Postage</v>
          </cell>
          <cell r="H156">
            <v>0</v>
          </cell>
          <cell r="J156" t="str">
            <v>220-Travel - Airfare</v>
          </cell>
          <cell r="K156">
            <v>0</v>
          </cell>
          <cell r="M156" t="str">
            <v>220-Training &amp; Tuition</v>
          </cell>
          <cell r="N156">
            <v>0.73</v>
          </cell>
        </row>
        <row r="157">
          <cell r="A157" t="str">
            <v>310-Lead Generation</v>
          </cell>
          <cell r="B157">
            <v>45.14</v>
          </cell>
          <cell r="D157" t="str">
            <v>230-Travel - Auto</v>
          </cell>
          <cell r="E157">
            <v>0.45300000000000001</v>
          </cell>
          <cell r="G157" t="str">
            <v>230-Health Insurance</v>
          </cell>
          <cell r="H157">
            <v>1.0960000000000001</v>
          </cell>
          <cell r="J157" t="str">
            <v>220-Travel - Auto</v>
          </cell>
          <cell r="K157">
            <v>0</v>
          </cell>
          <cell r="M157" t="str">
            <v>220-Travel - Airfare</v>
          </cell>
          <cell r="N157">
            <v>0</v>
          </cell>
        </row>
        <row r="158">
          <cell r="A158" t="str">
            <v>310-Market Developmenf Fund</v>
          </cell>
          <cell r="B158">
            <v>26.085999999999999</v>
          </cell>
          <cell r="D158" t="str">
            <v>230-Travel - Hotel</v>
          </cell>
          <cell r="E158">
            <v>1.212</v>
          </cell>
          <cell r="G158" t="str">
            <v>230-Non-Capital Equipment &lt; $1k</v>
          </cell>
          <cell r="H158">
            <v>0</v>
          </cell>
          <cell r="J158" t="str">
            <v>220-Travel - Hotel</v>
          </cell>
          <cell r="K158">
            <v>0</v>
          </cell>
          <cell r="M158" t="str">
            <v>220-Travel - Auto</v>
          </cell>
          <cell r="N158">
            <v>0</v>
          </cell>
        </row>
        <row r="159">
          <cell r="A159" t="str">
            <v>310-Market Research</v>
          </cell>
          <cell r="B159">
            <v>-4.6669999999999998</v>
          </cell>
          <cell r="D159" t="str">
            <v>230-Travel - Meals</v>
          </cell>
          <cell r="E159">
            <v>0.66500000000000004</v>
          </cell>
          <cell r="G159" t="str">
            <v>230-Office Supplies</v>
          </cell>
          <cell r="H159">
            <v>0</v>
          </cell>
          <cell r="J159" t="str">
            <v>220-Travel - Meals</v>
          </cell>
          <cell r="K159">
            <v>0</v>
          </cell>
          <cell r="M159" t="str">
            <v>220-Travel - Hotel</v>
          </cell>
          <cell r="N159">
            <v>0</v>
          </cell>
        </row>
        <row r="160">
          <cell r="A160" t="str">
            <v>310-Non-Capital Equipment &lt; $1k</v>
          </cell>
          <cell r="B160">
            <v>1.03</v>
          </cell>
          <cell r="D160" t="str">
            <v>230-Travel - Other</v>
          </cell>
          <cell r="E160">
            <v>6.0000000000000001E-3</v>
          </cell>
          <cell r="G160" t="str">
            <v>230-Outside Services</v>
          </cell>
          <cell r="H160">
            <v>0</v>
          </cell>
          <cell r="J160" t="str">
            <v>220-Workers Compensation</v>
          </cell>
          <cell r="K160">
            <v>0.13400000000000001</v>
          </cell>
          <cell r="M160" t="str">
            <v>220-Travel - Meals</v>
          </cell>
          <cell r="N160">
            <v>0</v>
          </cell>
        </row>
        <row r="161">
          <cell r="A161" t="str">
            <v>310-Office Supplies</v>
          </cell>
          <cell r="B161">
            <v>1.2749999999999999</v>
          </cell>
          <cell r="D161" t="str">
            <v>230-Workers Compensation</v>
          </cell>
          <cell r="E161">
            <v>0.24399999999999999</v>
          </cell>
          <cell r="G161" t="str">
            <v>230-Payroll Taxes</v>
          </cell>
          <cell r="H161">
            <v>1.8620000000000001</v>
          </cell>
          <cell r="J161" t="str">
            <v>230-Depreciation</v>
          </cell>
          <cell r="K161">
            <v>0.158</v>
          </cell>
          <cell r="M161" t="str">
            <v>220-Workers Compensation</v>
          </cell>
          <cell r="N161">
            <v>0.04</v>
          </cell>
        </row>
        <row r="162">
          <cell r="A162" t="str">
            <v>310-Outside Services</v>
          </cell>
          <cell r="B162">
            <v>0.3</v>
          </cell>
          <cell r="D162" t="str">
            <v>310-Advertising</v>
          </cell>
          <cell r="E162">
            <v>11.5</v>
          </cell>
          <cell r="G162" t="str">
            <v>230-Tel, Cell, Internet</v>
          </cell>
          <cell r="H162">
            <v>-3.9E-2</v>
          </cell>
          <cell r="J162" t="str">
            <v>230-Employee Activities</v>
          </cell>
          <cell r="K162">
            <v>0.18099999999999999</v>
          </cell>
          <cell r="M162" t="str">
            <v>230-Commissions</v>
          </cell>
          <cell r="N162">
            <v>2.0870000000000002</v>
          </cell>
        </row>
        <row r="163">
          <cell r="A163" t="str">
            <v>310-Partner &amp; Channel Marketing</v>
          </cell>
          <cell r="B163">
            <v>13.455</v>
          </cell>
          <cell r="D163" t="str">
            <v>310-Allocation</v>
          </cell>
          <cell r="E163">
            <v>23.437999999999999</v>
          </cell>
          <cell r="G163" t="str">
            <v>230-Total Salary</v>
          </cell>
          <cell r="H163">
            <v>29.52</v>
          </cell>
          <cell r="J163" t="str">
            <v>230-Freight &amp; Postage</v>
          </cell>
          <cell r="K163">
            <v>0</v>
          </cell>
          <cell r="M163" t="str">
            <v>230-Depreciation</v>
          </cell>
          <cell r="N163">
            <v>0.158</v>
          </cell>
        </row>
        <row r="164">
          <cell r="A164" t="str">
            <v>310-Payroll Taxes</v>
          </cell>
          <cell r="B164">
            <v>4.8289999999999997</v>
          </cell>
          <cell r="D164" t="str">
            <v>310-Depreciation</v>
          </cell>
          <cell r="E164">
            <v>1.617</v>
          </cell>
          <cell r="G164" t="str">
            <v>230-Travel - Airfare</v>
          </cell>
          <cell r="H164">
            <v>0.433</v>
          </cell>
          <cell r="J164" t="str">
            <v>230-Health Insurance</v>
          </cell>
          <cell r="K164">
            <v>1.9770000000000001</v>
          </cell>
          <cell r="M164" t="str">
            <v>230-Employee Activities</v>
          </cell>
          <cell r="N164">
            <v>0.16900000000000001</v>
          </cell>
        </row>
        <row r="165">
          <cell r="A165" t="str">
            <v>310-Printing / Collateral</v>
          </cell>
          <cell r="B165">
            <v>7.4349999999999996</v>
          </cell>
          <cell r="D165" t="str">
            <v>310-Dues and Subscriptions</v>
          </cell>
          <cell r="E165">
            <v>2.867</v>
          </cell>
          <cell r="G165" t="str">
            <v>230-Travel - Auto</v>
          </cell>
          <cell r="H165">
            <v>-3.1E-2</v>
          </cell>
          <cell r="J165" t="str">
            <v>230-Non-Capital Equipment &lt; $1k</v>
          </cell>
          <cell r="K165">
            <v>0.29199999999999998</v>
          </cell>
          <cell r="M165" t="str">
            <v>230-Freight &amp; Postage</v>
          </cell>
          <cell r="N165">
            <v>0</v>
          </cell>
        </row>
        <row r="166">
          <cell r="A166" t="str">
            <v>310-Product Testing &amp; Comp.</v>
          </cell>
          <cell r="B166">
            <v>5.9160000000000004</v>
          </cell>
          <cell r="D166" t="str">
            <v>310-Employee Activities</v>
          </cell>
          <cell r="E166">
            <v>0.21199999999999999</v>
          </cell>
          <cell r="G166" t="str">
            <v>230-Travel - Hotel</v>
          </cell>
          <cell r="H166">
            <v>1.379</v>
          </cell>
          <cell r="J166" t="str">
            <v>230-Office Supplies</v>
          </cell>
          <cell r="K166">
            <v>0</v>
          </cell>
          <cell r="M166" t="str">
            <v>230-Health Insurance</v>
          </cell>
          <cell r="N166">
            <v>2.0609999999999999</v>
          </cell>
        </row>
        <row r="167">
          <cell r="A167" t="str">
            <v>310-Promotional Items</v>
          </cell>
          <cell r="B167">
            <v>5.306</v>
          </cell>
          <cell r="D167" t="str">
            <v>310-Eval Amortization</v>
          </cell>
          <cell r="E167">
            <v>7.05</v>
          </cell>
          <cell r="G167" t="str">
            <v>230-Travel - Meals</v>
          </cell>
          <cell r="H167">
            <v>-0.16500000000000001</v>
          </cell>
          <cell r="J167" t="str">
            <v>230-Outside Services</v>
          </cell>
          <cell r="K167">
            <v>0</v>
          </cell>
          <cell r="M167" t="str">
            <v>230-License &amp; Fees</v>
          </cell>
          <cell r="N167">
            <v>0.111</v>
          </cell>
        </row>
        <row r="168">
          <cell r="A168" t="str">
            <v>310-Public Relations</v>
          </cell>
          <cell r="B168">
            <v>1.2</v>
          </cell>
          <cell r="D168" t="str">
            <v>310-Freight &amp; Postage</v>
          </cell>
          <cell r="E168">
            <v>1.032</v>
          </cell>
          <cell r="G168" t="str">
            <v>230-Travel - Other</v>
          </cell>
          <cell r="H168">
            <v>-1.6E-2</v>
          </cell>
          <cell r="J168" t="str">
            <v>230-Payroll Taxes</v>
          </cell>
          <cell r="K168">
            <v>2.387</v>
          </cell>
          <cell r="M168" t="str">
            <v>230-Non-Capital Equipment &lt; $1k</v>
          </cell>
          <cell r="N168">
            <v>0</v>
          </cell>
        </row>
        <row r="169">
          <cell r="A169" t="str">
            <v>310-Seminars</v>
          </cell>
          <cell r="B169">
            <v>0</v>
          </cell>
          <cell r="D169" t="str">
            <v>310-Health Insurance</v>
          </cell>
          <cell r="E169">
            <v>3.7010000000000001</v>
          </cell>
          <cell r="G169" t="str">
            <v>230-Workers Compensation</v>
          </cell>
          <cell r="H169">
            <v>0.246</v>
          </cell>
          <cell r="J169" t="str">
            <v>230-Tel, Cell, Internet</v>
          </cell>
          <cell r="K169">
            <v>0.55700000000000005</v>
          </cell>
          <cell r="M169" t="str">
            <v>230-Office Supplies</v>
          </cell>
          <cell r="N169">
            <v>0</v>
          </cell>
        </row>
        <row r="170">
          <cell r="A170" t="str">
            <v>310-Tel, Cell, Internet</v>
          </cell>
          <cell r="B170">
            <v>0.09</v>
          </cell>
          <cell r="D170" t="str">
            <v>310-Lead Generation</v>
          </cell>
          <cell r="E170">
            <v>26.234000000000002</v>
          </cell>
          <cell r="G170" t="str">
            <v>310-Advertising</v>
          </cell>
          <cell r="H170">
            <v>-10.667</v>
          </cell>
          <cell r="J170" t="str">
            <v>230-Total Salary</v>
          </cell>
          <cell r="K170">
            <v>35.19</v>
          </cell>
          <cell r="M170" t="str">
            <v>230-Outside Services</v>
          </cell>
          <cell r="N170">
            <v>0</v>
          </cell>
        </row>
        <row r="171">
          <cell r="A171" t="str">
            <v>310-Total Salary</v>
          </cell>
          <cell r="B171">
            <v>73.036000000000001</v>
          </cell>
          <cell r="D171" t="str">
            <v>310-License &amp; Fees</v>
          </cell>
          <cell r="E171">
            <v>0.499</v>
          </cell>
          <cell r="G171" t="str">
            <v>310-Allocation</v>
          </cell>
          <cell r="H171">
            <v>22.731000000000002</v>
          </cell>
          <cell r="J171" t="str">
            <v>230-Travel - Airfare</v>
          </cell>
          <cell r="K171">
            <v>2.2320000000000002</v>
          </cell>
          <cell r="M171" t="str">
            <v>230-Payroll Taxes</v>
          </cell>
          <cell r="N171">
            <v>2.7490000000000001</v>
          </cell>
        </row>
        <row r="172">
          <cell r="A172" t="str">
            <v>310-Trade Shows</v>
          </cell>
          <cell r="B172">
            <v>0.33400000000000002</v>
          </cell>
          <cell r="D172" t="str">
            <v>310-Market Developmenf Fund</v>
          </cell>
          <cell r="E172">
            <v>18.562999999999999</v>
          </cell>
          <cell r="G172" t="str">
            <v>310-Depreciation</v>
          </cell>
          <cell r="H172">
            <v>2.2000000000000002</v>
          </cell>
          <cell r="J172" t="str">
            <v>230-Travel - Auto</v>
          </cell>
          <cell r="K172">
            <v>1.091</v>
          </cell>
          <cell r="M172" t="str">
            <v>230-Tel, Cell, Internet</v>
          </cell>
          <cell r="N172">
            <v>0.218</v>
          </cell>
        </row>
        <row r="173">
          <cell r="A173" t="str">
            <v>310-Travel - Airfare</v>
          </cell>
          <cell r="B173">
            <v>1.514</v>
          </cell>
          <cell r="D173" t="str">
            <v>310-Market Research</v>
          </cell>
          <cell r="E173">
            <v>21.957999999999998</v>
          </cell>
          <cell r="G173" t="str">
            <v>310-Dues and Subscriptions</v>
          </cell>
          <cell r="H173">
            <v>0</v>
          </cell>
          <cell r="J173" t="str">
            <v>230-Travel - Hotel</v>
          </cell>
          <cell r="K173">
            <v>0.53800000000000003</v>
          </cell>
          <cell r="M173" t="str">
            <v>230-Total Salary</v>
          </cell>
          <cell r="N173">
            <v>36.146000000000001</v>
          </cell>
        </row>
        <row r="174">
          <cell r="A174" t="str">
            <v>310-Travel - Auto</v>
          </cell>
          <cell r="B174">
            <v>0.187</v>
          </cell>
          <cell r="D174" t="str">
            <v>310-Non-Capital Equipment &lt; $1k</v>
          </cell>
          <cell r="E174">
            <v>21.225999999999999</v>
          </cell>
          <cell r="G174" t="str">
            <v>310-Employee Activities</v>
          </cell>
          <cell r="H174">
            <v>1.3540000000000001</v>
          </cell>
          <cell r="J174" t="str">
            <v>230-Travel - Meals</v>
          </cell>
          <cell r="K174">
            <v>0.39100000000000001</v>
          </cell>
          <cell r="M174" t="str">
            <v>230-Travel - Airfare</v>
          </cell>
          <cell r="N174">
            <v>1.7749999999999999</v>
          </cell>
        </row>
        <row r="175">
          <cell r="A175" t="str">
            <v>310-Travel - Hotel</v>
          </cell>
          <cell r="B175">
            <v>0.38700000000000001</v>
          </cell>
          <cell r="D175" t="str">
            <v>310-Office Supplies</v>
          </cell>
          <cell r="E175">
            <v>8.5000000000000006E-2</v>
          </cell>
          <cell r="G175" t="str">
            <v>310-Eval Amortization</v>
          </cell>
          <cell r="H175">
            <v>0</v>
          </cell>
          <cell r="J175" t="str">
            <v>230-Workers Compensation</v>
          </cell>
          <cell r="K175">
            <v>0.53600000000000003</v>
          </cell>
          <cell r="M175" t="str">
            <v>230-Travel - Auto</v>
          </cell>
          <cell r="N175">
            <v>0.43099999999999999</v>
          </cell>
        </row>
        <row r="176">
          <cell r="A176" t="str">
            <v>310-Travel - Meals</v>
          </cell>
          <cell r="B176">
            <v>0.214</v>
          </cell>
          <cell r="D176" t="str">
            <v>310-Outside Services</v>
          </cell>
          <cell r="E176">
            <v>0</v>
          </cell>
          <cell r="G176" t="str">
            <v>310-Freight &amp; Postage</v>
          </cell>
          <cell r="H176">
            <v>0.28599999999999998</v>
          </cell>
          <cell r="J176" t="str">
            <v>310-Advertising</v>
          </cell>
          <cell r="K176">
            <v>13.599</v>
          </cell>
          <cell r="M176" t="str">
            <v>230-Travel - Hotel</v>
          </cell>
          <cell r="N176">
            <v>1.835</v>
          </cell>
        </row>
        <row r="177">
          <cell r="A177" t="str">
            <v>310-Web Marketing</v>
          </cell>
          <cell r="B177">
            <v>26.8</v>
          </cell>
          <cell r="D177" t="str">
            <v>310-Partner &amp; Channel Marketing</v>
          </cell>
          <cell r="E177">
            <v>-3.6749999999999998</v>
          </cell>
          <cell r="G177" t="str">
            <v>310-Health Insurance</v>
          </cell>
          <cell r="H177">
            <v>2.9239999999999999</v>
          </cell>
          <cell r="J177" t="str">
            <v>310-Allocation</v>
          </cell>
          <cell r="K177">
            <v>25.026</v>
          </cell>
          <cell r="M177" t="str">
            <v>230-Travel - Meals</v>
          </cell>
          <cell r="N177">
            <v>0.12</v>
          </cell>
        </row>
        <row r="178">
          <cell r="A178" t="str">
            <v>310-Workers Compensation</v>
          </cell>
          <cell r="B178">
            <v>0.61799999999999999</v>
          </cell>
          <cell r="D178" t="str">
            <v>310-Payroll Taxes</v>
          </cell>
          <cell r="E178">
            <v>7.3579999999999997</v>
          </cell>
          <cell r="G178" t="str">
            <v>310-Lead Generation</v>
          </cell>
          <cell r="H178">
            <v>21.32</v>
          </cell>
          <cell r="J178" t="str">
            <v>310-Depreciation</v>
          </cell>
          <cell r="K178">
            <v>2.2519999999999998</v>
          </cell>
          <cell r="M178" t="str">
            <v>230-Workers Compensation</v>
          </cell>
          <cell r="N178">
            <v>0.16</v>
          </cell>
        </row>
        <row r="179">
          <cell r="A179" t="str">
            <v>320-Depreciation</v>
          </cell>
          <cell r="B179">
            <v>0.09</v>
          </cell>
          <cell r="D179" t="str">
            <v>310-Printing / Collateral</v>
          </cell>
          <cell r="E179">
            <v>1.3320000000000001</v>
          </cell>
          <cell r="G179" t="str">
            <v>310-License &amp; Fees</v>
          </cell>
          <cell r="H179">
            <v>0</v>
          </cell>
          <cell r="J179" t="str">
            <v>310-Dues and Subscriptions</v>
          </cell>
          <cell r="K179">
            <v>0</v>
          </cell>
          <cell r="M179" t="str">
            <v>310-Advertising</v>
          </cell>
          <cell r="N179">
            <v>3.48</v>
          </cell>
        </row>
        <row r="180">
          <cell r="A180" t="str">
            <v>320-Employee Activites</v>
          </cell>
          <cell r="B180">
            <v>0</v>
          </cell>
          <cell r="D180" t="str">
            <v>310-Product Testing &amp; Comp.</v>
          </cell>
          <cell r="E180">
            <v>0.64800000000000002</v>
          </cell>
          <cell r="G180" t="str">
            <v>310-Market Developmenf Fund</v>
          </cell>
          <cell r="H180">
            <v>3.7669999999999999</v>
          </cell>
          <cell r="J180" t="str">
            <v>310-Employee Activities</v>
          </cell>
          <cell r="K180">
            <v>2.8439999999999999</v>
          </cell>
          <cell r="M180" t="str">
            <v>310-Allocation</v>
          </cell>
          <cell r="N180">
            <v>24.073</v>
          </cell>
        </row>
        <row r="181">
          <cell r="A181" t="str">
            <v>320-Freight &amp; Postage</v>
          </cell>
          <cell r="B181">
            <v>0.182</v>
          </cell>
          <cell r="D181" t="str">
            <v>310-Promotional Items</v>
          </cell>
          <cell r="E181">
            <v>27.789000000000001</v>
          </cell>
          <cell r="G181" t="str">
            <v>310-Market Research</v>
          </cell>
          <cell r="H181">
            <v>30.625</v>
          </cell>
          <cell r="J181" t="str">
            <v>310-Eval Amortization</v>
          </cell>
          <cell r="K181">
            <v>4.7</v>
          </cell>
          <cell r="M181" t="str">
            <v>310-Depreciation</v>
          </cell>
          <cell r="N181">
            <v>2.2519999999999998</v>
          </cell>
        </row>
        <row r="182">
          <cell r="A182" t="str">
            <v>320-Health Insurance</v>
          </cell>
          <cell r="B182">
            <v>1.599</v>
          </cell>
          <cell r="D182" t="str">
            <v>310-Public Relations</v>
          </cell>
          <cell r="E182">
            <v>2.4580000000000002</v>
          </cell>
          <cell r="G182" t="str">
            <v>310-Non-Capital Equipment &lt; $1k</v>
          </cell>
          <cell r="H182">
            <v>0</v>
          </cell>
          <cell r="J182" t="str">
            <v>310-Freight &amp; Postage</v>
          </cell>
          <cell r="K182">
            <v>1.599</v>
          </cell>
          <cell r="M182" t="str">
            <v>310-Dues and Subscriptions</v>
          </cell>
          <cell r="N182">
            <v>0.25</v>
          </cell>
        </row>
        <row r="183">
          <cell r="A183" t="str">
            <v>320-Market Research</v>
          </cell>
          <cell r="B183">
            <v>10</v>
          </cell>
          <cell r="D183" t="str">
            <v>310-Search Engine Sponsorship</v>
          </cell>
          <cell r="E183">
            <v>10</v>
          </cell>
          <cell r="G183" t="str">
            <v>310-Office Supplies</v>
          </cell>
          <cell r="H183">
            <v>0</v>
          </cell>
          <cell r="J183" t="str">
            <v>310-Health Insurance</v>
          </cell>
          <cell r="K183">
            <v>3.9540000000000002</v>
          </cell>
          <cell r="M183" t="str">
            <v>310-Employee Activities</v>
          </cell>
          <cell r="N183">
            <v>0.877</v>
          </cell>
        </row>
        <row r="184">
          <cell r="A184" t="str">
            <v>320-Outside Services</v>
          </cell>
          <cell r="B184">
            <v>1.1000000000000001</v>
          </cell>
          <cell r="D184" t="str">
            <v>310-Seminars</v>
          </cell>
          <cell r="E184">
            <v>0</v>
          </cell>
          <cell r="G184" t="str">
            <v>310-Outside Services</v>
          </cell>
          <cell r="H184">
            <v>6.43</v>
          </cell>
          <cell r="J184" t="str">
            <v>310-Lead Generation</v>
          </cell>
          <cell r="K184">
            <v>31.341000000000001</v>
          </cell>
          <cell r="M184" t="str">
            <v>310-Eval Amortization</v>
          </cell>
          <cell r="N184">
            <v>-1.115</v>
          </cell>
        </row>
        <row r="185">
          <cell r="A185" t="str">
            <v>320-Payroll Taxes</v>
          </cell>
          <cell r="B185">
            <v>4.8730000000000002</v>
          </cell>
          <cell r="D185" t="str">
            <v>310-Tel, Cell, Internet</v>
          </cell>
          <cell r="E185">
            <v>0.748</v>
          </cell>
          <cell r="G185" t="str">
            <v>310-Partner &amp; Channel Marketing</v>
          </cell>
          <cell r="H185">
            <v>2.2999999999999998</v>
          </cell>
          <cell r="J185" t="str">
            <v>310-License &amp; Fees</v>
          </cell>
          <cell r="K185">
            <v>2.1949999999999998</v>
          </cell>
          <cell r="M185" t="str">
            <v>310-Freight &amp; Postage</v>
          </cell>
          <cell r="N185">
            <v>3.536</v>
          </cell>
        </row>
        <row r="186">
          <cell r="A186" t="str">
            <v>320-Product Testing &amp; Comp.</v>
          </cell>
          <cell r="B186">
            <v>0</v>
          </cell>
          <cell r="D186" t="str">
            <v>310-Total Salary</v>
          </cell>
          <cell r="E186">
            <v>80.992999999999995</v>
          </cell>
          <cell r="G186" t="str">
            <v>310-Payroll Taxes</v>
          </cell>
          <cell r="H186">
            <v>5.1280000000000001</v>
          </cell>
          <cell r="J186" t="str">
            <v>310-Market Developmenf Fund</v>
          </cell>
          <cell r="K186">
            <v>36.484000000000002</v>
          </cell>
          <cell r="M186" t="str">
            <v>310-Health Insurance</v>
          </cell>
          <cell r="N186">
            <v>4.6369999999999996</v>
          </cell>
        </row>
        <row r="187">
          <cell r="A187" t="str">
            <v>320-Promotional Items</v>
          </cell>
          <cell r="B187">
            <v>3</v>
          </cell>
          <cell r="D187" t="str">
            <v>310-Trade Shows</v>
          </cell>
          <cell r="E187">
            <v>10.417</v>
          </cell>
          <cell r="G187" t="str">
            <v>310-Printing / Collateral</v>
          </cell>
          <cell r="H187">
            <v>8.6419999999999995</v>
          </cell>
          <cell r="J187" t="str">
            <v>310-Market Research</v>
          </cell>
          <cell r="K187">
            <v>4.5</v>
          </cell>
          <cell r="M187" t="str">
            <v>310-Lead Generation</v>
          </cell>
          <cell r="N187">
            <v>17.251000000000001</v>
          </cell>
        </row>
        <row r="188">
          <cell r="A188" t="str">
            <v>320-Search Engine Sponsorship</v>
          </cell>
          <cell r="B188">
            <v>8</v>
          </cell>
          <cell r="D188" t="str">
            <v>310-Travel - Airfare</v>
          </cell>
          <cell r="E188">
            <v>7.673</v>
          </cell>
          <cell r="G188" t="str">
            <v>310-Product Testing &amp; Comp.</v>
          </cell>
          <cell r="H188">
            <v>0.5</v>
          </cell>
          <cell r="J188" t="str">
            <v>310-Non-Capital Equipment &lt; $1k</v>
          </cell>
          <cell r="K188">
            <v>1.4570000000000001</v>
          </cell>
          <cell r="M188" t="str">
            <v>310-License &amp; Fees</v>
          </cell>
          <cell r="N188">
            <v>0</v>
          </cell>
        </row>
        <row r="189">
          <cell r="A189" t="str">
            <v>320-Tel, Cell, Internet</v>
          </cell>
          <cell r="B189">
            <v>0.32100000000000001</v>
          </cell>
          <cell r="D189" t="str">
            <v>310-Travel - Auto</v>
          </cell>
          <cell r="E189">
            <v>1.038</v>
          </cell>
          <cell r="G189" t="str">
            <v>310-Promotional Items</v>
          </cell>
          <cell r="H189">
            <v>15.21</v>
          </cell>
          <cell r="J189" t="str">
            <v>310-Office Supplies</v>
          </cell>
          <cell r="K189">
            <v>0</v>
          </cell>
          <cell r="M189" t="str">
            <v>310-Market Developmenf Fund</v>
          </cell>
          <cell r="N189">
            <v>10.055</v>
          </cell>
        </row>
        <row r="190">
          <cell r="A190" t="str">
            <v>320-Total Salary</v>
          </cell>
          <cell r="B190">
            <v>76.519000000000005</v>
          </cell>
          <cell r="D190" t="str">
            <v>310-Travel - Hotel</v>
          </cell>
          <cell r="E190">
            <v>6.3419999999999996</v>
          </cell>
          <cell r="G190" t="str">
            <v>310-Public Relations</v>
          </cell>
          <cell r="H190">
            <v>11.65</v>
          </cell>
          <cell r="J190" t="str">
            <v>310-Outside Services</v>
          </cell>
          <cell r="K190">
            <v>15.407999999999999</v>
          </cell>
          <cell r="M190" t="str">
            <v>310-Market Research</v>
          </cell>
          <cell r="N190">
            <v>4.5</v>
          </cell>
        </row>
        <row r="191">
          <cell r="A191" t="str">
            <v>320-Travel - Airfare</v>
          </cell>
          <cell r="B191">
            <v>1.5</v>
          </cell>
          <cell r="D191" t="str">
            <v>310-Travel - Meals</v>
          </cell>
          <cell r="E191">
            <v>3.8290000000000002</v>
          </cell>
          <cell r="G191" t="str">
            <v>310-Search Engine Sponsorship</v>
          </cell>
          <cell r="H191">
            <v>7.2830000000000004</v>
          </cell>
          <cell r="J191" t="str">
            <v>310-Partner &amp; Channel Marketing</v>
          </cell>
          <cell r="K191">
            <v>7.35</v>
          </cell>
          <cell r="M191" t="str">
            <v>310-Non-Capital Equipment &lt; $1k</v>
          </cell>
          <cell r="N191">
            <v>0.184</v>
          </cell>
        </row>
        <row r="192">
          <cell r="A192" t="str">
            <v>320-Travel - Auto</v>
          </cell>
          <cell r="B192">
            <v>1.0720000000000001</v>
          </cell>
          <cell r="D192" t="str">
            <v>310-Web Marketing</v>
          </cell>
          <cell r="E192">
            <v>28.538</v>
          </cell>
          <cell r="G192" t="str">
            <v>310-Seminars</v>
          </cell>
          <cell r="H192">
            <v>1.62</v>
          </cell>
          <cell r="J192" t="str">
            <v>310-Payroll Taxes</v>
          </cell>
          <cell r="K192">
            <v>5.93</v>
          </cell>
          <cell r="M192" t="str">
            <v>310-Office Supplies</v>
          </cell>
          <cell r="N192">
            <v>0</v>
          </cell>
        </row>
        <row r="193">
          <cell r="A193" t="str">
            <v>320-Travel - Hotel</v>
          </cell>
          <cell r="B193">
            <v>1.7749999999999999</v>
          </cell>
          <cell r="D193" t="str">
            <v>310-Workers Compensation</v>
          </cell>
          <cell r="E193">
            <v>0.65</v>
          </cell>
          <cell r="G193" t="str">
            <v>310-Tel, Cell, Internet</v>
          </cell>
          <cell r="H193">
            <v>0.61899999999999999</v>
          </cell>
          <cell r="J193" t="str">
            <v>310-Printing / Collateral</v>
          </cell>
          <cell r="K193">
            <v>5.3949999999999996</v>
          </cell>
          <cell r="M193" t="str">
            <v>310-Outside Services</v>
          </cell>
          <cell r="N193">
            <v>14.397</v>
          </cell>
        </row>
        <row r="194">
          <cell r="A194" t="str">
            <v>320-Travel - Meals</v>
          </cell>
          <cell r="B194">
            <v>0.91100000000000003</v>
          </cell>
          <cell r="D194" t="str">
            <v>320-Depreciation</v>
          </cell>
          <cell r="E194">
            <v>0.09</v>
          </cell>
          <cell r="G194" t="str">
            <v>310-Total Salary</v>
          </cell>
          <cell r="H194">
            <v>82.524000000000001</v>
          </cell>
          <cell r="J194" t="str">
            <v>310-Product Testing &amp; Comp.</v>
          </cell>
          <cell r="K194">
            <v>0</v>
          </cell>
          <cell r="M194" t="str">
            <v>310-Partner &amp; Channel Marketing</v>
          </cell>
          <cell r="N194">
            <v>24.164999999999999</v>
          </cell>
        </row>
        <row r="195">
          <cell r="A195" t="str">
            <v>320-Travel - Other</v>
          </cell>
          <cell r="B195">
            <v>0</v>
          </cell>
          <cell r="D195" t="str">
            <v>320-Employee Activities</v>
          </cell>
          <cell r="E195">
            <v>0</v>
          </cell>
          <cell r="G195" t="str">
            <v>310-Trade Shows</v>
          </cell>
          <cell r="H195">
            <v>32.938000000000002</v>
          </cell>
          <cell r="J195" t="str">
            <v>310-Promotional Items</v>
          </cell>
          <cell r="K195">
            <v>-2.2719999999999998</v>
          </cell>
          <cell r="M195" t="str">
            <v>310-Payroll Taxes</v>
          </cell>
          <cell r="N195">
            <v>4.6239999999999997</v>
          </cell>
        </row>
        <row r="196">
          <cell r="A196" t="str">
            <v>320-Web Marketing</v>
          </cell>
          <cell r="B196">
            <v>7.5</v>
          </cell>
          <cell r="D196" t="str">
            <v>320-Freight &amp; Postage</v>
          </cell>
          <cell r="E196">
            <v>0</v>
          </cell>
          <cell r="G196" t="str">
            <v>310-Travel - Airfare</v>
          </cell>
          <cell r="H196">
            <v>-0.11899999999999999</v>
          </cell>
          <cell r="J196" t="str">
            <v>310-Public Relations</v>
          </cell>
          <cell r="K196">
            <v>20.99</v>
          </cell>
          <cell r="M196" t="str">
            <v>310-Printing / Collateral</v>
          </cell>
          <cell r="N196">
            <v>1.9910000000000001</v>
          </cell>
        </row>
        <row r="197">
          <cell r="A197" t="str">
            <v>320-Workers Compensation</v>
          </cell>
          <cell r="B197">
            <v>0.35299999999999998</v>
          </cell>
          <cell r="D197" t="str">
            <v>320-Health Insurance</v>
          </cell>
          <cell r="E197">
            <v>2.3130000000000002</v>
          </cell>
          <cell r="G197" t="str">
            <v>310-Travel - Auto</v>
          </cell>
          <cell r="H197">
            <v>0.38</v>
          </cell>
          <cell r="J197" t="str">
            <v>310-Search Engine Sponsorship</v>
          </cell>
          <cell r="K197">
            <v>-9.7829999999999995</v>
          </cell>
          <cell r="M197" t="str">
            <v>310-Product Testing &amp; Comp.</v>
          </cell>
          <cell r="N197">
            <v>0</v>
          </cell>
        </row>
        <row r="198">
          <cell r="A198" t="str">
            <v>400-Allocation</v>
          </cell>
          <cell r="B198">
            <v>98.343999999999994</v>
          </cell>
          <cell r="D198" t="str">
            <v>320-Market Research</v>
          </cell>
          <cell r="E198">
            <v>-10</v>
          </cell>
          <cell r="G198" t="str">
            <v>310-Travel - Hotel</v>
          </cell>
          <cell r="H198">
            <v>-3.52</v>
          </cell>
          <cell r="J198" t="str">
            <v>310-Seminars</v>
          </cell>
          <cell r="K198">
            <v>0</v>
          </cell>
          <cell r="M198" t="str">
            <v>310-Promotional Items</v>
          </cell>
          <cell r="N198">
            <v>9.1470000000000002</v>
          </cell>
        </row>
        <row r="199">
          <cell r="A199" t="str">
            <v>400-Consulting</v>
          </cell>
          <cell r="B199">
            <v>0</v>
          </cell>
          <cell r="D199" t="str">
            <v>320-Non-Capital Equipment &lt; $1k</v>
          </cell>
          <cell r="E199">
            <v>7.5</v>
          </cell>
          <cell r="G199" t="str">
            <v>310-Travel - Meals</v>
          </cell>
          <cell r="H199">
            <v>-1.849</v>
          </cell>
          <cell r="J199" t="str">
            <v>310-Tel, Cell, Internet</v>
          </cell>
          <cell r="K199">
            <v>0.97299999999999998</v>
          </cell>
          <cell r="M199" t="str">
            <v>310-Public Relations</v>
          </cell>
          <cell r="N199">
            <v>3.3380000000000001</v>
          </cell>
        </row>
        <row r="200">
          <cell r="A200" t="str">
            <v>400-Contractor/Temp Help</v>
          </cell>
          <cell r="B200">
            <v>-11.48</v>
          </cell>
          <cell r="D200" t="str">
            <v>320-Outside Services</v>
          </cell>
          <cell r="E200">
            <v>1.1000000000000001</v>
          </cell>
          <cell r="G200" t="str">
            <v>310-Web Marketing</v>
          </cell>
          <cell r="H200">
            <v>8.2110000000000003</v>
          </cell>
          <cell r="J200" t="str">
            <v>310-Total Salary</v>
          </cell>
          <cell r="K200">
            <v>81.019000000000005</v>
          </cell>
          <cell r="M200" t="str">
            <v>310-Recruiting fees</v>
          </cell>
          <cell r="N200">
            <v>25.5</v>
          </cell>
        </row>
        <row r="201">
          <cell r="A201" t="str">
            <v>400-Depreciation</v>
          </cell>
          <cell r="B201">
            <v>1.248</v>
          </cell>
          <cell r="D201" t="str">
            <v>320-Payroll Taxes</v>
          </cell>
          <cell r="E201">
            <v>9.1479999999999997</v>
          </cell>
          <cell r="G201" t="str">
            <v>310-Workers Compensation</v>
          </cell>
          <cell r="H201">
            <v>0.65500000000000003</v>
          </cell>
          <cell r="J201" t="str">
            <v>310-Trade Shows</v>
          </cell>
          <cell r="K201">
            <v>39.304000000000002</v>
          </cell>
          <cell r="M201" t="str">
            <v>310-Search Engine Sponsorship</v>
          </cell>
          <cell r="N201">
            <v>15.427</v>
          </cell>
        </row>
        <row r="202">
          <cell r="A202" t="str">
            <v>400-Dues and Subscriptions</v>
          </cell>
          <cell r="B202">
            <v>0.748</v>
          </cell>
          <cell r="D202" t="str">
            <v>320-Product Testing &amp; Comp.</v>
          </cell>
          <cell r="E202">
            <v>0</v>
          </cell>
          <cell r="G202" t="str">
            <v>320-Consulting</v>
          </cell>
          <cell r="H202">
            <v>20</v>
          </cell>
          <cell r="J202" t="str">
            <v>310-Travel - Airfare</v>
          </cell>
          <cell r="K202">
            <v>7.5129999999999999</v>
          </cell>
          <cell r="M202" t="str">
            <v>310-Seminars</v>
          </cell>
          <cell r="N202">
            <v>0</v>
          </cell>
        </row>
        <row r="203">
          <cell r="A203" t="str">
            <v>400-Employee Activities</v>
          </cell>
          <cell r="B203">
            <v>11.05</v>
          </cell>
          <cell r="D203" t="str">
            <v>320-Promotional Items</v>
          </cell>
          <cell r="E203">
            <v>-3</v>
          </cell>
          <cell r="G203" t="str">
            <v>320-Depreciation</v>
          </cell>
          <cell r="H203">
            <v>0.09</v>
          </cell>
          <cell r="J203" t="str">
            <v>310-Travel - Auto</v>
          </cell>
          <cell r="K203">
            <v>2.2890000000000001</v>
          </cell>
          <cell r="M203" t="str">
            <v>310-Tel, Cell, Internet</v>
          </cell>
          <cell r="N203">
            <v>1.9079999999999999</v>
          </cell>
        </row>
        <row r="204">
          <cell r="A204" t="str">
            <v>400-Freight &amp; Postage</v>
          </cell>
          <cell r="B204">
            <v>2.5000000000000001E-2</v>
          </cell>
          <cell r="D204" t="str">
            <v>320-Search Engine Sponsorship</v>
          </cell>
          <cell r="E204">
            <v>-8</v>
          </cell>
          <cell r="G204" t="str">
            <v>320-Employee Activities</v>
          </cell>
          <cell r="H204">
            <v>1.6E-2</v>
          </cell>
          <cell r="J204" t="str">
            <v>310-Travel - Hotel</v>
          </cell>
          <cell r="K204">
            <v>5.6120000000000001</v>
          </cell>
          <cell r="M204" t="str">
            <v>310-Total Salary</v>
          </cell>
          <cell r="N204">
            <v>85.043000000000006</v>
          </cell>
        </row>
        <row r="205">
          <cell r="A205" t="str">
            <v>400-Health Insurance</v>
          </cell>
          <cell r="B205">
            <v>1.1990000000000001</v>
          </cell>
          <cell r="D205" t="str">
            <v>320-Tel, Cell, Internet</v>
          </cell>
          <cell r="E205">
            <v>0.46200000000000002</v>
          </cell>
          <cell r="G205" t="str">
            <v>320-Eval Amortization</v>
          </cell>
          <cell r="H205">
            <v>18.577000000000002</v>
          </cell>
          <cell r="J205" t="str">
            <v>310-Travel - Meals</v>
          </cell>
          <cell r="K205">
            <v>0.27500000000000002</v>
          </cell>
          <cell r="M205" t="str">
            <v>310-Trade Shows</v>
          </cell>
          <cell r="N205">
            <v>11.952</v>
          </cell>
        </row>
        <row r="206">
          <cell r="A206" t="str">
            <v>400-Non-Capital Equipment &lt; $1k</v>
          </cell>
          <cell r="B206">
            <v>0.23400000000000001</v>
          </cell>
          <cell r="D206" t="str">
            <v>320-Total Salary</v>
          </cell>
          <cell r="E206">
            <v>95.201000000000008</v>
          </cell>
          <cell r="G206" t="str">
            <v>320-Freight &amp; Postage</v>
          </cell>
          <cell r="H206">
            <v>0</v>
          </cell>
          <cell r="J206" t="str">
            <v>310-Travel - Other</v>
          </cell>
          <cell r="K206">
            <v>0.21</v>
          </cell>
          <cell r="M206" t="str">
            <v>310-Training &amp; Tuition</v>
          </cell>
          <cell r="N206">
            <v>1.2949999999999999</v>
          </cell>
        </row>
        <row r="207">
          <cell r="A207" t="str">
            <v>400-Other Departmental Expense</v>
          </cell>
          <cell r="B207">
            <v>0.29299999999999998</v>
          </cell>
          <cell r="D207" t="str">
            <v>320-Travel - Airfare</v>
          </cell>
          <cell r="E207">
            <v>1.4999999999999999E-2</v>
          </cell>
          <cell r="G207" t="str">
            <v>320-Health Insurance</v>
          </cell>
          <cell r="H207">
            <v>2.1930000000000001</v>
          </cell>
          <cell r="J207" t="str">
            <v>310-Web Marketing</v>
          </cell>
          <cell r="K207">
            <v>15.775</v>
          </cell>
          <cell r="M207" t="str">
            <v>310-Travel - Airfare</v>
          </cell>
          <cell r="N207">
            <v>7.0460000000000003</v>
          </cell>
        </row>
        <row r="208">
          <cell r="A208" t="str">
            <v>400-Payroll Taxes</v>
          </cell>
          <cell r="B208">
            <v>1.3919999999999999</v>
          </cell>
          <cell r="D208" t="str">
            <v>320-Travel - Auto</v>
          </cell>
          <cell r="E208">
            <v>-0.61399999999999999</v>
          </cell>
          <cell r="G208" t="str">
            <v>320-Non-Capital Equipment &lt; $1k</v>
          </cell>
          <cell r="H208">
            <v>0</v>
          </cell>
          <cell r="J208" t="str">
            <v>310-Workers Compensation</v>
          </cell>
          <cell r="K208">
            <v>1.073</v>
          </cell>
          <cell r="M208" t="str">
            <v>310-Travel - Auto</v>
          </cell>
          <cell r="N208">
            <v>2.7170000000000001</v>
          </cell>
        </row>
        <row r="209">
          <cell r="A209" t="str">
            <v>400-Professional Services</v>
          </cell>
          <cell r="B209">
            <v>2.3849999999999998</v>
          </cell>
          <cell r="D209" t="str">
            <v>320-Travel - Hotel</v>
          </cell>
          <cell r="E209">
            <v>-0.13</v>
          </cell>
          <cell r="G209" t="str">
            <v>320-Outside Services</v>
          </cell>
          <cell r="H209">
            <v>0</v>
          </cell>
          <cell r="J209" t="str">
            <v>320-Advertising</v>
          </cell>
          <cell r="K209">
            <v>0.81100000000000005</v>
          </cell>
          <cell r="M209" t="str">
            <v>310-Travel - Hotel</v>
          </cell>
          <cell r="N209">
            <v>3.806</v>
          </cell>
        </row>
        <row r="210">
          <cell r="A210" t="str">
            <v>400-Recruiting fees</v>
          </cell>
          <cell r="B210">
            <v>29.167000000000002</v>
          </cell>
          <cell r="D210" t="str">
            <v>320-Travel - Meals</v>
          </cell>
          <cell r="E210">
            <v>0.151</v>
          </cell>
          <cell r="G210" t="str">
            <v>320-Payroll Taxes</v>
          </cell>
          <cell r="H210">
            <v>4.9400000000000004</v>
          </cell>
          <cell r="J210" t="str">
            <v>320-Consulting</v>
          </cell>
          <cell r="K210">
            <v>8.8000000000000007</v>
          </cell>
          <cell r="M210" t="str">
            <v>310-Travel - Meals</v>
          </cell>
          <cell r="N210">
            <v>1.67</v>
          </cell>
        </row>
        <row r="211">
          <cell r="A211" t="str">
            <v>400-Repair &amp; Maintenance</v>
          </cell>
          <cell r="B211">
            <v>4.04</v>
          </cell>
          <cell r="D211" t="str">
            <v>320-Travel - Other</v>
          </cell>
          <cell r="E211">
            <v>0</v>
          </cell>
          <cell r="G211" t="str">
            <v>320-Product Testing &amp; Comp.</v>
          </cell>
          <cell r="H211">
            <v>0</v>
          </cell>
          <cell r="J211" t="str">
            <v>320-Depreciation</v>
          </cell>
          <cell r="K211">
            <v>0.09</v>
          </cell>
          <cell r="M211" t="str">
            <v>310-Travel - Other</v>
          </cell>
          <cell r="N211">
            <v>0.04</v>
          </cell>
        </row>
        <row r="212">
          <cell r="A212" t="str">
            <v>400-Tel, Cell, Internet</v>
          </cell>
          <cell r="B212">
            <v>0.33900000000000002</v>
          </cell>
          <cell r="D212" t="str">
            <v>320-Web Marketing</v>
          </cell>
          <cell r="E212">
            <v>-7.5</v>
          </cell>
          <cell r="G212" t="str">
            <v>320-Tel, Cell, Internet</v>
          </cell>
          <cell r="H212">
            <v>0</v>
          </cell>
          <cell r="J212" t="str">
            <v>320-Employee Activities</v>
          </cell>
          <cell r="K212">
            <v>0.85499999999999998</v>
          </cell>
          <cell r="M212" t="str">
            <v>310-Web Marketing</v>
          </cell>
          <cell r="N212">
            <v>0</v>
          </cell>
        </row>
        <row r="213">
          <cell r="A213" t="str">
            <v>400-Total Salary</v>
          </cell>
          <cell r="B213">
            <v>51.765000000000001</v>
          </cell>
          <cell r="D213" t="str">
            <v>320-Workers Compensation</v>
          </cell>
          <cell r="E213">
            <v>0.40699999999999997</v>
          </cell>
          <cell r="G213" t="str">
            <v>320-Total Salary</v>
          </cell>
          <cell r="H213">
            <v>75.177000000000007</v>
          </cell>
          <cell r="J213" t="str">
            <v>320-Eval Amortization</v>
          </cell>
          <cell r="K213">
            <v>-0.96899999999999997</v>
          </cell>
          <cell r="M213" t="str">
            <v>310-Workers Compensation</v>
          </cell>
          <cell r="N213">
            <v>0.36</v>
          </cell>
        </row>
        <row r="214">
          <cell r="A214" t="str">
            <v>400-Travel - Airfare</v>
          </cell>
          <cell r="B214">
            <v>3.5</v>
          </cell>
          <cell r="D214" t="str">
            <v>400-Allocation</v>
          </cell>
          <cell r="E214">
            <v>114.782</v>
          </cell>
          <cell r="G214" t="str">
            <v>320-Travel - Airfare</v>
          </cell>
          <cell r="H214">
            <v>-1.6</v>
          </cell>
          <cell r="J214" t="str">
            <v>320-Freight &amp; Postage</v>
          </cell>
          <cell r="K214">
            <v>0</v>
          </cell>
          <cell r="M214" t="str">
            <v>320-Advertising</v>
          </cell>
          <cell r="N214">
            <v>6.5</v>
          </cell>
        </row>
        <row r="215">
          <cell r="A215" t="str">
            <v>400-Travel - Hotel</v>
          </cell>
          <cell r="B215">
            <v>1</v>
          </cell>
          <cell r="D215" t="str">
            <v>400-Consulting</v>
          </cell>
          <cell r="E215">
            <v>0.63</v>
          </cell>
          <cell r="G215" t="str">
            <v>320-Travel - Auto</v>
          </cell>
          <cell r="H215">
            <v>0</v>
          </cell>
          <cell r="J215" t="str">
            <v>320-Health Insurance</v>
          </cell>
          <cell r="K215">
            <v>2.9649999999999999</v>
          </cell>
          <cell r="M215" t="str">
            <v>320-Consulting</v>
          </cell>
          <cell r="N215">
            <v>18.399999999999999</v>
          </cell>
        </row>
        <row r="216">
          <cell r="A216" t="str">
            <v>400-Travel - Meals</v>
          </cell>
          <cell r="B216">
            <v>0.5</v>
          </cell>
          <cell r="D216" t="str">
            <v>400-Depreciation</v>
          </cell>
          <cell r="E216">
            <v>1.248</v>
          </cell>
          <cell r="G216" t="str">
            <v>320-Travel - Hotel</v>
          </cell>
          <cell r="H216">
            <v>-1.05</v>
          </cell>
          <cell r="J216" t="str">
            <v>320-Non-Capital Equipment &lt; $1k</v>
          </cell>
          <cell r="K216">
            <v>0</v>
          </cell>
          <cell r="M216" t="str">
            <v>320-Depreciation</v>
          </cell>
          <cell r="N216">
            <v>0.09</v>
          </cell>
        </row>
        <row r="217">
          <cell r="A217" t="str">
            <v>400-Workers Compensation</v>
          </cell>
          <cell r="B217">
            <v>0.26500000000000001</v>
          </cell>
          <cell r="D217" t="str">
            <v>400-Dues and Subscriptions</v>
          </cell>
          <cell r="E217">
            <v>1.1859999999999999</v>
          </cell>
          <cell r="G217" t="str">
            <v>320-Travel - Meals</v>
          </cell>
          <cell r="H217">
            <v>-0.7</v>
          </cell>
          <cell r="J217" t="str">
            <v>320-Outside Services</v>
          </cell>
          <cell r="K217">
            <v>14.074999999999999</v>
          </cell>
          <cell r="M217" t="str">
            <v>320-Employee Activities</v>
          </cell>
          <cell r="N217">
            <v>9.9000000000000005E-2</v>
          </cell>
        </row>
        <row r="218">
          <cell r="A218" t="str">
            <v>410-Depreciation</v>
          </cell>
          <cell r="B218">
            <v>2.0990000000000002</v>
          </cell>
          <cell r="D218" t="str">
            <v>400-Employee Activities</v>
          </cell>
          <cell r="E218">
            <v>9.6620000000000008</v>
          </cell>
          <cell r="G218" t="str">
            <v>320-Travel - Other</v>
          </cell>
          <cell r="H218">
            <v>0</v>
          </cell>
          <cell r="J218" t="str">
            <v>320-Payroll Taxes</v>
          </cell>
          <cell r="K218">
            <v>5.5979999999999999</v>
          </cell>
          <cell r="M218" t="str">
            <v>320-Eval Amortization</v>
          </cell>
          <cell r="N218">
            <v>0</v>
          </cell>
        </row>
        <row r="219">
          <cell r="A219" t="str">
            <v>420-Consulting</v>
          </cell>
          <cell r="B219">
            <v>7.6029999999999998</v>
          </cell>
          <cell r="D219" t="str">
            <v>400-Freight &amp; Postage</v>
          </cell>
          <cell r="E219">
            <v>0.57699999999999996</v>
          </cell>
          <cell r="G219" t="str">
            <v>320-Workers Compensation</v>
          </cell>
          <cell r="H219">
            <v>0.49099999999999999</v>
          </cell>
          <cell r="J219" t="str">
            <v>320-Printing &amp; Copying</v>
          </cell>
          <cell r="K219">
            <v>7.8E-2</v>
          </cell>
          <cell r="M219" t="str">
            <v>320-Freight &amp; Postage</v>
          </cell>
          <cell r="N219">
            <v>8.5999999999999993E-2</v>
          </cell>
        </row>
        <row r="220">
          <cell r="A220" t="str">
            <v>420-Contractor/Temp Help</v>
          </cell>
          <cell r="B220">
            <v>30.707999999999998</v>
          </cell>
          <cell r="D220" t="str">
            <v>400-Health Insurance</v>
          </cell>
          <cell r="E220">
            <v>1.85</v>
          </cell>
          <cell r="G220" t="str">
            <v>400-Allocation</v>
          </cell>
          <cell r="H220">
            <v>96.873000000000005</v>
          </cell>
          <cell r="J220" t="str">
            <v>320-Product Testing &amp; Comp.</v>
          </cell>
          <cell r="K220">
            <v>0</v>
          </cell>
          <cell r="M220" t="str">
            <v>320-Health Insurance</v>
          </cell>
          <cell r="N220">
            <v>3.6059999999999999</v>
          </cell>
        </row>
        <row r="221">
          <cell r="A221" t="str">
            <v>420-Depreciation</v>
          </cell>
          <cell r="B221">
            <v>0.27200000000000002</v>
          </cell>
          <cell r="D221" t="str">
            <v>400-Non-Capital Equipment &lt; $1k</v>
          </cell>
          <cell r="E221">
            <v>0.72899999999999998</v>
          </cell>
          <cell r="G221" t="str">
            <v>400-Consulting</v>
          </cell>
          <cell r="H221">
            <v>26.21</v>
          </cell>
          <cell r="J221" t="str">
            <v>320-Promotional Items</v>
          </cell>
          <cell r="K221">
            <v>7.5999999999999998E-2</v>
          </cell>
          <cell r="M221" t="str">
            <v>320-Non-Capital Equipment &lt; $1k</v>
          </cell>
          <cell r="N221">
            <v>0</v>
          </cell>
        </row>
        <row r="222">
          <cell r="A222" t="str">
            <v>420-Health Insurance</v>
          </cell>
          <cell r="B222">
            <v>2.798</v>
          </cell>
          <cell r="D222" t="str">
            <v>400-Office Supplies</v>
          </cell>
          <cell r="E222">
            <v>-0.125</v>
          </cell>
          <cell r="G222" t="str">
            <v>400-Contractor/Temp Help</v>
          </cell>
          <cell r="H222">
            <v>73.388999999999996</v>
          </cell>
          <cell r="J222" t="str">
            <v>320-Tel, Cell, Internet</v>
          </cell>
          <cell r="K222">
            <v>0</v>
          </cell>
          <cell r="M222" t="str">
            <v>320-Outside Services</v>
          </cell>
          <cell r="N222">
            <v>1.1000000000000001</v>
          </cell>
        </row>
        <row r="223">
          <cell r="A223" t="str">
            <v>420-Payroll Taxes</v>
          </cell>
          <cell r="B223">
            <v>4.117</v>
          </cell>
          <cell r="D223" t="str">
            <v>400-Other Departmental Expense</v>
          </cell>
          <cell r="E223">
            <v>0.29299999999999998</v>
          </cell>
          <cell r="G223" t="str">
            <v>400-Depreciation</v>
          </cell>
          <cell r="H223">
            <v>1.248</v>
          </cell>
          <cell r="J223" t="str">
            <v>320-Total Salary</v>
          </cell>
          <cell r="K223">
            <v>74.192999999999998</v>
          </cell>
          <cell r="M223" t="str">
            <v>320-Payroll Taxes</v>
          </cell>
          <cell r="N223">
            <v>5.7519999999999998</v>
          </cell>
        </row>
        <row r="224">
          <cell r="A224" t="str">
            <v>420-Recruiting fees</v>
          </cell>
          <cell r="B224">
            <v>0</v>
          </cell>
          <cell r="D224" t="str">
            <v>400-Payroll Taxes</v>
          </cell>
          <cell r="E224">
            <v>10.358000000000001</v>
          </cell>
          <cell r="G224" t="str">
            <v>400-Dues and Subscriptions</v>
          </cell>
          <cell r="H224">
            <v>0.11899999999999999</v>
          </cell>
          <cell r="J224" t="str">
            <v>320-Travel - Airfare</v>
          </cell>
          <cell r="K224">
            <v>0.998</v>
          </cell>
          <cell r="M224" t="str">
            <v>320-Printing &amp; Copying</v>
          </cell>
          <cell r="N224">
            <v>0</v>
          </cell>
        </row>
        <row r="225">
          <cell r="A225" t="str">
            <v>420-Total Salary</v>
          </cell>
          <cell r="B225">
            <v>56.103999999999999</v>
          </cell>
          <cell r="D225" t="str">
            <v>400-Professional Services</v>
          </cell>
          <cell r="E225">
            <v>90.93</v>
          </cell>
          <cell r="G225" t="str">
            <v>400-Employee Activities</v>
          </cell>
          <cell r="H225">
            <v>13.635</v>
          </cell>
          <cell r="J225" t="str">
            <v>320-Travel - Auto</v>
          </cell>
          <cell r="K225">
            <v>0</v>
          </cell>
          <cell r="M225" t="str">
            <v>320-Product Testing &amp; Comp.</v>
          </cell>
          <cell r="N225">
            <v>0</v>
          </cell>
        </row>
        <row r="226">
          <cell r="A226" t="str">
            <v>420-Workers Compensation</v>
          </cell>
          <cell r="B226">
            <v>0.61799999999999999</v>
          </cell>
          <cell r="D226" t="str">
            <v>400-Prototype Development</v>
          </cell>
          <cell r="E226">
            <v>4.9340000000000002</v>
          </cell>
          <cell r="G226" t="str">
            <v>400-Eval Amortization</v>
          </cell>
          <cell r="H226">
            <v>4.8470000000000004</v>
          </cell>
          <cell r="J226" t="str">
            <v>320-Travel - Hotel</v>
          </cell>
          <cell r="K226">
            <v>0</v>
          </cell>
          <cell r="M226" t="str">
            <v>320-Promotional Items</v>
          </cell>
          <cell r="N226">
            <v>0</v>
          </cell>
        </row>
        <row r="227">
          <cell r="A227" t="str">
            <v>430-Consulting</v>
          </cell>
          <cell r="B227">
            <v>44.814</v>
          </cell>
          <cell r="D227" t="str">
            <v>400-Recruiting fees</v>
          </cell>
          <cell r="E227">
            <v>0.86699999999999999</v>
          </cell>
          <cell r="G227" t="str">
            <v>400-Freight &amp; Postage</v>
          </cell>
          <cell r="H227">
            <v>-0.42099999999999999</v>
          </cell>
          <cell r="J227" t="str">
            <v>320-Travel - Meals</v>
          </cell>
          <cell r="K227">
            <v>0</v>
          </cell>
          <cell r="M227" t="str">
            <v>320-Tel, Cell, Internet</v>
          </cell>
          <cell r="N227">
            <v>0.89</v>
          </cell>
        </row>
        <row r="228">
          <cell r="A228" t="str">
            <v>430-Contractor/Temp Services</v>
          </cell>
          <cell r="B228">
            <v>26.8</v>
          </cell>
          <cell r="D228" t="str">
            <v>400-Repair &amp; Maintenance</v>
          </cell>
          <cell r="E228">
            <v>4.04</v>
          </cell>
          <cell r="G228" t="str">
            <v>400-Health Insurance</v>
          </cell>
          <cell r="H228">
            <v>1.827</v>
          </cell>
          <cell r="J228" t="str">
            <v>320-Travel - Other</v>
          </cell>
          <cell r="K228">
            <v>0</v>
          </cell>
          <cell r="M228" t="str">
            <v>320-Total Salary</v>
          </cell>
          <cell r="N228">
            <v>90.653999999999996</v>
          </cell>
        </row>
        <row r="229">
          <cell r="A229" t="str">
            <v>430-Depreciation</v>
          </cell>
          <cell r="B229">
            <v>2.8000000000000001E-2</v>
          </cell>
          <cell r="D229" t="str">
            <v>400-Tel, Cell, Internet</v>
          </cell>
          <cell r="E229">
            <v>8.3000000000000004E-2</v>
          </cell>
          <cell r="G229" t="str">
            <v>400-Non-Capital Equipment &lt; $1k</v>
          </cell>
          <cell r="H229">
            <v>28.76</v>
          </cell>
          <cell r="J229" t="str">
            <v>320-Workers Compensation</v>
          </cell>
          <cell r="K229">
            <v>0.80500000000000005</v>
          </cell>
          <cell r="M229" t="str">
            <v>320-Travel - Airfare</v>
          </cell>
          <cell r="N229">
            <v>0</v>
          </cell>
        </row>
        <row r="230">
          <cell r="A230" t="str">
            <v>430-Health Insurance</v>
          </cell>
          <cell r="B230">
            <v>1.1990000000000001</v>
          </cell>
          <cell r="D230" t="str">
            <v>400-Total Salary</v>
          </cell>
          <cell r="E230">
            <v>81.451999999999998</v>
          </cell>
          <cell r="G230" t="str">
            <v>400-Office Supplies</v>
          </cell>
          <cell r="H230">
            <v>0</v>
          </cell>
          <cell r="J230" t="str">
            <v>400-Allocation</v>
          </cell>
          <cell r="K230">
            <v>104.905</v>
          </cell>
          <cell r="M230" t="str">
            <v>320-Travel - Auto</v>
          </cell>
          <cell r="N230">
            <v>0.38900000000000001</v>
          </cell>
        </row>
        <row r="231">
          <cell r="A231" t="str">
            <v>430-Payroll Taxes</v>
          </cell>
          <cell r="B231">
            <v>0.48499999999999999</v>
          </cell>
          <cell r="D231" t="str">
            <v>400-Travel - Airfare</v>
          </cell>
          <cell r="E231">
            <v>1</v>
          </cell>
          <cell r="G231" t="str">
            <v>400-Other Departmental Expense</v>
          </cell>
          <cell r="H231">
            <v>0.29299999999999998</v>
          </cell>
          <cell r="J231" t="str">
            <v>400-Consulting</v>
          </cell>
          <cell r="K231">
            <v>46.856999999999999</v>
          </cell>
          <cell r="M231" t="str">
            <v>320-Travel - Hotel</v>
          </cell>
          <cell r="N231">
            <v>0.64700000000000002</v>
          </cell>
        </row>
        <row r="232">
          <cell r="A232" t="str">
            <v>430-Total Salary</v>
          </cell>
          <cell r="B232">
            <v>6.49</v>
          </cell>
          <cell r="D232" t="str">
            <v>400-Travel - Hotel</v>
          </cell>
          <cell r="E232">
            <v>-0.65</v>
          </cell>
          <cell r="G232" t="str">
            <v>400-Outside Services</v>
          </cell>
          <cell r="H232">
            <v>1.5009999999999999</v>
          </cell>
          <cell r="J232" t="str">
            <v>400-Contractor/Temp Help</v>
          </cell>
          <cell r="K232">
            <v>0</v>
          </cell>
          <cell r="M232" t="str">
            <v>320-Travel - Meals</v>
          </cell>
          <cell r="N232">
            <v>0.17699999999999999</v>
          </cell>
        </row>
        <row r="233">
          <cell r="A233" t="str">
            <v>430-Workers Compensation</v>
          </cell>
          <cell r="B233">
            <v>0.26500000000000001</v>
          </cell>
          <cell r="D233" t="str">
            <v>400-Travel - Meals</v>
          </cell>
          <cell r="E233">
            <v>1.1499999999999999</v>
          </cell>
          <cell r="G233" t="str">
            <v>400-Payroll Taxes</v>
          </cell>
          <cell r="H233">
            <v>3.4510000000000001</v>
          </cell>
          <cell r="J233" t="str">
            <v>400-Depreciation</v>
          </cell>
          <cell r="K233">
            <v>1.248</v>
          </cell>
          <cell r="M233" t="str">
            <v>320-Travel - Other</v>
          </cell>
          <cell r="N233">
            <v>0</v>
          </cell>
        </row>
        <row r="234">
          <cell r="A234" t="str">
            <v>440-Consulting</v>
          </cell>
          <cell r="B234">
            <v>0</v>
          </cell>
          <cell r="D234" t="str">
            <v>400-Workers Compensation</v>
          </cell>
          <cell r="E234">
            <v>0.32500000000000001</v>
          </cell>
          <cell r="G234" t="str">
            <v>400-Professional Services</v>
          </cell>
          <cell r="H234">
            <v>40</v>
          </cell>
          <cell r="J234" t="str">
            <v>400-Dues and Subscriptions</v>
          </cell>
          <cell r="K234">
            <v>0.254</v>
          </cell>
          <cell r="M234" t="str">
            <v>320-Workers Compensation</v>
          </cell>
          <cell r="N234">
            <v>0.28000000000000003</v>
          </cell>
        </row>
        <row r="235">
          <cell r="A235" t="str">
            <v>440-Health Insurance</v>
          </cell>
          <cell r="B235">
            <v>1.599</v>
          </cell>
          <cell r="D235" t="str">
            <v>410-Depreciation</v>
          </cell>
          <cell r="E235">
            <v>2.133</v>
          </cell>
          <cell r="G235" t="str">
            <v>400-Prototype Development</v>
          </cell>
          <cell r="H235">
            <v>0</v>
          </cell>
          <cell r="J235" t="str">
            <v>400-Employee Activities</v>
          </cell>
          <cell r="K235">
            <v>-6.2679999999999998</v>
          </cell>
          <cell r="M235" t="str">
            <v>400-Allocation</v>
          </cell>
          <cell r="N235">
            <v>101.803</v>
          </cell>
        </row>
        <row r="236">
          <cell r="A236" t="str">
            <v>440-Payroll Taxes</v>
          </cell>
          <cell r="B236">
            <v>2.0649999999999999</v>
          </cell>
          <cell r="D236" t="str">
            <v>420-Consulting</v>
          </cell>
          <cell r="E236">
            <v>5.8390000000000004</v>
          </cell>
          <cell r="G236" t="str">
            <v>400-Recruiting fees</v>
          </cell>
          <cell r="H236">
            <v>18.117000000000001</v>
          </cell>
          <cell r="J236" t="str">
            <v>400-Eval Amortization</v>
          </cell>
          <cell r="K236">
            <v>0</v>
          </cell>
          <cell r="M236" t="str">
            <v>400-Consulting</v>
          </cell>
          <cell r="N236">
            <v>50.27</v>
          </cell>
        </row>
        <row r="237">
          <cell r="A237" t="str">
            <v>440-Total Salary</v>
          </cell>
          <cell r="B237">
            <v>28.123999999999999</v>
          </cell>
          <cell r="D237" t="str">
            <v>420-Contractor/Temp Help</v>
          </cell>
          <cell r="E237">
            <v>20.024999999999999</v>
          </cell>
          <cell r="G237" t="str">
            <v>400-Repair &amp; Maintenance</v>
          </cell>
          <cell r="H237">
            <v>3.9580000000000002</v>
          </cell>
          <cell r="J237" t="str">
            <v>400-Freight &amp; Postage</v>
          </cell>
          <cell r="K237">
            <v>0</v>
          </cell>
          <cell r="M237" t="str">
            <v>400-Contractor/Temp Help</v>
          </cell>
          <cell r="N237">
            <v>10.669</v>
          </cell>
        </row>
        <row r="238">
          <cell r="A238" t="str">
            <v>440-Workers Compensation</v>
          </cell>
          <cell r="B238">
            <v>0.35299999999999998</v>
          </cell>
          <cell r="D238" t="str">
            <v>420-Depreciation</v>
          </cell>
          <cell r="E238">
            <v>0.27200000000000002</v>
          </cell>
          <cell r="G238" t="str">
            <v>400-Tel, Cell, Internet</v>
          </cell>
          <cell r="H238">
            <v>1.18</v>
          </cell>
          <cell r="J238" t="str">
            <v>400-Health Insurance</v>
          </cell>
          <cell r="K238">
            <v>2.4710000000000001</v>
          </cell>
          <cell r="M238" t="str">
            <v>400-Depreciation</v>
          </cell>
          <cell r="N238">
            <v>1.248</v>
          </cell>
        </row>
        <row r="239">
          <cell r="A239" t="str">
            <v>450-Consulting</v>
          </cell>
          <cell r="B239">
            <v>24.422000000000001</v>
          </cell>
          <cell r="D239" t="str">
            <v>420-Health Insurance</v>
          </cell>
          <cell r="E239">
            <v>7.8639999999999999</v>
          </cell>
          <cell r="G239" t="str">
            <v>400-Total Salary</v>
          </cell>
          <cell r="H239">
            <v>86.340999999999994</v>
          </cell>
          <cell r="J239" t="str">
            <v>400-Non-Capital Equipment &lt; $1k</v>
          </cell>
          <cell r="K239">
            <v>0</v>
          </cell>
          <cell r="M239" t="str">
            <v>400-Dues and Subscriptions</v>
          </cell>
          <cell r="N239">
            <v>1.7529999999999999</v>
          </cell>
        </row>
        <row r="240">
          <cell r="A240" t="str">
            <v>450-Contractor/Temp Services</v>
          </cell>
          <cell r="B240">
            <v>103.98399999999999</v>
          </cell>
          <cell r="D240" t="str">
            <v>420-Payroll Taxes</v>
          </cell>
          <cell r="E240">
            <v>11.792999999999999</v>
          </cell>
          <cell r="G240" t="str">
            <v>400-Travel - Airfare</v>
          </cell>
          <cell r="H240">
            <v>0</v>
          </cell>
          <cell r="J240" t="str">
            <v>400-Office Supplies</v>
          </cell>
          <cell r="K240">
            <v>0</v>
          </cell>
          <cell r="M240" t="str">
            <v>400-Employee Activities</v>
          </cell>
          <cell r="N240">
            <v>5.2789999999999999</v>
          </cell>
        </row>
        <row r="241">
          <cell r="A241" t="str">
            <v>450-Depreciation</v>
          </cell>
          <cell r="B241">
            <v>2.379</v>
          </cell>
          <cell r="D241" t="str">
            <v>420-Recruiting fees</v>
          </cell>
          <cell r="E241">
            <v>0</v>
          </cell>
          <cell r="G241" t="str">
            <v>400-Travel - Hotel</v>
          </cell>
          <cell r="H241">
            <v>0</v>
          </cell>
          <cell r="J241" t="str">
            <v>400-Other Departmental Expense</v>
          </cell>
          <cell r="K241">
            <v>5.7770000000000001</v>
          </cell>
          <cell r="M241" t="str">
            <v>400-Eval Amortization</v>
          </cell>
          <cell r="N241">
            <v>0</v>
          </cell>
        </row>
        <row r="242">
          <cell r="A242" t="str">
            <v>450-Dues and Subscriptions</v>
          </cell>
          <cell r="B242">
            <v>0.36799999999999999</v>
          </cell>
          <cell r="D242" t="str">
            <v>420-Total Salary</v>
          </cell>
          <cell r="E242">
            <v>137.86000000000001</v>
          </cell>
          <cell r="G242" t="str">
            <v>400-Travel - Meals</v>
          </cell>
          <cell r="H242">
            <v>1.9410000000000001</v>
          </cell>
          <cell r="J242" t="str">
            <v>400-Outside Services</v>
          </cell>
          <cell r="K242">
            <v>0</v>
          </cell>
          <cell r="M242" t="str">
            <v>400-Freight &amp; Postage</v>
          </cell>
          <cell r="N242">
            <v>0</v>
          </cell>
        </row>
        <row r="243">
          <cell r="A243" t="str">
            <v>450-Employee Activities</v>
          </cell>
          <cell r="B243">
            <v>0.16900000000000001</v>
          </cell>
          <cell r="D243" t="str">
            <v>420-Workers Compensation</v>
          </cell>
          <cell r="E243">
            <v>1.3819999999999999</v>
          </cell>
          <cell r="G243" t="str">
            <v>400-Workers Compensation</v>
          </cell>
          <cell r="H243">
            <v>0.40899999999999997</v>
          </cell>
          <cell r="J243" t="str">
            <v>400-Payroll Taxes</v>
          </cell>
          <cell r="K243">
            <v>4.1589999999999998</v>
          </cell>
          <cell r="M243" t="str">
            <v>400-Health Insurance</v>
          </cell>
          <cell r="N243">
            <v>2.5760000000000001</v>
          </cell>
        </row>
        <row r="244">
          <cell r="A244" t="str">
            <v>450-Freight &amp; Postage</v>
          </cell>
          <cell r="B244">
            <v>1.9E-2</v>
          </cell>
          <cell r="D244" t="str">
            <v>430-Consulting</v>
          </cell>
          <cell r="E244">
            <v>37.08</v>
          </cell>
          <cell r="G244" t="str">
            <v>410-Depreciation</v>
          </cell>
          <cell r="H244">
            <v>2.133</v>
          </cell>
          <cell r="J244" t="str">
            <v>400-Professional Services</v>
          </cell>
          <cell r="K244">
            <v>0</v>
          </cell>
          <cell r="M244" t="str">
            <v>400-Non-Capital Equipment &lt; $1k</v>
          </cell>
          <cell r="N244">
            <v>-9.3729999999999993</v>
          </cell>
        </row>
        <row r="245">
          <cell r="A245" t="str">
            <v>450-Health Insurance</v>
          </cell>
          <cell r="B245">
            <v>13.992000000000001</v>
          </cell>
          <cell r="D245" t="str">
            <v>430-Contractor/Temp Services</v>
          </cell>
          <cell r="E245">
            <v>22.776</v>
          </cell>
          <cell r="G245" t="str">
            <v>420-Consulting</v>
          </cell>
          <cell r="H245">
            <v>6.2640000000000002</v>
          </cell>
          <cell r="J245" t="str">
            <v>400-Prototype Development</v>
          </cell>
          <cell r="K245">
            <v>0</v>
          </cell>
          <cell r="M245" t="str">
            <v>400-Office Supplies</v>
          </cell>
          <cell r="N245">
            <v>0</v>
          </cell>
        </row>
        <row r="246">
          <cell r="A246" t="str">
            <v>450-Payroll Taxes</v>
          </cell>
          <cell r="B246">
            <v>12.942</v>
          </cell>
          <cell r="D246" t="str">
            <v>430-Depreciation</v>
          </cell>
          <cell r="E246">
            <v>2.8000000000000001E-2</v>
          </cell>
          <cell r="G246" t="str">
            <v>420-Contractor/Temp Help</v>
          </cell>
          <cell r="H246">
            <v>12.853999999999999</v>
          </cell>
          <cell r="J246" t="str">
            <v>400-Recruiting fees</v>
          </cell>
          <cell r="K246">
            <v>0.86699999999999999</v>
          </cell>
          <cell r="M246" t="str">
            <v>400-Other Departmental Expense</v>
          </cell>
          <cell r="N246">
            <v>2.4289999999999998</v>
          </cell>
        </row>
        <row r="247">
          <cell r="A247" t="str">
            <v>450-Total Salary</v>
          </cell>
          <cell r="B247">
            <v>176.42</v>
          </cell>
          <cell r="D247" t="str">
            <v>430-Health Insurance</v>
          </cell>
          <cell r="E247">
            <v>0.92500000000000004</v>
          </cell>
          <cell r="G247" t="str">
            <v>420-Depreciation</v>
          </cell>
          <cell r="H247">
            <v>0.27200000000000002</v>
          </cell>
          <cell r="J247" t="str">
            <v>400-Repair &amp; Maintenance</v>
          </cell>
          <cell r="K247">
            <v>3.9580000000000002</v>
          </cell>
          <cell r="M247" t="str">
            <v>400-Outside Services</v>
          </cell>
          <cell r="N247">
            <v>0</v>
          </cell>
        </row>
        <row r="248">
          <cell r="A248" t="str">
            <v>450-Training &amp; Tuition</v>
          </cell>
          <cell r="B248">
            <v>1.99</v>
          </cell>
          <cell r="D248" t="str">
            <v>430-Non-Capital Equipment &lt; $1k</v>
          </cell>
          <cell r="E248">
            <v>2.5</v>
          </cell>
          <cell r="G248" t="str">
            <v>420-Dues and Subscriptions</v>
          </cell>
          <cell r="H248">
            <v>0.2</v>
          </cell>
          <cell r="J248" t="str">
            <v>400-Tel, Cell, Internet</v>
          </cell>
          <cell r="K248">
            <v>5.8999999999999997E-2</v>
          </cell>
          <cell r="M248" t="str">
            <v>400-Payroll Taxes</v>
          </cell>
          <cell r="N248">
            <v>4.92</v>
          </cell>
        </row>
        <row r="249">
          <cell r="A249" t="str">
            <v>450-Travel - Airfare</v>
          </cell>
          <cell r="B249">
            <v>0.47499999999999998</v>
          </cell>
          <cell r="D249" t="str">
            <v>430-Payroll Taxes</v>
          </cell>
          <cell r="E249">
            <v>0</v>
          </cell>
          <cell r="G249" t="str">
            <v>420-Employee Activities</v>
          </cell>
          <cell r="H249">
            <v>4.2000000000000003E-2</v>
          </cell>
          <cell r="J249" t="str">
            <v>400-Total Salary</v>
          </cell>
          <cell r="K249">
            <v>97.805999999999997</v>
          </cell>
          <cell r="M249" t="str">
            <v>400-Professional Services</v>
          </cell>
          <cell r="N249">
            <v>0</v>
          </cell>
        </row>
        <row r="250">
          <cell r="A250" t="str">
            <v>450-Travel - Auto</v>
          </cell>
          <cell r="B250">
            <v>0.35399999999999998</v>
          </cell>
          <cell r="D250" t="str">
            <v>430-Total Salary</v>
          </cell>
          <cell r="E250">
            <v>0</v>
          </cell>
          <cell r="G250" t="str">
            <v>420-Health Insurance</v>
          </cell>
          <cell r="H250">
            <v>5.8470000000000004</v>
          </cell>
          <cell r="J250" t="str">
            <v>400-Travel - Airfare</v>
          </cell>
          <cell r="K250">
            <v>1.6739999999999999</v>
          </cell>
          <cell r="M250" t="str">
            <v>400-Prototype Development</v>
          </cell>
          <cell r="N250">
            <v>0</v>
          </cell>
        </row>
        <row r="251">
          <cell r="A251" t="str">
            <v>450-Travel - Hotel</v>
          </cell>
          <cell r="B251">
            <v>0.49199999999999999</v>
          </cell>
          <cell r="D251" t="str">
            <v>430-Workers Compensation</v>
          </cell>
          <cell r="E251">
            <v>0.16300000000000001</v>
          </cell>
          <cell r="G251" t="str">
            <v>420-Office Supplies</v>
          </cell>
          <cell r="H251">
            <v>0.26200000000000001</v>
          </cell>
          <cell r="J251" t="str">
            <v>400-Travel - Auto</v>
          </cell>
          <cell r="K251">
            <v>0.4</v>
          </cell>
          <cell r="M251" t="str">
            <v>400-Recruiting fees</v>
          </cell>
          <cell r="N251">
            <v>0.86699999999999999</v>
          </cell>
        </row>
        <row r="252">
          <cell r="A252" t="str">
            <v>450-Travel - Other</v>
          </cell>
          <cell r="B252">
            <v>0</v>
          </cell>
          <cell r="D252" t="str">
            <v>440-Consulting</v>
          </cell>
          <cell r="E252">
            <v>0</v>
          </cell>
          <cell r="G252" t="str">
            <v>420-Payroll Taxes</v>
          </cell>
          <cell r="H252">
            <v>11.804</v>
          </cell>
          <cell r="J252" t="str">
            <v>400-Travel - Hotel</v>
          </cell>
          <cell r="K252">
            <v>1.1950000000000001</v>
          </cell>
          <cell r="M252" t="str">
            <v>400-Repair &amp; Maintenance</v>
          </cell>
          <cell r="N252">
            <v>3.9580000000000002</v>
          </cell>
        </row>
        <row r="253">
          <cell r="A253" t="str">
            <v>450-Workers Compensation</v>
          </cell>
          <cell r="B253">
            <v>3.0920000000000001</v>
          </cell>
          <cell r="D253" t="str">
            <v>440-Depreciation</v>
          </cell>
          <cell r="E253">
            <v>0.108</v>
          </cell>
          <cell r="G253" t="str">
            <v>420-Recruiting fees</v>
          </cell>
          <cell r="H253">
            <v>0</v>
          </cell>
          <cell r="J253" t="str">
            <v>400-Travel - Meals</v>
          </cell>
          <cell r="K253">
            <v>0.33300000000000002</v>
          </cell>
          <cell r="M253" t="str">
            <v>400-Tel, Cell, Internet</v>
          </cell>
          <cell r="N253">
            <v>0</v>
          </cell>
        </row>
        <row r="254">
          <cell r="A254" t="str">
            <v>460-Consulting</v>
          </cell>
          <cell r="B254">
            <v>9.0109999999999992</v>
          </cell>
          <cell r="D254" t="str">
            <v>440-Health Insurance</v>
          </cell>
          <cell r="E254">
            <v>3.7010000000000001</v>
          </cell>
          <cell r="G254" t="str">
            <v>420-Total Salary</v>
          </cell>
          <cell r="H254">
            <v>130.26</v>
          </cell>
          <cell r="J254" t="str">
            <v>400-Workers Compensation</v>
          </cell>
          <cell r="K254">
            <v>0.67100000000000004</v>
          </cell>
          <cell r="M254" t="str">
            <v>400-Total Salary</v>
          </cell>
          <cell r="N254">
            <v>110.36</v>
          </cell>
        </row>
        <row r="255">
          <cell r="A255" t="str">
            <v>470-Consulting</v>
          </cell>
          <cell r="B255">
            <v>15.349</v>
          </cell>
          <cell r="D255" t="str">
            <v>440-Payroll Taxes</v>
          </cell>
          <cell r="E255">
            <v>3.383</v>
          </cell>
          <cell r="G255" t="str">
            <v>420-Training &amp; Tuition</v>
          </cell>
          <cell r="H255">
            <v>1.4950000000000001</v>
          </cell>
          <cell r="J255" t="str">
            <v>410-Depreciation</v>
          </cell>
          <cell r="K255">
            <v>2.133</v>
          </cell>
          <cell r="M255" t="str">
            <v>400-Travel - Airfare</v>
          </cell>
          <cell r="N255">
            <v>0</v>
          </cell>
        </row>
        <row r="256">
          <cell r="A256" t="str">
            <v>470-Contractor/Temp Help</v>
          </cell>
          <cell r="B256">
            <v>3.05</v>
          </cell>
          <cell r="D256" t="str">
            <v>440-Total Salary</v>
          </cell>
          <cell r="E256">
            <v>40.066000000000003</v>
          </cell>
          <cell r="G256" t="str">
            <v>420-Travel - Auto</v>
          </cell>
          <cell r="H256">
            <v>3.5999999999999997E-2</v>
          </cell>
          <cell r="J256" t="str">
            <v>420-Consulting</v>
          </cell>
          <cell r="K256">
            <v>4.7160000000000002</v>
          </cell>
          <cell r="M256" t="str">
            <v>400-Travel - Auto</v>
          </cell>
          <cell r="N256">
            <v>0.18</v>
          </cell>
        </row>
        <row r="257">
          <cell r="A257" t="str">
            <v>470-Depreciation</v>
          </cell>
          <cell r="B257">
            <v>0.41699999999999998</v>
          </cell>
          <cell r="D257" t="str">
            <v>440-Workers Compensation</v>
          </cell>
          <cell r="E257">
            <v>0.65</v>
          </cell>
          <cell r="G257" t="str">
            <v>420-Travel - Other</v>
          </cell>
          <cell r="H257">
            <v>8.5009999999999994</v>
          </cell>
          <cell r="J257" t="str">
            <v>420-Contractor/Temp Help</v>
          </cell>
          <cell r="K257">
            <v>0</v>
          </cell>
          <cell r="M257" t="str">
            <v>400-Travel - Hotel</v>
          </cell>
          <cell r="N257">
            <v>0.218</v>
          </cell>
        </row>
        <row r="258">
          <cell r="A258" t="str">
            <v>470-Health Insurance</v>
          </cell>
          <cell r="B258">
            <v>2.798</v>
          </cell>
          <cell r="D258" t="str">
            <v>450-Consulting</v>
          </cell>
          <cell r="E258">
            <v>15.868</v>
          </cell>
          <cell r="G258" t="str">
            <v>420-Workers Compensation</v>
          </cell>
          <cell r="H258">
            <v>1.3089999999999999</v>
          </cell>
          <cell r="J258" t="str">
            <v>420-Depreciation</v>
          </cell>
          <cell r="K258">
            <v>0.27200000000000002</v>
          </cell>
          <cell r="M258" t="str">
            <v>400-Travel - Meals</v>
          </cell>
          <cell r="N258">
            <v>0.19900000000000001</v>
          </cell>
        </row>
        <row r="259">
          <cell r="A259" t="str">
            <v>470-Payroll Taxes</v>
          </cell>
          <cell r="B259">
            <v>2.387</v>
          </cell>
          <cell r="D259" t="str">
            <v>450-Contractor/Temp Services</v>
          </cell>
          <cell r="E259">
            <v>63.798000000000002</v>
          </cell>
          <cell r="G259" t="str">
            <v>430-Consulting</v>
          </cell>
          <cell r="H259">
            <v>-2.56</v>
          </cell>
          <cell r="J259" t="str">
            <v>420-Dues and Subscriptions</v>
          </cell>
          <cell r="K259">
            <v>0</v>
          </cell>
          <cell r="M259" t="str">
            <v>400-Workers Compensation</v>
          </cell>
          <cell r="N259">
            <v>0.2</v>
          </cell>
        </row>
        <row r="260">
          <cell r="A260" t="str">
            <v>470-Recruiting fees</v>
          </cell>
          <cell r="B260">
            <v>7.5</v>
          </cell>
          <cell r="D260" t="str">
            <v>450-Depreciation</v>
          </cell>
          <cell r="E260">
            <v>2.379</v>
          </cell>
          <cell r="G260" t="str">
            <v>430-Contractor/Temp Services</v>
          </cell>
          <cell r="H260">
            <v>0</v>
          </cell>
          <cell r="J260" t="str">
            <v>420-Employee Activities</v>
          </cell>
          <cell r="K260">
            <v>0</v>
          </cell>
          <cell r="M260" t="str">
            <v>410-Depreciation</v>
          </cell>
          <cell r="N260">
            <v>2.133</v>
          </cell>
        </row>
        <row r="261">
          <cell r="A261" t="str">
            <v>470-Total Salary</v>
          </cell>
          <cell r="B261">
            <v>31.809000000000001</v>
          </cell>
          <cell r="D261" t="str">
            <v>450-Dues and Subscriptions</v>
          </cell>
          <cell r="E261">
            <v>0.105</v>
          </cell>
          <cell r="G261" t="str">
            <v>430-Depreciation</v>
          </cell>
          <cell r="H261">
            <v>2.8000000000000001E-2</v>
          </cell>
          <cell r="J261" t="str">
            <v>420-Health Insurance</v>
          </cell>
          <cell r="K261">
            <v>7.907</v>
          </cell>
          <cell r="M261" t="str">
            <v>420-Consulting</v>
          </cell>
          <cell r="N261">
            <v>0</v>
          </cell>
        </row>
        <row r="262">
          <cell r="A262" t="str">
            <v>480-Health Insurance</v>
          </cell>
          <cell r="B262">
            <v>0.4</v>
          </cell>
          <cell r="D262" t="str">
            <v>450-Employee Activities</v>
          </cell>
          <cell r="E262">
            <v>1.0680000000000001</v>
          </cell>
          <cell r="G262" t="str">
            <v>430-Health Insurance</v>
          </cell>
          <cell r="H262">
            <v>0.73099999999999998</v>
          </cell>
          <cell r="J262" t="str">
            <v>420-Office Supplies</v>
          </cell>
          <cell r="K262">
            <v>0</v>
          </cell>
          <cell r="M262" t="str">
            <v>420-Contractor/Temp Help</v>
          </cell>
          <cell r="N262">
            <v>0</v>
          </cell>
        </row>
        <row r="263">
          <cell r="A263" t="str">
            <v>480-Other Departmental Expense</v>
          </cell>
          <cell r="B263">
            <v>8.7999999999999995E-2</v>
          </cell>
          <cell r="D263" t="str">
            <v>450-Freight &amp; Postage</v>
          </cell>
          <cell r="E263">
            <v>0</v>
          </cell>
          <cell r="G263" t="str">
            <v>430-Non-Capital Equipment &lt; $1k</v>
          </cell>
          <cell r="H263">
            <v>0</v>
          </cell>
          <cell r="J263" t="str">
            <v>420-Payroll Taxes</v>
          </cell>
          <cell r="K263">
            <v>10.744999999999999</v>
          </cell>
          <cell r="M263" t="str">
            <v>420-Depreciation</v>
          </cell>
          <cell r="N263">
            <v>0.27200000000000002</v>
          </cell>
        </row>
        <row r="264">
          <cell r="A264" t="str">
            <v>480-Payroll Taxes</v>
          </cell>
          <cell r="B264">
            <v>0.64</v>
          </cell>
          <cell r="D264" t="str">
            <v>450-Health Insurance</v>
          </cell>
          <cell r="E264">
            <v>9.2520000000000007</v>
          </cell>
          <cell r="G264" t="str">
            <v>430-Payroll Taxes</v>
          </cell>
          <cell r="H264">
            <v>0</v>
          </cell>
          <cell r="J264" t="str">
            <v>420-Recruiting fees</v>
          </cell>
          <cell r="K264">
            <v>0</v>
          </cell>
          <cell r="M264" t="str">
            <v>420-Dues and Subscriptions</v>
          </cell>
          <cell r="N264">
            <v>0.14299999999999999</v>
          </cell>
        </row>
        <row r="265">
          <cell r="A265" t="str">
            <v>480-Total Salary</v>
          </cell>
          <cell r="B265">
            <v>8.2040000000000006</v>
          </cell>
          <cell r="D265" t="str">
            <v>450-Non-Capital Equipment &lt; $1k</v>
          </cell>
          <cell r="E265">
            <v>1.399</v>
          </cell>
          <cell r="G265" t="str">
            <v>430-Total Salary</v>
          </cell>
          <cell r="H265">
            <v>0</v>
          </cell>
          <cell r="J265" t="str">
            <v>420-Total Salary</v>
          </cell>
          <cell r="K265">
            <v>128.31100000000001</v>
          </cell>
          <cell r="M265" t="str">
            <v>420-Employee Activities</v>
          </cell>
          <cell r="N265">
            <v>8.8999999999999996E-2</v>
          </cell>
        </row>
        <row r="266">
          <cell r="A266" t="str">
            <v>500-Depreciation</v>
          </cell>
          <cell r="B266">
            <v>4.4999999999999998E-2</v>
          </cell>
          <cell r="D266" t="str">
            <v>450-Outside Services</v>
          </cell>
          <cell r="E266">
            <v>18.53</v>
          </cell>
          <cell r="G266" t="str">
            <v>430-Workers Compensation</v>
          </cell>
          <cell r="H266">
            <v>0.16400000000000001</v>
          </cell>
          <cell r="J266" t="str">
            <v>420-Training &amp; Tuition</v>
          </cell>
          <cell r="K266">
            <v>0</v>
          </cell>
          <cell r="M266" t="str">
            <v>420-Health Insurance</v>
          </cell>
          <cell r="N266">
            <v>8.7579999999999991</v>
          </cell>
        </row>
        <row r="267">
          <cell r="A267" t="str">
            <v>500-Health Insurance</v>
          </cell>
          <cell r="B267">
            <v>1.1990000000000001</v>
          </cell>
          <cell r="D267" t="str">
            <v>450-Payroll Taxes</v>
          </cell>
          <cell r="E267">
            <v>6.4020000000000001</v>
          </cell>
          <cell r="G267" t="str">
            <v>440-Consulting</v>
          </cell>
          <cell r="H267">
            <v>0</v>
          </cell>
          <cell r="J267" t="str">
            <v>420-Travel - Auto</v>
          </cell>
          <cell r="K267">
            <v>0</v>
          </cell>
          <cell r="M267" t="str">
            <v>420-Office Supplies</v>
          </cell>
          <cell r="N267">
            <v>0</v>
          </cell>
        </row>
        <row r="268">
          <cell r="A268" t="str">
            <v>500-Outside Services</v>
          </cell>
          <cell r="B268">
            <v>0.72</v>
          </cell>
          <cell r="D268" t="str">
            <v>450-Total Salary</v>
          </cell>
          <cell r="E268">
            <v>77.153000000000006</v>
          </cell>
          <cell r="G268" t="str">
            <v>440-Depreciation</v>
          </cell>
          <cell r="H268">
            <v>0.108</v>
          </cell>
          <cell r="J268" t="str">
            <v>420-Travel - Other</v>
          </cell>
          <cell r="K268">
            <v>0</v>
          </cell>
          <cell r="M268" t="str">
            <v>420-Payroll Taxes</v>
          </cell>
          <cell r="N268">
            <v>9.6750000000000007</v>
          </cell>
        </row>
        <row r="269">
          <cell r="A269" t="str">
            <v>500-Payroll Taxes</v>
          </cell>
          <cell r="B269">
            <v>1.6220000000000001</v>
          </cell>
          <cell r="D269" t="str">
            <v>450-Training &amp; Tuition</v>
          </cell>
          <cell r="E269">
            <v>0</v>
          </cell>
          <cell r="G269" t="str">
            <v>440-Eval Amortization</v>
          </cell>
          <cell r="H269">
            <v>3.05</v>
          </cell>
          <cell r="J269" t="str">
            <v>420-Workers Compensation</v>
          </cell>
          <cell r="K269">
            <v>2.1459999999999999</v>
          </cell>
          <cell r="M269" t="str">
            <v>420-Recruiting fees</v>
          </cell>
          <cell r="N269">
            <v>0</v>
          </cell>
        </row>
        <row r="270">
          <cell r="A270" t="str">
            <v>500-Total Salary</v>
          </cell>
          <cell r="B270">
            <v>25.887</v>
          </cell>
          <cell r="D270" t="str">
            <v>450-Travel - Airfare</v>
          </cell>
          <cell r="E270">
            <v>0</v>
          </cell>
          <cell r="G270" t="str">
            <v>440-Health Insurance</v>
          </cell>
          <cell r="H270">
            <v>2.5590000000000002</v>
          </cell>
          <cell r="J270" t="str">
            <v>430-Consulting</v>
          </cell>
          <cell r="K270">
            <v>14.08</v>
          </cell>
          <cell r="M270" t="str">
            <v>420-Tel, Cell, Internet</v>
          </cell>
          <cell r="N270">
            <v>0.24</v>
          </cell>
        </row>
        <row r="271">
          <cell r="A271" t="str">
            <v>500-Workers Compensation</v>
          </cell>
          <cell r="B271">
            <v>0.26500000000000001</v>
          </cell>
          <cell r="D271" t="str">
            <v>450-Travel - Auto</v>
          </cell>
          <cell r="E271">
            <v>0.11899999999999999</v>
          </cell>
          <cell r="G271" t="str">
            <v>440-Payroll Taxes</v>
          </cell>
          <cell r="H271">
            <v>3.464</v>
          </cell>
          <cell r="J271" t="str">
            <v>430-Contractor/Temp Services</v>
          </cell>
          <cell r="K271">
            <v>0</v>
          </cell>
          <cell r="M271" t="str">
            <v>420-Total Salary</v>
          </cell>
          <cell r="N271">
            <v>139.61099999999999</v>
          </cell>
        </row>
        <row r="272">
          <cell r="A272" t="str">
            <v>600-Employee Activities</v>
          </cell>
          <cell r="B272">
            <v>0.111</v>
          </cell>
          <cell r="D272" t="str">
            <v>450-Travel - Hotel</v>
          </cell>
          <cell r="E272">
            <v>0</v>
          </cell>
          <cell r="G272" t="str">
            <v>440-Total Salary</v>
          </cell>
          <cell r="H272">
            <v>77.528999999999996</v>
          </cell>
          <cell r="J272" t="str">
            <v>430-Depreciation</v>
          </cell>
          <cell r="K272">
            <v>2.8000000000000001E-2</v>
          </cell>
          <cell r="M272" t="str">
            <v>420-Training &amp; Tuition</v>
          </cell>
          <cell r="N272">
            <v>0</v>
          </cell>
        </row>
        <row r="273">
          <cell r="A273" t="str">
            <v>600-Health Insurance</v>
          </cell>
          <cell r="B273">
            <v>0.8</v>
          </cell>
          <cell r="D273" t="str">
            <v>450-Travel - Meals</v>
          </cell>
          <cell r="E273">
            <v>0.02</v>
          </cell>
          <cell r="G273" t="str">
            <v>440-Travel - Meals</v>
          </cell>
          <cell r="H273">
            <v>2.5000000000000001E-2</v>
          </cell>
          <cell r="J273" t="str">
            <v>430-Health Insurance</v>
          </cell>
          <cell r="K273">
            <v>0.98799999999999999</v>
          </cell>
          <cell r="M273" t="str">
            <v>420-Travel - Airfare</v>
          </cell>
          <cell r="N273">
            <v>0.27500000000000002</v>
          </cell>
        </row>
        <row r="274">
          <cell r="A274" t="str">
            <v>600-Payroll Taxes</v>
          </cell>
          <cell r="B274">
            <v>2.714</v>
          </cell>
          <cell r="D274" t="str">
            <v>450-Travel - Other</v>
          </cell>
          <cell r="E274">
            <v>0</v>
          </cell>
          <cell r="G274" t="str">
            <v>440-Workers Compensation</v>
          </cell>
          <cell r="H274">
            <v>0.57299999999999995</v>
          </cell>
          <cell r="J274" t="str">
            <v>430-Non-Capital Equipment &lt; $1k</v>
          </cell>
          <cell r="K274">
            <v>0</v>
          </cell>
          <cell r="M274" t="str">
            <v>420-Travel - Auto</v>
          </cell>
          <cell r="N274">
            <v>7.0000000000000007E-2</v>
          </cell>
        </row>
        <row r="275">
          <cell r="A275" t="str">
            <v>600-Tel, Cell, Internet</v>
          </cell>
          <cell r="B275">
            <v>0.9</v>
          </cell>
          <cell r="D275" t="str">
            <v>450-Workers Compensation</v>
          </cell>
          <cell r="E275">
            <v>1.6259999999999999</v>
          </cell>
          <cell r="G275" t="str">
            <v>450-Consulting</v>
          </cell>
          <cell r="H275">
            <v>7.75</v>
          </cell>
          <cell r="J275" t="str">
            <v>430-Payroll Taxes</v>
          </cell>
          <cell r="K275">
            <v>0</v>
          </cell>
          <cell r="M275" t="str">
            <v>420-Travel - Hotel</v>
          </cell>
          <cell r="N275">
            <v>0.67600000000000005</v>
          </cell>
        </row>
        <row r="276">
          <cell r="A276" t="str">
            <v>600-Total Salary</v>
          </cell>
          <cell r="B276">
            <v>46.957999999999998</v>
          </cell>
          <cell r="D276" t="str">
            <v>460-Consulting</v>
          </cell>
          <cell r="E276">
            <v>9.1890000000000001</v>
          </cell>
          <cell r="G276" t="str">
            <v>450-Contractor/Temp Services</v>
          </cell>
          <cell r="H276">
            <v>-26.184000000000001</v>
          </cell>
          <cell r="J276" t="str">
            <v>430-Total Salary</v>
          </cell>
          <cell r="K276">
            <v>0</v>
          </cell>
          <cell r="M276" t="str">
            <v>420-Travel - Other</v>
          </cell>
          <cell r="N276">
            <v>0</v>
          </cell>
        </row>
        <row r="277">
          <cell r="A277" t="str">
            <v>600-Travel - Airfare</v>
          </cell>
          <cell r="B277">
            <v>3</v>
          </cell>
          <cell r="D277" t="str">
            <v>470-Consulting</v>
          </cell>
          <cell r="E277">
            <v>12.003</v>
          </cell>
          <cell r="G277" t="str">
            <v>450-Depreciation</v>
          </cell>
          <cell r="H277">
            <v>3.2810000000000001</v>
          </cell>
          <cell r="J277" t="str">
            <v>430-Workers Compensation</v>
          </cell>
          <cell r="K277">
            <v>0.26800000000000002</v>
          </cell>
          <cell r="M277" t="str">
            <v>420-Workers Compensation</v>
          </cell>
          <cell r="N277">
            <v>0.68100000000000005</v>
          </cell>
        </row>
        <row r="278">
          <cell r="A278" t="str">
            <v>600-Travel - Meals</v>
          </cell>
          <cell r="B278">
            <v>2</v>
          </cell>
          <cell r="D278" t="str">
            <v>470-Contractor/Temp Help</v>
          </cell>
          <cell r="E278">
            <v>4.5590000000000002</v>
          </cell>
          <cell r="G278" t="str">
            <v>450-Dues and Subscriptions</v>
          </cell>
          <cell r="H278">
            <v>0</v>
          </cell>
          <cell r="J278" t="str">
            <v>440-Consulting</v>
          </cell>
          <cell r="K278">
            <v>12.2</v>
          </cell>
          <cell r="M278" t="str">
            <v>430-Consulting</v>
          </cell>
          <cell r="N278">
            <v>-3.84</v>
          </cell>
        </row>
        <row r="279">
          <cell r="A279" t="str">
            <v>600-Workers Compensation</v>
          </cell>
          <cell r="B279">
            <v>0.17699999999999999</v>
          </cell>
          <cell r="D279" t="str">
            <v>470-Depreciation</v>
          </cell>
          <cell r="E279">
            <v>0.56200000000000006</v>
          </cell>
          <cell r="G279" t="str">
            <v>450-Employee Activities</v>
          </cell>
          <cell r="H279">
            <v>0</v>
          </cell>
          <cell r="J279" t="str">
            <v>440-Depreciation</v>
          </cell>
          <cell r="K279">
            <v>0.108</v>
          </cell>
          <cell r="M279" t="str">
            <v>430-Contractor/Temp Services</v>
          </cell>
          <cell r="N279">
            <v>0</v>
          </cell>
        </row>
        <row r="280">
          <cell r="A280" t="str">
            <v>610-Allocation</v>
          </cell>
          <cell r="B280">
            <v>16.707000000000001</v>
          </cell>
          <cell r="D280" t="str">
            <v>470-Health Insurance</v>
          </cell>
          <cell r="E280">
            <v>3.7010000000000001</v>
          </cell>
          <cell r="G280" t="str">
            <v>450-Eval Amortization</v>
          </cell>
          <cell r="H280">
            <v>7.05</v>
          </cell>
          <cell r="J280" t="str">
            <v>440-Eval Amortization</v>
          </cell>
          <cell r="K280">
            <v>0</v>
          </cell>
          <cell r="M280" t="str">
            <v>430-Depreciation</v>
          </cell>
          <cell r="N280">
            <v>2.8000000000000001E-2</v>
          </cell>
        </row>
        <row r="281">
          <cell r="A281" t="str">
            <v>610-Audit Services &amp; Fees</v>
          </cell>
          <cell r="B281">
            <v>0</v>
          </cell>
          <cell r="D281" t="str">
            <v>470-Payroll Taxes</v>
          </cell>
          <cell r="E281">
            <v>3.339</v>
          </cell>
          <cell r="G281" t="str">
            <v>450-Freight &amp; Postage</v>
          </cell>
          <cell r="H281">
            <v>0.875</v>
          </cell>
          <cell r="J281" t="str">
            <v>440-Health Insurance</v>
          </cell>
          <cell r="K281">
            <v>3.46</v>
          </cell>
          <cell r="M281" t="str">
            <v>430-Health Insurance</v>
          </cell>
          <cell r="N281">
            <v>0.51500000000000001</v>
          </cell>
        </row>
        <row r="282">
          <cell r="A282" t="str">
            <v>610-Bad Debt/Claims Reserve</v>
          </cell>
          <cell r="B282">
            <v>-31</v>
          </cell>
          <cell r="D282" t="str">
            <v>470-Recruiting fees</v>
          </cell>
          <cell r="E282">
            <v>0</v>
          </cell>
          <cell r="G282" t="str">
            <v>450-Health Insurance</v>
          </cell>
          <cell r="H282">
            <v>6.944</v>
          </cell>
          <cell r="J282" t="str">
            <v>440-Payroll Taxes</v>
          </cell>
          <cell r="K282">
            <v>4.4729999999999999</v>
          </cell>
          <cell r="M282" t="str">
            <v>430-Non-Capital Equipment &lt; $1k</v>
          </cell>
          <cell r="N282">
            <v>0</v>
          </cell>
        </row>
        <row r="283">
          <cell r="A283" t="str">
            <v>610-Bank Charges</v>
          </cell>
          <cell r="B283">
            <v>3.786</v>
          </cell>
          <cell r="D283" t="str">
            <v>470-Total Salary</v>
          </cell>
          <cell r="E283">
            <v>42.582000000000001</v>
          </cell>
          <cell r="G283" t="str">
            <v>450-Non-Capital Equipment &lt; $1k</v>
          </cell>
          <cell r="H283">
            <v>3.758</v>
          </cell>
          <cell r="J283" t="str">
            <v>440-Total Salary</v>
          </cell>
          <cell r="K283">
            <v>53.828000000000003</v>
          </cell>
          <cell r="M283" t="str">
            <v>430-Payroll Taxes</v>
          </cell>
          <cell r="N283">
            <v>0</v>
          </cell>
        </row>
        <row r="284">
          <cell r="A284" t="str">
            <v>610-Consulting</v>
          </cell>
          <cell r="B284">
            <v>0.82499999999999996</v>
          </cell>
          <cell r="D284" t="str">
            <v>480-Health Insurance</v>
          </cell>
          <cell r="E284">
            <v>0.46300000000000002</v>
          </cell>
          <cell r="G284" t="str">
            <v>450-Outside Services</v>
          </cell>
          <cell r="H284">
            <v>4.25</v>
          </cell>
          <cell r="J284" t="str">
            <v>440-Travel - Meals</v>
          </cell>
          <cell r="K284">
            <v>0</v>
          </cell>
          <cell r="M284" t="str">
            <v>430-Total Salary</v>
          </cell>
          <cell r="N284">
            <v>0</v>
          </cell>
        </row>
        <row r="285">
          <cell r="A285" t="str">
            <v>610-Depreciation</v>
          </cell>
          <cell r="B285">
            <v>0.39300000000000002</v>
          </cell>
          <cell r="D285" t="str">
            <v>480-Other Departmental Expense</v>
          </cell>
          <cell r="E285">
            <v>8.1000000000000003E-2</v>
          </cell>
          <cell r="G285" t="str">
            <v>450-Payroll Taxes</v>
          </cell>
          <cell r="H285">
            <v>6.2850000000000001</v>
          </cell>
          <cell r="J285" t="str">
            <v>440-Workers Compensation</v>
          </cell>
          <cell r="K285">
            <v>0.93899999999999995</v>
          </cell>
          <cell r="M285" t="str">
            <v>430-Workers Compensation</v>
          </cell>
          <cell r="N285">
            <v>0.04</v>
          </cell>
        </row>
        <row r="286">
          <cell r="A286" t="str">
            <v>610-Dues and Subscriptions</v>
          </cell>
          <cell r="B286">
            <v>0.35899999999999999</v>
          </cell>
          <cell r="D286" t="str">
            <v>480-Payroll Taxes</v>
          </cell>
          <cell r="E286">
            <v>0</v>
          </cell>
          <cell r="G286" t="str">
            <v>450-Total Salary</v>
          </cell>
          <cell r="H286">
            <v>87.132999999999996</v>
          </cell>
          <cell r="J286" t="str">
            <v>450-Consulting</v>
          </cell>
          <cell r="K286">
            <v>35.491</v>
          </cell>
          <cell r="M286" t="str">
            <v>440-Consulting</v>
          </cell>
          <cell r="N286">
            <v>15.8</v>
          </cell>
        </row>
        <row r="287">
          <cell r="A287" t="str">
            <v>610-Employee Activities</v>
          </cell>
          <cell r="B287">
            <v>3.2000000000000001E-2</v>
          </cell>
          <cell r="D287" t="str">
            <v>480-Recruiting fees</v>
          </cell>
          <cell r="E287">
            <v>102.378</v>
          </cell>
          <cell r="G287" t="str">
            <v>450-Training &amp; Tuition</v>
          </cell>
          <cell r="H287">
            <v>0</v>
          </cell>
          <cell r="J287" t="str">
            <v>450-Contractor/Temp Services</v>
          </cell>
          <cell r="K287">
            <v>-13.128</v>
          </cell>
          <cell r="M287" t="str">
            <v>440-Depreciation</v>
          </cell>
          <cell r="N287">
            <v>0.108</v>
          </cell>
        </row>
        <row r="288">
          <cell r="A288" t="str">
            <v>610-Equipment Rent</v>
          </cell>
          <cell r="B288">
            <v>0.216</v>
          </cell>
          <cell r="D288" t="str">
            <v>480-Total Salary</v>
          </cell>
          <cell r="E288">
            <v>0</v>
          </cell>
          <cell r="G288" t="str">
            <v>450-Travel - Airfare</v>
          </cell>
          <cell r="H288">
            <v>0</v>
          </cell>
          <cell r="J288" t="str">
            <v>450-Depreciation</v>
          </cell>
          <cell r="K288">
            <v>3.3170000000000002</v>
          </cell>
          <cell r="M288" t="str">
            <v>440-Employee Activities</v>
          </cell>
          <cell r="N288">
            <v>0.188</v>
          </cell>
        </row>
        <row r="289">
          <cell r="A289" t="str">
            <v>610-Health Insurance</v>
          </cell>
          <cell r="B289">
            <v>2.798</v>
          </cell>
          <cell r="D289" t="str">
            <v>500-Depreciation</v>
          </cell>
          <cell r="E289">
            <v>0.16300000000000001</v>
          </cell>
          <cell r="G289" t="str">
            <v>450-Travel - Auto</v>
          </cell>
          <cell r="H289">
            <v>0</v>
          </cell>
          <cell r="J289" t="str">
            <v>450-Dues and Subscriptions</v>
          </cell>
          <cell r="K289">
            <v>0.23400000000000001</v>
          </cell>
          <cell r="M289" t="str">
            <v>440-Eval Amortization</v>
          </cell>
          <cell r="N289">
            <v>0</v>
          </cell>
        </row>
        <row r="290">
          <cell r="A290" t="str">
            <v>610-Legal Services</v>
          </cell>
          <cell r="B290">
            <v>6.39</v>
          </cell>
          <cell r="D290" t="str">
            <v>500-Dues and Subscriptions</v>
          </cell>
          <cell r="E290">
            <v>0.06</v>
          </cell>
          <cell r="G290" t="str">
            <v>450-Travel - Hotel</v>
          </cell>
          <cell r="H290">
            <v>0</v>
          </cell>
          <cell r="J290" t="str">
            <v>450-Employee Activities</v>
          </cell>
          <cell r="K290">
            <v>0.214</v>
          </cell>
          <cell r="M290" t="str">
            <v>440-Health Insurance</v>
          </cell>
          <cell r="N290">
            <v>4.1210000000000004</v>
          </cell>
        </row>
        <row r="291">
          <cell r="A291" t="str">
            <v>610-Office Supplies</v>
          </cell>
          <cell r="B291">
            <v>0.112</v>
          </cell>
          <cell r="D291" t="str">
            <v>500-Freight &amp; Postage</v>
          </cell>
          <cell r="E291">
            <v>1.7000000000000001E-2</v>
          </cell>
          <cell r="G291" t="str">
            <v>450-Travel - Meals</v>
          </cell>
          <cell r="H291">
            <v>0</v>
          </cell>
          <cell r="J291" t="str">
            <v>450-Eval Amortization</v>
          </cell>
          <cell r="K291">
            <v>0</v>
          </cell>
          <cell r="M291" t="str">
            <v>440-Payroll Taxes</v>
          </cell>
          <cell r="N291">
            <v>3.69</v>
          </cell>
        </row>
        <row r="292">
          <cell r="A292" t="str">
            <v>610-Other Departmental Expense</v>
          </cell>
          <cell r="B292">
            <v>11.249000000000001</v>
          </cell>
          <cell r="D292" t="str">
            <v>500-Health Insurance</v>
          </cell>
          <cell r="E292">
            <v>1.85</v>
          </cell>
          <cell r="G292" t="str">
            <v>450-Travel - Other</v>
          </cell>
          <cell r="H292">
            <v>0</v>
          </cell>
          <cell r="J292" t="str">
            <v>450-Freight &amp; Postage</v>
          </cell>
          <cell r="K292">
            <v>0</v>
          </cell>
          <cell r="M292" t="str">
            <v>440-Total Salary</v>
          </cell>
          <cell r="N292">
            <v>47.779000000000003</v>
          </cell>
        </row>
        <row r="293">
          <cell r="A293" t="str">
            <v>610-Outside Services</v>
          </cell>
          <cell r="B293">
            <v>15.228999999999999</v>
          </cell>
          <cell r="D293" t="str">
            <v>500-Non-Capital Equipment &lt; $1k</v>
          </cell>
          <cell r="E293">
            <v>0.111</v>
          </cell>
          <cell r="G293" t="str">
            <v>450-Workers Compensation</v>
          </cell>
          <cell r="H293">
            <v>1.5549999999999999</v>
          </cell>
          <cell r="J293" t="str">
            <v>450-Health Insurance</v>
          </cell>
          <cell r="K293">
            <v>8.4009999999999998</v>
          </cell>
          <cell r="M293" t="str">
            <v>440-Training &amp; Tuition</v>
          </cell>
          <cell r="N293">
            <v>1.679</v>
          </cell>
        </row>
        <row r="294">
          <cell r="A294" t="str">
            <v>610-Payroll Taxes</v>
          </cell>
          <cell r="B294">
            <v>4.859</v>
          </cell>
          <cell r="D294" t="str">
            <v>500-Office Supplies</v>
          </cell>
          <cell r="E294">
            <v>1.7000000000000001E-2</v>
          </cell>
          <cell r="G294" t="str">
            <v>460-Consulting</v>
          </cell>
          <cell r="H294">
            <v>-6.25</v>
          </cell>
          <cell r="J294" t="str">
            <v>450-Non-Capital Equipment &lt; $1k</v>
          </cell>
          <cell r="K294">
            <v>2.6230000000000002</v>
          </cell>
          <cell r="M294" t="str">
            <v>440-Travel - Airfare</v>
          </cell>
          <cell r="N294">
            <v>1.135</v>
          </cell>
        </row>
        <row r="295">
          <cell r="A295" t="str">
            <v>610-Recruiting fees</v>
          </cell>
          <cell r="B295">
            <v>7.4999999999999997E-2</v>
          </cell>
          <cell r="D295" t="str">
            <v>500-Outside Services</v>
          </cell>
          <cell r="E295">
            <v>0.20899999999999999</v>
          </cell>
          <cell r="G295" t="str">
            <v>470-Consulting</v>
          </cell>
          <cell r="H295">
            <v>31.789000000000001</v>
          </cell>
          <cell r="J295" t="str">
            <v>450-Outside Services</v>
          </cell>
          <cell r="K295">
            <v>4.7249999999999996</v>
          </cell>
          <cell r="M295" t="str">
            <v>440-Travel - Auto</v>
          </cell>
          <cell r="N295">
            <v>0.35099999999999998</v>
          </cell>
        </row>
        <row r="296">
          <cell r="A296" t="str">
            <v>610-Tel, Cell, Internet</v>
          </cell>
          <cell r="B296">
            <v>0</v>
          </cell>
          <cell r="D296" t="str">
            <v>500-Payroll Taxes</v>
          </cell>
          <cell r="E296">
            <v>3.0670000000000002</v>
          </cell>
          <cell r="G296" t="str">
            <v>470-Contractor/Temp Help</v>
          </cell>
          <cell r="H296">
            <v>-3.2170000000000001</v>
          </cell>
          <cell r="J296" t="str">
            <v>450-Payroll Taxes</v>
          </cell>
          <cell r="K296">
            <v>7.8689999999999998</v>
          </cell>
          <cell r="M296" t="str">
            <v>440-Travel - Hotel</v>
          </cell>
          <cell r="N296">
            <v>0.48399999999999999</v>
          </cell>
        </row>
        <row r="297">
          <cell r="A297" t="str">
            <v>610-Temporary Help</v>
          </cell>
          <cell r="B297">
            <v>0</v>
          </cell>
          <cell r="D297" t="str">
            <v>500-Total Salary</v>
          </cell>
          <cell r="E297">
            <v>34.402000000000001</v>
          </cell>
          <cell r="G297" t="str">
            <v>470-Depreciation</v>
          </cell>
          <cell r="H297">
            <v>0.56200000000000006</v>
          </cell>
          <cell r="J297" t="str">
            <v>450-Tel, Cell, Internet</v>
          </cell>
          <cell r="K297">
            <v>0.29799999999999999</v>
          </cell>
          <cell r="M297" t="str">
            <v>440-Travel - Meals</v>
          </cell>
          <cell r="N297">
            <v>0</v>
          </cell>
        </row>
        <row r="298">
          <cell r="A298" t="str">
            <v>610-Total Salary</v>
          </cell>
          <cell r="B298">
            <v>74.227000000000004</v>
          </cell>
          <cell r="D298" t="str">
            <v>500-Workers Compensation</v>
          </cell>
          <cell r="E298">
            <v>0.32500000000000001</v>
          </cell>
          <cell r="G298" t="str">
            <v>470-Health Insurance</v>
          </cell>
          <cell r="H298">
            <v>2.5590000000000002</v>
          </cell>
          <cell r="J298" t="str">
            <v>450-Total Salary</v>
          </cell>
          <cell r="K298">
            <v>96.575000000000003</v>
          </cell>
          <cell r="M298" t="str">
            <v>440-Workers Compensation</v>
          </cell>
          <cell r="N298">
            <v>0.32</v>
          </cell>
        </row>
        <row r="299">
          <cell r="A299" t="str">
            <v>610-Travel - Airfare</v>
          </cell>
          <cell r="B299">
            <v>2.4E-2</v>
          </cell>
          <cell r="D299" t="str">
            <v>600-Employee Activities</v>
          </cell>
          <cell r="E299">
            <v>0</v>
          </cell>
          <cell r="G299" t="str">
            <v>470-Payroll Taxes</v>
          </cell>
          <cell r="H299">
            <v>3.3889999999999998</v>
          </cell>
          <cell r="J299" t="str">
            <v>450-Training &amp; Tuition</v>
          </cell>
          <cell r="K299">
            <v>0</v>
          </cell>
          <cell r="M299" t="str">
            <v>450-Consulting</v>
          </cell>
          <cell r="N299">
            <v>20.350999999999999</v>
          </cell>
        </row>
        <row r="300">
          <cell r="A300" t="str">
            <v>610-Travel - Meals</v>
          </cell>
          <cell r="B300">
            <v>3.2000000000000001E-2</v>
          </cell>
          <cell r="D300" t="str">
            <v>600-Health Insurance</v>
          </cell>
          <cell r="E300">
            <v>0.92500000000000004</v>
          </cell>
          <cell r="G300" t="str">
            <v>470-Recruiting fees</v>
          </cell>
          <cell r="H300">
            <v>0</v>
          </cell>
          <cell r="J300" t="str">
            <v>450-Travel - Airfare</v>
          </cell>
          <cell r="K300">
            <v>0</v>
          </cell>
          <cell r="M300" t="str">
            <v>450-Contractor/Temp Services</v>
          </cell>
          <cell r="N300">
            <v>0</v>
          </cell>
        </row>
        <row r="301">
          <cell r="A301" t="str">
            <v>610-Workers Compensation</v>
          </cell>
          <cell r="B301">
            <v>0.61799999999999999</v>
          </cell>
          <cell r="D301" t="str">
            <v>600-Payroll Taxes</v>
          </cell>
          <cell r="E301">
            <v>4.18</v>
          </cell>
          <cell r="G301" t="str">
            <v>470-Total Salary</v>
          </cell>
          <cell r="H301">
            <v>47.59</v>
          </cell>
          <cell r="J301" t="str">
            <v>450-Travel - Auto</v>
          </cell>
          <cell r="K301">
            <v>0.43</v>
          </cell>
          <cell r="M301" t="str">
            <v>450-Depreciation</v>
          </cell>
          <cell r="N301">
            <v>3.3170000000000002</v>
          </cell>
        </row>
        <row r="302">
          <cell r="A302" t="str">
            <v>700-Depreciation</v>
          </cell>
          <cell r="B302">
            <v>9.7000000000000003E-2</v>
          </cell>
          <cell r="D302" t="str">
            <v>600-Tel, Cell, Internet</v>
          </cell>
          <cell r="E302">
            <v>0.1</v>
          </cell>
          <cell r="G302" t="str">
            <v>480-Health Insurance</v>
          </cell>
          <cell r="H302">
            <v>0</v>
          </cell>
          <cell r="J302" t="str">
            <v>450-Travel - Hotel</v>
          </cell>
          <cell r="K302">
            <v>0.29799999999999999</v>
          </cell>
          <cell r="M302" t="str">
            <v>450-Dues and Subscriptions</v>
          </cell>
          <cell r="N302">
            <v>5.3999999999999999E-2</v>
          </cell>
        </row>
        <row r="303">
          <cell r="A303" t="str">
            <v>700-Dues and Subscriptions</v>
          </cell>
          <cell r="B303">
            <v>0.13500000000000001</v>
          </cell>
          <cell r="D303" t="str">
            <v>600-Total Salary</v>
          </cell>
          <cell r="E303">
            <v>44.47</v>
          </cell>
          <cell r="G303" t="str">
            <v>480-Other Departmental Expense</v>
          </cell>
          <cell r="H303">
            <v>0</v>
          </cell>
          <cell r="J303" t="str">
            <v>450-Travel - Meals</v>
          </cell>
          <cell r="K303">
            <v>0</v>
          </cell>
          <cell r="M303" t="str">
            <v>450-Employee Activities</v>
          </cell>
          <cell r="N303">
            <v>0.27800000000000002</v>
          </cell>
        </row>
        <row r="304">
          <cell r="A304" t="str">
            <v>700-Employee Activities</v>
          </cell>
          <cell r="B304">
            <v>0.153</v>
          </cell>
          <cell r="D304" t="str">
            <v>600-Travel - Airfare</v>
          </cell>
          <cell r="E304">
            <v>1.0640000000000001</v>
          </cell>
          <cell r="G304" t="str">
            <v>480-Payroll Taxes</v>
          </cell>
          <cell r="H304">
            <v>0</v>
          </cell>
          <cell r="J304" t="str">
            <v>450-Travel - Other</v>
          </cell>
          <cell r="K304">
            <v>0</v>
          </cell>
          <cell r="M304" t="str">
            <v>450-Eval Amortization</v>
          </cell>
          <cell r="N304">
            <v>0</v>
          </cell>
        </row>
        <row r="305">
          <cell r="A305" t="str">
            <v>700-Freight &amp; Postage</v>
          </cell>
          <cell r="B305">
            <v>3.5000000000000003E-2</v>
          </cell>
          <cell r="D305" t="str">
            <v>600-Travel - Auto</v>
          </cell>
          <cell r="E305">
            <v>0.44900000000000001</v>
          </cell>
          <cell r="G305" t="str">
            <v>480-Recruiting fees</v>
          </cell>
          <cell r="H305">
            <v>28.98</v>
          </cell>
          <cell r="J305" t="str">
            <v>450-Workers Compensation</v>
          </cell>
          <cell r="K305">
            <v>2.2799999999999998</v>
          </cell>
          <cell r="M305" t="str">
            <v>450-Freight &amp; Postage</v>
          </cell>
          <cell r="N305">
            <v>0</v>
          </cell>
        </row>
        <row r="306">
          <cell r="A306" t="str">
            <v>700-Health Insurance</v>
          </cell>
          <cell r="B306">
            <v>1.599</v>
          </cell>
          <cell r="D306" t="str">
            <v>600-Travel - Meals</v>
          </cell>
          <cell r="E306">
            <v>1</v>
          </cell>
          <cell r="G306" t="str">
            <v>480-Total Salary</v>
          </cell>
          <cell r="H306">
            <v>0</v>
          </cell>
          <cell r="J306" t="str">
            <v>460-Consulting</v>
          </cell>
          <cell r="K306">
            <v>12.8</v>
          </cell>
          <cell r="M306" t="str">
            <v>450-Health Insurance</v>
          </cell>
          <cell r="N306">
            <v>9.2739999999999991</v>
          </cell>
        </row>
        <row r="307">
          <cell r="A307" t="str">
            <v>700-Non-Capital Equipment &lt; $1k</v>
          </cell>
          <cell r="B307">
            <v>0</v>
          </cell>
          <cell r="D307" t="str">
            <v>600-Workers Compensation</v>
          </cell>
          <cell r="E307">
            <v>0.16300000000000001</v>
          </cell>
          <cell r="G307" t="str">
            <v>500-Consulting</v>
          </cell>
          <cell r="H307">
            <v>0.64</v>
          </cell>
          <cell r="J307" t="str">
            <v>460-Non-Capital Equipment &lt; $1k</v>
          </cell>
          <cell r="K307">
            <v>1.917</v>
          </cell>
          <cell r="M307" t="str">
            <v>450-Non-Capital Equipment &lt; $1k</v>
          </cell>
          <cell r="N307">
            <v>4.4530000000000003</v>
          </cell>
        </row>
        <row r="308">
          <cell r="A308" t="str">
            <v>700-Payroll Taxes</v>
          </cell>
          <cell r="B308">
            <v>3.2450000000000001</v>
          </cell>
          <cell r="D308" t="str">
            <v>610-Allocation</v>
          </cell>
          <cell r="E308">
            <v>46.875999999999998</v>
          </cell>
          <cell r="G308" t="str">
            <v>500-Depreciation</v>
          </cell>
          <cell r="H308">
            <v>0.16300000000000001</v>
          </cell>
          <cell r="J308" t="str">
            <v>470-Consulting</v>
          </cell>
          <cell r="K308">
            <v>60.968000000000004</v>
          </cell>
          <cell r="M308" t="str">
            <v>450-Outside Services</v>
          </cell>
          <cell r="N308">
            <v>6.375</v>
          </cell>
        </row>
        <row r="309">
          <cell r="A309" t="str">
            <v>700-Tel, Cell, Internet</v>
          </cell>
          <cell r="B309">
            <v>0.11799999999999999</v>
          </cell>
          <cell r="D309" t="str">
            <v>610-Audit Services &amp; Fees</v>
          </cell>
          <cell r="E309">
            <v>8.3330000000000002</v>
          </cell>
          <cell r="G309" t="str">
            <v>500-Dues and Subscriptions</v>
          </cell>
          <cell r="H309">
            <v>0</v>
          </cell>
          <cell r="J309" t="str">
            <v>470-Contractor/Temp Help</v>
          </cell>
          <cell r="K309">
            <v>-0.67200000000000004</v>
          </cell>
          <cell r="M309" t="str">
            <v>450-Payroll Taxes</v>
          </cell>
          <cell r="N309">
            <v>7.1929999999999996</v>
          </cell>
        </row>
        <row r="310">
          <cell r="A310" t="str">
            <v>700-Total Salary</v>
          </cell>
          <cell r="B310">
            <v>56.448</v>
          </cell>
          <cell r="D310" t="str">
            <v>610-Bad Debt/Claims Reserve</v>
          </cell>
          <cell r="E310">
            <v>6.12</v>
          </cell>
          <cell r="G310" t="str">
            <v>500-Freight &amp; Postage</v>
          </cell>
          <cell r="H310">
            <v>8.5999999999999993E-2</v>
          </cell>
          <cell r="J310" t="str">
            <v>470-Depreciation</v>
          </cell>
          <cell r="K310">
            <v>6.0279999999999996</v>
          </cell>
          <cell r="M310" t="str">
            <v>450-Tel, Cell, Internet</v>
          </cell>
          <cell r="N310">
            <v>7.8E-2</v>
          </cell>
        </row>
        <row r="311">
          <cell r="A311" t="str">
            <v>700-Travel - Airfare</v>
          </cell>
          <cell r="B311">
            <v>2.3330000000000002</v>
          </cell>
          <cell r="D311" t="str">
            <v>610-Bank Charges</v>
          </cell>
          <cell r="E311">
            <v>0.83200000000000007</v>
          </cell>
          <cell r="G311" t="str">
            <v>500-Health Insurance</v>
          </cell>
          <cell r="H311">
            <v>1.827</v>
          </cell>
          <cell r="J311" t="str">
            <v>470-Health Insurance</v>
          </cell>
          <cell r="K311">
            <v>3.9540000000000002</v>
          </cell>
          <cell r="M311" t="str">
            <v>450-Total Salary</v>
          </cell>
          <cell r="N311">
            <v>98.44</v>
          </cell>
        </row>
        <row r="312">
          <cell r="A312" t="str">
            <v>700-Travel - Auto</v>
          </cell>
          <cell r="B312">
            <v>0.747</v>
          </cell>
          <cell r="D312" t="str">
            <v>610-Consulting</v>
          </cell>
          <cell r="E312">
            <v>0</v>
          </cell>
          <cell r="G312" t="str">
            <v>500-License &amp; Fees</v>
          </cell>
          <cell r="H312">
            <v>0.93300000000000005</v>
          </cell>
          <cell r="J312" t="str">
            <v>470-Non-Capital Equipment &lt; $1k</v>
          </cell>
          <cell r="K312">
            <v>5.101</v>
          </cell>
          <cell r="M312" t="str">
            <v>450-Training &amp; Tuition</v>
          </cell>
          <cell r="N312">
            <v>0</v>
          </cell>
        </row>
        <row r="313">
          <cell r="A313" t="str">
            <v>700-Travel - Hotel</v>
          </cell>
          <cell r="B313">
            <v>0.34200000000000003</v>
          </cell>
          <cell r="D313" t="str">
            <v>610-Depreciation</v>
          </cell>
          <cell r="E313">
            <v>0.39300000000000002</v>
          </cell>
          <cell r="G313" t="str">
            <v>500-Non-Capital Equipment &lt; $1k</v>
          </cell>
          <cell r="H313">
            <v>0.14499999999999999</v>
          </cell>
          <cell r="J313" t="str">
            <v>470-Payroll Taxes</v>
          </cell>
          <cell r="K313">
            <v>3.9380000000000002</v>
          </cell>
          <cell r="M313" t="str">
            <v>450-Travel - Airfare</v>
          </cell>
          <cell r="N313">
            <v>2.0670000000000002</v>
          </cell>
        </row>
        <row r="314">
          <cell r="A314" t="str">
            <v>700-Travel - Meals</v>
          </cell>
          <cell r="B314">
            <v>0.56299999999999994</v>
          </cell>
          <cell r="D314" t="str">
            <v>610-Dues and Subscriptions</v>
          </cell>
          <cell r="E314">
            <v>2.383</v>
          </cell>
          <cell r="G314" t="str">
            <v>500-Office Supplies</v>
          </cell>
          <cell r="H314">
            <v>0</v>
          </cell>
          <cell r="J314" t="str">
            <v>470-Recruiting fees</v>
          </cell>
          <cell r="K314">
            <v>0</v>
          </cell>
          <cell r="M314" t="str">
            <v>450-Travel - Auto</v>
          </cell>
          <cell r="N314">
            <v>0.441</v>
          </cell>
        </row>
        <row r="315">
          <cell r="A315" t="str">
            <v>700-Travel - Other</v>
          </cell>
          <cell r="B315">
            <v>1.0999999999999999E-2</v>
          </cell>
          <cell r="D315" t="str">
            <v>610-Employee Activities</v>
          </cell>
          <cell r="E315">
            <v>0.7</v>
          </cell>
          <cell r="G315" t="str">
            <v>500-Outside Services</v>
          </cell>
          <cell r="H315">
            <v>1.65</v>
          </cell>
          <cell r="J315" t="str">
            <v>470-Tel, Cell, Internet</v>
          </cell>
          <cell r="K315">
            <v>0.16200000000000001</v>
          </cell>
          <cell r="M315" t="str">
            <v>450-Travel - Hotel</v>
          </cell>
          <cell r="N315">
            <v>2.149</v>
          </cell>
        </row>
        <row r="316">
          <cell r="A316" t="str">
            <v>700-Workers Compensation</v>
          </cell>
          <cell r="B316">
            <v>0.35299999999999998</v>
          </cell>
          <cell r="D316" t="str">
            <v>610-Equipment Rent</v>
          </cell>
          <cell r="E316">
            <v>0</v>
          </cell>
          <cell r="G316" t="str">
            <v>500-Payroll Taxes</v>
          </cell>
          <cell r="H316">
            <v>2.2530000000000001</v>
          </cell>
          <cell r="J316" t="str">
            <v>470-Total Salary</v>
          </cell>
          <cell r="K316">
            <v>52.097999999999999</v>
          </cell>
          <cell r="M316" t="str">
            <v>450-Travel - Meals</v>
          </cell>
          <cell r="N316">
            <v>0</v>
          </cell>
        </row>
        <row r="317">
          <cell r="A317" t="str">
            <v>900-Allocations</v>
          </cell>
          <cell r="B317">
            <v>-86.257000000000005</v>
          </cell>
          <cell r="D317" t="str">
            <v>610-Freight &amp; Postage</v>
          </cell>
          <cell r="E317">
            <v>0.443</v>
          </cell>
          <cell r="G317" t="str">
            <v>500-Total Salary</v>
          </cell>
          <cell r="H317">
            <v>36.152000000000001</v>
          </cell>
          <cell r="J317" t="str">
            <v>480-Health Insurance</v>
          </cell>
          <cell r="K317">
            <v>0</v>
          </cell>
          <cell r="M317" t="str">
            <v>450-Travel - Other</v>
          </cell>
          <cell r="N317">
            <v>0</v>
          </cell>
        </row>
        <row r="318">
          <cell r="A318" t="str">
            <v>900-Consulting</v>
          </cell>
          <cell r="B318">
            <v>9.3989999999999991</v>
          </cell>
          <cell r="D318" t="str">
            <v>610-Health Insurance</v>
          </cell>
          <cell r="E318">
            <v>3.7010000000000001</v>
          </cell>
          <cell r="G318" t="str">
            <v>500-Workers Compensation</v>
          </cell>
          <cell r="H318">
            <v>0.40899999999999997</v>
          </cell>
          <cell r="J318" t="str">
            <v>480-Other Departmental Expense</v>
          </cell>
          <cell r="K318">
            <v>0</v>
          </cell>
          <cell r="M318" t="str">
            <v>450-Workers Compensation</v>
          </cell>
          <cell r="N318">
            <v>0.72099999999999997</v>
          </cell>
        </row>
        <row r="319">
          <cell r="A319" t="str">
            <v>900-Depreciation</v>
          </cell>
          <cell r="B319">
            <v>32.287999999999997</v>
          </cell>
          <cell r="D319" t="str">
            <v>610-Legal Services</v>
          </cell>
          <cell r="E319">
            <v>7.3890000000000002</v>
          </cell>
          <cell r="G319" t="str">
            <v>600-Employee Activities</v>
          </cell>
          <cell r="H319">
            <v>0</v>
          </cell>
          <cell r="J319" t="str">
            <v>480-Payroll Taxes</v>
          </cell>
          <cell r="K319">
            <v>0</v>
          </cell>
          <cell r="M319" t="str">
            <v>460-Consulting</v>
          </cell>
          <cell r="N319">
            <v>-6.4</v>
          </cell>
        </row>
        <row r="320">
          <cell r="A320" t="str">
            <v>900-Dues and Subscriptions</v>
          </cell>
          <cell r="B320">
            <v>4.8000000000000001E-2</v>
          </cell>
          <cell r="D320" t="str">
            <v>610-License &amp; Fees</v>
          </cell>
          <cell r="E320">
            <v>0.03</v>
          </cell>
          <cell r="G320" t="str">
            <v>600-Health Insurance</v>
          </cell>
          <cell r="H320">
            <v>0.73099999999999998</v>
          </cell>
          <cell r="J320" t="str">
            <v>480-Recruiting fees</v>
          </cell>
          <cell r="K320">
            <v>36.85</v>
          </cell>
          <cell r="M320" t="str">
            <v>460-Non-Capital Equipment &lt; $1k</v>
          </cell>
          <cell r="N320">
            <v>0</v>
          </cell>
        </row>
        <row r="321">
          <cell r="A321" t="str">
            <v>900-Equipment Rental</v>
          </cell>
          <cell r="B321">
            <v>-1.9490000000000001</v>
          </cell>
          <cell r="D321" t="str">
            <v>610-Non-Capital Equipment &lt; $1k</v>
          </cell>
          <cell r="E321">
            <v>4.1000000000000002E-2</v>
          </cell>
          <cell r="G321" t="str">
            <v>600-Payroll Taxes</v>
          </cell>
          <cell r="H321">
            <v>2.68</v>
          </cell>
          <cell r="J321" t="str">
            <v>480-Total Salary</v>
          </cell>
          <cell r="K321">
            <v>0</v>
          </cell>
          <cell r="M321" t="str">
            <v>470-Consulting</v>
          </cell>
          <cell r="N321">
            <v>80.043000000000006</v>
          </cell>
        </row>
        <row r="322">
          <cell r="A322" t="str">
            <v>900-Freight &amp; Postage</v>
          </cell>
          <cell r="B322">
            <v>0.308</v>
          </cell>
          <cell r="D322" t="str">
            <v>610-Office Supplies</v>
          </cell>
          <cell r="E322">
            <v>1.2E-2</v>
          </cell>
          <cell r="G322" t="str">
            <v>600-Tel, Cell, Internet</v>
          </cell>
          <cell r="H322">
            <v>2.2000000000000002</v>
          </cell>
          <cell r="J322" t="str">
            <v>500-Consulting</v>
          </cell>
          <cell r="K322">
            <v>-0.64</v>
          </cell>
          <cell r="M322" t="str">
            <v>470-Contractor/Temp Help</v>
          </cell>
          <cell r="N322">
            <v>0</v>
          </cell>
        </row>
        <row r="323">
          <cell r="A323" t="str">
            <v>900-Health Insurance</v>
          </cell>
          <cell r="B323">
            <v>2.399</v>
          </cell>
          <cell r="D323" t="str">
            <v>610-Other Departmental Expense</v>
          </cell>
          <cell r="E323">
            <v>1.8</v>
          </cell>
          <cell r="G323" t="str">
            <v>600-Total Salary</v>
          </cell>
          <cell r="H323">
            <v>44.47</v>
          </cell>
          <cell r="J323" t="str">
            <v>500-Depreciation</v>
          </cell>
          <cell r="K323">
            <v>0.16300000000000001</v>
          </cell>
          <cell r="M323" t="str">
            <v>470-Depreciation</v>
          </cell>
          <cell r="N323">
            <v>3.59</v>
          </cell>
        </row>
        <row r="324">
          <cell r="A324" t="str">
            <v>900-IT Service Provider</v>
          </cell>
          <cell r="B324">
            <v>3.496</v>
          </cell>
          <cell r="D324" t="str">
            <v>610-Outside Services</v>
          </cell>
          <cell r="E324">
            <v>1.639</v>
          </cell>
          <cell r="G324" t="str">
            <v>600-Travel - Airfare</v>
          </cell>
          <cell r="H324">
            <v>6.5</v>
          </cell>
          <cell r="J324" t="str">
            <v>500-Dues and Subscriptions</v>
          </cell>
          <cell r="K324">
            <v>0</v>
          </cell>
          <cell r="M324" t="str">
            <v>470-Health Insurance</v>
          </cell>
          <cell r="N324">
            <v>7.7270000000000003</v>
          </cell>
        </row>
        <row r="325">
          <cell r="A325" t="str">
            <v>900-License &amp; Fees</v>
          </cell>
          <cell r="B325">
            <v>0.68600000000000005</v>
          </cell>
          <cell r="D325" t="str">
            <v>610-Payroll Taxes</v>
          </cell>
          <cell r="E325">
            <v>8.1219999999999999</v>
          </cell>
          <cell r="G325" t="str">
            <v>600-Travel - Auto</v>
          </cell>
          <cell r="H325">
            <v>0</v>
          </cell>
          <cell r="J325" t="str">
            <v>500-Employee Activities</v>
          </cell>
          <cell r="K325">
            <v>-0.1</v>
          </cell>
          <cell r="M325" t="str">
            <v>470-Non-Capital Equipment &lt; $1k</v>
          </cell>
          <cell r="N325">
            <v>-0.223</v>
          </cell>
        </row>
        <row r="326">
          <cell r="A326" t="str">
            <v>900-Non-Capital Equipment &lt; $1k</v>
          </cell>
          <cell r="B326">
            <v>1.6619999999999999</v>
          </cell>
          <cell r="D326" t="str">
            <v>610-Recruiting fees</v>
          </cell>
          <cell r="E326">
            <v>0</v>
          </cell>
          <cell r="G326" t="str">
            <v>600-Travel - Meals</v>
          </cell>
          <cell r="H326">
            <v>-2.5</v>
          </cell>
          <cell r="J326" t="str">
            <v>500-Freight &amp; Postage</v>
          </cell>
          <cell r="K326">
            <v>0.21299999999999999</v>
          </cell>
          <cell r="M326" t="str">
            <v>470-Payroll Taxes</v>
          </cell>
          <cell r="N326">
            <v>4.7030000000000003</v>
          </cell>
        </row>
        <row r="327">
          <cell r="A327" t="str">
            <v>900-Office Supplies</v>
          </cell>
          <cell r="B327">
            <v>3.9E-2</v>
          </cell>
          <cell r="D327" t="str">
            <v>610-Tel, Cell, Internet</v>
          </cell>
          <cell r="E327">
            <v>0.14399999999999999</v>
          </cell>
          <cell r="G327" t="str">
            <v>600-Travel - Other</v>
          </cell>
          <cell r="H327">
            <v>0.1</v>
          </cell>
          <cell r="J327" t="str">
            <v>500-Health Insurance</v>
          </cell>
          <cell r="K327">
            <v>2.4710000000000001</v>
          </cell>
          <cell r="M327" t="str">
            <v>470-Recruiting fees</v>
          </cell>
          <cell r="N327">
            <v>0</v>
          </cell>
        </row>
        <row r="328">
          <cell r="A328" t="str">
            <v>900-Payroll Taxes</v>
          </cell>
          <cell r="B328">
            <v>2.25</v>
          </cell>
          <cell r="D328" t="str">
            <v>610-Temporary Help</v>
          </cell>
          <cell r="E328">
            <v>2.089</v>
          </cell>
          <cell r="G328" t="str">
            <v>600-Workers Compensation</v>
          </cell>
          <cell r="H328">
            <v>0.48699999999999999</v>
          </cell>
          <cell r="J328" t="str">
            <v>500-License &amp; Fees</v>
          </cell>
          <cell r="K328">
            <v>0.93300000000000005</v>
          </cell>
          <cell r="M328" t="str">
            <v>470-Tel, Cell, Internet</v>
          </cell>
          <cell r="N328">
            <v>0</v>
          </cell>
        </row>
        <row r="329">
          <cell r="A329" t="str">
            <v>900-Recruiting fees</v>
          </cell>
          <cell r="B329">
            <v>0.55000000000000004</v>
          </cell>
          <cell r="D329" t="str">
            <v>610-Total Salary</v>
          </cell>
          <cell r="E329">
            <v>86.391000000000005</v>
          </cell>
          <cell r="G329" t="str">
            <v>610-Allocation</v>
          </cell>
          <cell r="H329">
            <v>45.462000000000003</v>
          </cell>
          <cell r="J329" t="str">
            <v>500-Non-Capital Equipment &lt; $1k</v>
          </cell>
          <cell r="K329">
            <v>0</v>
          </cell>
          <cell r="M329" t="str">
            <v>470-Total Salary</v>
          </cell>
          <cell r="N329">
            <v>65.191999999999993</v>
          </cell>
        </row>
        <row r="330">
          <cell r="A330" t="str">
            <v>900-Tel, Cell, Internet</v>
          </cell>
          <cell r="B330">
            <v>1.1539999999999999</v>
          </cell>
          <cell r="D330" t="str">
            <v>610-Travel - Airfare</v>
          </cell>
          <cell r="E330">
            <v>0</v>
          </cell>
          <cell r="G330" t="str">
            <v>610-Audit Services &amp; Fees</v>
          </cell>
          <cell r="H330">
            <v>4.1669999999999998</v>
          </cell>
          <cell r="J330" t="str">
            <v>500-Office Supplies</v>
          </cell>
          <cell r="K330">
            <v>0</v>
          </cell>
          <cell r="M330" t="str">
            <v>480-Health Insurance</v>
          </cell>
          <cell r="N330">
            <v>0</v>
          </cell>
        </row>
        <row r="331">
          <cell r="A331" t="str">
            <v>900-Temporary Help</v>
          </cell>
          <cell r="B331">
            <v>4.3170000000000002</v>
          </cell>
          <cell r="D331" t="str">
            <v>610-Travel - Meals</v>
          </cell>
          <cell r="E331">
            <v>0</v>
          </cell>
          <cell r="G331" t="str">
            <v>610-Bad Debt/Claims Reserve</v>
          </cell>
          <cell r="H331">
            <v>0</v>
          </cell>
          <cell r="J331" t="str">
            <v>500-Outside Services</v>
          </cell>
          <cell r="K331">
            <v>4.8</v>
          </cell>
          <cell r="M331" t="str">
            <v>480-Other Departmental Expense</v>
          </cell>
          <cell r="N331">
            <v>0</v>
          </cell>
        </row>
        <row r="332">
          <cell r="A332" t="str">
            <v>900-Total Salary</v>
          </cell>
          <cell r="B332">
            <v>29.033999999999999</v>
          </cell>
          <cell r="D332" t="str">
            <v>610-Workers Compensation</v>
          </cell>
          <cell r="E332">
            <v>0.65</v>
          </cell>
          <cell r="G332" t="str">
            <v>610-Bank Charges</v>
          </cell>
          <cell r="H332">
            <v>3.9950000000000001</v>
          </cell>
          <cell r="J332" t="str">
            <v>500-Payroll Taxes</v>
          </cell>
          <cell r="K332">
            <v>2.7309999999999999</v>
          </cell>
          <cell r="M332" t="str">
            <v>480-Payroll Taxes</v>
          </cell>
          <cell r="N332">
            <v>0</v>
          </cell>
        </row>
        <row r="333">
          <cell r="A333" t="str">
            <v>900-Travel - Meals</v>
          </cell>
          <cell r="B333">
            <v>4.7E-2</v>
          </cell>
          <cell r="D333" t="str">
            <v>620-Health Insurance</v>
          </cell>
          <cell r="E333">
            <v>0.92500000000000004</v>
          </cell>
          <cell r="G333" t="str">
            <v>610-Consulting</v>
          </cell>
          <cell r="H333">
            <v>9.327</v>
          </cell>
          <cell r="J333" t="str">
            <v>500-Total Salary</v>
          </cell>
          <cell r="K333">
            <v>35.545000000000002</v>
          </cell>
          <cell r="M333" t="str">
            <v>480-Recruiting fees</v>
          </cell>
          <cell r="N333">
            <v>16.055</v>
          </cell>
        </row>
        <row r="334">
          <cell r="A334" t="str">
            <v>900-Workers Compensation</v>
          </cell>
          <cell r="B334">
            <v>0.53</v>
          </cell>
          <cell r="D334" t="str">
            <v>620-Payroll Taxes</v>
          </cell>
          <cell r="E334">
            <v>0.371</v>
          </cell>
          <cell r="G334" t="str">
            <v>610-Depreciation</v>
          </cell>
          <cell r="H334">
            <v>0.39300000000000002</v>
          </cell>
          <cell r="J334" t="str">
            <v>500-Travel - Auto</v>
          </cell>
          <cell r="K334">
            <v>0.13200000000000001</v>
          </cell>
          <cell r="M334" t="str">
            <v>480-Total Salary</v>
          </cell>
          <cell r="N334">
            <v>0</v>
          </cell>
        </row>
        <row r="335">
          <cell r="A335" t="str">
            <v>910-Allocations</v>
          </cell>
          <cell r="B335">
            <v>-95.66</v>
          </cell>
          <cell r="D335" t="str">
            <v>620-Total Salary</v>
          </cell>
          <cell r="E335">
            <v>5.016</v>
          </cell>
          <cell r="G335" t="str">
            <v>610-Dues and Subscriptions</v>
          </cell>
          <cell r="H335">
            <v>2.92</v>
          </cell>
          <cell r="J335" t="str">
            <v>500-Workers Compensation</v>
          </cell>
          <cell r="K335">
            <v>0.67100000000000004</v>
          </cell>
          <cell r="M335" t="str">
            <v>500-Depreciation</v>
          </cell>
          <cell r="N335">
            <v>0.16300000000000001</v>
          </cell>
        </row>
        <row r="336">
          <cell r="A336" t="str">
            <v>910-Consulting</v>
          </cell>
          <cell r="B336">
            <v>0.25900000000000001</v>
          </cell>
          <cell r="D336" t="str">
            <v>620-Workers Compensation</v>
          </cell>
          <cell r="E336">
            <v>0.16300000000000001</v>
          </cell>
          <cell r="G336" t="str">
            <v>610-Employee Activities</v>
          </cell>
          <cell r="H336">
            <v>0.51400000000000001</v>
          </cell>
          <cell r="J336" t="str">
            <v>600-Employee Activities</v>
          </cell>
          <cell r="K336">
            <v>0</v>
          </cell>
          <cell r="M336" t="str">
            <v>500-Dues and Subscriptions</v>
          </cell>
          <cell r="N336">
            <v>0</v>
          </cell>
        </row>
        <row r="337">
          <cell r="A337" t="str">
            <v>910-Depreciation</v>
          </cell>
          <cell r="B337">
            <v>1.07</v>
          </cell>
          <cell r="D337" t="str">
            <v>630-Health Insurance</v>
          </cell>
          <cell r="E337">
            <v>1.026</v>
          </cell>
          <cell r="G337" t="str">
            <v>610-Equipment Rent</v>
          </cell>
          <cell r="H337">
            <v>0</v>
          </cell>
          <cell r="J337" t="str">
            <v>600-Health Insurance</v>
          </cell>
          <cell r="K337">
            <v>0.98799999999999999</v>
          </cell>
          <cell r="M337" t="str">
            <v>500-Employee Activities</v>
          </cell>
          <cell r="N337">
            <v>0</v>
          </cell>
        </row>
        <row r="338">
          <cell r="A338" t="str">
            <v>910-Employee Activities</v>
          </cell>
          <cell r="B338">
            <v>16.332000000000001</v>
          </cell>
          <cell r="D338" t="str">
            <v>630-Outside Services</v>
          </cell>
          <cell r="E338">
            <v>3</v>
          </cell>
          <cell r="G338" t="str">
            <v>610-Freight &amp; Postage</v>
          </cell>
          <cell r="H338">
            <v>-3.1E-2</v>
          </cell>
          <cell r="J338" t="str">
            <v>600-Payroll Taxes</v>
          </cell>
          <cell r="K338">
            <v>2.4159999999999999</v>
          </cell>
          <cell r="M338" t="str">
            <v>500-Freight &amp; Postage</v>
          </cell>
          <cell r="N338">
            <v>0.224</v>
          </cell>
        </row>
        <row r="339">
          <cell r="A339" t="str">
            <v>910-Equipment Rent</v>
          </cell>
          <cell r="B339">
            <v>0.84799999999999998</v>
          </cell>
          <cell r="D339" t="str">
            <v>630-Payroll Taxes</v>
          </cell>
          <cell r="E339">
            <v>0.46300000000000002</v>
          </cell>
          <cell r="G339" t="str">
            <v>610-Health Insurance</v>
          </cell>
          <cell r="H339">
            <v>2.9239999999999999</v>
          </cell>
          <cell r="J339" t="str">
            <v>600-Tel, Cell, Internet</v>
          </cell>
          <cell r="K339">
            <v>0</v>
          </cell>
          <cell r="M339" t="str">
            <v>500-Health Insurance</v>
          </cell>
          <cell r="N339">
            <v>2.5760000000000001</v>
          </cell>
        </row>
        <row r="340">
          <cell r="A340" t="str">
            <v>910-Freight &amp; Postage</v>
          </cell>
          <cell r="B340">
            <v>10.763</v>
          </cell>
          <cell r="D340" t="str">
            <v>630-Total Salary</v>
          </cell>
          <cell r="E340">
            <v>13.744999999999999</v>
          </cell>
          <cell r="G340" t="str">
            <v>610-Legal Services</v>
          </cell>
          <cell r="H340">
            <v>29.835999999999999</v>
          </cell>
          <cell r="J340" t="str">
            <v>600-Total Salary</v>
          </cell>
          <cell r="K340">
            <v>44.47</v>
          </cell>
          <cell r="M340" t="str">
            <v>500-License &amp; Fees</v>
          </cell>
          <cell r="N340">
            <v>0.93300000000000005</v>
          </cell>
        </row>
        <row r="341">
          <cell r="A341" t="str">
            <v>910-Health Insurance</v>
          </cell>
          <cell r="B341">
            <v>0.4</v>
          </cell>
          <cell r="D341" t="str">
            <v>630-Workers Compensation</v>
          </cell>
          <cell r="E341">
            <v>8.1000000000000003E-2</v>
          </cell>
          <cell r="G341" t="str">
            <v>610-License &amp; Fees</v>
          </cell>
          <cell r="H341">
            <v>0.51400000000000001</v>
          </cell>
          <cell r="J341" t="str">
            <v>600-Travel - Airfare</v>
          </cell>
          <cell r="K341">
            <v>3.5</v>
          </cell>
          <cell r="M341" t="str">
            <v>500-Non-Capital Equipment &lt; $1k</v>
          </cell>
          <cell r="N341">
            <v>4.3899999999999997</v>
          </cell>
        </row>
        <row r="342">
          <cell r="A342" t="str">
            <v>910-Insurance Expense</v>
          </cell>
          <cell r="B342">
            <v>3.5409999999999999</v>
          </cell>
          <cell r="D342" t="str">
            <v>700-Depreciation</v>
          </cell>
          <cell r="E342">
            <v>0.17399999999999999</v>
          </cell>
          <cell r="G342" t="str">
            <v>610-Non-Capital Equipment &lt; $1k</v>
          </cell>
          <cell r="H342">
            <v>0</v>
          </cell>
          <cell r="J342" t="str">
            <v>600-Travel - Auto</v>
          </cell>
          <cell r="K342">
            <v>0</v>
          </cell>
          <cell r="M342" t="str">
            <v>500-Office Supplies</v>
          </cell>
          <cell r="N342">
            <v>0</v>
          </cell>
        </row>
        <row r="343">
          <cell r="A343" t="str">
            <v>910-Janitorial</v>
          </cell>
          <cell r="B343">
            <v>3.919</v>
          </cell>
          <cell r="D343" t="str">
            <v>700-Dues and Subscriptions</v>
          </cell>
          <cell r="E343">
            <v>0</v>
          </cell>
          <cell r="G343" t="str">
            <v>610-Office Supplies</v>
          </cell>
          <cell r="H343">
            <v>0.36</v>
          </cell>
          <cell r="J343" t="str">
            <v>600-Travel - Meals</v>
          </cell>
          <cell r="K343">
            <v>0.5</v>
          </cell>
          <cell r="M343" t="str">
            <v>500-Outside Services</v>
          </cell>
          <cell r="N343">
            <v>5.4089999999999998</v>
          </cell>
        </row>
        <row r="344">
          <cell r="A344" t="str">
            <v>910-Office Supplies</v>
          </cell>
          <cell r="B344">
            <v>7.0490000000000004</v>
          </cell>
          <cell r="D344" t="str">
            <v>700-Employee Activities</v>
          </cell>
          <cell r="E344">
            <v>0</v>
          </cell>
          <cell r="G344" t="str">
            <v>610-Other Departmental Expense</v>
          </cell>
          <cell r="H344">
            <v>0</v>
          </cell>
          <cell r="J344" t="str">
            <v>600-Travel - Other</v>
          </cell>
          <cell r="K344">
            <v>0.1</v>
          </cell>
          <cell r="M344" t="str">
            <v>500-Payroll Taxes</v>
          </cell>
          <cell r="N344">
            <v>2.444</v>
          </cell>
        </row>
        <row r="345">
          <cell r="A345" t="str">
            <v>910-Outside Services</v>
          </cell>
          <cell r="B345">
            <v>1.1970000000000001</v>
          </cell>
          <cell r="D345" t="str">
            <v>700-Freight &amp; Postage</v>
          </cell>
          <cell r="E345">
            <v>0.02</v>
          </cell>
          <cell r="G345" t="str">
            <v>610-Outside Services</v>
          </cell>
          <cell r="H345">
            <v>1.59</v>
          </cell>
          <cell r="J345" t="str">
            <v>600-Workers Compensation</v>
          </cell>
          <cell r="K345">
            <v>0.26800000000000002</v>
          </cell>
          <cell r="M345" t="str">
            <v>500-Total Salary</v>
          </cell>
          <cell r="N345">
            <v>38.526000000000003</v>
          </cell>
        </row>
        <row r="346">
          <cell r="A346" t="str">
            <v>910-Payroll Taxes</v>
          </cell>
          <cell r="B346">
            <v>2E-3</v>
          </cell>
          <cell r="D346" t="str">
            <v>700-Health Insurance</v>
          </cell>
          <cell r="E346">
            <v>1.85</v>
          </cell>
          <cell r="G346" t="str">
            <v>610-Payroll Taxes</v>
          </cell>
          <cell r="H346">
            <v>5.07</v>
          </cell>
          <cell r="J346" t="str">
            <v>610-Allocation</v>
          </cell>
          <cell r="K346">
            <v>50.051000000000002</v>
          </cell>
          <cell r="M346" t="str">
            <v>500-Travel - Auto</v>
          </cell>
          <cell r="N346">
            <v>0</v>
          </cell>
        </row>
        <row r="347">
          <cell r="A347" t="str">
            <v>910-Rent</v>
          </cell>
          <cell r="B347">
            <v>25.030999999999999</v>
          </cell>
          <cell r="D347" t="str">
            <v>700-Non-Capital Equipment &lt; $1k</v>
          </cell>
          <cell r="E347">
            <v>0.15</v>
          </cell>
          <cell r="G347" t="str">
            <v>610-Recruiting fees</v>
          </cell>
          <cell r="H347">
            <v>0</v>
          </cell>
          <cell r="J347" t="str">
            <v>610-Audit Services &amp; Fees</v>
          </cell>
          <cell r="K347">
            <v>4.1669999999999998</v>
          </cell>
          <cell r="M347" t="str">
            <v>500-Workers Compensation</v>
          </cell>
          <cell r="N347">
            <v>0.2</v>
          </cell>
        </row>
        <row r="348">
          <cell r="A348" t="str">
            <v>910-Repair &amp; Maintenance</v>
          </cell>
          <cell r="B348">
            <v>2.319</v>
          </cell>
          <cell r="D348" t="str">
            <v>700-Payroll Taxes</v>
          </cell>
          <cell r="E348">
            <v>7.9290000000000003</v>
          </cell>
          <cell r="G348" t="str">
            <v>610-Tel, Cell, Internet</v>
          </cell>
          <cell r="H348">
            <v>0</v>
          </cell>
          <cell r="J348" t="str">
            <v>610-Bad Debt/Claims Reserve</v>
          </cell>
          <cell r="K348">
            <v>0</v>
          </cell>
          <cell r="M348" t="str">
            <v>600-Employee Activities</v>
          </cell>
          <cell r="N348">
            <v>0</v>
          </cell>
        </row>
        <row r="349">
          <cell r="A349" t="str">
            <v>910-Sales Tax Expense</v>
          </cell>
          <cell r="B349">
            <v>5.2919999999999998</v>
          </cell>
          <cell r="D349" t="str">
            <v>700-Tel, Cell, Internet</v>
          </cell>
          <cell r="E349">
            <v>0.185</v>
          </cell>
          <cell r="G349" t="str">
            <v>610-Temporary Help</v>
          </cell>
          <cell r="H349">
            <v>0.47599999999999998</v>
          </cell>
          <cell r="J349" t="str">
            <v>610-Bank Charges</v>
          </cell>
          <cell r="K349">
            <v>0.38300000000000001</v>
          </cell>
          <cell r="M349" t="str">
            <v>600-Health Insurance</v>
          </cell>
          <cell r="N349">
            <v>1.0309999999999999</v>
          </cell>
        </row>
        <row r="350">
          <cell r="A350" t="str">
            <v>910-Tel, Cell, Internet</v>
          </cell>
          <cell r="B350">
            <v>12.249000000000001</v>
          </cell>
          <cell r="D350" t="str">
            <v>700-Total Salary</v>
          </cell>
          <cell r="E350">
            <v>56.126000000000005</v>
          </cell>
          <cell r="G350" t="str">
            <v>610-Total Salary</v>
          </cell>
          <cell r="H350">
            <v>80.393000000000001</v>
          </cell>
          <cell r="J350" t="str">
            <v>610-Consulting</v>
          </cell>
          <cell r="K350">
            <v>2.661</v>
          </cell>
          <cell r="M350" t="str">
            <v>600-Payroll Taxes</v>
          </cell>
          <cell r="N350">
            <v>0.50800000000000001</v>
          </cell>
        </row>
        <row r="351">
          <cell r="A351" t="str">
            <v>910-Temporary Help</v>
          </cell>
          <cell r="B351">
            <v>-18.484999999999999</v>
          </cell>
          <cell r="D351" t="str">
            <v>700-Travel - Airfare</v>
          </cell>
          <cell r="E351">
            <v>1.877</v>
          </cell>
          <cell r="G351" t="str">
            <v>610-Travel - Airfare</v>
          </cell>
          <cell r="H351">
            <v>1.75</v>
          </cell>
          <cell r="J351" t="str">
            <v>610-Depreciation</v>
          </cell>
          <cell r="K351">
            <v>0.39300000000000002</v>
          </cell>
          <cell r="M351" t="str">
            <v>600-Tel, Cell, Internet</v>
          </cell>
          <cell r="N351">
            <v>0</v>
          </cell>
        </row>
        <row r="352">
          <cell r="A352" t="str">
            <v>910-Total Salary</v>
          </cell>
          <cell r="B352">
            <v>3.2879999999999998</v>
          </cell>
          <cell r="D352" t="str">
            <v>700-Travel - Auto</v>
          </cell>
          <cell r="E352">
            <v>0.42399999999999999</v>
          </cell>
          <cell r="G352" t="str">
            <v>610-Travel - Meals</v>
          </cell>
          <cell r="H352">
            <v>0.44500000000000001</v>
          </cell>
          <cell r="J352" t="str">
            <v>610-Dues and Subscriptions</v>
          </cell>
          <cell r="K352">
            <v>0.44500000000000001</v>
          </cell>
          <cell r="M352" t="str">
            <v>600-Total Salary</v>
          </cell>
          <cell r="N352">
            <v>43.656999999999996</v>
          </cell>
        </row>
        <row r="353">
          <cell r="A353" t="str">
            <v>910-Travel - Airfare</v>
          </cell>
          <cell r="B353">
            <v>1.5920000000000001</v>
          </cell>
          <cell r="D353" t="str">
            <v>700-Travel - Hotel</v>
          </cell>
          <cell r="E353">
            <v>0.57899999999999996</v>
          </cell>
          <cell r="G353" t="str">
            <v>610-Travel - Other</v>
          </cell>
          <cell r="H353">
            <v>0.5</v>
          </cell>
          <cell r="J353" t="str">
            <v>610-Employee Activities</v>
          </cell>
          <cell r="K353">
            <v>0</v>
          </cell>
          <cell r="M353" t="str">
            <v>600-Travel - Airfare</v>
          </cell>
          <cell r="N353">
            <v>-3.5</v>
          </cell>
        </row>
        <row r="354">
          <cell r="A354" t="str">
            <v>910-Travel - Hotel</v>
          </cell>
          <cell r="B354">
            <v>1.5960000000000001</v>
          </cell>
          <cell r="D354" t="str">
            <v>700-Travel - Meals</v>
          </cell>
          <cell r="E354">
            <v>0.439</v>
          </cell>
          <cell r="G354" t="str">
            <v>610-Workers Compensation</v>
          </cell>
          <cell r="H354">
            <v>0.65500000000000003</v>
          </cell>
          <cell r="J354" t="str">
            <v>610-Equipment Rent</v>
          </cell>
          <cell r="K354">
            <v>0</v>
          </cell>
          <cell r="M354" t="str">
            <v>600-Travel - Auto</v>
          </cell>
          <cell r="N354">
            <v>0</v>
          </cell>
        </row>
        <row r="355">
          <cell r="A355" t="str">
            <v>910-Utilities</v>
          </cell>
          <cell r="B355">
            <v>17.459</v>
          </cell>
          <cell r="D355" t="str">
            <v>700-Travel - Other</v>
          </cell>
          <cell r="E355">
            <v>0</v>
          </cell>
          <cell r="G355" t="str">
            <v>620-Freight &amp; Postage</v>
          </cell>
          <cell r="H355">
            <v>1.2999999999999999E-2</v>
          </cell>
          <cell r="J355" t="str">
            <v>610-Freight &amp; Postage</v>
          </cell>
          <cell r="K355">
            <v>0.01</v>
          </cell>
          <cell r="M355" t="str">
            <v>600-Travel - Meals</v>
          </cell>
          <cell r="N355">
            <v>-0.5</v>
          </cell>
        </row>
        <row r="356">
          <cell r="A356" t="str">
            <v>910-Workers Compensation</v>
          </cell>
          <cell r="B356">
            <v>8.7999999999999995E-2</v>
          </cell>
          <cell r="D356" t="str">
            <v>700-Workers Compensation</v>
          </cell>
          <cell r="E356">
            <v>0.32500000000000001</v>
          </cell>
          <cell r="G356" t="str">
            <v>620-Health Insurance</v>
          </cell>
          <cell r="H356">
            <v>1.462</v>
          </cell>
          <cell r="J356" t="str">
            <v>610-Health Insurance</v>
          </cell>
          <cell r="K356">
            <v>3.9540000000000002</v>
          </cell>
          <cell r="M356" t="str">
            <v>600-Travel - Other</v>
          </cell>
          <cell r="N356">
            <v>-0.1</v>
          </cell>
        </row>
        <row r="357">
          <cell r="D357" t="str">
            <v>900-Allocations</v>
          </cell>
          <cell r="E357">
            <v>-111.151</v>
          </cell>
          <cell r="G357" t="str">
            <v>620-Payroll Taxes</v>
          </cell>
          <cell r="H357">
            <v>1.3240000000000001</v>
          </cell>
          <cell r="J357" t="str">
            <v>610-Legal Services</v>
          </cell>
          <cell r="K357">
            <v>0</v>
          </cell>
          <cell r="M357" t="str">
            <v>600-Workers Compensation</v>
          </cell>
          <cell r="N357">
            <v>0.08</v>
          </cell>
        </row>
        <row r="358">
          <cell r="D358" t="str">
            <v>900-Consulting</v>
          </cell>
          <cell r="E358">
            <v>11.531000000000001</v>
          </cell>
          <cell r="G358" t="str">
            <v>620-Recruiting fees</v>
          </cell>
          <cell r="H358">
            <v>1.125</v>
          </cell>
          <cell r="J358" t="str">
            <v>610-License &amp; Fees</v>
          </cell>
          <cell r="K358">
            <v>0</v>
          </cell>
          <cell r="M358" t="str">
            <v>610-Allocation</v>
          </cell>
          <cell r="N358">
            <v>42.128</v>
          </cell>
        </row>
        <row r="359">
          <cell r="D359" t="str">
            <v>900-Depreciation</v>
          </cell>
          <cell r="E359">
            <v>6.1550000000000002</v>
          </cell>
          <cell r="G359" t="str">
            <v>620-Total Salary</v>
          </cell>
          <cell r="H359">
            <v>21.055</v>
          </cell>
          <cell r="J359" t="str">
            <v>610-Non-Capital Equipment &lt; $1k</v>
          </cell>
          <cell r="K359">
            <v>0.68899999999999995</v>
          </cell>
          <cell r="M359" t="str">
            <v>610-Audit Services &amp; Fees</v>
          </cell>
          <cell r="N359">
            <v>4.1669999999999998</v>
          </cell>
        </row>
        <row r="360">
          <cell r="D360" t="str">
            <v>900-Dues and Subscriptions</v>
          </cell>
          <cell r="E360">
            <v>1.3640000000000001</v>
          </cell>
          <cell r="G360" t="str">
            <v>620-Workers Compensation</v>
          </cell>
          <cell r="H360">
            <v>4.0000000000000001E-3</v>
          </cell>
          <cell r="J360" t="str">
            <v>610-Office Supplies</v>
          </cell>
          <cell r="K360">
            <v>0.35899999999999999</v>
          </cell>
          <cell r="M360" t="str">
            <v>610-Bad Debt/Claims Reserve</v>
          </cell>
          <cell r="N360">
            <v>8.1219999999999999</v>
          </cell>
        </row>
        <row r="361">
          <cell r="D361" t="str">
            <v>900-Equipment Rental</v>
          </cell>
          <cell r="E361">
            <v>0</v>
          </cell>
          <cell r="G361" t="str">
            <v>630-Freight &amp; Postage</v>
          </cell>
          <cell r="H361">
            <v>2.1000000000000001E-2</v>
          </cell>
          <cell r="J361" t="str">
            <v>610-Other Departmental Expense</v>
          </cell>
          <cell r="K361">
            <v>0</v>
          </cell>
          <cell r="M361" t="str">
            <v>610-Bank Charges</v>
          </cell>
          <cell r="N361">
            <v>1.2150000000000001</v>
          </cell>
        </row>
        <row r="362">
          <cell r="D362" t="str">
            <v>900-Freight &amp; Postage</v>
          </cell>
          <cell r="E362">
            <v>0.24299999999999999</v>
          </cell>
          <cell r="G362" t="str">
            <v>630-Health Insurance</v>
          </cell>
          <cell r="H362">
            <v>0.99099999999999999</v>
          </cell>
          <cell r="J362" t="str">
            <v>610-Outside Services</v>
          </cell>
          <cell r="K362">
            <v>6.5880000000000001</v>
          </cell>
          <cell r="M362" t="str">
            <v>610-Consulting</v>
          </cell>
          <cell r="N362">
            <v>3.145</v>
          </cell>
        </row>
        <row r="363">
          <cell r="D363" t="str">
            <v>900-Health Insurance</v>
          </cell>
          <cell r="E363">
            <v>3.55</v>
          </cell>
          <cell r="G363" t="str">
            <v>630-Outside Services</v>
          </cell>
          <cell r="H363">
            <v>43.286999999999999</v>
          </cell>
          <cell r="J363" t="str">
            <v>610-Payroll Taxes</v>
          </cell>
          <cell r="K363">
            <v>5.9889999999999999</v>
          </cell>
          <cell r="M363" t="str">
            <v>610-Depreciation</v>
          </cell>
          <cell r="N363">
            <v>0.39300000000000002</v>
          </cell>
        </row>
        <row r="364">
          <cell r="D364" t="str">
            <v>900-IT Service Provider</v>
          </cell>
          <cell r="E364">
            <v>5.7190000000000003</v>
          </cell>
          <cell r="G364" t="str">
            <v>630-Payroll Taxes</v>
          </cell>
          <cell r="H364">
            <v>0.36299999999999999</v>
          </cell>
          <cell r="J364" t="str">
            <v>610-Recruiting fees</v>
          </cell>
          <cell r="K364">
            <v>0</v>
          </cell>
          <cell r="M364" t="str">
            <v>610-Dues and Subscriptions</v>
          </cell>
          <cell r="N364">
            <v>0</v>
          </cell>
        </row>
        <row r="365">
          <cell r="D365" t="str">
            <v>900-License &amp; Fees</v>
          </cell>
          <cell r="E365">
            <v>9.3260000000000005</v>
          </cell>
          <cell r="G365" t="str">
            <v>630-Total Salary</v>
          </cell>
          <cell r="H365">
            <v>16.341000000000001</v>
          </cell>
          <cell r="J365" t="str">
            <v>610-Tel, Cell, Internet</v>
          </cell>
          <cell r="K365">
            <v>0</v>
          </cell>
          <cell r="M365" t="str">
            <v>610-Employee Activities</v>
          </cell>
          <cell r="N365">
            <v>0.29199999999999998</v>
          </cell>
        </row>
        <row r="366">
          <cell r="D366" t="str">
            <v>900-Non-Capital Equipment &lt; $1k</v>
          </cell>
          <cell r="E366">
            <v>21.76</v>
          </cell>
          <cell r="G366" t="str">
            <v>630-Workers Compensation</v>
          </cell>
          <cell r="H366">
            <v>8.2000000000000003E-2</v>
          </cell>
          <cell r="J366" t="str">
            <v>610-Temporary Help</v>
          </cell>
          <cell r="K366">
            <v>0</v>
          </cell>
          <cell r="M366" t="str">
            <v>610-Equipment Rent</v>
          </cell>
          <cell r="N366">
            <v>0</v>
          </cell>
        </row>
        <row r="367">
          <cell r="D367" t="str">
            <v>900-Office Supplies</v>
          </cell>
          <cell r="E367">
            <v>0.31</v>
          </cell>
          <cell r="G367" t="str">
            <v>700-Depreciation</v>
          </cell>
          <cell r="H367">
            <v>0.17399999999999999</v>
          </cell>
          <cell r="J367" t="str">
            <v>610-Total Salary</v>
          </cell>
          <cell r="K367">
            <v>77.534000000000006</v>
          </cell>
          <cell r="M367" t="str">
            <v>610-Freight &amp; Postage</v>
          </cell>
          <cell r="N367">
            <v>0.03</v>
          </cell>
        </row>
        <row r="368">
          <cell r="D368" t="str">
            <v>900-Other Departmental Expense</v>
          </cell>
          <cell r="E368">
            <v>3.0000000000000001E-3</v>
          </cell>
          <cell r="G368" t="str">
            <v>700-Dues and Subscriptions</v>
          </cell>
          <cell r="H368">
            <v>0</v>
          </cell>
          <cell r="J368" t="str">
            <v>610-Travel - Airfare</v>
          </cell>
          <cell r="K368">
            <v>1.4490000000000001</v>
          </cell>
          <cell r="M368" t="str">
            <v>610-Health Insurance</v>
          </cell>
          <cell r="N368">
            <v>4.1210000000000004</v>
          </cell>
        </row>
        <row r="369">
          <cell r="D369" t="str">
            <v>900-Payroll Taxes</v>
          </cell>
          <cell r="E369">
            <v>3.4380000000000002</v>
          </cell>
          <cell r="G369" t="str">
            <v>700-Employee Activities</v>
          </cell>
          <cell r="H369">
            <v>1.2E-2</v>
          </cell>
          <cell r="J369" t="str">
            <v>610-Travel - Meals</v>
          </cell>
          <cell r="K369">
            <v>0.25</v>
          </cell>
          <cell r="M369" t="str">
            <v>610-Legal Services</v>
          </cell>
          <cell r="N369">
            <v>0</v>
          </cell>
        </row>
        <row r="370">
          <cell r="D370" t="str">
            <v>900-Recruiting fees</v>
          </cell>
          <cell r="E370">
            <v>7.4999999999999997E-2</v>
          </cell>
          <cell r="G370" t="str">
            <v>700-Freight &amp; Postage</v>
          </cell>
          <cell r="H370">
            <v>4.9000000000000002E-2</v>
          </cell>
          <cell r="J370" t="str">
            <v>610-Travel - Other</v>
          </cell>
          <cell r="K370">
            <v>0.5</v>
          </cell>
          <cell r="M370" t="str">
            <v>610-License &amp; Fees</v>
          </cell>
          <cell r="N370">
            <v>1.4999999999999999E-2</v>
          </cell>
        </row>
        <row r="371">
          <cell r="D371" t="str">
            <v>900-Tel, Cell, Internet</v>
          </cell>
          <cell r="E371">
            <v>4.7380000000000004</v>
          </cell>
          <cell r="G371" t="str">
            <v>700-Health Insurance</v>
          </cell>
          <cell r="H371">
            <v>1.462</v>
          </cell>
          <cell r="J371" t="str">
            <v>610-Workers Compensation</v>
          </cell>
          <cell r="K371">
            <v>1.073</v>
          </cell>
          <cell r="M371" t="str">
            <v>610-Non-Capital Equipment &lt; $1k</v>
          </cell>
          <cell r="N371">
            <v>0</v>
          </cell>
        </row>
        <row r="372">
          <cell r="D372" t="str">
            <v>900-Temporary Help</v>
          </cell>
          <cell r="E372">
            <v>3.903</v>
          </cell>
          <cell r="G372" t="str">
            <v>700-Non-Capital Equipment &lt; $1k</v>
          </cell>
          <cell r="H372">
            <v>0</v>
          </cell>
          <cell r="J372" t="str">
            <v>620-Freight &amp; Postage</v>
          </cell>
          <cell r="K372">
            <v>1.0999999999999999E-2</v>
          </cell>
          <cell r="M372" t="str">
            <v>610-Office Supplies</v>
          </cell>
          <cell r="N372">
            <v>0</v>
          </cell>
        </row>
        <row r="373">
          <cell r="D373" t="str">
            <v>900-Total Salary</v>
          </cell>
          <cell r="E373">
            <v>38.39</v>
          </cell>
          <cell r="G373" t="str">
            <v>700-Payroll Taxes</v>
          </cell>
          <cell r="H373">
            <v>3.1909999999999998</v>
          </cell>
          <cell r="J373" t="str">
            <v>620-Health Insurance</v>
          </cell>
          <cell r="K373">
            <v>3.395</v>
          </cell>
          <cell r="M373" t="str">
            <v>610-Other Departmental Expense</v>
          </cell>
          <cell r="N373">
            <v>0</v>
          </cell>
        </row>
        <row r="374">
          <cell r="D374" t="str">
            <v>900-Travel - Auto</v>
          </cell>
          <cell r="E374">
            <v>5.0999999999999997E-2</v>
          </cell>
          <cell r="G374" t="str">
            <v>700-Tel, Cell, Internet</v>
          </cell>
          <cell r="H374">
            <v>0.01</v>
          </cell>
          <cell r="J374" t="str">
            <v>620-Non-Capital Equipment &lt; $1k</v>
          </cell>
          <cell r="K374">
            <v>0.30199999999999999</v>
          </cell>
          <cell r="M374" t="str">
            <v>610-Outside Services</v>
          </cell>
          <cell r="N374">
            <v>2.7410000000000001</v>
          </cell>
        </row>
        <row r="375">
          <cell r="D375" t="str">
            <v>900-Travel - Meals</v>
          </cell>
          <cell r="E375">
            <v>2.5999999999999999E-2</v>
          </cell>
          <cell r="G375" t="str">
            <v>700-Total Salary</v>
          </cell>
          <cell r="H375">
            <v>55.951000000000001</v>
          </cell>
          <cell r="J375" t="str">
            <v>620-Outside Services</v>
          </cell>
          <cell r="K375">
            <v>0.61</v>
          </cell>
          <cell r="M375" t="str">
            <v>610-Payroll Taxes</v>
          </cell>
          <cell r="N375">
            <v>4.6029999999999998</v>
          </cell>
        </row>
        <row r="376">
          <cell r="D376" t="str">
            <v>900-Workers Compensation</v>
          </cell>
          <cell r="E376">
            <v>0.56899999999999995</v>
          </cell>
          <cell r="G376" t="str">
            <v>700-Travel - Airfare</v>
          </cell>
          <cell r="H376">
            <v>0.92700000000000005</v>
          </cell>
          <cell r="J376" t="str">
            <v>620-Payroll Taxes</v>
          </cell>
          <cell r="K376">
            <v>1.5069999999999999</v>
          </cell>
          <cell r="M376" t="str">
            <v>610-Recruiting fees</v>
          </cell>
          <cell r="N376">
            <v>0</v>
          </cell>
        </row>
        <row r="377">
          <cell r="D377" t="str">
            <v>910-Allocations</v>
          </cell>
          <cell r="E377">
            <v>-145.374</v>
          </cell>
          <cell r="G377" t="str">
            <v>700-Travel - Auto</v>
          </cell>
          <cell r="H377">
            <v>0.05</v>
          </cell>
          <cell r="J377" t="str">
            <v>620-Recruiting fees</v>
          </cell>
          <cell r="K377">
            <v>0</v>
          </cell>
          <cell r="M377" t="str">
            <v>610-Tel, Cell, Internet</v>
          </cell>
          <cell r="N377">
            <v>6.3E-2</v>
          </cell>
        </row>
        <row r="378">
          <cell r="D378" t="str">
            <v>910-Consulting</v>
          </cell>
          <cell r="E378">
            <v>0</v>
          </cell>
          <cell r="G378" t="str">
            <v>700-Travel - Hotel</v>
          </cell>
          <cell r="H378">
            <v>0.45500000000000002</v>
          </cell>
          <cell r="J378" t="str">
            <v>620-Total Salary</v>
          </cell>
          <cell r="K378">
            <v>19.158999999999999</v>
          </cell>
          <cell r="M378" t="str">
            <v>610-Temporary Help</v>
          </cell>
          <cell r="N378">
            <v>0</v>
          </cell>
        </row>
        <row r="379">
          <cell r="D379" t="str">
            <v>910-Depreciation</v>
          </cell>
          <cell r="E379">
            <v>1.1839999999999999</v>
          </cell>
          <cell r="G379" t="str">
            <v>700-Travel - Meals</v>
          </cell>
          <cell r="H379">
            <v>0.16400000000000001</v>
          </cell>
          <cell r="J379" t="str">
            <v>620-Workers Compensation</v>
          </cell>
          <cell r="K379">
            <v>0.53600000000000003</v>
          </cell>
          <cell r="M379" t="str">
            <v>610-Total Salary</v>
          </cell>
          <cell r="N379">
            <v>86.161000000000001</v>
          </cell>
        </row>
        <row r="380">
          <cell r="D380" t="str">
            <v>910-Dues and Subscriptions</v>
          </cell>
          <cell r="E380">
            <v>0.154</v>
          </cell>
          <cell r="G380" t="str">
            <v>700-Travel - Other</v>
          </cell>
          <cell r="H380">
            <v>0</v>
          </cell>
          <cell r="J380" t="str">
            <v>630-Freight &amp; Postage</v>
          </cell>
          <cell r="K380">
            <v>0</v>
          </cell>
          <cell r="M380" t="str">
            <v>610-Travel - Airfare</v>
          </cell>
          <cell r="N380">
            <v>0.48199999999999998</v>
          </cell>
        </row>
        <row r="381">
          <cell r="D381" t="str">
            <v>910-Employee Activities</v>
          </cell>
          <cell r="E381">
            <v>17.114000000000001</v>
          </cell>
          <cell r="G381" t="str">
            <v>700-Workers Compensation</v>
          </cell>
          <cell r="H381">
            <v>0.32700000000000001</v>
          </cell>
          <cell r="J381" t="str">
            <v>630-Health Insurance</v>
          </cell>
          <cell r="K381">
            <v>1.1459999999999999</v>
          </cell>
          <cell r="M381" t="str">
            <v>610-Travel - Auto</v>
          </cell>
          <cell r="N381">
            <v>0.20399999999999999</v>
          </cell>
        </row>
        <row r="382">
          <cell r="D382" t="str">
            <v>910-Equipment Rent</v>
          </cell>
          <cell r="E382">
            <v>0.88300000000000001</v>
          </cell>
          <cell r="G382" t="str">
            <v>900-Allocations</v>
          </cell>
          <cell r="H382">
            <v>-118.23099999999999</v>
          </cell>
          <cell r="J382" t="str">
            <v>630-Outside Services</v>
          </cell>
          <cell r="K382">
            <v>16.66</v>
          </cell>
          <cell r="M382" t="str">
            <v>610-Travel - Hotel</v>
          </cell>
          <cell r="N382">
            <v>0.89100000000000001</v>
          </cell>
        </row>
        <row r="383">
          <cell r="D383" t="str">
            <v>910-Freight &amp; Postage</v>
          </cell>
          <cell r="E383">
            <v>-6.6870000000000003</v>
          </cell>
          <cell r="G383" t="str">
            <v>900-Consulting</v>
          </cell>
          <cell r="H383">
            <v>9.3719999999999999</v>
          </cell>
          <cell r="J383" t="str">
            <v>630-Payroll Taxes</v>
          </cell>
          <cell r="K383">
            <v>0.48299999999999998</v>
          </cell>
          <cell r="M383" t="str">
            <v>610-Travel - Meals</v>
          </cell>
          <cell r="N383">
            <v>0</v>
          </cell>
        </row>
        <row r="384">
          <cell r="D384" t="str">
            <v>910-Health Insurance</v>
          </cell>
          <cell r="E384">
            <v>27.04</v>
          </cell>
          <cell r="G384" t="str">
            <v>900-Depreciation</v>
          </cell>
          <cell r="H384">
            <v>22.48</v>
          </cell>
          <cell r="J384" t="str">
            <v>630-Total Salary</v>
          </cell>
          <cell r="K384">
            <v>16.341000000000001</v>
          </cell>
          <cell r="M384" t="str">
            <v>610-Travel - Other</v>
          </cell>
          <cell r="N384">
            <v>0</v>
          </cell>
        </row>
        <row r="385">
          <cell r="D385" t="str">
            <v>910-Insurance Expense</v>
          </cell>
          <cell r="E385">
            <v>3.5409999999999999</v>
          </cell>
          <cell r="G385" t="str">
            <v>900-Dues and Subscriptions</v>
          </cell>
          <cell r="H385">
            <v>2.258</v>
          </cell>
          <cell r="J385" t="str">
            <v>630-Workers Compensation</v>
          </cell>
          <cell r="K385">
            <v>0.13400000000000001</v>
          </cell>
          <cell r="M385" t="str">
            <v>610-Workers Compensation</v>
          </cell>
          <cell r="N385">
            <v>0.32</v>
          </cell>
        </row>
        <row r="386">
          <cell r="D386" t="str">
            <v>910-Janitorial</v>
          </cell>
          <cell r="E386">
            <v>3.7240000000000002</v>
          </cell>
          <cell r="G386" t="str">
            <v>900-Employee Activities</v>
          </cell>
          <cell r="H386">
            <v>0.06</v>
          </cell>
          <cell r="J386" t="str">
            <v>700-Depreciation</v>
          </cell>
          <cell r="K386">
            <v>0.17399999999999999</v>
          </cell>
          <cell r="M386" t="str">
            <v>620-Consulting</v>
          </cell>
          <cell r="N386">
            <v>3.1549999999999998</v>
          </cell>
        </row>
        <row r="387">
          <cell r="D387" t="str">
            <v>910-Non-Capital Equipment &lt; $1k</v>
          </cell>
          <cell r="E387">
            <v>1.6060000000000001</v>
          </cell>
          <cell r="G387" t="str">
            <v>900-Equipment Rental</v>
          </cell>
          <cell r="H387">
            <v>0.16700000000000001</v>
          </cell>
          <cell r="J387" t="str">
            <v>700-Dues and Subscriptions</v>
          </cell>
          <cell r="K387">
            <v>0</v>
          </cell>
          <cell r="M387" t="str">
            <v>620-Freight &amp; Postage</v>
          </cell>
          <cell r="N387">
            <v>5.2999999999999999E-2</v>
          </cell>
        </row>
        <row r="388">
          <cell r="D388" t="str">
            <v>910-Office Supplies</v>
          </cell>
          <cell r="E388">
            <v>6.6520000000000001</v>
          </cell>
          <cell r="G388" t="str">
            <v>900-Freight &amp; Postage</v>
          </cell>
          <cell r="H388">
            <v>0.247</v>
          </cell>
          <cell r="J388" t="str">
            <v>700-Employee Activities</v>
          </cell>
          <cell r="K388">
            <v>0</v>
          </cell>
          <cell r="M388" t="str">
            <v>620-Health Insurance</v>
          </cell>
          <cell r="N388">
            <v>1.5449999999999999</v>
          </cell>
        </row>
        <row r="389">
          <cell r="D389" t="str">
            <v>910-Outside Services</v>
          </cell>
          <cell r="E389">
            <v>8.48</v>
          </cell>
          <cell r="G389" t="str">
            <v>900-Health Insurance</v>
          </cell>
          <cell r="H389">
            <v>2.5059999999999998</v>
          </cell>
          <cell r="J389" t="str">
            <v>700-Freight &amp; Postage</v>
          </cell>
          <cell r="K389">
            <v>0</v>
          </cell>
          <cell r="M389" t="str">
            <v>620-Non-Capital Equipment &lt; $1k</v>
          </cell>
          <cell r="N389">
            <v>0</v>
          </cell>
        </row>
        <row r="390">
          <cell r="D390" t="str">
            <v>910-Payroll Taxes</v>
          </cell>
          <cell r="E390">
            <v>3.9830000000000001</v>
          </cell>
          <cell r="G390" t="str">
            <v>900-IT Service Provider</v>
          </cell>
          <cell r="H390">
            <v>5.9569999999999999</v>
          </cell>
          <cell r="J390" t="str">
            <v>700-Health Insurance</v>
          </cell>
          <cell r="K390">
            <v>1.9770000000000001</v>
          </cell>
          <cell r="M390" t="str">
            <v>620-Office Supplies</v>
          </cell>
          <cell r="N390">
            <v>0.88100000000000001</v>
          </cell>
        </row>
        <row r="391">
          <cell r="D391" t="str">
            <v>910-Rent</v>
          </cell>
          <cell r="E391">
            <v>24.983000000000001</v>
          </cell>
          <cell r="G391" t="str">
            <v>900-License &amp; Fees</v>
          </cell>
          <cell r="H391">
            <v>2.9750000000000001</v>
          </cell>
          <cell r="J391" t="str">
            <v>700-Non-Capital Equipment &lt; $1k</v>
          </cell>
          <cell r="K391">
            <v>0</v>
          </cell>
          <cell r="M391" t="str">
            <v>620-Outside Services</v>
          </cell>
          <cell r="N391">
            <v>1.492</v>
          </cell>
        </row>
        <row r="392">
          <cell r="D392" t="str">
            <v>910-Repair &amp; Maintenance</v>
          </cell>
          <cell r="E392">
            <v>3.508</v>
          </cell>
          <cell r="G392" t="str">
            <v>900-Non-Capital Equipment &lt; $1k</v>
          </cell>
          <cell r="H392">
            <v>12.817</v>
          </cell>
          <cell r="J392" t="str">
            <v>700-Payroll Taxes</v>
          </cell>
          <cell r="K392">
            <v>3.645</v>
          </cell>
          <cell r="M392" t="str">
            <v>620-Payroll Taxes</v>
          </cell>
          <cell r="N392">
            <v>1.3160000000000001</v>
          </cell>
        </row>
        <row r="393">
          <cell r="D393" t="str">
            <v>910-Sales Tax Expense</v>
          </cell>
          <cell r="E393">
            <v>4.1539999999999999</v>
          </cell>
          <cell r="G393" t="str">
            <v>900-Office Supplies</v>
          </cell>
          <cell r="H393">
            <v>0.70899999999999996</v>
          </cell>
          <cell r="J393" t="str">
            <v>700-Tel, Cell, Internet</v>
          </cell>
          <cell r="K393">
            <v>4.2000000000000003E-2</v>
          </cell>
          <cell r="M393" t="str">
            <v>620-Recruiting fees</v>
          </cell>
          <cell r="N393">
            <v>0</v>
          </cell>
        </row>
        <row r="394">
          <cell r="D394" t="str">
            <v>910-Tel, Cell, Internet</v>
          </cell>
          <cell r="E394">
            <v>18.145</v>
          </cell>
          <cell r="G394" t="str">
            <v>900-Other Departmental Expense</v>
          </cell>
          <cell r="H394">
            <v>0</v>
          </cell>
          <cell r="J394" t="str">
            <v>700-Total Salary</v>
          </cell>
          <cell r="K394">
            <v>52.612000000000002</v>
          </cell>
          <cell r="M394" t="str">
            <v>620-Total Salary</v>
          </cell>
          <cell r="N394">
            <v>19.094999999999999</v>
          </cell>
        </row>
        <row r="395">
          <cell r="D395" t="str">
            <v>910-Temporary Help</v>
          </cell>
          <cell r="E395">
            <v>0.32100000000000001</v>
          </cell>
          <cell r="G395" t="str">
            <v>900-Payroll Taxes</v>
          </cell>
          <cell r="H395">
            <v>3.2389999999999999</v>
          </cell>
          <cell r="J395" t="str">
            <v>700-Travel - Airfare</v>
          </cell>
          <cell r="K395">
            <v>0.52</v>
          </cell>
          <cell r="M395" t="str">
            <v>620-Workers Compensation</v>
          </cell>
          <cell r="N395">
            <v>0.12</v>
          </cell>
        </row>
        <row r="396">
          <cell r="D396" t="str">
            <v>910-Total Salary</v>
          </cell>
          <cell r="E396">
            <v>7.7380000000000004</v>
          </cell>
          <cell r="G396" t="str">
            <v>900-Recruiting fees</v>
          </cell>
          <cell r="H396">
            <v>0</v>
          </cell>
          <cell r="J396" t="str">
            <v>700-Travel - Auto</v>
          </cell>
          <cell r="K396">
            <v>0.158</v>
          </cell>
          <cell r="M396" t="str">
            <v>630-Freight &amp; Postage</v>
          </cell>
          <cell r="N396">
            <v>4.9000000000000002E-2</v>
          </cell>
        </row>
        <row r="397">
          <cell r="D397" t="str">
            <v>910-Training &amp; Tuition</v>
          </cell>
          <cell r="E397">
            <v>0.39500000000000002</v>
          </cell>
          <cell r="G397" t="str">
            <v>900-Tel, Cell, Internet</v>
          </cell>
          <cell r="H397">
            <v>4.6609999999999996</v>
          </cell>
          <cell r="J397" t="str">
            <v>700-Travel - Hotel</v>
          </cell>
          <cell r="K397">
            <v>0.23</v>
          </cell>
          <cell r="M397" t="str">
            <v>630-Health Insurance</v>
          </cell>
          <cell r="N397">
            <v>0.97499999999999998</v>
          </cell>
        </row>
        <row r="398">
          <cell r="D398" t="str">
            <v>910-Travel - Airfare</v>
          </cell>
          <cell r="E398">
            <v>0.128</v>
          </cell>
          <cell r="G398" t="str">
            <v>900-Temporary Help</v>
          </cell>
          <cell r="H398">
            <v>1.01</v>
          </cell>
          <cell r="J398" t="str">
            <v>700-Travel - Meals</v>
          </cell>
          <cell r="K398">
            <v>0.112</v>
          </cell>
          <cell r="M398" t="str">
            <v>630-Outside Services</v>
          </cell>
          <cell r="N398">
            <v>13.683</v>
          </cell>
        </row>
        <row r="399">
          <cell r="D399" t="str">
            <v>910-Travel - Hotel</v>
          </cell>
          <cell r="E399">
            <v>2.2690000000000001</v>
          </cell>
          <cell r="G399" t="str">
            <v>900-Total Salary</v>
          </cell>
          <cell r="H399">
            <v>49.277999999999999</v>
          </cell>
          <cell r="J399" t="str">
            <v>700-Travel - Other</v>
          </cell>
          <cell r="K399">
            <v>0</v>
          </cell>
          <cell r="M399" t="str">
            <v>630-Payroll Taxes</v>
          </cell>
          <cell r="N399">
            <v>0.52900000000000003</v>
          </cell>
        </row>
        <row r="400">
          <cell r="D400" t="str">
            <v>910-Utilities</v>
          </cell>
          <cell r="E400">
            <v>15.895</v>
          </cell>
          <cell r="G400" t="str">
            <v>900-Travel - Auto</v>
          </cell>
          <cell r="H400">
            <v>3.0000000000000001E-3</v>
          </cell>
          <cell r="J400" t="str">
            <v>700-Workers Compensation</v>
          </cell>
          <cell r="K400">
            <v>0.53600000000000003</v>
          </cell>
          <cell r="M400" t="str">
            <v>630-Total Salary</v>
          </cell>
          <cell r="N400">
            <v>16.341000000000001</v>
          </cell>
        </row>
        <row r="401">
          <cell r="D401" t="str">
            <v>910-Workers Compensation</v>
          </cell>
          <cell r="E401">
            <v>0.16300000000000001</v>
          </cell>
          <cell r="G401" t="str">
            <v>900-Travel - Meals</v>
          </cell>
          <cell r="H401">
            <v>0</v>
          </cell>
          <cell r="J401" t="str">
            <v>900-Allocations</v>
          </cell>
          <cell r="K401">
            <v>-143.685</v>
          </cell>
          <cell r="M401" t="str">
            <v>630-Workers Compensation</v>
          </cell>
          <cell r="N401">
            <v>0.04</v>
          </cell>
        </row>
        <row r="402">
          <cell r="G402" t="str">
            <v>900-Workers Compensation</v>
          </cell>
          <cell r="H402">
            <v>0.49099999999999999</v>
          </cell>
          <cell r="J402" t="str">
            <v>900-Consulting</v>
          </cell>
          <cell r="K402">
            <v>7.7140000000000004</v>
          </cell>
          <cell r="M402" t="str">
            <v>700-Depreciation</v>
          </cell>
          <cell r="N402">
            <v>0.17399999999999999</v>
          </cell>
        </row>
        <row r="403">
          <cell r="G403" t="str">
            <v>910-Allocations</v>
          </cell>
          <cell r="H403">
            <v>-113.83499999999999</v>
          </cell>
          <cell r="J403" t="str">
            <v>900-Depreciation</v>
          </cell>
          <cell r="K403">
            <v>22.855</v>
          </cell>
          <cell r="M403" t="str">
            <v>700-Dues and Subscriptions</v>
          </cell>
          <cell r="N403">
            <v>0</v>
          </cell>
        </row>
        <row r="404">
          <cell r="G404" t="str">
            <v>910-Consulting</v>
          </cell>
          <cell r="H404">
            <v>0</v>
          </cell>
          <cell r="J404" t="str">
            <v>900-Dues and Subscriptions</v>
          </cell>
          <cell r="K404">
            <v>1.7170000000000001</v>
          </cell>
          <cell r="M404" t="str">
            <v>700-Employee Activities</v>
          </cell>
          <cell r="N404">
            <v>0</v>
          </cell>
        </row>
        <row r="405">
          <cell r="G405" t="str">
            <v>910-Depreciation</v>
          </cell>
          <cell r="H405">
            <v>1.1839999999999999</v>
          </cell>
          <cell r="J405" t="str">
            <v>900-Employee Activities</v>
          </cell>
          <cell r="K405">
            <v>3.1E-2</v>
          </cell>
          <cell r="M405" t="str">
            <v>700-Freight &amp; Postage</v>
          </cell>
          <cell r="N405">
            <v>3.5000000000000003E-2</v>
          </cell>
        </row>
        <row r="406">
          <cell r="G406" t="str">
            <v>910-Dues and Subscriptions</v>
          </cell>
          <cell r="H406">
            <v>-2.5999999999999999E-2</v>
          </cell>
          <cell r="J406" t="str">
            <v>900-Equipment Rental</v>
          </cell>
          <cell r="K406">
            <v>-1.2E-2</v>
          </cell>
          <cell r="M406" t="str">
            <v>700-Health Insurance</v>
          </cell>
          <cell r="N406">
            <v>2.0609999999999999</v>
          </cell>
        </row>
        <row r="407">
          <cell r="G407" t="str">
            <v>910-Employee Activities</v>
          </cell>
          <cell r="H407">
            <v>16.506</v>
          </cell>
          <cell r="J407" t="str">
            <v>900-Freight &amp; Postage</v>
          </cell>
          <cell r="K407">
            <v>1.238</v>
          </cell>
          <cell r="M407" t="str">
            <v>700-Non-Capital Equipment &lt; $1k</v>
          </cell>
          <cell r="N407">
            <v>0</v>
          </cell>
        </row>
        <row r="408">
          <cell r="G408" t="str">
            <v>910-Equipment Rent</v>
          </cell>
          <cell r="H408">
            <v>0.43</v>
          </cell>
          <cell r="J408" t="str">
            <v>900-Health Insurance</v>
          </cell>
          <cell r="K408">
            <v>3.278</v>
          </cell>
          <cell r="M408" t="str">
            <v>700-Payroll Taxes</v>
          </cell>
          <cell r="N408">
            <v>2.5</v>
          </cell>
        </row>
        <row r="409">
          <cell r="G409" t="str">
            <v>910-Freight &amp; Postage</v>
          </cell>
          <cell r="H409">
            <v>0.32300000000000001</v>
          </cell>
          <cell r="J409" t="str">
            <v>900-IT Service Provider</v>
          </cell>
          <cell r="K409">
            <v>9.3179999999999996</v>
          </cell>
          <cell r="M409" t="str">
            <v>700-Tel, Cell, Internet</v>
          </cell>
          <cell r="N409">
            <v>-2.1000000000000001E-2</v>
          </cell>
        </row>
        <row r="410">
          <cell r="G410" t="str">
            <v>910-Health Insurance</v>
          </cell>
          <cell r="H410">
            <v>0.08</v>
          </cell>
          <cell r="J410" t="str">
            <v>900-License &amp; Fees</v>
          </cell>
          <cell r="K410">
            <v>10.097</v>
          </cell>
          <cell r="M410" t="str">
            <v>700-Total Salary</v>
          </cell>
          <cell r="N410">
            <v>55.024000000000001</v>
          </cell>
        </row>
        <row r="411">
          <cell r="G411" t="str">
            <v>910-Insurance Expense</v>
          </cell>
          <cell r="H411">
            <v>3.5409999999999999</v>
          </cell>
          <cell r="J411" t="str">
            <v>900-Non-Capital Equipment &lt; $1k</v>
          </cell>
          <cell r="K411">
            <v>8.7240000000000002</v>
          </cell>
          <cell r="M411" t="str">
            <v>700-Travel - Airfare</v>
          </cell>
          <cell r="N411">
            <v>0.97899999999999998</v>
          </cell>
        </row>
        <row r="412">
          <cell r="G412" t="str">
            <v>910-Janitorial</v>
          </cell>
          <cell r="H412">
            <v>3.375</v>
          </cell>
          <cell r="J412" t="str">
            <v>900-Office Supplies</v>
          </cell>
          <cell r="K412">
            <v>0.33100000000000002</v>
          </cell>
          <cell r="M412" t="str">
            <v>700-Travel - Auto</v>
          </cell>
          <cell r="N412">
            <v>7.0000000000000007E-2</v>
          </cell>
        </row>
        <row r="413">
          <cell r="G413" t="str">
            <v>910-Non-Capital Equipment &lt; $1k</v>
          </cell>
          <cell r="H413">
            <v>4.7610000000000001</v>
          </cell>
          <cell r="J413" t="str">
            <v>900-Other Departmental Expense</v>
          </cell>
          <cell r="K413">
            <v>0</v>
          </cell>
          <cell r="M413" t="str">
            <v>700-Travel - Hotel</v>
          </cell>
          <cell r="N413">
            <v>0.503</v>
          </cell>
        </row>
        <row r="414">
          <cell r="G414" t="str">
            <v>910-Office Supplies</v>
          </cell>
          <cell r="H414">
            <v>10.287000000000001</v>
          </cell>
          <cell r="J414" t="str">
            <v>900-Payroll Taxes</v>
          </cell>
          <cell r="K414">
            <v>4.3920000000000003</v>
          </cell>
          <cell r="M414" t="str">
            <v>700-Travel - Meals</v>
          </cell>
          <cell r="N414">
            <v>-5.6000000000000001E-2</v>
          </cell>
        </row>
        <row r="415">
          <cell r="G415" t="str">
            <v>910-Other Expense</v>
          </cell>
          <cell r="H415">
            <v>0.85499999999999998</v>
          </cell>
          <cell r="J415" t="str">
            <v>900-Recruiting fees</v>
          </cell>
          <cell r="K415">
            <v>0</v>
          </cell>
          <cell r="M415" t="str">
            <v>700-Travel - Other</v>
          </cell>
          <cell r="N415">
            <v>0</v>
          </cell>
        </row>
        <row r="416">
          <cell r="G416" t="str">
            <v>910-Outside Services</v>
          </cell>
          <cell r="H416">
            <v>9.8789999999999996</v>
          </cell>
          <cell r="J416" t="str">
            <v>900-Tel, Cell, Internet</v>
          </cell>
          <cell r="K416">
            <v>16.734999999999999</v>
          </cell>
          <cell r="M416" t="str">
            <v>700-Workers Compensation</v>
          </cell>
          <cell r="N416">
            <v>0.16</v>
          </cell>
        </row>
        <row r="417">
          <cell r="G417" t="str">
            <v>910-Payroll Taxes</v>
          </cell>
          <cell r="H417">
            <v>2.9710000000000001</v>
          </cell>
          <cell r="J417" t="str">
            <v>900-Temporary Help</v>
          </cell>
          <cell r="K417">
            <v>-0.28599999999999998</v>
          </cell>
          <cell r="M417" t="str">
            <v>900-Allocations</v>
          </cell>
          <cell r="N417">
            <v>-136.44800000000001</v>
          </cell>
        </row>
        <row r="418">
          <cell r="G418" t="str">
            <v>910-Rent</v>
          </cell>
          <cell r="H418">
            <v>23.238</v>
          </cell>
          <cell r="J418" t="str">
            <v>900-Total Salary</v>
          </cell>
          <cell r="K418">
            <v>56.75</v>
          </cell>
          <cell r="M418" t="str">
            <v>900-Consulting</v>
          </cell>
          <cell r="N418">
            <v>-7.056</v>
          </cell>
        </row>
        <row r="419">
          <cell r="G419" t="str">
            <v>910-Repair &amp; Maintenance</v>
          </cell>
          <cell r="H419">
            <v>0</v>
          </cell>
          <cell r="J419" t="str">
            <v>900-Travel - Auto</v>
          </cell>
          <cell r="K419">
            <v>0</v>
          </cell>
          <cell r="M419" t="str">
            <v>900-Depreciation</v>
          </cell>
          <cell r="N419">
            <v>22.855</v>
          </cell>
        </row>
        <row r="420">
          <cell r="G420" t="str">
            <v>910-Sales Tax Expense</v>
          </cell>
          <cell r="H420">
            <v>0</v>
          </cell>
          <cell r="J420" t="str">
            <v>900-Travel - Meals</v>
          </cell>
          <cell r="K420">
            <v>0</v>
          </cell>
          <cell r="M420" t="str">
            <v>900-Dues and Subscriptions</v>
          </cell>
          <cell r="N420">
            <v>1.3640000000000001</v>
          </cell>
        </row>
        <row r="421">
          <cell r="G421" t="str">
            <v>910-Tel, Cell, Internet</v>
          </cell>
          <cell r="H421">
            <v>15.845000000000001</v>
          </cell>
          <cell r="J421" t="str">
            <v>900-Workers Compensation</v>
          </cell>
          <cell r="K421">
            <v>0.80500000000000005</v>
          </cell>
          <cell r="M421" t="str">
            <v>900-Employee Activities</v>
          </cell>
          <cell r="N421">
            <v>0</v>
          </cell>
        </row>
        <row r="422">
          <cell r="G422" t="str">
            <v>910-Temporary Help</v>
          </cell>
          <cell r="H422">
            <v>0</v>
          </cell>
          <cell r="J422" t="str">
            <v>910-Allocations</v>
          </cell>
          <cell r="K422">
            <v>-117.146</v>
          </cell>
          <cell r="M422" t="str">
            <v>900-Equipment Rental</v>
          </cell>
          <cell r="N422">
            <v>0</v>
          </cell>
        </row>
        <row r="423">
          <cell r="G423" t="str">
            <v>910-Total Salary</v>
          </cell>
          <cell r="H423">
            <v>8.2579999999999991</v>
          </cell>
          <cell r="J423" t="str">
            <v>910-Consulting</v>
          </cell>
          <cell r="K423">
            <v>0</v>
          </cell>
          <cell r="M423" t="str">
            <v>900-Freight &amp; Postage</v>
          </cell>
          <cell r="N423">
            <v>0.191</v>
          </cell>
        </row>
        <row r="424">
          <cell r="G424" t="str">
            <v>910-Training &amp; Tuition</v>
          </cell>
          <cell r="H424">
            <v>0</v>
          </cell>
          <cell r="J424" t="str">
            <v>910-Depreciation</v>
          </cell>
          <cell r="K424">
            <v>1.1839999999999999</v>
          </cell>
          <cell r="M424" t="str">
            <v>900-Health Insurance</v>
          </cell>
          <cell r="N424">
            <v>3.919</v>
          </cell>
        </row>
        <row r="425">
          <cell r="G425" t="str">
            <v>910-Travel - Airfare</v>
          </cell>
          <cell r="H425">
            <v>0</v>
          </cell>
          <cell r="J425" t="str">
            <v>910-Dues and Subscriptions</v>
          </cell>
          <cell r="K425">
            <v>2.9000000000000001E-2</v>
          </cell>
          <cell r="M425" t="str">
            <v>900-IT Service Provider</v>
          </cell>
          <cell r="N425">
            <v>3.0369999999999999</v>
          </cell>
        </row>
        <row r="426">
          <cell r="G426" t="str">
            <v>910-Travel - Auto</v>
          </cell>
          <cell r="H426">
            <v>0.25900000000000001</v>
          </cell>
          <cell r="J426" t="str">
            <v>910-Employee Activities</v>
          </cell>
          <cell r="K426">
            <v>24.521000000000001</v>
          </cell>
          <cell r="M426" t="str">
            <v>900-License &amp; Fees</v>
          </cell>
          <cell r="N426">
            <v>9.8520000000000003</v>
          </cell>
        </row>
        <row r="427">
          <cell r="G427" t="str">
            <v>910-Travel - Hotel</v>
          </cell>
          <cell r="H427">
            <v>3.661</v>
          </cell>
          <cell r="J427" t="str">
            <v>910-Equipment Rent</v>
          </cell>
          <cell r="K427">
            <v>-0.42199999999999999</v>
          </cell>
          <cell r="M427" t="str">
            <v>900-Non-Capital Equipment &lt; $1k</v>
          </cell>
          <cell r="N427">
            <v>18.940000000000001</v>
          </cell>
        </row>
        <row r="428">
          <cell r="G428" t="str">
            <v>910-Utilities</v>
          </cell>
          <cell r="H428">
            <v>8.4049999999999994</v>
          </cell>
          <cell r="J428" t="str">
            <v>910-Freight &amp; Postage</v>
          </cell>
          <cell r="K428">
            <v>0.314</v>
          </cell>
          <cell r="M428" t="str">
            <v>900-Office Supplies</v>
          </cell>
          <cell r="N428">
            <v>0</v>
          </cell>
        </row>
        <row r="429">
          <cell r="G429" t="str">
            <v>910-Workers Compensation</v>
          </cell>
          <cell r="H429">
            <v>2E-3</v>
          </cell>
          <cell r="J429" t="str">
            <v>910-Health Insurance</v>
          </cell>
          <cell r="K429">
            <v>0.98799999999999999</v>
          </cell>
          <cell r="M429" t="str">
            <v>900-Other Departmental Expense</v>
          </cell>
          <cell r="N429">
            <v>0</v>
          </cell>
        </row>
        <row r="430">
          <cell r="J430" t="str">
            <v>910-Insurance Expense</v>
          </cell>
          <cell r="K430">
            <v>4.516</v>
          </cell>
          <cell r="M430" t="str">
            <v>900-Payroll Taxes</v>
          </cell>
          <cell r="N430">
            <v>4.431</v>
          </cell>
        </row>
        <row r="431">
          <cell r="J431" t="str">
            <v>910-Janitorial</v>
          </cell>
          <cell r="K431">
            <v>3.8109999999999999</v>
          </cell>
          <cell r="M431" t="str">
            <v>900-Recruiting fees</v>
          </cell>
          <cell r="N431">
            <v>0</v>
          </cell>
        </row>
        <row r="432">
          <cell r="J432" t="str">
            <v>910-Non-Capital Equipment &lt; $1k</v>
          </cell>
          <cell r="K432">
            <v>0</v>
          </cell>
          <cell r="M432" t="str">
            <v>900-Tel, Cell, Internet</v>
          </cell>
          <cell r="N432">
            <v>11.737</v>
          </cell>
        </row>
        <row r="433">
          <cell r="J433" t="str">
            <v>910-Office Supplies</v>
          </cell>
          <cell r="K433">
            <v>1.097</v>
          </cell>
          <cell r="M433" t="str">
            <v>900-Temporary Help</v>
          </cell>
          <cell r="N433">
            <v>0</v>
          </cell>
        </row>
        <row r="434">
          <cell r="J434" t="str">
            <v>910-Other Expense</v>
          </cell>
          <cell r="K434">
            <v>0.81699999999999995</v>
          </cell>
          <cell r="M434" t="str">
            <v>900-Total Salary</v>
          </cell>
          <cell r="N434">
            <v>66.236000000000004</v>
          </cell>
        </row>
        <row r="435">
          <cell r="J435" t="str">
            <v>910-Outside Services</v>
          </cell>
          <cell r="K435">
            <v>0.16800000000000001</v>
          </cell>
          <cell r="M435" t="str">
            <v>900-Training &amp; Tuition</v>
          </cell>
          <cell r="N435">
            <v>0.66500000000000004</v>
          </cell>
        </row>
        <row r="436">
          <cell r="J436" t="str">
            <v>910-Payroll Taxes</v>
          </cell>
          <cell r="K436">
            <v>3.4009999999999998</v>
          </cell>
          <cell r="M436" t="str">
            <v>900-Travel - Auto</v>
          </cell>
          <cell r="N436">
            <v>0</v>
          </cell>
        </row>
        <row r="437">
          <cell r="J437" t="str">
            <v>910-Rent</v>
          </cell>
          <cell r="K437">
            <v>24.658000000000001</v>
          </cell>
          <cell r="M437" t="str">
            <v>900-Travel - Meals</v>
          </cell>
          <cell r="N437">
            <v>0</v>
          </cell>
        </row>
        <row r="438">
          <cell r="J438" t="str">
            <v>910-Repair &amp; Maintenance</v>
          </cell>
          <cell r="K438">
            <v>1.5860000000000001</v>
          </cell>
          <cell r="M438" t="str">
            <v>900-Workers Compensation</v>
          </cell>
          <cell r="N438">
            <v>0.28000000000000003</v>
          </cell>
        </row>
        <row r="439">
          <cell r="J439" t="str">
            <v>910-Sales Tax Expense</v>
          </cell>
          <cell r="K439">
            <v>0</v>
          </cell>
          <cell r="M439" t="str">
            <v>910-Allocations</v>
          </cell>
          <cell r="N439">
            <v>-94.622</v>
          </cell>
        </row>
        <row r="440">
          <cell r="J440" t="str">
            <v>910-Tel, Cell, Internet</v>
          </cell>
          <cell r="K440">
            <v>26.387</v>
          </cell>
          <cell r="M440" t="str">
            <v>910-Consulting</v>
          </cell>
          <cell r="N440">
            <v>0</v>
          </cell>
        </row>
        <row r="441">
          <cell r="J441" t="str">
            <v>910-Temporary Help</v>
          </cell>
          <cell r="K441">
            <v>0</v>
          </cell>
          <cell r="M441" t="str">
            <v>910-Depreciation</v>
          </cell>
          <cell r="N441">
            <v>1.1839999999999999</v>
          </cell>
        </row>
        <row r="442">
          <cell r="J442" t="str">
            <v>910-Total Salary</v>
          </cell>
          <cell r="K442">
            <v>7.9939999999999998</v>
          </cell>
          <cell r="M442" t="str">
            <v>910-Dues and Subscriptions</v>
          </cell>
          <cell r="N442">
            <v>2.9000000000000001E-2</v>
          </cell>
        </row>
        <row r="443">
          <cell r="J443" t="str">
            <v>910-Training &amp; Tuition</v>
          </cell>
          <cell r="K443">
            <v>0</v>
          </cell>
          <cell r="M443" t="str">
            <v>910-Employee Activities</v>
          </cell>
          <cell r="N443">
            <v>14.08</v>
          </cell>
        </row>
        <row r="444">
          <cell r="J444" t="str">
            <v>910-Travel - Airfare</v>
          </cell>
          <cell r="K444">
            <v>0</v>
          </cell>
          <cell r="M444" t="str">
            <v>910-Equipment Rent</v>
          </cell>
          <cell r="N444">
            <v>0.66100000000000003</v>
          </cell>
        </row>
        <row r="445">
          <cell r="J445" t="str">
            <v>910-Travel - Auto</v>
          </cell>
          <cell r="K445">
            <v>0</v>
          </cell>
          <cell r="M445" t="str">
            <v>910-Freight &amp; Postage</v>
          </cell>
          <cell r="N445">
            <v>1.468</v>
          </cell>
        </row>
        <row r="446">
          <cell r="J446" t="str">
            <v>910-Travel - Hotel</v>
          </cell>
          <cell r="K446">
            <v>1.71</v>
          </cell>
          <cell r="M446" t="str">
            <v>910-Health Insurance</v>
          </cell>
          <cell r="N446">
            <v>1.03</v>
          </cell>
        </row>
        <row r="447">
          <cell r="J447" t="str">
            <v>910-Utilities</v>
          </cell>
          <cell r="K447">
            <v>14.118</v>
          </cell>
          <cell r="M447" t="str">
            <v>910-Insurance Expense</v>
          </cell>
          <cell r="N447">
            <v>1.7090000000000001</v>
          </cell>
        </row>
        <row r="448">
          <cell r="J448" t="str">
            <v>910-Workers Compensation</v>
          </cell>
          <cell r="K448">
            <v>0.26800000000000002</v>
          </cell>
          <cell r="M448" t="str">
            <v>910-Janitorial</v>
          </cell>
          <cell r="N448">
            <v>3.238</v>
          </cell>
        </row>
        <row r="449">
          <cell r="M449" t="str">
            <v>910-Non-Capital Equipment &lt; $1k</v>
          </cell>
          <cell r="N449">
            <v>0</v>
          </cell>
        </row>
        <row r="450">
          <cell r="M450" t="str">
            <v>910-Office Supplies</v>
          </cell>
          <cell r="N450">
            <v>6.0810000000000004</v>
          </cell>
        </row>
        <row r="451">
          <cell r="M451" t="str">
            <v>910-Other Expense</v>
          </cell>
          <cell r="N451">
            <v>-0.77800000000000002</v>
          </cell>
        </row>
        <row r="452">
          <cell r="M452" t="str">
            <v>910-Outside Services</v>
          </cell>
          <cell r="N452">
            <v>7.1059999999999999</v>
          </cell>
        </row>
        <row r="453">
          <cell r="M453" t="str">
            <v>910-Payroll Taxes</v>
          </cell>
          <cell r="N453">
            <v>2.9870000000000001</v>
          </cell>
        </row>
        <row r="454">
          <cell r="M454" t="str">
            <v>910-Rent</v>
          </cell>
          <cell r="N454">
            <v>23.893000000000001</v>
          </cell>
        </row>
        <row r="455">
          <cell r="M455" t="str">
            <v>910-Repair &amp; Maintenance</v>
          </cell>
          <cell r="N455">
            <v>3.117</v>
          </cell>
        </row>
        <row r="456">
          <cell r="M456" t="str">
            <v>910-Sales Tax Expense</v>
          </cell>
          <cell r="N456">
            <v>0</v>
          </cell>
        </row>
        <row r="457">
          <cell r="M457" t="str">
            <v>910-Tel, Cell, Internet</v>
          </cell>
          <cell r="N457">
            <v>1.829</v>
          </cell>
        </row>
        <row r="458">
          <cell r="M458" t="str">
            <v>910-Temporary Help</v>
          </cell>
          <cell r="N458">
            <v>0</v>
          </cell>
        </row>
        <row r="459">
          <cell r="M459" t="str">
            <v>910-Total Salary</v>
          </cell>
          <cell r="N459">
            <v>7.9939999999999998</v>
          </cell>
        </row>
        <row r="460">
          <cell r="M460" t="str">
            <v>910-Training &amp; Tuition</v>
          </cell>
          <cell r="N460">
            <v>0</v>
          </cell>
        </row>
        <row r="461">
          <cell r="M461" t="str">
            <v>910-Travel - Airfare</v>
          </cell>
          <cell r="N461">
            <v>0</v>
          </cell>
        </row>
        <row r="462">
          <cell r="M462" t="str">
            <v>910-Travel - Auto</v>
          </cell>
          <cell r="N462">
            <v>3.5000000000000003E-2</v>
          </cell>
        </row>
        <row r="463">
          <cell r="M463" t="str">
            <v>910-Travel - Hotel</v>
          </cell>
          <cell r="N463">
            <v>1.716</v>
          </cell>
        </row>
        <row r="464">
          <cell r="M464" t="str">
            <v>910-Utilities</v>
          </cell>
          <cell r="N464">
            <v>16.686</v>
          </cell>
        </row>
        <row r="465">
          <cell r="M465" t="str">
            <v>910-Workers Compensation</v>
          </cell>
          <cell r="N465">
            <v>0.08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src"/>
      <sheetName val="Assumption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 UPSIDE scenario 12 21"/>
      <sheetName val="Model Comparison current JPOs "/>
      <sheetName val="Model Comp UPSIDE scenario"/>
      <sheetName val="Model Comparison baseline"/>
      <sheetName val="Consol FY10-11 Sales F'cast"/>
      <sheetName val="Summary"/>
      <sheetName val="Vert Summary"/>
      <sheetName val="Sub by Stage"/>
      <sheetName val="By Vertical"/>
      <sheetName val="Acc Status"/>
      <sheetName val="Acc Count"/>
      <sheetName val="Board Slide 1"/>
      <sheetName val="Board Slide 2"/>
      <sheetName val="Board Slide 3"/>
      <sheetName val="Board Slide 4"/>
      <sheetName val="Board Slide-Q3"/>
      <sheetName val="Fcst Range"/>
      <sheetName val="Overview"/>
      <sheetName val="4 QTR OPERATOR SUMMARY"/>
      <sheetName val="4 QTR ROLLING FCST"/>
      <sheetName val="Q3 10"/>
      <sheetName val="IMAP Revenue "/>
      <sheetName val="IMAP"/>
      <sheetName val="Q4 10"/>
      <sheetName val="Q1 11"/>
      <sheetName val="Q2 11"/>
      <sheetName val="Top 10"/>
      <sheetName val="Direct Fcst upside summary"/>
      <sheetName val="Plan comparison"/>
      <sheetName val="Operator Cum Subs"/>
      <sheetName val="Direct2"/>
      <sheetName val="AMX Calero Brazil"/>
      <sheetName val="KPN Revenue"/>
      <sheetName val="KPN"/>
      <sheetName val="EDO"/>
      <sheetName val="EDO Revenue"/>
      <sheetName val="Rogers Revenue"/>
      <sheetName val="Rogers"/>
      <sheetName val="TelCel revenue"/>
      <sheetName val="Telcel"/>
      <sheetName val="Beeline revenue"/>
      <sheetName val="Beeline"/>
      <sheetName val="Telstra revenue"/>
      <sheetName val="Telstra"/>
      <sheetName val="Changes"/>
      <sheetName val="Work area"/>
      <sheetName val="Pre-Paid Detail"/>
      <sheetName val="Detail Model"/>
      <sheetName val="Sheet6"/>
      <sheetName val="Sheet7"/>
      <sheetName val="Summary v2"/>
      <sheetName val="Lead"/>
      <sheetName val="Lin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>
        <row r="1">
          <cell r="A1" t="str">
            <v>Yes</v>
          </cell>
          <cell r="C1" t="str">
            <v>Hi</v>
          </cell>
        </row>
        <row r="2">
          <cell r="A2" t="str">
            <v>No</v>
          </cell>
          <cell r="C2" t="str">
            <v>Low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s (2)"/>
      <sheetName val="source P&amp;Ls--&gt;&gt;&gt;"/>
      <sheetName val="Sheet5"/>
      <sheetName val="Sheet4"/>
      <sheetName val="Sheet3"/>
      <sheetName val="Sheet2"/>
      <sheetName val="2002 WW IS"/>
      <sheetName val="WW 12-31-02 BS"/>
      <sheetName val="Nov'03 YTD IS - WW"/>
      <sheetName val="Nov'03 YTD IS-US"/>
      <sheetName val="Nov '03 YTD IS-Euro"/>
      <sheetName val="Nov'03 YTD IS-Pymt"/>
      <sheetName val="ww 03 04 PROJ"/>
      <sheetName val="AG consol IS"/>
      <sheetName val="US Consol"/>
      <sheetName val="support data for cost alloc--&gt;&gt;"/>
      <sheetName val="Nov' 03 YTD IS by Nat Acct"/>
      <sheetName val="YTD thru 12-31-2003"/>
      <sheetName val="Ins Alloc calc."/>
      <sheetName val="YTD thru 12-31-2003 CC Detail"/>
      <sheetName val="Capitalized--&gt;Cash SW"/>
      <sheetName val="Capitalized SW Devel Costs"/>
      <sheetName val="PD Cap Proj &amp; Tivoli Dep"/>
      <sheetName val="Vancouver"/>
      <sheetName val="03 cost allocations---&gt;&gt;&gt;"/>
      <sheetName val="Metrics excl Korea, eachnet"/>
      <sheetName val="PayPal Allocation keys"/>
      <sheetName val="FY03 Nat Accts"/>
      <sheetName val="Updated Nat Accts"/>
      <sheetName val="Dec '03 YTD IS by CC"/>
      <sheetName val="PayPal Nat Accts"/>
      <sheetName val="Trended I_S eBay, Inc_ 2003"/>
      <sheetName val="Capitalize &amp; amortize--&gt;&gt;"/>
      <sheetName val="Global  PD"/>
      <sheetName val="PD US for US platform"/>
      <sheetName val="PD US for PPI platform"/>
      <sheetName val="PD PPI for PPI platform"/>
      <sheetName val="Global SM"/>
      <sheetName val="SM US spend for US"/>
      <sheetName val="SM US spend for PPI"/>
      <sheetName val="SM PPI spend for PPI"/>
      <sheetName val="Sharing ratios"/>
      <sheetName val="FY03 P&amp;Ls after alloc--&gt;&gt;"/>
      <sheetName val="Paypal US"/>
      <sheetName val="Paypal non-US"/>
      <sheetName val="Share of Profits"/>
      <sheetName val="Sheet1"/>
      <sheetName val="Work area"/>
    </sheetNames>
    <sheetDataSet>
      <sheetData sheetId="0" refreshError="1">
        <row r="15">
          <cell r="L15">
            <v>0.39132932736477088</v>
          </cell>
        </row>
      </sheetData>
      <sheetData sheetId="1">
        <row r="15">
          <cell r="L15">
            <v>0.39132932736477088</v>
          </cell>
        </row>
      </sheetData>
      <sheetData sheetId="2">
        <row r="15">
          <cell r="L15">
            <v>0.39132932736477088</v>
          </cell>
        </row>
      </sheetData>
      <sheetData sheetId="3">
        <row r="15">
          <cell r="L15">
            <v>0.39132932736477088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-Level 3-Gastonia"/>
      <sheetName val="2nd Level Matrix"/>
      <sheetName val="2nd Level Bowling Chart"/>
      <sheetName val="#REF"/>
      <sheetName val="A"/>
      <sheetName val="Cntmrs-Recruit"/>
      <sheetName val="Top Level Matrix"/>
      <sheetName val="Top Level Bowling Chart"/>
      <sheetName val="3rd Level Matrix"/>
      <sheetName val="3rd level PD Bowler"/>
      <sheetName val="Action Plan Funnel"/>
      <sheetName val="Action Plan NON-CIJ"/>
      <sheetName val="Action Plan Egg_Pharma"/>
      <sheetName val="Action Plan IB"/>
      <sheetName val="Action Plan After Sales"/>
      <sheetName val="AP Sub - Inventory"/>
      <sheetName val="Action Plan Inventory DK"/>
      <sheetName val="Action Plan DSO"/>
      <sheetName val="Action Plan  - Navision"/>
      <sheetName val="CM Sheet CIJ"/>
      <sheetName val="Cntmrs"/>
      <sheetName val="Sheet1"/>
      <sheetName val="2000"/>
      <sheetName val="IncidentsEAP"/>
      <sheetName val="DATA"/>
      <sheetName val="SSO P&amp;L"/>
      <sheetName val="Work a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yp Com Bal Power 09 2005"/>
      <sheetName val="Data"/>
      <sheetName val="TB"/>
      <sheetName val="STB"/>
      <sheetName val="BS"/>
      <sheetName val="PL"/>
      <sheetName val="Details"/>
      <sheetName val="PP analyt"/>
      <sheetName val="Details legal"/>
      <sheetName val="Feuil1"/>
      <sheetName val="LIB"/>
      <sheetName val="Allocation keys (2)"/>
      <sheetName val="AS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E1">
            <v>0</v>
          </cell>
        </row>
        <row r="2">
          <cell r="E2">
            <v>0</v>
          </cell>
        </row>
        <row r="3">
          <cell r="E3">
            <v>0</v>
          </cell>
        </row>
        <row r="4">
          <cell r="E4">
            <v>14</v>
          </cell>
          <cell r="F4" t="str">
            <v>14</v>
          </cell>
          <cell r="G4">
            <v>2005</v>
          </cell>
          <cell r="H4">
            <v>2</v>
          </cell>
          <cell r="I4" t="str">
            <v>7</v>
          </cell>
          <cell r="J4" t="str">
            <v>TRANSFERRED PROFITS [OR LOSSES(-)]</v>
          </cell>
          <cell r="K4">
            <v>4826285.51</v>
          </cell>
          <cell r="L4">
            <v>0</v>
          </cell>
          <cell r="M4">
            <v>4826285.51</v>
          </cell>
        </row>
        <row r="5">
          <cell r="E5">
            <v>16</v>
          </cell>
          <cell r="F5" t="str">
            <v>16</v>
          </cell>
          <cell r="G5">
            <v>2005</v>
          </cell>
          <cell r="H5">
            <v>2</v>
          </cell>
          <cell r="I5" t="str">
            <v>7</v>
          </cell>
          <cell r="J5" t="str">
            <v>PROVISION FOR LIABILITIES AND CHARGES</v>
          </cell>
          <cell r="K5">
            <v>2327506.7200000002</v>
          </cell>
          <cell r="L5">
            <v>3292135.07</v>
          </cell>
          <cell r="M5">
            <v>-964628.34999999963</v>
          </cell>
        </row>
        <row r="6">
          <cell r="E6">
            <v>23</v>
          </cell>
          <cell r="F6" t="str">
            <v>23</v>
          </cell>
          <cell r="G6">
            <v>2005</v>
          </cell>
          <cell r="H6">
            <v>2</v>
          </cell>
          <cell r="I6" t="str">
            <v>7</v>
          </cell>
          <cell r="J6" t="str">
            <v>PLANT, MACHINERY AND EQUIPMENT</v>
          </cell>
          <cell r="K6">
            <v>47817.95</v>
          </cell>
          <cell r="L6">
            <v>8397.0400000000009</v>
          </cell>
          <cell r="M6">
            <v>39420.909999999996</v>
          </cell>
        </row>
        <row r="7">
          <cell r="E7">
            <v>28</v>
          </cell>
          <cell r="F7" t="str">
            <v>28</v>
          </cell>
          <cell r="G7">
            <v>2005</v>
          </cell>
          <cell r="H7">
            <v>2</v>
          </cell>
          <cell r="I7" t="str">
            <v>7</v>
          </cell>
          <cell r="J7" t="str">
            <v>FINANCIAL FIXED ASSETS</v>
          </cell>
          <cell r="K7">
            <v>43317.66</v>
          </cell>
          <cell r="L7">
            <v>42500</v>
          </cell>
          <cell r="M7">
            <v>817.66000000000349</v>
          </cell>
        </row>
        <row r="8">
          <cell r="E8">
            <v>34</v>
          </cell>
          <cell r="F8" t="str">
            <v>34</v>
          </cell>
          <cell r="G8">
            <v>2005</v>
          </cell>
          <cell r="H8">
            <v>2</v>
          </cell>
          <cell r="I8" t="str">
            <v>7</v>
          </cell>
          <cell r="J8" t="str">
            <v>GOODS PURCHASED FOR RESALE</v>
          </cell>
          <cell r="K8">
            <v>5020</v>
          </cell>
          <cell r="L8">
            <v>5020</v>
          </cell>
          <cell r="M8">
            <v>0</v>
          </cell>
        </row>
        <row r="9">
          <cell r="E9">
            <v>40</v>
          </cell>
          <cell r="F9" t="str">
            <v>40</v>
          </cell>
          <cell r="G9">
            <v>2005</v>
          </cell>
          <cell r="H9">
            <v>2</v>
          </cell>
          <cell r="I9" t="str">
            <v>7</v>
          </cell>
          <cell r="J9" t="str">
            <v>AMOUNTS RECEIVABLE - TRADE DEBTORS</v>
          </cell>
          <cell r="K9">
            <v>11800231.85</v>
          </cell>
          <cell r="L9">
            <v>7720843.25</v>
          </cell>
          <cell r="M9">
            <v>4079388.5999999996</v>
          </cell>
        </row>
        <row r="10">
          <cell r="E10">
            <v>41</v>
          </cell>
          <cell r="F10" t="str">
            <v>41</v>
          </cell>
          <cell r="G10">
            <v>2005</v>
          </cell>
          <cell r="H10">
            <v>2</v>
          </cell>
          <cell r="I10" t="str">
            <v>7</v>
          </cell>
          <cell r="J10" t="str">
            <v>OTHER AMOUNTS RECEIVABLE</v>
          </cell>
          <cell r="K10">
            <v>888702.28</v>
          </cell>
          <cell r="L10">
            <v>804904.8</v>
          </cell>
          <cell r="M10">
            <v>83797.479999999981</v>
          </cell>
        </row>
        <row r="11">
          <cell r="E11">
            <v>44</v>
          </cell>
          <cell r="F11" t="str">
            <v>44</v>
          </cell>
          <cell r="G11">
            <v>2005</v>
          </cell>
          <cell r="H11">
            <v>2</v>
          </cell>
          <cell r="I11" t="str">
            <v>7</v>
          </cell>
          <cell r="J11" t="str">
            <v>TRADE DEBTS</v>
          </cell>
          <cell r="K11">
            <v>46203166.350000009</v>
          </cell>
          <cell r="L11">
            <v>53089514.640000001</v>
          </cell>
          <cell r="M11">
            <v>-6886348.2899999917</v>
          </cell>
        </row>
        <row r="12">
          <cell r="E12">
            <v>45</v>
          </cell>
          <cell r="F12" t="str">
            <v>45</v>
          </cell>
          <cell r="G12">
            <v>2005</v>
          </cell>
          <cell r="H12">
            <v>2</v>
          </cell>
          <cell r="I12" t="str">
            <v>7</v>
          </cell>
          <cell r="J12" t="str">
            <v>TAXES, REMUNERATION AND SOCIAL SECURITY COSTS</v>
          </cell>
          <cell r="K12">
            <v>3758919.41</v>
          </cell>
          <cell r="L12">
            <v>5434051.3999999994</v>
          </cell>
          <cell r="M12">
            <v>-1675131.9899999993</v>
          </cell>
        </row>
        <row r="13">
          <cell r="E13">
            <v>48</v>
          </cell>
          <cell r="F13" t="str">
            <v>48</v>
          </cell>
          <cell r="G13">
            <v>2005</v>
          </cell>
          <cell r="H13">
            <v>2</v>
          </cell>
          <cell r="I13" t="str">
            <v>7</v>
          </cell>
          <cell r="J13" t="str">
            <v>OTHER AMOUNTS PAYABLE</v>
          </cell>
          <cell r="K13">
            <v>43487405.850000001</v>
          </cell>
          <cell r="L13">
            <v>43223041.719999999</v>
          </cell>
          <cell r="M13">
            <v>264364.13000000268</v>
          </cell>
        </row>
        <row r="14">
          <cell r="E14">
            <v>49</v>
          </cell>
          <cell r="F14" t="str">
            <v>49</v>
          </cell>
          <cell r="G14">
            <v>2005</v>
          </cell>
          <cell r="H14">
            <v>2</v>
          </cell>
          <cell r="I14" t="str">
            <v>7</v>
          </cell>
          <cell r="J14" t="str">
            <v>DEFERRALS AND ACCRUALS</v>
          </cell>
          <cell r="K14">
            <v>31117388.379999999</v>
          </cell>
          <cell r="L14">
            <v>39163530.840000004</v>
          </cell>
          <cell r="M14">
            <v>-8046142.4600000046</v>
          </cell>
        </row>
        <row r="15">
          <cell r="E15">
            <v>55</v>
          </cell>
          <cell r="F15" t="str">
            <v>55</v>
          </cell>
          <cell r="G15">
            <v>2005</v>
          </cell>
          <cell r="H15">
            <v>2</v>
          </cell>
          <cell r="I15" t="str">
            <v>7</v>
          </cell>
          <cell r="J15" t="str">
            <v>CREDIT INSTITUTIONS</v>
          </cell>
          <cell r="K15">
            <v>64103856.82</v>
          </cell>
          <cell r="L15">
            <v>48737253.840000004</v>
          </cell>
          <cell r="M15">
            <v>15366602.979999997</v>
          </cell>
        </row>
        <row r="16">
          <cell r="E16">
            <v>58</v>
          </cell>
          <cell r="F16" t="str">
            <v>58</v>
          </cell>
          <cell r="G16">
            <v>2005</v>
          </cell>
          <cell r="H16">
            <v>2</v>
          </cell>
          <cell r="I16" t="str">
            <v>7</v>
          </cell>
          <cell r="J16" t="str">
            <v>INTERNAL TRANSFERS OF FUNDS</v>
          </cell>
          <cell r="K16">
            <v>21550352.870000001</v>
          </cell>
          <cell r="L16">
            <v>22450495.740000002</v>
          </cell>
          <cell r="M16">
            <v>-900142.87000000104</v>
          </cell>
        </row>
        <row r="17">
          <cell r="E17">
            <v>60</v>
          </cell>
          <cell r="F17" t="str">
            <v>60</v>
          </cell>
          <cell r="G17">
            <v>2005</v>
          </cell>
          <cell r="H17">
            <v>2</v>
          </cell>
          <cell r="I17" t="str">
            <v>7</v>
          </cell>
          <cell r="J17" t="str">
            <v>RAW MATERIALS, CONSUMABLES AND GOODS FOR RESALE</v>
          </cell>
          <cell r="K17">
            <v>5020</v>
          </cell>
          <cell r="L17">
            <v>0</v>
          </cell>
          <cell r="M17">
            <v>5020</v>
          </cell>
        </row>
        <row r="18">
          <cell r="E18">
            <v>61</v>
          </cell>
          <cell r="F18" t="str">
            <v>61</v>
          </cell>
          <cell r="G18">
            <v>2005</v>
          </cell>
          <cell r="H18">
            <v>2</v>
          </cell>
          <cell r="I18" t="str">
            <v>7</v>
          </cell>
          <cell r="J18" t="str">
            <v>SERVICES AND OTHER GOODS</v>
          </cell>
          <cell r="K18">
            <v>47227936.159999989</v>
          </cell>
          <cell r="L18">
            <v>21945706.179999992</v>
          </cell>
          <cell r="M18">
            <v>25282229.979999997</v>
          </cell>
        </row>
        <row r="19">
          <cell r="E19">
            <v>62</v>
          </cell>
          <cell r="F19" t="str">
            <v>62</v>
          </cell>
          <cell r="G19">
            <v>2005</v>
          </cell>
          <cell r="H19">
            <v>2</v>
          </cell>
          <cell r="I19" t="str">
            <v>7</v>
          </cell>
          <cell r="J19" t="str">
            <v>REMUNERATION, SOCIAL SECURITY COSTS AND PENSIONS</v>
          </cell>
          <cell r="K19">
            <v>830629.04</v>
          </cell>
          <cell r="L19">
            <v>490094.7</v>
          </cell>
          <cell r="M19">
            <v>340534.34</v>
          </cell>
        </row>
        <row r="20">
          <cell r="E20">
            <v>63</v>
          </cell>
          <cell r="F20" t="str">
            <v>63</v>
          </cell>
          <cell r="G20">
            <v>2005</v>
          </cell>
          <cell r="H20">
            <v>2</v>
          </cell>
          <cell r="I20" t="str">
            <v>7</v>
          </cell>
          <cell r="J20" t="str">
            <v>DEPRECIATION, AMOUNTS WRITTEN OFF AND PROVISIONS FOR LIABILITIES AND CHARGES</v>
          </cell>
          <cell r="K20">
            <v>6949</v>
          </cell>
          <cell r="L20">
            <v>0</v>
          </cell>
          <cell r="M20">
            <v>6949</v>
          </cell>
        </row>
        <row r="21">
          <cell r="E21">
            <v>64</v>
          </cell>
          <cell r="F21" t="str">
            <v>64</v>
          </cell>
          <cell r="G21">
            <v>2005</v>
          </cell>
          <cell r="H21">
            <v>2</v>
          </cell>
          <cell r="I21" t="str">
            <v>7</v>
          </cell>
          <cell r="J21" t="str">
            <v>OTHER OPERATING CHARGES</v>
          </cell>
          <cell r="K21">
            <v>1464056.76</v>
          </cell>
          <cell r="L21">
            <v>770772.3</v>
          </cell>
          <cell r="M21">
            <v>693284.46</v>
          </cell>
        </row>
        <row r="22">
          <cell r="E22">
            <v>65</v>
          </cell>
          <cell r="F22" t="str">
            <v>65</v>
          </cell>
          <cell r="G22">
            <v>2005</v>
          </cell>
          <cell r="H22">
            <v>2</v>
          </cell>
          <cell r="I22" t="str">
            <v>7</v>
          </cell>
          <cell r="J22" t="str">
            <v>FINANCIAL CHARGES</v>
          </cell>
          <cell r="K22">
            <v>69550.66</v>
          </cell>
          <cell r="L22">
            <v>1005.21</v>
          </cell>
          <cell r="M22">
            <v>68545.45</v>
          </cell>
        </row>
        <row r="23">
          <cell r="E23">
            <v>66</v>
          </cell>
          <cell r="F23" t="str">
            <v>66</v>
          </cell>
          <cell r="G23">
            <v>2005</v>
          </cell>
          <cell r="H23">
            <v>2</v>
          </cell>
          <cell r="I23" t="str">
            <v>7</v>
          </cell>
          <cell r="J23" t="str">
            <v>EXTRAORDINARY CHARGES</v>
          </cell>
          <cell r="K23">
            <v>6805.04</v>
          </cell>
          <cell r="L23">
            <v>0</v>
          </cell>
          <cell r="M23">
            <v>6805.04</v>
          </cell>
        </row>
        <row r="24">
          <cell r="E24">
            <v>70</v>
          </cell>
          <cell r="F24" t="str">
            <v>70</v>
          </cell>
          <cell r="G24">
            <v>2005</v>
          </cell>
          <cell r="H24">
            <v>2</v>
          </cell>
          <cell r="I24" t="str">
            <v>7</v>
          </cell>
          <cell r="J24" t="str">
            <v>TURNOVER</v>
          </cell>
          <cell r="K24">
            <v>49983592.730000004</v>
          </cell>
          <cell r="L24">
            <v>82443949.570000008</v>
          </cell>
          <cell r="M24">
            <v>-32460356.840000004</v>
          </cell>
        </row>
        <row r="25">
          <cell r="E25">
            <v>75</v>
          </cell>
          <cell r="F25" t="str">
            <v>75</v>
          </cell>
          <cell r="G25">
            <v>2005</v>
          </cell>
          <cell r="H25">
            <v>2</v>
          </cell>
          <cell r="I25" t="str">
            <v>7</v>
          </cell>
          <cell r="J25" t="str">
            <v>FINANCIAL INCOME</v>
          </cell>
          <cell r="K25">
            <v>4.28</v>
          </cell>
          <cell r="L25">
            <v>100299.02</v>
          </cell>
          <cell r="M25">
            <v>-100294.74</v>
          </cell>
        </row>
        <row r="26">
          <cell r="E26">
            <v>100000</v>
          </cell>
          <cell r="F26">
            <v>100000</v>
          </cell>
          <cell r="G26">
            <v>2005</v>
          </cell>
          <cell r="H26">
            <v>6</v>
          </cell>
          <cell r="I26" t="str">
            <v>4</v>
          </cell>
          <cell r="J26" t="str">
            <v xml:space="preserve">ISSUED CAPITAL </v>
          </cell>
          <cell r="K26">
            <v>0</v>
          </cell>
          <cell r="L26">
            <v>31000</v>
          </cell>
          <cell r="M26">
            <v>-31000</v>
          </cell>
        </row>
        <row r="27">
          <cell r="E27">
            <v>140000</v>
          </cell>
          <cell r="F27">
            <v>140000</v>
          </cell>
          <cell r="G27">
            <v>2005</v>
          </cell>
          <cell r="H27">
            <v>6</v>
          </cell>
          <cell r="I27" t="str">
            <v>4</v>
          </cell>
          <cell r="J27" t="str">
            <v xml:space="preserve">ACCUMULATED PROFITS (OR LOSSES) </v>
          </cell>
          <cell r="K27">
            <v>4826285.51</v>
          </cell>
          <cell r="L27">
            <v>0</v>
          </cell>
          <cell r="M27">
            <v>4826285.51</v>
          </cell>
        </row>
        <row r="28">
          <cell r="E28">
            <v>163115</v>
          </cell>
          <cell r="F28" t="str">
            <v>163115</v>
          </cell>
          <cell r="G28">
            <v>2005</v>
          </cell>
          <cell r="H28">
            <v>6</v>
          </cell>
          <cell r="I28" t="str">
            <v>4</v>
          </cell>
          <cell r="J28" t="str">
            <v>PROVISION FOR FRAUD</v>
          </cell>
          <cell r="K28">
            <v>1382606.72</v>
          </cell>
          <cell r="L28">
            <v>1532606.72</v>
          </cell>
          <cell r="M28">
            <v>-150000</v>
          </cell>
        </row>
        <row r="29">
          <cell r="E29">
            <v>163120</v>
          </cell>
          <cell r="F29" t="str">
            <v>163120</v>
          </cell>
          <cell r="G29">
            <v>2005</v>
          </cell>
          <cell r="H29">
            <v>6</v>
          </cell>
          <cell r="I29" t="str">
            <v>4</v>
          </cell>
          <cell r="J29" t="str">
            <v>PROVISION FOR CREDIT CARD FINE</v>
          </cell>
          <cell r="K29">
            <v>0</v>
          </cell>
          <cell r="L29">
            <v>500000</v>
          </cell>
          <cell r="M29">
            <v>-500000</v>
          </cell>
        </row>
        <row r="30">
          <cell r="E30">
            <v>163200</v>
          </cell>
          <cell r="F30" t="str">
            <v>163200</v>
          </cell>
          <cell r="G30">
            <v>2005</v>
          </cell>
          <cell r="H30">
            <v>6</v>
          </cell>
          <cell r="I30" t="str">
            <v>4</v>
          </cell>
          <cell r="J30" t="str">
            <v>ACCRUED AUDIT FEES</v>
          </cell>
          <cell r="K30">
            <v>0</v>
          </cell>
          <cell r="L30">
            <v>12000</v>
          </cell>
          <cell r="M30">
            <v>-12000</v>
          </cell>
        </row>
        <row r="31">
          <cell r="E31">
            <v>163205</v>
          </cell>
          <cell r="F31" t="str">
            <v>163205</v>
          </cell>
          <cell r="G31">
            <v>2005</v>
          </cell>
          <cell r="H31">
            <v>6</v>
          </cell>
          <cell r="I31" t="str">
            <v>4</v>
          </cell>
          <cell r="J31" t="str">
            <v>ACCRUED TAX CONSULTING FEES</v>
          </cell>
          <cell r="K31">
            <v>0</v>
          </cell>
          <cell r="L31">
            <v>6000</v>
          </cell>
          <cell r="M31">
            <v>-6000</v>
          </cell>
        </row>
        <row r="32">
          <cell r="E32">
            <v>163300</v>
          </cell>
          <cell r="F32" t="str">
            <v>163300</v>
          </cell>
          <cell r="G32">
            <v>2005</v>
          </cell>
          <cell r="H32">
            <v>6</v>
          </cell>
          <cell r="I32" t="str">
            <v>4</v>
          </cell>
          <cell r="J32" t="str">
            <v>ACCRUED ACCOUNTING FEES</v>
          </cell>
          <cell r="K32">
            <v>1500</v>
          </cell>
          <cell r="L32">
            <v>11000</v>
          </cell>
          <cell r="M32">
            <v>-9500</v>
          </cell>
        </row>
        <row r="33">
          <cell r="E33">
            <v>163400</v>
          </cell>
          <cell r="F33" t="str">
            <v>163400</v>
          </cell>
          <cell r="G33">
            <v>2005</v>
          </cell>
          <cell r="H33">
            <v>6</v>
          </cell>
          <cell r="I33" t="str">
            <v>4</v>
          </cell>
          <cell r="J33" t="str">
            <v>SETTLEMENT PROVISION</v>
          </cell>
          <cell r="K33">
            <v>943400</v>
          </cell>
          <cell r="L33">
            <v>1145528.3500000001</v>
          </cell>
          <cell r="M33">
            <v>-202128.35000000009</v>
          </cell>
        </row>
        <row r="34">
          <cell r="E34">
            <v>163500</v>
          </cell>
          <cell r="F34" t="str">
            <v>163500</v>
          </cell>
          <cell r="G34">
            <v>2005</v>
          </cell>
          <cell r="H34">
            <v>6</v>
          </cell>
          <cell r="I34" t="str">
            <v>4</v>
          </cell>
          <cell r="J34" t="str">
            <v>OTHER PROVISIONS</v>
          </cell>
          <cell r="K34">
            <v>0</v>
          </cell>
          <cell r="L34">
            <v>85000</v>
          </cell>
          <cell r="M34">
            <v>-85000</v>
          </cell>
        </row>
        <row r="35">
          <cell r="E35">
            <v>233000</v>
          </cell>
          <cell r="F35" t="str">
            <v>233000</v>
          </cell>
          <cell r="G35">
            <v>2005</v>
          </cell>
          <cell r="H35">
            <v>6</v>
          </cell>
          <cell r="I35" t="str">
            <v>1</v>
          </cell>
          <cell r="J35" t="str">
            <v>OFFICE EQUIPEMENT</v>
          </cell>
          <cell r="K35">
            <v>1208.69</v>
          </cell>
          <cell r="L35">
            <v>0</v>
          </cell>
          <cell r="M35">
            <v>1208.69</v>
          </cell>
        </row>
        <row r="36">
          <cell r="E36">
            <v>233009</v>
          </cell>
          <cell r="F36" t="str">
            <v>233009</v>
          </cell>
          <cell r="G36">
            <v>2005</v>
          </cell>
          <cell r="H36">
            <v>6</v>
          </cell>
          <cell r="I36" t="str">
            <v>4</v>
          </cell>
          <cell r="J36" t="str">
            <v>DEPREC. /OFFICE EQUIPMENT</v>
          </cell>
          <cell r="K36">
            <v>0</v>
          </cell>
          <cell r="L36">
            <v>148.66999999999999</v>
          </cell>
          <cell r="M36">
            <v>-148.66999999999999</v>
          </cell>
        </row>
        <row r="37">
          <cell r="E37">
            <v>234000</v>
          </cell>
          <cell r="F37" t="str">
            <v>234000</v>
          </cell>
          <cell r="G37">
            <v>2005</v>
          </cell>
          <cell r="H37">
            <v>6</v>
          </cell>
          <cell r="I37" t="str">
            <v>1</v>
          </cell>
          <cell r="J37" t="str">
            <v>IT MATERIAL AND EQUIPMENT</v>
          </cell>
          <cell r="K37">
            <v>46609.26</v>
          </cell>
          <cell r="L37">
            <v>0</v>
          </cell>
          <cell r="M37">
            <v>46609.26</v>
          </cell>
        </row>
        <row r="38">
          <cell r="E38">
            <v>234009</v>
          </cell>
          <cell r="F38" t="str">
            <v>234009</v>
          </cell>
          <cell r="G38">
            <v>2005</v>
          </cell>
          <cell r="H38">
            <v>6</v>
          </cell>
          <cell r="I38" t="str">
            <v>4</v>
          </cell>
          <cell r="J38" t="str">
            <v>DEPREC. / IT MATERIAL+EQUIPMENT</v>
          </cell>
          <cell r="K38">
            <v>0</v>
          </cell>
          <cell r="L38">
            <v>8248.3700000000008</v>
          </cell>
          <cell r="M38">
            <v>-8248.3700000000008</v>
          </cell>
        </row>
        <row r="39">
          <cell r="E39">
            <v>280100</v>
          </cell>
          <cell r="F39" t="str">
            <v>280100</v>
          </cell>
          <cell r="G39">
            <v>2005</v>
          </cell>
          <cell r="H39">
            <v>6</v>
          </cell>
          <cell r="I39" t="str">
            <v>4</v>
          </cell>
          <cell r="J39" t="str">
            <v>PART. SKYPE INC (USA)</v>
          </cell>
          <cell r="K39">
            <v>817.66</v>
          </cell>
          <cell r="L39">
            <v>0</v>
          </cell>
          <cell r="M39">
            <v>817.66</v>
          </cell>
        </row>
        <row r="40">
          <cell r="E40">
            <v>288000</v>
          </cell>
          <cell r="F40" t="str">
            <v>288000</v>
          </cell>
          <cell r="G40">
            <v>2005</v>
          </cell>
          <cell r="H40">
            <v>6</v>
          </cell>
          <cell r="I40" t="str">
            <v>4</v>
          </cell>
          <cell r="J40" t="str">
            <v>CASH GUARANTEES</v>
          </cell>
          <cell r="K40">
            <v>42500</v>
          </cell>
          <cell r="L40">
            <v>42500</v>
          </cell>
          <cell r="M40">
            <v>0</v>
          </cell>
        </row>
        <row r="41">
          <cell r="E41">
            <v>340000</v>
          </cell>
          <cell r="F41" t="str">
            <v>340000</v>
          </cell>
          <cell r="G41">
            <v>2005</v>
          </cell>
          <cell r="H41">
            <v>6</v>
          </cell>
          <cell r="I41" t="str">
            <v>4</v>
          </cell>
          <cell r="J41" t="str">
            <v>COSTS OF GOODS PURCHASED FOR RESALE</v>
          </cell>
          <cell r="K41">
            <v>5020</v>
          </cell>
          <cell r="L41">
            <v>5020</v>
          </cell>
          <cell r="M41">
            <v>0</v>
          </cell>
        </row>
        <row r="42">
          <cell r="E42">
            <v>400000</v>
          </cell>
          <cell r="F42" t="str">
            <v>400000</v>
          </cell>
          <cell r="G42">
            <v>2005</v>
          </cell>
          <cell r="H42">
            <v>6</v>
          </cell>
          <cell r="I42" t="str">
            <v>5</v>
          </cell>
          <cell r="J42" t="str">
            <v>CUSTOMERS</v>
          </cell>
          <cell r="K42">
            <v>1125001.8899999999</v>
          </cell>
          <cell r="L42">
            <v>1091162.1499999999</v>
          </cell>
          <cell r="M42">
            <v>33839.739999999991</v>
          </cell>
        </row>
        <row r="43">
          <cell r="E43">
            <v>404000</v>
          </cell>
          <cell r="F43" t="str">
            <v>404000</v>
          </cell>
          <cell r="G43">
            <v>2005</v>
          </cell>
          <cell r="H43">
            <v>6</v>
          </cell>
          <cell r="I43" t="str">
            <v>4</v>
          </cell>
          <cell r="J43" t="str">
            <v>INVOICES TO BE ISSUED</v>
          </cell>
          <cell r="K43">
            <v>176857.9</v>
          </cell>
          <cell r="L43">
            <v>137875.74</v>
          </cell>
          <cell r="M43">
            <v>38982.160000000003</v>
          </cell>
        </row>
        <row r="44">
          <cell r="E44">
            <v>404005</v>
          </cell>
          <cell r="F44" t="str">
            <v>404005</v>
          </cell>
          <cell r="G44">
            <v>2005</v>
          </cell>
          <cell r="H44">
            <v>6</v>
          </cell>
          <cell r="I44" t="str">
            <v>4</v>
          </cell>
          <cell r="J44" t="str">
            <v>CREDIT NOTES TO BE RECEIVED</v>
          </cell>
          <cell r="K44">
            <v>19509.830000000002</v>
          </cell>
          <cell r="L44">
            <v>19509.830000000002</v>
          </cell>
          <cell r="M44">
            <v>0</v>
          </cell>
        </row>
        <row r="45">
          <cell r="E45">
            <v>406005</v>
          </cell>
          <cell r="F45" t="str">
            <v>406005</v>
          </cell>
          <cell r="G45">
            <v>2005</v>
          </cell>
          <cell r="H45">
            <v>6</v>
          </cell>
          <cell r="I45" t="str">
            <v>4</v>
          </cell>
          <cell r="J45" t="str">
            <v>PREPAYMENTS COLT TELECOM</v>
          </cell>
          <cell r="K45">
            <v>102589.47</v>
          </cell>
          <cell r="L45">
            <v>0</v>
          </cell>
          <cell r="M45">
            <v>102589.47</v>
          </cell>
        </row>
        <row r="46">
          <cell r="E46">
            <v>406010</v>
          </cell>
          <cell r="F46" t="str">
            <v>406010</v>
          </cell>
          <cell r="G46">
            <v>2005</v>
          </cell>
          <cell r="H46">
            <v>6</v>
          </cell>
          <cell r="I46" t="str">
            <v>4</v>
          </cell>
          <cell r="J46" t="str">
            <v>GTS INTERNET PARTNERS PREPAYMENT</v>
          </cell>
          <cell r="K46">
            <v>20000</v>
          </cell>
          <cell r="L46">
            <v>20000</v>
          </cell>
          <cell r="M46">
            <v>0</v>
          </cell>
        </row>
        <row r="47">
          <cell r="E47">
            <v>406015</v>
          </cell>
          <cell r="F47" t="str">
            <v>406015</v>
          </cell>
          <cell r="G47">
            <v>2005</v>
          </cell>
          <cell r="H47">
            <v>6</v>
          </cell>
          <cell r="I47" t="str">
            <v>4</v>
          </cell>
          <cell r="J47" t="str">
            <v>PC HOME</v>
          </cell>
          <cell r="K47">
            <v>3188094.19</v>
          </cell>
          <cell r="L47">
            <v>209329.81</v>
          </cell>
          <cell r="M47">
            <v>2978764.38</v>
          </cell>
        </row>
        <row r="48">
          <cell r="E48">
            <v>406020</v>
          </cell>
          <cell r="F48" t="str">
            <v>406020</v>
          </cell>
          <cell r="G48">
            <v>2005</v>
          </cell>
          <cell r="H48">
            <v>6</v>
          </cell>
          <cell r="I48" t="str">
            <v>4</v>
          </cell>
          <cell r="J48" t="str">
            <v>MONEYBOOKERS</v>
          </cell>
          <cell r="K48">
            <v>2104548.98</v>
          </cell>
          <cell r="L48">
            <v>2325741.7999999998</v>
          </cell>
          <cell r="M48">
            <v>-221192.81999999983</v>
          </cell>
        </row>
        <row r="49">
          <cell r="E49">
            <v>406025</v>
          </cell>
          <cell r="F49" t="str">
            <v>406025</v>
          </cell>
          <cell r="G49">
            <v>2005</v>
          </cell>
          <cell r="H49">
            <v>6</v>
          </cell>
          <cell r="I49" t="str">
            <v>4</v>
          </cell>
          <cell r="J49" t="str">
            <v>PAYPAL</v>
          </cell>
          <cell r="K49">
            <v>4898293.8600000003</v>
          </cell>
          <cell r="L49">
            <v>3917223.92</v>
          </cell>
          <cell r="M49">
            <v>981069.94000000041</v>
          </cell>
        </row>
        <row r="50">
          <cell r="E50">
            <v>406030</v>
          </cell>
          <cell r="F50" t="str">
            <v>406030</v>
          </cell>
          <cell r="G50">
            <v>2005</v>
          </cell>
          <cell r="H50">
            <v>6</v>
          </cell>
          <cell r="I50" t="str">
            <v>4</v>
          </cell>
          <cell r="J50" t="str">
            <v>ONET</v>
          </cell>
          <cell r="K50">
            <v>154938.29999999999</v>
          </cell>
          <cell r="L50">
            <v>0</v>
          </cell>
          <cell r="M50">
            <v>154938.29999999999</v>
          </cell>
        </row>
        <row r="51">
          <cell r="E51">
            <v>406035</v>
          </cell>
          <cell r="F51" t="str">
            <v>406035</v>
          </cell>
          <cell r="G51">
            <v>2005</v>
          </cell>
          <cell r="H51">
            <v>6</v>
          </cell>
          <cell r="I51" t="str">
            <v>4</v>
          </cell>
          <cell r="J51" t="str">
            <v>HGC</v>
          </cell>
          <cell r="K51">
            <v>10397.43</v>
          </cell>
          <cell r="L51">
            <v>0</v>
          </cell>
          <cell r="M51">
            <v>10397.43</v>
          </cell>
        </row>
        <row r="52">
          <cell r="E52">
            <v>411000</v>
          </cell>
          <cell r="F52" t="str">
            <v>411000</v>
          </cell>
          <cell r="G52">
            <v>2005</v>
          </cell>
          <cell r="H52">
            <v>6</v>
          </cell>
          <cell r="I52" t="str">
            <v>3</v>
          </cell>
          <cell r="J52" t="str">
            <v>V.A.T. RECOVERABLE</v>
          </cell>
          <cell r="K52">
            <v>83030.009999999995</v>
          </cell>
          <cell r="L52">
            <v>658.65</v>
          </cell>
          <cell r="M52">
            <v>82371.360000000001</v>
          </cell>
        </row>
        <row r="53">
          <cell r="E53">
            <v>411150</v>
          </cell>
          <cell r="F53" t="str">
            <v>411150</v>
          </cell>
          <cell r="G53">
            <v>2005</v>
          </cell>
          <cell r="H53">
            <v>6</v>
          </cell>
          <cell r="I53" t="str">
            <v>3</v>
          </cell>
          <cell r="J53" t="str">
            <v>DUTCH V.A.T. TO RECLAIM</v>
          </cell>
          <cell r="K53">
            <v>1426.12</v>
          </cell>
          <cell r="L53">
            <v>0</v>
          </cell>
          <cell r="M53">
            <v>1426.12</v>
          </cell>
        </row>
        <row r="54">
          <cell r="E54">
            <v>413000</v>
          </cell>
          <cell r="F54" t="str">
            <v>413000</v>
          </cell>
          <cell r="G54">
            <v>2005</v>
          </cell>
          <cell r="H54">
            <v>6</v>
          </cell>
          <cell r="I54" t="str">
            <v>4</v>
          </cell>
          <cell r="J54" t="str">
            <v>V.A.T. ADVANCES PAID</v>
          </cell>
          <cell r="K54">
            <v>804246.15</v>
          </cell>
          <cell r="L54">
            <v>804246.15</v>
          </cell>
          <cell r="M54">
            <v>0</v>
          </cell>
        </row>
        <row r="55">
          <cell r="E55">
            <v>440000</v>
          </cell>
          <cell r="F55" t="str">
            <v>440000</v>
          </cell>
          <cell r="G55">
            <v>2005</v>
          </cell>
          <cell r="H55">
            <v>6</v>
          </cell>
          <cell r="I55" t="str">
            <v>5</v>
          </cell>
          <cell r="J55" t="str">
            <v>SUPPLIERS</v>
          </cell>
          <cell r="K55">
            <v>25745631.530000001</v>
          </cell>
          <cell r="L55">
            <v>26870150.959999997</v>
          </cell>
          <cell r="M55">
            <v>-1124519.429999996</v>
          </cell>
        </row>
        <row r="56">
          <cell r="E56">
            <v>444000</v>
          </cell>
          <cell r="F56" t="str">
            <v>444000</v>
          </cell>
          <cell r="G56">
            <v>2005</v>
          </cell>
          <cell r="H56">
            <v>6</v>
          </cell>
          <cell r="I56" t="str">
            <v>4</v>
          </cell>
          <cell r="J56" t="str">
            <v>INVOICES TO BE RECEIVED</v>
          </cell>
          <cell r="K56">
            <v>17676544.09</v>
          </cell>
          <cell r="L56">
            <v>17676544.09</v>
          </cell>
          <cell r="M56">
            <v>0</v>
          </cell>
        </row>
        <row r="57">
          <cell r="E57">
            <v>444001</v>
          </cell>
          <cell r="F57" t="str">
            <v>444001</v>
          </cell>
          <cell r="G57">
            <v>2005</v>
          </cell>
          <cell r="H57">
            <v>6</v>
          </cell>
          <cell r="I57" t="str">
            <v>5</v>
          </cell>
          <cell r="J57" t="str">
            <v>IR - CALL TERMINATION</v>
          </cell>
          <cell r="K57">
            <v>2266966.4900000002</v>
          </cell>
          <cell r="L57">
            <v>6560089.9299999997</v>
          </cell>
          <cell r="M57">
            <v>-4293123.4399999995</v>
          </cell>
        </row>
        <row r="58">
          <cell r="E58">
            <v>444002</v>
          </cell>
          <cell r="F58" t="str">
            <v>444002</v>
          </cell>
          <cell r="G58">
            <v>2005</v>
          </cell>
          <cell r="H58">
            <v>6</v>
          </cell>
          <cell r="I58" t="str">
            <v>5</v>
          </cell>
          <cell r="J58" t="str">
            <v>IR - CONSULTING FEES</v>
          </cell>
          <cell r="K58">
            <v>188415.47</v>
          </cell>
          <cell r="L58">
            <v>243271.07</v>
          </cell>
          <cell r="M58">
            <v>-54855.600000000006</v>
          </cell>
        </row>
        <row r="59">
          <cell r="E59">
            <v>444003</v>
          </cell>
          <cell r="F59" t="str">
            <v>444003</v>
          </cell>
          <cell r="G59">
            <v>2005</v>
          </cell>
          <cell r="H59">
            <v>6</v>
          </cell>
          <cell r="I59" t="str">
            <v>5</v>
          </cell>
          <cell r="J59" t="str">
            <v>IR - LEGAL FEES</v>
          </cell>
          <cell r="K59">
            <v>1875.52</v>
          </cell>
          <cell r="L59">
            <v>94698.19</v>
          </cell>
          <cell r="M59">
            <v>-92822.67</v>
          </cell>
        </row>
        <row r="60">
          <cell r="E60">
            <v>444004</v>
          </cell>
          <cell r="F60" t="str">
            <v>444004</v>
          </cell>
          <cell r="G60">
            <v>2005</v>
          </cell>
          <cell r="H60">
            <v>6</v>
          </cell>
          <cell r="I60" t="str">
            <v>5</v>
          </cell>
          <cell r="J60" t="str">
            <v>IR -HOSTING</v>
          </cell>
          <cell r="K60">
            <v>0</v>
          </cell>
          <cell r="L60">
            <v>747288.77</v>
          </cell>
          <cell r="M60">
            <v>-747288.77</v>
          </cell>
        </row>
        <row r="61">
          <cell r="E61">
            <v>444006</v>
          </cell>
          <cell r="F61" t="str">
            <v>444006</v>
          </cell>
          <cell r="G61">
            <v>2005</v>
          </cell>
          <cell r="H61">
            <v>6</v>
          </cell>
          <cell r="I61" t="str">
            <v>5</v>
          </cell>
          <cell r="J61" t="str">
            <v>IR - OTHERS COSTS</v>
          </cell>
          <cell r="K61">
            <v>323733.25</v>
          </cell>
          <cell r="L61">
            <v>897471.63</v>
          </cell>
          <cell r="M61">
            <v>-573738.38</v>
          </cell>
        </row>
        <row r="62">
          <cell r="E62">
            <v>451000</v>
          </cell>
          <cell r="F62" t="str">
            <v>451000</v>
          </cell>
          <cell r="G62">
            <v>2005</v>
          </cell>
          <cell r="H62">
            <v>6</v>
          </cell>
          <cell r="I62" t="str">
            <v>3</v>
          </cell>
          <cell r="J62" t="str">
            <v>V.A.T. PAYABLE</v>
          </cell>
          <cell r="K62">
            <v>764939</v>
          </cell>
          <cell r="L62">
            <v>3970707.75</v>
          </cell>
          <cell r="M62">
            <v>-3205768.75</v>
          </cell>
        </row>
        <row r="63">
          <cell r="E63">
            <v>451140</v>
          </cell>
          <cell r="F63" t="str">
            <v>451140</v>
          </cell>
          <cell r="G63">
            <v>2005</v>
          </cell>
          <cell r="H63">
            <v>6</v>
          </cell>
          <cell r="I63" t="str">
            <v>3</v>
          </cell>
          <cell r="J63" t="str">
            <v>C/A V.A.T 2004</v>
          </cell>
          <cell r="K63">
            <v>592459.56999999995</v>
          </cell>
          <cell r="L63">
            <v>730459.57</v>
          </cell>
          <cell r="M63">
            <v>-138000</v>
          </cell>
        </row>
        <row r="64">
          <cell r="E64">
            <v>451150</v>
          </cell>
          <cell r="F64" t="str">
            <v>451150</v>
          </cell>
          <cell r="G64">
            <v>2005</v>
          </cell>
          <cell r="H64">
            <v>6</v>
          </cell>
          <cell r="I64" t="str">
            <v>4</v>
          </cell>
          <cell r="J64" t="str">
            <v>C/C VAT 2005</v>
          </cell>
          <cell r="K64">
            <v>1745031.29</v>
          </cell>
          <cell r="L64">
            <v>0</v>
          </cell>
          <cell r="M64">
            <v>1745031.29</v>
          </cell>
        </row>
        <row r="65">
          <cell r="E65">
            <v>453000</v>
          </cell>
          <cell r="F65" t="str">
            <v>453000</v>
          </cell>
          <cell r="G65">
            <v>2005</v>
          </cell>
          <cell r="H65">
            <v>6</v>
          </cell>
          <cell r="I65" t="str">
            <v>4</v>
          </cell>
          <cell r="J65" t="str">
            <v>PAYROLL TAXES</v>
          </cell>
          <cell r="K65">
            <v>62221.42</v>
          </cell>
          <cell r="L65">
            <v>62118.22</v>
          </cell>
          <cell r="M65">
            <v>103.19999999999709</v>
          </cell>
        </row>
        <row r="66">
          <cell r="E66">
            <v>454000</v>
          </cell>
          <cell r="F66" t="str">
            <v>454000</v>
          </cell>
          <cell r="G66">
            <v>2005</v>
          </cell>
          <cell r="H66">
            <v>6</v>
          </cell>
          <cell r="I66" t="str">
            <v>4</v>
          </cell>
          <cell r="J66" t="str">
            <v>SOCIAL SECURITY CONTRIBUTIONS</v>
          </cell>
          <cell r="K66">
            <v>23174.959999999999</v>
          </cell>
          <cell r="L66">
            <v>26652.560000000001</v>
          </cell>
          <cell r="M66">
            <v>-3477.6000000000022</v>
          </cell>
        </row>
        <row r="67">
          <cell r="E67">
            <v>454005</v>
          </cell>
          <cell r="F67" t="str">
            <v>454005</v>
          </cell>
          <cell r="G67">
            <v>2005</v>
          </cell>
          <cell r="H67">
            <v>6</v>
          </cell>
          <cell r="I67" t="str">
            <v>4</v>
          </cell>
          <cell r="J67" t="str">
            <v>C/C URSSAF</v>
          </cell>
          <cell r="K67">
            <v>0</v>
          </cell>
          <cell r="L67">
            <v>24668.78</v>
          </cell>
          <cell r="M67">
            <v>-24668.78</v>
          </cell>
        </row>
        <row r="68">
          <cell r="E68">
            <v>454100</v>
          </cell>
          <cell r="F68" t="str">
            <v>454100</v>
          </cell>
          <cell r="G68">
            <v>2005</v>
          </cell>
          <cell r="H68">
            <v>6</v>
          </cell>
          <cell r="I68" t="str">
            <v>4</v>
          </cell>
          <cell r="J68" t="str">
            <v>ACCRUED SOCIAL SECURITY CONTR - N ZENNSTROM</v>
          </cell>
          <cell r="K68">
            <v>4832.1400000000003</v>
          </cell>
          <cell r="L68">
            <v>4832.1400000000003</v>
          </cell>
          <cell r="M68">
            <v>0</v>
          </cell>
        </row>
        <row r="69">
          <cell r="E69">
            <v>454105</v>
          </cell>
          <cell r="F69" t="str">
            <v>454105</v>
          </cell>
          <cell r="G69">
            <v>2005</v>
          </cell>
          <cell r="H69">
            <v>6</v>
          </cell>
          <cell r="I69" t="str">
            <v>4</v>
          </cell>
          <cell r="J69" t="str">
            <v>ACCRUED SOCIAL SECURITY CONTR - M. JACKSON</v>
          </cell>
          <cell r="K69">
            <v>25816.5</v>
          </cell>
          <cell r="L69">
            <v>25816.5</v>
          </cell>
          <cell r="M69">
            <v>0</v>
          </cell>
        </row>
        <row r="70">
          <cell r="E70">
            <v>454110</v>
          </cell>
          <cell r="F70" t="str">
            <v>454110</v>
          </cell>
          <cell r="G70">
            <v>2005</v>
          </cell>
          <cell r="H70">
            <v>6</v>
          </cell>
          <cell r="I70" t="str">
            <v>4</v>
          </cell>
          <cell r="J70" t="str">
            <v>ACCRUED SOCIAL SECURITY CONTR - IAN FULTON</v>
          </cell>
          <cell r="K70">
            <v>1961.65</v>
          </cell>
          <cell r="L70">
            <v>1961.65</v>
          </cell>
          <cell r="M70">
            <v>0</v>
          </cell>
        </row>
        <row r="71">
          <cell r="E71">
            <v>454114</v>
          </cell>
          <cell r="F71" t="str">
            <v>454114</v>
          </cell>
          <cell r="G71">
            <v>2005</v>
          </cell>
          <cell r="H71">
            <v>6</v>
          </cell>
          <cell r="I71" t="str">
            <v>4</v>
          </cell>
          <cell r="J71" t="str">
            <v>SOCIAL SECURITY CONTR - O. THIRY</v>
          </cell>
          <cell r="K71">
            <v>2911.42</v>
          </cell>
          <cell r="L71">
            <v>2911.42</v>
          </cell>
          <cell r="M71">
            <v>0</v>
          </cell>
        </row>
        <row r="72">
          <cell r="E72">
            <v>454115</v>
          </cell>
          <cell r="F72" t="str">
            <v>454115</v>
          </cell>
          <cell r="G72">
            <v>2005</v>
          </cell>
          <cell r="H72">
            <v>6</v>
          </cell>
          <cell r="I72" t="str">
            <v>4</v>
          </cell>
          <cell r="J72" t="str">
            <v>ACCRUED SOCIAL SECURITY CONTR - O. THIRY</v>
          </cell>
          <cell r="K72">
            <v>4407.82</v>
          </cell>
          <cell r="L72">
            <v>4407.82</v>
          </cell>
          <cell r="M72">
            <v>0</v>
          </cell>
        </row>
        <row r="73">
          <cell r="E73">
            <v>455000</v>
          </cell>
          <cell r="F73" t="str">
            <v>455000</v>
          </cell>
          <cell r="G73">
            <v>2005</v>
          </cell>
          <cell r="H73">
            <v>6</v>
          </cell>
          <cell r="I73" t="str">
            <v>4</v>
          </cell>
          <cell r="J73" t="str">
            <v>SALARIES TO PAY - N. ZENNSTRÖM</v>
          </cell>
          <cell r="K73">
            <v>53829.83</v>
          </cell>
          <cell r="L73">
            <v>53829.83</v>
          </cell>
          <cell r="M73">
            <v>0</v>
          </cell>
        </row>
        <row r="74">
          <cell r="E74">
            <v>455005</v>
          </cell>
          <cell r="F74" t="str">
            <v>455005</v>
          </cell>
          <cell r="G74">
            <v>2005</v>
          </cell>
          <cell r="H74">
            <v>6</v>
          </cell>
          <cell r="I74" t="str">
            <v>4</v>
          </cell>
          <cell r="J74" t="str">
            <v>SALARIES TO BE PAID</v>
          </cell>
          <cell r="K74">
            <v>23100</v>
          </cell>
          <cell r="L74">
            <v>71451.350000000006</v>
          </cell>
          <cell r="M74">
            <v>-48351.350000000006</v>
          </cell>
        </row>
        <row r="75">
          <cell r="E75">
            <v>455100</v>
          </cell>
          <cell r="F75" t="str">
            <v>455100</v>
          </cell>
          <cell r="G75">
            <v>2005</v>
          </cell>
          <cell r="H75">
            <v>6</v>
          </cell>
          <cell r="I75" t="str">
            <v>4</v>
          </cell>
          <cell r="J75" t="str">
            <v>ACCRUED SALARY - N. ZENNSTROM</v>
          </cell>
          <cell r="K75">
            <v>26749.96</v>
          </cell>
          <cell r="L75">
            <v>26749.96</v>
          </cell>
          <cell r="M75">
            <v>0</v>
          </cell>
        </row>
        <row r="76">
          <cell r="E76">
            <v>455105</v>
          </cell>
          <cell r="F76" t="str">
            <v>455105</v>
          </cell>
          <cell r="G76">
            <v>2005</v>
          </cell>
          <cell r="H76">
            <v>6</v>
          </cell>
          <cell r="I76" t="str">
            <v>4</v>
          </cell>
          <cell r="J76" t="str">
            <v>ACCRUED SALARY - M. JACKSON</v>
          </cell>
          <cell r="K76">
            <v>177146.53</v>
          </cell>
          <cell r="L76">
            <v>177146.53</v>
          </cell>
          <cell r="M76">
            <v>0</v>
          </cell>
        </row>
        <row r="77">
          <cell r="E77">
            <v>455107</v>
          </cell>
          <cell r="F77" t="str">
            <v>455107</v>
          </cell>
          <cell r="G77">
            <v>2005</v>
          </cell>
          <cell r="H77">
            <v>6</v>
          </cell>
          <cell r="I77" t="str">
            <v>4</v>
          </cell>
          <cell r="J77" t="str">
            <v>SALARY - M. JACKSON</v>
          </cell>
          <cell r="K77">
            <v>81512.100000000006</v>
          </cell>
          <cell r="L77">
            <v>81512.100000000006</v>
          </cell>
          <cell r="M77">
            <v>0</v>
          </cell>
        </row>
        <row r="78">
          <cell r="E78">
            <v>455110</v>
          </cell>
          <cell r="F78" t="str">
            <v>455110</v>
          </cell>
          <cell r="G78">
            <v>2005</v>
          </cell>
          <cell r="H78">
            <v>6</v>
          </cell>
          <cell r="I78" t="str">
            <v>4</v>
          </cell>
          <cell r="J78" t="str">
            <v>ACCRUED SALARY - IAN FULTON</v>
          </cell>
          <cell r="K78">
            <v>32474.6</v>
          </cell>
          <cell r="L78">
            <v>32474.6</v>
          </cell>
          <cell r="M78">
            <v>0</v>
          </cell>
        </row>
        <row r="79">
          <cell r="E79">
            <v>455111</v>
          </cell>
          <cell r="F79" t="str">
            <v>455111</v>
          </cell>
          <cell r="G79">
            <v>2005</v>
          </cell>
          <cell r="H79">
            <v>6</v>
          </cell>
          <cell r="I79" t="str">
            <v>4</v>
          </cell>
          <cell r="J79" t="str">
            <v>SALARY - IAN FULTON</v>
          </cell>
          <cell r="K79">
            <v>13458.5</v>
          </cell>
          <cell r="L79">
            <v>13458.5</v>
          </cell>
          <cell r="M79">
            <v>0</v>
          </cell>
        </row>
        <row r="80">
          <cell r="E80">
            <v>455114</v>
          </cell>
          <cell r="F80" t="str">
            <v>455114</v>
          </cell>
          <cell r="G80">
            <v>2005</v>
          </cell>
          <cell r="H80">
            <v>6</v>
          </cell>
          <cell r="I80" t="str">
            <v>4</v>
          </cell>
          <cell r="J80" t="str">
            <v>SALARY - OLIVIER THIRY</v>
          </cell>
          <cell r="K80">
            <v>22409.72</v>
          </cell>
          <cell r="L80">
            <v>22409.72</v>
          </cell>
          <cell r="M80">
            <v>0</v>
          </cell>
        </row>
        <row r="81">
          <cell r="E81">
            <v>455115</v>
          </cell>
          <cell r="F81" t="str">
            <v>455115</v>
          </cell>
          <cell r="G81">
            <v>2005</v>
          </cell>
          <cell r="H81">
            <v>6</v>
          </cell>
          <cell r="I81" t="str">
            <v>4</v>
          </cell>
          <cell r="J81" t="str">
            <v>ACCRUED SALARY - OLIVIER THIRY</v>
          </cell>
          <cell r="K81">
            <v>27694.11</v>
          </cell>
          <cell r="L81">
            <v>27694.11</v>
          </cell>
          <cell r="M81">
            <v>0</v>
          </cell>
        </row>
        <row r="82">
          <cell r="E82">
            <v>455116</v>
          </cell>
          <cell r="F82" t="str">
            <v>455116</v>
          </cell>
          <cell r="G82">
            <v>2005</v>
          </cell>
          <cell r="H82">
            <v>6</v>
          </cell>
          <cell r="I82" t="str">
            <v>4</v>
          </cell>
          <cell r="J82" t="str">
            <v>SALARY M. GRARE</v>
          </cell>
          <cell r="K82">
            <v>19486.71</v>
          </cell>
          <cell r="L82">
            <v>19486.71</v>
          </cell>
          <cell r="M82">
            <v>0</v>
          </cell>
        </row>
        <row r="83">
          <cell r="E83">
            <v>455117</v>
          </cell>
          <cell r="F83" t="str">
            <v>455117</v>
          </cell>
          <cell r="G83">
            <v>2005</v>
          </cell>
          <cell r="H83">
            <v>6</v>
          </cell>
          <cell r="I83" t="str">
            <v>4</v>
          </cell>
          <cell r="J83" t="str">
            <v>SALARY GAUTIER</v>
          </cell>
          <cell r="K83">
            <v>10201.58</v>
          </cell>
          <cell r="L83">
            <v>10201.58</v>
          </cell>
          <cell r="M83">
            <v>0</v>
          </cell>
        </row>
        <row r="84">
          <cell r="E84">
            <v>455118</v>
          </cell>
          <cell r="F84" t="str">
            <v>455118</v>
          </cell>
          <cell r="G84">
            <v>2005</v>
          </cell>
          <cell r="H84">
            <v>6</v>
          </cell>
          <cell r="I84" t="str">
            <v>4</v>
          </cell>
          <cell r="J84" t="str">
            <v>SALARY JEROME ARCHAMBEAUD</v>
          </cell>
          <cell r="K84">
            <v>43100</v>
          </cell>
          <cell r="L84">
            <v>43100</v>
          </cell>
          <cell r="M84">
            <v>0</v>
          </cell>
        </row>
        <row r="85">
          <cell r="E85">
            <v>480101</v>
          </cell>
          <cell r="F85" t="str">
            <v>480101</v>
          </cell>
          <cell r="G85">
            <v>2005</v>
          </cell>
          <cell r="H85">
            <v>6</v>
          </cell>
          <cell r="I85" t="str">
            <v>4</v>
          </cell>
          <cell r="J85" t="str">
            <v>INTERCO SKYPER LIMITED (Bahamas)</v>
          </cell>
          <cell r="K85">
            <v>0</v>
          </cell>
          <cell r="L85">
            <v>1537.41</v>
          </cell>
          <cell r="M85">
            <v>-1537.41</v>
          </cell>
        </row>
        <row r="86">
          <cell r="E86">
            <v>480102</v>
          </cell>
          <cell r="F86" t="str">
            <v>480102</v>
          </cell>
          <cell r="G86">
            <v>2005</v>
          </cell>
          <cell r="H86">
            <v>6</v>
          </cell>
          <cell r="I86" t="str">
            <v>4</v>
          </cell>
          <cell r="J86" t="str">
            <v>INTERCO SKYPE TECHNOLOGIES S.A. (LUX)</v>
          </cell>
          <cell r="K86">
            <v>1781588.45</v>
          </cell>
          <cell r="L86">
            <v>213680.98</v>
          </cell>
          <cell r="M86">
            <v>1567907.47</v>
          </cell>
        </row>
        <row r="87">
          <cell r="E87">
            <v>480103</v>
          </cell>
          <cell r="F87" t="str">
            <v>480103</v>
          </cell>
          <cell r="G87">
            <v>2005</v>
          </cell>
          <cell r="H87">
            <v>6</v>
          </cell>
          <cell r="I87" t="str">
            <v>4</v>
          </cell>
          <cell r="J87" t="str">
            <v>BIBIT INTERNET PAYMENTS RECEIVABLE</v>
          </cell>
          <cell r="K87">
            <v>34409012.780000001</v>
          </cell>
          <cell r="L87">
            <v>38174281.270000003</v>
          </cell>
          <cell r="M87">
            <v>-3765268.4900000021</v>
          </cell>
        </row>
        <row r="88">
          <cell r="E88">
            <v>480104</v>
          </cell>
          <cell r="F88" t="str">
            <v>480104</v>
          </cell>
          <cell r="G88">
            <v>2005</v>
          </cell>
          <cell r="H88">
            <v>6</v>
          </cell>
          <cell r="I88" t="str">
            <v>4</v>
          </cell>
          <cell r="J88" t="str">
            <v>INTERCO S. TECHNOLOGIES LTD (UK)</v>
          </cell>
          <cell r="K88">
            <v>4484426.71</v>
          </cell>
          <cell r="L88">
            <v>4272527.29</v>
          </cell>
          <cell r="M88">
            <v>211899.41999999993</v>
          </cell>
        </row>
        <row r="89">
          <cell r="E89">
            <v>480105</v>
          </cell>
          <cell r="F89" t="str">
            <v>480105</v>
          </cell>
          <cell r="G89">
            <v>2005</v>
          </cell>
          <cell r="H89">
            <v>6</v>
          </cell>
          <cell r="I89" t="str">
            <v>4</v>
          </cell>
          <cell r="J89" t="str">
            <v>INTERCO SKYPE INC</v>
          </cell>
          <cell r="K89">
            <v>234113.67</v>
          </cell>
          <cell r="L89">
            <v>0</v>
          </cell>
          <cell r="M89">
            <v>234113.67</v>
          </cell>
        </row>
        <row r="90">
          <cell r="E90">
            <v>480106</v>
          </cell>
          <cell r="F90" t="str">
            <v>480106</v>
          </cell>
          <cell r="G90">
            <v>2005</v>
          </cell>
          <cell r="H90">
            <v>6</v>
          </cell>
          <cell r="I90" t="str">
            <v>4</v>
          </cell>
          <cell r="J90" t="str">
            <v>INTERCO SKYPE SOFTWARE (LUX)</v>
          </cell>
          <cell r="K90">
            <v>418009.11</v>
          </cell>
          <cell r="L90">
            <v>418009.11</v>
          </cell>
          <cell r="M90">
            <v>0</v>
          </cell>
        </row>
        <row r="91">
          <cell r="E91">
            <v>480107</v>
          </cell>
          <cell r="F91" t="str">
            <v>480107</v>
          </cell>
          <cell r="G91">
            <v>2005</v>
          </cell>
          <cell r="H91">
            <v>6</v>
          </cell>
          <cell r="I91" t="str">
            <v>4</v>
          </cell>
          <cell r="J91" t="str">
            <v>INTERCO SKYPE TECHNOLOGIES OU (ESTONIA)</v>
          </cell>
          <cell r="K91">
            <v>155296.15</v>
          </cell>
          <cell r="L91">
            <v>142188</v>
          </cell>
          <cell r="M91">
            <v>13108.149999999994</v>
          </cell>
        </row>
        <row r="92">
          <cell r="E92">
            <v>480108</v>
          </cell>
          <cell r="F92" t="str">
            <v>480108</v>
          </cell>
          <cell r="G92">
            <v>2005</v>
          </cell>
          <cell r="H92">
            <v>6</v>
          </cell>
          <cell r="I92" t="str">
            <v>4</v>
          </cell>
          <cell r="J92" t="str">
            <v>BIBIT DEPOSIT</v>
          </cell>
          <cell r="K92">
            <v>2000000</v>
          </cell>
          <cell r="L92">
            <v>0</v>
          </cell>
          <cell r="M92">
            <v>2000000</v>
          </cell>
        </row>
        <row r="93">
          <cell r="E93">
            <v>480109</v>
          </cell>
          <cell r="F93" t="str">
            <v>480109</v>
          </cell>
          <cell r="G93">
            <v>2005</v>
          </cell>
          <cell r="H93">
            <v>6</v>
          </cell>
          <cell r="I93" t="str">
            <v>4</v>
          </cell>
          <cell r="J93" t="str">
            <v>INTERCO SKYPE HONG KONG</v>
          </cell>
          <cell r="K93">
            <v>4141.32</v>
          </cell>
          <cell r="L93">
            <v>0</v>
          </cell>
          <cell r="M93">
            <v>4141.32</v>
          </cell>
        </row>
        <row r="94">
          <cell r="E94">
            <v>480110</v>
          </cell>
          <cell r="F94" t="str">
            <v>480110</v>
          </cell>
          <cell r="G94">
            <v>2005</v>
          </cell>
          <cell r="H94">
            <v>6</v>
          </cell>
          <cell r="I94" t="str">
            <v>4</v>
          </cell>
          <cell r="J94" t="str">
            <v>OTHER CREDITORS</v>
          </cell>
          <cell r="K94">
            <v>817.66</v>
          </cell>
          <cell r="L94">
            <v>817.66</v>
          </cell>
          <cell r="M94">
            <v>0</v>
          </cell>
        </row>
        <row r="95">
          <cell r="E95">
            <v>490000</v>
          </cell>
          <cell r="F95" t="str">
            <v>490000</v>
          </cell>
          <cell r="G95">
            <v>2005</v>
          </cell>
          <cell r="H95">
            <v>6</v>
          </cell>
          <cell r="I95" t="str">
            <v>4</v>
          </cell>
          <cell r="J95" t="str">
            <v>DEFERRED CHARGES</v>
          </cell>
          <cell r="K95">
            <v>74089.399999999994</v>
          </cell>
          <cell r="L95">
            <v>52426.9</v>
          </cell>
          <cell r="M95">
            <v>21662.499999999993</v>
          </cell>
        </row>
        <row r="96">
          <cell r="E96">
            <v>490005</v>
          </cell>
          <cell r="F96" t="str">
            <v>490005</v>
          </cell>
          <cell r="G96">
            <v>2005</v>
          </cell>
          <cell r="H96">
            <v>6</v>
          </cell>
          <cell r="I96" t="str">
            <v>4</v>
          </cell>
          <cell r="J96" t="str">
            <v>DIFFERED COSTS - SKYPEOUT</v>
          </cell>
          <cell r="K96">
            <v>1082953.57</v>
          </cell>
          <cell r="L96">
            <v>173595.63</v>
          </cell>
          <cell r="M96">
            <v>909357.94000000006</v>
          </cell>
        </row>
        <row r="97">
          <cell r="E97">
            <v>491000</v>
          </cell>
          <cell r="F97" t="str">
            <v>491000</v>
          </cell>
          <cell r="G97">
            <v>2005</v>
          </cell>
          <cell r="H97">
            <v>6</v>
          </cell>
          <cell r="I97" t="str">
            <v>4</v>
          </cell>
          <cell r="J97" t="str">
            <v>ACCRUED INCOME</v>
          </cell>
          <cell r="K97">
            <v>15643.29</v>
          </cell>
          <cell r="L97">
            <v>15286.58</v>
          </cell>
          <cell r="M97">
            <v>356.71000000000095</v>
          </cell>
        </row>
        <row r="98">
          <cell r="E98">
            <v>492000</v>
          </cell>
          <cell r="F98" t="str">
            <v>492000</v>
          </cell>
          <cell r="G98">
            <v>2005</v>
          </cell>
          <cell r="H98">
            <v>6</v>
          </cell>
          <cell r="I98" t="str">
            <v>4</v>
          </cell>
          <cell r="J98" t="str">
            <v xml:space="preserve">ACCRUED CHARGES </v>
          </cell>
          <cell r="K98">
            <v>17053.419999999998</v>
          </cell>
          <cell r="L98">
            <v>17053.419999999998</v>
          </cell>
          <cell r="M98">
            <v>0</v>
          </cell>
        </row>
        <row r="99">
          <cell r="E99">
            <v>493000</v>
          </cell>
          <cell r="F99" t="str">
            <v>493000</v>
          </cell>
          <cell r="G99">
            <v>2005</v>
          </cell>
          <cell r="H99">
            <v>6</v>
          </cell>
          <cell r="I99" t="str">
            <v>4</v>
          </cell>
          <cell r="J99" t="str">
            <v>DEFERRED REVENUE</v>
          </cell>
          <cell r="K99">
            <v>215967.34</v>
          </cell>
          <cell r="L99">
            <v>424853.99</v>
          </cell>
          <cell r="M99">
            <v>-208886.65</v>
          </cell>
        </row>
        <row r="100">
          <cell r="E100">
            <v>493001</v>
          </cell>
          <cell r="F100" t="str">
            <v>493001</v>
          </cell>
          <cell r="G100">
            <v>2005</v>
          </cell>
          <cell r="H100">
            <v>6</v>
          </cell>
          <cell r="I100" t="str">
            <v>4</v>
          </cell>
          <cell r="J100" t="str">
            <v>DEFERRED REVENUE SKYPEIN/VM</v>
          </cell>
          <cell r="K100">
            <v>477998.05</v>
          </cell>
          <cell r="L100">
            <v>1360366.82</v>
          </cell>
          <cell r="M100">
            <v>-882368.77</v>
          </cell>
        </row>
        <row r="101">
          <cell r="E101">
            <v>493005</v>
          </cell>
          <cell r="F101" t="str">
            <v>493005</v>
          </cell>
          <cell r="G101">
            <v>2005</v>
          </cell>
          <cell r="H101">
            <v>6</v>
          </cell>
          <cell r="I101" t="str">
            <v>4</v>
          </cell>
          <cell r="J101" t="str">
            <v>SKYPEOUT - ACCOUNT BALANCES</v>
          </cell>
          <cell r="K101">
            <v>29135485.209999997</v>
          </cell>
          <cell r="L101">
            <v>37055032.280000001</v>
          </cell>
          <cell r="M101">
            <v>-7919547.070000004</v>
          </cell>
        </row>
        <row r="102">
          <cell r="E102">
            <v>499999</v>
          </cell>
          <cell r="F102" t="str">
            <v>499999</v>
          </cell>
          <cell r="G102">
            <v>2005</v>
          </cell>
          <cell r="H102">
            <v>6</v>
          </cell>
          <cell r="I102" t="str">
            <v>4</v>
          </cell>
          <cell r="J102" t="str">
            <v>SUSPENSE ACCOUNTS</v>
          </cell>
          <cell r="K102">
            <v>98198.1</v>
          </cell>
          <cell r="L102">
            <v>64915.22</v>
          </cell>
          <cell r="M102">
            <v>33282.880000000005</v>
          </cell>
        </row>
        <row r="103">
          <cell r="E103">
            <v>550000</v>
          </cell>
          <cell r="F103" t="str">
            <v>550000</v>
          </cell>
          <cell r="G103">
            <v>2005</v>
          </cell>
          <cell r="H103">
            <v>6</v>
          </cell>
          <cell r="I103" t="str">
            <v>6</v>
          </cell>
          <cell r="J103" t="str">
            <v>BGL C-C LU12 0030 8597 2649 0000</v>
          </cell>
          <cell r="K103">
            <v>45232365.980000004</v>
          </cell>
          <cell r="L103">
            <v>40793057.359999999</v>
          </cell>
          <cell r="M103">
            <v>4439308.6200000048</v>
          </cell>
        </row>
        <row r="104">
          <cell r="E104">
            <v>550100</v>
          </cell>
          <cell r="F104" t="str">
            <v>550100</v>
          </cell>
          <cell r="G104">
            <v>2005</v>
          </cell>
          <cell r="H104">
            <v>6</v>
          </cell>
          <cell r="I104" t="str">
            <v>4</v>
          </cell>
          <cell r="J104" t="str">
            <v>BGL ACCOUNT 48</v>
          </cell>
          <cell r="K104">
            <v>14234496.51</v>
          </cell>
          <cell r="L104">
            <v>3950000</v>
          </cell>
          <cell r="M104">
            <v>10284496.51</v>
          </cell>
        </row>
        <row r="105">
          <cell r="E105">
            <v>550200</v>
          </cell>
          <cell r="F105" t="str">
            <v>550200</v>
          </cell>
          <cell r="G105">
            <v>2005</v>
          </cell>
          <cell r="H105">
            <v>6</v>
          </cell>
          <cell r="I105" t="str">
            <v>6</v>
          </cell>
          <cell r="J105" t="str">
            <v>BGL C/A LU57 0030 0542 6475 0000</v>
          </cell>
          <cell r="K105">
            <v>311.5</v>
          </cell>
          <cell r="L105">
            <v>168.63</v>
          </cell>
          <cell r="M105">
            <v>142.87</v>
          </cell>
        </row>
        <row r="106">
          <cell r="E106">
            <v>550300</v>
          </cell>
          <cell r="F106" t="str">
            <v>550300</v>
          </cell>
          <cell r="G106">
            <v>2005</v>
          </cell>
          <cell r="H106">
            <v>6</v>
          </cell>
          <cell r="I106" t="str">
            <v>6</v>
          </cell>
          <cell r="J106" t="str">
            <v>BGL SAVINGS ACCOUNT lu55 0031 8597 2676 0000</v>
          </cell>
          <cell r="K106">
            <v>82500</v>
          </cell>
          <cell r="L106">
            <v>0</v>
          </cell>
          <cell r="M106">
            <v>82500</v>
          </cell>
        </row>
        <row r="107">
          <cell r="E107">
            <v>550400</v>
          </cell>
          <cell r="F107" t="str">
            <v>550400</v>
          </cell>
          <cell r="G107">
            <v>2005</v>
          </cell>
          <cell r="H107">
            <v>6</v>
          </cell>
          <cell r="I107" t="str">
            <v>6</v>
          </cell>
          <cell r="J107" t="str">
            <v>FORTIS BANK DE58 3701 0600 1028 1919 13</v>
          </cell>
          <cell r="K107">
            <v>803963.94</v>
          </cell>
          <cell r="L107">
            <v>800050.06</v>
          </cell>
          <cell r="M107">
            <v>3913.8799999998882</v>
          </cell>
        </row>
        <row r="108">
          <cell r="E108">
            <v>550500</v>
          </cell>
          <cell r="F108" t="str">
            <v>550500</v>
          </cell>
          <cell r="G108">
            <v>2005</v>
          </cell>
          <cell r="H108">
            <v>6</v>
          </cell>
          <cell r="I108" t="str">
            <v>6</v>
          </cell>
          <cell r="J108" t="str">
            <v>SAVINGS ACCOUNT</v>
          </cell>
          <cell r="K108">
            <v>75000</v>
          </cell>
          <cell r="L108">
            <v>0</v>
          </cell>
          <cell r="M108">
            <v>75000</v>
          </cell>
        </row>
        <row r="109">
          <cell r="E109">
            <v>550600</v>
          </cell>
          <cell r="F109" t="str">
            <v>550600</v>
          </cell>
          <cell r="G109">
            <v>2005</v>
          </cell>
          <cell r="H109">
            <v>6</v>
          </cell>
          <cell r="I109" t="str">
            <v>6</v>
          </cell>
          <cell r="J109" t="str">
            <v>BGL LU36 0030 8597 2659 2000 USD</v>
          </cell>
          <cell r="K109">
            <v>25270.6</v>
          </cell>
          <cell r="L109">
            <v>58.36</v>
          </cell>
          <cell r="M109">
            <v>25212.239999999998</v>
          </cell>
        </row>
        <row r="110">
          <cell r="E110">
            <v>550700</v>
          </cell>
          <cell r="F110" t="str">
            <v>550700</v>
          </cell>
          <cell r="G110">
            <v>2005</v>
          </cell>
          <cell r="H110">
            <v>6</v>
          </cell>
          <cell r="I110" t="str">
            <v>6</v>
          </cell>
          <cell r="J110" t="str">
            <v>BGL LU60 0030 8597 2669 4000</v>
          </cell>
          <cell r="K110">
            <v>10447.549999999999</v>
          </cell>
          <cell r="L110">
            <v>0</v>
          </cell>
          <cell r="M110">
            <v>10447.549999999999</v>
          </cell>
        </row>
        <row r="111">
          <cell r="E111">
            <v>550800</v>
          </cell>
          <cell r="F111" t="str">
            <v>550800</v>
          </cell>
          <cell r="G111">
            <v>2005</v>
          </cell>
          <cell r="H111">
            <v>6</v>
          </cell>
          <cell r="I111" t="str">
            <v>6</v>
          </cell>
          <cell r="J111" t="str">
            <v>BGL LU48 0030 8597 2664 3000</v>
          </cell>
          <cell r="K111">
            <v>3639500.74</v>
          </cell>
          <cell r="L111">
            <v>3193919.43</v>
          </cell>
          <cell r="M111">
            <v>445581.31000000006</v>
          </cell>
        </row>
        <row r="112">
          <cell r="E112">
            <v>580000</v>
          </cell>
          <cell r="F112" t="str">
            <v>580000</v>
          </cell>
          <cell r="G112">
            <v>2005</v>
          </cell>
          <cell r="H112">
            <v>6</v>
          </cell>
          <cell r="I112" t="str">
            <v>4</v>
          </cell>
          <cell r="J112" t="str">
            <v>INTERNAL TRANSFERS OF FUNDS</v>
          </cell>
          <cell r="K112">
            <v>21550352.870000001</v>
          </cell>
          <cell r="L112">
            <v>22450495.740000002</v>
          </cell>
          <cell r="M112">
            <v>-900142.87000000104</v>
          </cell>
        </row>
        <row r="113">
          <cell r="E113">
            <v>609002</v>
          </cell>
          <cell r="F113" t="str">
            <v>609002</v>
          </cell>
          <cell r="G113">
            <v>2005</v>
          </cell>
          <cell r="H113">
            <v>6</v>
          </cell>
          <cell r="I113" t="str">
            <v>4</v>
          </cell>
          <cell r="J113" t="str">
            <v>INCREASE-DECREASE IN STOCKS - GOODS PURCHASED FOR RESALE</v>
          </cell>
          <cell r="K113">
            <v>5020</v>
          </cell>
          <cell r="L113">
            <v>0</v>
          </cell>
          <cell r="M113">
            <v>5020</v>
          </cell>
        </row>
        <row r="114">
          <cell r="E114">
            <v>610000</v>
          </cell>
          <cell r="F114" t="str">
            <v>610000</v>
          </cell>
          <cell r="G114">
            <v>2005</v>
          </cell>
          <cell r="H114">
            <v>6</v>
          </cell>
          <cell r="I114" t="str">
            <v>1</v>
          </cell>
          <cell r="J114" t="str">
            <v>RENT PAID</v>
          </cell>
          <cell r="K114">
            <v>93964.28</v>
          </cell>
          <cell r="L114">
            <v>48942.54</v>
          </cell>
          <cell r="M114">
            <v>45021.74</v>
          </cell>
        </row>
        <row r="115">
          <cell r="E115">
            <v>610001</v>
          </cell>
          <cell r="F115" t="str">
            <v>610001</v>
          </cell>
          <cell r="G115">
            <v>2005</v>
          </cell>
          <cell r="H115">
            <v>6</v>
          </cell>
          <cell r="I115" t="str">
            <v>1</v>
          </cell>
          <cell r="J115" t="str">
            <v>RENT JOLTID</v>
          </cell>
          <cell r="K115">
            <v>48651.35</v>
          </cell>
          <cell r="L115">
            <v>0</v>
          </cell>
          <cell r="M115">
            <v>48651.35</v>
          </cell>
        </row>
        <row r="116">
          <cell r="E116">
            <v>610103</v>
          </cell>
          <cell r="F116" t="str">
            <v>610103</v>
          </cell>
          <cell r="G116">
            <v>2005</v>
          </cell>
          <cell r="H116">
            <v>6</v>
          </cell>
          <cell r="I116" t="str">
            <v>1</v>
          </cell>
          <cell r="J116" t="str">
            <v>EQUIPMENT LEASE</v>
          </cell>
          <cell r="K116">
            <v>5529.95</v>
          </cell>
          <cell r="L116">
            <v>0</v>
          </cell>
          <cell r="M116">
            <v>5529.95</v>
          </cell>
        </row>
        <row r="117">
          <cell r="E117">
            <v>610500</v>
          </cell>
          <cell r="F117" t="str">
            <v>610500</v>
          </cell>
          <cell r="G117">
            <v>2005</v>
          </cell>
          <cell r="H117">
            <v>6</v>
          </cell>
          <cell r="I117" t="str">
            <v>1</v>
          </cell>
          <cell r="J117" t="str">
            <v>RENTAL CHARGES</v>
          </cell>
          <cell r="K117">
            <v>1191</v>
          </cell>
          <cell r="L117">
            <v>1191</v>
          </cell>
          <cell r="M117">
            <v>0</v>
          </cell>
        </row>
        <row r="118">
          <cell r="E118">
            <v>611001</v>
          </cell>
          <cell r="F118" t="str">
            <v>611001</v>
          </cell>
          <cell r="G118">
            <v>2005</v>
          </cell>
          <cell r="H118">
            <v>6</v>
          </cell>
          <cell r="I118" t="str">
            <v>1</v>
          </cell>
          <cell r="J118" t="str">
            <v>MAINTENANCE &amp; REPAIR OF IT EQUIPMENT</v>
          </cell>
          <cell r="K118">
            <v>1799.69</v>
          </cell>
          <cell r="L118">
            <v>142.80000000000001</v>
          </cell>
          <cell r="M118">
            <v>1656.89</v>
          </cell>
        </row>
        <row r="119">
          <cell r="E119">
            <v>611002</v>
          </cell>
          <cell r="F119" t="str">
            <v>611002</v>
          </cell>
          <cell r="G119">
            <v>2005</v>
          </cell>
          <cell r="H119">
            <v>6</v>
          </cell>
          <cell r="I119" t="str">
            <v>1</v>
          </cell>
          <cell r="J119" t="str">
            <v>IT EQUIPMENT</v>
          </cell>
          <cell r="K119">
            <v>1129.75</v>
          </cell>
          <cell r="L119">
            <v>0</v>
          </cell>
          <cell r="M119">
            <v>1129.75</v>
          </cell>
        </row>
        <row r="120">
          <cell r="E120">
            <v>611010</v>
          </cell>
          <cell r="F120" t="str">
            <v>611010</v>
          </cell>
          <cell r="G120">
            <v>2005</v>
          </cell>
          <cell r="H120">
            <v>6</v>
          </cell>
          <cell r="I120" t="str">
            <v>1</v>
          </cell>
          <cell r="J120" t="str">
            <v>OFFICE CLEANING</v>
          </cell>
          <cell r="K120">
            <v>1001.03</v>
          </cell>
          <cell r="L120">
            <v>0</v>
          </cell>
          <cell r="M120">
            <v>1001.03</v>
          </cell>
        </row>
        <row r="121">
          <cell r="E121">
            <v>612020</v>
          </cell>
          <cell r="F121" t="str">
            <v>612020</v>
          </cell>
          <cell r="G121">
            <v>2005</v>
          </cell>
          <cell r="H121">
            <v>6</v>
          </cell>
          <cell r="I121" t="str">
            <v>1</v>
          </cell>
          <cell r="J121" t="str">
            <v>ELECTRICITY &amp; GAZ</v>
          </cell>
          <cell r="K121">
            <v>12.4</v>
          </cell>
          <cell r="L121">
            <v>0</v>
          </cell>
          <cell r="M121">
            <v>12.4</v>
          </cell>
        </row>
        <row r="122">
          <cell r="E122">
            <v>612110</v>
          </cell>
          <cell r="F122" t="str">
            <v>612110</v>
          </cell>
          <cell r="G122">
            <v>2005</v>
          </cell>
          <cell r="H122">
            <v>6</v>
          </cell>
          <cell r="I122" t="str">
            <v>1</v>
          </cell>
          <cell r="J122" t="str">
            <v>COST OF SALES - CALL TERMINATION</v>
          </cell>
          <cell r="K122">
            <v>32762293.210000001</v>
          </cell>
          <cell r="L122">
            <v>13520789.359999999</v>
          </cell>
          <cell r="M122">
            <v>19241503.850000001</v>
          </cell>
        </row>
        <row r="123">
          <cell r="E123">
            <v>612120</v>
          </cell>
          <cell r="F123" t="str">
            <v>612120</v>
          </cell>
          <cell r="G123">
            <v>2005</v>
          </cell>
          <cell r="H123">
            <v>6</v>
          </cell>
          <cell r="I123" t="str">
            <v>1</v>
          </cell>
          <cell r="J123" t="str">
            <v>COGS - HOSTING</v>
          </cell>
          <cell r="K123">
            <v>326943.40999999997</v>
          </cell>
          <cell r="L123">
            <v>32997.35</v>
          </cell>
          <cell r="M123">
            <v>293946.06</v>
          </cell>
        </row>
        <row r="124">
          <cell r="E124">
            <v>612135</v>
          </cell>
          <cell r="F124" t="str">
            <v>612135</v>
          </cell>
          <cell r="G124">
            <v>2005</v>
          </cell>
          <cell r="H124">
            <v>6</v>
          </cell>
          <cell r="I124" t="str">
            <v>1</v>
          </cell>
          <cell r="J124" t="str">
            <v>PHONE</v>
          </cell>
          <cell r="K124">
            <v>9901.67</v>
          </cell>
          <cell r="L124">
            <v>0</v>
          </cell>
          <cell r="M124">
            <v>9901.67</v>
          </cell>
        </row>
        <row r="125">
          <cell r="E125">
            <v>612150</v>
          </cell>
          <cell r="F125" t="str">
            <v>612150</v>
          </cell>
          <cell r="G125">
            <v>2005</v>
          </cell>
          <cell r="H125">
            <v>6</v>
          </cell>
          <cell r="I125" t="str">
            <v>1</v>
          </cell>
          <cell r="J125" t="str">
            <v xml:space="preserve">POSTAL EXPENSES </v>
          </cell>
          <cell r="K125">
            <v>2195.98</v>
          </cell>
          <cell r="L125">
            <v>0</v>
          </cell>
          <cell r="M125">
            <v>2195.98</v>
          </cell>
        </row>
        <row r="126">
          <cell r="E126">
            <v>612160</v>
          </cell>
          <cell r="F126" t="str">
            <v>612160</v>
          </cell>
          <cell r="G126">
            <v>2005</v>
          </cell>
          <cell r="H126">
            <v>6</v>
          </cell>
          <cell r="I126" t="str">
            <v>1</v>
          </cell>
          <cell r="J126" t="str">
            <v>OFFICE CONSUMABLES</v>
          </cell>
          <cell r="K126">
            <v>4560.4399999999996</v>
          </cell>
          <cell r="L126">
            <v>0</v>
          </cell>
          <cell r="M126">
            <v>4560.4399999999996</v>
          </cell>
        </row>
        <row r="127">
          <cell r="E127">
            <v>612170</v>
          </cell>
          <cell r="F127" t="str">
            <v>612170</v>
          </cell>
          <cell r="G127">
            <v>2005</v>
          </cell>
          <cell r="H127">
            <v>6</v>
          </cell>
          <cell r="I127" t="str">
            <v>1</v>
          </cell>
          <cell r="J127" t="str">
            <v xml:space="preserve">SMALL EQUIPMENT AND MATERIAL </v>
          </cell>
          <cell r="K127">
            <v>272.17</v>
          </cell>
          <cell r="L127">
            <v>0</v>
          </cell>
          <cell r="M127">
            <v>272.17</v>
          </cell>
        </row>
        <row r="128">
          <cell r="E128">
            <v>612175</v>
          </cell>
          <cell r="F128" t="str">
            <v>612175</v>
          </cell>
          <cell r="G128">
            <v>2005</v>
          </cell>
          <cell r="H128">
            <v>6</v>
          </cell>
          <cell r="I128" t="str">
            <v>1</v>
          </cell>
          <cell r="J128" t="str">
            <v>FEES LINKED TO THE FLAT</v>
          </cell>
          <cell r="K128">
            <v>1025.1099999999999</v>
          </cell>
          <cell r="L128">
            <v>0</v>
          </cell>
          <cell r="M128">
            <v>1025.1099999999999</v>
          </cell>
        </row>
        <row r="129">
          <cell r="E129">
            <v>612180</v>
          </cell>
          <cell r="F129" t="str">
            <v>612180</v>
          </cell>
          <cell r="G129">
            <v>2005</v>
          </cell>
          <cell r="H129">
            <v>6</v>
          </cell>
          <cell r="I129" t="str">
            <v>1</v>
          </cell>
          <cell r="J129" t="str">
            <v>EXPENSES DATA PROCESSING</v>
          </cell>
          <cell r="K129">
            <v>1656.19</v>
          </cell>
          <cell r="L129">
            <v>0</v>
          </cell>
          <cell r="M129">
            <v>1656.19</v>
          </cell>
        </row>
        <row r="130">
          <cell r="E130">
            <v>612600</v>
          </cell>
          <cell r="F130" t="str">
            <v>612600</v>
          </cell>
          <cell r="G130">
            <v>2005</v>
          </cell>
          <cell r="H130">
            <v>6</v>
          </cell>
          <cell r="I130" t="str">
            <v>1</v>
          </cell>
          <cell r="J130" t="str">
            <v>SUBSCRIPTIONS</v>
          </cell>
          <cell r="K130">
            <v>419.06</v>
          </cell>
          <cell r="L130">
            <v>0</v>
          </cell>
          <cell r="M130">
            <v>419.06</v>
          </cell>
        </row>
        <row r="131">
          <cell r="E131">
            <v>612700</v>
          </cell>
          <cell r="F131" t="str">
            <v>612700</v>
          </cell>
          <cell r="G131">
            <v>2005</v>
          </cell>
          <cell r="H131">
            <v>6</v>
          </cell>
          <cell r="I131" t="str">
            <v>1</v>
          </cell>
          <cell r="J131" t="str">
            <v>PC LICENSE</v>
          </cell>
          <cell r="K131">
            <v>14137.5</v>
          </cell>
          <cell r="L131">
            <v>13050</v>
          </cell>
          <cell r="M131">
            <v>1087.5</v>
          </cell>
        </row>
        <row r="132">
          <cell r="E132">
            <v>613007</v>
          </cell>
          <cell r="F132" t="str">
            <v>613007</v>
          </cell>
          <cell r="G132">
            <v>2005</v>
          </cell>
          <cell r="H132">
            <v>6</v>
          </cell>
          <cell r="I132" t="str">
            <v>1</v>
          </cell>
          <cell r="J132" t="str">
            <v>INSURANCE - EUROP ASSISTANCE</v>
          </cell>
          <cell r="K132">
            <v>446.2</v>
          </cell>
          <cell r="L132">
            <v>0</v>
          </cell>
          <cell r="M132">
            <v>446.2</v>
          </cell>
        </row>
        <row r="133">
          <cell r="E133">
            <v>613200</v>
          </cell>
          <cell r="F133" t="str">
            <v>613200</v>
          </cell>
          <cell r="G133">
            <v>2005</v>
          </cell>
          <cell r="H133">
            <v>6</v>
          </cell>
          <cell r="I133" t="str">
            <v>1</v>
          </cell>
          <cell r="J133" t="str">
            <v>DEVELOPMENT FEES</v>
          </cell>
          <cell r="K133">
            <v>7174.63</v>
          </cell>
          <cell r="L133">
            <v>0</v>
          </cell>
          <cell r="M133">
            <v>7174.63</v>
          </cell>
        </row>
        <row r="134">
          <cell r="E134">
            <v>613201</v>
          </cell>
          <cell r="F134" t="str">
            <v>613201</v>
          </cell>
          <cell r="G134">
            <v>2005</v>
          </cell>
          <cell r="H134">
            <v>6</v>
          </cell>
          <cell r="I134" t="str">
            <v>1</v>
          </cell>
          <cell r="J134" t="str">
            <v>BUSINESS DEVEL CONSULTING - HODGSON</v>
          </cell>
          <cell r="K134">
            <v>27354.07</v>
          </cell>
          <cell r="L134">
            <v>24000</v>
          </cell>
          <cell r="M134">
            <v>3354.0699999999997</v>
          </cell>
        </row>
        <row r="135">
          <cell r="E135">
            <v>613203</v>
          </cell>
          <cell r="F135" t="str">
            <v>613203</v>
          </cell>
          <cell r="G135">
            <v>2005</v>
          </cell>
          <cell r="H135">
            <v>6</v>
          </cell>
          <cell r="I135" t="str">
            <v>1</v>
          </cell>
          <cell r="J135" t="str">
            <v>CONSULTING - SAUER</v>
          </cell>
          <cell r="K135">
            <v>60140.85</v>
          </cell>
          <cell r="L135">
            <v>42520.77</v>
          </cell>
          <cell r="M135">
            <v>17620.080000000002</v>
          </cell>
        </row>
        <row r="136">
          <cell r="E136">
            <v>613204</v>
          </cell>
          <cell r="F136" t="str">
            <v>613204</v>
          </cell>
          <cell r="G136">
            <v>2005</v>
          </cell>
          <cell r="H136">
            <v>6</v>
          </cell>
          <cell r="I136" t="str">
            <v>1</v>
          </cell>
          <cell r="J136" t="str">
            <v>CONSULTING - JAPAN BUSINESS DEVELOPMENT</v>
          </cell>
          <cell r="K136">
            <v>173232.62</v>
          </cell>
          <cell r="L136">
            <v>56000</v>
          </cell>
          <cell r="M136">
            <v>117232.62</v>
          </cell>
        </row>
        <row r="137">
          <cell r="E137">
            <v>613205</v>
          </cell>
          <cell r="F137" t="str">
            <v>613205</v>
          </cell>
          <cell r="G137">
            <v>2005</v>
          </cell>
          <cell r="H137">
            <v>6</v>
          </cell>
          <cell r="I137" t="str">
            <v>1</v>
          </cell>
          <cell r="J137" t="str">
            <v>LEGAL FEES STUBBS</v>
          </cell>
          <cell r="K137">
            <v>562417.01</v>
          </cell>
          <cell r="L137">
            <v>214291.35</v>
          </cell>
          <cell r="M137">
            <v>348125.66000000003</v>
          </cell>
        </row>
        <row r="138">
          <cell r="E138">
            <v>613206</v>
          </cell>
          <cell r="F138" t="str">
            <v>613206</v>
          </cell>
          <cell r="G138">
            <v>2005</v>
          </cell>
          <cell r="H138">
            <v>6</v>
          </cell>
          <cell r="I138" t="str">
            <v>1</v>
          </cell>
          <cell r="J138" t="str">
            <v>BUSINESS DEVELOPMENT CONSULTING - POON</v>
          </cell>
          <cell r="K138">
            <v>5174.1899999999996</v>
          </cell>
          <cell r="L138">
            <v>5174.1899999999996</v>
          </cell>
          <cell r="M138">
            <v>0</v>
          </cell>
        </row>
        <row r="139">
          <cell r="E139">
            <v>613207</v>
          </cell>
          <cell r="F139" t="str">
            <v>613207</v>
          </cell>
          <cell r="G139">
            <v>2005</v>
          </cell>
          <cell r="H139">
            <v>6</v>
          </cell>
          <cell r="I139" t="str">
            <v>1</v>
          </cell>
          <cell r="J139" t="str">
            <v>PRODUCT MANAGEMENT CONSULTANCY - ADAMSON</v>
          </cell>
          <cell r="K139">
            <v>12498.56</v>
          </cell>
          <cell r="L139">
            <v>0</v>
          </cell>
          <cell r="M139">
            <v>12498.56</v>
          </cell>
        </row>
        <row r="140">
          <cell r="E140">
            <v>613208</v>
          </cell>
          <cell r="F140" t="str">
            <v>613208</v>
          </cell>
          <cell r="G140">
            <v>2005</v>
          </cell>
          <cell r="H140">
            <v>6</v>
          </cell>
          <cell r="I140" t="str">
            <v>1</v>
          </cell>
          <cell r="J140" t="str">
            <v>LEGAL FEES GOLDBERG</v>
          </cell>
          <cell r="K140">
            <v>124234.29</v>
          </cell>
          <cell r="L140">
            <v>50000</v>
          </cell>
          <cell r="M140">
            <v>74234.289999999994</v>
          </cell>
        </row>
        <row r="141">
          <cell r="E141">
            <v>613210</v>
          </cell>
          <cell r="F141" t="str">
            <v>613210</v>
          </cell>
          <cell r="G141">
            <v>2005</v>
          </cell>
          <cell r="H141">
            <v>6</v>
          </cell>
          <cell r="I141" t="str">
            <v>1</v>
          </cell>
          <cell r="J141" t="str">
            <v>LEGAL FEES SOLV ADVOCATEN</v>
          </cell>
          <cell r="K141">
            <v>150719.04999999999</v>
          </cell>
          <cell r="L141">
            <v>41152.65</v>
          </cell>
          <cell r="M141">
            <v>109566.39999999999</v>
          </cell>
        </row>
        <row r="142">
          <cell r="E142">
            <v>613211</v>
          </cell>
          <cell r="F142" t="str">
            <v>613211</v>
          </cell>
          <cell r="G142">
            <v>2005</v>
          </cell>
          <cell r="H142">
            <v>6</v>
          </cell>
          <cell r="I142" t="str">
            <v>1</v>
          </cell>
          <cell r="J142" t="str">
            <v>ACCOUNTING FEES</v>
          </cell>
          <cell r="K142">
            <v>62295</v>
          </cell>
          <cell r="L142">
            <v>5500</v>
          </cell>
          <cell r="M142">
            <v>56795</v>
          </cell>
        </row>
        <row r="143">
          <cell r="E143">
            <v>613213</v>
          </cell>
          <cell r="F143" t="str">
            <v>613213</v>
          </cell>
          <cell r="G143">
            <v>2005</v>
          </cell>
          <cell r="H143">
            <v>6</v>
          </cell>
          <cell r="I143" t="str">
            <v>1</v>
          </cell>
          <cell r="J143" t="str">
            <v>CONSULTING FEES - E. BROCH</v>
          </cell>
          <cell r="K143">
            <v>172872.03</v>
          </cell>
          <cell r="L143">
            <v>85000</v>
          </cell>
          <cell r="M143">
            <v>87872.03</v>
          </cell>
        </row>
        <row r="144">
          <cell r="E144">
            <v>613215</v>
          </cell>
          <cell r="F144" t="str">
            <v>613215</v>
          </cell>
          <cell r="G144">
            <v>2005</v>
          </cell>
          <cell r="H144">
            <v>6</v>
          </cell>
          <cell r="I144" t="str">
            <v>1</v>
          </cell>
          <cell r="J144" t="str">
            <v>LEGAL FEES MAITLAND LUX</v>
          </cell>
          <cell r="K144">
            <v>3124.48</v>
          </cell>
          <cell r="L144">
            <v>5000</v>
          </cell>
          <cell r="M144">
            <v>-1875.52</v>
          </cell>
        </row>
        <row r="145">
          <cell r="E145">
            <v>613217</v>
          </cell>
          <cell r="F145" t="str">
            <v>613217</v>
          </cell>
          <cell r="G145">
            <v>2005</v>
          </cell>
          <cell r="H145">
            <v>6</v>
          </cell>
          <cell r="I145" t="str">
            <v>1</v>
          </cell>
          <cell r="J145" t="str">
            <v>AUDIT FEES</v>
          </cell>
          <cell r="K145">
            <v>4000</v>
          </cell>
          <cell r="L145">
            <v>0</v>
          </cell>
          <cell r="M145">
            <v>4000</v>
          </cell>
        </row>
        <row r="146">
          <cell r="E146">
            <v>613218</v>
          </cell>
          <cell r="F146" t="str">
            <v>613218</v>
          </cell>
          <cell r="G146">
            <v>2005</v>
          </cell>
          <cell r="H146">
            <v>6</v>
          </cell>
          <cell r="I146" t="str">
            <v>1</v>
          </cell>
          <cell r="J146" t="str">
            <v>CONSULTING FEES - P2 CONSULTING</v>
          </cell>
          <cell r="K146">
            <v>255393.74</v>
          </cell>
          <cell r="L146">
            <v>114468.53</v>
          </cell>
          <cell r="M146">
            <v>140925.21</v>
          </cell>
        </row>
        <row r="147">
          <cell r="E147">
            <v>613221</v>
          </cell>
          <cell r="F147" t="str">
            <v>613221</v>
          </cell>
          <cell r="G147">
            <v>2005</v>
          </cell>
          <cell r="H147">
            <v>6</v>
          </cell>
          <cell r="I147" t="str">
            <v>1</v>
          </cell>
          <cell r="J147" t="str">
            <v>RECRUITING FEES</v>
          </cell>
          <cell r="K147">
            <v>23250</v>
          </cell>
          <cell r="L147">
            <v>0</v>
          </cell>
          <cell r="M147">
            <v>23250</v>
          </cell>
        </row>
        <row r="148">
          <cell r="E148">
            <v>613222</v>
          </cell>
          <cell r="F148" t="str">
            <v>613222</v>
          </cell>
          <cell r="G148">
            <v>2005</v>
          </cell>
          <cell r="H148">
            <v>6</v>
          </cell>
          <cell r="I148" t="str">
            <v>1</v>
          </cell>
          <cell r="J148" t="str">
            <v>LEGAL FEE - ALLEN &amp; OVERY</v>
          </cell>
          <cell r="K148">
            <v>28573.01</v>
          </cell>
          <cell r="L148">
            <v>2000</v>
          </cell>
          <cell r="M148">
            <v>26573.01</v>
          </cell>
        </row>
        <row r="149">
          <cell r="E149">
            <v>613223</v>
          </cell>
          <cell r="F149" t="str">
            <v>613223</v>
          </cell>
          <cell r="G149">
            <v>2005</v>
          </cell>
          <cell r="H149">
            <v>6</v>
          </cell>
          <cell r="I149" t="str">
            <v>1</v>
          </cell>
          <cell r="J149" t="str">
            <v>FEES - TRADE DOUBLER</v>
          </cell>
          <cell r="K149">
            <v>18939.98</v>
          </cell>
          <cell r="L149">
            <v>4000</v>
          </cell>
          <cell r="M149">
            <v>14939.98</v>
          </cell>
        </row>
        <row r="150">
          <cell r="E150">
            <v>613224</v>
          </cell>
          <cell r="F150" t="str">
            <v>613224</v>
          </cell>
          <cell r="G150">
            <v>2005</v>
          </cell>
          <cell r="H150">
            <v>6</v>
          </cell>
          <cell r="I150" t="str">
            <v>1</v>
          </cell>
          <cell r="J150" t="str">
            <v>CONSULTANCE SHIMIZU</v>
          </cell>
          <cell r="K150">
            <v>158</v>
          </cell>
          <cell r="L150">
            <v>0</v>
          </cell>
          <cell r="M150">
            <v>158</v>
          </cell>
        </row>
        <row r="151">
          <cell r="E151">
            <v>613225</v>
          </cell>
          <cell r="F151" t="str">
            <v>613225</v>
          </cell>
          <cell r="G151">
            <v>2005</v>
          </cell>
          <cell r="H151">
            <v>6</v>
          </cell>
          <cell r="I151" t="str">
            <v>1</v>
          </cell>
          <cell r="J151" t="str">
            <v>FEES SINGANI CONSULT</v>
          </cell>
          <cell r="K151">
            <v>17354.78</v>
          </cell>
          <cell r="L151">
            <v>0</v>
          </cell>
          <cell r="M151">
            <v>17354.78</v>
          </cell>
        </row>
        <row r="152">
          <cell r="E152">
            <v>613226</v>
          </cell>
          <cell r="F152" t="str">
            <v>613226</v>
          </cell>
          <cell r="G152">
            <v>2005</v>
          </cell>
          <cell r="H152">
            <v>6</v>
          </cell>
          <cell r="I152" t="str">
            <v>1</v>
          </cell>
          <cell r="J152" t="str">
            <v>CONSULTING KELLY POON (CHINA)</v>
          </cell>
          <cell r="K152">
            <v>86520.33</v>
          </cell>
          <cell r="L152">
            <v>15000</v>
          </cell>
          <cell r="M152">
            <v>71520.33</v>
          </cell>
        </row>
        <row r="153">
          <cell r="E153">
            <v>613228</v>
          </cell>
          <cell r="F153" t="str">
            <v>613228</v>
          </cell>
          <cell r="G153">
            <v>2005</v>
          </cell>
          <cell r="H153">
            <v>6</v>
          </cell>
          <cell r="I153" t="str">
            <v>1</v>
          </cell>
          <cell r="J153" t="str">
            <v>FEES FENNICA ATORNEYS LTD</v>
          </cell>
          <cell r="K153">
            <v>6230</v>
          </cell>
          <cell r="L153">
            <v>0</v>
          </cell>
          <cell r="M153">
            <v>6230</v>
          </cell>
        </row>
        <row r="154">
          <cell r="E154">
            <v>613229</v>
          </cell>
          <cell r="F154" t="str">
            <v>613229</v>
          </cell>
          <cell r="G154">
            <v>2005</v>
          </cell>
          <cell r="H154">
            <v>6</v>
          </cell>
          <cell r="I154" t="str">
            <v>1</v>
          </cell>
          <cell r="J154" t="str">
            <v>CONSULTING FEES - D. SUTHERLAND</v>
          </cell>
          <cell r="K154">
            <v>151800</v>
          </cell>
          <cell r="L154">
            <v>0</v>
          </cell>
          <cell r="M154">
            <v>151800</v>
          </cell>
        </row>
        <row r="155">
          <cell r="E155">
            <v>613230</v>
          </cell>
          <cell r="F155" t="str">
            <v>613230</v>
          </cell>
          <cell r="G155">
            <v>2005</v>
          </cell>
          <cell r="H155">
            <v>6</v>
          </cell>
          <cell r="I155" t="str">
            <v>1</v>
          </cell>
          <cell r="J155" t="str">
            <v>CONSULTING - ROSNOW</v>
          </cell>
          <cell r="K155">
            <v>30105.98</v>
          </cell>
          <cell r="L155">
            <v>2300</v>
          </cell>
          <cell r="M155">
            <v>27805.98</v>
          </cell>
        </row>
        <row r="156">
          <cell r="E156">
            <v>613231</v>
          </cell>
          <cell r="F156" t="str">
            <v>613231</v>
          </cell>
          <cell r="G156">
            <v>2005</v>
          </cell>
          <cell r="H156">
            <v>6</v>
          </cell>
          <cell r="I156" t="str">
            <v>1</v>
          </cell>
          <cell r="J156" t="str">
            <v>FEES - VALUE COMMERCE</v>
          </cell>
          <cell r="K156">
            <v>3729.07</v>
          </cell>
          <cell r="L156">
            <v>0</v>
          </cell>
          <cell r="M156">
            <v>3729.07</v>
          </cell>
        </row>
        <row r="157">
          <cell r="E157">
            <v>613232</v>
          </cell>
          <cell r="F157" t="str">
            <v>613232</v>
          </cell>
          <cell r="G157">
            <v>2005</v>
          </cell>
          <cell r="H157">
            <v>6</v>
          </cell>
          <cell r="I157" t="str">
            <v>1</v>
          </cell>
          <cell r="J157" t="str">
            <v xml:space="preserve">LEGAL FEES LINDSKOG </v>
          </cell>
          <cell r="K157">
            <v>8611.9</v>
          </cell>
          <cell r="L157">
            <v>0</v>
          </cell>
          <cell r="M157">
            <v>8611.9</v>
          </cell>
        </row>
        <row r="158">
          <cell r="E158">
            <v>613233</v>
          </cell>
          <cell r="F158" t="str">
            <v>613233</v>
          </cell>
          <cell r="G158">
            <v>2005</v>
          </cell>
          <cell r="H158">
            <v>6</v>
          </cell>
          <cell r="I158" t="str">
            <v>1</v>
          </cell>
          <cell r="J158" t="str">
            <v>CONSULTING - MICHAL KOSTRZEWA</v>
          </cell>
          <cell r="K158">
            <v>25040.9</v>
          </cell>
          <cell r="L158">
            <v>0</v>
          </cell>
          <cell r="M158">
            <v>25040.9</v>
          </cell>
        </row>
        <row r="159">
          <cell r="E159">
            <v>613234</v>
          </cell>
          <cell r="F159" t="str">
            <v>613234</v>
          </cell>
          <cell r="G159">
            <v>2005</v>
          </cell>
          <cell r="H159">
            <v>6</v>
          </cell>
          <cell r="I159" t="str">
            <v>1</v>
          </cell>
          <cell r="J159" t="str">
            <v xml:space="preserve">CONSULTING FEES - T REGS </v>
          </cell>
          <cell r="K159">
            <v>33004</v>
          </cell>
          <cell r="L159">
            <v>0</v>
          </cell>
          <cell r="M159">
            <v>33004</v>
          </cell>
        </row>
        <row r="160">
          <cell r="E160">
            <v>613235</v>
          </cell>
          <cell r="F160" t="str">
            <v>613235</v>
          </cell>
          <cell r="G160">
            <v>2005</v>
          </cell>
          <cell r="H160">
            <v>6</v>
          </cell>
          <cell r="I160" t="str">
            <v>1</v>
          </cell>
          <cell r="J160" t="str">
            <v xml:space="preserve">CONSULTING TIM VON TORNE </v>
          </cell>
          <cell r="K160">
            <v>30000</v>
          </cell>
          <cell r="L160">
            <v>0</v>
          </cell>
          <cell r="M160">
            <v>30000</v>
          </cell>
        </row>
        <row r="161">
          <cell r="E161">
            <v>613236</v>
          </cell>
          <cell r="F161" t="str">
            <v>613236</v>
          </cell>
          <cell r="G161">
            <v>2005</v>
          </cell>
          <cell r="H161">
            <v>6</v>
          </cell>
          <cell r="I161" t="str">
            <v>1</v>
          </cell>
          <cell r="J161" t="str">
            <v>LEGAL FEES - HARBOTTLE &amp; LEWIS</v>
          </cell>
          <cell r="K161">
            <v>31558.59</v>
          </cell>
          <cell r="L161">
            <v>0</v>
          </cell>
          <cell r="M161">
            <v>31558.59</v>
          </cell>
        </row>
        <row r="162">
          <cell r="E162">
            <v>613240</v>
          </cell>
          <cell r="F162" t="str">
            <v>613240</v>
          </cell>
          <cell r="G162">
            <v>2005</v>
          </cell>
          <cell r="H162">
            <v>6</v>
          </cell>
          <cell r="I162" t="str">
            <v>1</v>
          </cell>
          <cell r="J162" t="str">
            <v>CONSULTING - FRAUD</v>
          </cell>
          <cell r="K162">
            <v>58178.94</v>
          </cell>
          <cell r="L162">
            <v>20000</v>
          </cell>
          <cell r="M162">
            <v>38178.94</v>
          </cell>
        </row>
        <row r="163">
          <cell r="E163">
            <v>613242</v>
          </cell>
          <cell r="F163" t="str">
            <v>613242</v>
          </cell>
          <cell r="G163">
            <v>2005</v>
          </cell>
          <cell r="H163">
            <v>6</v>
          </cell>
          <cell r="I163" t="str">
            <v>1</v>
          </cell>
          <cell r="J163" t="str">
            <v>CONSULTING - BRASIL</v>
          </cell>
          <cell r="K163">
            <v>95728.48</v>
          </cell>
          <cell r="L163">
            <v>0</v>
          </cell>
          <cell r="M163">
            <v>95728.48</v>
          </cell>
        </row>
        <row r="164">
          <cell r="E164">
            <v>613243</v>
          </cell>
          <cell r="F164" t="str">
            <v>613243</v>
          </cell>
          <cell r="G164">
            <v>2005</v>
          </cell>
          <cell r="H164">
            <v>6</v>
          </cell>
          <cell r="I164" t="str">
            <v>1</v>
          </cell>
          <cell r="J164" t="str">
            <v>CONSULTING - JOLTID</v>
          </cell>
          <cell r="K164">
            <v>107760.65</v>
          </cell>
          <cell r="L164">
            <v>44669.22</v>
          </cell>
          <cell r="M164">
            <v>63091.429999999993</v>
          </cell>
        </row>
        <row r="165">
          <cell r="E165">
            <v>613245</v>
          </cell>
          <cell r="F165" t="str">
            <v>613245</v>
          </cell>
          <cell r="G165">
            <v>2005</v>
          </cell>
          <cell r="H165">
            <v>6</v>
          </cell>
          <cell r="I165" t="str">
            <v>1</v>
          </cell>
          <cell r="J165" t="str">
            <v>TAX CONSULTING FEES</v>
          </cell>
          <cell r="K165">
            <v>13253.75</v>
          </cell>
          <cell r="L165">
            <v>0</v>
          </cell>
          <cell r="M165">
            <v>13253.75</v>
          </cell>
        </row>
        <row r="166">
          <cell r="E166">
            <v>613250</v>
          </cell>
          <cell r="F166" t="str">
            <v>613250</v>
          </cell>
          <cell r="G166">
            <v>2005</v>
          </cell>
          <cell r="H166">
            <v>6</v>
          </cell>
          <cell r="I166" t="str">
            <v>1</v>
          </cell>
          <cell r="J166" t="str">
            <v>BUSINESS DEVELOPMENT CONSULTING - M. JACKSON</v>
          </cell>
          <cell r="K166">
            <v>120000</v>
          </cell>
          <cell r="L166">
            <v>90000</v>
          </cell>
          <cell r="M166">
            <v>30000</v>
          </cell>
        </row>
        <row r="167">
          <cell r="E167">
            <v>613310</v>
          </cell>
          <cell r="F167" t="str">
            <v>613310</v>
          </cell>
          <cell r="G167">
            <v>2005</v>
          </cell>
          <cell r="H167">
            <v>6</v>
          </cell>
          <cell r="I167" t="str">
            <v>1</v>
          </cell>
          <cell r="J167" t="str">
            <v>TRAVELLING EXPENSES</v>
          </cell>
          <cell r="K167">
            <v>1273.23</v>
          </cell>
          <cell r="L167">
            <v>0</v>
          </cell>
          <cell r="M167">
            <v>1273.23</v>
          </cell>
        </row>
        <row r="168">
          <cell r="E168">
            <v>613313</v>
          </cell>
          <cell r="F168" t="str">
            <v>613313</v>
          </cell>
          <cell r="G168">
            <v>2005</v>
          </cell>
          <cell r="H168">
            <v>6</v>
          </cell>
          <cell r="I168" t="str">
            <v>1</v>
          </cell>
          <cell r="J168" t="str">
            <v>CALL CENTER FEES</v>
          </cell>
          <cell r="K168">
            <v>14656.27</v>
          </cell>
          <cell r="L168">
            <v>3506.48</v>
          </cell>
          <cell r="M168">
            <v>11149.79</v>
          </cell>
        </row>
        <row r="169">
          <cell r="E169">
            <v>613330</v>
          </cell>
          <cell r="F169" t="str">
            <v>613330</v>
          </cell>
          <cell r="G169">
            <v>2005</v>
          </cell>
          <cell r="H169">
            <v>6</v>
          </cell>
          <cell r="I169" t="str">
            <v>1</v>
          </cell>
          <cell r="J169" t="str">
            <v>TRAVELLING EXPENSES FOR PERSONAL</v>
          </cell>
          <cell r="K169">
            <v>3297.68</v>
          </cell>
          <cell r="L169">
            <v>3161.88</v>
          </cell>
          <cell r="M169">
            <v>135.79999999999973</v>
          </cell>
        </row>
        <row r="170">
          <cell r="E170">
            <v>613355</v>
          </cell>
          <cell r="F170" t="str">
            <v>613355</v>
          </cell>
          <cell r="G170">
            <v>2005</v>
          </cell>
          <cell r="H170">
            <v>6</v>
          </cell>
          <cell r="I170" t="str">
            <v>1</v>
          </cell>
          <cell r="J170" t="str">
            <v>MARKETING - CAMPAIGNS</v>
          </cell>
          <cell r="K170">
            <v>96429.1</v>
          </cell>
          <cell r="L170">
            <v>50000</v>
          </cell>
          <cell r="M170">
            <v>46429.100000000006</v>
          </cell>
        </row>
        <row r="171">
          <cell r="E171">
            <v>613356</v>
          </cell>
          <cell r="F171" t="str">
            <v>613356</v>
          </cell>
          <cell r="G171">
            <v>2005</v>
          </cell>
          <cell r="H171">
            <v>6</v>
          </cell>
          <cell r="I171" t="str">
            <v>1</v>
          </cell>
          <cell r="J171" t="str">
            <v xml:space="preserve">MARKETING - TRADEDOUBLER </v>
          </cell>
          <cell r="K171">
            <v>57171.34</v>
          </cell>
          <cell r="L171">
            <v>20837.88</v>
          </cell>
          <cell r="M171">
            <v>36333.459999999992</v>
          </cell>
        </row>
        <row r="172">
          <cell r="E172">
            <v>613357</v>
          </cell>
          <cell r="F172" t="str">
            <v>613357</v>
          </cell>
          <cell r="G172">
            <v>2005</v>
          </cell>
          <cell r="H172">
            <v>6</v>
          </cell>
          <cell r="I172" t="str">
            <v>1</v>
          </cell>
          <cell r="J172" t="str">
            <v xml:space="preserve">MARKETING COMMISSION JUNCTION </v>
          </cell>
          <cell r="K172">
            <v>6082.27</v>
          </cell>
          <cell r="L172">
            <v>0</v>
          </cell>
          <cell r="M172">
            <v>6082.27</v>
          </cell>
        </row>
        <row r="173">
          <cell r="E173">
            <v>613361</v>
          </cell>
          <cell r="F173" t="str">
            <v>613361</v>
          </cell>
          <cell r="G173">
            <v>2005</v>
          </cell>
          <cell r="H173">
            <v>6</v>
          </cell>
          <cell r="I173" t="str">
            <v>1</v>
          </cell>
          <cell r="J173" t="str">
            <v>CONSULTING SHINICHI IWATA - TOKYO/JAPAN</v>
          </cell>
          <cell r="K173">
            <v>9663.0300000000007</v>
          </cell>
          <cell r="L173">
            <v>0</v>
          </cell>
          <cell r="M173">
            <v>9663.0300000000007</v>
          </cell>
        </row>
        <row r="174">
          <cell r="E174">
            <v>615000</v>
          </cell>
          <cell r="F174" t="str">
            <v>615000</v>
          </cell>
          <cell r="G174">
            <v>2005</v>
          </cell>
          <cell r="H174">
            <v>6</v>
          </cell>
          <cell r="I174" t="str">
            <v>4</v>
          </cell>
          <cell r="J174" t="str">
            <v>SOCIAL SUBSCRIPTIONS</v>
          </cell>
          <cell r="K174">
            <v>2911.42</v>
          </cell>
          <cell r="L174">
            <v>0</v>
          </cell>
          <cell r="M174">
            <v>2911.42</v>
          </cell>
        </row>
        <row r="175">
          <cell r="E175">
            <v>615100</v>
          </cell>
          <cell r="F175" t="str">
            <v>615100</v>
          </cell>
          <cell r="G175">
            <v>2005</v>
          </cell>
          <cell r="H175">
            <v>6</v>
          </cell>
          <cell r="I175" t="str">
            <v>1</v>
          </cell>
          <cell r="J175" t="str">
            <v>TRAVELLING EXPENSES, EXTERNAL MISSIONS</v>
          </cell>
          <cell r="K175">
            <v>186421.66</v>
          </cell>
          <cell r="L175">
            <v>40518.019999999997</v>
          </cell>
          <cell r="M175">
            <v>145903.64000000001</v>
          </cell>
        </row>
        <row r="176">
          <cell r="E176">
            <v>615111</v>
          </cell>
          <cell r="F176" t="str">
            <v>615111</v>
          </cell>
          <cell r="G176">
            <v>2005</v>
          </cell>
          <cell r="H176">
            <v>6</v>
          </cell>
          <cell r="I176" t="str">
            <v>1</v>
          </cell>
          <cell r="J176" t="str">
            <v>VISA EXPENSES - IAN FULTON</v>
          </cell>
          <cell r="K176">
            <v>35163.040000000001</v>
          </cell>
          <cell r="L176">
            <v>23410.48</v>
          </cell>
          <cell r="M176">
            <v>11752.560000000001</v>
          </cell>
        </row>
        <row r="177">
          <cell r="E177">
            <v>615112</v>
          </cell>
          <cell r="F177" t="str">
            <v>615112</v>
          </cell>
          <cell r="G177">
            <v>2005</v>
          </cell>
          <cell r="H177">
            <v>6</v>
          </cell>
          <cell r="I177" t="str">
            <v>1</v>
          </cell>
          <cell r="J177" t="str">
            <v>VISA EXPENSES - ZENNSTROM NIKLAS</v>
          </cell>
          <cell r="K177">
            <v>18356.080000000002</v>
          </cell>
          <cell r="L177">
            <v>9524.7900000000009</v>
          </cell>
          <cell r="M177">
            <v>8831.2900000000009</v>
          </cell>
        </row>
        <row r="178">
          <cell r="E178">
            <v>615113</v>
          </cell>
          <cell r="F178" t="str">
            <v>615113</v>
          </cell>
          <cell r="G178">
            <v>2005</v>
          </cell>
          <cell r="H178">
            <v>6</v>
          </cell>
          <cell r="I178" t="str">
            <v>1</v>
          </cell>
          <cell r="J178" t="str">
            <v>VISA EXPENSES - DEGNOBL JANUS FRIIS</v>
          </cell>
          <cell r="K178">
            <v>23605.47</v>
          </cell>
          <cell r="L178">
            <v>5017.38</v>
          </cell>
          <cell r="M178">
            <v>18588.09</v>
          </cell>
        </row>
        <row r="179">
          <cell r="E179">
            <v>615114</v>
          </cell>
          <cell r="F179" t="str">
            <v>615114</v>
          </cell>
          <cell r="G179">
            <v>2005</v>
          </cell>
          <cell r="H179">
            <v>6</v>
          </cell>
          <cell r="I179" t="str">
            <v>1</v>
          </cell>
          <cell r="J179" t="str">
            <v>VISA EXPENSES - SJOLUNO ANDEAS</v>
          </cell>
          <cell r="K179">
            <v>37.18</v>
          </cell>
          <cell r="L179">
            <v>0</v>
          </cell>
          <cell r="M179">
            <v>37.18</v>
          </cell>
        </row>
        <row r="180">
          <cell r="E180">
            <v>615115</v>
          </cell>
          <cell r="F180" t="str">
            <v>615115</v>
          </cell>
          <cell r="G180">
            <v>2005</v>
          </cell>
          <cell r="H180">
            <v>6</v>
          </cell>
          <cell r="I180" t="str">
            <v>1</v>
          </cell>
          <cell r="J180" t="str">
            <v>VISA FEES - MAIKAO GRARE</v>
          </cell>
          <cell r="K180">
            <v>3197.36</v>
          </cell>
          <cell r="L180">
            <v>0</v>
          </cell>
          <cell r="M180">
            <v>3197.36</v>
          </cell>
        </row>
        <row r="181">
          <cell r="E181">
            <v>615116</v>
          </cell>
          <cell r="F181" t="str">
            <v>615116</v>
          </cell>
          <cell r="G181">
            <v>2005</v>
          </cell>
          <cell r="H181">
            <v>6</v>
          </cell>
          <cell r="I181" t="str">
            <v>1</v>
          </cell>
          <cell r="J181" t="str">
            <v xml:space="preserve">VISA EXPENSES PRENTICE GEOFFREY </v>
          </cell>
          <cell r="K181">
            <v>1975.09</v>
          </cell>
          <cell r="L181">
            <v>0</v>
          </cell>
          <cell r="M181">
            <v>1975.09</v>
          </cell>
        </row>
        <row r="182">
          <cell r="E182">
            <v>615125</v>
          </cell>
          <cell r="F182" t="str">
            <v>615125</v>
          </cell>
          <cell r="G182">
            <v>2005</v>
          </cell>
          <cell r="H182">
            <v>6</v>
          </cell>
          <cell r="I182" t="str">
            <v>1</v>
          </cell>
          <cell r="J182" t="str">
            <v>EXPENSES EILEEN BROCH</v>
          </cell>
          <cell r="K182">
            <v>60649.17</v>
          </cell>
          <cell r="L182">
            <v>60649.17</v>
          </cell>
          <cell r="M182">
            <v>0</v>
          </cell>
        </row>
        <row r="183">
          <cell r="E183">
            <v>615126</v>
          </cell>
          <cell r="F183" t="str">
            <v>615126</v>
          </cell>
          <cell r="G183">
            <v>2005</v>
          </cell>
          <cell r="H183">
            <v>6</v>
          </cell>
          <cell r="I183" t="str">
            <v>1</v>
          </cell>
          <cell r="J183" t="str">
            <v>LOCALIZATION</v>
          </cell>
          <cell r="K183">
            <v>113043.84</v>
          </cell>
          <cell r="L183">
            <v>0</v>
          </cell>
          <cell r="M183">
            <v>113043.84</v>
          </cell>
        </row>
        <row r="184">
          <cell r="E184">
            <v>615200</v>
          </cell>
          <cell r="F184" t="str">
            <v>615200</v>
          </cell>
          <cell r="G184">
            <v>2005</v>
          </cell>
          <cell r="H184">
            <v>6</v>
          </cell>
          <cell r="I184" t="str">
            <v>1</v>
          </cell>
          <cell r="J184" t="str">
            <v>COGS - INTERCO INVOICING</v>
          </cell>
          <cell r="K184">
            <v>3240100.89</v>
          </cell>
          <cell r="L184">
            <v>3240100.89</v>
          </cell>
          <cell r="M184">
            <v>0</v>
          </cell>
        </row>
        <row r="185">
          <cell r="E185">
            <v>616000</v>
          </cell>
          <cell r="F185" t="str">
            <v>616000</v>
          </cell>
          <cell r="G185">
            <v>2005</v>
          </cell>
          <cell r="H185">
            <v>6</v>
          </cell>
          <cell r="I185" t="str">
            <v>1</v>
          </cell>
          <cell r="J185" t="str">
            <v>COGS - FRIENDS &amp; FAMILY</v>
          </cell>
          <cell r="K185">
            <v>41278.17</v>
          </cell>
          <cell r="L185">
            <v>20544.060000000001</v>
          </cell>
          <cell r="M185">
            <v>20734.109999999997</v>
          </cell>
        </row>
        <row r="186">
          <cell r="E186">
            <v>616005</v>
          </cell>
          <cell r="F186" t="str">
            <v>616005</v>
          </cell>
          <cell r="G186">
            <v>2005</v>
          </cell>
          <cell r="H186">
            <v>6</v>
          </cell>
          <cell r="I186" t="str">
            <v>1</v>
          </cell>
          <cell r="J186" t="str">
            <v>COGS - BIBIT FEES</v>
          </cell>
          <cell r="K186">
            <v>4148272.2</v>
          </cell>
          <cell r="L186">
            <v>1935415.94</v>
          </cell>
          <cell r="M186">
            <v>2212856.2600000002</v>
          </cell>
        </row>
        <row r="187">
          <cell r="E187">
            <v>616010</v>
          </cell>
          <cell r="F187" t="str">
            <v>616010</v>
          </cell>
          <cell r="G187">
            <v>2005</v>
          </cell>
          <cell r="H187">
            <v>6</v>
          </cell>
          <cell r="I187" t="str">
            <v>1</v>
          </cell>
          <cell r="J187" t="str">
            <v>COGS - G729 ROYALTIES</v>
          </cell>
          <cell r="K187">
            <v>358207.57</v>
          </cell>
          <cell r="L187">
            <v>672051.54</v>
          </cell>
          <cell r="M187">
            <v>-313843.97000000003</v>
          </cell>
        </row>
        <row r="188">
          <cell r="E188">
            <v>616015</v>
          </cell>
          <cell r="F188" t="str">
            <v>616015</v>
          </cell>
          <cell r="G188">
            <v>2005</v>
          </cell>
          <cell r="H188">
            <v>6</v>
          </cell>
          <cell r="I188" t="str">
            <v>1</v>
          </cell>
          <cell r="J188" t="str">
            <v>COGS - JOLTID ROYALTIES</v>
          </cell>
          <cell r="K188">
            <v>155796.43</v>
          </cell>
          <cell r="L188">
            <v>147866.43</v>
          </cell>
          <cell r="M188">
            <v>7930</v>
          </cell>
        </row>
        <row r="189">
          <cell r="E189">
            <v>616020</v>
          </cell>
          <cell r="F189" t="str">
            <v>616020</v>
          </cell>
          <cell r="G189">
            <v>2005</v>
          </cell>
          <cell r="H189">
            <v>6</v>
          </cell>
          <cell r="I189" t="str">
            <v>1</v>
          </cell>
          <cell r="J189" t="str">
            <v>COGS - PLANTRONICS WOBBLERS</v>
          </cell>
          <cell r="K189">
            <v>138764.88</v>
          </cell>
          <cell r="L189">
            <v>134376.84</v>
          </cell>
          <cell r="M189">
            <v>4388.0400000000081</v>
          </cell>
        </row>
        <row r="190">
          <cell r="E190">
            <v>616021</v>
          </cell>
          <cell r="F190" t="str">
            <v>616021</v>
          </cell>
          <cell r="G190">
            <v>2005</v>
          </cell>
          <cell r="H190">
            <v>6</v>
          </cell>
          <cell r="I190" t="str">
            <v>1</v>
          </cell>
          <cell r="J190" t="str">
            <v>COGS -  TVI CONNECT</v>
          </cell>
          <cell r="K190">
            <v>6348.37</v>
          </cell>
          <cell r="L190">
            <v>6348.37</v>
          </cell>
          <cell r="M190">
            <v>0</v>
          </cell>
        </row>
        <row r="191">
          <cell r="E191">
            <v>616025</v>
          </cell>
          <cell r="F191" t="str">
            <v>616025</v>
          </cell>
          <cell r="G191">
            <v>2005</v>
          </cell>
          <cell r="H191">
            <v>6</v>
          </cell>
          <cell r="I191" t="str">
            <v>1</v>
          </cell>
          <cell r="J191" t="str">
            <v>COGS - FRAUD</v>
          </cell>
          <cell r="K191">
            <v>46700.88</v>
          </cell>
          <cell r="L191">
            <v>46700.88</v>
          </cell>
          <cell r="M191">
            <v>0</v>
          </cell>
        </row>
        <row r="192">
          <cell r="E192">
            <v>616035</v>
          </cell>
          <cell r="F192" t="str">
            <v>616035</v>
          </cell>
          <cell r="G192">
            <v>2005</v>
          </cell>
          <cell r="H192">
            <v>6</v>
          </cell>
          <cell r="I192" t="str">
            <v>1</v>
          </cell>
          <cell r="J192" t="str">
            <v>COGS - MARKETING MEDIAMARKET (LOCALISATION)</v>
          </cell>
          <cell r="K192">
            <v>61815.98</v>
          </cell>
          <cell r="L192">
            <v>0</v>
          </cell>
          <cell r="M192">
            <v>61815.98</v>
          </cell>
        </row>
        <row r="193">
          <cell r="E193">
            <v>616040</v>
          </cell>
          <cell r="F193" t="str">
            <v>616040</v>
          </cell>
          <cell r="G193">
            <v>2005</v>
          </cell>
          <cell r="H193">
            <v>6</v>
          </cell>
          <cell r="I193" t="str">
            <v>1</v>
          </cell>
          <cell r="J193" t="str">
            <v>COGS - SETTLEMENT PROVISION</v>
          </cell>
          <cell r="K193">
            <v>471640.35</v>
          </cell>
          <cell r="L193">
            <v>521091.65</v>
          </cell>
          <cell r="M193">
            <v>-49451.300000000047</v>
          </cell>
        </row>
        <row r="194">
          <cell r="E194">
            <v>616045</v>
          </cell>
          <cell r="F194" t="str">
            <v>616045</v>
          </cell>
          <cell r="G194">
            <v>2005</v>
          </cell>
          <cell r="H194">
            <v>6</v>
          </cell>
          <cell r="I194" t="str">
            <v>1</v>
          </cell>
          <cell r="J194" t="str">
            <v>COGS - GLOBAL IP SOUND ROYALTIES</v>
          </cell>
          <cell r="K194">
            <v>60418.35</v>
          </cell>
          <cell r="L194">
            <v>86391.13</v>
          </cell>
          <cell r="M194">
            <v>-25972.780000000006</v>
          </cell>
        </row>
        <row r="195">
          <cell r="E195">
            <v>616050</v>
          </cell>
          <cell r="F195" t="str">
            <v>616050</v>
          </cell>
          <cell r="G195">
            <v>2005</v>
          </cell>
          <cell r="H195">
            <v>6</v>
          </cell>
          <cell r="I195" t="str">
            <v>1</v>
          </cell>
          <cell r="J195" t="str">
            <v>COGS - VOUCHER</v>
          </cell>
          <cell r="K195">
            <v>6744.86</v>
          </cell>
          <cell r="L195">
            <v>0</v>
          </cell>
          <cell r="M195">
            <v>6744.86</v>
          </cell>
        </row>
        <row r="196">
          <cell r="E196">
            <v>616055</v>
          </cell>
          <cell r="F196" t="str">
            <v>616055</v>
          </cell>
          <cell r="G196">
            <v>2005</v>
          </cell>
          <cell r="H196">
            <v>6</v>
          </cell>
          <cell r="I196" t="str">
            <v>1</v>
          </cell>
          <cell r="J196" t="str">
            <v>COGS - DANISH COMPUTER MAG</v>
          </cell>
          <cell r="K196">
            <v>664.57</v>
          </cell>
          <cell r="L196">
            <v>0</v>
          </cell>
          <cell r="M196">
            <v>664.57</v>
          </cell>
        </row>
        <row r="197">
          <cell r="E197">
            <v>616060</v>
          </cell>
          <cell r="F197" t="str">
            <v>616060</v>
          </cell>
          <cell r="G197">
            <v>2005</v>
          </cell>
          <cell r="H197">
            <v>6</v>
          </cell>
          <cell r="I197" t="str">
            <v>1</v>
          </cell>
          <cell r="J197" t="str">
            <v>COGS - PLANTRONICS FNAC</v>
          </cell>
          <cell r="K197">
            <v>348.5</v>
          </cell>
          <cell r="L197">
            <v>0</v>
          </cell>
          <cell r="M197">
            <v>348.5</v>
          </cell>
        </row>
        <row r="198">
          <cell r="E198">
            <v>616061</v>
          </cell>
          <cell r="F198" t="str">
            <v>616061</v>
          </cell>
          <cell r="G198">
            <v>2005</v>
          </cell>
          <cell r="H198">
            <v>6</v>
          </cell>
          <cell r="I198" t="str">
            <v>1</v>
          </cell>
          <cell r="J198" t="str">
            <v>COGS - PLANTRONICS WOBBLERS</v>
          </cell>
          <cell r="K198">
            <v>6122.04</v>
          </cell>
          <cell r="L198">
            <v>6122.04</v>
          </cell>
          <cell r="M198">
            <v>0</v>
          </cell>
        </row>
        <row r="199">
          <cell r="E199">
            <v>616065</v>
          </cell>
          <cell r="F199" t="str">
            <v>616065</v>
          </cell>
          <cell r="G199">
            <v>2005</v>
          </cell>
          <cell r="H199">
            <v>6</v>
          </cell>
          <cell r="I199" t="str">
            <v>1</v>
          </cell>
          <cell r="J199" t="str">
            <v>COGS - SIEMENS</v>
          </cell>
          <cell r="K199">
            <v>6740.16</v>
          </cell>
          <cell r="L199">
            <v>0</v>
          </cell>
          <cell r="M199">
            <v>6740.16</v>
          </cell>
        </row>
        <row r="200">
          <cell r="E200">
            <v>616066</v>
          </cell>
          <cell r="F200" t="str">
            <v>616066</v>
          </cell>
          <cell r="G200">
            <v>2005</v>
          </cell>
          <cell r="H200">
            <v>6</v>
          </cell>
          <cell r="I200" t="str">
            <v>1</v>
          </cell>
          <cell r="J200" t="str">
            <v>COGS - LIVEDOOR</v>
          </cell>
          <cell r="K200">
            <v>38410.9</v>
          </cell>
          <cell r="L200">
            <v>13410.9</v>
          </cell>
          <cell r="M200">
            <v>25000</v>
          </cell>
        </row>
        <row r="201">
          <cell r="E201">
            <v>616070</v>
          </cell>
          <cell r="F201" t="str">
            <v>616070</v>
          </cell>
          <cell r="G201">
            <v>2005</v>
          </cell>
          <cell r="H201">
            <v>6</v>
          </cell>
          <cell r="I201" t="str">
            <v>1</v>
          </cell>
          <cell r="J201" t="str">
            <v>COGS - PACKARD BELL</v>
          </cell>
          <cell r="K201">
            <v>1720.57</v>
          </cell>
          <cell r="L201">
            <v>0</v>
          </cell>
          <cell r="M201">
            <v>1720.57</v>
          </cell>
        </row>
        <row r="202">
          <cell r="E202">
            <v>616075</v>
          </cell>
          <cell r="F202" t="str">
            <v>616075</v>
          </cell>
          <cell r="G202">
            <v>2005</v>
          </cell>
          <cell r="H202">
            <v>6</v>
          </cell>
          <cell r="I202" t="str">
            <v>1</v>
          </cell>
          <cell r="J202" t="str">
            <v>COGS - LOGITECH</v>
          </cell>
          <cell r="K202">
            <v>66083.789999999994</v>
          </cell>
          <cell r="L202">
            <v>0</v>
          </cell>
          <cell r="M202">
            <v>66083.789999999994</v>
          </cell>
        </row>
        <row r="203">
          <cell r="E203">
            <v>616080</v>
          </cell>
          <cell r="F203" t="str">
            <v>616080</v>
          </cell>
          <cell r="G203">
            <v>2005</v>
          </cell>
          <cell r="H203">
            <v>6</v>
          </cell>
          <cell r="I203" t="str">
            <v>1</v>
          </cell>
          <cell r="J203" t="str">
            <v>COGS - RTX</v>
          </cell>
          <cell r="K203">
            <v>1572.33</v>
          </cell>
          <cell r="L203">
            <v>0</v>
          </cell>
          <cell r="M203">
            <v>1572.33</v>
          </cell>
        </row>
        <row r="204">
          <cell r="E204">
            <v>616085</v>
          </cell>
          <cell r="F204" t="str">
            <v>616085</v>
          </cell>
          <cell r="G204">
            <v>2005</v>
          </cell>
          <cell r="H204">
            <v>6</v>
          </cell>
          <cell r="I204" t="str">
            <v>1</v>
          </cell>
          <cell r="J204" t="str">
            <v>COGS - PR &amp; MARKETING</v>
          </cell>
          <cell r="K204">
            <v>3569.49</v>
          </cell>
          <cell r="L204">
            <v>0</v>
          </cell>
          <cell r="M204">
            <v>3569.49</v>
          </cell>
        </row>
        <row r="205">
          <cell r="E205">
            <v>616086</v>
          </cell>
          <cell r="F205" t="str">
            <v>616086</v>
          </cell>
          <cell r="G205">
            <v>2005</v>
          </cell>
          <cell r="H205">
            <v>6</v>
          </cell>
          <cell r="I205" t="str">
            <v>1</v>
          </cell>
          <cell r="J205" t="str">
            <v>COGS - MONEYBOOKERS</v>
          </cell>
          <cell r="K205">
            <v>169944.71</v>
          </cell>
          <cell r="L205">
            <v>53727.61</v>
          </cell>
          <cell r="M205">
            <v>116217.09999999999</v>
          </cell>
        </row>
        <row r="206">
          <cell r="E206">
            <v>616087</v>
          </cell>
          <cell r="F206" t="str">
            <v>616087</v>
          </cell>
          <cell r="G206">
            <v>2005</v>
          </cell>
          <cell r="H206">
            <v>6</v>
          </cell>
          <cell r="I206" t="str">
            <v>1</v>
          </cell>
          <cell r="J206" t="str">
            <v>COGS - PCHOME REVENUE SHARE</v>
          </cell>
          <cell r="K206">
            <v>330182.90000000002</v>
          </cell>
          <cell r="L206">
            <v>0</v>
          </cell>
          <cell r="M206">
            <v>330182.90000000002</v>
          </cell>
        </row>
        <row r="207">
          <cell r="E207">
            <v>616088</v>
          </cell>
          <cell r="F207" t="str">
            <v>616088</v>
          </cell>
          <cell r="G207">
            <v>2005</v>
          </cell>
          <cell r="H207">
            <v>6</v>
          </cell>
          <cell r="I207" t="str">
            <v>1</v>
          </cell>
          <cell r="J207" t="str">
            <v>COGS - PDT USB</v>
          </cell>
          <cell r="K207">
            <v>2171.58</v>
          </cell>
          <cell r="L207">
            <v>0</v>
          </cell>
          <cell r="M207">
            <v>2171.58</v>
          </cell>
        </row>
        <row r="208">
          <cell r="E208">
            <v>616089</v>
          </cell>
          <cell r="F208" t="str">
            <v>616089</v>
          </cell>
          <cell r="G208">
            <v>2005</v>
          </cell>
          <cell r="H208">
            <v>6</v>
          </cell>
          <cell r="I208" t="str">
            <v>1</v>
          </cell>
          <cell r="J208" t="str">
            <v>COGS - HGC</v>
          </cell>
          <cell r="K208">
            <v>24932.62</v>
          </cell>
          <cell r="L208">
            <v>24932.63</v>
          </cell>
          <cell r="M208">
            <v>-1.0000000002037268E-2</v>
          </cell>
        </row>
        <row r="209">
          <cell r="E209">
            <v>616090</v>
          </cell>
          <cell r="F209" t="str">
            <v>616090</v>
          </cell>
          <cell r="G209">
            <v>2005</v>
          </cell>
          <cell r="H209">
            <v>6</v>
          </cell>
          <cell r="I209" t="str">
            <v>1</v>
          </cell>
          <cell r="J209" t="str">
            <v>COGS-ACCESSORY STORE</v>
          </cell>
          <cell r="K209">
            <v>1464.37</v>
          </cell>
          <cell r="L209">
            <v>1464.37</v>
          </cell>
          <cell r="M209">
            <v>0</v>
          </cell>
        </row>
        <row r="210">
          <cell r="E210">
            <v>616091</v>
          </cell>
          <cell r="F210" t="str">
            <v>616091</v>
          </cell>
          <cell r="G210">
            <v>2005</v>
          </cell>
          <cell r="H210">
            <v>6</v>
          </cell>
          <cell r="I210" t="str">
            <v>1</v>
          </cell>
          <cell r="J210" t="str">
            <v>COGS - OTHER PROFIT SHARE</v>
          </cell>
          <cell r="K210">
            <v>39000</v>
          </cell>
          <cell r="L210">
            <v>0</v>
          </cell>
          <cell r="M210">
            <v>39000</v>
          </cell>
        </row>
        <row r="211">
          <cell r="E211">
            <v>616092</v>
          </cell>
          <cell r="F211" t="str">
            <v>616092</v>
          </cell>
          <cell r="G211">
            <v>2005</v>
          </cell>
          <cell r="H211">
            <v>6</v>
          </cell>
          <cell r="I211" t="str">
            <v>1</v>
          </cell>
          <cell r="J211" t="str">
            <v>COGS - CYBERPHONE K</v>
          </cell>
          <cell r="K211">
            <v>1424.94</v>
          </cell>
          <cell r="L211">
            <v>0</v>
          </cell>
          <cell r="M211">
            <v>1424.94</v>
          </cell>
        </row>
        <row r="212">
          <cell r="E212">
            <v>616093</v>
          </cell>
          <cell r="F212" t="str">
            <v>616093</v>
          </cell>
          <cell r="G212">
            <v>2005</v>
          </cell>
          <cell r="H212">
            <v>6</v>
          </cell>
          <cell r="I212" t="str">
            <v>1</v>
          </cell>
          <cell r="J212" t="str">
            <v>COGS - TED</v>
          </cell>
          <cell r="K212">
            <v>210</v>
          </cell>
          <cell r="L212">
            <v>0</v>
          </cell>
          <cell r="M212">
            <v>210</v>
          </cell>
        </row>
        <row r="213">
          <cell r="E213">
            <v>616094</v>
          </cell>
          <cell r="F213" t="str">
            <v>616094</v>
          </cell>
          <cell r="G213">
            <v>2005</v>
          </cell>
          <cell r="H213">
            <v>6</v>
          </cell>
          <cell r="I213" t="str">
            <v>1</v>
          </cell>
          <cell r="J213" t="str">
            <v>COGS - SKYPE IN</v>
          </cell>
          <cell r="K213">
            <v>310945.86</v>
          </cell>
          <cell r="L213">
            <v>119244.88</v>
          </cell>
          <cell r="M213">
            <v>191700.97999999998</v>
          </cell>
        </row>
        <row r="214">
          <cell r="E214">
            <v>616095</v>
          </cell>
          <cell r="F214" t="str">
            <v>616095</v>
          </cell>
          <cell r="G214">
            <v>2005</v>
          </cell>
          <cell r="H214">
            <v>6</v>
          </cell>
          <cell r="I214" t="str">
            <v>1</v>
          </cell>
          <cell r="J214" t="str">
            <v>COGS - XANDROS</v>
          </cell>
          <cell r="K214">
            <v>202.98</v>
          </cell>
          <cell r="L214">
            <v>0</v>
          </cell>
          <cell r="M214">
            <v>202.98</v>
          </cell>
        </row>
        <row r="215">
          <cell r="E215">
            <v>616096</v>
          </cell>
          <cell r="F215" t="str">
            <v>616096</v>
          </cell>
          <cell r="G215">
            <v>2005</v>
          </cell>
          <cell r="H215">
            <v>6</v>
          </cell>
          <cell r="I215" t="str">
            <v>1</v>
          </cell>
          <cell r="J215" t="str">
            <v>COGS - TELEVOCE</v>
          </cell>
          <cell r="K215">
            <v>34.479999999999997</v>
          </cell>
          <cell r="L215">
            <v>34.479999999999997</v>
          </cell>
          <cell r="M215">
            <v>0</v>
          </cell>
        </row>
        <row r="216">
          <cell r="E216">
            <v>616098</v>
          </cell>
          <cell r="F216" t="str">
            <v>616098</v>
          </cell>
          <cell r="G216">
            <v>2005</v>
          </cell>
          <cell r="H216">
            <v>6</v>
          </cell>
          <cell r="I216" t="str">
            <v>1</v>
          </cell>
          <cell r="J216" t="str">
            <v>COGS - SKYPE STARTER PACK</v>
          </cell>
          <cell r="K216">
            <v>786.93</v>
          </cell>
          <cell r="L216">
            <v>0</v>
          </cell>
          <cell r="M216">
            <v>786.93</v>
          </cell>
        </row>
        <row r="217">
          <cell r="E217">
            <v>616099</v>
          </cell>
          <cell r="F217" t="str">
            <v>616099</v>
          </cell>
          <cell r="G217">
            <v>2005</v>
          </cell>
          <cell r="H217">
            <v>6</v>
          </cell>
          <cell r="I217" t="str">
            <v>1</v>
          </cell>
          <cell r="J217" t="str">
            <v>NYC CAMPAIGN 2004</v>
          </cell>
          <cell r="K217">
            <v>4.59</v>
          </cell>
          <cell r="L217">
            <v>0</v>
          </cell>
          <cell r="M217">
            <v>4.59</v>
          </cell>
        </row>
        <row r="218">
          <cell r="E218">
            <v>616100</v>
          </cell>
          <cell r="F218" t="str">
            <v>616100</v>
          </cell>
          <cell r="G218">
            <v>2005</v>
          </cell>
          <cell r="H218">
            <v>6</v>
          </cell>
          <cell r="I218" t="str">
            <v>1</v>
          </cell>
          <cell r="J218" t="str">
            <v>COGS - ACTIONTEK</v>
          </cell>
          <cell r="K218">
            <v>56.1</v>
          </cell>
          <cell r="L218">
            <v>0</v>
          </cell>
          <cell r="M218">
            <v>56.1</v>
          </cell>
        </row>
        <row r="219">
          <cell r="E219">
            <v>616101</v>
          </cell>
          <cell r="F219" t="str">
            <v>616101</v>
          </cell>
          <cell r="G219">
            <v>2005</v>
          </cell>
          <cell r="H219">
            <v>6</v>
          </cell>
          <cell r="I219" t="str">
            <v>1</v>
          </cell>
          <cell r="J219" t="str">
            <v>COGS - ESTONIAN MAGAZINE</v>
          </cell>
          <cell r="K219">
            <v>304.47000000000003</v>
          </cell>
          <cell r="L219">
            <v>0</v>
          </cell>
          <cell r="M219">
            <v>304.47000000000003</v>
          </cell>
        </row>
        <row r="220">
          <cell r="E220">
            <v>616103</v>
          </cell>
          <cell r="F220" t="str">
            <v>616103</v>
          </cell>
          <cell r="G220">
            <v>2005</v>
          </cell>
          <cell r="H220">
            <v>6</v>
          </cell>
          <cell r="I220" t="str">
            <v>1</v>
          </cell>
          <cell r="J220" t="str">
            <v>COGS - NEWEGG</v>
          </cell>
          <cell r="K220">
            <v>180.54</v>
          </cell>
          <cell r="L220">
            <v>0</v>
          </cell>
          <cell r="M220">
            <v>180.54</v>
          </cell>
        </row>
        <row r="221">
          <cell r="E221">
            <v>616104</v>
          </cell>
          <cell r="F221" t="str">
            <v>616104</v>
          </cell>
          <cell r="G221">
            <v>2005</v>
          </cell>
          <cell r="H221">
            <v>6</v>
          </cell>
          <cell r="I221" t="str">
            <v>1</v>
          </cell>
          <cell r="J221" t="str">
            <v>COGS - REVENUE SHANE (LIVEDOOR)</v>
          </cell>
          <cell r="K221">
            <v>12865.98</v>
          </cell>
          <cell r="L221">
            <v>0</v>
          </cell>
          <cell r="M221">
            <v>12865.98</v>
          </cell>
        </row>
        <row r="222">
          <cell r="E222">
            <v>616105</v>
          </cell>
          <cell r="F222" t="str">
            <v>616105</v>
          </cell>
          <cell r="G222">
            <v>2005</v>
          </cell>
          <cell r="H222">
            <v>6</v>
          </cell>
          <cell r="I222" t="str">
            <v>1</v>
          </cell>
          <cell r="J222" t="str">
            <v>COGS - PRX METG</v>
          </cell>
          <cell r="K222">
            <v>41497.74</v>
          </cell>
          <cell r="L222">
            <v>0</v>
          </cell>
          <cell r="M222">
            <v>41497.74</v>
          </cell>
        </row>
        <row r="223">
          <cell r="E223">
            <v>616106</v>
          </cell>
          <cell r="F223" t="str">
            <v>616106</v>
          </cell>
          <cell r="G223">
            <v>2005</v>
          </cell>
          <cell r="H223">
            <v>6</v>
          </cell>
          <cell r="I223" t="str">
            <v>1</v>
          </cell>
          <cell r="J223" t="str">
            <v>COGS - AVONDALE</v>
          </cell>
          <cell r="K223">
            <v>36428.400000000001</v>
          </cell>
          <cell r="L223">
            <v>0</v>
          </cell>
          <cell r="M223">
            <v>36428.400000000001</v>
          </cell>
        </row>
        <row r="224">
          <cell r="E224">
            <v>616107</v>
          </cell>
          <cell r="F224" t="str">
            <v>616107</v>
          </cell>
          <cell r="G224">
            <v>2005</v>
          </cell>
          <cell r="H224">
            <v>6</v>
          </cell>
          <cell r="I224" t="str">
            <v>1</v>
          </cell>
          <cell r="J224" t="str">
            <v>COGS - PAYPAL FEES</v>
          </cell>
          <cell r="K224">
            <v>502000.49</v>
          </cell>
          <cell r="L224">
            <v>188093.87</v>
          </cell>
          <cell r="M224">
            <v>313906.62</v>
          </cell>
        </row>
        <row r="225">
          <cell r="E225">
            <v>616108</v>
          </cell>
          <cell r="F225" t="str">
            <v>616108</v>
          </cell>
          <cell r="G225">
            <v>2005</v>
          </cell>
          <cell r="H225">
            <v>6</v>
          </cell>
          <cell r="I225" t="str">
            <v>1</v>
          </cell>
          <cell r="J225" t="str">
            <v>COGS - BENQ</v>
          </cell>
          <cell r="K225">
            <v>1.25</v>
          </cell>
          <cell r="L225">
            <v>0</v>
          </cell>
          <cell r="M225">
            <v>1.25</v>
          </cell>
        </row>
        <row r="226">
          <cell r="E226">
            <v>616109</v>
          </cell>
          <cell r="F226" t="str">
            <v>616109</v>
          </cell>
          <cell r="G226">
            <v>2005</v>
          </cell>
          <cell r="H226">
            <v>6</v>
          </cell>
          <cell r="I226" t="str">
            <v>1</v>
          </cell>
          <cell r="J226" t="str">
            <v>COGS - PC Home Cost</v>
          </cell>
          <cell r="K226">
            <v>463042.44</v>
          </cell>
          <cell r="L226">
            <v>72971.83</v>
          </cell>
          <cell r="M226">
            <v>390070.61</v>
          </cell>
        </row>
        <row r="227">
          <cell r="E227">
            <v>616110</v>
          </cell>
          <cell r="F227" t="str">
            <v>616110</v>
          </cell>
          <cell r="G227">
            <v>2005</v>
          </cell>
          <cell r="H227">
            <v>6</v>
          </cell>
          <cell r="I227" t="str">
            <v>1</v>
          </cell>
          <cell r="J227" t="str">
            <v>COGS - CDC POINT</v>
          </cell>
          <cell r="K227">
            <v>1464.72</v>
          </cell>
          <cell r="L227">
            <v>0</v>
          </cell>
          <cell r="M227">
            <v>1464.72</v>
          </cell>
        </row>
        <row r="228">
          <cell r="E228">
            <v>616111</v>
          </cell>
          <cell r="F228" t="str">
            <v>616111</v>
          </cell>
          <cell r="G228">
            <v>2005</v>
          </cell>
          <cell r="H228">
            <v>6</v>
          </cell>
          <cell r="I228" t="str">
            <v>1</v>
          </cell>
          <cell r="J228" t="str">
            <v>COGS - DOPOD</v>
          </cell>
          <cell r="K228">
            <v>0.51</v>
          </cell>
          <cell r="L228">
            <v>0</v>
          </cell>
          <cell r="M228">
            <v>0.51</v>
          </cell>
        </row>
        <row r="229">
          <cell r="E229">
            <v>616112</v>
          </cell>
          <cell r="F229" t="str">
            <v>616112</v>
          </cell>
          <cell r="G229">
            <v>2005</v>
          </cell>
          <cell r="H229">
            <v>6</v>
          </cell>
          <cell r="I229" t="str">
            <v>1</v>
          </cell>
          <cell r="J229" t="str">
            <v>COGS - POLYCOM</v>
          </cell>
          <cell r="K229">
            <v>0.17</v>
          </cell>
          <cell r="L229">
            <v>0</v>
          </cell>
          <cell r="M229">
            <v>0.17</v>
          </cell>
        </row>
        <row r="230">
          <cell r="E230">
            <v>616113</v>
          </cell>
          <cell r="F230" t="str">
            <v>616113</v>
          </cell>
          <cell r="G230">
            <v>2005</v>
          </cell>
          <cell r="H230">
            <v>6</v>
          </cell>
          <cell r="I230" t="str">
            <v>1</v>
          </cell>
          <cell r="J230" t="str">
            <v>COGS - LYNKSIS</v>
          </cell>
          <cell r="K230">
            <v>3.06</v>
          </cell>
          <cell r="L230">
            <v>0</v>
          </cell>
          <cell r="M230">
            <v>3.06</v>
          </cell>
        </row>
        <row r="231">
          <cell r="E231">
            <v>618000</v>
          </cell>
          <cell r="F231" t="str">
            <v>618000</v>
          </cell>
          <cell r="G231">
            <v>2005</v>
          </cell>
          <cell r="H231">
            <v>6</v>
          </cell>
          <cell r="I231" t="str">
            <v>1</v>
          </cell>
          <cell r="J231" t="str">
            <v>SUNDRY</v>
          </cell>
          <cell r="K231">
            <v>5970.55</v>
          </cell>
          <cell r="L231">
            <v>0</v>
          </cell>
          <cell r="M231">
            <v>5970.55</v>
          </cell>
        </row>
        <row r="232">
          <cell r="E232">
            <v>620000</v>
          </cell>
          <cell r="F232" t="str">
            <v>620000</v>
          </cell>
          <cell r="G232">
            <v>2005</v>
          </cell>
          <cell r="H232">
            <v>6</v>
          </cell>
          <cell r="I232" t="str">
            <v>4</v>
          </cell>
          <cell r="J232" t="str">
            <v>SALARIES</v>
          </cell>
          <cell r="K232">
            <v>301285.73</v>
          </cell>
          <cell r="L232">
            <v>0</v>
          </cell>
          <cell r="M232">
            <v>301285.73</v>
          </cell>
        </row>
        <row r="233">
          <cell r="E233">
            <v>620200</v>
          </cell>
          <cell r="F233" t="str">
            <v>620200</v>
          </cell>
          <cell r="G233">
            <v>2005</v>
          </cell>
          <cell r="H233">
            <v>6</v>
          </cell>
          <cell r="I233" t="str">
            <v>4</v>
          </cell>
          <cell r="J233" t="str">
            <v>ACCRUED SALARY - N. ZENNSTROM</v>
          </cell>
          <cell r="K233">
            <v>14499.99</v>
          </cell>
          <cell r="L233">
            <v>14499.99</v>
          </cell>
          <cell r="M233">
            <v>0</v>
          </cell>
        </row>
        <row r="234">
          <cell r="E234">
            <v>620201</v>
          </cell>
          <cell r="F234" t="str">
            <v>620201</v>
          </cell>
          <cell r="G234">
            <v>2005</v>
          </cell>
          <cell r="H234">
            <v>6</v>
          </cell>
          <cell r="I234" t="str">
            <v>4</v>
          </cell>
          <cell r="J234" t="str">
            <v>SALARY - N. ZENNSTRÖM</v>
          </cell>
          <cell r="K234">
            <v>62916.639999999999</v>
          </cell>
          <cell r="L234">
            <v>62916.639999999999</v>
          </cell>
          <cell r="M234">
            <v>0</v>
          </cell>
        </row>
        <row r="235">
          <cell r="E235">
            <v>620202</v>
          </cell>
          <cell r="F235" t="str">
            <v>620202</v>
          </cell>
          <cell r="G235">
            <v>2005</v>
          </cell>
          <cell r="H235">
            <v>6</v>
          </cell>
          <cell r="I235" t="str">
            <v>4</v>
          </cell>
          <cell r="J235" t="str">
            <v>REGUL ACCRUED SALARIES - N. ZENNSTRÖM</v>
          </cell>
          <cell r="K235">
            <v>0</v>
          </cell>
          <cell r="L235">
            <v>24249.97</v>
          </cell>
          <cell r="M235">
            <v>-24249.97</v>
          </cell>
        </row>
        <row r="236">
          <cell r="E236">
            <v>620205</v>
          </cell>
          <cell r="F236" t="str">
            <v>620205</v>
          </cell>
          <cell r="G236">
            <v>2005</v>
          </cell>
          <cell r="H236">
            <v>6</v>
          </cell>
          <cell r="I236" t="str">
            <v>4</v>
          </cell>
          <cell r="J236" t="str">
            <v>ACCRUED SALARY - M. JACKSON</v>
          </cell>
          <cell r="K236">
            <v>27000</v>
          </cell>
          <cell r="L236">
            <v>27000</v>
          </cell>
          <cell r="M236">
            <v>0</v>
          </cell>
        </row>
        <row r="237">
          <cell r="E237">
            <v>620206</v>
          </cell>
          <cell r="F237" t="str">
            <v>620206</v>
          </cell>
          <cell r="G237">
            <v>2005</v>
          </cell>
          <cell r="H237">
            <v>6</v>
          </cell>
          <cell r="I237" t="str">
            <v>1</v>
          </cell>
          <cell r="J237" t="str">
            <v>REGUL. ACCRUED SALARY - M. JACKSON</v>
          </cell>
          <cell r="K237">
            <v>90000</v>
          </cell>
          <cell r="L237">
            <v>90000</v>
          </cell>
          <cell r="M237">
            <v>0</v>
          </cell>
        </row>
        <row r="238">
          <cell r="E238">
            <v>620207</v>
          </cell>
          <cell r="F238" t="str">
            <v>620207</v>
          </cell>
          <cell r="G238">
            <v>2005</v>
          </cell>
          <cell r="H238">
            <v>6</v>
          </cell>
          <cell r="I238" t="str">
            <v>4</v>
          </cell>
          <cell r="J238" t="str">
            <v>SALARY - M. JACKSON</v>
          </cell>
          <cell r="K238">
            <v>90000</v>
          </cell>
          <cell r="L238">
            <v>90000</v>
          </cell>
          <cell r="M238">
            <v>0</v>
          </cell>
        </row>
        <row r="239">
          <cell r="E239">
            <v>620209</v>
          </cell>
          <cell r="F239" t="str">
            <v>620209</v>
          </cell>
          <cell r="G239">
            <v>2005</v>
          </cell>
          <cell r="H239">
            <v>6</v>
          </cell>
          <cell r="I239" t="str">
            <v>4</v>
          </cell>
          <cell r="J239" t="str">
            <v>SALARY - IAN FULTON</v>
          </cell>
          <cell r="K239">
            <v>22960</v>
          </cell>
          <cell r="L239">
            <v>22960</v>
          </cell>
          <cell r="M239">
            <v>0</v>
          </cell>
        </row>
        <row r="240">
          <cell r="E240">
            <v>620210</v>
          </cell>
          <cell r="F240" t="str">
            <v>620210</v>
          </cell>
          <cell r="G240">
            <v>2005</v>
          </cell>
          <cell r="H240">
            <v>6</v>
          </cell>
          <cell r="I240" t="str">
            <v>4</v>
          </cell>
          <cell r="J240" t="str">
            <v>ACCRUED SALARY - IAN FULTON</v>
          </cell>
          <cell r="K240">
            <v>22960</v>
          </cell>
          <cell r="L240">
            <v>22960</v>
          </cell>
          <cell r="M240">
            <v>0</v>
          </cell>
        </row>
        <row r="241">
          <cell r="E241">
            <v>620214</v>
          </cell>
          <cell r="F241" t="str">
            <v>620214</v>
          </cell>
          <cell r="G241">
            <v>2005</v>
          </cell>
          <cell r="H241">
            <v>6</v>
          </cell>
          <cell r="I241" t="str">
            <v>4</v>
          </cell>
          <cell r="J241" t="str">
            <v>SALARY - OLIVIER THIRY</v>
          </cell>
          <cell r="K241">
            <v>25000</v>
          </cell>
          <cell r="L241">
            <v>25000</v>
          </cell>
          <cell r="M241">
            <v>0</v>
          </cell>
        </row>
        <row r="242">
          <cell r="E242">
            <v>620215</v>
          </cell>
          <cell r="F242" t="str">
            <v>620215</v>
          </cell>
          <cell r="G242">
            <v>2005</v>
          </cell>
          <cell r="H242">
            <v>6</v>
          </cell>
          <cell r="I242" t="str">
            <v>4</v>
          </cell>
          <cell r="J242" t="str">
            <v>ACCRUED SALARY - O. THIRY</v>
          </cell>
          <cell r="K242">
            <v>24500</v>
          </cell>
          <cell r="L242">
            <v>24500</v>
          </cell>
          <cell r="M242">
            <v>0</v>
          </cell>
        </row>
        <row r="243">
          <cell r="E243">
            <v>620216</v>
          </cell>
          <cell r="F243" t="str">
            <v>620216</v>
          </cell>
          <cell r="G243">
            <v>2005</v>
          </cell>
          <cell r="H243">
            <v>6</v>
          </cell>
          <cell r="I243" t="str">
            <v>4</v>
          </cell>
          <cell r="J243" t="str">
            <v>SALARY OUT OF LUXEMBOURG</v>
          </cell>
          <cell r="K243">
            <v>20000</v>
          </cell>
          <cell r="L243">
            <v>20000</v>
          </cell>
          <cell r="M243">
            <v>0</v>
          </cell>
        </row>
        <row r="244">
          <cell r="E244">
            <v>620300</v>
          </cell>
          <cell r="F244" t="str">
            <v>620300</v>
          </cell>
          <cell r="G244">
            <v>2005</v>
          </cell>
          <cell r="H244">
            <v>6</v>
          </cell>
          <cell r="I244" t="str">
            <v>4</v>
          </cell>
          <cell r="J244" t="str">
            <v>SALARY M. GRARE</v>
          </cell>
          <cell r="K244">
            <v>26590.91</v>
          </cell>
          <cell r="L244">
            <v>26590.91</v>
          </cell>
          <cell r="M244">
            <v>0</v>
          </cell>
        </row>
        <row r="245">
          <cell r="E245">
            <v>620400</v>
          </cell>
          <cell r="F245" t="str">
            <v>620400</v>
          </cell>
          <cell r="G245">
            <v>2005</v>
          </cell>
          <cell r="H245">
            <v>6</v>
          </cell>
          <cell r="I245" t="str">
            <v>4</v>
          </cell>
          <cell r="J245" t="str">
            <v>SALARY GAUTIER</v>
          </cell>
          <cell r="K245">
            <v>13818.18</v>
          </cell>
          <cell r="L245">
            <v>13818.18</v>
          </cell>
          <cell r="M245">
            <v>0</v>
          </cell>
        </row>
        <row r="246">
          <cell r="E246">
            <v>620600</v>
          </cell>
          <cell r="F246" t="str">
            <v>620600</v>
          </cell>
          <cell r="G246">
            <v>2005</v>
          </cell>
          <cell r="H246">
            <v>6</v>
          </cell>
          <cell r="I246" t="str">
            <v>4</v>
          </cell>
          <cell r="J246" t="str">
            <v xml:space="preserve">BONUSES </v>
          </cell>
          <cell r="K246">
            <v>35296</v>
          </cell>
          <cell r="L246">
            <v>0</v>
          </cell>
          <cell r="M246">
            <v>35296</v>
          </cell>
        </row>
        <row r="247">
          <cell r="E247">
            <v>621000</v>
          </cell>
          <cell r="F247" t="str">
            <v>621000</v>
          </cell>
          <cell r="G247">
            <v>2005</v>
          </cell>
          <cell r="H247">
            <v>6</v>
          </cell>
          <cell r="I247" t="str">
            <v>4</v>
          </cell>
          <cell r="J247" t="str">
            <v>EMPLOYER'S CONTRIBUTION FOR SOCIAL SECURITY-SALARIED STAFF</v>
          </cell>
          <cell r="K247">
            <v>28955.23</v>
          </cell>
          <cell r="L247">
            <v>0</v>
          </cell>
          <cell r="M247">
            <v>28955.23</v>
          </cell>
        </row>
        <row r="248">
          <cell r="E248">
            <v>621200</v>
          </cell>
          <cell r="F248" t="str">
            <v>621200</v>
          </cell>
          <cell r="G248">
            <v>2005</v>
          </cell>
          <cell r="H248">
            <v>6</v>
          </cell>
          <cell r="I248" t="str">
            <v>2</v>
          </cell>
          <cell r="J248" t="str">
            <v>ACCRUED SOCIAL SECURITY - N. ZENNSTROM</v>
          </cell>
          <cell r="K248">
            <v>1808.16</v>
          </cell>
          <cell r="L248">
            <v>1808.16</v>
          </cell>
          <cell r="M248">
            <v>0</v>
          </cell>
        </row>
        <row r="249">
          <cell r="E249">
            <v>621201</v>
          </cell>
          <cell r="F249" t="str">
            <v>621201</v>
          </cell>
          <cell r="G249">
            <v>2005</v>
          </cell>
          <cell r="H249">
            <v>6</v>
          </cell>
          <cell r="I249" t="str">
            <v>4</v>
          </cell>
          <cell r="J249" t="str">
            <v>REGUL ACCRUED SOCIAL SECURITIES - N. ZENNSTRÖM</v>
          </cell>
          <cell r="K249">
            <v>0</v>
          </cell>
          <cell r="L249">
            <v>3023.98</v>
          </cell>
          <cell r="M249">
            <v>-3023.98</v>
          </cell>
        </row>
        <row r="250">
          <cell r="E250">
            <v>621205</v>
          </cell>
          <cell r="F250" t="str">
            <v>621205</v>
          </cell>
          <cell r="G250">
            <v>2005</v>
          </cell>
          <cell r="H250">
            <v>6</v>
          </cell>
          <cell r="I250" t="str">
            <v>4</v>
          </cell>
          <cell r="J250" t="str">
            <v>ACCRUED SOCIAL SECURITY - M. JACKSON</v>
          </cell>
          <cell r="K250">
            <v>3370.5</v>
          </cell>
          <cell r="L250">
            <v>3370.5</v>
          </cell>
          <cell r="M250">
            <v>0</v>
          </cell>
        </row>
        <row r="251">
          <cell r="E251">
            <v>621206</v>
          </cell>
          <cell r="F251" t="str">
            <v>621206</v>
          </cell>
          <cell r="G251">
            <v>2005</v>
          </cell>
          <cell r="H251">
            <v>6</v>
          </cell>
          <cell r="I251" t="str">
            <v>1</v>
          </cell>
          <cell r="J251" t="str">
            <v>REGUL. ACCRUED SOCIAL SECURITY - M. JACKSON</v>
          </cell>
          <cell r="K251">
            <v>11223</v>
          </cell>
          <cell r="L251">
            <v>11223</v>
          </cell>
          <cell r="M251">
            <v>0</v>
          </cell>
        </row>
        <row r="252">
          <cell r="E252">
            <v>621210</v>
          </cell>
          <cell r="F252" t="str">
            <v>621210</v>
          </cell>
          <cell r="G252">
            <v>2005</v>
          </cell>
          <cell r="H252">
            <v>6</v>
          </cell>
          <cell r="I252" t="str">
            <v>4</v>
          </cell>
          <cell r="J252" t="str">
            <v>ACCRUED SOCIAL SECURITY - IAN FULTON</v>
          </cell>
          <cell r="K252">
            <v>715.78</v>
          </cell>
          <cell r="L252">
            <v>715.78</v>
          </cell>
          <cell r="M252">
            <v>0</v>
          </cell>
        </row>
        <row r="253">
          <cell r="E253">
            <v>621211</v>
          </cell>
          <cell r="F253" t="str">
            <v>621211</v>
          </cell>
          <cell r="G253">
            <v>2005</v>
          </cell>
          <cell r="H253">
            <v>6</v>
          </cell>
          <cell r="I253" t="str">
            <v>4</v>
          </cell>
          <cell r="J253" t="str">
            <v>REGUL ACCRUED SOCIAL SECURITY - IAN FULTON</v>
          </cell>
          <cell r="K253">
            <v>0</v>
          </cell>
          <cell r="L253">
            <v>1073.67</v>
          </cell>
          <cell r="M253">
            <v>-1073.67</v>
          </cell>
        </row>
        <row r="254">
          <cell r="E254">
            <v>621214</v>
          </cell>
          <cell r="F254" t="str">
            <v>621214</v>
          </cell>
          <cell r="G254">
            <v>2005</v>
          </cell>
          <cell r="H254">
            <v>6</v>
          </cell>
          <cell r="I254" t="str">
            <v>4</v>
          </cell>
          <cell r="J254" t="str">
            <v>SOCIAL SECURITY - O. THIRY</v>
          </cell>
          <cell r="K254">
            <v>1443.76</v>
          </cell>
          <cell r="L254">
            <v>1443.76</v>
          </cell>
          <cell r="M254">
            <v>0</v>
          </cell>
        </row>
        <row r="255">
          <cell r="E255">
            <v>621215</v>
          </cell>
          <cell r="F255" t="str">
            <v>621215</v>
          </cell>
          <cell r="G255">
            <v>2005</v>
          </cell>
          <cell r="H255">
            <v>6</v>
          </cell>
          <cell r="I255" t="str">
            <v>4</v>
          </cell>
          <cell r="J255" t="str">
            <v>ACCRUED SOCIAL SECURITY - O. THIRY</v>
          </cell>
          <cell r="K255">
            <v>2940.16</v>
          </cell>
          <cell r="L255">
            <v>2940.16</v>
          </cell>
          <cell r="M255">
            <v>0</v>
          </cell>
        </row>
        <row r="256">
          <cell r="E256">
            <v>622700</v>
          </cell>
          <cell r="F256" t="str">
            <v>622700</v>
          </cell>
          <cell r="G256">
            <v>2005</v>
          </cell>
          <cell r="H256">
            <v>6</v>
          </cell>
          <cell r="I256" t="str">
            <v>1</v>
          </cell>
          <cell r="J256" t="str">
            <v xml:space="preserve">SOCIAL SECURITY OUT OF LUXEMBOURG </v>
          </cell>
          <cell r="K256">
            <v>3345</v>
          </cell>
          <cell r="L256">
            <v>0</v>
          </cell>
          <cell r="M256">
            <v>3345</v>
          </cell>
        </row>
        <row r="257">
          <cell r="E257">
            <v>630000</v>
          </cell>
          <cell r="F257" t="str">
            <v>630000</v>
          </cell>
          <cell r="G257">
            <v>2005</v>
          </cell>
          <cell r="H257">
            <v>6</v>
          </cell>
          <cell r="I257" t="str">
            <v>4</v>
          </cell>
          <cell r="J257" t="str">
            <v>DOTATION OF DEPREC. /IT MATERIAL &amp; EQUIPMENT</v>
          </cell>
          <cell r="K257">
            <v>6800.33</v>
          </cell>
          <cell r="L257">
            <v>0</v>
          </cell>
          <cell r="M257">
            <v>6800.33</v>
          </cell>
        </row>
        <row r="258">
          <cell r="E258">
            <v>630300</v>
          </cell>
          <cell r="F258" t="str">
            <v>630300</v>
          </cell>
          <cell r="G258">
            <v>2005</v>
          </cell>
          <cell r="H258">
            <v>6</v>
          </cell>
          <cell r="I258" t="str">
            <v>4</v>
          </cell>
          <cell r="J258" t="str">
            <v>DOTATION OF DEPREC./OFFICE EQUIPMENT</v>
          </cell>
          <cell r="K258">
            <v>148.66999999999999</v>
          </cell>
          <cell r="L258">
            <v>0</v>
          </cell>
          <cell r="M258">
            <v>148.66999999999999</v>
          </cell>
        </row>
        <row r="259">
          <cell r="E259">
            <v>640005</v>
          </cell>
          <cell r="F259" t="str">
            <v>640005</v>
          </cell>
          <cell r="G259">
            <v>2005</v>
          </cell>
          <cell r="H259">
            <v>6</v>
          </cell>
          <cell r="I259" t="str">
            <v>1</v>
          </cell>
          <cell r="J259" t="str">
            <v>COGS - PROVISION FOR FRAUD</v>
          </cell>
          <cell r="K259">
            <v>590253.23</v>
          </cell>
          <cell r="L259">
            <v>440253.23</v>
          </cell>
          <cell r="M259">
            <v>150000</v>
          </cell>
        </row>
        <row r="260">
          <cell r="E260">
            <v>640010</v>
          </cell>
          <cell r="F260" t="str">
            <v>640010</v>
          </cell>
          <cell r="G260">
            <v>2005</v>
          </cell>
          <cell r="H260">
            <v>6</v>
          </cell>
          <cell r="I260" t="str">
            <v>1</v>
          </cell>
          <cell r="J260" t="str">
            <v>DEFINITE FRAUD CALLS</v>
          </cell>
          <cell r="K260">
            <v>873803.53</v>
          </cell>
          <cell r="L260">
            <v>330519.07</v>
          </cell>
          <cell r="M260">
            <v>543284.46</v>
          </cell>
        </row>
        <row r="261">
          <cell r="E261">
            <v>653900</v>
          </cell>
          <cell r="F261" t="str">
            <v>653900</v>
          </cell>
          <cell r="G261">
            <v>2005</v>
          </cell>
          <cell r="H261">
            <v>6</v>
          </cell>
          <cell r="I261" t="str">
            <v>4</v>
          </cell>
          <cell r="J261" t="str">
            <v>PAYMENT DISCREPANCIES</v>
          </cell>
          <cell r="K261">
            <v>12.05</v>
          </cell>
          <cell r="L261">
            <v>0</v>
          </cell>
          <cell r="M261">
            <v>12.05</v>
          </cell>
        </row>
        <row r="262">
          <cell r="E262">
            <v>654000</v>
          </cell>
          <cell r="F262" t="str">
            <v>654000</v>
          </cell>
          <cell r="G262">
            <v>2005</v>
          </cell>
          <cell r="H262">
            <v>6</v>
          </cell>
          <cell r="I262" t="str">
            <v>1</v>
          </cell>
          <cell r="J262" t="str">
            <v>REALIZED EXCHANGE LOSSES</v>
          </cell>
          <cell r="K262">
            <v>47905.2</v>
          </cell>
          <cell r="L262">
            <v>5.84</v>
          </cell>
          <cell r="M262">
            <v>47899.360000000001</v>
          </cell>
        </row>
        <row r="263">
          <cell r="E263">
            <v>656000</v>
          </cell>
          <cell r="F263" t="str">
            <v>656000</v>
          </cell>
          <cell r="G263">
            <v>2005</v>
          </cell>
          <cell r="H263">
            <v>6</v>
          </cell>
          <cell r="I263" t="str">
            <v>4</v>
          </cell>
          <cell r="J263" t="str">
            <v xml:space="preserve">BANK FEES </v>
          </cell>
          <cell r="K263">
            <v>21631.84</v>
          </cell>
          <cell r="L263">
            <v>999.37</v>
          </cell>
          <cell r="M263">
            <v>20632.47</v>
          </cell>
        </row>
        <row r="264">
          <cell r="E264">
            <v>656001</v>
          </cell>
          <cell r="F264" t="str">
            <v>656001</v>
          </cell>
          <cell r="G264">
            <v>2005</v>
          </cell>
          <cell r="H264">
            <v>6</v>
          </cell>
          <cell r="I264" t="str">
            <v>4</v>
          </cell>
          <cell r="J264" t="str">
            <v xml:space="preserve">INTERESTS /DEBTS - 1YEAR </v>
          </cell>
          <cell r="K264">
            <v>1.57</v>
          </cell>
          <cell r="L264">
            <v>0</v>
          </cell>
          <cell r="M264">
            <v>1.57</v>
          </cell>
        </row>
        <row r="265">
          <cell r="E265">
            <v>660000</v>
          </cell>
          <cell r="F265" t="str">
            <v>660000</v>
          </cell>
          <cell r="G265">
            <v>2005</v>
          </cell>
          <cell r="H265">
            <v>6</v>
          </cell>
          <cell r="I265" t="str">
            <v>4</v>
          </cell>
          <cell r="J265" t="str">
            <v>EXTRAORDINARY CHARGES</v>
          </cell>
          <cell r="K265">
            <v>6805.04</v>
          </cell>
          <cell r="L265">
            <v>0</v>
          </cell>
          <cell r="M265">
            <v>6805.04</v>
          </cell>
        </row>
        <row r="266">
          <cell r="E266">
            <v>700001</v>
          </cell>
          <cell r="F266" t="str">
            <v>700001</v>
          </cell>
          <cell r="G266">
            <v>2005</v>
          </cell>
          <cell r="H266">
            <v>6</v>
          </cell>
          <cell r="I266" t="str">
            <v>1</v>
          </cell>
          <cell r="J266" t="str">
            <v>REVENUE - SKYPEOUT</v>
          </cell>
          <cell r="K266">
            <v>14923223.18</v>
          </cell>
          <cell r="L266">
            <v>40668026.190000005</v>
          </cell>
          <cell r="M266">
            <v>-25744803.010000005</v>
          </cell>
        </row>
        <row r="267">
          <cell r="E267">
            <v>700002</v>
          </cell>
          <cell r="F267" t="str">
            <v>700002</v>
          </cell>
          <cell r="G267">
            <v>2005</v>
          </cell>
          <cell r="H267">
            <v>6</v>
          </cell>
          <cell r="I267" t="str">
            <v>1</v>
          </cell>
          <cell r="J267" t="str">
            <v>REVENUE - PLANTRONICS COMMISSIONS</v>
          </cell>
          <cell r="K267">
            <v>49226.75</v>
          </cell>
          <cell r="L267">
            <v>440011.58</v>
          </cell>
          <cell r="M267">
            <v>-390784.83</v>
          </cell>
        </row>
        <row r="268">
          <cell r="E268">
            <v>700003</v>
          </cell>
          <cell r="F268" t="str">
            <v>700003</v>
          </cell>
          <cell r="G268">
            <v>2005</v>
          </cell>
          <cell r="H268">
            <v>6</v>
          </cell>
          <cell r="I268" t="str">
            <v>1</v>
          </cell>
          <cell r="J268" t="str">
            <v>REVENUE - PUBLIC DISPLAY TECHN COMMISSIONS</v>
          </cell>
          <cell r="K268">
            <v>6446.97</v>
          </cell>
          <cell r="L268">
            <v>55718.16</v>
          </cell>
          <cell r="M268">
            <v>-49271.19</v>
          </cell>
        </row>
        <row r="269">
          <cell r="E269">
            <v>700004</v>
          </cell>
          <cell r="F269" t="str">
            <v>700004</v>
          </cell>
          <cell r="G269">
            <v>2005</v>
          </cell>
          <cell r="H269">
            <v>6</v>
          </cell>
          <cell r="I269" t="str">
            <v>1</v>
          </cell>
          <cell r="J269" t="str">
            <v>REVENUE - GUILLEMOT</v>
          </cell>
          <cell r="K269">
            <v>25505.88</v>
          </cell>
          <cell r="L269">
            <v>52514.62</v>
          </cell>
          <cell r="M269">
            <v>-27008.74</v>
          </cell>
        </row>
        <row r="270">
          <cell r="E270">
            <v>700005</v>
          </cell>
          <cell r="F270" t="str">
            <v>700005</v>
          </cell>
          <cell r="G270">
            <v>2005</v>
          </cell>
          <cell r="H270">
            <v>6</v>
          </cell>
          <cell r="I270" t="str">
            <v>1</v>
          </cell>
          <cell r="J270" t="str">
            <v>REVENUE - SKYPEIN</v>
          </cell>
          <cell r="K270">
            <v>1325520</v>
          </cell>
          <cell r="L270">
            <v>1582421.26</v>
          </cell>
          <cell r="M270">
            <v>-256901.26</v>
          </cell>
        </row>
        <row r="271">
          <cell r="E271">
            <v>700006</v>
          </cell>
          <cell r="F271" t="str">
            <v>700006</v>
          </cell>
          <cell r="G271">
            <v>2005</v>
          </cell>
          <cell r="H271">
            <v>6</v>
          </cell>
          <cell r="I271" t="str">
            <v>1</v>
          </cell>
          <cell r="J271" t="str">
            <v>REVENUE - VOICEMAIL</v>
          </cell>
          <cell r="K271">
            <v>372457.36</v>
          </cell>
          <cell r="L271">
            <v>681642.54</v>
          </cell>
          <cell r="M271">
            <v>-309185.18000000005</v>
          </cell>
        </row>
        <row r="272">
          <cell r="E272">
            <v>700029</v>
          </cell>
          <cell r="F272" t="str">
            <v>700029</v>
          </cell>
          <cell r="G272">
            <v>2005</v>
          </cell>
          <cell r="H272">
            <v>6</v>
          </cell>
          <cell r="I272" t="str">
            <v>1</v>
          </cell>
          <cell r="J272" t="str">
            <v>REVENUE PLANTRONICS WOBBER</v>
          </cell>
          <cell r="K272">
            <v>134376.84</v>
          </cell>
          <cell r="L272">
            <v>0</v>
          </cell>
          <cell r="M272">
            <v>134376.84</v>
          </cell>
        </row>
        <row r="273">
          <cell r="E273">
            <v>705001</v>
          </cell>
          <cell r="F273" t="str">
            <v>705001</v>
          </cell>
          <cell r="G273">
            <v>2005</v>
          </cell>
          <cell r="H273">
            <v>6</v>
          </cell>
          <cell r="I273" t="str">
            <v>1</v>
          </cell>
          <cell r="J273" t="str">
            <v>SKYPEOUT INTERNET TELEPHONY VOUCHERS</v>
          </cell>
          <cell r="K273">
            <v>27019308.68</v>
          </cell>
          <cell r="L273">
            <v>32685445.82</v>
          </cell>
          <cell r="M273">
            <v>-5666137.1400000006</v>
          </cell>
        </row>
        <row r="274">
          <cell r="E274">
            <v>705002</v>
          </cell>
          <cell r="F274" t="str">
            <v>705002</v>
          </cell>
          <cell r="G274">
            <v>2005</v>
          </cell>
          <cell r="H274">
            <v>6</v>
          </cell>
          <cell r="I274" t="str">
            <v>1</v>
          </cell>
          <cell r="J274" t="str">
            <v>SKYPEOUT PC HOME PAYMENTS</v>
          </cell>
          <cell r="K274">
            <v>1872151.6</v>
          </cell>
          <cell r="L274">
            <v>1872151.6</v>
          </cell>
          <cell r="M274">
            <v>0</v>
          </cell>
        </row>
        <row r="275">
          <cell r="E275">
            <v>705003</v>
          </cell>
          <cell r="F275" t="str">
            <v>705003</v>
          </cell>
          <cell r="G275">
            <v>2005</v>
          </cell>
          <cell r="H275">
            <v>6</v>
          </cell>
          <cell r="I275" t="str">
            <v>1</v>
          </cell>
          <cell r="J275" t="str">
            <v>MONEYBOOKERS PAYMENTS</v>
          </cell>
          <cell r="K275">
            <v>1279906</v>
          </cell>
          <cell r="L275">
            <v>1279906</v>
          </cell>
          <cell r="M275">
            <v>0</v>
          </cell>
        </row>
        <row r="276">
          <cell r="E276">
            <v>705004</v>
          </cell>
          <cell r="F276" t="str">
            <v>705004</v>
          </cell>
          <cell r="G276">
            <v>2005</v>
          </cell>
          <cell r="H276">
            <v>6</v>
          </cell>
          <cell r="I276" t="str">
            <v>1</v>
          </cell>
          <cell r="J276" t="str">
            <v>PAYPAL PAYMENT</v>
          </cell>
          <cell r="K276">
            <v>2850660</v>
          </cell>
          <cell r="L276">
            <v>2850660</v>
          </cell>
          <cell r="M276">
            <v>0</v>
          </cell>
        </row>
        <row r="277">
          <cell r="E277">
            <v>705005</v>
          </cell>
          <cell r="F277" t="str">
            <v>705005</v>
          </cell>
          <cell r="G277">
            <v>2005</v>
          </cell>
          <cell r="H277">
            <v>6</v>
          </cell>
          <cell r="I277" t="str">
            <v>1</v>
          </cell>
          <cell r="J277" t="str">
            <v>SKYPE STARTER PACK</v>
          </cell>
          <cell r="K277">
            <v>0</v>
          </cell>
          <cell r="L277">
            <v>4207.4799999999996</v>
          </cell>
          <cell r="M277">
            <v>-4207.4799999999996</v>
          </cell>
        </row>
        <row r="278">
          <cell r="E278">
            <v>705006</v>
          </cell>
          <cell r="F278" t="str">
            <v>705006</v>
          </cell>
          <cell r="G278">
            <v>2005</v>
          </cell>
          <cell r="H278">
            <v>6</v>
          </cell>
          <cell r="I278" t="str">
            <v>1</v>
          </cell>
          <cell r="J278" t="str">
            <v>SKYPE MAILERS PACKS</v>
          </cell>
          <cell r="K278">
            <v>0</v>
          </cell>
          <cell r="L278">
            <v>2200</v>
          </cell>
          <cell r="M278">
            <v>-2200</v>
          </cell>
        </row>
        <row r="279">
          <cell r="E279">
            <v>705008</v>
          </cell>
          <cell r="F279" t="str">
            <v>705008</v>
          </cell>
          <cell r="G279">
            <v>2005</v>
          </cell>
          <cell r="H279">
            <v>6</v>
          </cell>
          <cell r="I279" t="str">
            <v>1</v>
          </cell>
          <cell r="J279" t="str">
            <v>VOICEMAIL VOUCHERS</v>
          </cell>
          <cell r="K279">
            <v>3600</v>
          </cell>
          <cell r="L279">
            <v>3600</v>
          </cell>
          <cell r="M279">
            <v>0</v>
          </cell>
        </row>
        <row r="280">
          <cell r="E280">
            <v>705009</v>
          </cell>
          <cell r="F280" t="str">
            <v>705009</v>
          </cell>
          <cell r="G280">
            <v>2005</v>
          </cell>
          <cell r="H280">
            <v>6</v>
          </cell>
          <cell r="I280" t="str">
            <v>1</v>
          </cell>
          <cell r="J280" t="str">
            <v>MARKKETING PRODUCTS SALES</v>
          </cell>
          <cell r="K280">
            <v>0</v>
          </cell>
          <cell r="L280">
            <v>1320</v>
          </cell>
          <cell r="M280">
            <v>-1320</v>
          </cell>
        </row>
        <row r="281">
          <cell r="E281">
            <v>705011</v>
          </cell>
          <cell r="F281" t="str">
            <v>705011</v>
          </cell>
          <cell r="G281">
            <v>2005</v>
          </cell>
          <cell r="H281">
            <v>6</v>
          </cell>
          <cell r="I281" t="str">
            <v>1</v>
          </cell>
          <cell r="J281" t="str">
            <v>COMMISSION ECCB S.A.</v>
          </cell>
          <cell r="K281">
            <v>2647.13</v>
          </cell>
          <cell r="L281">
            <v>8542.24</v>
          </cell>
          <cell r="M281">
            <v>-5895.11</v>
          </cell>
        </row>
        <row r="282">
          <cell r="E282">
            <v>705012</v>
          </cell>
          <cell r="F282" t="str">
            <v>705012</v>
          </cell>
          <cell r="G282">
            <v>2005</v>
          </cell>
          <cell r="H282">
            <v>6</v>
          </cell>
          <cell r="I282" t="str">
            <v>1</v>
          </cell>
          <cell r="J282" t="str">
            <v>REVENUE - ASPHERIO</v>
          </cell>
          <cell r="K282">
            <v>8735.44</v>
          </cell>
          <cell r="L282">
            <v>32727.35</v>
          </cell>
          <cell r="M282">
            <v>-23991.909999999996</v>
          </cell>
        </row>
        <row r="283">
          <cell r="E283">
            <v>705013</v>
          </cell>
          <cell r="F283" t="str">
            <v>705013</v>
          </cell>
          <cell r="G283">
            <v>2005</v>
          </cell>
          <cell r="H283">
            <v>6</v>
          </cell>
          <cell r="I283" t="str">
            <v>1</v>
          </cell>
          <cell r="J283" t="str">
            <v>RTX - SALES COMMISSIONS</v>
          </cell>
          <cell r="K283">
            <v>109826.9</v>
          </cell>
          <cell r="L283">
            <v>219653.8</v>
          </cell>
          <cell r="M283">
            <v>-109826.9</v>
          </cell>
        </row>
        <row r="284">
          <cell r="E284">
            <v>705014</v>
          </cell>
          <cell r="F284" t="str">
            <v>705014</v>
          </cell>
          <cell r="G284">
            <v>2005</v>
          </cell>
          <cell r="H284">
            <v>6</v>
          </cell>
          <cell r="I284" t="str">
            <v>1</v>
          </cell>
          <cell r="J284" t="str">
            <v>COMMISSION PROMOTION &amp; DISPLAY TECHNOLOGY LTD</v>
          </cell>
          <cell r="K284">
            <v>0</v>
          </cell>
          <cell r="L284">
            <v>2700.93</v>
          </cell>
          <cell r="M284">
            <v>-2700.93</v>
          </cell>
        </row>
        <row r="285">
          <cell r="E285">
            <v>750001</v>
          </cell>
          <cell r="F285" t="str">
            <v>750001</v>
          </cell>
          <cell r="G285">
            <v>2005</v>
          </cell>
          <cell r="H285">
            <v>6</v>
          </cell>
          <cell r="I285" t="str">
            <v>2</v>
          </cell>
          <cell r="J285" t="str">
            <v xml:space="preserve">CREDIT INERESTS LONG TERME </v>
          </cell>
          <cell r="K285">
            <v>0</v>
          </cell>
          <cell r="L285">
            <v>91474.21</v>
          </cell>
          <cell r="M285">
            <v>-91474.21</v>
          </cell>
        </row>
        <row r="286">
          <cell r="E286">
            <v>754000</v>
          </cell>
          <cell r="F286" t="str">
            <v>754000</v>
          </cell>
          <cell r="G286">
            <v>2005</v>
          </cell>
          <cell r="H286">
            <v>6</v>
          </cell>
          <cell r="I286" t="str">
            <v>2</v>
          </cell>
          <cell r="J286" t="str">
            <v>REALIZED EXCHANGE GAINS</v>
          </cell>
          <cell r="K286">
            <v>4.28</v>
          </cell>
          <cell r="L286">
            <v>8582.93</v>
          </cell>
          <cell r="M286">
            <v>-8578.65</v>
          </cell>
        </row>
        <row r="287">
          <cell r="E287">
            <v>754001</v>
          </cell>
          <cell r="F287" t="str">
            <v>754001</v>
          </cell>
          <cell r="G287">
            <v>2005</v>
          </cell>
          <cell r="H287">
            <v>6</v>
          </cell>
          <cell r="I287" t="str">
            <v>2</v>
          </cell>
          <cell r="J287" t="str">
            <v xml:space="preserve">GAIN IN CASH </v>
          </cell>
          <cell r="K287">
            <v>0</v>
          </cell>
          <cell r="L287">
            <v>241.88</v>
          </cell>
          <cell r="M287">
            <v>-241.88</v>
          </cell>
        </row>
        <row r="288">
          <cell r="E288">
            <v>7050010</v>
          </cell>
          <cell r="F288" t="str">
            <v>7050010</v>
          </cell>
          <cell r="G288">
            <v>2005</v>
          </cell>
          <cell r="H288">
            <v>7</v>
          </cell>
          <cell r="I288" t="str">
            <v>1</v>
          </cell>
          <cell r="J288" t="str">
            <v>HEADSET CERTIFICATION</v>
          </cell>
          <cell r="K288">
            <v>0</v>
          </cell>
          <cell r="L288">
            <v>500</v>
          </cell>
          <cell r="M288">
            <v>-500</v>
          </cell>
        </row>
        <row r="289">
          <cell r="E289" t="e">
            <v>#VALUE!</v>
          </cell>
          <cell r="F289" t="str">
            <v/>
          </cell>
          <cell r="G289">
            <v>2005</v>
          </cell>
          <cell r="H289">
            <v>2</v>
          </cell>
          <cell r="I289" t="str">
            <v>7</v>
          </cell>
          <cell r="J289" t="str">
            <v>TOTAL 10</v>
          </cell>
          <cell r="K289">
            <v>0</v>
          </cell>
          <cell r="L289">
            <v>31000</v>
          </cell>
          <cell r="M289">
            <v>-31000</v>
          </cell>
        </row>
        <row r="290">
          <cell r="E290" t="e">
            <v>#VALUE!</v>
          </cell>
          <cell r="F290" t="str">
            <v/>
          </cell>
          <cell r="G290">
            <v>2005</v>
          </cell>
          <cell r="H290">
            <v>2</v>
          </cell>
          <cell r="I290" t="str">
            <v>7</v>
          </cell>
          <cell r="J290" t="str">
            <v>TOTAL 14</v>
          </cell>
          <cell r="K290">
            <v>4826285.51</v>
          </cell>
          <cell r="L290">
            <v>0</v>
          </cell>
          <cell r="M290">
            <v>4826285.51</v>
          </cell>
        </row>
        <row r="291">
          <cell r="E291" t="e">
            <v>#VALUE!</v>
          </cell>
          <cell r="F291" t="str">
            <v/>
          </cell>
          <cell r="G291">
            <v>2005</v>
          </cell>
          <cell r="H291">
            <v>2</v>
          </cell>
          <cell r="I291" t="str">
            <v>7</v>
          </cell>
          <cell r="J291" t="str">
            <v>TOTAL 16</v>
          </cell>
          <cell r="K291">
            <v>2327506.7200000002</v>
          </cell>
          <cell r="L291">
            <v>3292135.07</v>
          </cell>
          <cell r="M291">
            <v>-964628.34999999963</v>
          </cell>
        </row>
        <row r="292">
          <cell r="E292" t="e">
            <v>#VALUE!</v>
          </cell>
          <cell r="F292" t="str">
            <v/>
          </cell>
          <cell r="G292">
            <v>2005</v>
          </cell>
          <cell r="H292">
            <v>2</v>
          </cell>
          <cell r="I292" t="str">
            <v>7</v>
          </cell>
          <cell r="J292" t="str">
            <v>TOTAL 23</v>
          </cell>
          <cell r="K292">
            <v>47817.95</v>
          </cell>
          <cell r="L292">
            <v>8397.0400000000009</v>
          </cell>
          <cell r="M292">
            <v>39420.909999999996</v>
          </cell>
        </row>
        <row r="293">
          <cell r="E293" t="e">
            <v>#VALUE!</v>
          </cell>
          <cell r="F293" t="str">
            <v/>
          </cell>
          <cell r="G293">
            <v>2005</v>
          </cell>
          <cell r="H293">
            <v>2</v>
          </cell>
          <cell r="I293" t="str">
            <v>7</v>
          </cell>
          <cell r="J293" t="str">
            <v>TOTAL 28</v>
          </cell>
          <cell r="K293">
            <v>43317.66</v>
          </cell>
          <cell r="L293">
            <v>42500</v>
          </cell>
          <cell r="M293">
            <v>817.66000000000349</v>
          </cell>
        </row>
        <row r="294">
          <cell r="E294" t="e">
            <v>#VALUE!</v>
          </cell>
          <cell r="F294" t="str">
            <v/>
          </cell>
          <cell r="G294">
            <v>2005</v>
          </cell>
          <cell r="H294">
            <v>2</v>
          </cell>
          <cell r="I294" t="str">
            <v>7</v>
          </cell>
          <cell r="J294" t="str">
            <v>TOTAL 34</v>
          </cell>
          <cell r="K294">
            <v>5020</v>
          </cell>
          <cell r="L294">
            <v>5020</v>
          </cell>
          <cell r="M294">
            <v>0</v>
          </cell>
        </row>
        <row r="295">
          <cell r="E295" t="e">
            <v>#VALUE!</v>
          </cell>
          <cell r="F295" t="str">
            <v/>
          </cell>
          <cell r="G295">
            <v>2005</v>
          </cell>
          <cell r="H295">
            <v>2</v>
          </cell>
          <cell r="I295" t="str">
            <v>7</v>
          </cell>
          <cell r="J295" t="str">
            <v>TOTAL 40</v>
          </cell>
          <cell r="K295">
            <v>11800231.85</v>
          </cell>
          <cell r="L295">
            <v>7720843.25</v>
          </cell>
          <cell r="M295">
            <v>4079388.5999999996</v>
          </cell>
        </row>
        <row r="296">
          <cell r="E296" t="e">
            <v>#VALUE!</v>
          </cell>
          <cell r="F296" t="str">
            <v/>
          </cell>
          <cell r="G296">
            <v>2005</v>
          </cell>
          <cell r="H296">
            <v>2</v>
          </cell>
          <cell r="I296" t="str">
            <v>7</v>
          </cell>
          <cell r="J296" t="str">
            <v>TOTAL 41</v>
          </cell>
          <cell r="K296">
            <v>888702.28</v>
          </cell>
          <cell r="L296">
            <v>804904.8</v>
          </cell>
          <cell r="M296">
            <v>83797.479999999981</v>
          </cell>
        </row>
        <row r="297">
          <cell r="E297" t="e">
            <v>#VALUE!</v>
          </cell>
          <cell r="F297" t="str">
            <v/>
          </cell>
          <cell r="G297">
            <v>2005</v>
          </cell>
          <cell r="H297">
            <v>2</v>
          </cell>
          <cell r="I297" t="str">
            <v>7</v>
          </cell>
          <cell r="J297" t="str">
            <v>TOTAL 44</v>
          </cell>
          <cell r="K297">
            <v>46203166.350000009</v>
          </cell>
          <cell r="L297">
            <v>53089514.640000001</v>
          </cell>
          <cell r="M297">
            <v>-6886348.2899999917</v>
          </cell>
        </row>
        <row r="298">
          <cell r="E298" t="e">
            <v>#VALUE!</v>
          </cell>
          <cell r="F298" t="str">
            <v/>
          </cell>
          <cell r="G298">
            <v>2005</v>
          </cell>
          <cell r="H298">
            <v>2</v>
          </cell>
          <cell r="I298" t="str">
            <v>7</v>
          </cell>
          <cell r="J298" t="str">
            <v>TOTAL 45</v>
          </cell>
          <cell r="K298">
            <v>3758919.41</v>
          </cell>
          <cell r="L298">
            <v>5434051.3999999994</v>
          </cell>
          <cell r="M298">
            <v>-1675131.9899999993</v>
          </cell>
        </row>
        <row r="299">
          <cell r="E299" t="e">
            <v>#VALUE!</v>
          </cell>
          <cell r="F299" t="str">
            <v/>
          </cell>
          <cell r="G299">
            <v>2005</v>
          </cell>
          <cell r="H299">
            <v>2</v>
          </cell>
          <cell r="I299" t="str">
            <v>7</v>
          </cell>
          <cell r="J299" t="str">
            <v>TOTAL 48</v>
          </cell>
          <cell r="K299">
            <v>43487405.850000001</v>
          </cell>
          <cell r="L299">
            <v>43223041.719999999</v>
          </cell>
          <cell r="M299">
            <v>264364.13000000268</v>
          </cell>
        </row>
        <row r="300">
          <cell r="E300" t="e">
            <v>#VALUE!</v>
          </cell>
          <cell r="F300" t="str">
            <v/>
          </cell>
          <cell r="G300">
            <v>2005</v>
          </cell>
          <cell r="H300">
            <v>2</v>
          </cell>
          <cell r="I300" t="str">
            <v>7</v>
          </cell>
          <cell r="J300" t="str">
            <v>TOTAL 49</v>
          </cell>
          <cell r="K300">
            <v>31117388.379999999</v>
          </cell>
          <cell r="L300">
            <v>39163530.840000004</v>
          </cell>
          <cell r="M300">
            <v>-8046142.4600000046</v>
          </cell>
        </row>
        <row r="301">
          <cell r="E301" t="e">
            <v>#VALUE!</v>
          </cell>
          <cell r="F301" t="str">
            <v/>
          </cell>
          <cell r="G301">
            <v>2005</v>
          </cell>
          <cell r="H301">
            <v>2</v>
          </cell>
          <cell r="I301" t="str">
            <v>7</v>
          </cell>
          <cell r="J301" t="str">
            <v>TOTAL 55</v>
          </cell>
          <cell r="K301">
            <v>64103856.82</v>
          </cell>
          <cell r="L301">
            <v>48737253.840000004</v>
          </cell>
          <cell r="M301">
            <v>15366602.979999997</v>
          </cell>
        </row>
        <row r="302">
          <cell r="E302" t="e">
            <v>#VALUE!</v>
          </cell>
          <cell r="F302" t="str">
            <v/>
          </cell>
          <cell r="G302">
            <v>2005</v>
          </cell>
          <cell r="H302">
            <v>2</v>
          </cell>
          <cell r="I302" t="str">
            <v>7</v>
          </cell>
          <cell r="J302" t="str">
            <v>TOTAL 58</v>
          </cell>
          <cell r="K302">
            <v>21550352.870000001</v>
          </cell>
          <cell r="L302">
            <v>22450495.740000002</v>
          </cell>
          <cell r="M302">
            <v>-900142.87000000104</v>
          </cell>
        </row>
        <row r="303">
          <cell r="E303" t="e">
            <v>#VALUE!</v>
          </cell>
          <cell r="F303" t="str">
            <v/>
          </cell>
          <cell r="G303">
            <v>2005</v>
          </cell>
          <cell r="H303">
            <v>2</v>
          </cell>
          <cell r="I303" t="str">
            <v>7</v>
          </cell>
          <cell r="J303" t="str">
            <v>TOTAL 60</v>
          </cell>
          <cell r="K303">
            <v>5020</v>
          </cell>
          <cell r="L303">
            <v>0</v>
          </cell>
          <cell r="M303">
            <v>5020</v>
          </cell>
        </row>
        <row r="304">
          <cell r="E304" t="e">
            <v>#VALUE!</v>
          </cell>
          <cell r="F304" t="str">
            <v/>
          </cell>
          <cell r="G304">
            <v>2005</v>
          </cell>
          <cell r="H304">
            <v>2</v>
          </cell>
          <cell r="I304" t="str">
            <v>7</v>
          </cell>
          <cell r="J304" t="str">
            <v>TOTAL 61</v>
          </cell>
          <cell r="K304">
            <v>47227936.159999989</v>
          </cell>
          <cell r="L304">
            <v>21945706.179999992</v>
          </cell>
          <cell r="M304">
            <v>25282229.979999997</v>
          </cell>
        </row>
        <row r="305">
          <cell r="E305" t="e">
            <v>#VALUE!</v>
          </cell>
          <cell r="F305" t="str">
            <v/>
          </cell>
          <cell r="G305">
            <v>2005</v>
          </cell>
          <cell r="H305">
            <v>2</v>
          </cell>
          <cell r="I305" t="str">
            <v>7</v>
          </cell>
          <cell r="J305" t="str">
            <v>TOTAL 62</v>
          </cell>
          <cell r="K305">
            <v>830629.04</v>
          </cell>
          <cell r="L305">
            <v>490094.7</v>
          </cell>
          <cell r="M305">
            <v>340534.34</v>
          </cell>
        </row>
        <row r="306">
          <cell r="E306" t="e">
            <v>#VALUE!</v>
          </cell>
          <cell r="F306" t="str">
            <v/>
          </cell>
          <cell r="G306">
            <v>2005</v>
          </cell>
          <cell r="H306">
            <v>2</v>
          </cell>
          <cell r="I306" t="str">
            <v>7</v>
          </cell>
          <cell r="J306" t="str">
            <v>TOTAL 63</v>
          </cell>
          <cell r="K306">
            <v>6949</v>
          </cell>
          <cell r="L306">
            <v>0</v>
          </cell>
          <cell r="M306">
            <v>6949</v>
          </cell>
        </row>
        <row r="307">
          <cell r="E307" t="e">
            <v>#VALUE!</v>
          </cell>
          <cell r="F307" t="str">
            <v/>
          </cell>
          <cell r="G307">
            <v>2005</v>
          </cell>
          <cell r="H307">
            <v>2</v>
          </cell>
          <cell r="I307" t="str">
            <v>7</v>
          </cell>
          <cell r="J307" t="str">
            <v>TOTAL 64</v>
          </cell>
          <cell r="K307">
            <v>1464056.76</v>
          </cell>
          <cell r="L307">
            <v>770772.3</v>
          </cell>
          <cell r="M307">
            <v>693284.46</v>
          </cell>
        </row>
        <row r="308">
          <cell r="E308" t="e">
            <v>#VALUE!</v>
          </cell>
          <cell r="F308" t="str">
            <v/>
          </cell>
          <cell r="G308">
            <v>2005</v>
          </cell>
          <cell r="H308">
            <v>2</v>
          </cell>
          <cell r="I308" t="str">
            <v>7</v>
          </cell>
          <cell r="J308" t="str">
            <v>TOTAL 65</v>
          </cell>
          <cell r="K308">
            <v>69550.66</v>
          </cell>
          <cell r="L308">
            <v>1005.21</v>
          </cell>
          <cell r="M308">
            <v>68545.45</v>
          </cell>
        </row>
        <row r="309">
          <cell r="E309" t="e">
            <v>#VALUE!</v>
          </cell>
          <cell r="F309" t="str">
            <v/>
          </cell>
          <cell r="G309">
            <v>2005</v>
          </cell>
          <cell r="H309">
            <v>2</v>
          </cell>
          <cell r="I309" t="str">
            <v>7</v>
          </cell>
          <cell r="J309" t="str">
            <v>TOTAL 66</v>
          </cell>
          <cell r="K309">
            <v>6805.04</v>
          </cell>
          <cell r="L309">
            <v>0</v>
          </cell>
          <cell r="M309">
            <v>6805.04</v>
          </cell>
        </row>
        <row r="310">
          <cell r="E310" t="e">
            <v>#VALUE!</v>
          </cell>
          <cell r="F310" t="str">
            <v/>
          </cell>
          <cell r="G310">
            <v>2005</v>
          </cell>
          <cell r="H310">
            <v>2</v>
          </cell>
          <cell r="I310" t="str">
            <v>7</v>
          </cell>
          <cell r="J310" t="str">
            <v>TOTAL 70</v>
          </cell>
          <cell r="K310">
            <v>49983592.730000004</v>
          </cell>
          <cell r="L310">
            <v>82443949.570000008</v>
          </cell>
          <cell r="M310">
            <v>-32460356.840000004</v>
          </cell>
        </row>
        <row r="311">
          <cell r="E311" t="e">
            <v>#VALUE!</v>
          </cell>
          <cell r="F311" t="str">
            <v/>
          </cell>
          <cell r="G311">
            <v>2005</v>
          </cell>
          <cell r="H311">
            <v>2</v>
          </cell>
          <cell r="I311" t="str">
            <v>7</v>
          </cell>
          <cell r="J311" t="str">
            <v>TOTAL 75</v>
          </cell>
          <cell r="K311">
            <v>4.28</v>
          </cell>
          <cell r="L311">
            <v>100299.02</v>
          </cell>
          <cell r="M311">
            <v>-100294.74</v>
          </cell>
        </row>
        <row r="312">
          <cell r="F312" t="str">
            <v>gen_acnt_no</v>
          </cell>
          <cell r="G312" t="str">
            <v>financ_year</v>
          </cell>
          <cell r="H312" t="str">
            <v>title_level</v>
          </cell>
          <cell r="I312" t="str">
            <v>type_acnt</v>
          </cell>
          <cell r="J312" t="str">
            <v>plangen_descr</v>
          </cell>
          <cell r="K312" t="str">
            <v>db_amnt</v>
          </cell>
          <cell r="L312" t="str">
            <v>cr_amnt</v>
          </cell>
        </row>
        <row r="313">
          <cell r="F313" t="str">
            <v>10</v>
          </cell>
          <cell r="G313">
            <v>2005</v>
          </cell>
          <cell r="H313">
            <v>2</v>
          </cell>
          <cell r="I313" t="str">
            <v>7</v>
          </cell>
          <cell r="J313" t="str">
            <v xml:space="preserve">CAPITAL </v>
          </cell>
          <cell r="K313">
            <v>0</v>
          </cell>
          <cell r="L313">
            <v>31000</v>
          </cell>
          <cell r="M313">
            <v>-31000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puts"/>
      <sheetName val="forecast"/>
      <sheetName val="budget"/>
      <sheetName val="summary"/>
      <sheetName val="Feuil1"/>
    </sheetNames>
    <sheetDataSet>
      <sheetData sheetId="0"/>
      <sheetData sheetId="1" refreshError="1">
        <row r="3">
          <cell r="D3" t="str">
            <v>USA</v>
          </cell>
        </row>
        <row r="4">
          <cell r="D4" t="str">
            <v>Germany</v>
          </cell>
        </row>
        <row r="5">
          <cell r="D5" t="str">
            <v>UK</v>
          </cell>
        </row>
        <row r="6">
          <cell r="D6" t="str">
            <v>Canada</v>
          </cell>
        </row>
        <row r="7">
          <cell r="D7" t="str">
            <v>Australia</v>
          </cell>
        </row>
        <row r="8">
          <cell r="D8" t="str">
            <v>France</v>
          </cell>
        </row>
        <row r="9">
          <cell r="D9" t="str">
            <v>Netherlands</v>
          </cell>
        </row>
        <row r="10">
          <cell r="D10" t="str">
            <v>Italy</v>
          </cell>
        </row>
        <row r="11">
          <cell r="D11" t="str">
            <v>Spain</v>
          </cell>
        </row>
        <row r="12">
          <cell r="D12" t="str">
            <v>Austria</v>
          </cell>
        </row>
        <row r="13">
          <cell r="D13" t="str">
            <v>Belgium</v>
          </cell>
        </row>
        <row r="14">
          <cell r="D14" t="str">
            <v>Switzerland</v>
          </cell>
        </row>
        <row r="15">
          <cell r="D15" t="str">
            <v>Taiwan</v>
          </cell>
        </row>
        <row r="21">
          <cell r="B21" t="str">
            <v>USA</v>
          </cell>
          <cell r="C21">
            <v>2250</v>
          </cell>
          <cell r="D21">
            <v>2.3300000000000001E-2</v>
          </cell>
          <cell r="E21">
            <v>0.153</v>
          </cell>
          <cell r="F21">
            <v>900</v>
          </cell>
          <cell r="G21">
            <v>0</v>
          </cell>
          <cell r="H21">
            <v>0.13</v>
          </cell>
          <cell r="I21">
            <v>20</v>
          </cell>
          <cell r="J21">
            <v>0</v>
          </cell>
          <cell r="K21">
            <v>9.6999999999999993</v>
          </cell>
          <cell r="L21">
            <v>0</v>
          </cell>
          <cell r="M21">
            <v>0</v>
          </cell>
          <cell r="N21">
            <v>1.08</v>
          </cell>
          <cell r="O21">
            <v>0</v>
          </cell>
          <cell r="P21">
            <v>0</v>
          </cell>
          <cell r="Q21">
            <v>0.05</v>
          </cell>
        </row>
        <row r="22">
          <cell r="B22" t="str">
            <v>Germany</v>
          </cell>
          <cell r="C22">
            <v>0</v>
          </cell>
          <cell r="D22">
            <v>2.3300000000000001E-2</v>
          </cell>
          <cell r="E22">
            <v>0.3</v>
          </cell>
          <cell r="F22">
            <v>572</v>
          </cell>
          <cell r="G22">
            <v>0</v>
          </cell>
          <cell r="H22">
            <v>0.33</v>
          </cell>
          <cell r="I22">
            <v>300</v>
          </cell>
          <cell r="J22">
            <v>0</v>
          </cell>
          <cell r="K22">
            <v>0.53</v>
          </cell>
          <cell r="L22">
            <v>0</v>
          </cell>
          <cell r="M22">
            <v>0</v>
          </cell>
          <cell r="N22">
            <v>2.2000000000000002</v>
          </cell>
          <cell r="O22">
            <v>0</v>
          </cell>
          <cell r="P22">
            <v>0</v>
          </cell>
          <cell r="Q22">
            <v>0.05</v>
          </cell>
        </row>
        <row r="23">
          <cell r="B23" t="str">
            <v>UK</v>
          </cell>
          <cell r="C23">
            <v>0</v>
          </cell>
          <cell r="D23">
            <v>1.9400000000000001E-2</v>
          </cell>
          <cell r="E23">
            <v>0.153</v>
          </cell>
          <cell r="F23">
            <v>568</v>
          </cell>
          <cell r="G23">
            <v>0</v>
          </cell>
          <cell r="H23">
            <v>0.48</v>
          </cell>
          <cell r="I23">
            <v>0</v>
          </cell>
          <cell r="J23">
            <v>0</v>
          </cell>
          <cell r="K23">
            <v>0.51</v>
          </cell>
          <cell r="L23">
            <v>0</v>
          </cell>
          <cell r="M23">
            <v>0</v>
          </cell>
          <cell r="N23">
            <v>2.2400000000000002</v>
          </cell>
          <cell r="O23">
            <v>0</v>
          </cell>
          <cell r="P23">
            <v>0</v>
          </cell>
          <cell r="Q23">
            <v>0.2</v>
          </cell>
        </row>
        <row r="24">
          <cell r="B24" t="str">
            <v>Canada</v>
          </cell>
          <cell r="C24">
            <v>0</v>
          </cell>
          <cell r="D24">
            <v>2.1000000000000001E-2</v>
          </cell>
          <cell r="E24">
            <v>0.153</v>
          </cell>
          <cell r="F24">
            <v>340</v>
          </cell>
          <cell r="G24">
            <v>0</v>
          </cell>
          <cell r="H24">
            <v>1.39</v>
          </cell>
          <cell r="I24">
            <v>0</v>
          </cell>
          <cell r="J24">
            <v>0</v>
          </cell>
          <cell r="K24">
            <v>1.38</v>
          </cell>
          <cell r="L24">
            <v>0</v>
          </cell>
          <cell r="M24">
            <v>0</v>
          </cell>
          <cell r="N24">
            <v>2.56</v>
          </cell>
          <cell r="O24">
            <v>0</v>
          </cell>
          <cell r="P24">
            <v>0</v>
          </cell>
          <cell r="Q24">
            <v>0.05</v>
          </cell>
        </row>
        <row r="25">
          <cell r="B25" t="str">
            <v>Australia</v>
          </cell>
          <cell r="C25">
            <v>0</v>
          </cell>
          <cell r="D25">
            <v>2.12E-2</v>
          </cell>
          <cell r="E25">
            <v>0.153</v>
          </cell>
          <cell r="F25">
            <v>100</v>
          </cell>
          <cell r="G25">
            <v>0</v>
          </cell>
          <cell r="H25">
            <v>1.22</v>
          </cell>
          <cell r="I25">
            <v>0</v>
          </cell>
          <cell r="J25">
            <v>0</v>
          </cell>
          <cell r="K25">
            <v>1.38</v>
          </cell>
          <cell r="L25">
            <v>0</v>
          </cell>
          <cell r="M25">
            <v>0</v>
          </cell>
          <cell r="N25">
            <v>0.81</v>
          </cell>
          <cell r="O25">
            <v>0</v>
          </cell>
          <cell r="P25">
            <v>0</v>
          </cell>
          <cell r="Q25">
            <v>7.0000000000000007E-2</v>
          </cell>
        </row>
        <row r="26">
          <cell r="B26" t="str">
            <v>France</v>
          </cell>
          <cell r="C26">
            <v>0</v>
          </cell>
          <cell r="D26">
            <v>6.1000000000000004E-3</v>
          </cell>
          <cell r="E26">
            <v>0.35</v>
          </cell>
          <cell r="F26">
            <v>260</v>
          </cell>
          <cell r="G26">
            <v>0</v>
          </cell>
          <cell r="H26">
            <v>1.2</v>
          </cell>
          <cell r="I26">
            <v>0</v>
          </cell>
          <cell r="J26">
            <v>0</v>
          </cell>
          <cell r="K26">
            <v>1.42</v>
          </cell>
          <cell r="L26">
            <v>0</v>
          </cell>
          <cell r="M26">
            <v>0</v>
          </cell>
          <cell r="N26">
            <v>2.75</v>
          </cell>
          <cell r="O26">
            <v>0</v>
          </cell>
          <cell r="P26">
            <v>0</v>
          </cell>
          <cell r="Q26">
            <v>0.05</v>
          </cell>
        </row>
        <row r="27">
          <cell r="B27" t="str">
            <v>Netherlands</v>
          </cell>
          <cell r="C27">
            <v>0</v>
          </cell>
          <cell r="D27">
            <v>2.1700000000000001E-2</v>
          </cell>
          <cell r="E27">
            <v>0.153</v>
          </cell>
          <cell r="F27">
            <v>140</v>
          </cell>
          <cell r="G27">
            <v>0</v>
          </cell>
          <cell r="H27">
            <v>1.1599999999999999</v>
          </cell>
          <cell r="I27">
            <v>300</v>
          </cell>
          <cell r="J27">
            <v>0</v>
          </cell>
          <cell r="K27">
            <v>1.1599999999999999</v>
          </cell>
          <cell r="L27">
            <v>0</v>
          </cell>
          <cell r="M27">
            <v>0</v>
          </cell>
          <cell r="N27">
            <v>2.2000000000000002</v>
          </cell>
          <cell r="O27">
            <v>0</v>
          </cell>
          <cell r="P27">
            <v>0</v>
          </cell>
          <cell r="Q27">
            <v>0.05</v>
          </cell>
        </row>
        <row r="28">
          <cell r="B28" t="str">
            <v>Italy</v>
          </cell>
          <cell r="C28">
            <v>0</v>
          </cell>
          <cell r="D28">
            <v>2.0400000000000001E-2</v>
          </cell>
          <cell r="E28">
            <v>0.153</v>
          </cell>
          <cell r="F28">
            <v>208</v>
          </cell>
          <cell r="G28">
            <v>0</v>
          </cell>
          <cell r="H28">
            <v>2.02</v>
          </cell>
          <cell r="I28">
            <v>0</v>
          </cell>
          <cell r="J28">
            <v>0</v>
          </cell>
          <cell r="K28">
            <v>2.2599999999999998</v>
          </cell>
          <cell r="L28">
            <v>0</v>
          </cell>
          <cell r="M28">
            <v>0</v>
          </cell>
          <cell r="N28">
            <v>2.4500000000000002</v>
          </cell>
          <cell r="O28">
            <v>0</v>
          </cell>
          <cell r="P28">
            <v>0</v>
          </cell>
          <cell r="Q28">
            <v>0.05</v>
          </cell>
        </row>
        <row r="29">
          <cell r="B29" t="str">
            <v>Spain</v>
          </cell>
          <cell r="C29">
            <v>0</v>
          </cell>
          <cell r="D29">
            <v>2.1600000000000001E-2</v>
          </cell>
          <cell r="E29">
            <v>0.153</v>
          </cell>
          <cell r="F29">
            <v>120</v>
          </cell>
          <cell r="G29">
            <v>0</v>
          </cell>
          <cell r="H29">
            <v>2.37</v>
          </cell>
          <cell r="I29">
            <v>300</v>
          </cell>
          <cell r="J29">
            <v>0</v>
          </cell>
          <cell r="K29">
            <v>1.86</v>
          </cell>
          <cell r="L29">
            <v>0</v>
          </cell>
          <cell r="M29">
            <v>0</v>
          </cell>
          <cell r="N29">
            <v>2.2000000000000002</v>
          </cell>
          <cell r="O29">
            <v>0</v>
          </cell>
          <cell r="P29">
            <v>0</v>
          </cell>
          <cell r="Q29">
            <v>0.05</v>
          </cell>
        </row>
        <row r="30">
          <cell r="B30" t="str">
            <v>Austria</v>
          </cell>
          <cell r="C30">
            <v>0</v>
          </cell>
          <cell r="D30">
            <v>2.1600000000000001E-2</v>
          </cell>
          <cell r="E30">
            <v>0.153</v>
          </cell>
          <cell r="F30">
            <v>270</v>
          </cell>
          <cell r="G30">
            <v>0</v>
          </cell>
          <cell r="H30">
            <v>1.93</v>
          </cell>
          <cell r="I30">
            <v>300</v>
          </cell>
          <cell r="J30">
            <v>0</v>
          </cell>
          <cell r="K30">
            <v>1.46</v>
          </cell>
          <cell r="L30">
            <v>0</v>
          </cell>
          <cell r="M30">
            <v>0</v>
          </cell>
          <cell r="N30">
            <v>2.2000000000000002</v>
          </cell>
          <cell r="O30">
            <v>0</v>
          </cell>
          <cell r="P30">
            <v>0</v>
          </cell>
          <cell r="Q30">
            <v>0.05</v>
          </cell>
        </row>
        <row r="31">
          <cell r="B31" t="str">
            <v>Belgium</v>
          </cell>
          <cell r="C31">
            <v>0</v>
          </cell>
          <cell r="D31">
            <v>2.1600000000000001E-2</v>
          </cell>
          <cell r="E31">
            <v>0.153</v>
          </cell>
          <cell r="F31">
            <v>260</v>
          </cell>
          <cell r="G31">
            <v>0</v>
          </cell>
          <cell r="H31">
            <v>2.4</v>
          </cell>
          <cell r="I31">
            <v>300</v>
          </cell>
          <cell r="J31">
            <v>0</v>
          </cell>
          <cell r="K31">
            <v>1.8</v>
          </cell>
          <cell r="L31">
            <v>0</v>
          </cell>
          <cell r="M31">
            <v>0</v>
          </cell>
          <cell r="N31">
            <v>2.2000000000000002</v>
          </cell>
          <cell r="O31">
            <v>0</v>
          </cell>
          <cell r="P31">
            <v>0</v>
          </cell>
          <cell r="Q31">
            <v>0.05</v>
          </cell>
        </row>
        <row r="32">
          <cell r="B32" t="str">
            <v>Switzerland</v>
          </cell>
          <cell r="C32">
            <v>0</v>
          </cell>
          <cell r="D32">
            <v>2.1100000000000001E-2</v>
          </cell>
          <cell r="E32">
            <v>0.153</v>
          </cell>
          <cell r="F32">
            <v>95</v>
          </cell>
          <cell r="G32">
            <v>0</v>
          </cell>
          <cell r="H32">
            <v>2.4</v>
          </cell>
          <cell r="I32">
            <v>400</v>
          </cell>
          <cell r="J32">
            <v>0</v>
          </cell>
          <cell r="K32">
            <v>5.5</v>
          </cell>
          <cell r="L32">
            <v>0</v>
          </cell>
          <cell r="M32">
            <v>0</v>
          </cell>
          <cell r="N32">
            <v>2.2000000000000002</v>
          </cell>
          <cell r="O32">
            <v>0</v>
          </cell>
          <cell r="P32">
            <v>0</v>
          </cell>
          <cell r="Q32">
            <v>0.05</v>
          </cell>
        </row>
        <row r="33">
          <cell r="B33" t="str">
            <v>Taiwan</v>
          </cell>
          <cell r="C33">
            <v>0</v>
          </cell>
          <cell r="D33">
            <v>2.2800000000000001E-2</v>
          </cell>
          <cell r="E33">
            <v>0.153</v>
          </cell>
          <cell r="F33">
            <v>0</v>
          </cell>
          <cell r="G33">
            <v>0</v>
          </cell>
          <cell r="H33">
            <v>0.13</v>
          </cell>
          <cell r="I33">
            <v>0</v>
          </cell>
          <cell r="J33">
            <v>0</v>
          </cell>
          <cell r="K33">
            <v>1.38</v>
          </cell>
          <cell r="L33">
            <v>0</v>
          </cell>
          <cell r="M33">
            <v>0</v>
          </cell>
          <cell r="N33">
            <v>0.97</v>
          </cell>
          <cell r="O33">
            <v>0</v>
          </cell>
          <cell r="P33">
            <v>0</v>
          </cell>
          <cell r="Q33">
            <v>0.05</v>
          </cell>
        </row>
      </sheetData>
      <sheetData sheetId="2"/>
      <sheetData sheetId="3"/>
      <sheetData sheetId="4"/>
      <sheetData sheetId="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tmrs-Recruit"/>
      <sheetName val="A"/>
      <sheetName val="Matrix-Level 3-Gastoni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Finance"/>
      <sheetName val="TC&amp;other"/>
      <sheetName val="HR"/>
      <sheetName val="Mktg"/>
      <sheetName val="Billing"/>
      <sheetName val="CS"/>
      <sheetName val="Site Ops"/>
      <sheetName val="Legal"/>
      <sheetName val="Queries=&gt;"/>
      <sheetName val="q_TCOthr"/>
      <sheetName val="q_Billing"/>
      <sheetName val="q_Site Ops"/>
      <sheetName val="q_Mtkg1"/>
      <sheetName val="q_Mtkg2"/>
      <sheetName val="q_CS"/>
      <sheetName val="q_Finance"/>
      <sheetName val="q_Legal"/>
      <sheetName val="q_H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 t="str">
            <v>M150 - Functional View</v>
          </cell>
          <cell r="H1" t="str">
            <v>Transaction Costs &amp; Other</v>
          </cell>
        </row>
        <row r="3">
          <cell r="A3" t="str">
            <v>ZB Groups</v>
          </cell>
          <cell r="B3" t="str">
            <v/>
          </cell>
        </row>
        <row r="4">
          <cell r="A4" t="str">
            <v>Functional area</v>
          </cell>
          <cell r="B4" t="str">
            <v>ECT Cost of Auction Revenues, ECA Cost of Service Revenues...</v>
          </cell>
        </row>
        <row r="5">
          <cell r="A5" t="str">
            <v>Cost center</v>
          </cell>
          <cell r="B5" t="str">
            <v/>
          </cell>
        </row>
        <row r="6">
          <cell r="A6" t="str">
            <v>Fiscal year/period</v>
          </cell>
          <cell r="B6" t="str">
            <v/>
          </cell>
        </row>
        <row r="7">
          <cell r="A7" t="str">
            <v>Company Code</v>
          </cell>
          <cell r="B7" t="str">
            <v/>
          </cell>
        </row>
        <row r="8">
          <cell r="A8" t="str">
            <v>Profit Center</v>
          </cell>
          <cell r="B8" t="str">
            <v/>
          </cell>
        </row>
        <row r="9">
          <cell r="A9" t="str">
            <v>Account Number</v>
          </cell>
          <cell r="B9" t="str">
            <v/>
          </cell>
        </row>
        <row r="10">
          <cell r="A10" t="str">
            <v>Key Figures</v>
          </cell>
          <cell r="B10" t="str">
            <v>eBay
NA, eBay
Intl, Payments, Corporate, Pro Forma
Total</v>
          </cell>
        </row>
        <row r="11">
          <cell r="A11" t="str">
            <v>M150 Natural Account View</v>
          </cell>
          <cell r="B11" t="str">
            <v/>
          </cell>
        </row>
        <row r="13">
          <cell r="A13" t="str">
            <v>Fiscal year/period</v>
          </cell>
          <cell r="B13" t="str">
            <v>July 2004..September 2004</v>
          </cell>
        </row>
        <row r="14">
          <cell r="A14" t="str">
            <v>Last Refreshed</v>
          </cell>
          <cell r="B14" t="str">
            <v>10/20/2004 14:58:04</v>
          </cell>
        </row>
        <row r="15">
          <cell r="A15" t="str">
            <v>Query Technical Name</v>
          </cell>
          <cell r="B15" t="str">
            <v>ZZDT_M150_SHARED</v>
          </cell>
        </row>
        <row r="17">
          <cell r="B17" t="str">
            <v>eBay
NA</v>
          </cell>
          <cell r="C17" t="str">
            <v>eBay
Intl</v>
          </cell>
          <cell r="D17" t="str">
            <v>Payments</v>
          </cell>
          <cell r="E17" t="str">
            <v>Corporate</v>
          </cell>
          <cell r="F17" t="str">
            <v>Pro Forma
Total</v>
          </cell>
        </row>
        <row r="18">
          <cell r="A18" t="str">
            <v>Salaries &amp; Wages</v>
          </cell>
          <cell r="C18">
            <v>1008.2266499999999</v>
          </cell>
          <cell r="E18">
            <v>4.8412800000000002</v>
          </cell>
          <cell r="F18">
            <v>1008.2266499999999</v>
          </cell>
        </row>
        <row r="19">
          <cell r="A19" t="str">
            <v>Bonuses</v>
          </cell>
        </row>
        <row r="20">
          <cell r="A20" t="str">
            <v>Benefits</v>
          </cell>
        </row>
        <row r="21">
          <cell r="A21" t="str">
            <v>Overtime</v>
          </cell>
        </row>
        <row r="22">
          <cell r="A22" t="str">
            <v>Recruiting &amp; Relocation</v>
          </cell>
        </row>
        <row r="23">
          <cell r="A23" t="str">
            <v>Consultants</v>
          </cell>
        </row>
        <row r="24">
          <cell r="A24" t="str">
            <v>Temporary workers</v>
          </cell>
        </row>
        <row r="25">
          <cell r="A25" t="str">
            <v>Other Employee Related</v>
          </cell>
        </row>
        <row r="26">
          <cell r="A26" t="str">
            <v>Total Employee Related</v>
          </cell>
          <cell r="C26">
            <v>1008.2266499999999</v>
          </cell>
          <cell r="E26">
            <v>4.8412800000000002</v>
          </cell>
          <cell r="F26">
            <v>1008.2266499999999</v>
          </cell>
        </row>
        <row r="27">
          <cell r="A27" t="str">
            <v>Travel &amp; Entertainment</v>
          </cell>
        </row>
        <row r="28">
          <cell r="A28" t="str">
            <v>Working</v>
          </cell>
        </row>
        <row r="29">
          <cell r="A29" t="str">
            <v>Non-Working</v>
          </cell>
        </row>
        <row r="30">
          <cell r="A30" t="str">
            <v>Marketing Levers</v>
          </cell>
        </row>
        <row r="31">
          <cell r="A31" t="str">
            <v>Other Marketing</v>
          </cell>
        </row>
        <row r="32">
          <cell r="A32" t="str">
            <v>Total Marketing Programs</v>
          </cell>
        </row>
        <row r="33">
          <cell r="A33" t="str">
            <v>Professional Services</v>
          </cell>
        </row>
        <row r="34">
          <cell r="A34" t="str">
            <v>Office Expenses</v>
          </cell>
        </row>
        <row r="35">
          <cell r="A35" t="str">
            <v>Computer &amp; Equipment</v>
          </cell>
        </row>
        <row r="36">
          <cell r="A36" t="str">
            <v>Facilities</v>
          </cell>
        </row>
        <row r="37">
          <cell r="A37" t="str">
            <v>Depreciation</v>
          </cell>
        </row>
        <row r="38">
          <cell r="A38" t="str">
            <v>Insurance</v>
          </cell>
        </row>
        <row r="39">
          <cell r="A39" t="str">
            <v>Other Operating Expenses</v>
          </cell>
          <cell r="B39">
            <v>7912.0409399999999</v>
          </cell>
          <cell r="C39">
            <v>8086.4586200000003</v>
          </cell>
          <cell r="D39">
            <v>60263.745940000001</v>
          </cell>
          <cell r="E39">
            <v>7995.7331199999999</v>
          </cell>
          <cell r="F39">
            <v>76262.245500000005</v>
          </cell>
        </row>
        <row r="40">
          <cell r="A40" t="str">
            <v>Total Other Operating Expenses</v>
          </cell>
          <cell r="B40">
            <v>7912.0409399999999</v>
          </cell>
          <cell r="C40">
            <v>8086.4586200000003</v>
          </cell>
          <cell r="D40">
            <v>60263.745940000001</v>
          </cell>
          <cell r="E40">
            <v>7995.7331199999999</v>
          </cell>
          <cell r="F40">
            <v>76262.245500000005</v>
          </cell>
        </row>
        <row r="41">
          <cell r="A41" t="str">
            <v>Total Direct Operating Expenses</v>
          </cell>
          <cell r="B41">
            <v>7912.0409399999999</v>
          </cell>
          <cell r="C41">
            <v>9094.6852699999999</v>
          </cell>
          <cell r="D41">
            <v>60263.745940000001</v>
          </cell>
          <cell r="E41">
            <v>8000.5744000000004</v>
          </cell>
          <cell r="F41">
            <v>77270.472150000001</v>
          </cell>
        </row>
        <row r="42">
          <cell r="A42" t="str">
            <v>WPR</v>
          </cell>
        </row>
        <row r="43">
          <cell r="A43" t="str">
            <v>IT</v>
          </cell>
        </row>
        <row r="44">
          <cell r="A44" t="str">
            <v>Customer Support</v>
          </cell>
        </row>
        <row r="45">
          <cell r="A45" t="str">
            <v>Management</v>
          </cell>
        </row>
        <row r="46">
          <cell r="A46" t="str">
            <v>Total Operating Expenses</v>
          </cell>
          <cell r="B46">
            <v>7912.0409399999999</v>
          </cell>
          <cell r="C46">
            <v>9094.6852699999999</v>
          </cell>
          <cell r="D46">
            <v>60263.745940000001</v>
          </cell>
          <cell r="E46">
            <v>8000.5744000000004</v>
          </cell>
          <cell r="F46">
            <v>77270.472150000001</v>
          </cell>
        </row>
      </sheetData>
      <sheetData sheetId="12" refreshError="1">
        <row r="53">
          <cell r="B53" t="str">
            <v>NA</v>
          </cell>
          <cell r="C53" t="str">
            <v>eBay
Intl</v>
          </cell>
          <cell r="D53" t="str">
            <v>Payments</v>
          </cell>
          <cell r="E53" t="str">
            <v>Corporate</v>
          </cell>
          <cell r="F53" t="str">
            <v>Pro Forma
Total</v>
          </cell>
          <cell r="G53" t="str">
            <v>Pro Forma Total</v>
          </cell>
        </row>
        <row r="54">
          <cell r="A54" t="str">
            <v>Salaries &amp; Wages</v>
          </cell>
          <cell r="B54">
            <v>519.50412347518534</v>
          </cell>
          <cell r="C54">
            <v>415.14850652481465</v>
          </cell>
          <cell r="E54">
            <v>932.07119</v>
          </cell>
          <cell r="F54">
            <v>934.65263000000004</v>
          </cell>
          <cell r="G54">
            <v>934.65263000000004</v>
          </cell>
          <cell r="H54" t="str">
            <v>eBay NA Transactions</v>
          </cell>
        </row>
        <row r="55">
          <cell r="A55" t="str">
            <v>Bonuses</v>
          </cell>
          <cell r="B55">
            <v>82.675319097555317</v>
          </cell>
          <cell r="C55">
            <v>66.121720902444679</v>
          </cell>
          <cell r="E55">
            <v>148.33238</v>
          </cell>
          <cell r="F55">
            <v>148.79704000000001</v>
          </cell>
          <cell r="G55">
            <v>148.79704000000001</v>
          </cell>
          <cell r="H55" t="str">
            <v>eBay INTL Transactions</v>
          </cell>
        </row>
        <row r="56">
          <cell r="A56" t="str">
            <v>Benefits</v>
          </cell>
          <cell r="B56">
            <v>105.79782412734144</v>
          </cell>
          <cell r="C56">
            <v>84.936145872658543</v>
          </cell>
          <cell r="E56">
            <v>189.81774999999999</v>
          </cell>
          <cell r="F56">
            <v>190.73397</v>
          </cell>
          <cell r="G56">
            <v>190.73397</v>
          </cell>
          <cell r="H56" t="str">
            <v>Formula = Billing NA+Billing Functions*NA Trans/(NA trans+Intl trans)</v>
          </cell>
        </row>
        <row r="57">
          <cell r="A57" t="str">
            <v>Overtime</v>
          </cell>
          <cell r="B57">
            <v>9.4631707370024891</v>
          </cell>
          <cell r="C57">
            <v>7.5152292629975124</v>
          </cell>
          <cell r="E57">
            <v>16.978400000000001</v>
          </cell>
          <cell r="F57">
            <v>16.978400000000001</v>
          </cell>
          <cell r="G57">
            <v>16.978400000000001</v>
          </cell>
        </row>
        <row r="58">
          <cell r="A58" t="str">
            <v>Recruiting &amp; Relocation</v>
          </cell>
          <cell r="B58">
            <v>15.108517472968511</v>
          </cell>
          <cell r="C58">
            <v>11.99851252703149</v>
          </cell>
          <cell r="E58">
            <v>27.107030000000002</v>
          </cell>
          <cell r="F58">
            <v>27.107030000000002</v>
          </cell>
          <cell r="G58">
            <v>27.107030000000002</v>
          </cell>
        </row>
        <row r="59">
          <cell r="A59" t="str">
            <v>Consultants</v>
          </cell>
          <cell r="B59">
            <v>350.52125834494041</v>
          </cell>
          <cell r="C59">
            <v>278.36839165505955</v>
          </cell>
          <cell r="E59">
            <v>628.88964999999996</v>
          </cell>
          <cell r="F59">
            <v>628.88964999999996</v>
          </cell>
          <cell r="G59">
            <v>628.88964999999996</v>
          </cell>
        </row>
        <row r="60">
          <cell r="A60" t="str">
            <v>Temporary workers</v>
          </cell>
          <cell r="B60">
            <v>127.60041570724904</v>
          </cell>
          <cell r="C60">
            <v>101.33457429275096</v>
          </cell>
          <cell r="E60">
            <v>228.93499</v>
          </cell>
          <cell r="F60">
            <v>228.93499</v>
          </cell>
          <cell r="G60">
            <v>228.93499</v>
          </cell>
        </row>
        <row r="61">
          <cell r="A61" t="str">
            <v>Other Employee Related</v>
          </cell>
          <cell r="B61">
            <v>43.317175796640143</v>
          </cell>
          <cell r="C61">
            <v>34.400574203359845</v>
          </cell>
          <cell r="E61">
            <v>77.717749999999995</v>
          </cell>
          <cell r="F61">
            <v>77.717749999999995</v>
          </cell>
          <cell r="G61">
            <v>77.717749999999995</v>
          </cell>
        </row>
        <row r="62">
          <cell r="A62" t="str">
            <v>Total Employee Related</v>
          </cell>
          <cell r="B62">
            <v>1253.9878047588827</v>
          </cell>
          <cell r="C62">
            <v>999.82365524111719</v>
          </cell>
          <cell r="E62">
            <v>2249.8491399999998</v>
          </cell>
          <cell r="F62">
            <v>2253.8114599999999</v>
          </cell>
          <cell r="G62">
            <v>2253.8114599999999</v>
          </cell>
        </row>
        <row r="63">
          <cell r="A63" t="str">
            <v>Travel &amp; Entertainment</v>
          </cell>
          <cell r="B63">
            <v>7.7500528002563378</v>
          </cell>
          <cell r="C63">
            <v>6.4095571997436629</v>
          </cell>
          <cell r="E63">
            <v>13.9048</v>
          </cell>
          <cell r="F63">
            <v>14.159610000000001</v>
          </cell>
          <cell r="G63">
            <v>14.159610000000001</v>
          </cell>
        </row>
        <row r="64">
          <cell r="A64" t="str">
            <v>Working</v>
          </cell>
          <cell r="B64">
            <v>0</v>
          </cell>
          <cell r="C64">
            <v>0</v>
          </cell>
        </row>
        <row r="65">
          <cell r="A65" t="str">
            <v>Non-Working</v>
          </cell>
          <cell r="B65">
            <v>1.3530488160093117</v>
          </cell>
          <cell r="C65">
            <v>1.0745311839906879</v>
          </cell>
          <cell r="E65">
            <v>2.4275799999999998</v>
          </cell>
          <cell r="F65">
            <v>2.4275799999999998</v>
          </cell>
          <cell r="G65">
            <v>2.4275799999999998</v>
          </cell>
        </row>
        <row r="66">
          <cell r="A66" t="str">
            <v>Marketing Levers</v>
          </cell>
          <cell r="B66">
            <v>0.12308297565449393</v>
          </cell>
          <cell r="C66">
            <v>9.7747024345506084E-2</v>
          </cell>
          <cell r="E66">
            <v>0.22083</v>
          </cell>
          <cell r="F66">
            <v>0.22083</v>
          </cell>
          <cell r="G66">
            <v>0.22083</v>
          </cell>
        </row>
        <row r="67">
          <cell r="A67" t="str">
            <v>Other Marketing</v>
          </cell>
          <cell r="B67">
            <v>0</v>
          </cell>
          <cell r="C67">
            <v>0</v>
          </cell>
        </row>
        <row r="68">
          <cell r="A68" t="str">
            <v>Total Marketing Programs</v>
          </cell>
          <cell r="B68">
            <v>1.4761317916638059</v>
          </cell>
          <cell r="C68">
            <v>1.1722782083361942</v>
          </cell>
          <cell r="E68">
            <v>2.6484100000000002</v>
          </cell>
          <cell r="F68">
            <v>2.6484100000000002</v>
          </cell>
          <cell r="G68">
            <v>2.6484100000000002</v>
          </cell>
        </row>
        <row r="69">
          <cell r="A69" t="str">
            <v>Professional Services</v>
          </cell>
          <cell r="B69">
            <v>1.9677669876768451</v>
          </cell>
          <cell r="C69">
            <v>46.336483012323157</v>
          </cell>
          <cell r="E69">
            <v>3.5304799999999998</v>
          </cell>
          <cell r="F69">
            <v>48.304250000000003</v>
          </cell>
          <cell r="G69">
            <v>48.304250000000003</v>
          </cell>
        </row>
        <row r="70">
          <cell r="A70" t="str">
            <v>Office Expenses</v>
          </cell>
          <cell r="B70">
            <v>5.9770571110555277</v>
          </cell>
          <cell r="C70">
            <v>4.7467128889444723</v>
          </cell>
          <cell r="E70">
            <v>10.72377</v>
          </cell>
          <cell r="F70">
            <v>10.72377</v>
          </cell>
          <cell r="G70">
            <v>10.72377</v>
          </cell>
        </row>
        <row r="71">
          <cell r="A71" t="str">
            <v>Computer &amp; Equipment</v>
          </cell>
          <cell r="B71">
            <v>66.122183266077485</v>
          </cell>
          <cell r="C71">
            <v>52.511296733922521</v>
          </cell>
          <cell r="E71">
            <v>118.63348000000001</v>
          </cell>
          <cell r="F71">
            <v>118.63348000000001</v>
          </cell>
          <cell r="G71">
            <v>118.63348000000001</v>
          </cell>
        </row>
        <row r="72">
          <cell r="A72" t="str">
            <v>Facilities</v>
          </cell>
          <cell r="B72">
            <v>4.0265071369998724</v>
          </cell>
          <cell r="C72">
            <v>3.3102628630001272</v>
          </cell>
          <cell r="E72">
            <v>7.2241799999999996</v>
          </cell>
          <cell r="F72">
            <v>7.3367699999999996</v>
          </cell>
          <cell r="G72">
            <v>7.3367699999999996</v>
          </cell>
        </row>
        <row r="73">
          <cell r="A73" t="str">
            <v>Depreciation</v>
          </cell>
          <cell r="B73">
            <v>574.03653663161651</v>
          </cell>
          <cell r="C73">
            <v>455.8742833683836</v>
          </cell>
          <cell r="E73">
            <v>1029.9108200000001</v>
          </cell>
          <cell r="F73">
            <v>1029.9108200000001</v>
          </cell>
          <cell r="G73">
            <v>1029.9108200000001</v>
          </cell>
        </row>
        <row r="74">
          <cell r="A74" t="str">
            <v>Insurance</v>
          </cell>
          <cell r="B74">
            <v>0</v>
          </cell>
          <cell r="C74">
            <v>0</v>
          </cell>
        </row>
        <row r="75">
          <cell r="A75" t="str">
            <v>Other Operating Expenses</v>
          </cell>
          <cell r="B75">
            <v>5.624478979734965</v>
          </cell>
          <cell r="C75">
            <v>4.4667110202650342</v>
          </cell>
          <cell r="E75">
            <v>10.091189999999999</v>
          </cell>
          <cell r="F75">
            <v>10.091189999999999</v>
          </cell>
          <cell r="G75">
            <v>10.091189999999999</v>
          </cell>
        </row>
        <row r="76">
          <cell r="A76" t="str">
            <v>Total Other Operating Expenses</v>
          </cell>
          <cell r="B76">
            <v>657.75453011316108</v>
          </cell>
          <cell r="C76">
            <v>567.24574988683889</v>
          </cell>
          <cell r="E76">
            <v>1180.11392</v>
          </cell>
          <cell r="F76">
            <v>1225.00028</v>
          </cell>
          <cell r="G76">
            <v>1225.00028</v>
          </cell>
        </row>
        <row r="77">
          <cell r="A77" t="str">
            <v>Total Direct Operating Expenses</v>
          </cell>
          <cell r="B77">
            <v>1920.9685194639642</v>
          </cell>
          <cell r="C77">
            <v>1574.6512405360361</v>
          </cell>
          <cell r="E77">
            <v>3446.5162700000001</v>
          </cell>
          <cell r="F77">
            <v>3495.61976</v>
          </cell>
          <cell r="G77">
            <v>3495.61976</v>
          </cell>
        </row>
        <row r="78">
          <cell r="A78" t="str">
            <v>WPR</v>
          </cell>
          <cell r="B78">
            <v>110.0645111125007</v>
          </cell>
          <cell r="C78">
            <v>87.408338887499298</v>
          </cell>
          <cell r="E78">
            <v>197.47284999999999</v>
          </cell>
          <cell r="F78">
            <v>197.47284999999999</v>
          </cell>
          <cell r="G78">
            <v>197.47284999999999</v>
          </cell>
        </row>
        <row r="79">
          <cell r="A79" t="str">
            <v>IT</v>
          </cell>
          <cell r="B79">
            <v>206.07664508128246</v>
          </cell>
          <cell r="C79">
            <v>171.36229491871751</v>
          </cell>
          <cell r="E79">
            <v>369.73354999999998</v>
          </cell>
          <cell r="F79">
            <v>377.43894</v>
          </cell>
          <cell r="G79">
            <v>377.43894</v>
          </cell>
        </row>
        <row r="80">
          <cell r="A80" t="str">
            <v>Customer Support</v>
          </cell>
          <cell r="B80">
            <v>0</v>
          </cell>
          <cell r="C80">
            <v>0</v>
          </cell>
        </row>
        <row r="81">
          <cell r="A81" t="str">
            <v>Management</v>
          </cell>
          <cell r="B81">
            <v>0</v>
          </cell>
          <cell r="C81">
            <v>0</v>
          </cell>
        </row>
        <row r="82">
          <cell r="A82" t="str">
            <v>Total Operating Expenses</v>
          </cell>
          <cell r="B82">
            <v>2237.1096756577472</v>
          </cell>
          <cell r="C82">
            <v>1833.4218743422527</v>
          </cell>
          <cell r="E82">
            <v>4013.7226700000001</v>
          </cell>
          <cell r="F82">
            <v>4070.5315500000002</v>
          </cell>
          <cell r="G82">
            <v>4070.5315500000002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 Budget Worksheet"/>
      <sheetName val="Initiation"/>
      <sheetName val="Fcst Summary Slide"/>
      <sheetName val="Index"/>
      <sheetName val="Fcst"/>
      <sheetName val="Prev Fcst"/>
      <sheetName val="Plan"/>
      <sheetName val="12Qtr Rpt"/>
      <sheetName val="Variance Rpt"/>
      <sheetName val="Actuals Rpt"/>
      <sheetName val="Fcst Rpt"/>
      <sheetName val="OCOS Rpt"/>
      <sheetName val="Trend Rpt"/>
      <sheetName val="Trend Rpt Controllable Exp"/>
      <sheetName val="Headcount Rpt"/>
      <sheetName val="Act Memo-1"/>
      <sheetName val="Act Memo-2"/>
      <sheetName val="Act Memo-3"/>
      <sheetName val="Act Memo-1 (Qtr)"/>
      <sheetName val="Act Memo-2 (Qtr)"/>
      <sheetName val="Act Memo-3 (Qtr)"/>
      <sheetName val="Fcst Memo-1"/>
      <sheetName val="Fcst Memo-2"/>
      <sheetName val="Data"/>
      <sheetName val="Services &amp; contractors"/>
      <sheetName val="Orders Fcst PL"/>
      <sheetName val="OCOS Fcst"/>
      <sheetName val="Dart"/>
      <sheetName val="Dart Input"/>
      <sheetName val="ND orders FY08 "/>
      <sheetName val="Expenses FY08"/>
      <sheetName val="SalesMargin FY08"/>
      <sheetName val="FY08 P&amp;L"/>
      <sheetName val="Pre-PI"/>
      <sheetName val="2001 Before Capitalization"/>
      <sheetName val="Cntmrs-Recru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Zvents PPA"/>
      <sheetName val="PP Allocation"/>
      <sheetName val="Opening BS JE"/>
      <sheetName val="Merger Consideration Calcs"/>
      <sheetName val="Zvents Intangible DTL Amortizat"/>
      <sheetName val="BS YTD"/>
      <sheetName val="DTL &amp; Intangibles"/>
      <sheetName val="Closing balance sheet"/>
      <sheetName val="Co. 422 ACs"/>
      <sheetName val="Disbursement Schedule A"/>
      <sheetName val="Disbursement Schedule B"/>
      <sheetName val="Series D Shareholders"/>
      <sheetName val="Carve-Out Plan Participants"/>
      <sheetName val="SVB"/>
      <sheetName val="Prof fee"/>
      <sheetName val="Carveout"/>
      <sheetName val="Fenwick"/>
      <sheetName val="IS YTD"/>
      <sheetName val="COA"/>
      <sheetName val="Rev COG Rollup"/>
      <sheetName val="DTA"/>
      <sheetName val="Revised opening BS 12.16.11"/>
      <sheetName val="Revised BS YTD"/>
      <sheetName val="12.16.JE's"/>
      <sheetName val="q_Billing"/>
      <sheetName val="q_TCOthr"/>
    </sheetNames>
    <sheetDataSet>
      <sheetData sheetId="0">
        <row r="2">
          <cell r="B2">
            <v>40892</v>
          </cell>
        </row>
        <row r="3">
          <cell r="B3" t="str">
            <v>Zvents, Inc.</v>
          </cell>
        </row>
        <row r="16">
          <cell r="B16">
            <v>2011</v>
          </cell>
        </row>
        <row r="17">
          <cell r="B17">
            <v>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4">
          <cell r="A14">
            <v>112010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">
          <cell r="G9">
            <v>-4323.72</v>
          </cell>
        </row>
      </sheetData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 11-15"/>
      <sheetName val="Sheet1"/>
      <sheetName val="Pillar Upload"/>
      <sheetName val="Company Code"/>
      <sheetName val="SAP AO Reference"/>
      <sheetName val="Original Rollup"/>
      <sheetName val="Old Rollup"/>
      <sheetName val="Pillar Upload (2)"/>
      <sheetName val="Reporting Rollup"/>
      <sheetName val="Tables"/>
      <sheetName val="Pillar Dimensions"/>
      <sheetName val="Allocations &gt;&gt;"/>
      <sheetName val="Sheet2"/>
      <sheetName val="SLC Alloc Diagram"/>
      <sheetName val="Allocations in Pillar"/>
      <sheetName val="Summary"/>
      <sheetName val="US"/>
      <sheetName val="IT"/>
      <sheetName val="GA"/>
      <sheetName val="SLC"/>
      <sheetName val="Existing Fields"/>
      <sheetName val="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5">
          <cell r="B5" t="str">
            <v>000</v>
          </cell>
          <cell r="C5" t="str">
            <v>Revenue</v>
          </cell>
        </row>
        <row r="6">
          <cell r="B6">
            <v>300</v>
          </cell>
          <cell r="C6" t="str">
            <v>Cost of Sales</v>
          </cell>
          <cell r="E6" t="str">
            <v>ECT</v>
          </cell>
        </row>
        <row r="7">
          <cell r="B7">
            <v>401</v>
          </cell>
          <cell r="C7" t="str">
            <v>ZBCS</v>
          </cell>
          <cell r="D7" t="str">
            <v>CUSTOMER SUPPORT</v>
          </cell>
          <cell r="E7" t="str">
            <v>ECS</v>
          </cell>
        </row>
        <row r="8">
          <cell r="B8">
            <v>405</v>
          </cell>
          <cell r="C8" t="str">
            <v>ZBCS</v>
          </cell>
          <cell r="D8" t="str">
            <v>CUSTOMER SUPPORT</v>
          </cell>
          <cell r="E8" t="str">
            <v>ECS</v>
          </cell>
        </row>
        <row r="9">
          <cell r="B9">
            <v>410</v>
          </cell>
          <cell r="C9" t="str">
            <v>ZBCS</v>
          </cell>
          <cell r="D9" t="str">
            <v>CUSTOMER SUPPORT</v>
          </cell>
          <cell r="E9" t="str">
            <v>ECS</v>
          </cell>
        </row>
        <row r="10">
          <cell r="B10">
            <v>411</v>
          </cell>
          <cell r="C10" t="str">
            <v>ZBCS</v>
          </cell>
          <cell r="D10" t="str">
            <v>CUSTOMER SUPPORT</v>
          </cell>
          <cell r="E10" t="str">
            <v>ECS</v>
          </cell>
        </row>
        <row r="11">
          <cell r="B11">
            <v>412</v>
          </cell>
          <cell r="C11" t="str">
            <v>ZBCS</v>
          </cell>
          <cell r="D11" t="str">
            <v>CUSTOMER SUPPORT</v>
          </cell>
          <cell r="E11" t="str">
            <v>ECS</v>
          </cell>
        </row>
        <row r="12">
          <cell r="B12">
            <v>413</v>
          </cell>
          <cell r="C12" t="str">
            <v>ZBCS</v>
          </cell>
          <cell r="D12" t="str">
            <v>CUSTOMER SUPPORT</v>
          </cell>
          <cell r="E12" t="str">
            <v>ECS</v>
          </cell>
        </row>
        <row r="13">
          <cell r="B13">
            <v>414</v>
          </cell>
          <cell r="C13" t="str">
            <v>ZBCS</v>
          </cell>
          <cell r="D13" t="str">
            <v>CUSTOMER SUPPORT</v>
          </cell>
          <cell r="E13" t="str">
            <v>ECS</v>
          </cell>
        </row>
        <row r="14">
          <cell r="B14">
            <v>420</v>
          </cell>
          <cell r="C14" t="str">
            <v>ZBCS</v>
          </cell>
          <cell r="D14" t="str">
            <v>CUSTOMER SUPPORT</v>
          </cell>
          <cell r="E14" t="str">
            <v>ECS</v>
          </cell>
        </row>
        <row r="15">
          <cell r="B15">
            <v>430</v>
          </cell>
          <cell r="C15" t="str">
            <v>ZBSO</v>
          </cell>
          <cell r="D15" t="str">
            <v>SITE OPERATIONS</v>
          </cell>
          <cell r="E15" t="str">
            <v>ESO</v>
          </cell>
        </row>
        <row r="16">
          <cell r="B16">
            <v>433</v>
          </cell>
          <cell r="C16" t="str">
            <v>ZBSO</v>
          </cell>
          <cell r="D16" t="str">
            <v>SITE OPERATIONS</v>
          </cell>
          <cell r="E16" t="str">
            <v>ESO</v>
          </cell>
        </row>
        <row r="17">
          <cell r="B17">
            <v>434</v>
          </cell>
          <cell r="C17" t="str">
            <v>ZBSO</v>
          </cell>
          <cell r="D17" t="str">
            <v>SITE OPERATIONS</v>
          </cell>
          <cell r="E17" t="str">
            <v>ESO</v>
          </cell>
        </row>
        <row r="18">
          <cell r="B18">
            <v>435</v>
          </cell>
          <cell r="C18" t="str">
            <v>ZBSO</v>
          </cell>
          <cell r="D18" t="str">
            <v>SITE OPERATIONS</v>
          </cell>
          <cell r="E18" t="str">
            <v>ESO</v>
          </cell>
        </row>
        <row r="19">
          <cell r="B19">
            <v>437</v>
          </cell>
          <cell r="C19" t="str">
            <v>ZBSO</v>
          </cell>
          <cell r="D19" t="str">
            <v>SITE OPERATIONS</v>
          </cell>
          <cell r="E19" t="str">
            <v>ESO</v>
          </cell>
        </row>
        <row r="20">
          <cell r="B20">
            <v>438</v>
          </cell>
          <cell r="C20" t="str">
            <v>ZBSO</v>
          </cell>
          <cell r="D20" t="str">
            <v>SITE OPERATIONS</v>
          </cell>
          <cell r="E20" t="str">
            <v>ESO</v>
          </cell>
        </row>
        <row r="21">
          <cell r="B21">
            <v>439</v>
          </cell>
          <cell r="C21" t="str">
            <v>ZBSO</v>
          </cell>
          <cell r="D21" t="str">
            <v>SITE OPERATIONS</v>
          </cell>
          <cell r="E21" t="str">
            <v>ESO</v>
          </cell>
        </row>
        <row r="22">
          <cell r="B22">
            <v>440</v>
          </cell>
          <cell r="C22" t="str">
            <v>ZBSO</v>
          </cell>
          <cell r="D22" t="str">
            <v>SITE OPERATIONS</v>
          </cell>
          <cell r="E22" t="str">
            <v>ESO</v>
          </cell>
        </row>
        <row r="23">
          <cell r="B23">
            <v>441</v>
          </cell>
          <cell r="C23" t="str">
            <v>ZBSO</v>
          </cell>
          <cell r="D23" t="str">
            <v>SITE OPERATIONS</v>
          </cell>
          <cell r="E23" t="str">
            <v>ESO</v>
          </cell>
        </row>
        <row r="24">
          <cell r="B24">
            <v>442</v>
          </cell>
          <cell r="C24" t="str">
            <v>ZBSO</v>
          </cell>
          <cell r="D24" t="str">
            <v>SITE OPERATIONS</v>
          </cell>
          <cell r="E24" t="str">
            <v>ESO</v>
          </cell>
        </row>
        <row r="25">
          <cell r="B25">
            <v>450</v>
          </cell>
          <cell r="C25" t="str">
            <v>ZBCS</v>
          </cell>
          <cell r="D25" t="str">
            <v>CUSTOMER SUPPORT</v>
          </cell>
          <cell r="E25" t="str">
            <v>ECS</v>
          </cell>
        </row>
        <row r="26">
          <cell r="B26">
            <v>451</v>
          </cell>
          <cell r="C26" t="str">
            <v>ZBCS</v>
          </cell>
          <cell r="D26" t="str">
            <v>CUSTOMER SUPPORT</v>
          </cell>
          <cell r="E26" t="str">
            <v>ECS</v>
          </cell>
        </row>
        <row r="27">
          <cell r="B27">
            <v>452</v>
          </cell>
          <cell r="C27" t="str">
            <v>ZBCS</v>
          </cell>
          <cell r="D27" t="str">
            <v>CUSTOMER SUPPORT</v>
          </cell>
          <cell r="E27" t="str">
            <v>ECS</v>
          </cell>
        </row>
        <row r="28">
          <cell r="B28">
            <v>461</v>
          </cell>
          <cell r="C28" t="str">
            <v>ZBCS</v>
          </cell>
          <cell r="D28" t="str">
            <v>CUSTOMER SUPPORT</v>
          </cell>
          <cell r="E28" t="str">
            <v>ECS</v>
          </cell>
        </row>
        <row r="29">
          <cell r="B29">
            <v>481</v>
          </cell>
          <cell r="C29" t="str">
            <v>ZBCS</v>
          </cell>
          <cell r="D29" t="str">
            <v>CUSTOMER SUPPORT</v>
          </cell>
          <cell r="E29" t="str">
            <v>ECS</v>
          </cell>
        </row>
        <row r="30">
          <cell r="B30">
            <v>491</v>
          </cell>
          <cell r="C30" t="str">
            <v>ZBCS</v>
          </cell>
          <cell r="D30" t="str">
            <v>CUSTOMER SUPPORT</v>
          </cell>
          <cell r="E30" t="str">
            <v>ECS</v>
          </cell>
        </row>
        <row r="31">
          <cell r="B31">
            <v>492</v>
          </cell>
          <cell r="C31" t="str">
            <v>ZBCS</v>
          </cell>
          <cell r="D31" t="str">
            <v>CUSTOMER SUPPORT</v>
          </cell>
          <cell r="E31" t="str">
            <v>ECS</v>
          </cell>
        </row>
        <row r="32">
          <cell r="B32">
            <v>501</v>
          </cell>
          <cell r="C32" t="str">
            <v>ZBPD4</v>
          </cell>
          <cell r="D32" t="str">
            <v>OTHER PD</v>
          </cell>
          <cell r="E32" t="str">
            <v>EPD</v>
          </cell>
        </row>
        <row r="33">
          <cell r="B33">
            <v>505</v>
          </cell>
          <cell r="C33" t="str">
            <v>ZBPD</v>
          </cell>
          <cell r="D33" t="str">
            <v>PRODUCT DEVELOPMENT</v>
          </cell>
          <cell r="E33" t="str">
            <v>EPD</v>
          </cell>
        </row>
        <row r="34">
          <cell r="B34">
            <v>506</v>
          </cell>
          <cell r="C34" t="str">
            <v>ZBPD</v>
          </cell>
          <cell r="D34" t="str">
            <v>PRODUCT DEVELOPMENT</v>
          </cell>
          <cell r="E34" t="str">
            <v>EPD</v>
          </cell>
        </row>
        <row r="35">
          <cell r="B35">
            <v>507</v>
          </cell>
          <cell r="C35" t="str">
            <v>ZBPD</v>
          </cell>
          <cell r="D35" t="str">
            <v>PRODUCT DEVELOPMENT</v>
          </cell>
          <cell r="E35" t="str">
            <v>EPD</v>
          </cell>
        </row>
        <row r="36">
          <cell r="B36">
            <v>508</v>
          </cell>
          <cell r="C36" t="str">
            <v>ZBPD</v>
          </cell>
          <cell r="D36" t="str">
            <v>PRODUCT DEVELOPMENT</v>
          </cell>
          <cell r="E36" t="str">
            <v>EPD</v>
          </cell>
        </row>
        <row r="37">
          <cell r="B37">
            <v>510</v>
          </cell>
          <cell r="C37" t="str">
            <v>ZBPD</v>
          </cell>
          <cell r="D37" t="str">
            <v>PRODUCT DEVELOPMENT</v>
          </cell>
          <cell r="E37" t="str">
            <v>EPD</v>
          </cell>
        </row>
        <row r="38">
          <cell r="B38">
            <v>511</v>
          </cell>
          <cell r="C38" t="str">
            <v>ZBPD</v>
          </cell>
          <cell r="D38" t="str">
            <v>PRODUCT DEVELOPMENT</v>
          </cell>
          <cell r="E38" t="str">
            <v>EPD</v>
          </cell>
        </row>
        <row r="39">
          <cell r="B39">
            <v>512</v>
          </cell>
          <cell r="C39" t="str">
            <v>ZBPD</v>
          </cell>
          <cell r="D39" t="str">
            <v>PRODUCT DEVELOPMENT</v>
          </cell>
          <cell r="E39" t="str">
            <v>EPD</v>
          </cell>
        </row>
        <row r="40">
          <cell r="B40">
            <v>513</v>
          </cell>
          <cell r="C40" t="str">
            <v>ZBPD</v>
          </cell>
          <cell r="D40" t="str">
            <v>PRODUCT DEVELOPMENT</v>
          </cell>
          <cell r="E40" t="str">
            <v>EPD</v>
          </cell>
        </row>
        <row r="41">
          <cell r="B41">
            <v>514</v>
          </cell>
          <cell r="C41" t="str">
            <v>ZBPD</v>
          </cell>
          <cell r="D41" t="str">
            <v>PRODUCT DEVELOPMENT</v>
          </cell>
          <cell r="E41" t="str">
            <v>EPD</v>
          </cell>
        </row>
        <row r="42">
          <cell r="B42">
            <v>515</v>
          </cell>
          <cell r="C42" t="str">
            <v>ZBPD2</v>
          </cell>
          <cell r="D42" t="str">
            <v>DESIGN LABS</v>
          </cell>
          <cell r="E42" t="str">
            <v>EPD</v>
          </cell>
        </row>
        <row r="43">
          <cell r="B43">
            <v>520</v>
          </cell>
          <cell r="C43" t="str">
            <v>ZBPD</v>
          </cell>
          <cell r="D43" t="str">
            <v>PRODUCT DEVELOPMENT</v>
          </cell>
          <cell r="E43" t="str">
            <v>EPD</v>
          </cell>
        </row>
        <row r="44">
          <cell r="B44">
            <v>521</v>
          </cell>
          <cell r="C44" t="str">
            <v>ZBPD</v>
          </cell>
          <cell r="D44" t="str">
            <v>PRODUCT DEVELOPMENT</v>
          </cell>
          <cell r="E44" t="str">
            <v>EPD</v>
          </cell>
        </row>
        <row r="45">
          <cell r="B45">
            <v>530</v>
          </cell>
          <cell r="C45" t="str">
            <v>ZBPD3</v>
          </cell>
          <cell r="D45" t="str">
            <v>QUALITY AND ASSURANCE</v>
          </cell>
          <cell r="E45" t="str">
            <v>EPD</v>
          </cell>
        </row>
        <row r="46">
          <cell r="B46">
            <v>535</v>
          </cell>
          <cell r="C46" t="str">
            <v>ZBPD3</v>
          </cell>
          <cell r="D46" t="str">
            <v>QUALITY AND ASSURANCE</v>
          </cell>
          <cell r="E46" t="str">
            <v>EPD</v>
          </cell>
        </row>
        <row r="47">
          <cell r="B47">
            <v>540</v>
          </cell>
          <cell r="C47" t="str">
            <v>ZBPD1</v>
          </cell>
          <cell r="D47" t="str">
            <v>ARCHITECTURE</v>
          </cell>
          <cell r="E47" t="str">
            <v>EPD</v>
          </cell>
        </row>
        <row r="48">
          <cell r="B48">
            <v>541</v>
          </cell>
          <cell r="C48" t="str">
            <v>ZBPD1</v>
          </cell>
          <cell r="D48" t="str">
            <v>ARCHITECTURE</v>
          </cell>
          <cell r="E48" t="str">
            <v>EPD</v>
          </cell>
        </row>
        <row r="49">
          <cell r="B49">
            <v>545</v>
          </cell>
          <cell r="C49" t="str">
            <v>ZBPD</v>
          </cell>
          <cell r="D49" t="str">
            <v>PRODUCT DEVELOPMENT</v>
          </cell>
          <cell r="E49" t="str">
            <v>EPD</v>
          </cell>
        </row>
        <row r="50">
          <cell r="B50">
            <v>555</v>
          </cell>
          <cell r="C50" t="str">
            <v>ZBPD4</v>
          </cell>
          <cell r="D50" t="str">
            <v>OTHER PD</v>
          </cell>
          <cell r="E50" t="str">
            <v>EPD</v>
          </cell>
        </row>
        <row r="51">
          <cell r="B51">
            <v>556</v>
          </cell>
          <cell r="C51" t="str">
            <v>ZBPD</v>
          </cell>
          <cell r="D51" t="str">
            <v>PRODUCT DEVELOPMENT</v>
          </cell>
          <cell r="E51" t="str">
            <v>EPD</v>
          </cell>
        </row>
        <row r="52">
          <cell r="B52">
            <v>565</v>
          </cell>
          <cell r="C52" t="str">
            <v>ZBPD4</v>
          </cell>
          <cell r="D52" t="str">
            <v>OTHER PD</v>
          </cell>
          <cell r="E52" t="str">
            <v>EPD</v>
          </cell>
        </row>
        <row r="53">
          <cell r="B53">
            <v>566</v>
          </cell>
          <cell r="C53" t="str">
            <v>ZBPD4</v>
          </cell>
          <cell r="D53" t="str">
            <v>OTHER PD</v>
          </cell>
          <cell r="E53" t="str">
            <v>EPD</v>
          </cell>
        </row>
        <row r="54">
          <cell r="B54">
            <v>570</v>
          </cell>
          <cell r="C54" t="str">
            <v>ZBPD5</v>
          </cell>
          <cell r="D54" t="str">
            <v>INFORMATION TECHNOLOGY - PD</v>
          </cell>
          <cell r="E54" t="str">
            <v>EPD</v>
          </cell>
        </row>
        <row r="55">
          <cell r="B55">
            <v>571</v>
          </cell>
          <cell r="C55" t="str">
            <v>ZBPD5</v>
          </cell>
          <cell r="D55" t="str">
            <v>INFORMATION TECHNOLOGY - PD</v>
          </cell>
          <cell r="E55" t="str">
            <v>EPD</v>
          </cell>
        </row>
        <row r="56">
          <cell r="B56">
            <v>572</v>
          </cell>
          <cell r="C56" t="str">
            <v>ZBPD5</v>
          </cell>
          <cell r="D56" t="str">
            <v>INFORMATION TECHNOLOGY - PD</v>
          </cell>
          <cell r="E56" t="str">
            <v>EPD</v>
          </cell>
        </row>
        <row r="57">
          <cell r="B57">
            <v>573</v>
          </cell>
          <cell r="C57" t="str">
            <v>ZBPD5</v>
          </cell>
          <cell r="D57" t="str">
            <v>INFORMATION TECHNOLOGY - PD</v>
          </cell>
          <cell r="E57" t="str">
            <v>EPD</v>
          </cell>
        </row>
        <row r="58">
          <cell r="B58">
            <v>574</v>
          </cell>
          <cell r="C58" t="str">
            <v>ZBPD5</v>
          </cell>
          <cell r="D58" t="str">
            <v>INFORMATION TECHNOLOGY - PD</v>
          </cell>
          <cell r="E58" t="str">
            <v>EPD</v>
          </cell>
        </row>
        <row r="59">
          <cell r="B59">
            <v>580</v>
          </cell>
          <cell r="C59" t="str">
            <v>ZBPD</v>
          </cell>
          <cell r="D59" t="str">
            <v>PRODUCT DEVELOPMENT</v>
          </cell>
          <cell r="E59" t="str">
            <v>EPD</v>
          </cell>
        </row>
        <row r="60">
          <cell r="B60">
            <v>581</v>
          </cell>
          <cell r="C60" t="str">
            <v>ZBPD</v>
          </cell>
          <cell r="D60" t="str">
            <v>PRODUCT DEVELOPMENT</v>
          </cell>
          <cell r="E60" t="str">
            <v>EPD</v>
          </cell>
        </row>
        <row r="61">
          <cell r="B61">
            <v>582</v>
          </cell>
          <cell r="C61" t="str">
            <v>ZBPD3</v>
          </cell>
          <cell r="D61" t="str">
            <v>QUALITY AND ASSURANCE</v>
          </cell>
          <cell r="E61" t="str">
            <v>EPD</v>
          </cell>
        </row>
        <row r="62">
          <cell r="B62">
            <v>601</v>
          </cell>
          <cell r="C62" t="str">
            <v>ZBSM9</v>
          </cell>
          <cell r="D62" t="str">
            <v>OTHER S&amp;M</v>
          </cell>
          <cell r="E62" t="str">
            <v>ESM</v>
          </cell>
        </row>
        <row r="63">
          <cell r="B63">
            <v>610</v>
          </cell>
          <cell r="C63" t="str">
            <v>ZBSM3</v>
          </cell>
          <cell r="D63" t="str">
            <v>ADVERTISING SALES</v>
          </cell>
          <cell r="E63" t="str">
            <v>ESM</v>
          </cell>
        </row>
        <row r="64">
          <cell r="B64">
            <v>620</v>
          </cell>
          <cell r="C64" t="str">
            <v>ZBSM1</v>
          </cell>
          <cell r="D64" t="str">
            <v>MARKETING</v>
          </cell>
          <cell r="E64" t="str">
            <v>ESM</v>
          </cell>
        </row>
        <row r="65">
          <cell r="B65">
            <v>621</v>
          </cell>
          <cell r="C65" t="str">
            <v>ZBSM1</v>
          </cell>
          <cell r="D65" t="str">
            <v>MARKETING</v>
          </cell>
          <cell r="E65" t="str">
            <v>ESM</v>
          </cell>
        </row>
        <row r="66">
          <cell r="B66">
            <v>623</v>
          </cell>
          <cell r="C66" t="str">
            <v>ZBSM4</v>
          </cell>
          <cell r="D66" t="str">
            <v>PLATFORM</v>
          </cell>
          <cell r="E66" t="str">
            <v>ESM</v>
          </cell>
        </row>
        <row r="67">
          <cell r="B67">
            <v>624</v>
          </cell>
          <cell r="C67" t="str">
            <v>ZBSM1</v>
          </cell>
          <cell r="D67" t="str">
            <v>MARKETING</v>
          </cell>
          <cell r="E67" t="str">
            <v>ESM</v>
          </cell>
        </row>
        <row r="68">
          <cell r="B68">
            <v>625</v>
          </cell>
          <cell r="C68" t="str">
            <v>ZBSM4</v>
          </cell>
          <cell r="D68" t="str">
            <v>PLATFORM</v>
          </cell>
          <cell r="E68" t="str">
            <v>ESM</v>
          </cell>
        </row>
        <row r="69">
          <cell r="B69">
            <v>626</v>
          </cell>
          <cell r="C69" t="str">
            <v>ZBSM4</v>
          </cell>
          <cell r="D69" t="str">
            <v>PLATFORM</v>
          </cell>
          <cell r="E69" t="str">
            <v>ESM</v>
          </cell>
        </row>
        <row r="70">
          <cell r="B70">
            <v>627</v>
          </cell>
          <cell r="C70" t="str">
            <v>ZBSM1</v>
          </cell>
          <cell r="D70" t="str">
            <v>MARKETING</v>
          </cell>
          <cell r="E70" t="str">
            <v>ESM</v>
          </cell>
        </row>
        <row r="71">
          <cell r="B71">
            <v>628</v>
          </cell>
          <cell r="C71" t="str">
            <v>ZBSM6</v>
          </cell>
          <cell r="D71" t="str">
            <v>MARKETING ADMINISTRATION</v>
          </cell>
          <cell r="E71" t="str">
            <v>ESM</v>
          </cell>
        </row>
        <row r="72">
          <cell r="B72">
            <v>629</v>
          </cell>
          <cell r="C72" t="str">
            <v>ZBSM1</v>
          </cell>
          <cell r="D72" t="str">
            <v>MARKETING</v>
          </cell>
          <cell r="E72" t="str">
            <v>ESM</v>
          </cell>
        </row>
        <row r="73">
          <cell r="B73">
            <v>640</v>
          </cell>
          <cell r="C73" t="str">
            <v>ZBSM6</v>
          </cell>
          <cell r="D73" t="str">
            <v>MARKETING ADMINISTRATION</v>
          </cell>
          <cell r="E73" t="str">
            <v>ESM</v>
          </cell>
        </row>
        <row r="74">
          <cell r="B74">
            <v>680</v>
          </cell>
          <cell r="C74" t="str">
            <v>ZBSM10</v>
          </cell>
          <cell r="D74" t="str">
            <v>CORPORATE INTERNATIONAL</v>
          </cell>
          <cell r="E74" t="str">
            <v>ESM</v>
          </cell>
        </row>
        <row r="75">
          <cell r="B75">
            <v>681</v>
          </cell>
          <cell r="C75" t="str">
            <v>ZBSM10</v>
          </cell>
          <cell r="D75" t="str">
            <v>CORPORATE INTERNATIONAL</v>
          </cell>
          <cell r="E75" t="str">
            <v>ESM</v>
          </cell>
        </row>
        <row r="76">
          <cell r="B76">
            <v>701</v>
          </cell>
          <cell r="C76" t="str">
            <v>ZBSM9</v>
          </cell>
          <cell r="D76" t="str">
            <v>OTHER S&amp;M</v>
          </cell>
          <cell r="E76" t="str">
            <v>ESM</v>
          </cell>
        </row>
        <row r="77">
          <cell r="B77">
            <v>710</v>
          </cell>
          <cell r="C77" t="str">
            <v>ZBSM1</v>
          </cell>
          <cell r="D77" t="str">
            <v>MARKETING</v>
          </cell>
          <cell r="E77" t="str">
            <v>ESM</v>
          </cell>
        </row>
        <row r="78">
          <cell r="B78">
            <v>711</v>
          </cell>
          <cell r="C78" t="str">
            <v>ZBSM5</v>
          </cell>
          <cell r="D78" t="str">
            <v>CORPORATE COMMUNICATION</v>
          </cell>
          <cell r="E78" t="str">
            <v>ESM</v>
          </cell>
        </row>
        <row r="79">
          <cell r="B79">
            <v>712</v>
          </cell>
          <cell r="C79" t="str">
            <v>ZBSM6</v>
          </cell>
          <cell r="D79" t="str">
            <v>MARKETING ADMINISTRATION</v>
          </cell>
          <cell r="E79" t="str">
            <v>ESM</v>
          </cell>
        </row>
        <row r="80">
          <cell r="B80">
            <v>713</v>
          </cell>
          <cell r="C80" t="str">
            <v>ZBSM6</v>
          </cell>
          <cell r="D80" t="str">
            <v>MARKETING ADMINISTRATION</v>
          </cell>
          <cell r="E80" t="str">
            <v>ESM</v>
          </cell>
        </row>
        <row r="81">
          <cell r="B81">
            <v>714</v>
          </cell>
          <cell r="C81" t="str">
            <v>ZBSM6</v>
          </cell>
          <cell r="D81" t="str">
            <v>MARKETING ADMINISTRATION</v>
          </cell>
          <cell r="E81" t="str">
            <v>ESM</v>
          </cell>
        </row>
        <row r="82">
          <cell r="B82">
            <v>715</v>
          </cell>
          <cell r="C82" t="str">
            <v>ZBSM2</v>
          </cell>
          <cell r="D82" t="str">
            <v>VERTICALS</v>
          </cell>
          <cell r="E82" t="str">
            <v>ESM</v>
          </cell>
        </row>
        <row r="83">
          <cell r="B83">
            <v>719</v>
          </cell>
          <cell r="C83" t="str">
            <v>ZBSM2</v>
          </cell>
          <cell r="D83" t="str">
            <v>VERTICALS</v>
          </cell>
          <cell r="E83" t="str">
            <v>ESM</v>
          </cell>
        </row>
        <row r="84">
          <cell r="B84">
            <v>720</v>
          </cell>
          <cell r="C84" t="str">
            <v>ZBSM2</v>
          </cell>
          <cell r="D84" t="str">
            <v>VERTICALS</v>
          </cell>
          <cell r="E84" t="str">
            <v>ESM</v>
          </cell>
        </row>
        <row r="85">
          <cell r="B85">
            <v>721</v>
          </cell>
          <cell r="C85" t="str">
            <v>ZBSM2</v>
          </cell>
          <cell r="D85" t="str">
            <v>VERTICALS</v>
          </cell>
          <cell r="E85" t="str">
            <v>ESM</v>
          </cell>
        </row>
        <row r="86">
          <cell r="B86">
            <v>722</v>
          </cell>
          <cell r="C86" t="str">
            <v>ZBSM2</v>
          </cell>
          <cell r="D86" t="str">
            <v>VERTICALS</v>
          </cell>
          <cell r="E86" t="str">
            <v>ESM</v>
          </cell>
        </row>
        <row r="87">
          <cell r="B87">
            <v>723</v>
          </cell>
          <cell r="C87" t="str">
            <v>ZBSM2</v>
          </cell>
          <cell r="D87" t="str">
            <v>VERTICALS</v>
          </cell>
          <cell r="E87" t="str">
            <v>ESM</v>
          </cell>
        </row>
        <row r="88">
          <cell r="B88">
            <v>724</v>
          </cell>
          <cell r="C88" t="str">
            <v>ZBSM2</v>
          </cell>
          <cell r="D88" t="str">
            <v>VERTICALS</v>
          </cell>
          <cell r="E88" t="str">
            <v>ESM</v>
          </cell>
        </row>
        <row r="89">
          <cell r="B89">
            <v>725</v>
          </cell>
          <cell r="C89" t="str">
            <v>ZBSM2</v>
          </cell>
          <cell r="D89" t="str">
            <v>VERTICALS</v>
          </cell>
          <cell r="E89" t="str">
            <v>ESM</v>
          </cell>
        </row>
        <row r="90">
          <cell r="B90">
            <v>726</v>
          </cell>
          <cell r="C90" t="str">
            <v>ZBSM2</v>
          </cell>
          <cell r="D90" t="str">
            <v>VERTICALS</v>
          </cell>
          <cell r="E90" t="str">
            <v>ESM</v>
          </cell>
        </row>
        <row r="91">
          <cell r="B91">
            <v>727</v>
          </cell>
          <cell r="C91" t="str">
            <v>ZBSM2</v>
          </cell>
          <cell r="D91" t="str">
            <v>VERTICALS</v>
          </cell>
          <cell r="E91" t="str">
            <v>ESM</v>
          </cell>
        </row>
        <row r="92">
          <cell r="B92">
            <v>728</v>
          </cell>
          <cell r="C92" t="str">
            <v>ZBSM6</v>
          </cell>
          <cell r="D92" t="str">
            <v>MARKETING ADMINISTRATION</v>
          </cell>
          <cell r="E92" t="str">
            <v>ESM</v>
          </cell>
        </row>
        <row r="93">
          <cell r="B93">
            <v>729</v>
          </cell>
          <cell r="E93" t="str">
            <v>ESM</v>
          </cell>
        </row>
        <row r="94">
          <cell r="B94">
            <v>730</v>
          </cell>
          <cell r="C94" t="str">
            <v>ZBSM1</v>
          </cell>
          <cell r="D94" t="str">
            <v>MARKETING</v>
          </cell>
          <cell r="E94" t="str">
            <v>ESM</v>
          </cell>
        </row>
        <row r="95">
          <cell r="B95">
            <v>740</v>
          </cell>
          <cell r="C95" t="str">
            <v>ZBSM7</v>
          </cell>
          <cell r="D95" t="str">
            <v>PRODUCT MANAGEMENT</v>
          </cell>
          <cell r="E95" t="str">
            <v>ESM</v>
          </cell>
        </row>
        <row r="96">
          <cell r="B96">
            <v>744</v>
          </cell>
          <cell r="C96" t="str">
            <v>ZBSM11</v>
          </cell>
          <cell r="D96" t="str">
            <v>TRUST &amp; SAFETY - INSURANCE</v>
          </cell>
          <cell r="E96" t="str">
            <v>ESM</v>
          </cell>
        </row>
        <row r="97">
          <cell r="B97">
            <v>760</v>
          </cell>
          <cell r="C97" t="str">
            <v>ZBSM1</v>
          </cell>
          <cell r="D97" t="str">
            <v>MARKETING</v>
          </cell>
          <cell r="E97" t="str">
            <v>ESM</v>
          </cell>
        </row>
        <row r="98">
          <cell r="B98">
            <v>770</v>
          </cell>
          <cell r="C98" t="str">
            <v>ZBSM8</v>
          </cell>
          <cell r="D98" t="str">
            <v>COMMUNITY WATCH</v>
          </cell>
          <cell r="E98" t="str">
            <v>ESM</v>
          </cell>
        </row>
        <row r="99">
          <cell r="B99">
            <v>771</v>
          </cell>
          <cell r="C99" t="str">
            <v>ZBSM8</v>
          </cell>
          <cell r="D99" t="str">
            <v>COMMUNITY WATCH</v>
          </cell>
          <cell r="E99" t="str">
            <v>ESM</v>
          </cell>
        </row>
        <row r="100">
          <cell r="B100">
            <v>773</v>
          </cell>
          <cell r="C100" t="str">
            <v>ZBSM5</v>
          </cell>
          <cell r="D100" t="str">
            <v>CORPORATE COMMUNICATION</v>
          </cell>
          <cell r="E100" t="str">
            <v>ESM</v>
          </cell>
        </row>
        <row r="101">
          <cell r="B101">
            <v>774</v>
          </cell>
          <cell r="C101" t="str">
            <v>ZBSM5</v>
          </cell>
          <cell r="D101" t="str">
            <v>CORPORATE COMMUNICATION</v>
          </cell>
          <cell r="E101" t="str">
            <v>ESM</v>
          </cell>
        </row>
        <row r="102">
          <cell r="B102">
            <v>775</v>
          </cell>
          <cell r="C102" t="str">
            <v>ZBSM5</v>
          </cell>
          <cell r="D102" t="str">
            <v>CORPORATE COMMUNICATION</v>
          </cell>
          <cell r="E102" t="str">
            <v>ESM</v>
          </cell>
        </row>
        <row r="103">
          <cell r="B103">
            <v>776</v>
          </cell>
          <cell r="C103" t="str">
            <v>ZBSM8</v>
          </cell>
          <cell r="D103" t="str">
            <v>COMMUNITY WATCH</v>
          </cell>
          <cell r="E103" t="str">
            <v>ESM</v>
          </cell>
        </row>
        <row r="104">
          <cell r="B104">
            <v>790</v>
          </cell>
          <cell r="C104" t="str">
            <v>ZBSM1</v>
          </cell>
          <cell r="D104" t="str">
            <v>MARKETING</v>
          </cell>
          <cell r="E104" t="str">
            <v>ESM</v>
          </cell>
        </row>
        <row r="105">
          <cell r="B105">
            <v>799</v>
          </cell>
          <cell r="C105" t="str">
            <v>ZBSM1</v>
          </cell>
          <cell r="D105" t="str">
            <v>MARKETING</v>
          </cell>
          <cell r="E105" t="str">
            <v>ESM</v>
          </cell>
        </row>
        <row r="106">
          <cell r="B106">
            <v>801</v>
          </cell>
          <cell r="C106" t="str">
            <v>ZBGA9</v>
          </cell>
          <cell r="D106" t="str">
            <v>OTHER G&amp;A</v>
          </cell>
          <cell r="E106" t="str">
            <v>EGA</v>
          </cell>
        </row>
        <row r="107">
          <cell r="B107">
            <v>810</v>
          </cell>
          <cell r="C107" t="str">
            <v>ZBGA3</v>
          </cell>
          <cell r="D107" t="str">
            <v>FINANCE</v>
          </cell>
          <cell r="E107" t="str">
            <v>EGA</v>
          </cell>
        </row>
        <row r="108">
          <cell r="B108">
            <v>811</v>
          </cell>
          <cell r="C108" t="str">
            <v>ZBGA3</v>
          </cell>
          <cell r="D108" t="str">
            <v>FINANCE</v>
          </cell>
          <cell r="E108" t="str">
            <v>EGA</v>
          </cell>
        </row>
        <row r="109">
          <cell r="B109">
            <v>812</v>
          </cell>
          <cell r="C109" t="str">
            <v>ZBGA3</v>
          </cell>
          <cell r="D109" t="str">
            <v>FINANCE</v>
          </cell>
          <cell r="E109" t="str">
            <v>EGA</v>
          </cell>
        </row>
        <row r="110">
          <cell r="B110">
            <v>813</v>
          </cell>
          <cell r="C110" t="str">
            <v>ZBGA3</v>
          </cell>
          <cell r="D110" t="str">
            <v>FINANCE</v>
          </cell>
          <cell r="E110" t="str">
            <v>EGA</v>
          </cell>
        </row>
        <row r="111">
          <cell r="B111">
            <v>814</v>
          </cell>
          <cell r="C111" t="str">
            <v>ZBGA3</v>
          </cell>
          <cell r="D111" t="str">
            <v>FINANCE</v>
          </cell>
          <cell r="E111" t="str">
            <v>EGA</v>
          </cell>
        </row>
        <row r="112">
          <cell r="B112">
            <v>815</v>
          </cell>
          <cell r="C112" t="str">
            <v>ZBGA3</v>
          </cell>
          <cell r="D112" t="str">
            <v>FINANCE</v>
          </cell>
          <cell r="E112" t="str">
            <v>EGA</v>
          </cell>
        </row>
        <row r="113">
          <cell r="B113">
            <v>816</v>
          </cell>
          <cell r="C113" t="str">
            <v>ZBGA3</v>
          </cell>
          <cell r="D113" t="str">
            <v>FINANCE</v>
          </cell>
          <cell r="E113" t="str">
            <v>EGA</v>
          </cell>
        </row>
        <row r="114">
          <cell r="B114">
            <v>817</v>
          </cell>
          <cell r="C114" t="str">
            <v>ZBGA3</v>
          </cell>
          <cell r="D114" t="str">
            <v>FINANCE</v>
          </cell>
          <cell r="E114" t="str">
            <v>EGA</v>
          </cell>
        </row>
        <row r="115">
          <cell r="B115">
            <v>818</v>
          </cell>
          <cell r="C115" t="str">
            <v>ZBGA3</v>
          </cell>
          <cell r="D115" t="str">
            <v>FINANCE</v>
          </cell>
          <cell r="E115" t="str">
            <v>EGA</v>
          </cell>
        </row>
        <row r="116">
          <cell r="B116">
            <v>819</v>
          </cell>
          <cell r="C116" t="str">
            <v>ZBGA3</v>
          </cell>
          <cell r="D116" t="str">
            <v>FINANCE</v>
          </cell>
          <cell r="E116" t="str">
            <v>EGA</v>
          </cell>
        </row>
        <row r="117">
          <cell r="B117">
            <v>820</v>
          </cell>
          <cell r="C117" t="str">
            <v>ZBGA6</v>
          </cell>
          <cell r="D117" t="str">
            <v>EXECUTIVE OFFICE</v>
          </cell>
          <cell r="E117" t="str">
            <v>EGA</v>
          </cell>
        </row>
        <row r="118">
          <cell r="B118">
            <v>821</v>
          </cell>
          <cell r="C118" t="str">
            <v>ZBGA8</v>
          </cell>
          <cell r="D118" t="str">
            <v>INFORMATION TECHNOLOGY</v>
          </cell>
          <cell r="E118" t="str">
            <v>EGA</v>
          </cell>
        </row>
        <row r="119">
          <cell r="B119">
            <v>822</v>
          </cell>
          <cell r="C119" t="str">
            <v>ZBGA8</v>
          </cell>
          <cell r="D119" t="str">
            <v>INFORMATION TECHNOLOGY</v>
          </cell>
          <cell r="E119" t="str">
            <v>EGA</v>
          </cell>
        </row>
        <row r="120">
          <cell r="B120">
            <v>825</v>
          </cell>
          <cell r="C120" t="str">
            <v>ZBGA3</v>
          </cell>
          <cell r="D120" t="str">
            <v>FINANCE</v>
          </cell>
          <cell r="E120" t="str">
            <v>EGA</v>
          </cell>
        </row>
        <row r="121">
          <cell r="B121">
            <v>826</v>
          </cell>
          <cell r="C121" t="str">
            <v>ZBGA3</v>
          </cell>
          <cell r="D121" t="str">
            <v>FINANCE</v>
          </cell>
          <cell r="E121" t="str">
            <v>EGA</v>
          </cell>
        </row>
        <row r="122">
          <cell r="B122">
            <v>830</v>
          </cell>
          <cell r="C122" t="str">
            <v>ZBGA5</v>
          </cell>
          <cell r="D122" t="str">
            <v>LEGAL</v>
          </cell>
          <cell r="E122" t="str">
            <v>EGA</v>
          </cell>
        </row>
        <row r="123">
          <cell r="B123">
            <v>831</v>
          </cell>
          <cell r="C123" t="str">
            <v>ZBGA5</v>
          </cell>
          <cell r="D123" t="str">
            <v>LEGAL</v>
          </cell>
          <cell r="E123" t="str">
            <v>EGA</v>
          </cell>
        </row>
        <row r="124">
          <cell r="B124">
            <v>832</v>
          </cell>
          <cell r="C124" t="str">
            <v>ZBGA1</v>
          </cell>
          <cell r="D124" t="str">
            <v>SAFE HARBOR</v>
          </cell>
          <cell r="E124" t="str">
            <v>EGA</v>
          </cell>
        </row>
        <row r="125">
          <cell r="B125">
            <v>836</v>
          </cell>
          <cell r="C125" t="str">
            <v>ZBGA1</v>
          </cell>
          <cell r="D125" t="str">
            <v>SAFE HARBOR</v>
          </cell>
          <cell r="E125" t="str">
            <v>EGA</v>
          </cell>
        </row>
        <row r="126">
          <cell r="B126">
            <v>837</v>
          </cell>
          <cell r="C126" t="str">
            <v>ZBGA1</v>
          </cell>
          <cell r="D126" t="str">
            <v>SAFE HARBOR</v>
          </cell>
          <cell r="E126" t="str">
            <v>EGA</v>
          </cell>
        </row>
        <row r="127">
          <cell r="B127">
            <v>840</v>
          </cell>
          <cell r="C127" t="str">
            <v>ZBGA3</v>
          </cell>
          <cell r="D127" t="str">
            <v>FINANCE</v>
          </cell>
          <cell r="E127" t="str">
            <v>EGA</v>
          </cell>
        </row>
        <row r="128">
          <cell r="B128">
            <v>841</v>
          </cell>
          <cell r="C128" t="str">
            <v>ZBGA3</v>
          </cell>
          <cell r="D128" t="str">
            <v>FINANCE</v>
          </cell>
          <cell r="E128" t="str">
            <v>EGA</v>
          </cell>
        </row>
        <row r="129">
          <cell r="B129">
            <v>842</v>
          </cell>
          <cell r="C129" t="str">
            <v>ZBGA5</v>
          </cell>
          <cell r="D129" t="str">
            <v>LEGAL</v>
          </cell>
          <cell r="E129" t="str">
            <v>EGA</v>
          </cell>
        </row>
        <row r="130">
          <cell r="B130">
            <v>843</v>
          </cell>
          <cell r="C130" t="str">
            <v>ZBGA5</v>
          </cell>
          <cell r="D130" t="str">
            <v>LEGAL</v>
          </cell>
          <cell r="E130" t="str">
            <v>EGA</v>
          </cell>
        </row>
        <row r="131">
          <cell r="B131">
            <v>844</v>
          </cell>
          <cell r="C131" t="str">
            <v>ZBGA2</v>
          </cell>
          <cell r="D131" t="str">
            <v>TRUST AND SAFETY</v>
          </cell>
          <cell r="E131" t="str">
            <v>EGA</v>
          </cell>
        </row>
        <row r="132">
          <cell r="B132">
            <v>850</v>
          </cell>
          <cell r="C132" t="str">
            <v>ZBGA4</v>
          </cell>
          <cell r="D132" t="str">
            <v>HUMAN RESOURCES</v>
          </cell>
          <cell r="E132" t="str">
            <v>EGA</v>
          </cell>
        </row>
        <row r="133">
          <cell r="B133">
            <v>851</v>
          </cell>
          <cell r="C133" t="str">
            <v>ZBGA4</v>
          </cell>
          <cell r="D133" t="str">
            <v>HUMAN RESOURCES</v>
          </cell>
          <cell r="E133" t="str">
            <v>EGA</v>
          </cell>
        </row>
        <row r="134">
          <cell r="B134">
            <v>852</v>
          </cell>
          <cell r="C134" t="str">
            <v>ZBGA4</v>
          </cell>
          <cell r="D134" t="str">
            <v>HUMAN RESOURCES</v>
          </cell>
          <cell r="E134" t="str">
            <v>EGA</v>
          </cell>
        </row>
        <row r="135">
          <cell r="B135">
            <v>855</v>
          </cell>
          <cell r="C135" t="str">
            <v>ZBGA4</v>
          </cell>
          <cell r="D135" t="str">
            <v>HUMAN RESOURCES</v>
          </cell>
          <cell r="E135" t="str">
            <v>EGA</v>
          </cell>
        </row>
        <row r="136">
          <cell r="B136">
            <v>860</v>
          </cell>
          <cell r="C136" t="str">
            <v>ZBGA7</v>
          </cell>
          <cell r="D136" t="str">
            <v>FACILITIES</v>
          </cell>
          <cell r="E136" t="str">
            <v>EGA</v>
          </cell>
        </row>
        <row r="137">
          <cell r="B137">
            <v>861</v>
          </cell>
          <cell r="C137" t="str">
            <v>ZBGA7</v>
          </cell>
          <cell r="D137" t="str">
            <v>FACILITIES</v>
          </cell>
          <cell r="E137" t="str">
            <v>EGA</v>
          </cell>
        </row>
        <row r="138">
          <cell r="B138">
            <v>862</v>
          </cell>
          <cell r="C138" t="str">
            <v>ZBGA7</v>
          </cell>
          <cell r="D138" t="str">
            <v>FACILITIES</v>
          </cell>
          <cell r="E138" t="str">
            <v>EGA</v>
          </cell>
        </row>
        <row r="139">
          <cell r="B139">
            <v>863</v>
          </cell>
          <cell r="C139" t="str">
            <v>ZBGA7</v>
          </cell>
          <cell r="D139" t="str">
            <v>FACILITIES</v>
          </cell>
          <cell r="E139" t="str">
            <v>EGA</v>
          </cell>
        </row>
        <row r="140">
          <cell r="B140">
            <v>870</v>
          </cell>
          <cell r="C140" t="str">
            <v>ZBGA9</v>
          </cell>
          <cell r="D140" t="str">
            <v>OTHER G&amp;A</v>
          </cell>
          <cell r="E140" t="str">
            <v>EGA</v>
          </cell>
        </row>
        <row r="141">
          <cell r="B141">
            <v>881</v>
          </cell>
          <cell r="C141" t="str">
            <v>ZBGA3</v>
          </cell>
          <cell r="D141" t="str">
            <v>FINANCE</v>
          </cell>
          <cell r="E141" t="str">
            <v>EGA</v>
          </cell>
        </row>
        <row r="142">
          <cell r="B142">
            <v>882</v>
          </cell>
          <cell r="C142" t="str">
            <v>ZBGA5</v>
          </cell>
          <cell r="D142" t="str">
            <v>LEGAL</v>
          </cell>
          <cell r="E142" t="str">
            <v>EGA</v>
          </cell>
        </row>
        <row r="143">
          <cell r="B143">
            <v>883</v>
          </cell>
          <cell r="C143" t="str">
            <v>ZBGA3</v>
          </cell>
          <cell r="D143" t="str">
            <v>FINANCE</v>
          </cell>
          <cell r="E143" t="str">
            <v>EGA</v>
          </cell>
        </row>
        <row r="144">
          <cell r="B144">
            <v>884</v>
          </cell>
          <cell r="C144" t="str">
            <v>ZBGA3</v>
          </cell>
          <cell r="D144" t="str">
            <v>FINANCE</v>
          </cell>
          <cell r="E144" t="str">
            <v>EGA</v>
          </cell>
        </row>
        <row r="145">
          <cell r="B145">
            <v>898</v>
          </cell>
          <cell r="C145" t="str">
            <v>ZBGA10</v>
          </cell>
          <cell r="D145" t="str">
            <v>BENEFITS</v>
          </cell>
          <cell r="E145" t="str">
            <v>EGA</v>
          </cell>
        </row>
        <row r="146">
          <cell r="B146">
            <v>901</v>
          </cell>
          <cell r="C146" t="str">
            <v>ZBGA9</v>
          </cell>
          <cell r="D146" t="str">
            <v>OTHER G&amp;A</v>
          </cell>
          <cell r="E146" t="str">
            <v>Acquisitions</v>
          </cell>
        </row>
        <row r="147">
          <cell r="B147">
            <v>910</v>
          </cell>
          <cell r="C147" t="str">
            <v>Other Income</v>
          </cell>
          <cell r="E147" t="str">
            <v>EOI</v>
          </cell>
        </row>
        <row r="148">
          <cell r="B148">
            <v>920</v>
          </cell>
          <cell r="C148" t="str">
            <v>Other Expense</v>
          </cell>
          <cell r="E148" t="str">
            <v>EOE</v>
          </cell>
        </row>
        <row r="149">
          <cell r="B149">
            <v>950</v>
          </cell>
          <cell r="C149" t="str">
            <v>ZBGA3</v>
          </cell>
          <cell r="D149" t="str">
            <v>FINANCE</v>
          </cell>
          <cell r="E149" t="str">
            <v>ETX</v>
          </cell>
        </row>
        <row r="150">
          <cell r="B150">
            <v>991</v>
          </cell>
          <cell r="C150" t="str">
            <v>?</v>
          </cell>
          <cell r="E150" t="str">
            <v>ECT</v>
          </cell>
        </row>
        <row r="151">
          <cell r="B151">
            <v>992</v>
          </cell>
          <cell r="C151" t="str">
            <v>ZBCS</v>
          </cell>
          <cell r="D151" t="str">
            <v>CUSTOMER SUPPORT</v>
          </cell>
          <cell r="E151" t="str">
            <v>ECS</v>
          </cell>
        </row>
        <row r="152">
          <cell r="B152">
            <v>993</v>
          </cell>
          <cell r="C152" t="str">
            <v>ZBSM1</v>
          </cell>
          <cell r="D152" t="str">
            <v>MARKETING</v>
          </cell>
          <cell r="E152" t="str">
            <v>ESM</v>
          </cell>
        </row>
        <row r="153">
          <cell r="B153">
            <v>994</v>
          </cell>
          <cell r="C153" t="str">
            <v>ZBGA9</v>
          </cell>
          <cell r="D153" t="str">
            <v>OTHER G&amp;A</v>
          </cell>
          <cell r="E153" t="str">
            <v>ESM</v>
          </cell>
        </row>
        <row r="154">
          <cell r="B154">
            <v>995</v>
          </cell>
          <cell r="C154" t="str">
            <v>ZBPD</v>
          </cell>
          <cell r="D154" t="str">
            <v>PRODUCT DEVELOPMENT</v>
          </cell>
          <cell r="E154" t="str">
            <v>EPD</v>
          </cell>
        </row>
        <row r="155">
          <cell r="B155">
            <v>996</v>
          </cell>
          <cell r="C155" t="str">
            <v>ZBGA6</v>
          </cell>
          <cell r="D155" t="str">
            <v>EXECUTIVE OFFICE</v>
          </cell>
          <cell r="E155" t="str">
            <v>EGA</v>
          </cell>
        </row>
        <row r="156">
          <cell r="B156">
            <v>997</v>
          </cell>
          <cell r="C156" t="str">
            <v>ZBPD5</v>
          </cell>
          <cell r="D156" t="str">
            <v>INFORMATION TECHNOLOGY - PD</v>
          </cell>
          <cell r="E156" t="str">
            <v>EPD</v>
          </cell>
        </row>
        <row r="157">
          <cell r="B157">
            <v>998</v>
          </cell>
          <cell r="C157" t="str">
            <v>ZBPD5</v>
          </cell>
          <cell r="D157" t="str">
            <v>INFORMATION TECHNOLOGY - PD</v>
          </cell>
          <cell r="E157" t="str">
            <v>EPD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tion"/>
      <sheetName val="Data"/>
      <sheetName val="Sheet6"/>
      <sheetName val="R Out UCL or LCL"/>
      <sheetName val="R 2 of 3 Zone A"/>
      <sheetName val="R 4 of 5 Zone B"/>
      <sheetName val="Moving Range Chart"/>
      <sheetName val="Indv Out UCL or LCL"/>
      <sheetName val="Indv 2 of 3 Zone A"/>
      <sheetName val="Individuals Chart"/>
      <sheetName val="Sheet5"/>
      <sheetName val="R Out UCL or LCL (2)"/>
      <sheetName val="R 2 of 3 Zone A (2)"/>
      <sheetName val="R 4 of 5 Zone B (2)"/>
      <sheetName val="Moving Range Chart (2)"/>
      <sheetName val="Indv Out UCL or LCL (2)"/>
      <sheetName val="Indv 2 of 3 Zone A (2)"/>
      <sheetName val="Individuals Chart (2)"/>
      <sheetName val="Sheet1"/>
      <sheetName val="Fcst"/>
      <sheetName val="A"/>
      <sheetName val="Consolidated Budget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Data"/>
      <sheetName val="Fcst"/>
      <sheetName val="Initiation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Final Payout Spreadsheet"/>
      <sheetName val="Summary"/>
      <sheetName val="Common"/>
      <sheetName val="Payments"/>
      <sheetName val="Unvested"/>
      <sheetName val="Acceleration"/>
      <sheetName val="Grants"/>
      <sheetName val="Series A"/>
      <sheetName val="Disclosure"/>
      <sheetName val="NetCashBonus"/>
      <sheetName val="Data"/>
    </sheetNames>
    <sheetDataSet>
      <sheetData sheetId="0" refreshError="1">
        <row r="8">
          <cell r="E8">
            <v>37813</v>
          </cell>
        </row>
      </sheetData>
      <sheetData sheetId="1">
        <row r="8">
          <cell r="E8">
            <v>37813</v>
          </cell>
        </row>
      </sheetData>
      <sheetData sheetId="2"/>
      <sheetData sheetId="3"/>
      <sheetData sheetId="4">
        <row r="8">
          <cell r="E8">
            <v>37813</v>
          </cell>
        </row>
      </sheetData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Assumptions and Notes"/>
      <sheetName val="Device MASTER"/>
      <sheetName val="Device Assumptions"/>
      <sheetName val="Device Summary"/>
      <sheetName val="CapEx Summary"/>
      <sheetName val="Storage &amp; Database"/>
      <sheetName val="Plat Serv"/>
      <sheetName val="Net Engg"/>
      <sheetName val="Input Metrics"/>
      <sheetName val="Shirish's Model"/>
      <sheetName val="Cost of Sales"/>
      <sheetName val="Contracted Services"/>
      <sheetName val="Contracted Services Pivot"/>
      <sheetName val="Salary Reference Q317 for Q (2"/>
      <sheetName val="Salary Reference Q317 for Q4"/>
      <sheetName val="COGS Essbase"/>
      <sheetName val="Salary Reference Q317 for Q417"/>
      <sheetName val="Headcount FY18"/>
      <sheetName val="Headcount"/>
      <sheetName val="FY17 COGS AP_GL Detail"/>
      <sheetName val="Sheet7"/>
      <sheetName val="Sheet9"/>
      <sheetName val="Detail Pivot"/>
      <sheetName val="FY17 Support &amp; Software Detail"/>
      <sheetName val="FY17 Other Facilities Detail"/>
      <sheetName val="Cisco Prepaid Detail"/>
      <sheetName val="Data"/>
      <sheetName val="Fcst"/>
    </sheetNames>
    <sheetDataSet>
      <sheetData sheetId="0"/>
      <sheetData sheetId="1"/>
      <sheetData sheetId="2"/>
      <sheetData sheetId="3"/>
      <sheetData sheetId="4"/>
      <sheetData sheetId="5">
        <row r="14">
          <cell r="C14" t="str">
            <v>SAS</v>
          </cell>
        </row>
        <row r="15">
          <cell r="C15" t="str">
            <v>SSD</v>
          </cell>
        </row>
        <row r="16">
          <cell r="C16" t="str">
            <v>SATA</v>
          </cell>
        </row>
      </sheetData>
      <sheetData sheetId="6">
        <row r="4">
          <cell r="C4" t="str">
            <v>1M</v>
          </cell>
        </row>
        <row r="5">
          <cell r="C5" t="str">
            <v>2M</v>
          </cell>
        </row>
        <row r="6">
          <cell r="C6" t="str">
            <v>5M</v>
          </cell>
        </row>
        <row r="7">
          <cell r="C7" t="str">
            <v>10M</v>
          </cell>
        </row>
        <row r="8">
          <cell r="C8" t="str">
            <v>15M</v>
          </cell>
        </row>
        <row r="16">
          <cell r="C16" t="str">
            <v>Database Server</v>
          </cell>
        </row>
        <row r="17">
          <cell r="C17" t="str">
            <v>Big Iron</v>
          </cell>
        </row>
        <row r="24">
          <cell r="C24" t="str">
            <v>Hypervisors (100K)</v>
          </cell>
        </row>
        <row r="25">
          <cell r="C25" t="str">
            <v>Hypervisors (1M)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G Cost Distrib"/>
      <sheetName val="Data Entry 2a"/>
      <sheetName val="Form 2a"/>
      <sheetName val="AIG Output Form"/>
      <sheetName val="Cost Center Entry"/>
      <sheetName val="Form Cost Center"/>
      <sheetName val="Dezember97"/>
      <sheetName val="Current"/>
      <sheetName val="1BAS pres"/>
      <sheetName val="1BAS 2INC"/>
      <sheetName val="1GPI"/>
      <sheetName val="Proj2INC"/>
      <sheetName val="2A"/>
      <sheetName val="2A Old"/>
      <sheetName val="2ADJ"/>
      <sheetName val="2 DES"/>
      <sheetName val="2DES Dist"/>
      <sheetName val="8SAL"/>
      <sheetName val="3CAF"/>
      <sheetName val="1 FIX"/>
      <sheetName val="3KEY"/>
      <sheetName val="Keyf"/>
      <sheetName val="1 &amp; 2 Present Jan"/>
      <sheetName val="VBA Schlüsselwörter"/>
      <sheetName val="NAM1C"/>
      <sheetName val="Sheet2"/>
      <sheetName val="Sheet1"/>
      <sheetName val="NAM2A"/>
    </sheetNames>
    <sheetDataSet>
      <sheetData sheetId="0" refreshError="1">
        <row r="42">
          <cell r="E42">
            <v>857.73358787098641</v>
          </cell>
          <cell r="R42">
            <v>350.68965517241378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c"/>
      <sheetName val="Instructions"/>
      <sheetName val="Sheet6"/>
      <sheetName val="Plat Serv"/>
      <sheetName val="Storage &amp; 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E Upload Template"/>
      <sheetName val="SH Opening BS"/>
      <sheetName val="SH GL Codes in SAP"/>
      <sheetName val="LMTI GL Codes in SAP"/>
      <sheetName val="SH &amp; LMTI SAP Cost Centers"/>
      <sheetName val="All eBay Codes"/>
      <sheetName val="Y_FI_1020"/>
      <sheetName val="Y_FI_1008 Detail"/>
      <sheetName val="Y_FI_1008 Summary"/>
      <sheetName val="AIG Cost Distri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6667">
          <cell r="A16667">
            <v>100000</v>
          </cell>
          <cell r="C16667" t="str">
            <v>Cash, cash equivalents</v>
          </cell>
          <cell r="L16667">
            <v>100000</v>
          </cell>
        </row>
        <row r="16668">
          <cell r="A16668">
            <v>100001</v>
          </cell>
          <cell r="C16668" t="str">
            <v>Cash, cash equivalents</v>
          </cell>
          <cell r="L16668">
            <v>100000</v>
          </cell>
        </row>
        <row r="16669">
          <cell r="A16669">
            <v>100002</v>
          </cell>
          <cell r="C16669" t="str">
            <v>short term investments</v>
          </cell>
          <cell r="L16669">
            <v>108000</v>
          </cell>
        </row>
        <row r="16670">
          <cell r="A16670">
            <v>100003</v>
          </cell>
          <cell r="C16670" t="str">
            <v>closed - created in error</v>
          </cell>
          <cell r="L16670">
            <v>100000</v>
          </cell>
        </row>
        <row r="16671">
          <cell r="A16671">
            <v>100010</v>
          </cell>
          <cell r="C16671" t="str">
            <v>Cash - WFB Main</v>
          </cell>
          <cell r="L16671">
            <v>100000</v>
          </cell>
        </row>
        <row r="16672">
          <cell r="A16672">
            <v>100020</v>
          </cell>
          <cell r="C16672" t="str">
            <v>Cash - BofA Checking Main</v>
          </cell>
          <cell r="L16672">
            <v>100000</v>
          </cell>
        </row>
        <row r="16673">
          <cell r="A16673">
            <v>100022</v>
          </cell>
          <cell r="C16673" t="str">
            <v>BOA-PayPal  AP Disbursements-outgoing checks</v>
          </cell>
          <cell r="L16673">
            <v>100000</v>
          </cell>
        </row>
        <row r="16674">
          <cell r="A16674">
            <v>100023</v>
          </cell>
          <cell r="C16674" t="str">
            <v>BOA-PayPal  Payroll</v>
          </cell>
          <cell r="L16674">
            <v>100000</v>
          </cell>
        </row>
        <row r="16675">
          <cell r="A16675">
            <v>100030</v>
          </cell>
          <cell r="C16675" t="str">
            <v>Cash - Comerica</v>
          </cell>
          <cell r="L16675">
            <v>100000</v>
          </cell>
        </row>
        <row r="16676">
          <cell r="A16676">
            <v>100040</v>
          </cell>
          <cell r="C16676" t="str">
            <v>CLOSED-ACCT NO LONGER USED</v>
          </cell>
          <cell r="L16676">
            <v>100000</v>
          </cell>
        </row>
        <row r="16677">
          <cell r="A16677">
            <v>100050</v>
          </cell>
          <cell r="C16677" t="str">
            <v>Cash - Deposits in Transit</v>
          </cell>
          <cell r="L16677">
            <v>100000</v>
          </cell>
        </row>
        <row r="16678">
          <cell r="A16678">
            <v>100060</v>
          </cell>
          <cell r="C16678" t="str">
            <v>Cash in London - Royal Bank</v>
          </cell>
          <cell r="L16678">
            <v>100000</v>
          </cell>
        </row>
        <row r="16679">
          <cell r="A16679">
            <v>100061</v>
          </cell>
          <cell r="C16679" t="str">
            <v>BoA - PPE Corporate - GBP</v>
          </cell>
          <cell r="L16679">
            <v>100000</v>
          </cell>
        </row>
        <row r="16680">
          <cell r="A16680">
            <v>100062</v>
          </cell>
          <cell r="C16680" t="str">
            <v>BOA - PPEL GBP Checking 6016</v>
          </cell>
          <cell r="L16680">
            <v>100000</v>
          </cell>
        </row>
        <row r="16681">
          <cell r="A16681">
            <v>100070</v>
          </cell>
          <cell r="C16681" t="str">
            <v>CE - Nations Funds FundSweep</v>
          </cell>
          <cell r="L16681">
            <v>100000</v>
          </cell>
        </row>
        <row r="16682">
          <cell r="A16682">
            <v>100080</v>
          </cell>
          <cell r="C16682" t="str">
            <v>Cash - SVB Money Market</v>
          </cell>
          <cell r="L16682">
            <v>100000</v>
          </cell>
        </row>
        <row r="16683">
          <cell r="A16683">
            <v>100090</v>
          </cell>
          <cell r="C16683" t="str">
            <v>CE- PayPal Fund - PPI</v>
          </cell>
          <cell r="L16683">
            <v>100000</v>
          </cell>
        </row>
        <row r="16684">
          <cell r="A16684">
            <v>100100</v>
          </cell>
          <cell r="C16684" t="str">
            <v>BoA Savings 6070-41187-019</v>
          </cell>
          <cell r="L16684">
            <v>100000</v>
          </cell>
        </row>
        <row r="16685">
          <cell r="A16685">
            <v>100101</v>
          </cell>
          <cell r="C16685" t="str">
            <v>ABNAMRO OPERATING ACCOUNT 720-5405988-93</v>
          </cell>
          <cell r="L16685">
            <v>100000</v>
          </cell>
        </row>
        <row r="16686">
          <cell r="A16686">
            <v>100102</v>
          </cell>
          <cell r="C16686" t="str">
            <v>Cash WestPac AUD Main #0898</v>
          </cell>
          <cell r="L16686">
            <v>100000</v>
          </cell>
        </row>
        <row r="16687">
          <cell r="A16687">
            <v>100103</v>
          </cell>
          <cell r="C16687" t="str">
            <v>JP Morgan Chase -6839266514</v>
          </cell>
          <cell r="L16687">
            <v>100000</v>
          </cell>
        </row>
        <row r="16688">
          <cell r="A16688">
            <v>100104</v>
          </cell>
          <cell r="C16688" t="str">
            <v>JP Morgan Chase -304284262</v>
          </cell>
          <cell r="L16688">
            <v>100000</v>
          </cell>
        </row>
        <row r="16689">
          <cell r="A16689">
            <v>100105</v>
          </cell>
          <cell r="C16689" t="str">
            <v>JP Morgan Chase -0111939842</v>
          </cell>
          <cell r="L16689">
            <v>100000</v>
          </cell>
        </row>
        <row r="16690">
          <cell r="A16690">
            <v>100106</v>
          </cell>
          <cell r="C16690" t="str">
            <v>BofA-14513012 BOFAAVSX</v>
          </cell>
          <cell r="L16690">
            <v>100000</v>
          </cell>
        </row>
        <row r="16691">
          <cell r="A16691">
            <v>100107</v>
          </cell>
          <cell r="C16691" t="str">
            <v>JP Morgan-304284262-USD</v>
          </cell>
          <cell r="L16691">
            <v>100000</v>
          </cell>
        </row>
        <row r="16692">
          <cell r="A16692">
            <v>100108</v>
          </cell>
          <cell r="C16692" t="str">
            <v>JP Morgan-0111939842-SGD</v>
          </cell>
          <cell r="L16692">
            <v>100000</v>
          </cell>
        </row>
        <row r="16693">
          <cell r="A16693">
            <v>100109</v>
          </cell>
          <cell r="C16693" t="str">
            <v>JP Morgan-6839266514-HKD</v>
          </cell>
          <cell r="L16693">
            <v>100000</v>
          </cell>
        </row>
        <row r="16694">
          <cell r="A16694">
            <v>100110</v>
          </cell>
          <cell r="C16694" t="str">
            <v>SC First Bank (MMDA) 199-20-011139</v>
          </cell>
          <cell r="L16694">
            <v>100000</v>
          </cell>
        </row>
        <row r="16695">
          <cell r="A16695">
            <v>100111</v>
          </cell>
          <cell r="C16695" t="str">
            <v>JPM - 110453487</v>
          </cell>
          <cell r="L16695">
            <v>100000</v>
          </cell>
        </row>
        <row r="16696">
          <cell r="A16696">
            <v>100115</v>
          </cell>
          <cell r="C16696" t="str">
            <v>Cash - New Venture</v>
          </cell>
          <cell r="L16696">
            <v>100000</v>
          </cell>
        </row>
        <row r="16697">
          <cell r="A16697">
            <v>100120</v>
          </cell>
          <cell r="C16697" t="str">
            <v>Woori Bank 895-015768-01-105</v>
          </cell>
          <cell r="L16697">
            <v>100000</v>
          </cell>
        </row>
        <row r="16698">
          <cell r="A16698">
            <v>100121</v>
          </cell>
          <cell r="C16698" t="str">
            <v>Wooribank 1005-901-018880</v>
          </cell>
          <cell r="L16698">
            <v>100000</v>
          </cell>
        </row>
        <row r="16699">
          <cell r="A16699">
            <v>100122</v>
          </cell>
          <cell r="C16699" t="str">
            <v>Wooribank(ESPP) 1005-501-025396</v>
          </cell>
          <cell r="L16699">
            <v>100000</v>
          </cell>
        </row>
        <row r="16700">
          <cell r="A16700">
            <v>100130</v>
          </cell>
          <cell r="C16700" t="str">
            <v>Nong-hyup 018-01-215761</v>
          </cell>
          <cell r="L16700">
            <v>100000</v>
          </cell>
        </row>
        <row r="16701">
          <cell r="A16701">
            <v>100131</v>
          </cell>
          <cell r="C16701" t="str">
            <v>ICICI Bank -Delhi Br</v>
          </cell>
          <cell r="L16701">
            <v>100000</v>
          </cell>
        </row>
        <row r="16702">
          <cell r="A16702">
            <v>100132</v>
          </cell>
          <cell r="C16702" t="str">
            <v>ICICI Bank -AP</v>
          </cell>
          <cell r="L16702">
            <v>100000</v>
          </cell>
        </row>
        <row r="16703">
          <cell r="A16703">
            <v>100133</v>
          </cell>
          <cell r="C16703" t="str">
            <v>ICICI Bank -Corporate</v>
          </cell>
          <cell r="L16703">
            <v>100000</v>
          </cell>
        </row>
        <row r="16704">
          <cell r="A16704">
            <v>100134</v>
          </cell>
          <cell r="C16704" t="str">
            <v>ICICI Bank -Revenue</v>
          </cell>
          <cell r="L16704">
            <v>100000</v>
          </cell>
        </row>
        <row r="16705">
          <cell r="A16705">
            <v>100135</v>
          </cell>
          <cell r="C16705" t="str">
            <v>ICICI Bank -Forex</v>
          </cell>
          <cell r="L16705">
            <v>100000</v>
          </cell>
        </row>
        <row r="16706">
          <cell r="A16706">
            <v>100136</v>
          </cell>
          <cell r="C16706" t="str">
            <v>ICICI Bank -PaisaPay (CC)</v>
          </cell>
          <cell r="L16706">
            <v>100000</v>
          </cell>
        </row>
        <row r="16707">
          <cell r="A16707">
            <v>100137</v>
          </cell>
          <cell r="C16707" t="str">
            <v>Bank of Punjab Ltd -PaisaPay</v>
          </cell>
          <cell r="L16707">
            <v>100000</v>
          </cell>
        </row>
        <row r="16708">
          <cell r="A16708">
            <v>100138</v>
          </cell>
          <cell r="C16708" t="str">
            <v>Centurion Bank Ltd -PaisaPay</v>
          </cell>
          <cell r="L16708">
            <v>100000</v>
          </cell>
        </row>
        <row r="16709">
          <cell r="A16709">
            <v>100139</v>
          </cell>
          <cell r="C16709" t="str">
            <v>Federal Bank -PaisaPay</v>
          </cell>
          <cell r="L16709">
            <v>100000</v>
          </cell>
        </row>
        <row r="16710">
          <cell r="A16710">
            <v>100140</v>
          </cell>
          <cell r="C16710" t="str">
            <v>Kookmin (701401-01-318057)</v>
          </cell>
          <cell r="L16710">
            <v>100000</v>
          </cell>
        </row>
        <row r="16711">
          <cell r="A16711">
            <v>100141</v>
          </cell>
          <cell r="C16711" t="str">
            <v>IDBI Bank -PaisaPay</v>
          </cell>
          <cell r="L16711">
            <v>100000</v>
          </cell>
        </row>
        <row r="16712">
          <cell r="A16712">
            <v>100142</v>
          </cell>
          <cell r="C16712" t="str">
            <v>Global Trust Bank Ltd. -PaisaPay</v>
          </cell>
          <cell r="L16712">
            <v>100000</v>
          </cell>
        </row>
        <row r="16713">
          <cell r="A16713">
            <v>100143</v>
          </cell>
          <cell r="C16713" t="str">
            <v>UTI Bank Ltd. -PaisaPay</v>
          </cell>
          <cell r="L16713">
            <v>100000</v>
          </cell>
        </row>
        <row r="16714">
          <cell r="A16714">
            <v>100144</v>
          </cell>
          <cell r="C16714" t="str">
            <v>HDFC Bank Ltd. -PaisaPay</v>
          </cell>
          <cell r="L16714">
            <v>100000</v>
          </cell>
        </row>
        <row r="16715">
          <cell r="A16715">
            <v>100145</v>
          </cell>
          <cell r="C16715" t="str">
            <v>Citibank  -PaisaPay</v>
          </cell>
          <cell r="L16715">
            <v>100000</v>
          </cell>
        </row>
        <row r="16716">
          <cell r="A16716">
            <v>100146</v>
          </cell>
          <cell r="C16716" t="str">
            <v>ICICI  -PaisaPay (OBT)</v>
          </cell>
          <cell r="L16716">
            <v>100000</v>
          </cell>
        </row>
        <row r="16717">
          <cell r="A16717">
            <v>100147</v>
          </cell>
          <cell r="C16717" t="str">
            <v>ICICI  -PaisaPay (BJ)</v>
          </cell>
          <cell r="L16717">
            <v>100000</v>
          </cell>
        </row>
        <row r="16718">
          <cell r="A16718">
            <v>100148</v>
          </cell>
          <cell r="C16718" t="str">
            <v>Wells Fargo Bank - 4121034805</v>
          </cell>
          <cell r="L16718">
            <v>100000</v>
          </cell>
        </row>
        <row r="16719">
          <cell r="A16719">
            <v>100149</v>
          </cell>
          <cell r="C16719" t="str">
            <v>HSBC Ltd</v>
          </cell>
          <cell r="L16719">
            <v>100000</v>
          </cell>
        </row>
        <row r="16720">
          <cell r="A16720">
            <v>100150</v>
          </cell>
          <cell r="C16720" t="str">
            <v>Indust Bank Passbk Dep C2C &amp; B2C 337-015175-01-037</v>
          </cell>
          <cell r="L16720">
            <v>100000</v>
          </cell>
        </row>
        <row r="16721">
          <cell r="A16721">
            <v>100160</v>
          </cell>
          <cell r="C16721" t="str">
            <v>Shinhan Bank Passbook Dep C2C &amp; B2C 287-05-005488</v>
          </cell>
          <cell r="L16721">
            <v>100000</v>
          </cell>
        </row>
        <row r="16722">
          <cell r="A16722">
            <v>100170</v>
          </cell>
          <cell r="C16722" t="str">
            <v>Shinhan Bank Passbook Deposits 258-05-014965</v>
          </cell>
          <cell r="L16722">
            <v>100000</v>
          </cell>
        </row>
        <row r="16723">
          <cell r="A16723">
            <v>100180</v>
          </cell>
          <cell r="C16723" t="str">
            <v>Shinhan Bank Passbook Dep C2C &amp; B2C 286-01-004293</v>
          </cell>
          <cell r="L16723">
            <v>100000</v>
          </cell>
        </row>
        <row r="16724">
          <cell r="A16724">
            <v>100190</v>
          </cell>
          <cell r="C16724" t="str">
            <v>Shin-han Bank 286-01-004706</v>
          </cell>
          <cell r="L16724">
            <v>100000</v>
          </cell>
        </row>
        <row r="16725">
          <cell r="A16725">
            <v>100200</v>
          </cell>
          <cell r="C16725" t="str">
            <v>Time Deposit - less 3 month period</v>
          </cell>
          <cell r="L16725">
            <v>100000</v>
          </cell>
        </row>
        <row r="16726">
          <cell r="A16726">
            <v>100210</v>
          </cell>
          <cell r="C16726" t="str">
            <v>Woori Bank (S&amp;M) 026-25-0007-532</v>
          </cell>
          <cell r="L16726">
            <v>100000</v>
          </cell>
        </row>
        <row r="16727">
          <cell r="A16727">
            <v>100220</v>
          </cell>
          <cell r="C16727" t="str">
            <v>Hana Bank 102-369687-00105</v>
          </cell>
          <cell r="L16727">
            <v>100000</v>
          </cell>
        </row>
        <row r="16728">
          <cell r="A16728">
            <v>100230</v>
          </cell>
          <cell r="C16728" t="str">
            <v>KEB 333-13-00564-5</v>
          </cell>
          <cell r="L16728">
            <v>100000</v>
          </cell>
        </row>
        <row r="16729">
          <cell r="A16729">
            <v>100240</v>
          </cell>
          <cell r="C16729" t="str">
            <v>Kookmin 829501-04-000811</v>
          </cell>
          <cell r="L16729">
            <v>100000</v>
          </cell>
        </row>
        <row r="16730">
          <cell r="A16730">
            <v>100250</v>
          </cell>
          <cell r="C16730" t="str">
            <v>HSBC (MMF) 003-113719-862</v>
          </cell>
          <cell r="L16730">
            <v>100000</v>
          </cell>
        </row>
        <row r="16731">
          <cell r="A16731">
            <v>100260</v>
          </cell>
          <cell r="C16731" t="str">
            <v>HSBC (MMDA) 003-113719-086</v>
          </cell>
          <cell r="L16731">
            <v>100000</v>
          </cell>
        </row>
        <row r="16732">
          <cell r="A16732">
            <v>100270</v>
          </cell>
          <cell r="C16732" t="str">
            <v>SCFirst Bank 199-20-010519</v>
          </cell>
          <cell r="L16732">
            <v>100000</v>
          </cell>
        </row>
        <row r="16733">
          <cell r="A16733">
            <v>100280</v>
          </cell>
          <cell r="C16733" t="str">
            <v>CitiBank 5-002699-003</v>
          </cell>
          <cell r="L16733">
            <v>100000</v>
          </cell>
        </row>
        <row r="16734">
          <cell r="A16734">
            <v>100290</v>
          </cell>
          <cell r="C16734" t="str">
            <v>Nonghyup Bank Passbook Dep C2C &amp; B2C 018-01-209231</v>
          </cell>
          <cell r="L16734">
            <v>100000</v>
          </cell>
        </row>
        <row r="16735">
          <cell r="A16735">
            <v>100300</v>
          </cell>
          <cell r="C16735" t="str">
            <v>Merrill Lynch (001-01-700775)</v>
          </cell>
          <cell r="L16735">
            <v>100000</v>
          </cell>
        </row>
        <row r="16736">
          <cell r="A16736">
            <v>100310</v>
          </cell>
          <cell r="C16736" t="str">
            <v>Seoul Bank Passbook Dep C2C &amp; B2C 35601-0188912</v>
          </cell>
          <cell r="L16736">
            <v>100000</v>
          </cell>
        </row>
        <row r="16737">
          <cell r="A16737">
            <v>100320</v>
          </cell>
          <cell r="C16737" t="str">
            <v>Korea Exchange Bnk PB Dep C2C &amp; B2C 333-22-01345-6</v>
          </cell>
          <cell r="L16737">
            <v>100000</v>
          </cell>
        </row>
        <row r="16738">
          <cell r="A16738">
            <v>100330</v>
          </cell>
          <cell r="C16738" t="str">
            <v>Korea Exchange Bnk PB Dep C2C &amp; B2C 333-22-01631-5</v>
          </cell>
          <cell r="L16738">
            <v>100000</v>
          </cell>
        </row>
        <row r="16739">
          <cell r="A16739">
            <v>100340</v>
          </cell>
          <cell r="C16739" t="str">
            <v>Korea First Bank PB Dep C2C &amp; B2C 303-20-246222</v>
          </cell>
          <cell r="L16739">
            <v>100000</v>
          </cell>
        </row>
        <row r="16740">
          <cell r="A16740">
            <v>100350</v>
          </cell>
          <cell r="C16740" t="str">
            <v>Korea First Bank PB Dep C2C &amp; B2C 433-20-230558</v>
          </cell>
          <cell r="L16740">
            <v>100000</v>
          </cell>
        </row>
        <row r="16741">
          <cell r="A16741">
            <v>100360</v>
          </cell>
          <cell r="C16741" t="str">
            <v>Chohung Bank Passbook Dep C2C &amp; B2C 397-03-006958</v>
          </cell>
          <cell r="L16741">
            <v>100000</v>
          </cell>
        </row>
        <row r="16742">
          <cell r="A16742">
            <v>100370</v>
          </cell>
          <cell r="C16742" t="str">
            <v>Hana Bank (ESPP) 102-369687-00504</v>
          </cell>
          <cell r="L16742">
            <v>100000</v>
          </cell>
        </row>
        <row r="16743">
          <cell r="A16743">
            <v>100380</v>
          </cell>
          <cell r="C16743" t="str">
            <v>Woori Bank MMDA ESPP (1005-901-065562)</v>
          </cell>
          <cell r="L16743">
            <v>100000</v>
          </cell>
        </row>
        <row r="16744">
          <cell r="A16744">
            <v>100390</v>
          </cell>
          <cell r="C16744" t="str">
            <v>BOA MMDA (6070-41224-514)</v>
          </cell>
          <cell r="L16744">
            <v>100000</v>
          </cell>
        </row>
        <row r="16745">
          <cell r="A16745">
            <v>100400</v>
          </cell>
          <cell r="C16745" t="str">
            <v>Wooribank (GC) 1005-601-038031</v>
          </cell>
          <cell r="L16745">
            <v>100000</v>
          </cell>
        </row>
        <row r="16746">
          <cell r="A16746">
            <v>100410</v>
          </cell>
          <cell r="C16746" t="str">
            <v>Wooribank (GC) 1005-901-038032</v>
          </cell>
          <cell r="L16746">
            <v>100000</v>
          </cell>
        </row>
        <row r="16747">
          <cell r="A16747">
            <v>100420</v>
          </cell>
          <cell r="C16747" t="str">
            <v>Hanvit Bank Passbk Dep C2C &amp; B2C 165-122858-13-101</v>
          </cell>
          <cell r="L16747">
            <v>100000</v>
          </cell>
        </row>
        <row r="16748">
          <cell r="A16748">
            <v>100430</v>
          </cell>
          <cell r="C16748" t="str">
            <v>LG (MMF) #101-88-202964</v>
          </cell>
          <cell r="L16748">
            <v>100000</v>
          </cell>
        </row>
        <row r="16749">
          <cell r="A16749">
            <v>100440</v>
          </cell>
          <cell r="C16749" t="str">
            <v>Hanvit Bank Passbk Dep C2C &amp; B2C 364-024557-13-102</v>
          </cell>
          <cell r="L16749">
            <v>100000</v>
          </cell>
        </row>
        <row r="16750">
          <cell r="A16750">
            <v>100450</v>
          </cell>
          <cell r="C16750" t="str">
            <v>Korea Post Passbook Deposits B2B 012765-01-005688</v>
          </cell>
          <cell r="L16750">
            <v>100000</v>
          </cell>
        </row>
        <row r="16751">
          <cell r="A16751">
            <v>100460</v>
          </cell>
          <cell r="C16751" t="str">
            <v>Korea Post Passbook Dep C2C &amp; B2C 012765-01-005959</v>
          </cell>
          <cell r="L16751">
            <v>100000</v>
          </cell>
        </row>
        <row r="16752">
          <cell r="A16752">
            <v>100470</v>
          </cell>
          <cell r="C16752" t="str">
            <v>Koram Bank (GMV) 147-51245-245</v>
          </cell>
          <cell r="L16752">
            <v>100000</v>
          </cell>
        </row>
        <row r="16753">
          <cell r="A16753">
            <v>100480</v>
          </cell>
          <cell r="C16753" t="str">
            <v>Koram Bank (Remit) 147-51261-241</v>
          </cell>
          <cell r="L16753">
            <v>100000</v>
          </cell>
        </row>
        <row r="16754">
          <cell r="A16754">
            <v>100490</v>
          </cell>
          <cell r="C16754" t="str">
            <v>Koram Bank (S&amp;M) 147-51262-249</v>
          </cell>
          <cell r="L16754">
            <v>100000</v>
          </cell>
        </row>
        <row r="16755">
          <cell r="A16755">
            <v>100500</v>
          </cell>
          <cell r="C16755" t="str">
            <v>Petty Cash</v>
          </cell>
          <cell r="L16755">
            <v>100000</v>
          </cell>
        </row>
        <row r="16756">
          <cell r="A16756">
            <v>100501</v>
          </cell>
          <cell r="C16756" t="str">
            <v>Petty Cash Account</v>
          </cell>
          <cell r="L16756">
            <v>100000</v>
          </cell>
        </row>
        <row r="16757">
          <cell r="A16757">
            <v>100510</v>
          </cell>
          <cell r="C16757" t="str">
            <v>Nong-hyup (MMDA) 018-17-012712</v>
          </cell>
          <cell r="L16757">
            <v>100000</v>
          </cell>
        </row>
        <row r="16758">
          <cell r="A16758">
            <v>100520</v>
          </cell>
          <cell r="C16758" t="str">
            <v>Koram Bank (MMDA) 147-52526-248</v>
          </cell>
          <cell r="L16758">
            <v>100000</v>
          </cell>
        </row>
        <row r="16759">
          <cell r="A16759">
            <v>100530</v>
          </cell>
          <cell r="C16759" t="str">
            <v>Koram Bank Passbook Deposits 147-51233-240</v>
          </cell>
          <cell r="L16759">
            <v>100000</v>
          </cell>
        </row>
        <row r="16760">
          <cell r="A16760">
            <v>100540</v>
          </cell>
          <cell r="C16760" t="str">
            <v>Koram Bank (MMDA) 147-52514-243</v>
          </cell>
          <cell r="L16760">
            <v>100000</v>
          </cell>
        </row>
        <row r="16761">
          <cell r="A16761">
            <v>100550</v>
          </cell>
          <cell r="C16761" t="str">
            <v>Kookmin Bank (MMDA) 389837-01-000799</v>
          </cell>
          <cell r="L16761">
            <v>100000</v>
          </cell>
        </row>
        <row r="16762">
          <cell r="A16762">
            <v>100560</v>
          </cell>
          <cell r="C16762" t="str">
            <v>ABNAMRO Main Account 1632 00 0008</v>
          </cell>
          <cell r="L16762">
            <v>100000</v>
          </cell>
        </row>
        <row r="16763">
          <cell r="A16763">
            <v>100570</v>
          </cell>
          <cell r="C16763" t="str">
            <v>ABNAMRO Charity 1 1632 00 0016</v>
          </cell>
          <cell r="L16763">
            <v>100000</v>
          </cell>
        </row>
        <row r="16764">
          <cell r="A16764">
            <v>100580</v>
          </cell>
          <cell r="C16764" t="str">
            <v>ABNAMRO Charity 2 1632 00 0024</v>
          </cell>
          <cell r="L16764">
            <v>100000</v>
          </cell>
        </row>
        <row r="16765">
          <cell r="A16765">
            <v>100590</v>
          </cell>
          <cell r="C16765" t="str">
            <v>Deutsche Bank Main Account 190283200</v>
          </cell>
          <cell r="L16765">
            <v>100000</v>
          </cell>
        </row>
        <row r="16766">
          <cell r="A16766">
            <v>100600</v>
          </cell>
          <cell r="C16766" t="str">
            <v>Deutsche Bank Charity 1 190283201</v>
          </cell>
          <cell r="L16766">
            <v>100000</v>
          </cell>
        </row>
        <row r="16767">
          <cell r="A16767">
            <v>100610</v>
          </cell>
          <cell r="C16767" t="str">
            <v>Deutsche Bank Charity 2  190283202</v>
          </cell>
          <cell r="L16767">
            <v>100000</v>
          </cell>
        </row>
        <row r="16768">
          <cell r="A16768">
            <v>100620</v>
          </cell>
          <cell r="C16768" t="str">
            <v>Deutsche Bank Charity 3  190283203</v>
          </cell>
          <cell r="L16768">
            <v>100000</v>
          </cell>
        </row>
        <row r="16769">
          <cell r="A16769">
            <v>100630</v>
          </cell>
          <cell r="C16769" t="str">
            <v>Deutsche Bank  Alando 190283204</v>
          </cell>
          <cell r="L16769">
            <v>100000</v>
          </cell>
        </row>
        <row r="16770">
          <cell r="A16770">
            <v>100640</v>
          </cell>
          <cell r="C16770" t="str">
            <v>Deutsche eBay Shop 190283205</v>
          </cell>
          <cell r="L16770">
            <v>100000</v>
          </cell>
        </row>
        <row r="16771">
          <cell r="A16771">
            <v>100650</v>
          </cell>
          <cell r="C16771" t="str">
            <v>Deutsche Festgeld, Term Money 190283220</v>
          </cell>
          <cell r="L16771">
            <v>100000</v>
          </cell>
        </row>
        <row r="16772">
          <cell r="A16772">
            <v>100660</v>
          </cell>
          <cell r="C16772" t="str">
            <v>Barclays Old iBazar Account 065 0003 11 0001081722</v>
          </cell>
          <cell r="L16772">
            <v>100000</v>
          </cell>
        </row>
        <row r="16773">
          <cell r="A16773">
            <v>100670</v>
          </cell>
          <cell r="C16773" t="str">
            <v>Barclays Euro Account 0056 0003 18 0001082742</v>
          </cell>
          <cell r="L16773">
            <v>100000</v>
          </cell>
        </row>
        <row r="16774">
          <cell r="A16774">
            <v>100680</v>
          </cell>
          <cell r="C16774" t="str">
            <v>BBVA 0182 5459 11 0201503901</v>
          </cell>
          <cell r="L16774">
            <v>100000</v>
          </cell>
        </row>
        <row r="16775">
          <cell r="A16775">
            <v>100690</v>
          </cell>
          <cell r="C16775" t="str">
            <v>BBVA 0182 5459 11 0201503895</v>
          </cell>
          <cell r="L16775">
            <v>100000</v>
          </cell>
        </row>
        <row r="16776">
          <cell r="A16776">
            <v>100695</v>
          </cell>
          <cell r="C16776" t="str">
            <v>BBVA 0182 5459 16 0201504881 main acct eBay Spain</v>
          </cell>
          <cell r="L16776">
            <v>100000</v>
          </cell>
        </row>
        <row r="16777">
          <cell r="A16777">
            <v>100700</v>
          </cell>
          <cell r="C16777" t="str">
            <v>Credit Mutuel - Auction Fees 11899 00124 000250332</v>
          </cell>
          <cell r="L16777">
            <v>100000</v>
          </cell>
        </row>
        <row r="16778">
          <cell r="A16778">
            <v>100710</v>
          </cell>
          <cell r="C16778" t="str">
            <v>Credit Mutuel 11899 00 124 000250332 46</v>
          </cell>
          <cell r="L16778">
            <v>100000</v>
          </cell>
        </row>
        <row r="16779">
          <cell r="A16779">
            <v>100715</v>
          </cell>
          <cell r="C16779" t="str">
            <v>Banco Asturias</v>
          </cell>
          <cell r="L16779">
            <v>100000</v>
          </cell>
        </row>
        <row r="16780">
          <cell r="A16780">
            <v>100720</v>
          </cell>
          <cell r="C16780" t="str">
            <v>ABNAMRO General Accounting 597207682</v>
          </cell>
          <cell r="L16780">
            <v>100000</v>
          </cell>
        </row>
        <row r="16781">
          <cell r="A16781">
            <v>100730</v>
          </cell>
          <cell r="C16781" t="str">
            <v>ABNAMRO Legal/Tax</v>
          </cell>
          <cell r="L16781">
            <v>100000</v>
          </cell>
        </row>
        <row r="16782">
          <cell r="A16782">
            <v>100740</v>
          </cell>
          <cell r="C16782" t="str">
            <v>ABNAMRO Old iBazar Operating Acct 562209166</v>
          </cell>
          <cell r="L16782">
            <v>100000</v>
          </cell>
        </row>
        <row r="16783">
          <cell r="A16783">
            <v>100750</v>
          </cell>
          <cell r="C16783" t="str">
            <v>Fortis Old iBazar Billing Acct 644721111</v>
          </cell>
          <cell r="L16783">
            <v>100000</v>
          </cell>
        </row>
        <row r="16784">
          <cell r="A16784">
            <v>100760</v>
          </cell>
          <cell r="C16784" t="str">
            <v>ABNAMRO Operating Acct 18739 00001 00200702211-44</v>
          </cell>
          <cell r="L16784">
            <v>100000</v>
          </cell>
        </row>
        <row r="16785">
          <cell r="A16785">
            <v>100761</v>
          </cell>
          <cell r="C16785" t="str">
            <v>ABNAMRO ESPP Acct 406943311</v>
          </cell>
          <cell r="L16785">
            <v>100000</v>
          </cell>
        </row>
        <row r="16786">
          <cell r="A16786">
            <v>100770</v>
          </cell>
          <cell r="C16786" t="str">
            <v>Credit Mutuel Group Buying, Credit Card 1189 9001</v>
          </cell>
          <cell r="L16786">
            <v>100000</v>
          </cell>
        </row>
        <row r="16787">
          <cell r="A16787">
            <v>100780</v>
          </cell>
          <cell r="C16787" t="str">
            <v>Credit Mutuel Auctions Credit Card 1189 9001-2400</v>
          </cell>
          <cell r="L16787">
            <v>100000</v>
          </cell>
        </row>
        <row r="16788">
          <cell r="A16788">
            <v>100790</v>
          </cell>
          <cell r="C16788" t="str">
            <v>Fortis 1 Capital Increase 30488 00016 000 216 08 7</v>
          </cell>
          <cell r="L16788">
            <v>100000</v>
          </cell>
        </row>
        <row r="16789">
          <cell r="A16789">
            <v>100800</v>
          </cell>
          <cell r="C16789" t="str">
            <v>Fortis 2 Expenses 30488 00016 000 216 26 578 74</v>
          </cell>
          <cell r="L16789">
            <v>100000</v>
          </cell>
        </row>
        <row r="16790">
          <cell r="A16790">
            <v>100810</v>
          </cell>
          <cell r="C16790" t="str">
            <v>Fortis 3 Payroll 30488 00016 000 216 27 451 74</v>
          </cell>
          <cell r="L16790">
            <v>100000</v>
          </cell>
        </row>
        <row r="16791">
          <cell r="A16791">
            <v>100820</v>
          </cell>
          <cell r="C16791" t="str">
            <v>Fortis 4 Expenses 30488 00016 000 216 26 285 80</v>
          </cell>
          <cell r="L16791">
            <v>100000</v>
          </cell>
        </row>
        <row r="16792">
          <cell r="A16792">
            <v>100830</v>
          </cell>
          <cell r="C16792" t="str">
            <v>Fortis 5 Guarantee BiPOP 30488 00016 000 216 27 60</v>
          </cell>
          <cell r="L16792">
            <v>100000</v>
          </cell>
        </row>
        <row r="16793">
          <cell r="A16793">
            <v>100840</v>
          </cell>
          <cell r="C16793" t="str">
            <v>IntesaBCI 07216837/01/34</v>
          </cell>
          <cell r="L16793">
            <v>100000</v>
          </cell>
        </row>
        <row r="16794">
          <cell r="A16794">
            <v>100850</v>
          </cell>
          <cell r="C16794" t="str">
            <v>ABNAMRO 3509036</v>
          </cell>
          <cell r="L16794">
            <v>100000</v>
          </cell>
        </row>
        <row r="16795">
          <cell r="A16795">
            <v>100860</v>
          </cell>
          <cell r="C16795" t="str">
            <v>Banca Nazionale del Lavoro - eBay Italia Stock Cap</v>
          </cell>
          <cell r="L16795">
            <v>100000</v>
          </cell>
        </row>
        <row r="16796">
          <cell r="A16796">
            <v>100870</v>
          </cell>
          <cell r="C16796" t="str">
            <v>Banca Pop di Milano - Old iBazar Acct 43700</v>
          </cell>
          <cell r="L16796">
            <v>100000</v>
          </cell>
        </row>
        <row r="16797">
          <cell r="A16797">
            <v>100880</v>
          </cell>
          <cell r="C16797" t="str">
            <v>Credit Mutuelle Paris - Former iBazar Account</v>
          </cell>
          <cell r="L16797">
            <v>100000</v>
          </cell>
        </row>
        <row r="16798">
          <cell r="A16798">
            <v>100890</v>
          </cell>
          <cell r="C16798" t="str">
            <v>ABNAMRO Collections (Alando) 2.37.55.008</v>
          </cell>
          <cell r="L16798">
            <v>100000</v>
          </cell>
        </row>
        <row r="16799">
          <cell r="A16799">
            <v>100900</v>
          </cell>
          <cell r="C16799" t="str">
            <v>ABNAMRO Collections (eBay GmbH) 2.37.55.016</v>
          </cell>
          <cell r="L16799">
            <v>100000</v>
          </cell>
        </row>
        <row r="16800">
          <cell r="A16800">
            <v>100910</v>
          </cell>
          <cell r="C16800" t="str">
            <v>Chase Direct Debit/Wire Transfer 549001350132</v>
          </cell>
          <cell r="L16800">
            <v>100000</v>
          </cell>
        </row>
        <row r="16801">
          <cell r="A16801">
            <v>100911</v>
          </cell>
          <cell r="C16801" t="str">
            <v>JP Morgan-549001350132-EUR</v>
          </cell>
          <cell r="L16801">
            <v>100000</v>
          </cell>
        </row>
        <row r="16802">
          <cell r="A16802">
            <v>100912</v>
          </cell>
          <cell r="C16802" t="str">
            <v>JP Morgan-6161606592 - EUR</v>
          </cell>
          <cell r="L16802">
            <v>100000</v>
          </cell>
        </row>
        <row r="16803">
          <cell r="A16803">
            <v>100920</v>
          </cell>
          <cell r="C16803" t="str">
            <v>ABNAMRO Affiliate Payments</v>
          </cell>
          <cell r="L16803">
            <v>100000</v>
          </cell>
        </row>
        <row r="16804">
          <cell r="A16804">
            <v>100921</v>
          </cell>
          <cell r="C16804" t="str">
            <v>ABNAMRO Affiliate Payments</v>
          </cell>
          <cell r="L16804">
            <v>100000</v>
          </cell>
        </row>
        <row r="16805">
          <cell r="A16805">
            <v>100930</v>
          </cell>
          <cell r="C16805" t="str">
            <v>ABNAMRO Ad Revenues 460131880581</v>
          </cell>
          <cell r="L16805">
            <v>100000</v>
          </cell>
        </row>
        <row r="16806">
          <cell r="A16806">
            <v>100931</v>
          </cell>
          <cell r="C16806" t="str">
            <v>ABNAMRO Ad Revenues 460131880581</v>
          </cell>
          <cell r="L16806">
            <v>100000</v>
          </cell>
        </row>
        <row r="16807">
          <cell r="A16807">
            <v>100940</v>
          </cell>
          <cell r="C16807" t="str">
            <v>Royal Bank CAD Lockbox 095911004464</v>
          </cell>
          <cell r="L16807">
            <v>100000</v>
          </cell>
        </row>
        <row r="16808">
          <cell r="A16808">
            <v>100950</v>
          </cell>
          <cell r="C16808" t="str">
            <v>Wells Fargo Canadian Lockbox 204175CAD</v>
          </cell>
          <cell r="L16808">
            <v>100000</v>
          </cell>
        </row>
        <row r="16809">
          <cell r="A16809">
            <v>100951</v>
          </cell>
          <cell r="C16809" t="str">
            <v>Wells Fargo Canadian Lockbox 204175CAD</v>
          </cell>
          <cell r="L16809">
            <v>100000</v>
          </cell>
        </row>
        <row r="16810">
          <cell r="A16810">
            <v>100960</v>
          </cell>
          <cell r="C16810" t="str">
            <v>ABNAMRO Collections</v>
          </cell>
          <cell r="L16810">
            <v>100000</v>
          </cell>
        </row>
        <row r="16811">
          <cell r="A16811">
            <v>100970</v>
          </cell>
          <cell r="C16811" t="str">
            <v>ABNAMRO Affiliate Payments 18739 00001 00200717553</v>
          </cell>
          <cell r="L16811">
            <v>100000</v>
          </cell>
        </row>
        <row r="16812">
          <cell r="A16812">
            <v>100980</v>
          </cell>
          <cell r="C16812" t="str">
            <v>ABNAMRO Ad Revenues 18739 00001 00200718053 48</v>
          </cell>
          <cell r="L16812">
            <v>100000</v>
          </cell>
        </row>
        <row r="16813">
          <cell r="A16813">
            <v>100990</v>
          </cell>
          <cell r="C16813" t="str">
            <v>Chase Direct Debit 000609073301</v>
          </cell>
          <cell r="L16813">
            <v>100000</v>
          </cell>
        </row>
        <row r="16814">
          <cell r="A16814">
            <v>101000</v>
          </cell>
          <cell r="C16814" t="str">
            <v>Concentration</v>
          </cell>
          <cell r="L16814">
            <v>100000</v>
          </cell>
        </row>
        <row r="16815">
          <cell r="A16815">
            <v>101001</v>
          </cell>
          <cell r="C16815" t="str">
            <v>Concentration - incoming</v>
          </cell>
          <cell r="L16815">
            <v>100000</v>
          </cell>
        </row>
        <row r="16816">
          <cell r="A16816">
            <v>101002</v>
          </cell>
          <cell r="C16816" t="str">
            <v>Concentration - outgoing</v>
          </cell>
          <cell r="L16816">
            <v>100000</v>
          </cell>
        </row>
        <row r="16817">
          <cell r="A16817">
            <v>101003</v>
          </cell>
          <cell r="C16817" t="str">
            <v>ACH Clearing</v>
          </cell>
          <cell r="L16817">
            <v>100000</v>
          </cell>
        </row>
        <row r="16818">
          <cell r="A16818">
            <v>101004</v>
          </cell>
          <cell r="C16818" t="str">
            <v>Clearing for Wire Transfer Tool</v>
          </cell>
          <cell r="L16818">
            <v>100000</v>
          </cell>
        </row>
        <row r="16819">
          <cell r="A16819">
            <v>101005</v>
          </cell>
          <cell r="C16819" t="str">
            <v>Treasury clearing account</v>
          </cell>
          <cell r="L16819">
            <v>100000</v>
          </cell>
        </row>
        <row r="16820">
          <cell r="A16820">
            <v>101006</v>
          </cell>
          <cell r="C16820" t="str">
            <v>JPM-DE-AdSales Clearing</v>
          </cell>
          <cell r="L16820">
            <v>100000</v>
          </cell>
        </row>
        <row r="16821">
          <cell r="A16821">
            <v>101007</v>
          </cell>
          <cell r="C16821" t="str">
            <v>JPM catchall account</v>
          </cell>
          <cell r="L16821">
            <v>100000</v>
          </cell>
        </row>
        <row r="16822">
          <cell r="A16822">
            <v>101008</v>
          </cell>
          <cell r="C16822" t="str">
            <v>ZBA Transfer Account</v>
          </cell>
          <cell r="L16822">
            <v>100000</v>
          </cell>
        </row>
        <row r="16823">
          <cell r="A16823">
            <v>101009</v>
          </cell>
          <cell r="C16823" t="str">
            <v>PayPal Settlement ZBA Account</v>
          </cell>
          <cell r="L16823">
            <v>100000</v>
          </cell>
        </row>
        <row r="16824">
          <cell r="A16824">
            <v>101010</v>
          </cell>
          <cell r="C16824" t="str">
            <v>Credit Mutuel Local Credit Cards (iBazar) 11899 00</v>
          </cell>
          <cell r="L16824">
            <v>100000</v>
          </cell>
        </row>
        <row r="16825">
          <cell r="A16825">
            <v>101011</v>
          </cell>
          <cell r="C16825" t="str">
            <v>Bank of America-30494019</v>
          </cell>
          <cell r="L16825">
            <v>100000</v>
          </cell>
        </row>
        <row r="16826">
          <cell r="A16826">
            <v>101012</v>
          </cell>
          <cell r="C16826" t="str">
            <v>PayPal Settlement ZBA Account</v>
          </cell>
          <cell r="L16826">
            <v>100000</v>
          </cell>
        </row>
        <row r="16827">
          <cell r="A16827">
            <v>101013</v>
          </cell>
          <cell r="C16827" t="str">
            <v>Concentration Sweep</v>
          </cell>
          <cell r="L16827">
            <v>100000</v>
          </cell>
        </row>
        <row r="16828">
          <cell r="A16828">
            <v>101020</v>
          </cell>
          <cell r="C16828" t="str">
            <v>ABNAMRO Collections (CIP/DD) 16.30.576/018</v>
          </cell>
          <cell r="L16828">
            <v>100000</v>
          </cell>
        </row>
        <row r="16829">
          <cell r="A16829">
            <v>101030</v>
          </cell>
          <cell r="C16829" t="str">
            <v>ABNAMRO Payroll (Brandenburg) 16.30.576/026</v>
          </cell>
          <cell r="L16829">
            <v>100000</v>
          </cell>
        </row>
        <row r="16830">
          <cell r="A16830">
            <v>101040</v>
          </cell>
          <cell r="C16830" t="str">
            <v>ABNAMRO Merchandising 16.30.576/034</v>
          </cell>
          <cell r="L16830">
            <v>100000</v>
          </cell>
        </row>
        <row r="16831">
          <cell r="A16831">
            <v>101050</v>
          </cell>
          <cell r="C16831" t="str">
            <v>ABNAMRO Ad Revenue 16.30.576/042</v>
          </cell>
          <cell r="L16831">
            <v>100000</v>
          </cell>
        </row>
        <row r="16832">
          <cell r="A16832">
            <v>101060</v>
          </cell>
          <cell r="C16832" t="str">
            <v>Deutsche Old Collections Acct 195199500</v>
          </cell>
          <cell r="L16832">
            <v>100000</v>
          </cell>
        </row>
        <row r="16833">
          <cell r="A16833">
            <v>101070</v>
          </cell>
          <cell r="C16833" t="str">
            <v>Deutsche Fraucke's Account 195199501</v>
          </cell>
          <cell r="L16833">
            <v>100000</v>
          </cell>
        </row>
        <row r="16834">
          <cell r="A16834">
            <v>101080</v>
          </cell>
          <cell r="C16834" t="str">
            <v>Deutsche 195199502</v>
          </cell>
          <cell r="L16834">
            <v>100000</v>
          </cell>
        </row>
        <row r="16835">
          <cell r="A16835">
            <v>101085</v>
          </cell>
          <cell r="C16835" t="str">
            <v>Deutsche Bank 1951995 03</v>
          </cell>
          <cell r="L16835">
            <v>100000</v>
          </cell>
        </row>
        <row r="16836">
          <cell r="A16836">
            <v>101090</v>
          </cell>
          <cell r="C16836" t="str">
            <v>ABNAMRO Collections (Lockbox) U 03003 01600 303505</v>
          </cell>
          <cell r="L16836">
            <v>100000</v>
          </cell>
        </row>
        <row r="16837">
          <cell r="A16837">
            <v>101100</v>
          </cell>
          <cell r="C16837" t="str">
            <v>Property Management Cash-eBay Park</v>
          </cell>
          <cell r="L16837">
            <v>100000</v>
          </cell>
        </row>
        <row r="16838">
          <cell r="A16838">
            <v>101110</v>
          </cell>
          <cell r="C16838" t="str">
            <v>ABNAMRO Affiliate Payments A 03003 01600 303510654</v>
          </cell>
          <cell r="L16838">
            <v>100000</v>
          </cell>
        </row>
        <row r="16839">
          <cell r="A16839">
            <v>101111</v>
          </cell>
          <cell r="C16839" t="str">
            <v>BofA 6070-41224-019</v>
          </cell>
          <cell r="L16839">
            <v>100000</v>
          </cell>
        </row>
        <row r="16840">
          <cell r="A16840">
            <v>101120</v>
          </cell>
          <cell r="C16840" t="str">
            <v>ABNAMRO Ad Revenues Z 03003 01600 303511219</v>
          </cell>
          <cell r="L16840">
            <v>100000</v>
          </cell>
        </row>
        <row r="16841">
          <cell r="A16841">
            <v>101130</v>
          </cell>
          <cell r="C16841" t="str">
            <v>Chase Direct Debit 0000000706</v>
          </cell>
          <cell r="L16841">
            <v>100000</v>
          </cell>
        </row>
        <row r="16842">
          <cell r="A16842">
            <v>101140</v>
          </cell>
          <cell r="C16842" t="str">
            <v>ABNAMRO Collections (Foreign Checks) 55.14.73.665</v>
          </cell>
          <cell r="L16842">
            <v>100000</v>
          </cell>
        </row>
        <row r="16843">
          <cell r="A16843">
            <v>101150</v>
          </cell>
          <cell r="C16843" t="str">
            <v>ABNAMRO Affiliate Payments 45.68.04.757</v>
          </cell>
          <cell r="L16843">
            <v>100000</v>
          </cell>
        </row>
        <row r="16844">
          <cell r="A16844">
            <v>101160</v>
          </cell>
          <cell r="C16844" t="str">
            <v>ABNAMRO Ad Revenues 45.68.06.199</v>
          </cell>
          <cell r="L16844">
            <v>100000</v>
          </cell>
        </row>
        <row r="16845">
          <cell r="A16845">
            <v>101170</v>
          </cell>
          <cell r="C16845" t="str">
            <v>ABNAMRO Affiliate Payments</v>
          </cell>
          <cell r="L16845">
            <v>100000</v>
          </cell>
        </row>
        <row r="16846">
          <cell r="A16846">
            <v>101180</v>
          </cell>
          <cell r="C16846" t="str">
            <v>ABNAMRO Ad Revenues 54.54.67.160</v>
          </cell>
          <cell r="L16846">
            <v>100000</v>
          </cell>
        </row>
        <row r="16847">
          <cell r="A16847">
            <v>101190</v>
          </cell>
          <cell r="C16847" t="str">
            <v>Chase Direct Debit 660955857</v>
          </cell>
          <cell r="L16847">
            <v>100000</v>
          </cell>
        </row>
        <row r="16848">
          <cell r="A16848">
            <v>101200</v>
          </cell>
          <cell r="C16848" t="str">
            <v>Property Management Cash-eBay North</v>
          </cell>
          <cell r="L16848">
            <v>100000</v>
          </cell>
        </row>
        <row r="16849">
          <cell r="A16849">
            <v>101201</v>
          </cell>
          <cell r="C16849" t="str">
            <v>account closed</v>
          </cell>
          <cell r="L16849">
            <v>100000</v>
          </cell>
        </row>
        <row r="16850">
          <cell r="A16850">
            <v>101202</v>
          </cell>
          <cell r="C16850" t="str">
            <v>account closed</v>
          </cell>
          <cell r="L16850">
            <v>100000</v>
          </cell>
        </row>
        <row r="16851">
          <cell r="A16851">
            <v>101210</v>
          </cell>
          <cell r="C16851" t="str">
            <v>ABNAMRO Affiliate Payments 0.10.00.24.491</v>
          </cell>
          <cell r="L16851">
            <v>100000</v>
          </cell>
        </row>
        <row r="16852">
          <cell r="A16852">
            <v>101215</v>
          </cell>
          <cell r="C16852" t="str">
            <v>PROPERTY MANAGEMENT CASH</v>
          </cell>
          <cell r="L16852">
            <v>100000</v>
          </cell>
        </row>
        <row r="16853">
          <cell r="A16853">
            <v>101220</v>
          </cell>
          <cell r="C16853" t="str">
            <v>ABNAMRO Ad Revenues 0.10.00.24.505</v>
          </cell>
          <cell r="L16853">
            <v>100000</v>
          </cell>
        </row>
        <row r="16854">
          <cell r="A16854">
            <v>101230</v>
          </cell>
          <cell r="C16854" t="str">
            <v>Chase Direct Debit 0222 0003 24 0097204509</v>
          </cell>
          <cell r="L16854">
            <v>100000</v>
          </cell>
        </row>
        <row r="16855">
          <cell r="A16855">
            <v>101231</v>
          </cell>
          <cell r="C16855" t="str">
            <v>JPM Madrid 33040201</v>
          </cell>
          <cell r="L16855">
            <v>100000</v>
          </cell>
        </row>
        <row r="16856">
          <cell r="A16856">
            <v>101240</v>
          </cell>
          <cell r="C16856" t="str">
            <v>ABNAMRO Capitalization N211385A</v>
          </cell>
          <cell r="L16856">
            <v>100000</v>
          </cell>
        </row>
        <row r="16857">
          <cell r="A16857">
            <v>101250</v>
          </cell>
          <cell r="C16857" t="str">
            <v>ABNAMRO Collections N211385C</v>
          </cell>
          <cell r="L16857">
            <v>100000</v>
          </cell>
        </row>
        <row r="16858">
          <cell r="A16858">
            <v>101251</v>
          </cell>
          <cell r="C16858" t="str">
            <v>ABNAMRO Collections N211385C</v>
          </cell>
          <cell r="L16858">
            <v>100000</v>
          </cell>
        </row>
        <row r="16859">
          <cell r="A16859">
            <v>101260</v>
          </cell>
          <cell r="C16859" t="str">
            <v>ABNAMRO Concentration N211385E</v>
          </cell>
          <cell r="L16859">
            <v>100000</v>
          </cell>
        </row>
        <row r="16860">
          <cell r="A16860">
            <v>101270</v>
          </cell>
          <cell r="C16860" t="str">
            <v>ABNAMRO Collections (eBay GmbH) N211984A</v>
          </cell>
          <cell r="L16860">
            <v>100000</v>
          </cell>
        </row>
        <row r="16861">
          <cell r="A16861">
            <v>101271</v>
          </cell>
          <cell r="C16861" t="str">
            <v>ABNAMRO Collections (eBay GmbH) N211984A</v>
          </cell>
          <cell r="L16861">
            <v>100000</v>
          </cell>
        </row>
        <row r="16862">
          <cell r="A16862">
            <v>101280</v>
          </cell>
          <cell r="C16862" t="str">
            <v>Credit Suisse AG Operating Acct 117433-52</v>
          </cell>
          <cell r="L16862">
            <v>100000</v>
          </cell>
        </row>
        <row r="16863">
          <cell r="A16863">
            <v>101290</v>
          </cell>
          <cell r="C16863" t="str">
            <v>Credit Suisse Deposit Acct to Guarantee 117433-52G</v>
          </cell>
          <cell r="L16863">
            <v>100000</v>
          </cell>
        </row>
        <row r="16864">
          <cell r="A16864">
            <v>101291</v>
          </cell>
          <cell r="C16864" t="str">
            <v>ABN Acct #N211984B</v>
          </cell>
          <cell r="L16864">
            <v>100000</v>
          </cell>
        </row>
        <row r="16865">
          <cell r="A16865">
            <v>101300</v>
          </cell>
          <cell r="C16865" t="str">
            <v>Keystone (M&amp;T) Bank Acct</v>
          </cell>
          <cell r="L16865">
            <v>100000</v>
          </cell>
        </row>
        <row r="16866">
          <cell r="A16866">
            <v>101310</v>
          </cell>
          <cell r="C16866" t="str">
            <v>Credit Suisse - Italy 117433-52-1</v>
          </cell>
          <cell r="L16866">
            <v>100000</v>
          </cell>
        </row>
        <row r="16867">
          <cell r="A16867">
            <v>101320</v>
          </cell>
          <cell r="C16867" t="str">
            <v>Credit Suisse - France 117433-52-2</v>
          </cell>
          <cell r="L16867">
            <v>100000</v>
          </cell>
        </row>
        <row r="16868">
          <cell r="A16868">
            <v>101330</v>
          </cell>
          <cell r="C16868" t="str">
            <v>Credit Suisse - Netherlands 117433-52-3</v>
          </cell>
          <cell r="L16868">
            <v>100000</v>
          </cell>
        </row>
        <row r="16869">
          <cell r="A16869">
            <v>101340</v>
          </cell>
          <cell r="C16869" t="str">
            <v>Credit Suisse - Spain 117433-52-4</v>
          </cell>
          <cell r="L16869">
            <v>100000</v>
          </cell>
        </row>
        <row r="16870">
          <cell r="A16870">
            <v>101350</v>
          </cell>
          <cell r="C16870" t="str">
            <v>Credit Suisse - Berne 117433-51</v>
          </cell>
          <cell r="L16870">
            <v>100000</v>
          </cell>
        </row>
        <row r="16871">
          <cell r="A16871">
            <v>101352</v>
          </cell>
          <cell r="C16871" t="str">
            <v>University Collection CH CS</v>
          </cell>
          <cell r="L16871">
            <v>100000</v>
          </cell>
        </row>
        <row r="16872">
          <cell r="A16872">
            <v>101353</v>
          </cell>
          <cell r="C16872" t="str">
            <v>University Collection CH PayPal</v>
          </cell>
          <cell r="L16872">
            <v>100000</v>
          </cell>
        </row>
        <row r="16873">
          <cell r="A16873">
            <v>101360</v>
          </cell>
          <cell r="C16873" t="str">
            <v>Post - Petty Cash 30-616838-1</v>
          </cell>
          <cell r="L16873">
            <v>100000</v>
          </cell>
        </row>
        <row r="16874">
          <cell r="A16874">
            <v>101361</v>
          </cell>
          <cell r="C16874" t="str">
            <v>Post - Petty Cash 30-616838-1</v>
          </cell>
          <cell r="L16874">
            <v>100000</v>
          </cell>
        </row>
        <row r="16875">
          <cell r="A16875">
            <v>101370</v>
          </cell>
          <cell r="C16875" t="str">
            <v>ABNAMRO Collections (Lockbox Sweep) 40050351</v>
          </cell>
          <cell r="L16875">
            <v>100000</v>
          </cell>
        </row>
        <row r="16876">
          <cell r="A16876">
            <v>101371</v>
          </cell>
          <cell r="C16876" t="str">
            <v>ABNAMRO Collections (Lockbox Sweep) 40050351</v>
          </cell>
          <cell r="L16876">
            <v>100000</v>
          </cell>
        </row>
        <row r="16877">
          <cell r="A16877">
            <v>101380</v>
          </cell>
          <cell r="C16877" t="str">
            <v>ABNAMRO Collections (Lockbox) 40064344</v>
          </cell>
          <cell r="L16877">
            <v>100000</v>
          </cell>
        </row>
        <row r="16878">
          <cell r="A16878">
            <v>101390</v>
          </cell>
          <cell r="C16878" t="str">
            <v>ABNAMRO Ad Revenues 40100685</v>
          </cell>
          <cell r="L16878">
            <v>100000</v>
          </cell>
        </row>
        <row r="16879">
          <cell r="A16879">
            <v>101391</v>
          </cell>
          <cell r="C16879" t="str">
            <v>ABNAMRO Ad Revenues 40100685</v>
          </cell>
          <cell r="L16879">
            <v>100000</v>
          </cell>
        </row>
        <row r="16880">
          <cell r="A16880">
            <v>101400</v>
          </cell>
          <cell r="C16880" t="str">
            <v>Alliance Bank - Checking</v>
          </cell>
          <cell r="L16880">
            <v>100000</v>
          </cell>
        </row>
        <row r="16881">
          <cell r="A16881">
            <v>101410</v>
          </cell>
          <cell r="C16881" t="str">
            <v>Money Market - FU</v>
          </cell>
          <cell r="L16881">
            <v>100000</v>
          </cell>
        </row>
        <row r="16882">
          <cell r="A16882">
            <v>101420</v>
          </cell>
          <cell r="C16882" t="str">
            <v>Concentration - FU Corporate</v>
          </cell>
          <cell r="L16882">
            <v>100000</v>
          </cell>
        </row>
        <row r="16883">
          <cell r="A16883">
            <v>101430</v>
          </cell>
          <cell r="C16883" t="str">
            <v>Checking - FU Corporate</v>
          </cell>
          <cell r="L16883">
            <v>100000</v>
          </cell>
        </row>
        <row r="16884">
          <cell r="A16884">
            <v>101440</v>
          </cell>
          <cell r="C16884" t="str">
            <v>Checking - FU Seller Payment</v>
          </cell>
          <cell r="L16884">
            <v>100000</v>
          </cell>
        </row>
        <row r="16885">
          <cell r="A16885">
            <v>101450</v>
          </cell>
          <cell r="C16885" t="str">
            <v>ABNAMRO Marketing Expenses 40100693</v>
          </cell>
          <cell r="L16885">
            <v>100000</v>
          </cell>
        </row>
        <row r="16886">
          <cell r="A16886">
            <v>101460</v>
          </cell>
          <cell r="C16886" t="str">
            <v>Chase Direct Debit 24448801</v>
          </cell>
          <cell r="L16886">
            <v>100000</v>
          </cell>
        </row>
        <row r="16887">
          <cell r="A16887">
            <v>101461</v>
          </cell>
          <cell r="C16887" t="str">
            <v>Chase Direct Debit 24448801</v>
          </cell>
          <cell r="L16887">
            <v>100000</v>
          </cell>
        </row>
        <row r="16888">
          <cell r="A16888">
            <v>101462</v>
          </cell>
          <cell r="C16888" t="str">
            <v>JP Morgan Chase -24700003</v>
          </cell>
          <cell r="L16888">
            <v>100000</v>
          </cell>
        </row>
        <row r="16889">
          <cell r="A16889">
            <v>101463</v>
          </cell>
          <cell r="C16889" t="str">
            <v>JP Morgan-24448801-GBP</v>
          </cell>
          <cell r="L16889">
            <v>100000</v>
          </cell>
        </row>
        <row r="16890">
          <cell r="A16890">
            <v>101464</v>
          </cell>
          <cell r="C16890" t="str">
            <v>JPM Concentration-35351901</v>
          </cell>
          <cell r="L16890">
            <v>100000</v>
          </cell>
        </row>
        <row r="16891">
          <cell r="A16891">
            <v>101465</v>
          </cell>
          <cell r="C16891" t="str">
            <v>JPM London 35351902 USD</v>
          </cell>
          <cell r="L16891">
            <v>100000</v>
          </cell>
        </row>
        <row r="16892">
          <cell r="A16892">
            <v>101470</v>
          </cell>
          <cell r="C16892" t="str">
            <v>Acquisition Vehicle</v>
          </cell>
          <cell r="L16892">
            <v>100000</v>
          </cell>
        </row>
        <row r="16893">
          <cell r="A16893">
            <v>101480</v>
          </cell>
          <cell r="C16893" t="str">
            <v>Old iBazar Account</v>
          </cell>
          <cell r="L16893">
            <v>100000</v>
          </cell>
        </row>
        <row r="16894">
          <cell r="A16894">
            <v>101490</v>
          </cell>
          <cell r="C16894" t="str">
            <v>Forerunner of iBazar Be</v>
          </cell>
          <cell r="L16894">
            <v>100000</v>
          </cell>
        </row>
        <row r="16895">
          <cell r="A16895">
            <v>101500</v>
          </cell>
          <cell r="C16895" t="str">
            <v>Retail Checking</v>
          </cell>
          <cell r="L16895">
            <v>100000</v>
          </cell>
        </row>
        <row r="16896">
          <cell r="A16896">
            <v>101510</v>
          </cell>
          <cell r="C16896" t="str">
            <v>Operating Account</v>
          </cell>
          <cell r="L16896">
            <v>100000</v>
          </cell>
        </row>
        <row r="16897">
          <cell r="A16897">
            <v>101520</v>
          </cell>
          <cell r="C16897" t="str">
            <v>Credit Suisse 117433-52-5</v>
          </cell>
          <cell r="L16897">
            <v>100000</v>
          </cell>
        </row>
        <row r="16898">
          <cell r="A16898">
            <v>101530</v>
          </cell>
          <cell r="C16898" t="str">
            <v>Credit Suisse 117433-52-6</v>
          </cell>
          <cell r="L16898">
            <v>100000</v>
          </cell>
        </row>
        <row r="16899">
          <cell r="A16899">
            <v>101540</v>
          </cell>
          <cell r="C16899" t="str">
            <v>ABNAMRO Global Liquidity Fund ABN002577</v>
          </cell>
          <cell r="L16899">
            <v>100000</v>
          </cell>
        </row>
        <row r="16900">
          <cell r="A16900">
            <v>101550</v>
          </cell>
          <cell r="C16900" t="str">
            <v>44100 Banca Popolare di Milano</v>
          </cell>
          <cell r="L16900">
            <v>100000</v>
          </cell>
        </row>
        <row r="16901">
          <cell r="A16901">
            <v>101560</v>
          </cell>
          <cell r="C16901" t="str">
            <v>ABNAMRO - Zurich USD</v>
          </cell>
          <cell r="L16901">
            <v>100000</v>
          </cell>
        </row>
        <row r="16902">
          <cell r="A16902">
            <v>101562</v>
          </cell>
          <cell r="C16902" t="str">
            <v>PayPal - AG DE Raffle</v>
          </cell>
          <cell r="L16902">
            <v>100000</v>
          </cell>
        </row>
        <row r="16903">
          <cell r="A16903">
            <v>101570</v>
          </cell>
          <cell r="C16903" t="str">
            <v>PayPal - Coupon Program</v>
          </cell>
          <cell r="L16903">
            <v>100000</v>
          </cell>
        </row>
        <row r="16904">
          <cell r="A16904">
            <v>101571</v>
          </cell>
          <cell r="C16904" t="str">
            <v>PayPal eBay Gift Certificates</v>
          </cell>
          <cell r="L16904">
            <v>100000</v>
          </cell>
        </row>
        <row r="16905">
          <cell r="A16905">
            <v>101572</v>
          </cell>
          <cell r="C16905" t="str">
            <v>PayPal eBay Gift Certificates 1 - Third Parties</v>
          </cell>
          <cell r="L16905">
            <v>100000</v>
          </cell>
        </row>
        <row r="16906">
          <cell r="A16906">
            <v>101573</v>
          </cell>
          <cell r="C16906" t="str">
            <v>PayPal - US Coupons</v>
          </cell>
          <cell r="L16906">
            <v>100000</v>
          </cell>
        </row>
        <row r="16907">
          <cell r="A16907">
            <v>101574</v>
          </cell>
          <cell r="C16907" t="str">
            <v>eBay Gift Certificates</v>
          </cell>
          <cell r="L16907">
            <v>100000</v>
          </cell>
        </row>
        <row r="16908">
          <cell r="A16908">
            <v>101576</v>
          </cell>
          <cell r="C16908" t="str">
            <v>PayPal-AG Coupon Program</v>
          </cell>
          <cell r="L16908">
            <v>100000</v>
          </cell>
        </row>
        <row r="16909">
          <cell r="A16909">
            <v>101577</v>
          </cell>
          <cell r="C16909" t="str">
            <v>PayPal-AG BPP EUR</v>
          </cell>
          <cell r="L16909">
            <v>100000</v>
          </cell>
        </row>
        <row r="16910">
          <cell r="A16910">
            <v>101578</v>
          </cell>
          <cell r="C16910" t="str">
            <v>PayPal-AG BPP GBP</v>
          </cell>
          <cell r="L16910">
            <v>100000</v>
          </cell>
        </row>
        <row r="16911">
          <cell r="A16911">
            <v>101579</v>
          </cell>
          <cell r="C16911" t="str">
            <v>PayPal-AG Programs - CAD</v>
          </cell>
          <cell r="L16911">
            <v>100000</v>
          </cell>
        </row>
        <row r="16912">
          <cell r="A16912">
            <v>101580</v>
          </cell>
          <cell r="C16912" t="str">
            <v>Credit Suisse-GBP-117433-52-7</v>
          </cell>
          <cell r="L16912">
            <v>100000</v>
          </cell>
        </row>
        <row r="16913">
          <cell r="A16913">
            <v>101581</v>
          </cell>
          <cell r="C16913" t="str">
            <v>UK-EBAY-FEES@EBAY.COM</v>
          </cell>
          <cell r="L16913">
            <v>100000</v>
          </cell>
        </row>
        <row r="16914">
          <cell r="A16914">
            <v>101582</v>
          </cell>
          <cell r="C16914" t="str">
            <v>Credit Suisse-GBP-117433-52-7-outgoing</v>
          </cell>
          <cell r="L16914">
            <v>100000</v>
          </cell>
        </row>
        <row r="16915">
          <cell r="A16915">
            <v>101583</v>
          </cell>
          <cell r="C16915" t="str">
            <v>Credit Suisse-GBP-117433-52-7-outgoing</v>
          </cell>
          <cell r="L16915">
            <v>100000</v>
          </cell>
        </row>
        <row r="16916">
          <cell r="A16916">
            <v>101590</v>
          </cell>
          <cell r="C16916" t="str">
            <v>Credit Suisse-CAD-117433-52-8</v>
          </cell>
          <cell r="L16916">
            <v>100000</v>
          </cell>
        </row>
        <row r="16917">
          <cell r="A16917">
            <v>101592</v>
          </cell>
          <cell r="C16917" t="str">
            <v>Credit Suisse-CAD-117433-52-8-outgoing</v>
          </cell>
          <cell r="L16917">
            <v>100000</v>
          </cell>
        </row>
        <row r="16918">
          <cell r="A16918">
            <v>101593</v>
          </cell>
          <cell r="C16918" t="str">
            <v>Credit Suisse-CAD-117433-52-8-outgoing</v>
          </cell>
          <cell r="L16918">
            <v>100000</v>
          </cell>
        </row>
        <row r="16919">
          <cell r="A16919">
            <v>101600</v>
          </cell>
          <cell r="C16919" t="str">
            <v>Wells Fargo Bank -Checking</v>
          </cell>
          <cell r="L16919">
            <v>100000</v>
          </cell>
        </row>
        <row r="16920">
          <cell r="A16920">
            <v>101603</v>
          </cell>
          <cell r="C16920" t="str">
            <v>PayPal Insurance Services -9770</v>
          </cell>
          <cell r="L16920">
            <v>100000</v>
          </cell>
        </row>
        <row r="16921">
          <cell r="A16921">
            <v>101610</v>
          </cell>
          <cell r="C16921" t="str">
            <v>Chase 24700001 Austria DD Collection</v>
          </cell>
          <cell r="L16921">
            <v>100000</v>
          </cell>
        </row>
        <row r="16922">
          <cell r="A16922">
            <v>101615</v>
          </cell>
          <cell r="C16922" t="str">
            <v>JPM 35607501-temp for *0001</v>
          </cell>
          <cell r="L16922">
            <v>100000</v>
          </cell>
        </row>
        <row r="16923">
          <cell r="A16923">
            <v>101620</v>
          </cell>
          <cell r="C16923" t="str">
            <v>Chase 9900001101 Swiss CIP Collections</v>
          </cell>
          <cell r="L16923">
            <v>100000</v>
          </cell>
        </row>
        <row r="16924">
          <cell r="A16924">
            <v>101621</v>
          </cell>
          <cell r="C16924" t="str">
            <v>Chase 9900001101 Swiss CIP Collections</v>
          </cell>
          <cell r="L16924">
            <v>100000</v>
          </cell>
        </row>
        <row r="16925">
          <cell r="A16925">
            <v>101622</v>
          </cell>
          <cell r="C16925" t="str">
            <v>JPM DE - LEI 6161607541 - clearing</v>
          </cell>
          <cell r="L16925">
            <v>100000</v>
          </cell>
        </row>
        <row r="16926">
          <cell r="A16926">
            <v>101623</v>
          </cell>
          <cell r="C16926" t="str">
            <v>JPM DE - LEI 6161607541</v>
          </cell>
          <cell r="L16926">
            <v>100000</v>
          </cell>
        </row>
        <row r="16927">
          <cell r="A16927">
            <v>101630</v>
          </cell>
          <cell r="C16927" t="str">
            <v>ABNAMRO 13-76-616 Capital - Taiwan</v>
          </cell>
          <cell r="L16927">
            <v>100000</v>
          </cell>
        </row>
        <row r="16928">
          <cell r="A16928">
            <v>101640</v>
          </cell>
          <cell r="C16928" t="str">
            <v>FCB 10310058355 Taiwan Ops/CS Payroll</v>
          </cell>
          <cell r="L16928">
            <v>100000</v>
          </cell>
        </row>
        <row r="16929">
          <cell r="A16929">
            <v>101650</v>
          </cell>
          <cell r="C16929" t="str">
            <v>FCB 10310066889 Taiwan ATM Collections</v>
          </cell>
          <cell r="L16929">
            <v>100000</v>
          </cell>
        </row>
        <row r="16930">
          <cell r="A16930">
            <v>101660</v>
          </cell>
          <cell r="C16930" t="str">
            <v>RZB 50-954-247 Austria CIP Collections</v>
          </cell>
          <cell r="L16930">
            <v>100000</v>
          </cell>
        </row>
        <row r="16931">
          <cell r="A16931">
            <v>101670</v>
          </cell>
          <cell r="C16931" t="str">
            <v>Chase 6161602732 Germany Collections</v>
          </cell>
          <cell r="L16931">
            <v>100000</v>
          </cell>
        </row>
        <row r="16932">
          <cell r="A16932">
            <v>101675</v>
          </cell>
          <cell r="C16932" t="str">
            <v>JPM 6161607624 - temp for *2732</v>
          </cell>
          <cell r="L16932">
            <v>100000</v>
          </cell>
        </row>
        <row r="16933">
          <cell r="A16933">
            <v>101680</v>
          </cell>
          <cell r="C16933" t="str">
            <v>Credit Suisse-USD-117433-52-9</v>
          </cell>
          <cell r="L16933">
            <v>100000</v>
          </cell>
        </row>
        <row r="16934">
          <cell r="A16934">
            <v>101682</v>
          </cell>
          <cell r="C16934" t="str">
            <v>Credit Suisse-USD-117433-52-9-outgoing</v>
          </cell>
          <cell r="L16934">
            <v>100000</v>
          </cell>
        </row>
        <row r="16935">
          <cell r="A16935">
            <v>101683</v>
          </cell>
          <cell r="C16935" t="str">
            <v>Credit Suisse-USD-117433-52-9-outgoing</v>
          </cell>
          <cell r="L16935">
            <v>100000</v>
          </cell>
        </row>
        <row r="16936">
          <cell r="A16936">
            <v>101690</v>
          </cell>
          <cell r="C16936" t="str">
            <v>Wespac Checking Account 26-1770</v>
          </cell>
          <cell r="L16936">
            <v>100000</v>
          </cell>
        </row>
        <row r="16937">
          <cell r="A16937">
            <v>101692</v>
          </cell>
          <cell r="C16937" t="str">
            <v>Wespac Checking Account 26-1770 - outgoing</v>
          </cell>
          <cell r="L16937">
            <v>100000</v>
          </cell>
        </row>
        <row r="16938">
          <cell r="A16938">
            <v>101700</v>
          </cell>
          <cell r="C16938" t="str">
            <v>Voluntary Disability Cash Account</v>
          </cell>
          <cell r="L16938">
            <v>100000</v>
          </cell>
        </row>
        <row r="16939">
          <cell r="A16939">
            <v>101701</v>
          </cell>
          <cell r="C16939" t="str">
            <v>Voluntary Disability Cash - incoming</v>
          </cell>
          <cell r="L16939">
            <v>100000</v>
          </cell>
        </row>
        <row r="16940">
          <cell r="A16940">
            <v>101702</v>
          </cell>
          <cell r="C16940" t="str">
            <v>Voluntary Disability Cash - outgoing</v>
          </cell>
          <cell r="L16940">
            <v>100000</v>
          </cell>
        </row>
        <row r="16941">
          <cell r="A16941">
            <v>101710</v>
          </cell>
          <cell r="C16941" t="str">
            <v>Wespac checking account 34-0719</v>
          </cell>
          <cell r="L16941">
            <v>100000</v>
          </cell>
        </row>
        <row r="16942">
          <cell r="A16942">
            <v>101711</v>
          </cell>
          <cell r="C16942" t="str">
            <v>Wespac checking account 34-0719 -  incoming</v>
          </cell>
          <cell r="L16942">
            <v>100000</v>
          </cell>
        </row>
        <row r="16943">
          <cell r="A16943">
            <v>101713</v>
          </cell>
          <cell r="C16943" t="str">
            <v>Voluntary Disability Sweep</v>
          </cell>
          <cell r="L16943">
            <v>100000</v>
          </cell>
        </row>
        <row r="16944">
          <cell r="A16944">
            <v>101720</v>
          </cell>
          <cell r="C16944" t="str">
            <v>Wespac Checking Account 27-1987</v>
          </cell>
          <cell r="L16944">
            <v>100000</v>
          </cell>
        </row>
        <row r="16945">
          <cell r="A16945">
            <v>101722</v>
          </cell>
          <cell r="C16945" t="str">
            <v>Wespac Checking Account 27-1987 - outgoing</v>
          </cell>
          <cell r="L16945">
            <v>100000</v>
          </cell>
        </row>
        <row r="16946">
          <cell r="A16946">
            <v>101730</v>
          </cell>
          <cell r="C16946" t="str">
            <v>Chase Direct Debit 0732439500</v>
          </cell>
          <cell r="L16946">
            <v>100000</v>
          </cell>
        </row>
        <row r="16947">
          <cell r="A16947">
            <v>101731</v>
          </cell>
          <cell r="C16947" t="str">
            <v>Chase-DE-24700002</v>
          </cell>
          <cell r="L16947">
            <v>100000</v>
          </cell>
        </row>
        <row r="16948">
          <cell r="A16948">
            <v>101732</v>
          </cell>
          <cell r="C16948" t="str">
            <v>Chase Direct Debit 0732439500</v>
          </cell>
          <cell r="L16948">
            <v>100000</v>
          </cell>
        </row>
        <row r="16949">
          <cell r="A16949">
            <v>101733</v>
          </cell>
          <cell r="C16949" t="str">
            <v>JP Morgan Chase -07172-100-012-4</v>
          </cell>
          <cell r="L16949">
            <v>100000</v>
          </cell>
        </row>
        <row r="16950">
          <cell r="A16950">
            <v>101734</v>
          </cell>
          <cell r="C16950" t="str">
            <v>JP Morgan Chase -28000260</v>
          </cell>
          <cell r="L16950">
            <v>100000</v>
          </cell>
        </row>
        <row r="16951">
          <cell r="A16951">
            <v>101735</v>
          </cell>
          <cell r="C16951" t="str">
            <v>JP Morgan-304194689</v>
          </cell>
          <cell r="L16951">
            <v>100000</v>
          </cell>
        </row>
        <row r="16952">
          <cell r="A16952">
            <v>101736</v>
          </cell>
          <cell r="C16952" t="str">
            <v>ING 2307948626 PLN Collections</v>
          </cell>
          <cell r="L16952">
            <v>100000</v>
          </cell>
        </row>
        <row r="16953">
          <cell r="A16953">
            <v>101737</v>
          </cell>
          <cell r="C16953" t="str">
            <v>ING Poland *2311738377</v>
          </cell>
          <cell r="L16953">
            <v>100000</v>
          </cell>
        </row>
        <row r="16954">
          <cell r="A16954">
            <v>101738</v>
          </cell>
          <cell r="C16954" t="str">
            <v>JP Morgan-304194689 incoming</v>
          </cell>
          <cell r="L16954">
            <v>100000</v>
          </cell>
        </row>
        <row r="16955">
          <cell r="A16955">
            <v>101739</v>
          </cell>
          <cell r="C16955" t="str">
            <v>JP Morgan-304194689 out going</v>
          </cell>
          <cell r="L16955">
            <v>100000</v>
          </cell>
        </row>
        <row r="16956">
          <cell r="A16956">
            <v>101740</v>
          </cell>
          <cell r="C16956" t="str">
            <v>Credit Suisse-AUD-117433-52-10</v>
          </cell>
          <cell r="L16956">
            <v>100000</v>
          </cell>
        </row>
        <row r="16957">
          <cell r="A16957">
            <v>101741</v>
          </cell>
          <cell r="C16957" t="str">
            <v>PayPal -eBay, Inc.</v>
          </cell>
          <cell r="L16957">
            <v>100000</v>
          </cell>
        </row>
        <row r="16958">
          <cell r="A16958">
            <v>101742</v>
          </cell>
          <cell r="C16958" t="str">
            <v>Credit Suisse-AUD-117433-52-10</v>
          </cell>
          <cell r="L16958">
            <v>100000</v>
          </cell>
        </row>
        <row r="16959">
          <cell r="A16959">
            <v>101743</v>
          </cell>
          <cell r="C16959" t="str">
            <v>PayPal - A/P Vendor Payments</v>
          </cell>
          <cell r="L16959">
            <v>100000</v>
          </cell>
        </row>
        <row r="16960">
          <cell r="A16960">
            <v>101745</v>
          </cell>
          <cell r="C16960" t="str">
            <v>Paypal-US-ebay-EOM-Fees</v>
          </cell>
          <cell r="L16960">
            <v>100000</v>
          </cell>
        </row>
        <row r="16961">
          <cell r="A16961">
            <v>101750</v>
          </cell>
          <cell r="C16961" t="str">
            <v>PayPal - Anything Points Program</v>
          </cell>
          <cell r="L16961">
            <v>100000</v>
          </cell>
        </row>
        <row r="16962">
          <cell r="A16962">
            <v>101760</v>
          </cell>
          <cell r="C16962" t="str">
            <v>PayPal -Seller Fees US</v>
          </cell>
          <cell r="L16962">
            <v>100000</v>
          </cell>
        </row>
        <row r="16963">
          <cell r="A16963">
            <v>101761</v>
          </cell>
          <cell r="C16963" t="str">
            <v>PayPal-Recurring Payments</v>
          </cell>
          <cell r="L16963">
            <v>100000</v>
          </cell>
        </row>
        <row r="16964">
          <cell r="A16964">
            <v>101770</v>
          </cell>
          <cell r="C16964" t="str">
            <v>PayPal  - API Fees</v>
          </cell>
          <cell r="L16964">
            <v>100000</v>
          </cell>
        </row>
        <row r="16965">
          <cell r="A16965">
            <v>101771</v>
          </cell>
          <cell r="C16965" t="str">
            <v>PayPal -Seller Tools</v>
          </cell>
          <cell r="L16965">
            <v>100000</v>
          </cell>
        </row>
        <row r="16966">
          <cell r="A16966">
            <v>101772</v>
          </cell>
          <cell r="C16966" t="str">
            <v>PayPal  - Non Auction Payments</v>
          </cell>
          <cell r="L16966">
            <v>100000</v>
          </cell>
        </row>
        <row r="16967">
          <cell r="A16967">
            <v>101776</v>
          </cell>
          <cell r="C16967" t="str">
            <v>PayPal-CAD Seller Fees</v>
          </cell>
          <cell r="L16967">
            <v>100000</v>
          </cell>
        </row>
        <row r="16968">
          <cell r="A16968">
            <v>101777</v>
          </cell>
          <cell r="C16968" t="str">
            <v>PayPal - WFB Test Main Concentration 3487</v>
          </cell>
          <cell r="L16968">
            <v>100000</v>
          </cell>
        </row>
        <row r="16969">
          <cell r="A16969">
            <v>101778</v>
          </cell>
          <cell r="C16969" t="str">
            <v>WFB USD PPI VPS 6980</v>
          </cell>
          <cell r="L16969">
            <v>100000</v>
          </cell>
        </row>
        <row r="16970">
          <cell r="A16970">
            <v>101779</v>
          </cell>
          <cell r="C16970" t="str">
            <v>Westpac AUD PPAU VPS 7843</v>
          </cell>
          <cell r="L16970">
            <v>100000</v>
          </cell>
        </row>
        <row r="16971">
          <cell r="A16971">
            <v>101780</v>
          </cell>
          <cell r="C16971" t="str">
            <v>Cash - BofA Core Money Market</v>
          </cell>
          <cell r="L16971">
            <v>100000</v>
          </cell>
        </row>
        <row r="16972">
          <cell r="A16972">
            <v>101790</v>
          </cell>
          <cell r="C16972" t="str">
            <v>CLOSED ACCT-NO LONGER USED</v>
          </cell>
          <cell r="L16972">
            <v>100000</v>
          </cell>
        </row>
        <row r="16973">
          <cell r="A16973">
            <v>101800</v>
          </cell>
          <cell r="C16973" t="str">
            <v>eBay Real Estate 1 (HBJ Partners)</v>
          </cell>
          <cell r="L16973">
            <v>100000</v>
          </cell>
        </row>
        <row r="16974">
          <cell r="A16974">
            <v>101810</v>
          </cell>
          <cell r="C16974" t="str">
            <v>CE - Comerica CD</v>
          </cell>
          <cell r="L16974">
            <v>100000</v>
          </cell>
        </row>
        <row r="16975">
          <cell r="A16975">
            <v>101820</v>
          </cell>
          <cell r="C16975" t="str">
            <v>Money Market Funds</v>
          </cell>
          <cell r="L16975">
            <v>100000</v>
          </cell>
        </row>
        <row r="16976">
          <cell r="A16976">
            <v>101821</v>
          </cell>
          <cell r="C16976" t="str">
            <v>State Street Money Market</v>
          </cell>
          <cell r="L16976">
            <v>100000</v>
          </cell>
        </row>
        <row r="16977">
          <cell r="A16977">
            <v>101830</v>
          </cell>
          <cell r="C16977" t="str">
            <v>Commercial Paper - CCE</v>
          </cell>
          <cell r="L16977">
            <v>100000</v>
          </cell>
        </row>
        <row r="16978">
          <cell r="A16978">
            <v>101840</v>
          </cell>
          <cell r="C16978" t="str">
            <v>Cash - Barclay London</v>
          </cell>
          <cell r="L16978">
            <v>100000</v>
          </cell>
        </row>
        <row r="16979">
          <cell r="A16979">
            <v>101850</v>
          </cell>
          <cell r="C16979" t="str">
            <v>Cash - Wells Fargo Canadian $</v>
          </cell>
          <cell r="L16979">
            <v>100000</v>
          </cell>
        </row>
        <row r="16980">
          <cell r="A16980">
            <v>101860</v>
          </cell>
          <cell r="C16980" t="str">
            <v>Wells Fargo GBP</v>
          </cell>
          <cell r="L16980">
            <v>100000</v>
          </cell>
        </row>
        <row r="16981">
          <cell r="A16981">
            <v>101870</v>
          </cell>
          <cell r="C16981" t="str">
            <v>Wells Fargo Euro</v>
          </cell>
          <cell r="L16981">
            <v>100000</v>
          </cell>
        </row>
        <row r="16982">
          <cell r="A16982">
            <v>101880</v>
          </cell>
          <cell r="C16982" t="str">
            <v>Chase-AUD-10036445</v>
          </cell>
          <cell r="L16982">
            <v>100000</v>
          </cell>
        </row>
        <row r="16983">
          <cell r="A16983">
            <v>101881</v>
          </cell>
          <cell r="C16983" t="str">
            <v>Chase-AUD-10036445</v>
          </cell>
          <cell r="L16983">
            <v>100000</v>
          </cell>
        </row>
        <row r="16984">
          <cell r="A16984">
            <v>101882</v>
          </cell>
          <cell r="C16984" t="str">
            <v>JP Morgan-10036445-AUD</v>
          </cell>
          <cell r="L16984">
            <v>100000</v>
          </cell>
        </row>
        <row r="16985">
          <cell r="A16985">
            <v>101890</v>
          </cell>
          <cell r="C16985" t="str">
            <v>BOA-PayPal International- Corp .Cash</v>
          </cell>
          <cell r="L16985">
            <v>100000</v>
          </cell>
        </row>
        <row r="16986">
          <cell r="A16986">
            <v>101900</v>
          </cell>
          <cell r="C16986" t="str">
            <v>eBay Real Estate 2 (HBJ Partners)</v>
          </cell>
          <cell r="L16986">
            <v>100000</v>
          </cell>
        </row>
        <row r="16987">
          <cell r="A16987">
            <v>101910</v>
          </cell>
          <cell r="C16987" t="str">
            <v>Cash BOA PayPal Italia</v>
          </cell>
          <cell r="L16987">
            <v>100000</v>
          </cell>
        </row>
        <row r="16988">
          <cell r="A16988">
            <v>101912</v>
          </cell>
          <cell r="C16988" t="str">
            <v>Cash Dispersemnt Bulk Load-EUR</v>
          </cell>
          <cell r="L16988">
            <v>100000</v>
          </cell>
        </row>
        <row r="16989">
          <cell r="A16989">
            <v>101920</v>
          </cell>
          <cell r="C16989" t="str">
            <v>BOA -PayPal Ireland - EUR #615353202019</v>
          </cell>
          <cell r="L16989">
            <v>100000</v>
          </cell>
        </row>
        <row r="16990">
          <cell r="A16990">
            <v>101922</v>
          </cell>
          <cell r="C16990" t="str">
            <v>BOA-Clearing</v>
          </cell>
          <cell r="L16990">
            <v>100000</v>
          </cell>
        </row>
        <row r="16991">
          <cell r="A16991">
            <v>101923</v>
          </cell>
          <cell r="C16991" t="str">
            <v>BOA - PPUK GBP #6019</v>
          </cell>
          <cell r="L16991">
            <v>100000</v>
          </cell>
        </row>
        <row r="16992">
          <cell r="A16992">
            <v>101924</v>
          </cell>
          <cell r="C16992" t="str">
            <v>600-PayPal (UK ) Limited</v>
          </cell>
          <cell r="L16992">
            <v>100000</v>
          </cell>
        </row>
        <row r="16993">
          <cell r="A16993">
            <v>101925</v>
          </cell>
          <cell r="C16993" t="str">
            <v>BOA-6022-54396019</v>
          </cell>
          <cell r="L16993">
            <v>100000</v>
          </cell>
        </row>
        <row r="16994">
          <cell r="A16994">
            <v>101926</v>
          </cell>
          <cell r="C16994" t="str">
            <v>BOA-Clearing-6022-54396019</v>
          </cell>
          <cell r="L16994">
            <v>100000</v>
          </cell>
        </row>
        <row r="16995">
          <cell r="A16995">
            <v>101930</v>
          </cell>
          <cell r="C16995" t="str">
            <v>BOA -PayPal Deutschland Gmbh- EUR #601918079010</v>
          </cell>
          <cell r="L16995">
            <v>100000</v>
          </cell>
        </row>
        <row r="16996">
          <cell r="A16996">
            <v>101932</v>
          </cell>
          <cell r="C16996" t="str">
            <v>BOA-Clearing -6019 18079010</v>
          </cell>
          <cell r="L16996">
            <v>100000</v>
          </cell>
        </row>
        <row r="16997">
          <cell r="A16997">
            <v>101933</v>
          </cell>
          <cell r="C16997" t="str">
            <v>BOA EUR PPIL SINGAPORE 9016</v>
          </cell>
          <cell r="L16997">
            <v>100000</v>
          </cell>
        </row>
        <row r="16998">
          <cell r="A16998">
            <v>101940</v>
          </cell>
          <cell r="C16998" t="str">
            <v>ACH Clearing</v>
          </cell>
          <cell r="L16998">
            <v>100000</v>
          </cell>
        </row>
        <row r="16999">
          <cell r="A16999">
            <v>101945</v>
          </cell>
          <cell r="C16999" t="str">
            <v>CC Clearing</v>
          </cell>
          <cell r="L16999">
            <v>100000</v>
          </cell>
        </row>
        <row r="17000">
          <cell r="A17000">
            <v>101950</v>
          </cell>
          <cell r="C17000" t="str">
            <v>BOA -PayPal Ireland -Payroll- EUR #602253202027</v>
          </cell>
          <cell r="L17000">
            <v>100000</v>
          </cell>
        </row>
        <row r="17001">
          <cell r="A17001">
            <v>101960</v>
          </cell>
          <cell r="C17001" t="str">
            <v>BOA - Taiwan A/c # 606233831038</v>
          </cell>
          <cell r="L17001">
            <v>100000</v>
          </cell>
        </row>
        <row r="17002">
          <cell r="A17002">
            <v>101961</v>
          </cell>
          <cell r="C17002" t="str">
            <v>BOA TWD PPTW 9039</v>
          </cell>
          <cell r="L17002">
            <v>100000</v>
          </cell>
        </row>
        <row r="17003">
          <cell r="A17003">
            <v>101970</v>
          </cell>
          <cell r="C17003" t="str">
            <v>BOA-PayPal Payroll-#1233410340</v>
          </cell>
          <cell r="L17003">
            <v>100000</v>
          </cell>
        </row>
        <row r="17004">
          <cell r="A17004">
            <v>101972</v>
          </cell>
          <cell r="C17004" t="str">
            <v>BOA-PayPal Payroll Clearing for a/c #1233410340</v>
          </cell>
          <cell r="L17004">
            <v>100000</v>
          </cell>
        </row>
        <row r="17005">
          <cell r="A17005">
            <v>101973</v>
          </cell>
          <cell r="C17005" t="str">
            <v>BOA USD PPI Corp 8030</v>
          </cell>
          <cell r="L17005">
            <v>100000</v>
          </cell>
        </row>
        <row r="17006">
          <cell r="A17006">
            <v>101980</v>
          </cell>
          <cell r="C17006" t="str">
            <v>China Merchants Bank Acct #096819-60848513001</v>
          </cell>
          <cell r="L17006">
            <v>100000</v>
          </cell>
        </row>
        <row r="17007">
          <cell r="A17007">
            <v>101990</v>
          </cell>
          <cell r="C17007" t="str">
            <v>China Merchants Bank Acct #096819-60848513002</v>
          </cell>
          <cell r="L17007">
            <v>100000</v>
          </cell>
        </row>
        <row r="17008">
          <cell r="A17008">
            <v>101999</v>
          </cell>
          <cell r="C17008" t="str">
            <v>Unknown Items Clearing Account</v>
          </cell>
          <cell r="L17008">
            <v>100000</v>
          </cell>
        </row>
        <row r="17009">
          <cell r="A17009">
            <v>102000</v>
          </cell>
          <cell r="C17009" t="str">
            <v>IB checking</v>
          </cell>
          <cell r="L17009">
            <v>100000</v>
          </cell>
        </row>
        <row r="17010">
          <cell r="A17010">
            <v>102010</v>
          </cell>
          <cell r="C17010" t="str">
            <v>China Merchants Bank Acct #096819-60848513003</v>
          </cell>
          <cell r="L17010">
            <v>100000</v>
          </cell>
        </row>
        <row r="17011">
          <cell r="A17011">
            <v>102020</v>
          </cell>
          <cell r="C17011" t="str">
            <v>Industrial &amp; Commercial Bank of China #10012074192</v>
          </cell>
          <cell r="L17011">
            <v>100000</v>
          </cell>
        </row>
        <row r="17012">
          <cell r="A17012">
            <v>102030</v>
          </cell>
          <cell r="C17012" t="str">
            <v>Industrial &amp; Commercial Bank of China #10120742920</v>
          </cell>
          <cell r="L17012">
            <v>100000</v>
          </cell>
        </row>
        <row r="17013">
          <cell r="A17013">
            <v>102040</v>
          </cell>
          <cell r="C17013" t="str">
            <v>Industrial &amp; Commercial Bank of China #10012074292</v>
          </cell>
          <cell r="L17013">
            <v>100000</v>
          </cell>
        </row>
        <row r="17014">
          <cell r="A17014">
            <v>102050</v>
          </cell>
          <cell r="C17014" t="str">
            <v>China Construction Bank Acct #31001609507050008907</v>
          </cell>
          <cell r="L17014">
            <v>100000</v>
          </cell>
        </row>
        <row r="17015">
          <cell r="A17015">
            <v>102060</v>
          </cell>
          <cell r="C17015" t="str">
            <v>China Construction Bank Acct #31001609507050008914</v>
          </cell>
          <cell r="L17015">
            <v>100000</v>
          </cell>
        </row>
        <row r="17016">
          <cell r="A17016">
            <v>102070</v>
          </cell>
          <cell r="C17016" t="str">
            <v>China Construction Bank Acct #31001609507050008921</v>
          </cell>
          <cell r="L17016">
            <v>100000</v>
          </cell>
        </row>
        <row r="17017">
          <cell r="A17017">
            <v>102071</v>
          </cell>
          <cell r="C17017" t="str">
            <v>CMB #60849868001</v>
          </cell>
          <cell r="L17017">
            <v>100000</v>
          </cell>
        </row>
        <row r="17018">
          <cell r="A17018">
            <v>102072</v>
          </cell>
          <cell r="C17018" t="str">
            <v>Bank of China (RMB) #12768008093001</v>
          </cell>
          <cell r="L17018">
            <v>100000</v>
          </cell>
        </row>
        <row r="17019">
          <cell r="A17019">
            <v>102073</v>
          </cell>
          <cell r="C17019" t="str">
            <v>BOC 120973*1014</v>
          </cell>
          <cell r="L17019">
            <v>100000</v>
          </cell>
        </row>
        <row r="17020">
          <cell r="A17020">
            <v>102074</v>
          </cell>
          <cell r="C17020" t="str">
            <v>BOC 122895*1005</v>
          </cell>
          <cell r="L17020">
            <v>100000</v>
          </cell>
        </row>
        <row r="17021">
          <cell r="A17021">
            <v>102080</v>
          </cell>
          <cell r="C17021" t="str">
            <v>Shanghai Pudong Development Bank</v>
          </cell>
          <cell r="L17021">
            <v>100000</v>
          </cell>
        </row>
        <row r="17022">
          <cell r="A17022">
            <v>102090</v>
          </cell>
          <cell r="C17022" t="str">
            <v>Bank of China #12357308092014</v>
          </cell>
          <cell r="L17022">
            <v>100000</v>
          </cell>
        </row>
        <row r="17023">
          <cell r="A17023">
            <v>102100</v>
          </cell>
          <cell r="C17023" t="str">
            <v>AP Disbursements</v>
          </cell>
          <cell r="L17023">
            <v>100000</v>
          </cell>
        </row>
        <row r="17024">
          <cell r="A17024">
            <v>102101</v>
          </cell>
          <cell r="C17024" t="str">
            <v>AP Disbursements - incoming</v>
          </cell>
          <cell r="L17024">
            <v>100000</v>
          </cell>
        </row>
        <row r="17025">
          <cell r="A17025">
            <v>102102</v>
          </cell>
          <cell r="C17025" t="str">
            <v>AP Disbursements - outgoing</v>
          </cell>
          <cell r="L17025">
            <v>100000</v>
          </cell>
        </row>
        <row r="17026">
          <cell r="A17026">
            <v>102110</v>
          </cell>
          <cell r="C17026" t="str">
            <v>Bank of China #12357308091001</v>
          </cell>
          <cell r="L17026">
            <v>100000</v>
          </cell>
        </row>
        <row r="17027">
          <cell r="A17027">
            <v>102120</v>
          </cell>
          <cell r="C17027" t="str">
            <v>Banca Populare di Milano - 45860 (to pay state tax</v>
          </cell>
          <cell r="L17027">
            <v>100000</v>
          </cell>
        </row>
        <row r="17028">
          <cell r="A17028">
            <v>102130</v>
          </cell>
          <cell r="C17028" t="str">
            <v>BoA Corp Bank Acct - PayPal Spain #35283014</v>
          </cell>
          <cell r="L17028">
            <v>100000</v>
          </cell>
        </row>
        <row r="17029">
          <cell r="A17029">
            <v>102132</v>
          </cell>
          <cell r="C17029" t="str">
            <v>Cash Dispersemnt Bulk Load-EUR</v>
          </cell>
          <cell r="L17029">
            <v>100000</v>
          </cell>
        </row>
        <row r="17030">
          <cell r="A17030">
            <v>102140</v>
          </cell>
          <cell r="C17030" t="str">
            <v>Kijiji Intl Ltd 6022-53874024</v>
          </cell>
          <cell r="L17030">
            <v>100000</v>
          </cell>
        </row>
        <row r="17031">
          <cell r="A17031">
            <v>102150</v>
          </cell>
          <cell r="C17031" t="str">
            <v>BoA Kijiji Intl Ltd 6022 53874032 - GBP</v>
          </cell>
          <cell r="L17031">
            <v>100000</v>
          </cell>
        </row>
        <row r="17032">
          <cell r="A17032">
            <v>102160</v>
          </cell>
          <cell r="C17032" t="str">
            <v>China Merchants Bank Acct #61802789001</v>
          </cell>
          <cell r="L17032">
            <v>100000</v>
          </cell>
        </row>
        <row r="17033">
          <cell r="A17033">
            <v>102170</v>
          </cell>
          <cell r="C17033" t="str">
            <v>China Merchants Bank Acct #61802789002</v>
          </cell>
          <cell r="L17033">
            <v>100000</v>
          </cell>
        </row>
        <row r="17034">
          <cell r="A17034">
            <v>102180</v>
          </cell>
          <cell r="C17034" t="str">
            <v>China Merchants Bank Acct #61802789003</v>
          </cell>
          <cell r="L17034">
            <v>100000</v>
          </cell>
        </row>
        <row r="17035">
          <cell r="A17035">
            <v>102190</v>
          </cell>
          <cell r="C17035" t="str">
            <v>China Merchants Bank Acct #60852888001</v>
          </cell>
          <cell r="L17035">
            <v>100000</v>
          </cell>
        </row>
        <row r="17036">
          <cell r="A17036">
            <v>102200</v>
          </cell>
          <cell r="C17036" t="str">
            <v>Payments/Disbursements - eBay Promotions (UK) Ltd.</v>
          </cell>
          <cell r="L17036">
            <v>100000</v>
          </cell>
        </row>
        <row r="17037">
          <cell r="A17037">
            <v>102210</v>
          </cell>
          <cell r="C17037" t="str">
            <v>China Merchants Bank Acct #60852222001</v>
          </cell>
          <cell r="L17037">
            <v>100000</v>
          </cell>
        </row>
        <row r="17038">
          <cell r="A17038">
            <v>102220</v>
          </cell>
          <cell r="C17038" t="str">
            <v>China Merchants Bank Acct #60852999001</v>
          </cell>
          <cell r="L17038">
            <v>100000</v>
          </cell>
        </row>
        <row r="17039">
          <cell r="A17039">
            <v>102230</v>
          </cell>
          <cell r="C17039" t="str">
            <v>China Merchants Bank Acct #60850628001</v>
          </cell>
          <cell r="L17039">
            <v>100000</v>
          </cell>
        </row>
        <row r="17040">
          <cell r="A17040">
            <v>102240</v>
          </cell>
          <cell r="C17040" t="str">
            <v>China Merchants Bank Acct #61802695001</v>
          </cell>
          <cell r="L17040">
            <v>100000</v>
          </cell>
        </row>
        <row r="17041">
          <cell r="A17041">
            <v>102250</v>
          </cell>
          <cell r="C17041" t="str">
            <v>Citigroup 1737422506</v>
          </cell>
          <cell r="L17041">
            <v>100000</v>
          </cell>
        </row>
        <row r="17042">
          <cell r="A17042">
            <v>102260</v>
          </cell>
          <cell r="C17042" t="str">
            <v>Citigroup 1737422204</v>
          </cell>
          <cell r="L17042">
            <v>100000</v>
          </cell>
        </row>
        <row r="17043">
          <cell r="A17043">
            <v>102270</v>
          </cell>
          <cell r="C17043" t="str">
            <v>PD dev - 400012423 (tax)</v>
          </cell>
          <cell r="L17043">
            <v>100000</v>
          </cell>
        </row>
        <row r="17044">
          <cell r="A17044">
            <v>102280</v>
          </cell>
          <cell r="C17044" t="str">
            <v>ICBC - 29216263083</v>
          </cell>
          <cell r="L17044">
            <v>100000</v>
          </cell>
        </row>
        <row r="17045">
          <cell r="A17045">
            <v>102290</v>
          </cell>
          <cell r="C17045" t="str">
            <v>CCB - 07050010326</v>
          </cell>
          <cell r="L17045">
            <v>100000</v>
          </cell>
        </row>
        <row r="17046">
          <cell r="A17046">
            <v>102291</v>
          </cell>
          <cell r="C17046" t="str">
            <v>JPM China Asset Mgmt MMF #50060</v>
          </cell>
          <cell r="L17046">
            <v>100000</v>
          </cell>
        </row>
        <row r="17047">
          <cell r="A17047">
            <v>102292</v>
          </cell>
          <cell r="C17047" t="str">
            <v>CCB CNY PPIT 1589</v>
          </cell>
          <cell r="L17047">
            <v>100000</v>
          </cell>
        </row>
        <row r="17048">
          <cell r="A17048">
            <v>102300</v>
          </cell>
          <cell r="C17048" t="str">
            <v>Collections - eBay Promotions (UK) Ltd.</v>
          </cell>
          <cell r="L17048">
            <v>100000</v>
          </cell>
        </row>
        <row r="17049">
          <cell r="A17049">
            <v>102310</v>
          </cell>
          <cell r="C17049" t="str">
            <v>CMB - 60851471001</v>
          </cell>
          <cell r="L17049">
            <v>100000</v>
          </cell>
        </row>
        <row r="17050">
          <cell r="A17050">
            <v>102320</v>
          </cell>
          <cell r="C17050" t="str">
            <v>ICBC - 29206586641</v>
          </cell>
          <cell r="L17050">
            <v>100000</v>
          </cell>
        </row>
        <row r="17051">
          <cell r="A17051">
            <v>102330</v>
          </cell>
          <cell r="C17051" t="str">
            <v>PD dev - 400012431 (tax)</v>
          </cell>
          <cell r="L17051">
            <v>100000</v>
          </cell>
        </row>
        <row r="17052">
          <cell r="A17052">
            <v>102331</v>
          </cell>
          <cell r="C17052" t="str">
            <v>BOC CNY Wangfuyi 9001</v>
          </cell>
          <cell r="L17052">
            <v>100000</v>
          </cell>
        </row>
        <row r="17053">
          <cell r="A17053">
            <v>102332</v>
          </cell>
          <cell r="C17053" t="str">
            <v>CMB CNY Wangfuyi 1001</v>
          </cell>
          <cell r="L17053">
            <v>100000</v>
          </cell>
        </row>
        <row r="17054">
          <cell r="A17054">
            <v>102333</v>
          </cell>
          <cell r="C17054" t="str">
            <v>China Merchant Bank</v>
          </cell>
          <cell r="L17054">
            <v>100000</v>
          </cell>
        </row>
        <row r="17055">
          <cell r="A17055">
            <v>102340</v>
          </cell>
          <cell r="C17055" t="str">
            <v>HSBC Bank</v>
          </cell>
          <cell r="L17055">
            <v>100000</v>
          </cell>
        </row>
        <row r="17056">
          <cell r="A17056">
            <v>102350</v>
          </cell>
          <cell r="C17056" t="str">
            <v>HDFC Bank PaisayPay</v>
          </cell>
          <cell r="L17056">
            <v>100000</v>
          </cell>
        </row>
        <row r="17057">
          <cell r="A17057">
            <v>102360</v>
          </cell>
          <cell r="C17057" t="str">
            <v>HDFC Bank billing</v>
          </cell>
          <cell r="L17057">
            <v>100000</v>
          </cell>
        </row>
        <row r="17058">
          <cell r="A17058">
            <v>102370</v>
          </cell>
          <cell r="C17058" t="str">
            <v>IDBI Bank billing</v>
          </cell>
          <cell r="L17058">
            <v>100000</v>
          </cell>
        </row>
        <row r="17059">
          <cell r="A17059">
            <v>102380</v>
          </cell>
          <cell r="C17059" t="str">
            <v>IDBI Bank PaisayPay</v>
          </cell>
          <cell r="L17059">
            <v>100000</v>
          </cell>
        </row>
        <row r="17060">
          <cell r="A17060">
            <v>102390</v>
          </cell>
          <cell r="C17060" t="str">
            <v>Citibank billing</v>
          </cell>
          <cell r="L17060">
            <v>100000</v>
          </cell>
        </row>
        <row r="17061">
          <cell r="A17061">
            <v>102400</v>
          </cell>
          <cell r="C17061" t="str">
            <v>Capitalization/Operations  - eBay Prom (UK) Ltd.</v>
          </cell>
          <cell r="L17061">
            <v>100000</v>
          </cell>
        </row>
        <row r="17062">
          <cell r="A17062">
            <v>102410</v>
          </cell>
          <cell r="C17062" t="str">
            <v>Citibank PaisaPay</v>
          </cell>
          <cell r="L17062">
            <v>100000</v>
          </cell>
        </row>
        <row r="17063">
          <cell r="A17063">
            <v>102420</v>
          </cell>
          <cell r="C17063" t="str">
            <v>ICICI Bank CC Billing</v>
          </cell>
          <cell r="L17063">
            <v>100000</v>
          </cell>
        </row>
        <row r="17064">
          <cell r="A17064">
            <v>102430</v>
          </cell>
          <cell r="C17064" t="str">
            <v>ICICI Bank CC PaisaPay</v>
          </cell>
          <cell r="L17064">
            <v>100000</v>
          </cell>
        </row>
        <row r="17065">
          <cell r="A17065">
            <v>102440</v>
          </cell>
          <cell r="C17065" t="str">
            <v>ICICI Bank OBT Billing</v>
          </cell>
          <cell r="L17065">
            <v>100000</v>
          </cell>
        </row>
        <row r="17066">
          <cell r="A17066">
            <v>102450</v>
          </cell>
          <cell r="C17066" t="str">
            <v>ICICI Bank OBT PaisaPay</v>
          </cell>
          <cell r="L17066">
            <v>100000</v>
          </cell>
        </row>
        <row r="17067">
          <cell r="A17067">
            <v>102460</v>
          </cell>
          <cell r="C17067" t="str">
            <v>UTI Bank billing</v>
          </cell>
          <cell r="L17067">
            <v>100000</v>
          </cell>
        </row>
        <row r="17068">
          <cell r="A17068">
            <v>102470</v>
          </cell>
          <cell r="C17068" t="str">
            <v>UTI Bank PaisaPay</v>
          </cell>
          <cell r="L17068">
            <v>100000</v>
          </cell>
        </row>
        <row r="17069">
          <cell r="A17069">
            <v>102480</v>
          </cell>
          <cell r="C17069" t="str">
            <v>ICICI Bank Fixed Deposit (CE)</v>
          </cell>
          <cell r="L17069">
            <v>100000</v>
          </cell>
        </row>
        <row r="17070">
          <cell r="A17070">
            <v>102490</v>
          </cell>
          <cell r="C17070" t="str">
            <v>JPMF Liquidy Funds-EUR</v>
          </cell>
          <cell r="L17070">
            <v>100000</v>
          </cell>
        </row>
        <row r="17071">
          <cell r="A17071">
            <v>102500</v>
          </cell>
          <cell r="C17071" t="str">
            <v>Restricted Cash Account</v>
          </cell>
          <cell r="L17071">
            <v>100000</v>
          </cell>
        </row>
        <row r="17072">
          <cell r="A17072">
            <v>102510</v>
          </cell>
          <cell r="C17072" t="str">
            <v>Operating account #53918012</v>
          </cell>
          <cell r="L17072">
            <v>100000</v>
          </cell>
        </row>
        <row r="17073">
          <cell r="A17073">
            <v>102511</v>
          </cell>
          <cell r="C17073" t="str">
            <v>Clearing account #53918012</v>
          </cell>
          <cell r="L17073">
            <v>100000</v>
          </cell>
        </row>
        <row r="17074">
          <cell r="A17074">
            <v>102512</v>
          </cell>
          <cell r="C17074" t="str">
            <v>Cash Dispersemnt Bulk Load-EUR</v>
          </cell>
          <cell r="L17074">
            <v>100000</v>
          </cell>
        </row>
        <row r="17075">
          <cell r="A17075">
            <v>102520</v>
          </cell>
          <cell r="C17075" t="str">
            <v>WF Trust Wire Clearing #0000840245</v>
          </cell>
          <cell r="L17075">
            <v>100000</v>
          </cell>
        </row>
        <row r="17076">
          <cell r="A17076">
            <v>102530</v>
          </cell>
          <cell r="C17076" t="str">
            <v>eBay Poland BOA  #1670 0004 0000 6439</v>
          </cell>
          <cell r="L17076">
            <v>100000</v>
          </cell>
        </row>
        <row r="17077">
          <cell r="A17077">
            <v>102540</v>
          </cell>
          <cell r="C17077" t="str">
            <v>eucoupons-ebay@ebay.com</v>
          </cell>
          <cell r="L17077">
            <v>100000</v>
          </cell>
        </row>
        <row r="17078">
          <cell r="A17078">
            <v>102550</v>
          </cell>
          <cell r="C17078" t="str">
            <v>Kijiji Italy - Bank of America</v>
          </cell>
          <cell r="L17078">
            <v>100000</v>
          </cell>
        </row>
        <row r="17079">
          <cell r="A17079">
            <v>102560</v>
          </cell>
          <cell r="C17079" t="str">
            <v>Kijiji Spain - Bank of America</v>
          </cell>
          <cell r="L17079">
            <v>100000</v>
          </cell>
        </row>
        <row r="17080">
          <cell r="A17080">
            <v>102570</v>
          </cell>
          <cell r="C17080" t="str">
            <v>CitiBank Lockbox CAD 2015098006</v>
          </cell>
          <cell r="L17080">
            <v>100000</v>
          </cell>
        </row>
        <row r="17081">
          <cell r="A17081">
            <v>102580</v>
          </cell>
          <cell r="C17081" t="str">
            <v>CitiBank Lockbox AUD 230218005</v>
          </cell>
          <cell r="L17081">
            <v>100000</v>
          </cell>
        </row>
        <row r="17082">
          <cell r="A17082">
            <v>102590</v>
          </cell>
          <cell r="C17082" t="str">
            <v>CitiBank Lockbox EUR 655559019</v>
          </cell>
          <cell r="L17082">
            <v>100000</v>
          </cell>
        </row>
        <row r="17083">
          <cell r="A17083">
            <v>102600</v>
          </cell>
          <cell r="C17083" t="str">
            <v>A/P Disbursements</v>
          </cell>
          <cell r="L17083">
            <v>100000</v>
          </cell>
        </row>
        <row r="17084">
          <cell r="A17084">
            <v>102601</v>
          </cell>
          <cell r="C17084" t="str">
            <v>AP Disbursements - incoming</v>
          </cell>
          <cell r="L17084">
            <v>100000</v>
          </cell>
        </row>
        <row r="17085">
          <cell r="A17085">
            <v>102602</v>
          </cell>
          <cell r="C17085" t="str">
            <v>A/P Disbursements - outgoing</v>
          </cell>
          <cell r="L17085">
            <v>100000</v>
          </cell>
        </row>
        <row r="17086">
          <cell r="A17086">
            <v>102610</v>
          </cell>
          <cell r="C17086" t="str">
            <v>CitiBank Lockbox GBP 11096907</v>
          </cell>
          <cell r="L17086">
            <v>100000</v>
          </cell>
        </row>
        <row r="17087">
          <cell r="A17087">
            <v>102620</v>
          </cell>
          <cell r="C17087" t="str">
            <v>PP cash UK-eBay-EOM-Fees@ebay.com</v>
          </cell>
          <cell r="L17087">
            <v>100000</v>
          </cell>
        </row>
        <row r="17088">
          <cell r="A17088">
            <v>102630</v>
          </cell>
          <cell r="C17088" t="str">
            <v>PP cash CA-eBay-EOM-Fees@ebay.com</v>
          </cell>
          <cell r="L17088">
            <v>100000</v>
          </cell>
        </row>
        <row r="17089">
          <cell r="A17089">
            <v>102640</v>
          </cell>
          <cell r="C17089" t="str">
            <v>PP cash UK Coupons-ebay@ebay.com</v>
          </cell>
          <cell r="L17089">
            <v>100000</v>
          </cell>
        </row>
        <row r="17090">
          <cell r="A17090">
            <v>102641</v>
          </cell>
          <cell r="C17090" t="str">
            <v>europe-ebay-eom-fees@ebay.com</v>
          </cell>
          <cell r="L17090">
            <v>100000</v>
          </cell>
        </row>
        <row r="17091">
          <cell r="A17091">
            <v>102642</v>
          </cell>
          <cell r="C17091" t="str">
            <v>ch-ebay-eom-fees@ebay.com</v>
          </cell>
          <cell r="L17091">
            <v>100000</v>
          </cell>
        </row>
        <row r="17092">
          <cell r="A17092">
            <v>102643</v>
          </cell>
          <cell r="C17092" t="str">
            <v>au-ebay-eom-fees@ebay.com</v>
          </cell>
          <cell r="L17092">
            <v>100000</v>
          </cell>
        </row>
        <row r="17093">
          <cell r="A17093">
            <v>102650</v>
          </cell>
          <cell r="C17093" t="str">
            <v>SE Banken - 6453-17438-013</v>
          </cell>
          <cell r="L17093">
            <v>100000</v>
          </cell>
        </row>
        <row r="17094">
          <cell r="A17094">
            <v>102652</v>
          </cell>
          <cell r="C17094" t="str">
            <v>BOA-CLEARING-6453 1743903</v>
          </cell>
          <cell r="L17094">
            <v>100000</v>
          </cell>
        </row>
        <row r="17095">
          <cell r="A17095">
            <v>102660</v>
          </cell>
          <cell r="C17095" t="str">
            <v>Bank of China USD #8151014</v>
          </cell>
          <cell r="L17095">
            <v>100000</v>
          </cell>
        </row>
        <row r="17096">
          <cell r="A17096">
            <v>102670</v>
          </cell>
          <cell r="C17096" t="str">
            <v>Citibank Lockbox EUR 0122019012</v>
          </cell>
          <cell r="L17096">
            <v>100000</v>
          </cell>
        </row>
        <row r="17097">
          <cell r="A17097">
            <v>102675</v>
          </cell>
          <cell r="C17097" t="str">
            <v>Citibank-11278029</v>
          </cell>
          <cell r="L17097">
            <v>100000</v>
          </cell>
        </row>
        <row r="17098">
          <cell r="A17098">
            <v>102680</v>
          </cell>
          <cell r="C17098" t="str">
            <v>BOA -64531740018 (SEK)</v>
          </cell>
          <cell r="L17098">
            <v>100000</v>
          </cell>
        </row>
        <row r="17099">
          <cell r="A17099">
            <v>102682</v>
          </cell>
          <cell r="C17099" t="str">
            <v>Cash Dispersemnt Bulk Load-SEK</v>
          </cell>
          <cell r="L17099">
            <v>100000</v>
          </cell>
        </row>
        <row r="17100">
          <cell r="A17100">
            <v>102690</v>
          </cell>
          <cell r="C17100" t="str">
            <v>ebayag-aud-payments@ebay.com</v>
          </cell>
          <cell r="L17100">
            <v>100000</v>
          </cell>
        </row>
        <row r="17101">
          <cell r="A17101">
            <v>102700</v>
          </cell>
          <cell r="C17101" t="str">
            <v>China Construction Bank Acct #20000686</v>
          </cell>
          <cell r="L17101">
            <v>100000</v>
          </cell>
        </row>
        <row r="17102">
          <cell r="A17102">
            <v>102710</v>
          </cell>
          <cell r="C17102" t="str">
            <v>China Construction Bank Acct #20000295</v>
          </cell>
          <cell r="L17102">
            <v>100000</v>
          </cell>
        </row>
        <row r="17103">
          <cell r="A17103">
            <v>102720</v>
          </cell>
          <cell r="C17103" t="str">
            <v>BoC (USD) #06854708151014</v>
          </cell>
          <cell r="L17103">
            <v>100000</v>
          </cell>
        </row>
        <row r="17104">
          <cell r="A17104">
            <v>102730</v>
          </cell>
          <cell r="C17104" t="str">
            <v>China Construction Bank ccard</v>
          </cell>
          <cell r="L17104">
            <v>100000</v>
          </cell>
        </row>
        <row r="17105">
          <cell r="A17105">
            <v>102740</v>
          </cell>
          <cell r="C17105" t="str">
            <v>Bank of China Acct #50001608</v>
          </cell>
          <cell r="L17105">
            <v>100000</v>
          </cell>
        </row>
        <row r="17106">
          <cell r="A17106">
            <v>102750</v>
          </cell>
          <cell r="C17106" t="str">
            <v>Bank of China (USD) Acct #50036468</v>
          </cell>
          <cell r="L17106">
            <v>100000</v>
          </cell>
        </row>
        <row r="17107">
          <cell r="A17107">
            <v>102760</v>
          </cell>
          <cell r="C17107" t="str">
            <v>Bank of China Acct #50002025</v>
          </cell>
          <cell r="L17107">
            <v>100000</v>
          </cell>
        </row>
        <row r="17108">
          <cell r="A17108">
            <v>102770</v>
          </cell>
          <cell r="C17108" t="str">
            <v>Bank of China Acct #50002011</v>
          </cell>
          <cell r="L17108">
            <v>100000</v>
          </cell>
        </row>
        <row r="17109">
          <cell r="A17109">
            <v>102780</v>
          </cell>
          <cell r="C17109" t="str">
            <v>China Merchants Bank Acct #96001</v>
          </cell>
          <cell r="L17109">
            <v>100000</v>
          </cell>
        </row>
        <row r="17110">
          <cell r="A17110">
            <v>102790</v>
          </cell>
          <cell r="C17110" t="str">
            <v>China Merchants Bank Acct #96002</v>
          </cell>
          <cell r="L17110">
            <v>100000</v>
          </cell>
        </row>
        <row r="17111">
          <cell r="A17111">
            <v>102800</v>
          </cell>
          <cell r="C17111" t="str">
            <v>Industrial &amp; Commercial Bank of China Acct #40482</v>
          </cell>
          <cell r="L17111">
            <v>100000</v>
          </cell>
        </row>
        <row r="17112">
          <cell r="A17112">
            <v>102810</v>
          </cell>
          <cell r="C17112" t="str">
            <v>Industrial &amp; Commercial Bank of China ccard</v>
          </cell>
          <cell r="L17112">
            <v>100000</v>
          </cell>
        </row>
        <row r="17113">
          <cell r="A17113">
            <v>102820</v>
          </cell>
          <cell r="C17113" t="str">
            <v>Agricultural Bank of China Acct #033380-8015002095</v>
          </cell>
          <cell r="L17113">
            <v>100000</v>
          </cell>
        </row>
        <row r="17114">
          <cell r="A17114">
            <v>102830</v>
          </cell>
          <cell r="C17114" t="str">
            <v>Shanghai Pudong Development Bank Acct #61723</v>
          </cell>
          <cell r="L17114">
            <v>100000</v>
          </cell>
        </row>
        <row r="17115">
          <cell r="A17115">
            <v>102840</v>
          </cell>
          <cell r="C17115" t="str">
            <v>Standard Chartered Bank Acct #447-005-4168-6</v>
          </cell>
          <cell r="L17115">
            <v>100000</v>
          </cell>
        </row>
        <row r="17116">
          <cell r="A17116">
            <v>102850</v>
          </cell>
          <cell r="C17116" t="str">
            <v>Smith Barney Acct #382-46935</v>
          </cell>
          <cell r="L17116">
            <v>100000</v>
          </cell>
        </row>
        <row r="17117">
          <cell r="A17117">
            <v>102851</v>
          </cell>
          <cell r="C17117" t="str">
            <v>Cash -ICBC</v>
          </cell>
          <cell r="L17117">
            <v>100000</v>
          </cell>
        </row>
        <row r="17118">
          <cell r="A17118">
            <v>102852</v>
          </cell>
          <cell r="C17118" t="str">
            <v>Cash -CMB</v>
          </cell>
          <cell r="L17118">
            <v>100000</v>
          </cell>
        </row>
        <row r="17119">
          <cell r="A17119">
            <v>102853</v>
          </cell>
          <cell r="C17119" t="str">
            <v>Cash -CCB</v>
          </cell>
          <cell r="L17119">
            <v>100000</v>
          </cell>
        </row>
        <row r="17120">
          <cell r="A17120">
            <v>102854</v>
          </cell>
          <cell r="C17120" t="str">
            <v>Cash -ABC</v>
          </cell>
          <cell r="L17120">
            <v>100000</v>
          </cell>
        </row>
        <row r="17121">
          <cell r="A17121">
            <v>102855</v>
          </cell>
          <cell r="C17121" t="str">
            <v>Cash -Citibank China Info Tech Capital #2506</v>
          </cell>
          <cell r="L17121">
            <v>100000</v>
          </cell>
        </row>
        <row r="17122">
          <cell r="A17122">
            <v>102856</v>
          </cell>
          <cell r="C17122" t="str">
            <v>Cash -CitiPost</v>
          </cell>
          <cell r="L17122">
            <v>100000</v>
          </cell>
        </row>
        <row r="17123">
          <cell r="A17123">
            <v>102860</v>
          </cell>
          <cell r="C17123" t="str">
            <v>Smith Barney Acct #449-90439-19-025</v>
          </cell>
          <cell r="L17123">
            <v>100000</v>
          </cell>
        </row>
        <row r="17124">
          <cell r="A17124">
            <v>102870</v>
          </cell>
          <cell r="C17124" t="str">
            <v>Citigroup Money Market Acct #226342</v>
          </cell>
          <cell r="L17124">
            <v>100000</v>
          </cell>
        </row>
        <row r="17125">
          <cell r="A17125">
            <v>102880</v>
          </cell>
          <cell r="C17125" t="str">
            <v>Wells Fargo Checking Acct #4100172394</v>
          </cell>
          <cell r="L17125">
            <v>100000</v>
          </cell>
        </row>
        <row r="17126">
          <cell r="A17126">
            <v>102890</v>
          </cell>
          <cell r="C17126" t="str">
            <v>Bank of China -890012097308092014</v>
          </cell>
          <cell r="L17126">
            <v>100000</v>
          </cell>
        </row>
        <row r="17127">
          <cell r="A17127">
            <v>102900</v>
          </cell>
          <cell r="C17127" t="str">
            <v>New Bank Account for co. code 0094</v>
          </cell>
          <cell r="L17127">
            <v>100000</v>
          </cell>
        </row>
        <row r="17128">
          <cell r="A17128">
            <v>102910</v>
          </cell>
          <cell r="C17128" t="str">
            <v>New Bank Account for co. code 0058</v>
          </cell>
          <cell r="L17128">
            <v>100000</v>
          </cell>
        </row>
        <row r="17129">
          <cell r="A17129">
            <v>102920</v>
          </cell>
          <cell r="C17129" t="str">
            <v>Bank of China Acct #890012097308091001 (RMB)</v>
          </cell>
          <cell r="L17129">
            <v>100000</v>
          </cell>
        </row>
        <row r="17130">
          <cell r="A17130">
            <v>102930</v>
          </cell>
          <cell r="C17130" t="str">
            <v>Shanghai Pudong Development Bank #076538-983601574</v>
          </cell>
          <cell r="L17130">
            <v>100000</v>
          </cell>
        </row>
        <row r="17131">
          <cell r="A17131">
            <v>102940</v>
          </cell>
          <cell r="C17131" t="str">
            <v>Shanghai Bank</v>
          </cell>
          <cell r="L17131">
            <v>100000</v>
          </cell>
        </row>
        <row r="17132">
          <cell r="A17132">
            <v>102950</v>
          </cell>
          <cell r="C17132" t="str">
            <v>Bank of China Acct #044337-8900-12289508092014 USD</v>
          </cell>
          <cell r="L17132">
            <v>100000</v>
          </cell>
        </row>
        <row r="17133">
          <cell r="A17133">
            <v>102960</v>
          </cell>
          <cell r="C17133" t="str">
            <v>Bank of China Acct #044337-8900-12289508091001 RMB</v>
          </cell>
          <cell r="L17133">
            <v>100000</v>
          </cell>
        </row>
        <row r="17134">
          <cell r="A17134">
            <v>102970</v>
          </cell>
          <cell r="C17134" t="str">
            <v>Shanghai Pudong Development Bank</v>
          </cell>
          <cell r="L17134">
            <v>100000</v>
          </cell>
        </row>
        <row r="17135">
          <cell r="A17135">
            <v>102980</v>
          </cell>
          <cell r="C17135" t="str">
            <v>BOC (USD) #12768008092014</v>
          </cell>
          <cell r="L17135">
            <v>100000</v>
          </cell>
        </row>
        <row r="17136">
          <cell r="A17136">
            <v>103000</v>
          </cell>
          <cell r="C17136" t="str">
            <v>Payroll</v>
          </cell>
          <cell r="L17136">
            <v>100000</v>
          </cell>
        </row>
        <row r="17137">
          <cell r="A17137">
            <v>103001</v>
          </cell>
          <cell r="C17137" t="str">
            <v>Payroll - incoming</v>
          </cell>
          <cell r="L17137">
            <v>100000</v>
          </cell>
        </row>
        <row r="17138">
          <cell r="A17138">
            <v>103002</v>
          </cell>
          <cell r="C17138" t="str">
            <v>Payroll - outgoing</v>
          </cell>
          <cell r="L17138">
            <v>100000</v>
          </cell>
        </row>
        <row r="17139">
          <cell r="A17139">
            <v>103010</v>
          </cell>
          <cell r="C17139" t="str">
            <v>BOA PHP PPAS Corp Disb 1016</v>
          </cell>
          <cell r="L17139">
            <v>100000</v>
          </cell>
        </row>
        <row r="17140">
          <cell r="A17140">
            <v>103011</v>
          </cell>
          <cell r="C17140" t="str">
            <v>BOA PHP PPAS Corp Disb 1016-incoming</v>
          </cell>
          <cell r="L17140">
            <v>100000</v>
          </cell>
        </row>
        <row r="17141">
          <cell r="A17141">
            <v>103012</v>
          </cell>
          <cell r="C17141" t="str">
            <v>BOA PHP PPAS Corp Disb 1016-outgoing</v>
          </cell>
          <cell r="L17141">
            <v>100000</v>
          </cell>
        </row>
        <row r="17142">
          <cell r="A17142">
            <v>103020</v>
          </cell>
          <cell r="C17142" t="str">
            <v>BOA CAD PPSC CORP DISB 9201</v>
          </cell>
          <cell r="L17142">
            <v>100000</v>
          </cell>
        </row>
        <row r="17143">
          <cell r="A17143">
            <v>103021</v>
          </cell>
          <cell r="C17143" t="str">
            <v>BOA CAD PPSC CORP DISB 9201-INCOMING</v>
          </cell>
          <cell r="L17143">
            <v>100000</v>
          </cell>
        </row>
        <row r="17144">
          <cell r="A17144">
            <v>103022</v>
          </cell>
          <cell r="C17144" t="str">
            <v>BOA CAD PPSC CORP DISB 9201-OUTGOING</v>
          </cell>
          <cell r="L17144">
            <v>100000</v>
          </cell>
        </row>
        <row r="17145">
          <cell r="A17145">
            <v>103030</v>
          </cell>
          <cell r="C17145" t="str">
            <v>BOA EUR PPES CORP DISB 5017</v>
          </cell>
          <cell r="L17145">
            <v>100000</v>
          </cell>
        </row>
        <row r="17146">
          <cell r="A17146">
            <v>103031</v>
          </cell>
          <cell r="C17146" t="str">
            <v>BOA EUR PPES CORP DISTB 5017 - CLEARING</v>
          </cell>
          <cell r="L17146">
            <v>100000</v>
          </cell>
        </row>
        <row r="17147">
          <cell r="A17147">
            <v>103032</v>
          </cell>
          <cell r="C17147" t="str">
            <v>BOA EUR PPES PAYROLL 5025 - CLEARING</v>
          </cell>
          <cell r="L17147">
            <v>100000</v>
          </cell>
        </row>
        <row r="17148">
          <cell r="A17148">
            <v>103033</v>
          </cell>
          <cell r="C17148" t="str">
            <v>BOA EUR PPES PAYROLL 5025</v>
          </cell>
          <cell r="L17148">
            <v>100000</v>
          </cell>
        </row>
        <row r="17149">
          <cell r="A17149">
            <v>103040</v>
          </cell>
          <cell r="C17149" t="str">
            <v>BOA-Operational 6022 54273016</v>
          </cell>
          <cell r="L17149">
            <v>100000</v>
          </cell>
        </row>
        <row r="17150">
          <cell r="A17150">
            <v>103042</v>
          </cell>
          <cell r="C17150" t="str">
            <v>BOA-Clearing 6022 54273016</v>
          </cell>
          <cell r="L17150">
            <v>100000</v>
          </cell>
        </row>
        <row r="17151">
          <cell r="A17151">
            <v>103050</v>
          </cell>
          <cell r="C17151" t="str">
            <v>BOA-Payroll 6022 54273027</v>
          </cell>
          <cell r="L17151">
            <v>100000</v>
          </cell>
        </row>
        <row r="17152">
          <cell r="A17152">
            <v>103052</v>
          </cell>
          <cell r="C17152" t="str">
            <v>BOA-Payroll Clearing 6022 54273027</v>
          </cell>
          <cell r="L17152">
            <v>100000</v>
          </cell>
        </row>
        <row r="17153">
          <cell r="A17153">
            <v>103060</v>
          </cell>
          <cell r="C17153" t="str">
            <v>JPMC-USD DDA</v>
          </cell>
          <cell r="L17153">
            <v>100000</v>
          </cell>
        </row>
        <row r="17154">
          <cell r="A17154">
            <v>103061</v>
          </cell>
          <cell r="C17154" t="str">
            <v>BOA Belgium 6006-57164017</v>
          </cell>
          <cell r="L17154">
            <v>100000</v>
          </cell>
        </row>
        <row r="17155">
          <cell r="A17155">
            <v>103062</v>
          </cell>
          <cell r="C17155" t="str">
            <v>BOA Belgium 6006-57164017-Clearing</v>
          </cell>
          <cell r="L17155">
            <v>100000</v>
          </cell>
        </row>
        <row r="17156">
          <cell r="A17156">
            <v>103070</v>
          </cell>
          <cell r="C17156" t="str">
            <v>WFB-USD DDA</v>
          </cell>
          <cell r="L17156">
            <v>100000</v>
          </cell>
        </row>
        <row r="17157">
          <cell r="A17157">
            <v>103080</v>
          </cell>
          <cell r="C17157" t="str">
            <v>DB-USD DDA</v>
          </cell>
          <cell r="L17157">
            <v>100000</v>
          </cell>
        </row>
        <row r="17158">
          <cell r="A17158">
            <v>103100</v>
          </cell>
          <cell r="C17158" t="str">
            <v>Alliance Bank - Payroll</v>
          </cell>
          <cell r="L17158">
            <v>100000</v>
          </cell>
        </row>
        <row r="17159">
          <cell r="A17159">
            <v>103200</v>
          </cell>
          <cell r="C17159" t="str">
            <v>Wells Fargo Bank - Payroll</v>
          </cell>
          <cell r="L17159">
            <v>100000</v>
          </cell>
        </row>
        <row r="17160">
          <cell r="A17160">
            <v>103300</v>
          </cell>
          <cell r="C17160" t="str">
            <v>Broadspire -VDI -Cash Account</v>
          </cell>
          <cell r="L17160">
            <v>100000</v>
          </cell>
        </row>
        <row r="17161">
          <cell r="A17161">
            <v>103301</v>
          </cell>
          <cell r="C17161" t="str">
            <v>Broadspire -VDI -Cash -Incoming</v>
          </cell>
          <cell r="L17161">
            <v>100000</v>
          </cell>
        </row>
        <row r="17162">
          <cell r="A17162">
            <v>103302</v>
          </cell>
          <cell r="C17162" t="str">
            <v>Broadspire -VDI -Cash -Outgoing</v>
          </cell>
          <cell r="L17162">
            <v>100000</v>
          </cell>
        </row>
        <row r="17163">
          <cell r="A17163">
            <v>103313</v>
          </cell>
          <cell r="C17163" t="str">
            <v>WF - VDI CCMA Sweep</v>
          </cell>
          <cell r="L17163">
            <v>100000</v>
          </cell>
        </row>
        <row r="17164">
          <cell r="A17164">
            <v>103400</v>
          </cell>
          <cell r="C17164" t="str">
            <v>Broadspire -STD -Cash Account</v>
          </cell>
          <cell r="L17164">
            <v>100000</v>
          </cell>
        </row>
        <row r="17165">
          <cell r="A17165">
            <v>103401</v>
          </cell>
          <cell r="C17165" t="str">
            <v>Broadspire -STD -Cash -Incoming</v>
          </cell>
          <cell r="L17165">
            <v>100000</v>
          </cell>
        </row>
        <row r="17166">
          <cell r="A17166">
            <v>103402</v>
          </cell>
          <cell r="C17166" t="str">
            <v>Broadspire -STD -Cash -Outgoing</v>
          </cell>
          <cell r="L17166">
            <v>100000</v>
          </cell>
        </row>
        <row r="17167">
          <cell r="A17167">
            <v>103500</v>
          </cell>
          <cell r="C17167" t="str">
            <v>Merchant Cash Account</v>
          </cell>
          <cell r="L17167">
            <v>100000</v>
          </cell>
        </row>
        <row r="17168">
          <cell r="A17168">
            <v>103501</v>
          </cell>
          <cell r="C17168" t="str">
            <v>Merchant Cash Account incoming</v>
          </cell>
          <cell r="L17168">
            <v>100000</v>
          </cell>
        </row>
        <row r="17169">
          <cell r="A17169">
            <v>103502</v>
          </cell>
          <cell r="C17169" t="str">
            <v>Merchant Cash Account outgoing</v>
          </cell>
          <cell r="L17169">
            <v>100000</v>
          </cell>
        </row>
        <row r="17170">
          <cell r="A17170">
            <v>103510</v>
          </cell>
          <cell r="C17170" t="str">
            <v>Merchant Cash Sweep</v>
          </cell>
          <cell r="L17170">
            <v>100000</v>
          </cell>
        </row>
        <row r="17171">
          <cell r="A17171">
            <v>103511</v>
          </cell>
          <cell r="C17171" t="str">
            <v>Merchant Cash Sweep incoming</v>
          </cell>
          <cell r="L17171">
            <v>100000</v>
          </cell>
        </row>
        <row r="17172">
          <cell r="A17172">
            <v>103512</v>
          </cell>
          <cell r="C17172" t="str">
            <v>Merchant Cash Sweep outgoing</v>
          </cell>
          <cell r="L17172">
            <v>100000</v>
          </cell>
        </row>
        <row r="17173">
          <cell r="A17173">
            <v>103513</v>
          </cell>
          <cell r="C17173" t="str">
            <v>Merchant Cash Sweep</v>
          </cell>
          <cell r="L17173">
            <v>100000</v>
          </cell>
        </row>
        <row r="17174">
          <cell r="A17174">
            <v>103520</v>
          </cell>
          <cell r="C17174" t="str">
            <v>Merchant Cash UK</v>
          </cell>
          <cell r="L17174">
            <v>100000</v>
          </cell>
        </row>
        <row r="17175">
          <cell r="A17175">
            <v>103521</v>
          </cell>
          <cell r="C17175" t="str">
            <v>Merchant Cash UK incoming</v>
          </cell>
          <cell r="L17175">
            <v>100000</v>
          </cell>
        </row>
        <row r="17176">
          <cell r="A17176">
            <v>103522</v>
          </cell>
          <cell r="C17176" t="str">
            <v>Merchant Cash UK outgoing</v>
          </cell>
          <cell r="L17176">
            <v>100000</v>
          </cell>
        </row>
        <row r="17177">
          <cell r="A17177">
            <v>103530</v>
          </cell>
          <cell r="C17177" t="str">
            <v>Merch UK-ABN AMRO</v>
          </cell>
          <cell r="L17177">
            <v>100000</v>
          </cell>
        </row>
        <row r="17178">
          <cell r="A17178">
            <v>103531</v>
          </cell>
          <cell r="C17178" t="str">
            <v>Merch UK-ABN AMRO incoming</v>
          </cell>
          <cell r="L17178">
            <v>100000</v>
          </cell>
        </row>
        <row r="17179">
          <cell r="A17179">
            <v>103532</v>
          </cell>
          <cell r="C17179" t="str">
            <v>Merch UK-ABN AMRO outgoing</v>
          </cell>
          <cell r="L17179">
            <v>100000</v>
          </cell>
        </row>
        <row r="17180">
          <cell r="A17180">
            <v>103540</v>
          </cell>
          <cell r="C17180" t="str">
            <v>PPIL Euro Trading Account</v>
          </cell>
          <cell r="L17180">
            <v>100000</v>
          </cell>
        </row>
        <row r="17181">
          <cell r="A17181">
            <v>103550</v>
          </cell>
          <cell r="C17181" t="str">
            <v>BOA GBP PPEL FBO #9021</v>
          </cell>
          <cell r="L17181">
            <v>100000</v>
          </cell>
        </row>
        <row r="17182">
          <cell r="A17182">
            <v>103560</v>
          </cell>
          <cell r="C17182" t="str">
            <v>BOA CAD PPEL FBO #9047</v>
          </cell>
          <cell r="L17182">
            <v>100000</v>
          </cell>
        </row>
        <row r="17183">
          <cell r="A17183">
            <v>103570</v>
          </cell>
          <cell r="C17183" t="str">
            <v>BOA USD PPEL FBO #9055</v>
          </cell>
          <cell r="L17183">
            <v>100000</v>
          </cell>
        </row>
        <row r="17184">
          <cell r="A17184">
            <v>103580</v>
          </cell>
          <cell r="C17184" t="str">
            <v>BOA EUR PPEL FBO #9063</v>
          </cell>
          <cell r="L17184">
            <v>100000</v>
          </cell>
        </row>
        <row r="17185">
          <cell r="A17185">
            <v>103590</v>
          </cell>
          <cell r="C17185" t="str">
            <v>BOA EUR PPEL FBO #9071</v>
          </cell>
          <cell r="L17185">
            <v>100000</v>
          </cell>
        </row>
        <row r="17186">
          <cell r="A17186">
            <v>103600</v>
          </cell>
          <cell r="C17186" t="str">
            <v>Merchant Cash - Auction for America</v>
          </cell>
          <cell r="L17186">
            <v>100000</v>
          </cell>
        </row>
        <row r="17187">
          <cell r="A17187">
            <v>103601</v>
          </cell>
          <cell r="C17187" t="str">
            <v>Merchant Cash - Auction for America incoming</v>
          </cell>
          <cell r="L17187">
            <v>100000</v>
          </cell>
        </row>
        <row r="17188">
          <cell r="A17188">
            <v>103602</v>
          </cell>
          <cell r="C17188" t="str">
            <v>Merchant Cash-Auction for America outgoing</v>
          </cell>
          <cell r="L17188">
            <v>100000</v>
          </cell>
        </row>
        <row r="17189">
          <cell r="A17189">
            <v>103610</v>
          </cell>
          <cell r="C17189" t="str">
            <v>BOA PPE CORP EUR #63609089</v>
          </cell>
          <cell r="L17189">
            <v>100000</v>
          </cell>
        </row>
        <row r="17190">
          <cell r="A17190">
            <v>103612</v>
          </cell>
          <cell r="C17190" t="str">
            <v>Cash Dispersement BULK LOAD-EUR</v>
          </cell>
          <cell r="L17190">
            <v>100000</v>
          </cell>
        </row>
        <row r="17191">
          <cell r="A17191">
            <v>103620</v>
          </cell>
          <cell r="C17191" t="str">
            <v>BOA PAYPAL FRANCE SAS #30724014</v>
          </cell>
          <cell r="L17191">
            <v>100000</v>
          </cell>
        </row>
        <row r="17192">
          <cell r="A17192">
            <v>103622</v>
          </cell>
          <cell r="C17192" t="str">
            <v>BOA PAYPAL FRANCE SAS #30724014 - OUTGOING</v>
          </cell>
          <cell r="L17192">
            <v>100000</v>
          </cell>
        </row>
        <row r="17193">
          <cell r="A17193">
            <v>103630</v>
          </cell>
          <cell r="C17193" t="str">
            <v>RBS PAYPAL INTL LTD #10067021 161070</v>
          </cell>
          <cell r="L17193">
            <v>100000</v>
          </cell>
        </row>
        <row r="17194">
          <cell r="A17194">
            <v>103640</v>
          </cell>
          <cell r="C17194" t="str">
            <v>China Merchants Bank Acct #60852222001</v>
          </cell>
          <cell r="L17194">
            <v>100000</v>
          </cell>
        </row>
        <row r="17195">
          <cell r="A17195">
            <v>103650</v>
          </cell>
          <cell r="C17195" t="str">
            <v>China Merchants Bank Acct #60852888001</v>
          </cell>
          <cell r="L17195">
            <v>100000</v>
          </cell>
        </row>
        <row r="17196">
          <cell r="A17196">
            <v>103700</v>
          </cell>
          <cell r="C17196" t="str">
            <v>Blue Cross PPO -Cash Account</v>
          </cell>
          <cell r="L17196">
            <v>100000</v>
          </cell>
        </row>
        <row r="17197">
          <cell r="A17197">
            <v>103701</v>
          </cell>
          <cell r="C17197" t="str">
            <v>Blue Cross PPO -Cash Account -Incoming</v>
          </cell>
          <cell r="L17197">
            <v>100000</v>
          </cell>
        </row>
        <row r="17198">
          <cell r="A17198">
            <v>103702</v>
          </cell>
          <cell r="C17198" t="str">
            <v>Blue Cross PPO -Cash Account -Outgoing</v>
          </cell>
          <cell r="L17198">
            <v>100000</v>
          </cell>
        </row>
        <row r="17199">
          <cell r="A17199">
            <v>103710</v>
          </cell>
          <cell r="C17199" t="str">
            <v>BOA AUD Australia 3012 - Concentration</v>
          </cell>
          <cell r="L17199">
            <v>100000</v>
          </cell>
        </row>
        <row r="17200">
          <cell r="A17200">
            <v>103711</v>
          </cell>
          <cell r="C17200" t="str">
            <v>BOA AUD Australia 3012 - Incoming</v>
          </cell>
          <cell r="L17200">
            <v>100000</v>
          </cell>
        </row>
        <row r="17201">
          <cell r="A17201">
            <v>103712</v>
          </cell>
          <cell r="C17201" t="str">
            <v>BOA AUD Australia 3012 - Outgoing</v>
          </cell>
          <cell r="L17201">
            <v>100000</v>
          </cell>
        </row>
        <row r="17202">
          <cell r="A17202">
            <v>103713</v>
          </cell>
          <cell r="C17202" t="str">
            <v>BOA AUD Australia 3038 - ESPP</v>
          </cell>
          <cell r="L17202">
            <v>100000</v>
          </cell>
        </row>
        <row r="17203">
          <cell r="A17203">
            <v>103714</v>
          </cell>
          <cell r="C17203" t="str">
            <v>BOA AUD ESPP TRUST ACCOUNT-CLEARING</v>
          </cell>
          <cell r="L17203">
            <v>100000</v>
          </cell>
        </row>
        <row r="17204">
          <cell r="A17204">
            <v>103715</v>
          </cell>
          <cell r="C17204" t="str">
            <v>BOA CAD PPCA #5206</v>
          </cell>
          <cell r="L17204">
            <v>100000</v>
          </cell>
        </row>
        <row r="17205">
          <cell r="A17205">
            <v>103716</v>
          </cell>
          <cell r="C17205" t="str">
            <v>BOA USD PPCA 5129</v>
          </cell>
          <cell r="L17205">
            <v>100000</v>
          </cell>
        </row>
        <row r="17206">
          <cell r="A17206">
            <v>103717</v>
          </cell>
          <cell r="C17206" t="str">
            <v>BofA CAD PPPL 2208</v>
          </cell>
          <cell r="L17206">
            <v>100000</v>
          </cell>
        </row>
        <row r="17207">
          <cell r="A17207">
            <v>103718</v>
          </cell>
          <cell r="C17207" t="str">
            <v>BofA GBP PPEL 9120</v>
          </cell>
          <cell r="L17207">
            <v>100000</v>
          </cell>
        </row>
        <row r="17208">
          <cell r="A17208">
            <v>103720</v>
          </cell>
          <cell r="C17208" t="str">
            <v>BOA SGD PPSG Corp Disbursements 5019</v>
          </cell>
          <cell r="L17208">
            <v>100000</v>
          </cell>
        </row>
        <row r="17209">
          <cell r="A17209">
            <v>103721</v>
          </cell>
          <cell r="C17209" t="str">
            <v>BOA SGD PPSG Corp Disbursements 5019-Incoming</v>
          </cell>
          <cell r="L17209">
            <v>100000</v>
          </cell>
        </row>
        <row r="17210">
          <cell r="A17210">
            <v>103722</v>
          </cell>
          <cell r="C17210" t="str">
            <v>BOA SGD PPSG Corp Disbursements 5019-Outgoing</v>
          </cell>
          <cell r="L17210">
            <v>100000</v>
          </cell>
        </row>
        <row r="17211">
          <cell r="A17211">
            <v>103723</v>
          </cell>
          <cell r="C17211" t="str">
            <v>BOA USD PPSG Corp Capital 5027-Incoming</v>
          </cell>
          <cell r="L17211">
            <v>100000</v>
          </cell>
        </row>
        <row r="17212">
          <cell r="A17212">
            <v>103724</v>
          </cell>
          <cell r="C17212" t="str">
            <v>BOA USD PPSG Corp Capital 5027-Outgoing</v>
          </cell>
          <cell r="L17212">
            <v>100000</v>
          </cell>
        </row>
        <row r="17213">
          <cell r="A17213">
            <v>103725</v>
          </cell>
          <cell r="C17213" t="str">
            <v>BOA USD PPSG Corp Capital 5027</v>
          </cell>
          <cell r="L17213">
            <v>100000</v>
          </cell>
        </row>
        <row r="17214">
          <cell r="A17214">
            <v>103726</v>
          </cell>
          <cell r="C17214" t="str">
            <v>BOA USD PPAS Corp Capital 1529</v>
          </cell>
          <cell r="L17214">
            <v>100000</v>
          </cell>
        </row>
        <row r="17215">
          <cell r="A17215">
            <v>103727</v>
          </cell>
          <cell r="C17215" t="str">
            <v>BOA PHP PPAS Corp Disbursements 1016</v>
          </cell>
          <cell r="L17215">
            <v>100000</v>
          </cell>
        </row>
        <row r="17216">
          <cell r="A17216">
            <v>103728</v>
          </cell>
          <cell r="C17216" t="str">
            <v>BOA AUD PPPL VPS 5085</v>
          </cell>
          <cell r="L17216">
            <v>100000</v>
          </cell>
        </row>
        <row r="17217">
          <cell r="A17217">
            <v>103730</v>
          </cell>
          <cell r="C17217" t="str">
            <v>BOA INR PPIP 4015</v>
          </cell>
          <cell r="L17217">
            <v>100000</v>
          </cell>
        </row>
        <row r="17218">
          <cell r="A17218">
            <v>104000</v>
          </cell>
          <cell r="C17218" t="str">
            <v>Lockbox</v>
          </cell>
          <cell r="L17218">
            <v>100000</v>
          </cell>
        </row>
        <row r="17219">
          <cell r="A17219">
            <v>104001</v>
          </cell>
          <cell r="C17219" t="str">
            <v>Lockbox incoming</v>
          </cell>
          <cell r="L17219">
            <v>100000</v>
          </cell>
        </row>
        <row r="17220">
          <cell r="A17220">
            <v>104002</v>
          </cell>
          <cell r="C17220" t="str">
            <v>Lockbox outgoing</v>
          </cell>
          <cell r="L17220">
            <v>100000</v>
          </cell>
        </row>
        <row r="17221">
          <cell r="A17221">
            <v>104100</v>
          </cell>
          <cell r="C17221" t="str">
            <v>AutoTrader Lockbox</v>
          </cell>
          <cell r="L17221">
            <v>100000</v>
          </cell>
        </row>
        <row r="17222">
          <cell r="A17222">
            <v>104101</v>
          </cell>
          <cell r="C17222" t="str">
            <v>AutoTrader Lockbox incoming</v>
          </cell>
          <cell r="L17222">
            <v>100000</v>
          </cell>
        </row>
        <row r="17223">
          <cell r="A17223">
            <v>104102</v>
          </cell>
          <cell r="C17223" t="str">
            <v>AutoTrader Lockbox outgoing</v>
          </cell>
          <cell r="L17223">
            <v>100000</v>
          </cell>
        </row>
        <row r="17224">
          <cell r="A17224">
            <v>104110</v>
          </cell>
          <cell r="C17224" t="str">
            <v>AutoTrader ACH Collections</v>
          </cell>
          <cell r="L17224">
            <v>100000</v>
          </cell>
        </row>
        <row r="17225">
          <cell r="A17225">
            <v>104120</v>
          </cell>
          <cell r="C17225" t="str">
            <v>JPMC mobile.de account 6161505417</v>
          </cell>
          <cell r="L17225">
            <v>100000</v>
          </cell>
        </row>
        <row r="17226">
          <cell r="A17226">
            <v>104121</v>
          </cell>
          <cell r="C17226" t="str">
            <v>JPMC mobile.de-incoming clearing</v>
          </cell>
          <cell r="L17226">
            <v>100000</v>
          </cell>
        </row>
        <row r="17227">
          <cell r="A17227">
            <v>104122</v>
          </cell>
          <cell r="C17227" t="str">
            <v>JPMC mobile.de-outgoing clearing</v>
          </cell>
          <cell r="L17227">
            <v>100000</v>
          </cell>
        </row>
        <row r="17228">
          <cell r="A17228">
            <v>104130</v>
          </cell>
          <cell r="C17228" t="str">
            <v>BOA mobile.de account 60191837014</v>
          </cell>
          <cell r="L17228">
            <v>100000</v>
          </cell>
        </row>
        <row r="17229">
          <cell r="A17229">
            <v>104131</v>
          </cell>
          <cell r="C17229" t="str">
            <v>BOA mobile.de-incoming clearing</v>
          </cell>
          <cell r="L17229">
            <v>100000</v>
          </cell>
        </row>
        <row r="17230">
          <cell r="A17230">
            <v>104132</v>
          </cell>
          <cell r="C17230" t="str">
            <v>BOA mobile.de-outgoing clearing</v>
          </cell>
          <cell r="L17230">
            <v>100000</v>
          </cell>
        </row>
        <row r="17231">
          <cell r="A17231">
            <v>104140</v>
          </cell>
          <cell r="C17231" t="str">
            <v>Commerzbank mobile.de account 636611600</v>
          </cell>
          <cell r="L17231">
            <v>100000</v>
          </cell>
        </row>
        <row r="17232">
          <cell r="A17232">
            <v>104141</v>
          </cell>
          <cell r="C17232" t="str">
            <v>Commerzbank mobile.de account 636611600-incoming</v>
          </cell>
          <cell r="L17232">
            <v>100000</v>
          </cell>
        </row>
        <row r="17233">
          <cell r="A17233">
            <v>104142</v>
          </cell>
          <cell r="C17233" t="str">
            <v>Commerzbank mobile.de account 636611600-outgoing</v>
          </cell>
          <cell r="L17233">
            <v>100000</v>
          </cell>
        </row>
        <row r="17234">
          <cell r="A17234">
            <v>104150</v>
          </cell>
          <cell r="C17234" t="str">
            <v>Commerzbank mobile.de account 636600900</v>
          </cell>
          <cell r="L17234">
            <v>100000</v>
          </cell>
        </row>
        <row r="17235">
          <cell r="A17235">
            <v>104151</v>
          </cell>
          <cell r="C17235" t="str">
            <v>Commerzbank mobile.de account 636600900-incoming</v>
          </cell>
          <cell r="L17235">
            <v>100000</v>
          </cell>
        </row>
        <row r="17236">
          <cell r="A17236">
            <v>104152</v>
          </cell>
          <cell r="C17236" t="str">
            <v>Commerzbank mobile.de account 636600900-outgoing</v>
          </cell>
          <cell r="L17236">
            <v>100000</v>
          </cell>
        </row>
        <row r="17237">
          <cell r="A17237">
            <v>104200</v>
          </cell>
          <cell r="C17237" t="str">
            <v>Wires</v>
          </cell>
          <cell r="L17237">
            <v>100000</v>
          </cell>
        </row>
        <row r="17238">
          <cell r="A17238">
            <v>104201</v>
          </cell>
          <cell r="C17238" t="str">
            <v>Wires incoming</v>
          </cell>
          <cell r="L17238">
            <v>100000</v>
          </cell>
        </row>
        <row r="17239">
          <cell r="A17239">
            <v>104202</v>
          </cell>
          <cell r="C17239" t="str">
            <v>Wires outgoing</v>
          </cell>
          <cell r="L17239">
            <v>100000</v>
          </cell>
        </row>
        <row r="17240">
          <cell r="A17240">
            <v>104210</v>
          </cell>
          <cell r="C17240" t="str">
            <v>ACH Collections</v>
          </cell>
          <cell r="L17240">
            <v>100000</v>
          </cell>
        </row>
        <row r="17241">
          <cell r="A17241">
            <v>104211</v>
          </cell>
          <cell r="C17241" t="str">
            <v>JP Morgan-323363024 Incoming</v>
          </cell>
          <cell r="L17241">
            <v>100000</v>
          </cell>
        </row>
        <row r="17242">
          <cell r="A17242">
            <v>104212</v>
          </cell>
          <cell r="C17242" t="str">
            <v>JP Morgan-323363024 Out going</v>
          </cell>
          <cell r="L17242">
            <v>100000</v>
          </cell>
        </row>
        <row r="17243">
          <cell r="A17243">
            <v>104220</v>
          </cell>
          <cell r="C17243" t="str">
            <v>ebayag-eur-payments@ebay.com</v>
          </cell>
          <cell r="L17243">
            <v>100000</v>
          </cell>
        </row>
        <row r="17244">
          <cell r="A17244">
            <v>104230</v>
          </cell>
          <cell r="C17244" t="str">
            <v>ebayag-gbp-payments@ebay.com</v>
          </cell>
          <cell r="L17244">
            <v>100000</v>
          </cell>
        </row>
        <row r="17245">
          <cell r="A17245">
            <v>104240</v>
          </cell>
          <cell r="C17245" t="str">
            <v>BOA cash account Markplaats</v>
          </cell>
          <cell r="L17245">
            <v>100000</v>
          </cell>
        </row>
        <row r="17246">
          <cell r="A17246">
            <v>104241</v>
          </cell>
          <cell r="C17246" t="str">
            <v>BOA 600417453022</v>
          </cell>
          <cell r="L17246">
            <v>100000</v>
          </cell>
        </row>
        <row r="17247">
          <cell r="A17247">
            <v>104250</v>
          </cell>
          <cell r="C17247" t="str">
            <v>JP Morgan Cash account Markplaats</v>
          </cell>
          <cell r="L17247">
            <v>100000</v>
          </cell>
        </row>
        <row r="17248">
          <cell r="A17248">
            <v>104251</v>
          </cell>
          <cell r="C17248" t="str">
            <v>JP Morgan Incoming</v>
          </cell>
          <cell r="L17248">
            <v>100000</v>
          </cell>
        </row>
        <row r="17249">
          <cell r="A17249">
            <v>104252</v>
          </cell>
          <cell r="C17249" t="str">
            <v>JP Morgan Outgoing</v>
          </cell>
          <cell r="L17249">
            <v>100000</v>
          </cell>
        </row>
        <row r="17250">
          <cell r="A17250">
            <v>104260</v>
          </cell>
          <cell r="C17250" t="str">
            <v>JPM-9900001102</v>
          </cell>
          <cell r="L17250">
            <v>100000</v>
          </cell>
        </row>
        <row r="17251">
          <cell r="A17251">
            <v>104300</v>
          </cell>
          <cell r="C17251" t="str">
            <v>Citibank Lockbox USD</v>
          </cell>
          <cell r="L17251">
            <v>100000</v>
          </cell>
        </row>
        <row r="17252">
          <cell r="A17252">
            <v>104500</v>
          </cell>
          <cell r="C17252" t="str">
            <v>International Collections</v>
          </cell>
          <cell r="L17252">
            <v>100000</v>
          </cell>
        </row>
        <row r="17253">
          <cell r="A17253">
            <v>104501</v>
          </cell>
          <cell r="C17253" t="str">
            <v>International Collections - incoming</v>
          </cell>
          <cell r="L17253">
            <v>100000</v>
          </cell>
        </row>
        <row r="17254">
          <cell r="A17254">
            <v>104502</v>
          </cell>
          <cell r="C17254" t="str">
            <v>International Collections - outgoing</v>
          </cell>
          <cell r="L17254">
            <v>100000</v>
          </cell>
        </row>
        <row r="17255">
          <cell r="A17255">
            <v>104510</v>
          </cell>
          <cell r="C17255" t="str">
            <v>Wells Fargo Checking (CA) 765 (430)</v>
          </cell>
          <cell r="L17255">
            <v>100000</v>
          </cell>
        </row>
        <row r="17256">
          <cell r="A17256">
            <v>104520</v>
          </cell>
          <cell r="C17256" t="str">
            <v>Wells Fargo Bank Lockbox (430)</v>
          </cell>
          <cell r="L17256">
            <v>100000</v>
          </cell>
        </row>
        <row r="17257">
          <cell r="A17257">
            <v>104521</v>
          </cell>
          <cell r="C17257" t="str">
            <v>Wells Fargo Bank Lockbox - Inbound Sweep (430)</v>
          </cell>
          <cell r="L17257">
            <v>100000</v>
          </cell>
        </row>
        <row r="17258">
          <cell r="A17258">
            <v>104522</v>
          </cell>
          <cell r="C17258" t="str">
            <v>Wells Fargo Bank Lockbox-ZBA/Outbound Sweep (430)</v>
          </cell>
          <cell r="L17258">
            <v>100000</v>
          </cell>
        </row>
        <row r="17259">
          <cell r="A17259">
            <v>104523</v>
          </cell>
          <cell r="C17259" t="str">
            <v>Wells Fargo Bank Lockbox-Controlled Disburse (430)</v>
          </cell>
          <cell r="L17259">
            <v>100000</v>
          </cell>
        </row>
        <row r="17260">
          <cell r="A17260">
            <v>104524</v>
          </cell>
          <cell r="C17260" t="str">
            <v>Wells Fargo Bank Lockbox-Inbound Control Dis (430)</v>
          </cell>
          <cell r="L17260">
            <v>100000</v>
          </cell>
        </row>
        <row r="17261">
          <cell r="A17261">
            <v>104525</v>
          </cell>
          <cell r="C17261" t="str">
            <v>Wells Fargo Bank Lockbox-Outbound Control Di (430)</v>
          </cell>
          <cell r="L17261">
            <v>100000</v>
          </cell>
        </row>
        <row r="17262">
          <cell r="A17262">
            <v>104526</v>
          </cell>
          <cell r="C17262" t="str">
            <v>Wells Fargo Bank Lockbox-A/R Clearing (430)</v>
          </cell>
          <cell r="L17262">
            <v>100000</v>
          </cell>
        </row>
        <row r="17263">
          <cell r="A17263">
            <v>104527</v>
          </cell>
          <cell r="C17263" t="str">
            <v>WF Bank Lockbox-Credit Card Clearing (430)</v>
          </cell>
          <cell r="L17263">
            <v>100000</v>
          </cell>
        </row>
        <row r="17264">
          <cell r="A17264">
            <v>104530</v>
          </cell>
          <cell r="C17264" t="str">
            <v>JPMorgan Chase-MMF</v>
          </cell>
          <cell r="L17264">
            <v>100000</v>
          </cell>
        </row>
        <row r="17265">
          <cell r="A17265">
            <v>104540</v>
          </cell>
          <cell r="C17265" t="str">
            <v>closed - created in error</v>
          </cell>
          <cell r="L17265">
            <v>100000</v>
          </cell>
        </row>
        <row r="17266">
          <cell r="A17266">
            <v>104550</v>
          </cell>
          <cell r="C17266" t="str">
            <v>Wells Capital Mgmt - 16514300 (430)</v>
          </cell>
          <cell r="L17266">
            <v>100000</v>
          </cell>
        </row>
        <row r="17267">
          <cell r="A17267">
            <v>104560</v>
          </cell>
          <cell r="C17267" t="str">
            <v>JP Morgan Chase - RebateByCk - 304149888 (430)</v>
          </cell>
          <cell r="L17267">
            <v>100000</v>
          </cell>
        </row>
        <row r="17268">
          <cell r="A17268">
            <v>104561</v>
          </cell>
          <cell r="C17268" t="str">
            <v>JP Morgan Chase - RebateByCk - Inbound - 304149888</v>
          </cell>
          <cell r="L17268">
            <v>100000</v>
          </cell>
        </row>
        <row r="17269">
          <cell r="A17269">
            <v>104562</v>
          </cell>
          <cell r="C17269" t="str">
            <v>JP Morgan Chase - RebateByCk - ZBA - 304149888</v>
          </cell>
          <cell r="L17269">
            <v>100000</v>
          </cell>
        </row>
        <row r="17270">
          <cell r="A17270">
            <v>104570</v>
          </cell>
          <cell r="C17270" t="str">
            <v>JP Morgan Chase - 904788474 (430)</v>
          </cell>
          <cell r="L17270">
            <v>100000</v>
          </cell>
        </row>
        <row r="17271">
          <cell r="A17271">
            <v>104580</v>
          </cell>
          <cell r="C17271" t="str">
            <v>JP Morgan Chase - 520283502668 (430)</v>
          </cell>
          <cell r="L17271">
            <v>100000</v>
          </cell>
        </row>
        <row r="17272">
          <cell r="A17272">
            <v>104590</v>
          </cell>
          <cell r="C17272" t="str">
            <v>closed - created in error</v>
          </cell>
          <cell r="L17272">
            <v>100000</v>
          </cell>
        </row>
        <row r="17273">
          <cell r="A17273">
            <v>104600</v>
          </cell>
          <cell r="C17273" t="str">
            <v>BOA-Concentration - 6008 66650013</v>
          </cell>
          <cell r="L17273">
            <v>100000</v>
          </cell>
        </row>
        <row r="17274">
          <cell r="A17274">
            <v>104602</v>
          </cell>
          <cell r="C17274" t="str">
            <v>BOA-Clearing - 6008 6665013</v>
          </cell>
          <cell r="L17274">
            <v>100000</v>
          </cell>
        </row>
        <row r="17275">
          <cell r="A17275">
            <v>104610</v>
          </cell>
          <cell r="C17275" t="str">
            <v>BOA-Operational- 6948 17338017</v>
          </cell>
          <cell r="L17275">
            <v>100000</v>
          </cell>
        </row>
        <row r="17276">
          <cell r="A17276">
            <v>104612</v>
          </cell>
          <cell r="C17276" t="str">
            <v>BOA-Clearing- 6948 17338017</v>
          </cell>
          <cell r="L17276">
            <v>100000</v>
          </cell>
        </row>
        <row r="17277">
          <cell r="A17277">
            <v>104620</v>
          </cell>
          <cell r="C17277" t="str">
            <v>BOA-Operational- 6006 56923018</v>
          </cell>
          <cell r="L17277">
            <v>100000</v>
          </cell>
        </row>
        <row r="17278">
          <cell r="A17278">
            <v>104622</v>
          </cell>
          <cell r="C17278" t="str">
            <v>BOA-Clearing- 6006 56923018</v>
          </cell>
          <cell r="L17278">
            <v>100000</v>
          </cell>
        </row>
        <row r="17279">
          <cell r="A17279">
            <v>104630</v>
          </cell>
          <cell r="C17279" t="str">
            <v>BOA-Operational - 6010 30677015</v>
          </cell>
          <cell r="L17279">
            <v>100000</v>
          </cell>
        </row>
        <row r="17280">
          <cell r="A17280">
            <v>104632</v>
          </cell>
          <cell r="C17280" t="str">
            <v>BOA-Clearing - 6010 30677015</v>
          </cell>
          <cell r="L17280">
            <v>100000</v>
          </cell>
        </row>
        <row r="17281">
          <cell r="A17281">
            <v>104640</v>
          </cell>
          <cell r="C17281" t="str">
            <v>BOA-Operational - 6019 18115012</v>
          </cell>
          <cell r="L17281">
            <v>100000</v>
          </cell>
        </row>
        <row r="17282">
          <cell r="A17282">
            <v>104642</v>
          </cell>
          <cell r="C17282" t="str">
            <v>BOA-Clearing - 6019 18115012</v>
          </cell>
          <cell r="L17282">
            <v>100000</v>
          </cell>
        </row>
        <row r="17283">
          <cell r="A17283">
            <v>104650</v>
          </cell>
          <cell r="C17283" t="str">
            <v>BOA-Notional - 6008 66810013</v>
          </cell>
          <cell r="L17283">
            <v>100000</v>
          </cell>
        </row>
        <row r="17284">
          <cell r="A17284">
            <v>104652</v>
          </cell>
          <cell r="C17284" t="str">
            <v>BOA-Clearing - 6008 66810013</v>
          </cell>
          <cell r="L17284">
            <v>100000</v>
          </cell>
        </row>
        <row r="17285">
          <cell r="A17285">
            <v>104660</v>
          </cell>
          <cell r="C17285" t="str">
            <v>BOA-Operational - 6004 17266011</v>
          </cell>
          <cell r="L17285">
            <v>100000</v>
          </cell>
        </row>
        <row r="17286">
          <cell r="A17286">
            <v>104662</v>
          </cell>
          <cell r="C17286" t="str">
            <v>BOA-Clearing - 6004 17266011</v>
          </cell>
          <cell r="L17286">
            <v>100000</v>
          </cell>
        </row>
        <row r="17287">
          <cell r="A17287">
            <v>104670</v>
          </cell>
          <cell r="C17287" t="str">
            <v>BOA-Operational - 6508 3514701</v>
          </cell>
          <cell r="L17287">
            <v>100000</v>
          </cell>
        </row>
        <row r="17288">
          <cell r="A17288">
            <v>104672</v>
          </cell>
          <cell r="C17288" t="str">
            <v>BOA-Clearing - 6508 3514701</v>
          </cell>
          <cell r="L17288">
            <v>100000</v>
          </cell>
        </row>
        <row r="17289">
          <cell r="A17289">
            <v>104680</v>
          </cell>
          <cell r="C17289" t="str">
            <v>BOA-Operational - 5201 14181017</v>
          </cell>
          <cell r="L17289">
            <v>100000</v>
          </cell>
        </row>
        <row r="17290">
          <cell r="A17290">
            <v>104682</v>
          </cell>
          <cell r="C17290" t="str">
            <v>BOA-Clearing - 5201 14181017</v>
          </cell>
          <cell r="L17290">
            <v>100000</v>
          </cell>
        </row>
        <row r="17291">
          <cell r="A17291">
            <v>104690</v>
          </cell>
          <cell r="C17291" t="str">
            <v>BOA-Operational - 6062 33835030</v>
          </cell>
          <cell r="L17291">
            <v>100000</v>
          </cell>
        </row>
        <row r="17292">
          <cell r="A17292">
            <v>104692</v>
          </cell>
          <cell r="C17292" t="str">
            <v>BOA-Clearing- 6062 33835030</v>
          </cell>
          <cell r="L17292">
            <v>100000</v>
          </cell>
        </row>
        <row r="17293">
          <cell r="A17293">
            <v>104700</v>
          </cell>
          <cell r="C17293" t="str">
            <v>BOA-Operational - 6008 66650021</v>
          </cell>
          <cell r="L17293">
            <v>100000</v>
          </cell>
        </row>
        <row r="17294">
          <cell r="A17294">
            <v>104702</v>
          </cell>
          <cell r="C17294" t="str">
            <v>BOA-Clearing - 6008 66650021</v>
          </cell>
          <cell r="L17294">
            <v>100000</v>
          </cell>
        </row>
        <row r="17295">
          <cell r="A17295">
            <v>104710</v>
          </cell>
          <cell r="C17295" t="str">
            <v>BOA-Operational - 6014 30361010</v>
          </cell>
          <cell r="L17295">
            <v>100000</v>
          </cell>
        </row>
        <row r="17296">
          <cell r="A17296">
            <v>104712</v>
          </cell>
          <cell r="C17296" t="str">
            <v>BOA-Clearing- 6014 30361010</v>
          </cell>
          <cell r="L17296">
            <v>100000</v>
          </cell>
        </row>
        <row r="17297">
          <cell r="A17297">
            <v>104720</v>
          </cell>
          <cell r="C17297" t="str">
            <v>BOA-Operational - 6008 66650039</v>
          </cell>
          <cell r="L17297">
            <v>100000</v>
          </cell>
        </row>
        <row r="17298">
          <cell r="A17298">
            <v>104722</v>
          </cell>
          <cell r="C17298" t="str">
            <v>BOA-Clearing- 6008 66650039</v>
          </cell>
          <cell r="L17298">
            <v>100000</v>
          </cell>
        </row>
        <row r="17299">
          <cell r="A17299">
            <v>104730</v>
          </cell>
          <cell r="C17299" t="str">
            <v>BOA-Operational-6014 30361018</v>
          </cell>
          <cell r="L17299">
            <v>100000</v>
          </cell>
        </row>
        <row r="17300">
          <cell r="A17300">
            <v>104732</v>
          </cell>
          <cell r="C17300" t="str">
            <v>BOA-Clearing-6014 30361018</v>
          </cell>
          <cell r="L17300">
            <v>100000</v>
          </cell>
        </row>
        <row r="17301">
          <cell r="A17301">
            <v>104800</v>
          </cell>
          <cell r="C17301" t="str">
            <v>BOA-Operational - 6948 17339015</v>
          </cell>
          <cell r="L17301">
            <v>100000</v>
          </cell>
        </row>
        <row r="17302">
          <cell r="A17302">
            <v>104802</v>
          </cell>
          <cell r="C17302" t="str">
            <v>BOA-Clearing - 6948 17339015</v>
          </cell>
          <cell r="L17302">
            <v>100000</v>
          </cell>
        </row>
        <row r="17303">
          <cell r="A17303">
            <v>104805</v>
          </cell>
          <cell r="C17303" t="str">
            <v>BOA-Notional-  6008 66816011</v>
          </cell>
          <cell r="L17303">
            <v>100000</v>
          </cell>
        </row>
        <row r="17304">
          <cell r="A17304">
            <v>104806</v>
          </cell>
          <cell r="C17304" t="str">
            <v>BOA - Clearing 6008 66816011</v>
          </cell>
          <cell r="L17304">
            <v>100000</v>
          </cell>
        </row>
        <row r="17305">
          <cell r="A17305">
            <v>104810</v>
          </cell>
          <cell r="C17305" t="str">
            <v>BOA-Operational- 6641 12973016</v>
          </cell>
          <cell r="L17305">
            <v>100000</v>
          </cell>
        </row>
        <row r="17306">
          <cell r="A17306">
            <v>104812</v>
          </cell>
          <cell r="C17306" t="str">
            <v>BOA-Clearing- 6641 12973016</v>
          </cell>
          <cell r="L17306">
            <v>100000</v>
          </cell>
        </row>
        <row r="17307">
          <cell r="A17307">
            <v>104820</v>
          </cell>
          <cell r="C17307" t="str">
            <v>BOA-Operational - 6019 18116010</v>
          </cell>
          <cell r="L17307">
            <v>100000</v>
          </cell>
        </row>
        <row r="17308">
          <cell r="A17308">
            <v>104822</v>
          </cell>
          <cell r="C17308" t="str">
            <v>BOA-Clearing - 6019 18116010</v>
          </cell>
          <cell r="L17308">
            <v>100000</v>
          </cell>
        </row>
        <row r="17309">
          <cell r="A17309">
            <v>104825</v>
          </cell>
          <cell r="C17309" t="str">
            <v>BOA-Notional-  6008 66814015</v>
          </cell>
          <cell r="L17309">
            <v>100000</v>
          </cell>
        </row>
        <row r="17310">
          <cell r="A17310">
            <v>104830</v>
          </cell>
          <cell r="C17310" t="str">
            <v>BOA-special-6019-18116028</v>
          </cell>
          <cell r="L17310">
            <v>100000</v>
          </cell>
        </row>
        <row r="17311">
          <cell r="A17311">
            <v>104832</v>
          </cell>
          <cell r="C17311" t="str">
            <v>BOA-Clearing - 6006 56914017</v>
          </cell>
          <cell r="L17311">
            <v>100000</v>
          </cell>
        </row>
        <row r="17312">
          <cell r="A17312">
            <v>104835</v>
          </cell>
          <cell r="C17312" t="str">
            <v>BOA-Notional-  6008 66813017</v>
          </cell>
          <cell r="L17312">
            <v>100000</v>
          </cell>
        </row>
        <row r="17313">
          <cell r="A17313">
            <v>104840</v>
          </cell>
          <cell r="C17313" t="str">
            <v>BOA-Operational - 6019 18115020</v>
          </cell>
          <cell r="L17313">
            <v>100000</v>
          </cell>
        </row>
        <row r="17314">
          <cell r="A17314">
            <v>104842</v>
          </cell>
          <cell r="C17314" t="str">
            <v>BOA-Clearing - 6019 18115020</v>
          </cell>
          <cell r="L17314">
            <v>100000</v>
          </cell>
        </row>
        <row r="17315">
          <cell r="A17315">
            <v>104845</v>
          </cell>
          <cell r="C17315" t="str">
            <v>BOA-Notional-  6008 66650047</v>
          </cell>
          <cell r="L17315">
            <v>100000</v>
          </cell>
        </row>
        <row r="17316">
          <cell r="A17316">
            <v>104850</v>
          </cell>
          <cell r="C17316" t="str">
            <v>BOA-Operational - 6019 18115038</v>
          </cell>
          <cell r="L17316">
            <v>100000</v>
          </cell>
        </row>
        <row r="17317">
          <cell r="A17317">
            <v>104852</v>
          </cell>
          <cell r="C17317" t="str">
            <v>BOA-Clearing - 6019 18115038</v>
          </cell>
          <cell r="L17317">
            <v>100000</v>
          </cell>
        </row>
        <row r="17318">
          <cell r="A17318">
            <v>104860</v>
          </cell>
          <cell r="C17318" t="str">
            <v>BOA-Operational - 6508 35141014</v>
          </cell>
          <cell r="L17318">
            <v>100000</v>
          </cell>
        </row>
        <row r="17319">
          <cell r="A17319">
            <v>104862</v>
          </cell>
          <cell r="C17319" t="str">
            <v>BOA-Clearing - 6508 35141014</v>
          </cell>
          <cell r="L17319">
            <v>100000</v>
          </cell>
        </row>
        <row r="17320">
          <cell r="A17320">
            <v>104865</v>
          </cell>
          <cell r="C17320" t="str">
            <v>BOA-Notional-  6008 66818017</v>
          </cell>
          <cell r="L17320">
            <v>100000</v>
          </cell>
        </row>
        <row r="17321">
          <cell r="A17321">
            <v>104870</v>
          </cell>
          <cell r="C17321" t="str">
            <v>BOA-Operational - 6004 17267019</v>
          </cell>
          <cell r="L17321">
            <v>100000</v>
          </cell>
        </row>
        <row r="17322">
          <cell r="A17322">
            <v>104872</v>
          </cell>
          <cell r="C17322" t="str">
            <v>BOA-Clearing - 6004 17267019</v>
          </cell>
          <cell r="L17322">
            <v>100000</v>
          </cell>
        </row>
        <row r="17323">
          <cell r="A17323">
            <v>104875</v>
          </cell>
          <cell r="C17323" t="str">
            <v>BOA-Notional-  6008 66812019</v>
          </cell>
          <cell r="L17323">
            <v>100000</v>
          </cell>
        </row>
        <row r="17324">
          <cell r="A17324">
            <v>104880</v>
          </cell>
          <cell r="C17324" t="str">
            <v>BOA-Operational - 6010 30678013</v>
          </cell>
          <cell r="L17324">
            <v>100000</v>
          </cell>
        </row>
        <row r="17325">
          <cell r="A17325">
            <v>104882</v>
          </cell>
          <cell r="C17325" t="str">
            <v>BOA-Clearing - 6010 30678013</v>
          </cell>
          <cell r="L17325">
            <v>100000</v>
          </cell>
        </row>
        <row r="17326">
          <cell r="A17326">
            <v>104885</v>
          </cell>
          <cell r="C17326" t="str">
            <v>BOA-Notional-  6008 66815013</v>
          </cell>
          <cell r="L17326">
            <v>100000</v>
          </cell>
        </row>
        <row r="17327">
          <cell r="A17327">
            <v>104890</v>
          </cell>
          <cell r="C17327" t="str">
            <v>BOA-Operational -6641 12974014</v>
          </cell>
          <cell r="L17327">
            <v>100000</v>
          </cell>
        </row>
        <row r="17328">
          <cell r="A17328">
            <v>104892</v>
          </cell>
          <cell r="C17328" t="str">
            <v>BOA-Clearing -6641 12974014</v>
          </cell>
          <cell r="L17328">
            <v>100000</v>
          </cell>
        </row>
        <row r="17329">
          <cell r="A17329">
            <v>104895</v>
          </cell>
          <cell r="C17329" t="str">
            <v>BOA-Notional -6008 66817019</v>
          </cell>
          <cell r="L17329">
            <v>100000</v>
          </cell>
        </row>
        <row r="17330">
          <cell r="A17330">
            <v>104900</v>
          </cell>
          <cell r="C17330" t="str">
            <v>BOA-Operational - 5201 14180019</v>
          </cell>
          <cell r="L17330">
            <v>100000</v>
          </cell>
        </row>
        <row r="17331">
          <cell r="A17331">
            <v>104902</v>
          </cell>
          <cell r="C17331" t="str">
            <v>BOA-Clearing - 5201 14180019</v>
          </cell>
          <cell r="L17331">
            <v>100000</v>
          </cell>
        </row>
        <row r="17332">
          <cell r="A17332">
            <v>104910</v>
          </cell>
          <cell r="C17332" t="str">
            <v>BOA-Operational - 5201 14180027</v>
          </cell>
          <cell r="L17332">
            <v>100000</v>
          </cell>
        </row>
        <row r="17333">
          <cell r="A17333">
            <v>104912</v>
          </cell>
          <cell r="C17333" t="str">
            <v>BOA-Clearing - 5201 14180027</v>
          </cell>
          <cell r="L17333">
            <v>100000</v>
          </cell>
        </row>
        <row r="17334">
          <cell r="A17334">
            <v>104920</v>
          </cell>
          <cell r="C17334" t="str">
            <v>BOA-Operational -6008 66652019</v>
          </cell>
          <cell r="L17334">
            <v>100000</v>
          </cell>
        </row>
        <row r="17335">
          <cell r="A17335">
            <v>104922</v>
          </cell>
          <cell r="C17335" t="str">
            <v>BOA-Clearing -6008 66652019</v>
          </cell>
          <cell r="L17335">
            <v>100000</v>
          </cell>
        </row>
        <row r="17336">
          <cell r="A17336">
            <v>104930</v>
          </cell>
          <cell r="C17336" t="str">
            <v>BOA-Operational -6008 66652027</v>
          </cell>
          <cell r="L17336">
            <v>100000</v>
          </cell>
        </row>
        <row r="17337">
          <cell r="A17337">
            <v>104932</v>
          </cell>
          <cell r="C17337" t="str">
            <v>BOAClearing -6008 66652027</v>
          </cell>
          <cell r="L17337">
            <v>100000</v>
          </cell>
        </row>
        <row r="17338">
          <cell r="A17338">
            <v>104940</v>
          </cell>
          <cell r="C17338" t="str">
            <v>BOA-Operational - 7114 46031224</v>
          </cell>
          <cell r="L17338">
            <v>100000</v>
          </cell>
        </row>
        <row r="17339">
          <cell r="A17339">
            <v>104942</v>
          </cell>
          <cell r="C17339" t="str">
            <v>BOA-Clearing - 7114 46031224</v>
          </cell>
          <cell r="L17339">
            <v>100000</v>
          </cell>
        </row>
        <row r="17340">
          <cell r="A17340">
            <v>104950</v>
          </cell>
          <cell r="C17340" t="str">
            <v>BOA-Operational - 5201 TBA</v>
          </cell>
          <cell r="L17340">
            <v>100000</v>
          </cell>
        </row>
        <row r="17341">
          <cell r="A17341">
            <v>104952</v>
          </cell>
          <cell r="C17341" t="str">
            <v>BOA-Clearing - 5201 TBA</v>
          </cell>
          <cell r="L17341">
            <v>100000</v>
          </cell>
        </row>
        <row r="17342">
          <cell r="A17342">
            <v>104960</v>
          </cell>
          <cell r="C17342" t="str">
            <v>BOA-Operational - 6212 57316016</v>
          </cell>
          <cell r="L17342">
            <v>100000</v>
          </cell>
        </row>
        <row r="17343">
          <cell r="A17343">
            <v>104961</v>
          </cell>
          <cell r="C17343" t="str">
            <v>BOA-Operational - 57316016</v>
          </cell>
          <cell r="L17343">
            <v>100000</v>
          </cell>
        </row>
        <row r="17344">
          <cell r="A17344">
            <v>104962</v>
          </cell>
          <cell r="C17344" t="str">
            <v>BOA-Clearing - 6212 57316016</v>
          </cell>
          <cell r="L17344">
            <v>100000</v>
          </cell>
        </row>
        <row r="17345">
          <cell r="A17345">
            <v>104970</v>
          </cell>
          <cell r="C17345" t="str">
            <v>BoA Operational - HK 6055-82211016</v>
          </cell>
          <cell r="L17345">
            <v>100000</v>
          </cell>
        </row>
        <row r="17346">
          <cell r="A17346">
            <v>104971</v>
          </cell>
          <cell r="C17346" t="str">
            <v>BoA Operational incoming 6055-82211016</v>
          </cell>
          <cell r="L17346">
            <v>100000</v>
          </cell>
        </row>
        <row r="17347">
          <cell r="A17347">
            <v>104972</v>
          </cell>
          <cell r="C17347" t="str">
            <v>BoA - outgoing 6055-82211016</v>
          </cell>
          <cell r="L17347">
            <v>100000</v>
          </cell>
        </row>
        <row r="17348">
          <cell r="A17348">
            <v>104980</v>
          </cell>
          <cell r="C17348" t="str">
            <v>BoA Operating Account 6064-21665-025 eBay Japan KK</v>
          </cell>
          <cell r="L17348">
            <v>100000</v>
          </cell>
        </row>
        <row r="17349">
          <cell r="A17349">
            <v>104981</v>
          </cell>
          <cell r="C17349" t="str">
            <v>BoA Ops 6064-21665-025 incoming</v>
          </cell>
          <cell r="L17349">
            <v>100000</v>
          </cell>
        </row>
        <row r="17350">
          <cell r="A17350">
            <v>104982</v>
          </cell>
          <cell r="C17350" t="str">
            <v>BoA Ops 6064-21665-025 outgoing</v>
          </cell>
          <cell r="L17350">
            <v>100000</v>
          </cell>
        </row>
        <row r="17351">
          <cell r="A17351">
            <v>104990</v>
          </cell>
          <cell r="C17351" t="str">
            <v>BOC (USD) #8900-1014</v>
          </cell>
          <cell r="L17351">
            <v>100000</v>
          </cell>
        </row>
        <row r="17352">
          <cell r="A17352">
            <v>105000</v>
          </cell>
          <cell r="C17352" t="str">
            <v>Sweep</v>
          </cell>
          <cell r="L17352">
            <v>100000</v>
          </cell>
        </row>
        <row r="17353">
          <cell r="A17353">
            <v>105001</v>
          </cell>
          <cell r="C17353" t="str">
            <v>Sweep incoming</v>
          </cell>
          <cell r="L17353">
            <v>100000</v>
          </cell>
        </row>
        <row r="17354">
          <cell r="A17354">
            <v>105002</v>
          </cell>
          <cell r="C17354" t="str">
            <v>Sweep outgoing</v>
          </cell>
          <cell r="L17354">
            <v>100000</v>
          </cell>
        </row>
        <row r="17355">
          <cell r="A17355">
            <v>105010</v>
          </cell>
          <cell r="C17355" t="str">
            <v>Voluntary Disability Sweep</v>
          </cell>
          <cell r="L17355">
            <v>100000</v>
          </cell>
        </row>
        <row r="17356">
          <cell r="A17356">
            <v>105020</v>
          </cell>
          <cell r="C17356" t="str">
            <v>closed - created in error</v>
          </cell>
          <cell r="L17356">
            <v>100000</v>
          </cell>
        </row>
        <row r="17357">
          <cell r="A17357">
            <v>105030</v>
          </cell>
          <cell r="C17357" t="str">
            <v>closed - created in error</v>
          </cell>
          <cell r="L17357">
            <v>100000</v>
          </cell>
        </row>
        <row r="17358">
          <cell r="A17358">
            <v>105040</v>
          </cell>
          <cell r="C17358" t="str">
            <v>E Trade (432)</v>
          </cell>
          <cell r="L17358">
            <v>100000</v>
          </cell>
        </row>
        <row r="17359">
          <cell r="A17359">
            <v>105050</v>
          </cell>
          <cell r="C17359" t="str">
            <v>closed - created in error</v>
          </cell>
          <cell r="L17359">
            <v>100000</v>
          </cell>
        </row>
        <row r="17360">
          <cell r="A17360">
            <v>105060</v>
          </cell>
          <cell r="C17360" t="str">
            <v>closed - created in error</v>
          </cell>
          <cell r="L17360">
            <v>100000</v>
          </cell>
        </row>
        <row r="17361">
          <cell r="A17361">
            <v>105070</v>
          </cell>
          <cell r="C17361" t="str">
            <v>Bank Hapoalim - Money Market NY (432)</v>
          </cell>
          <cell r="L17361">
            <v>100000</v>
          </cell>
        </row>
        <row r="17362">
          <cell r="A17362">
            <v>105071</v>
          </cell>
          <cell r="C17362" t="str">
            <v>Bank Hapoalim - Deposit NY (432)</v>
          </cell>
          <cell r="L17362">
            <v>100000</v>
          </cell>
        </row>
        <row r="17363">
          <cell r="A17363">
            <v>105072</v>
          </cell>
          <cell r="C17363" t="str">
            <v>Bank Hapoalim - Checking NY (432)</v>
          </cell>
          <cell r="L17363">
            <v>100000</v>
          </cell>
        </row>
        <row r="17364">
          <cell r="A17364">
            <v>105080</v>
          </cell>
          <cell r="C17364" t="str">
            <v>closed - created in error</v>
          </cell>
          <cell r="L17364">
            <v>100000</v>
          </cell>
        </row>
        <row r="17365">
          <cell r="A17365">
            <v>105090</v>
          </cell>
          <cell r="C17365" t="str">
            <v>closed - created in error</v>
          </cell>
          <cell r="L17365">
            <v>100000</v>
          </cell>
        </row>
        <row r="17366">
          <cell r="A17366">
            <v>105100</v>
          </cell>
          <cell r="C17366" t="str">
            <v>Bank Hapoalim - Current Bank Account (432)</v>
          </cell>
          <cell r="L17366">
            <v>100000</v>
          </cell>
        </row>
        <row r="17367">
          <cell r="A17367">
            <v>105101</v>
          </cell>
          <cell r="C17367" t="str">
            <v>Bank Hapoalim - Deposit (432)</v>
          </cell>
          <cell r="L17367">
            <v>100000</v>
          </cell>
        </row>
        <row r="17368">
          <cell r="A17368">
            <v>105110</v>
          </cell>
          <cell r="C17368" t="str">
            <v>closed - created in error</v>
          </cell>
          <cell r="L17368">
            <v>100000</v>
          </cell>
        </row>
        <row r="17369">
          <cell r="A17369">
            <v>105120</v>
          </cell>
          <cell r="C17369" t="str">
            <v>closed - created in error</v>
          </cell>
          <cell r="L17369">
            <v>100000</v>
          </cell>
        </row>
        <row r="17370">
          <cell r="A17370">
            <v>105130</v>
          </cell>
          <cell r="C17370" t="str">
            <v>closed - created in error</v>
          </cell>
          <cell r="L17370">
            <v>100000</v>
          </cell>
        </row>
        <row r="17371">
          <cell r="A17371">
            <v>105140</v>
          </cell>
          <cell r="C17371" t="str">
            <v>NatWest - Money Market (435)</v>
          </cell>
          <cell r="L17371">
            <v>100000</v>
          </cell>
        </row>
        <row r="17372">
          <cell r="A17372">
            <v>105150</v>
          </cell>
          <cell r="C17372" t="str">
            <v>NatWest - Treasury Account (83614214) (435)</v>
          </cell>
          <cell r="L17372">
            <v>100000</v>
          </cell>
        </row>
        <row r="17373">
          <cell r="A17373">
            <v>105160</v>
          </cell>
          <cell r="C17373" t="str">
            <v>NatWest UK Checking A/c (90355547) (435)</v>
          </cell>
          <cell r="L17373">
            <v>100000</v>
          </cell>
        </row>
        <row r="17374">
          <cell r="A17374">
            <v>105170</v>
          </cell>
          <cell r="C17374" t="str">
            <v>Barclays Bank Deposit Account (435)</v>
          </cell>
          <cell r="L17374">
            <v>100000</v>
          </cell>
        </row>
        <row r="17375">
          <cell r="A17375">
            <v>105180</v>
          </cell>
          <cell r="C17375" t="str">
            <v>Commerzbank Germany (435)</v>
          </cell>
          <cell r="L17375">
            <v>100000</v>
          </cell>
        </row>
        <row r="17376">
          <cell r="A17376">
            <v>105190</v>
          </cell>
          <cell r="C17376" t="str">
            <v>BNP - France Checking A/c (435)</v>
          </cell>
          <cell r="L17376">
            <v>100000</v>
          </cell>
        </row>
        <row r="17377">
          <cell r="A17377">
            <v>105200</v>
          </cell>
          <cell r="C17377" t="str">
            <v>Wells Fargo Bank-Money Market for Flex Benefits</v>
          </cell>
          <cell r="L17377">
            <v>100000</v>
          </cell>
        </row>
        <row r="17378">
          <cell r="A17378">
            <v>105210</v>
          </cell>
          <cell r="C17378" t="str">
            <v>Bank of America (Germany) EURO (435)</v>
          </cell>
          <cell r="L17378">
            <v>100000</v>
          </cell>
        </row>
        <row r="17379">
          <cell r="A17379">
            <v>105211</v>
          </cell>
          <cell r="C17379" t="str">
            <v>Bank of America (Germany) EURO (435) – Inbound</v>
          </cell>
          <cell r="L17379">
            <v>100000</v>
          </cell>
        </row>
        <row r="17380">
          <cell r="A17380">
            <v>105212</v>
          </cell>
          <cell r="C17380" t="str">
            <v>Bank of America (Germany) EURO (435) – Outbound</v>
          </cell>
          <cell r="L17380">
            <v>100000</v>
          </cell>
        </row>
        <row r="17381">
          <cell r="A17381">
            <v>105220</v>
          </cell>
          <cell r="C17381" t="str">
            <v>Bank of America (Ireland) EURO (435)</v>
          </cell>
          <cell r="L17381">
            <v>100000</v>
          </cell>
        </row>
        <row r="17382">
          <cell r="A17382">
            <v>105221</v>
          </cell>
          <cell r="C17382" t="str">
            <v>Bank of America (Ireland) EURO (435) – Inbound</v>
          </cell>
          <cell r="L17382">
            <v>100000</v>
          </cell>
        </row>
        <row r="17383">
          <cell r="A17383">
            <v>105222</v>
          </cell>
          <cell r="C17383" t="str">
            <v>Bank of America (Ireland) EURO (435) – Outbound</v>
          </cell>
          <cell r="L17383">
            <v>100000</v>
          </cell>
        </row>
        <row r="17384">
          <cell r="A17384">
            <v>105230</v>
          </cell>
          <cell r="C17384" t="str">
            <v>Bank of America (France) EURO (435)</v>
          </cell>
          <cell r="L17384">
            <v>100000</v>
          </cell>
        </row>
        <row r="17385">
          <cell r="A17385">
            <v>105231</v>
          </cell>
          <cell r="C17385" t="str">
            <v>Bank of America (France) EURO (435) – Inbound</v>
          </cell>
          <cell r="L17385">
            <v>100000</v>
          </cell>
        </row>
        <row r="17386">
          <cell r="A17386">
            <v>105232</v>
          </cell>
          <cell r="C17386" t="str">
            <v>Bank of America (France) EURO (435) – Outbound</v>
          </cell>
          <cell r="L17386">
            <v>100000</v>
          </cell>
        </row>
        <row r="17387">
          <cell r="A17387">
            <v>105240</v>
          </cell>
          <cell r="C17387" t="str">
            <v>Bank of America (Australia) AUD (435)</v>
          </cell>
          <cell r="L17387">
            <v>100000</v>
          </cell>
        </row>
        <row r="17388">
          <cell r="A17388">
            <v>105241</v>
          </cell>
          <cell r="C17388" t="str">
            <v>Bank of America (Australia) AUD (435) – Inbound</v>
          </cell>
          <cell r="L17388">
            <v>100000</v>
          </cell>
        </row>
        <row r="17389">
          <cell r="A17389">
            <v>105242</v>
          </cell>
          <cell r="C17389" t="str">
            <v>Bank of America (Australia) AUD (435) – Outbound</v>
          </cell>
          <cell r="L17389">
            <v>100000</v>
          </cell>
        </row>
        <row r="17390">
          <cell r="A17390">
            <v>105250</v>
          </cell>
          <cell r="C17390" t="str">
            <v>Bank of America (UK) EURO (435)</v>
          </cell>
          <cell r="L17390">
            <v>100000</v>
          </cell>
        </row>
        <row r="17391">
          <cell r="A17391">
            <v>105251</v>
          </cell>
          <cell r="C17391" t="str">
            <v>Bank of America (UK) EURO (435) – Inbound</v>
          </cell>
          <cell r="L17391">
            <v>100000</v>
          </cell>
        </row>
        <row r="17392">
          <cell r="A17392">
            <v>105252</v>
          </cell>
          <cell r="C17392" t="str">
            <v>Bank of America (UK) EURO (435) – Outbound</v>
          </cell>
          <cell r="L17392">
            <v>100000</v>
          </cell>
        </row>
        <row r="17393">
          <cell r="A17393">
            <v>105260</v>
          </cell>
          <cell r="C17393" t="str">
            <v>Bank of America (France) EURO (435)</v>
          </cell>
          <cell r="L17393">
            <v>100000</v>
          </cell>
        </row>
        <row r="17394">
          <cell r="A17394">
            <v>105261</v>
          </cell>
          <cell r="C17394" t="str">
            <v>Bank of America (France) EURO (435) – Inbound</v>
          </cell>
          <cell r="L17394">
            <v>100000</v>
          </cell>
        </row>
        <row r="17395">
          <cell r="A17395">
            <v>105262</v>
          </cell>
          <cell r="C17395" t="str">
            <v>Bank of America (France) EURO (435) – Outbound</v>
          </cell>
          <cell r="L17395">
            <v>100000</v>
          </cell>
        </row>
        <row r="17396">
          <cell r="A17396">
            <v>105270</v>
          </cell>
          <cell r="C17396" t="str">
            <v>Bank of America (UK) GBP (435)</v>
          </cell>
          <cell r="L17396">
            <v>100000</v>
          </cell>
        </row>
        <row r="17397">
          <cell r="A17397">
            <v>105271</v>
          </cell>
          <cell r="C17397" t="str">
            <v>Bank of America (UK) GBP (435) – Inbound</v>
          </cell>
          <cell r="L17397">
            <v>100000</v>
          </cell>
        </row>
        <row r="17398">
          <cell r="A17398">
            <v>105272</v>
          </cell>
          <cell r="C17398" t="str">
            <v>Bank of America (UK) GBP (435) – Outbound</v>
          </cell>
          <cell r="L17398">
            <v>100000</v>
          </cell>
        </row>
        <row r="17399">
          <cell r="A17399">
            <v>105280</v>
          </cell>
          <cell r="C17399" t="str">
            <v>Bank of America (Australia) AUD (435)</v>
          </cell>
          <cell r="L17399">
            <v>100000</v>
          </cell>
        </row>
        <row r="17400">
          <cell r="A17400">
            <v>105281</v>
          </cell>
          <cell r="C17400" t="str">
            <v>Bank of America (Australia) AUD (435) – Inbound</v>
          </cell>
          <cell r="L17400">
            <v>100000</v>
          </cell>
        </row>
        <row r="17401">
          <cell r="A17401">
            <v>105282</v>
          </cell>
          <cell r="C17401" t="str">
            <v>Bank of America (Australia) AUD (435) – Outbound</v>
          </cell>
          <cell r="L17401">
            <v>100000</v>
          </cell>
        </row>
        <row r="17402">
          <cell r="A17402">
            <v>105290</v>
          </cell>
          <cell r="C17402" t="str">
            <v>Bank of America (Germany) EURO (435)</v>
          </cell>
          <cell r="L17402">
            <v>100000</v>
          </cell>
        </row>
        <row r="17403">
          <cell r="A17403">
            <v>105291</v>
          </cell>
          <cell r="C17403" t="str">
            <v>Bank of America (Germany) EURO (435) – Inbound</v>
          </cell>
          <cell r="L17403">
            <v>100000</v>
          </cell>
        </row>
        <row r="17404">
          <cell r="A17404">
            <v>105292</v>
          </cell>
          <cell r="C17404" t="str">
            <v>Bank of America (Germany) EURO (435) – Outbound</v>
          </cell>
          <cell r="L17404">
            <v>100000</v>
          </cell>
        </row>
        <row r="17405">
          <cell r="A17405">
            <v>105300</v>
          </cell>
          <cell r="C17405" t="str">
            <v>Wells Fargo Bank-Money Market for Health Benefits</v>
          </cell>
          <cell r="L17405">
            <v>100000</v>
          </cell>
        </row>
        <row r="17406">
          <cell r="A17406">
            <v>105310</v>
          </cell>
          <cell r="C17406" t="str">
            <v>Bank of America (UK) GBP (435)</v>
          </cell>
          <cell r="L17406">
            <v>100000</v>
          </cell>
        </row>
        <row r="17407">
          <cell r="A17407">
            <v>105311</v>
          </cell>
          <cell r="C17407" t="str">
            <v>Bank of America (UK) GBP (435) – Inbound</v>
          </cell>
          <cell r="L17407">
            <v>100000</v>
          </cell>
        </row>
        <row r="17408">
          <cell r="A17408">
            <v>105312</v>
          </cell>
          <cell r="C17408" t="str">
            <v>Bank of America (UK) GBP (435) – Outbound</v>
          </cell>
          <cell r="L17408">
            <v>100000</v>
          </cell>
        </row>
        <row r="17409">
          <cell r="A17409">
            <v>105320</v>
          </cell>
          <cell r="C17409" t="str">
            <v>Deutsche Bank - USD (265018390) (435)</v>
          </cell>
          <cell r="L17409">
            <v>100000</v>
          </cell>
        </row>
        <row r="17410">
          <cell r="A17410">
            <v>105330</v>
          </cell>
          <cell r="C17410" t="str">
            <v>Deutsche Bank - EURO (265436559) (435)</v>
          </cell>
          <cell r="L17410">
            <v>100000</v>
          </cell>
        </row>
        <row r="17411">
          <cell r="A17411">
            <v>105340</v>
          </cell>
          <cell r="C17411" t="str">
            <v>Deutsche Bank - AG - GBP (435)</v>
          </cell>
          <cell r="L17411">
            <v>100000</v>
          </cell>
        </row>
        <row r="17412">
          <cell r="A17412">
            <v>105350</v>
          </cell>
          <cell r="C17412" t="str">
            <v>Deutsche Bank - AG - USD (435)</v>
          </cell>
          <cell r="L17412">
            <v>100000</v>
          </cell>
        </row>
        <row r="17413">
          <cell r="A17413">
            <v>105360</v>
          </cell>
          <cell r="C17413" t="str">
            <v>Deutsche Bank - AG - EURO (435)</v>
          </cell>
          <cell r="L17413">
            <v>100000</v>
          </cell>
        </row>
        <row r="17414">
          <cell r="A17414">
            <v>105370</v>
          </cell>
          <cell r="C17414" t="str">
            <v>The Royal Bank of Scotland (435)</v>
          </cell>
          <cell r="L17414">
            <v>100000</v>
          </cell>
        </row>
        <row r="17415">
          <cell r="A17415">
            <v>105380</v>
          </cell>
          <cell r="C17415" t="str">
            <v>Deutsche Bank - EURO (435)</v>
          </cell>
          <cell r="L17415">
            <v>100000</v>
          </cell>
        </row>
        <row r="17416">
          <cell r="A17416">
            <v>105390</v>
          </cell>
          <cell r="C17416" t="str">
            <v>Commerzbank Germany - EURO (435)</v>
          </cell>
          <cell r="L17416">
            <v>100000</v>
          </cell>
        </row>
        <row r="17417">
          <cell r="A17417">
            <v>105400</v>
          </cell>
          <cell r="C17417" t="str">
            <v>Wells Fargo Bank - Money Market 2829-008644</v>
          </cell>
          <cell r="L17417">
            <v>100000</v>
          </cell>
        </row>
        <row r="17418">
          <cell r="A17418">
            <v>105410</v>
          </cell>
          <cell r="C17418" t="str">
            <v>Bank of America (UK) GBP (435)</v>
          </cell>
          <cell r="L17418">
            <v>100000</v>
          </cell>
        </row>
        <row r="17419">
          <cell r="A17419">
            <v>105411</v>
          </cell>
          <cell r="C17419" t="str">
            <v>Bank of America (UK) GBP (435) – Inbound</v>
          </cell>
          <cell r="L17419">
            <v>100000</v>
          </cell>
        </row>
        <row r="17420">
          <cell r="A17420">
            <v>105412</v>
          </cell>
          <cell r="C17420" t="str">
            <v>Bank of America (UK) GBP (435) – Outbound</v>
          </cell>
          <cell r="L17420">
            <v>100000</v>
          </cell>
        </row>
        <row r="17421">
          <cell r="A17421">
            <v>105450</v>
          </cell>
          <cell r="C17421" t="str">
            <v>BOA-KIL-602253874016-CASH</v>
          </cell>
          <cell r="L17421">
            <v>100000</v>
          </cell>
        </row>
        <row r="17422">
          <cell r="A17422">
            <v>105451</v>
          </cell>
          <cell r="C17422" t="str">
            <v>BOA-KIL-CASH-INCOMING</v>
          </cell>
          <cell r="L17422">
            <v>100000</v>
          </cell>
        </row>
        <row r="17423">
          <cell r="A17423">
            <v>105452</v>
          </cell>
          <cell r="C17423" t="str">
            <v>BOA-KIL-CASH-OUTGOING</v>
          </cell>
          <cell r="L17423">
            <v>100000</v>
          </cell>
        </row>
        <row r="17424">
          <cell r="A17424">
            <v>105500</v>
          </cell>
          <cell r="C17424" t="str">
            <v>Wells Fargo Money Market</v>
          </cell>
          <cell r="L17424">
            <v>100000</v>
          </cell>
        </row>
        <row r="17425">
          <cell r="A17425">
            <v>105600</v>
          </cell>
          <cell r="C17425" t="str">
            <v>Alliance Bank - Money Market</v>
          </cell>
          <cell r="L17425">
            <v>100000</v>
          </cell>
        </row>
        <row r="17426">
          <cell r="A17426">
            <v>105700</v>
          </cell>
          <cell r="C17426" t="str">
            <v>Wells Fargo Bank - Money Market 6231-169228</v>
          </cell>
          <cell r="L17426">
            <v>100000</v>
          </cell>
        </row>
        <row r="17427">
          <cell r="A17427">
            <v>105800</v>
          </cell>
          <cell r="C17427" t="str">
            <v>Sweep Escrow CCCP</v>
          </cell>
          <cell r="L17427">
            <v>100000</v>
          </cell>
        </row>
        <row r="17428">
          <cell r="A17428">
            <v>105801</v>
          </cell>
          <cell r="C17428" t="str">
            <v>Sweep Escrow CCCP incoming</v>
          </cell>
          <cell r="L17428">
            <v>100000</v>
          </cell>
        </row>
        <row r="17429">
          <cell r="A17429">
            <v>105802</v>
          </cell>
          <cell r="C17429" t="str">
            <v>Sweep Escrow CCCP outgoing</v>
          </cell>
          <cell r="L17429">
            <v>100000</v>
          </cell>
        </row>
        <row r="17430">
          <cell r="A17430">
            <v>105810</v>
          </cell>
          <cell r="C17430" t="str">
            <v>Escrow CCCP</v>
          </cell>
          <cell r="L17430">
            <v>100000</v>
          </cell>
        </row>
        <row r="17431">
          <cell r="A17431">
            <v>105811</v>
          </cell>
          <cell r="C17431" t="str">
            <v>Escrow CCCP incoming</v>
          </cell>
          <cell r="L17431">
            <v>100000</v>
          </cell>
        </row>
        <row r="17432">
          <cell r="A17432">
            <v>105812</v>
          </cell>
          <cell r="C17432" t="str">
            <v>Escrow CCCP outgoing</v>
          </cell>
          <cell r="L17432">
            <v>100000</v>
          </cell>
        </row>
        <row r="17433">
          <cell r="A17433">
            <v>105900</v>
          </cell>
          <cell r="C17433" t="str">
            <v>Trinity ST - Cash Equivalent</v>
          </cell>
          <cell r="L17433">
            <v>100000</v>
          </cell>
        </row>
        <row r="17434">
          <cell r="A17434">
            <v>105910</v>
          </cell>
          <cell r="C17434" t="str">
            <v>FIMA Treasury ST -Cash Equivalent</v>
          </cell>
          <cell r="L17434">
            <v>100000</v>
          </cell>
        </row>
        <row r="17435">
          <cell r="A17435">
            <v>106000</v>
          </cell>
          <cell r="C17435" t="str">
            <v>IB Money Market</v>
          </cell>
          <cell r="L17435">
            <v>100000</v>
          </cell>
        </row>
        <row r="17436">
          <cell r="A17436">
            <v>106001</v>
          </cell>
          <cell r="C17436" t="str">
            <v>Money Market - incoming</v>
          </cell>
          <cell r="L17436">
            <v>100000</v>
          </cell>
        </row>
        <row r="17437">
          <cell r="A17437">
            <v>106002</v>
          </cell>
          <cell r="C17437" t="str">
            <v>Money Market - outgoing</v>
          </cell>
          <cell r="L17437">
            <v>100000</v>
          </cell>
        </row>
        <row r="17438">
          <cell r="A17438">
            <v>106010</v>
          </cell>
          <cell r="C17438" t="str">
            <v>Cash-West Suburban Bank</v>
          </cell>
          <cell r="L17438">
            <v>100000</v>
          </cell>
        </row>
        <row r="17439">
          <cell r="A17439">
            <v>106020</v>
          </cell>
          <cell r="C17439" t="str">
            <v>Cash-Citibank</v>
          </cell>
          <cell r="L17439">
            <v>100000</v>
          </cell>
        </row>
        <row r="17440">
          <cell r="A17440">
            <v>106030</v>
          </cell>
          <cell r="C17440" t="str">
            <v>Cash-State Street</v>
          </cell>
          <cell r="L17440">
            <v>100000</v>
          </cell>
        </row>
        <row r="17441">
          <cell r="A17441">
            <v>106100</v>
          </cell>
          <cell r="C17441" t="str">
            <v xml:space="preserve"> eBay Realty Trust</v>
          </cell>
          <cell r="L17441">
            <v>100000</v>
          </cell>
        </row>
        <row r="17442">
          <cell r="A17442">
            <v>106101</v>
          </cell>
          <cell r="C17442" t="str">
            <v>eBay Realty Trust incoming</v>
          </cell>
          <cell r="L17442">
            <v>100000</v>
          </cell>
        </row>
        <row r="17443">
          <cell r="A17443">
            <v>106102</v>
          </cell>
          <cell r="C17443" t="str">
            <v>eBay Realty Trust outgoing</v>
          </cell>
          <cell r="L17443">
            <v>100000</v>
          </cell>
        </row>
        <row r="17444">
          <cell r="A17444">
            <v>106200</v>
          </cell>
          <cell r="C17444" t="str">
            <v>Wells Fargo Bank - eBay Real Estate Inc.</v>
          </cell>
          <cell r="L17444">
            <v>100000</v>
          </cell>
        </row>
        <row r="17445">
          <cell r="A17445">
            <v>106201</v>
          </cell>
          <cell r="C17445" t="str">
            <v>Wells Fargo Bank - eBay Real Estate Inc. - incomin</v>
          </cell>
          <cell r="L17445">
            <v>100000</v>
          </cell>
        </row>
        <row r="17446">
          <cell r="A17446">
            <v>106202</v>
          </cell>
          <cell r="C17446" t="str">
            <v>Wells Fargo Bank - eBay Real Estate Inc. - outgoin</v>
          </cell>
          <cell r="L17446">
            <v>100000</v>
          </cell>
        </row>
        <row r="17447">
          <cell r="A17447">
            <v>106500</v>
          </cell>
          <cell r="C17447" t="str">
            <v>Market Rate</v>
          </cell>
          <cell r="L17447">
            <v>100000</v>
          </cell>
        </row>
        <row r="17448">
          <cell r="A17448">
            <v>106501</v>
          </cell>
          <cell r="C17448" t="str">
            <v>Market Rate incoming</v>
          </cell>
          <cell r="L17448">
            <v>100000</v>
          </cell>
        </row>
        <row r="17449">
          <cell r="A17449">
            <v>106502</v>
          </cell>
          <cell r="C17449" t="str">
            <v>Market Rate outgoing</v>
          </cell>
          <cell r="L17449">
            <v>100000</v>
          </cell>
        </row>
        <row r="17450">
          <cell r="A17450">
            <v>106801</v>
          </cell>
          <cell r="C17450" t="str">
            <v>State Street - Cash (432)</v>
          </cell>
          <cell r="L17450">
            <v>100000</v>
          </cell>
        </row>
        <row r="17451">
          <cell r="A17451">
            <v>107000</v>
          </cell>
          <cell r="C17451" t="str">
            <v>Cash equivalent - External</v>
          </cell>
          <cell r="L17451">
            <v>100000</v>
          </cell>
        </row>
        <row r="17452">
          <cell r="A17452">
            <v>107100</v>
          </cell>
          <cell r="C17452" t="str">
            <v>Cash equivalent premium or discount</v>
          </cell>
          <cell r="L17452">
            <v>100000</v>
          </cell>
        </row>
        <row r="17453">
          <cell r="A17453">
            <v>107200</v>
          </cell>
          <cell r="C17453" t="str">
            <v>Cash equivalent - Internal</v>
          </cell>
          <cell r="L17453">
            <v>100000</v>
          </cell>
        </row>
        <row r="17454">
          <cell r="A17454">
            <v>107400</v>
          </cell>
          <cell r="C17454" t="str">
            <v>Cash equivalent - Paine Webber</v>
          </cell>
          <cell r="L17454">
            <v>100000</v>
          </cell>
        </row>
        <row r="17455">
          <cell r="A17455">
            <v>107800</v>
          </cell>
          <cell r="C17455" t="str">
            <v>ABN-AMRO Savings Account 13 75 997</v>
          </cell>
          <cell r="L17455">
            <v>100000</v>
          </cell>
        </row>
        <row r="17456">
          <cell r="A17456">
            <v>107810</v>
          </cell>
          <cell r="C17456" t="str">
            <v>FCB Savings Account 103 10 059955</v>
          </cell>
          <cell r="L17456">
            <v>100000</v>
          </cell>
        </row>
        <row r="17457">
          <cell r="A17457">
            <v>107820</v>
          </cell>
          <cell r="C17457" t="str">
            <v>FCB Checking Account 103 30 083100</v>
          </cell>
          <cell r="L17457">
            <v>100000</v>
          </cell>
        </row>
        <row r="17458">
          <cell r="A17458">
            <v>107822</v>
          </cell>
          <cell r="C17458" t="str">
            <v>FCB Checking Account - outgoing</v>
          </cell>
          <cell r="L17458">
            <v>100000</v>
          </cell>
        </row>
        <row r="17459">
          <cell r="A17459">
            <v>107830</v>
          </cell>
          <cell r="C17459" t="str">
            <v>FCB ESPP Account</v>
          </cell>
          <cell r="L17459">
            <v>100000</v>
          </cell>
        </row>
        <row r="17460">
          <cell r="A17460">
            <v>107840</v>
          </cell>
          <cell r="C17460" t="str">
            <v>FCB Savings Account 103 10 058355</v>
          </cell>
          <cell r="L17460">
            <v>100000</v>
          </cell>
        </row>
        <row r="17461">
          <cell r="A17461">
            <v>107850</v>
          </cell>
          <cell r="C17461" t="str">
            <v>FCB Checking Account 103 30 083355</v>
          </cell>
          <cell r="L17461">
            <v>100000</v>
          </cell>
        </row>
        <row r="17462">
          <cell r="A17462">
            <v>107852</v>
          </cell>
          <cell r="C17462" t="str">
            <v>FCB Checking Account - outgoing</v>
          </cell>
          <cell r="L17462">
            <v>100000</v>
          </cell>
        </row>
        <row r="17463">
          <cell r="A17463">
            <v>107910</v>
          </cell>
          <cell r="C17463" t="str">
            <v>First Commercial Bank Acct ##078831</v>
          </cell>
          <cell r="L17463">
            <v>100000</v>
          </cell>
        </row>
        <row r="17464">
          <cell r="A17464">
            <v>107912</v>
          </cell>
          <cell r="C17464" t="str">
            <v>First Commercial Bank078831-Outgoing payments</v>
          </cell>
          <cell r="L17464">
            <v>100000</v>
          </cell>
        </row>
        <row r="17465">
          <cell r="A17465">
            <v>107920</v>
          </cell>
          <cell r="C17465" t="str">
            <v>United World Chinese Commercial Bank #7690</v>
          </cell>
          <cell r="L17465">
            <v>100000</v>
          </cell>
        </row>
        <row r="17466">
          <cell r="A17466">
            <v>107922</v>
          </cell>
          <cell r="C17466" t="str">
            <v>United World Chinese Comml Bank #7690-Outgoing pmt</v>
          </cell>
          <cell r="L17466">
            <v>100000</v>
          </cell>
        </row>
        <row r="17467">
          <cell r="A17467">
            <v>107940</v>
          </cell>
          <cell r="C17467" t="str">
            <v>Taishin International Bank #702931</v>
          </cell>
          <cell r="L17467">
            <v>100000</v>
          </cell>
        </row>
        <row r="17468">
          <cell r="A17468">
            <v>107945</v>
          </cell>
          <cell r="C17468" t="str">
            <v>First Commercial Bank Acct #52098</v>
          </cell>
          <cell r="L17468">
            <v>100000</v>
          </cell>
        </row>
        <row r="17469">
          <cell r="A17469">
            <v>107950</v>
          </cell>
          <cell r="C17469" t="str">
            <v>United World Chinese Commercial Bank #7700</v>
          </cell>
          <cell r="L17469">
            <v>100000</v>
          </cell>
        </row>
        <row r="17470">
          <cell r="A17470">
            <v>107955</v>
          </cell>
          <cell r="C17470" t="str">
            <v>Taishin International Bank#70355-6</v>
          </cell>
          <cell r="L17470">
            <v>100000</v>
          </cell>
        </row>
        <row r="17471">
          <cell r="A17471">
            <v>107960</v>
          </cell>
          <cell r="C17471" t="str">
            <v>First Commercial Bank Acct #66661</v>
          </cell>
          <cell r="L17471">
            <v>100000</v>
          </cell>
        </row>
        <row r="17472">
          <cell r="A17472">
            <v>107965</v>
          </cell>
          <cell r="C17472" t="str">
            <v>Cosmos Bank,Taiwan#81605</v>
          </cell>
          <cell r="L17472">
            <v>100000</v>
          </cell>
        </row>
        <row r="17473">
          <cell r="A17473">
            <v>107990</v>
          </cell>
          <cell r="C17473" t="str">
            <v>United World Chinese Commercial Bank#55079</v>
          </cell>
          <cell r="L17473">
            <v>100000</v>
          </cell>
        </row>
        <row r="17474">
          <cell r="A17474">
            <v>108000</v>
          </cell>
          <cell r="C17474" t="str">
            <v>S/T investment - External</v>
          </cell>
          <cell r="L17474">
            <v>108000</v>
          </cell>
        </row>
        <row r="17475">
          <cell r="A17475">
            <v>108100</v>
          </cell>
          <cell r="C17475" t="str">
            <v>S/T investment - premium or discount</v>
          </cell>
          <cell r="L17475">
            <v>108000</v>
          </cell>
        </row>
        <row r="17476">
          <cell r="A17476">
            <v>108200</v>
          </cell>
          <cell r="C17476" t="str">
            <v>S/T investment - Smith Barney</v>
          </cell>
          <cell r="L17476">
            <v>108000</v>
          </cell>
        </row>
        <row r="17477">
          <cell r="A17477">
            <v>108300</v>
          </cell>
          <cell r="C17477" t="str">
            <v>B0A Short term Inv. #857483</v>
          </cell>
          <cell r="L17477">
            <v>108000</v>
          </cell>
        </row>
        <row r="17478">
          <cell r="A17478">
            <v>108400</v>
          </cell>
          <cell r="C17478" t="str">
            <v>S/T investment - Paine Webber</v>
          </cell>
          <cell r="L17478">
            <v>108000</v>
          </cell>
        </row>
        <row r="17479">
          <cell r="A17479">
            <v>108500</v>
          </cell>
          <cell r="C17479" t="str">
            <v>S/T investment - Internal</v>
          </cell>
          <cell r="L17479">
            <v>108000</v>
          </cell>
        </row>
        <row r="17480">
          <cell r="A17480">
            <v>108600</v>
          </cell>
          <cell r="C17480" t="str">
            <v>WFB Short-term Inv #5212</v>
          </cell>
          <cell r="L17480">
            <v>108000</v>
          </cell>
        </row>
        <row r="17481">
          <cell r="A17481">
            <v>108700</v>
          </cell>
          <cell r="C17481" t="str">
            <v>Commercial Paper - ST</v>
          </cell>
          <cell r="L17481">
            <v>108000</v>
          </cell>
        </row>
        <row r="17482">
          <cell r="A17482">
            <v>108800</v>
          </cell>
          <cell r="C17482" t="str">
            <v>ST Investment - PPE</v>
          </cell>
          <cell r="L17482">
            <v>108000</v>
          </cell>
        </row>
        <row r="17483">
          <cell r="A17483">
            <v>109000</v>
          </cell>
          <cell r="C17483" t="str">
            <v>Cash &amp; Cash Equiv - Cust Accts</v>
          </cell>
          <cell r="L17483">
            <v>109000</v>
          </cell>
        </row>
        <row r="17484">
          <cell r="A17484">
            <v>109010</v>
          </cell>
          <cell r="C17484" t="str">
            <v>WFB-USD MMDA</v>
          </cell>
          <cell r="L17484">
            <v>109000</v>
          </cell>
        </row>
        <row r="17485">
          <cell r="A17485">
            <v>109015</v>
          </cell>
          <cell r="C17485" t="str">
            <v>JPMC-USD MMDA</v>
          </cell>
          <cell r="L17485">
            <v>109000</v>
          </cell>
        </row>
        <row r="17486">
          <cell r="A17486">
            <v>109020</v>
          </cell>
          <cell r="C17486" t="str">
            <v>Cash - Comerica FBO#1891440438</v>
          </cell>
          <cell r="L17486">
            <v>109000</v>
          </cell>
        </row>
        <row r="17487">
          <cell r="A17487">
            <v>109021</v>
          </cell>
          <cell r="C17487" t="str">
            <v>Wells PPIL OFAC #5718</v>
          </cell>
          <cell r="L17487">
            <v>109000</v>
          </cell>
        </row>
        <row r="17488">
          <cell r="A17488">
            <v>109025</v>
          </cell>
          <cell r="C17488" t="str">
            <v>BOA-USD MMDA</v>
          </cell>
          <cell r="L17488">
            <v>109000</v>
          </cell>
        </row>
        <row r="17489">
          <cell r="A17489">
            <v>109030</v>
          </cell>
          <cell r="C17489" t="str">
            <v>Wells - OFAC account</v>
          </cell>
          <cell r="L17489">
            <v>109000</v>
          </cell>
        </row>
        <row r="17490">
          <cell r="A17490">
            <v>109031</v>
          </cell>
          <cell r="C17490" t="str">
            <v>BOA - EUR PPEL OFAC #6024</v>
          </cell>
          <cell r="L17490">
            <v>109000</v>
          </cell>
        </row>
        <row r="17491">
          <cell r="A17491">
            <v>109035</v>
          </cell>
          <cell r="C17491" t="str">
            <v>DB-USD MMDA</v>
          </cell>
          <cell r="L17491">
            <v>109000</v>
          </cell>
        </row>
        <row r="17492">
          <cell r="A17492">
            <v>109040</v>
          </cell>
          <cell r="C17492" t="str">
            <v>Cash - Wells Fargo Bank - Main</v>
          </cell>
          <cell r="L17492">
            <v>109000</v>
          </cell>
        </row>
        <row r="17493">
          <cell r="A17493">
            <v>109045</v>
          </cell>
          <cell r="C17493" t="str">
            <v>JPMorgan Chase-MMF Customer Account</v>
          </cell>
          <cell r="L17493">
            <v>109000</v>
          </cell>
        </row>
        <row r="17494">
          <cell r="A17494">
            <v>109050</v>
          </cell>
          <cell r="C17494" t="str">
            <v>Cash - Wells ACH ZBA account</v>
          </cell>
          <cell r="L17494">
            <v>109000</v>
          </cell>
        </row>
        <row r="17495">
          <cell r="A17495">
            <v>109060</v>
          </cell>
          <cell r="C17495" t="str">
            <v>Cash - WFB CAN fx</v>
          </cell>
          <cell r="L17495">
            <v>109000</v>
          </cell>
        </row>
        <row r="17496">
          <cell r="A17496">
            <v>109061</v>
          </cell>
          <cell r="C17496" t="str">
            <v>BOA USD PPCA FBO #5107</v>
          </cell>
          <cell r="L17496">
            <v>109000</v>
          </cell>
        </row>
        <row r="17497">
          <cell r="A17497">
            <v>109062</v>
          </cell>
          <cell r="C17497" t="str">
            <v>BOA USD PPCA FBO #5214</v>
          </cell>
          <cell r="L17497">
            <v>109000</v>
          </cell>
        </row>
        <row r="17498">
          <cell r="A17498">
            <v>109070</v>
          </cell>
          <cell r="C17498" t="str">
            <v>Cash -WFB GBP fx</v>
          </cell>
          <cell r="L17498">
            <v>109000</v>
          </cell>
        </row>
        <row r="17499">
          <cell r="A17499">
            <v>109080</v>
          </cell>
          <cell r="C17499" t="str">
            <v>Cash - WFB EUR fx</v>
          </cell>
          <cell r="L17499">
            <v>109000</v>
          </cell>
        </row>
        <row r="17500">
          <cell r="A17500">
            <v>109090</v>
          </cell>
          <cell r="C17500" t="str">
            <v>Cash - WestPac AUD fx</v>
          </cell>
          <cell r="L17500">
            <v>109000</v>
          </cell>
        </row>
        <row r="17501">
          <cell r="A17501">
            <v>109091</v>
          </cell>
          <cell r="C17501" t="str">
            <v>Westpac AUD PPA 0119</v>
          </cell>
          <cell r="L17501">
            <v>109000</v>
          </cell>
        </row>
        <row r="17502">
          <cell r="A17502">
            <v>109092</v>
          </cell>
          <cell r="C17502" t="str">
            <v>Westpac AUD PPA 0127</v>
          </cell>
          <cell r="L17502">
            <v>109000</v>
          </cell>
        </row>
        <row r="17503">
          <cell r="A17503">
            <v>109095</v>
          </cell>
          <cell r="C17503" t="str">
            <v>Cash - WestPac AUD DD # 0135</v>
          </cell>
          <cell r="L17503">
            <v>109000</v>
          </cell>
        </row>
        <row r="17504">
          <cell r="A17504">
            <v>109097</v>
          </cell>
          <cell r="C17504" t="str">
            <v>HSBC NZD PPI 3923</v>
          </cell>
          <cell r="L17504">
            <v>109000</v>
          </cell>
        </row>
        <row r="17505">
          <cell r="A17505">
            <v>109098</v>
          </cell>
          <cell r="C17505" t="str">
            <v>HSBC NZD PPIL 4031</v>
          </cell>
          <cell r="L17505">
            <v>109000</v>
          </cell>
        </row>
        <row r="17506">
          <cell r="A17506">
            <v>109099</v>
          </cell>
          <cell r="C17506" t="str">
            <v>HSBC NZD PPPL 3813</v>
          </cell>
          <cell r="L17506">
            <v>109000</v>
          </cell>
        </row>
        <row r="17507">
          <cell r="A17507">
            <v>109100</v>
          </cell>
          <cell r="C17507" t="str">
            <v>Cash - WestPac NZD fx</v>
          </cell>
          <cell r="L17507">
            <v>109000</v>
          </cell>
        </row>
        <row r="17508">
          <cell r="A17508">
            <v>109101</v>
          </cell>
          <cell r="C17508" t="str">
            <v>Cash BoA PPI FX Trades</v>
          </cell>
          <cell r="L17508">
            <v>109000</v>
          </cell>
        </row>
        <row r="17509">
          <cell r="A17509">
            <v>109102</v>
          </cell>
          <cell r="C17509" t="str">
            <v>Cash - RBS fx</v>
          </cell>
          <cell r="L17509">
            <v>109000</v>
          </cell>
        </row>
        <row r="17510">
          <cell r="A17510">
            <v>109110</v>
          </cell>
          <cell r="C17510" t="str">
            <v>Cash -BOA JPY payments #1029</v>
          </cell>
          <cell r="L17510">
            <v>109000</v>
          </cell>
        </row>
        <row r="17511">
          <cell r="A17511">
            <v>109120</v>
          </cell>
          <cell r="C17511" t="str">
            <v>Cash - BOA HKD payment #8021</v>
          </cell>
          <cell r="L17511">
            <v>109000</v>
          </cell>
        </row>
        <row r="17512">
          <cell r="A17512">
            <v>109121</v>
          </cell>
          <cell r="C17512" t="str">
            <v>HSBC HKD PPI 3915</v>
          </cell>
          <cell r="L17512">
            <v>109000</v>
          </cell>
        </row>
        <row r="17513">
          <cell r="A17513">
            <v>109122</v>
          </cell>
          <cell r="C17513" t="str">
            <v>HSBC HKD PPIL 4023</v>
          </cell>
          <cell r="L17513">
            <v>109000</v>
          </cell>
        </row>
        <row r="17514">
          <cell r="A17514">
            <v>109123</v>
          </cell>
          <cell r="C17514" t="str">
            <v>HSBC HKD PPPL 3805</v>
          </cell>
          <cell r="L17514">
            <v>109000</v>
          </cell>
        </row>
        <row r="17515">
          <cell r="A17515">
            <v>109130</v>
          </cell>
          <cell r="C17515" t="str">
            <v>Cash - BOA SGD payment #8022</v>
          </cell>
          <cell r="L17515">
            <v>109000</v>
          </cell>
        </row>
        <row r="17516">
          <cell r="A17516">
            <v>109131</v>
          </cell>
          <cell r="C17516" t="str">
            <v>HSBC SGD PPI 3907</v>
          </cell>
          <cell r="L17516">
            <v>109000</v>
          </cell>
        </row>
        <row r="17517">
          <cell r="A17517">
            <v>109132</v>
          </cell>
          <cell r="C17517" t="str">
            <v>HSBC SGD PPIL 4015</v>
          </cell>
          <cell r="L17517">
            <v>109000</v>
          </cell>
        </row>
        <row r="17518">
          <cell r="A17518">
            <v>109133</v>
          </cell>
          <cell r="C17518" t="str">
            <v>HSBC SGD PPPL 3797</v>
          </cell>
          <cell r="L17518">
            <v>109000</v>
          </cell>
        </row>
        <row r="17519">
          <cell r="A17519">
            <v>109134</v>
          </cell>
          <cell r="C17519" t="str">
            <v>BOA SGD PPPL VPS 5093</v>
          </cell>
          <cell r="L17519">
            <v>109000</v>
          </cell>
        </row>
        <row r="17520">
          <cell r="A17520">
            <v>109140</v>
          </cell>
          <cell r="C17520" t="str">
            <v>BOA - EUR payment #5028 @fr</v>
          </cell>
          <cell r="L17520">
            <v>109000</v>
          </cell>
        </row>
        <row r="17521">
          <cell r="A17521">
            <v>109150</v>
          </cell>
          <cell r="C17521" t="str">
            <v>Cash - Deposits in Transit</v>
          </cell>
          <cell r="L17521">
            <v>109000</v>
          </cell>
        </row>
        <row r="17522">
          <cell r="A17522">
            <v>109151</v>
          </cell>
          <cell r="C17522" t="str">
            <v>Cash-Deposit in Transit-IC Transfers</v>
          </cell>
          <cell r="L17522">
            <v>109000</v>
          </cell>
        </row>
        <row r="17523">
          <cell r="A17523">
            <v>109160</v>
          </cell>
          <cell r="C17523" t="str">
            <v>BOA - PayPal Europe #9013</v>
          </cell>
          <cell r="L17523">
            <v>109000</v>
          </cell>
        </row>
        <row r="17524">
          <cell r="A17524">
            <v>109170</v>
          </cell>
          <cell r="C17524" t="str">
            <v>BOA - EUR payment #55017 @germ</v>
          </cell>
          <cell r="L17524">
            <v>109000</v>
          </cell>
        </row>
        <row r="17525">
          <cell r="A17525">
            <v>109180</v>
          </cell>
          <cell r="C17525" t="str">
            <v>Cash-BOA Spain EUR Pymt #6721</v>
          </cell>
          <cell r="L17525">
            <v>109000</v>
          </cell>
        </row>
        <row r="17526">
          <cell r="A17526">
            <v>109190</v>
          </cell>
          <cell r="C17526" t="str">
            <v>BOA - EUR Receiptt #0019@netherland</v>
          </cell>
          <cell r="L17526">
            <v>109000</v>
          </cell>
        </row>
        <row r="17527">
          <cell r="A17527">
            <v>109200</v>
          </cell>
          <cell r="C17527" t="str">
            <v>BOA - GBP pmt #9029</v>
          </cell>
          <cell r="L17527">
            <v>109000</v>
          </cell>
        </row>
        <row r="17528">
          <cell r="A17528">
            <v>109210</v>
          </cell>
          <cell r="C17528" t="str">
            <v>BOA -JPY rcpts #1011</v>
          </cell>
          <cell r="L17528">
            <v>109000</v>
          </cell>
        </row>
        <row r="17529">
          <cell r="A17529">
            <v>109220</v>
          </cell>
          <cell r="C17529" t="str">
            <v>BOA - HKD rcpts #8013</v>
          </cell>
          <cell r="L17529">
            <v>109000</v>
          </cell>
        </row>
        <row r="17530">
          <cell r="A17530">
            <v>109230</v>
          </cell>
          <cell r="C17530" t="str">
            <v>BOA - SGD rcpt #8014</v>
          </cell>
          <cell r="L17530">
            <v>109000</v>
          </cell>
        </row>
        <row r="17531">
          <cell r="A17531">
            <v>109240</v>
          </cell>
          <cell r="C17531" t="str">
            <v>BOA - EUR rcpt #5010 @ france</v>
          </cell>
          <cell r="L17531">
            <v>109000</v>
          </cell>
        </row>
        <row r="17532">
          <cell r="A17532">
            <v>109250</v>
          </cell>
          <cell r="C17532" t="str">
            <v>BOA - EUR rcpt #2013 @germany</v>
          </cell>
          <cell r="L17532">
            <v>109000</v>
          </cell>
        </row>
        <row r="17533">
          <cell r="A17533">
            <v>109260</v>
          </cell>
          <cell r="C17533" t="str">
            <v>BOA - EUR rcpt #6713 @spain</v>
          </cell>
          <cell r="L17533">
            <v>109000</v>
          </cell>
        </row>
        <row r="17534">
          <cell r="A17534">
            <v>109270</v>
          </cell>
          <cell r="C17534" t="str">
            <v>BOA - EUR Pymt #0027@netherland</v>
          </cell>
          <cell r="L17534">
            <v>109000</v>
          </cell>
        </row>
        <row r="17535">
          <cell r="A17535">
            <v>109280</v>
          </cell>
          <cell r="C17535" t="str">
            <v>BOA - GBP rcpt #9011 @UK</v>
          </cell>
          <cell r="L17535">
            <v>109000</v>
          </cell>
        </row>
        <row r="17536">
          <cell r="A17536">
            <v>109290</v>
          </cell>
          <cell r="C17536" t="str">
            <v>Cash - BOA MXN Pymt #3017</v>
          </cell>
          <cell r="L17536">
            <v>109000</v>
          </cell>
        </row>
        <row r="17537">
          <cell r="A17537">
            <v>109300</v>
          </cell>
          <cell r="C17537" t="str">
            <v>Cash-BOA DKK Pymt #0024</v>
          </cell>
          <cell r="L17537">
            <v>109000</v>
          </cell>
        </row>
        <row r="17538">
          <cell r="A17538">
            <v>109301</v>
          </cell>
          <cell r="C17538" t="str">
            <v>HSBC DKK PPI 3966</v>
          </cell>
          <cell r="L17538">
            <v>109000</v>
          </cell>
        </row>
        <row r="17539">
          <cell r="A17539">
            <v>109302</v>
          </cell>
          <cell r="C17539" t="str">
            <v>HSBC DKK PPIL 4074</v>
          </cell>
          <cell r="L17539">
            <v>109000</v>
          </cell>
        </row>
        <row r="17540">
          <cell r="A17540">
            <v>109303</v>
          </cell>
          <cell r="C17540" t="str">
            <v>HSBC DKK PPPL 3856</v>
          </cell>
          <cell r="L17540">
            <v>109000</v>
          </cell>
        </row>
        <row r="17541">
          <cell r="A17541">
            <v>109310</v>
          </cell>
          <cell r="C17541" t="str">
            <v>Cash-BOA Fin EUR Pmt #1020</v>
          </cell>
          <cell r="L17541">
            <v>109000</v>
          </cell>
        </row>
        <row r="17542">
          <cell r="A17542">
            <v>109320</v>
          </cell>
          <cell r="C17542" t="str">
            <v>Cash-BOA NOK Pymt #0029</v>
          </cell>
          <cell r="L17542">
            <v>109000</v>
          </cell>
        </row>
        <row r="17543">
          <cell r="A17543">
            <v>109330</v>
          </cell>
          <cell r="C17543" t="str">
            <v>Cash-BOA SEK Pymt #3023</v>
          </cell>
          <cell r="L17543">
            <v>109000</v>
          </cell>
        </row>
        <row r="17544">
          <cell r="A17544">
            <v>109331</v>
          </cell>
          <cell r="C17544" t="str">
            <v>HSBC SEK PPI 3974</v>
          </cell>
          <cell r="L17544">
            <v>109000</v>
          </cell>
        </row>
        <row r="17545">
          <cell r="A17545">
            <v>109332</v>
          </cell>
          <cell r="C17545" t="str">
            <v>HSBC SEK PPIL 4082</v>
          </cell>
          <cell r="L17545">
            <v>109000</v>
          </cell>
        </row>
        <row r="17546">
          <cell r="A17546">
            <v>109333</v>
          </cell>
          <cell r="C17546" t="str">
            <v>HSBC SEK PPPL 3864</v>
          </cell>
          <cell r="L17546">
            <v>109000</v>
          </cell>
        </row>
        <row r="17547">
          <cell r="A17547">
            <v>109340</v>
          </cell>
          <cell r="C17547" t="str">
            <v>Cash - BOA Concentration fx</v>
          </cell>
          <cell r="L17547">
            <v>109000</v>
          </cell>
        </row>
        <row r="17548">
          <cell r="A17548">
            <v>109350</v>
          </cell>
          <cell r="C17548" t="str">
            <v>Cash-BOA Aus Rec #9014</v>
          </cell>
          <cell r="L17548">
            <v>109000</v>
          </cell>
        </row>
        <row r="17549">
          <cell r="A17549">
            <v>109360</v>
          </cell>
          <cell r="C17549" t="str">
            <v>Cash-BOA AUS PYM #9022</v>
          </cell>
          <cell r="L17549">
            <v>109000</v>
          </cell>
        </row>
        <row r="17550">
          <cell r="A17550">
            <v>109370</v>
          </cell>
          <cell r="C17550" t="str">
            <v>Cash-BOA DEN Rec #0016</v>
          </cell>
          <cell r="L17550">
            <v>109000</v>
          </cell>
        </row>
        <row r="17551">
          <cell r="A17551">
            <v>109380</v>
          </cell>
          <cell r="C17551" t="str">
            <v>Cash-BOA FIN Rec #1012</v>
          </cell>
          <cell r="L17551">
            <v>109000</v>
          </cell>
        </row>
        <row r="17552">
          <cell r="A17552">
            <v>109390</v>
          </cell>
          <cell r="C17552" t="str">
            <v>Cash-BOA NOR Rec #0011</v>
          </cell>
          <cell r="L17552">
            <v>109000</v>
          </cell>
        </row>
        <row r="17553">
          <cell r="A17553">
            <v>109391</v>
          </cell>
          <cell r="C17553" t="str">
            <v>HSBC NOK PPI 3931</v>
          </cell>
          <cell r="L17553">
            <v>109000</v>
          </cell>
        </row>
        <row r="17554">
          <cell r="A17554">
            <v>109392</v>
          </cell>
          <cell r="C17554" t="str">
            <v>HSBC NOK PPIL 4058</v>
          </cell>
          <cell r="L17554">
            <v>109000</v>
          </cell>
        </row>
        <row r="17555">
          <cell r="A17555">
            <v>109393</v>
          </cell>
          <cell r="C17555" t="str">
            <v>HSBC NOK PPPL 3821</v>
          </cell>
          <cell r="L17555">
            <v>109000</v>
          </cell>
        </row>
        <row r="17556">
          <cell r="A17556">
            <v>109400</v>
          </cell>
          <cell r="C17556" t="str">
            <v>Cash-BOA SWE Rec #3015</v>
          </cell>
          <cell r="L17556">
            <v>109000</v>
          </cell>
        </row>
        <row r="17557">
          <cell r="A17557">
            <v>109410</v>
          </cell>
          <cell r="C17557" t="str">
            <v>Cash - BOA Belg EUR Rec #1013</v>
          </cell>
          <cell r="L17557">
            <v>109000</v>
          </cell>
        </row>
        <row r="17558">
          <cell r="A17558">
            <v>109420</v>
          </cell>
          <cell r="C17558" t="str">
            <v>Cash BOA Belg EUR Pay #1021</v>
          </cell>
          <cell r="L17558">
            <v>109000</v>
          </cell>
        </row>
        <row r="17559">
          <cell r="A17559">
            <v>109430</v>
          </cell>
          <cell r="C17559" t="str">
            <v>Cash BOA Switz CHF Rec #1019</v>
          </cell>
          <cell r="L17559">
            <v>109000</v>
          </cell>
        </row>
        <row r="17560">
          <cell r="A17560">
            <v>109431</v>
          </cell>
          <cell r="C17560" t="str">
            <v>HSBC CHF PPI 3958</v>
          </cell>
          <cell r="L17560">
            <v>109000</v>
          </cell>
        </row>
        <row r="17561">
          <cell r="A17561">
            <v>109432</v>
          </cell>
          <cell r="C17561" t="str">
            <v>HSBC CHF PPIL 4066</v>
          </cell>
          <cell r="L17561">
            <v>109000</v>
          </cell>
        </row>
        <row r="17562">
          <cell r="A17562">
            <v>109433</v>
          </cell>
          <cell r="C17562" t="str">
            <v>HSBC CHF PPPL 3848</v>
          </cell>
          <cell r="L17562">
            <v>109000</v>
          </cell>
        </row>
        <row r="17563">
          <cell r="A17563">
            <v>109440</v>
          </cell>
          <cell r="C17563" t="str">
            <v>Cash BOA Switz CHF Pay #1027</v>
          </cell>
          <cell r="L17563">
            <v>109000</v>
          </cell>
        </row>
        <row r="17564">
          <cell r="A17564">
            <v>109450</v>
          </cell>
          <cell r="C17564" t="str">
            <v>Cash - BOA SWSO Settle #9045</v>
          </cell>
          <cell r="L17564">
            <v>109000</v>
          </cell>
        </row>
        <row r="17565">
          <cell r="A17565">
            <v>109451</v>
          </cell>
          <cell r="C17565" t="str">
            <v>BNP EUR PPEL 5268</v>
          </cell>
          <cell r="L17565">
            <v>109000</v>
          </cell>
        </row>
        <row r="17566">
          <cell r="A17566">
            <v>109455</v>
          </cell>
          <cell r="C17566" t="str">
            <v>BOFA USD PPIL#9061</v>
          </cell>
          <cell r="L17566">
            <v>100000</v>
          </cell>
        </row>
        <row r="17567">
          <cell r="A17567">
            <v>109460</v>
          </cell>
          <cell r="C17567" t="str">
            <v>CE - PayPal Fund - FBO</v>
          </cell>
          <cell r="L17567">
            <v>109000</v>
          </cell>
        </row>
        <row r="17568">
          <cell r="A17568">
            <v>109470</v>
          </cell>
          <cell r="C17568" t="str">
            <v>CE - Sweep Fund</v>
          </cell>
          <cell r="L17568">
            <v>109000</v>
          </cell>
        </row>
        <row r="17569">
          <cell r="A17569">
            <v>109480</v>
          </cell>
          <cell r="C17569" t="str">
            <v>Cash Equivalent - FBO</v>
          </cell>
          <cell r="L17569">
            <v>109000</v>
          </cell>
        </row>
        <row r="17570">
          <cell r="A17570">
            <v>109490</v>
          </cell>
          <cell r="C17570" t="str">
            <v>BOFA-Cash-PayPal Operating</v>
          </cell>
          <cell r="L17570">
            <v>109000</v>
          </cell>
        </row>
        <row r="17571">
          <cell r="A17571">
            <v>109500</v>
          </cell>
          <cell r="C17571" t="str">
            <v>BOA -Portugal receipts-EUR #645217316012</v>
          </cell>
          <cell r="L17571">
            <v>109000</v>
          </cell>
        </row>
        <row r="17572">
          <cell r="A17572">
            <v>109501</v>
          </cell>
          <cell r="C17572" t="str">
            <v>BOA - Greece Payments EUR 0015</v>
          </cell>
          <cell r="L17572">
            <v>109000</v>
          </cell>
        </row>
        <row r="17573">
          <cell r="A17573">
            <v>109510</v>
          </cell>
          <cell r="C17573" t="str">
            <v>BOA -Portugal payments-EUR #645217316020</v>
          </cell>
          <cell r="L17573">
            <v>109000</v>
          </cell>
        </row>
        <row r="17574">
          <cell r="A17574">
            <v>109520</v>
          </cell>
          <cell r="C17574" t="str">
            <v>BOA - PayPal Italia receipts-EUR #12730010</v>
          </cell>
          <cell r="L17574">
            <v>109000</v>
          </cell>
        </row>
        <row r="17575">
          <cell r="A17575">
            <v>109530</v>
          </cell>
          <cell r="C17575" t="str">
            <v>BOA - PayPal Italia paymentss-EUR #12730028</v>
          </cell>
          <cell r="L17575">
            <v>109000</v>
          </cell>
        </row>
        <row r="17576">
          <cell r="A17576">
            <v>109540</v>
          </cell>
          <cell r="C17576" t="str">
            <v>Cash - BOA GBP concentration #9053</v>
          </cell>
          <cell r="L17576">
            <v>109000</v>
          </cell>
        </row>
        <row r="17577">
          <cell r="A17577">
            <v>109550</v>
          </cell>
          <cell r="C17577" t="str">
            <v>BOA -Dublin ACH in Gmn - EUR #3016</v>
          </cell>
          <cell r="L17577">
            <v>109000</v>
          </cell>
        </row>
        <row r="17578">
          <cell r="A17578">
            <v>109560</v>
          </cell>
          <cell r="C17578" t="str">
            <v>BOA -Dublin ACH out Gmn - EUR #4014</v>
          </cell>
          <cell r="L17578">
            <v>109000</v>
          </cell>
        </row>
        <row r="17579">
          <cell r="A17579">
            <v>109570</v>
          </cell>
          <cell r="C17579" t="str">
            <v>Cash WFB JPY Fx acct #494995JPY</v>
          </cell>
          <cell r="L17579">
            <v>109000</v>
          </cell>
        </row>
        <row r="17580">
          <cell r="A17580">
            <v>109580</v>
          </cell>
          <cell r="C17580" t="str">
            <v>Cash USD pymnts #8039</v>
          </cell>
          <cell r="L17580">
            <v>109000</v>
          </cell>
        </row>
        <row r="17581">
          <cell r="A17581">
            <v>109582</v>
          </cell>
          <cell r="C17581" t="str">
            <v>Cash USD Clearing- Bulk Payments</v>
          </cell>
          <cell r="L17581">
            <v>109000</v>
          </cell>
        </row>
        <row r="17582">
          <cell r="A17582">
            <v>109590</v>
          </cell>
          <cell r="C17582" t="str">
            <v>Cash KRW pymnts #8047</v>
          </cell>
          <cell r="L17582">
            <v>109000</v>
          </cell>
        </row>
        <row r="17583">
          <cell r="A17583">
            <v>109600</v>
          </cell>
          <cell r="C17583" t="str">
            <v>Cash WFB JPY Fx INTL #113904JPY</v>
          </cell>
          <cell r="L17583">
            <v>109000</v>
          </cell>
        </row>
        <row r="17584">
          <cell r="A17584">
            <v>109610</v>
          </cell>
          <cell r="C17584" t="str">
            <v>Cash WFB EUR Fx INTL</v>
          </cell>
          <cell r="L17584">
            <v>109000</v>
          </cell>
        </row>
        <row r="17585">
          <cell r="A17585">
            <v>109620</v>
          </cell>
          <cell r="C17585" t="str">
            <v>Cash WFB USD INTL</v>
          </cell>
          <cell r="L17585">
            <v>109000</v>
          </cell>
        </row>
        <row r="17586">
          <cell r="A17586">
            <v>109630</v>
          </cell>
          <cell r="C17586" t="str">
            <v>Cash WFB GBP Fx INTL</v>
          </cell>
          <cell r="L17586">
            <v>109000</v>
          </cell>
        </row>
        <row r="17587">
          <cell r="A17587">
            <v>109640</v>
          </cell>
          <cell r="C17587" t="str">
            <v>Cash WFB CAD Fx INTL</v>
          </cell>
          <cell r="L17587">
            <v>109000</v>
          </cell>
        </row>
        <row r="17588">
          <cell r="A17588">
            <v>109650</v>
          </cell>
          <cell r="C17588" t="str">
            <v>Cash WFB USD ACH</v>
          </cell>
          <cell r="L17588">
            <v>109000</v>
          </cell>
        </row>
        <row r="17589">
          <cell r="A17589">
            <v>109660</v>
          </cell>
          <cell r="C17589" t="str">
            <v>BOA GBP PPEL FBO #9021</v>
          </cell>
          <cell r="L17589">
            <v>109000</v>
          </cell>
        </row>
        <row r="17590">
          <cell r="A17590">
            <v>109661</v>
          </cell>
          <cell r="C17590" t="str">
            <v>BOA AUD PPEL FBO #9112</v>
          </cell>
          <cell r="L17590">
            <v>109000</v>
          </cell>
        </row>
        <row r="17591">
          <cell r="A17591">
            <v>109670</v>
          </cell>
          <cell r="C17591" t="str">
            <v>BOA CAD PPEL FBO #9047</v>
          </cell>
          <cell r="L17591">
            <v>109000</v>
          </cell>
        </row>
        <row r="17592">
          <cell r="A17592">
            <v>109680</v>
          </cell>
          <cell r="C17592" t="str">
            <v>BOA USD PPEL FBO #9055</v>
          </cell>
          <cell r="L17592">
            <v>109000</v>
          </cell>
        </row>
        <row r="17593">
          <cell r="A17593">
            <v>109690</v>
          </cell>
          <cell r="C17593" t="str">
            <v>BOA EUR PPEL FBO #9063</v>
          </cell>
          <cell r="L17593">
            <v>109000</v>
          </cell>
        </row>
        <row r="17594">
          <cell r="A17594">
            <v>109700</v>
          </cell>
          <cell r="C17594" t="str">
            <v>BOA JPY PPEL FBO #9071</v>
          </cell>
          <cell r="L17594">
            <v>109000</v>
          </cell>
        </row>
        <row r="17595">
          <cell r="A17595">
            <v>109710</v>
          </cell>
          <cell r="C17595" t="str">
            <v>RBS PAYPAL INTL LTD #10067021 161070</v>
          </cell>
          <cell r="L17595">
            <v>109000</v>
          </cell>
        </row>
        <row r="17596">
          <cell r="A17596">
            <v>109720</v>
          </cell>
          <cell r="C17596" t="str">
            <v>BOA TWD PP FBO #6062 33831137</v>
          </cell>
          <cell r="L17596">
            <v>109000</v>
          </cell>
        </row>
        <row r="17597">
          <cell r="A17597">
            <v>109721</v>
          </cell>
          <cell r="C17597" t="str">
            <v>BOA TWD PPPL 9930</v>
          </cell>
          <cell r="L17597">
            <v>109000</v>
          </cell>
        </row>
        <row r="17598">
          <cell r="A17598">
            <v>109730</v>
          </cell>
          <cell r="C17598" t="str">
            <v>BOA PPE CORP EUR #63609089</v>
          </cell>
          <cell r="L17598">
            <v>109000</v>
          </cell>
        </row>
        <row r="17599">
          <cell r="A17599">
            <v>109740</v>
          </cell>
          <cell r="C17599" t="str">
            <v>JPMC GERMANY RECEIPTS #4670</v>
          </cell>
          <cell r="L17599">
            <v>109000</v>
          </cell>
        </row>
        <row r="17600">
          <cell r="A17600">
            <v>109741</v>
          </cell>
          <cell r="C17600" t="str">
            <v>JPMC GERMANY RECEIPTS #6386</v>
          </cell>
          <cell r="L17600">
            <v>109000</v>
          </cell>
        </row>
        <row r="17601">
          <cell r="A17601">
            <v>109750</v>
          </cell>
          <cell r="C17601" t="str">
            <v>BOA DKK PPEL FBO #9097</v>
          </cell>
          <cell r="L17601">
            <v>109000</v>
          </cell>
        </row>
        <row r="17602">
          <cell r="A17602">
            <v>109760</v>
          </cell>
          <cell r="C17602" t="str">
            <v>BOA SEK PPEL FBO #9104</v>
          </cell>
          <cell r="L17602">
            <v>109000</v>
          </cell>
        </row>
        <row r="17603">
          <cell r="A17603">
            <v>109770</v>
          </cell>
          <cell r="C17603" t="str">
            <v>JPMC EURO Sweep #0201</v>
          </cell>
          <cell r="L17603">
            <v>109000</v>
          </cell>
        </row>
        <row r="17604">
          <cell r="A17604">
            <v>109780</v>
          </cell>
          <cell r="C17604" t="str">
            <v>JPMC GBP Receipts #1601</v>
          </cell>
          <cell r="L17604">
            <v>109000</v>
          </cell>
        </row>
        <row r="17605">
          <cell r="A17605">
            <v>109790</v>
          </cell>
          <cell r="C17605" t="str">
            <v>JPMC GBP Pymts #1602</v>
          </cell>
          <cell r="L17605">
            <v>109000</v>
          </cell>
        </row>
        <row r="17606">
          <cell r="A17606">
            <v>109800</v>
          </cell>
          <cell r="C17606" t="str">
            <v>Cash -BOA IE Pymt #2035</v>
          </cell>
          <cell r="L17606">
            <v>109000</v>
          </cell>
        </row>
        <row r="17607">
          <cell r="A17607">
            <v>109810</v>
          </cell>
          <cell r="C17607" t="str">
            <v>Cash - WFB AUD fx</v>
          </cell>
          <cell r="L17607">
            <v>109000</v>
          </cell>
        </row>
        <row r="17608">
          <cell r="A17608">
            <v>109820</v>
          </cell>
          <cell r="C17608" t="str">
            <v>Cash WFB AUD Fx-PPIL</v>
          </cell>
          <cell r="L17608">
            <v>109000</v>
          </cell>
        </row>
        <row r="17609">
          <cell r="A17609">
            <v>109830</v>
          </cell>
          <cell r="C17609" t="str">
            <v>JPMC EURO Neth Sweep #6532</v>
          </cell>
          <cell r="L17609">
            <v>109000</v>
          </cell>
        </row>
        <row r="17610">
          <cell r="A17610">
            <v>109840</v>
          </cell>
          <cell r="C17610" t="str">
            <v>JPMC EURO ELV DD #5339</v>
          </cell>
          <cell r="L17610">
            <v>109000</v>
          </cell>
        </row>
        <row r="17611">
          <cell r="A17611">
            <v>109841</v>
          </cell>
          <cell r="C17611" t="str">
            <v>Cash -ICBC Payment #3083</v>
          </cell>
          <cell r="L17611">
            <v>109000</v>
          </cell>
        </row>
        <row r="17612">
          <cell r="A17612">
            <v>109842</v>
          </cell>
          <cell r="C17612" t="str">
            <v>Cash -CMB Payments #5001</v>
          </cell>
          <cell r="L17612">
            <v>109000</v>
          </cell>
        </row>
        <row r="17613">
          <cell r="A17613">
            <v>109843</v>
          </cell>
          <cell r="C17613" t="str">
            <v>Cash -CCB Payments #0326</v>
          </cell>
          <cell r="L17613">
            <v>109000</v>
          </cell>
        </row>
        <row r="17614">
          <cell r="A17614">
            <v>109844</v>
          </cell>
          <cell r="C17614" t="str">
            <v>Unused</v>
          </cell>
          <cell r="L17614">
            <v>109000</v>
          </cell>
        </row>
        <row r="17615">
          <cell r="A17615">
            <v>109845</v>
          </cell>
          <cell r="C17615" t="str">
            <v>Cash -Citibank CN Payments #2204</v>
          </cell>
          <cell r="L17615">
            <v>109000</v>
          </cell>
        </row>
        <row r="17616">
          <cell r="A17616">
            <v>109846</v>
          </cell>
          <cell r="C17616" t="str">
            <v>Cash -CitiPost</v>
          </cell>
          <cell r="L17616">
            <v>109000</v>
          </cell>
        </row>
        <row r="17617">
          <cell r="A17617">
            <v>109847</v>
          </cell>
          <cell r="C17617" t="str">
            <v>ICBC CNY PPIT PAYMENTS #9861</v>
          </cell>
          <cell r="L17617">
            <v>109000</v>
          </cell>
        </row>
        <row r="17618">
          <cell r="A17618">
            <v>109850</v>
          </cell>
          <cell r="C17618" t="str">
            <v>JPMC EURO Cross Border #5321</v>
          </cell>
          <cell r="L17618">
            <v>109000</v>
          </cell>
        </row>
        <row r="17619">
          <cell r="A17619">
            <v>109860</v>
          </cell>
          <cell r="C17619" t="str">
            <v>JPMC FBO Holding</v>
          </cell>
          <cell r="L17619">
            <v>109000</v>
          </cell>
        </row>
        <row r="17620">
          <cell r="A17620">
            <v>109870</v>
          </cell>
          <cell r="C17620" t="str">
            <v>BOA - PayPal Italia payments-EUR #13182012</v>
          </cell>
          <cell r="L17620">
            <v>109000</v>
          </cell>
        </row>
        <row r="17621">
          <cell r="A17621">
            <v>109880</v>
          </cell>
          <cell r="C17621" t="str">
            <v>HDFC Bank PaisayPay</v>
          </cell>
          <cell r="L17621">
            <v>109000</v>
          </cell>
        </row>
        <row r="17622">
          <cell r="A17622">
            <v>109890</v>
          </cell>
          <cell r="C17622" t="str">
            <v>HDFC Bank PaisayPay clearing</v>
          </cell>
          <cell r="L17622">
            <v>109000</v>
          </cell>
        </row>
        <row r="17623">
          <cell r="A17623">
            <v>109900</v>
          </cell>
          <cell r="C17623" t="str">
            <v>IDBI Bank PaisayPay</v>
          </cell>
          <cell r="L17623">
            <v>109000</v>
          </cell>
        </row>
        <row r="17624">
          <cell r="A17624">
            <v>109910</v>
          </cell>
          <cell r="C17624" t="str">
            <v>Citibank PaisaPay</v>
          </cell>
          <cell r="L17624">
            <v>109000</v>
          </cell>
        </row>
        <row r="17625">
          <cell r="A17625">
            <v>109920</v>
          </cell>
          <cell r="C17625" t="str">
            <v>ICICI Bank CC PaisaPay</v>
          </cell>
          <cell r="L17625">
            <v>109000</v>
          </cell>
        </row>
        <row r="17626">
          <cell r="A17626">
            <v>109930</v>
          </cell>
          <cell r="C17626" t="str">
            <v>ICICI Bank OBT PaisaPay</v>
          </cell>
          <cell r="L17626">
            <v>109000</v>
          </cell>
        </row>
        <row r="17627">
          <cell r="A17627">
            <v>109940</v>
          </cell>
          <cell r="C17627" t="str">
            <v>UTI Bank PaisayPay</v>
          </cell>
          <cell r="L17627">
            <v>109000</v>
          </cell>
        </row>
        <row r="17628">
          <cell r="A17628">
            <v>109941</v>
          </cell>
          <cell r="C17628" t="str">
            <v>HSBC HUF PPI 3990</v>
          </cell>
          <cell r="L17628">
            <v>109000</v>
          </cell>
        </row>
        <row r="17629">
          <cell r="A17629">
            <v>109942</v>
          </cell>
          <cell r="C17629" t="str">
            <v>HSBC HUF PPIL 4109</v>
          </cell>
          <cell r="L17629">
            <v>109000</v>
          </cell>
        </row>
        <row r="17630">
          <cell r="A17630">
            <v>109943</v>
          </cell>
          <cell r="C17630" t="str">
            <v>BOA HUF PPIL 8016</v>
          </cell>
          <cell r="L17630">
            <v>109000</v>
          </cell>
        </row>
        <row r="17631">
          <cell r="A17631">
            <v>109944</v>
          </cell>
          <cell r="C17631" t="str">
            <v>HSBC HUF PPPL 3880</v>
          </cell>
          <cell r="L17631">
            <v>109000</v>
          </cell>
        </row>
        <row r="17632">
          <cell r="A17632">
            <v>109945</v>
          </cell>
          <cell r="C17632" t="str">
            <v>HSBC CZK PPI 3982</v>
          </cell>
          <cell r="L17632">
            <v>109000</v>
          </cell>
        </row>
        <row r="17633">
          <cell r="A17633">
            <v>109946</v>
          </cell>
          <cell r="C17633" t="str">
            <v>HSBC CZK PPIL 4090</v>
          </cell>
          <cell r="L17633">
            <v>109000</v>
          </cell>
        </row>
        <row r="17634">
          <cell r="A17634">
            <v>109947</v>
          </cell>
          <cell r="C17634" t="str">
            <v>BOA CZK PPIL 1014</v>
          </cell>
          <cell r="L17634">
            <v>109000</v>
          </cell>
        </row>
        <row r="17635">
          <cell r="A17635">
            <v>109948</v>
          </cell>
          <cell r="C17635" t="str">
            <v>HSBC CZK PPPL 3872</v>
          </cell>
          <cell r="L17635">
            <v>109000</v>
          </cell>
        </row>
        <row r="17636">
          <cell r="A17636">
            <v>109950</v>
          </cell>
          <cell r="C17636" t="str">
            <v>HSBC USD PPI 3803</v>
          </cell>
          <cell r="L17636">
            <v>109000</v>
          </cell>
        </row>
        <row r="17637">
          <cell r="A17637">
            <v>109951</v>
          </cell>
          <cell r="C17637" t="str">
            <v>HSBC EUR PPI 3838</v>
          </cell>
          <cell r="L17637">
            <v>109000</v>
          </cell>
        </row>
        <row r="17638">
          <cell r="A17638">
            <v>109952</v>
          </cell>
          <cell r="C17638" t="str">
            <v>HSBC GBP PPI 3854</v>
          </cell>
          <cell r="L17638">
            <v>109000</v>
          </cell>
        </row>
        <row r="17639">
          <cell r="A17639">
            <v>109953</v>
          </cell>
          <cell r="C17639" t="str">
            <v>HSBC JPY PPI 3870</v>
          </cell>
          <cell r="L17639">
            <v>109000</v>
          </cell>
        </row>
        <row r="17640">
          <cell r="A17640">
            <v>109954</v>
          </cell>
          <cell r="C17640" t="str">
            <v>HSBC CAD PPI 3897</v>
          </cell>
          <cell r="L17640">
            <v>109000</v>
          </cell>
        </row>
        <row r="17641">
          <cell r="A17641">
            <v>109955</v>
          </cell>
          <cell r="C17641" t="str">
            <v>HSBC AUD PPI 3913</v>
          </cell>
          <cell r="L17641">
            <v>109000</v>
          </cell>
        </row>
        <row r="17642">
          <cell r="A17642">
            <v>109956</v>
          </cell>
          <cell r="C17642" t="str">
            <v>HSBC USD PPEL 3811</v>
          </cell>
          <cell r="L17642">
            <v>109000</v>
          </cell>
        </row>
        <row r="17643">
          <cell r="A17643">
            <v>109957</v>
          </cell>
          <cell r="C17643" t="str">
            <v>HSBC EUR PPEL 3846</v>
          </cell>
          <cell r="L17643">
            <v>109000</v>
          </cell>
        </row>
        <row r="17644">
          <cell r="A17644">
            <v>109958</v>
          </cell>
          <cell r="C17644" t="str">
            <v>HSBC GBP PPEL 3862</v>
          </cell>
          <cell r="L17644">
            <v>109000</v>
          </cell>
        </row>
        <row r="17645">
          <cell r="A17645">
            <v>109959</v>
          </cell>
          <cell r="C17645" t="str">
            <v>HSBC JPY PPEL 3889</v>
          </cell>
          <cell r="L17645">
            <v>109000</v>
          </cell>
        </row>
        <row r="17646">
          <cell r="A17646">
            <v>109960</v>
          </cell>
          <cell r="C17646" t="str">
            <v>HSBC CAD PPEL 3905</v>
          </cell>
          <cell r="L17646">
            <v>109000</v>
          </cell>
        </row>
        <row r="17647">
          <cell r="A17647">
            <v>109961</v>
          </cell>
          <cell r="C17647" t="str">
            <v>HSBC AUD PPEL 3921</v>
          </cell>
          <cell r="L17647">
            <v>109000</v>
          </cell>
        </row>
        <row r="17648">
          <cell r="A17648">
            <v>109962</v>
          </cell>
          <cell r="C17648" t="str">
            <v>HSBC USD PPSG 8129</v>
          </cell>
          <cell r="L17648">
            <v>109000</v>
          </cell>
        </row>
        <row r="17649">
          <cell r="A17649">
            <v>109963</v>
          </cell>
          <cell r="C17649" t="str">
            <v>HSBC EUR PPSG 8137</v>
          </cell>
          <cell r="L17649">
            <v>109000</v>
          </cell>
        </row>
        <row r="17650">
          <cell r="A17650">
            <v>109964</v>
          </cell>
          <cell r="C17650" t="str">
            <v>HSBC GBP PPSG 8145</v>
          </cell>
          <cell r="L17650">
            <v>109000</v>
          </cell>
        </row>
        <row r="17651">
          <cell r="A17651">
            <v>109965</v>
          </cell>
          <cell r="C17651" t="str">
            <v>HSBC JPY PPSG 8440</v>
          </cell>
          <cell r="L17651">
            <v>109000</v>
          </cell>
        </row>
        <row r="17652">
          <cell r="A17652">
            <v>109966</v>
          </cell>
          <cell r="C17652" t="str">
            <v>HSBC CAD PPSG 8459</v>
          </cell>
          <cell r="L17652">
            <v>109000</v>
          </cell>
        </row>
        <row r="17653">
          <cell r="A17653">
            <v>109967</v>
          </cell>
          <cell r="C17653" t="str">
            <v>HSBC AUD PPSG 8467</v>
          </cell>
          <cell r="L17653">
            <v>109000</v>
          </cell>
        </row>
        <row r="17654">
          <cell r="A17654">
            <v>109968</v>
          </cell>
          <cell r="C17654" t="str">
            <v>JPM 6161607095</v>
          </cell>
          <cell r="L17654">
            <v>109000</v>
          </cell>
        </row>
        <row r="17655">
          <cell r="A17655">
            <v>109969</v>
          </cell>
          <cell r="C17655" t="str">
            <v>JPM 6161607095 Clearing</v>
          </cell>
          <cell r="L17655">
            <v>109000</v>
          </cell>
        </row>
        <row r="17656">
          <cell r="A17656">
            <v>109970</v>
          </cell>
          <cell r="C17656" t="str">
            <v>WLB 138 19 12 Collections</v>
          </cell>
          <cell r="L17656">
            <v>109000</v>
          </cell>
        </row>
        <row r="17657">
          <cell r="A17657">
            <v>109971</v>
          </cell>
          <cell r="C17657" t="str">
            <v>WLB 138 19 12 Collections - Clearing</v>
          </cell>
          <cell r="L17657">
            <v>109000</v>
          </cell>
        </row>
        <row r="17658">
          <cell r="A17658">
            <v>109972</v>
          </cell>
          <cell r="C17658" t="str">
            <v>WLB 138 25 14 Charge Back</v>
          </cell>
          <cell r="L17658">
            <v>109000</v>
          </cell>
        </row>
        <row r="17659">
          <cell r="A17659">
            <v>109973</v>
          </cell>
          <cell r="C17659" t="str">
            <v>WLB 138 25 14 Charge Back - Clearing</v>
          </cell>
          <cell r="L17659">
            <v>109000</v>
          </cell>
        </row>
        <row r="17660">
          <cell r="A17660">
            <v>109974</v>
          </cell>
          <cell r="C17660" t="str">
            <v>PostBank 999 000 853 Collections</v>
          </cell>
          <cell r="L17660">
            <v>109000</v>
          </cell>
        </row>
        <row r="17661">
          <cell r="A17661">
            <v>109975</v>
          </cell>
          <cell r="C17661" t="str">
            <v>PostBank 999 000 853 Collections Clearing</v>
          </cell>
          <cell r="L17661">
            <v>109000</v>
          </cell>
        </row>
        <row r="17662">
          <cell r="A17662">
            <v>109976</v>
          </cell>
          <cell r="C17662" t="str">
            <v>PostBank 999 111 859 Charge back </v>
          </cell>
          <cell r="L17662">
            <v>109000</v>
          </cell>
        </row>
        <row r="17663">
          <cell r="A17663">
            <v>109977</v>
          </cell>
          <cell r="C17663" t="str">
            <v>PostBank 999 111 859 Charge back - Clearing</v>
          </cell>
          <cell r="L17663">
            <v>109000</v>
          </cell>
        </row>
        <row r="17664">
          <cell r="A17664">
            <v>109978</v>
          </cell>
          <cell r="C17664" t="str">
            <v>JPM 6161607087</v>
          </cell>
          <cell r="L17664">
            <v>109000</v>
          </cell>
        </row>
        <row r="17665">
          <cell r="A17665">
            <v>109979</v>
          </cell>
          <cell r="C17665" t="str">
            <v>WFB CAS PPPL FBO #4669</v>
          </cell>
          <cell r="L17665">
            <v>109000</v>
          </cell>
        </row>
        <row r="17666">
          <cell r="A17666">
            <v>109980</v>
          </cell>
          <cell r="C17666" t="str">
            <v>BOA USD PPSG 5035</v>
          </cell>
          <cell r="L17666">
            <v>109000</v>
          </cell>
        </row>
        <row r="17667">
          <cell r="A17667">
            <v>109981</v>
          </cell>
          <cell r="C17667" t="str">
            <v>BOA EUR PPSG 5069</v>
          </cell>
          <cell r="L17667">
            <v>109000</v>
          </cell>
        </row>
        <row r="17668">
          <cell r="A17668">
            <v>109982</v>
          </cell>
          <cell r="C17668" t="str">
            <v>BOA GBP PPSG 5051</v>
          </cell>
          <cell r="L17668">
            <v>109000</v>
          </cell>
        </row>
        <row r="17669">
          <cell r="A17669">
            <v>109983</v>
          </cell>
          <cell r="C17669" t="str">
            <v>BOA JPY PPSG 5077</v>
          </cell>
          <cell r="L17669">
            <v>109000</v>
          </cell>
        </row>
        <row r="17670">
          <cell r="A17670">
            <v>109984</v>
          </cell>
          <cell r="C17670" t="str">
            <v>BOA CAD PPSG 5043</v>
          </cell>
          <cell r="L17670">
            <v>109000</v>
          </cell>
        </row>
        <row r="17671">
          <cell r="A17671">
            <v>109985</v>
          </cell>
          <cell r="C17671" t="str">
            <v>BOA AUD PPSG 5085</v>
          </cell>
          <cell r="L17671">
            <v>109000</v>
          </cell>
        </row>
        <row r="17672">
          <cell r="A17672">
            <v>109986</v>
          </cell>
          <cell r="C17672" t="str">
            <v>BOA USD PPA 3020</v>
          </cell>
          <cell r="L17672">
            <v>109000</v>
          </cell>
        </row>
        <row r="17673">
          <cell r="A17673">
            <v>109987</v>
          </cell>
          <cell r="C17673" t="str">
            <v>WFB USD PPSG 9476</v>
          </cell>
          <cell r="L17673">
            <v>109000</v>
          </cell>
        </row>
        <row r="17674">
          <cell r="A17674">
            <v>109988</v>
          </cell>
          <cell r="C17674" t="str">
            <v>BOA AUD PPSG RBOS Trades 0008</v>
          </cell>
          <cell r="L17674">
            <v>109000</v>
          </cell>
        </row>
        <row r="17675">
          <cell r="A17675">
            <v>109989</v>
          </cell>
          <cell r="C17675" t="str">
            <v>BOA MXN PPPL FBO #5010</v>
          </cell>
          <cell r="L17675">
            <v>109000</v>
          </cell>
        </row>
        <row r="17676">
          <cell r="A17676">
            <v>109990</v>
          </cell>
          <cell r="C17676" t="str">
            <v>WFB USD PPI VPS 6972</v>
          </cell>
          <cell r="L17676">
            <v>109000</v>
          </cell>
        </row>
        <row r="17677">
          <cell r="A17677">
            <v>109991</v>
          </cell>
          <cell r="C17677" t="str">
            <v>JPM 6161607087 - Clearing</v>
          </cell>
          <cell r="L17677">
            <v>109000</v>
          </cell>
        </row>
        <row r="17678">
          <cell r="A17678">
            <v>109992</v>
          </cell>
          <cell r="C17678" t="str">
            <v>HSBC PLN PPI 4007</v>
          </cell>
          <cell r="L17678">
            <v>109000</v>
          </cell>
        </row>
        <row r="17679">
          <cell r="A17679">
            <v>109993</v>
          </cell>
          <cell r="C17679" t="str">
            <v>HSBC PLN PPIL 4117</v>
          </cell>
          <cell r="L17679">
            <v>109000</v>
          </cell>
        </row>
        <row r="17680">
          <cell r="A17680">
            <v>109994</v>
          </cell>
          <cell r="C17680" t="str">
            <v>BOA PLN PPIL 2019</v>
          </cell>
          <cell r="L17680">
            <v>109000</v>
          </cell>
        </row>
        <row r="17681">
          <cell r="A17681">
            <v>109995</v>
          </cell>
          <cell r="C17681" t="str">
            <v>HSBC PLN PPPL 3899</v>
          </cell>
          <cell r="L17681">
            <v>109000</v>
          </cell>
        </row>
        <row r="17682">
          <cell r="A17682">
            <v>109996</v>
          </cell>
          <cell r="C17682" t="str">
            <v>BOA THB PPPL 7012</v>
          </cell>
          <cell r="L17682">
            <v>109000</v>
          </cell>
        </row>
        <row r="17683">
          <cell r="A17683">
            <v>109999</v>
          </cell>
          <cell r="C17683" t="str">
            <v>Off Balance Sheet-Clearing</v>
          </cell>
          <cell r="L17683">
            <v>109000</v>
          </cell>
        </row>
        <row r="17685">
          <cell r="A17685">
            <v>110000</v>
          </cell>
          <cell r="C17685" t="str">
            <v>Accounts Receivable - Net</v>
          </cell>
          <cell r="L17685">
            <v>110000</v>
          </cell>
        </row>
        <row r="17686">
          <cell r="A17686">
            <v>110099</v>
          </cell>
          <cell r="C17686" t="str">
            <v>AR Fcurr valuation adjustment account</v>
          </cell>
          <cell r="L17686">
            <v>110000</v>
          </cell>
        </row>
        <row r="17687">
          <cell r="A17687">
            <v>110100</v>
          </cell>
          <cell r="C17687" t="str">
            <v>Accounts Receivable-Direct Debit Customers (RN)</v>
          </cell>
          <cell r="L17687">
            <v>110000</v>
          </cell>
        </row>
        <row r="17688">
          <cell r="A17688">
            <v>110200</v>
          </cell>
          <cell r="C17688" t="str">
            <v>Accounts Receivable-Prepayment Customers (RN)</v>
          </cell>
          <cell r="L17688">
            <v>110000</v>
          </cell>
        </row>
        <row r="17689">
          <cell r="A17689">
            <v>110300</v>
          </cell>
          <cell r="C17689" t="str">
            <v>Accounts Receivable-AdSales Customers (RN)</v>
          </cell>
          <cell r="L17689">
            <v>110000</v>
          </cell>
        </row>
        <row r="17690">
          <cell r="A17690">
            <v>111000</v>
          </cell>
          <cell r="C17690" t="str">
            <v>Accounts Receivable - Transaction</v>
          </cell>
          <cell r="L17690">
            <v>110000</v>
          </cell>
        </row>
        <row r="17691">
          <cell r="A17691">
            <v>111009</v>
          </cell>
          <cell r="C17691" t="str">
            <v>Bank Receivable-CC Clearing</v>
          </cell>
          <cell r="L17691">
            <v>110000</v>
          </cell>
        </row>
        <row r="17692">
          <cell r="A17692">
            <v>111010</v>
          </cell>
          <cell r="C17692" t="str">
            <v>Bank Receivable - Credit Card</v>
          </cell>
          <cell r="L17692">
            <v>110000</v>
          </cell>
        </row>
        <row r="17693">
          <cell r="A17693">
            <v>111011</v>
          </cell>
          <cell r="C17693" t="str">
            <v>Bank Receivable - CC - USD</v>
          </cell>
          <cell r="L17693">
            <v>110000</v>
          </cell>
        </row>
        <row r="17694">
          <cell r="A17694">
            <v>111012</v>
          </cell>
          <cell r="C17694" t="str">
            <v>Bank Receivable - CC - AUD</v>
          </cell>
          <cell r="L17694">
            <v>110000</v>
          </cell>
        </row>
        <row r="17695">
          <cell r="A17695">
            <v>111013</v>
          </cell>
          <cell r="C17695" t="str">
            <v>Bank Receivable - CC - NZD</v>
          </cell>
          <cell r="L17695">
            <v>110000</v>
          </cell>
        </row>
        <row r="17696">
          <cell r="A17696">
            <v>111014</v>
          </cell>
          <cell r="C17696" t="str">
            <v>Bank Receivable - CC - SGD</v>
          </cell>
          <cell r="L17696">
            <v>110000</v>
          </cell>
        </row>
        <row r="17697">
          <cell r="A17697">
            <v>111015</v>
          </cell>
          <cell r="C17697" t="str">
            <v>Bank Receivable-CC-GBP</v>
          </cell>
          <cell r="L17697">
            <v>110000</v>
          </cell>
        </row>
        <row r="17698">
          <cell r="A17698">
            <v>111016</v>
          </cell>
          <cell r="C17698" t="str">
            <v>Bank Receivable-CC-CAD</v>
          </cell>
          <cell r="L17698">
            <v>110000</v>
          </cell>
        </row>
        <row r="17699">
          <cell r="A17699">
            <v>111017</v>
          </cell>
          <cell r="C17699" t="str">
            <v>Bank Receivable-PayPal-USD</v>
          </cell>
          <cell r="L17699">
            <v>110000</v>
          </cell>
        </row>
        <row r="17700">
          <cell r="A17700">
            <v>111018</v>
          </cell>
          <cell r="C17700" t="str">
            <v>Bank Receivable-PP-AUD</v>
          </cell>
          <cell r="L17700">
            <v>110000</v>
          </cell>
        </row>
        <row r="17701">
          <cell r="A17701">
            <v>111019</v>
          </cell>
          <cell r="C17701" t="str">
            <v>Bank Receivable-PP-NZD</v>
          </cell>
          <cell r="L17701">
            <v>110000</v>
          </cell>
        </row>
        <row r="17702">
          <cell r="A17702">
            <v>111020</v>
          </cell>
          <cell r="C17702" t="str">
            <v>Payment on Transaction Receivable-Lockbox-US</v>
          </cell>
          <cell r="L17702">
            <v>110000</v>
          </cell>
        </row>
        <row r="17703">
          <cell r="A17703">
            <v>111021</v>
          </cell>
          <cell r="C17703" t="str">
            <v>Bank Receivable-PP-SGD</v>
          </cell>
          <cell r="L17703">
            <v>110000</v>
          </cell>
        </row>
        <row r="17704">
          <cell r="A17704">
            <v>111022</v>
          </cell>
          <cell r="C17704" t="str">
            <v>Bank Receivable-PP-GBP</v>
          </cell>
          <cell r="L17704">
            <v>110000</v>
          </cell>
        </row>
        <row r="17705">
          <cell r="A17705">
            <v>111023</v>
          </cell>
          <cell r="C17705" t="str">
            <v>Bank Receivable-PP-CAD</v>
          </cell>
          <cell r="L17705">
            <v>110000</v>
          </cell>
        </row>
        <row r="17706">
          <cell r="A17706">
            <v>111030</v>
          </cell>
          <cell r="C17706" t="str">
            <v>Bank Receivable - Direct Debit</v>
          </cell>
          <cell r="L17706">
            <v>110000</v>
          </cell>
        </row>
        <row r="17707">
          <cell r="A17707">
            <v>111031</v>
          </cell>
          <cell r="C17707" t="str">
            <v>Bank Receivable - ACH/Direct Debit - USD</v>
          </cell>
          <cell r="L17707">
            <v>110000</v>
          </cell>
        </row>
        <row r="17708">
          <cell r="A17708">
            <v>111032</v>
          </cell>
          <cell r="C17708" t="str">
            <v>Bank Receivable - ACH/Direct Debit - AUD</v>
          </cell>
          <cell r="L17708">
            <v>110000</v>
          </cell>
        </row>
        <row r="17709">
          <cell r="A17709">
            <v>111033</v>
          </cell>
          <cell r="C17709" t="str">
            <v>Bank Receivable - ACH/Direct Debit - NZD</v>
          </cell>
          <cell r="L17709">
            <v>110000</v>
          </cell>
        </row>
        <row r="17710">
          <cell r="A17710">
            <v>111034</v>
          </cell>
          <cell r="C17710" t="str">
            <v>Bank Receivable - ACH/Direct Debit - SGD</v>
          </cell>
          <cell r="L17710">
            <v>110000</v>
          </cell>
        </row>
        <row r="17711">
          <cell r="A17711">
            <v>111035</v>
          </cell>
          <cell r="C17711" t="str">
            <v>Bank Receivable-ACH/Direct Debit-CAD</v>
          </cell>
          <cell r="L17711">
            <v>110000</v>
          </cell>
        </row>
        <row r="17712">
          <cell r="A17712">
            <v>111036</v>
          </cell>
          <cell r="C17712" t="str">
            <v>Bank Receivable-ACH/Direct Debit-GBP</v>
          </cell>
          <cell r="L17712">
            <v>110000</v>
          </cell>
        </row>
        <row r="17713">
          <cell r="A17713">
            <v>111039</v>
          </cell>
          <cell r="C17713" t="str">
            <v>Bank Receivable-DD Clearing</v>
          </cell>
          <cell r="L17713">
            <v>110000</v>
          </cell>
        </row>
        <row r="17714">
          <cell r="A17714">
            <v>111040</v>
          </cell>
          <cell r="C17714" t="str">
            <v>Bank Receivable - Other</v>
          </cell>
          <cell r="L17714">
            <v>110000</v>
          </cell>
        </row>
        <row r="17715">
          <cell r="A17715">
            <v>111050</v>
          </cell>
          <cell r="C17715" t="str">
            <v>Payment on Transaction Receivable-AG</v>
          </cell>
          <cell r="L17715">
            <v>110000</v>
          </cell>
        </row>
        <row r="17716">
          <cell r="A17716">
            <v>111060</v>
          </cell>
          <cell r="C17716" t="str">
            <v>Payment on Transaction Receivable-Japan</v>
          </cell>
          <cell r="L17716">
            <v>110000</v>
          </cell>
        </row>
        <row r="17717">
          <cell r="A17717">
            <v>111065</v>
          </cell>
          <cell r="C17717" t="str">
            <v>Payment Requested</v>
          </cell>
          <cell r="L17717">
            <v>110000</v>
          </cell>
        </row>
        <row r="17718">
          <cell r="A17718">
            <v>111066</v>
          </cell>
          <cell r="C17718" t="str">
            <v>Payment Received</v>
          </cell>
          <cell r="L17718">
            <v>110000</v>
          </cell>
        </row>
        <row r="17719">
          <cell r="A17719">
            <v>111067</v>
          </cell>
          <cell r="C17719" t="str">
            <v>Express Exception Account</v>
          </cell>
          <cell r="L17719">
            <v>110000</v>
          </cell>
        </row>
        <row r="17720">
          <cell r="A17720">
            <v>111070</v>
          </cell>
          <cell r="C17720" t="str">
            <v>Payment on Transaction Receivable-ANZ</v>
          </cell>
          <cell r="L17720">
            <v>110000</v>
          </cell>
        </row>
        <row r="17721">
          <cell r="A17721">
            <v>111080</v>
          </cell>
          <cell r="C17721" t="str">
            <v>Bank Receivable - PayPal</v>
          </cell>
          <cell r="L17721">
            <v>110000</v>
          </cell>
        </row>
        <row r="17722">
          <cell r="A17722">
            <v>111081</v>
          </cell>
          <cell r="C17722" t="str">
            <v>Bank Receivable-PP Clearing</v>
          </cell>
          <cell r="L17722">
            <v>110000</v>
          </cell>
        </row>
        <row r="17723">
          <cell r="A17723">
            <v>111084</v>
          </cell>
          <cell r="C17723" t="str">
            <v>Bank Receivable-Check-GBP</v>
          </cell>
          <cell r="L17723">
            <v>110000</v>
          </cell>
        </row>
        <row r="17724">
          <cell r="A17724">
            <v>111085</v>
          </cell>
          <cell r="C17724" t="str">
            <v>Bank Receivable - Check - USD</v>
          </cell>
          <cell r="L17724">
            <v>110000</v>
          </cell>
        </row>
        <row r="17725">
          <cell r="A17725">
            <v>111086</v>
          </cell>
          <cell r="C17725" t="str">
            <v>Bank Receivable - Check - AUD</v>
          </cell>
          <cell r="L17725">
            <v>110000</v>
          </cell>
        </row>
        <row r="17726">
          <cell r="A17726">
            <v>111087</v>
          </cell>
          <cell r="C17726" t="str">
            <v>Bank Receivable - Check - NZD</v>
          </cell>
          <cell r="L17726">
            <v>110000</v>
          </cell>
        </row>
        <row r="17727">
          <cell r="A17727">
            <v>111088</v>
          </cell>
          <cell r="C17727" t="str">
            <v>Bank Receivable - Check - SGD</v>
          </cell>
          <cell r="L17727">
            <v>110000</v>
          </cell>
        </row>
        <row r="17728">
          <cell r="A17728">
            <v>111089</v>
          </cell>
          <cell r="C17728" t="str">
            <v>Bank Receivable-Check-CAD</v>
          </cell>
          <cell r="L17728">
            <v>110000</v>
          </cell>
        </row>
        <row r="17729">
          <cell r="A17729">
            <v>111090</v>
          </cell>
          <cell r="C17729" t="str">
            <v>Bank Receivable - Wire - USD</v>
          </cell>
          <cell r="L17729">
            <v>110000</v>
          </cell>
        </row>
        <row r="17730">
          <cell r="A17730">
            <v>111091</v>
          </cell>
          <cell r="C17730" t="str">
            <v>Bank Receivable - Wire - AUD</v>
          </cell>
          <cell r="L17730">
            <v>110000</v>
          </cell>
        </row>
        <row r="17731">
          <cell r="A17731">
            <v>111092</v>
          </cell>
          <cell r="C17731" t="str">
            <v>Bank Receivable - Wire - NZD</v>
          </cell>
          <cell r="L17731">
            <v>110000</v>
          </cell>
        </row>
        <row r="17732">
          <cell r="A17732">
            <v>111093</v>
          </cell>
          <cell r="C17732" t="str">
            <v>Bank Receivable - Wire - SGD</v>
          </cell>
          <cell r="L17732">
            <v>110000</v>
          </cell>
        </row>
        <row r="17733">
          <cell r="A17733">
            <v>111094</v>
          </cell>
          <cell r="C17733" t="str">
            <v>Bank Receivable-Wire-GBP</v>
          </cell>
          <cell r="L17733">
            <v>110000</v>
          </cell>
        </row>
        <row r="17734">
          <cell r="A17734">
            <v>111095</v>
          </cell>
          <cell r="C17734" t="str">
            <v>Bank Receivable-Wire-CAD</v>
          </cell>
          <cell r="L17734">
            <v>110000</v>
          </cell>
        </row>
        <row r="17735">
          <cell r="A17735">
            <v>111100</v>
          </cell>
          <cell r="C17735" t="str">
            <v>Accounts Receivable - Other Merchants</v>
          </cell>
          <cell r="L17735">
            <v>110000</v>
          </cell>
        </row>
        <row r="17736">
          <cell r="A17736">
            <v>111101</v>
          </cell>
          <cell r="C17736" t="str">
            <v>Accounts Receivable - Other Merchants incoming</v>
          </cell>
          <cell r="L17736">
            <v>110000</v>
          </cell>
        </row>
        <row r="17737">
          <cell r="A17737">
            <v>111102</v>
          </cell>
          <cell r="C17737" t="str">
            <v>Accounts Receivable - Other Merchants outgoing</v>
          </cell>
          <cell r="L17737">
            <v>110000</v>
          </cell>
        </row>
        <row r="17738">
          <cell r="A17738">
            <v>111150</v>
          </cell>
          <cell r="C17738" t="str">
            <v>Accounts Receivable - Merchant UK</v>
          </cell>
          <cell r="L17738">
            <v>110000</v>
          </cell>
        </row>
        <row r="17739">
          <cell r="A17739">
            <v>111160</v>
          </cell>
          <cell r="C17739" t="str">
            <v>Accounts Receivable - Gateway</v>
          </cell>
          <cell r="L17739">
            <v>110000</v>
          </cell>
        </row>
        <row r="17740">
          <cell r="A17740">
            <v>111200</v>
          </cell>
          <cell r="C17740" t="str">
            <v>Merchant Sweep</v>
          </cell>
          <cell r="L17740">
            <v>110000</v>
          </cell>
        </row>
        <row r="17741">
          <cell r="A17741">
            <v>111300</v>
          </cell>
          <cell r="C17741" t="str">
            <v>A/R-Manual Adjustment</v>
          </cell>
          <cell r="L17741">
            <v>110000</v>
          </cell>
        </row>
        <row r="17742">
          <cell r="A17742">
            <v>111500</v>
          </cell>
          <cell r="C17742" t="str">
            <v>Bad Debt Reserve - Transaction</v>
          </cell>
          <cell r="L17742">
            <v>115000</v>
          </cell>
        </row>
        <row r="17743">
          <cell r="A17743">
            <v>111600</v>
          </cell>
          <cell r="C17743" t="str">
            <v>Credit Allowance - Transaction</v>
          </cell>
          <cell r="L17743">
            <v>116000</v>
          </cell>
        </row>
        <row r="17744">
          <cell r="A17744">
            <v>111700</v>
          </cell>
          <cell r="C17744" t="str">
            <v>Credit Allowance - Other</v>
          </cell>
          <cell r="L17744">
            <v>116000</v>
          </cell>
        </row>
        <row r="17745">
          <cell r="A17745">
            <v>112000</v>
          </cell>
          <cell r="C17745" t="str">
            <v>Accounts Receivables - Other</v>
          </cell>
          <cell r="L17745">
            <v>110000</v>
          </cell>
        </row>
        <row r="17746">
          <cell r="A17746">
            <v>112001</v>
          </cell>
          <cell r="C17746" t="str">
            <v>Accounts Receivables - Other Adjustments</v>
          </cell>
          <cell r="L17746">
            <v>110000</v>
          </cell>
        </row>
        <row r="17747">
          <cell r="A17747">
            <v>112010</v>
          </cell>
          <cell r="C17747" t="str">
            <v>Accounts Receivables - other - general</v>
          </cell>
          <cell r="L17747">
            <v>110000</v>
          </cell>
        </row>
        <row r="17748">
          <cell r="A17748">
            <v>112062</v>
          </cell>
          <cell r="C17748" t="str">
            <v>Accounts Receivables - Germany Ad Sales</v>
          </cell>
          <cell r="L17748">
            <v>110000</v>
          </cell>
        </row>
        <row r="17749">
          <cell r="A17749">
            <v>112067</v>
          </cell>
          <cell r="C17749" t="str">
            <v>Accounts Receivable - Netherlands Ad Sales</v>
          </cell>
          <cell r="L17749">
            <v>110000</v>
          </cell>
        </row>
        <row r="17750">
          <cell r="A17750">
            <v>112074</v>
          </cell>
          <cell r="C17750" t="str">
            <v>Accounts Receivable - UK Ad Sales</v>
          </cell>
          <cell r="L17750">
            <v>110000</v>
          </cell>
        </row>
        <row r="17751">
          <cell r="A17751">
            <v>112075</v>
          </cell>
          <cell r="C17751" t="str">
            <v>Accounts Receivable - UK Ad Sales</v>
          </cell>
          <cell r="L17751">
            <v>110000</v>
          </cell>
        </row>
        <row r="17752">
          <cell r="A17752">
            <v>112076</v>
          </cell>
          <cell r="C17752" t="str">
            <v>Accounts Receivable - Ad Sales Canada</v>
          </cell>
          <cell r="L17752">
            <v>110000</v>
          </cell>
        </row>
        <row r="17753">
          <cell r="A17753">
            <v>112077</v>
          </cell>
          <cell r="C17753" t="str">
            <v>Accounts Receivable - Italy Ad Sales</v>
          </cell>
          <cell r="L17753">
            <v>110000</v>
          </cell>
        </row>
        <row r="17754">
          <cell r="A17754">
            <v>112078</v>
          </cell>
          <cell r="C17754" t="str">
            <v>Accounts Receivable - France Ad Sales</v>
          </cell>
          <cell r="L17754">
            <v>110000</v>
          </cell>
        </row>
        <row r="17755">
          <cell r="A17755">
            <v>112090</v>
          </cell>
          <cell r="C17755" t="str">
            <v>Contra Accounts Receivables - Other</v>
          </cell>
          <cell r="L17755">
            <v>110000</v>
          </cell>
        </row>
        <row r="17756">
          <cell r="A17756">
            <v>112100</v>
          </cell>
          <cell r="C17756" t="str">
            <v>Accounts Receivable - Other - Credit Card</v>
          </cell>
          <cell r="L17756">
            <v>110000</v>
          </cell>
        </row>
        <row r="17757">
          <cell r="A17757">
            <v>112500</v>
          </cell>
          <cell r="C17757" t="str">
            <v>Bad Debt Reserve - Other</v>
          </cell>
          <cell r="L17757">
            <v>115000</v>
          </cell>
        </row>
        <row r="17758">
          <cell r="A17758">
            <v>113000</v>
          </cell>
          <cell r="C17758" t="str">
            <v>Unbilled Transaction Receivables</v>
          </cell>
          <cell r="L17758">
            <v>110000</v>
          </cell>
        </row>
        <row r="17759">
          <cell r="A17759">
            <v>113011</v>
          </cell>
          <cell r="C17759" t="str">
            <v>Accounts Receivable - Net</v>
          </cell>
          <cell r="L17759">
            <v>110000</v>
          </cell>
        </row>
        <row r="17760">
          <cell r="A17760">
            <v>113012</v>
          </cell>
          <cell r="C17760" t="str">
            <v>Accounts Receivable - Net</v>
          </cell>
          <cell r="L17760">
            <v>110000</v>
          </cell>
        </row>
        <row r="17761">
          <cell r="A17761">
            <v>113013</v>
          </cell>
          <cell r="C17761" t="str">
            <v>Accounts Receivable - Net</v>
          </cell>
          <cell r="L17761">
            <v>110000</v>
          </cell>
        </row>
        <row r="17762">
          <cell r="A17762">
            <v>114000</v>
          </cell>
          <cell r="C17762" t="str">
            <v>Unbilled Receivables</v>
          </cell>
          <cell r="L17762">
            <v>110000</v>
          </cell>
        </row>
        <row r="17763">
          <cell r="A17763">
            <v>114010</v>
          </cell>
          <cell r="C17763" t="str">
            <v>Accounts Receivable</v>
          </cell>
          <cell r="L17763">
            <v>110000</v>
          </cell>
        </row>
        <row r="17764">
          <cell r="A17764">
            <v>114020</v>
          </cell>
          <cell r="C17764" t="str">
            <v>Accounts Receivable - Affiliate</v>
          </cell>
          <cell r="L17764">
            <v>110000</v>
          </cell>
        </row>
        <row r="17765">
          <cell r="A17765">
            <v>115000</v>
          </cell>
          <cell r="C17765" t="str">
            <v>Unapplied Cash Receipts</v>
          </cell>
          <cell r="L17765">
            <v>110000</v>
          </cell>
        </row>
        <row r="17766">
          <cell r="A17766">
            <v>116000</v>
          </cell>
          <cell r="C17766" t="str">
            <v>Reserve for authorized credits</v>
          </cell>
          <cell r="L17766">
            <v>116000</v>
          </cell>
        </row>
        <row r="17768">
          <cell r="A17768">
            <v>120000</v>
          </cell>
          <cell r="C17768" t="str">
            <v>Funds Receivable</v>
          </cell>
          <cell r="L17768">
            <v>120000</v>
          </cell>
        </row>
        <row r="17769">
          <cell r="A17769">
            <v>120001</v>
          </cell>
          <cell r="C17769" t="str">
            <v>Banco Uno CC receivable</v>
          </cell>
          <cell r="L17769">
            <v>120000</v>
          </cell>
        </row>
        <row r="17770">
          <cell r="A17770">
            <v>120002</v>
          </cell>
          <cell r="C17770" t="str">
            <v>Certegy CC Receivable</v>
          </cell>
          <cell r="L17770">
            <v>120000</v>
          </cell>
        </row>
        <row r="17771">
          <cell r="A17771">
            <v>120003</v>
          </cell>
          <cell r="C17771" t="str">
            <v>Bank Corp - cc receivable</v>
          </cell>
          <cell r="L17771">
            <v>120000</v>
          </cell>
        </row>
        <row r="17772">
          <cell r="A17772">
            <v>120004</v>
          </cell>
          <cell r="C17772" t="str">
            <v>AMEX cc receivable</v>
          </cell>
          <cell r="L17772">
            <v>120000</v>
          </cell>
        </row>
        <row r="17773">
          <cell r="A17773">
            <v>120005</v>
          </cell>
          <cell r="C17773" t="str">
            <v>Discover cc receivable</v>
          </cell>
          <cell r="L17773">
            <v>120000</v>
          </cell>
        </row>
        <row r="17774">
          <cell r="A17774">
            <v>120006</v>
          </cell>
          <cell r="C17774" t="str">
            <v>FR - WFB CC P2P - USD</v>
          </cell>
          <cell r="L17774">
            <v>120000</v>
          </cell>
        </row>
        <row r="17775">
          <cell r="A17775">
            <v>120007</v>
          </cell>
          <cell r="C17775" t="str">
            <v>FR - WFB CC CE - USD</v>
          </cell>
          <cell r="L17775">
            <v>120000</v>
          </cell>
        </row>
        <row r="17776">
          <cell r="A17776">
            <v>120008</v>
          </cell>
          <cell r="C17776" t="str">
            <v>FR - WFB ACH Nor - USD</v>
          </cell>
          <cell r="L17776">
            <v>120000</v>
          </cell>
        </row>
        <row r="17777">
          <cell r="A17777">
            <v>120009</v>
          </cell>
          <cell r="C17777" t="str">
            <v>FR - WFB ACH eChk - USD</v>
          </cell>
          <cell r="L17777">
            <v>120000</v>
          </cell>
        </row>
        <row r="17778">
          <cell r="A17778">
            <v>120010</v>
          </cell>
          <cell r="C17778" t="str">
            <v>FR - WFB iACH Unv - USD</v>
          </cell>
          <cell r="L17778">
            <v>120000</v>
          </cell>
        </row>
        <row r="17779">
          <cell r="A17779">
            <v>120011</v>
          </cell>
          <cell r="C17779" t="str">
            <v>FR - WFB iACH Uns - USD</v>
          </cell>
          <cell r="L17779">
            <v>120000</v>
          </cell>
        </row>
        <row r="17780">
          <cell r="A17780">
            <v>120012</v>
          </cell>
          <cell r="C17780" t="str">
            <v>USD 2nd Representments ACH Receivable</v>
          </cell>
          <cell r="L17780">
            <v>120000</v>
          </cell>
        </row>
        <row r="17781">
          <cell r="A17781">
            <v>120013</v>
          </cell>
          <cell r="C17781" t="str">
            <v>FR - WFB CC P2P - CAD</v>
          </cell>
          <cell r="L17781">
            <v>120000</v>
          </cell>
        </row>
        <row r="17782">
          <cell r="A17782">
            <v>120014</v>
          </cell>
          <cell r="C17782" t="str">
            <v>FR - WFB CC P2P - JPY</v>
          </cell>
          <cell r="L17782">
            <v>120000</v>
          </cell>
        </row>
        <row r="17783">
          <cell r="A17783">
            <v>120015</v>
          </cell>
          <cell r="C17783" t="str">
            <v>FR - WFB CC P2P - GBP</v>
          </cell>
          <cell r="L17783">
            <v>120000</v>
          </cell>
        </row>
        <row r="17784">
          <cell r="A17784">
            <v>120016</v>
          </cell>
          <cell r="C17784" t="str">
            <v>FR - WFB CC P2P - EUR</v>
          </cell>
          <cell r="L17784">
            <v>120000</v>
          </cell>
        </row>
        <row r="17785">
          <cell r="A17785">
            <v>120017</v>
          </cell>
          <cell r="C17785" t="str">
            <v>FR - WFB CC CE - JPY</v>
          </cell>
          <cell r="L17785">
            <v>120000</v>
          </cell>
        </row>
        <row r="17786">
          <cell r="A17786">
            <v>120018</v>
          </cell>
          <cell r="C17786" t="str">
            <v>FR - Netgiro SS DC - GBP</v>
          </cell>
          <cell r="L17786">
            <v>120000</v>
          </cell>
        </row>
        <row r="17787">
          <cell r="A17787">
            <v>120019</v>
          </cell>
          <cell r="C17787" t="str">
            <v>FR - WFB iACH Uns RET - USD</v>
          </cell>
          <cell r="L17787">
            <v>120000</v>
          </cell>
        </row>
        <row r="17788">
          <cell r="A17788">
            <v>120020</v>
          </cell>
          <cell r="C17788" t="str">
            <v>Suspense Ret USD iACH dep</v>
          </cell>
          <cell r="L17788">
            <v>120000</v>
          </cell>
        </row>
        <row r="17789">
          <cell r="A17789">
            <v>120021</v>
          </cell>
          <cell r="C17789" t="str">
            <v>FR - WFB ACH Nor RET- USD</v>
          </cell>
          <cell r="L17789">
            <v>120000</v>
          </cell>
        </row>
        <row r="17790">
          <cell r="A17790">
            <v>120022</v>
          </cell>
          <cell r="C17790" t="str">
            <v>FR - WFB ACH eChk RET - USD</v>
          </cell>
          <cell r="L17790">
            <v>120000</v>
          </cell>
        </row>
        <row r="17791">
          <cell r="A17791">
            <v>120023</v>
          </cell>
          <cell r="C17791" t="str">
            <v>FR - WFB iACH Unv RET - USD</v>
          </cell>
          <cell r="L17791">
            <v>120000</v>
          </cell>
        </row>
        <row r="17792">
          <cell r="A17792">
            <v>120024</v>
          </cell>
          <cell r="C17792" t="str">
            <v>Suspense-Ret USD 2nd Rep ACH dep</v>
          </cell>
          <cell r="L17792">
            <v>120000</v>
          </cell>
        </row>
        <row r="17793">
          <cell r="A17793">
            <v>120025</v>
          </cell>
          <cell r="C17793" t="str">
            <v>Suspense - wires</v>
          </cell>
          <cell r="L17793">
            <v>120000</v>
          </cell>
        </row>
        <row r="17794">
          <cell r="A17794">
            <v>120026</v>
          </cell>
          <cell r="C17794" t="str">
            <v>Suspense - Other - Asset</v>
          </cell>
          <cell r="L17794">
            <v>120000</v>
          </cell>
        </row>
        <row r="17795">
          <cell r="A17795">
            <v>120027</v>
          </cell>
          <cell r="C17795" t="str">
            <v>RM Recon Items</v>
          </cell>
          <cell r="L17795">
            <v>120000</v>
          </cell>
        </row>
        <row r="17796">
          <cell r="A17796">
            <v>120028</v>
          </cell>
          <cell r="C17796" t="str">
            <v>FR - PP DC - Prov Credits</v>
          </cell>
          <cell r="L17796">
            <v>120000</v>
          </cell>
        </row>
        <row r="17797">
          <cell r="A17797">
            <v>120029</v>
          </cell>
          <cell r="C17797" t="str">
            <v>FR - FDR - Dir Sell Chgbck</v>
          </cell>
          <cell r="L17797">
            <v>120000</v>
          </cell>
        </row>
        <row r="17798">
          <cell r="A17798">
            <v>120030</v>
          </cell>
          <cell r="C17798" t="str">
            <v>FR - FDR - Sig Rev Accr</v>
          </cell>
          <cell r="L17798">
            <v>120000</v>
          </cell>
        </row>
        <row r="17799">
          <cell r="A17799">
            <v>120031</v>
          </cell>
          <cell r="C17799" t="str">
            <v>FR - WFB CC P2P - CAD</v>
          </cell>
          <cell r="L17799">
            <v>120000</v>
          </cell>
        </row>
        <row r="17800">
          <cell r="A17800">
            <v>120032</v>
          </cell>
          <cell r="C17800" t="str">
            <v>FR - WFB ACH Nor - CAD</v>
          </cell>
          <cell r="L17800">
            <v>120000</v>
          </cell>
        </row>
        <row r="17801">
          <cell r="A17801">
            <v>120033</v>
          </cell>
          <cell r="C17801" t="str">
            <v>FR - WFB ACH Nor RET- CAD</v>
          </cell>
          <cell r="L17801">
            <v>120000</v>
          </cell>
        </row>
        <row r="17802">
          <cell r="A17802">
            <v>120034</v>
          </cell>
          <cell r="C17802" t="str">
            <v>FR - WFB ACH eChk - CAD</v>
          </cell>
          <cell r="L17802">
            <v>120000</v>
          </cell>
        </row>
        <row r="17803">
          <cell r="A17803">
            <v>120035</v>
          </cell>
          <cell r="C17803" t="str">
            <v>FR - WFB ACH eChk RET - CAD</v>
          </cell>
          <cell r="L17803">
            <v>120000</v>
          </cell>
        </row>
        <row r="17804">
          <cell r="A17804">
            <v>120036</v>
          </cell>
          <cell r="C17804" t="str">
            <v>FR - WFB iACH - USD</v>
          </cell>
          <cell r="L17804">
            <v>120000</v>
          </cell>
        </row>
        <row r="17805">
          <cell r="A17805">
            <v>120037</v>
          </cell>
          <cell r="C17805" t="str">
            <v>FR - WFB iACH RET - CAD</v>
          </cell>
          <cell r="L17805">
            <v>120000</v>
          </cell>
        </row>
        <row r="17806">
          <cell r="A17806">
            <v>120038</v>
          </cell>
          <cell r="C17806" t="str">
            <v>FR - WFB CC CE - GBP</v>
          </cell>
          <cell r="L17806">
            <v>120000</v>
          </cell>
        </row>
        <row r="17807">
          <cell r="A17807">
            <v>120039</v>
          </cell>
          <cell r="C17807" t="str">
            <v>FR - WFB CC CE - EUR</v>
          </cell>
          <cell r="L17807">
            <v>120000</v>
          </cell>
        </row>
        <row r="17808">
          <cell r="A17808">
            <v>120040</v>
          </cell>
          <cell r="C17808" t="str">
            <v>FR - WFB CC CE - CAD</v>
          </cell>
          <cell r="L17808">
            <v>120000</v>
          </cell>
        </row>
        <row r="17809">
          <cell r="A17809">
            <v>120041</v>
          </cell>
          <cell r="C17809" t="str">
            <v>USPS Receivable</v>
          </cell>
          <cell r="L17809">
            <v>120000</v>
          </cell>
        </row>
        <row r="17810">
          <cell r="A17810">
            <v>120042</v>
          </cell>
          <cell r="C17810" t="str">
            <v>FR - WFB GE Buyer Credit - USD</v>
          </cell>
          <cell r="L17810">
            <v>120000</v>
          </cell>
        </row>
        <row r="17811">
          <cell r="A17811">
            <v>120043</v>
          </cell>
          <cell r="C17811" t="str">
            <v>FR - JPMC ACH Nor - GBP</v>
          </cell>
          <cell r="L17811">
            <v>120000</v>
          </cell>
        </row>
        <row r="17812">
          <cell r="A17812">
            <v>120044</v>
          </cell>
          <cell r="C17812" t="str">
            <v>FR - JPMC iACH - GBP</v>
          </cell>
          <cell r="L17812">
            <v>120000</v>
          </cell>
        </row>
        <row r="17813">
          <cell r="A17813">
            <v>120045</v>
          </cell>
          <cell r="C17813" t="str">
            <v>FR - JPMC ACH eChk - GBP</v>
          </cell>
          <cell r="L17813">
            <v>120000</v>
          </cell>
        </row>
        <row r="17814">
          <cell r="A17814">
            <v>120046</v>
          </cell>
          <cell r="C17814" t="str">
            <v>FR - JPMC ACH 2nd - GBP</v>
          </cell>
          <cell r="L17814">
            <v>120000</v>
          </cell>
        </row>
        <row r="17815">
          <cell r="A17815">
            <v>120047</v>
          </cell>
          <cell r="C17815" t="str">
            <v>FR - JPMC ACH Nor RET- GBP</v>
          </cell>
          <cell r="L17815">
            <v>120000</v>
          </cell>
        </row>
        <row r="17816">
          <cell r="A17816">
            <v>120048</v>
          </cell>
          <cell r="C17816" t="str">
            <v>FR - JPMC iACH RET - GBP</v>
          </cell>
          <cell r="L17816">
            <v>120000</v>
          </cell>
        </row>
        <row r="17817">
          <cell r="A17817">
            <v>120049</v>
          </cell>
          <cell r="C17817" t="str">
            <v>FR - JPMC ACH eChk RET - GBP</v>
          </cell>
          <cell r="L17817">
            <v>120000</v>
          </cell>
        </row>
        <row r="17818">
          <cell r="A17818">
            <v>120050</v>
          </cell>
          <cell r="C17818" t="str">
            <v>FR - JPMC ACH 2nd RET - GBP</v>
          </cell>
          <cell r="L17818">
            <v>120000</v>
          </cell>
        </row>
        <row r="17819">
          <cell r="A17819">
            <v>120051</v>
          </cell>
          <cell r="C17819" t="str">
            <v>Loan Receivable from China</v>
          </cell>
          <cell r="L17819">
            <v>120000</v>
          </cell>
        </row>
        <row r="17820">
          <cell r="A17820">
            <v>120052</v>
          </cell>
          <cell r="C17820" t="str">
            <v>Valuation Allowance for Loan Receivable</v>
          </cell>
          <cell r="L17820">
            <v>120000</v>
          </cell>
        </row>
        <row r="17821">
          <cell r="A17821">
            <v>120053</v>
          </cell>
          <cell r="C17821" t="str">
            <v>FR - WestPac CC CE - AUD</v>
          </cell>
          <cell r="L17821">
            <v>120000</v>
          </cell>
        </row>
        <row r="17822">
          <cell r="A17822">
            <v>120054</v>
          </cell>
          <cell r="C17822" t="str">
            <v>FR - WestPac CC P2P - AUD</v>
          </cell>
          <cell r="L17822">
            <v>120000</v>
          </cell>
        </row>
        <row r="17823">
          <cell r="A17823">
            <v>120057</v>
          </cell>
          <cell r="C17823" t="str">
            <v>ICBC Funds Receivable ACH</v>
          </cell>
          <cell r="L17823">
            <v>120000</v>
          </cell>
        </row>
        <row r="17824">
          <cell r="A17824">
            <v>120058</v>
          </cell>
          <cell r="C17824" t="str">
            <v>FR - China Pay ACH iEFT- CNY</v>
          </cell>
          <cell r="L17824">
            <v>120000</v>
          </cell>
        </row>
        <row r="17825">
          <cell r="A17825">
            <v>120059</v>
          </cell>
          <cell r="C17825" t="str">
            <v>FR - CCB ACH iEFT - CNY</v>
          </cell>
          <cell r="L17825">
            <v>120000</v>
          </cell>
        </row>
        <row r="17826">
          <cell r="A17826">
            <v>120060</v>
          </cell>
          <cell r="C17826" t="str">
            <v>FR - CMB ACH iEFT- CNY</v>
          </cell>
          <cell r="L17826">
            <v>120000</v>
          </cell>
        </row>
        <row r="17827">
          <cell r="A17827">
            <v>120061</v>
          </cell>
          <cell r="C17827" t="str">
            <v>Unused</v>
          </cell>
          <cell r="L17827">
            <v>120000</v>
          </cell>
        </row>
        <row r="17828">
          <cell r="A17828">
            <v>120062</v>
          </cell>
          <cell r="C17828" t="str">
            <v>Unused</v>
          </cell>
          <cell r="L17828">
            <v>120000</v>
          </cell>
        </row>
        <row r="17829">
          <cell r="A17829">
            <v>120063</v>
          </cell>
          <cell r="C17829" t="str">
            <v>FR - JPMC iACH ELV - EUR</v>
          </cell>
          <cell r="L17829">
            <v>120000</v>
          </cell>
        </row>
        <row r="17830">
          <cell r="A17830">
            <v>120064</v>
          </cell>
          <cell r="C17830" t="str">
            <v>FR - JPMC ACH ELV 2nd - EUR</v>
          </cell>
          <cell r="L17830">
            <v>120000</v>
          </cell>
        </row>
        <row r="17831">
          <cell r="A17831">
            <v>120065</v>
          </cell>
          <cell r="C17831" t="str">
            <v>HDFC - BANK RECEIVABLE</v>
          </cell>
          <cell r="L17831">
            <v>120000</v>
          </cell>
        </row>
        <row r="17832">
          <cell r="A17832">
            <v>120066</v>
          </cell>
          <cell r="C17832" t="str">
            <v>IDBI - BANK RECEIVABLE</v>
          </cell>
          <cell r="L17832">
            <v>120000</v>
          </cell>
        </row>
        <row r="17833">
          <cell r="A17833">
            <v>120067</v>
          </cell>
          <cell r="C17833" t="str">
            <v>ICICI OBT - BANK RECEIVABLE</v>
          </cell>
          <cell r="L17833">
            <v>120000</v>
          </cell>
        </row>
        <row r="17834">
          <cell r="A17834">
            <v>120068</v>
          </cell>
          <cell r="C17834" t="str">
            <v>UTI - BANK RECEIVABLE</v>
          </cell>
          <cell r="L17834">
            <v>120000</v>
          </cell>
        </row>
        <row r="17835">
          <cell r="A17835">
            <v>120069</v>
          </cell>
          <cell r="C17835" t="str">
            <v>CITI - BANK RECEIVABLE</v>
          </cell>
          <cell r="L17835">
            <v>120000</v>
          </cell>
        </row>
        <row r="17836">
          <cell r="A17836">
            <v>120070</v>
          </cell>
          <cell r="C17836" t="str">
            <v>ICICI CC - BANK RECEIVABLE</v>
          </cell>
          <cell r="L17836">
            <v>120000</v>
          </cell>
        </row>
        <row r="17837">
          <cell r="A17837">
            <v>120071</v>
          </cell>
          <cell r="C17837" t="str">
            <v>AUD iACH Receivable</v>
          </cell>
          <cell r="L17837">
            <v>120000</v>
          </cell>
        </row>
        <row r="17838">
          <cell r="A17838">
            <v>120072</v>
          </cell>
          <cell r="C17838" t="str">
            <v>Suspense Ret AUD iACH Dep</v>
          </cell>
          <cell r="L17838">
            <v>120000</v>
          </cell>
        </row>
        <row r="17839">
          <cell r="A17839">
            <v>120073</v>
          </cell>
          <cell r="C17839" t="str">
            <v>FR - WestPac ACH Nor - AUD</v>
          </cell>
          <cell r="L17839">
            <v>120000</v>
          </cell>
        </row>
        <row r="17840">
          <cell r="A17840">
            <v>120074</v>
          </cell>
          <cell r="C17840" t="str">
            <v>FR - WestPac ACH Nor RET - AUD</v>
          </cell>
          <cell r="L17840">
            <v>120000</v>
          </cell>
        </row>
        <row r="17841">
          <cell r="A17841">
            <v>120075</v>
          </cell>
          <cell r="C17841" t="str">
            <v>AUD ACH ECheck Receivable</v>
          </cell>
          <cell r="L17841">
            <v>120000</v>
          </cell>
        </row>
        <row r="17842">
          <cell r="A17842">
            <v>120076</v>
          </cell>
          <cell r="C17842" t="str">
            <v>Suspense Ret AUD ACH ECheck Dep</v>
          </cell>
          <cell r="L17842">
            <v>120000</v>
          </cell>
        </row>
        <row r="17843">
          <cell r="A17843">
            <v>120077</v>
          </cell>
          <cell r="C17843" t="str">
            <v>AUD ACH 2nd Rep Receivable</v>
          </cell>
          <cell r="L17843">
            <v>120000</v>
          </cell>
        </row>
        <row r="17844">
          <cell r="A17844">
            <v>120078</v>
          </cell>
          <cell r="C17844" t="str">
            <v>Suspense Ret AUD ACH 2nd Rep Dep</v>
          </cell>
          <cell r="L17844">
            <v>120000</v>
          </cell>
        </row>
        <row r="17845">
          <cell r="A17845">
            <v>120079</v>
          </cell>
          <cell r="C17845" t="str">
            <v>FR-GE Rewards Unbilled-USD</v>
          </cell>
          <cell r="L17845">
            <v>120000</v>
          </cell>
        </row>
        <row r="17846">
          <cell r="A17846">
            <v>120080</v>
          </cell>
          <cell r="C17846" t="str">
            <v>FR - BNP CB - EUR</v>
          </cell>
          <cell r="L17846">
            <v>120000</v>
          </cell>
        </row>
        <row r="17847">
          <cell r="A17847">
            <v>120081</v>
          </cell>
          <cell r="C17847" t="str">
            <v>CPS USD CC P2P Receivable</v>
          </cell>
          <cell r="L17847">
            <v>120000</v>
          </cell>
        </row>
        <row r="17848">
          <cell r="A17848">
            <v>120082</v>
          </cell>
          <cell r="C17848" t="str">
            <v>CPS USD CC CE Receivable</v>
          </cell>
          <cell r="L17848">
            <v>120000</v>
          </cell>
        </row>
        <row r="17849">
          <cell r="A17849">
            <v>120100</v>
          </cell>
          <cell r="C17849" t="str">
            <v>FR - HSBC CC P2P - USD</v>
          </cell>
          <cell r="L17849">
            <v>120000</v>
          </cell>
        </row>
        <row r="17850">
          <cell r="A17850">
            <v>120101</v>
          </cell>
          <cell r="C17850" t="str">
            <v>FR - HSBC CC P2P - CAD</v>
          </cell>
          <cell r="L17850">
            <v>120000</v>
          </cell>
        </row>
        <row r="17851">
          <cell r="A17851">
            <v>120102</v>
          </cell>
          <cell r="C17851" t="str">
            <v>FR - HSBC CC P2P - EUR</v>
          </cell>
          <cell r="L17851">
            <v>120000</v>
          </cell>
        </row>
        <row r="17852">
          <cell r="A17852">
            <v>120103</v>
          </cell>
          <cell r="C17852" t="str">
            <v>FR - HSBC CC P2P - GBP</v>
          </cell>
          <cell r="L17852">
            <v>120000</v>
          </cell>
        </row>
        <row r="17853">
          <cell r="A17853">
            <v>120104</v>
          </cell>
          <cell r="C17853" t="str">
            <v>FR - HSBC CC P2P - AUD</v>
          </cell>
          <cell r="L17853">
            <v>120000</v>
          </cell>
        </row>
        <row r="17854">
          <cell r="A17854">
            <v>120105</v>
          </cell>
          <cell r="C17854" t="str">
            <v>FR - HSBC CC P2P - JPY</v>
          </cell>
          <cell r="L17854">
            <v>120000</v>
          </cell>
        </row>
        <row r="17855">
          <cell r="A17855">
            <v>120106</v>
          </cell>
          <cell r="C17855" t="str">
            <v>FR - HSBC CC CE - USD</v>
          </cell>
          <cell r="L17855">
            <v>120000</v>
          </cell>
        </row>
        <row r="17856">
          <cell r="A17856">
            <v>120107</v>
          </cell>
          <cell r="C17856" t="str">
            <v>FR - HSBC CC CE - CAD</v>
          </cell>
          <cell r="L17856">
            <v>120000</v>
          </cell>
        </row>
        <row r="17857">
          <cell r="A17857">
            <v>120108</v>
          </cell>
          <cell r="C17857" t="str">
            <v>FR - HSBC CC CE - EUR</v>
          </cell>
          <cell r="L17857">
            <v>120000</v>
          </cell>
        </row>
        <row r="17858">
          <cell r="A17858">
            <v>120109</v>
          </cell>
          <cell r="C17858" t="str">
            <v>FR - HSBC CC CE - GBP</v>
          </cell>
          <cell r="L17858">
            <v>120000</v>
          </cell>
        </row>
        <row r="17859">
          <cell r="A17859">
            <v>120110</v>
          </cell>
          <cell r="C17859" t="str">
            <v>FR - HSBC CC CE - AUD</v>
          </cell>
          <cell r="L17859">
            <v>120000</v>
          </cell>
        </row>
        <row r="17860">
          <cell r="A17860">
            <v>120111</v>
          </cell>
          <cell r="C17860" t="str">
            <v>FR - HSBC CC CE - JPY</v>
          </cell>
          <cell r="L17860">
            <v>120000</v>
          </cell>
        </row>
        <row r="17861">
          <cell r="A17861">
            <v>120112</v>
          </cell>
          <cell r="C17861" t="str">
            <v>HSBC CHF CC P2P Receivable</v>
          </cell>
          <cell r="L17861">
            <v>120000</v>
          </cell>
        </row>
        <row r="17862">
          <cell r="A17862">
            <v>120113</v>
          </cell>
          <cell r="C17862" t="str">
            <v>HSBC CZK CC P2P Receivable</v>
          </cell>
          <cell r="L17862">
            <v>120000</v>
          </cell>
        </row>
        <row r="17863">
          <cell r="A17863">
            <v>120114</v>
          </cell>
          <cell r="C17863" t="str">
            <v>HSBC DKK CC P2P Receivable</v>
          </cell>
          <cell r="L17863">
            <v>120000</v>
          </cell>
        </row>
        <row r="17864">
          <cell r="A17864">
            <v>120115</v>
          </cell>
          <cell r="C17864" t="str">
            <v>HSBC HKD CC P2P Receivable</v>
          </cell>
          <cell r="L17864">
            <v>120000</v>
          </cell>
        </row>
        <row r="17865">
          <cell r="A17865">
            <v>120116</v>
          </cell>
          <cell r="C17865" t="str">
            <v>HSBC HUF CC P2P Receivable</v>
          </cell>
          <cell r="L17865">
            <v>120000</v>
          </cell>
        </row>
        <row r="17866">
          <cell r="A17866">
            <v>120117</v>
          </cell>
          <cell r="C17866" t="str">
            <v>HSBC NOK CC P2P Receivable</v>
          </cell>
          <cell r="L17866">
            <v>120000</v>
          </cell>
        </row>
        <row r="17867">
          <cell r="A17867">
            <v>120118</v>
          </cell>
          <cell r="C17867" t="str">
            <v>HSBC NZD CC P2P Receivable</v>
          </cell>
          <cell r="L17867">
            <v>120000</v>
          </cell>
        </row>
        <row r="17868">
          <cell r="A17868">
            <v>120119</v>
          </cell>
          <cell r="C17868" t="str">
            <v>HSBC PLN CC P2P Receivable</v>
          </cell>
          <cell r="L17868">
            <v>120000</v>
          </cell>
        </row>
        <row r="17869">
          <cell r="A17869">
            <v>120120</v>
          </cell>
          <cell r="C17869" t="str">
            <v>HSBC SEK CC P2P Receivable</v>
          </cell>
          <cell r="L17869">
            <v>120000</v>
          </cell>
        </row>
        <row r="17870">
          <cell r="A17870">
            <v>120121</v>
          </cell>
          <cell r="C17870" t="str">
            <v>HSBC SGD CC P2P Receivable</v>
          </cell>
          <cell r="L17870">
            <v>120000</v>
          </cell>
        </row>
        <row r="17871">
          <cell r="A17871">
            <v>120122</v>
          </cell>
          <cell r="C17871" t="str">
            <v>HSBC THB CC P2P Receivable</v>
          </cell>
          <cell r="L17871">
            <v>120000</v>
          </cell>
        </row>
        <row r="17872">
          <cell r="A17872">
            <v>120123</v>
          </cell>
          <cell r="C17872" t="str">
            <v>HSBC CHF CC CE Receivable</v>
          </cell>
          <cell r="L17872">
            <v>120000</v>
          </cell>
        </row>
        <row r="17873">
          <cell r="A17873">
            <v>120124</v>
          </cell>
          <cell r="C17873" t="str">
            <v>HSBC CZK CC CE Receivable</v>
          </cell>
          <cell r="L17873">
            <v>120000</v>
          </cell>
        </row>
        <row r="17874">
          <cell r="A17874">
            <v>120125</v>
          </cell>
          <cell r="C17874" t="str">
            <v>HSBC DKK CC CE Receivable</v>
          </cell>
          <cell r="L17874">
            <v>120000</v>
          </cell>
        </row>
        <row r="17875">
          <cell r="A17875">
            <v>120126</v>
          </cell>
          <cell r="C17875" t="str">
            <v>HSBC HKD CC CE Receivable</v>
          </cell>
          <cell r="L17875">
            <v>120000</v>
          </cell>
        </row>
        <row r="17876">
          <cell r="A17876">
            <v>120127</v>
          </cell>
          <cell r="C17876" t="str">
            <v>HSBC HUF CC CE Receivable</v>
          </cell>
          <cell r="L17876">
            <v>120000</v>
          </cell>
        </row>
        <row r="17877">
          <cell r="A17877">
            <v>120128</v>
          </cell>
          <cell r="C17877" t="str">
            <v>HSBC NOK CC CE Receivable</v>
          </cell>
          <cell r="L17877">
            <v>120000</v>
          </cell>
        </row>
        <row r="17878">
          <cell r="A17878">
            <v>120129</v>
          </cell>
          <cell r="C17878" t="str">
            <v>HSBC NZD CC CE Receivable</v>
          </cell>
          <cell r="L17878">
            <v>120000</v>
          </cell>
        </row>
        <row r="17879">
          <cell r="A17879">
            <v>120130</v>
          </cell>
          <cell r="C17879" t="str">
            <v>HSBC PLN CC CE Receivable</v>
          </cell>
          <cell r="L17879">
            <v>120000</v>
          </cell>
        </row>
        <row r="17880">
          <cell r="A17880">
            <v>120131</v>
          </cell>
          <cell r="C17880" t="str">
            <v>HSBC SEK CC CE Receivable</v>
          </cell>
          <cell r="L17880">
            <v>120000</v>
          </cell>
        </row>
        <row r="17881">
          <cell r="A17881">
            <v>120132</v>
          </cell>
          <cell r="C17881" t="str">
            <v>HSBC SGD CC CE Receivable</v>
          </cell>
          <cell r="L17881">
            <v>120000</v>
          </cell>
        </row>
        <row r="17882">
          <cell r="A17882">
            <v>120133</v>
          </cell>
          <cell r="C17882" t="str">
            <v>HSBC THB CC CE Receivable</v>
          </cell>
          <cell r="L17882">
            <v>120000</v>
          </cell>
        </row>
        <row r="17883">
          <cell r="A17883">
            <v>121000</v>
          </cell>
          <cell r="C17883" t="str">
            <v>Interco Receivables - eBay Inc. (Co 10)</v>
          </cell>
          <cell r="L17883">
            <v>122000</v>
          </cell>
        </row>
        <row r="17884">
          <cell r="A17884">
            <v>122000</v>
          </cell>
          <cell r="C17884" t="str">
            <v>Interco Receivables (Elimination account)</v>
          </cell>
          <cell r="L17884">
            <v>122000</v>
          </cell>
        </row>
        <row r="17885">
          <cell r="A17885">
            <v>122008</v>
          </cell>
          <cell r="C17885" t="str">
            <v>Interco ST rec - eBay Domestic (Co 08)</v>
          </cell>
          <cell r="L17885">
            <v>122000</v>
          </cell>
        </row>
        <row r="17886">
          <cell r="A17886">
            <v>122010</v>
          </cell>
          <cell r="C17886" t="str">
            <v>Interco ST rec - eBay Intl Inc (Co 0011)</v>
          </cell>
          <cell r="L17886">
            <v>122000</v>
          </cell>
        </row>
        <row r="17887">
          <cell r="A17887">
            <v>122020</v>
          </cell>
          <cell r="C17887" t="str">
            <v>Interco ST rec - Blackthorne (Co 0012)</v>
          </cell>
          <cell r="L17887">
            <v>122000</v>
          </cell>
        </row>
        <row r="17888">
          <cell r="A17888">
            <v>122030</v>
          </cell>
          <cell r="C17888" t="str">
            <v>Interco ST rec - eBay CV (closed)</v>
          </cell>
          <cell r="L17888">
            <v>122000</v>
          </cell>
        </row>
        <row r="17889">
          <cell r="A17889">
            <v>122040</v>
          </cell>
          <cell r="C17889" t="str">
            <v>Interco ST rec - eBay GH BV (Co 0063)</v>
          </cell>
          <cell r="L17889">
            <v>122000</v>
          </cell>
        </row>
        <row r="17890">
          <cell r="A17890">
            <v>122050</v>
          </cell>
          <cell r="C17890" t="str">
            <v>Interco ST rec - eBay UK Ltd (Co 0075)</v>
          </cell>
          <cell r="L17890">
            <v>122000</v>
          </cell>
        </row>
        <row r="17891">
          <cell r="A17891">
            <v>122058</v>
          </cell>
          <cell r="C17891" t="str">
            <v>Interco ST rec - Mobile.de (Co 0058)</v>
          </cell>
          <cell r="L17891">
            <v>122000</v>
          </cell>
        </row>
        <row r="17892">
          <cell r="A17892">
            <v>122060</v>
          </cell>
          <cell r="C17892" t="str">
            <v>Interco ST rec - eBay ANZ (JV) (Co 0077)</v>
          </cell>
          <cell r="L17892">
            <v>122000</v>
          </cell>
        </row>
        <row r="17893">
          <cell r="A17893">
            <v>122070</v>
          </cell>
          <cell r="C17893" t="str">
            <v>Interco ST rec - eBay Australia (Co 0074)</v>
          </cell>
          <cell r="L17893">
            <v>122000</v>
          </cell>
        </row>
        <row r="17894">
          <cell r="A17894">
            <v>122080</v>
          </cell>
          <cell r="C17894" t="str">
            <v>Interco ST rec - B&amp;B (Co 0014)</v>
          </cell>
          <cell r="L17894">
            <v>122000</v>
          </cell>
        </row>
        <row r="17895">
          <cell r="A17895">
            <v>122090</v>
          </cell>
          <cell r="C17895" t="str">
            <v>Interco ST rec - Kruse (Co 0018)</v>
          </cell>
          <cell r="L17895">
            <v>122000</v>
          </cell>
        </row>
        <row r="17896">
          <cell r="A17896">
            <v>122100</v>
          </cell>
          <cell r="C17896" t="str">
            <v>Interco ST rec - Billpoint (Co 0013)</v>
          </cell>
          <cell r="L17896">
            <v>122000</v>
          </cell>
        </row>
        <row r="17897">
          <cell r="A17897">
            <v>122110</v>
          </cell>
          <cell r="C17897" t="str">
            <v>Interco ST rec - eBay Germany (Co 0062)</v>
          </cell>
          <cell r="L17897">
            <v>122000</v>
          </cell>
        </row>
        <row r="17898">
          <cell r="A17898">
            <v>122120</v>
          </cell>
          <cell r="C17898" t="str">
            <v>Interco ST rec - eBay Intl AG (closed)</v>
          </cell>
          <cell r="L17898">
            <v>122000</v>
          </cell>
        </row>
        <row r="17899">
          <cell r="A17899">
            <v>122121</v>
          </cell>
          <cell r="C17899" t="str">
            <v>Interco ST rec - eBay AG (Co 0071)</v>
          </cell>
          <cell r="L17899">
            <v>122000</v>
          </cell>
        </row>
        <row r="17900">
          <cell r="A17900">
            <v>122125</v>
          </cell>
          <cell r="C17900" t="str">
            <v>Interco ST rec - eBay Intl AG - offline (closed)</v>
          </cell>
          <cell r="L17900">
            <v>122000</v>
          </cell>
        </row>
        <row r="17901">
          <cell r="A17901">
            <v>122127</v>
          </cell>
          <cell r="C17901" t="str">
            <v>Interco ST rec - eBay Intl AG - other (closed)</v>
          </cell>
          <cell r="L17901">
            <v>122000</v>
          </cell>
        </row>
        <row r="17902">
          <cell r="A17902">
            <v>122130</v>
          </cell>
          <cell r="C17902" t="str">
            <v>Interco ST rec - eBay Japan (Co 0471)</v>
          </cell>
          <cell r="L17902">
            <v>122000</v>
          </cell>
        </row>
        <row r="17903">
          <cell r="A17903">
            <v>122140</v>
          </cell>
          <cell r="C17903" t="str">
            <v>Interco ST rec - eBay Canada (Co 0076)</v>
          </cell>
          <cell r="L17903">
            <v>122000</v>
          </cell>
        </row>
        <row r="17904">
          <cell r="A17904">
            <v>122150</v>
          </cell>
          <cell r="C17904" t="str">
            <v>Interco ST rec - eBay Canada (closed)</v>
          </cell>
          <cell r="L17904">
            <v>122000</v>
          </cell>
        </row>
        <row r="17905">
          <cell r="A17905">
            <v>122160</v>
          </cell>
          <cell r="C17905" t="str">
            <v>Interco ST rec - Half.com (Co 0025)</v>
          </cell>
          <cell r="L17905">
            <v>122000</v>
          </cell>
        </row>
        <row r="17906">
          <cell r="A17906">
            <v>122170</v>
          </cell>
          <cell r="C17906" t="str">
            <v>Interco ST rec - eBay Italy (Co 0069)</v>
          </cell>
          <cell r="L17906">
            <v>122000</v>
          </cell>
        </row>
        <row r="17907">
          <cell r="A17907">
            <v>122180</v>
          </cell>
          <cell r="C17907" t="str">
            <v>Interco ST rec - Internet Auction (Co 0080)</v>
          </cell>
          <cell r="L17907">
            <v>122000</v>
          </cell>
        </row>
        <row r="17908">
          <cell r="A17908">
            <v>122190</v>
          </cell>
          <cell r="C17908" t="str">
            <v>Interco ST rec - eBay France (Co 0068)</v>
          </cell>
          <cell r="L17908">
            <v>122000</v>
          </cell>
        </row>
        <row r="17909">
          <cell r="A17909">
            <v>122200</v>
          </cell>
          <cell r="C17909" t="str">
            <v>Interco ST rec - Netherland (Co 0067)</v>
          </cell>
          <cell r="L17909">
            <v>122000</v>
          </cell>
        </row>
        <row r="17910">
          <cell r="A17910">
            <v>122210</v>
          </cell>
          <cell r="C17910" t="str">
            <v>Interco ST rec - iBazar (closed)</v>
          </cell>
          <cell r="L17910">
            <v>122000</v>
          </cell>
        </row>
        <row r="17911">
          <cell r="A17911">
            <v>122220</v>
          </cell>
          <cell r="C17911" t="str">
            <v>Interco ST rec - HomesDirect (Co 0026)</v>
          </cell>
          <cell r="L17911">
            <v>122000</v>
          </cell>
        </row>
        <row r="17912">
          <cell r="A17912">
            <v>122230</v>
          </cell>
          <cell r="C17912" t="str">
            <v>Interco ST rec - Tower Technology (Co 0027)</v>
          </cell>
          <cell r="L17912">
            <v>122000</v>
          </cell>
        </row>
        <row r="17913">
          <cell r="A17913">
            <v>122240</v>
          </cell>
          <cell r="C17913" t="str">
            <v>Interco ST rec - iBazar Sweden (closed)</v>
          </cell>
          <cell r="L17913">
            <v>122000</v>
          </cell>
        </row>
        <row r="17914">
          <cell r="A17914">
            <v>122241</v>
          </cell>
          <cell r="C17914" t="str">
            <v>Interco ST rec - iBazar Opendeal (closed)</v>
          </cell>
          <cell r="L17914">
            <v>122000</v>
          </cell>
        </row>
        <row r="17915">
          <cell r="A17915">
            <v>122242</v>
          </cell>
          <cell r="C17915" t="str">
            <v>Interco ST rec - iBazar Belgium (closed)</v>
          </cell>
          <cell r="L17915">
            <v>122242</v>
          </cell>
        </row>
        <row r="17916">
          <cell r="A17916">
            <v>122243</v>
          </cell>
          <cell r="C17916" t="str">
            <v>Interco ST rec - Interbazar (Co 0081)</v>
          </cell>
          <cell r="L17916">
            <v>122243</v>
          </cell>
        </row>
        <row r="17917">
          <cell r="A17917">
            <v>122244</v>
          </cell>
          <cell r="C17917" t="str">
            <v>Interco ST rec - eBay Sweden (Co 0055)</v>
          </cell>
          <cell r="L17917">
            <v>122244</v>
          </cell>
        </row>
        <row r="17918">
          <cell r="A17918">
            <v>122245</v>
          </cell>
          <cell r="C17918" t="str">
            <v>Interco ST rec - Total Sites (closed)</v>
          </cell>
          <cell r="L17918">
            <v>122245</v>
          </cell>
        </row>
        <row r="17919">
          <cell r="A17919">
            <v>122250</v>
          </cell>
          <cell r="C17919" t="str">
            <v>Interco ST rec - eBay Spain (Co 0066)</v>
          </cell>
          <cell r="L17919">
            <v>122000</v>
          </cell>
        </row>
        <row r="17920">
          <cell r="A17920">
            <v>122253</v>
          </cell>
          <cell r="C17920" t="str">
            <v>Contra Interco rec - Interbazar LT Provision(close</v>
          </cell>
          <cell r="L17920">
            <v>122243</v>
          </cell>
        </row>
        <row r="17921">
          <cell r="A17921">
            <v>122257</v>
          </cell>
          <cell r="C17921" t="str">
            <v>Interco ST rec - Marktplaats (Co 0057)</v>
          </cell>
          <cell r="L17921">
            <v>122000</v>
          </cell>
        </row>
        <row r="17922">
          <cell r="A17922">
            <v>122260</v>
          </cell>
          <cell r="C17922" t="str">
            <v>Interco ST rec - eBay Real Estate (Co 0028)</v>
          </cell>
          <cell r="L17922">
            <v>122000</v>
          </cell>
        </row>
        <row r="17923">
          <cell r="A17923">
            <v>122270</v>
          </cell>
          <cell r="C17923" t="str">
            <v>Interco ST rec - Brandenburg (Co 0065)</v>
          </cell>
          <cell r="L17923">
            <v>122000</v>
          </cell>
        </row>
        <row r="17924">
          <cell r="A17924">
            <v>122280</v>
          </cell>
          <cell r="C17924" t="str">
            <v>Interco ST rec - UK Holding (Co 0083)</v>
          </cell>
          <cell r="L17924">
            <v>122280</v>
          </cell>
        </row>
        <row r="17925">
          <cell r="A17925">
            <v>122290</v>
          </cell>
          <cell r="C17925" t="str">
            <v>Interco ST rec - eBay Promotions (UK) (Co 0059)</v>
          </cell>
          <cell r="L17925">
            <v>122000</v>
          </cell>
        </row>
        <row r="17926">
          <cell r="A17926">
            <v>122300</v>
          </cell>
          <cell r="C17926" t="str">
            <v>Interco ST rec - eBay Taiwan (Co 0084)</v>
          </cell>
          <cell r="L17926">
            <v>122300</v>
          </cell>
        </row>
        <row r="17927">
          <cell r="A17927">
            <v>122306</v>
          </cell>
          <cell r="C17927" t="str">
            <v>Interco ST rec-Tradera Nordic AB (Co 0306)</v>
          </cell>
          <cell r="L17927">
            <v>122000</v>
          </cell>
        </row>
        <row r="17928">
          <cell r="A17928">
            <v>122310</v>
          </cell>
          <cell r="C17928" t="str">
            <v>Interco ST rec - Taiwan Customer Support (closed)</v>
          </cell>
          <cell r="L17928">
            <v>122310</v>
          </cell>
        </row>
        <row r="17929">
          <cell r="A17929">
            <v>122320</v>
          </cell>
          <cell r="C17929" t="str">
            <v>Interco ST rec - PayPal (Co 0020)</v>
          </cell>
          <cell r="L17929">
            <v>122000</v>
          </cell>
        </row>
        <row r="17930">
          <cell r="A17930">
            <v>122330</v>
          </cell>
          <cell r="C17930" t="str">
            <v>Interco ST rec - eBay Austria (Co 0060)</v>
          </cell>
          <cell r="L17930">
            <v>122000</v>
          </cell>
        </row>
        <row r="17931">
          <cell r="A17931">
            <v>122340</v>
          </cell>
          <cell r="C17931" t="str">
            <v>Interco ST rec - eBay Belgium Holding (Co 0082)</v>
          </cell>
          <cell r="L17931">
            <v>122000</v>
          </cell>
        </row>
        <row r="17932">
          <cell r="A17932">
            <v>122345</v>
          </cell>
          <cell r="C17932" t="str">
            <v>Interco ST rec - Ebay Belgium SPRL (0064)</v>
          </cell>
          <cell r="L17932">
            <v>122345</v>
          </cell>
        </row>
        <row r="17933">
          <cell r="A17933">
            <v>122346</v>
          </cell>
          <cell r="C17933" t="str">
            <v>Interco ST rec - PayPal Europe Ltd (Co 0046)</v>
          </cell>
          <cell r="L17933">
            <v>122000</v>
          </cell>
        </row>
        <row r="17934">
          <cell r="A17934">
            <v>122350</v>
          </cell>
          <cell r="C17934" t="str">
            <v>Interco ST rec - CARad (Co 0015)</v>
          </cell>
          <cell r="L17934">
            <v>122000</v>
          </cell>
        </row>
        <row r="17935">
          <cell r="A17935">
            <v>122360</v>
          </cell>
          <cell r="C17935" t="str">
            <v>Interco ST rec - Vancouver CS (Co 0029)</v>
          </cell>
          <cell r="L17935">
            <v>122000</v>
          </cell>
        </row>
        <row r="17936">
          <cell r="A17936">
            <v>122385</v>
          </cell>
          <cell r="C17936" t="str">
            <v>Interco ST rec - eBay Hong Kong (Co 0099)</v>
          </cell>
          <cell r="L17936">
            <v>122386</v>
          </cell>
        </row>
        <row r="17937">
          <cell r="A17937">
            <v>122386</v>
          </cell>
          <cell r="C17937" t="str">
            <v>Interco ST rec - EachNet (Co 0086)</v>
          </cell>
          <cell r="L17937">
            <v>122386</v>
          </cell>
        </row>
        <row r="17938">
          <cell r="A17938">
            <v>122387</v>
          </cell>
          <cell r="C17938" t="str">
            <v>Interco ST rec - The Commercial Exch Co (Co 0087)</v>
          </cell>
          <cell r="L17938">
            <v>122386</v>
          </cell>
        </row>
        <row r="17939">
          <cell r="A17939">
            <v>122388</v>
          </cell>
          <cell r="C17939" t="str">
            <v>Interco ST rec - Eachnet.com-Cayman Isld (Co 0088)</v>
          </cell>
          <cell r="L17939">
            <v>122386</v>
          </cell>
        </row>
        <row r="17940">
          <cell r="A17940">
            <v>122389</v>
          </cell>
          <cell r="C17940" t="str">
            <v>Interco ST rec - ENIS (Co 0089)</v>
          </cell>
          <cell r="L17940">
            <v>122386</v>
          </cell>
        </row>
        <row r="17941">
          <cell r="A17941">
            <v>122390</v>
          </cell>
          <cell r="C17941" t="str">
            <v>Interco ST rec - Singapore (Co 0092)</v>
          </cell>
          <cell r="L17941">
            <v>122000</v>
          </cell>
        </row>
        <row r="17942">
          <cell r="A17942">
            <v>122391</v>
          </cell>
          <cell r="C17942" t="str">
            <v>Interco ST rec - Eachnet.com-Hong Kong (Co 0090)</v>
          </cell>
          <cell r="L17942">
            <v>122386</v>
          </cell>
        </row>
        <row r="17943">
          <cell r="A17943">
            <v>122393</v>
          </cell>
          <cell r="C17943" t="str">
            <v>Interco ST rec - CDC (Co 0093)</v>
          </cell>
          <cell r="L17943">
            <v>122000</v>
          </cell>
        </row>
        <row r="17944">
          <cell r="A17944">
            <v>122394</v>
          </cell>
          <cell r="C17944" t="str">
            <v>Interco ST rec - COC (Co 0094)</v>
          </cell>
          <cell r="L17944">
            <v>122000</v>
          </cell>
        </row>
        <row r="17945">
          <cell r="A17945">
            <v>122395</v>
          </cell>
          <cell r="C17945" t="str">
            <v>Interco ST rec - EENIS (Co 0095)</v>
          </cell>
          <cell r="L17945">
            <v>122000</v>
          </cell>
        </row>
        <row r="17946">
          <cell r="A17946">
            <v>122396</v>
          </cell>
          <cell r="C17946" t="str">
            <v>Interco ST rec - Baazee (Co 0096)</v>
          </cell>
          <cell r="L17946">
            <v>122000</v>
          </cell>
        </row>
        <row r="17947">
          <cell r="A17947">
            <v>122397</v>
          </cell>
          <cell r="C17947" t="str">
            <v>Interco ST rec - Korea (closed)</v>
          </cell>
          <cell r="L17947">
            <v>122000</v>
          </cell>
        </row>
        <row r="17948">
          <cell r="A17948">
            <v>122398</v>
          </cell>
          <cell r="C17948" t="str">
            <v>Interco ST rec - Baazee India (closed)</v>
          </cell>
          <cell r="L17948">
            <v>122000</v>
          </cell>
        </row>
        <row r="17949">
          <cell r="A17949">
            <v>122399</v>
          </cell>
          <cell r="C17949" t="str">
            <v>Interco ST rec - Rent.com (Co 0410)</v>
          </cell>
          <cell r="L17949">
            <v>122000</v>
          </cell>
        </row>
        <row r="17950">
          <cell r="A17950">
            <v>122400</v>
          </cell>
          <cell r="C17950" t="str">
            <v>A/R Intercompany (RN)</v>
          </cell>
          <cell r="L17950">
            <v>122000</v>
          </cell>
        </row>
        <row r="17951">
          <cell r="A17951">
            <v>122401</v>
          </cell>
          <cell r="C17951" t="str">
            <v>Intercompany A/R B/S Clearing Account</v>
          </cell>
          <cell r="L17951">
            <v>122000</v>
          </cell>
        </row>
        <row r="17952">
          <cell r="A17952">
            <v>122410</v>
          </cell>
          <cell r="C17952" t="str">
            <v>A/R Intercompany (RN) (For USD only)</v>
          </cell>
          <cell r="L17952">
            <v>122000</v>
          </cell>
        </row>
        <row r="17953">
          <cell r="A17953">
            <v>122411</v>
          </cell>
          <cell r="C17953" t="str">
            <v>I/C A/R B/S Clearing Account (for USD only)</v>
          </cell>
          <cell r="L17953">
            <v>122000</v>
          </cell>
        </row>
        <row r="17954">
          <cell r="A17954">
            <v>122420</v>
          </cell>
          <cell r="C17954" t="str">
            <v>A/R Intercompany (RN) (For PP FBO only)</v>
          </cell>
          <cell r="L17954">
            <v>122000</v>
          </cell>
        </row>
        <row r="17955">
          <cell r="A17955">
            <v>122421</v>
          </cell>
          <cell r="C17955" t="str">
            <v>I/C A/R B/S Clearing Account (For PP FBO only)</v>
          </cell>
          <cell r="L17955">
            <v>122000</v>
          </cell>
        </row>
        <row r="17956">
          <cell r="A17956">
            <v>122430</v>
          </cell>
          <cell r="C17956" t="str">
            <v>Interco ST rec - Shopping.com (Co 430)</v>
          </cell>
          <cell r="L17956">
            <v>122000</v>
          </cell>
        </row>
        <row r="17957">
          <cell r="A17957">
            <v>122431</v>
          </cell>
          <cell r="C17957" t="str">
            <v>Interco ST rec - Shopping.com LTD (Co 431)</v>
          </cell>
          <cell r="L17957">
            <v>122000</v>
          </cell>
        </row>
        <row r="17958">
          <cell r="A17958">
            <v>122432</v>
          </cell>
          <cell r="C17958" t="str">
            <v>Interco ST rec - SDC Isreal (Co 0432)</v>
          </cell>
          <cell r="L17958">
            <v>122000</v>
          </cell>
        </row>
        <row r="17959">
          <cell r="A17959">
            <v>122433</v>
          </cell>
          <cell r="C17959" t="str">
            <v>Interco ST rec - SDC UK Ltd (Co 0433)</v>
          </cell>
          <cell r="L17959">
            <v>150000</v>
          </cell>
        </row>
        <row r="17960">
          <cell r="A17960">
            <v>122434</v>
          </cell>
          <cell r="C17960" t="str">
            <v>Interco ST rec - SDC Epinion Ireland (Co 0434)</v>
          </cell>
          <cell r="L17960">
            <v>150000</v>
          </cell>
        </row>
        <row r="17961">
          <cell r="A17961">
            <v>122435</v>
          </cell>
          <cell r="C17961" t="str">
            <v>Interco ST rec - SDC DealTime Europe BV (co. 0435)</v>
          </cell>
          <cell r="L17961">
            <v>122000</v>
          </cell>
        </row>
        <row r="17962">
          <cell r="A17962">
            <v>122437</v>
          </cell>
          <cell r="C17962" t="str">
            <v>Interco ST rec-DT GmbH (Co 437)</v>
          </cell>
          <cell r="L17962">
            <v>122000</v>
          </cell>
        </row>
        <row r="17963">
          <cell r="A17963">
            <v>122438</v>
          </cell>
          <cell r="C17963" t="str">
            <v>Interco ST rec - SDC Germany (Co 0438)</v>
          </cell>
          <cell r="L17963">
            <v>150000</v>
          </cell>
        </row>
        <row r="17964">
          <cell r="A17964">
            <v>122440</v>
          </cell>
          <cell r="C17964" t="str">
            <v>Interco ST rec - SDC France SAS (Co 0440)</v>
          </cell>
          <cell r="L17964">
            <v>122000</v>
          </cell>
        </row>
        <row r="17965">
          <cell r="A17965">
            <v>122441</v>
          </cell>
          <cell r="C17965" t="str">
            <v>Interco ST rec - SDC Int'l Hldg, Inc (Co 0441)</v>
          </cell>
          <cell r="L17965">
            <v>150000</v>
          </cell>
        </row>
        <row r="17966">
          <cell r="A17966">
            <v>122442</v>
          </cell>
          <cell r="C17966" t="str">
            <v>Interco ST rec - SDC Australia (Co 0442)</v>
          </cell>
          <cell r="L17966">
            <v>122000</v>
          </cell>
        </row>
        <row r="17967">
          <cell r="A17967">
            <v>122450</v>
          </cell>
          <cell r="C17967" t="str">
            <v>Interco ST rec - KIL (Co 0450)</v>
          </cell>
          <cell r="L17967">
            <v>122000</v>
          </cell>
        </row>
        <row r="17968">
          <cell r="A17968">
            <v>122451</v>
          </cell>
          <cell r="C17968" t="str">
            <v>Interco ST rec - Kijiji Germany (Co 0451)</v>
          </cell>
          <cell r="L17968">
            <v>122000</v>
          </cell>
        </row>
        <row r="17969">
          <cell r="A17969">
            <v>122452</v>
          </cell>
          <cell r="C17969" t="str">
            <v>Interco ST rec - Gumtree.com (Co 0452)</v>
          </cell>
          <cell r="L17969">
            <v>122000</v>
          </cell>
        </row>
        <row r="17970">
          <cell r="A17970">
            <v>122453</v>
          </cell>
          <cell r="C17970" t="str">
            <v>Interco ST rec - Opus Forum (Co 0453)</v>
          </cell>
          <cell r="L17970">
            <v>122000</v>
          </cell>
        </row>
        <row r="17971">
          <cell r="A17971">
            <v>122454</v>
          </cell>
          <cell r="C17971" t="str">
            <v>Interco ST rec - Kijiji Italy (Co 0454)</v>
          </cell>
          <cell r="L17971">
            <v>122000</v>
          </cell>
        </row>
        <row r="17972">
          <cell r="A17972">
            <v>122455</v>
          </cell>
          <cell r="C17972" t="str">
            <v>Interco ST rec - Kijiji Spain (Co 0455)</v>
          </cell>
          <cell r="L17972">
            <v>122000</v>
          </cell>
        </row>
        <row r="17973">
          <cell r="A17973">
            <v>122456</v>
          </cell>
          <cell r="C17973" t="str">
            <v>Interco ST rec - Kijiji France (Co 0456)</v>
          </cell>
          <cell r="L17973">
            <v>122000</v>
          </cell>
        </row>
        <row r="17974">
          <cell r="A17974">
            <v>122457</v>
          </cell>
          <cell r="C17974" t="str">
            <v>Interco ST rec - A1 Mplts (Co 0457)</v>
          </cell>
          <cell r="L17974">
            <v>122000</v>
          </cell>
        </row>
        <row r="17975">
          <cell r="A17975">
            <v>122458</v>
          </cell>
          <cell r="C17975" t="str">
            <v>Interco ST rec - Kijiji Canada (Co 0458)</v>
          </cell>
          <cell r="L17975">
            <v>122000</v>
          </cell>
        </row>
        <row r="17976">
          <cell r="A17976">
            <v>122459</v>
          </cell>
          <cell r="C17976" t="str">
            <v>Interco ST rec - Kijiji UK (Co 0459)</v>
          </cell>
          <cell r="L17976">
            <v>122000</v>
          </cell>
        </row>
        <row r="17977">
          <cell r="A17977">
            <v>122470</v>
          </cell>
          <cell r="C17977" t="str">
            <v>Interco ST rec - Kijiji China (Co 0470)</v>
          </cell>
          <cell r="L17977">
            <v>122000</v>
          </cell>
        </row>
        <row r="17978">
          <cell r="A17978">
            <v>122471</v>
          </cell>
          <cell r="C17978" t="str">
            <v>Interco ST rec - Kijiji Japan (Co 0471)</v>
          </cell>
          <cell r="L17978">
            <v>122000</v>
          </cell>
        </row>
        <row r="17979">
          <cell r="A17979">
            <v>122472</v>
          </cell>
          <cell r="C17979" t="str">
            <v>Interco Rec - Kijiji Korea ( Co 472)</v>
          </cell>
          <cell r="L17979">
            <v>122000</v>
          </cell>
        </row>
        <row r="17980">
          <cell r="A17980">
            <v>122473</v>
          </cell>
          <cell r="C17980" t="str">
            <v>Interco ST rec - Kijiji India (Co 0473)</v>
          </cell>
          <cell r="L17980">
            <v>150000</v>
          </cell>
        </row>
        <row r="17981">
          <cell r="A17981">
            <v>122474</v>
          </cell>
          <cell r="C17981" t="str">
            <v>Interco ST rec - Kijiji Mauritius (Co 0474)</v>
          </cell>
          <cell r="L17981">
            <v>122000</v>
          </cell>
        </row>
        <row r="17982">
          <cell r="A17982">
            <v>122601</v>
          </cell>
          <cell r="C17982" t="str">
            <v>Interco ST rec - PayPal Intl (Co 0601)</v>
          </cell>
          <cell r="L17982">
            <v>122000</v>
          </cell>
        </row>
        <row r="17983">
          <cell r="A17983">
            <v>122801</v>
          </cell>
          <cell r="C17983" t="str">
            <v>Interco ST AR - Skype Lux Hldg Sarl. (Co 801)</v>
          </cell>
          <cell r="L17983">
            <v>122000</v>
          </cell>
        </row>
        <row r="17984">
          <cell r="A17984">
            <v>122802</v>
          </cell>
          <cell r="C17984" t="str">
            <v>Interco ST AR - Skype Tech Sarl (Co 802)</v>
          </cell>
          <cell r="L17984">
            <v>122000</v>
          </cell>
        </row>
        <row r="17985">
          <cell r="A17985">
            <v>122803</v>
          </cell>
          <cell r="C17985" t="str">
            <v>Interco ST AR - Skype Communications SARL (Co 803)</v>
          </cell>
          <cell r="L17985">
            <v>122000</v>
          </cell>
        </row>
        <row r="17986">
          <cell r="A17986">
            <v>122804</v>
          </cell>
          <cell r="C17986" t="str">
            <v>Interco ST AR - Skype Inc. (Co 804)</v>
          </cell>
          <cell r="L17986">
            <v>122000</v>
          </cell>
        </row>
        <row r="17987">
          <cell r="A17987">
            <v>122805</v>
          </cell>
          <cell r="C17987" t="str">
            <v>Interco ST AR - Skype Hong Kong (Co 805)</v>
          </cell>
          <cell r="L17987">
            <v>122000</v>
          </cell>
        </row>
        <row r="17988">
          <cell r="A17988">
            <v>122806</v>
          </cell>
          <cell r="C17988" t="str">
            <v>Interco ST AR - S Technologies Ltd (Co 806)</v>
          </cell>
          <cell r="L17988">
            <v>122000</v>
          </cell>
        </row>
        <row r="17989">
          <cell r="A17989">
            <v>122807</v>
          </cell>
          <cell r="C17989" t="str">
            <v>Interco ST AR  - Skype Ltd. (Co 807)</v>
          </cell>
          <cell r="L17989">
            <v>122000</v>
          </cell>
        </row>
        <row r="17990">
          <cell r="A17990">
            <v>122808</v>
          </cell>
          <cell r="C17990" t="str">
            <v>Interco ST AR - Skype Technologies OU (Co 808)</v>
          </cell>
          <cell r="L17990">
            <v>122000</v>
          </cell>
        </row>
        <row r="17991">
          <cell r="A17991">
            <v>122809</v>
          </cell>
          <cell r="C17991" t="str">
            <v>Interco ST AR  - Skype Software SARL (Co 809)</v>
          </cell>
          <cell r="L17991">
            <v>122000</v>
          </cell>
        </row>
        <row r="17992">
          <cell r="A17992">
            <v>122810</v>
          </cell>
          <cell r="C17992" t="str">
            <v>Interco ST AR - Skyper Ltd (Co 810)</v>
          </cell>
          <cell r="L17992">
            <v>122000</v>
          </cell>
        </row>
        <row r="17993">
          <cell r="A17993">
            <v>122811</v>
          </cell>
          <cell r="C17993" t="str">
            <v>Interco ST rec - Sonorit Holding AS (Co 811)</v>
          </cell>
          <cell r="L17993">
            <v>122000</v>
          </cell>
        </row>
        <row r="17994">
          <cell r="A17994">
            <v>122812</v>
          </cell>
          <cell r="C17994" t="str">
            <v>Interco ST rec-Camino Networks (Co 812)</v>
          </cell>
          <cell r="L17994">
            <v>122000</v>
          </cell>
        </row>
        <row r="17995">
          <cell r="A17995">
            <v>123000</v>
          </cell>
          <cell r="C17995" t="str">
            <v>Interco A/R - eBay UK ANZ JV (closed)</v>
          </cell>
          <cell r="L17995">
            <v>129999</v>
          </cell>
        </row>
        <row r="17996">
          <cell r="A17996">
            <v>123100</v>
          </cell>
          <cell r="C17996" t="str">
            <v>Rec from affil - eBay ANZ (closed)</v>
          </cell>
          <cell r="L17996">
            <v>129999</v>
          </cell>
        </row>
        <row r="17997">
          <cell r="A17997">
            <v>123110</v>
          </cell>
          <cell r="C17997" t="str">
            <v>Rec from affil - EachNet (closed)</v>
          </cell>
          <cell r="L17997">
            <v>129999</v>
          </cell>
        </row>
        <row r="17998">
          <cell r="A17998">
            <v>125100</v>
          </cell>
          <cell r="C17998" t="str">
            <v>Online Advertising</v>
          </cell>
          <cell r="L17998">
            <v>122000</v>
          </cell>
        </row>
        <row r="17999">
          <cell r="A17999">
            <v>125200</v>
          </cell>
          <cell r="C17999" t="str">
            <v>Offline Advertising (print)</v>
          </cell>
          <cell r="L17999">
            <v>122000</v>
          </cell>
        </row>
        <row r="18000">
          <cell r="A18000">
            <v>125210</v>
          </cell>
          <cell r="C18000" t="str">
            <v>Offline Advertising -TV</v>
          </cell>
          <cell r="L18000">
            <v>122000</v>
          </cell>
        </row>
        <row r="18001">
          <cell r="A18001">
            <v>125300</v>
          </cell>
          <cell r="C18001" t="str">
            <v>PayPal intracompany - current (closed)</v>
          </cell>
          <cell r="L18001">
            <v>122000</v>
          </cell>
        </row>
        <row r="18002">
          <cell r="A18002">
            <v>125310</v>
          </cell>
          <cell r="C18002" t="str">
            <v>Interco ST rec - PayPal Inc. (closed)</v>
          </cell>
          <cell r="L18002">
            <v>122000</v>
          </cell>
        </row>
        <row r="18003">
          <cell r="A18003">
            <v>125320</v>
          </cell>
          <cell r="C18003" t="str">
            <v>Interco ST rec - PayPal FBO (Co 0022)</v>
          </cell>
          <cell r="L18003">
            <v>122000</v>
          </cell>
        </row>
        <row r="18004">
          <cell r="A18004">
            <v>125330</v>
          </cell>
          <cell r="C18004" t="str">
            <v>Interco ST rec - PayPal Asset Mgmt (Co 0023)</v>
          </cell>
          <cell r="L18004">
            <v>122000</v>
          </cell>
        </row>
        <row r="18005">
          <cell r="A18005">
            <v>125340</v>
          </cell>
          <cell r="C18005" t="str">
            <v>Interco ST rec - PayPal Global Holding (0040)</v>
          </cell>
          <cell r="L18005">
            <v>122000</v>
          </cell>
        </row>
        <row r="18006">
          <cell r="A18006">
            <v>125350</v>
          </cell>
          <cell r="C18006" t="str">
            <v>Interco ST rec - PayPal Intl (Ireland) (Co 0041)</v>
          </cell>
          <cell r="L18006">
            <v>122000</v>
          </cell>
        </row>
        <row r="18007">
          <cell r="A18007">
            <v>125360</v>
          </cell>
          <cell r="C18007" t="str">
            <v>Interco ST rec - PayPal Europe (closed)</v>
          </cell>
          <cell r="L18007">
            <v>122000</v>
          </cell>
        </row>
        <row r="18008">
          <cell r="A18008">
            <v>125370</v>
          </cell>
          <cell r="C18008" t="str">
            <v>Interco ST rec - PayPal Italia (Co 0043)</v>
          </cell>
          <cell r="L18008">
            <v>122000</v>
          </cell>
        </row>
        <row r="18009">
          <cell r="A18009">
            <v>125380</v>
          </cell>
          <cell r="C18009" t="str">
            <v>Interco ST rec - PayPal Germany (Co 0044)</v>
          </cell>
          <cell r="L18009">
            <v>122000</v>
          </cell>
        </row>
        <row r="18010">
          <cell r="A18010">
            <v>125390</v>
          </cell>
          <cell r="C18010" t="str">
            <v>Interco ST rec - PayPal Taiwan (Co 0045)</v>
          </cell>
          <cell r="L18010">
            <v>122000</v>
          </cell>
        </row>
        <row r="18011">
          <cell r="A18011">
            <v>125400</v>
          </cell>
          <cell r="C18011" t="str">
            <v>PayPal intracompany - suspense (closed)</v>
          </cell>
          <cell r="L18011">
            <v>122000</v>
          </cell>
        </row>
        <row r="18012">
          <cell r="A18012">
            <v>125410</v>
          </cell>
          <cell r="C18012" t="str">
            <v>Interco ST rec - PayPal Europe FBO (Co 0047)</v>
          </cell>
          <cell r="L18012">
            <v>122000</v>
          </cell>
        </row>
        <row r="18013">
          <cell r="A18013">
            <v>125480</v>
          </cell>
          <cell r="C18013" t="str">
            <v>Interco ST rec - PayPal France (Co 0048)</v>
          </cell>
          <cell r="L18013">
            <v>122000</v>
          </cell>
        </row>
        <row r="18014">
          <cell r="A18014">
            <v>125490</v>
          </cell>
          <cell r="C18014" t="str">
            <v>Interco ST rec - PayPal Australia (Co 0051)</v>
          </cell>
          <cell r="L18014">
            <v>122000</v>
          </cell>
        </row>
        <row r="18015">
          <cell r="A18015">
            <v>125491</v>
          </cell>
          <cell r="C18015" t="str">
            <v>Interco ST rec - PayPal Inc (closed)</v>
          </cell>
          <cell r="L18015">
            <v>122000</v>
          </cell>
        </row>
        <row r="18016">
          <cell r="A18016">
            <v>125500</v>
          </cell>
          <cell r="C18016" t="str">
            <v>Offline eBay Life/eBay University</v>
          </cell>
          <cell r="L18016">
            <v>122000</v>
          </cell>
        </row>
        <row r="18017">
          <cell r="A18017">
            <v>125650</v>
          </cell>
          <cell r="C18017" t="str">
            <v>Interco ST rec - PayPal Singapore (Co 650)</v>
          </cell>
          <cell r="L18017">
            <v>122000</v>
          </cell>
        </row>
        <row r="18018">
          <cell r="A18018">
            <v>125651</v>
          </cell>
          <cell r="C18018" t="str">
            <v>Interco ST Rec-PayPal Pvt Ltd FBO (Co 0651)</v>
          </cell>
          <cell r="L18018">
            <v>122000</v>
          </cell>
        </row>
        <row r="18019">
          <cell r="A18019">
            <v>125659</v>
          </cell>
          <cell r="C18019" t="str">
            <v>Interco ST rec - PayPal India (Co 659)</v>
          </cell>
          <cell r="L18019">
            <v>122000</v>
          </cell>
        </row>
        <row r="18020">
          <cell r="A18020">
            <v>125660</v>
          </cell>
          <cell r="C18020" t="str">
            <v>Interco ST rec - PayPal Asia Services (Co 660)</v>
          </cell>
          <cell r="L18020">
            <v>122000</v>
          </cell>
        </row>
        <row r="18021">
          <cell r="A18021">
            <v>125700</v>
          </cell>
          <cell r="C18021" t="str">
            <v>PR Agency Fees</v>
          </cell>
          <cell r="L18021">
            <v>122000</v>
          </cell>
        </row>
        <row r="18022">
          <cell r="A18022">
            <v>125800</v>
          </cell>
          <cell r="C18022" t="str">
            <v>Promo/Mktg Giveaways</v>
          </cell>
          <cell r="L18022">
            <v>122000</v>
          </cell>
        </row>
        <row r="18023">
          <cell r="A18023">
            <v>126000</v>
          </cell>
          <cell r="C18023" t="str">
            <v>Marketing/Market Research</v>
          </cell>
          <cell r="L18023">
            <v>122000</v>
          </cell>
        </row>
        <row r="18024">
          <cell r="A18024">
            <v>126100</v>
          </cell>
          <cell r="C18024" t="str">
            <v>Marketing - Creative Design</v>
          </cell>
          <cell r="L18024">
            <v>122000</v>
          </cell>
        </row>
        <row r="18025">
          <cell r="A18025">
            <v>129000</v>
          </cell>
          <cell r="C18025" t="str">
            <v>Inventory</v>
          </cell>
          <cell r="L18025">
            <v>129000</v>
          </cell>
        </row>
        <row r="18026">
          <cell r="A18026">
            <v>129998</v>
          </cell>
          <cell r="C18026" t="str">
            <v>Affiliate receivable from ETC</v>
          </cell>
          <cell r="L18026">
            <v>129999</v>
          </cell>
        </row>
        <row r="18027">
          <cell r="A18027">
            <v>129999</v>
          </cell>
          <cell r="C18027" t="str">
            <v>Receivable from affiliates</v>
          </cell>
          <cell r="L18027">
            <v>129999</v>
          </cell>
        </row>
        <row r="18029">
          <cell r="A18029">
            <v>131000</v>
          </cell>
          <cell r="C18029" t="str">
            <v>Inventory</v>
          </cell>
          <cell r="L18029">
            <v>131000</v>
          </cell>
        </row>
        <row r="18031">
          <cell r="A18031">
            <v>140000</v>
          </cell>
          <cell r="C18031" t="str">
            <v>Prepaid Expenses</v>
          </cell>
          <cell r="L18031">
            <v>140000</v>
          </cell>
        </row>
        <row r="18032">
          <cell r="A18032">
            <v>141000</v>
          </cell>
          <cell r="C18032" t="str">
            <v>Prepaid expenses</v>
          </cell>
          <cell r="L18032">
            <v>140000</v>
          </cell>
        </row>
        <row r="18033">
          <cell r="A18033">
            <v>141200</v>
          </cell>
          <cell r="C18033" t="str">
            <v>Prepaid maintenance</v>
          </cell>
          <cell r="L18033">
            <v>140000</v>
          </cell>
        </row>
        <row r="18034">
          <cell r="A18034">
            <v>141300</v>
          </cell>
          <cell r="C18034" t="str">
            <v>Prepaid Software Licenses</v>
          </cell>
          <cell r="L18034">
            <v>140000</v>
          </cell>
        </row>
        <row r="18035">
          <cell r="A18035">
            <v>141310</v>
          </cell>
          <cell r="C18035" t="str">
            <v>Prepaid Traffic Acquisition Cost (TAC)</v>
          </cell>
          <cell r="L18035">
            <v>140000</v>
          </cell>
        </row>
        <row r="18036">
          <cell r="A18036">
            <v>141320</v>
          </cell>
          <cell r="C18036" t="str">
            <v>closed account - created in error</v>
          </cell>
          <cell r="L18036">
            <v>140000</v>
          </cell>
        </row>
        <row r="18037">
          <cell r="A18037">
            <v>141400</v>
          </cell>
          <cell r="C18037" t="str">
            <v>Prepaid insurance</v>
          </cell>
          <cell r="L18037">
            <v>140000</v>
          </cell>
        </row>
        <row r="18038">
          <cell r="A18038">
            <v>141450</v>
          </cell>
          <cell r="C18038" t="str">
            <v>Prepaid employee insurance (pension plan)</v>
          </cell>
          <cell r="L18038">
            <v>140000</v>
          </cell>
        </row>
        <row r="18039">
          <cell r="A18039">
            <v>141500</v>
          </cell>
          <cell r="C18039" t="str">
            <v>Prefunding to FDR</v>
          </cell>
          <cell r="L18039">
            <v>140000</v>
          </cell>
        </row>
        <row r="18040">
          <cell r="A18040">
            <v>141510</v>
          </cell>
          <cell r="C18040" t="str">
            <v>Prepaid Coupon Campaigns</v>
          </cell>
          <cell r="L18040">
            <v>140000</v>
          </cell>
        </row>
        <row r="18041">
          <cell r="A18041">
            <v>142000</v>
          </cell>
          <cell r="C18041" t="str">
            <v>Prepaid taxes</v>
          </cell>
          <cell r="L18041">
            <v>140000</v>
          </cell>
        </row>
        <row r="18042">
          <cell r="A18042">
            <v>142001</v>
          </cell>
          <cell r="C18042" t="str">
            <v>Prepaid taxes-AVH</v>
          </cell>
          <cell r="L18042">
            <v>140000</v>
          </cell>
        </row>
        <row r="18043">
          <cell r="A18043">
            <v>142002</v>
          </cell>
          <cell r="C18043" t="str">
            <v>Prepaid taxes-BVG</v>
          </cell>
          <cell r="L18043">
            <v>140000</v>
          </cell>
        </row>
        <row r="18044">
          <cell r="A18044">
            <v>143000</v>
          </cell>
          <cell r="C18044" t="str">
            <v>Prepaid - other</v>
          </cell>
          <cell r="L18044">
            <v>140000</v>
          </cell>
        </row>
        <row r="18045">
          <cell r="A18045">
            <v>143910</v>
          </cell>
          <cell r="C18045" t="str">
            <v>Prepaid - downpayment vendor</v>
          </cell>
          <cell r="L18045">
            <v>140000</v>
          </cell>
        </row>
        <row r="18046">
          <cell r="A18046">
            <v>143920</v>
          </cell>
          <cell r="C18046" t="str">
            <v>Prepaid - downpayment request vendor</v>
          </cell>
          <cell r="L18046">
            <v>140000</v>
          </cell>
        </row>
        <row r="18047">
          <cell r="A18047">
            <v>145000</v>
          </cell>
          <cell r="C18047" t="str">
            <v>Other current assets</v>
          </cell>
          <cell r="L18047">
            <v>145000</v>
          </cell>
        </row>
        <row r="18048">
          <cell r="A18048">
            <v>145001</v>
          </cell>
          <cell r="C18048" t="str">
            <v>ST Hedge Gain</v>
          </cell>
          <cell r="L18048">
            <v>145000</v>
          </cell>
        </row>
        <row r="18049">
          <cell r="A18049">
            <v>145200</v>
          </cell>
          <cell r="C18049" t="str">
            <v>Employee advances</v>
          </cell>
          <cell r="L18049">
            <v>145000</v>
          </cell>
        </row>
        <row r="18050">
          <cell r="A18050">
            <v>145300</v>
          </cell>
          <cell r="C18050" t="str">
            <v>Exempt employees - payroll advance</v>
          </cell>
          <cell r="L18050">
            <v>145000</v>
          </cell>
        </row>
        <row r="18051">
          <cell r="A18051">
            <v>145310</v>
          </cell>
          <cell r="C18051" t="str">
            <v>Over/under payroll taxes receivable</v>
          </cell>
          <cell r="L18051">
            <v>145000</v>
          </cell>
        </row>
        <row r="18052">
          <cell r="A18052">
            <v>145400</v>
          </cell>
          <cell r="C18052" t="str">
            <v>Notes receivable - current</v>
          </cell>
          <cell r="L18052">
            <v>145000</v>
          </cell>
        </row>
        <row r="18053">
          <cell r="A18053">
            <v>145410</v>
          </cell>
          <cell r="C18053" t="str">
            <v>Loan Receivable - current</v>
          </cell>
          <cell r="L18053">
            <v>145000</v>
          </cell>
        </row>
        <row r="18054">
          <cell r="A18054">
            <v>145500</v>
          </cell>
          <cell r="C18054" t="str">
            <v>Rent receivable</v>
          </cell>
          <cell r="L18054">
            <v>145000</v>
          </cell>
        </row>
        <row r="18055">
          <cell r="A18055">
            <v>145600</v>
          </cell>
          <cell r="C18055" t="str">
            <v>Interest receivable</v>
          </cell>
          <cell r="L18055">
            <v>145000</v>
          </cell>
        </row>
        <row r="18056">
          <cell r="A18056">
            <v>145610</v>
          </cell>
          <cell r="C18056" t="str">
            <v>Interest Receivable-FBO</v>
          </cell>
          <cell r="L18056">
            <v>145000</v>
          </cell>
        </row>
        <row r="18057">
          <cell r="A18057">
            <v>145700</v>
          </cell>
          <cell r="C18057" t="str">
            <v>GST receivable</v>
          </cell>
          <cell r="L18057">
            <v>145000</v>
          </cell>
        </row>
        <row r="18058">
          <cell r="A18058">
            <v>145701</v>
          </cell>
          <cell r="C18058" t="str">
            <v>NE Use/Sales Tax</v>
          </cell>
          <cell r="L18058">
            <v>145000</v>
          </cell>
        </row>
        <row r="18059">
          <cell r="A18059">
            <v>145710</v>
          </cell>
          <cell r="C18059" t="str">
            <v>Income Tax Receivable -Domestic</v>
          </cell>
          <cell r="L18059">
            <v>145000</v>
          </cell>
        </row>
        <row r="18060">
          <cell r="A18060">
            <v>145720</v>
          </cell>
          <cell r="C18060" t="str">
            <v>Income Tax Receivable -Foreign</v>
          </cell>
          <cell r="L18060">
            <v>145000</v>
          </cell>
        </row>
        <row r="18061">
          <cell r="A18061">
            <v>145730</v>
          </cell>
          <cell r="C18061" t="str">
            <v>Service Tax Input Credit</v>
          </cell>
          <cell r="L18061">
            <v>145000</v>
          </cell>
        </row>
        <row r="18062">
          <cell r="A18062">
            <v>145740</v>
          </cell>
          <cell r="C18062" t="str">
            <v>Education Cess Input Credit</v>
          </cell>
          <cell r="L18062">
            <v>145000</v>
          </cell>
        </row>
        <row r="18063">
          <cell r="A18063">
            <v>145750</v>
          </cell>
          <cell r="C18063" t="str">
            <v>FX Trade Receivable</v>
          </cell>
          <cell r="L18063">
            <v>145000</v>
          </cell>
        </row>
        <row r="18064">
          <cell r="A18064">
            <v>145800</v>
          </cell>
          <cell r="C18064" t="str">
            <v>Other receivables</v>
          </cell>
          <cell r="L18064">
            <v>145000</v>
          </cell>
        </row>
        <row r="18065">
          <cell r="A18065">
            <v>145801</v>
          </cell>
          <cell r="C18065" t="str">
            <v>Cust Rec O/D - USD</v>
          </cell>
          <cell r="L18065">
            <v>145000</v>
          </cell>
        </row>
        <row r="18066">
          <cell r="A18066">
            <v>145802</v>
          </cell>
          <cell r="C18066" t="str">
            <v>Cust Rec O/D - GBP</v>
          </cell>
          <cell r="L18066">
            <v>145000</v>
          </cell>
        </row>
        <row r="18067">
          <cell r="A18067">
            <v>145803</v>
          </cell>
          <cell r="C18067" t="str">
            <v>Cust Rec O/D - EUR</v>
          </cell>
          <cell r="L18067">
            <v>145000</v>
          </cell>
        </row>
        <row r="18068">
          <cell r="A18068">
            <v>145804</v>
          </cell>
          <cell r="C18068" t="str">
            <v>Cust Rec O/D - CAD</v>
          </cell>
          <cell r="L18068">
            <v>145000</v>
          </cell>
        </row>
        <row r="18069">
          <cell r="A18069">
            <v>145805</v>
          </cell>
          <cell r="C18069" t="str">
            <v>Cust Rec O/D - YEN</v>
          </cell>
          <cell r="L18069">
            <v>145000</v>
          </cell>
        </row>
        <row r="18070">
          <cell r="A18070">
            <v>145806</v>
          </cell>
          <cell r="C18070" t="str">
            <v>Cust Rec O/D - AUD</v>
          </cell>
          <cell r="L18070">
            <v>145000</v>
          </cell>
        </row>
        <row r="18071">
          <cell r="A18071">
            <v>145807</v>
          </cell>
          <cell r="C18071" t="str">
            <v>Negative Balance Reserve</v>
          </cell>
          <cell r="L18071">
            <v>145000</v>
          </cell>
        </row>
        <row r="18072">
          <cell r="A18072">
            <v>145808</v>
          </cell>
          <cell r="C18072" t="str">
            <v>Cust Rec O/D - CNY</v>
          </cell>
          <cell r="L18072">
            <v>145000</v>
          </cell>
        </row>
        <row r="18073">
          <cell r="A18073">
            <v>145810</v>
          </cell>
          <cell r="C18073" t="str">
            <v>Transfer agent receivable</v>
          </cell>
          <cell r="L18073">
            <v>145000</v>
          </cell>
        </row>
        <row r="18074">
          <cell r="A18074">
            <v>145811</v>
          </cell>
          <cell r="C18074" t="str">
            <v>Cust Rec O/D -  NZD</v>
          </cell>
          <cell r="L18074">
            <v>145000</v>
          </cell>
        </row>
        <row r="18075">
          <cell r="A18075">
            <v>145812</v>
          </cell>
          <cell r="C18075" t="str">
            <v>Cust Rec O/D -  CHF</v>
          </cell>
          <cell r="L18075">
            <v>145000</v>
          </cell>
        </row>
        <row r="18076">
          <cell r="A18076">
            <v>145813</v>
          </cell>
          <cell r="C18076" t="str">
            <v>Cust Rec O/D -  SEK</v>
          </cell>
          <cell r="L18076">
            <v>145000</v>
          </cell>
        </row>
        <row r="18077">
          <cell r="A18077">
            <v>145814</v>
          </cell>
          <cell r="C18077" t="str">
            <v>Cust Rec O/D -  DKK</v>
          </cell>
          <cell r="L18077">
            <v>145000</v>
          </cell>
        </row>
        <row r="18078">
          <cell r="A18078">
            <v>145815</v>
          </cell>
          <cell r="C18078" t="str">
            <v>Cust Rec O/D -  NOK</v>
          </cell>
          <cell r="L18078">
            <v>145000</v>
          </cell>
        </row>
        <row r="18079">
          <cell r="A18079">
            <v>145816</v>
          </cell>
          <cell r="C18079" t="str">
            <v>Cust Rec O/D -  HKD</v>
          </cell>
          <cell r="L18079">
            <v>145000</v>
          </cell>
        </row>
        <row r="18080">
          <cell r="A18080">
            <v>145817</v>
          </cell>
          <cell r="C18080" t="str">
            <v>Cust Rec O/D -  SGD</v>
          </cell>
          <cell r="L18080">
            <v>145000</v>
          </cell>
        </row>
        <row r="18081">
          <cell r="A18081">
            <v>145818</v>
          </cell>
          <cell r="C18081" t="str">
            <v>Cust Rec O/D -  PLN</v>
          </cell>
          <cell r="L18081">
            <v>145000</v>
          </cell>
        </row>
        <row r="18082">
          <cell r="A18082">
            <v>145819</v>
          </cell>
          <cell r="C18082" t="str">
            <v>Cust Rec O/D -  HUF</v>
          </cell>
          <cell r="L18082">
            <v>145000</v>
          </cell>
        </row>
        <row r="18083">
          <cell r="A18083">
            <v>145820</v>
          </cell>
          <cell r="C18083" t="str">
            <v>Cust Rec O/D -  CZK</v>
          </cell>
          <cell r="L18083">
            <v>145000</v>
          </cell>
        </row>
        <row r="18084">
          <cell r="A18084">
            <v>145821</v>
          </cell>
          <cell r="C18084" t="str">
            <v>Cust Rec O/D -  THB</v>
          </cell>
          <cell r="L18084">
            <v>145000</v>
          </cell>
        </row>
        <row r="18085">
          <cell r="A18085">
            <v>145850</v>
          </cell>
          <cell r="C18085" t="str">
            <v>Employer contributions receivable</v>
          </cell>
          <cell r="L18085">
            <v>145000</v>
          </cell>
        </row>
        <row r="18086">
          <cell r="A18086">
            <v>145900</v>
          </cell>
          <cell r="C18086" t="str">
            <v>Oth rec allow (contra rev)</v>
          </cell>
          <cell r="L18086">
            <v>145000</v>
          </cell>
        </row>
        <row r="18087">
          <cell r="A18087">
            <v>146000</v>
          </cell>
          <cell r="C18087" t="str">
            <v>Deposits - current</v>
          </cell>
          <cell r="L18087">
            <v>145000</v>
          </cell>
        </row>
        <row r="18088">
          <cell r="A18088">
            <v>147000</v>
          </cell>
          <cell r="C18088" t="str">
            <v>Issue costs/professional fees</v>
          </cell>
          <cell r="L18088">
            <v>145000</v>
          </cell>
        </row>
        <row r="18089">
          <cell r="A18089">
            <v>147500</v>
          </cell>
          <cell r="C18089" t="str">
            <v>Restricted Cash &amp; Investments - Current</v>
          </cell>
          <cell r="L18089">
            <v>147500</v>
          </cell>
        </row>
        <row r="18090">
          <cell r="A18090">
            <v>147501</v>
          </cell>
          <cell r="C18090" t="str">
            <v>Rest. Cash -BofA CD-FDR</v>
          </cell>
          <cell r="L18090">
            <v>147500</v>
          </cell>
        </row>
        <row r="18091">
          <cell r="A18091">
            <v>147502</v>
          </cell>
          <cell r="C18091" t="str">
            <v>Restricted Cash - Bankcorp</v>
          </cell>
          <cell r="L18091">
            <v>147500</v>
          </cell>
        </row>
        <row r="18092">
          <cell r="A18092">
            <v>147503</v>
          </cell>
          <cell r="C18092" t="str">
            <v>Restricted Cash - Certegy</v>
          </cell>
          <cell r="L18092">
            <v>147500</v>
          </cell>
        </row>
        <row r="18093">
          <cell r="A18093">
            <v>147504</v>
          </cell>
          <cell r="C18093" t="str">
            <v>Rest. Cash -Cmrca-FDR,Harb,Sun</v>
          </cell>
          <cell r="L18093">
            <v>147500</v>
          </cell>
        </row>
        <row r="18094">
          <cell r="A18094">
            <v>147505</v>
          </cell>
          <cell r="C18094" t="str">
            <v>Rest. Cash -BofA CD- Harbor</v>
          </cell>
          <cell r="L18094">
            <v>147500</v>
          </cell>
        </row>
        <row r="18095">
          <cell r="A18095">
            <v>147506</v>
          </cell>
          <cell r="C18095" t="str">
            <v>Rest. Cash -Discover MM</v>
          </cell>
          <cell r="L18095">
            <v>147500</v>
          </cell>
        </row>
        <row r="18096">
          <cell r="A18096">
            <v>147507</v>
          </cell>
          <cell r="C18096" t="str">
            <v>Rest. Cash -Wells CDs-Hartford</v>
          </cell>
          <cell r="L18096">
            <v>147500</v>
          </cell>
        </row>
        <row r="18097">
          <cell r="A18097">
            <v>147508</v>
          </cell>
          <cell r="C18097" t="str">
            <v>Rest. Cash -Chase</v>
          </cell>
          <cell r="L18097">
            <v>147500</v>
          </cell>
        </row>
        <row r="18098">
          <cell r="A18098">
            <v>147509</v>
          </cell>
          <cell r="C18098" t="str">
            <v>Rest. Cash -Banco Uno</v>
          </cell>
          <cell r="L18098">
            <v>147500</v>
          </cell>
        </row>
        <row r="18099">
          <cell r="A18099">
            <v>147510</v>
          </cell>
          <cell r="C18099" t="str">
            <v>Rest. Cash -Comerica CD-Intuit</v>
          </cell>
          <cell r="L18099">
            <v>147500</v>
          </cell>
        </row>
        <row r="18100">
          <cell r="A18100">
            <v>147511</v>
          </cell>
          <cell r="C18100" t="str">
            <v>Rest. Cash- WFB MM-Processing</v>
          </cell>
          <cell r="L18100">
            <v>147500</v>
          </cell>
        </row>
        <row r="18101">
          <cell r="A18101">
            <v>147512</v>
          </cell>
          <cell r="C18101" t="str">
            <v>Rest. C/E-Wells ST-ACH Funding</v>
          </cell>
          <cell r="L18101">
            <v>147500</v>
          </cell>
        </row>
        <row r="18102">
          <cell r="A18102">
            <v>147513</v>
          </cell>
          <cell r="C18102" t="str">
            <v>CLOSED-ACCT NO LONGER USED</v>
          </cell>
          <cell r="L18102">
            <v>147500</v>
          </cell>
        </row>
        <row r="18103">
          <cell r="A18103">
            <v>147514</v>
          </cell>
          <cell r="C18103" t="str">
            <v>Restricted cash - BOI</v>
          </cell>
          <cell r="L18103">
            <v>147500</v>
          </cell>
        </row>
        <row r="18104">
          <cell r="A18104">
            <v>147515</v>
          </cell>
          <cell r="C18104" t="str">
            <v>Restricted cash - CitiBank</v>
          </cell>
          <cell r="L18104">
            <v>147500</v>
          </cell>
        </row>
        <row r="18105">
          <cell r="A18105">
            <v>147516</v>
          </cell>
          <cell r="C18105" t="str">
            <v>Restricted Cash eBay Express 1</v>
          </cell>
          <cell r="L18105">
            <v>147500</v>
          </cell>
        </row>
        <row r="18106">
          <cell r="A18106">
            <v>147517</v>
          </cell>
          <cell r="C18106" t="str">
            <v>Restricted Cash eBay Express 2</v>
          </cell>
          <cell r="L18106">
            <v>147500</v>
          </cell>
        </row>
        <row r="18107">
          <cell r="A18107">
            <v>147550</v>
          </cell>
          <cell r="C18107" t="str">
            <v>ST Sabbatical Fund Investment  - restricted</v>
          </cell>
          <cell r="L18107">
            <v>147500</v>
          </cell>
        </row>
        <row r="18108">
          <cell r="A18108">
            <v>148000</v>
          </cell>
          <cell r="C18108" t="str">
            <v>Deferred tax asset - current</v>
          </cell>
          <cell r="L18108">
            <v>148000</v>
          </cell>
        </row>
        <row r="18109">
          <cell r="A18109">
            <v>148010</v>
          </cell>
          <cell r="C18109" t="str">
            <v>Deferred tax asset - FAS 115/133</v>
          </cell>
          <cell r="L18109">
            <v>148010</v>
          </cell>
        </row>
        <row r="18110">
          <cell r="A18110">
            <v>148500</v>
          </cell>
          <cell r="C18110" t="str">
            <v>Value added taxes</v>
          </cell>
          <cell r="L18110">
            <v>145000</v>
          </cell>
        </row>
        <row r="18111">
          <cell r="A18111">
            <v>148510</v>
          </cell>
          <cell r="C18111" t="str">
            <v>Value receivable 16% and 19%</v>
          </cell>
          <cell r="L18111">
            <v>145000</v>
          </cell>
        </row>
        <row r="18112">
          <cell r="A18112">
            <v>148511</v>
          </cell>
          <cell r="C18112" t="str">
            <v>VAT receivable requested</v>
          </cell>
          <cell r="L18112">
            <v>145000</v>
          </cell>
        </row>
        <row r="18113">
          <cell r="A18113">
            <v>148512</v>
          </cell>
          <cell r="C18113" t="str">
            <v>VAT receivable unpaid</v>
          </cell>
          <cell r="L18113">
            <v>145000</v>
          </cell>
        </row>
        <row r="18114">
          <cell r="A18114">
            <v>148520</v>
          </cell>
          <cell r="C18114" t="str">
            <v>VAT receivable 7%</v>
          </cell>
          <cell r="L18114">
            <v>145000</v>
          </cell>
        </row>
        <row r="18115">
          <cell r="A18115">
            <v>148530</v>
          </cell>
          <cell r="C18115" t="str">
            <v>VAT receivable 16%, 19%  import tax</v>
          </cell>
          <cell r="L18115">
            <v>145000</v>
          </cell>
        </row>
        <row r="18116">
          <cell r="A18116">
            <v>148540</v>
          </cell>
          <cell r="C18116" t="str">
            <v>VAT receivable 0%</v>
          </cell>
          <cell r="L18116">
            <v>145000</v>
          </cell>
        </row>
        <row r="18117">
          <cell r="A18117">
            <v>148550</v>
          </cell>
          <cell r="C18117" t="str">
            <v>Public Treasury Debtor for VAT</v>
          </cell>
          <cell r="L18117">
            <v>145000</v>
          </cell>
        </row>
        <row r="18118">
          <cell r="A18118">
            <v>148560</v>
          </cell>
          <cell r="C18118" t="str">
            <v>Foreign VAT Receivable</v>
          </cell>
          <cell r="L18118">
            <v>145000</v>
          </cell>
        </row>
        <row r="18119">
          <cell r="A18119">
            <v>149000</v>
          </cell>
          <cell r="C18119" t="str">
            <v>Other current assets</v>
          </cell>
          <cell r="L18119">
            <v>145000</v>
          </cell>
        </row>
        <row r="18121">
          <cell r="A18121">
            <v>150000</v>
          </cell>
          <cell r="C18121" t="str">
            <v>Investment in subsidiaries</v>
          </cell>
          <cell r="L18121">
            <v>150000</v>
          </cell>
        </row>
        <row r="18122">
          <cell r="A18122">
            <v>150025</v>
          </cell>
          <cell r="C18122" t="str">
            <v>Investment in Sub - India</v>
          </cell>
          <cell r="L18122">
            <v>150000</v>
          </cell>
        </row>
        <row r="18123">
          <cell r="A18123">
            <v>150026</v>
          </cell>
          <cell r="C18123" t="str">
            <v>Investment in Sub - Baazee Mau</v>
          </cell>
          <cell r="L18123">
            <v>150000</v>
          </cell>
        </row>
        <row r="18124">
          <cell r="A18124">
            <v>150410</v>
          </cell>
          <cell r="C18124" t="str">
            <v>Invest in sub - Rent.com</v>
          </cell>
          <cell r="L18124">
            <v>150000</v>
          </cell>
        </row>
        <row r="18125">
          <cell r="A18125">
            <v>151007</v>
          </cell>
          <cell r="C18125" t="str">
            <v>Invest in sub-MicroPlace Inc.</v>
          </cell>
          <cell r="L18125">
            <v>150000</v>
          </cell>
        </row>
        <row r="18126">
          <cell r="A18126">
            <v>151008</v>
          </cell>
          <cell r="C18126" t="str">
            <v>Invest in sub - Domestic Holdings</v>
          </cell>
          <cell r="L18126">
            <v>150000</v>
          </cell>
        </row>
        <row r="18127">
          <cell r="A18127">
            <v>151009</v>
          </cell>
          <cell r="C18127" t="str">
            <v>Invest in sub - Marketplace Insurance</v>
          </cell>
          <cell r="L18127">
            <v>150000</v>
          </cell>
        </row>
        <row r="18128">
          <cell r="A18128">
            <v>151010</v>
          </cell>
          <cell r="C18128" t="str">
            <v>Investment in CCP</v>
          </cell>
          <cell r="L18128">
            <v>150000</v>
          </cell>
        </row>
        <row r="18129">
          <cell r="A18129">
            <v>151016</v>
          </cell>
          <cell r="C18129" t="str">
            <v>Invest in sub - Pro Store</v>
          </cell>
          <cell r="L18129">
            <v>150000</v>
          </cell>
        </row>
        <row r="18130">
          <cell r="A18130">
            <v>151019</v>
          </cell>
          <cell r="C18130" t="str">
            <v>Invest in sub - PayPal Insurance</v>
          </cell>
          <cell r="L18130">
            <v>150000</v>
          </cell>
        </row>
        <row r="18131">
          <cell r="A18131">
            <v>151020</v>
          </cell>
          <cell r="C18131" t="str">
            <v>Investment in sub - eBay Intl</v>
          </cell>
          <cell r="L18131">
            <v>150000</v>
          </cell>
        </row>
        <row r="18132">
          <cell r="A18132">
            <v>151029</v>
          </cell>
          <cell r="C18132" t="str">
            <v>Invest in sub - eBay CS Vancouver</v>
          </cell>
          <cell r="L18132">
            <v>150000</v>
          </cell>
        </row>
        <row r="18133">
          <cell r="A18133">
            <v>151030</v>
          </cell>
          <cell r="C18133" t="str">
            <v>Invest in sub - eBay WW Inc</v>
          </cell>
          <cell r="L18133">
            <v>150000</v>
          </cell>
        </row>
        <row r="18134">
          <cell r="A18134">
            <v>151040</v>
          </cell>
          <cell r="C18134" t="str">
            <v>Invest in sub - eBay UK Ltd</v>
          </cell>
          <cell r="L18134">
            <v>150000</v>
          </cell>
        </row>
        <row r="18135">
          <cell r="A18135">
            <v>151050</v>
          </cell>
          <cell r="C18135" t="str">
            <v>Invest in sub -  eBay ANZ</v>
          </cell>
          <cell r="L18135">
            <v>150000</v>
          </cell>
        </row>
        <row r="18136">
          <cell r="A18136">
            <v>151051</v>
          </cell>
          <cell r="C18136" t="str">
            <v>Investment in Sub -PayPal Australia (co0051)</v>
          </cell>
          <cell r="L18136">
            <v>150000</v>
          </cell>
        </row>
        <row r="18137">
          <cell r="A18137">
            <v>151052</v>
          </cell>
          <cell r="C18137" t="str">
            <v>Invest in sub - PayPal Spain</v>
          </cell>
          <cell r="L18137">
            <v>150000</v>
          </cell>
        </row>
        <row r="18138">
          <cell r="A18138">
            <v>151060</v>
          </cell>
          <cell r="C18138" t="str">
            <v>Invest in sub - B&amp;B</v>
          </cell>
          <cell r="L18138">
            <v>150000</v>
          </cell>
        </row>
        <row r="18139">
          <cell r="A18139">
            <v>151070</v>
          </cell>
          <cell r="C18139" t="str">
            <v>Invest in sub - Kruse Intl</v>
          </cell>
          <cell r="L18139">
            <v>150000</v>
          </cell>
        </row>
        <row r="18140">
          <cell r="A18140">
            <v>151080</v>
          </cell>
          <cell r="C18140" t="str">
            <v>Invest in sub - BillPoint</v>
          </cell>
          <cell r="L18140">
            <v>150000</v>
          </cell>
        </row>
        <row r="18141">
          <cell r="A18141">
            <v>151090</v>
          </cell>
          <cell r="C18141" t="str">
            <v>Invest in sub - eBay Intl AG</v>
          </cell>
          <cell r="L18141">
            <v>150000</v>
          </cell>
        </row>
        <row r="18142">
          <cell r="A18142">
            <v>151094</v>
          </cell>
          <cell r="C18142" t="str">
            <v>Inv in Sub -COC</v>
          </cell>
          <cell r="L18142">
            <v>150000</v>
          </cell>
        </row>
        <row r="18143">
          <cell r="A18143">
            <v>151100</v>
          </cell>
          <cell r="C18143" t="str">
            <v>Invest in sub - eBay Japan</v>
          </cell>
          <cell r="L18143">
            <v>150000</v>
          </cell>
        </row>
        <row r="18144">
          <cell r="A18144">
            <v>151110</v>
          </cell>
          <cell r="C18144" t="str">
            <v>Invest in sub - eBay GH BV</v>
          </cell>
          <cell r="L18144">
            <v>150000</v>
          </cell>
        </row>
        <row r="18145">
          <cell r="A18145">
            <v>151120</v>
          </cell>
          <cell r="C18145" t="str">
            <v xml:space="preserve"> Invest in sub - eBay France</v>
          </cell>
          <cell r="L18145">
            <v>150000</v>
          </cell>
        </row>
        <row r="18146">
          <cell r="A18146">
            <v>151130</v>
          </cell>
          <cell r="C18146" t="str">
            <v xml:space="preserve"> Invest in sub - eBay Belgium Holding</v>
          </cell>
          <cell r="L18146">
            <v>150000</v>
          </cell>
        </row>
        <row r="18147">
          <cell r="A18147">
            <v>151140</v>
          </cell>
          <cell r="C18147" t="str">
            <v xml:space="preserve"> Invest in sub - eBay Netherland</v>
          </cell>
          <cell r="L18147">
            <v>150000</v>
          </cell>
        </row>
        <row r="18148">
          <cell r="A18148">
            <v>151150</v>
          </cell>
          <cell r="C18148" t="str">
            <v xml:space="preserve"> Invest in sub - iBazar</v>
          </cell>
          <cell r="L18148">
            <v>150000</v>
          </cell>
        </row>
        <row r="18149">
          <cell r="A18149">
            <v>151160</v>
          </cell>
          <cell r="C18149" t="str">
            <v xml:space="preserve"> Invest in sub - Internet Auction</v>
          </cell>
          <cell r="L18149">
            <v>150000</v>
          </cell>
        </row>
        <row r="18150">
          <cell r="A18150">
            <v>151168</v>
          </cell>
          <cell r="C18150" t="str">
            <v>Invest in sub - New Ventures</v>
          </cell>
          <cell r="L18150">
            <v>150000</v>
          </cell>
        </row>
        <row r="18151">
          <cell r="A18151">
            <v>151170</v>
          </cell>
          <cell r="C18151" t="str">
            <v xml:space="preserve"> Invest in sub - Blackthorne</v>
          </cell>
          <cell r="L18151">
            <v>150000</v>
          </cell>
        </row>
        <row r="18152">
          <cell r="A18152">
            <v>151180</v>
          </cell>
          <cell r="C18152" t="str">
            <v xml:space="preserve"> Invest in sub - HomesDirect</v>
          </cell>
          <cell r="L18152">
            <v>150000</v>
          </cell>
        </row>
        <row r="18153">
          <cell r="A18153">
            <v>151190</v>
          </cell>
          <cell r="C18153" t="str">
            <v xml:space="preserve"> Invest in sub - Tower Technology</v>
          </cell>
          <cell r="L18153">
            <v>150000</v>
          </cell>
        </row>
        <row r="18154">
          <cell r="A18154">
            <v>151200</v>
          </cell>
          <cell r="C18154" t="str">
            <v xml:space="preserve"> Invest in sub - eBay Italy</v>
          </cell>
          <cell r="L18154">
            <v>150000</v>
          </cell>
        </row>
        <row r="18155">
          <cell r="A18155">
            <v>151210</v>
          </cell>
          <cell r="C18155" t="str">
            <v xml:space="preserve"> Invest in eBay Real Estate</v>
          </cell>
          <cell r="L18155">
            <v>150000</v>
          </cell>
        </row>
        <row r="18156">
          <cell r="A18156">
            <v>151220</v>
          </cell>
          <cell r="C18156" t="str">
            <v xml:space="preserve"> Invest in sub - NeoCom</v>
          </cell>
          <cell r="L18156">
            <v>150000</v>
          </cell>
        </row>
        <row r="18157">
          <cell r="A18157">
            <v>151225</v>
          </cell>
          <cell r="C18157" t="str">
            <v xml:space="preserve"> Invest in sub - EachNet</v>
          </cell>
          <cell r="L18157">
            <v>150000</v>
          </cell>
        </row>
        <row r="18158">
          <cell r="A18158">
            <v>151230</v>
          </cell>
          <cell r="C18158" t="str">
            <v xml:space="preserve"> Invest in sub - eBay Promotions (UK)</v>
          </cell>
          <cell r="L18158">
            <v>150000</v>
          </cell>
        </row>
        <row r="18159">
          <cell r="A18159">
            <v>151240</v>
          </cell>
          <cell r="C18159" t="str">
            <v xml:space="preserve"> Invest in eBay Taiwan</v>
          </cell>
          <cell r="L18159">
            <v>150000</v>
          </cell>
        </row>
        <row r="18160">
          <cell r="A18160">
            <v>151245</v>
          </cell>
          <cell r="C18160" t="str">
            <v xml:space="preserve"> Invest in eBay Singapore</v>
          </cell>
          <cell r="L18160">
            <v>150000</v>
          </cell>
        </row>
        <row r="18161">
          <cell r="A18161">
            <v>151250</v>
          </cell>
          <cell r="C18161" t="str">
            <v>Invest in Taiwan Customer Support</v>
          </cell>
          <cell r="L18161">
            <v>150000</v>
          </cell>
        </row>
        <row r="18162">
          <cell r="A18162">
            <v>151260</v>
          </cell>
          <cell r="C18162" t="str">
            <v>Invest in UK Holding</v>
          </cell>
          <cell r="L18162">
            <v>150000</v>
          </cell>
        </row>
        <row r="18163">
          <cell r="A18163">
            <v>151270</v>
          </cell>
          <cell r="C18163" t="str">
            <v>Invest in sub - Paypal Inc (0020)</v>
          </cell>
          <cell r="L18163">
            <v>150000</v>
          </cell>
        </row>
        <row r="18164">
          <cell r="A18164">
            <v>151280</v>
          </cell>
          <cell r="C18164" t="str">
            <v>Invest in sub - Germany</v>
          </cell>
          <cell r="L18164">
            <v>150000</v>
          </cell>
        </row>
        <row r="18165">
          <cell r="A18165">
            <v>151287</v>
          </cell>
          <cell r="C18165" t="str">
            <v xml:space="preserve"> Invest in sub - The Commission Exchange Co. Inc.</v>
          </cell>
          <cell r="L18165">
            <v>150000</v>
          </cell>
        </row>
        <row r="18166">
          <cell r="A18166">
            <v>151288</v>
          </cell>
          <cell r="C18166" t="str">
            <v xml:space="preserve"> Invest in sub - Eachnet.com Ltd. - Cayman Island</v>
          </cell>
          <cell r="L18166">
            <v>150000</v>
          </cell>
        </row>
        <row r="18167">
          <cell r="A18167">
            <v>151289</v>
          </cell>
          <cell r="C18167" t="str">
            <v xml:space="preserve"> Invest in sub - EachNet Information Systems Ltd.</v>
          </cell>
          <cell r="L18167">
            <v>150000</v>
          </cell>
        </row>
        <row r="18168">
          <cell r="A18168">
            <v>151290</v>
          </cell>
          <cell r="C18168" t="str">
            <v>Invest in sub - Spain</v>
          </cell>
          <cell r="L18168">
            <v>150000</v>
          </cell>
        </row>
        <row r="18169">
          <cell r="A18169">
            <v>151296</v>
          </cell>
          <cell r="C18169" t="str">
            <v>Invest in sub - Baazee</v>
          </cell>
          <cell r="L18169">
            <v>150000</v>
          </cell>
        </row>
        <row r="18170">
          <cell r="A18170">
            <v>151299</v>
          </cell>
          <cell r="C18170" t="str">
            <v xml:space="preserve"> Inv in sub - eBay Hong Kong</v>
          </cell>
          <cell r="L18170">
            <v>150000</v>
          </cell>
        </row>
        <row r="18171">
          <cell r="A18171">
            <v>151300</v>
          </cell>
          <cell r="C18171" t="str">
            <v>Invest in sub - Canada</v>
          </cell>
          <cell r="L18171">
            <v>150000</v>
          </cell>
        </row>
        <row r="18172">
          <cell r="A18172">
            <v>151303</v>
          </cell>
          <cell r="C18172" t="str">
            <v>Invest in sub - eBay Ireland Ltd.</v>
          </cell>
          <cell r="L18172">
            <v>150000</v>
          </cell>
        </row>
        <row r="18173">
          <cell r="A18173">
            <v>151305</v>
          </cell>
          <cell r="C18173" t="str">
            <v>Invest in sub - AP Regional Mgt (Co. 0305)</v>
          </cell>
          <cell r="L18173">
            <v>150000</v>
          </cell>
        </row>
        <row r="18174">
          <cell r="A18174">
            <v>151306</v>
          </cell>
          <cell r="C18174" t="str">
            <v>Investment in sub-Tradera</v>
          </cell>
          <cell r="L18174">
            <v>150000</v>
          </cell>
        </row>
        <row r="18175">
          <cell r="A18175">
            <v>151307</v>
          </cell>
          <cell r="C18175" t="str">
            <v>Invest in sub-eBay Europe Services</v>
          </cell>
          <cell r="L18175">
            <v>150000</v>
          </cell>
        </row>
        <row r="18176">
          <cell r="A18176">
            <v>151308</v>
          </cell>
          <cell r="C18176" t="str">
            <v>Invest in sub-eBay Europe SARL</v>
          </cell>
          <cell r="L18176">
            <v>150000</v>
          </cell>
        </row>
        <row r="18177">
          <cell r="A18177">
            <v>151310</v>
          </cell>
          <cell r="C18177" t="str">
            <v>Invest in sub - Prime Energy</v>
          </cell>
          <cell r="L18177">
            <v>150000</v>
          </cell>
        </row>
        <row r="18178">
          <cell r="A18178">
            <v>151311</v>
          </cell>
          <cell r="C18178" t="str">
            <v>Invest in sub-Shanghai ENIS (Co 0311)</v>
          </cell>
          <cell r="L18178">
            <v>150000</v>
          </cell>
        </row>
        <row r="18179">
          <cell r="A18179">
            <v>151320</v>
          </cell>
          <cell r="C18179" t="str">
            <v>Invest in sub - eBay Sweden</v>
          </cell>
          <cell r="L18179">
            <v>150000</v>
          </cell>
        </row>
        <row r="18180">
          <cell r="A18180">
            <v>151330</v>
          </cell>
          <cell r="C18180" t="str">
            <v>Invest in sub - eBay Austria GMBH</v>
          </cell>
          <cell r="L18180">
            <v>150000</v>
          </cell>
        </row>
        <row r="18181">
          <cell r="A18181">
            <v>151340</v>
          </cell>
          <cell r="C18181" t="str">
            <v>Invest in sub - CARad</v>
          </cell>
          <cell r="L18181">
            <v>150000</v>
          </cell>
        </row>
        <row r="18182">
          <cell r="A18182">
            <v>151350</v>
          </cell>
          <cell r="C18182" t="str">
            <v>Invest in sub - eBay Belgium SRL</v>
          </cell>
          <cell r="L18182">
            <v>150000</v>
          </cell>
        </row>
        <row r="18183">
          <cell r="A18183">
            <v>151356</v>
          </cell>
          <cell r="C18183" t="str">
            <v>Invest in sub-eBay Polska</v>
          </cell>
          <cell r="L18183">
            <v>150000</v>
          </cell>
        </row>
        <row r="18184">
          <cell r="A18184">
            <v>151357</v>
          </cell>
          <cell r="C18184" t="str">
            <v>Invest in sub - Marktplaats</v>
          </cell>
          <cell r="L18184">
            <v>150000</v>
          </cell>
        </row>
        <row r="18185">
          <cell r="A18185">
            <v>151358</v>
          </cell>
          <cell r="C18185" t="str">
            <v xml:space="preserve"> Inv in sub - PRC AG</v>
          </cell>
          <cell r="L18185">
            <v>150000</v>
          </cell>
        </row>
        <row r="18186">
          <cell r="A18186">
            <v>151360</v>
          </cell>
          <cell r="C18186" t="str">
            <v xml:space="preserve"> Invest in sub - Global (Int'l)</v>
          </cell>
          <cell r="L18186">
            <v>150000</v>
          </cell>
        </row>
        <row r="18187">
          <cell r="A18187">
            <v>151361</v>
          </cell>
          <cell r="C18187" t="str">
            <v xml:space="preserve"> Inv in sub - CDC</v>
          </cell>
          <cell r="L18187">
            <v>150000</v>
          </cell>
        </row>
        <row r="18188">
          <cell r="A18188">
            <v>151370</v>
          </cell>
          <cell r="C18188" t="str">
            <v xml:space="preserve"> Invest in sub - Ireland (Int'l)</v>
          </cell>
          <cell r="L18188">
            <v>150000</v>
          </cell>
        </row>
        <row r="18189">
          <cell r="A18189">
            <v>151371</v>
          </cell>
          <cell r="C18189" t="str">
            <v xml:space="preserve"> Inv in sub - Mobile.de</v>
          </cell>
          <cell r="L18189">
            <v>150000</v>
          </cell>
        </row>
        <row r="18190">
          <cell r="A18190">
            <v>151380</v>
          </cell>
          <cell r="C18190" t="str">
            <v xml:space="preserve"> Invest in sub - Italia</v>
          </cell>
          <cell r="L18190">
            <v>150000</v>
          </cell>
        </row>
        <row r="18191">
          <cell r="A18191">
            <v>151390</v>
          </cell>
          <cell r="C18191" t="str">
            <v xml:space="preserve"> Invest in sub - GmbH</v>
          </cell>
          <cell r="L18191">
            <v>150000</v>
          </cell>
        </row>
        <row r="18192">
          <cell r="A18192">
            <v>151395</v>
          </cell>
          <cell r="C18192" t="str">
            <v xml:space="preserve"> Inv in sub-EENIS</v>
          </cell>
          <cell r="L18192">
            <v>150000</v>
          </cell>
        </row>
        <row r="18193">
          <cell r="A18193">
            <v>151398</v>
          </cell>
          <cell r="C18193" t="str">
            <v>Invest in sub - CSC</v>
          </cell>
          <cell r="L18193">
            <v>150000</v>
          </cell>
        </row>
        <row r="18194">
          <cell r="A18194">
            <v>151400</v>
          </cell>
          <cell r="C18194" t="str">
            <v>Invest in sub - Singapore Services</v>
          </cell>
          <cell r="L18194">
            <v>150000</v>
          </cell>
        </row>
        <row r="18195">
          <cell r="A18195">
            <v>151410</v>
          </cell>
          <cell r="C18195" t="str">
            <v>Invest in sub - PayPal France</v>
          </cell>
          <cell r="L18195">
            <v>150000</v>
          </cell>
        </row>
        <row r="18196">
          <cell r="A18196">
            <v>151430</v>
          </cell>
          <cell r="C18196" t="str">
            <v xml:space="preserve"> Invest in sub - Shopping.com ( Co 430)</v>
          </cell>
          <cell r="L18196">
            <v>150000</v>
          </cell>
        </row>
        <row r="18197">
          <cell r="A18197">
            <v>151431</v>
          </cell>
          <cell r="C18197" t="str">
            <v xml:space="preserve"> Invest in sub - Shopping.com Ltd ( Co 431)</v>
          </cell>
          <cell r="L18197">
            <v>150000</v>
          </cell>
        </row>
        <row r="18198">
          <cell r="A18198">
            <v>151432</v>
          </cell>
          <cell r="C18198" t="str">
            <v>Investin sub - SDC Isreal (Co 0432)</v>
          </cell>
          <cell r="L18198">
            <v>150000</v>
          </cell>
        </row>
        <row r="18199">
          <cell r="A18199">
            <v>151433</v>
          </cell>
          <cell r="C18199" t="str">
            <v>Investin sub - SDC UK Ltd (Co 0433)</v>
          </cell>
          <cell r="L18199">
            <v>150000</v>
          </cell>
        </row>
        <row r="18200">
          <cell r="A18200">
            <v>151434</v>
          </cell>
          <cell r="C18200" t="str">
            <v>Invest in sub - SDC Epinion Ireland (Co 0434)</v>
          </cell>
          <cell r="L18200">
            <v>150000</v>
          </cell>
        </row>
        <row r="18201">
          <cell r="A18201">
            <v>151435</v>
          </cell>
          <cell r="C18201" t="str">
            <v>Investin sub - DealTime BV (Co 0435)</v>
          </cell>
          <cell r="L18201">
            <v>150000</v>
          </cell>
        </row>
        <row r="18202">
          <cell r="A18202">
            <v>151436</v>
          </cell>
          <cell r="C18202" t="str">
            <v>Investin sub-Deal Pilot (Co 0436)</v>
          </cell>
          <cell r="L18202">
            <v>150000</v>
          </cell>
        </row>
        <row r="18203">
          <cell r="A18203">
            <v>151437</v>
          </cell>
          <cell r="C18203" t="str">
            <v>Investin sub-DealTime GmbH (Co 0437)</v>
          </cell>
          <cell r="L18203">
            <v>150000</v>
          </cell>
        </row>
        <row r="18204">
          <cell r="A18204">
            <v>151438</v>
          </cell>
          <cell r="C18204" t="str">
            <v>Invest in sub - SDC Germany (Co 0438)</v>
          </cell>
          <cell r="L18204">
            <v>150000</v>
          </cell>
        </row>
        <row r="18205">
          <cell r="A18205">
            <v>151440</v>
          </cell>
          <cell r="C18205" t="str">
            <v>Invest in sub - SDC France SAS (Co 0440)</v>
          </cell>
          <cell r="L18205">
            <v>150000</v>
          </cell>
        </row>
        <row r="18206">
          <cell r="A18206">
            <v>151441</v>
          </cell>
          <cell r="C18206" t="str">
            <v>Investin sub - SDC Int'l Hldg, Inc (Co 0441)</v>
          </cell>
          <cell r="L18206">
            <v>150000</v>
          </cell>
        </row>
        <row r="18207">
          <cell r="A18207">
            <v>151442</v>
          </cell>
          <cell r="C18207" t="str">
            <v>Invest in sub - SDC Australia (Co 0442)</v>
          </cell>
          <cell r="L18207">
            <v>150000</v>
          </cell>
        </row>
        <row r="18208">
          <cell r="A18208">
            <v>151446</v>
          </cell>
          <cell r="C18208" t="str">
            <v>Invest in sub - PayPal Europe</v>
          </cell>
          <cell r="L18208">
            <v>150000</v>
          </cell>
        </row>
        <row r="18209">
          <cell r="A18209">
            <v>151450</v>
          </cell>
          <cell r="C18209" t="str">
            <v>Invest in sub - PayPal China</v>
          </cell>
          <cell r="L18209">
            <v>150000</v>
          </cell>
        </row>
        <row r="18210">
          <cell r="A18210">
            <v>151451</v>
          </cell>
          <cell r="C18210" t="str">
            <v xml:space="preserve"> Invest in sub - Kijiji GMBH</v>
          </cell>
          <cell r="L18210">
            <v>150000</v>
          </cell>
        </row>
        <row r="18211">
          <cell r="A18211">
            <v>151452</v>
          </cell>
          <cell r="C18211" t="str">
            <v>Invest in sub - Gumtree</v>
          </cell>
          <cell r="L18211">
            <v>150000</v>
          </cell>
        </row>
        <row r="18212">
          <cell r="A18212">
            <v>151453</v>
          </cell>
          <cell r="C18212" t="str">
            <v>Invest in sub - Opus Forum</v>
          </cell>
          <cell r="L18212">
            <v>150000</v>
          </cell>
        </row>
        <row r="18213">
          <cell r="A18213">
            <v>151454</v>
          </cell>
          <cell r="C18213" t="str">
            <v>Invest in sub - Kijiji Italy</v>
          </cell>
          <cell r="L18213">
            <v>150000</v>
          </cell>
        </row>
        <row r="18214">
          <cell r="A18214">
            <v>151455</v>
          </cell>
          <cell r="C18214" t="str">
            <v xml:space="preserve"> Invest in sub - Kijiji Spain</v>
          </cell>
          <cell r="L18214">
            <v>150000</v>
          </cell>
        </row>
        <row r="18215">
          <cell r="A18215">
            <v>151456</v>
          </cell>
          <cell r="C18215" t="str">
            <v xml:space="preserve"> Invest in sub - Kijiji France</v>
          </cell>
          <cell r="L18215">
            <v>150000</v>
          </cell>
        </row>
        <row r="18216">
          <cell r="A18216">
            <v>151457</v>
          </cell>
          <cell r="C18216" t="str">
            <v xml:space="preserve"> Invest in sub - A1 Mplts</v>
          </cell>
          <cell r="L18216">
            <v>150000</v>
          </cell>
        </row>
        <row r="18217">
          <cell r="A18217">
            <v>151458</v>
          </cell>
          <cell r="C18217" t="str">
            <v>Invest in sub - Kijiji CA</v>
          </cell>
          <cell r="L18217">
            <v>150000</v>
          </cell>
        </row>
        <row r="18218">
          <cell r="A18218">
            <v>151459</v>
          </cell>
          <cell r="C18218" t="str">
            <v xml:space="preserve"> Invest in sub - Kijiji UK</v>
          </cell>
          <cell r="L18218">
            <v>150000</v>
          </cell>
        </row>
        <row r="18219">
          <cell r="A18219">
            <v>151470</v>
          </cell>
          <cell r="C18219" t="str">
            <v>Invest in sub - Kijiji CN WFOE</v>
          </cell>
          <cell r="L18219">
            <v>150000</v>
          </cell>
        </row>
        <row r="18220">
          <cell r="A18220">
            <v>151471</v>
          </cell>
          <cell r="C18220" t="str">
            <v>Invest in sub - Kijiji Japan</v>
          </cell>
          <cell r="L18220">
            <v>150000</v>
          </cell>
        </row>
        <row r="18221">
          <cell r="A18221">
            <v>151472</v>
          </cell>
          <cell r="C18221" t="str">
            <v>Inv in Sub - Kijiji Korea (Co 472)</v>
          </cell>
          <cell r="L18221">
            <v>150000</v>
          </cell>
        </row>
        <row r="18222">
          <cell r="A18222">
            <v>151473</v>
          </cell>
          <cell r="C18222" t="str">
            <v>Invest in sub - Kijiji India (Co 473)</v>
          </cell>
          <cell r="L18222">
            <v>150000</v>
          </cell>
        </row>
        <row r="18223">
          <cell r="A18223">
            <v>151474</v>
          </cell>
          <cell r="C18223" t="str">
            <v>Invest in sub - Kijiji Mauritius (Co 474)</v>
          </cell>
          <cell r="L18223">
            <v>150000</v>
          </cell>
        </row>
        <row r="18224">
          <cell r="A18224">
            <v>151490</v>
          </cell>
          <cell r="C18224" t="str">
            <v xml:space="preserve"> Invest in sub - EachNet.com (Hong Kong) Ltd.</v>
          </cell>
          <cell r="L18224">
            <v>150000</v>
          </cell>
        </row>
        <row r="18225">
          <cell r="A18225">
            <v>151600</v>
          </cell>
          <cell r="C18225" t="str">
            <v>Inv in Sub - PayPal UK</v>
          </cell>
          <cell r="L18225">
            <v>150000</v>
          </cell>
        </row>
        <row r="18226">
          <cell r="A18226">
            <v>151602</v>
          </cell>
          <cell r="C18226" t="str">
            <v>Invest in sub - PayPal Netherlands</v>
          </cell>
          <cell r="L18226">
            <v>150000</v>
          </cell>
        </row>
        <row r="18227">
          <cell r="A18227">
            <v>151603</v>
          </cell>
          <cell r="C18227" t="str">
            <v>Invest in sub-PP Europe Services</v>
          </cell>
          <cell r="L18227">
            <v>150000</v>
          </cell>
        </row>
        <row r="18228">
          <cell r="A18228">
            <v>151630</v>
          </cell>
          <cell r="C18228" t="str">
            <v>Invest in sub - PayPal Europe SA (Co 0630)</v>
          </cell>
          <cell r="L18228">
            <v>150000</v>
          </cell>
        </row>
        <row r="18229">
          <cell r="A18229">
            <v>151640</v>
          </cell>
          <cell r="C18229" t="str">
            <v>Invest in sub - PayPal Service (Co 0640)</v>
          </cell>
          <cell r="L18229">
            <v>150000</v>
          </cell>
        </row>
        <row r="18230">
          <cell r="A18230">
            <v>151648</v>
          </cell>
          <cell r="C18230" t="str">
            <v>Investment in Sub -PayPal CA Ltd (co0648)</v>
          </cell>
          <cell r="L18230">
            <v>150000</v>
          </cell>
        </row>
        <row r="18231">
          <cell r="A18231">
            <v>151650</v>
          </cell>
          <cell r="C18231" t="str">
            <v>Investment in Sub - PayPal Singapore (Co0650)</v>
          </cell>
          <cell r="L18231">
            <v>150000</v>
          </cell>
        </row>
        <row r="18232">
          <cell r="A18232">
            <v>151659</v>
          </cell>
          <cell r="C18232" t="str">
            <v>Investment in Sub -PayPal India Pte Ltd (co0659)</v>
          </cell>
          <cell r="L18232">
            <v>150000</v>
          </cell>
        </row>
        <row r="18233">
          <cell r="A18233">
            <v>151660</v>
          </cell>
          <cell r="C18233" t="str">
            <v>Investment in Sub -PayPal Asia Services (co0660)</v>
          </cell>
          <cell r="L18233">
            <v>150000</v>
          </cell>
        </row>
        <row r="18234">
          <cell r="A18234">
            <v>151662</v>
          </cell>
          <cell r="C18234" t="str">
            <v>Invest in sub-PayPal Taiwan ( Co 662)</v>
          </cell>
          <cell r="L18234">
            <v>150000</v>
          </cell>
        </row>
        <row r="18235">
          <cell r="A18235">
            <v>151800</v>
          </cell>
          <cell r="C18235" t="str">
            <v>Inv in Sub - Skype Hldg Inc. (Co 800)</v>
          </cell>
          <cell r="L18235">
            <v>150000</v>
          </cell>
        </row>
        <row r="18236">
          <cell r="A18236">
            <v>151801</v>
          </cell>
          <cell r="C18236" t="str">
            <v>Inv in Sub - Skype Lux Hldg Sarl (Co 801)</v>
          </cell>
          <cell r="L18236">
            <v>150000</v>
          </cell>
        </row>
        <row r="18237">
          <cell r="A18237">
            <v>151802</v>
          </cell>
          <cell r="C18237" t="str">
            <v>Inv in Sub - Skype Tech Sarl (Co 802)</v>
          </cell>
          <cell r="L18237">
            <v>150000</v>
          </cell>
        </row>
        <row r="18238">
          <cell r="A18238">
            <v>151803</v>
          </cell>
          <cell r="C18238" t="str">
            <v>Inv in Sub - Skype Communications SARL (Co 803)</v>
          </cell>
          <cell r="L18238">
            <v>150000</v>
          </cell>
        </row>
        <row r="18239">
          <cell r="A18239">
            <v>151804</v>
          </cell>
          <cell r="C18239" t="str">
            <v>Inv in Sub - Skype Inc (Co 804)</v>
          </cell>
          <cell r="L18239">
            <v>150000</v>
          </cell>
        </row>
        <row r="18240">
          <cell r="A18240">
            <v>151805</v>
          </cell>
          <cell r="C18240" t="str">
            <v>Inv in Sub - Skype Hong Kong (Co 805)</v>
          </cell>
          <cell r="L18240">
            <v>150000</v>
          </cell>
        </row>
        <row r="18241">
          <cell r="A18241">
            <v>151806</v>
          </cell>
          <cell r="C18241" t="str">
            <v>Inv in Sub - S Technologies Ltd (Co 806)</v>
          </cell>
          <cell r="L18241">
            <v>150000</v>
          </cell>
        </row>
        <row r="18242">
          <cell r="A18242">
            <v>151807</v>
          </cell>
          <cell r="C18242" t="str">
            <v>Inv in Sub - Skype Ltd. (Co 807)</v>
          </cell>
          <cell r="L18242">
            <v>150000</v>
          </cell>
        </row>
        <row r="18243">
          <cell r="A18243">
            <v>151808</v>
          </cell>
          <cell r="C18243" t="str">
            <v>Inv in Sub - Skype Technologies OU (Co 808)</v>
          </cell>
          <cell r="L18243">
            <v>150000</v>
          </cell>
        </row>
        <row r="18244">
          <cell r="A18244">
            <v>151809</v>
          </cell>
          <cell r="C18244" t="str">
            <v>Inv in Sub - Skype Software SARL (Co 809)</v>
          </cell>
          <cell r="L18244">
            <v>150000</v>
          </cell>
        </row>
        <row r="18245">
          <cell r="A18245">
            <v>151810</v>
          </cell>
          <cell r="C18245" t="str">
            <v>Inv in Sub - Skyper Ltd (Co 810)</v>
          </cell>
          <cell r="L18245">
            <v>150000</v>
          </cell>
        </row>
        <row r="18246">
          <cell r="A18246">
            <v>151811</v>
          </cell>
          <cell r="C18246" t="str">
            <v xml:space="preserve"> Invest in sub - Sonorit Holding AS ( Co 811)</v>
          </cell>
          <cell r="L18246">
            <v>150000</v>
          </cell>
        </row>
        <row r="18247">
          <cell r="A18247">
            <v>152000</v>
          </cell>
          <cell r="C18247" t="str">
            <v>Invest in affilliates - eBay ANZ</v>
          </cell>
          <cell r="L18247">
            <v>152000</v>
          </cell>
        </row>
        <row r="18248">
          <cell r="A18248">
            <v>159998</v>
          </cell>
          <cell r="C18248" t="str">
            <v>Inv in sub - eBay (BVI) Holdings Inc.</v>
          </cell>
          <cell r="L18248">
            <v>150000</v>
          </cell>
        </row>
        <row r="18250">
          <cell r="A18250">
            <v>160000</v>
          </cell>
          <cell r="C18250" t="str">
            <v>Fixed Assets</v>
          </cell>
          <cell r="L18250">
            <v>160000</v>
          </cell>
        </row>
        <row r="18251">
          <cell r="A18251">
            <v>160001</v>
          </cell>
          <cell r="C18251" t="str">
            <v>Computer Equipment -Site Related</v>
          </cell>
          <cell r="L18251">
            <v>160000</v>
          </cell>
        </row>
        <row r="18252">
          <cell r="A18252">
            <v>160002</v>
          </cell>
          <cell r="C18252" t="str">
            <v>Office Furniture</v>
          </cell>
          <cell r="L18252">
            <v>160002</v>
          </cell>
        </row>
        <row r="18253">
          <cell r="A18253">
            <v>160003</v>
          </cell>
          <cell r="C18253" t="str">
            <v>Leasehold improvements</v>
          </cell>
          <cell r="L18253">
            <v>160003</v>
          </cell>
        </row>
        <row r="18254">
          <cell r="A18254">
            <v>160004</v>
          </cell>
          <cell r="C18254" t="str">
            <v>CIP</v>
          </cell>
          <cell r="L18254">
            <v>160004</v>
          </cell>
        </row>
        <row r="18255">
          <cell r="A18255">
            <v>160005</v>
          </cell>
          <cell r="C18255" t="str">
            <v>Equipment under Capital Lease</v>
          </cell>
          <cell r="L18255">
            <v>160000</v>
          </cell>
        </row>
        <row r="18256">
          <cell r="A18256">
            <v>160006</v>
          </cell>
          <cell r="C18256" t="str">
            <v>Vehicles</v>
          </cell>
          <cell r="L18256">
            <v>160006</v>
          </cell>
        </row>
        <row r="18257">
          <cell r="A18257">
            <v>160007</v>
          </cell>
          <cell r="C18257" t="str">
            <v>Buildings</v>
          </cell>
          <cell r="L18257">
            <v>160010</v>
          </cell>
        </row>
        <row r="18258">
          <cell r="A18258">
            <v>160008</v>
          </cell>
          <cell r="C18258" t="str">
            <v>Computer Software</v>
          </cell>
          <cell r="L18258">
            <v>160000</v>
          </cell>
        </row>
        <row r="18259">
          <cell r="A18259">
            <v>160009</v>
          </cell>
          <cell r="C18259" t="str">
            <v>Computer Software -Site Related</v>
          </cell>
          <cell r="L18259">
            <v>160009</v>
          </cell>
        </row>
        <row r="18260">
          <cell r="A18260">
            <v>160010</v>
          </cell>
          <cell r="C18260" t="str">
            <v>Buildings (RN)</v>
          </cell>
          <cell r="L18260">
            <v>160010</v>
          </cell>
        </row>
        <row r="18261">
          <cell r="A18261">
            <v>160011</v>
          </cell>
          <cell r="C18261" t="str">
            <v>Internal Use Software</v>
          </cell>
          <cell r="L18261">
            <v>160009</v>
          </cell>
        </row>
        <row r="18262">
          <cell r="A18262">
            <v>160012</v>
          </cell>
          <cell r="C18262" t="str">
            <v>Computer Equipment - Corporate</v>
          </cell>
          <cell r="L18262">
            <v>160000</v>
          </cell>
        </row>
        <row r="18263">
          <cell r="A18263">
            <v>160013</v>
          </cell>
          <cell r="C18263" t="str">
            <v>Office Equipment</v>
          </cell>
          <cell r="L18263">
            <v>160000</v>
          </cell>
        </row>
        <row r="18264">
          <cell r="A18264">
            <v>160014</v>
          </cell>
          <cell r="C18264" t="str">
            <v>Office Equipment</v>
          </cell>
          <cell r="L18264">
            <v>160002</v>
          </cell>
        </row>
        <row r="18265">
          <cell r="A18265">
            <v>160015</v>
          </cell>
          <cell r="C18265" t="str">
            <v>Computer Software - Corporate</v>
          </cell>
          <cell r="L18265">
            <v>160009</v>
          </cell>
        </row>
        <row r="18266">
          <cell r="A18266">
            <v>160020</v>
          </cell>
          <cell r="C18266" t="str">
            <v>Computer Equipment -Site Related (RN)</v>
          </cell>
          <cell r="L18266">
            <v>160000</v>
          </cell>
        </row>
        <row r="18267">
          <cell r="A18267">
            <v>160030</v>
          </cell>
          <cell r="C18267" t="str">
            <v>Leasehold Improvements (RN)</v>
          </cell>
          <cell r="L18267">
            <v>160003</v>
          </cell>
        </row>
        <row r="18268">
          <cell r="A18268">
            <v>160035</v>
          </cell>
          <cell r="C18268" t="str">
            <v>Building improvement</v>
          </cell>
          <cell r="L18268">
            <v>160003</v>
          </cell>
        </row>
        <row r="18269">
          <cell r="A18269">
            <v>160040</v>
          </cell>
          <cell r="C18269" t="str">
            <v>Computer Software - Site Related (RN)</v>
          </cell>
          <cell r="L18269">
            <v>160009</v>
          </cell>
        </row>
        <row r="18270">
          <cell r="A18270">
            <v>160041</v>
          </cell>
          <cell r="C18270" t="str">
            <v>Software - IDSW (RN)</v>
          </cell>
          <cell r="L18270">
            <v>160009</v>
          </cell>
        </row>
        <row r="18271">
          <cell r="A18271">
            <v>160042</v>
          </cell>
          <cell r="C18271" t="str">
            <v>IDSW-FAS123R (RN)</v>
          </cell>
          <cell r="L18271">
            <v>160009</v>
          </cell>
        </row>
        <row r="18272">
          <cell r="A18272">
            <v>160050</v>
          </cell>
          <cell r="C18272" t="str">
            <v>Other equipment (RN)</v>
          </cell>
          <cell r="L18272">
            <v>160000</v>
          </cell>
        </row>
        <row r="18273">
          <cell r="A18273">
            <v>160055</v>
          </cell>
          <cell r="C18273" t="str">
            <v>Aviation Equipment (RN)</v>
          </cell>
          <cell r="L18273">
            <v>160055</v>
          </cell>
        </row>
        <row r="18274">
          <cell r="A18274">
            <v>160056</v>
          </cell>
          <cell r="C18274" t="str">
            <v>Aviation Equipment</v>
          </cell>
          <cell r="L18274">
            <v>160056</v>
          </cell>
        </row>
        <row r="18275">
          <cell r="A18275">
            <v>160060</v>
          </cell>
          <cell r="C18275" t="str">
            <v>Office Furniture (RN)</v>
          </cell>
          <cell r="L18275">
            <v>160002</v>
          </cell>
        </row>
        <row r="18276">
          <cell r="A18276">
            <v>160065</v>
          </cell>
          <cell r="C18276" t="str">
            <v>Office Equipment (RN)</v>
          </cell>
          <cell r="L18276">
            <v>160002</v>
          </cell>
        </row>
        <row r="18277">
          <cell r="A18277">
            <v>160070</v>
          </cell>
          <cell r="C18277" t="str">
            <v>Computer Equipment -Corporate (RN)</v>
          </cell>
          <cell r="L18277">
            <v>160000</v>
          </cell>
        </row>
        <row r="18278">
          <cell r="A18278">
            <v>160080</v>
          </cell>
          <cell r="C18278" t="str">
            <v>Computer Software - Corporate (RN)</v>
          </cell>
          <cell r="L18278">
            <v>160009</v>
          </cell>
        </row>
        <row r="18279">
          <cell r="A18279">
            <v>160085</v>
          </cell>
          <cell r="C18279" t="str">
            <v>Vehicles (RN)</v>
          </cell>
          <cell r="L18279">
            <v>160006</v>
          </cell>
        </row>
        <row r="18280">
          <cell r="A18280">
            <v>160090</v>
          </cell>
          <cell r="C18280" t="str">
            <v>CIP (RN)</v>
          </cell>
          <cell r="L18280">
            <v>160004</v>
          </cell>
        </row>
        <row r="18281">
          <cell r="A18281">
            <v>160094</v>
          </cell>
          <cell r="C18281" t="str">
            <v>CIP - IDSW FAS123R (RN)</v>
          </cell>
          <cell r="L18281">
            <v>160009</v>
          </cell>
        </row>
        <row r="18282">
          <cell r="A18282">
            <v>160095</v>
          </cell>
          <cell r="C18282" t="str">
            <v>CIP - IDSW (RN)</v>
          </cell>
          <cell r="L18282">
            <v>160004</v>
          </cell>
        </row>
        <row r="18283">
          <cell r="A18283">
            <v>160096</v>
          </cell>
          <cell r="C18283" t="str">
            <v>Accrued CIP - IDSW</v>
          </cell>
          <cell r="L18283">
            <v>160004</v>
          </cell>
        </row>
        <row r="18284">
          <cell r="A18284">
            <v>160100</v>
          </cell>
          <cell r="C18284" t="str">
            <v>Low Value Assets</v>
          </cell>
          <cell r="L18284">
            <v>160000</v>
          </cell>
        </row>
        <row r="18285">
          <cell r="A18285">
            <v>160200</v>
          </cell>
          <cell r="C18285" t="str">
            <v>Equipment under Capital Lease (RN)</v>
          </cell>
          <cell r="L18285">
            <v>160000</v>
          </cell>
        </row>
        <row r="18286">
          <cell r="A18286">
            <v>160300</v>
          </cell>
          <cell r="C18286" t="str">
            <v>Land (RN)</v>
          </cell>
          <cell r="L18286">
            <v>160010</v>
          </cell>
        </row>
        <row r="18288">
          <cell r="A18288">
            <v>170000</v>
          </cell>
          <cell r="C18288" t="str">
            <v>Accumulated Depreciation &amp; Amortization</v>
          </cell>
          <cell r="L18288">
            <v>170000</v>
          </cell>
        </row>
        <row r="18289">
          <cell r="A18289">
            <v>170001</v>
          </cell>
          <cell r="C18289" t="str">
            <v>Accumulated Depr Computer Equipment-Site Related</v>
          </cell>
          <cell r="L18289">
            <v>170000</v>
          </cell>
        </row>
        <row r="18290">
          <cell r="A18290">
            <v>170002</v>
          </cell>
          <cell r="C18290" t="str">
            <v>Accumulated Depr Office Furniture</v>
          </cell>
          <cell r="L18290">
            <v>170000</v>
          </cell>
        </row>
        <row r="18291">
          <cell r="A18291">
            <v>170003</v>
          </cell>
          <cell r="C18291" t="str">
            <v>Accum Amort - Leasehold Improvements</v>
          </cell>
          <cell r="L18291">
            <v>170000</v>
          </cell>
        </row>
        <row r="18292">
          <cell r="A18292">
            <v>170006</v>
          </cell>
          <cell r="C18292" t="str">
            <v>Accumulated Depr Vehicles</v>
          </cell>
          <cell r="L18292">
            <v>170000</v>
          </cell>
        </row>
        <row r="18293">
          <cell r="A18293">
            <v>170007</v>
          </cell>
          <cell r="C18293" t="str">
            <v>Accumulated Depreciation - Land &amp; Buildings</v>
          </cell>
          <cell r="L18293">
            <v>170000</v>
          </cell>
        </row>
        <row r="18294">
          <cell r="A18294">
            <v>170008</v>
          </cell>
          <cell r="C18294" t="str">
            <v>Accum Amort - Computer Software - Site Related</v>
          </cell>
          <cell r="L18294">
            <v>170000</v>
          </cell>
        </row>
        <row r="18295">
          <cell r="A18295">
            <v>170010</v>
          </cell>
          <cell r="C18295" t="str">
            <v>Accumulated Depreciation - Buildings</v>
          </cell>
          <cell r="L18295">
            <v>170000</v>
          </cell>
        </row>
        <row r="18296">
          <cell r="A18296">
            <v>170011</v>
          </cell>
          <cell r="C18296" t="str">
            <v>Accum Amort - Internal Use Software</v>
          </cell>
          <cell r="L18296">
            <v>170000</v>
          </cell>
        </row>
        <row r="18297">
          <cell r="A18297">
            <v>170012</v>
          </cell>
          <cell r="C18297" t="str">
            <v>Accumulated Depr Computer Equipment - Corporate</v>
          </cell>
          <cell r="L18297">
            <v>170000</v>
          </cell>
        </row>
        <row r="18298">
          <cell r="A18298">
            <v>170013</v>
          </cell>
          <cell r="C18298" t="str">
            <v>Accumulated Depr Office Equipment</v>
          </cell>
          <cell r="L18298">
            <v>170000</v>
          </cell>
        </row>
        <row r="18299">
          <cell r="A18299">
            <v>170015</v>
          </cell>
          <cell r="C18299" t="str">
            <v>Accum Amort - Computer Software - Corporate</v>
          </cell>
          <cell r="L18299">
            <v>170000</v>
          </cell>
        </row>
        <row r="18300">
          <cell r="A18300">
            <v>170020</v>
          </cell>
          <cell r="C18300" t="str">
            <v>Accum Depr-Computer Equipment-Site Related (RN)</v>
          </cell>
          <cell r="L18300">
            <v>170000</v>
          </cell>
        </row>
        <row r="18301">
          <cell r="A18301">
            <v>170030</v>
          </cell>
          <cell r="C18301" t="str">
            <v>Accum Amort - Leasehold Improvements (RN)</v>
          </cell>
          <cell r="L18301">
            <v>170000</v>
          </cell>
        </row>
        <row r="18302">
          <cell r="A18302">
            <v>170035</v>
          </cell>
          <cell r="C18302" t="str">
            <v>Accum. Depr. - Blg improvement</v>
          </cell>
          <cell r="L18302">
            <v>170000</v>
          </cell>
        </row>
        <row r="18303">
          <cell r="A18303">
            <v>170040</v>
          </cell>
          <cell r="C18303" t="str">
            <v>Accum Amort - Computer SW - Site Related (RN)</v>
          </cell>
          <cell r="L18303">
            <v>170000</v>
          </cell>
        </row>
        <row r="18304">
          <cell r="A18304">
            <v>170041</v>
          </cell>
          <cell r="C18304" t="str">
            <v>Accum Amort - Software - IDSW (RN)</v>
          </cell>
          <cell r="L18304">
            <v>170000</v>
          </cell>
        </row>
        <row r="18305">
          <cell r="A18305">
            <v>170042</v>
          </cell>
          <cell r="C18305" t="str">
            <v>Accum Amort-IDSW(FAS123R) (RN)</v>
          </cell>
          <cell r="L18305">
            <v>170000</v>
          </cell>
        </row>
        <row r="18306">
          <cell r="A18306">
            <v>170050</v>
          </cell>
          <cell r="C18306" t="str">
            <v>Accumulated Depr - Other Equipment (RN)</v>
          </cell>
          <cell r="L18306">
            <v>170000</v>
          </cell>
        </row>
        <row r="18307">
          <cell r="A18307">
            <v>170055</v>
          </cell>
          <cell r="C18307" t="str">
            <v>Accumulated Depr - Aviation Equipment (RN)</v>
          </cell>
          <cell r="L18307">
            <v>170000</v>
          </cell>
        </row>
        <row r="18308">
          <cell r="A18308">
            <v>170060</v>
          </cell>
          <cell r="C18308" t="str">
            <v>Accumulated Depr -Office Furniture (RN)</v>
          </cell>
          <cell r="L18308">
            <v>170000</v>
          </cell>
        </row>
        <row r="18309">
          <cell r="A18309">
            <v>170065</v>
          </cell>
          <cell r="C18309" t="str">
            <v>Accumulated Depreciation - Office Equipment (RN)</v>
          </cell>
          <cell r="L18309">
            <v>170000</v>
          </cell>
        </row>
        <row r="18310">
          <cell r="A18310">
            <v>170070</v>
          </cell>
          <cell r="C18310" t="str">
            <v>Accumulated Depr-Computer Equipment-Corporate (RN)</v>
          </cell>
          <cell r="L18310">
            <v>170000</v>
          </cell>
        </row>
        <row r="18311">
          <cell r="A18311">
            <v>170080</v>
          </cell>
          <cell r="C18311" t="str">
            <v>Accum Amort - Computer SW - Corporate (RN)</v>
          </cell>
          <cell r="L18311">
            <v>170000</v>
          </cell>
        </row>
        <row r="18312">
          <cell r="A18312">
            <v>170085</v>
          </cell>
          <cell r="C18312" t="str">
            <v>Accumulated Depr Vehicles (RN)</v>
          </cell>
          <cell r="L18312">
            <v>170000</v>
          </cell>
        </row>
        <row r="18313">
          <cell r="A18313">
            <v>170100</v>
          </cell>
          <cell r="C18313" t="str">
            <v>Accumulated Depreciation - Low Value Assets</v>
          </cell>
          <cell r="L18313">
            <v>170000</v>
          </cell>
        </row>
        <row r="18314">
          <cell r="A18314">
            <v>170200</v>
          </cell>
          <cell r="C18314" t="str">
            <v>Accum Amort - Equipment under Capital Lease (RN)</v>
          </cell>
          <cell r="L18314">
            <v>170000</v>
          </cell>
        </row>
        <row r="18316">
          <cell r="A18316">
            <v>180000</v>
          </cell>
          <cell r="C18316" t="str">
            <v>Non current assets</v>
          </cell>
          <cell r="L18316">
            <v>180000</v>
          </cell>
        </row>
        <row r="18317">
          <cell r="A18317">
            <v>181000</v>
          </cell>
          <cell r="C18317" t="str">
            <v>Deposits - long term</v>
          </cell>
          <cell r="L18317">
            <v>180000</v>
          </cell>
        </row>
        <row r="18318">
          <cell r="A18318">
            <v>182000</v>
          </cell>
          <cell r="C18318" t="str">
            <v>Notes receivable - long term</v>
          </cell>
          <cell r="L18318">
            <v>182000</v>
          </cell>
        </row>
        <row r="18319">
          <cell r="A18319">
            <v>183000</v>
          </cell>
          <cell r="C18319" t="str">
            <v>Deferred tax asset  - non current</v>
          </cell>
          <cell r="L18319">
            <v>183000</v>
          </cell>
        </row>
        <row r="18320">
          <cell r="A18320">
            <v>183010</v>
          </cell>
          <cell r="C18320" t="str">
            <v>NC Def tax assets - FAS115/133</v>
          </cell>
          <cell r="L18320">
            <v>183010</v>
          </cell>
        </row>
        <row r="18321">
          <cell r="A18321">
            <v>183020</v>
          </cell>
          <cell r="C18321" t="str">
            <v>DTA - Stock Based Compensation</v>
          </cell>
          <cell r="L18321">
            <v>183000</v>
          </cell>
        </row>
        <row r="18322">
          <cell r="A18322">
            <v>183500</v>
          </cell>
          <cell r="C18322" t="str">
            <v>Asset held for sale</v>
          </cell>
          <cell r="L18322">
            <v>183500</v>
          </cell>
        </row>
        <row r="18323">
          <cell r="A18323">
            <v>184000</v>
          </cell>
          <cell r="C18323" t="str">
            <v>Other non current assets</v>
          </cell>
          <cell r="L18323">
            <v>180000</v>
          </cell>
        </row>
        <row r="18324">
          <cell r="A18324">
            <v>184010</v>
          </cell>
          <cell r="C18324" t="str">
            <v>Merger related transaction costs</v>
          </cell>
          <cell r="L18324">
            <v>180000</v>
          </cell>
        </row>
        <row r="18325">
          <cell r="A18325">
            <v>185000</v>
          </cell>
          <cell r="C18325" t="str">
            <v>Long term investments</v>
          </cell>
          <cell r="L18325">
            <v>185000</v>
          </cell>
        </row>
        <row r="18326">
          <cell r="A18326">
            <v>185001</v>
          </cell>
          <cell r="C18326" t="str">
            <v>PPI - Investment BoA#857483</v>
          </cell>
          <cell r="L18326">
            <v>185000</v>
          </cell>
        </row>
        <row r="18327">
          <cell r="A18327">
            <v>185002</v>
          </cell>
          <cell r="C18327" t="str">
            <v>PPI-Invest. BofA (Valuation)</v>
          </cell>
          <cell r="L18327">
            <v>185000</v>
          </cell>
        </row>
        <row r="18328">
          <cell r="A18328">
            <v>185003</v>
          </cell>
          <cell r="C18328" t="str">
            <v>FBO- Investment BoA/WFB</v>
          </cell>
          <cell r="L18328">
            <v>185000</v>
          </cell>
        </row>
        <row r="18329">
          <cell r="A18329">
            <v>185004</v>
          </cell>
          <cell r="C18329" t="str">
            <v>PPI - WFB LT Invest. #5212</v>
          </cell>
          <cell r="L18329">
            <v>185000</v>
          </cell>
        </row>
        <row r="18330">
          <cell r="A18330">
            <v>185005</v>
          </cell>
          <cell r="C18330" t="str">
            <v>CBI Investment</v>
          </cell>
          <cell r="L18330">
            <v>185000</v>
          </cell>
        </row>
        <row r="18331">
          <cell r="A18331">
            <v>185006</v>
          </cell>
          <cell r="C18331" t="str">
            <v>closed-created in error</v>
          </cell>
          <cell r="L18331">
            <v>185000</v>
          </cell>
        </row>
        <row r="18332">
          <cell r="A18332">
            <v>186000</v>
          </cell>
          <cell r="C18332" t="str">
            <v>Organization costs</v>
          </cell>
          <cell r="L18332">
            <v>185000</v>
          </cell>
        </row>
        <row r="18333">
          <cell r="A18333">
            <v>187016</v>
          </cell>
          <cell r="C18333" t="str">
            <v>Interco LT rec - Pro Store (Co 0016)</v>
          </cell>
          <cell r="L18333">
            <v>180000</v>
          </cell>
        </row>
        <row r="18334">
          <cell r="A18334">
            <v>187080</v>
          </cell>
          <cell r="C18334" t="str">
            <v>Interco LT rec - Korea (Co 0080)</v>
          </cell>
          <cell r="L18334">
            <v>187080</v>
          </cell>
        </row>
        <row r="18335">
          <cell r="A18335">
            <v>187081</v>
          </cell>
          <cell r="C18335" t="str">
            <v>Interco LT rec - iBazar (Co 0081)</v>
          </cell>
          <cell r="L18335">
            <v>187081</v>
          </cell>
        </row>
        <row r="18336">
          <cell r="A18336">
            <v>187084</v>
          </cell>
          <cell r="C18336" t="str">
            <v>Interco LT rec - Neocom (Co 0084)</v>
          </cell>
          <cell r="L18336">
            <v>187084</v>
          </cell>
        </row>
        <row r="18337">
          <cell r="A18337">
            <v>187085</v>
          </cell>
          <cell r="C18337" t="str">
            <v>Interco LT rec - PayPal (Co 0020)</v>
          </cell>
          <cell r="L18337">
            <v>187085</v>
          </cell>
        </row>
        <row r="18338">
          <cell r="A18338">
            <v>187086</v>
          </cell>
          <cell r="C18338" t="str">
            <v>Interco LT rec - INT'L (closed)</v>
          </cell>
          <cell r="L18338">
            <v>187086</v>
          </cell>
        </row>
        <row r="18339">
          <cell r="A18339">
            <v>187087</v>
          </cell>
          <cell r="C18339" t="str">
            <v>Interco LT rec - Payments (closed)</v>
          </cell>
          <cell r="L18339">
            <v>187087</v>
          </cell>
        </row>
        <row r="18340">
          <cell r="A18340">
            <v>187089</v>
          </cell>
          <cell r="C18340" t="str">
            <v>Interco LT rec - ENIS</v>
          </cell>
          <cell r="L18340">
            <v>180000</v>
          </cell>
        </row>
        <row r="18341">
          <cell r="A18341">
            <v>187092</v>
          </cell>
          <cell r="C18341" t="str">
            <v>Interco LT rec - Singapore (Co 0092)</v>
          </cell>
          <cell r="L18341">
            <v>180000</v>
          </cell>
        </row>
        <row r="18342">
          <cell r="A18342">
            <v>187801</v>
          </cell>
          <cell r="C18342" t="str">
            <v>Interco LT rec - Sven Luxembourg</v>
          </cell>
          <cell r="L18342">
            <v>180000</v>
          </cell>
        </row>
        <row r="18343">
          <cell r="A18343">
            <v>187802</v>
          </cell>
          <cell r="C18343" t="str">
            <v>Interco LT rec - Skype Tech Sarl (Co 802)</v>
          </cell>
          <cell r="L18343">
            <v>187086</v>
          </cell>
        </row>
        <row r="18344">
          <cell r="A18344">
            <v>188000</v>
          </cell>
          <cell r="C18344" t="str">
            <v>L/T Investments -external</v>
          </cell>
          <cell r="L18344">
            <v>185000</v>
          </cell>
        </row>
        <row r="18345">
          <cell r="A18345">
            <v>188100</v>
          </cell>
          <cell r="C18345" t="str">
            <v>L/T Investments -premium or discount</v>
          </cell>
          <cell r="L18345">
            <v>185000</v>
          </cell>
        </row>
        <row r="18346">
          <cell r="A18346">
            <v>188200</v>
          </cell>
          <cell r="C18346" t="str">
            <v>L/T Investments -internal</v>
          </cell>
          <cell r="L18346">
            <v>185000</v>
          </cell>
        </row>
        <row r="18347">
          <cell r="A18347">
            <v>188400</v>
          </cell>
          <cell r="C18347" t="str">
            <v>L/T Investments Paine Webber</v>
          </cell>
          <cell r="L18347">
            <v>185000</v>
          </cell>
        </row>
        <row r="18348">
          <cell r="A18348">
            <v>188500</v>
          </cell>
          <cell r="C18348" t="str">
            <v>LT Sabbatical Fund Investment</v>
          </cell>
          <cell r="L18348">
            <v>188900</v>
          </cell>
        </row>
        <row r="18349">
          <cell r="A18349">
            <v>188900</v>
          </cell>
          <cell r="C18349" t="str">
            <v>Restricted Cash &amp; Investments - Noncurrent</v>
          </cell>
          <cell r="L18349">
            <v>188900</v>
          </cell>
        </row>
        <row r="18350">
          <cell r="A18350">
            <v>189000</v>
          </cell>
          <cell r="C18350" t="str">
            <v>L/T Equity Investments</v>
          </cell>
          <cell r="L18350">
            <v>185000</v>
          </cell>
        </row>
        <row r="18351">
          <cell r="A18351">
            <v>189500</v>
          </cell>
          <cell r="C18351" t="str">
            <v>LT Note receivable fr Affiliates</v>
          </cell>
          <cell r="L18351">
            <v>189500</v>
          </cell>
        </row>
        <row r="18353">
          <cell r="A18353">
            <v>190000</v>
          </cell>
          <cell r="C18353" t="str">
            <v>Intangible assets</v>
          </cell>
          <cell r="L18353">
            <v>190000</v>
          </cell>
        </row>
        <row r="18354">
          <cell r="A18354">
            <v>191000</v>
          </cell>
          <cell r="C18354" t="str">
            <v>Developed technology</v>
          </cell>
          <cell r="L18354">
            <v>190000</v>
          </cell>
        </row>
        <row r="18355">
          <cell r="A18355">
            <v>191010</v>
          </cell>
          <cell r="C18355" t="str">
            <v>Developed technology</v>
          </cell>
          <cell r="L18355">
            <v>191010</v>
          </cell>
        </row>
        <row r="18356">
          <cell r="A18356">
            <v>191500</v>
          </cell>
          <cell r="C18356" t="str">
            <v>Assembled work force</v>
          </cell>
          <cell r="L18356">
            <v>190000</v>
          </cell>
        </row>
        <row r="18357">
          <cell r="A18357">
            <v>191510</v>
          </cell>
          <cell r="C18357" t="str">
            <v>Assembled work force</v>
          </cell>
          <cell r="L18357">
            <v>191510</v>
          </cell>
        </row>
        <row r="18358">
          <cell r="A18358">
            <v>192000</v>
          </cell>
          <cell r="C18358" t="str">
            <v>Covenant not to compete</v>
          </cell>
          <cell r="L18358">
            <v>190000</v>
          </cell>
        </row>
        <row r="18359">
          <cell r="A18359">
            <v>192010</v>
          </cell>
          <cell r="C18359" t="str">
            <v>Covenant not to compete</v>
          </cell>
          <cell r="L18359">
            <v>192010</v>
          </cell>
        </row>
        <row r="18360">
          <cell r="A18360">
            <v>192500</v>
          </cell>
          <cell r="C18360" t="str">
            <v>Customer list</v>
          </cell>
          <cell r="L18360">
            <v>190000</v>
          </cell>
        </row>
        <row r="18361">
          <cell r="A18361">
            <v>192510</v>
          </cell>
          <cell r="C18361" t="str">
            <v>Customer list</v>
          </cell>
          <cell r="L18361">
            <v>192510</v>
          </cell>
        </row>
        <row r="18362">
          <cell r="A18362">
            <v>193000</v>
          </cell>
          <cell r="C18362" t="str">
            <v>Trademark &amp; tradenames</v>
          </cell>
          <cell r="L18362">
            <v>190000</v>
          </cell>
        </row>
        <row r="18363">
          <cell r="A18363">
            <v>193010</v>
          </cell>
          <cell r="C18363" t="str">
            <v>Trademark &amp; tradenames</v>
          </cell>
          <cell r="L18363">
            <v>193010</v>
          </cell>
        </row>
        <row r="18364">
          <cell r="A18364">
            <v>193500</v>
          </cell>
          <cell r="C18364" t="str">
            <v>Patents</v>
          </cell>
          <cell r="L18364">
            <v>190000</v>
          </cell>
        </row>
        <row r="18365">
          <cell r="A18365">
            <v>193510</v>
          </cell>
          <cell r="C18365" t="str">
            <v>Patents</v>
          </cell>
          <cell r="L18365">
            <v>193510</v>
          </cell>
        </row>
        <row r="18366">
          <cell r="A18366">
            <v>194000</v>
          </cell>
          <cell r="C18366" t="str">
            <v>Goodwill</v>
          </cell>
          <cell r="L18366">
            <v>190000</v>
          </cell>
        </row>
        <row r="18367">
          <cell r="A18367">
            <v>194010</v>
          </cell>
          <cell r="C18367" t="str">
            <v>Goodwill</v>
          </cell>
          <cell r="L18367">
            <v>194010</v>
          </cell>
        </row>
        <row r="18368">
          <cell r="A18368">
            <v>194011</v>
          </cell>
          <cell r="C18368" t="str">
            <v>Assembled work force</v>
          </cell>
          <cell r="L18368">
            <v>194010</v>
          </cell>
        </row>
        <row r="18369">
          <cell r="A18369">
            <v>195000</v>
          </cell>
          <cell r="C18369" t="str">
            <v>Accum amortization of intangible assets</v>
          </cell>
          <cell r="L18369">
            <v>195000</v>
          </cell>
        </row>
        <row r="18370">
          <cell r="A18370">
            <v>196000</v>
          </cell>
          <cell r="C18370" t="str">
            <v>Accum amortization of developed technology</v>
          </cell>
          <cell r="L18370">
            <v>195000</v>
          </cell>
        </row>
        <row r="18371">
          <cell r="A18371">
            <v>196010</v>
          </cell>
          <cell r="C18371" t="str">
            <v>Accum amortization of developed technology</v>
          </cell>
          <cell r="L18371">
            <v>196010</v>
          </cell>
        </row>
        <row r="18372">
          <cell r="A18372">
            <v>196500</v>
          </cell>
          <cell r="C18372" t="str">
            <v>Accum amortization of assembled work force</v>
          </cell>
          <cell r="L18372">
            <v>195000</v>
          </cell>
        </row>
        <row r="18373">
          <cell r="A18373">
            <v>196510</v>
          </cell>
          <cell r="C18373" t="str">
            <v>Accum amortization of assembled work force</v>
          </cell>
          <cell r="L18373">
            <v>196510</v>
          </cell>
        </row>
        <row r="18374">
          <cell r="A18374">
            <v>197000</v>
          </cell>
          <cell r="C18374" t="str">
            <v>Accum amortization of covenant not to compete</v>
          </cell>
          <cell r="L18374">
            <v>195000</v>
          </cell>
        </row>
        <row r="18375">
          <cell r="A18375">
            <v>197010</v>
          </cell>
          <cell r="C18375" t="str">
            <v>Accum amortization of covenant not to compete</v>
          </cell>
          <cell r="L18375">
            <v>197010</v>
          </cell>
        </row>
        <row r="18376">
          <cell r="A18376">
            <v>197500</v>
          </cell>
          <cell r="C18376" t="str">
            <v>Accum amortization of customer list</v>
          </cell>
          <cell r="L18376">
            <v>195000</v>
          </cell>
        </row>
        <row r="18377">
          <cell r="A18377">
            <v>197510</v>
          </cell>
          <cell r="C18377" t="str">
            <v>Accum amortization of customer list</v>
          </cell>
          <cell r="L18377">
            <v>197510</v>
          </cell>
        </row>
        <row r="18378">
          <cell r="A18378">
            <v>198000</v>
          </cell>
          <cell r="C18378" t="str">
            <v>Accum amortization of trademark &amp; tradenames</v>
          </cell>
          <cell r="L18378">
            <v>195000</v>
          </cell>
        </row>
        <row r="18379">
          <cell r="A18379">
            <v>198010</v>
          </cell>
          <cell r="C18379" t="str">
            <v>Accum amortization of trademark &amp; tradenames</v>
          </cell>
          <cell r="L18379">
            <v>198010</v>
          </cell>
        </row>
        <row r="18380">
          <cell r="A18380">
            <v>198500</v>
          </cell>
          <cell r="C18380" t="str">
            <v>Accum amortization of patents</v>
          </cell>
          <cell r="L18380">
            <v>195000</v>
          </cell>
        </row>
        <row r="18381">
          <cell r="A18381">
            <v>198510</v>
          </cell>
          <cell r="C18381" t="str">
            <v>Accum amortization of patents</v>
          </cell>
          <cell r="L18381">
            <v>198510</v>
          </cell>
        </row>
        <row r="18382">
          <cell r="A18382">
            <v>199000</v>
          </cell>
          <cell r="C18382" t="str">
            <v>Accum amortization of goodwill</v>
          </cell>
          <cell r="L18382">
            <v>195000</v>
          </cell>
        </row>
        <row r="18383">
          <cell r="A18383">
            <v>199010</v>
          </cell>
          <cell r="C18383" t="str">
            <v>Accum amortization of goodwill</v>
          </cell>
          <cell r="L18383">
            <v>199010</v>
          </cell>
        </row>
        <row r="18385">
          <cell r="A18385">
            <v>200000</v>
          </cell>
          <cell r="C18385" t="str">
            <v>Accounts payable</v>
          </cell>
          <cell r="L18385">
            <v>200000</v>
          </cell>
        </row>
        <row r="18386">
          <cell r="A18386">
            <v>201000</v>
          </cell>
          <cell r="C18386" t="str">
            <v>Accounts payable - trade</v>
          </cell>
          <cell r="L18386">
            <v>200000</v>
          </cell>
        </row>
        <row r="18387">
          <cell r="A18387">
            <v>201010</v>
          </cell>
          <cell r="C18387" t="str">
            <v>Accounts Payable Trade -  Intl AG</v>
          </cell>
          <cell r="L18387">
            <v>200000</v>
          </cell>
        </row>
        <row r="18388">
          <cell r="A18388">
            <v>201015</v>
          </cell>
          <cell r="C18388" t="str">
            <v>AG Accruals online</v>
          </cell>
          <cell r="L18388">
            <v>200000</v>
          </cell>
        </row>
        <row r="18389">
          <cell r="A18389">
            <v>201020</v>
          </cell>
          <cell r="C18389" t="str">
            <v>AG Accruals offline</v>
          </cell>
          <cell r="L18389">
            <v>200000</v>
          </cell>
        </row>
        <row r="18390">
          <cell r="A18390">
            <v>201099</v>
          </cell>
          <cell r="C18390" t="str">
            <v>AP - trade-FCurr. valuation adjustment account</v>
          </cell>
          <cell r="L18390">
            <v>200000</v>
          </cell>
        </row>
        <row r="18391">
          <cell r="A18391">
            <v>201100</v>
          </cell>
          <cell r="C18391" t="str">
            <v>Accounts payable - trade adjustments</v>
          </cell>
          <cell r="L18391">
            <v>200000</v>
          </cell>
        </row>
        <row r="18392">
          <cell r="A18392">
            <v>201200</v>
          </cell>
          <cell r="C18392" t="str">
            <v>Accounts payable -employee expense rep</v>
          </cell>
          <cell r="L18392">
            <v>200000</v>
          </cell>
        </row>
        <row r="18393">
          <cell r="A18393">
            <v>201500</v>
          </cell>
          <cell r="C18393" t="str">
            <v>Due Sellers payable</v>
          </cell>
          <cell r="L18393">
            <v>200000</v>
          </cell>
        </row>
        <row r="18394">
          <cell r="A18394">
            <v>201501</v>
          </cell>
          <cell r="C18394" t="str">
            <v>Due Sellers - UK</v>
          </cell>
          <cell r="L18394">
            <v>200000</v>
          </cell>
        </row>
        <row r="18395">
          <cell r="A18395">
            <v>201510</v>
          </cell>
          <cell r="C18395" t="str">
            <v>Accounts Payable - ACH Returns</v>
          </cell>
          <cell r="L18395">
            <v>200000</v>
          </cell>
        </row>
        <row r="18396">
          <cell r="A18396">
            <v>201600</v>
          </cell>
          <cell r="C18396" t="str">
            <v>Charity payable</v>
          </cell>
          <cell r="L18396">
            <v>200000</v>
          </cell>
        </row>
        <row r="18397">
          <cell r="A18397">
            <v>202000</v>
          </cell>
          <cell r="C18397" t="str">
            <v>Accrued A/P Univoiced Receipts (RN)</v>
          </cell>
          <cell r="L18397">
            <v>200000</v>
          </cell>
        </row>
        <row r="18398">
          <cell r="A18398">
            <v>202500</v>
          </cell>
          <cell r="C18398" t="str">
            <v>Accrued accounts payable</v>
          </cell>
          <cell r="L18398">
            <v>200000</v>
          </cell>
        </row>
        <row r="18399">
          <cell r="A18399">
            <v>203000</v>
          </cell>
          <cell r="C18399" t="str">
            <v>Revenue Share Payable</v>
          </cell>
          <cell r="L18399">
            <v>200000</v>
          </cell>
        </row>
        <row r="18400">
          <cell r="A18400">
            <v>204000</v>
          </cell>
          <cell r="C18400" t="str">
            <v>Due to Customers</v>
          </cell>
          <cell r="L18400">
            <v>204000</v>
          </cell>
        </row>
        <row r="18401">
          <cell r="A18401">
            <v>204001</v>
          </cell>
          <cell r="C18401" t="str">
            <v>Due to Buyer</v>
          </cell>
          <cell r="L18401">
            <v>204000</v>
          </cell>
        </row>
        <row r="18402">
          <cell r="A18402">
            <v>204002</v>
          </cell>
          <cell r="C18402" t="str">
            <v>Due to eBay Express Sellers</v>
          </cell>
          <cell r="L18402">
            <v>204000</v>
          </cell>
        </row>
        <row r="18403">
          <cell r="A18403">
            <v>204100</v>
          </cell>
          <cell r="C18403" t="str">
            <v>Wells Fargo Payable</v>
          </cell>
          <cell r="L18403">
            <v>204000</v>
          </cell>
        </row>
        <row r="18404">
          <cell r="A18404">
            <v>204101</v>
          </cell>
          <cell r="C18404" t="str">
            <v>Deposit in transit</v>
          </cell>
          <cell r="L18404">
            <v>204000</v>
          </cell>
        </row>
        <row r="18405">
          <cell r="A18405">
            <v>204102</v>
          </cell>
          <cell r="C18405" t="str">
            <v>Wash - Pin Based</v>
          </cell>
          <cell r="L18405">
            <v>204000</v>
          </cell>
        </row>
        <row r="18406">
          <cell r="A18406">
            <v>204103</v>
          </cell>
          <cell r="C18406" t="str">
            <v>Wash -Sig Based</v>
          </cell>
          <cell r="L18406">
            <v>204000</v>
          </cell>
        </row>
        <row r="18407">
          <cell r="A18407">
            <v>204104</v>
          </cell>
          <cell r="C18407" t="str">
            <v>Wash - Mutual Fund</v>
          </cell>
          <cell r="L18407">
            <v>204000</v>
          </cell>
        </row>
        <row r="18408">
          <cell r="A18408">
            <v>204105</v>
          </cell>
          <cell r="C18408" t="str">
            <v>Suspense-Legal Settlement</v>
          </cell>
          <cell r="L18408">
            <v>204000</v>
          </cell>
        </row>
        <row r="18409">
          <cell r="A18409">
            <v>204106</v>
          </cell>
          <cell r="C18409" t="str">
            <v>Customer Liability-USD</v>
          </cell>
          <cell r="L18409">
            <v>204000</v>
          </cell>
        </row>
        <row r="18410">
          <cell r="A18410">
            <v>204107</v>
          </cell>
          <cell r="C18410" t="str">
            <v>Customer Liability-CAD</v>
          </cell>
          <cell r="L18410">
            <v>204000</v>
          </cell>
        </row>
        <row r="18411">
          <cell r="A18411">
            <v>204108</v>
          </cell>
          <cell r="C18411" t="str">
            <v>Customers' collaterals</v>
          </cell>
          <cell r="L18411">
            <v>204000</v>
          </cell>
        </row>
        <row r="18412">
          <cell r="A18412">
            <v>204109</v>
          </cell>
          <cell r="C18412" t="str">
            <v>Customer Liability-EUR</v>
          </cell>
          <cell r="L18412">
            <v>204000</v>
          </cell>
        </row>
        <row r="18413">
          <cell r="A18413">
            <v>204110</v>
          </cell>
          <cell r="C18413" t="str">
            <v>Customer Liability-GBP</v>
          </cell>
          <cell r="L18413">
            <v>204000</v>
          </cell>
        </row>
        <row r="18414">
          <cell r="A18414">
            <v>204111</v>
          </cell>
          <cell r="C18414" t="str">
            <v>Customer Liability-AUD</v>
          </cell>
          <cell r="L18414">
            <v>204000</v>
          </cell>
        </row>
        <row r="18415">
          <cell r="A18415">
            <v>204112</v>
          </cell>
          <cell r="C18415" t="str">
            <v>Customer Liability-NZD</v>
          </cell>
          <cell r="L18415">
            <v>204000</v>
          </cell>
        </row>
        <row r="18416">
          <cell r="A18416">
            <v>204113</v>
          </cell>
          <cell r="C18416" t="str">
            <v>Customer Liability-JPY</v>
          </cell>
          <cell r="L18416">
            <v>204000</v>
          </cell>
        </row>
        <row r="18417">
          <cell r="A18417">
            <v>204114</v>
          </cell>
          <cell r="C18417" t="str">
            <v>Customer Liability-HKD</v>
          </cell>
          <cell r="L18417">
            <v>204000</v>
          </cell>
        </row>
        <row r="18418">
          <cell r="A18418">
            <v>204115</v>
          </cell>
          <cell r="C18418" t="str">
            <v>Customer Liability-SGD</v>
          </cell>
          <cell r="L18418">
            <v>204000</v>
          </cell>
        </row>
        <row r="18419">
          <cell r="A18419">
            <v>204116</v>
          </cell>
          <cell r="C18419" t="str">
            <v>Dividends pymtable</v>
          </cell>
          <cell r="L18419">
            <v>204000</v>
          </cell>
        </row>
        <row r="18420">
          <cell r="A18420">
            <v>204117</v>
          </cell>
          <cell r="C18420" t="str">
            <v>Customer Liability-MXN</v>
          </cell>
          <cell r="L18420">
            <v>204000</v>
          </cell>
        </row>
        <row r="18421">
          <cell r="A18421">
            <v>204118</v>
          </cell>
          <cell r="C18421" t="str">
            <v>Customer Liability-SEK</v>
          </cell>
          <cell r="L18421">
            <v>204000</v>
          </cell>
        </row>
        <row r="18422">
          <cell r="A18422">
            <v>204119</v>
          </cell>
          <cell r="C18422" t="str">
            <v>Customer Liability-NOK</v>
          </cell>
          <cell r="L18422">
            <v>204000</v>
          </cell>
        </row>
        <row r="18423">
          <cell r="A18423">
            <v>204120</v>
          </cell>
          <cell r="C18423" t="str">
            <v>Customer Liability-DKK</v>
          </cell>
          <cell r="L18423">
            <v>204000</v>
          </cell>
        </row>
        <row r="18424">
          <cell r="A18424">
            <v>204121</v>
          </cell>
          <cell r="C18424" t="str">
            <v>Customer Liability-CHF</v>
          </cell>
          <cell r="L18424">
            <v>204000</v>
          </cell>
        </row>
        <row r="18425">
          <cell r="A18425">
            <v>204122</v>
          </cell>
          <cell r="C18425" t="str">
            <v>Customer Liability-TWD</v>
          </cell>
          <cell r="L18425">
            <v>204000</v>
          </cell>
        </row>
        <row r="18426">
          <cell r="A18426">
            <v>204123</v>
          </cell>
          <cell r="C18426" t="str">
            <v>Customer Liability-KRW</v>
          </cell>
          <cell r="L18426">
            <v>204000</v>
          </cell>
        </row>
        <row r="18427">
          <cell r="A18427">
            <v>204124</v>
          </cell>
          <cell r="C18427" t="str">
            <v>Due Sellers payable</v>
          </cell>
          <cell r="L18427">
            <v>204000</v>
          </cell>
        </row>
        <row r="18428">
          <cell r="A18428">
            <v>204125</v>
          </cell>
          <cell r="C18428" t="str">
            <v>Customer Liability-INR</v>
          </cell>
          <cell r="L18428">
            <v>204000</v>
          </cell>
        </row>
        <row r="18429">
          <cell r="A18429">
            <v>204126</v>
          </cell>
          <cell r="C18429" t="str">
            <v>PAISAPAY - SELLER PAYABLE</v>
          </cell>
          <cell r="L18429">
            <v>204000</v>
          </cell>
        </row>
        <row r="18430">
          <cell r="A18430">
            <v>204127</v>
          </cell>
          <cell r="C18430" t="str">
            <v>Customer Liability - PLN</v>
          </cell>
          <cell r="L18430">
            <v>204000</v>
          </cell>
        </row>
        <row r="18431">
          <cell r="A18431">
            <v>204128</v>
          </cell>
          <cell r="C18431" t="str">
            <v>Customer Liability - HUF</v>
          </cell>
          <cell r="L18431">
            <v>204000</v>
          </cell>
        </row>
        <row r="18432">
          <cell r="A18432">
            <v>204129</v>
          </cell>
          <cell r="C18432" t="str">
            <v>Customer Liability - CZK</v>
          </cell>
          <cell r="L18432">
            <v>204000</v>
          </cell>
        </row>
        <row r="18433">
          <cell r="A18433">
            <v>204130</v>
          </cell>
          <cell r="C18433" t="str">
            <v>Customer Liability - THB</v>
          </cell>
          <cell r="L18433">
            <v>204000</v>
          </cell>
        </row>
        <row r="18434">
          <cell r="A18434">
            <v>204150</v>
          </cell>
          <cell r="C18434" t="str">
            <v>OFAC Interest</v>
          </cell>
          <cell r="L18434">
            <v>204000</v>
          </cell>
        </row>
        <row r="18435">
          <cell r="A18435">
            <v>204151</v>
          </cell>
          <cell r="C18435" t="str">
            <v>EURO Deposits in Transit</v>
          </cell>
          <cell r="L18435">
            <v>204000</v>
          </cell>
        </row>
        <row r="18436">
          <cell r="A18436">
            <v>204152</v>
          </cell>
          <cell r="C18436" t="str">
            <v>GBP Deposits in Transit</v>
          </cell>
          <cell r="L18436">
            <v>204000</v>
          </cell>
        </row>
        <row r="18437">
          <cell r="A18437">
            <v>204153</v>
          </cell>
          <cell r="C18437" t="str">
            <v>Customer Liability-RMB</v>
          </cell>
          <cell r="L18437">
            <v>204000</v>
          </cell>
        </row>
        <row r="18438">
          <cell r="A18438">
            <v>204154</v>
          </cell>
          <cell r="C18438" t="str">
            <v>Unused</v>
          </cell>
          <cell r="L18438">
            <v>204000</v>
          </cell>
        </row>
        <row r="18439">
          <cell r="A18439">
            <v>204155</v>
          </cell>
          <cell r="C18439" t="str">
            <v>Unused</v>
          </cell>
          <cell r="L18439">
            <v>204000</v>
          </cell>
        </row>
        <row r="18440">
          <cell r="A18440">
            <v>204156</v>
          </cell>
          <cell r="C18440" t="str">
            <v>Unused</v>
          </cell>
          <cell r="L18440">
            <v>204000</v>
          </cell>
        </row>
        <row r="18441">
          <cell r="A18441">
            <v>204157</v>
          </cell>
          <cell r="C18441" t="str">
            <v>Unused</v>
          </cell>
          <cell r="L18441">
            <v>204000</v>
          </cell>
        </row>
        <row r="18442">
          <cell r="A18442">
            <v>204158</v>
          </cell>
          <cell r="C18442" t="str">
            <v>Unused</v>
          </cell>
          <cell r="L18442">
            <v>204000</v>
          </cell>
        </row>
        <row r="18443">
          <cell r="A18443">
            <v>204159</v>
          </cell>
          <cell r="C18443" t="str">
            <v>CAD Dep in Transit</v>
          </cell>
          <cell r="L18443">
            <v>204000</v>
          </cell>
        </row>
        <row r="18444">
          <cell r="A18444">
            <v>204160</v>
          </cell>
          <cell r="C18444" t="str">
            <v>AUD Dep in Transit</v>
          </cell>
          <cell r="L18444">
            <v>204000</v>
          </cell>
        </row>
        <row r="18445">
          <cell r="A18445">
            <v>204161</v>
          </cell>
          <cell r="C18445" t="str">
            <v>WFB Payable - WFB</v>
          </cell>
          <cell r="L18445">
            <v>204000</v>
          </cell>
        </row>
        <row r="18446">
          <cell r="A18446">
            <v>204162</v>
          </cell>
          <cell r="C18446" t="str">
            <v>Escheatment Activity</v>
          </cell>
          <cell r="L18446">
            <v>204000</v>
          </cell>
        </row>
        <row r="18447">
          <cell r="A18447">
            <v>204200</v>
          </cell>
          <cell r="C18447" t="str">
            <v>USD VPS Customer Liability</v>
          </cell>
          <cell r="L18447">
            <v>204000</v>
          </cell>
        </row>
        <row r="18448">
          <cell r="A18448">
            <v>204999</v>
          </cell>
          <cell r="C18448" t="str">
            <v>Off Balance Sheet Clearing</v>
          </cell>
          <cell r="L18448">
            <v>204000</v>
          </cell>
        </row>
        <row r="18449">
          <cell r="A18449">
            <v>205000</v>
          </cell>
          <cell r="C18449" t="str">
            <v>Funds Payable</v>
          </cell>
          <cell r="L18449">
            <v>205000</v>
          </cell>
        </row>
        <row r="18450">
          <cell r="A18450">
            <v>205001</v>
          </cell>
          <cell r="C18450" t="str">
            <v>FP - WFB ACH RD - USD</v>
          </cell>
          <cell r="L18450">
            <v>205000</v>
          </cell>
        </row>
        <row r="18451">
          <cell r="A18451">
            <v>205002</v>
          </cell>
          <cell r="C18451" t="str">
            <v>FP - WFB ACH WD - USD</v>
          </cell>
          <cell r="L18451">
            <v>205000</v>
          </cell>
        </row>
        <row r="18452">
          <cell r="A18452">
            <v>205003</v>
          </cell>
          <cell r="C18452" t="str">
            <v>FP - WFB ACH WD - CAD</v>
          </cell>
          <cell r="L18452">
            <v>205000</v>
          </cell>
        </row>
        <row r="18453">
          <cell r="A18453">
            <v>205004</v>
          </cell>
          <cell r="C18453" t="str">
            <v>FP - JPMC ACH WD - GBP</v>
          </cell>
          <cell r="L18453">
            <v>205000</v>
          </cell>
        </row>
        <row r="18454">
          <cell r="A18454">
            <v>205005</v>
          </cell>
          <cell r="C18454" t="str">
            <v>FP - JPMC ACH WD - EUR</v>
          </cell>
          <cell r="L18454">
            <v>205000</v>
          </cell>
        </row>
        <row r="18455">
          <cell r="A18455">
            <v>205006</v>
          </cell>
          <cell r="C18455" t="str">
            <v>FP - WPac ACH WD - AUD</v>
          </cell>
          <cell r="L18455">
            <v>205000</v>
          </cell>
        </row>
        <row r="18456">
          <cell r="A18456">
            <v>205007</v>
          </cell>
          <cell r="C18456" t="str">
            <v>FP - WPac ACH WD - NZD</v>
          </cell>
          <cell r="L18456">
            <v>205000</v>
          </cell>
        </row>
        <row r="18457">
          <cell r="A18457">
            <v>205008</v>
          </cell>
          <cell r="C18457" t="str">
            <v>FP - BOA ACH WD - JPY</v>
          </cell>
          <cell r="L18457">
            <v>205000</v>
          </cell>
        </row>
        <row r="18458">
          <cell r="A18458">
            <v>205009</v>
          </cell>
          <cell r="C18458" t="str">
            <v>FP - BOA ACH WD - HKD</v>
          </cell>
          <cell r="L18458">
            <v>205000</v>
          </cell>
        </row>
        <row r="18459">
          <cell r="A18459">
            <v>205010</v>
          </cell>
          <cell r="C18459" t="str">
            <v>FP - BOA ACH WD - SGD</v>
          </cell>
          <cell r="L18459">
            <v>205000</v>
          </cell>
        </row>
        <row r="18460">
          <cell r="A18460">
            <v>205011</v>
          </cell>
          <cell r="C18460" t="str">
            <v>FP - BOA ACH WD - MXN</v>
          </cell>
          <cell r="L18460">
            <v>205000</v>
          </cell>
        </row>
        <row r="18461">
          <cell r="A18461">
            <v>205012</v>
          </cell>
          <cell r="C18461" t="str">
            <v>FP - BOA ACH WD - DKK</v>
          </cell>
          <cell r="L18461">
            <v>205000</v>
          </cell>
        </row>
        <row r="18462">
          <cell r="A18462">
            <v>205013</v>
          </cell>
          <cell r="C18462" t="str">
            <v>FP - BOA ACH WD-EUR-Fin</v>
          </cell>
          <cell r="L18462">
            <v>205000</v>
          </cell>
        </row>
        <row r="18463">
          <cell r="A18463">
            <v>205014</v>
          </cell>
          <cell r="C18463" t="str">
            <v>FP - BOA ACH WD - NOK</v>
          </cell>
          <cell r="L18463">
            <v>205000</v>
          </cell>
        </row>
        <row r="18464">
          <cell r="A18464">
            <v>205015</v>
          </cell>
          <cell r="C18464" t="str">
            <v>FP - BOA ACH WD - SEK</v>
          </cell>
          <cell r="L18464">
            <v>205000</v>
          </cell>
        </row>
        <row r="18465">
          <cell r="A18465">
            <v>205016</v>
          </cell>
          <cell r="C18465" t="str">
            <v>FP - BOA ACH WD-EUR-Spn</v>
          </cell>
          <cell r="L18465">
            <v>205000</v>
          </cell>
        </row>
        <row r="18466">
          <cell r="A18466">
            <v>205017</v>
          </cell>
          <cell r="C18466" t="str">
            <v>FP - BOA ACH WD-EUR-Aus</v>
          </cell>
          <cell r="L18466">
            <v>205000</v>
          </cell>
        </row>
        <row r="18467">
          <cell r="A18467">
            <v>205018</v>
          </cell>
          <cell r="C18467" t="str">
            <v>FP - BOA ACH WD-EUR-Bgm</v>
          </cell>
          <cell r="L18467">
            <v>205000</v>
          </cell>
        </row>
        <row r="18468">
          <cell r="A18468">
            <v>205019</v>
          </cell>
          <cell r="C18468" t="str">
            <v>FP - BOA ACH WD - CHF</v>
          </cell>
          <cell r="L18468">
            <v>205000</v>
          </cell>
        </row>
        <row r="18469">
          <cell r="A18469">
            <v>205020</v>
          </cell>
          <cell r="C18469" t="str">
            <v>BillPay Payable</v>
          </cell>
          <cell r="L18469">
            <v>205000</v>
          </cell>
        </row>
        <row r="18470">
          <cell r="A18470">
            <v>205021</v>
          </cell>
          <cell r="C18470" t="str">
            <v>BillPay - Return items</v>
          </cell>
          <cell r="L18470">
            <v>205000</v>
          </cell>
        </row>
        <row r="18471">
          <cell r="A18471">
            <v>205022</v>
          </cell>
          <cell r="C18471" t="str">
            <v>Suspense - Wash conversion MC</v>
          </cell>
          <cell r="L18471">
            <v>205000</v>
          </cell>
        </row>
        <row r="18472">
          <cell r="A18472">
            <v>205023</v>
          </cell>
          <cell r="C18472" t="str">
            <v>FP - BOA Customer Wires</v>
          </cell>
          <cell r="L18472">
            <v>205000</v>
          </cell>
        </row>
        <row r="18473">
          <cell r="A18473">
            <v>205024</v>
          </cell>
          <cell r="C18473" t="str">
            <v>FP - Suspense - Cust Recon</v>
          </cell>
          <cell r="L18473">
            <v>205000</v>
          </cell>
        </row>
        <row r="18474">
          <cell r="A18474">
            <v>205025</v>
          </cell>
          <cell r="C18474" t="str">
            <v>FP - WPac ACH WD RET - AUD</v>
          </cell>
          <cell r="L18474">
            <v>205000</v>
          </cell>
        </row>
        <row r="18475">
          <cell r="A18475">
            <v>205026</v>
          </cell>
          <cell r="C18475" t="str">
            <v>FP - WPac ACH WD RET - NZD</v>
          </cell>
          <cell r="L18475">
            <v>205000</v>
          </cell>
        </row>
        <row r="18476">
          <cell r="A18476">
            <v>205027</v>
          </cell>
          <cell r="C18476" t="str">
            <v>FP - BOA ACH WD RET - JPY</v>
          </cell>
          <cell r="L18476">
            <v>205000</v>
          </cell>
        </row>
        <row r="18477">
          <cell r="A18477">
            <v>205028</v>
          </cell>
          <cell r="C18477" t="str">
            <v>FP - BOA ACH WD RET - HKD</v>
          </cell>
          <cell r="L18477">
            <v>205000</v>
          </cell>
        </row>
        <row r="18478">
          <cell r="A18478">
            <v>205029</v>
          </cell>
          <cell r="C18478" t="str">
            <v>FP - BOA ACH WD RET - SGD</v>
          </cell>
          <cell r="L18478">
            <v>205000</v>
          </cell>
        </row>
        <row r="18479">
          <cell r="A18479">
            <v>205030</v>
          </cell>
          <cell r="C18479" t="str">
            <v>FP - BOA ACH WD RET - MXN</v>
          </cell>
          <cell r="L18479">
            <v>205000</v>
          </cell>
        </row>
        <row r="18480">
          <cell r="A18480">
            <v>205031</v>
          </cell>
          <cell r="C18480" t="str">
            <v>FP - BOA ACH WD RET - DKK</v>
          </cell>
          <cell r="L18480">
            <v>205000</v>
          </cell>
        </row>
        <row r="18481">
          <cell r="A18481">
            <v>205032</v>
          </cell>
          <cell r="C18481" t="str">
            <v>FP - BOA ACH WD RET-EUR-Fin</v>
          </cell>
          <cell r="L18481">
            <v>205000</v>
          </cell>
        </row>
        <row r="18482">
          <cell r="A18482">
            <v>205033</v>
          </cell>
          <cell r="C18482" t="str">
            <v>FP - BOA ACH WD RET - NOK</v>
          </cell>
          <cell r="L18482">
            <v>205000</v>
          </cell>
        </row>
        <row r="18483">
          <cell r="A18483">
            <v>205034</v>
          </cell>
          <cell r="C18483" t="str">
            <v>FP - BOA ACH WD RET - SEK</v>
          </cell>
          <cell r="L18483">
            <v>205000</v>
          </cell>
        </row>
        <row r="18484">
          <cell r="A18484">
            <v>205035</v>
          </cell>
          <cell r="C18484" t="str">
            <v>FP - BOA ACH WD RET-EUR-Spn</v>
          </cell>
          <cell r="L18484">
            <v>205000</v>
          </cell>
        </row>
        <row r="18485">
          <cell r="A18485">
            <v>205036</v>
          </cell>
          <cell r="C18485" t="str">
            <v>FP - WFB ACH WD RET - CAD</v>
          </cell>
          <cell r="L18485">
            <v>205000</v>
          </cell>
        </row>
        <row r="18486">
          <cell r="A18486">
            <v>205037</v>
          </cell>
          <cell r="C18486" t="str">
            <v>FP - JPMC ACH WD RET - GBP</v>
          </cell>
          <cell r="L18486">
            <v>205000</v>
          </cell>
        </row>
        <row r="18487">
          <cell r="A18487">
            <v>205038</v>
          </cell>
          <cell r="C18487" t="str">
            <v>FP - JPMC ACH WD RET - EUR</v>
          </cell>
          <cell r="L18487">
            <v>205000</v>
          </cell>
        </row>
        <row r="18488">
          <cell r="A18488">
            <v>205039</v>
          </cell>
          <cell r="C18488" t="str">
            <v>FP - mEFT ACH REC - EUR</v>
          </cell>
          <cell r="L18488">
            <v>205000</v>
          </cell>
        </row>
        <row r="18489">
          <cell r="A18489">
            <v>205040</v>
          </cell>
          <cell r="C18489" t="str">
            <v>FP - mEFT ACH RET - EUR</v>
          </cell>
          <cell r="L18489">
            <v>205000</v>
          </cell>
        </row>
        <row r="18490">
          <cell r="A18490">
            <v>205041</v>
          </cell>
          <cell r="C18490" t="str">
            <v>FP - BOA ACH WD RET-EUR-Aus</v>
          </cell>
          <cell r="L18490">
            <v>205000</v>
          </cell>
        </row>
        <row r="18491">
          <cell r="A18491">
            <v>205042</v>
          </cell>
          <cell r="C18491" t="str">
            <v>FP - BOA ACH WD RET-EUR-Bgm</v>
          </cell>
          <cell r="L18491">
            <v>205000</v>
          </cell>
        </row>
        <row r="18492">
          <cell r="A18492">
            <v>205043</v>
          </cell>
          <cell r="C18492" t="str">
            <v>FP - BOA ACH WD RET - CHF</v>
          </cell>
          <cell r="L18492">
            <v>205000</v>
          </cell>
        </row>
        <row r="18493">
          <cell r="A18493">
            <v>205044</v>
          </cell>
          <cell r="C18493" t="str">
            <v>Net Settlement with FDR</v>
          </cell>
          <cell r="L18493">
            <v>205000</v>
          </cell>
        </row>
        <row r="18494">
          <cell r="A18494">
            <v>205045</v>
          </cell>
          <cell r="C18494" t="str">
            <v>FP - BOA ACH WD RET-EUR-Frc</v>
          </cell>
          <cell r="L18494">
            <v>205000</v>
          </cell>
        </row>
        <row r="18495">
          <cell r="A18495">
            <v>205046</v>
          </cell>
          <cell r="C18495" t="str">
            <v>FP - BOA ACH RD - NOK</v>
          </cell>
          <cell r="L18495">
            <v>205000</v>
          </cell>
        </row>
        <row r="18496">
          <cell r="A18496">
            <v>205047</v>
          </cell>
          <cell r="C18496" t="str">
            <v>FP - BOA ACH RD RET - NOK</v>
          </cell>
          <cell r="L18496">
            <v>205000</v>
          </cell>
        </row>
        <row r="18497">
          <cell r="A18497">
            <v>205048</v>
          </cell>
          <cell r="C18497" t="str">
            <v>FP - BOA ACH RD - SEK</v>
          </cell>
          <cell r="L18497">
            <v>205000</v>
          </cell>
        </row>
        <row r="18498">
          <cell r="A18498">
            <v>205049</v>
          </cell>
          <cell r="C18498" t="str">
            <v>FP - BOA ACH RD RET - SEK</v>
          </cell>
          <cell r="L18498">
            <v>205000</v>
          </cell>
        </row>
        <row r="18499">
          <cell r="A18499">
            <v>205050</v>
          </cell>
          <cell r="C18499" t="str">
            <v>FP - BOA ACH RD - CHF</v>
          </cell>
          <cell r="L18499">
            <v>205000</v>
          </cell>
        </row>
        <row r="18500">
          <cell r="A18500">
            <v>205051</v>
          </cell>
          <cell r="C18500" t="str">
            <v>FP - BOA ACH RD RET - CHF</v>
          </cell>
          <cell r="L18500">
            <v>205000</v>
          </cell>
        </row>
        <row r="18501">
          <cell r="A18501">
            <v>205052</v>
          </cell>
          <cell r="C18501" t="str">
            <v>Suspense - Other FDR adjustmen</v>
          </cell>
          <cell r="L18501">
            <v>205000</v>
          </cell>
        </row>
        <row r="18502">
          <cell r="A18502">
            <v>205053</v>
          </cell>
          <cell r="C18502" t="str">
            <v>FP - BOA ACH WD-EUR-Frc</v>
          </cell>
          <cell r="L18502">
            <v>205000</v>
          </cell>
        </row>
        <row r="18503">
          <cell r="A18503">
            <v>205054</v>
          </cell>
          <cell r="C18503" t="str">
            <v>FP - BOA ACH WD-EUR-Ity</v>
          </cell>
          <cell r="L18503">
            <v>205000</v>
          </cell>
        </row>
        <row r="18504">
          <cell r="A18504">
            <v>205055</v>
          </cell>
          <cell r="C18504" t="str">
            <v>FP - BOA ACH WD RET-EUR-Ity</v>
          </cell>
          <cell r="L18504">
            <v>205000</v>
          </cell>
        </row>
        <row r="18505">
          <cell r="A18505">
            <v>205056</v>
          </cell>
          <cell r="C18505" t="str">
            <v>Suspense - DKK Deposits</v>
          </cell>
          <cell r="L18505">
            <v>205000</v>
          </cell>
        </row>
        <row r="18506">
          <cell r="A18506">
            <v>205057</v>
          </cell>
          <cell r="C18506" t="str">
            <v>Suspense - Ret DKK Deposits</v>
          </cell>
          <cell r="L18506">
            <v>205000</v>
          </cell>
        </row>
        <row r="18507">
          <cell r="A18507">
            <v>205058</v>
          </cell>
          <cell r="C18507" t="str">
            <v>Suspense - GBP Deposits</v>
          </cell>
          <cell r="L18507">
            <v>205000</v>
          </cell>
        </row>
        <row r="18508">
          <cell r="A18508">
            <v>205059</v>
          </cell>
          <cell r="C18508" t="str">
            <v>Suspense - Ret GBP Deposits</v>
          </cell>
          <cell r="L18508">
            <v>205000</v>
          </cell>
        </row>
        <row r="18509">
          <cell r="A18509">
            <v>205060</v>
          </cell>
          <cell r="C18509" t="str">
            <v>FP - WFB ACH RD - CAD</v>
          </cell>
          <cell r="L18509">
            <v>205000</v>
          </cell>
        </row>
        <row r="18510">
          <cell r="A18510">
            <v>205061</v>
          </cell>
          <cell r="C18510" t="str">
            <v>FP - BOA ACH WD - TWD</v>
          </cell>
          <cell r="L18510">
            <v>205000</v>
          </cell>
        </row>
        <row r="18511">
          <cell r="A18511">
            <v>205062</v>
          </cell>
          <cell r="C18511" t="str">
            <v>FP - BOA ACH WD RET - TWD</v>
          </cell>
          <cell r="L18511">
            <v>205000</v>
          </cell>
        </row>
        <row r="18512">
          <cell r="A18512">
            <v>205063</v>
          </cell>
          <cell r="C18512" t="str">
            <v>FP - BOA ACH WD - KRW</v>
          </cell>
          <cell r="L18512">
            <v>205000</v>
          </cell>
        </row>
        <row r="18513">
          <cell r="A18513">
            <v>205064</v>
          </cell>
          <cell r="C18513" t="str">
            <v>FP - BOA ACH WD RET - KRW</v>
          </cell>
          <cell r="L18513">
            <v>205000</v>
          </cell>
        </row>
        <row r="18514">
          <cell r="A18514">
            <v>205065</v>
          </cell>
          <cell r="C18514" t="str">
            <v>Suspense - FX wash</v>
          </cell>
          <cell r="L18514">
            <v>205000</v>
          </cell>
        </row>
        <row r="18515">
          <cell r="A18515">
            <v>205066</v>
          </cell>
          <cell r="C18515" t="str">
            <v>FP - BOA ACH WD-EUR-Ire</v>
          </cell>
          <cell r="L18515">
            <v>205000</v>
          </cell>
        </row>
        <row r="18516">
          <cell r="A18516">
            <v>205067</v>
          </cell>
          <cell r="C18516" t="str">
            <v>FP - BOA ACH WD RET-EUR-Ire</v>
          </cell>
          <cell r="L18516">
            <v>205000</v>
          </cell>
        </row>
        <row r="18517">
          <cell r="A18517">
            <v>205069</v>
          </cell>
          <cell r="C18517" t="str">
            <v>FP - BOA WLC - INR</v>
          </cell>
          <cell r="L18517">
            <v>205000</v>
          </cell>
        </row>
        <row r="18518">
          <cell r="A18518">
            <v>205070</v>
          </cell>
          <cell r="C18518" t="str">
            <v>FP - BOA WLC - USD</v>
          </cell>
          <cell r="L18518">
            <v>205000</v>
          </cell>
        </row>
        <row r="18519">
          <cell r="A18519">
            <v>205071</v>
          </cell>
          <cell r="C18519" t="str">
            <v>EUR WL Payable</v>
          </cell>
          <cell r="L18519">
            <v>205000</v>
          </cell>
        </row>
        <row r="18520">
          <cell r="A18520">
            <v>205072</v>
          </cell>
          <cell r="C18520" t="str">
            <v>FP - JPMC ACH RD - GBP</v>
          </cell>
          <cell r="L18520">
            <v>205000</v>
          </cell>
        </row>
        <row r="18521">
          <cell r="A18521">
            <v>205073</v>
          </cell>
          <cell r="C18521" t="str">
            <v>FP - BOA WLC RET - INR</v>
          </cell>
          <cell r="L18521">
            <v>205000</v>
          </cell>
        </row>
        <row r="18522">
          <cell r="A18522">
            <v>205074</v>
          </cell>
          <cell r="C18522" t="str">
            <v>FP - BOA WLC RET - USD</v>
          </cell>
          <cell r="L18522">
            <v>205000</v>
          </cell>
        </row>
        <row r="18523">
          <cell r="A18523">
            <v>205075</v>
          </cell>
          <cell r="C18523" t="str">
            <v>Suspense -Rtn EUR WL WD</v>
          </cell>
          <cell r="L18523">
            <v>205000</v>
          </cell>
        </row>
        <row r="18524">
          <cell r="A18524">
            <v>205076</v>
          </cell>
          <cell r="C18524" t="str">
            <v>FP - ICBC ACH WD - CNY</v>
          </cell>
          <cell r="L18524">
            <v>205000</v>
          </cell>
        </row>
        <row r="18525">
          <cell r="A18525">
            <v>205077</v>
          </cell>
          <cell r="C18525" t="str">
            <v>FP - CMB ACH WD - CNY</v>
          </cell>
          <cell r="L18525">
            <v>205000</v>
          </cell>
        </row>
        <row r="18526">
          <cell r="A18526">
            <v>205078</v>
          </cell>
          <cell r="C18526" t="str">
            <v>FP - CCB ACH WD - CNY</v>
          </cell>
          <cell r="L18526">
            <v>205000</v>
          </cell>
        </row>
        <row r="18527">
          <cell r="A18527">
            <v>205079</v>
          </cell>
          <cell r="C18527" t="str">
            <v>FP - Citi ACH WD - CNY</v>
          </cell>
          <cell r="L18527">
            <v>205000</v>
          </cell>
        </row>
        <row r="18528">
          <cell r="A18528">
            <v>205080</v>
          </cell>
          <cell r="C18528" t="str">
            <v>FP - CCB ACH WD RET - CNY</v>
          </cell>
          <cell r="L18528">
            <v>205000</v>
          </cell>
        </row>
        <row r="18529">
          <cell r="A18529">
            <v>205081</v>
          </cell>
          <cell r="C18529" t="str">
            <v>FP - CMB ACH WD RET - CNY</v>
          </cell>
          <cell r="L18529">
            <v>205000</v>
          </cell>
        </row>
        <row r="18530">
          <cell r="A18530">
            <v>205082</v>
          </cell>
          <cell r="C18530" t="str">
            <v>Suspense - Ret iEFT Receivable ICBC</v>
          </cell>
          <cell r="L18530">
            <v>205000</v>
          </cell>
        </row>
        <row r="18531">
          <cell r="A18531">
            <v>205083</v>
          </cell>
          <cell r="C18531" t="str">
            <v>FP - CMB ACH iEFT RET - CNY</v>
          </cell>
          <cell r="L18531">
            <v>205000</v>
          </cell>
        </row>
        <row r="18532">
          <cell r="A18532">
            <v>205084</v>
          </cell>
          <cell r="C18532" t="str">
            <v>FP - CCB ACH iEFT RET - CNY</v>
          </cell>
          <cell r="L18532">
            <v>205000</v>
          </cell>
        </row>
        <row r="18533">
          <cell r="A18533">
            <v>205085</v>
          </cell>
          <cell r="C18533" t="str">
            <v>FP - ICBC ACH iEFT RET - CNY</v>
          </cell>
          <cell r="L18533">
            <v>205000</v>
          </cell>
        </row>
        <row r="18534">
          <cell r="A18534">
            <v>205086</v>
          </cell>
          <cell r="C18534" t="str">
            <v>FP - Citi ACH WD RET - CNY</v>
          </cell>
          <cell r="L18534">
            <v>205000</v>
          </cell>
        </row>
        <row r="18535">
          <cell r="A18535">
            <v>205087</v>
          </cell>
          <cell r="C18535" t="str">
            <v>FP - ICBC ACH WD RET - CNY</v>
          </cell>
          <cell r="L18535">
            <v>205000</v>
          </cell>
        </row>
        <row r="18536">
          <cell r="A18536">
            <v>205088</v>
          </cell>
          <cell r="C18536" t="str">
            <v>EURO Deposits-DE-ELV</v>
          </cell>
          <cell r="L18536">
            <v>205000</v>
          </cell>
        </row>
        <row r="18537">
          <cell r="A18537">
            <v>205089</v>
          </cell>
          <cell r="C18537" t="str">
            <v>Suspense - Ret EURO De-ELV Deposits</v>
          </cell>
          <cell r="L18537">
            <v>205000</v>
          </cell>
        </row>
        <row r="18538">
          <cell r="A18538">
            <v>205090</v>
          </cell>
          <cell r="C18538" t="str">
            <v>Suspense - BAI Fallout</v>
          </cell>
          <cell r="L18538">
            <v>205000</v>
          </cell>
        </row>
        <row r="18539">
          <cell r="A18539">
            <v>205091</v>
          </cell>
          <cell r="C18539" t="str">
            <v>Germany EUR ACH Liability (JPMC)</v>
          </cell>
          <cell r="L18539">
            <v>205000</v>
          </cell>
        </row>
        <row r="18540">
          <cell r="A18540">
            <v>205092</v>
          </cell>
          <cell r="C18540" t="str">
            <v>Suspense - Ret Germany ACH WD (JPMC)</v>
          </cell>
          <cell r="L18540">
            <v>205000</v>
          </cell>
        </row>
        <row r="18541">
          <cell r="A18541">
            <v>205093</v>
          </cell>
          <cell r="C18541" t="str">
            <v>Netherlands EUR ACH Liability (JPMC)</v>
          </cell>
          <cell r="L18541">
            <v>205000</v>
          </cell>
        </row>
        <row r="18542">
          <cell r="A18542">
            <v>205094</v>
          </cell>
          <cell r="C18542" t="str">
            <v>Suspense - Ret Netherlands ACH WD (JPMC)</v>
          </cell>
          <cell r="L18542">
            <v>205000</v>
          </cell>
        </row>
        <row r="18543">
          <cell r="A18543">
            <v>205095</v>
          </cell>
          <cell r="C18543" t="str">
            <v>FP - BOA ACH WD-EUR-Por</v>
          </cell>
          <cell r="L18543">
            <v>205000</v>
          </cell>
        </row>
        <row r="18544">
          <cell r="A18544">
            <v>205096</v>
          </cell>
          <cell r="C18544" t="str">
            <v>FP - BOA ACH WD RET-EUR-Por</v>
          </cell>
          <cell r="L18544">
            <v>205000</v>
          </cell>
        </row>
        <row r="18545">
          <cell r="A18545">
            <v>205097</v>
          </cell>
          <cell r="C18545" t="str">
            <v>FP - BOA ACH WD-EUR-Gre</v>
          </cell>
          <cell r="L18545">
            <v>205000</v>
          </cell>
        </row>
        <row r="18546">
          <cell r="A18546">
            <v>205098</v>
          </cell>
          <cell r="C18546" t="str">
            <v>FP - BOA ACH WD RET-EUR-Gre</v>
          </cell>
          <cell r="L18546">
            <v>205000</v>
          </cell>
        </row>
        <row r="18547">
          <cell r="A18547">
            <v>205099</v>
          </cell>
          <cell r="C18547" t="str">
            <v>FP - JPMC ACH RD - EUR</v>
          </cell>
          <cell r="L18547">
            <v>205000</v>
          </cell>
        </row>
        <row r="18548">
          <cell r="A18548">
            <v>205100</v>
          </cell>
          <cell r="C18548" t="str">
            <v>AUD Random ACH Deposit Payable</v>
          </cell>
          <cell r="L18548">
            <v>205000</v>
          </cell>
        </row>
        <row r="18549">
          <cell r="A18549">
            <v>205101</v>
          </cell>
          <cell r="C18549" t="str">
            <v>FP - JPMC ACH iEFT - EUR</v>
          </cell>
          <cell r="L18549">
            <v>205000</v>
          </cell>
        </row>
        <row r="18550">
          <cell r="A18550">
            <v>205102</v>
          </cell>
          <cell r="C18550" t="str">
            <v>FP - JPMC ACH iEFT RET - EUR</v>
          </cell>
          <cell r="L18550">
            <v>205000</v>
          </cell>
        </row>
        <row r="18551">
          <cell r="A18551">
            <v>205103</v>
          </cell>
          <cell r="C18551" t="str">
            <v>FP-BOA WLW-USD</v>
          </cell>
          <cell r="L18551">
            <v>205000</v>
          </cell>
        </row>
        <row r="18552">
          <cell r="A18552">
            <v>205104</v>
          </cell>
          <cell r="C18552" t="str">
            <v>FP-BOA WLW RET-USD</v>
          </cell>
          <cell r="L18552">
            <v>205000</v>
          </cell>
        </row>
        <row r="18553">
          <cell r="A18553">
            <v>205110</v>
          </cell>
          <cell r="C18553" t="str">
            <v xml:space="preserve"> CNY CCB Random ACH Deposit Payable</v>
          </cell>
          <cell r="L18553">
            <v>205000</v>
          </cell>
        </row>
        <row r="18554">
          <cell r="A18554">
            <v>205111</v>
          </cell>
          <cell r="C18554" t="str">
            <v xml:space="preserve"> CNY CMB Random ACH Deposit Payable</v>
          </cell>
          <cell r="L18554">
            <v>205000</v>
          </cell>
        </row>
        <row r="18555">
          <cell r="A18555">
            <v>205112</v>
          </cell>
          <cell r="C18555" t="str">
            <v xml:space="preserve"> CNY CITI Random ACH Deposit Payable</v>
          </cell>
          <cell r="L18555">
            <v>205000</v>
          </cell>
        </row>
        <row r="18556">
          <cell r="A18556">
            <v>205113</v>
          </cell>
          <cell r="C18556" t="str">
            <v>FP - BOA China Top Wires</v>
          </cell>
          <cell r="L18556">
            <v>205000</v>
          </cell>
        </row>
        <row r="18557">
          <cell r="A18557">
            <v>205114</v>
          </cell>
          <cell r="C18557" t="str">
            <v xml:space="preserve"> CNY ICBC Random ACH Deposit Payable</v>
          </cell>
          <cell r="L18557">
            <v>205000</v>
          </cell>
        </row>
        <row r="18558">
          <cell r="A18558">
            <v>205115</v>
          </cell>
          <cell r="C18558" t="str">
            <v>ACH Payable - INR</v>
          </cell>
          <cell r="L18558">
            <v>205000</v>
          </cell>
        </row>
        <row r="18559">
          <cell r="A18559">
            <v>205116</v>
          </cell>
          <cell r="C18559" t="str">
            <v>ICBC ZHANGJIANG FUNDS PAYABLE</v>
          </cell>
          <cell r="L18559">
            <v>205000</v>
          </cell>
        </row>
        <row r="18560">
          <cell r="A18560">
            <v>205117</v>
          </cell>
          <cell r="C18560" t="str">
            <v>Suspense-Ret ACH CNY ICBC</v>
          </cell>
          <cell r="L18560">
            <v>205000</v>
          </cell>
        </row>
        <row r="18561">
          <cell r="A18561">
            <v>205118</v>
          </cell>
          <cell r="C18561" t="str">
            <v>PLN ACH Payable</v>
          </cell>
          <cell r="L18561">
            <v>205000</v>
          </cell>
        </row>
        <row r="18562">
          <cell r="A18562">
            <v>205119</v>
          </cell>
          <cell r="C18562" t="str">
            <v>HUF ACH Payable</v>
          </cell>
          <cell r="L18562">
            <v>205000</v>
          </cell>
        </row>
        <row r="18563">
          <cell r="A18563">
            <v>205120</v>
          </cell>
          <cell r="C18563" t="str">
            <v>CZK ACH Payable</v>
          </cell>
          <cell r="L18563">
            <v>205000</v>
          </cell>
        </row>
        <row r="18564">
          <cell r="A18564">
            <v>205121</v>
          </cell>
          <cell r="C18564" t="str">
            <v>THB ACH Payable</v>
          </cell>
          <cell r="L18564">
            <v>205000</v>
          </cell>
        </row>
        <row r="18565">
          <cell r="A18565">
            <v>205122</v>
          </cell>
          <cell r="C18565" t="str">
            <v>PLN ACH RET</v>
          </cell>
          <cell r="L18565">
            <v>205000</v>
          </cell>
        </row>
        <row r="18566">
          <cell r="A18566">
            <v>205123</v>
          </cell>
          <cell r="C18566" t="str">
            <v>HUF ACH RET</v>
          </cell>
          <cell r="L18566">
            <v>205000</v>
          </cell>
        </row>
        <row r="18567">
          <cell r="A18567">
            <v>205124</v>
          </cell>
          <cell r="C18567" t="str">
            <v>CZK ACH RET</v>
          </cell>
          <cell r="L18567">
            <v>205000</v>
          </cell>
        </row>
        <row r="18568">
          <cell r="A18568">
            <v>205125</v>
          </cell>
          <cell r="C18568" t="str">
            <v>THB ACH RET</v>
          </cell>
          <cell r="L18568">
            <v>205000</v>
          </cell>
        </row>
        <row r="18569">
          <cell r="A18569">
            <v>205126</v>
          </cell>
          <cell r="C18569" t="str">
            <v>blocked - created in error</v>
          </cell>
          <cell r="L18569">
            <v>205000</v>
          </cell>
        </row>
        <row r="18570">
          <cell r="A18570">
            <v>205127</v>
          </cell>
          <cell r="C18570" t="str">
            <v>blocked - created in error</v>
          </cell>
          <cell r="L18570">
            <v>205000</v>
          </cell>
        </row>
        <row r="18571">
          <cell r="A18571">
            <v>205128</v>
          </cell>
          <cell r="C18571" t="str">
            <v>blocked - created in error</v>
          </cell>
          <cell r="L18571">
            <v>205000</v>
          </cell>
        </row>
        <row r="18572">
          <cell r="A18572">
            <v>205129</v>
          </cell>
          <cell r="C18572" t="str">
            <v>blocked - created in error</v>
          </cell>
          <cell r="L18572">
            <v>205000</v>
          </cell>
        </row>
        <row r="18573">
          <cell r="A18573">
            <v>205130</v>
          </cell>
          <cell r="C18573" t="str">
            <v>blocked - created in error</v>
          </cell>
          <cell r="L18573">
            <v>205000</v>
          </cell>
        </row>
        <row r="18574">
          <cell r="A18574">
            <v>205131</v>
          </cell>
          <cell r="C18574" t="str">
            <v>blocked - created in error</v>
          </cell>
          <cell r="L18574">
            <v>205000</v>
          </cell>
        </row>
        <row r="18575">
          <cell r="A18575">
            <v>205132</v>
          </cell>
          <cell r="C18575" t="str">
            <v>blocked - created in error</v>
          </cell>
          <cell r="L18575">
            <v>205000</v>
          </cell>
        </row>
        <row r="18576">
          <cell r="A18576">
            <v>205133</v>
          </cell>
          <cell r="C18576" t="str">
            <v>blocked - created in error</v>
          </cell>
          <cell r="L18576">
            <v>205000</v>
          </cell>
        </row>
        <row r="18577">
          <cell r="A18577">
            <v>205134</v>
          </cell>
          <cell r="C18577" t="str">
            <v>blocked - created in error</v>
          </cell>
          <cell r="L18577">
            <v>205000</v>
          </cell>
        </row>
        <row r="18578">
          <cell r="A18578">
            <v>205135</v>
          </cell>
          <cell r="C18578" t="str">
            <v>blocked - created in error</v>
          </cell>
          <cell r="L18578">
            <v>205000</v>
          </cell>
        </row>
        <row r="18579">
          <cell r="A18579">
            <v>205136</v>
          </cell>
          <cell r="C18579" t="str">
            <v>blocked - created in error</v>
          </cell>
          <cell r="L18579">
            <v>205000</v>
          </cell>
        </row>
        <row r="18580">
          <cell r="A18580">
            <v>205137</v>
          </cell>
          <cell r="C18580" t="str">
            <v>blocked - created in error</v>
          </cell>
          <cell r="L18580">
            <v>205000</v>
          </cell>
        </row>
        <row r="18581">
          <cell r="A18581">
            <v>205138</v>
          </cell>
          <cell r="C18581" t="str">
            <v>blocked - created in error</v>
          </cell>
          <cell r="L18581">
            <v>205000</v>
          </cell>
        </row>
        <row r="18582">
          <cell r="A18582">
            <v>205139</v>
          </cell>
          <cell r="C18582" t="str">
            <v>blocked - created in error</v>
          </cell>
          <cell r="L18582">
            <v>205000</v>
          </cell>
        </row>
        <row r="18583">
          <cell r="A18583">
            <v>205200</v>
          </cell>
          <cell r="C18583" t="str">
            <v>Wells Fargo Payable (old account 204100)</v>
          </cell>
          <cell r="L18583">
            <v>205000</v>
          </cell>
        </row>
        <row r="18584">
          <cell r="A18584">
            <v>205201</v>
          </cell>
          <cell r="C18584" t="str">
            <v>WFB Payable (old account 204161)</v>
          </cell>
          <cell r="L18584">
            <v>205000</v>
          </cell>
        </row>
        <row r="18585">
          <cell r="A18585">
            <v>205202</v>
          </cell>
          <cell r="C18585" t="str">
            <v>Wash - Mutual Fund</v>
          </cell>
          <cell r="L18585">
            <v>205000</v>
          </cell>
        </row>
        <row r="18586">
          <cell r="A18586">
            <v>205203</v>
          </cell>
          <cell r="C18586" t="str">
            <v>Dividends Payable</v>
          </cell>
          <cell r="L18586">
            <v>205000</v>
          </cell>
        </row>
        <row r="18587">
          <cell r="A18587">
            <v>205204</v>
          </cell>
          <cell r="C18587" t="str">
            <v>Wash - Pin Based</v>
          </cell>
          <cell r="L18587">
            <v>205000</v>
          </cell>
        </row>
        <row r="18588">
          <cell r="A18588">
            <v>205205</v>
          </cell>
          <cell r="C18588" t="str">
            <v>Wash - Sig Based</v>
          </cell>
          <cell r="L18588">
            <v>205000</v>
          </cell>
        </row>
        <row r="18589">
          <cell r="A18589">
            <v>205206</v>
          </cell>
          <cell r="C18589" t="str">
            <v>Escheatment Activity</v>
          </cell>
          <cell r="L18589">
            <v>205000</v>
          </cell>
        </row>
        <row r="18590">
          <cell r="A18590">
            <v>205210</v>
          </cell>
          <cell r="C18590" t="str">
            <v>USD Deposit in Transit (old account 204101)</v>
          </cell>
          <cell r="L18590">
            <v>205000</v>
          </cell>
        </row>
        <row r="18591">
          <cell r="A18591">
            <v>205211</v>
          </cell>
          <cell r="C18591" t="str">
            <v>EUR Deposits in Transit (old account 204151)</v>
          </cell>
          <cell r="L18591">
            <v>205000</v>
          </cell>
        </row>
        <row r="18592">
          <cell r="A18592">
            <v>205212</v>
          </cell>
          <cell r="C18592" t="str">
            <v>GBP Deposits in Transit (old account 204152)</v>
          </cell>
          <cell r="L18592">
            <v>205000</v>
          </cell>
        </row>
        <row r="18593">
          <cell r="A18593">
            <v>205213</v>
          </cell>
          <cell r="C18593" t="str">
            <v>CAD Deposits in Transit (old account 204159)</v>
          </cell>
          <cell r="L18593">
            <v>205000</v>
          </cell>
        </row>
        <row r="18594">
          <cell r="A18594">
            <v>205214</v>
          </cell>
          <cell r="C18594" t="str">
            <v>AUD Deposits in Transit (old account 204160)</v>
          </cell>
          <cell r="L18594">
            <v>205000</v>
          </cell>
        </row>
        <row r="18596">
          <cell r="A18596">
            <v>210000</v>
          </cell>
          <cell r="C18596" t="str">
            <v>Accr comp &amp; ben</v>
          </cell>
          <cell r="L18596">
            <v>210000</v>
          </cell>
        </row>
        <row r="18597">
          <cell r="A18597">
            <v>211000</v>
          </cell>
          <cell r="C18597" t="str">
            <v>Accrued salaries &amp; wages</v>
          </cell>
          <cell r="L18597">
            <v>210000</v>
          </cell>
        </row>
        <row r="18598">
          <cell r="A18598">
            <v>211001</v>
          </cell>
          <cell r="C18598" t="str">
            <v>Accrued manual checks</v>
          </cell>
          <cell r="L18598">
            <v>210000</v>
          </cell>
        </row>
        <row r="18599">
          <cell r="A18599">
            <v>211005</v>
          </cell>
          <cell r="C18599" t="str">
            <v>GR/IR clearing account</v>
          </cell>
          <cell r="L18599">
            <v>210000</v>
          </cell>
        </row>
        <row r="18600">
          <cell r="A18600">
            <v>211100</v>
          </cell>
          <cell r="C18600" t="str">
            <v>Gds Rcvd / Inv Rcvd - Consignment / Pipeline</v>
          </cell>
          <cell r="L18600">
            <v>210000</v>
          </cell>
        </row>
        <row r="18601">
          <cell r="A18601">
            <v>211200</v>
          </cell>
          <cell r="C18601" t="str">
            <v>Goods Received / Invoice Received</v>
          </cell>
          <cell r="L18601">
            <v>210000</v>
          </cell>
        </row>
        <row r="18602">
          <cell r="A18602">
            <v>212000</v>
          </cell>
          <cell r="C18602" t="str">
            <v>Accrued vacation &amp; PTO</v>
          </cell>
          <cell r="L18602">
            <v>210000</v>
          </cell>
        </row>
        <row r="18603">
          <cell r="A18603">
            <v>212500</v>
          </cell>
          <cell r="C18603" t="str">
            <v>Accrued Sabbatical</v>
          </cell>
          <cell r="L18603">
            <v>210000</v>
          </cell>
        </row>
        <row r="18604">
          <cell r="A18604">
            <v>213000</v>
          </cell>
          <cell r="C18604" t="str">
            <v>Accrued relocation</v>
          </cell>
          <cell r="L18604">
            <v>210000</v>
          </cell>
        </row>
        <row r="18605">
          <cell r="A18605">
            <v>214000</v>
          </cell>
          <cell r="C18605" t="str">
            <v>Accrued payroll taxes</v>
          </cell>
          <cell r="L18605">
            <v>210000</v>
          </cell>
        </row>
        <row r="18606">
          <cell r="A18606">
            <v>214010</v>
          </cell>
          <cell r="C18606" t="str">
            <v>Down Payments (and Requests) - Customers</v>
          </cell>
          <cell r="L18606">
            <v>210000</v>
          </cell>
        </row>
        <row r="18607">
          <cell r="A18607">
            <v>214100</v>
          </cell>
          <cell r="C18607" t="str">
            <v>AHV - state first pension fund - EE ded &amp; ER contr</v>
          </cell>
          <cell r="L18607">
            <v>210000</v>
          </cell>
        </row>
        <row r="18608">
          <cell r="A18608">
            <v>214120</v>
          </cell>
          <cell r="C18608" t="str">
            <v>UVG - accident insurance - EE ded &amp; ER contr</v>
          </cell>
          <cell r="L18608">
            <v>210000</v>
          </cell>
        </row>
        <row r="18609">
          <cell r="A18609">
            <v>214130</v>
          </cell>
          <cell r="C18609" t="str">
            <v>BVG - state second pension fund - EE ded &amp; ER cont</v>
          </cell>
          <cell r="L18609">
            <v>210000</v>
          </cell>
        </row>
        <row r="18610">
          <cell r="A18610">
            <v>214140</v>
          </cell>
          <cell r="C18610" t="str">
            <v>KTG - sickness benefit - EE ded &amp; ER contr</v>
          </cell>
          <cell r="L18610">
            <v>210000</v>
          </cell>
        </row>
        <row r="18611">
          <cell r="A18611">
            <v>214150</v>
          </cell>
          <cell r="C18611" t="str">
            <v>QST - withholding tax - non resident EE</v>
          </cell>
          <cell r="L18611">
            <v>210000</v>
          </cell>
        </row>
        <row r="18612">
          <cell r="A18612">
            <v>214200</v>
          </cell>
          <cell r="C18612" t="str">
            <v>Social security taxes payable</v>
          </cell>
          <cell r="L18612">
            <v>210000</v>
          </cell>
        </row>
        <row r="18613">
          <cell r="A18613">
            <v>214250</v>
          </cell>
          <cell r="C18613" t="str">
            <v>Provident Fund</v>
          </cell>
          <cell r="L18613">
            <v>210000</v>
          </cell>
        </row>
        <row r="18614">
          <cell r="A18614">
            <v>214300</v>
          </cell>
          <cell r="C18614" t="str">
            <v>Savings contract payable</v>
          </cell>
          <cell r="L18614">
            <v>210000</v>
          </cell>
        </row>
        <row r="18615">
          <cell r="A18615">
            <v>214500</v>
          </cell>
          <cell r="C18615" t="str">
            <v>Accrued payroll of bi-weekly in arrears</v>
          </cell>
          <cell r="L18615">
            <v>210000</v>
          </cell>
        </row>
        <row r="18616">
          <cell r="A18616">
            <v>215000</v>
          </cell>
          <cell r="C18616" t="str">
            <v>Accrued benefits</v>
          </cell>
          <cell r="L18616">
            <v>210000</v>
          </cell>
        </row>
        <row r="18617">
          <cell r="A18617">
            <v>215001</v>
          </cell>
          <cell r="C18617" t="str">
            <v>Accrued dental</v>
          </cell>
          <cell r="L18617">
            <v>210000</v>
          </cell>
        </row>
        <row r="18618">
          <cell r="A18618">
            <v>215002</v>
          </cell>
          <cell r="C18618" t="str">
            <v>Accrued vision</v>
          </cell>
          <cell r="L18618">
            <v>210000</v>
          </cell>
        </row>
        <row r="18619">
          <cell r="A18619">
            <v>215003</v>
          </cell>
          <cell r="C18619" t="str">
            <v>Accrued Voluntary Disability</v>
          </cell>
          <cell r="L18619">
            <v>210000</v>
          </cell>
        </row>
        <row r="18620">
          <cell r="A18620">
            <v>215004</v>
          </cell>
          <cell r="C18620" t="str">
            <v>Accrued VDI -ER Portion</v>
          </cell>
          <cell r="L18620">
            <v>210000</v>
          </cell>
        </row>
        <row r="18621">
          <cell r="A18621">
            <v>215005</v>
          </cell>
          <cell r="C18621" t="str">
            <v>Accrued benefits -Self Funding</v>
          </cell>
          <cell r="L18621">
            <v>210000</v>
          </cell>
        </row>
        <row r="18622">
          <cell r="A18622">
            <v>215010</v>
          </cell>
          <cell r="C18622" t="str">
            <v>Accrued Net Payroll</v>
          </cell>
          <cell r="L18622">
            <v>210000</v>
          </cell>
        </row>
        <row r="18623">
          <cell r="A18623">
            <v>215020</v>
          </cell>
          <cell r="C18623" t="str">
            <v>Payroll Taxes</v>
          </cell>
          <cell r="L18623">
            <v>210000</v>
          </cell>
        </row>
        <row r="18624">
          <cell r="A18624">
            <v>215025</v>
          </cell>
          <cell r="C18624" t="str">
            <v>Provision for Gratuity</v>
          </cell>
          <cell r="L18624">
            <v>220000</v>
          </cell>
        </row>
        <row r="18625">
          <cell r="A18625">
            <v>215030</v>
          </cell>
          <cell r="C18625" t="str">
            <v>Profession Tax Payable</v>
          </cell>
          <cell r="L18625">
            <v>220000</v>
          </cell>
        </row>
        <row r="18626">
          <cell r="A18626">
            <v>215170</v>
          </cell>
          <cell r="C18626" t="str">
            <v>Other Personnel Costs</v>
          </cell>
          <cell r="L18626">
            <v>210000</v>
          </cell>
        </row>
        <row r="18627">
          <cell r="A18627">
            <v>215400</v>
          </cell>
          <cell r="C18627" t="str">
            <v>Flex Spending Acct:  2006</v>
          </cell>
          <cell r="L18627">
            <v>210000</v>
          </cell>
        </row>
        <row r="18628">
          <cell r="A18628">
            <v>215500</v>
          </cell>
          <cell r="C18628" t="str">
            <v>Flex Spending Acct:  2005</v>
          </cell>
          <cell r="L18628">
            <v>210000</v>
          </cell>
        </row>
        <row r="18629">
          <cell r="A18629">
            <v>215990</v>
          </cell>
          <cell r="C18629" t="str">
            <v>HR Month End Accruals</v>
          </cell>
          <cell r="L18629">
            <v>210000</v>
          </cell>
        </row>
        <row r="18630">
          <cell r="A18630">
            <v>216000</v>
          </cell>
          <cell r="C18630" t="str">
            <v>Accrued 401(K)</v>
          </cell>
          <cell r="L18630">
            <v>210000</v>
          </cell>
        </row>
        <row r="18631">
          <cell r="A18631">
            <v>216100</v>
          </cell>
          <cell r="C18631" t="str">
            <v>Accrued S.125 Plan</v>
          </cell>
          <cell r="L18631">
            <v>210000</v>
          </cell>
        </row>
        <row r="18632">
          <cell r="A18632">
            <v>216400</v>
          </cell>
          <cell r="C18632" t="str">
            <v>Accrued ESPP</v>
          </cell>
          <cell r="L18632">
            <v>210000</v>
          </cell>
        </row>
        <row r="18633">
          <cell r="A18633">
            <v>216500</v>
          </cell>
          <cell r="C18633" t="str">
            <v>Accrued Workers' Compensation</v>
          </cell>
          <cell r="L18633">
            <v>210000</v>
          </cell>
        </row>
        <row r="18634">
          <cell r="A18634">
            <v>217000</v>
          </cell>
          <cell r="C18634" t="str">
            <v>Accrued stock transactions</v>
          </cell>
          <cell r="L18634">
            <v>210000</v>
          </cell>
        </row>
        <row r="18635">
          <cell r="A18635">
            <v>217200</v>
          </cell>
          <cell r="C18635" t="str">
            <v>Other Liabilities</v>
          </cell>
          <cell r="L18635">
            <v>220000</v>
          </cell>
        </row>
        <row r="18636">
          <cell r="A18636">
            <v>218000</v>
          </cell>
          <cell r="C18636" t="str">
            <v>Accrued Garnishment</v>
          </cell>
          <cell r="L18636">
            <v>210000</v>
          </cell>
        </row>
        <row r="18637">
          <cell r="A18637">
            <v>218100</v>
          </cell>
          <cell r="C18637" t="str">
            <v>Accrued Metlife Deductions</v>
          </cell>
          <cell r="L18637">
            <v>210000</v>
          </cell>
        </row>
        <row r="18638">
          <cell r="A18638">
            <v>218500</v>
          </cell>
          <cell r="C18638" t="str">
            <v>Accrued commissions</v>
          </cell>
          <cell r="L18638">
            <v>210000</v>
          </cell>
        </row>
        <row r="18639">
          <cell r="A18639">
            <v>219000</v>
          </cell>
          <cell r="C18639" t="str">
            <v>Accrued bonus</v>
          </cell>
          <cell r="L18639">
            <v>210000</v>
          </cell>
        </row>
        <row r="18640">
          <cell r="A18640">
            <v>219900</v>
          </cell>
          <cell r="C18640" t="str">
            <v>Payroll clearing</v>
          </cell>
          <cell r="L18640">
            <v>210000</v>
          </cell>
        </row>
        <row r="18642">
          <cell r="A18642">
            <v>220000</v>
          </cell>
          <cell r="C18642" t="str">
            <v>Other accr liability</v>
          </cell>
          <cell r="L18642">
            <v>220000</v>
          </cell>
        </row>
        <row r="18643">
          <cell r="A18643">
            <v>220001</v>
          </cell>
          <cell r="C18643" t="str">
            <v>ST Hedge Loss</v>
          </cell>
          <cell r="L18643">
            <v>220000</v>
          </cell>
        </row>
        <row r="18644">
          <cell r="A18644">
            <v>221000</v>
          </cell>
          <cell r="C18644" t="str">
            <v>Accrued expenses-services (uninvoiced)</v>
          </cell>
          <cell r="L18644">
            <v>220000</v>
          </cell>
        </row>
        <row r="18645">
          <cell r="A18645">
            <v>221010</v>
          </cell>
          <cell r="C18645" t="str">
            <v>Accrued Technology services (uninvoiced)</v>
          </cell>
          <cell r="L18645">
            <v>221000</v>
          </cell>
        </row>
        <row r="18646">
          <cell r="A18646">
            <v>221011</v>
          </cell>
          <cell r="C18646" t="str">
            <v>Accrued Technology services (uninvoiced-recurring)</v>
          </cell>
          <cell r="L18646">
            <v>221000</v>
          </cell>
        </row>
        <row r="18647">
          <cell r="A18647">
            <v>221020</v>
          </cell>
          <cell r="C18647" t="str">
            <v>Accrued offline S&amp;M expenses (uninvoiced)</v>
          </cell>
          <cell r="L18647">
            <v>221000</v>
          </cell>
        </row>
        <row r="18648">
          <cell r="A18648">
            <v>221030</v>
          </cell>
          <cell r="C18648" t="str">
            <v>Accrued G&amp;A expenses (uninvoiced)</v>
          </cell>
          <cell r="L18648">
            <v>221000</v>
          </cell>
        </row>
        <row r="18649">
          <cell r="A18649">
            <v>221035</v>
          </cell>
          <cell r="C18649" t="str">
            <v>Accrued T&amp;S Insurance Claims</v>
          </cell>
          <cell r="L18649">
            <v>221000</v>
          </cell>
        </row>
        <row r="18650">
          <cell r="A18650">
            <v>221036</v>
          </cell>
          <cell r="C18650" t="str">
            <v>Accrued GE Rewards-USD</v>
          </cell>
          <cell r="L18650">
            <v>220000</v>
          </cell>
        </row>
        <row r="18651">
          <cell r="A18651">
            <v>221040</v>
          </cell>
          <cell r="C18651" t="str">
            <v>Loss reserve - MBG</v>
          </cell>
          <cell r="L18651">
            <v>221000</v>
          </cell>
        </row>
        <row r="18652">
          <cell r="A18652">
            <v>221050</v>
          </cell>
          <cell r="C18652" t="str">
            <v>Dom guarantee payouts</v>
          </cell>
          <cell r="L18652">
            <v>221000</v>
          </cell>
        </row>
        <row r="18653">
          <cell r="A18653">
            <v>221060</v>
          </cell>
          <cell r="C18653" t="str">
            <v>Dom guarantee collected</v>
          </cell>
          <cell r="L18653">
            <v>221000</v>
          </cell>
        </row>
        <row r="18654">
          <cell r="A18654">
            <v>221070</v>
          </cell>
          <cell r="C18654" t="str">
            <v>Intl warranty payouts</v>
          </cell>
          <cell r="L18654">
            <v>221000</v>
          </cell>
        </row>
        <row r="18655">
          <cell r="A18655">
            <v>221080</v>
          </cell>
          <cell r="C18655" t="str">
            <v>Intl warranty collected</v>
          </cell>
          <cell r="L18655">
            <v>221000</v>
          </cell>
        </row>
        <row r="18656">
          <cell r="A18656">
            <v>221090</v>
          </cell>
          <cell r="C18656" t="str">
            <v>Accrued Operational Fees</v>
          </cell>
          <cell r="L18656">
            <v>221000</v>
          </cell>
        </row>
        <row r="18657">
          <cell r="A18657">
            <v>221100</v>
          </cell>
          <cell r="C18657" t="str">
            <v>Accrued contra revenue</v>
          </cell>
          <cell r="L18657">
            <v>221000</v>
          </cell>
        </row>
        <row r="18658">
          <cell r="A18658">
            <v>221110</v>
          </cell>
          <cell r="C18658" t="str">
            <v>Accrued Transaction Credit Allowance</v>
          </cell>
          <cell r="L18658">
            <v>220000</v>
          </cell>
        </row>
        <row r="18659">
          <cell r="A18659">
            <v>221200</v>
          </cell>
          <cell r="C18659" t="str">
            <v>Accrued online advertising (uninvoiced)</v>
          </cell>
          <cell r="L18659">
            <v>221200</v>
          </cell>
        </row>
        <row r="18660">
          <cell r="A18660">
            <v>221205</v>
          </cell>
          <cell r="C18660" t="str">
            <v>Accrued Traffic Acquisition Cost (TAC)</v>
          </cell>
          <cell r="L18660">
            <v>220000</v>
          </cell>
        </row>
        <row r="18661">
          <cell r="A18661">
            <v>221210</v>
          </cell>
          <cell r="C18661" t="str">
            <v>Accrued Co-op Program</v>
          </cell>
          <cell r="L18661">
            <v>221200</v>
          </cell>
        </row>
        <row r="18662">
          <cell r="A18662">
            <v>221240</v>
          </cell>
          <cell r="C18662" t="str">
            <v>Accr adv international</v>
          </cell>
          <cell r="L18662">
            <v>221200</v>
          </cell>
        </row>
        <row r="18663">
          <cell r="A18663">
            <v>221255</v>
          </cell>
          <cell r="C18663" t="str">
            <v>Accrued advertising (uninvoiced) - Sweden</v>
          </cell>
          <cell r="L18663">
            <v>221200</v>
          </cell>
        </row>
        <row r="18664">
          <cell r="A18664">
            <v>221256</v>
          </cell>
          <cell r="C18664" t="str">
            <v>Accrued advertising (uninvoiced) - Poland</v>
          </cell>
          <cell r="L18664">
            <v>221200</v>
          </cell>
        </row>
        <row r="18665">
          <cell r="A18665">
            <v>221257</v>
          </cell>
          <cell r="C18665" t="str">
            <v>Accrued advertising (uninvoiced) - Ireland</v>
          </cell>
          <cell r="L18665">
            <v>221200</v>
          </cell>
        </row>
        <row r="18666">
          <cell r="A18666">
            <v>221260</v>
          </cell>
          <cell r="C18666" t="str">
            <v>Accrued advertising (uninvoiced) - Austria</v>
          </cell>
          <cell r="L18666">
            <v>221200</v>
          </cell>
        </row>
        <row r="18667">
          <cell r="A18667">
            <v>221262</v>
          </cell>
          <cell r="C18667" t="str">
            <v>Accrued advertising (uninvoiced) - Germany</v>
          </cell>
          <cell r="L18667">
            <v>221200</v>
          </cell>
        </row>
        <row r="18668">
          <cell r="A18668">
            <v>221264</v>
          </cell>
          <cell r="C18668" t="str">
            <v>Accrued advertising (uninvoiced) - Belgium</v>
          </cell>
          <cell r="L18668">
            <v>221200</v>
          </cell>
        </row>
        <row r="18669">
          <cell r="A18669">
            <v>221266</v>
          </cell>
          <cell r="C18669" t="str">
            <v>Accrued advertising (uninvoiced) - Spain</v>
          </cell>
          <cell r="L18669">
            <v>221200</v>
          </cell>
        </row>
        <row r="18670">
          <cell r="A18670">
            <v>221267</v>
          </cell>
          <cell r="C18670" t="str">
            <v>Accrued advertising (uninvoiced) - Netherlands</v>
          </cell>
          <cell r="L18670">
            <v>221200</v>
          </cell>
        </row>
        <row r="18671">
          <cell r="A18671">
            <v>221268</v>
          </cell>
          <cell r="C18671" t="str">
            <v>Accrued advertising (uninvoiced) - France</v>
          </cell>
          <cell r="L18671">
            <v>221200</v>
          </cell>
        </row>
        <row r="18672">
          <cell r="A18672">
            <v>221269</v>
          </cell>
          <cell r="C18672" t="str">
            <v>Accrued advertising (uninvoiced) - Italy</v>
          </cell>
          <cell r="L18672">
            <v>221200</v>
          </cell>
        </row>
        <row r="18673">
          <cell r="A18673">
            <v>221271</v>
          </cell>
          <cell r="C18673" t="str">
            <v>Accrued advertising (uninvoiced) - Switzerland</v>
          </cell>
          <cell r="L18673">
            <v>221200</v>
          </cell>
        </row>
        <row r="18674">
          <cell r="A18674">
            <v>221275</v>
          </cell>
          <cell r="C18674" t="str">
            <v>Accrued advertising (uninvoiced) - UK</v>
          </cell>
          <cell r="L18674">
            <v>221200</v>
          </cell>
        </row>
        <row r="18675">
          <cell r="A18675">
            <v>221276</v>
          </cell>
          <cell r="C18675" t="str">
            <v>Accrued advertising (uninvoiced) - Canada</v>
          </cell>
          <cell r="L18675">
            <v>221200</v>
          </cell>
        </row>
        <row r="18676">
          <cell r="A18676">
            <v>221277</v>
          </cell>
          <cell r="C18676" t="str">
            <v>Accrued advertising (uninvoiced) - Australia</v>
          </cell>
          <cell r="L18676">
            <v>221200</v>
          </cell>
        </row>
        <row r="18677">
          <cell r="A18677">
            <v>221280</v>
          </cell>
          <cell r="C18677" t="str">
            <v>Accrued advertising (uninvoiced) - eBay India</v>
          </cell>
          <cell r="L18677">
            <v>221200</v>
          </cell>
        </row>
        <row r="18678">
          <cell r="A18678">
            <v>221282</v>
          </cell>
          <cell r="C18678" t="str">
            <v>Accrued advertising (uninvoiced)-eBay Motors India</v>
          </cell>
          <cell r="L18678">
            <v>221200</v>
          </cell>
        </row>
        <row r="18679">
          <cell r="A18679">
            <v>221284</v>
          </cell>
          <cell r="C18679" t="str">
            <v>Accrued advertising (uninvoiced) - Taiwan</v>
          </cell>
          <cell r="L18679">
            <v>221200</v>
          </cell>
        </row>
        <row r="18680">
          <cell r="A18680">
            <v>221292</v>
          </cell>
          <cell r="C18680" t="str">
            <v>Accrued advertising (uninvoiced) - Singapore</v>
          </cell>
          <cell r="L18680">
            <v>221200</v>
          </cell>
        </row>
        <row r="18681">
          <cell r="A18681">
            <v>221295</v>
          </cell>
          <cell r="C18681" t="str">
            <v>Accrued advertising (uninvoiced) - EENIS</v>
          </cell>
          <cell r="L18681">
            <v>221200</v>
          </cell>
        </row>
        <row r="18682">
          <cell r="A18682">
            <v>221299</v>
          </cell>
          <cell r="C18682" t="str">
            <v>Accrued advertising (uninvoiced) - Hong Kong</v>
          </cell>
          <cell r="L18682">
            <v>221200</v>
          </cell>
        </row>
        <row r="18683">
          <cell r="A18683">
            <v>221306</v>
          </cell>
          <cell r="C18683" t="str">
            <v>Accrued advertising (uninvoiced) - Tradera</v>
          </cell>
          <cell r="L18683">
            <v>221200</v>
          </cell>
        </row>
        <row r="18684">
          <cell r="A18684">
            <v>221308</v>
          </cell>
          <cell r="C18684" t="str">
            <v>Accrued advertising (uninvoiced)-Luxemburg</v>
          </cell>
          <cell r="L18684">
            <v>221200</v>
          </cell>
        </row>
        <row r="18685">
          <cell r="A18685">
            <v>221400</v>
          </cell>
          <cell r="C18685" t="str">
            <v>Accrued professional services (uninvoiced)</v>
          </cell>
          <cell r="L18685">
            <v>221400</v>
          </cell>
        </row>
        <row r="18686">
          <cell r="A18686">
            <v>221450</v>
          </cell>
          <cell r="C18686" t="str">
            <v>Accrued audit and tax services (uninvoiced)</v>
          </cell>
          <cell r="L18686">
            <v>221400</v>
          </cell>
        </row>
        <row r="18687">
          <cell r="A18687">
            <v>221500</v>
          </cell>
          <cell r="C18687" t="str">
            <v>Accrued legal services (uninvoiced)</v>
          </cell>
          <cell r="L18687">
            <v>221400</v>
          </cell>
        </row>
        <row r="18688">
          <cell r="A18688">
            <v>221575</v>
          </cell>
          <cell r="C18688" t="str">
            <v>Accrued expenses eBay Companies</v>
          </cell>
          <cell r="L18688">
            <v>220000</v>
          </cell>
        </row>
        <row r="18689">
          <cell r="A18689">
            <v>221600</v>
          </cell>
          <cell r="C18689" t="str">
            <v>Environmental Reserve</v>
          </cell>
          <cell r="L18689">
            <v>221600</v>
          </cell>
        </row>
        <row r="18690">
          <cell r="A18690">
            <v>221700</v>
          </cell>
          <cell r="C18690" t="str">
            <v>Accrued Bank Fees</v>
          </cell>
          <cell r="L18690">
            <v>220000</v>
          </cell>
        </row>
        <row r="18691">
          <cell r="A18691">
            <v>222000</v>
          </cell>
          <cell r="C18691" t="str">
            <v>Accrued interest expense</v>
          </cell>
          <cell r="L18691">
            <v>220000</v>
          </cell>
        </row>
        <row r="18692">
          <cell r="A18692">
            <v>223000</v>
          </cell>
          <cell r="C18692" t="str">
            <v>Sales and use taxes payable</v>
          </cell>
          <cell r="L18692">
            <v>220000</v>
          </cell>
        </row>
        <row r="18693">
          <cell r="A18693">
            <v>223100</v>
          </cell>
          <cell r="C18693" t="str">
            <v>Utah use tax payable</v>
          </cell>
          <cell r="L18693">
            <v>220000</v>
          </cell>
        </row>
        <row r="18694">
          <cell r="A18694">
            <v>223200</v>
          </cell>
          <cell r="C18694" t="str">
            <v>Pennsylvania use tax payable</v>
          </cell>
          <cell r="L18694">
            <v>220000</v>
          </cell>
        </row>
        <row r="18695">
          <cell r="A18695">
            <v>223300</v>
          </cell>
          <cell r="C18695" t="str">
            <v>Accrued Sales &amp; Use Tax - NE</v>
          </cell>
          <cell r="L18695">
            <v>220000</v>
          </cell>
        </row>
        <row r="18696">
          <cell r="A18696">
            <v>223400</v>
          </cell>
          <cell r="C18696" t="str">
            <v>Provincial sales tax payable</v>
          </cell>
          <cell r="L18696">
            <v>220000</v>
          </cell>
        </row>
        <row r="18697">
          <cell r="A18697">
            <v>223500</v>
          </cell>
          <cell r="C18697" t="str">
            <v>Colorado use tax payable</v>
          </cell>
          <cell r="L18697">
            <v>220000</v>
          </cell>
        </row>
        <row r="18698">
          <cell r="A18698">
            <v>223600</v>
          </cell>
          <cell r="C18698" t="str">
            <v>Washington use tax payable</v>
          </cell>
          <cell r="L18698">
            <v>220000</v>
          </cell>
        </row>
        <row r="18699">
          <cell r="A18699">
            <v>223700</v>
          </cell>
          <cell r="C18699" t="str">
            <v>Arizona use tax payable</v>
          </cell>
          <cell r="L18699">
            <v>220000</v>
          </cell>
        </row>
        <row r="18700">
          <cell r="A18700">
            <v>223800</v>
          </cell>
          <cell r="C18700" t="str">
            <v>Service Tax Payable</v>
          </cell>
          <cell r="L18700">
            <v>220000</v>
          </cell>
        </row>
        <row r="18701">
          <cell r="A18701">
            <v>223810</v>
          </cell>
          <cell r="C18701" t="str">
            <v>Service Tax Invoiced</v>
          </cell>
          <cell r="L18701">
            <v>220000</v>
          </cell>
        </row>
        <row r="18702">
          <cell r="A18702">
            <v>223820</v>
          </cell>
          <cell r="C18702" t="str">
            <v>Education Cess Invoiced</v>
          </cell>
          <cell r="L18702">
            <v>220000</v>
          </cell>
        </row>
        <row r="18703">
          <cell r="A18703">
            <v>223850</v>
          </cell>
          <cell r="C18703" t="str">
            <v>Tax Deducted at Source Payable</v>
          </cell>
          <cell r="L18703">
            <v>220000</v>
          </cell>
        </row>
        <row r="18704">
          <cell r="A18704">
            <v>224000</v>
          </cell>
          <cell r="C18704" t="str">
            <v>Property taxes payable</v>
          </cell>
          <cell r="L18704">
            <v>220000</v>
          </cell>
        </row>
        <row r="18705">
          <cell r="A18705">
            <v>224100</v>
          </cell>
          <cell r="C18705" t="str">
            <v>Accrued Credit Card Chargeback - UK</v>
          </cell>
          <cell r="L18705">
            <v>220000</v>
          </cell>
        </row>
        <row r="18706">
          <cell r="A18706">
            <v>224200</v>
          </cell>
          <cell r="C18706" t="str">
            <v>Fraud/Return Reserve</v>
          </cell>
          <cell r="L18706">
            <v>220000</v>
          </cell>
        </row>
        <row r="18707">
          <cell r="A18707">
            <v>224300</v>
          </cell>
          <cell r="C18707" t="str">
            <v>Escheatment Liability</v>
          </cell>
          <cell r="L18707">
            <v>221000</v>
          </cell>
        </row>
        <row r="18708">
          <cell r="A18708">
            <v>225000</v>
          </cell>
          <cell r="C18708" t="str">
            <v>Value added taxes payable</v>
          </cell>
          <cell r="L18708">
            <v>220000</v>
          </cell>
        </row>
        <row r="18709">
          <cell r="A18709">
            <v>225510</v>
          </cell>
          <cell r="C18709" t="str">
            <v>VAT payable 16%, 19% - Germany</v>
          </cell>
          <cell r="L18709">
            <v>220000</v>
          </cell>
        </row>
        <row r="18710">
          <cell r="A18710">
            <v>225520</v>
          </cell>
          <cell r="C18710" t="str">
            <v>VAT payable 7% - Germany</v>
          </cell>
          <cell r="L18710">
            <v>220000</v>
          </cell>
        </row>
        <row r="18711">
          <cell r="A18711">
            <v>225530</v>
          </cell>
          <cell r="C18711" t="str">
            <v>VAT payable 16%, 19% import tax - Germany</v>
          </cell>
          <cell r="L18711">
            <v>220000</v>
          </cell>
        </row>
        <row r="18712">
          <cell r="A18712">
            <v>225540</v>
          </cell>
          <cell r="C18712" t="str">
            <v>VAT payable 0% import tax - Germany</v>
          </cell>
          <cell r="L18712">
            <v>220000</v>
          </cell>
        </row>
        <row r="18713">
          <cell r="A18713">
            <v>225550</v>
          </cell>
          <cell r="C18713" t="str">
            <v>VAT Tax Liability - Austria</v>
          </cell>
          <cell r="L18713">
            <v>225500</v>
          </cell>
        </row>
        <row r="18714">
          <cell r="A18714">
            <v>225551</v>
          </cell>
          <cell r="C18714" t="str">
            <v>VAT Tax Liability - Belgium</v>
          </cell>
          <cell r="L18714">
            <v>225500</v>
          </cell>
        </row>
        <row r="18715">
          <cell r="A18715">
            <v>225552</v>
          </cell>
          <cell r="C18715" t="str">
            <v>VAT Tax Liability - Denmark</v>
          </cell>
          <cell r="L18715">
            <v>225500</v>
          </cell>
        </row>
        <row r="18716">
          <cell r="A18716">
            <v>225553</v>
          </cell>
          <cell r="C18716" t="str">
            <v>VAT Tax Liability - Finland</v>
          </cell>
          <cell r="L18716">
            <v>225500</v>
          </cell>
        </row>
        <row r="18717">
          <cell r="A18717">
            <v>225554</v>
          </cell>
          <cell r="C18717" t="str">
            <v>VAT Tax Liability - France</v>
          </cell>
          <cell r="L18717">
            <v>225500</v>
          </cell>
        </row>
        <row r="18718">
          <cell r="A18718">
            <v>225555</v>
          </cell>
          <cell r="C18718" t="str">
            <v>VAT Tax Liability - Germany</v>
          </cell>
          <cell r="L18718">
            <v>225500</v>
          </cell>
        </row>
        <row r="18719">
          <cell r="A18719">
            <v>225556</v>
          </cell>
          <cell r="C18719" t="str">
            <v>VAT Tax Liability - Greece</v>
          </cell>
          <cell r="L18719">
            <v>225500</v>
          </cell>
        </row>
        <row r="18720">
          <cell r="A18720">
            <v>225557</v>
          </cell>
          <cell r="C18720" t="str">
            <v>VAT Tax Liability - Italy</v>
          </cell>
          <cell r="L18720">
            <v>225500</v>
          </cell>
        </row>
        <row r="18721">
          <cell r="A18721">
            <v>225558</v>
          </cell>
          <cell r="C18721" t="str">
            <v>VAT Tax Liability - Ireland</v>
          </cell>
          <cell r="L18721">
            <v>225500</v>
          </cell>
        </row>
        <row r="18722">
          <cell r="A18722">
            <v>225559</v>
          </cell>
          <cell r="C18722" t="str">
            <v>VAT Tax Liability - Luxemburg</v>
          </cell>
          <cell r="L18722">
            <v>225500</v>
          </cell>
        </row>
        <row r="18723">
          <cell r="A18723">
            <v>225560</v>
          </cell>
          <cell r="C18723" t="str">
            <v>VAT Tax Liability - Netherlands</v>
          </cell>
          <cell r="L18723">
            <v>225500</v>
          </cell>
        </row>
        <row r="18724">
          <cell r="A18724">
            <v>225561</v>
          </cell>
          <cell r="C18724" t="str">
            <v>VAT Tax Liability - Portugal</v>
          </cell>
          <cell r="L18724">
            <v>225500</v>
          </cell>
        </row>
        <row r="18725">
          <cell r="A18725">
            <v>225562</v>
          </cell>
          <cell r="C18725" t="str">
            <v>VAT Tax Liability - Spain</v>
          </cell>
          <cell r="L18725">
            <v>225500</v>
          </cell>
        </row>
        <row r="18726">
          <cell r="A18726">
            <v>225563</v>
          </cell>
          <cell r="C18726" t="str">
            <v>VAT Tax Liability - Sweden</v>
          </cell>
          <cell r="L18726">
            <v>225500</v>
          </cell>
        </row>
        <row r="18727">
          <cell r="A18727">
            <v>225564</v>
          </cell>
          <cell r="C18727" t="str">
            <v>VAT Tax Liability - UK</v>
          </cell>
          <cell r="L18727">
            <v>225500</v>
          </cell>
        </row>
        <row r="18728">
          <cell r="A18728">
            <v>225565</v>
          </cell>
          <cell r="C18728" t="str">
            <v>VAT Tax Liability - Cyprus</v>
          </cell>
          <cell r="L18728">
            <v>225500</v>
          </cell>
        </row>
        <row r="18729">
          <cell r="A18729">
            <v>225566</v>
          </cell>
          <cell r="C18729" t="str">
            <v>VAT Tax Liability - Czech Republic</v>
          </cell>
          <cell r="L18729">
            <v>225500</v>
          </cell>
        </row>
        <row r="18730">
          <cell r="A18730">
            <v>225567</v>
          </cell>
          <cell r="C18730" t="str">
            <v>VAT Tax Liability - Estonia</v>
          </cell>
          <cell r="L18730">
            <v>225500</v>
          </cell>
        </row>
        <row r="18731">
          <cell r="A18731">
            <v>225568</v>
          </cell>
          <cell r="C18731" t="str">
            <v>VAT Tax Liability - Hungary</v>
          </cell>
          <cell r="L18731">
            <v>225500</v>
          </cell>
        </row>
        <row r="18732">
          <cell r="A18732">
            <v>225569</v>
          </cell>
          <cell r="C18732" t="str">
            <v>VAT Tax Liability - Latvia</v>
          </cell>
          <cell r="L18732">
            <v>225500</v>
          </cell>
        </row>
        <row r="18733">
          <cell r="A18733">
            <v>225570</v>
          </cell>
          <cell r="C18733" t="str">
            <v>VAT Tax Liability - Lithuania</v>
          </cell>
          <cell r="L18733">
            <v>225500</v>
          </cell>
        </row>
        <row r="18734">
          <cell r="A18734">
            <v>225571</v>
          </cell>
          <cell r="C18734" t="str">
            <v>VAT Tax Liability - Malta</v>
          </cell>
          <cell r="L18734">
            <v>225500</v>
          </cell>
        </row>
        <row r="18735">
          <cell r="A18735">
            <v>225572</v>
          </cell>
          <cell r="C18735" t="str">
            <v>VAT Tax Liability - Poland</v>
          </cell>
          <cell r="L18735">
            <v>225500</v>
          </cell>
        </row>
        <row r="18736">
          <cell r="A18736">
            <v>225573</v>
          </cell>
          <cell r="C18736" t="str">
            <v>VAT Tax Liability - Slovak Republic</v>
          </cell>
          <cell r="L18736">
            <v>225500</v>
          </cell>
        </row>
        <row r="18737">
          <cell r="A18737">
            <v>225574</v>
          </cell>
          <cell r="C18737" t="str">
            <v>VAT Tax Liability - Slovenia</v>
          </cell>
          <cell r="L18737">
            <v>225500</v>
          </cell>
        </row>
        <row r="18738">
          <cell r="A18738">
            <v>225575</v>
          </cell>
          <cell r="C18738" t="str">
            <v>VAT Tax Liability - India</v>
          </cell>
          <cell r="L18738">
            <v>225500</v>
          </cell>
        </row>
        <row r="18739">
          <cell r="A18739">
            <v>225576</v>
          </cell>
          <cell r="C18739" t="str">
            <v>Education Cess (VAT) - India</v>
          </cell>
          <cell r="L18739">
            <v>225500</v>
          </cell>
        </row>
        <row r="18740">
          <cell r="A18740">
            <v>225577</v>
          </cell>
          <cell r="C18740" t="str">
            <v>VAT Tax Liability - Singapore</v>
          </cell>
          <cell r="L18740">
            <v>225500</v>
          </cell>
        </row>
        <row r="18741">
          <cell r="A18741">
            <v>225600</v>
          </cell>
          <cell r="C18741" t="str">
            <v>VAT Tax Liability - ROW</v>
          </cell>
          <cell r="L18741">
            <v>225500</v>
          </cell>
        </row>
        <row r="18742">
          <cell r="A18742">
            <v>226000</v>
          </cell>
          <cell r="C18742" t="str">
            <v>Other Liabilities - long term</v>
          </cell>
          <cell r="L18742">
            <v>220000</v>
          </cell>
        </row>
        <row r="18743">
          <cell r="A18743">
            <v>227000</v>
          </cell>
          <cell r="C18743" t="str">
            <v>Transaction Loss Reserves</v>
          </cell>
          <cell r="L18743">
            <v>227000</v>
          </cell>
        </row>
        <row r="18744">
          <cell r="A18744">
            <v>227001</v>
          </cell>
          <cell r="C18744" t="str">
            <v>Chargebacks Loss Reserve</v>
          </cell>
          <cell r="L18744">
            <v>227000</v>
          </cell>
        </row>
        <row r="18745">
          <cell r="A18745">
            <v>227002</v>
          </cell>
          <cell r="C18745" t="str">
            <v>Other Loss Reserve</v>
          </cell>
          <cell r="L18745">
            <v>227000</v>
          </cell>
        </row>
        <row r="18746">
          <cell r="A18746">
            <v>227003</v>
          </cell>
          <cell r="C18746" t="str">
            <v>Loss reserve - EPX &amp; Others</v>
          </cell>
          <cell r="L18746">
            <v>227000</v>
          </cell>
        </row>
        <row r="18747">
          <cell r="A18747">
            <v>227004</v>
          </cell>
          <cell r="C18747" t="str">
            <v>Chargebacks - USD</v>
          </cell>
          <cell r="L18747">
            <v>227000</v>
          </cell>
        </row>
        <row r="18748">
          <cell r="A18748">
            <v>227005</v>
          </cell>
          <cell r="C18748" t="str">
            <v>Chargebacks - GBP</v>
          </cell>
          <cell r="L18748">
            <v>227000</v>
          </cell>
        </row>
        <row r="18749">
          <cell r="A18749">
            <v>227006</v>
          </cell>
          <cell r="C18749" t="str">
            <v>Chargebacks - EUR</v>
          </cell>
          <cell r="L18749">
            <v>227000</v>
          </cell>
        </row>
        <row r="18750">
          <cell r="A18750">
            <v>227007</v>
          </cell>
          <cell r="C18750" t="str">
            <v>Chargebacks - JPY</v>
          </cell>
          <cell r="L18750">
            <v>227000</v>
          </cell>
        </row>
        <row r="18751">
          <cell r="A18751">
            <v>227008</v>
          </cell>
          <cell r="C18751" t="str">
            <v>Chargebacks - CAD</v>
          </cell>
          <cell r="L18751">
            <v>227000</v>
          </cell>
        </row>
        <row r="18752">
          <cell r="A18752">
            <v>227009</v>
          </cell>
          <cell r="C18752" t="str">
            <v>Chargebacks - INR</v>
          </cell>
          <cell r="L18752">
            <v>227000</v>
          </cell>
        </row>
        <row r="18753">
          <cell r="A18753">
            <v>227010</v>
          </cell>
          <cell r="C18753" t="str">
            <v>Loss Reserve -eBay Billing</v>
          </cell>
          <cell r="L18753">
            <v>227000</v>
          </cell>
        </row>
        <row r="18754">
          <cell r="A18754">
            <v>227011</v>
          </cell>
          <cell r="C18754" t="str">
            <v>Chargebacks - NZD</v>
          </cell>
          <cell r="L18754">
            <v>227000</v>
          </cell>
        </row>
        <row r="18755">
          <cell r="A18755">
            <v>227012</v>
          </cell>
          <cell r="C18755" t="str">
            <v>Chargebacks - CHF</v>
          </cell>
          <cell r="L18755">
            <v>227000</v>
          </cell>
        </row>
        <row r="18756">
          <cell r="A18756">
            <v>227013</v>
          </cell>
          <cell r="C18756" t="str">
            <v>Chargebacks - SEK</v>
          </cell>
          <cell r="L18756">
            <v>227000</v>
          </cell>
        </row>
        <row r="18757">
          <cell r="A18757">
            <v>227014</v>
          </cell>
          <cell r="C18757" t="str">
            <v>Chargebacks - DKK</v>
          </cell>
          <cell r="L18757">
            <v>227000</v>
          </cell>
        </row>
        <row r="18758">
          <cell r="A18758">
            <v>227015</v>
          </cell>
          <cell r="C18758" t="str">
            <v>Chargebacks - NOK</v>
          </cell>
          <cell r="L18758">
            <v>227000</v>
          </cell>
        </row>
        <row r="18759">
          <cell r="A18759">
            <v>227016</v>
          </cell>
          <cell r="C18759" t="str">
            <v>Chargebacks - HKD</v>
          </cell>
          <cell r="L18759">
            <v>227000</v>
          </cell>
        </row>
        <row r="18760">
          <cell r="A18760">
            <v>227017</v>
          </cell>
          <cell r="C18760" t="str">
            <v>Chargebacks - SGD</v>
          </cell>
          <cell r="L18760">
            <v>227000</v>
          </cell>
        </row>
        <row r="18761">
          <cell r="A18761">
            <v>227018</v>
          </cell>
          <cell r="C18761" t="str">
            <v>Chargebacks - PLN</v>
          </cell>
          <cell r="L18761">
            <v>227000</v>
          </cell>
        </row>
        <row r="18762">
          <cell r="A18762">
            <v>227019</v>
          </cell>
          <cell r="C18762" t="str">
            <v>Chargebacks - HUF</v>
          </cell>
          <cell r="L18762">
            <v>227000</v>
          </cell>
        </row>
        <row r="18763">
          <cell r="A18763">
            <v>227020</v>
          </cell>
          <cell r="C18763" t="str">
            <v>Chargebacks - CZK</v>
          </cell>
          <cell r="L18763">
            <v>227000</v>
          </cell>
        </row>
        <row r="18764">
          <cell r="A18764">
            <v>227021</v>
          </cell>
          <cell r="C18764" t="str">
            <v>Chargebacks - THB</v>
          </cell>
          <cell r="L18764">
            <v>227000</v>
          </cell>
        </row>
        <row r="18765">
          <cell r="A18765">
            <v>227100</v>
          </cell>
          <cell r="C18765" t="str">
            <v>PBP Claim Losses</v>
          </cell>
          <cell r="L18765">
            <v>227000</v>
          </cell>
        </row>
        <row r="18766">
          <cell r="A18766">
            <v>227101</v>
          </cell>
          <cell r="C18766" t="str">
            <v>Chargebacks - AUD</v>
          </cell>
          <cell r="L18766">
            <v>227000</v>
          </cell>
        </row>
        <row r="18767">
          <cell r="A18767">
            <v>227110</v>
          </cell>
          <cell r="C18767" t="str">
            <v>SP3 Loss Reserve</v>
          </cell>
          <cell r="L18767">
            <v>227000</v>
          </cell>
        </row>
        <row r="18768">
          <cell r="A18768">
            <v>227111</v>
          </cell>
          <cell r="C18768" t="str">
            <v>Loss Reserve-eBay Express</v>
          </cell>
          <cell r="L18768">
            <v>227000</v>
          </cell>
        </row>
        <row r="18769">
          <cell r="A18769">
            <v>227130</v>
          </cell>
          <cell r="C18769" t="str">
            <v>DE ELV Return Clearing</v>
          </cell>
          <cell r="L18769">
            <v>227000</v>
          </cell>
        </row>
        <row r="18770">
          <cell r="A18770">
            <v>227131</v>
          </cell>
          <cell r="C18770" t="str">
            <v>ACH Reversals for Unauthorized Trans</v>
          </cell>
          <cell r="L18770">
            <v>227000</v>
          </cell>
        </row>
        <row r="18771">
          <cell r="A18771">
            <v>227132</v>
          </cell>
          <cell r="C18771" t="str">
            <v>Seller Protection ACH Unauth Disqualify</v>
          </cell>
          <cell r="L18771">
            <v>227000</v>
          </cell>
        </row>
        <row r="18772">
          <cell r="A18772">
            <v>227133</v>
          </cell>
          <cell r="C18772" t="str">
            <v>Seller Protection for Fraud</v>
          </cell>
          <cell r="L18772">
            <v>227000</v>
          </cell>
        </row>
        <row r="18773">
          <cell r="A18773">
            <v>227140</v>
          </cell>
          <cell r="C18773" t="str">
            <v>DE ELV Loss Reserve</v>
          </cell>
          <cell r="L18773">
            <v>227000</v>
          </cell>
        </row>
        <row r="18774">
          <cell r="A18774">
            <v>227150</v>
          </cell>
          <cell r="C18774" t="str">
            <v>Loss Reserve -Buyer Authorized Spoof</v>
          </cell>
          <cell r="L18774">
            <v>227000</v>
          </cell>
        </row>
        <row r="18775">
          <cell r="A18775">
            <v>229000</v>
          </cell>
          <cell r="C18775" t="str">
            <v>Acquisition related liabilities</v>
          </cell>
          <cell r="L18775">
            <v>220000</v>
          </cell>
        </row>
        <row r="18777">
          <cell r="A18777">
            <v>230000</v>
          </cell>
          <cell r="C18777" t="str">
            <v>Accr income taxes</v>
          </cell>
          <cell r="L18777">
            <v>230000</v>
          </cell>
        </row>
        <row r="18778">
          <cell r="A18778">
            <v>231000</v>
          </cell>
          <cell r="C18778" t="str">
            <v>Federal income taxes payable</v>
          </cell>
          <cell r="L18778">
            <v>230000</v>
          </cell>
        </row>
        <row r="18779">
          <cell r="A18779">
            <v>232000</v>
          </cell>
          <cell r="C18779" t="str">
            <v>State income taxes payable</v>
          </cell>
          <cell r="L18779">
            <v>220000</v>
          </cell>
        </row>
        <row r="18780">
          <cell r="A18780">
            <v>232010</v>
          </cell>
          <cell r="C18780" t="str">
            <v>State income taxes payable</v>
          </cell>
          <cell r="L18780">
            <v>230000</v>
          </cell>
        </row>
        <row r="18781">
          <cell r="A18781">
            <v>233000</v>
          </cell>
          <cell r="C18781" t="str">
            <v>Foreign income taxes payable</v>
          </cell>
          <cell r="L18781">
            <v>230000</v>
          </cell>
        </row>
        <row r="18782">
          <cell r="A18782">
            <v>233010</v>
          </cell>
          <cell r="C18782" t="str">
            <v>Other tax liability</v>
          </cell>
          <cell r="L18782">
            <v>245000</v>
          </cell>
        </row>
        <row r="18783">
          <cell r="A18783">
            <v>234000</v>
          </cell>
          <cell r="C18783" t="str">
            <v>Tax reserves</v>
          </cell>
          <cell r="L18783">
            <v>220000</v>
          </cell>
        </row>
        <row r="18784">
          <cell r="A18784">
            <v>235000</v>
          </cell>
          <cell r="C18784" t="str">
            <v>Deferred tax liability current</v>
          </cell>
          <cell r="L18784">
            <v>235000</v>
          </cell>
        </row>
        <row r="18786">
          <cell r="A18786">
            <v>240000</v>
          </cell>
          <cell r="C18786" t="str">
            <v>Deferred transaction revenue</v>
          </cell>
          <cell r="L18786">
            <v>240000</v>
          </cell>
        </row>
        <row r="18787">
          <cell r="A18787">
            <v>241000</v>
          </cell>
          <cell r="C18787" t="str">
            <v>Deferred ad revenue</v>
          </cell>
          <cell r="L18787">
            <v>240000</v>
          </cell>
        </row>
        <row r="18788">
          <cell r="A18788">
            <v>241010</v>
          </cell>
          <cell r="C18788" t="str">
            <v>Unearned Revenue - Gift Certificates</v>
          </cell>
          <cell r="L18788">
            <v>240000</v>
          </cell>
        </row>
        <row r="18789">
          <cell r="A18789">
            <v>241090</v>
          </cell>
          <cell r="C18789" t="str">
            <v>Contra Deferred Revenue</v>
          </cell>
          <cell r="L18789">
            <v>240000</v>
          </cell>
        </row>
        <row r="18790">
          <cell r="A18790">
            <v>242000</v>
          </cell>
          <cell r="C18790" t="str">
            <v>Deferred Subscription Revenue</v>
          </cell>
          <cell r="L18790">
            <v>240000</v>
          </cell>
        </row>
        <row r="18791">
          <cell r="A18791">
            <v>243000</v>
          </cell>
          <cell r="C18791" t="str">
            <v>Revenue Share Liability</v>
          </cell>
          <cell r="L18791">
            <v>240000</v>
          </cell>
        </row>
        <row r="18792">
          <cell r="A18792">
            <v>243100</v>
          </cell>
          <cell r="C18792" t="str">
            <v>Revenue Share Liability</v>
          </cell>
          <cell r="L18792">
            <v>245000</v>
          </cell>
        </row>
        <row r="18793">
          <cell r="A18793">
            <v>243200</v>
          </cell>
          <cell r="C18793" t="str">
            <v>Revenue Share Liability-UK Shipping</v>
          </cell>
          <cell r="L18793">
            <v>245000</v>
          </cell>
        </row>
        <row r="18794">
          <cell r="A18794">
            <v>245000</v>
          </cell>
          <cell r="C18794" t="str">
            <v>Other current liab</v>
          </cell>
          <cell r="L18794">
            <v>245000</v>
          </cell>
        </row>
        <row r="18795">
          <cell r="A18795">
            <v>245010</v>
          </cell>
          <cell r="C18795" t="str">
            <v>Accrued TDS - Commission (Section 194H)</v>
          </cell>
          <cell r="L18795">
            <v>245000</v>
          </cell>
        </row>
        <row r="18796">
          <cell r="A18796">
            <v>245020</v>
          </cell>
          <cell r="C18796" t="str">
            <v>Accrued TDS - Contractors (Section 194C)</v>
          </cell>
          <cell r="L18796">
            <v>245000</v>
          </cell>
        </row>
        <row r="18797">
          <cell r="A18797">
            <v>245030</v>
          </cell>
          <cell r="C18797" t="str">
            <v>Accrued TDS - Professional (Section 194J)</v>
          </cell>
          <cell r="L18797">
            <v>245000</v>
          </cell>
        </row>
        <row r="18798">
          <cell r="A18798">
            <v>245040</v>
          </cell>
          <cell r="C18798" t="str">
            <v>Accrued TDS - Rent (Section 194I)</v>
          </cell>
          <cell r="L18798">
            <v>245000</v>
          </cell>
        </row>
        <row r="18799">
          <cell r="A18799">
            <v>245050</v>
          </cell>
          <cell r="C18799" t="str">
            <v>Accrued TDS - Salary (Section 192)</v>
          </cell>
          <cell r="L18799">
            <v>245000</v>
          </cell>
        </row>
        <row r="18800">
          <cell r="A18800">
            <v>245060</v>
          </cell>
          <cell r="C18800" t="str">
            <v>Accrued TDS - Foreign Payment (Section 195)</v>
          </cell>
          <cell r="L18800">
            <v>245000</v>
          </cell>
        </row>
        <row r="18801">
          <cell r="A18801">
            <v>245850</v>
          </cell>
          <cell r="C18801" t="str">
            <v>Benefits paid to participants</v>
          </cell>
          <cell r="L18801">
            <v>245000</v>
          </cell>
        </row>
        <row r="18802">
          <cell r="A18802">
            <v>246000</v>
          </cell>
          <cell r="C18802" t="str">
            <v>Deferred rent</v>
          </cell>
          <cell r="L18802">
            <v>245000</v>
          </cell>
        </row>
        <row r="18803">
          <cell r="A18803">
            <v>246500</v>
          </cell>
          <cell r="C18803" t="str">
            <v>Customer prepayments</v>
          </cell>
          <cell r="L18803">
            <v>240000</v>
          </cell>
        </row>
        <row r="18804">
          <cell r="A18804">
            <v>246510</v>
          </cell>
          <cell r="C18804" t="str">
            <v>Dealer revenue prepayment</v>
          </cell>
          <cell r="L18804">
            <v>240000</v>
          </cell>
        </row>
        <row r="18805">
          <cell r="A18805">
            <v>247000</v>
          </cell>
          <cell r="C18805" t="str">
            <v>Royalties payable</v>
          </cell>
          <cell r="L18805">
            <v>245000</v>
          </cell>
        </row>
        <row r="18806">
          <cell r="A18806">
            <v>248000</v>
          </cell>
          <cell r="C18806" t="str">
            <v>Other current liabilities</v>
          </cell>
          <cell r="L18806">
            <v>245000</v>
          </cell>
        </row>
        <row r="18807">
          <cell r="A18807">
            <v>248100</v>
          </cell>
          <cell r="C18807" t="str">
            <v>FX Trade Payable</v>
          </cell>
          <cell r="L18807">
            <v>220000</v>
          </cell>
        </row>
        <row r="18808">
          <cell r="A18808">
            <v>249000</v>
          </cell>
          <cell r="C18808" t="str">
            <v>eBay Anything Points</v>
          </cell>
          <cell r="L18808">
            <v>245000</v>
          </cell>
        </row>
        <row r="18809">
          <cell r="A18809">
            <v>249010</v>
          </cell>
          <cell r="C18809" t="str">
            <v>eBay Gift Certificate</v>
          </cell>
          <cell r="L18809">
            <v>245000</v>
          </cell>
        </row>
        <row r="18811">
          <cell r="A18811">
            <v>252000</v>
          </cell>
          <cell r="C18811" t="str">
            <v>Interco ST pay - eBay Inc. (Co 0010)</v>
          </cell>
          <cell r="L18811">
            <v>252000</v>
          </cell>
        </row>
        <row r="18812">
          <cell r="A18812">
            <v>252008</v>
          </cell>
          <cell r="C18812" t="str">
            <v>Interco ST pay - Elimination Account</v>
          </cell>
          <cell r="L18812">
            <v>252000</v>
          </cell>
        </row>
        <row r="18813">
          <cell r="A18813">
            <v>252010</v>
          </cell>
          <cell r="C18813" t="str">
            <v>Interco ST pay - eBay Int'l (closed)</v>
          </cell>
          <cell r="L18813">
            <v>252000</v>
          </cell>
        </row>
        <row r="18814">
          <cell r="A18814">
            <v>252020</v>
          </cell>
          <cell r="C18814" t="str">
            <v>Interco ST pay - Billpoint (Co 0013)</v>
          </cell>
          <cell r="L18814">
            <v>252000</v>
          </cell>
        </row>
        <row r="18815">
          <cell r="A18815">
            <v>252030</v>
          </cell>
          <cell r="C18815" t="str">
            <v>Interco ST pay - eBay CV (closed)</v>
          </cell>
          <cell r="L18815">
            <v>252000</v>
          </cell>
        </row>
        <row r="18816">
          <cell r="A18816">
            <v>252040</v>
          </cell>
          <cell r="C18816" t="str">
            <v>Interco ST pay - Global Holdings (Co 0063)</v>
          </cell>
          <cell r="L18816">
            <v>252000</v>
          </cell>
        </row>
        <row r="18817">
          <cell r="A18817">
            <v>252041</v>
          </cell>
          <cell r="C18817" t="str">
            <v>Interco ST Pay-PayPal Intl Ltd FBO (Co 0041)</v>
          </cell>
          <cell r="L18817">
            <v>252000</v>
          </cell>
        </row>
        <row r="18818">
          <cell r="A18818">
            <v>252050</v>
          </cell>
          <cell r="C18818" t="str">
            <v>Interco ST pay - eBay UK Ltd. (Co 0075)</v>
          </cell>
          <cell r="L18818">
            <v>252000</v>
          </cell>
        </row>
        <row r="18819">
          <cell r="A18819">
            <v>252055</v>
          </cell>
          <cell r="C18819" t="str">
            <v>Interco ST pay-eBay Sweden (Co 0055)</v>
          </cell>
          <cell r="L18819">
            <v>252000</v>
          </cell>
        </row>
        <row r="18820">
          <cell r="A18820">
            <v>252058</v>
          </cell>
          <cell r="C18820" t="str">
            <v>Interco ST pay - Mobile (Co 0058)</v>
          </cell>
          <cell r="L18820">
            <v>252000</v>
          </cell>
        </row>
        <row r="18821">
          <cell r="A18821">
            <v>252060</v>
          </cell>
          <cell r="C18821" t="str">
            <v>Interco ST pay - Blackthorne (Co 0060)</v>
          </cell>
          <cell r="L18821">
            <v>252000</v>
          </cell>
        </row>
        <row r="18822">
          <cell r="A18822">
            <v>252070</v>
          </cell>
          <cell r="C18822" t="str">
            <v>Interco ST pay - eBay Australia (Co 0074)</v>
          </cell>
          <cell r="L18822">
            <v>252000</v>
          </cell>
        </row>
        <row r="18823">
          <cell r="A18823">
            <v>252080</v>
          </cell>
          <cell r="C18823" t="str">
            <v>Interco ST pay - B&amp;B (Co 0014)</v>
          </cell>
          <cell r="L18823">
            <v>252000</v>
          </cell>
        </row>
        <row r="18824">
          <cell r="A18824">
            <v>252083</v>
          </cell>
          <cell r="C18824" t="str">
            <v>Interco ST pay - UK Holding (Co 0083)</v>
          </cell>
          <cell r="L18824">
            <v>252000</v>
          </cell>
        </row>
        <row r="18825">
          <cell r="A18825">
            <v>252090</v>
          </cell>
          <cell r="C18825" t="str">
            <v>Interco ST pay - Kruse (Co 0018)</v>
          </cell>
          <cell r="L18825">
            <v>252000</v>
          </cell>
        </row>
        <row r="18826">
          <cell r="A18826">
            <v>252096</v>
          </cell>
          <cell r="C18826" t="str">
            <v>Interco ST pay - Baazee Inc (co 0096)</v>
          </cell>
          <cell r="L18826">
            <v>252000</v>
          </cell>
        </row>
        <row r="18827">
          <cell r="A18827">
            <v>252097</v>
          </cell>
          <cell r="C18827" t="str">
            <v>Interco ST pay - eBay India (co 0097)</v>
          </cell>
          <cell r="L18827">
            <v>252000</v>
          </cell>
        </row>
        <row r="18828">
          <cell r="A18828">
            <v>252100</v>
          </cell>
          <cell r="C18828" t="str">
            <v>Interco ST pay - Vancouver (Co 0029)</v>
          </cell>
          <cell r="L18828">
            <v>252000</v>
          </cell>
        </row>
        <row r="18829">
          <cell r="A18829">
            <v>252110</v>
          </cell>
          <cell r="C18829" t="str">
            <v>Interco ST pay - eBay Germany (Co 0062)</v>
          </cell>
          <cell r="L18829">
            <v>252000</v>
          </cell>
        </row>
        <row r="18830">
          <cell r="A18830">
            <v>252120</v>
          </cell>
          <cell r="C18830" t="str">
            <v>Interco ST pay - Intl AG (Co 0071)</v>
          </cell>
          <cell r="L18830">
            <v>252000</v>
          </cell>
        </row>
        <row r="18831">
          <cell r="A18831">
            <v>252130</v>
          </cell>
          <cell r="C18831" t="str">
            <v>Interco ST pay - eBay Japan (Co 0301)</v>
          </cell>
          <cell r="L18831">
            <v>252000</v>
          </cell>
        </row>
        <row r="18832">
          <cell r="A18832">
            <v>252140</v>
          </cell>
          <cell r="C18832" t="str">
            <v>Interco ST pay - eBay Canada (Co 0076)</v>
          </cell>
          <cell r="L18832">
            <v>252000</v>
          </cell>
        </row>
        <row r="18833">
          <cell r="A18833">
            <v>252160</v>
          </cell>
          <cell r="C18833" t="str">
            <v>Interco ST pay - Half.com (Co 0025)</v>
          </cell>
          <cell r="L18833">
            <v>252000</v>
          </cell>
        </row>
        <row r="18834">
          <cell r="A18834">
            <v>252170</v>
          </cell>
          <cell r="C18834" t="str">
            <v>Interco ST pay - eBay Italy (Co 0069)</v>
          </cell>
          <cell r="L18834">
            <v>252000</v>
          </cell>
        </row>
        <row r="18835">
          <cell r="A18835">
            <v>252180</v>
          </cell>
          <cell r="C18835" t="str">
            <v>Interco ST pay - Internet Auction (Co 0080)</v>
          </cell>
          <cell r="L18835">
            <v>252000</v>
          </cell>
        </row>
        <row r="18836">
          <cell r="A18836">
            <v>252190</v>
          </cell>
          <cell r="C18836" t="str">
            <v>Interco ST pay - eBay France (Co 0068)</v>
          </cell>
          <cell r="L18836">
            <v>252000</v>
          </cell>
        </row>
        <row r="18837">
          <cell r="A18837">
            <v>252200</v>
          </cell>
          <cell r="C18837" t="str">
            <v>Interco ST pay - Netherlands (Co 0067)</v>
          </cell>
          <cell r="L18837">
            <v>252000</v>
          </cell>
        </row>
        <row r="18838">
          <cell r="A18838">
            <v>252210</v>
          </cell>
          <cell r="C18838" t="str">
            <v>Interco ST pay - iBazar (Co 0081)</v>
          </cell>
          <cell r="L18838">
            <v>252000</v>
          </cell>
        </row>
        <row r="18839">
          <cell r="A18839">
            <v>252220</v>
          </cell>
          <cell r="C18839" t="str">
            <v>Interco ST pay - HomesDirect (Co 0026)</v>
          </cell>
          <cell r="L18839">
            <v>252000</v>
          </cell>
        </row>
        <row r="18840">
          <cell r="A18840">
            <v>252230</v>
          </cell>
          <cell r="C18840" t="str">
            <v>Interco ST pay - Tower Technology (Co 0027)</v>
          </cell>
          <cell r="L18840">
            <v>252000</v>
          </cell>
        </row>
        <row r="18841">
          <cell r="A18841">
            <v>252240</v>
          </cell>
          <cell r="C18841" t="str">
            <v>Interco ST pay - Belgium Holding (Co 0082)</v>
          </cell>
          <cell r="L18841">
            <v>252000</v>
          </cell>
        </row>
        <row r="18842">
          <cell r="A18842">
            <v>252250</v>
          </cell>
          <cell r="C18842" t="str">
            <v>Interco ST pay - eBay Spain (Co 0066)</v>
          </cell>
          <cell r="L18842">
            <v>252250</v>
          </cell>
        </row>
        <row r="18843">
          <cell r="A18843">
            <v>252257</v>
          </cell>
          <cell r="C18843" t="str">
            <v>Interco ST pay - Mplts (Co 0057)</v>
          </cell>
          <cell r="L18843">
            <v>252000</v>
          </cell>
        </row>
        <row r="18844">
          <cell r="A18844">
            <v>252260</v>
          </cell>
          <cell r="C18844" t="str">
            <v>Interco ST pay - eBay Real Estate (Co 0028)</v>
          </cell>
          <cell r="L18844">
            <v>252000</v>
          </cell>
        </row>
        <row r="18845">
          <cell r="A18845">
            <v>252270</v>
          </cell>
          <cell r="C18845" t="str">
            <v>Interco ST pay - Neocom (closed)</v>
          </cell>
          <cell r="L18845">
            <v>252250</v>
          </cell>
        </row>
        <row r="18846">
          <cell r="A18846">
            <v>252280</v>
          </cell>
          <cell r="C18846" t="str">
            <v>Interco ST pay - Brandenburg (Co 0065)</v>
          </cell>
          <cell r="L18846">
            <v>252000</v>
          </cell>
        </row>
        <row r="18847">
          <cell r="A18847">
            <v>252290</v>
          </cell>
          <cell r="C18847" t="str">
            <v>Interco ST pay - eBay Promotion (Co 0059)</v>
          </cell>
          <cell r="L18847">
            <v>252000</v>
          </cell>
        </row>
        <row r="18848">
          <cell r="A18848">
            <v>252300</v>
          </cell>
          <cell r="C18848" t="str">
            <v>Interco ST pay - eBay Taiwan (Co 0084)</v>
          </cell>
          <cell r="L18848">
            <v>252300</v>
          </cell>
        </row>
        <row r="18849">
          <cell r="A18849">
            <v>252306</v>
          </cell>
          <cell r="C18849" t="str">
            <v>Interco ST pay-Tradera Nordic (Co 0306)</v>
          </cell>
          <cell r="L18849">
            <v>252000</v>
          </cell>
        </row>
        <row r="18850">
          <cell r="A18850">
            <v>252310</v>
          </cell>
          <cell r="C18850" t="str">
            <v>Interco ST pay - Taiwan Customer Support (closed)</v>
          </cell>
          <cell r="L18850">
            <v>252310</v>
          </cell>
        </row>
        <row r="18851">
          <cell r="A18851">
            <v>252320</v>
          </cell>
          <cell r="C18851" t="str">
            <v>Interco ST pay - ANZ (Co 0077)</v>
          </cell>
          <cell r="L18851">
            <v>252320</v>
          </cell>
        </row>
        <row r="18852">
          <cell r="A18852">
            <v>252330</v>
          </cell>
          <cell r="C18852" t="str">
            <v>Interco ST pay - PayPal (Co 0020)</v>
          </cell>
          <cell r="L18852">
            <v>252000</v>
          </cell>
        </row>
        <row r="18853">
          <cell r="A18853">
            <v>252340</v>
          </cell>
          <cell r="C18853" t="str">
            <v>Interco ST pay - eBay Austria (Co 0060)</v>
          </cell>
          <cell r="L18853">
            <v>252000</v>
          </cell>
        </row>
        <row r="18854">
          <cell r="A18854">
            <v>252345</v>
          </cell>
          <cell r="C18854" t="str">
            <v>Interco ST pay - Belgium SPRL (Co 0064)</v>
          </cell>
          <cell r="L18854">
            <v>252345</v>
          </cell>
        </row>
        <row r="18855">
          <cell r="A18855">
            <v>252346</v>
          </cell>
          <cell r="C18855" t="str">
            <v>Interco ST pay - PayPal Europe Ltd. (Co 0046)</v>
          </cell>
          <cell r="L18855">
            <v>252000</v>
          </cell>
        </row>
        <row r="18856">
          <cell r="A18856">
            <v>252347</v>
          </cell>
          <cell r="C18856" t="str">
            <v>Interco ST pay - PPEL FBO (Co 0047)</v>
          </cell>
          <cell r="L18856">
            <v>252000</v>
          </cell>
        </row>
        <row r="18857">
          <cell r="A18857">
            <v>252350</v>
          </cell>
          <cell r="C18857" t="str">
            <v>Interco ST pay - CARad (Co 0015)</v>
          </cell>
          <cell r="L18857">
            <v>252000</v>
          </cell>
        </row>
        <row r="18858">
          <cell r="A18858">
            <v>252360</v>
          </cell>
          <cell r="C18858" t="str">
            <v>Interco ST pay - PayPal Australia (Co 0051)</v>
          </cell>
          <cell r="L18858">
            <v>252000</v>
          </cell>
        </row>
        <row r="18859">
          <cell r="A18859">
            <v>252386</v>
          </cell>
          <cell r="C18859" t="str">
            <v>Interco ST pay - EachNet (Co 0086)</v>
          </cell>
          <cell r="L18859">
            <v>252386</v>
          </cell>
        </row>
        <row r="18860">
          <cell r="A18860">
            <v>252387</v>
          </cell>
          <cell r="C18860" t="str">
            <v>Interco ST pay - The Commercial Exch (Co 0087)</v>
          </cell>
          <cell r="L18860">
            <v>252386</v>
          </cell>
        </row>
        <row r="18861">
          <cell r="A18861">
            <v>252388</v>
          </cell>
          <cell r="C18861" t="str">
            <v>Interco ST pay - Eachnet.com- Cayman (Co 0088)</v>
          </cell>
          <cell r="L18861">
            <v>252386</v>
          </cell>
        </row>
        <row r="18862">
          <cell r="A18862">
            <v>252389</v>
          </cell>
          <cell r="C18862" t="str">
            <v>Interco ST pay - ENIS (Co 0089)</v>
          </cell>
          <cell r="L18862">
            <v>252386</v>
          </cell>
        </row>
        <row r="18863">
          <cell r="A18863">
            <v>252390</v>
          </cell>
          <cell r="C18863" t="str">
            <v>Interco ST pay - Singapore (Co 0092)</v>
          </cell>
          <cell r="L18863">
            <v>252000</v>
          </cell>
        </row>
        <row r="18864">
          <cell r="A18864">
            <v>252391</v>
          </cell>
          <cell r="C18864" t="str">
            <v>Interco ST pay - EachNet.com (Hong Kong) (Co 0090)</v>
          </cell>
          <cell r="L18864">
            <v>252386</v>
          </cell>
        </row>
        <row r="18865">
          <cell r="A18865">
            <v>252393</v>
          </cell>
          <cell r="C18865" t="str">
            <v>Interco ST pay - CDC (co 0093)</v>
          </cell>
          <cell r="L18865">
            <v>252000</v>
          </cell>
        </row>
        <row r="18866">
          <cell r="A18866">
            <v>252394</v>
          </cell>
          <cell r="C18866" t="str">
            <v>Interco ST pay -COC (co 0094)</v>
          </cell>
          <cell r="L18866">
            <v>252000</v>
          </cell>
        </row>
        <row r="18867">
          <cell r="A18867">
            <v>252395</v>
          </cell>
          <cell r="C18867" t="str">
            <v>Interco ST pay - EENIS (Co 0095)</v>
          </cell>
          <cell r="L18867">
            <v>252000</v>
          </cell>
        </row>
        <row r="18868">
          <cell r="A18868">
            <v>252397</v>
          </cell>
          <cell r="C18868" t="str">
            <v>Interco ST pay - Korea (closed)</v>
          </cell>
          <cell r="L18868">
            <v>252000</v>
          </cell>
        </row>
        <row r="18869">
          <cell r="A18869">
            <v>252399</v>
          </cell>
          <cell r="C18869" t="str">
            <v>Interco ST pay - Hong Kong (Co 0099)</v>
          </cell>
          <cell r="L18869">
            <v>252000</v>
          </cell>
        </row>
        <row r="18870">
          <cell r="A18870">
            <v>252400</v>
          </cell>
          <cell r="C18870" t="str">
            <v>A/P Intercompany (RN)</v>
          </cell>
          <cell r="L18870">
            <v>252000</v>
          </cell>
        </row>
        <row r="18871">
          <cell r="A18871">
            <v>252401</v>
          </cell>
          <cell r="C18871" t="str">
            <v>Intercompany A/P B/S Clearing Account</v>
          </cell>
          <cell r="L18871">
            <v>252000</v>
          </cell>
        </row>
        <row r="18872">
          <cell r="A18872">
            <v>252410</v>
          </cell>
          <cell r="C18872" t="str">
            <v>A/P Intercompany (RN) (For USD only)</v>
          </cell>
          <cell r="L18872">
            <v>252000</v>
          </cell>
        </row>
        <row r="18873">
          <cell r="A18873">
            <v>252411</v>
          </cell>
          <cell r="C18873" t="str">
            <v>I/C A/P B/S Clearing Account (For USD only)</v>
          </cell>
          <cell r="L18873">
            <v>252000</v>
          </cell>
        </row>
        <row r="18874">
          <cell r="A18874">
            <v>252420</v>
          </cell>
          <cell r="C18874" t="str">
            <v>A/P Intercompany (RN) (For PP FBO only)</v>
          </cell>
          <cell r="L18874">
            <v>252000</v>
          </cell>
        </row>
        <row r="18875">
          <cell r="A18875">
            <v>252421</v>
          </cell>
          <cell r="C18875" t="str">
            <v>I/C A/P B/S Clearing Account (For PP FBO only)</v>
          </cell>
          <cell r="L18875">
            <v>252000</v>
          </cell>
        </row>
        <row r="18876">
          <cell r="A18876">
            <v>252430</v>
          </cell>
          <cell r="C18876" t="str">
            <v>Interco ST pay - Shopping.com (Co 430)</v>
          </cell>
          <cell r="L18876">
            <v>252000</v>
          </cell>
        </row>
        <row r="18877">
          <cell r="A18877">
            <v>252431</v>
          </cell>
          <cell r="C18877" t="str">
            <v>Interco ST pay - Shopping Intl (0431)</v>
          </cell>
          <cell r="L18877">
            <v>252000</v>
          </cell>
        </row>
        <row r="18878">
          <cell r="A18878">
            <v>252432</v>
          </cell>
          <cell r="C18878" t="str">
            <v>Interco ST pay - SDC Isreal (Co 0432)</v>
          </cell>
          <cell r="L18878">
            <v>252000</v>
          </cell>
        </row>
        <row r="18879">
          <cell r="A18879">
            <v>252433</v>
          </cell>
          <cell r="C18879" t="str">
            <v>Interco ST pay - SDC UK Ltd (Co 0433)</v>
          </cell>
          <cell r="L18879">
            <v>252000</v>
          </cell>
        </row>
        <row r="18880">
          <cell r="A18880">
            <v>252434</v>
          </cell>
          <cell r="C18880" t="str">
            <v>Interco ST pay - SDC Epinion Ireland (Co 0434)</v>
          </cell>
          <cell r="L18880">
            <v>252000</v>
          </cell>
        </row>
        <row r="18881">
          <cell r="A18881">
            <v>252435</v>
          </cell>
          <cell r="C18881" t="str">
            <v>Interco ST pay - SDC DealTime Europe BV (CO 435)</v>
          </cell>
          <cell r="L18881">
            <v>252000</v>
          </cell>
        </row>
        <row r="18882">
          <cell r="A18882">
            <v>252437</v>
          </cell>
          <cell r="C18882" t="str">
            <v>Interco ST pay-DT GmbH (Co 437)</v>
          </cell>
          <cell r="L18882">
            <v>252000</v>
          </cell>
        </row>
        <row r="18883">
          <cell r="A18883">
            <v>252438</v>
          </cell>
          <cell r="C18883" t="str">
            <v>Interco ST pay - SDC Germany (Co 0438)</v>
          </cell>
          <cell r="L18883">
            <v>252000</v>
          </cell>
        </row>
        <row r="18884">
          <cell r="A18884">
            <v>252440</v>
          </cell>
          <cell r="C18884" t="str">
            <v>Interco ST pay - SDC France (Co 0440)</v>
          </cell>
          <cell r="L18884">
            <v>252000</v>
          </cell>
        </row>
        <row r="18885">
          <cell r="A18885">
            <v>252441</v>
          </cell>
          <cell r="C18885" t="str">
            <v>Interco ST pay - SDC Int'l Hldg, Inc (Co 0441)</v>
          </cell>
          <cell r="L18885">
            <v>252000</v>
          </cell>
        </row>
        <row r="18886">
          <cell r="A18886">
            <v>252442</v>
          </cell>
          <cell r="C18886" t="str">
            <v>Interco ST pay - SDC Australia (Co 0442)</v>
          </cell>
          <cell r="L18886">
            <v>252000</v>
          </cell>
        </row>
        <row r="18887">
          <cell r="A18887">
            <v>252450</v>
          </cell>
          <cell r="C18887" t="str">
            <v>Interco ST pay - Kijiji Ireland (Co 0450)</v>
          </cell>
          <cell r="L18887">
            <v>252000</v>
          </cell>
        </row>
        <row r="18888">
          <cell r="A18888">
            <v>252451</v>
          </cell>
          <cell r="C18888" t="str">
            <v>Interco ST pay - Kijiji Germany (Co 0451)</v>
          </cell>
          <cell r="L18888">
            <v>252000</v>
          </cell>
        </row>
        <row r="18889">
          <cell r="A18889">
            <v>252452</v>
          </cell>
          <cell r="C18889" t="str">
            <v>Interco ST pay - Gumtree (Co 0452)</v>
          </cell>
          <cell r="L18889">
            <v>252000</v>
          </cell>
        </row>
        <row r="18890">
          <cell r="A18890">
            <v>252453</v>
          </cell>
          <cell r="C18890" t="str">
            <v>Interco ST pay - Opus Forum (Co 0453)</v>
          </cell>
          <cell r="L18890">
            <v>252000</v>
          </cell>
        </row>
        <row r="18891">
          <cell r="A18891">
            <v>252454</v>
          </cell>
          <cell r="C18891" t="str">
            <v>Interco ST pay - Kijiji Italy (Co 0450)</v>
          </cell>
          <cell r="L18891">
            <v>252000</v>
          </cell>
        </row>
        <row r="18892">
          <cell r="A18892">
            <v>252455</v>
          </cell>
          <cell r="C18892" t="str">
            <v>Interco ST pay - Kijiji Spain (Co 0455)</v>
          </cell>
          <cell r="L18892">
            <v>252000</v>
          </cell>
        </row>
        <row r="18893">
          <cell r="A18893">
            <v>252456</v>
          </cell>
          <cell r="C18893" t="str">
            <v>Interco ST pay - Kijiji France (Co 0456)</v>
          </cell>
          <cell r="L18893">
            <v>252000</v>
          </cell>
        </row>
        <row r="18894">
          <cell r="A18894">
            <v>252457</v>
          </cell>
          <cell r="C18894" t="str">
            <v>Interco ST pay - A1 Mplts (Co 0457)</v>
          </cell>
          <cell r="L18894">
            <v>252000</v>
          </cell>
        </row>
        <row r="18895">
          <cell r="A18895">
            <v>252458</v>
          </cell>
          <cell r="C18895" t="str">
            <v>Interco ST pay - Kijiji Canada (co 0458)</v>
          </cell>
          <cell r="L18895">
            <v>252000</v>
          </cell>
        </row>
        <row r="18896">
          <cell r="A18896">
            <v>252459</v>
          </cell>
          <cell r="C18896" t="str">
            <v>Interco ST pay - Kijiji UK (Co 0459)</v>
          </cell>
          <cell r="L18896">
            <v>252000</v>
          </cell>
        </row>
        <row r="18897">
          <cell r="A18897">
            <v>252470</v>
          </cell>
          <cell r="C18897" t="str">
            <v>Interco ST pay - Kijiji China (Co 0470))</v>
          </cell>
          <cell r="L18897">
            <v>252000</v>
          </cell>
        </row>
        <row r="18898">
          <cell r="A18898">
            <v>252471</v>
          </cell>
          <cell r="C18898" t="str">
            <v>Interco ST pay - Kijiji Jpan (Co 0471)</v>
          </cell>
          <cell r="L18898">
            <v>252000</v>
          </cell>
        </row>
        <row r="18899">
          <cell r="A18899">
            <v>252472</v>
          </cell>
          <cell r="C18899" t="str">
            <v>Interco Pay - Kijiji Korea ( Co 472)</v>
          </cell>
          <cell r="L18899">
            <v>252000</v>
          </cell>
        </row>
        <row r="18900">
          <cell r="A18900">
            <v>252473</v>
          </cell>
          <cell r="C18900" t="str">
            <v>Interco ST pay - Kijiji India (Co 0473)</v>
          </cell>
          <cell r="L18900">
            <v>252000</v>
          </cell>
        </row>
        <row r="18901">
          <cell r="A18901">
            <v>252474</v>
          </cell>
          <cell r="C18901" t="str">
            <v>Interco ST pay - Kijiji Mauritius (Co 0474)</v>
          </cell>
          <cell r="L18901">
            <v>252000</v>
          </cell>
        </row>
        <row r="18902">
          <cell r="A18902">
            <v>252601</v>
          </cell>
          <cell r="C18902" t="str">
            <v>Interco ST pay - PayPal Intl (Co 0601)</v>
          </cell>
          <cell r="L18902">
            <v>252000</v>
          </cell>
        </row>
        <row r="18903">
          <cell r="A18903">
            <v>252650</v>
          </cell>
          <cell r="C18903" t="str">
            <v>Interco ST pay - PayPal Singapore (Co 650)</v>
          </cell>
          <cell r="L18903">
            <v>252000</v>
          </cell>
        </row>
        <row r="18904">
          <cell r="A18904">
            <v>252651</v>
          </cell>
          <cell r="C18904" t="str">
            <v>Interco ST Pay-PayPal Pvt Ltd FBO (Co 0651)</v>
          </cell>
          <cell r="L18904">
            <v>252000</v>
          </cell>
        </row>
        <row r="18905">
          <cell r="A18905">
            <v>252660</v>
          </cell>
          <cell r="C18905" t="str">
            <v>Interco ST pay - PayPal Asia Services (Co 660)</v>
          </cell>
          <cell r="L18905">
            <v>252000</v>
          </cell>
        </row>
        <row r="18906">
          <cell r="A18906">
            <v>252801</v>
          </cell>
          <cell r="C18906" t="str">
            <v>Interco ST AP - Skype Lux Hldg Sarl. (Co 801)</v>
          </cell>
          <cell r="L18906">
            <v>252000</v>
          </cell>
        </row>
        <row r="18907">
          <cell r="A18907">
            <v>252802</v>
          </cell>
          <cell r="C18907" t="str">
            <v>Interco ST AP - Skype Tech Sarl (Co 802)</v>
          </cell>
          <cell r="L18907">
            <v>252000</v>
          </cell>
        </row>
        <row r="18908">
          <cell r="A18908">
            <v>252803</v>
          </cell>
          <cell r="C18908" t="str">
            <v>Interco ST AP - Skype Communications SARL (Co 803)</v>
          </cell>
          <cell r="L18908">
            <v>252000</v>
          </cell>
        </row>
        <row r="18909">
          <cell r="A18909">
            <v>252804</v>
          </cell>
          <cell r="C18909" t="str">
            <v>Interco ST AP - Skype Inc. (Co 804)</v>
          </cell>
          <cell r="L18909">
            <v>252000</v>
          </cell>
        </row>
        <row r="18910">
          <cell r="A18910">
            <v>252805</v>
          </cell>
          <cell r="C18910" t="str">
            <v>Interco ST AP - Skype Hong Kong (Co 805)</v>
          </cell>
          <cell r="L18910">
            <v>252000</v>
          </cell>
        </row>
        <row r="18911">
          <cell r="A18911">
            <v>252806</v>
          </cell>
          <cell r="C18911" t="str">
            <v>Interco ST AP - S Technologies Ltd (Co 806)</v>
          </cell>
          <cell r="L18911">
            <v>252000</v>
          </cell>
        </row>
        <row r="18912">
          <cell r="A18912">
            <v>252807</v>
          </cell>
          <cell r="C18912" t="str">
            <v>Interco ST AP - Skype Ltd. (Co 807)</v>
          </cell>
          <cell r="L18912">
            <v>252000</v>
          </cell>
        </row>
        <row r="18913">
          <cell r="A18913">
            <v>252808</v>
          </cell>
          <cell r="C18913" t="str">
            <v>Interco ST AP - Skype Technologies OU (Co 808)</v>
          </cell>
          <cell r="L18913">
            <v>252000</v>
          </cell>
        </row>
        <row r="18914">
          <cell r="A18914">
            <v>252809</v>
          </cell>
          <cell r="C18914" t="str">
            <v>Interco ST AP - Skype Software SARL (Co 809)</v>
          </cell>
          <cell r="L18914">
            <v>252000</v>
          </cell>
        </row>
        <row r="18915">
          <cell r="A18915">
            <v>252810</v>
          </cell>
          <cell r="C18915" t="str">
            <v>Interco ST AP - Skyper Ltd (Co 810)</v>
          </cell>
          <cell r="L18915">
            <v>252000</v>
          </cell>
        </row>
        <row r="18916">
          <cell r="A18916">
            <v>252811</v>
          </cell>
          <cell r="C18916" t="str">
            <v>Interco ST pay - Sonorit Holding AS (Co 811)</v>
          </cell>
          <cell r="L18916">
            <v>252000</v>
          </cell>
        </row>
        <row r="18917">
          <cell r="A18917">
            <v>252812</v>
          </cell>
          <cell r="C18917" t="str">
            <v>Interco ST pay-Camino Networks (Co 812)</v>
          </cell>
          <cell r="L18917">
            <v>252000</v>
          </cell>
        </row>
        <row r="18918">
          <cell r="A18918">
            <v>253000</v>
          </cell>
          <cell r="C18918" t="str">
            <v>Pay to affil - eBay ANZ JV</v>
          </cell>
          <cell r="L18918">
            <v>253000</v>
          </cell>
        </row>
        <row r="18919">
          <cell r="A18919">
            <v>253010</v>
          </cell>
          <cell r="C18919" t="str">
            <v>Pay to affil - eBay ANZ</v>
          </cell>
          <cell r="L18919">
            <v>253000</v>
          </cell>
        </row>
        <row r="18920">
          <cell r="A18920">
            <v>253020</v>
          </cell>
          <cell r="C18920" t="str">
            <v>Payable to Affiliate eCorp</v>
          </cell>
          <cell r="L18920">
            <v>253000</v>
          </cell>
        </row>
        <row r="18921">
          <cell r="A18921">
            <v>253030</v>
          </cell>
          <cell r="C18921" t="str">
            <v>Payable with affiliate</v>
          </cell>
          <cell r="L18921">
            <v>253000</v>
          </cell>
        </row>
        <row r="18923">
          <cell r="A18923">
            <v>260000</v>
          </cell>
          <cell r="C18923" t="str">
            <v>Debt - current</v>
          </cell>
          <cell r="L18923">
            <v>260000</v>
          </cell>
        </row>
        <row r="18924">
          <cell r="A18924">
            <v>261000</v>
          </cell>
          <cell r="C18924" t="str">
            <v>Capital lease obligation - current</v>
          </cell>
          <cell r="L18924">
            <v>265000</v>
          </cell>
        </row>
        <row r="18925">
          <cell r="A18925">
            <v>262000</v>
          </cell>
          <cell r="C18925" t="str">
            <v>Line of credit</v>
          </cell>
          <cell r="L18925">
            <v>260000</v>
          </cell>
        </row>
        <row r="18926">
          <cell r="A18926">
            <v>263000</v>
          </cell>
          <cell r="C18926" t="str">
            <v>Short term debt</v>
          </cell>
          <cell r="L18926">
            <v>260000</v>
          </cell>
        </row>
        <row r="18927">
          <cell r="A18927">
            <v>264000</v>
          </cell>
          <cell r="C18927" t="str">
            <v>Notes Payable - Current</v>
          </cell>
          <cell r="L18927">
            <v>264000</v>
          </cell>
        </row>
        <row r="18928">
          <cell r="A18928">
            <v>265000</v>
          </cell>
          <cell r="C18928" t="str">
            <v>Swap interest receivable/ payable - ST</v>
          </cell>
          <cell r="L18928">
            <v>265000</v>
          </cell>
        </row>
        <row r="18929">
          <cell r="A18929">
            <v>266000</v>
          </cell>
          <cell r="C18929" t="str">
            <v>eBay Park payable - ST</v>
          </cell>
          <cell r="L18929">
            <v>265000</v>
          </cell>
        </row>
        <row r="18930">
          <cell r="A18930">
            <v>269000</v>
          </cell>
          <cell r="C18930" t="str">
            <v>Functional Area Clearing</v>
          </cell>
          <cell r="L18930">
            <v>245000</v>
          </cell>
        </row>
        <row r="18932">
          <cell r="A18932">
            <v>270000</v>
          </cell>
          <cell r="C18932" t="str">
            <v>Long term liability</v>
          </cell>
          <cell r="L18932">
            <v>270000</v>
          </cell>
        </row>
        <row r="18933">
          <cell r="A18933">
            <v>270010</v>
          </cell>
          <cell r="C18933" t="str">
            <v>Long term Lease Liability</v>
          </cell>
          <cell r="L18933">
            <v>270010</v>
          </cell>
        </row>
        <row r="18934">
          <cell r="A18934">
            <v>271000</v>
          </cell>
          <cell r="C18934" t="str">
            <v>Capital lease obligations - non current</v>
          </cell>
          <cell r="L18934">
            <v>271000</v>
          </cell>
        </row>
        <row r="18935">
          <cell r="A18935">
            <v>272000</v>
          </cell>
          <cell r="C18935" t="str">
            <v>Long term liability -Stock Plan</v>
          </cell>
          <cell r="L18935">
            <v>270000</v>
          </cell>
        </row>
        <row r="18936">
          <cell r="A18936">
            <v>273000</v>
          </cell>
          <cell r="C18936" t="str">
            <v>Deferred revenue - LT</v>
          </cell>
          <cell r="L18936">
            <v>270000</v>
          </cell>
        </row>
        <row r="18937">
          <cell r="A18937">
            <v>274000</v>
          </cell>
          <cell r="C18937" t="str">
            <v>Notes payable - non current</v>
          </cell>
          <cell r="L18937">
            <v>274000</v>
          </cell>
        </row>
        <row r="18938">
          <cell r="A18938">
            <v>275000</v>
          </cell>
          <cell r="C18938" t="str">
            <v>Tenants Security Deposit Payable - LT</v>
          </cell>
          <cell r="L18938">
            <v>270000</v>
          </cell>
        </row>
        <row r="18939">
          <cell r="A18939">
            <v>276000</v>
          </cell>
          <cell r="C18939" t="str">
            <v>Other long term debt</v>
          </cell>
          <cell r="L18939">
            <v>270000</v>
          </cell>
        </row>
        <row r="18940">
          <cell r="A18940">
            <v>276010</v>
          </cell>
          <cell r="C18940" t="str">
            <v>Deferred Rent - Long Term</v>
          </cell>
          <cell r="L18940">
            <v>270000</v>
          </cell>
        </row>
        <row r="18941">
          <cell r="A18941">
            <v>276020</v>
          </cell>
          <cell r="C18941" t="str">
            <v>Unclaimed checks</v>
          </cell>
          <cell r="L18941">
            <v>270000</v>
          </cell>
        </row>
        <row r="18942">
          <cell r="A18942">
            <v>276030</v>
          </cell>
          <cell r="C18942" t="str">
            <v>Accrual - Exit Costs</v>
          </cell>
          <cell r="L18942">
            <v>270000</v>
          </cell>
        </row>
        <row r="18943">
          <cell r="A18943">
            <v>277010</v>
          </cell>
          <cell r="C18943" t="str">
            <v>Interco LT pay - eBay Inc. (Co 0010)</v>
          </cell>
          <cell r="L18943">
            <v>277010</v>
          </cell>
        </row>
        <row r="18944">
          <cell r="A18944">
            <v>277011</v>
          </cell>
          <cell r="C18944" t="str">
            <v>Interco LT pay - eBay AG (Co 0071)</v>
          </cell>
          <cell r="L18944">
            <v>277010</v>
          </cell>
        </row>
        <row r="18945">
          <cell r="A18945">
            <v>277086</v>
          </cell>
          <cell r="C18945" t="str">
            <v>Interco LT pay - EachNet Inc.</v>
          </cell>
          <cell r="L18945">
            <v>277010</v>
          </cell>
        </row>
        <row r="18946">
          <cell r="A18946">
            <v>277800</v>
          </cell>
          <cell r="C18946" t="str">
            <v>Interco LT pay-Skype Delaware (co 800)</v>
          </cell>
          <cell r="L18946">
            <v>277010</v>
          </cell>
        </row>
        <row r="18947">
          <cell r="A18947">
            <v>277801</v>
          </cell>
          <cell r="C18947" t="str">
            <v>Interco LT pay - Sven Luxembourg Holding (Co 801)</v>
          </cell>
          <cell r="L18947">
            <v>277010</v>
          </cell>
        </row>
        <row r="18949">
          <cell r="A18949">
            <v>281000</v>
          </cell>
          <cell r="C18949" t="str">
            <v>Deferred tax liability - non current</v>
          </cell>
          <cell r="L18949">
            <v>281000</v>
          </cell>
        </row>
        <row r="18950">
          <cell r="A18950">
            <v>282000</v>
          </cell>
          <cell r="C18950" t="str">
            <v>Minority Interest</v>
          </cell>
          <cell r="L18950">
            <v>282000</v>
          </cell>
        </row>
        <row r="18951">
          <cell r="A18951">
            <v>283000</v>
          </cell>
          <cell r="C18951" t="str">
            <v>Environmental and Structural Accrual</v>
          </cell>
          <cell r="L18951">
            <v>283000</v>
          </cell>
        </row>
        <row r="18952">
          <cell r="A18952">
            <v>284000</v>
          </cell>
          <cell r="C18952" t="str">
            <v>Negative equity in investment</v>
          </cell>
          <cell r="L18952">
            <v>284000</v>
          </cell>
        </row>
        <row r="18954">
          <cell r="A18954">
            <v>299998</v>
          </cell>
          <cell r="C18954" t="str">
            <v>FX Trade Clearing</v>
          </cell>
          <cell r="L18954">
            <v>220000</v>
          </cell>
        </row>
        <row r="18955">
          <cell r="A18955">
            <v>299999</v>
          </cell>
          <cell r="C18955" t="str">
            <v>Detail Correction  clg acc - PayPal</v>
          </cell>
          <cell r="L18955">
            <v>204000</v>
          </cell>
        </row>
        <row r="18957">
          <cell r="A18957">
            <v>300000</v>
          </cell>
          <cell r="C18957" t="str">
            <v>Equity</v>
          </cell>
          <cell r="L18957">
            <v>301000</v>
          </cell>
        </row>
        <row r="18958">
          <cell r="A18958">
            <v>301000</v>
          </cell>
          <cell r="C18958" t="str">
            <v>Common Stock</v>
          </cell>
          <cell r="L18958">
            <v>301000</v>
          </cell>
        </row>
        <row r="18959">
          <cell r="A18959">
            <v>301010</v>
          </cell>
          <cell r="C18959" t="str">
            <v>Capital collected in advance</v>
          </cell>
          <cell r="L18959">
            <v>301000</v>
          </cell>
        </row>
        <row r="18960">
          <cell r="A18960">
            <v>301100</v>
          </cell>
          <cell r="C18960" t="str">
            <v>Contra common stock</v>
          </cell>
          <cell r="L18960">
            <v>301000</v>
          </cell>
        </row>
        <row r="18961">
          <cell r="A18961">
            <v>301200</v>
          </cell>
          <cell r="C18961" t="str">
            <v>Treasury stock - common</v>
          </cell>
          <cell r="L18961">
            <v>301000</v>
          </cell>
        </row>
        <row r="18962">
          <cell r="A18962">
            <v>301300</v>
          </cell>
          <cell r="C18962" t="str">
            <v>Treasury stock - par</v>
          </cell>
          <cell r="L18962">
            <v>301000</v>
          </cell>
        </row>
        <row r="18963">
          <cell r="A18963">
            <v>301400</v>
          </cell>
          <cell r="C18963" t="str">
            <v>Treasury stock - APIC</v>
          </cell>
          <cell r="L18963">
            <v>301500</v>
          </cell>
        </row>
        <row r="18964">
          <cell r="A18964">
            <v>301500</v>
          </cell>
          <cell r="C18964" t="str">
            <v>Additional Paid in Capital</v>
          </cell>
          <cell r="L18964">
            <v>301500</v>
          </cell>
        </row>
        <row r="18965">
          <cell r="A18965">
            <v>301530</v>
          </cell>
          <cell r="C18965" t="str">
            <v>Additional Paid in Capital</v>
          </cell>
          <cell r="L18965">
            <v>301500</v>
          </cell>
        </row>
        <row r="18966">
          <cell r="A18966">
            <v>301540</v>
          </cell>
          <cell r="C18966" t="str">
            <v>Additional Paid in Capital</v>
          </cell>
          <cell r="L18966">
            <v>301500</v>
          </cell>
        </row>
        <row r="18967">
          <cell r="A18967">
            <v>301550</v>
          </cell>
          <cell r="C18967" t="str">
            <v>APIC - Stock Compensation</v>
          </cell>
          <cell r="L18967">
            <v>301500</v>
          </cell>
        </row>
        <row r="18968">
          <cell r="A18968">
            <v>301560</v>
          </cell>
          <cell r="C18968" t="str">
            <v>APICPool</v>
          </cell>
          <cell r="L18968">
            <v>301500</v>
          </cell>
        </row>
        <row r="18969">
          <cell r="A18969">
            <v>301600</v>
          </cell>
          <cell r="C18969" t="str">
            <v>Other Reserve/Equity</v>
          </cell>
          <cell r="L18969">
            <v>301600</v>
          </cell>
        </row>
        <row r="18970">
          <cell r="A18970">
            <v>301610</v>
          </cell>
          <cell r="C18970" t="str">
            <v>Non-distributable capital reserve</v>
          </cell>
          <cell r="L18970">
            <v>301500</v>
          </cell>
        </row>
        <row r="18971">
          <cell r="A18971">
            <v>305000</v>
          </cell>
          <cell r="C18971" t="str">
            <v>Note receivable from shareholder</v>
          </cell>
          <cell r="L18971">
            <v>305000</v>
          </cell>
        </row>
        <row r="18973">
          <cell r="A18973">
            <v>310000</v>
          </cell>
          <cell r="C18973" t="str">
            <v>Common Stock - At Par Value</v>
          </cell>
          <cell r="L18973">
            <v>301000</v>
          </cell>
        </row>
        <row r="18974">
          <cell r="A18974">
            <v>311000</v>
          </cell>
          <cell r="C18974" t="str">
            <v>Preferred stock - Series A</v>
          </cell>
          <cell r="L18974">
            <v>311000</v>
          </cell>
        </row>
        <row r="18975">
          <cell r="A18975">
            <v>311040</v>
          </cell>
          <cell r="C18975" t="str">
            <v>Series B Preferred Stock</v>
          </cell>
          <cell r="L18975">
            <v>311000</v>
          </cell>
        </row>
        <row r="18976">
          <cell r="A18976">
            <v>311500</v>
          </cell>
          <cell r="C18976" t="str">
            <v>Stock issuance costs - Series A</v>
          </cell>
          <cell r="L18976">
            <v>311000</v>
          </cell>
        </row>
        <row r="18977">
          <cell r="A18977">
            <v>315000</v>
          </cell>
          <cell r="C18977" t="str">
            <v>Preferred stock - Series B</v>
          </cell>
          <cell r="L18977">
            <v>311000</v>
          </cell>
        </row>
        <row r="18978">
          <cell r="A18978">
            <v>315500</v>
          </cell>
          <cell r="C18978" t="str">
            <v>Stock issuance costs - Series B</v>
          </cell>
          <cell r="L18978">
            <v>311000</v>
          </cell>
        </row>
        <row r="18979">
          <cell r="A18979">
            <v>316000</v>
          </cell>
          <cell r="C18979" t="str">
            <v>Partnership Equity</v>
          </cell>
          <cell r="L18979">
            <v>316000</v>
          </cell>
        </row>
        <row r="18980">
          <cell r="A18980">
            <v>317000</v>
          </cell>
          <cell r="C18980" t="str">
            <v>Deferred stock compensation</v>
          </cell>
          <cell r="L18980">
            <v>317000</v>
          </cell>
        </row>
        <row r="18981">
          <cell r="A18981">
            <v>318000</v>
          </cell>
          <cell r="C18981" t="str">
            <v>Cumulative translation gains &amp; losses</v>
          </cell>
          <cell r="L18981">
            <v>318000</v>
          </cell>
        </row>
        <row r="18982">
          <cell r="A18982">
            <v>318010</v>
          </cell>
          <cell r="C18982" t="str">
            <v>CTA on LT intercompany balances</v>
          </cell>
          <cell r="L18982">
            <v>318010</v>
          </cell>
        </row>
        <row r="18983">
          <cell r="A18983">
            <v>318020</v>
          </cell>
          <cell r="C18983" t="str">
            <v>Revaluation Gain/Loss</v>
          </cell>
          <cell r="L18983">
            <v>318000</v>
          </cell>
        </row>
        <row r="18984">
          <cell r="A18984">
            <v>319000</v>
          </cell>
          <cell r="C18984" t="str">
            <v>Unrealized gains &amp; losses on investments</v>
          </cell>
          <cell r="L18984">
            <v>319000</v>
          </cell>
        </row>
        <row r="18985">
          <cell r="A18985">
            <v>319999</v>
          </cell>
          <cell r="C18985" t="str">
            <v>Retained earnings</v>
          </cell>
          <cell r="L18985">
            <v>319999</v>
          </cell>
        </row>
        <row r="18987">
          <cell r="A18987">
            <v>320000</v>
          </cell>
          <cell r="C18987" t="str">
            <v>Retained earnings/(deficit)</v>
          </cell>
          <cell r="L18987">
            <v>320000</v>
          </cell>
        </row>
        <row r="18988">
          <cell r="A18988">
            <v>321000</v>
          </cell>
          <cell r="C18988" t="str">
            <v>Retained earnings/(deficit) - prior (3900 in QB)</v>
          </cell>
          <cell r="L18988">
            <v>320000</v>
          </cell>
        </row>
        <row r="18989">
          <cell r="A18989">
            <v>325000</v>
          </cell>
          <cell r="C18989" t="str">
            <v>Retained earnings - tba</v>
          </cell>
          <cell r="L18989">
            <v>320000</v>
          </cell>
        </row>
        <row r="18991">
          <cell r="A18991">
            <v>400000</v>
          </cell>
          <cell r="C18991" t="str">
            <v>Transaction revenue</v>
          </cell>
          <cell r="K18991" t="str">
            <v>EAR</v>
          </cell>
          <cell r="L18991">
            <v>400000</v>
          </cell>
        </row>
        <row r="18992">
          <cell r="A18992">
            <v>401000</v>
          </cell>
          <cell r="C18992" t="str">
            <v>Transaction revenue</v>
          </cell>
          <cell r="K18992" t="str">
            <v>EAR</v>
          </cell>
          <cell r="L18992">
            <v>400000</v>
          </cell>
        </row>
        <row r="18993">
          <cell r="A18993">
            <v>401010</v>
          </cell>
          <cell r="C18993" t="str">
            <v>Transaction revenue - manual</v>
          </cell>
          <cell r="K18993" t="str">
            <v>EAR</v>
          </cell>
          <cell r="L18993">
            <v>400000</v>
          </cell>
        </row>
        <row r="18994">
          <cell r="A18994">
            <v>401015</v>
          </cell>
          <cell r="C18994" t="str">
            <v>Transaction revenue - other</v>
          </cell>
          <cell r="K18994" t="str">
            <v>EAR</v>
          </cell>
          <cell r="L18994">
            <v>400000</v>
          </cell>
        </row>
        <row r="18995">
          <cell r="A18995">
            <v>401020</v>
          </cell>
          <cell r="C18995" t="str">
            <v>Feature Fees</v>
          </cell>
          <cell r="K18995" t="str">
            <v>EAR</v>
          </cell>
          <cell r="L18995">
            <v>400000</v>
          </cell>
        </row>
        <row r="18996">
          <cell r="A18996">
            <v>401025</v>
          </cell>
          <cell r="C18996" t="str">
            <v>Seller Promo</v>
          </cell>
          <cell r="K18996" t="str">
            <v>EAR</v>
          </cell>
          <cell r="L18996">
            <v>400000</v>
          </cell>
        </row>
        <row r="18997">
          <cell r="A18997">
            <v>401030</v>
          </cell>
          <cell r="C18997" t="str">
            <v>Insertion Fees</v>
          </cell>
          <cell r="K18997" t="str">
            <v>EAR</v>
          </cell>
          <cell r="L18997">
            <v>400000</v>
          </cell>
        </row>
        <row r="18998">
          <cell r="A18998">
            <v>401035</v>
          </cell>
          <cell r="C18998" t="str">
            <v>Business account fees</v>
          </cell>
          <cell r="K18998" t="str">
            <v>EAR</v>
          </cell>
          <cell r="L18998">
            <v>400000</v>
          </cell>
        </row>
        <row r="18999">
          <cell r="A18999">
            <v>401036</v>
          </cell>
          <cell r="C18999" t="str">
            <v>Business account fees - non USD</v>
          </cell>
          <cell r="K18999" t="str">
            <v>EAR</v>
          </cell>
          <cell r="L18999">
            <v>400000</v>
          </cell>
        </row>
        <row r="19000">
          <cell r="A19000">
            <v>401037</v>
          </cell>
          <cell r="C19000" t="str">
            <v>Gaming fees</v>
          </cell>
          <cell r="K19000" t="str">
            <v>EAR</v>
          </cell>
          <cell r="L19000">
            <v>400000</v>
          </cell>
        </row>
        <row r="19001">
          <cell r="A19001">
            <v>401038</v>
          </cell>
          <cell r="C19001" t="str">
            <v>Subscription Fees</v>
          </cell>
          <cell r="K19001" t="str">
            <v>EAR</v>
          </cell>
          <cell r="L19001">
            <v>400000</v>
          </cell>
        </row>
        <row r="19002">
          <cell r="A19002">
            <v>401040</v>
          </cell>
          <cell r="C19002" t="str">
            <v>Final Value Fees</v>
          </cell>
          <cell r="K19002" t="str">
            <v>EAR</v>
          </cell>
          <cell r="L19002">
            <v>400000</v>
          </cell>
        </row>
        <row r="19003">
          <cell r="A19003">
            <v>401045</v>
          </cell>
          <cell r="C19003" t="str">
            <v>Bonus credits</v>
          </cell>
          <cell r="K19003" t="str">
            <v>EAR</v>
          </cell>
          <cell r="L19003">
            <v>400000</v>
          </cell>
        </row>
        <row r="19004">
          <cell r="A19004">
            <v>401050</v>
          </cell>
          <cell r="C19004" t="str">
            <v>Electronic Payment Fees</v>
          </cell>
          <cell r="K19004" t="str">
            <v>EAR</v>
          </cell>
          <cell r="L19004">
            <v>400000</v>
          </cell>
        </row>
        <row r="19005">
          <cell r="A19005">
            <v>401055</v>
          </cell>
          <cell r="C19005" t="str">
            <v>Verification fees</v>
          </cell>
          <cell r="K19005" t="str">
            <v>EAR</v>
          </cell>
          <cell r="L19005">
            <v>400000</v>
          </cell>
        </row>
        <row r="19006">
          <cell r="A19006">
            <v>401060</v>
          </cell>
          <cell r="C19006" t="str">
            <v>Fixed Price</v>
          </cell>
          <cell r="K19006" t="str">
            <v>EAR</v>
          </cell>
          <cell r="L19006">
            <v>400000</v>
          </cell>
        </row>
        <row r="19007">
          <cell r="A19007">
            <v>401065</v>
          </cell>
          <cell r="C19007" t="str">
            <v>Money back guarantee revenue</v>
          </cell>
          <cell r="K19007" t="str">
            <v>EAR</v>
          </cell>
          <cell r="L19007">
            <v>400000</v>
          </cell>
        </row>
        <row r="19008">
          <cell r="A19008">
            <v>401070</v>
          </cell>
          <cell r="C19008" t="str">
            <v>Feature Fees - indirect</v>
          </cell>
          <cell r="K19008" t="str">
            <v>EAR</v>
          </cell>
          <cell r="L19008">
            <v>400000</v>
          </cell>
        </row>
        <row r="19009">
          <cell r="A19009">
            <v>401075</v>
          </cell>
          <cell r="C19009" t="str">
            <v>FX Gains/Losses from Trading/Revaluation</v>
          </cell>
          <cell r="K19009" t="str">
            <v>EAR</v>
          </cell>
          <cell r="L19009">
            <v>400000</v>
          </cell>
        </row>
        <row r="19010">
          <cell r="A19010">
            <v>401077</v>
          </cell>
          <cell r="C19010" t="str">
            <v>FX Fees</v>
          </cell>
          <cell r="K19010" t="str">
            <v>EAR</v>
          </cell>
          <cell r="L19010">
            <v>400000</v>
          </cell>
        </row>
        <row r="19011">
          <cell r="A19011">
            <v>401080</v>
          </cell>
          <cell r="C19011" t="str">
            <v>Insertion Fees - indirect</v>
          </cell>
          <cell r="K19011" t="str">
            <v>EAR</v>
          </cell>
          <cell r="L19011">
            <v>400000</v>
          </cell>
        </row>
        <row r="19012">
          <cell r="A19012">
            <v>401085</v>
          </cell>
          <cell r="C19012" t="str">
            <v>Cross border fees</v>
          </cell>
          <cell r="K19012" t="str">
            <v>EAR</v>
          </cell>
          <cell r="L19012">
            <v>400000</v>
          </cell>
        </row>
        <row r="19013">
          <cell r="A19013">
            <v>401090</v>
          </cell>
          <cell r="C19013" t="str">
            <v>Final Value Fees - indirect</v>
          </cell>
          <cell r="K19013" t="str">
            <v>EAR</v>
          </cell>
          <cell r="L19013">
            <v>400000</v>
          </cell>
        </row>
        <row r="19014">
          <cell r="A19014">
            <v>401100</v>
          </cell>
          <cell r="C19014" t="str">
            <v>Gross Merchandise Sales Memo Acct - BMMG</v>
          </cell>
          <cell r="K19014" t="str">
            <v>EAR</v>
          </cell>
          <cell r="L19014">
            <v>400010</v>
          </cell>
        </row>
        <row r="19015">
          <cell r="A19015">
            <v>401110</v>
          </cell>
          <cell r="C19015" t="str">
            <v>Gross Merchandise Sales Memo Acct - Non BMMG</v>
          </cell>
          <cell r="K19015" t="str">
            <v>EAR</v>
          </cell>
          <cell r="L19015">
            <v>400020</v>
          </cell>
        </row>
        <row r="19016">
          <cell r="A19016">
            <v>401120</v>
          </cell>
          <cell r="C19016" t="str">
            <v>COGS Memo Account - BMMG (contra revenue)</v>
          </cell>
          <cell r="K19016" t="str">
            <v>EAR</v>
          </cell>
          <cell r="L19016">
            <v>400030</v>
          </cell>
        </row>
        <row r="19017">
          <cell r="A19017">
            <v>401130</v>
          </cell>
          <cell r="C19017" t="str">
            <v>COGS Memo Account - Non BMMG (contra revenue)</v>
          </cell>
          <cell r="K19017" t="str">
            <v>EAR</v>
          </cell>
          <cell r="L19017">
            <v>400040</v>
          </cell>
        </row>
        <row r="19018">
          <cell r="A19018">
            <v>401140</v>
          </cell>
          <cell r="C19018" t="str">
            <v>Coupon Promotions (contra revenue)</v>
          </cell>
          <cell r="K19018" t="str">
            <v>EAR</v>
          </cell>
          <cell r="L19018">
            <v>400050</v>
          </cell>
        </row>
        <row r="19019">
          <cell r="A19019">
            <v>401150</v>
          </cell>
          <cell r="C19019" t="str">
            <v>Debit card - interchange fees</v>
          </cell>
          <cell r="K19019" t="str">
            <v>EAR</v>
          </cell>
          <cell r="L19019">
            <v>400000</v>
          </cell>
        </row>
        <row r="19020">
          <cell r="A19020">
            <v>401151</v>
          </cell>
          <cell r="C19020" t="str">
            <v>Debit card - atm fees</v>
          </cell>
          <cell r="K19020" t="str">
            <v>EAR</v>
          </cell>
          <cell r="L19020">
            <v>400000</v>
          </cell>
        </row>
        <row r="19021">
          <cell r="A19021">
            <v>401152</v>
          </cell>
          <cell r="C19021" t="str">
            <v>Debit card - pin-based fees</v>
          </cell>
          <cell r="K19021" t="str">
            <v>EAR</v>
          </cell>
          <cell r="L19021">
            <v>400000</v>
          </cell>
        </row>
        <row r="19022">
          <cell r="A19022">
            <v>401153</v>
          </cell>
          <cell r="C19022" t="str">
            <v>Debit card-VDC fees</v>
          </cell>
          <cell r="K19022" t="str">
            <v>EAR</v>
          </cell>
          <cell r="L19022">
            <v>400000</v>
          </cell>
        </row>
        <row r="19023">
          <cell r="A19023">
            <v>401154</v>
          </cell>
          <cell r="C19023" t="str">
            <v>Debit card-SIG cash adv fee</v>
          </cell>
          <cell r="K19023" t="str">
            <v>EAR</v>
          </cell>
          <cell r="L19023">
            <v>400000</v>
          </cell>
        </row>
        <row r="19024">
          <cell r="A19024">
            <v>401160</v>
          </cell>
          <cell r="C19024" t="str">
            <v>Other transaction fees</v>
          </cell>
          <cell r="K19024" t="str">
            <v>EAR</v>
          </cell>
          <cell r="L19024">
            <v>400000</v>
          </cell>
        </row>
        <row r="19025">
          <cell r="A19025">
            <v>401161</v>
          </cell>
          <cell r="C19025" t="str">
            <v>Chargeback fees</v>
          </cell>
          <cell r="K19025" t="str">
            <v>EAR</v>
          </cell>
          <cell r="L19025">
            <v>400000</v>
          </cell>
        </row>
        <row r="19026">
          <cell r="A19026">
            <v>401162</v>
          </cell>
          <cell r="C19026" t="str">
            <v>Gateway - Fraud</v>
          </cell>
          <cell r="K19026" t="str">
            <v>EAR</v>
          </cell>
          <cell r="L19026">
            <v>400000</v>
          </cell>
        </row>
        <row r="19027">
          <cell r="A19027">
            <v>401163</v>
          </cell>
          <cell r="C19027" t="str">
            <v>Gateway - ACH</v>
          </cell>
          <cell r="K19027" t="str">
            <v>EAR</v>
          </cell>
          <cell r="L19027">
            <v>400000</v>
          </cell>
        </row>
        <row r="19028">
          <cell r="A19028">
            <v>401164</v>
          </cell>
          <cell r="C19028" t="str">
            <v>Gateway - Recurring billing</v>
          </cell>
          <cell r="K19028" t="str">
            <v>EAR</v>
          </cell>
          <cell r="L19028">
            <v>400000</v>
          </cell>
        </row>
        <row r="19029">
          <cell r="A19029">
            <v>401165</v>
          </cell>
          <cell r="C19029" t="str">
            <v>Gateway - Support Fee</v>
          </cell>
          <cell r="K19029" t="str">
            <v>EAR</v>
          </cell>
          <cell r="L19029">
            <v>400000</v>
          </cell>
        </row>
        <row r="19030">
          <cell r="A19030">
            <v>401166</v>
          </cell>
          <cell r="C19030" t="str">
            <v>Gateway - Professional services</v>
          </cell>
          <cell r="K19030" t="str">
            <v>EAR</v>
          </cell>
          <cell r="L19030">
            <v>400000</v>
          </cell>
        </row>
        <row r="19031">
          <cell r="A19031">
            <v>401167</v>
          </cell>
          <cell r="C19031" t="str">
            <v>Gateway - Deferred revenue</v>
          </cell>
          <cell r="K19031" t="str">
            <v>EAR</v>
          </cell>
          <cell r="L19031">
            <v>400000</v>
          </cell>
        </row>
        <row r="19032">
          <cell r="A19032">
            <v>401168</v>
          </cell>
          <cell r="C19032" t="str">
            <v>Gateway - Wireless paid service</v>
          </cell>
          <cell r="K19032" t="str">
            <v>EAR</v>
          </cell>
          <cell r="L19032">
            <v>400000</v>
          </cell>
        </row>
        <row r="19033">
          <cell r="A19033">
            <v>401169</v>
          </cell>
          <cell r="C19033" t="str">
            <v>Gateway - eAcquiring</v>
          </cell>
          <cell r="K19033" t="str">
            <v>EAR</v>
          </cell>
          <cell r="L19033">
            <v>400000</v>
          </cell>
        </row>
        <row r="19034">
          <cell r="A19034">
            <v>401170</v>
          </cell>
          <cell r="C19034" t="str">
            <v>Other transaction fees - intl</v>
          </cell>
          <cell r="K19034" t="str">
            <v>EAR</v>
          </cell>
          <cell r="L19034">
            <v>400000</v>
          </cell>
        </row>
        <row r="19035">
          <cell r="A19035">
            <v>401171</v>
          </cell>
          <cell r="C19035" t="str">
            <v>Gateway - Monthly Fee</v>
          </cell>
          <cell r="K19035" t="str">
            <v>EAR</v>
          </cell>
          <cell r="L19035">
            <v>400000</v>
          </cell>
        </row>
        <row r="19036">
          <cell r="A19036">
            <v>401172</v>
          </cell>
          <cell r="C19036" t="str">
            <v>Gateway - Transaction Fee</v>
          </cell>
          <cell r="K19036" t="str">
            <v>EAR</v>
          </cell>
          <cell r="L19036">
            <v>400000</v>
          </cell>
        </row>
        <row r="19037">
          <cell r="A19037">
            <v>401175</v>
          </cell>
          <cell r="C19037" t="str">
            <v>Transaction revenue - Motors</v>
          </cell>
          <cell r="K19037" t="str">
            <v>EAR</v>
          </cell>
          <cell r="L19037">
            <v>400000</v>
          </cell>
        </row>
        <row r="19038">
          <cell r="A19038">
            <v>401180</v>
          </cell>
          <cell r="C19038" t="str">
            <v>Transaction revenue - B2B</v>
          </cell>
          <cell r="K19038" t="str">
            <v>EAR</v>
          </cell>
          <cell r="L19038">
            <v>400000</v>
          </cell>
        </row>
        <row r="19039">
          <cell r="A19039">
            <v>401190</v>
          </cell>
          <cell r="C19039" t="str">
            <v>PaisaPay revenue</v>
          </cell>
          <cell r="K19039" t="str">
            <v>EAR</v>
          </cell>
          <cell r="L19039">
            <v>400000</v>
          </cell>
        </row>
        <row r="19040">
          <cell r="A19040">
            <v>401200</v>
          </cell>
          <cell r="C19040" t="str">
            <v>Sponsored Link Revenue</v>
          </cell>
          <cell r="K19040" t="str">
            <v>EAR</v>
          </cell>
          <cell r="L19040">
            <v>400000</v>
          </cell>
        </row>
        <row r="19041">
          <cell r="A19041">
            <v>401250</v>
          </cell>
          <cell r="C19041" t="str">
            <v>Pay-Per-Lead Revenue</v>
          </cell>
          <cell r="K19041" t="str">
            <v>EAR</v>
          </cell>
          <cell r="L19041">
            <v>400000</v>
          </cell>
        </row>
        <row r="19042">
          <cell r="A19042">
            <v>401300</v>
          </cell>
          <cell r="C19042" t="str">
            <v>Jump Auction revenue</v>
          </cell>
          <cell r="K19042" t="str">
            <v>EAR</v>
          </cell>
          <cell r="L19042">
            <v>400000</v>
          </cell>
        </row>
        <row r="19043">
          <cell r="A19043">
            <v>401400</v>
          </cell>
          <cell r="C19043" t="str">
            <v>Merchant Listing Revenue</v>
          </cell>
          <cell r="K19043" t="str">
            <v>EAR</v>
          </cell>
          <cell r="L19043">
            <v>400000</v>
          </cell>
        </row>
        <row r="19044">
          <cell r="A19044">
            <v>401500</v>
          </cell>
          <cell r="C19044" t="str">
            <v>Dealer revenue direct debit</v>
          </cell>
          <cell r="K19044" t="str">
            <v>EOR</v>
          </cell>
          <cell r="L19044">
            <v>450000</v>
          </cell>
        </row>
        <row r="19045">
          <cell r="A19045">
            <v>401750</v>
          </cell>
          <cell r="C19045" t="str">
            <v>Other dealer revenue</v>
          </cell>
          <cell r="K19045" t="str">
            <v>EOR</v>
          </cell>
          <cell r="L19045">
            <v>450000</v>
          </cell>
        </row>
        <row r="19046">
          <cell r="A19046">
            <v>401760</v>
          </cell>
          <cell r="C19046" t="str">
            <v>FSBO revenue</v>
          </cell>
          <cell r="K19046" t="str">
            <v>EOR</v>
          </cell>
          <cell r="L19046">
            <v>450000</v>
          </cell>
        </row>
        <row r="19047">
          <cell r="A19047">
            <v>401800</v>
          </cell>
          <cell r="C19047" t="str">
            <v>Customer refunds</v>
          </cell>
          <cell r="K19047" t="str">
            <v>EAR</v>
          </cell>
          <cell r="L19047">
            <v>400000</v>
          </cell>
        </row>
        <row r="19048">
          <cell r="A19048">
            <v>401805</v>
          </cell>
          <cell r="C19048" t="str">
            <v>SkypeOut Revenue</v>
          </cell>
          <cell r="K19048" t="str">
            <v>EAR</v>
          </cell>
          <cell r="L19048">
            <v>400000</v>
          </cell>
        </row>
        <row r="19049">
          <cell r="A19049">
            <v>401806</v>
          </cell>
          <cell r="C19049" t="str">
            <v>Skype Short Message Services</v>
          </cell>
          <cell r="K19049" t="str">
            <v>EAR</v>
          </cell>
          <cell r="L19049">
            <v>400000</v>
          </cell>
        </row>
        <row r="19050">
          <cell r="A19050">
            <v>401810</v>
          </cell>
          <cell r="C19050" t="str">
            <v>Free Vouchers Revenue</v>
          </cell>
          <cell r="K19050" t="str">
            <v>EAR</v>
          </cell>
          <cell r="L19050">
            <v>400000</v>
          </cell>
        </row>
        <row r="19051">
          <cell r="A19051">
            <v>401815</v>
          </cell>
          <cell r="C19051" t="str">
            <v>SkypeIn Revenue</v>
          </cell>
          <cell r="K19051" t="str">
            <v>EAR</v>
          </cell>
          <cell r="L19051">
            <v>400000</v>
          </cell>
        </row>
        <row r="19052">
          <cell r="A19052">
            <v>401820</v>
          </cell>
          <cell r="C19052" t="str">
            <v>Voice Mail Revenue</v>
          </cell>
          <cell r="K19052" t="str">
            <v>EAR</v>
          </cell>
          <cell r="L19052">
            <v>400000</v>
          </cell>
        </row>
        <row r="19053">
          <cell r="A19053">
            <v>401825</v>
          </cell>
          <cell r="C19053" t="str">
            <v>S-mode Revenue</v>
          </cell>
          <cell r="K19053" t="str">
            <v>EAR</v>
          </cell>
          <cell r="L19053">
            <v>400000</v>
          </cell>
        </row>
        <row r="19054">
          <cell r="A19054">
            <v>401830</v>
          </cell>
          <cell r="C19054" t="str">
            <v>Skype Store Revenue</v>
          </cell>
          <cell r="K19054" t="str">
            <v>EAR</v>
          </cell>
          <cell r="L19054">
            <v>400000</v>
          </cell>
        </row>
        <row r="19055">
          <cell r="A19055">
            <v>401835</v>
          </cell>
          <cell r="C19055" t="str">
            <v>Hardware Commission Revenue</v>
          </cell>
          <cell r="K19055" t="str">
            <v>EAR</v>
          </cell>
          <cell r="L19055">
            <v>400000</v>
          </cell>
        </row>
        <row r="19056">
          <cell r="A19056">
            <v>401900</v>
          </cell>
          <cell r="C19056" t="str">
            <v>Discount and Allowances</v>
          </cell>
          <cell r="K19056" t="str">
            <v>EAR</v>
          </cell>
          <cell r="L19056">
            <v>400000</v>
          </cell>
        </row>
        <row r="19057">
          <cell r="A19057">
            <v>402000</v>
          </cell>
          <cell r="C19057" t="str">
            <v>Transaction Revenue Credit Reserve</v>
          </cell>
          <cell r="K19057" t="str">
            <v>EAR</v>
          </cell>
          <cell r="L19057">
            <v>402000</v>
          </cell>
        </row>
        <row r="19058">
          <cell r="A19058">
            <v>402100</v>
          </cell>
          <cell r="C19058" t="str">
            <v>Policy Credits - Marketing</v>
          </cell>
          <cell r="K19058" t="str">
            <v>EAR</v>
          </cell>
          <cell r="L19058">
            <v>402000</v>
          </cell>
        </row>
        <row r="19059">
          <cell r="A19059">
            <v>402150</v>
          </cell>
          <cell r="C19059" t="str">
            <v>Policy Credits - Marketing - indirect</v>
          </cell>
          <cell r="K19059" t="str">
            <v>EAR</v>
          </cell>
          <cell r="L19059">
            <v>402000</v>
          </cell>
        </row>
        <row r="19060">
          <cell r="A19060">
            <v>402200</v>
          </cell>
          <cell r="C19060" t="str">
            <v>Policy Credits - Other</v>
          </cell>
          <cell r="K19060" t="str">
            <v>EAR</v>
          </cell>
          <cell r="L19060">
            <v>402000</v>
          </cell>
        </row>
        <row r="19061">
          <cell r="A19061">
            <v>402250</v>
          </cell>
          <cell r="C19061" t="str">
            <v>Policy Credits - Other - indirect</v>
          </cell>
          <cell r="K19061" t="str">
            <v>EAR</v>
          </cell>
          <cell r="L19061">
            <v>402000</v>
          </cell>
        </row>
        <row r="19062">
          <cell r="A19062">
            <v>402300</v>
          </cell>
          <cell r="C19062" t="str">
            <v>Discretionary Credits</v>
          </cell>
          <cell r="K19062" t="str">
            <v>EAR</v>
          </cell>
          <cell r="L19062">
            <v>402000</v>
          </cell>
        </row>
        <row r="19063">
          <cell r="A19063">
            <v>402350</v>
          </cell>
          <cell r="C19063" t="str">
            <v>Discretionary Credits - indirect</v>
          </cell>
          <cell r="K19063" t="str">
            <v>EAR</v>
          </cell>
          <cell r="L19063">
            <v>402000</v>
          </cell>
        </row>
        <row r="19064">
          <cell r="A19064">
            <v>402400</v>
          </cell>
          <cell r="C19064" t="str">
            <v>Policy Credits - Engineering</v>
          </cell>
          <cell r="K19064" t="str">
            <v>EAR</v>
          </cell>
          <cell r="L19064">
            <v>402000</v>
          </cell>
        </row>
        <row r="19065">
          <cell r="A19065">
            <v>402450</v>
          </cell>
          <cell r="C19065" t="str">
            <v>Policy Credits - Engineering - indirect</v>
          </cell>
          <cell r="K19065" t="str">
            <v>EAR</v>
          </cell>
          <cell r="L19065">
            <v>402000</v>
          </cell>
        </row>
        <row r="19066">
          <cell r="A19066">
            <v>402500</v>
          </cell>
          <cell r="C19066" t="str">
            <v>Transaction Revenue Allowance Adjustment</v>
          </cell>
          <cell r="K19066" t="str">
            <v>EAR</v>
          </cell>
          <cell r="L19066">
            <v>402000</v>
          </cell>
        </row>
        <row r="19067">
          <cell r="A19067">
            <v>402600</v>
          </cell>
          <cell r="C19067" t="str">
            <v>Customer refunds</v>
          </cell>
          <cell r="K19067" t="str">
            <v>EAR</v>
          </cell>
          <cell r="L19067">
            <v>402000</v>
          </cell>
        </row>
        <row r="19068">
          <cell r="A19068">
            <v>402650</v>
          </cell>
          <cell r="C19068" t="str">
            <v>Buyer Credit Revenue (blocked - duplicate)</v>
          </cell>
          <cell r="K19068" t="str">
            <v>EAR</v>
          </cell>
          <cell r="L19068">
            <v>400000</v>
          </cell>
        </row>
        <row r="19069">
          <cell r="A19069">
            <v>403000</v>
          </cell>
          <cell r="C19069" t="str">
            <v>Real Estate Revenue</v>
          </cell>
          <cell r="K19069" t="str">
            <v>EOR</v>
          </cell>
          <cell r="L19069">
            <v>403000</v>
          </cell>
        </row>
        <row r="19071">
          <cell r="A19071">
            <v>410000</v>
          </cell>
          <cell r="C19071" t="str">
            <v>Other Revenue</v>
          </cell>
          <cell r="K19071" t="str">
            <v>EOR</v>
          </cell>
          <cell r="L19071">
            <v>410000</v>
          </cell>
        </row>
        <row r="19072">
          <cell r="A19072">
            <v>410010</v>
          </cell>
          <cell r="C19072" t="str">
            <v>Sales Revenue - Services</v>
          </cell>
          <cell r="K19072" t="str">
            <v>EOR</v>
          </cell>
          <cell r="L19072">
            <v>410000</v>
          </cell>
        </row>
        <row r="19073">
          <cell r="A19073">
            <v>410020</v>
          </cell>
          <cell r="C19073" t="str">
            <v>Accrued Revenue - Adjustment</v>
          </cell>
          <cell r="K19073" t="str">
            <v>EOR</v>
          </cell>
          <cell r="L19073">
            <v>410000</v>
          </cell>
        </row>
        <row r="19074">
          <cell r="A19074">
            <v>410030</v>
          </cell>
          <cell r="C19074" t="str">
            <v>Software Licenses</v>
          </cell>
          <cell r="K19074" t="str">
            <v>EOR</v>
          </cell>
          <cell r="L19074">
            <v>410000</v>
          </cell>
        </row>
        <row r="19075">
          <cell r="A19075">
            <v>410040</v>
          </cell>
          <cell r="C19075" t="str">
            <v>Maintenance Contract</v>
          </cell>
          <cell r="K19075" t="str">
            <v>EOR</v>
          </cell>
          <cell r="L19075">
            <v>410000</v>
          </cell>
        </row>
        <row r="19076">
          <cell r="A19076">
            <v>410050</v>
          </cell>
          <cell r="C19076" t="str">
            <v>API Fees</v>
          </cell>
          <cell r="K19076" t="str">
            <v>EOR</v>
          </cell>
          <cell r="L19076">
            <v>410000</v>
          </cell>
        </row>
        <row r="19077">
          <cell r="A19077">
            <v>410060</v>
          </cell>
          <cell r="C19077" t="str">
            <v>Store Subscriptions</v>
          </cell>
          <cell r="K19077" t="str">
            <v>EOR</v>
          </cell>
          <cell r="L19077">
            <v>410000</v>
          </cell>
        </row>
        <row r="19078">
          <cell r="A19078">
            <v>410070</v>
          </cell>
          <cell r="C19078" t="str">
            <v>Seller Tools</v>
          </cell>
          <cell r="K19078" t="str">
            <v>EOR</v>
          </cell>
          <cell r="L19078">
            <v>410000</v>
          </cell>
        </row>
        <row r="19079">
          <cell r="A19079">
            <v>410080</v>
          </cell>
          <cell r="C19079" t="str">
            <v>Other</v>
          </cell>
          <cell r="K19079" t="str">
            <v>EOR</v>
          </cell>
          <cell r="L19079">
            <v>410000</v>
          </cell>
        </row>
        <row r="19080">
          <cell r="A19080">
            <v>410090</v>
          </cell>
          <cell r="C19080" t="str">
            <v>Investment income - FBO</v>
          </cell>
          <cell r="K19080" t="str">
            <v>EOR</v>
          </cell>
          <cell r="L19080">
            <v>410000</v>
          </cell>
        </row>
        <row r="19081">
          <cell r="A19081">
            <v>410091</v>
          </cell>
          <cell r="C19081" t="str">
            <v>Amortization - FBO</v>
          </cell>
          <cell r="K19081" t="str">
            <v>EOR</v>
          </cell>
          <cell r="L19081">
            <v>410000</v>
          </cell>
        </row>
        <row r="19082">
          <cell r="A19082">
            <v>410092</v>
          </cell>
          <cell r="C19082" t="str">
            <v>Accretion - FBO</v>
          </cell>
          <cell r="K19082" t="str">
            <v>EOR</v>
          </cell>
          <cell r="L19082">
            <v>410000</v>
          </cell>
        </row>
        <row r="19083">
          <cell r="A19083">
            <v>410093</v>
          </cell>
          <cell r="C19083" t="str">
            <v>Buyer Credit Revenue</v>
          </cell>
          <cell r="K19083" t="str">
            <v>EAR</v>
          </cell>
          <cell r="L19083">
            <v>400000</v>
          </cell>
        </row>
        <row r="19084">
          <cell r="A19084">
            <v>410094</v>
          </cell>
          <cell r="C19084" t="str">
            <v>Worldlink Revenue</v>
          </cell>
          <cell r="K19084" t="str">
            <v>EAR</v>
          </cell>
          <cell r="L19084">
            <v>400000</v>
          </cell>
        </row>
        <row r="19085">
          <cell r="A19085">
            <v>410095</v>
          </cell>
          <cell r="C19085" t="str">
            <v>2FA - Token sales</v>
          </cell>
          <cell r="K19085" t="str">
            <v>EAR</v>
          </cell>
          <cell r="L19085">
            <v>400000</v>
          </cell>
        </row>
        <row r="19086">
          <cell r="A19086">
            <v>410096</v>
          </cell>
          <cell r="C19086" t="str">
            <v>2FA - Revenue sharing</v>
          </cell>
          <cell r="K19086" t="str">
            <v>EAR</v>
          </cell>
          <cell r="L19086">
            <v>400000</v>
          </cell>
        </row>
        <row r="19087">
          <cell r="A19087">
            <v>411000</v>
          </cell>
          <cell r="C19087" t="str">
            <v>Services Revenue [escrow, shipping]</v>
          </cell>
          <cell r="K19087" t="str">
            <v>EOR</v>
          </cell>
          <cell r="L19087">
            <v>410000</v>
          </cell>
        </row>
        <row r="19088">
          <cell r="A19088">
            <v>411010</v>
          </cell>
          <cell r="C19088" t="str">
            <v>Buyer Shipping Memo Account</v>
          </cell>
          <cell r="K19088" t="str">
            <v>EOR</v>
          </cell>
          <cell r="L19088">
            <v>410010</v>
          </cell>
        </row>
        <row r="19089">
          <cell r="A19089">
            <v>411020</v>
          </cell>
          <cell r="C19089" t="str">
            <v>Cost of Buyer Shipping Memo Acct (contra revenue)</v>
          </cell>
          <cell r="K19089" t="str">
            <v>EOR</v>
          </cell>
          <cell r="L19089">
            <v>410020</v>
          </cell>
        </row>
        <row r="19090">
          <cell r="A19090">
            <v>411030</v>
          </cell>
          <cell r="C19090" t="str">
            <v>Commission on Shipping - Non BMMG</v>
          </cell>
          <cell r="K19090" t="str">
            <v>EOR</v>
          </cell>
          <cell r="L19090">
            <v>410030</v>
          </cell>
        </row>
        <row r="19091">
          <cell r="A19091">
            <v>411040</v>
          </cell>
          <cell r="C19091" t="str">
            <v>Check Payment Processing Fees</v>
          </cell>
          <cell r="K19091" t="str">
            <v>EOR</v>
          </cell>
          <cell r="L19091">
            <v>410000</v>
          </cell>
        </row>
        <row r="19093">
          <cell r="A19093">
            <v>420000</v>
          </cell>
          <cell r="C19093" t="str">
            <v>Ad/Sponsorship Revenue</v>
          </cell>
          <cell r="K19093" t="str">
            <v>ESR</v>
          </cell>
          <cell r="L19093">
            <v>420000</v>
          </cell>
        </row>
        <row r="19094">
          <cell r="A19094">
            <v>421000</v>
          </cell>
          <cell r="C19094" t="str">
            <v>Ad revenue</v>
          </cell>
          <cell r="K19094" t="str">
            <v>ESR</v>
          </cell>
          <cell r="L19094">
            <v>420000</v>
          </cell>
        </row>
        <row r="19095">
          <cell r="A19095">
            <v>421005</v>
          </cell>
          <cell r="C19095" t="str">
            <v>Ad Sales - Seller Promotion</v>
          </cell>
          <cell r="K19095" t="str">
            <v>ESR</v>
          </cell>
          <cell r="L19095">
            <v>420000</v>
          </cell>
        </row>
        <row r="19096">
          <cell r="A19096">
            <v>421010</v>
          </cell>
          <cell r="C19096" t="str">
            <v>Ad Sales - End to End Services</v>
          </cell>
          <cell r="K19096" t="str">
            <v>ESR</v>
          </cell>
          <cell r="L19096">
            <v>420000</v>
          </cell>
        </row>
        <row r="19097">
          <cell r="A19097">
            <v>421015</v>
          </cell>
          <cell r="C19097" t="str">
            <v>Ad Sales - End to End Promotion</v>
          </cell>
          <cell r="K19097" t="str">
            <v>ESR</v>
          </cell>
          <cell r="L19097">
            <v>420000</v>
          </cell>
        </row>
        <row r="19098">
          <cell r="A19098">
            <v>421020</v>
          </cell>
          <cell r="C19098" t="str">
            <v>Ad Sales - Third Party Ads</v>
          </cell>
          <cell r="K19098" t="str">
            <v>ESR</v>
          </cell>
          <cell r="L19098">
            <v>420000</v>
          </cell>
        </row>
        <row r="19099">
          <cell r="A19099">
            <v>421021</v>
          </cell>
          <cell r="C19099" t="str">
            <v>Third party ad - credit card</v>
          </cell>
          <cell r="K19099" t="str">
            <v>ESR</v>
          </cell>
          <cell r="L19099">
            <v>420000</v>
          </cell>
        </row>
        <row r="19100">
          <cell r="A19100">
            <v>421022</v>
          </cell>
          <cell r="C19100" t="str">
            <v>Third party ad - interchange debit card</v>
          </cell>
          <cell r="K19100" t="str">
            <v>ESR</v>
          </cell>
          <cell r="L19100">
            <v>420000</v>
          </cell>
        </row>
        <row r="19101">
          <cell r="A19101">
            <v>421023</v>
          </cell>
          <cell r="C19101" t="str">
            <v>Third party ad - referral fee</v>
          </cell>
          <cell r="K19101" t="str">
            <v>ESR</v>
          </cell>
          <cell r="L19101">
            <v>420000</v>
          </cell>
        </row>
        <row r="19102">
          <cell r="A19102">
            <v>421024</v>
          </cell>
          <cell r="C19102" t="str">
            <v>PayPal Shop</v>
          </cell>
          <cell r="K19102" t="str">
            <v>ESR</v>
          </cell>
          <cell r="L19102">
            <v>420000</v>
          </cell>
        </row>
        <row r="19103">
          <cell r="A19103">
            <v>421025</v>
          </cell>
          <cell r="C19103" t="str">
            <v>Investment Income - FBO</v>
          </cell>
          <cell r="K19103" t="str">
            <v>ESR</v>
          </cell>
          <cell r="L19103">
            <v>420000</v>
          </cell>
        </row>
        <row r="19104">
          <cell r="A19104">
            <v>421026</v>
          </cell>
          <cell r="C19104" t="str">
            <v>Buyer Credit Revenue</v>
          </cell>
          <cell r="K19104" t="str">
            <v>ESR</v>
          </cell>
          <cell r="L19104">
            <v>420000</v>
          </cell>
        </row>
        <row r="19105">
          <cell r="A19105">
            <v>421030</v>
          </cell>
          <cell r="C19105" t="str">
            <v>AOL - Cash</v>
          </cell>
          <cell r="K19105" t="str">
            <v>ESR</v>
          </cell>
          <cell r="L19105">
            <v>420000</v>
          </cell>
        </row>
        <row r="19106">
          <cell r="A19106">
            <v>421040</v>
          </cell>
          <cell r="C19106" t="str">
            <v>AOL Third Party - Cash</v>
          </cell>
          <cell r="K19106" t="str">
            <v>ESR</v>
          </cell>
          <cell r="L19106">
            <v>420000</v>
          </cell>
        </row>
        <row r="19107">
          <cell r="A19107">
            <v>421050</v>
          </cell>
          <cell r="C19107" t="str">
            <v>Other Third Party - Cash</v>
          </cell>
          <cell r="K19107" t="str">
            <v>ESR</v>
          </cell>
          <cell r="L19107">
            <v>420000</v>
          </cell>
        </row>
        <row r="19108">
          <cell r="A19108">
            <v>421200</v>
          </cell>
          <cell r="C19108" t="str">
            <v>Jump ad revenue</v>
          </cell>
          <cell r="K19108" t="str">
            <v>ESR</v>
          </cell>
          <cell r="L19108">
            <v>420000</v>
          </cell>
        </row>
        <row r="19109">
          <cell r="A19109">
            <v>422000</v>
          </cell>
          <cell r="C19109" t="str">
            <v>Contra ad sales</v>
          </cell>
          <cell r="K19109" t="str">
            <v>ESR</v>
          </cell>
          <cell r="L19109">
            <v>420000</v>
          </cell>
        </row>
        <row r="19110">
          <cell r="A19110">
            <v>423000</v>
          </cell>
          <cell r="C19110" t="str">
            <v>Ad barter</v>
          </cell>
          <cell r="K19110" t="str">
            <v>ESR</v>
          </cell>
          <cell r="L19110">
            <v>420000</v>
          </cell>
        </row>
        <row r="19111">
          <cell r="A19111">
            <v>423010</v>
          </cell>
          <cell r="C19111" t="str">
            <v>AOL - Barter</v>
          </cell>
          <cell r="K19111" t="str">
            <v>ESR</v>
          </cell>
          <cell r="L19111">
            <v>420000</v>
          </cell>
        </row>
        <row r="19112">
          <cell r="A19112">
            <v>423020</v>
          </cell>
          <cell r="C19112" t="str">
            <v>AOL Third Party - Barter</v>
          </cell>
          <cell r="K19112" t="str">
            <v>ESR</v>
          </cell>
          <cell r="L19112">
            <v>420000</v>
          </cell>
        </row>
        <row r="19113">
          <cell r="A19113">
            <v>423030</v>
          </cell>
          <cell r="C19113" t="str">
            <v>Other Third Party - Barter</v>
          </cell>
          <cell r="K19113" t="str">
            <v>ESR</v>
          </cell>
          <cell r="L19113">
            <v>420000</v>
          </cell>
        </row>
        <row r="19114">
          <cell r="A19114">
            <v>423040</v>
          </cell>
          <cell r="C19114" t="str">
            <v>Ad Revenue Allowance for Uncollectible Sales</v>
          </cell>
          <cell r="K19114" t="str">
            <v>ESR</v>
          </cell>
          <cell r="L19114">
            <v>420000</v>
          </cell>
        </row>
        <row r="19115">
          <cell r="A19115">
            <v>424000</v>
          </cell>
          <cell r="C19115" t="str">
            <v>Barter Revenue</v>
          </cell>
          <cell r="K19115" t="str">
            <v>EBR</v>
          </cell>
          <cell r="L19115">
            <v>424000</v>
          </cell>
        </row>
        <row r="19117">
          <cell r="A19117">
            <v>430000</v>
          </cell>
          <cell r="C19117" t="str">
            <v>Offline Revenue (Kruse)</v>
          </cell>
          <cell r="K19117" t="str">
            <v>EFR</v>
          </cell>
          <cell r="L19117">
            <v>430000</v>
          </cell>
        </row>
        <row r="19118">
          <cell r="A19118">
            <v>430100</v>
          </cell>
          <cell r="C19118" t="str">
            <v>Benefits in kind</v>
          </cell>
          <cell r="K19118" t="str">
            <v>EOR</v>
          </cell>
          <cell r="L19118">
            <v>450000</v>
          </cell>
        </row>
        <row r="19120">
          <cell r="A19120">
            <v>440000</v>
          </cell>
          <cell r="C19120" t="str">
            <v>Over/Underpayments and Unallowed Deductions</v>
          </cell>
          <cell r="K19120" t="str">
            <v>EOR</v>
          </cell>
          <cell r="L19120">
            <v>420000</v>
          </cell>
        </row>
        <row r="19122">
          <cell r="A19122">
            <v>450000</v>
          </cell>
          <cell r="C19122" t="str">
            <v>Other revenue</v>
          </cell>
          <cell r="K19122" t="str">
            <v>EOR</v>
          </cell>
          <cell r="L19122">
            <v>450000</v>
          </cell>
        </row>
        <row r="19123">
          <cell r="A19123">
            <v>451000</v>
          </cell>
          <cell r="C19123" t="str">
            <v>Royalties &amp; commissions</v>
          </cell>
          <cell r="K19123" t="str">
            <v>EOR</v>
          </cell>
          <cell r="L19123">
            <v>450000</v>
          </cell>
        </row>
        <row r="19124">
          <cell r="A19124">
            <v>452000</v>
          </cell>
          <cell r="C19124" t="str">
            <v>Technology Sales</v>
          </cell>
          <cell r="K19124" t="str">
            <v>EOR</v>
          </cell>
          <cell r="L19124">
            <v>450000</v>
          </cell>
        </row>
        <row r="19125">
          <cell r="A19125">
            <v>453000</v>
          </cell>
          <cell r="C19125" t="str">
            <v>eBay Store revenue</v>
          </cell>
          <cell r="K19125" t="str">
            <v>EOR</v>
          </cell>
          <cell r="L19125">
            <v>450000</v>
          </cell>
        </row>
        <row r="19126">
          <cell r="A19126">
            <v>459000</v>
          </cell>
          <cell r="C19126" t="str">
            <v xml:space="preserve"> Other Revenue Reserve for Bad Debt</v>
          </cell>
          <cell r="K19126" t="str">
            <v>EOR</v>
          </cell>
          <cell r="L19126">
            <v>450000</v>
          </cell>
        </row>
        <row r="19128">
          <cell r="A19128">
            <v>480000</v>
          </cell>
          <cell r="C19128" t="str">
            <v>Intercompany revenue Elimination Account</v>
          </cell>
          <cell r="K19128" t="str">
            <v>EIR</v>
          </cell>
          <cell r="L19128">
            <v>480000</v>
          </cell>
        </row>
        <row r="19129">
          <cell r="A19129">
            <v>481000</v>
          </cell>
          <cell r="C19129" t="str">
            <v>Interco revenue - eBay Inc. (Co 0010)</v>
          </cell>
          <cell r="K19129" t="str">
            <v>EIR</v>
          </cell>
          <cell r="L19129">
            <v>480000</v>
          </cell>
        </row>
        <row r="19130">
          <cell r="A19130">
            <v>481055</v>
          </cell>
          <cell r="C19130" t="str">
            <v>Interco revenue - eBay Sweden (Co 0055)</v>
          </cell>
          <cell r="K19130" t="str">
            <v>EIR</v>
          </cell>
          <cell r="L19130">
            <v>480000</v>
          </cell>
        </row>
        <row r="19131">
          <cell r="A19131">
            <v>481056</v>
          </cell>
          <cell r="C19131" t="str">
            <v>Intercompany Rev eBay Poland (0056)</v>
          </cell>
          <cell r="K19131" t="str">
            <v>EIR</v>
          </cell>
          <cell r="L19131">
            <v>480000</v>
          </cell>
        </row>
        <row r="19132">
          <cell r="A19132">
            <v>481510</v>
          </cell>
          <cell r="C19132" t="str">
            <v>Interco Royalty Revenue (closed)</v>
          </cell>
          <cell r="K19132" t="str">
            <v>EIR</v>
          </cell>
          <cell r="L19132">
            <v>480000</v>
          </cell>
        </row>
        <row r="19133">
          <cell r="A19133">
            <v>482000</v>
          </cell>
          <cell r="C19133" t="str">
            <v>Interco revenue - eBay AG (Co 0071)</v>
          </cell>
          <cell r="K19133" t="str">
            <v>EIR</v>
          </cell>
          <cell r="L19133">
            <v>480000</v>
          </cell>
        </row>
        <row r="19134">
          <cell r="A19134">
            <v>483000</v>
          </cell>
          <cell r="C19134" t="str">
            <v>Interco revenue - eBay Int'l U.K. (Co 0075)</v>
          </cell>
          <cell r="K19134" t="str">
            <v>EIR</v>
          </cell>
          <cell r="L19134">
            <v>480000</v>
          </cell>
        </row>
        <row r="19135">
          <cell r="A19135">
            <v>484000</v>
          </cell>
          <cell r="C19135" t="str">
            <v>Intercompany Revenue - eBay Germany (Co 0062)</v>
          </cell>
          <cell r="K19135" t="str">
            <v>EIR</v>
          </cell>
          <cell r="L19135">
            <v>480000</v>
          </cell>
        </row>
        <row r="19136">
          <cell r="A19136">
            <v>485000</v>
          </cell>
          <cell r="C19136" t="str">
            <v>Intercompany Revenue - eBay Canada (Co 0076)</v>
          </cell>
          <cell r="K19136" t="str">
            <v>EIR</v>
          </cell>
          <cell r="L19136">
            <v>480000</v>
          </cell>
        </row>
        <row r="19137">
          <cell r="A19137">
            <v>485060</v>
          </cell>
          <cell r="C19137" t="str">
            <v>Intercompany Revenue - eBay Austria (Co 0060)</v>
          </cell>
          <cell r="K19137" t="str">
            <v>EIR</v>
          </cell>
          <cell r="L19137">
            <v>480000</v>
          </cell>
        </row>
        <row r="19138">
          <cell r="A19138">
            <v>485500</v>
          </cell>
          <cell r="C19138" t="str">
            <v>Intercompany Revenue - eBay CS Vancouver (Co 0029)</v>
          </cell>
          <cell r="K19138" t="str">
            <v>EIR</v>
          </cell>
          <cell r="L19138">
            <v>480000</v>
          </cell>
        </row>
        <row r="19139">
          <cell r="A19139">
            <v>486000</v>
          </cell>
          <cell r="C19139" t="str">
            <v>Intercompany Revenue - B&amp;B (Co 0014)</v>
          </cell>
          <cell r="K19139" t="str">
            <v>EIR</v>
          </cell>
          <cell r="L19139">
            <v>480000</v>
          </cell>
        </row>
        <row r="19140">
          <cell r="A19140">
            <v>487000</v>
          </cell>
          <cell r="C19140" t="str">
            <v>Intercompany Revenue - Kruse (Co 0018)</v>
          </cell>
          <cell r="K19140" t="str">
            <v>EIR</v>
          </cell>
          <cell r="L19140">
            <v>480000</v>
          </cell>
        </row>
        <row r="19141">
          <cell r="A19141">
            <v>488000</v>
          </cell>
          <cell r="C19141" t="str">
            <v>Intercompany Revenue - B&amp;B (closed)</v>
          </cell>
          <cell r="K19141" t="str">
            <v>EIR</v>
          </cell>
          <cell r="L19141">
            <v>480000</v>
          </cell>
        </row>
        <row r="19142">
          <cell r="A19142">
            <v>489000</v>
          </cell>
          <cell r="C19142" t="str">
            <v>Intercompany Revenue - Kruse (closed)</v>
          </cell>
          <cell r="K19142" t="str">
            <v>EIR</v>
          </cell>
          <cell r="L19142">
            <v>480000</v>
          </cell>
        </row>
        <row r="19144">
          <cell r="A19144">
            <v>490000</v>
          </cell>
          <cell r="C19144" t="str">
            <v>Intercompany Revenue - eBay France (Co 0068)</v>
          </cell>
          <cell r="K19144" t="str">
            <v>EIR</v>
          </cell>
          <cell r="L19144">
            <v>480000</v>
          </cell>
        </row>
        <row r="19145">
          <cell r="A19145">
            <v>491000</v>
          </cell>
          <cell r="C19145" t="str">
            <v>Intercompany Revenue - eBay Italy (co 0069)</v>
          </cell>
          <cell r="K19145" t="str">
            <v>EIR</v>
          </cell>
          <cell r="L19145">
            <v>480000</v>
          </cell>
        </row>
        <row r="19146">
          <cell r="A19146">
            <v>491020</v>
          </cell>
          <cell r="C19146" t="str">
            <v>Intercompany Revenue - PayPal Inc. (Co 0020)</v>
          </cell>
          <cell r="K19146" t="str">
            <v>EIR</v>
          </cell>
          <cell r="L19146">
            <v>480000</v>
          </cell>
        </row>
        <row r="19147">
          <cell r="A19147">
            <v>491022</v>
          </cell>
          <cell r="C19147" t="str">
            <v>Interco Revenue - PayPal FBO (Co 0022)</v>
          </cell>
          <cell r="K19147" t="str">
            <v>EIR</v>
          </cell>
          <cell r="L19147">
            <v>480000</v>
          </cell>
        </row>
        <row r="19148">
          <cell r="A19148">
            <v>491025</v>
          </cell>
          <cell r="C19148" t="str">
            <v>Interco revenue-Half.com (Co 0025)</v>
          </cell>
          <cell r="K19148" t="str">
            <v>EIR</v>
          </cell>
          <cell r="L19148">
            <v>480000</v>
          </cell>
        </row>
        <row r="19149">
          <cell r="A19149">
            <v>491041</v>
          </cell>
          <cell r="C19149" t="str">
            <v>Intercompany Revenue - PayPal Ireland (Co 0041)</v>
          </cell>
          <cell r="K19149" t="str">
            <v>EIR</v>
          </cell>
          <cell r="L19149">
            <v>480000</v>
          </cell>
        </row>
        <row r="19150">
          <cell r="A19150">
            <v>491042</v>
          </cell>
          <cell r="C19150" t="str">
            <v>Intercompany Revenue - PayPal Europe Ltd (closed</v>
          </cell>
          <cell r="K19150" t="str">
            <v>EIR</v>
          </cell>
          <cell r="L19150">
            <v>480000</v>
          </cell>
        </row>
        <row r="19151">
          <cell r="A19151">
            <v>491043</v>
          </cell>
          <cell r="C19151" t="str">
            <v>Intercompany Revenue - PayPal Italia (Co 0043)</v>
          </cell>
          <cell r="K19151" t="str">
            <v>EIR</v>
          </cell>
          <cell r="L19151">
            <v>480000</v>
          </cell>
        </row>
        <row r="19152">
          <cell r="A19152">
            <v>491044</v>
          </cell>
          <cell r="C19152" t="str">
            <v>Intercompany Revenue - PayPal Germany (Co 0044)</v>
          </cell>
          <cell r="K19152" t="str">
            <v>EIR</v>
          </cell>
          <cell r="L19152">
            <v>480000</v>
          </cell>
        </row>
        <row r="19153">
          <cell r="A19153">
            <v>491046</v>
          </cell>
          <cell r="C19153" t="str">
            <v>Intercompany Revenue - PayPal Europe (Co 0046)</v>
          </cell>
          <cell r="K19153" t="str">
            <v>EIR</v>
          </cell>
          <cell r="L19153">
            <v>480000</v>
          </cell>
        </row>
        <row r="19154">
          <cell r="A19154">
            <v>491047</v>
          </cell>
          <cell r="C19154" t="str">
            <v>Intercompany Revenue - PayPal Europe FBO (Co 0047)</v>
          </cell>
          <cell r="K19154" t="str">
            <v>EIR</v>
          </cell>
          <cell r="L19154">
            <v>480000</v>
          </cell>
        </row>
        <row r="19155">
          <cell r="A19155">
            <v>491048</v>
          </cell>
          <cell r="C19155" t="str">
            <v>Intercompany Revenue - PayPal France (Co 0048)</v>
          </cell>
          <cell r="K19155" t="str">
            <v>EIR</v>
          </cell>
          <cell r="L19155">
            <v>480000</v>
          </cell>
        </row>
        <row r="19156">
          <cell r="A19156">
            <v>491049</v>
          </cell>
          <cell r="C19156" t="str">
            <v>Intercompany Revenue - PayPal Info Tech (Co 49)</v>
          </cell>
          <cell r="K19156" t="str">
            <v>EIR</v>
          </cell>
          <cell r="L19156">
            <v>480000</v>
          </cell>
        </row>
        <row r="19157">
          <cell r="A19157">
            <v>491051</v>
          </cell>
          <cell r="C19157" t="str">
            <v>Intercompany Revenue-PPAU (Co 0051)</v>
          </cell>
          <cell r="K19157" t="str">
            <v>EIR</v>
          </cell>
          <cell r="L19157">
            <v>480000</v>
          </cell>
        </row>
        <row r="19158">
          <cell r="A19158">
            <v>491052</v>
          </cell>
          <cell r="C19158" t="str">
            <v>Intercompany Revenue - PayPal Spain (Co 0052)</v>
          </cell>
          <cell r="K19158" t="str">
            <v>EIR</v>
          </cell>
          <cell r="L19158">
            <v>480000</v>
          </cell>
        </row>
        <row r="19159">
          <cell r="A19159">
            <v>491058</v>
          </cell>
          <cell r="C19159" t="str">
            <v>Intercompany Revenue - Mobile (Co 0058)</v>
          </cell>
          <cell r="K19159" t="str">
            <v>EIR</v>
          </cell>
          <cell r="L19159">
            <v>480000</v>
          </cell>
        </row>
        <row r="19160">
          <cell r="A19160">
            <v>491074</v>
          </cell>
          <cell r="C19160" t="str">
            <v>Interco revenue - eBay Australia (Co 0074)</v>
          </cell>
          <cell r="K19160" t="str">
            <v>EIR</v>
          </cell>
          <cell r="L19160">
            <v>480000</v>
          </cell>
        </row>
        <row r="19161">
          <cell r="A19161">
            <v>491080</v>
          </cell>
          <cell r="C19161" t="str">
            <v>Intercompany Revenue - Korea (Co 0080)</v>
          </cell>
          <cell r="K19161" t="str">
            <v>EIR</v>
          </cell>
          <cell r="L19161">
            <v>480000</v>
          </cell>
        </row>
        <row r="19162">
          <cell r="A19162">
            <v>491089</v>
          </cell>
          <cell r="C19162" t="str">
            <v>Interco revenue - ENIS (Co 0089)</v>
          </cell>
          <cell r="K19162" t="str">
            <v>EIR</v>
          </cell>
          <cell r="L19162">
            <v>480000</v>
          </cell>
        </row>
        <row r="19163">
          <cell r="A19163">
            <v>491093</v>
          </cell>
          <cell r="C19163" t="str">
            <v>Interco revenue - CDC (Co 0093)</v>
          </cell>
          <cell r="K19163" t="str">
            <v>EIR</v>
          </cell>
          <cell r="L19163">
            <v>480000</v>
          </cell>
        </row>
        <row r="19164">
          <cell r="A19164">
            <v>491094</v>
          </cell>
          <cell r="C19164" t="str">
            <v>Interco revenue - COC (Co 0094)</v>
          </cell>
          <cell r="K19164" t="str">
            <v>EIR</v>
          </cell>
          <cell r="L19164">
            <v>480000</v>
          </cell>
        </row>
        <row r="19165">
          <cell r="A19165">
            <v>491095</v>
          </cell>
          <cell r="C19165" t="str">
            <v>Interco revenue - EENIS (Co 0095)</v>
          </cell>
          <cell r="K19165" t="str">
            <v>EIR</v>
          </cell>
          <cell r="L19165">
            <v>480000</v>
          </cell>
        </row>
        <row r="19166">
          <cell r="A19166">
            <v>491306</v>
          </cell>
          <cell r="C19166" t="str">
            <v>Interco revenue-Tradera Nordic AB (Co 0306)</v>
          </cell>
          <cell r="K19166" t="str">
            <v>EIR</v>
          </cell>
          <cell r="L19166">
            <v>480000</v>
          </cell>
        </row>
        <row r="19167">
          <cell r="A19167">
            <v>491307</v>
          </cell>
          <cell r="C19167" t="str">
            <v>Intercompany Revenue - eBay EU Services (co 0307)</v>
          </cell>
          <cell r="K19167" t="str">
            <v>EIR</v>
          </cell>
          <cell r="L19167">
            <v>480000</v>
          </cell>
        </row>
        <row r="19168">
          <cell r="A19168">
            <v>491308</v>
          </cell>
          <cell r="C19168" t="str">
            <v>I/C Revenue eBay Europe SARL (Co 0308)</v>
          </cell>
          <cell r="K19168" t="str">
            <v>EIR</v>
          </cell>
          <cell r="L19168">
            <v>480000</v>
          </cell>
        </row>
        <row r="19169">
          <cell r="A19169">
            <v>491438</v>
          </cell>
          <cell r="C19169" t="str">
            <v>Intercompany Rev SDC Germany (0438)</v>
          </cell>
          <cell r="K19169" t="str">
            <v>EIR</v>
          </cell>
          <cell r="L19169">
            <v>480000</v>
          </cell>
        </row>
        <row r="19170">
          <cell r="A19170">
            <v>491451</v>
          </cell>
          <cell r="C19170" t="str">
            <v>Intercompany Revenue - KIJIJI GERMANY (CO 451)</v>
          </cell>
          <cell r="K19170" t="str">
            <v>EIR</v>
          </cell>
          <cell r="L19170">
            <v>480000</v>
          </cell>
        </row>
        <row r="19171">
          <cell r="A19171">
            <v>491452</v>
          </cell>
          <cell r="C19171" t="str">
            <v>Intercompany Revenue - Gumtree (Co 452)</v>
          </cell>
          <cell r="K19171" t="str">
            <v>EIR</v>
          </cell>
          <cell r="L19171">
            <v>480000</v>
          </cell>
        </row>
        <row r="19172">
          <cell r="A19172">
            <v>491453</v>
          </cell>
          <cell r="C19172" t="str">
            <v>Intercompany Rev Opus Forum (0453)</v>
          </cell>
          <cell r="K19172" t="str">
            <v>EIR</v>
          </cell>
          <cell r="L19172">
            <v>480000</v>
          </cell>
        </row>
        <row r="19173">
          <cell r="A19173">
            <v>491600</v>
          </cell>
          <cell r="C19173" t="str">
            <v>Intercompany Revenue - PayPal UK (Co0600)</v>
          </cell>
          <cell r="K19173" t="str">
            <v>EIR</v>
          </cell>
          <cell r="L19173">
            <v>480000</v>
          </cell>
        </row>
        <row r="19174">
          <cell r="A19174">
            <v>491601</v>
          </cell>
          <cell r="C19174" t="str">
            <v>Intercompany Revenue- PayPal Ireland (Co601)</v>
          </cell>
          <cell r="K19174" t="str">
            <v>EIR</v>
          </cell>
          <cell r="L19174">
            <v>480000</v>
          </cell>
        </row>
        <row r="19175">
          <cell r="A19175">
            <v>491603</v>
          </cell>
          <cell r="C19175" t="str">
            <v>Interco Revenue - PayPal EU Services (Co 0603)</v>
          </cell>
          <cell r="K19175" t="str">
            <v>EIR</v>
          </cell>
          <cell r="L19175">
            <v>480000</v>
          </cell>
        </row>
        <row r="19176">
          <cell r="A19176">
            <v>491649</v>
          </cell>
          <cell r="C19176" t="str">
            <v>Intercompany Revenue-PayPal Canada FBO (Co 0649)</v>
          </cell>
          <cell r="K19176" t="str">
            <v>EIR</v>
          </cell>
          <cell r="L19176">
            <v>480000</v>
          </cell>
        </row>
        <row r="19177">
          <cell r="A19177">
            <v>491650</v>
          </cell>
          <cell r="C19177" t="str">
            <v>Intercompany Revenue - PayPal Singapore (Co 650)</v>
          </cell>
          <cell r="K19177" t="str">
            <v>EIR</v>
          </cell>
          <cell r="L19177">
            <v>480000</v>
          </cell>
        </row>
        <row r="19178">
          <cell r="A19178">
            <v>491652</v>
          </cell>
          <cell r="C19178" t="str">
            <v>Intercompany Revenue - PayPal Australia (Co 0652)</v>
          </cell>
          <cell r="K19178" t="str">
            <v>EIR</v>
          </cell>
          <cell r="L19178">
            <v>480000</v>
          </cell>
        </row>
        <row r="19179">
          <cell r="A19179">
            <v>491802</v>
          </cell>
          <cell r="C19179" t="str">
            <v>Interco revenue - Skype Tech (Co 0802)</v>
          </cell>
          <cell r="L19179">
            <v>480000</v>
          </cell>
        </row>
        <row r="19180">
          <cell r="A19180">
            <v>492000</v>
          </cell>
          <cell r="C19180" t="str">
            <v>Intercompany Revenue - eBay Spain (Co 0066)</v>
          </cell>
          <cell r="K19180" t="str">
            <v>EIR</v>
          </cell>
          <cell r="L19180">
            <v>480000</v>
          </cell>
        </row>
        <row r="19181">
          <cell r="A19181">
            <v>493000</v>
          </cell>
          <cell r="C19181" t="str">
            <v>Intercompany Revenue - eBay Netherlands (Co 0067)</v>
          </cell>
          <cell r="K19181" t="str">
            <v>EIR</v>
          </cell>
          <cell r="L19181">
            <v>480000</v>
          </cell>
        </row>
        <row r="19182">
          <cell r="A19182">
            <v>494000</v>
          </cell>
          <cell r="C19182" t="str">
            <v>Interco revenue - Half (Co 0025)</v>
          </cell>
          <cell r="K19182" t="str">
            <v>EIR</v>
          </cell>
          <cell r="L19182">
            <v>480000</v>
          </cell>
        </row>
        <row r="19183">
          <cell r="A19183">
            <v>495000</v>
          </cell>
          <cell r="C19183" t="str">
            <v>Interco revenue - Brandenburg (Co 0065)</v>
          </cell>
          <cell r="K19183" t="str">
            <v>EIR</v>
          </cell>
          <cell r="L19183">
            <v>480000</v>
          </cell>
        </row>
        <row r="19184">
          <cell r="A19184">
            <v>496000</v>
          </cell>
          <cell r="C19184" t="str">
            <v>Interco revenue - Half.com (closed)</v>
          </cell>
          <cell r="K19184" t="str">
            <v>EIR</v>
          </cell>
          <cell r="L19184">
            <v>480000</v>
          </cell>
        </row>
        <row r="19185">
          <cell r="A19185">
            <v>497000</v>
          </cell>
          <cell r="C19185" t="str">
            <v>Interco revenue - eBay Taiwan (Co 0084)</v>
          </cell>
          <cell r="K19185" t="str">
            <v>EIR</v>
          </cell>
          <cell r="L19185">
            <v>480000</v>
          </cell>
        </row>
        <row r="19186">
          <cell r="A19186">
            <v>497700</v>
          </cell>
          <cell r="C19186" t="str">
            <v>Interco revenue - ANZ (Co 0077)</v>
          </cell>
          <cell r="K19186" t="str">
            <v>EIR</v>
          </cell>
          <cell r="L19186">
            <v>480000</v>
          </cell>
        </row>
        <row r="19187">
          <cell r="A19187">
            <v>498000</v>
          </cell>
          <cell r="C19187" t="str">
            <v>Interco revenue - Taiwan Customer Support (closed)</v>
          </cell>
          <cell r="K19187" t="str">
            <v>EIR</v>
          </cell>
          <cell r="L19187">
            <v>480000</v>
          </cell>
        </row>
        <row r="19188">
          <cell r="A19188">
            <v>498800</v>
          </cell>
          <cell r="C19188" t="str">
            <v>Interco revenue - Singapore (Co 0092)</v>
          </cell>
          <cell r="K19188" t="str">
            <v>EIR</v>
          </cell>
          <cell r="L19188">
            <v>480000</v>
          </cell>
        </row>
        <row r="19189">
          <cell r="A19189">
            <v>499000</v>
          </cell>
          <cell r="C19189" t="str">
            <v>Interco revenue - Belgium SPRL (Co 0064)</v>
          </cell>
          <cell r="K19189" t="str">
            <v>EIR</v>
          </cell>
          <cell r="L19189">
            <v>480000</v>
          </cell>
        </row>
        <row r="19190">
          <cell r="A19190">
            <v>499430</v>
          </cell>
          <cell r="C19190" t="str">
            <v>Interco revenue - SDC Inc. (Co 0430)</v>
          </cell>
          <cell r="K19190" t="str">
            <v>EIR</v>
          </cell>
          <cell r="L19190">
            <v>480000</v>
          </cell>
        </row>
        <row r="19191">
          <cell r="A19191">
            <v>499432</v>
          </cell>
          <cell r="C19191" t="str">
            <v>Interco revenue - SDC Israel (Co 0432)</v>
          </cell>
          <cell r="K19191" t="str">
            <v>EIR</v>
          </cell>
          <cell r="L19191">
            <v>480000</v>
          </cell>
        </row>
        <row r="19192">
          <cell r="A19192">
            <v>499433</v>
          </cell>
          <cell r="C19192" t="str">
            <v>Interco revenue - SDC UK (Co 0433)</v>
          </cell>
          <cell r="K19192" t="str">
            <v>EIR</v>
          </cell>
          <cell r="L19192">
            <v>480000</v>
          </cell>
        </row>
        <row r="19193">
          <cell r="A19193">
            <v>499434</v>
          </cell>
          <cell r="C19193" t="str">
            <v>Interco revenue - SDC Epinions Intl Ltd (Co 434)</v>
          </cell>
          <cell r="K19193" t="str">
            <v>EIR</v>
          </cell>
          <cell r="L19193">
            <v>480000</v>
          </cell>
        </row>
        <row r="19194">
          <cell r="A19194">
            <v>499435</v>
          </cell>
          <cell r="C19194" t="str">
            <v>Interco revenue - SDC Dealtime Europe BV (Co 0435)</v>
          </cell>
          <cell r="K19194" t="str">
            <v>EIR</v>
          </cell>
          <cell r="L19194">
            <v>480000</v>
          </cell>
        </row>
        <row r="19195">
          <cell r="A19195">
            <v>499438</v>
          </cell>
          <cell r="C19195" t="str">
            <v>Interco revenue - SDC GmbH (Co 0438)</v>
          </cell>
          <cell r="K19195" t="str">
            <v>EIR</v>
          </cell>
          <cell r="L19195">
            <v>480000</v>
          </cell>
        </row>
        <row r="19196">
          <cell r="A19196">
            <v>499440</v>
          </cell>
          <cell r="C19196" t="str">
            <v>Interco revenue - SDC France (Co 0440)</v>
          </cell>
          <cell r="K19196" t="str">
            <v>EIR</v>
          </cell>
          <cell r="L19196">
            <v>480000</v>
          </cell>
        </row>
        <row r="19197">
          <cell r="A19197">
            <v>499441</v>
          </cell>
          <cell r="C19197" t="str">
            <v>Interco revenue - SDC Intl Hld Ltd (Co 0441)</v>
          </cell>
          <cell r="K19197" t="str">
            <v>EIR</v>
          </cell>
          <cell r="L19197">
            <v>480000</v>
          </cell>
        </row>
        <row r="19198">
          <cell r="A19198">
            <v>499442</v>
          </cell>
          <cell r="C19198" t="str">
            <v>Interco revenue - SDC Australia (Co 0442)</v>
          </cell>
          <cell r="K19198" t="str">
            <v>EIR</v>
          </cell>
          <cell r="L19198">
            <v>480000</v>
          </cell>
        </row>
        <row r="19199">
          <cell r="A19199">
            <v>499450</v>
          </cell>
          <cell r="C19199" t="str">
            <v>Interco revenue - KIL (Co 0450)</v>
          </cell>
          <cell r="K19199" t="str">
            <v>EIR</v>
          </cell>
          <cell r="L19199">
            <v>480000</v>
          </cell>
        </row>
        <row r="19200">
          <cell r="A19200">
            <v>499454</v>
          </cell>
          <cell r="C19200" t="str">
            <v>Interco revenue-Kijiji Italy (0454)</v>
          </cell>
          <cell r="K19200" t="str">
            <v>EIR</v>
          </cell>
          <cell r="L19200">
            <v>480000</v>
          </cell>
        </row>
        <row r="19201">
          <cell r="A19201">
            <v>499455</v>
          </cell>
          <cell r="C19201" t="str">
            <v>Interco revenue-Kijiji Spain (0455)</v>
          </cell>
          <cell r="K19201" t="str">
            <v>EIR</v>
          </cell>
          <cell r="L19201">
            <v>480000</v>
          </cell>
        </row>
        <row r="19202">
          <cell r="A19202">
            <v>499456</v>
          </cell>
          <cell r="C19202" t="str">
            <v>Interco revenue-Kijiji France (0456)</v>
          </cell>
          <cell r="K19202" t="str">
            <v>EIR</v>
          </cell>
          <cell r="L19202">
            <v>480000</v>
          </cell>
        </row>
        <row r="19204">
          <cell r="A19204">
            <v>500000</v>
          </cell>
          <cell r="C19204" t="str">
            <v>Cost of Transaction Revenue</v>
          </cell>
          <cell r="K19204" t="str">
            <v>ECT</v>
          </cell>
          <cell r="L19204">
            <v>500000</v>
          </cell>
        </row>
        <row r="19205">
          <cell r="A19205">
            <v>500100</v>
          </cell>
          <cell r="C19205" t="str">
            <v>PayPal Debit Card Fees</v>
          </cell>
          <cell r="K19205" t="str">
            <v>ECT</v>
          </cell>
          <cell r="L19205">
            <v>500000</v>
          </cell>
        </row>
        <row r="19206">
          <cell r="A19206">
            <v>500200</v>
          </cell>
          <cell r="C19206" t="str">
            <v>MBG Fees</v>
          </cell>
          <cell r="K19206" t="str">
            <v>ECT</v>
          </cell>
          <cell r="L19206">
            <v>500000</v>
          </cell>
        </row>
        <row r="19207">
          <cell r="A19207">
            <v>505000</v>
          </cell>
          <cell r="C19207" t="str">
            <v>Cost of transaction revenue - other</v>
          </cell>
          <cell r="K19207" t="str">
            <v>ECT</v>
          </cell>
          <cell r="L19207">
            <v>500000</v>
          </cell>
        </row>
        <row r="19208">
          <cell r="A19208">
            <v>505100</v>
          </cell>
          <cell r="C19208" t="str">
            <v>Payment Processing-Credit Cards</v>
          </cell>
          <cell r="K19208" t="str">
            <v>ECT</v>
          </cell>
          <cell r="L19208">
            <v>500000</v>
          </cell>
        </row>
        <row r="19209">
          <cell r="A19209">
            <v>505101</v>
          </cell>
          <cell r="C19209" t="str">
            <v>Credit Card Fees-HSBC</v>
          </cell>
          <cell r="K19209" t="str">
            <v>ECT</v>
          </cell>
          <cell r="L19209">
            <v>500000</v>
          </cell>
        </row>
        <row r="19210">
          <cell r="A19210">
            <v>505102</v>
          </cell>
          <cell r="C19210" t="str">
            <v>BNP Cartes Bancaires Processing Fees</v>
          </cell>
          <cell r="K19210" t="str">
            <v>ECT</v>
          </cell>
          <cell r="L19210">
            <v>500000</v>
          </cell>
        </row>
        <row r="19211">
          <cell r="A19211">
            <v>505103</v>
          </cell>
          <cell r="C19211" t="str">
            <v>Credit Card Fees-CPS</v>
          </cell>
          <cell r="K19211" t="str">
            <v>ECT</v>
          </cell>
          <cell r="L19211">
            <v>500000</v>
          </cell>
        </row>
        <row r="19212">
          <cell r="A19212">
            <v>505110</v>
          </cell>
          <cell r="C19212" t="str">
            <v>eBay- ACH Fees</v>
          </cell>
          <cell r="K19212" t="str">
            <v>ECT</v>
          </cell>
          <cell r="L19212">
            <v>500000</v>
          </cell>
        </row>
        <row r="19213">
          <cell r="A19213">
            <v>505120</v>
          </cell>
          <cell r="C19213" t="str">
            <v>eBay- Net Giro</v>
          </cell>
          <cell r="K19213" t="str">
            <v>ECT</v>
          </cell>
          <cell r="L19213">
            <v>500000</v>
          </cell>
        </row>
        <row r="19214">
          <cell r="A19214">
            <v>505130</v>
          </cell>
          <cell r="C19214" t="str">
            <v>eBay - Merchant fees</v>
          </cell>
          <cell r="K19214" t="str">
            <v>ECT</v>
          </cell>
          <cell r="L19214">
            <v>500000</v>
          </cell>
        </row>
        <row r="19215">
          <cell r="A19215">
            <v>505200</v>
          </cell>
          <cell r="C19215" t="str">
            <v>Payment Processing - Checks</v>
          </cell>
          <cell r="K19215" t="str">
            <v>ECT</v>
          </cell>
          <cell r="L19215">
            <v>500000</v>
          </cell>
        </row>
        <row r="19216">
          <cell r="A19216">
            <v>505300</v>
          </cell>
          <cell r="C19216" t="str">
            <v>ACH Fees</v>
          </cell>
          <cell r="K19216" t="str">
            <v>ECT</v>
          </cell>
          <cell r="L19216">
            <v>500000</v>
          </cell>
        </row>
        <row r="19217">
          <cell r="A19217">
            <v>505400</v>
          </cell>
          <cell r="C19217" t="str">
            <v>Other Processing Fees</v>
          </cell>
          <cell r="K19217" t="str">
            <v>ECT</v>
          </cell>
          <cell r="L19217">
            <v>500000</v>
          </cell>
        </row>
        <row r="19218">
          <cell r="A19218">
            <v>505500</v>
          </cell>
          <cell r="C19218" t="str">
            <v>Switch Solo Debit Card Fees</v>
          </cell>
          <cell r="K19218" t="str">
            <v>ECT</v>
          </cell>
          <cell r="L19218">
            <v>500000</v>
          </cell>
        </row>
        <row r="19219">
          <cell r="A19219">
            <v>505600</v>
          </cell>
          <cell r="C19219" t="str">
            <v>Worldlink Fees</v>
          </cell>
          <cell r="K19219" t="str">
            <v>ECT</v>
          </cell>
          <cell r="L19219">
            <v>500000</v>
          </cell>
        </row>
        <row r="19220">
          <cell r="A19220">
            <v>505700</v>
          </cell>
          <cell r="C19220" t="str">
            <v>Verisign Gateway</v>
          </cell>
          <cell r="K19220" t="str">
            <v>ECT</v>
          </cell>
          <cell r="L19220">
            <v>500000</v>
          </cell>
        </row>
        <row r="19221">
          <cell r="A19221">
            <v>505710</v>
          </cell>
          <cell r="C19221" t="str">
            <v>Mobile Costs</v>
          </cell>
          <cell r="K19221" t="str">
            <v>ECT</v>
          </cell>
          <cell r="L19221">
            <v>500000</v>
          </cell>
        </row>
        <row r="19222">
          <cell r="A19222">
            <v>505720</v>
          </cell>
          <cell r="C19222" t="str">
            <v>Payment Processing Fees (Express)</v>
          </cell>
          <cell r="K19222" t="str">
            <v>ECT</v>
          </cell>
          <cell r="L19222">
            <v>500000</v>
          </cell>
        </row>
        <row r="19223">
          <cell r="A19223">
            <v>505800</v>
          </cell>
          <cell r="C19223" t="str">
            <v>RBS FX trading costs</v>
          </cell>
          <cell r="K19223" t="str">
            <v>ECT</v>
          </cell>
          <cell r="L19223">
            <v>500000</v>
          </cell>
        </row>
        <row r="19224">
          <cell r="A19224">
            <v>505805</v>
          </cell>
          <cell r="C19224" t="str">
            <v>SkypeOut Cost</v>
          </cell>
          <cell r="K19224" t="str">
            <v>ECT</v>
          </cell>
          <cell r="L19224">
            <v>500000</v>
          </cell>
        </row>
        <row r="19225">
          <cell r="A19225">
            <v>505810</v>
          </cell>
          <cell r="C19225" t="str">
            <v>Free Vouchers Cost</v>
          </cell>
          <cell r="K19225" t="str">
            <v>ECT</v>
          </cell>
          <cell r="L19225">
            <v>500000</v>
          </cell>
        </row>
        <row r="19226">
          <cell r="A19226">
            <v>505815</v>
          </cell>
          <cell r="C19226" t="str">
            <v>SkypeIn Cost</v>
          </cell>
          <cell r="K19226" t="str">
            <v>ECT</v>
          </cell>
          <cell r="L19226">
            <v>500000</v>
          </cell>
        </row>
        <row r="19227">
          <cell r="A19227">
            <v>505825</v>
          </cell>
          <cell r="C19227" t="str">
            <v>S-mode Cost</v>
          </cell>
          <cell r="K19227" t="str">
            <v>ECT</v>
          </cell>
          <cell r="L19227">
            <v>500000</v>
          </cell>
        </row>
        <row r="19228">
          <cell r="A19228">
            <v>505835</v>
          </cell>
          <cell r="C19228" t="str">
            <v>COGS Short Message Service (SMS)</v>
          </cell>
          <cell r="L19228">
            <v>500000</v>
          </cell>
        </row>
        <row r="19229">
          <cell r="A19229">
            <v>505900</v>
          </cell>
          <cell r="C19229" t="str">
            <v>Salex tax</v>
          </cell>
          <cell r="K19229" t="str">
            <v>ECT</v>
          </cell>
          <cell r="L19229">
            <v>500000</v>
          </cell>
        </row>
        <row r="19230">
          <cell r="A19230">
            <v>506010</v>
          </cell>
          <cell r="C19230" t="str">
            <v>Amort of Intangibles-Developed Technology</v>
          </cell>
          <cell r="K19230" t="str">
            <v>EOC</v>
          </cell>
          <cell r="L19230">
            <v>510000</v>
          </cell>
        </row>
        <row r="19231">
          <cell r="A19231">
            <v>508000</v>
          </cell>
          <cell r="C19231" t="str">
            <v>Credit Card Chargeback Expense</v>
          </cell>
          <cell r="K19231" t="str">
            <v>ECT</v>
          </cell>
          <cell r="L19231">
            <v>500000</v>
          </cell>
        </row>
        <row r="19233">
          <cell r="A19233">
            <v>510000</v>
          </cell>
          <cell r="C19233" t="str">
            <v>Other Cost of Sale</v>
          </cell>
          <cell r="K19233" t="str">
            <v>EOC</v>
          </cell>
          <cell r="L19233">
            <v>510000</v>
          </cell>
        </row>
        <row r="19234">
          <cell r="A19234">
            <v>511000</v>
          </cell>
          <cell r="C19234" t="str">
            <v>Other Cost of Sale</v>
          </cell>
          <cell r="K19234" t="str">
            <v>EOC</v>
          </cell>
          <cell r="L19234">
            <v>510000</v>
          </cell>
        </row>
        <row r="19235">
          <cell r="A19235">
            <v>512000</v>
          </cell>
          <cell r="C19235" t="str">
            <v>Credit Card Chargeback Expense</v>
          </cell>
          <cell r="K19235" t="str">
            <v>EOC</v>
          </cell>
          <cell r="L19235">
            <v>510000</v>
          </cell>
        </row>
        <row r="19237">
          <cell r="A19237">
            <v>520000</v>
          </cell>
          <cell r="C19237" t="str">
            <v>Cost of Ad Revenue</v>
          </cell>
          <cell r="K19237" t="str">
            <v>ECA</v>
          </cell>
          <cell r="L19237">
            <v>520000</v>
          </cell>
        </row>
        <row r="19238">
          <cell r="A19238">
            <v>521000</v>
          </cell>
          <cell r="C19238" t="str">
            <v>Cost of ad revenue</v>
          </cell>
          <cell r="K19238" t="str">
            <v>ECA</v>
          </cell>
          <cell r="L19238">
            <v>520000</v>
          </cell>
        </row>
        <row r="19239">
          <cell r="A19239">
            <v>521010</v>
          </cell>
          <cell r="C19239" t="str">
            <v>Cost of Sales - End to End Services</v>
          </cell>
          <cell r="K19239" t="str">
            <v>ECA</v>
          </cell>
          <cell r="L19239">
            <v>521010</v>
          </cell>
        </row>
        <row r="19240">
          <cell r="A19240">
            <v>521015</v>
          </cell>
          <cell r="C19240" t="str">
            <v>2FA - Cost of sales</v>
          </cell>
          <cell r="K19240" t="str">
            <v>ECA</v>
          </cell>
          <cell r="L19240">
            <v>521010</v>
          </cell>
        </row>
        <row r="19241">
          <cell r="A19241">
            <v>522000</v>
          </cell>
          <cell r="C19241" t="str">
            <v>Margin/revenue sharing</v>
          </cell>
          <cell r="K19241" t="str">
            <v>ECA</v>
          </cell>
          <cell r="L19241">
            <v>520000</v>
          </cell>
        </row>
        <row r="19243">
          <cell r="A19243">
            <v>530000</v>
          </cell>
          <cell r="C19243" t="str">
            <v>Cost of Rental Revenue/Other</v>
          </cell>
          <cell r="K19243" t="str">
            <v>EOC</v>
          </cell>
          <cell r="L19243">
            <v>530000</v>
          </cell>
        </row>
        <row r="19245">
          <cell r="A19245">
            <v>550000</v>
          </cell>
          <cell r="C19245" t="str">
            <v>Other cost of sales</v>
          </cell>
          <cell r="K19245" t="str">
            <v>EOC</v>
          </cell>
          <cell r="L19245">
            <v>550000</v>
          </cell>
        </row>
        <row r="19246">
          <cell r="A19246">
            <v>550100</v>
          </cell>
          <cell r="C19246" t="str">
            <v>Sys Ops - Cost of Revenue</v>
          </cell>
          <cell r="K19246" t="str">
            <v>ESO</v>
          </cell>
          <cell r="L19246">
            <v>550000</v>
          </cell>
        </row>
        <row r="19247">
          <cell r="A19247">
            <v>551000</v>
          </cell>
          <cell r="C19247" t="str">
            <v>Amortization of Capitalized Technology</v>
          </cell>
          <cell r="K19247" t="str">
            <v>EOC</v>
          </cell>
          <cell r="L19247">
            <v>550000</v>
          </cell>
        </row>
        <row r="19249">
          <cell r="A19249">
            <v>580000</v>
          </cell>
          <cell r="C19249" t="str">
            <v>Intercompany Cost of Sales Elimination Account</v>
          </cell>
          <cell r="K19249" t="str">
            <v>ECR</v>
          </cell>
          <cell r="L19249">
            <v>580000</v>
          </cell>
        </row>
        <row r="19250">
          <cell r="A19250">
            <v>580005</v>
          </cell>
          <cell r="C19250" t="str">
            <v>IC Site Ops Alloc (PPI &amp; eBay)</v>
          </cell>
          <cell r="K19250" t="str">
            <v>ECR</v>
          </cell>
          <cell r="L19250">
            <v>580000</v>
          </cell>
        </row>
        <row r="19251">
          <cell r="A19251">
            <v>580010</v>
          </cell>
          <cell r="C19251" t="str">
            <v>Intercompany Cost of Sales - SLC (closed)</v>
          </cell>
          <cell r="K19251" t="str">
            <v>ECR</v>
          </cell>
          <cell r="L19251">
            <v>580000</v>
          </cell>
        </row>
        <row r="19252">
          <cell r="A19252">
            <v>581000</v>
          </cell>
          <cell r="C19252" t="str">
            <v>Interco COS - eBay, Inc. (Co 0010)</v>
          </cell>
          <cell r="K19252" t="str">
            <v>ECR</v>
          </cell>
          <cell r="L19252">
            <v>580000</v>
          </cell>
        </row>
        <row r="19253">
          <cell r="A19253">
            <v>581020</v>
          </cell>
          <cell r="C19253" t="str">
            <v>Interco COS - PayPal (Co 0020)</v>
          </cell>
          <cell r="K19253" t="str">
            <v>ECR</v>
          </cell>
          <cell r="L19253">
            <v>580000</v>
          </cell>
        </row>
        <row r="19254">
          <cell r="A19254">
            <v>581022</v>
          </cell>
          <cell r="C19254" t="str">
            <v>Interco COS - PayPal FBO (Co 0022)</v>
          </cell>
          <cell r="K19254" t="str">
            <v>ECR</v>
          </cell>
          <cell r="L19254">
            <v>580000</v>
          </cell>
        </row>
        <row r="19255">
          <cell r="A19255">
            <v>582000</v>
          </cell>
          <cell r="C19255" t="str">
            <v>Interco COS  - eBay AG (Co 0071)</v>
          </cell>
          <cell r="K19255" t="str">
            <v>ECR</v>
          </cell>
          <cell r="L19255">
            <v>580000</v>
          </cell>
        </row>
        <row r="19256">
          <cell r="A19256">
            <v>582060</v>
          </cell>
          <cell r="C19256" t="str">
            <v>Interco COS - eBay Austria (Co 0060)</v>
          </cell>
          <cell r="K19256" t="str">
            <v>ECR</v>
          </cell>
          <cell r="L19256">
            <v>580000</v>
          </cell>
        </row>
        <row r="19257">
          <cell r="A19257">
            <v>582571</v>
          </cell>
          <cell r="C19257" t="str">
            <v>Interco Royalty COS AG (closed)</v>
          </cell>
          <cell r="K19257" t="str">
            <v>ECR</v>
          </cell>
          <cell r="L19257">
            <v>580000</v>
          </cell>
        </row>
        <row r="19258">
          <cell r="A19258">
            <v>582599</v>
          </cell>
          <cell r="C19258" t="str">
            <v>Interco COS - eBay Hong Kong (Co 0099)</v>
          </cell>
          <cell r="K19258" t="str">
            <v>ECR</v>
          </cell>
          <cell r="L19258">
            <v>580000</v>
          </cell>
        </row>
        <row r="19259">
          <cell r="A19259">
            <v>583000</v>
          </cell>
          <cell r="C19259" t="str">
            <v>Interco COS - eBay UK (Co 0075)</v>
          </cell>
          <cell r="K19259" t="str">
            <v>ECR</v>
          </cell>
          <cell r="L19259">
            <v>580000</v>
          </cell>
        </row>
        <row r="19260">
          <cell r="A19260">
            <v>583100</v>
          </cell>
          <cell r="C19260" t="str">
            <v>IC COS -CDC (Co 0093)</v>
          </cell>
          <cell r="K19260" t="str">
            <v>ECR</v>
          </cell>
          <cell r="L19260">
            <v>580000</v>
          </cell>
        </row>
        <row r="19261">
          <cell r="A19261">
            <v>583200</v>
          </cell>
          <cell r="C19261" t="str">
            <v>IC COS -COC (Co 0094)</v>
          </cell>
          <cell r="K19261" t="str">
            <v>ECR</v>
          </cell>
          <cell r="L19261">
            <v>580000</v>
          </cell>
        </row>
        <row r="19262">
          <cell r="A19262">
            <v>584000</v>
          </cell>
          <cell r="C19262" t="str">
            <v>Interco COS - eBay Germany (co 0062)</v>
          </cell>
          <cell r="K19262" t="str">
            <v>ECR</v>
          </cell>
          <cell r="L19262">
            <v>580000</v>
          </cell>
        </row>
        <row r="19263">
          <cell r="A19263">
            <v>585000</v>
          </cell>
          <cell r="C19263" t="str">
            <v>Interco COS - eBay Canada (Co 0076)</v>
          </cell>
          <cell r="K19263" t="str">
            <v>ECR</v>
          </cell>
          <cell r="L19263">
            <v>580000</v>
          </cell>
        </row>
        <row r="19264">
          <cell r="A19264">
            <v>585301</v>
          </cell>
          <cell r="C19264" t="str">
            <v>Interco COS - eBay Japan (Co 0301)</v>
          </cell>
          <cell r="K19264" t="str">
            <v>ECR</v>
          </cell>
          <cell r="L19264">
            <v>580000</v>
          </cell>
        </row>
        <row r="19265">
          <cell r="A19265">
            <v>585303</v>
          </cell>
          <cell r="C19265" t="str">
            <v>Interco COS - eBay Ireland (Co 0303)</v>
          </cell>
          <cell r="K19265" t="str">
            <v>ECR</v>
          </cell>
          <cell r="L19265">
            <v>580000</v>
          </cell>
        </row>
        <row r="19266">
          <cell r="A19266">
            <v>585304</v>
          </cell>
          <cell r="C19266" t="str">
            <v>Interco COS - eBay PRC AG (Co 0304)</v>
          </cell>
          <cell r="K19266" t="str">
            <v>ECR</v>
          </cell>
          <cell r="L19266">
            <v>580000</v>
          </cell>
        </row>
        <row r="19267">
          <cell r="A19267">
            <v>585307</v>
          </cell>
          <cell r="C19267" t="str">
            <v>Interco COS - eBay Europe Services (Co 0307)</v>
          </cell>
          <cell r="K19267" t="str">
            <v>ECR</v>
          </cell>
          <cell r="L19267">
            <v>580000</v>
          </cell>
        </row>
        <row r="19268">
          <cell r="A19268">
            <v>585500</v>
          </cell>
          <cell r="C19268" t="str">
            <v>Interco COS - eBay CS Vancouver (co 0029)</v>
          </cell>
          <cell r="K19268" t="str">
            <v>ECR</v>
          </cell>
          <cell r="L19268">
            <v>580000</v>
          </cell>
        </row>
        <row r="19269">
          <cell r="A19269">
            <v>585601</v>
          </cell>
          <cell r="C19269" t="str">
            <v>Interco COS - eBay Intl Ltd (Co 11)</v>
          </cell>
          <cell r="K19269" t="str">
            <v>ECR</v>
          </cell>
          <cell r="L19269">
            <v>580000</v>
          </cell>
        </row>
        <row r="19270">
          <cell r="A19270">
            <v>586000</v>
          </cell>
          <cell r="C19270" t="str">
            <v>Interco COS - Kruse (Co 0018)</v>
          </cell>
          <cell r="K19270" t="str">
            <v>ECR</v>
          </cell>
          <cell r="L19270">
            <v>580000</v>
          </cell>
        </row>
        <row r="19271">
          <cell r="A19271">
            <v>587000</v>
          </cell>
          <cell r="C19271" t="str">
            <v>Interco COS - B&amp;B (Co 0014)</v>
          </cell>
          <cell r="K19271" t="str">
            <v>ECR</v>
          </cell>
          <cell r="L19271">
            <v>580000</v>
          </cell>
        </row>
        <row r="19272">
          <cell r="A19272">
            <v>588000</v>
          </cell>
          <cell r="C19272" t="str">
            <v>Interco COS - eBay France (Co 0068)</v>
          </cell>
          <cell r="K19272" t="str">
            <v>ECR</v>
          </cell>
          <cell r="L19272">
            <v>580000</v>
          </cell>
        </row>
        <row r="19273">
          <cell r="A19273">
            <v>588301</v>
          </cell>
          <cell r="C19273" t="str">
            <v>Interco COS - PayPal (Co 0020)</v>
          </cell>
          <cell r="K19273" t="str">
            <v>ECR</v>
          </cell>
          <cell r="L19273">
            <v>580000</v>
          </cell>
        </row>
        <row r="19274">
          <cell r="A19274">
            <v>589000</v>
          </cell>
          <cell r="C19274" t="str">
            <v>Interco COS - Brandenburg (Co 0065)</v>
          </cell>
          <cell r="K19274" t="str">
            <v>ECR</v>
          </cell>
          <cell r="L19274">
            <v>580000</v>
          </cell>
        </row>
        <row r="19276">
          <cell r="A19276">
            <v>590000</v>
          </cell>
          <cell r="C19276" t="str">
            <v>Interco COS - eBay Netherlands (Co 0067)</v>
          </cell>
          <cell r="K19276" t="str">
            <v>ECR</v>
          </cell>
          <cell r="L19276">
            <v>580000</v>
          </cell>
        </row>
        <row r="19277">
          <cell r="A19277">
            <v>591000</v>
          </cell>
          <cell r="C19277" t="str">
            <v>Interco COS - eBay Spain (Co 0066)</v>
          </cell>
          <cell r="K19277" t="str">
            <v>ECR</v>
          </cell>
          <cell r="L19277">
            <v>580000</v>
          </cell>
        </row>
        <row r="19278">
          <cell r="A19278">
            <v>591012</v>
          </cell>
          <cell r="C19278" t="str">
            <v>Interco COS - Blackthorne (Co 0012)</v>
          </cell>
          <cell r="K19278" t="str">
            <v>ECR</v>
          </cell>
          <cell r="L19278">
            <v>580000</v>
          </cell>
        </row>
        <row r="19279">
          <cell r="A19279">
            <v>591032</v>
          </cell>
          <cell r="C19279" t="str">
            <v>Interco COS - eBay Motors India (Co 0302)</v>
          </cell>
          <cell r="K19279" t="str">
            <v>ECR</v>
          </cell>
          <cell r="L19279">
            <v>580000</v>
          </cell>
        </row>
        <row r="19280">
          <cell r="A19280">
            <v>591041</v>
          </cell>
          <cell r="C19280" t="str">
            <v>Interco COS - PPIL Corp  (Co 0041)</v>
          </cell>
          <cell r="K19280" t="str">
            <v>ECR</v>
          </cell>
          <cell r="L19280">
            <v>580000</v>
          </cell>
        </row>
        <row r="19281">
          <cell r="A19281">
            <v>591042</v>
          </cell>
          <cell r="C19281" t="str">
            <v>Interco COS - PayPal Europe Limited (closed)</v>
          </cell>
          <cell r="K19281" t="str">
            <v>ECR</v>
          </cell>
          <cell r="L19281">
            <v>580000</v>
          </cell>
        </row>
        <row r="19282">
          <cell r="A19282">
            <v>591043</v>
          </cell>
          <cell r="C19282" t="str">
            <v>Interco COS - PayPal Italia (Co 0043)</v>
          </cell>
          <cell r="K19282" t="str">
            <v>ECR</v>
          </cell>
          <cell r="L19282">
            <v>580000</v>
          </cell>
        </row>
        <row r="19283">
          <cell r="A19283">
            <v>591044</v>
          </cell>
          <cell r="C19283" t="str">
            <v>Interco COS - PayPal Germany (Co 0044)</v>
          </cell>
          <cell r="K19283" t="str">
            <v>ECR</v>
          </cell>
          <cell r="L19283">
            <v>580000</v>
          </cell>
        </row>
        <row r="19284">
          <cell r="A19284">
            <v>591046</v>
          </cell>
          <cell r="C19284" t="str">
            <v>Interco COS - PayPal Europe (Co 0046)</v>
          </cell>
          <cell r="K19284" t="str">
            <v>ECR</v>
          </cell>
          <cell r="L19284">
            <v>580000</v>
          </cell>
        </row>
        <row r="19285">
          <cell r="A19285">
            <v>591047</v>
          </cell>
          <cell r="C19285" t="str">
            <v>Interco COS - PPEL FBO (0047)</v>
          </cell>
          <cell r="L19285">
            <v>580000</v>
          </cell>
        </row>
        <row r="19286">
          <cell r="A19286">
            <v>591048</v>
          </cell>
          <cell r="C19286" t="str">
            <v>Interco COS - PayPal France (Co 0048)</v>
          </cell>
          <cell r="K19286" t="str">
            <v>ECR</v>
          </cell>
          <cell r="L19286">
            <v>580000</v>
          </cell>
        </row>
        <row r="19287">
          <cell r="A19287">
            <v>591049</v>
          </cell>
          <cell r="C19287" t="str">
            <v>Interco COS - PayPal Info Tech (Co 49)</v>
          </cell>
          <cell r="K19287" t="str">
            <v>ECR</v>
          </cell>
          <cell r="L19287">
            <v>580000</v>
          </cell>
        </row>
        <row r="19288">
          <cell r="A19288">
            <v>591051</v>
          </cell>
          <cell r="C19288" t="str">
            <v>Interco COS - PayPal Australia (Co 0051)</v>
          </cell>
          <cell r="K19288" t="str">
            <v>ECR</v>
          </cell>
          <cell r="L19288">
            <v>580000</v>
          </cell>
        </row>
        <row r="19289">
          <cell r="A19289">
            <v>591052</v>
          </cell>
          <cell r="C19289" t="str">
            <v>Interco COS - PayPal Spain (Co 0052)</v>
          </cell>
          <cell r="K19289" t="str">
            <v>ECR</v>
          </cell>
          <cell r="L19289">
            <v>580000</v>
          </cell>
        </row>
        <row r="19290">
          <cell r="A19290">
            <v>591055</v>
          </cell>
          <cell r="C19290" t="str">
            <v>Interco COS - eBay Sweden (Co 0055)</v>
          </cell>
          <cell r="K19290" t="str">
            <v>ECR</v>
          </cell>
          <cell r="L19290">
            <v>580000</v>
          </cell>
        </row>
        <row r="19291">
          <cell r="A19291">
            <v>591056</v>
          </cell>
          <cell r="C19291" t="str">
            <v>Interco COS-eBay Polska (Co 0056)</v>
          </cell>
          <cell r="K19291" t="str">
            <v>ECR</v>
          </cell>
          <cell r="L19291">
            <v>580000</v>
          </cell>
        </row>
        <row r="19292">
          <cell r="A19292">
            <v>591058</v>
          </cell>
          <cell r="C19292" t="str">
            <v>Interco COS - Mobile DE (Co 0058)</v>
          </cell>
          <cell r="K19292" t="str">
            <v>ECR</v>
          </cell>
          <cell r="L19292">
            <v>580000</v>
          </cell>
        </row>
        <row r="19293">
          <cell r="A19293">
            <v>591062</v>
          </cell>
          <cell r="C19293" t="str">
            <v>Interco COS  - eBay GmbH (Germany) (closed)</v>
          </cell>
          <cell r="K19293" t="str">
            <v>ECR</v>
          </cell>
          <cell r="L19293">
            <v>580000</v>
          </cell>
        </row>
        <row r="19294">
          <cell r="A19294">
            <v>591074</v>
          </cell>
          <cell r="C19294" t="str">
            <v>Interco COS - eBay Australia  (Co 0074)</v>
          </cell>
          <cell r="K19294" t="str">
            <v>ECR</v>
          </cell>
          <cell r="L19294">
            <v>580000</v>
          </cell>
        </row>
        <row r="19295">
          <cell r="A19295">
            <v>591081</v>
          </cell>
          <cell r="C19295" t="str">
            <v>Interco COS - eBay Korea (Co 0080)</v>
          </cell>
          <cell r="K19295" t="str">
            <v>ECR</v>
          </cell>
          <cell r="L19295">
            <v>580000</v>
          </cell>
        </row>
        <row r="19296">
          <cell r="A19296">
            <v>591095</v>
          </cell>
          <cell r="C19296" t="str">
            <v>IC COS- EENIS (Co 0095)</v>
          </cell>
          <cell r="K19296" t="str">
            <v>ECR</v>
          </cell>
          <cell r="L19296">
            <v>580000</v>
          </cell>
        </row>
        <row r="19297">
          <cell r="A19297">
            <v>591097</v>
          </cell>
          <cell r="C19297" t="str">
            <v>Interco COS - Baazee.com India Private (Co 0097)</v>
          </cell>
          <cell r="K19297" t="str">
            <v>ECR</v>
          </cell>
          <cell r="L19297">
            <v>580000</v>
          </cell>
        </row>
        <row r="19298">
          <cell r="A19298">
            <v>591098</v>
          </cell>
          <cell r="C19298" t="str">
            <v>Interco COS - CSC (Co 0098)</v>
          </cell>
          <cell r="K19298" t="str">
            <v>ECR</v>
          </cell>
          <cell r="L19298">
            <v>580000</v>
          </cell>
        </row>
        <row r="19299">
          <cell r="A19299">
            <v>591305</v>
          </cell>
          <cell r="C19299" t="str">
            <v>Interco COS-Asia Pac Mgt (Co 0305)</v>
          </cell>
          <cell r="K19299" t="str">
            <v>ECR</v>
          </cell>
          <cell r="L19299">
            <v>580000</v>
          </cell>
        </row>
        <row r="19300">
          <cell r="A19300">
            <v>591306</v>
          </cell>
          <cell r="C19300" t="str">
            <v>Interco COS-Tradera Nordic AB (Co 0306)</v>
          </cell>
          <cell r="K19300" t="str">
            <v>ECR</v>
          </cell>
          <cell r="L19300">
            <v>580000</v>
          </cell>
        </row>
        <row r="19301">
          <cell r="A19301">
            <v>591308</v>
          </cell>
          <cell r="C19301" t="str">
            <v>Interco COS-eBay Europe SARL (Co 0308)</v>
          </cell>
          <cell r="K19301" t="str">
            <v>ECR</v>
          </cell>
          <cell r="L19301">
            <v>580000</v>
          </cell>
        </row>
        <row r="19302">
          <cell r="A19302">
            <v>591600</v>
          </cell>
          <cell r="C19302" t="str">
            <v>Interco COS - Paypal UK (Co 0600))</v>
          </cell>
          <cell r="K19302" t="str">
            <v>ECR</v>
          </cell>
          <cell r="L19302">
            <v>580000</v>
          </cell>
        </row>
        <row r="19303">
          <cell r="A19303">
            <v>591601</v>
          </cell>
          <cell r="C19303" t="str">
            <v>Interco COS - PPIL Corp  (Co 0601)</v>
          </cell>
          <cell r="K19303" t="str">
            <v>ECR</v>
          </cell>
          <cell r="L19303">
            <v>580000</v>
          </cell>
        </row>
        <row r="19304">
          <cell r="A19304">
            <v>591602</v>
          </cell>
          <cell r="C19304" t="str">
            <v>Intercompany COS-PPNL (Co 0602)</v>
          </cell>
          <cell r="K19304" t="str">
            <v>ECR</v>
          </cell>
          <cell r="L19304">
            <v>580000</v>
          </cell>
        </row>
        <row r="19305">
          <cell r="A19305">
            <v>591603</v>
          </cell>
          <cell r="C19305" t="str">
            <v>Interco COS-PP EU Services (Co 0603)</v>
          </cell>
          <cell r="K19305" t="str">
            <v>ECR</v>
          </cell>
          <cell r="L19305">
            <v>580000</v>
          </cell>
        </row>
        <row r="19306">
          <cell r="A19306">
            <v>591631</v>
          </cell>
          <cell r="C19306" t="str">
            <v>Interco COS-PP Europe SA (Co 0631)</v>
          </cell>
          <cell r="K19306" t="str">
            <v>ECR</v>
          </cell>
          <cell r="L19306">
            <v>580000</v>
          </cell>
        </row>
        <row r="19307">
          <cell r="A19307">
            <v>591649</v>
          </cell>
          <cell r="C19307" t="str">
            <v>Interco COS - PayPal CA Ltd FBO  (Co 0649)</v>
          </cell>
          <cell r="K19307" t="str">
            <v>ECR</v>
          </cell>
          <cell r="L19307">
            <v>580000</v>
          </cell>
        </row>
        <row r="19308">
          <cell r="A19308">
            <v>591650</v>
          </cell>
          <cell r="C19308" t="str">
            <v>Interco COS - PayPal Singapore (Co 650)</v>
          </cell>
          <cell r="K19308" t="str">
            <v>ECR</v>
          </cell>
          <cell r="L19308">
            <v>580000</v>
          </cell>
        </row>
        <row r="19309">
          <cell r="A19309">
            <v>591651</v>
          </cell>
          <cell r="C19309" t="str">
            <v>Interco COS - PayPal Singapore (Co 0651)</v>
          </cell>
          <cell r="K19309" t="str">
            <v>ECR</v>
          </cell>
          <cell r="L19309">
            <v>580000</v>
          </cell>
        </row>
        <row r="19310">
          <cell r="A19310">
            <v>591660</v>
          </cell>
          <cell r="C19310" t="str">
            <v>Interco COS - PayPal Asia Services (Co 660)</v>
          </cell>
          <cell r="K19310" t="str">
            <v>ECR</v>
          </cell>
          <cell r="L19310">
            <v>580000</v>
          </cell>
        </row>
        <row r="19311">
          <cell r="A19311">
            <v>591802</v>
          </cell>
          <cell r="C19311" t="str">
            <v>Interco COS - Skype Tech (Co 0802)</v>
          </cell>
          <cell r="L19311">
            <v>580000</v>
          </cell>
        </row>
        <row r="19312">
          <cell r="A19312">
            <v>592000</v>
          </cell>
          <cell r="C19312" t="str">
            <v>Interco COS - Billpoint (closed)</v>
          </cell>
          <cell r="K19312" t="str">
            <v>ECR</v>
          </cell>
          <cell r="L19312">
            <v>580000</v>
          </cell>
        </row>
        <row r="19313">
          <cell r="A19313">
            <v>593000</v>
          </cell>
          <cell r="C19313" t="str">
            <v>Interco COS - Half (Co 0025)</v>
          </cell>
          <cell r="K19313" t="str">
            <v>ECR</v>
          </cell>
          <cell r="L19313">
            <v>580000</v>
          </cell>
        </row>
        <row r="19314">
          <cell r="A19314">
            <v>594000</v>
          </cell>
          <cell r="C19314" t="str">
            <v>IC COGS - Half (closed)</v>
          </cell>
          <cell r="K19314" t="str">
            <v>ECR</v>
          </cell>
          <cell r="L19314">
            <v>580000</v>
          </cell>
        </row>
        <row r="19315">
          <cell r="A19315">
            <v>595000</v>
          </cell>
          <cell r="C19315" t="str">
            <v>Interco COS - eBay Taiwain (Co 0084)</v>
          </cell>
          <cell r="K19315" t="str">
            <v>ECR</v>
          </cell>
          <cell r="L19315">
            <v>580000</v>
          </cell>
        </row>
        <row r="19316">
          <cell r="A19316">
            <v>596000</v>
          </cell>
          <cell r="C19316" t="str">
            <v>Interco COS - Taiwan Customer Support (closed)</v>
          </cell>
          <cell r="K19316" t="str">
            <v>ECR</v>
          </cell>
          <cell r="L19316">
            <v>580000</v>
          </cell>
        </row>
        <row r="19317">
          <cell r="A19317">
            <v>596500</v>
          </cell>
          <cell r="C19317" t="str">
            <v>Interco COS - iBazar Sverige (Co 0055)</v>
          </cell>
          <cell r="K19317" t="str">
            <v>ECR</v>
          </cell>
          <cell r="L19317">
            <v>580000</v>
          </cell>
        </row>
        <row r="19318">
          <cell r="A19318">
            <v>597000</v>
          </cell>
          <cell r="C19318" t="str">
            <v>Interco COS - Italy (co 0069)</v>
          </cell>
          <cell r="K19318" t="str">
            <v>ECR</v>
          </cell>
          <cell r="L19318">
            <v>580000</v>
          </cell>
        </row>
        <row r="19319">
          <cell r="A19319">
            <v>597010</v>
          </cell>
          <cell r="C19319" t="str">
            <v>Interco COS - UK Promotions (Co 0059)</v>
          </cell>
          <cell r="K19319" t="str">
            <v>ECR</v>
          </cell>
          <cell r="L19319">
            <v>580000</v>
          </cell>
        </row>
        <row r="19320">
          <cell r="A19320">
            <v>597700</v>
          </cell>
          <cell r="C19320" t="str">
            <v>Interco COS - eBay ANZ (Co 0077)</v>
          </cell>
          <cell r="K19320" t="str">
            <v>ECR</v>
          </cell>
          <cell r="L19320">
            <v>580000</v>
          </cell>
        </row>
        <row r="19321">
          <cell r="A19321">
            <v>598000</v>
          </cell>
          <cell r="C19321" t="str">
            <v>Interco COS - ANZ (closed)</v>
          </cell>
          <cell r="K19321" t="str">
            <v>ECR</v>
          </cell>
          <cell r="L19321">
            <v>580000</v>
          </cell>
        </row>
        <row r="19322">
          <cell r="A19322">
            <v>598800</v>
          </cell>
          <cell r="C19322" t="str">
            <v>Interco COS - Singapore (Co 0090)</v>
          </cell>
          <cell r="K19322" t="str">
            <v>ECR</v>
          </cell>
          <cell r="L19322">
            <v>580000</v>
          </cell>
        </row>
        <row r="19323">
          <cell r="A19323">
            <v>599000</v>
          </cell>
          <cell r="C19323" t="str">
            <v>Interco COS - eBay Belgium SPRL (Co 0064)</v>
          </cell>
          <cell r="K19323" t="str">
            <v>ECR</v>
          </cell>
          <cell r="L19323">
            <v>580000</v>
          </cell>
        </row>
        <row r="19324">
          <cell r="A19324">
            <v>599057</v>
          </cell>
          <cell r="C19324" t="str">
            <v>Interco COS - Kijiji Intl (Co 0450)</v>
          </cell>
          <cell r="K19324" t="str">
            <v>ECR</v>
          </cell>
          <cell r="L19324">
            <v>580000</v>
          </cell>
        </row>
        <row r="19325">
          <cell r="A19325">
            <v>599430</v>
          </cell>
          <cell r="C19325" t="str">
            <v>Interco COS - SDC Inc (Co 430)</v>
          </cell>
          <cell r="K19325" t="str">
            <v>ECR</v>
          </cell>
          <cell r="L19325">
            <v>580000</v>
          </cell>
        </row>
        <row r="19326">
          <cell r="A19326">
            <v>599432</v>
          </cell>
          <cell r="C19326" t="str">
            <v>Interco COS - SDC Isreal (Co 432)</v>
          </cell>
          <cell r="K19326" t="str">
            <v>ECR</v>
          </cell>
          <cell r="L19326">
            <v>580000</v>
          </cell>
        </row>
        <row r="19327">
          <cell r="A19327">
            <v>599433</v>
          </cell>
          <cell r="C19327" t="str">
            <v>Interco COS - SDC UK (Co 433)</v>
          </cell>
          <cell r="K19327" t="str">
            <v>ECR</v>
          </cell>
          <cell r="L19327">
            <v>580000</v>
          </cell>
        </row>
        <row r="19328">
          <cell r="A19328">
            <v>599434</v>
          </cell>
          <cell r="C19328" t="str">
            <v>Interco COS - SDC Epinions Intl Ltd (Co 434)</v>
          </cell>
          <cell r="K19328" t="str">
            <v>ECR</v>
          </cell>
          <cell r="L19328">
            <v>580000</v>
          </cell>
        </row>
        <row r="19329">
          <cell r="A19329">
            <v>599438</v>
          </cell>
          <cell r="C19329" t="str">
            <v>Interco COS - SDC GmbH (Co 438)</v>
          </cell>
          <cell r="K19329" t="str">
            <v>ECR</v>
          </cell>
          <cell r="L19329">
            <v>580000</v>
          </cell>
        </row>
        <row r="19330">
          <cell r="A19330">
            <v>599440</v>
          </cell>
          <cell r="C19330" t="str">
            <v>Interco COS - SDC France SAS (Co 440)</v>
          </cell>
          <cell r="K19330" t="str">
            <v>ECR</v>
          </cell>
          <cell r="L19330">
            <v>580000</v>
          </cell>
        </row>
        <row r="19331">
          <cell r="A19331">
            <v>599441</v>
          </cell>
          <cell r="C19331" t="str">
            <v>I/C COS-SDC Intl Holding (0441)</v>
          </cell>
          <cell r="K19331" t="str">
            <v>ECR</v>
          </cell>
          <cell r="L19331">
            <v>580000</v>
          </cell>
        </row>
        <row r="19332">
          <cell r="A19332">
            <v>599442</v>
          </cell>
          <cell r="C19332" t="str">
            <v>Interco COS - SDC Australis (Co 442)</v>
          </cell>
          <cell r="K19332" t="str">
            <v>ECR</v>
          </cell>
          <cell r="L19332">
            <v>580000</v>
          </cell>
        </row>
        <row r="19333">
          <cell r="A19333">
            <v>599451</v>
          </cell>
          <cell r="C19333" t="str">
            <v>Interco COS - Kijiji Germany (Co 0451)</v>
          </cell>
          <cell r="K19333" t="str">
            <v>ECR</v>
          </cell>
          <cell r="L19333">
            <v>580000</v>
          </cell>
        </row>
        <row r="19334">
          <cell r="A19334">
            <v>599452</v>
          </cell>
          <cell r="C19334" t="str">
            <v>Interco COS - Kijiji Gumtree (Co 0452)</v>
          </cell>
          <cell r="K19334" t="str">
            <v>ECR</v>
          </cell>
          <cell r="L19334">
            <v>580000</v>
          </cell>
        </row>
        <row r="19335">
          <cell r="A19335">
            <v>599453</v>
          </cell>
          <cell r="C19335" t="str">
            <v>Interco COS - Kijiji Opus Forum (Co 0453)</v>
          </cell>
          <cell r="K19335" t="str">
            <v>ECR</v>
          </cell>
          <cell r="L19335">
            <v>580000</v>
          </cell>
        </row>
        <row r="19336">
          <cell r="A19336">
            <v>599454</v>
          </cell>
          <cell r="C19336" t="str">
            <v>Interco COS - Kijiji Italy (Co 0454)</v>
          </cell>
          <cell r="K19336" t="str">
            <v>ECR</v>
          </cell>
          <cell r="L19336">
            <v>580000</v>
          </cell>
        </row>
        <row r="19337">
          <cell r="A19337">
            <v>599455</v>
          </cell>
          <cell r="C19337" t="str">
            <v>Interco COS - Kijiji Spain (Co 0455)</v>
          </cell>
          <cell r="K19337" t="str">
            <v>ECR</v>
          </cell>
          <cell r="L19337">
            <v>580000</v>
          </cell>
        </row>
        <row r="19338">
          <cell r="A19338">
            <v>599456</v>
          </cell>
          <cell r="C19338" t="str">
            <v>Interco COS - Kijiji France (Co 0456)</v>
          </cell>
          <cell r="K19338" t="str">
            <v>ECR</v>
          </cell>
          <cell r="L19338">
            <v>580000</v>
          </cell>
        </row>
        <row r="19339">
          <cell r="A19339">
            <v>599457</v>
          </cell>
          <cell r="C19339" t="str">
            <v>Interco COS - A1 Mplts (Co 0457)</v>
          </cell>
          <cell r="K19339" t="str">
            <v>ECR</v>
          </cell>
          <cell r="L19339">
            <v>580000</v>
          </cell>
        </row>
        <row r="19340">
          <cell r="A19340">
            <v>599458</v>
          </cell>
          <cell r="C19340" t="str">
            <v>Interco COS - Kijiji Canada (Co 0458)</v>
          </cell>
          <cell r="K19340" t="str">
            <v>ECR</v>
          </cell>
          <cell r="L19340">
            <v>580000</v>
          </cell>
        </row>
        <row r="19341">
          <cell r="A19341">
            <v>599459</v>
          </cell>
          <cell r="C19341" t="str">
            <v>Interco COS - Kijiji UK (Co 0459)</v>
          </cell>
          <cell r="K19341" t="str">
            <v>ECR</v>
          </cell>
          <cell r="L19341">
            <v>580000</v>
          </cell>
        </row>
        <row r="19342">
          <cell r="A19342">
            <v>599470</v>
          </cell>
          <cell r="C19342" t="str">
            <v>Interco COS - Kijiji China (Co 0470)</v>
          </cell>
          <cell r="K19342" t="str">
            <v>ECR</v>
          </cell>
          <cell r="L19342">
            <v>580000</v>
          </cell>
        </row>
        <row r="19343">
          <cell r="A19343">
            <v>599471</v>
          </cell>
          <cell r="C19343" t="str">
            <v>Interco COS - Kijiji Japan (Co 0471)</v>
          </cell>
          <cell r="K19343" t="str">
            <v>ECR</v>
          </cell>
          <cell r="L19343">
            <v>580000</v>
          </cell>
        </row>
        <row r="19344">
          <cell r="A19344">
            <v>599472</v>
          </cell>
          <cell r="C19344" t="str">
            <v>Interco COS - Kijiji Korea (Co 472)</v>
          </cell>
          <cell r="K19344" t="str">
            <v>ECR</v>
          </cell>
          <cell r="L19344">
            <v>580000</v>
          </cell>
        </row>
        <row r="19345">
          <cell r="A19345">
            <v>599473</v>
          </cell>
          <cell r="C19345" t="str">
            <v>Interco COS - Kijiji India (Co 473)</v>
          </cell>
          <cell r="K19345" t="str">
            <v>ECR</v>
          </cell>
          <cell r="L19345">
            <v>580000</v>
          </cell>
        </row>
        <row r="19346">
          <cell r="A19346">
            <v>599474</v>
          </cell>
          <cell r="C19346" t="str">
            <v>Interco COS - Kijiji Mauritius (Co 474)</v>
          </cell>
          <cell r="K19346" t="str">
            <v>ECR</v>
          </cell>
          <cell r="L19346">
            <v>580000</v>
          </cell>
        </row>
        <row r="19348">
          <cell r="A19348">
            <v>600000</v>
          </cell>
          <cell r="C19348" t="str">
            <v>Salaries and Wages</v>
          </cell>
          <cell r="L19348">
            <v>600000</v>
          </cell>
        </row>
        <row r="19349">
          <cell r="A19349">
            <v>601000</v>
          </cell>
          <cell r="C19349" t="str">
            <v>Gross payroll</v>
          </cell>
          <cell r="L19349">
            <v>600000</v>
          </cell>
        </row>
        <row r="19350">
          <cell r="A19350">
            <v>601100</v>
          </cell>
          <cell r="C19350" t="str">
            <v>Budgeted merit increase</v>
          </cell>
          <cell r="L19350">
            <v>600000</v>
          </cell>
        </row>
        <row r="19351">
          <cell r="A19351">
            <v>601200</v>
          </cell>
          <cell r="C19351" t="str">
            <v>Gross payroll - contra revenue grant reimbursement</v>
          </cell>
          <cell r="L19351">
            <v>600000</v>
          </cell>
        </row>
        <row r="19352">
          <cell r="A19352">
            <v>601300</v>
          </cell>
          <cell r="C19352" t="str">
            <v>Gross payroll - contra software capitalization</v>
          </cell>
          <cell r="L19352">
            <v>600000</v>
          </cell>
        </row>
        <row r="19353">
          <cell r="A19353">
            <v>601500</v>
          </cell>
          <cell r="C19353" t="str">
            <v>Overtime</v>
          </cell>
          <cell r="L19353">
            <v>600000</v>
          </cell>
        </row>
        <row r="19354">
          <cell r="A19354">
            <v>602000</v>
          </cell>
          <cell r="C19354" t="str">
            <v>Other payroll</v>
          </cell>
          <cell r="L19354">
            <v>600000</v>
          </cell>
        </row>
        <row r="19355">
          <cell r="A19355">
            <v>602500</v>
          </cell>
          <cell r="C19355" t="str">
            <v>Employee allowances</v>
          </cell>
          <cell r="L19355">
            <v>600000</v>
          </cell>
        </row>
        <row r="19356">
          <cell r="A19356">
            <v>602501</v>
          </cell>
          <cell r="C19356" t="str">
            <v>Housing allowances</v>
          </cell>
          <cell r="L19356">
            <v>600000</v>
          </cell>
        </row>
        <row r="19357">
          <cell r="A19357">
            <v>602502</v>
          </cell>
          <cell r="C19357" t="str">
            <v>Transportation allowances</v>
          </cell>
          <cell r="L19357">
            <v>600000</v>
          </cell>
        </row>
        <row r="19358">
          <cell r="A19358">
            <v>603000</v>
          </cell>
          <cell r="C19358" t="str">
            <v>Garnishments</v>
          </cell>
          <cell r="L19358">
            <v>600000</v>
          </cell>
        </row>
        <row r="19359">
          <cell r="A19359">
            <v>604000</v>
          </cell>
          <cell r="C19359" t="str">
            <v>Employer payroll taxes</v>
          </cell>
          <cell r="L19359">
            <v>600000</v>
          </cell>
        </row>
        <row r="19360">
          <cell r="A19360">
            <v>604010</v>
          </cell>
          <cell r="C19360" t="str">
            <v>Fringe Benefit Tax</v>
          </cell>
          <cell r="L19360">
            <v>600000</v>
          </cell>
        </row>
        <row r="19361">
          <cell r="A19361">
            <v>604100</v>
          </cell>
          <cell r="C19361" t="str">
            <v>Payroll \Expense on Employee Stock Options</v>
          </cell>
          <cell r="L19361">
            <v>600000</v>
          </cell>
        </row>
        <row r="19362">
          <cell r="A19362">
            <v>604200</v>
          </cell>
          <cell r="C19362" t="str">
            <v>Gratuity Expense</v>
          </cell>
          <cell r="L19362">
            <v>600000</v>
          </cell>
        </row>
        <row r="19363">
          <cell r="A19363">
            <v>605000</v>
          </cell>
          <cell r="C19363" t="str">
            <v>Commissions</v>
          </cell>
          <cell r="L19363">
            <v>600000</v>
          </cell>
        </row>
        <row r="19364">
          <cell r="A19364">
            <v>606000</v>
          </cell>
          <cell r="C19364" t="str">
            <v>Bonus</v>
          </cell>
          <cell r="L19364">
            <v>600000</v>
          </cell>
        </row>
        <row r="19365">
          <cell r="A19365">
            <v>606500</v>
          </cell>
          <cell r="C19365" t="str">
            <v>NQO payrolltaxes</v>
          </cell>
          <cell r="L19365">
            <v>600000</v>
          </cell>
        </row>
        <row r="19366">
          <cell r="A19366">
            <v>607000</v>
          </cell>
          <cell r="C19366" t="str">
            <v>Employee awards</v>
          </cell>
          <cell r="L19366">
            <v>600000</v>
          </cell>
        </row>
        <row r="19367">
          <cell r="A19367">
            <v>608000</v>
          </cell>
          <cell r="C19367" t="str">
            <v>Other compensation</v>
          </cell>
          <cell r="L19367">
            <v>600000</v>
          </cell>
        </row>
        <row r="19368">
          <cell r="A19368">
            <v>608100</v>
          </cell>
          <cell r="C19368" t="str">
            <v>Pension Plan 3% contribution</v>
          </cell>
          <cell r="L19368">
            <v>600000</v>
          </cell>
        </row>
        <row r="19369">
          <cell r="A19369">
            <v>608200</v>
          </cell>
          <cell r="C19369" t="str">
            <v>Pension Plan Additional Contribution</v>
          </cell>
          <cell r="L19369">
            <v>600000</v>
          </cell>
        </row>
        <row r="19370">
          <cell r="A19370">
            <v>609000</v>
          </cell>
          <cell r="C19370" t="str">
            <v>Deferred compensation</v>
          </cell>
          <cell r="L19370">
            <v>600000</v>
          </cell>
        </row>
        <row r="19371">
          <cell r="A19371">
            <v>609100</v>
          </cell>
          <cell r="C19371" t="str">
            <v>Stock Compensation (FAS123R)</v>
          </cell>
          <cell r="L19371">
            <v>600000</v>
          </cell>
        </row>
        <row r="19372">
          <cell r="A19372">
            <v>609150</v>
          </cell>
          <cell r="C19372" t="str">
            <v>Stock Compensation (FAS123R) - Contra</v>
          </cell>
          <cell r="L19372">
            <v>600000</v>
          </cell>
        </row>
        <row r="19373">
          <cell r="A19373">
            <v>609500</v>
          </cell>
          <cell r="C19373" t="str">
            <v>Severance pay</v>
          </cell>
          <cell r="L19373">
            <v>600000</v>
          </cell>
        </row>
        <row r="19375">
          <cell r="A19375">
            <v>610000</v>
          </cell>
          <cell r="C19375" t="str">
            <v>Contractors &amp; consultants</v>
          </cell>
          <cell r="L19375">
            <v>610000</v>
          </cell>
        </row>
        <row r="19376">
          <cell r="A19376">
            <v>611000</v>
          </cell>
          <cell r="C19376" t="str">
            <v>Temporary services</v>
          </cell>
          <cell r="L19376">
            <v>610000</v>
          </cell>
        </row>
        <row r="19377">
          <cell r="A19377">
            <v>612000</v>
          </cell>
          <cell r="C19377" t="str">
            <v>Temporary Worker/Contractors</v>
          </cell>
          <cell r="L19377">
            <v>610000</v>
          </cell>
        </row>
        <row r="19378">
          <cell r="A19378">
            <v>612500</v>
          </cell>
          <cell r="C19378" t="str">
            <v>Outsourcing</v>
          </cell>
          <cell r="L19378">
            <v>610000</v>
          </cell>
        </row>
        <row r="19379">
          <cell r="A19379">
            <v>613000</v>
          </cell>
          <cell r="C19379" t="str">
            <v>Consulting</v>
          </cell>
          <cell r="L19379">
            <v>610000</v>
          </cell>
        </row>
        <row r="19380">
          <cell r="A19380">
            <v>613001</v>
          </cell>
          <cell r="C19380" t="str">
            <v>Consultant Options Comp Expense</v>
          </cell>
          <cell r="L19380">
            <v>610000</v>
          </cell>
        </row>
        <row r="19381">
          <cell r="A19381">
            <v>614000</v>
          </cell>
          <cell r="C19381" t="str">
            <v>Board of Directors Fees</v>
          </cell>
          <cell r="L19381">
            <v>610000</v>
          </cell>
        </row>
        <row r="19383">
          <cell r="A19383">
            <v>620000</v>
          </cell>
          <cell r="C19383" t="str">
            <v>Benefits</v>
          </cell>
          <cell r="L19383">
            <v>620000</v>
          </cell>
        </row>
        <row r="19384">
          <cell r="A19384">
            <v>621000</v>
          </cell>
          <cell r="C19384" t="str">
            <v>Vacation &amp; PTO</v>
          </cell>
          <cell r="L19384">
            <v>620000</v>
          </cell>
        </row>
        <row r="19385">
          <cell r="A19385">
            <v>622000</v>
          </cell>
          <cell r="C19385" t="str">
            <v>Health insurance</v>
          </cell>
          <cell r="L19385">
            <v>620000</v>
          </cell>
        </row>
        <row r="19386">
          <cell r="A19386">
            <v>622001</v>
          </cell>
          <cell r="C19386" t="str">
            <v>Health insurance (for A/P use only)</v>
          </cell>
          <cell r="L19386">
            <v>620000</v>
          </cell>
        </row>
        <row r="19387">
          <cell r="A19387">
            <v>623000</v>
          </cell>
          <cell r="C19387" t="str">
            <v>Life &amp; disability</v>
          </cell>
          <cell r="L19387">
            <v>620000</v>
          </cell>
        </row>
        <row r="19388">
          <cell r="A19388">
            <v>624000</v>
          </cell>
          <cell r="C19388" t="str">
            <v>Workers compensation</v>
          </cell>
          <cell r="L19388">
            <v>620000</v>
          </cell>
        </row>
        <row r="19389">
          <cell r="A19389">
            <v>625000</v>
          </cell>
          <cell r="C19389" t="str">
            <v>Other benefits</v>
          </cell>
          <cell r="L19389">
            <v>620000</v>
          </cell>
        </row>
        <row r="19390">
          <cell r="A19390">
            <v>626000</v>
          </cell>
          <cell r="C19390" t="str">
            <v>Sabbatical</v>
          </cell>
          <cell r="L19390">
            <v>620000</v>
          </cell>
        </row>
        <row r="19391">
          <cell r="A19391">
            <v>629000</v>
          </cell>
          <cell r="C19391" t="str">
            <v>Fringe allocation out</v>
          </cell>
          <cell r="L19391">
            <v>620000</v>
          </cell>
        </row>
        <row r="19392">
          <cell r="A19392">
            <v>629500</v>
          </cell>
          <cell r="C19392" t="str">
            <v>Fringe allocation in</v>
          </cell>
          <cell r="L19392">
            <v>620000</v>
          </cell>
        </row>
        <row r="19394">
          <cell r="A19394">
            <v>630000</v>
          </cell>
          <cell r="C19394" t="str">
            <v>Recruiting &amp; relocation</v>
          </cell>
          <cell r="L19394">
            <v>630000</v>
          </cell>
        </row>
        <row r="19395">
          <cell r="A19395">
            <v>630010</v>
          </cell>
          <cell r="C19395" t="str">
            <v>Electricity</v>
          </cell>
          <cell r="L19395">
            <v>630000</v>
          </cell>
        </row>
        <row r="19396">
          <cell r="A19396">
            <v>630020</v>
          </cell>
          <cell r="C19396" t="str">
            <v>Water</v>
          </cell>
          <cell r="L19396">
            <v>630000</v>
          </cell>
        </row>
        <row r="19397">
          <cell r="A19397">
            <v>630030</v>
          </cell>
          <cell r="C19397" t="str">
            <v>Other maintenance</v>
          </cell>
          <cell r="L19397">
            <v>630000</v>
          </cell>
        </row>
        <row r="19398">
          <cell r="A19398">
            <v>630040</v>
          </cell>
          <cell r="C19398" t="str">
            <v>Insurance</v>
          </cell>
          <cell r="L19398">
            <v>630000</v>
          </cell>
        </row>
        <row r="19399">
          <cell r="A19399">
            <v>630050</v>
          </cell>
          <cell r="C19399" t="str">
            <v>Office/building rent</v>
          </cell>
          <cell r="L19399">
            <v>630000</v>
          </cell>
        </row>
        <row r="19400">
          <cell r="A19400">
            <v>630060</v>
          </cell>
          <cell r="C19400" t="str">
            <v>Telephone</v>
          </cell>
          <cell r="L19400">
            <v>630000</v>
          </cell>
        </row>
        <row r="19401">
          <cell r="A19401">
            <v>631000</v>
          </cell>
          <cell r="C19401" t="str">
            <v>Recruiting - agency fees</v>
          </cell>
          <cell r="L19401">
            <v>630000</v>
          </cell>
        </row>
        <row r="19402">
          <cell r="A19402">
            <v>631500</v>
          </cell>
          <cell r="C19402" t="str">
            <v>Recruiting - travel &amp; entertainment</v>
          </cell>
          <cell r="L19402">
            <v>630000</v>
          </cell>
        </row>
        <row r="19403">
          <cell r="A19403">
            <v>632000</v>
          </cell>
          <cell r="C19403" t="str">
            <v>Recruiting - other</v>
          </cell>
          <cell r="L19403">
            <v>630000</v>
          </cell>
        </row>
        <row r="19404">
          <cell r="A19404">
            <v>633000</v>
          </cell>
          <cell r="C19404" t="str">
            <v>Signing bonus</v>
          </cell>
          <cell r="L19404">
            <v>630000</v>
          </cell>
        </row>
        <row r="19405">
          <cell r="A19405">
            <v>633500</v>
          </cell>
          <cell r="C19405" t="str">
            <v>Referral bonus</v>
          </cell>
          <cell r="L19405">
            <v>630000</v>
          </cell>
        </row>
        <row r="19406">
          <cell r="A19406">
            <v>634000</v>
          </cell>
          <cell r="C19406" t="str">
            <v>Discretionary bonus</v>
          </cell>
          <cell r="L19406">
            <v>600000</v>
          </cell>
        </row>
        <row r="19407">
          <cell r="A19407">
            <v>635000</v>
          </cell>
          <cell r="C19407" t="str">
            <v>Relocation</v>
          </cell>
          <cell r="L19407">
            <v>630000</v>
          </cell>
        </row>
        <row r="19408">
          <cell r="A19408">
            <v>635001</v>
          </cell>
          <cell r="C19408" t="str">
            <v>Relocation (for A/P use only)</v>
          </cell>
          <cell r="L19408">
            <v>630000</v>
          </cell>
        </row>
        <row r="19410">
          <cell r="A19410">
            <v>640000</v>
          </cell>
          <cell r="C19410" t="str">
            <v>Other employee related expenses</v>
          </cell>
          <cell r="L19410">
            <v>640000</v>
          </cell>
        </row>
        <row r="19411">
          <cell r="A19411">
            <v>640200</v>
          </cell>
          <cell r="C19411" t="str">
            <v>Depreciation expense - low value assets</v>
          </cell>
          <cell r="L19411">
            <v>640000</v>
          </cell>
        </row>
        <row r="19412">
          <cell r="A19412">
            <v>640430</v>
          </cell>
          <cell r="C19412" t="str">
            <v>Amortization expense - goodwill</v>
          </cell>
          <cell r="L19412">
            <v>640000</v>
          </cell>
        </row>
        <row r="19413">
          <cell r="A19413">
            <v>641000</v>
          </cell>
          <cell r="C19413" t="str">
            <v>Employee education</v>
          </cell>
          <cell r="L19413">
            <v>640000</v>
          </cell>
        </row>
        <row r="19414">
          <cell r="A19414">
            <v>641001</v>
          </cell>
          <cell r="C19414" t="str">
            <v>Employee education (for A/P use only)</v>
          </cell>
          <cell r="L19414">
            <v>640000</v>
          </cell>
        </row>
        <row r="19415">
          <cell r="A19415">
            <v>642000</v>
          </cell>
          <cell r="C19415" t="str">
            <v>Conferences &amp; meetings</v>
          </cell>
          <cell r="L19415">
            <v>640000</v>
          </cell>
        </row>
        <row r="19416">
          <cell r="A19416">
            <v>642500</v>
          </cell>
          <cell r="C19416" t="str">
            <v>Meeting meals</v>
          </cell>
          <cell r="L19416">
            <v>640000</v>
          </cell>
        </row>
        <row r="19417">
          <cell r="A19417">
            <v>643000</v>
          </cell>
          <cell r="C19417" t="str">
            <v>Employee relations</v>
          </cell>
          <cell r="L19417">
            <v>640000</v>
          </cell>
        </row>
        <row r="19418">
          <cell r="A19418">
            <v>643100</v>
          </cell>
          <cell r="C19418" t="str">
            <v>Employee relations -Social Entertainment</v>
          </cell>
          <cell r="L19418">
            <v>640000</v>
          </cell>
        </row>
        <row r="19419">
          <cell r="A19419">
            <v>643200</v>
          </cell>
          <cell r="C19419" t="str">
            <v>Employee relations -Gifts</v>
          </cell>
          <cell r="L19419">
            <v>640000</v>
          </cell>
        </row>
        <row r="19420">
          <cell r="A19420">
            <v>643300</v>
          </cell>
          <cell r="C19420" t="str">
            <v>Employee relations -Prizes</v>
          </cell>
          <cell r="L19420">
            <v>640000</v>
          </cell>
        </row>
        <row r="19421">
          <cell r="A19421">
            <v>643500</v>
          </cell>
          <cell r="C19421" t="str">
            <v>Employee relations special events</v>
          </cell>
          <cell r="L19421">
            <v>640000</v>
          </cell>
        </row>
        <row r="19422">
          <cell r="A19422">
            <v>643550</v>
          </cell>
          <cell r="C19422" t="str">
            <v>Vehicle Maintenance Expense</v>
          </cell>
          <cell r="L19422">
            <v>640000</v>
          </cell>
        </row>
        <row r="19424">
          <cell r="A19424">
            <v>650000</v>
          </cell>
          <cell r="C19424" t="str">
            <v>Travel &amp; entertainment</v>
          </cell>
          <cell r="L19424">
            <v>650000</v>
          </cell>
        </row>
        <row r="19425">
          <cell r="A19425">
            <v>650085</v>
          </cell>
          <cell r="C19425" t="str">
            <v>Subcontracting services</v>
          </cell>
          <cell r="L19425">
            <v>650000</v>
          </cell>
        </row>
        <row r="19426">
          <cell r="A19426">
            <v>651000</v>
          </cell>
          <cell r="C19426" t="str">
            <v>Airfare</v>
          </cell>
          <cell r="L19426">
            <v>650000</v>
          </cell>
        </row>
        <row r="19427">
          <cell r="A19427">
            <v>652000</v>
          </cell>
          <cell r="C19427" t="str">
            <v>Lodging</v>
          </cell>
          <cell r="L19427">
            <v>650000</v>
          </cell>
        </row>
        <row r="19428">
          <cell r="A19428">
            <v>653000</v>
          </cell>
          <cell r="C19428" t="str">
            <v>Meals</v>
          </cell>
          <cell r="L19428">
            <v>650000</v>
          </cell>
        </row>
        <row r="19429">
          <cell r="A19429">
            <v>654000</v>
          </cell>
          <cell r="C19429" t="str">
            <v>Business entertainment</v>
          </cell>
          <cell r="L19429">
            <v>650000</v>
          </cell>
        </row>
        <row r="19430">
          <cell r="A19430">
            <v>654100</v>
          </cell>
          <cell r="C19430" t="str">
            <v>Non deductible business entertainment costs</v>
          </cell>
          <cell r="L19430">
            <v>650000</v>
          </cell>
        </row>
        <row r="19431">
          <cell r="A19431">
            <v>655000</v>
          </cell>
          <cell r="C19431" t="str">
            <v>Car rental</v>
          </cell>
          <cell r="L19431">
            <v>650000</v>
          </cell>
        </row>
        <row r="19432">
          <cell r="A19432">
            <v>656000</v>
          </cell>
          <cell r="C19432" t="str">
            <v>Mileage, taxi &amp; parking</v>
          </cell>
          <cell r="L19432">
            <v>650000</v>
          </cell>
        </row>
        <row r="19433">
          <cell r="A19433">
            <v>656500</v>
          </cell>
          <cell r="C19433" t="str">
            <v>Car Mileage</v>
          </cell>
          <cell r="L19433">
            <v>650000</v>
          </cell>
        </row>
        <row r="19434">
          <cell r="A19434">
            <v>657000</v>
          </cell>
          <cell r="C19434" t="str">
            <v>Other travel expenses</v>
          </cell>
          <cell r="L19434">
            <v>650000</v>
          </cell>
        </row>
        <row r="19435">
          <cell r="A19435">
            <v>658000</v>
          </cell>
          <cell r="C19435" t="str">
            <v>Aircraft operation expense</v>
          </cell>
          <cell r="L19435">
            <v>650000</v>
          </cell>
        </row>
        <row r="19436">
          <cell r="A19436">
            <v>658001</v>
          </cell>
          <cell r="C19436" t="str">
            <v>Expense -Airplane Pilot Stock Option Grants</v>
          </cell>
          <cell r="L19436">
            <v>650000</v>
          </cell>
        </row>
        <row r="19437">
          <cell r="A19437">
            <v>659000</v>
          </cell>
          <cell r="C19437" t="str">
            <v>Travel accrual</v>
          </cell>
          <cell r="L19437">
            <v>650000</v>
          </cell>
        </row>
        <row r="19439">
          <cell r="A19439">
            <v>660000</v>
          </cell>
          <cell r="C19439" t="str">
            <v>Advertising &amp; distribution</v>
          </cell>
          <cell r="L19439">
            <v>660000</v>
          </cell>
        </row>
        <row r="19440">
          <cell r="A19440">
            <v>661000</v>
          </cell>
          <cell r="C19440" t="str">
            <v>Advertising - online</v>
          </cell>
          <cell r="L19440">
            <v>660000</v>
          </cell>
        </row>
        <row r="19441">
          <cell r="A19441">
            <v>661010</v>
          </cell>
          <cell r="C19441" t="str">
            <v>IM Search</v>
          </cell>
          <cell r="L19441">
            <v>660000</v>
          </cell>
        </row>
        <row r="19442">
          <cell r="A19442">
            <v>661020</v>
          </cell>
          <cell r="C19442" t="str">
            <v>IM Integrations</v>
          </cell>
          <cell r="L19442">
            <v>660000</v>
          </cell>
        </row>
        <row r="19443">
          <cell r="A19443">
            <v>661030</v>
          </cell>
          <cell r="C19443" t="str">
            <v>IM Campaigns</v>
          </cell>
          <cell r="L19443">
            <v>660000</v>
          </cell>
        </row>
        <row r="19444">
          <cell r="A19444">
            <v>661100</v>
          </cell>
          <cell r="C19444" t="str">
            <v>Advertising - online barter</v>
          </cell>
          <cell r="L19444">
            <v>660000</v>
          </cell>
        </row>
        <row r="19445">
          <cell r="A19445">
            <v>661200</v>
          </cell>
          <cell r="C19445" t="str">
            <v>Advertising - online (fixed)</v>
          </cell>
          <cell r="L19445">
            <v>660000</v>
          </cell>
        </row>
        <row r="19446">
          <cell r="A19446">
            <v>661300</v>
          </cell>
          <cell r="C19446" t="str">
            <v>Advertising-online-barter (fixed)</v>
          </cell>
          <cell r="L19446">
            <v>660000</v>
          </cell>
        </row>
        <row r="19447">
          <cell r="A19447">
            <v>661433</v>
          </cell>
          <cell r="C19447" t="str">
            <v>Interco SM-SDC UK (Co433)</v>
          </cell>
          <cell r="L19447">
            <v>660000</v>
          </cell>
        </row>
        <row r="19448">
          <cell r="A19448">
            <v>661434</v>
          </cell>
          <cell r="C19448" t="str">
            <v>Interco SM-SDC Ireland (Co434)</v>
          </cell>
          <cell r="L19448">
            <v>660000</v>
          </cell>
        </row>
        <row r="19449">
          <cell r="A19449">
            <v>661438</v>
          </cell>
          <cell r="C19449" t="str">
            <v>Interco SM-SDC GmbH Germany (Co438)</v>
          </cell>
          <cell r="L19449">
            <v>660000</v>
          </cell>
        </row>
        <row r="19450">
          <cell r="A19450">
            <v>661440</v>
          </cell>
          <cell r="C19450" t="str">
            <v>Interco SM-SDC France (Co440)</v>
          </cell>
          <cell r="L19450">
            <v>660000</v>
          </cell>
        </row>
        <row r="19451">
          <cell r="A19451">
            <v>661442</v>
          </cell>
          <cell r="C19451" t="str">
            <v>Interco SM-SDC Australia (Co442)</v>
          </cell>
          <cell r="L19451">
            <v>660000</v>
          </cell>
        </row>
        <row r="19452">
          <cell r="A19452">
            <v>661500</v>
          </cell>
          <cell r="C19452" t="str">
            <v>Advertising/distribution - online production</v>
          </cell>
          <cell r="L19452">
            <v>660000</v>
          </cell>
        </row>
        <row r="19453">
          <cell r="A19453">
            <v>661510</v>
          </cell>
          <cell r="C19453" t="str">
            <v>Shopping BOT advertising expense</v>
          </cell>
          <cell r="L19453">
            <v>660000</v>
          </cell>
        </row>
        <row r="19454">
          <cell r="A19454">
            <v>661520</v>
          </cell>
          <cell r="C19454" t="str">
            <v>Affiliate program cost</v>
          </cell>
          <cell r="L19454">
            <v>660000</v>
          </cell>
        </row>
        <row r="19455">
          <cell r="A19455">
            <v>661530</v>
          </cell>
          <cell r="C19455" t="str">
            <v>Online Marketing - other</v>
          </cell>
          <cell r="L19455">
            <v>660000</v>
          </cell>
        </row>
        <row r="19456">
          <cell r="A19456">
            <v>662000</v>
          </cell>
          <cell r="C19456" t="str">
            <v>Advertising - print /catalog</v>
          </cell>
          <cell r="L19456">
            <v>660000</v>
          </cell>
        </row>
        <row r="19457">
          <cell r="A19457">
            <v>662100</v>
          </cell>
          <cell r="C19457" t="str">
            <v>Advertising - print placement (fixed)</v>
          </cell>
          <cell r="L19457">
            <v>660000</v>
          </cell>
        </row>
        <row r="19458">
          <cell r="A19458">
            <v>662300</v>
          </cell>
          <cell r="C19458" t="str">
            <v>Advertising print/catalog postage and freight</v>
          </cell>
          <cell r="L19458">
            <v>660000</v>
          </cell>
        </row>
        <row r="19459">
          <cell r="A19459">
            <v>662500</v>
          </cell>
          <cell r="C19459" t="str">
            <v>Advertising - print/catalog production</v>
          </cell>
          <cell r="L19459">
            <v>660000</v>
          </cell>
        </row>
        <row r="19460">
          <cell r="A19460">
            <v>663000</v>
          </cell>
          <cell r="C19460" t="str">
            <v>Advertising - TV</v>
          </cell>
          <cell r="L19460">
            <v>660000</v>
          </cell>
        </row>
        <row r="19461">
          <cell r="A19461">
            <v>663100</v>
          </cell>
          <cell r="C19461" t="str">
            <v>Advertising - TV air time (fixed)</v>
          </cell>
          <cell r="L19461">
            <v>660000</v>
          </cell>
        </row>
        <row r="19462">
          <cell r="A19462">
            <v>663500</v>
          </cell>
          <cell r="C19462" t="str">
            <v>Advertising - TV production</v>
          </cell>
          <cell r="L19462">
            <v>660000</v>
          </cell>
        </row>
        <row r="19463">
          <cell r="A19463">
            <v>664000</v>
          </cell>
          <cell r="C19463" t="str">
            <v>Advertising - agency fees</v>
          </cell>
          <cell r="L19463">
            <v>660000</v>
          </cell>
        </row>
        <row r="19464">
          <cell r="A19464">
            <v>664100</v>
          </cell>
          <cell r="C19464" t="str">
            <v>Advertising - agency fees (fixed)</v>
          </cell>
          <cell r="L19464">
            <v>660000</v>
          </cell>
        </row>
        <row r="19465">
          <cell r="A19465">
            <v>665000</v>
          </cell>
          <cell r="C19465" t="str">
            <v>Advertising - radio</v>
          </cell>
          <cell r="L19465">
            <v>660000</v>
          </cell>
        </row>
        <row r="19466">
          <cell r="A19466">
            <v>665500</v>
          </cell>
          <cell r="C19466" t="str">
            <v>Advertising - radio production</v>
          </cell>
          <cell r="L19466">
            <v>660000</v>
          </cell>
        </row>
        <row r="19467">
          <cell r="A19467">
            <v>666000</v>
          </cell>
          <cell r="C19467" t="str">
            <v>Advertising - outdoor</v>
          </cell>
          <cell r="L19467">
            <v>660000</v>
          </cell>
        </row>
        <row r="19468">
          <cell r="A19468">
            <v>666500</v>
          </cell>
          <cell r="C19468" t="str">
            <v>Advertising - outdoor production</v>
          </cell>
          <cell r="L19468">
            <v>660000</v>
          </cell>
        </row>
        <row r="19469">
          <cell r="A19469">
            <v>667000</v>
          </cell>
          <cell r="C19469" t="str">
            <v>Advertising - direct mail</v>
          </cell>
          <cell r="L19469">
            <v>660000</v>
          </cell>
        </row>
        <row r="19470">
          <cell r="A19470">
            <v>667100</v>
          </cell>
          <cell r="C19470" t="str">
            <v>Advertising - direct mail fixed (online)</v>
          </cell>
          <cell r="L19470">
            <v>660000</v>
          </cell>
        </row>
        <row r="19471">
          <cell r="A19471">
            <v>667200</v>
          </cell>
          <cell r="C19471" t="str">
            <v>Advertising - telemarketing/telesales</v>
          </cell>
          <cell r="L19471">
            <v>660000</v>
          </cell>
        </row>
        <row r="19472">
          <cell r="A19472">
            <v>668000</v>
          </cell>
          <cell r="C19472" t="str">
            <v>Distribution - online traffic fees</v>
          </cell>
          <cell r="L19472">
            <v>660000</v>
          </cell>
        </row>
        <row r="19473">
          <cell r="A19473">
            <v>668500</v>
          </cell>
          <cell r="C19473" t="str">
            <v>Distribution - other</v>
          </cell>
          <cell r="L19473">
            <v>660000</v>
          </cell>
        </row>
        <row r="19474">
          <cell r="A19474">
            <v>669000</v>
          </cell>
          <cell r="C19474" t="str">
            <v>Advertising - other (variable)</v>
          </cell>
          <cell r="L19474">
            <v>660000</v>
          </cell>
        </row>
        <row r="19475">
          <cell r="A19475">
            <v>669100</v>
          </cell>
          <cell r="C19475" t="str">
            <v>Advertising - other (fixed)</v>
          </cell>
          <cell r="L19475">
            <v>660000</v>
          </cell>
        </row>
        <row r="19477">
          <cell r="A19477">
            <v>670000</v>
          </cell>
          <cell r="C19477" t="str">
            <v>Public relations</v>
          </cell>
          <cell r="L19477">
            <v>670000</v>
          </cell>
        </row>
        <row r="19478">
          <cell r="A19478">
            <v>671000</v>
          </cell>
          <cell r="C19478" t="str">
            <v>Public relations</v>
          </cell>
          <cell r="L19478">
            <v>670000</v>
          </cell>
        </row>
        <row r="19479">
          <cell r="A19479">
            <v>671100</v>
          </cell>
          <cell r="C19479" t="str">
            <v>PR - agency/consultant fees (fixed)</v>
          </cell>
          <cell r="L19479">
            <v>670000</v>
          </cell>
        </row>
        <row r="19480">
          <cell r="A19480">
            <v>671500</v>
          </cell>
          <cell r="C19480" t="str">
            <v>PR - press releases</v>
          </cell>
          <cell r="L19480">
            <v>670000</v>
          </cell>
        </row>
        <row r="19481">
          <cell r="A19481">
            <v>672000</v>
          </cell>
          <cell r="C19481" t="str">
            <v>PR - media/analyst tours</v>
          </cell>
          <cell r="L19481">
            <v>670000</v>
          </cell>
        </row>
        <row r="19482">
          <cell r="A19482">
            <v>672800</v>
          </cell>
          <cell r="C19482" t="str">
            <v>eBay store</v>
          </cell>
          <cell r="L19482">
            <v>670000</v>
          </cell>
        </row>
        <row r="19483">
          <cell r="A19483">
            <v>672999</v>
          </cell>
          <cell r="C19483" t="str">
            <v>Creative &amp; collateral</v>
          </cell>
          <cell r="L19483">
            <v>672999</v>
          </cell>
        </row>
        <row r="19484">
          <cell r="A19484">
            <v>673000</v>
          </cell>
          <cell r="C19484" t="str">
            <v>Promotional giveaways - tradeshows</v>
          </cell>
          <cell r="L19484">
            <v>672999</v>
          </cell>
        </row>
        <row r="19485">
          <cell r="A19485">
            <v>674000</v>
          </cell>
          <cell r="C19485" t="str">
            <v>Promotional giveaways</v>
          </cell>
          <cell r="L19485">
            <v>672999</v>
          </cell>
        </row>
        <row r="19486">
          <cell r="A19486">
            <v>675000</v>
          </cell>
          <cell r="C19486" t="str">
            <v>Market research</v>
          </cell>
          <cell r="L19486">
            <v>672999</v>
          </cell>
        </row>
        <row r="19487">
          <cell r="A19487">
            <v>676000</v>
          </cell>
          <cell r="C19487" t="str">
            <v>Creative/design</v>
          </cell>
          <cell r="L19487">
            <v>672999</v>
          </cell>
        </row>
        <row r="19488">
          <cell r="A19488">
            <v>676010</v>
          </cell>
          <cell r="C19488" t="str">
            <v>Database licensing fee</v>
          </cell>
          <cell r="L19488">
            <v>672999</v>
          </cell>
        </row>
        <row r="19489">
          <cell r="A19489">
            <v>676020</v>
          </cell>
          <cell r="C19489" t="str">
            <v>Site catalog expense</v>
          </cell>
          <cell r="L19489">
            <v>672999</v>
          </cell>
        </row>
        <row r="19490">
          <cell r="A19490">
            <v>677000</v>
          </cell>
          <cell r="C19490" t="str">
            <v>Product enhancements &amp; content</v>
          </cell>
          <cell r="L19490">
            <v>672999</v>
          </cell>
        </row>
        <row r="19491">
          <cell r="A19491">
            <v>677100</v>
          </cell>
          <cell r="C19491" t="str">
            <v>Product enhancements &amp; content (fixed)</v>
          </cell>
          <cell r="L19491">
            <v>672999</v>
          </cell>
        </row>
        <row r="19492">
          <cell r="A19492">
            <v>677200</v>
          </cell>
          <cell r="C19492" t="str">
            <v>Ad Serving cost</v>
          </cell>
          <cell r="L19492">
            <v>660000</v>
          </cell>
        </row>
        <row r="19493">
          <cell r="A19493">
            <v>679000</v>
          </cell>
          <cell r="C19493" t="str">
            <v>Offline Marketing - other</v>
          </cell>
          <cell r="L19493">
            <v>672999</v>
          </cell>
        </row>
        <row r="19494">
          <cell r="A19494">
            <v>679001</v>
          </cell>
          <cell r="C19494" t="str">
            <v>Buyer Protection - PP</v>
          </cell>
          <cell r="L19494">
            <v>672999</v>
          </cell>
        </row>
        <row r="19496">
          <cell r="A19496">
            <v>680000</v>
          </cell>
          <cell r="C19496" t="str">
            <v>Tradeshows &amp; user programs</v>
          </cell>
          <cell r="L19496">
            <v>680000</v>
          </cell>
        </row>
        <row r="19497">
          <cell r="A19497">
            <v>681000</v>
          </cell>
          <cell r="C19497" t="str">
            <v>Tradeshow</v>
          </cell>
          <cell r="L19497">
            <v>680000</v>
          </cell>
        </row>
        <row r="19498">
          <cell r="A19498">
            <v>682000</v>
          </cell>
          <cell r="C19498" t="str">
            <v>Tradeshow fees &amp; services</v>
          </cell>
          <cell r="L19498">
            <v>680000</v>
          </cell>
        </row>
        <row r="19499">
          <cell r="A19499">
            <v>682100</v>
          </cell>
          <cell r="C19499" t="str">
            <v>Verification expenses - marketing development</v>
          </cell>
          <cell r="L19499">
            <v>680000</v>
          </cell>
        </row>
        <row r="19500">
          <cell r="A19500">
            <v>683000</v>
          </cell>
          <cell r="C19500" t="str">
            <v>Tradeshow sponsorship</v>
          </cell>
          <cell r="L19500">
            <v>680000</v>
          </cell>
        </row>
        <row r="19501">
          <cell r="A19501">
            <v>685000</v>
          </cell>
          <cell r="C19501" t="str">
            <v>User programs and education costs</v>
          </cell>
          <cell r="L19501">
            <v>680000</v>
          </cell>
        </row>
        <row r="19502">
          <cell r="A19502">
            <v>686000</v>
          </cell>
          <cell r="C19502" t="str">
            <v>Sales incentive promos-coupons &amp; rebates</v>
          </cell>
          <cell r="L19502">
            <v>670000</v>
          </cell>
        </row>
        <row r="19503">
          <cell r="A19503">
            <v>687000</v>
          </cell>
          <cell r="C19503" t="str">
            <v>Tradeshow shipping costs</v>
          </cell>
          <cell r="L19503">
            <v>680000</v>
          </cell>
        </row>
        <row r="19504">
          <cell r="A19504">
            <v>689000</v>
          </cell>
          <cell r="C19504" t="str">
            <v>Tradeshow/user programs - other</v>
          </cell>
          <cell r="L19504">
            <v>680000</v>
          </cell>
        </row>
        <row r="19505">
          <cell r="A19505">
            <v>689500</v>
          </cell>
          <cell r="C19505" t="str">
            <v>Special events fees &amp; services</v>
          </cell>
          <cell r="L19505">
            <v>680000</v>
          </cell>
        </row>
        <row r="19507">
          <cell r="A19507">
            <v>690000</v>
          </cell>
          <cell r="C19507" t="str">
            <v>Sales operations &amp; ad rep fees</v>
          </cell>
          <cell r="L19507">
            <v>690000</v>
          </cell>
        </row>
        <row r="19508">
          <cell r="A19508">
            <v>691000</v>
          </cell>
          <cell r="C19508" t="str">
            <v>Ad sales commissions</v>
          </cell>
          <cell r="L19508">
            <v>690000</v>
          </cell>
        </row>
        <row r="19509">
          <cell r="A19509">
            <v>692000</v>
          </cell>
          <cell r="C19509" t="str">
            <v>Other commissions (variable)</v>
          </cell>
          <cell r="L19509">
            <v>690000</v>
          </cell>
        </row>
        <row r="19510">
          <cell r="A19510">
            <v>692100</v>
          </cell>
          <cell r="C19510" t="str">
            <v>Other commissions (fixed)</v>
          </cell>
          <cell r="L19510">
            <v>690000</v>
          </cell>
        </row>
        <row r="19512">
          <cell r="A19512">
            <v>700000</v>
          </cell>
          <cell r="C19512" t="str">
            <v>Professional services</v>
          </cell>
          <cell r="L19512">
            <v>700000</v>
          </cell>
        </row>
        <row r="19513">
          <cell r="A19513">
            <v>700050</v>
          </cell>
          <cell r="C19513" t="str">
            <v>Rebates</v>
          </cell>
          <cell r="L19513">
            <v>700000</v>
          </cell>
        </row>
        <row r="19514">
          <cell r="A19514">
            <v>700100</v>
          </cell>
          <cell r="C19514" t="str">
            <v>Interest expense</v>
          </cell>
          <cell r="L19514">
            <v>700000</v>
          </cell>
        </row>
        <row r="19515">
          <cell r="A19515">
            <v>700130</v>
          </cell>
          <cell r="C19515" t="str">
            <v>Disposal/sale fixed assets proceeds</v>
          </cell>
          <cell r="L19515">
            <v>700000</v>
          </cell>
        </row>
        <row r="19516">
          <cell r="A19516">
            <v>700210</v>
          </cell>
          <cell r="C19516" t="str">
            <v>Discount received</v>
          </cell>
          <cell r="L19516">
            <v>700000</v>
          </cell>
        </row>
        <row r="19517">
          <cell r="A19517">
            <v>700400</v>
          </cell>
          <cell r="C19517" t="str">
            <v>Gain/loss foreign currency revaluation</v>
          </cell>
          <cell r="L19517">
            <v>700000</v>
          </cell>
        </row>
        <row r="19518">
          <cell r="A19518">
            <v>700600</v>
          </cell>
          <cell r="C19518" t="str">
            <v>Interest income</v>
          </cell>
          <cell r="L19518">
            <v>700000</v>
          </cell>
        </row>
        <row r="19519">
          <cell r="A19519">
            <v>700800</v>
          </cell>
          <cell r="C19519" t="str">
            <v>Customer discounts</v>
          </cell>
          <cell r="L19519">
            <v>700000</v>
          </cell>
        </row>
        <row r="19520">
          <cell r="A19520">
            <v>701000</v>
          </cell>
          <cell r="C19520" t="str">
            <v>Legal/ general</v>
          </cell>
          <cell r="L19520">
            <v>700000</v>
          </cell>
        </row>
        <row r="19521">
          <cell r="A19521">
            <v>701010</v>
          </cell>
          <cell r="C19521" t="str">
            <v>Patent Litigation Expenses</v>
          </cell>
          <cell r="L19521">
            <v>700000</v>
          </cell>
        </row>
        <row r="19522">
          <cell r="A19522">
            <v>701100</v>
          </cell>
          <cell r="C19522" t="str">
            <v>Legal Settlement</v>
          </cell>
          <cell r="L19522">
            <v>700000</v>
          </cell>
        </row>
        <row r="19523">
          <cell r="A19523">
            <v>702000</v>
          </cell>
          <cell r="C19523" t="str">
            <v>Legal - equity</v>
          </cell>
          <cell r="L19523">
            <v>700000</v>
          </cell>
        </row>
        <row r="19524">
          <cell r="A19524">
            <v>703000</v>
          </cell>
          <cell r="C19524" t="str">
            <v>Accounting, audit &amp; tax</v>
          </cell>
          <cell r="L19524">
            <v>700000</v>
          </cell>
        </row>
        <row r="19525">
          <cell r="A19525">
            <v>703500</v>
          </cell>
          <cell r="C19525" t="str">
            <v>Payroll services</v>
          </cell>
          <cell r="L19525">
            <v>700000</v>
          </cell>
        </row>
        <row r="19526">
          <cell r="A19526">
            <v>704000</v>
          </cell>
          <cell r="C19526" t="str">
            <v>Bank fees</v>
          </cell>
          <cell r="L19526">
            <v>700000</v>
          </cell>
        </row>
        <row r="19527">
          <cell r="A19527">
            <v>704100</v>
          </cell>
          <cell r="C19527" t="str">
            <v>Collection agency fees</v>
          </cell>
          <cell r="L19527">
            <v>700000</v>
          </cell>
        </row>
        <row r="19528">
          <cell r="A19528">
            <v>705000</v>
          </cell>
          <cell r="C19528" t="str">
            <v>Other professional services</v>
          </cell>
          <cell r="L19528">
            <v>700000</v>
          </cell>
        </row>
        <row r="19529">
          <cell r="A19529">
            <v>706000</v>
          </cell>
          <cell r="C19529" t="str">
            <v>Investor relation services</v>
          </cell>
          <cell r="L19529">
            <v>706000</v>
          </cell>
        </row>
        <row r="19530">
          <cell r="A19530">
            <v>706500</v>
          </cell>
          <cell r="C19530" t="str">
            <v>Investor relations</v>
          </cell>
          <cell r="L19530">
            <v>706000</v>
          </cell>
        </row>
        <row r="19531">
          <cell r="A19531">
            <v>707000</v>
          </cell>
          <cell r="C19531" t="str">
            <v>Public company expenses</v>
          </cell>
          <cell r="L19531">
            <v>706000</v>
          </cell>
        </row>
        <row r="19533">
          <cell r="A19533">
            <v>710000</v>
          </cell>
          <cell r="C19533" t="str">
            <v>Office expenses</v>
          </cell>
          <cell r="L19533">
            <v>710000</v>
          </cell>
        </row>
        <row r="19534">
          <cell r="A19534">
            <v>711000</v>
          </cell>
          <cell r="C19534" t="str">
            <v>Office supplies</v>
          </cell>
          <cell r="L19534">
            <v>710000</v>
          </cell>
        </row>
        <row r="19535">
          <cell r="A19535">
            <v>712000</v>
          </cell>
          <cell r="C19535" t="str">
            <v>Office printing &amp; reproduction</v>
          </cell>
          <cell r="L19535">
            <v>710000</v>
          </cell>
        </row>
        <row r="19536">
          <cell r="A19536">
            <v>713000</v>
          </cell>
          <cell r="C19536" t="str">
            <v>Postage &amp; freight</v>
          </cell>
          <cell r="L19536">
            <v>710000</v>
          </cell>
        </row>
        <row r="19537">
          <cell r="A19537">
            <v>714000</v>
          </cell>
          <cell r="C19537" t="str">
            <v>Delivery services</v>
          </cell>
          <cell r="L19537">
            <v>710000</v>
          </cell>
        </row>
        <row r="19538">
          <cell r="A19538">
            <v>715000</v>
          </cell>
          <cell r="C19538" t="str">
            <v>Dues &amp; subscriptions</v>
          </cell>
          <cell r="L19538">
            <v>710000</v>
          </cell>
        </row>
        <row r="19539">
          <cell r="A19539">
            <v>716000</v>
          </cell>
          <cell r="C19539" t="str">
            <v>Books &amp; technical literature</v>
          </cell>
          <cell r="L19539">
            <v>710000</v>
          </cell>
        </row>
        <row r="19540">
          <cell r="A19540">
            <v>717000</v>
          </cell>
          <cell r="C19540" t="str">
            <v>Non deductible business expenses</v>
          </cell>
          <cell r="L19540">
            <v>710000</v>
          </cell>
        </row>
        <row r="19542">
          <cell r="A19542">
            <v>720000</v>
          </cell>
          <cell r="C19542" t="str">
            <v>Computer &amp; equipment expensed</v>
          </cell>
          <cell r="L19542">
            <v>720000</v>
          </cell>
        </row>
        <row r="19543">
          <cell r="A19543">
            <v>721000</v>
          </cell>
          <cell r="C19543" t="str">
            <v>Computer supplies</v>
          </cell>
          <cell r="L19543">
            <v>720000</v>
          </cell>
        </row>
        <row r="19544">
          <cell r="A19544">
            <v>722000</v>
          </cell>
          <cell r="C19544" t="str">
            <v>Office equipment &amp; furniture - expensed</v>
          </cell>
          <cell r="L19544">
            <v>720000</v>
          </cell>
        </row>
        <row r="19545">
          <cell r="A19545">
            <v>723000</v>
          </cell>
          <cell r="C19545" t="str">
            <v>Computer HW - expensed</v>
          </cell>
          <cell r="L19545">
            <v>720000</v>
          </cell>
        </row>
        <row r="19546">
          <cell r="A19546">
            <v>724000</v>
          </cell>
          <cell r="C19546" t="str">
            <v>Software - expensed</v>
          </cell>
          <cell r="L19546">
            <v>720000</v>
          </cell>
        </row>
        <row r="19547">
          <cell r="A19547">
            <v>725000</v>
          </cell>
          <cell r="C19547" t="str">
            <v>Software licenses</v>
          </cell>
          <cell r="L19547">
            <v>720000</v>
          </cell>
        </row>
        <row r="19548">
          <cell r="A19548">
            <v>725001</v>
          </cell>
          <cell r="C19548" t="str">
            <v>MS license fees</v>
          </cell>
          <cell r="L19548">
            <v>720000</v>
          </cell>
        </row>
        <row r="19549">
          <cell r="A19549">
            <v>726000</v>
          </cell>
          <cell r="C19549" t="str">
            <v>Equipment rental &amp; leases</v>
          </cell>
          <cell r="L19549">
            <v>720000</v>
          </cell>
        </row>
        <row r="19550">
          <cell r="A19550">
            <v>726500</v>
          </cell>
          <cell r="C19550" t="str">
            <v>Equipment repair &amp; maintenance</v>
          </cell>
          <cell r="L19550">
            <v>720000</v>
          </cell>
        </row>
        <row r="19551">
          <cell r="A19551">
            <v>727000</v>
          </cell>
          <cell r="C19551" t="str">
            <v>Software maintenance</v>
          </cell>
          <cell r="L19551">
            <v>720000</v>
          </cell>
        </row>
        <row r="19552">
          <cell r="A19552">
            <v>728000</v>
          </cell>
          <cell r="C19552" t="str">
            <v>Property taxes</v>
          </cell>
          <cell r="L19552">
            <v>720000</v>
          </cell>
        </row>
        <row r="19553">
          <cell r="A19553">
            <v>728500</v>
          </cell>
          <cell r="C19553" t="str">
            <v>Property insurance</v>
          </cell>
          <cell r="L19553">
            <v>720000</v>
          </cell>
        </row>
        <row r="19555">
          <cell r="A19555">
            <v>730000</v>
          </cell>
          <cell r="C19555" t="str">
            <v>Facilities expense</v>
          </cell>
          <cell r="L19555">
            <v>730000</v>
          </cell>
        </row>
        <row r="19556">
          <cell r="A19556">
            <v>731000</v>
          </cell>
          <cell r="C19556" t="str">
            <v>Rent</v>
          </cell>
          <cell r="L19556">
            <v>730000</v>
          </cell>
        </row>
        <row r="19557">
          <cell r="A19557">
            <v>731100</v>
          </cell>
          <cell r="C19557" t="str">
            <v>Contra rent sublease expense</v>
          </cell>
          <cell r="L19557">
            <v>730000</v>
          </cell>
        </row>
        <row r="19558">
          <cell r="A19558">
            <v>731200</v>
          </cell>
          <cell r="C19558" t="str">
            <v>CAM rent expense</v>
          </cell>
          <cell r="L19558">
            <v>730000</v>
          </cell>
        </row>
        <row r="19559">
          <cell r="A19559">
            <v>731300</v>
          </cell>
          <cell r="C19559" t="str">
            <v>Swap interest income/expense</v>
          </cell>
          <cell r="L19559">
            <v>730000</v>
          </cell>
        </row>
        <row r="19560">
          <cell r="A19560">
            <v>731400</v>
          </cell>
          <cell r="C19560" t="str">
            <v>Early lease termination costs</v>
          </cell>
          <cell r="L19560">
            <v>730000</v>
          </cell>
        </row>
        <row r="19561">
          <cell r="A19561">
            <v>731500</v>
          </cell>
          <cell r="C19561" t="str">
            <v>Utilities</v>
          </cell>
          <cell r="L19561">
            <v>730000</v>
          </cell>
        </row>
        <row r="19562">
          <cell r="A19562">
            <v>732000</v>
          </cell>
          <cell r="C19562" t="str">
            <v>Telephone</v>
          </cell>
          <cell r="L19562">
            <v>730000</v>
          </cell>
        </row>
        <row r="19563">
          <cell r="A19563">
            <v>732500</v>
          </cell>
          <cell r="C19563" t="str">
            <v>Cellular &amp; pagers</v>
          </cell>
          <cell r="L19563">
            <v>730000</v>
          </cell>
        </row>
        <row r="19564">
          <cell r="A19564">
            <v>732600</v>
          </cell>
          <cell r="C19564" t="str">
            <v>Line rental-telephone</v>
          </cell>
          <cell r="L19564">
            <v>820000</v>
          </cell>
        </row>
        <row r="19565">
          <cell r="A19565">
            <v>733000</v>
          </cell>
          <cell r="C19565" t="str">
            <v>Internet services/ISDN</v>
          </cell>
          <cell r="L19565">
            <v>730000</v>
          </cell>
        </row>
        <row r="19566">
          <cell r="A19566">
            <v>733500</v>
          </cell>
          <cell r="C19566" t="str">
            <v>Internet service provider</v>
          </cell>
          <cell r="L19566">
            <v>730000</v>
          </cell>
        </row>
        <row r="19567">
          <cell r="A19567">
            <v>733600</v>
          </cell>
          <cell r="C19567" t="str">
            <v>Line rental-internet</v>
          </cell>
          <cell r="L19567">
            <v>820000</v>
          </cell>
        </row>
        <row r="19568">
          <cell r="A19568">
            <v>734000</v>
          </cell>
          <cell r="C19568" t="str">
            <v>Facility repairs &amp; maintenance</v>
          </cell>
          <cell r="L19568">
            <v>730000</v>
          </cell>
        </row>
        <row r="19569">
          <cell r="A19569">
            <v>734500</v>
          </cell>
          <cell r="C19569" t="str">
            <v>Security</v>
          </cell>
          <cell r="L19569">
            <v>730000</v>
          </cell>
        </row>
        <row r="19570">
          <cell r="A19570">
            <v>735000</v>
          </cell>
          <cell r="C19570" t="str">
            <v>Janitorial</v>
          </cell>
          <cell r="L19570">
            <v>730000</v>
          </cell>
        </row>
        <row r="19571">
          <cell r="A19571">
            <v>736000</v>
          </cell>
          <cell r="C19571" t="str">
            <v>Other facilities</v>
          </cell>
          <cell r="L19571">
            <v>730000</v>
          </cell>
        </row>
        <row r="19572">
          <cell r="A19572">
            <v>736500</v>
          </cell>
          <cell r="C19572" t="str">
            <v>Billpoint facilities alloc from eBay</v>
          </cell>
          <cell r="L19572">
            <v>730000</v>
          </cell>
        </row>
        <row r="19573">
          <cell r="A19573">
            <v>737000</v>
          </cell>
          <cell r="C19573" t="str">
            <v>Moving expenses</v>
          </cell>
          <cell r="L19573">
            <v>730000</v>
          </cell>
        </row>
        <row r="19575">
          <cell r="A19575">
            <v>740000</v>
          </cell>
          <cell r="C19575" t="str">
            <v>Depr &amp; other expenses</v>
          </cell>
          <cell r="L19575">
            <v>740000</v>
          </cell>
        </row>
        <row r="19576">
          <cell r="A19576">
            <v>740010</v>
          </cell>
          <cell r="C19576" t="str">
            <v>Depr expense-buildings</v>
          </cell>
          <cell r="L19576">
            <v>740000</v>
          </cell>
        </row>
        <row r="19577">
          <cell r="A19577">
            <v>740020</v>
          </cell>
          <cell r="C19577" t="str">
            <v>Depr expense-computer equip-site related</v>
          </cell>
          <cell r="L19577">
            <v>740000</v>
          </cell>
        </row>
        <row r="19578">
          <cell r="A19578">
            <v>740030</v>
          </cell>
          <cell r="C19578" t="str">
            <v>Amort expense-leasehold improvements</v>
          </cell>
          <cell r="L19578">
            <v>740000</v>
          </cell>
        </row>
        <row r="19579">
          <cell r="A19579">
            <v>740035</v>
          </cell>
          <cell r="C19579" t="str">
            <v>Depr expense-building improvements</v>
          </cell>
          <cell r="L19579">
            <v>740000</v>
          </cell>
        </row>
        <row r="19580">
          <cell r="A19580">
            <v>740040</v>
          </cell>
          <cell r="C19580" t="str">
            <v>Amort expense-computer sw-site related</v>
          </cell>
          <cell r="L19580">
            <v>740000</v>
          </cell>
        </row>
        <row r="19581">
          <cell r="A19581">
            <v>740045</v>
          </cell>
          <cell r="C19581" t="str">
            <v>Amort exp-IDSW (FAS123R)</v>
          </cell>
          <cell r="L19581">
            <v>740000</v>
          </cell>
        </row>
        <row r="19582">
          <cell r="A19582">
            <v>740050</v>
          </cell>
          <cell r="C19582" t="str">
            <v>Depr expense-other equipment</v>
          </cell>
          <cell r="L19582">
            <v>740000</v>
          </cell>
        </row>
        <row r="19583">
          <cell r="A19583">
            <v>740055</v>
          </cell>
          <cell r="C19583" t="str">
            <v>Depr expense-aviation equipment</v>
          </cell>
          <cell r="L19583">
            <v>740000</v>
          </cell>
        </row>
        <row r="19584">
          <cell r="A19584">
            <v>740060</v>
          </cell>
          <cell r="C19584" t="str">
            <v>Depr expense-office furniture</v>
          </cell>
          <cell r="L19584">
            <v>740000</v>
          </cell>
        </row>
        <row r="19585">
          <cell r="A19585">
            <v>740065</v>
          </cell>
          <cell r="C19585" t="str">
            <v>Depr expense-office equipment</v>
          </cell>
          <cell r="L19585">
            <v>740000</v>
          </cell>
        </row>
        <row r="19586">
          <cell r="A19586">
            <v>740070</v>
          </cell>
          <cell r="C19586" t="str">
            <v>Depr expense-computer equip-corporate</v>
          </cell>
          <cell r="L19586">
            <v>740000</v>
          </cell>
        </row>
        <row r="19587">
          <cell r="A19587">
            <v>740075</v>
          </cell>
          <cell r="C19587" t="str">
            <v>Depr expense-purchased software</v>
          </cell>
          <cell r="L19587">
            <v>740000</v>
          </cell>
        </row>
        <row r="19588">
          <cell r="A19588">
            <v>740080</v>
          </cell>
          <cell r="C19588" t="str">
            <v>Amort expense-computer sw-corporate</v>
          </cell>
          <cell r="L19588">
            <v>740000</v>
          </cell>
        </row>
        <row r="19589">
          <cell r="A19589">
            <v>740085</v>
          </cell>
          <cell r="C19589" t="str">
            <v>Depr expense-vehicles</v>
          </cell>
          <cell r="L19589">
            <v>740000</v>
          </cell>
        </row>
        <row r="19590">
          <cell r="A19590">
            <v>740090</v>
          </cell>
          <cell r="C19590" t="str">
            <v>Depr expense-Low value assets</v>
          </cell>
          <cell r="L19590">
            <v>740000</v>
          </cell>
        </row>
        <row r="19591">
          <cell r="A19591">
            <v>740100</v>
          </cell>
          <cell r="C19591" t="str">
            <v>Amort expense-capital leases</v>
          </cell>
          <cell r="L19591">
            <v>740000</v>
          </cell>
        </row>
        <row r="19592">
          <cell r="A19592">
            <v>740200</v>
          </cell>
          <cell r="C19592" t="str">
            <v>Gain/loss on disposal of assets</v>
          </cell>
          <cell r="L19592">
            <v>740000</v>
          </cell>
        </row>
        <row r="19593">
          <cell r="A19593">
            <v>741000</v>
          </cell>
          <cell r="C19593" t="str">
            <v>Tax, license &amp; permits</v>
          </cell>
          <cell r="L19593">
            <v>820000</v>
          </cell>
        </row>
        <row r="19594">
          <cell r="A19594">
            <v>741100</v>
          </cell>
          <cell r="C19594" t="str">
            <v>VAT expense</v>
          </cell>
          <cell r="L19594">
            <v>820000</v>
          </cell>
        </row>
        <row r="19595">
          <cell r="A19595">
            <v>741200</v>
          </cell>
          <cell r="C19595" t="str">
            <v>Withholding Tax</v>
          </cell>
          <cell r="L19595">
            <v>820000</v>
          </cell>
        </row>
        <row r="19596">
          <cell r="A19596">
            <v>743500</v>
          </cell>
          <cell r="C19596" t="str">
            <v>Amortization of intangibles</v>
          </cell>
          <cell r="L19596">
            <v>820000</v>
          </cell>
        </row>
        <row r="19597">
          <cell r="A19597">
            <v>743600</v>
          </cell>
          <cell r="C19597" t="str">
            <v>Amort of Intangibles-Developed Technology</v>
          </cell>
          <cell r="L19597">
            <v>820000</v>
          </cell>
        </row>
        <row r="19598">
          <cell r="A19598">
            <v>743700</v>
          </cell>
          <cell r="C19598" t="str">
            <v>Amort of Intangibles-Assembled Work Force</v>
          </cell>
          <cell r="L19598">
            <v>820000</v>
          </cell>
        </row>
        <row r="19599">
          <cell r="A19599">
            <v>743800</v>
          </cell>
          <cell r="C19599" t="str">
            <v>Amort of Intangibles-Covenant not to Compete</v>
          </cell>
          <cell r="L19599">
            <v>820000</v>
          </cell>
        </row>
        <row r="19600">
          <cell r="A19600">
            <v>743900</v>
          </cell>
          <cell r="C19600" t="str">
            <v>Amort of Intangibles-Customer List</v>
          </cell>
          <cell r="L19600">
            <v>820000</v>
          </cell>
        </row>
        <row r="19601">
          <cell r="A19601">
            <v>744000</v>
          </cell>
          <cell r="C19601" t="str">
            <v>Bad Debt Exp -Transaction</v>
          </cell>
          <cell r="L19601">
            <v>820000</v>
          </cell>
        </row>
        <row r="19602">
          <cell r="A19602">
            <v>744001</v>
          </cell>
          <cell r="C19602" t="str">
            <v>Bad Debt Exp -All Others</v>
          </cell>
          <cell r="L19602">
            <v>820000</v>
          </cell>
        </row>
        <row r="19603">
          <cell r="A19603">
            <v>744002</v>
          </cell>
          <cell r="C19603" t="str">
            <v>Bad Debt Exp -Ad and Other Revenue</v>
          </cell>
          <cell r="L19603">
            <v>820000</v>
          </cell>
        </row>
        <row r="19604">
          <cell r="A19604">
            <v>744010</v>
          </cell>
          <cell r="C19604" t="str">
            <v>Fraud Loss Expense</v>
          </cell>
          <cell r="L19604">
            <v>820000</v>
          </cell>
        </row>
        <row r="19605">
          <cell r="A19605">
            <v>744011</v>
          </cell>
          <cell r="C19605" t="str">
            <v>Loss provision - others</v>
          </cell>
          <cell r="L19605">
            <v>820000</v>
          </cell>
        </row>
        <row r="19606">
          <cell r="A19606">
            <v>744012</v>
          </cell>
          <cell r="C19606" t="str">
            <v>Customer reimbursement</v>
          </cell>
          <cell r="L19606">
            <v>740000</v>
          </cell>
        </row>
        <row r="19607">
          <cell r="A19607">
            <v>744013</v>
          </cell>
          <cell r="C19607" t="str">
            <v>Small Claims</v>
          </cell>
          <cell r="L19607">
            <v>740000</v>
          </cell>
        </row>
        <row r="19608">
          <cell r="A19608">
            <v>744100</v>
          </cell>
          <cell r="C19608" t="str">
            <v>Amort of Intangibles-Trademark &amp; Tradenames</v>
          </cell>
          <cell r="L19608">
            <v>820000</v>
          </cell>
        </row>
        <row r="19609">
          <cell r="A19609">
            <v>744200</v>
          </cell>
          <cell r="C19609" t="str">
            <v>Amort of Intangibles-Goodwill</v>
          </cell>
          <cell r="L19609">
            <v>820000</v>
          </cell>
        </row>
        <row r="19610">
          <cell r="A19610">
            <v>745000</v>
          </cell>
          <cell r="C19610" t="str">
            <v>Late fees &amp; other</v>
          </cell>
          <cell r="L19610">
            <v>820000</v>
          </cell>
        </row>
        <row r="19611">
          <cell r="A19611">
            <v>745500</v>
          </cell>
          <cell r="C19611" t="str">
            <v>Penalties</v>
          </cell>
          <cell r="L19611">
            <v>820000</v>
          </cell>
        </row>
        <row r="19612">
          <cell r="A19612">
            <v>746000</v>
          </cell>
          <cell r="C19612" t="str">
            <v>D&amp;O insurance</v>
          </cell>
          <cell r="L19612">
            <v>820000</v>
          </cell>
        </row>
        <row r="19613">
          <cell r="A19613">
            <v>747000</v>
          </cell>
          <cell r="C19613" t="str">
            <v>General liability insurance</v>
          </cell>
          <cell r="L19613">
            <v>820000</v>
          </cell>
        </row>
        <row r="19614">
          <cell r="A19614">
            <v>747001</v>
          </cell>
          <cell r="C19614" t="str">
            <v>SP3 Liability Expense</v>
          </cell>
          <cell r="L19614">
            <v>820000</v>
          </cell>
        </row>
        <row r="19615">
          <cell r="A19615">
            <v>747500</v>
          </cell>
          <cell r="C19615" t="str">
            <v>Charity related expenses</v>
          </cell>
          <cell r="L19615">
            <v>820000</v>
          </cell>
        </row>
        <row r="19616">
          <cell r="A19616">
            <v>748000</v>
          </cell>
          <cell r="C19616" t="str">
            <v>Tax deductible charitable contributions - noncash</v>
          </cell>
          <cell r="L19616">
            <v>820000</v>
          </cell>
        </row>
        <row r="19617">
          <cell r="A19617">
            <v>748500</v>
          </cell>
          <cell r="C19617" t="str">
            <v>Non tax deductible charitable contribution-noncash</v>
          </cell>
          <cell r="L19617">
            <v>820000</v>
          </cell>
        </row>
        <row r="19618">
          <cell r="A19618">
            <v>748600</v>
          </cell>
          <cell r="C19618" t="str">
            <v>Tax deductible charitable contributions - cash</v>
          </cell>
          <cell r="L19618">
            <v>820000</v>
          </cell>
        </row>
        <row r="19619">
          <cell r="A19619">
            <v>748700</v>
          </cell>
          <cell r="C19619" t="str">
            <v>Non tax deductible charitable contributions - cash</v>
          </cell>
          <cell r="L19619">
            <v>820000</v>
          </cell>
        </row>
        <row r="19620">
          <cell r="A19620">
            <v>748800</v>
          </cell>
          <cell r="C19620" t="str">
            <v>Political contributions</v>
          </cell>
          <cell r="L19620">
            <v>820000</v>
          </cell>
        </row>
        <row r="19621">
          <cell r="A19621">
            <v>748900</v>
          </cell>
          <cell r="C19621" t="str">
            <v>Lobbying expense</v>
          </cell>
          <cell r="L19621">
            <v>820000</v>
          </cell>
        </row>
        <row r="19622">
          <cell r="A19622">
            <v>749000</v>
          </cell>
          <cell r="C19622" t="str">
            <v>General expense</v>
          </cell>
          <cell r="L19622">
            <v>820000</v>
          </cell>
        </row>
        <row r="19623">
          <cell r="A19623">
            <v>749010</v>
          </cell>
          <cell r="C19623" t="str">
            <v>Operational Losses</v>
          </cell>
          <cell r="L19623">
            <v>820000</v>
          </cell>
        </row>
        <row r="19625">
          <cell r="A19625">
            <v>750000</v>
          </cell>
          <cell r="C19625" t="str">
            <v>Amort of intangibles-Patents (non-acq)</v>
          </cell>
          <cell r="L19625">
            <v>740000</v>
          </cell>
        </row>
        <row r="19626">
          <cell r="A19626">
            <v>750010</v>
          </cell>
          <cell r="C19626" t="str">
            <v>Amort of Intangibles-Trademark (opex)</v>
          </cell>
          <cell r="L19626">
            <v>740000</v>
          </cell>
        </row>
        <row r="19627">
          <cell r="A19627">
            <v>750020</v>
          </cell>
          <cell r="C19627" t="str">
            <v>Corporate income tax expense</v>
          </cell>
          <cell r="L19627">
            <v>820000</v>
          </cell>
        </row>
        <row r="19628">
          <cell r="A19628">
            <v>750030</v>
          </cell>
          <cell r="C19628" t="str">
            <v>Deferred tax</v>
          </cell>
          <cell r="L19628">
            <v>820000</v>
          </cell>
        </row>
        <row r="19630">
          <cell r="A19630">
            <v>780000</v>
          </cell>
          <cell r="C19630" t="str">
            <v>Acquisition related expenses</v>
          </cell>
          <cell r="L19630">
            <v>780000</v>
          </cell>
        </row>
        <row r="19631">
          <cell r="A19631">
            <v>781000</v>
          </cell>
          <cell r="C19631" t="str">
            <v>Purchased in-process R&amp;D</v>
          </cell>
          <cell r="L19631">
            <v>780000</v>
          </cell>
        </row>
        <row r="19632">
          <cell r="A19632">
            <v>782000</v>
          </cell>
          <cell r="C19632" t="str">
            <v>Amortization of other intangibles</v>
          </cell>
          <cell r="L19632">
            <v>780000</v>
          </cell>
        </row>
        <row r="19634">
          <cell r="A19634">
            <v>790000</v>
          </cell>
          <cell r="C19634" t="str">
            <v>Allocations</v>
          </cell>
          <cell r="L19634">
            <v>790000</v>
          </cell>
        </row>
        <row r="19635">
          <cell r="A19635">
            <v>791000</v>
          </cell>
          <cell r="C19635" t="str">
            <v>IT allocation</v>
          </cell>
          <cell r="L19635">
            <v>790000</v>
          </cell>
        </row>
        <row r="19636">
          <cell r="A19636">
            <v>791001</v>
          </cell>
          <cell r="C19636" t="str">
            <v>IT alloc-salary &amp; wages</v>
          </cell>
          <cell r="L19636">
            <v>790000</v>
          </cell>
        </row>
        <row r="19637">
          <cell r="A19637">
            <v>791002</v>
          </cell>
          <cell r="C19637" t="str">
            <v>IT alloc-contractor &amp; consultants</v>
          </cell>
          <cell r="L19637">
            <v>790000</v>
          </cell>
        </row>
        <row r="19638">
          <cell r="A19638">
            <v>791003</v>
          </cell>
          <cell r="C19638" t="str">
            <v>IT alloc-benefits</v>
          </cell>
          <cell r="L19638">
            <v>790000</v>
          </cell>
        </row>
        <row r="19639">
          <cell r="A19639">
            <v>791004</v>
          </cell>
          <cell r="C19639" t="str">
            <v>IT alloc-recruiting &amp; relocation</v>
          </cell>
          <cell r="L19639">
            <v>790000</v>
          </cell>
        </row>
        <row r="19640">
          <cell r="A19640">
            <v>791005</v>
          </cell>
          <cell r="C19640" t="str">
            <v>IT alloc-other employee expenses</v>
          </cell>
          <cell r="L19640">
            <v>790000</v>
          </cell>
        </row>
        <row r="19641">
          <cell r="A19641">
            <v>791006</v>
          </cell>
          <cell r="C19641" t="str">
            <v>IT alloc-travel &amp; entertainment</v>
          </cell>
          <cell r="L19641">
            <v>790000</v>
          </cell>
        </row>
        <row r="19642">
          <cell r="A19642">
            <v>791007</v>
          </cell>
          <cell r="C19642" t="str">
            <v>IT alloc-professional services</v>
          </cell>
          <cell r="L19642">
            <v>790000</v>
          </cell>
        </row>
        <row r="19643">
          <cell r="A19643">
            <v>791008</v>
          </cell>
          <cell r="C19643" t="str">
            <v>IT alloc-office expenses</v>
          </cell>
          <cell r="L19643">
            <v>790000</v>
          </cell>
        </row>
        <row r="19644">
          <cell r="A19644">
            <v>791009</v>
          </cell>
          <cell r="C19644" t="str">
            <v>IT alloc-expensed equipment &amp; maintenance</v>
          </cell>
          <cell r="L19644">
            <v>790000</v>
          </cell>
        </row>
        <row r="19645">
          <cell r="A19645">
            <v>791010</v>
          </cell>
          <cell r="C19645" t="str">
            <v>IT alloc-facilities expense</v>
          </cell>
          <cell r="L19645">
            <v>790000</v>
          </cell>
        </row>
        <row r="19646">
          <cell r="A19646">
            <v>791011</v>
          </cell>
          <cell r="C19646" t="str">
            <v>IT alloc-depreciation &amp; other expenses</v>
          </cell>
          <cell r="L19646">
            <v>790000</v>
          </cell>
        </row>
        <row r="19647">
          <cell r="A19647">
            <v>791012</v>
          </cell>
          <cell r="C19647" t="str">
            <v>IT alloc-allocations</v>
          </cell>
          <cell r="L19647">
            <v>790000</v>
          </cell>
        </row>
        <row r="19648">
          <cell r="A19648">
            <v>792000</v>
          </cell>
          <cell r="C19648" t="str">
            <v>WPR allocation</v>
          </cell>
          <cell r="L19648">
            <v>790000</v>
          </cell>
        </row>
        <row r="19649">
          <cell r="A19649">
            <v>792001</v>
          </cell>
          <cell r="C19649" t="str">
            <v>WPR alloc-salary &amp; wages</v>
          </cell>
          <cell r="L19649">
            <v>790000</v>
          </cell>
        </row>
        <row r="19650">
          <cell r="A19650">
            <v>792002</v>
          </cell>
          <cell r="C19650" t="str">
            <v>WPR alloc-contractor &amp; consultants</v>
          </cell>
          <cell r="L19650">
            <v>790000</v>
          </cell>
        </row>
        <row r="19651">
          <cell r="A19651">
            <v>792003</v>
          </cell>
          <cell r="C19651" t="str">
            <v>WPR alloc-benefits</v>
          </cell>
          <cell r="L19651">
            <v>790000</v>
          </cell>
        </row>
        <row r="19652">
          <cell r="A19652">
            <v>792004</v>
          </cell>
          <cell r="C19652" t="str">
            <v>WPR alloc-recruiting &amp; relocation</v>
          </cell>
          <cell r="L19652">
            <v>790000</v>
          </cell>
        </row>
        <row r="19653">
          <cell r="A19653">
            <v>792005</v>
          </cell>
          <cell r="C19653" t="str">
            <v>WPR alloc-other employee expenses</v>
          </cell>
          <cell r="L19653">
            <v>790000</v>
          </cell>
        </row>
        <row r="19654">
          <cell r="A19654">
            <v>792006</v>
          </cell>
          <cell r="C19654" t="str">
            <v>WPR alloc-travel &amp; entertainment</v>
          </cell>
          <cell r="L19654">
            <v>790000</v>
          </cell>
        </row>
        <row r="19655">
          <cell r="A19655">
            <v>792007</v>
          </cell>
          <cell r="C19655" t="str">
            <v>WPR alloc-professional services</v>
          </cell>
          <cell r="L19655">
            <v>790000</v>
          </cell>
        </row>
        <row r="19656">
          <cell r="A19656">
            <v>792008</v>
          </cell>
          <cell r="C19656" t="str">
            <v>WPR alloc-office expenses</v>
          </cell>
          <cell r="L19656">
            <v>790000</v>
          </cell>
        </row>
        <row r="19657">
          <cell r="A19657">
            <v>792009</v>
          </cell>
          <cell r="C19657" t="str">
            <v>WPR alloc-expensed equipment &amp; maintenance</v>
          </cell>
          <cell r="L19657">
            <v>790000</v>
          </cell>
        </row>
        <row r="19658">
          <cell r="A19658">
            <v>792010</v>
          </cell>
          <cell r="C19658" t="str">
            <v>WPR alloc-facilities expense</v>
          </cell>
          <cell r="L19658">
            <v>790000</v>
          </cell>
        </row>
        <row r="19659">
          <cell r="A19659">
            <v>792011</v>
          </cell>
          <cell r="C19659" t="str">
            <v>WPR alloc-depreciation &amp; other expenses</v>
          </cell>
          <cell r="L19659">
            <v>790000</v>
          </cell>
        </row>
        <row r="19660">
          <cell r="A19660">
            <v>792012</v>
          </cell>
          <cell r="C19660" t="str">
            <v>WPR alloc-allocations</v>
          </cell>
          <cell r="L19660">
            <v>790000</v>
          </cell>
        </row>
        <row r="19661">
          <cell r="A19661">
            <v>793000</v>
          </cell>
          <cell r="C19661" t="str">
            <v>Cost of sales allocation</v>
          </cell>
          <cell r="L19661">
            <v>790000</v>
          </cell>
        </row>
        <row r="19662">
          <cell r="A19662">
            <v>794000</v>
          </cell>
          <cell r="C19662" t="str">
            <v>Depreciation allocation</v>
          </cell>
          <cell r="L19662">
            <v>790000</v>
          </cell>
        </row>
        <row r="19663">
          <cell r="A19663">
            <v>795000</v>
          </cell>
          <cell r="C19663" t="str">
            <v>Customer service allocation</v>
          </cell>
          <cell r="L19663">
            <v>790000</v>
          </cell>
        </row>
        <row r="19664">
          <cell r="A19664">
            <v>795001</v>
          </cell>
          <cell r="C19664" t="str">
            <v>CS alloc-salary &amp; wages</v>
          </cell>
          <cell r="L19664">
            <v>790000</v>
          </cell>
        </row>
        <row r="19665">
          <cell r="A19665">
            <v>795002</v>
          </cell>
          <cell r="C19665" t="str">
            <v>CS alloc-contractors &amp; consultants</v>
          </cell>
          <cell r="L19665">
            <v>790000</v>
          </cell>
        </row>
        <row r="19666">
          <cell r="A19666">
            <v>795003</v>
          </cell>
          <cell r="C19666" t="str">
            <v>CS alloc-benefits</v>
          </cell>
          <cell r="L19666">
            <v>790000</v>
          </cell>
        </row>
        <row r="19667">
          <cell r="A19667">
            <v>795004</v>
          </cell>
          <cell r="C19667" t="str">
            <v>CS alloc-recruiting &amp; relocation</v>
          </cell>
          <cell r="L19667">
            <v>790000</v>
          </cell>
        </row>
        <row r="19668">
          <cell r="A19668">
            <v>795005</v>
          </cell>
          <cell r="C19668" t="str">
            <v>CS alloc-other employee expenses</v>
          </cell>
          <cell r="L19668">
            <v>790000</v>
          </cell>
        </row>
        <row r="19669">
          <cell r="A19669">
            <v>795006</v>
          </cell>
          <cell r="C19669" t="str">
            <v>CS alloc-travel &amp; entertainment</v>
          </cell>
          <cell r="L19669">
            <v>790000</v>
          </cell>
        </row>
        <row r="19670">
          <cell r="A19670">
            <v>795007</v>
          </cell>
          <cell r="C19670" t="str">
            <v>CS alloc-professional services</v>
          </cell>
          <cell r="L19670">
            <v>790000</v>
          </cell>
        </row>
        <row r="19671">
          <cell r="A19671">
            <v>795008</v>
          </cell>
          <cell r="C19671" t="str">
            <v>CS alloc-office expenses</v>
          </cell>
          <cell r="L19671">
            <v>790000</v>
          </cell>
        </row>
        <row r="19672">
          <cell r="A19672">
            <v>795009</v>
          </cell>
          <cell r="C19672" t="str">
            <v>CS alloc-expensed equipment &amp; maintenance</v>
          </cell>
          <cell r="L19672">
            <v>790000</v>
          </cell>
        </row>
        <row r="19673">
          <cell r="A19673">
            <v>795010</v>
          </cell>
          <cell r="C19673" t="str">
            <v>CS alloc-facilities expense</v>
          </cell>
          <cell r="L19673">
            <v>790000</v>
          </cell>
        </row>
        <row r="19674">
          <cell r="A19674">
            <v>795011</v>
          </cell>
          <cell r="C19674" t="str">
            <v>CS alloc-depreciation &amp; other expenses</v>
          </cell>
          <cell r="L19674">
            <v>790000</v>
          </cell>
        </row>
        <row r="19675">
          <cell r="A19675">
            <v>795012</v>
          </cell>
          <cell r="C19675" t="str">
            <v>CS alloc-allocations</v>
          </cell>
          <cell r="L19675">
            <v>790000</v>
          </cell>
        </row>
        <row r="19676">
          <cell r="A19676">
            <v>796000</v>
          </cell>
          <cell r="C19676" t="str">
            <v>G&amp;A allocation</v>
          </cell>
          <cell r="L19676">
            <v>790000</v>
          </cell>
        </row>
        <row r="19677">
          <cell r="A19677">
            <v>796500</v>
          </cell>
          <cell r="C19677" t="str">
            <v>OH allocation</v>
          </cell>
          <cell r="L19677">
            <v>790000</v>
          </cell>
        </row>
        <row r="19678">
          <cell r="A19678">
            <v>796501</v>
          </cell>
          <cell r="C19678" t="str">
            <v>OH alloc-salary &amp; wages</v>
          </cell>
          <cell r="L19678">
            <v>790000</v>
          </cell>
        </row>
        <row r="19679">
          <cell r="A19679">
            <v>796502</v>
          </cell>
          <cell r="C19679" t="str">
            <v>OH alloc-contractor &amp; consultants</v>
          </cell>
          <cell r="L19679">
            <v>790000</v>
          </cell>
        </row>
        <row r="19680">
          <cell r="A19680">
            <v>796503</v>
          </cell>
          <cell r="C19680" t="str">
            <v>OH alloc-benefits</v>
          </cell>
          <cell r="L19680">
            <v>790000</v>
          </cell>
        </row>
        <row r="19681">
          <cell r="A19681">
            <v>796504</v>
          </cell>
          <cell r="C19681" t="str">
            <v>OH alloc-recruiting &amp; relocation</v>
          </cell>
          <cell r="L19681">
            <v>790000</v>
          </cell>
        </row>
        <row r="19682">
          <cell r="A19682">
            <v>796505</v>
          </cell>
          <cell r="C19682" t="str">
            <v>OH alloc-other employee expenses</v>
          </cell>
          <cell r="L19682">
            <v>790000</v>
          </cell>
        </row>
        <row r="19683">
          <cell r="A19683">
            <v>796506</v>
          </cell>
          <cell r="C19683" t="str">
            <v>OH alloc-travel &amp; entertainment</v>
          </cell>
          <cell r="L19683">
            <v>790000</v>
          </cell>
        </row>
        <row r="19684">
          <cell r="A19684">
            <v>796507</v>
          </cell>
          <cell r="C19684" t="str">
            <v>OH alloc-professional services</v>
          </cell>
          <cell r="L19684">
            <v>790000</v>
          </cell>
        </row>
        <row r="19685">
          <cell r="A19685">
            <v>796508</v>
          </cell>
          <cell r="C19685" t="str">
            <v>OH alloc-office expenses</v>
          </cell>
          <cell r="L19685">
            <v>790000</v>
          </cell>
        </row>
        <row r="19686">
          <cell r="A19686">
            <v>796509</v>
          </cell>
          <cell r="C19686" t="str">
            <v>OH alloc-expensed equipment &amp; maintenance</v>
          </cell>
          <cell r="L19686">
            <v>790000</v>
          </cell>
        </row>
        <row r="19687">
          <cell r="A19687">
            <v>796510</v>
          </cell>
          <cell r="C19687" t="str">
            <v>OH alloc-facilities expense</v>
          </cell>
          <cell r="L19687">
            <v>790000</v>
          </cell>
        </row>
        <row r="19688">
          <cell r="A19688">
            <v>796511</v>
          </cell>
          <cell r="C19688" t="str">
            <v>OH alloc-depreciation &amp; other expenses</v>
          </cell>
          <cell r="L19688">
            <v>790000</v>
          </cell>
        </row>
        <row r="19689">
          <cell r="A19689">
            <v>796512</v>
          </cell>
          <cell r="C19689" t="str">
            <v>OH alloc-allocations</v>
          </cell>
          <cell r="L19689">
            <v>790000</v>
          </cell>
        </row>
        <row r="19690">
          <cell r="A19690">
            <v>796600</v>
          </cell>
          <cell r="C19690" t="str">
            <v>Marketing Allocation</v>
          </cell>
          <cell r="L19690">
            <v>790000</v>
          </cell>
        </row>
        <row r="19691">
          <cell r="A19691">
            <v>797000</v>
          </cell>
          <cell r="C19691" t="str">
            <v>R&amp;D Expense Allocation</v>
          </cell>
          <cell r="L19691">
            <v>790000</v>
          </cell>
        </row>
        <row r="19692">
          <cell r="A19692">
            <v>797500</v>
          </cell>
          <cell r="C19692" t="str">
            <v>Tax Operating Expense Allocation</v>
          </cell>
          <cell r="L19692">
            <v>790000</v>
          </cell>
        </row>
        <row r="19693">
          <cell r="A19693">
            <v>798000</v>
          </cell>
          <cell r="C19693" t="str">
            <v>PayPal Expense Allocation</v>
          </cell>
          <cell r="L19693">
            <v>790000</v>
          </cell>
        </row>
        <row r="19694">
          <cell r="A19694">
            <v>799000</v>
          </cell>
          <cell r="C19694" t="str">
            <v>Support Group alloc</v>
          </cell>
          <cell r="L19694">
            <v>790000</v>
          </cell>
        </row>
        <row r="19695">
          <cell r="A19695">
            <v>799001</v>
          </cell>
          <cell r="C19695" t="str">
            <v>SG alloc-salary &amp; wages</v>
          </cell>
          <cell r="L19695">
            <v>790000</v>
          </cell>
        </row>
        <row r="19696">
          <cell r="A19696">
            <v>799002</v>
          </cell>
          <cell r="C19696" t="str">
            <v>SG alloc-contractor &amp; consultants</v>
          </cell>
          <cell r="L19696">
            <v>790000</v>
          </cell>
        </row>
        <row r="19697">
          <cell r="A19697">
            <v>799003</v>
          </cell>
          <cell r="C19697" t="str">
            <v>SG alloc-benefits</v>
          </cell>
          <cell r="L19697">
            <v>790000</v>
          </cell>
        </row>
        <row r="19698">
          <cell r="A19698">
            <v>799004</v>
          </cell>
          <cell r="C19698" t="str">
            <v>SG alloc-recruiting &amp; relocation</v>
          </cell>
          <cell r="L19698">
            <v>790000</v>
          </cell>
        </row>
        <row r="19699">
          <cell r="A19699">
            <v>799005</v>
          </cell>
          <cell r="C19699" t="str">
            <v>SG alloc-other employee expenses</v>
          </cell>
          <cell r="L19699">
            <v>790000</v>
          </cell>
        </row>
        <row r="19700">
          <cell r="A19700">
            <v>799006</v>
          </cell>
          <cell r="C19700" t="str">
            <v>SG alloc-travel &amp; entertainment</v>
          </cell>
          <cell r="L19700">
            <v>790000</v>
          </cell>
        </row>
        <row r="19701">
          <cell r="A19701">
            <v>799007</v>
          </cell>
          <cell r="C19701" t="str">
            <v>SG alloc-professional services</v>
          </cell>
          <cell r="L19701">
            <v>790000</v>
          </cell>
        </row>
        <row r="19702">
          <cell r="A19702">
            <v>799008</v>
          </cell>
          <cell r="C19702" t="str">
            <v>SG alloc-office expenses</v>
          </cell>
          <cell r="L19702">
            <v>790000</v>
          </cell>
        </row>
        <row r="19703">
          <cell r="A19703">
            <v>799009</v>
          </cell>
          <cell r="C19703" t="str">
            <v>SG alloc-expensed equipment</v>
          </cell>
          <cell r="L19703">
            <v>790000</v>
          </cell>
        </row>
        <row r="19704">
          <cell r="A19704">
            <v>799010</v>
          </cell>
          <cell r="C19704" t="str">
            <v>SG alloc-facilities expense</v>
          </cell>
          <cell r="L19704">
            <v>790000</v>
          </cell>
        </row>
        <row r="19705">
          <cell r="A19705">
            <v>799011</v>
          </cell>
          <cell r="C19705" t="str">
            <v>SG alloc-depreciation &amp; other expenses</v>
          </cell>
          <cell r="L19705">
            <v>790000</v>
          </cell>
        </row>
        <row r="19706">
          <cell r="A19706">
            <v>799012</v>
          </cell>
          <cell r="C19706" t="str">
            <v>SG alloc-allocations</v>
          </cell>
          <cell r="L19706">
            <v>790000</v>
          </cell>
        </row>
        <row r="19707">
          <cell r="A19707">
            <v>799999</v>
          </cell>
          <cell r="C19707" t="str">
            <v>Assessment/recon</v>
          </cell>
          <cell r="L19707">
            <v>790000</v>
          </cell>
        </row>
        <row r="19709">
          <cell r="A19709">
            <v>800000</v>
          </cell>
          <cell r="C19709" t="str">
            <v>Interest &amp; other income</v>
          </cell>
          <cell r="L19709">
            <v>800000</v>
          </cell>
        </row>
        <row r="19710">
          <cell r="A19710">
            <v>800110</v>
          </cell>
          <cell r="C19710" t="str">
            <v>Interest Income</v>
          </cell>
          <cell r="K19710" t="str">
            <v>EII</v>
          </cell>
          <cell r="L19710">
            <v>800000</v>
          </cell>
        </row>
        <row r="19711">
          <cell r="A19711">
            <v>801000</v>
          </cell>
          <cell r="C19711" t="str">
            <v>Interest Income</v>
          </cell>
          <cell r="L19711">
            <v>800000</v>
          </cell>
        </row>
        <row r="19712">
          <cell r="A19712">
            <v>801400</v>
          </cell>
          <cell r="C19712" t="str">
            <v>Taxable investment income</v>
          </cell>
          <cell r="K19712" t="str">
            <v>EII</v>
          </cell>
          <cell r="L19712">
            <v>800000</v>
          </cell>
        </row>
        <row r="19713">
          <cell r="A19713">
            <v>801401</v>
          </cell>
          <cell r="C19713" t="str">
            <v>Investment income - amortization exp</v>
          </cell>
          <cell r="L19713">
            <v>800000</v>
          </cell>
        </row>
        <row r="19714">
          <cell r="A19714">
            <v>801500</v>
          </cell>
          <cell r="C19714" t="str">
            <v>Non tax investment income</v>
          </cell>
          <cell r="K19714" t="str">
            <v>EII</v>
          </cell>
          <cell r="L19714">
            <v>800000</v>
          </cell>
        </row>
        <row r="19715">
          <cell r="A19715">
            <v>802000</v>
          </cell>
          <cell r="C19715" t="str">
            <v>Other Income</v>
          </cell>
          <cell r="L19715">
            <v>800000</v>
          </cell>
        </row>
        <row r="19716">
          <cell r="A19716">
            <v>802010</v>
          </cell>
          <cell r="C19716" t="str">
            <v>Other income - corp</v>
          </cell>
          <cell r="L19716">
            <v>800000</v>
          </cell>
        </row>
        <row r="19717">
          <cell r="A19717">
            <v>805000</v>
          </cell>
          <cell r="C19717" t="str">
            <v>Discounts earned</v>
          </cell>
          <cell r="L19717">
            <v>800000</v>
          </cell>
        </row>
        <row r="19719">
          <cell r="A19719">
            <v>820000</v>
          </cell>
          <cell r="C19719" t="str">
            <v>Other expense</v>
          </cell>
          <cell r="L19719">
            <v>820000</v>
          </cell>
        </row>
        <row r="19720">
          <cell r="A19720">
            <v>821000</v>
          </cell>
          <cell r="C19720" t="str">
            <v>Interest expense</v>
          </cell>
          <cell r="L19720">
            <v>820000</v>
          </cell>
        </row>
        <row r="19721">
          <cell r="A19721">
            <v>821100</v>
          </cell>
          <cell r="C19721" t="str">
            <v>Interest expense</v>
          </cell>
          <cell r="K19721" t="str">
            <v>EIE</v>
          </cell>
          <cell r="L19721">
            <v>821100</v>
          </cell>
        </row>
        <row r="19722">
          <cell r="A19722">
            <v>822000</v>
          </cell>
          <cell r="C19722" t="str">
            <v>Realized foreign exchange gain/loss</v>
          </cell>
          <cell r="K19722" t="str">
            <v>EFX</v>
          </cell>
          <cell r="L19722">
            <v>820000</v>
          </cell>
        </row>
        <row r="19723">
          <cell r="A19723">
            <v>823000</v>
          </cell>
          <cell r="C19723" t="str">
            <v>Unrealized foreign exchange gain/loss</v>
          </cell>
          <cell r="K19723" t="str">
            <v>EFX</v>
          </cell>
          <cell r="L19723">
            <v>820000</v>
          </cell>
        </row>
        <row r="19724">
          <cell r="A19724">
            <v>824000</v>
          </cell>
          <cell r="C19724" t="str">
            <v>Cumulative Effect of Change in Accounting</v>
          </cell>
          <cell r="K19724" t="str">
            <v>ECE</v>
          </cell>
          <cell r="L19724">
            <v>824000</v>
          </cell>
        </row>
        <row r="19726">
          <cell r="A19726">
            <v>831000</v>
          </cell>
          <cell r="C19726" t="str">
            <v>Investment Income - Taxable</v>
          </cell>
          <cell r="L19726">
            <v>820000</v>
          </cell>
        </row>
        <row r="19727">
          <cell r="A19727">
            <v>832000</v>
          </cell>
          <cell r="C19727" t="str">
            <v>Investment Income - Nontaxable</v>
          </cell>
          <cell r="L19727">
            <v>820000</v>
          </cell>
        </row>
        <row r="19728">
          <cell r="A19728">
            <v>833000</v>
          </cell>
          <cell r="C19728" t="str">
            <v>Realized Gain/Loss on investment</v>
          </cell>
          <cell r="L19728">
            <v>820000</v>
          </cell>
        </row>
        <row r="19729">
          <cell r="A19729">
            <v>834000</v>
          </cell>
          <cell r="C19729" t="str">
            <v>Minority Interest</v>
          </cell>
          <cell r="K19729" t="str">
            <v>EMI</v>
          </cell>
          <cell r="L19729">
            <v>834000</v>
          </cell>
        </row>
        <row r="19730">
          <cell r="A19730">
            <v>835000</v>
          </cell>
          <cell r="C19730" t="str">
            <v>Legal Settlement</v>
          </cell>
          <cell r="K19730" t="str">
            <v>ELS</v>
          </cell>
          <cell r="L19730">
            <v>835000</v>
          </cell>
        </row>
        <row r="19731">
          <cell r="A19731">
            <v>836000</v>
          </cell>
          <cell r="C19731" t="str">
            <v>Partnership income (loss)</v>
          </cell>
          <cell r="K19731" t="str">
            <v>EPI</v>
          </cell>
          <cell r="L19731">
            <v>836000</v>
          </cell>
        </row>
        <row r="19733">
          <cell r="A19733">
            <v>840000</v>
          </cell>
          <cell r="C19733" t="str">
            <v>Other expenses</v>
          </cell>
          <cell r="L19733">
            <v>820000</v>
          </cell>
        </row>
        <row r="19734">
          <cell r="A19734">
            <v>841000</v>
          </cell>
          <cell r="C19734" t="str">
            <v>Investment impairment</v>
          </cell>
          <cell r="L19734">
            <v>820000</v>
          </cell>
        </row>
        <row r="19735">
          <cell r="A19735">
            <v>845000</v>
          </cell>
          <cell r="C19735" t="str">
            <v>Gain/Loss on disposal of assets</v>
          </cell>
          <cell r="L19735">
            <v>820000</v>
          </cell>
        </row>
        <row r="19737">
          <cell r="A19737">
            <v>850000</v>
          </cell>
          <cell r="C19737" t="str">
            <v>Provision for income taxes</v>
          </cell>
          <cell r="L19737">
            <v>850000</v>
          </cell>
        </row>
        <row r="19738">
          <cell r="A19738">
            <v>851000</v>
          </cell>
          <cell r="C19738" t="str">
            <v>Provision for federal income taxes</v>
          </cell>
          <cell r="L19738">
            <v>850000</v>
          </cell>
        </row>
        <row r="19739">
          <cell r="A19739">
            <v>852000</v>
          </cell>
          <cell r="C19739" t="str">
            <v>Withholding Tax Expense</v>
          </cell>
          <cell r="L19739">
            <v>850000</v>
          </cell>
        </row>
        <row r="19740">
          <cell r="A19740">
            <v>853000</v>
          </cell>
          <cell r="C19740" t="str">
            <v>Provision for foreign income taxes</v>
          </cell>
          <cell r="L19740">
            <v>850000</v>
          </cell>
        </row>
        <row r="19742">
          <cell r="A19742">
            <v>860000</v>
          </cell>
          <cell r="C19742" t="str">
            <v>ER contributions - income</v>
          </cell>
          <cell r="L19742">
            <v>800000</v>
          </cell>
        </row>
        <row r="19744">
          <cell r="A19744">
            <v>870000</v>
          </cell>
          <cell r="C19744" t="str">
            <v>Benefits paid to participants - expense</v>
          </cell>
          <cell r="L19744">
            <v>820000</v>
          </cell>
        </row>
        <row r="19746">
          <cell r="A19746">
            <v>900010</v>
          </cell>
          <cell r="C19746" t="str">
            <v>Activated Carried Forward Losses</v>
          </cell>
          <cell r="L19746">
            <v>850000</v>
          </cell>
        </row>
        <row r="19747">
          <cell r="A19747">
            <v>900020</v>
          </cell>
          <cell r="C19747" t="str">
            <v>Deferred Carried Forward Losses</v>
          </cell>
          <cell r="L19747">
            <v>850000</v>
          </cell>
        </row>
        <row r="19748">
          <cell r="A19748">
            <v>900030</v>
          </cell>
          <cell r="C19748" t="str">
            <v>Consolidation - Imbalances</v>
          </cell>
          <cell r="L19748">
            <v>850000</v>
          </cell>
        </row>
        <row r="19750">
          <cell r="A19750">
            <v>999995</v>
          </cell>
          <cell r="C19750" t="str">
            <v>Prop-Dummy-4010018257</v>
          </cell>
          <cell r="L19750">
            <v>100000</v>
          </cell>
        </row>
        <row r="19751">
          <cell r="A19751">
            <v>999996</v>
          </cell>
          <cell r="C19751" t="str">
            <v>North-Dummy-4010018257</v>
          </cell>
          <cell r="L19751">
            <v>100000</v>
          </cell>
        </row>
        <row r="19752">
          <cell r="A19752">
            <v>999997</v>
          </cell>
          <cell r="C19752" t="str">
            <v>Fixed Assets  I/C xfer suspense</v>
          </cell>
          <cell r="L19752">
            <v>850000</v>
          </cell>
        </row>
        <row r="19753">
          <cell r="A19753">
            <v>999998</v>
          </cell>
          <cell r="C19753" t="str">
            <v>JE Upload 950+Line Splitting Account</v>
          </cell>
          <cell r="L19753">
            <v>850000</v>
          </cell>
        </row>
        <row r="19754">
          <cell r="A19754">
            <v>999999</v>
          </cell>
          <cell r="C19754" t="str">
            <v>Go-Live Data transfer account</v>
          </cell>
          <cell r="L19754">
            <v>850000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c"/>
      <sheetName val="Instructions"/>
      <sheetName val="A"/>
      <sheetName val="Fcst Summary Slide"/>
      <sheetName val="Index"/>
      <sheetName val="Fcst"/>
      <sheetName val="Prev Fcst"/>
      <sheetName val="Plan"/>
      <sheetName val="12Qtr Rpt"/>
      <sheetName val="Variance Rpt"/>
      <sheetName val="Actuals Rpt"/>
      <sheetName val="Fcst Rpt"/>
      <sheetName val="OCOS Rpt"/>
      <sheetName val="Trend Rpt"/>
      <sheetName val="Trend Rpt Controllable Exp"/>
      <sheetName val="Headcount Rpt"/>
      <sheetName val="Act Memo-1"/>
      <sheetName val="Act Memo-2"/>
      <sheetName val="Act Memo-3"/>
      <sheetName val="Act Memo-1 (Qtr)"/>
      <sheetName val="Act Memo-2 (Qtr)"/>
      <sheetName val="Act Memo-3 (Qtr)"/>
      <sheetName val="Fcst Memo-1"/>
      <sheetName val="Fcst Memo-2"/>
      <sheetName val="Data"/>
      <sheetName val="Slide Actual"/>
      <sheetName val="Slide Fcst"/>
      <sheetName val="Slide Trend"/>
      <sheetName val="Mobile FLD Order Fcst"/>
      <sheetName val="Fixed FLD Order Fcst"/>
      <sheetName val="Sales fcst FFLD"/>
      <sheetName val="Sales Fcst Mfg"/>
      <sheetName val="OCOS Actl &amp; FCST Fixed FLD"/>
      <sheetName val="OCOS Actl &amp; FCST Mobile FLD"/>
      <sheetName val="MFLD SalesMargin Fcst"/>
      <sheetName val="Exp Rollup Mobile"/>
      <sheetName val="Exp Rollup Fixed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heet6"/>
      <sheetName val="CC"/>
      <sheetName val="Web- M2"/>
      <sheetName val="PC depts"/>
      <sheetName val="src"/>
      <sheetName val="Instru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oyee Master"/>
      <sheetName val="Update Instructions"/>
      <sheetName val="Recon &amp; JE's"/>
      <sheetName val="Projections"/>
      <sheetName val="Stock Comp. by Function"/>
      <sheetName val="Cheap Stock"/>
      <sheetName val="Accelerated Vesting"/>
      <sheetName val="Liquidity Program"/>
      <sheetName val="Peter Thiel Private Placement"/>
      <sheetName val="FMV Summary"/>
      <sheetName val="terms update"/>
      <sheetName val="Projections 12-31-01 (FYI Only)"/>
      <sheetName val="Mar 02 Equity Edge Report"/>
      <sheetName val="Feb 02 Equity Edge report"/>
      <sheetName val="All eBay Codes"/>
    </sheetNames>
    <sheetDataSet>
      <sheetData sheetId="0" refreshError="1">
        <row r="8">
          <cell r="A8" t="str">
            <v>Name</v>
          </cell>
          <cell r="B8" t="str">
            <v>Location</v>
          </cell>
          <cell r="C8" t="str">
            <v>Department</v>
          </cell>
          <cell r="D8" t="str">
            <v>Employee?</v>
          </cell>
          <cell r="E8" t="str">
            <v>Termination Date</v>
          </cell>
        </row>
        <row r="9">
          <cell r="A9" t="str">
            <v>Abboud, Sandra</v>
          </cell>
          <cell r="B9" t="str">
            <v>Omaha</v>
          </cell>
          <cell r="C9" t="str">
            <v>CS &amp; OPS</v>
          </cell>
          <cell r="D9" t="str">
            <v>Yes</v>
          </cell>
          <cell r="E9" t="str">
            <v/>
          </cell>
        </row>
        <row r="10">
          <cell r="A10" t="str">
            <v>Adams, Jackie</v>
          </cell>
          <cell r="B10" t="str">
            <v>Omaha</v>
          </cell>
          <cell r="C10" t="str">
            <v>CS &amp; OPS</v>
          </cell>
          <cell r="D10" t="str">
            <v>Yes</v>
          </cell>
          <cell r="E10">
            <v>36971</v>
          </cell>
        </row>
        <row r="11">
          <cell r="A11" t="str">
            <v>Adams, John</v>
          </cell>
          <cell r="B11" t="str">
            <v>Omaha</v>
          </cell>
          <cell r="C11" t="str">
            <v>CS &amp; OPS</v>
          </cell>
          <cell r="D11" t="str">
            <v>Yes</v>
          </cell>
          <cell r="E11">
            <v>37244</v>
          </cell>
        </row>
        <row r="12">
          <cell r="A12" t="str">
            <v>Aggarwal, Sanjay</v>
          </cell>
          <cell r="B12" t="str">
            <v>Palo Alto</v>
          </cell>
          <cell r="C12" t="str">
            <v>Product</v>
          </cell>
          <cell r="D12" t="str">
            <v>No</v>
          </cell>
          <cell r="E12" t="str">
            <v/>
          </cell>
        </row>
        <row r="13">
          <cell r="A13" t="str">
            <v>Aguilar, Andrew</v>
          </cell>
          <cell r="B13" t="str">
            <v>Palo Alto</v>
          </cell>
          <cell r="C13" t="str">
            <v>G&amp;A</v>
          </cell>
          <cell r="D13" t="str">
            <v>Yes</v>
          </cell>
          <cell r="E13" t="str">
            <v/>
          </cell>
        </row>
        <row r="14">
          <cell r="A14" t="str">
            <v>Aird, Cecil</v>
          </cell>
          <cell r="B14" t="str">
            <v>Palo Alto</v>
          </cell>
          <cell r="C14" t="str">
            <v>CS &amp; OPS</v>
          </cell>
          <cell r="D14" t="str">
            <v>Yes</v>
          </cell>
          <cell r="E14">
            <v>37011</v>
          </cell>
        </row>
        <row r="15">
          <cell r="A15" t="str">
            <v>Alejo, Elizabeth</v>
          </cell>
          <cell r="B15" t="str">
            <v>Palo Alto</v>
          </cell>
          <cell r="C15" t="str">
            <v>CS &amp; OPS</v>
          </cell>
          <cell r="D15" t="str">
            <v>Yes</v>
          </cell>
          <cell r="E15">
            <v>37011</v>
          </cell>
        </row>
        <row r="16">
          <cell r="A16" t="str">
            <v>Alexander, Scott</v>
          </cell>
          <cell r="B16" t="str">
            <v>Palo Alto</v>
          </cell>
          <cell r="C16" t="str">
            <v>Product</v>
          </cell>
          <cell r="D16" t="str">
            <v>Yes</v>
          </cell>
          <cell r="E16" t="str">
            <v/>
          </cell>
        </row>
        <row r="17">
          <cell r="A17" t="str">
            <v>Alimbuyuguen, Jerome</v>
          </cell>
          <cell r="B17" t="str">
            <v>Palo Alto</v>
          </cell>
          <cell r="C17" t="str">
            <v>CS &amp; OPS</v>
          </cell>
          <cell r="D17" t="str">
            <v>Yes</v>
          </cell>
          <cell r="E17">
            <v>36735</v>
          </cell>
        </row>
        <row r="18">
          <cell r="A18" t="str">
            <v>Allan, Matthew</v>
          </cell>
          <cell r="B18" t="str">
            <v>Omaha</v>
          </cell>
          <cell r="C18" t="str">
            <v>CS &amp; OPS</v>
          </cell>
          <cell r="D18" t="str">
            <v>Yes</v>
          </cell>
          <cell r="E18" t="str">
            <v/>
          </cell>
        </row>
        <row r="19">
          <cell r="A19" t="str">
            <v>Allen, Lynn</v>
          </cell>
          <cell r="B19" t="str">
            <v>Omaha</v>
          </cell>
          <cell r="C19" t="str">
            <v>CS &amp; OPS</v>
          </cell>
          <cell r="D19" t="str">
            <v>Yes</v>
          </cell>
          <cell r="E19">
            <v>36990</v>
          </cell>
        </row>
        <row r="20">
          <cell r="A20" t="str">
            <v>Anderson, Carolyn</v>
          </cell>
          <cell r="B20" t="str">
            <v>Omaha</v>
          </cell>
          <cell r="C20" t="str">
            <v>CS &amp; OPS</v>
          </cell>
          <cell r="D20" t="str">
            <v>Yes</v>
          </cell>
          <cell r="E20" t="str">
            <v/>
          </cell>
        </row>
        <row r="21">
          <cell r="A21" t="str">
            <v>Anderson, Julie</v>
          </cell>
          <cell r="B21" t="str">
            <v>Palo Alto</v>
          </cell>
          <cell r="C21" t="str">
            <v>CS &amp; OPS</v>
          </cell>
          <cell r="D21" t="str">
            <v>Yes</v>
          </cell>
          <cell r="E21" t="str">
            <v/>
          </cell>
        </row>
        <row r="22">
          <cell r="A22" t="str">
            <v>Anderson, Lynne</v>
          </cell>
          <cell r="B22" t="str">
            <v>Omaha</v>
          </cell>
          <cell r="C22" t="str">
            <v>CS &amp; OPS</v>
          </cell>
          <cell r="D22" t="str">
            <v>Yes</v>
          </cell>
          <cell r="E22" t="str">
            <v/>
          </cell>
        </row>
        <row r="23">
          <cell r="A23" t="str">
            <v>Anderson, Mark</v>
          </cell>
          <cell r="B23" t="str">
            <v>Omaha</v>
          </cell>
          <cell r="C23" t="str">
            <v>CS &amp; OPS</v>
          </cell>
          <cell r="D23" t="str">
            <v>Yes</v>
          </cell>
          <cell r="E23" t="str">
            <v/>
          </cell>
        </row>
        <row r="24">
          <cell r="A24" t="str">
            <v>Anderson, Melissa</v>
          </cell>
          <cell r="B24" t="str">
            <v>Omaha</v>
          </cell>
          <cell r="C24" t="str">
            <v>CS &amp; OPS</v>
          </cell>
          <cell r="D24" t="str">
            <v>Yes</v>
          </cell>
          <cell r="E24">
            <v>37179</v>
          </cell>
        </row>
        <row r="25">
          <cell r="A25" t="str">
            <v>Antonio, Jonathan</v>
          </cell>
          <cell r="B25" t="str">
            <v>Palo Alto</v>
          </cell>
          <cell r="C25" t="str">
            <v>Product</v>
          </cell>
          <cell r="D25" t="str">
            <v>Yes</v>
          </cell>
          <cell r="E25" t="str">
            <v/>
          </cell>
        </row>
        <row r="26">
          <cell r="A26" t="str">
            <v>Apetz, Amy</v>
          </cell>
          <cell r="B26" t="str">
            <v>Omaha</v>
          </cell>
          <cell r="C26" t="str">
            <v>CS &amp; OPS</v>
          </cell>
          <cell r="D26" t="str">
            <v>Yes</v>
          </cell>
          <cell r="E26" t="str">
            <v/>
          </cell>
        </row>
        <row r="27">
          <cell r="A27" t="str">
            <v>Aptekar, Denise</v>
          </cell>
          <cell r="B27" t="str">
            <v>Palo Alto</v>
          </cell>
          <cell r="C27" t="str">
            <v>CS &amp; OPS</v>
          </cell>
          <cell r="D27" t="str">
            <v>Yes</v>
          </cell>
          <cell r="E27" t="str">
            <v/>
          </cell>
        </row>
        <row r="28">
          <cell r="A28" t="str">
            <v>Arai, Tom</v>
          </cell>
          <cell r="B28" t="str">
            <v>Palo Alto</v>
          </cell>
          <cell r="C28" t="str">
            <v>CS &amp; OPS</v>
          </cell>
          <cell r="D28" t="str">
            <v>Yes</v>
          </cell>
          <cell r="E28" t="str">
            <v/>
          </cell>
        </row>
        <row r="29">
          <cell r="A29" t="str">
            <v>Armstrong, Kevin</v>
          </cell>
          <cell r="B29" t="str">
            <v>Omaha</v>
          </cell>
          <cell r="C29" t="str">
            <v>CS &amp; OPS</v>
          </cell>
          <cell r="D29" t="str">
            <v>Yes</v>
          </cell>
          <cell r="E29" t="str">
            <v/>
          </cell>
        </row>
        <row r="30">
          <cell r="A30" t="str">
            <v>Armstrong, Steven</v>
          </cell>
          <cell r="B30" t="str">
            <v>Palo Alto</v>
          </cell>
          <cell r="C30" t="str">
            <v>G&amp;A</v>
          </cell>
          <cell r="D30" t="str">
            <v>Yes</v>
          </cell>
          <cell r="E30">
            <v>36819</v>
          </cell>
        </row>
        <row r="31">
          <cell r="A31" t="str">
            <v>Arvisais, Edward</v>
          </cell>
          <cell r="B31" t="str">
            <v>Omaha</v>
          </cell>
          <cell r="C31" t="str">
            <v>CS &amp; OPS</v>
          </cell>
          <cell r="D31" t="str">
            <v>Yes</v>
          </cell>
          <cell r="E31">
            <v>37144</v>
          </cell>
        </row>
        <row r="32">
          <cell r="A32" t="str">
            <v>Ashby , David</v>
          </cell>
          <cell r="B32" t="str">
            <v>Omaha</v>
          </cell>
          <cell r="C32" t="str">
            <v>CS &amp; OPS</v>
          </cell>
          <cell r="D32" t="str">
            <v>Yes</v>
          </cell>
          <cell r="E32">
            <v>36935</v>
          </cell>
        </row>
        <row r="33">
          <cell r="A33" t="str">
            <v>Ashley, Peter</v>
          </cell>
          <cell r="B33" t="str">
            <v>Palo Alto</v>
          </cell>
          <cell r="C33" t="str">
            <v>Marketing</v>
          </cell>
          <cell r="D33" t="str">
            <v>Yes</v>
          </cell>
          <cell r="E33" t="str">
            <v/>
          </cell>
        </row>
        <row r="34">
          <cell r="A34" t="str">
            <v>Aston, David</v>
          </cell>
          <cell r="B34" t="str">
            <v>Palo Alto</v>
          </cell>
          <cell r="C34" t="str">
            <v>G&amp;A</v>
          </cell>
          <cell r="D34" t="str">
            <v>Yes</v>
          </cell>
          <cell r="E34" t="str">
            <v/>
          </cell>
        </row>
        <row r="35">
          <cell r="A35" t="str">
            <v>Auger, Tracy</v>
          </cell>
          <cell r="B35" t="str">
            <v>Omaha</v>
          </cell>
          <cell r="C35" t="str">
            <v>CS &amp; OPS</v>
          </cell>
          <cell r="D35" t="str">
            <v>Yes</v>
          </cell>
          <cell r="E35" t="str">
            <v/>
          </cell>
        </row>
        <row r="36">
          <cell r="A36" t="str">
            <v>Avolio, Patricia</v>
          </cell>
          <cell r="B36" t="str">
            <v>Omaha</v>
          </cell>
          <cell r="C36" t="str">
            <v>CS &amp; OPS</v>
          </cell>
          <cell r="D36" t="str">
            <v>Yes</v>
          </cell>
          <cell r="E36" t="str">
            <v/>
          </cell>
        </row>
        <row r="37">
          <cell r="A37" t="str">
            <v>Avolio, Ralph</v>
          </cell>
          <cell r="B37" t="str">
            <v>Omaha</v>
          </cell>
          <cell r="C37" t="str">
            <v>CS &amp; OPS</v>
          </cell>
          <cell r="D37" t="str">
            <v>Yes</v>
          </cell>
          <cell r="E37" t="str">
            <v/>
          </cell>
        </row>
        <row r="38">
          <cell r="A38" t="str">
            <v>Badgett, Patricia</v>
          </cell>
          <cell r="B38" t="str">
            <v>Omaha</v>
          </cell>
          <cell r="C38" t="str">
            <v>CS &amp; OPS</v>
          </cell>
          <cell r="D38" t="str">
            <v>Yes</v>
          </cell>
          <cell r="E38" t="str">
            <v/>
          </cell>
        </row>
        <row r="39">
          <cell r="A39" t="str">
            <v>Bailey, Latasha</v>
          </cell>
          <cell r="B39" t="str">
            <v>Omaha</v>
          </cell>
          <cell r="C39" t="str">
            <v>CS &amp; OPS</v>
          </cell>
          <cell r="D39" t="str">
            <v>Yes</v>
          </cell>
          <cell r="E39" t="str">
            <v/>
          </cell>
        </row>
        <row r="40">
          <cell r="A40" t="str">
            <v>Bailly, Ross</v>
          </cell>
          <cell r="B40" t="str">
            <v>Omaha</v>
          </cell>
          <cell r="C40" t="str">
            <v>CS &amp; OPS</v>
          </cell>
          <cell r="D40" t="str">
            <v>Yes</v>
          </cell>
          <cell r="E40">
            <v>37193</v>
          </cell>
        </row>
        <row r="41">
          <cell r="A41" t="str">
            <v>Balagtas, Edgar</v>
          </cell>
          <cell r="B41" t="str">
            <v>Palo Alto</v>
          </cell>
          <cell r="C41" t="str">
            <v>CS &amp; OPS</v>
          </cell>
          <cell r="D41" t="str">
            <v>Yes</v>
          </cell>
          <cell r="E41">
            <v>37361</v>
          </cell>
        </row>
        <row r="42">
          <cell r="A42" t="str">
            <v>Ballain, Misty</v>
          </cell>
          <cell r="B42" t="str">
            <v>Omaha</v>
          </cell>
          <cell r="C42" t="str">
            <v>CS &amp; OPS</v>
          </cell>
          <cell r="D42" t="str">
            <v>Yes</v>
          </cell>
          <cell r="E42" t="str">
            <v/>
          </cell>
        </row>
        <row r="43">
          <cell r="A43" t="str">
            <v>Banion, Devin</v>
          </cell>
          <cell r="B43" t="str">
            <v>Omaha</v>
          </cell>
          <cell r="C43" t="str">
            <v>CS &amp; OPS</v>
          </cell>
          <cell r="D43" t="str">
            <v>Yes</v>
          </cell>
          <cell r="E43" t="str">
            <v/>
          </cell>
        </row>
        <row r="44">
          <cell r="A44" t="str">
            <v>Banister, Scott</v>
          </cell>
          <cell r="B44" t="str">
            <v>Palo Alto</v>
          </cell>
          <cell r="C44" t="str">
            <v>CS &amp; OPS</v>
          </cell>
          <cell r="D44" t="str">
            <v>No</v>
          </cell>
          <cell r="E44" t="str">
            <v/>
          </cell>
        </row>
        <row r="45">
          <cell r="A45" t="str">
            <v>Bankole-Farrow, Mobolanle</v>
          </cell>
          <cell r="B45" t="str">
            <v>Omaha</v>
          </cell>
          <cell r="C45" t="str">
            <v>CS &amp; OPS</v>
          </cell>
          <cell r="D45" t="str">
            <v>Yes</v>
          </cell>
          <cell r="E45">
            <v>37007</v>
          </cell>
        </row>
        <row r="46">
          <cell r="A46" t="str">
            <v>Barajas, Miguel</v>
          </cell>
          <cell r="B46" t="str">
            <v>Omaha</v>
          </cell>
          <cell r="C46" t="str">
            <v>CS &amp; OPS</v>
          </cell>
          <cell r="D46" t="str">
            <v>Yes</v>
          </cell>
          <cell r="E46" t="str">
            <v/>
          </cell>
        </row>
        <row r="47">
          <cell r="A47" t="str">
            <v>Barba, Troy</v>
          </cell>
          <cell r="B47" t="str">
            <v>Palo Alto</v>
          </cell>
          <cell r="C47" t="str">
            <v>Product</v>
          </cell>
          <cell r="D47" t="str">
            <v>Yes</v>
          </cell>
          <cell r="E47" t="str">
            <v/>
          </cell>
        </row>
        <row r="48">
          <cell r="A48" t="str">
            <v>Bartlett, Joanna</v>
          </cell>
          <cell r="B48" t="str">
            <v>Omaha</v>
          </cell>
          <cell r="C48" t="str">
            <v>CS &amp; OPS</v>
          </cell>
          <cell r="D48" t="str">
            <v>Yes</v>
          </cell>
          <cell r="E48" t="str">
            <v/>
          </cell>
        </row>
        <row r="49">
          <cell r="A49" t="str">
            <v>Basha, Samira</v>
          </cell>
          <cell r="B49" t="str">
            <v>Palo Alto</v>
          </cell>
          <cell r="C49" t="str">
            <v>Product</v>
          </cell>
          <cell r="D49" t="str">
            <v>Yes</v>
          </cell>
          <cell r="E49" t="str">
            <v/>
          </cell>
        </row>
        <row r="50">
          <cell r="A50" t="str">
            <v>Baye, Edward</v>
          </cell>
          <cell r="B50" t="str">
            <v>Omaha</v>
          </cell>
          <cell r="C50" t="str">
            <v>CS &amp; OPS</v>
          </cell>
          <cell r="D50" t="str">
            <v>Yes</v>
          </cell>
          <cell r="E50">
            <v>37274</v>
          </cell>
        </row>
        <row r="51">
          <cell r="A51" t="str">
            <v>Bazant, Valerie</v>
          </cell>
          <cell r="B51" t="str">
            <v>Omaha</v>
          </cell>
          <cell r="C51" t="str">
            <v>CS &amp; OPS</v>
          </cell>
          <cell r="D51" t="str">
            <v>Yes</v>
          </cell>
          <cell r="E51" t="str">
            <v/>
          </cell>
        </row>
        <row r="52">
          <cell r="A52" t="str">
            <v>Beacom, Michael</v>
          </cell>
          <cell r="B52" t="str">
            <v>Omaha</v>
          </cell>
          <cell r="C52" t="str">
            <v>CS &amp; OPS</v>
          </cell>
          <cell r="D52" t="str">
            <v>Yes</v>
          </cell>
          <cell r="E52" t="str">
            <v/>
          </cell>
        </row>
        <row r="53">
          <cell r="A53" t="str">
            <v>Beaugard, Priscilla</v>
          </cell>
          <cell r="B53" t="str">
            <v>Omaha</v>
          </cell>
          <cell r="C53" t="str">
            <v>CS &amp; OPS</v>
          </cell>
          <cell r="D53" t="str">
            <v>Yes</v>
          </cell>
          <cell r="E53">
            <v>37281</v>
          </cell>
        </row>
        <row r="54">
          <cell r="A54" t="str">
            <v>Becker, Debra</v>
          </cell>
          <cell r="B54" t="str">
            <v>Omaha</v>
          </cell>
          <cell r="C54" t="str">
            <v>CS &amp; OPS</v>
          </cell>
          <cell r="D54" t="str">
            <v>Yes</v>
          </cell>
          <cell r="E54" t="str">
            <v/>
          </cell>
        </row>
        <row r="55">
          <cell r="A55" t="str">
            <v>Becker, Kelley</v>
          </cell>
          <cell r="B55" t="str">
            <v>Omaha</v>
          </cell>
          <cell r="C55" t="str">
            <v>CS &amp; OPS</v>
          </cell>
          <cell r="D55" t="str">
            <v>Yes</v>
          </cell>
          <cell r="E55" t="str">
            <v/>
          </cell>
        </row>
        <row r="56">
          <cell r="A56" t="str">
            <v>Becker, Suzie</v>
          </cell>
          <cell r="B56" t="str">
            <v>Omaha</v>
          </cell>
          <cell r="C56" t="str">
            <v>CS &amp; OPS</v>
          </cell>
          <cell r="D56" t="str">
            <v>Yes</v>
          </cell>
          <cell r="E56" t="str">
            <v/>
          </cell>
        </row>
        <row r="57">
          <cell r="A57" t="str">
            <v>Beene, Wanda</v>
          </cell>
          <cell r="B57" t="str">
            <v>Omaha</v>
          </cell>
          <cell r="C57" t="str">
            <v>CS &amp; OPS</v>
          </cell>
          <cell r="D57" t="str">
            <v>Yes</v>
          </cell>
          <cell r="E57">
            <v>36950</v>
          </cell>
        </row>
        <row r="58">
          <cell r="A58" t="str">
            <v>Belk, Carolyn</v>
          </cell>
          <cell r="B58" t="str">
            <v>Omaha</v>
          </cell>
          <cell r="C58" t="str">
            <v>CS &amp; OPS</v>
          </cell>
          <cell r="D58" t="str">
            <v>Yes</v>
          </cell>
          <cell r="E58" t="str">
            <v/>
          </cell>
        </row>
        <row r="59">
          <cell r="A59" t="str">
            <v>Bell, Marcus</v>
          </cell>
          <cell r="B59" t="str">
            <v>Omaha</v>
          </cell>
          <cell r="C59" t="str">
            <v>CS &amp; OPS</v>
          </cell>
          <cell r="D59" t="str">
            <v>Yes</v>
          </cell>
          <cell r="E59">
            <v>37046</v>
          </cell>
        </row>
        <row r="60">
          <cell r="A60" t="str">
            <v>Bell, Marjory</v>
          </cell>
          <cell r="B60" t="str">
            <v>Omaha</v>
          </cell>
          <cell r="C60" t="str">
            <v>CS &amp; OPS</v>
          </cell>
          <cell r="D60" t="str">
            <v>Yes</v>
          </cell>
          <cell r="E60" t="str">
            <v/>
          </cell>
        </row>
        <row r="61">
          <cell r="A61" t="str">
            <v>Bell, Wendell</v>
          </cell>
          <cell r="B61" t="str">
            <v>Omaha</v>
          </cell>
          <cell r="C61" t="str">
            <v>CS &amp; OPS</v>
          </cell>
          <cell r="D61" t="str">
            <v>Yes</v>
          </cell>
          <cell r="E61">
            <v>37007</v>
          </cell>
        </row>
        <row r="62">
          <cell r="A62" t="str">
            <v>Bernal-Saltzmann, Michelle</v>
          </cell>
          <cell r="B62" t="str">
            <v>Omaha</v>
          </cell>
          <cell r="C62" t="str">
            <v>CS &amp; OPS</v>
          </cell>
          <cell r="D62" t="str">
            <v>Yes</v>
          </cell>
          <cell r="E62">
            <v>37033</v>
          </cell>
        </row>
        <row r="63">
          <cell r="A63" t="str">
            <v>Beutler, Beth</v>
          </cell>
          <cell r="B63" t="str">
            <v>Omaha</v>
          </cell>
          <cell r="C63" t="str">
            <v>CS &amp; OPS</v>
          </cell>
          <cell r="D63" t="str">
            <v>Yes</v>
          </cell>
          <cell r="E63" t="str">
            <v/>
          </cell>
        </row>
        <row r="64">
          <cell r="A64" t="str">
            <v>Beutler, Ryan</v>
          </cell>
          <cell r="B64" t="str">
            <v>Omaha</v>
          </cell>
          <cell r="C64" t="str">
            <v>CS &amp; OPS</v>
          </cell>
          <cell r="D64" t="str">
            <v>Yes</v>
          </cell>
          <cell r="E64" t="str">
            <v/>
          </cell>
        </row>
        <row r="65">
          <cell r="A65" t="str">
            <v>Bhargava, Anita</v>
          </cell>
          <cell r="B65" t="str">
            <v>Palo Alto</v>
          </cell>
          <cell r="C65" t="str">
            <v>Product</v>
          </cell>
          <cell r="D65" t="str">
            <v>Yes</v>
          </cell>
          <cell r="E65" t="str">
            <v/>
          </cell>
        </row>
        <row r="66">
          <cell r="A66" t="str">
            <v>Bhargava, Sanjay</v>
          </cell>
          <cell r="B66" t="str">
            <v>Palo Alto</v>
          </cell>
          <cell r="C66" t="str">
            <v>G&amp;A</v>
          </cell>
          <cell r="D66" t="str">
            <v>Yes</v>
          </cell>
          <cell r="E66">
            <v>36987</v>
          </cell>
        </row>
        <row r="67">
          <cell r="A67" t="str">
            <v>Bhasin, Tanya</v>
          </cell>
          <cell r="B67" t="str">
            <v>Palo Alto</v>
          </cell>
          <cell r="C67" t="str">
            <v>CS &amp; OPS</v>
          </cell>
          <cell r="D67" t="str">
            <v>Yes</v>
          </cell>
          <cell r="E67" t="str">
            <v/>
          </cell>
        </row>
        <row r="68">
          <cell r="A68" t="str">
            <v>Bigger, Cameron</v>
          </cell>
          <cell r="B68" t="str">
            <v>Palo Alto</v>
          </cell>
          <cell r="C68" t="str">
            <v>Product</v>
          </cell>
          <cell r="D68" t="str">
            <v>Yes</v>
          </cell>
          <cell r="E68" t="str">
            <v/>
          </cell>
        </row>
        <row r="69">
          <cell r="A69" t="str">
            <v>Billian, Damon</v>
          </cell>
          <cell r="B69" t="str">
            <v>Palo Alto</v>
          </cell>
          <cell r="C69" t="str">
            <v>Product</v>
          </cell>
          <cell r="D69" t="str">
            <v>Yes</v>
          </cell>
          <cell r="E69" t="str">
            <v/>
          </cell>
        </row>
        <row r="70">
          <cell r="A70" t="str">
            <v>Billian, Jason</v>
          </cell>
          <cell r="B70" t="str">
            <v>Palo Alto</v>
          </cell>
          <cell r="C70" t="str">
            <v>Product</v>
          </cell>
          <cell r="D70" t="str">
            <v>Yes</v>
          </cell>
          <cell r="E70" t="str">
            <v/>
          </cell>
        </row>
        <row r="71">
          <cell r="A71" t="str">
            <v>Blaine, Troy</v>
          </cell>
          <cell r="B71" t="str">
            <v>Omaha</v>
          </cell>
          <cell r="C71" t="str">
            <v>CS &amp; OPS</v>
          </cell>
          <cell r="D71" t="str">
            <v>Yes</v>
          </cell>
          <cell r="E71">
            <v>36931</v>
          </cell>
        </row>
        <row r="72">
          <cell r="A72" t="str">
            <v>Bode, Theodore</v>
          </cell>
          <cell r="B72" t="str">
            <v>Omaha</v>
          </cell>
          <cell r="C72" t="str">
            <v>CS &amp; OPS</v>
          </cell>
          <cell r="D72" t="str">
            <v>Yes</v>
          </cell>
          <cell r="E72" t="str">
            <v/>
          </cell>
        </row>
        <row r="73">
          <cell r="A73" t="str">
            <v>Bogumill, Matt</v>
          </cell>
          <cell r="B73" t="str">
            <v>London</v>
          </cell>
          <cell r="C73" t="str">
            <v>Marketing</v>
          </cell>
          <cell r="D73" t="str">
            <v>Yes</v>
          </cell>
          <cell r="E73">
            <v>37190</v>
          </cell>
        </row>
        <row r="74">
          <cell r="A74" t="str">
            <v>Bohle, Jean</v>
          </cell>
          <cell r="B74" t="str">
            <v>Omaha</v>
          </cell>
          <cell r="C74" t="str">
            <v>CS &amp; OPS</v>
          </cell>
          <cell r="D74" t="str">
            <v>Yes</v>
          </cell>
          <cell r="E74">
            <v>37417</v>
          </cell>
        </row>
        <row r="75">
          <cell r="A75" t="str">
            <v>Boneh, Dan</v>
          </cell>
          <cell r="B75" t="str">
            <v>Palo Alto</v>
          </cell>
          <cell r="C75" t="str">
            <v>Product</v>
          </cell>
          <cell r="D75" t="str">
            <v>No</v>
          </cell>
          <cell r="E75" t="str">
            <v/>
          </cell>
        </row>
        <row r="76">
          <cell r="A76" t="str">
            <v>Book, Norman</v>
          </cell>
          <cell r="B76" t="str">
            <v>Palo Alto</v>
          </cell>
          <cell r="C76" t="str">
            <v>CS &amp; OPS</v>
          </cell>
          <cell r="D76" t="str">
            <v>Yes</v>
          </cell>
          <cell r="E76" t="str">
            <v/>
          </cell>
        </row>
        <row r="77">
          <cell r="A77" t="str">
            <v>Book, Theresa</v>
          </cell>
          <cell r="B77" t="str">
            <v>Omaha</v>
          </cell>
          <cell r="C77" t="str">
            <v>CS &amp; OPS</v>
          </cell>
          <cell r="D77" t="str">
            <v>Yes</v>
          </cell>
          <cell r="E77" t="str">
            <v/>
          </cell>
        </row>
        <row r="78">
          <cell r="A78" t="str">
            <v>Botha, Roelof</v>
          </cell>
          <cell r="B78" t="str">
            <v>Palo Alto</v>
          </cell>
          <cell r="C78" t="str">
            <v>G&amp;A</v>
          </cell>
          <cell r="D78" t="str">
            <v>Yes</v>
          </cell>
          <cell r="E78" t="str">
            <v/>
          </cell>
        </row>
        <row r="79">
          <cell r="A79" t="str">
            <v>Bothwell, Amanda</v>
          </cell>
          <cell r="B79" t="str">
            <v>Omaha</v>
          </cell>
          <cell r="C79" t="str">
            <v>CS &amp; OPS</v>
          </cell>
          <cell r="D79" t="str">
            <v>Yes</v>
          </cell>
          <cell r="E79" t="str">
            <v/>
          </cell>
        </row>
        <row r="80">
          <cell r="A80" t="str">
            <v>Bouge, Lynne</v>
          </cell>
          <cell r="B80" t="str">
            <v>Omaha</v>
          </cell>
          <cell r="C80" t="str">
            <v>CS &amp; OPS</v>
          </cell>
          <cell r="D80" t="str">
            <v>Yes</v>
          </cell>
          <cell r="E80" t="str">
            <v/>
          </cell>
        </row>
        <row r="81">
          <cell r="A81" t="str">
            <v>Bowers, Michele</v>
          </cell>
          <cell r="B81" t="str">
            <v>Omaha</v>
          </cell>
          <cell r="C81" t="str">
            <v>CS &amp; OPS</v>
          </cell>
          <cell r="D81" t="str">
            <v>Yes</v>
          </cell>
          <cell r="E81">
            <v>37264</v>
          </cell>
        </row>
        <row r="82">
          <cell r="A82" t="str">
            <v>Bowser, Theodore</v>
          </cell>
          <cell r="B82" t="str">
            <v>Omaha</v>
          </cell>
          <cell r="C82" t="str">
            <v>CS &amp; OPS</v>
          </cell>
          <cell r="D82" t="str">
            <v>Yes</v>
          </cell>
          <cell r="E82">
            <v>37210</v>
          </cell>
        </row>
        <row r="83">
          <cell r="A83" t="str">
            <v>Braasch, Adam</v>
          </cell>
          <cell r="B83" t="str">
            <v>Omaha</v>
          </cell>
          <cell r="C83" t="str">
            <v>CS &amp; OPS</v>
          </cell>
          <cell r="D83" t="str">
            <v>Yes</v>
          </cell>
          <cell r="E83" t="str">
            <v/>
          </cell>
        </row>
        <row r="84">
          <cell r="A84" t="str">
            <v>Bradburne, Mary</v>
          </cell>
          <cell r="B84" t="str">
            <v>Palo Alto</v>
          </cell>
          <cell r="C84" t="str">
            <v>CS &amp; OPS</v>
          </cell>
          <cell r="D84" t="str">
            <v>Yes</v>
          </cell>
          <cell r="E84" t="str">
            <v/>
          </cell>
        </row>
        <row r="85">
          <cell r="A85" t="str">
            <v>Brandley, Dina</v>
          </cell>
          <cell r="B85" t="str">
            <v>Omaha</v>
          </cell>
          <cell r="C85" t="str">
            <v>CS &amp; OPS</v>
          </cell>
          <cell r="D85" t="str">
            <v>Yes</v>
          </cell>
          <cell r="E85">
            <v>37253</v>
          </cell>
        </row>
        <row r="86">
          <cell r="A86" t="str">
            <v>Branigan, Norina</v>
          </cell>
          <cell r="B86" t="str">
            <v>Omaha</v>
          </cell>
          <cell r="C86" t="str">
            <v>CS &amp; OPS</v>
          </cell>
          <cell r="D86" t="str">
            <v>Yes</v>
          </cell>
          <cell r="E86">
            <v>37169</v>
          </cell>
        </row>
        <row r="87">
          <cell r="A87" t="str">
            <v>Brathwaite, Rod</v>
          </cell>
          <cell r="B87" t="str">
            <v>Palo Alto</v>
          </cell>
          <cell r="C87" t="str">
            <v>CS &amp; OPS</v>
          </cell>
          <cell r="D87" t="str">
            <v>Yes</v>
          </cell>
          <cell r="E87" t="str">
            <v/>
          </cell>
        </row>
        <row r="88">
          <cell r="A88" t="str">
            <v>Braun, Amy</v>
          </cell>
          <cell r="B88" t="str">
            <v>Omaha</v>
          </cell>
          <cell r="C88" t="str">
            <v>CS &amp; OPS</v>
          </cell>
          <cell r="D88" t="str">
            <v>Yes</v>
          </cell>
          <cell r="E88" t="str">
            <v/>
          </cell>
        </row>
        <row r="89">
          <cell r="A89" t="str">
            <v>Braunstein, Scott</v>
          </cell>
          <cell r="B89" t="str">
            <v>London</v>
          </cell>
          <cell r="C89" t="str">
            <v>G&amp;A</v>
          </cell>
          <cell r="D89" t="str">
            <v>Yes</v>
          </cell>
          <cell r="E89" t="str">
            <v/>
          </cell>
        </row>
        <row r="90">
          <cell r="A90" t="str">
            <v>Breitenbach, Patrick</v>
          </cell>
          <cell r="B90" t="str">
            <v>Palo Alto</v>
          </cell>
          <cell r="C90" t="str">
            <v>Product</v>
          </cell>
          <cell r="D90" t="str">
            <v>Yes</v>
          </cell>
          <cell r="E90" t="str">
            <v/>
          </cell>
        </row>
        <row r="91">
          <cell r="A91" t="str">
            <v>Brester, Richard</v>
          </cell>
          <cell r="B91" t="str">
            <v>Omaha</v>
          </cell>
          <cell r="C91" t="str">
            <v>CS &amp; OPS</v>
          </cell>
          <cell r="D91" t="str">
            <v>Yes</v>
          </cell>
          <cell r="E91" t="str">
            <v/>
          </cell>
        </row>
        <row r="92">
          <cell r="A92" t="str">
            <v>Bridgewater, Lisako</v>
          </cell>
          <cell r="B92" t="str">
            <v>Palo Alto</v>
          </cell>
          <cell r="C92" t="str">
            <v>CS &amp; OPS</v>
          </cell>
          <cell r="D92" t="str">
            <v>Yes</v>
          </cell>
          <cell r="E92">
            <v>37011</v>
          </cell>
        </row>
        <row r="93">
          <cell r="A93" t="str">
            <v>Briles, Randy</v>
          </cell>
          <cell r="B93" t="str">
            <v>Omaha</v>
          </cell>
          <cell r="C93" t="str">
            <v>CS &amp; OPS</v>
          </cell>
          <cell r="D93" t="str">
            <v>Yes</v>
          </cell>
          <cell r="E93" t="str">
            <v/>
          </cell>
        </row>
        <row r="94">
          <cell r="A94" t="str">
            <v>Brink Cain, Kelle</v>
          </cell>
          <cell r="B94" t="str">
            <v>Omaha</v>
          </cell>
          <cell r="C94" t="str">
            <v>CS &amp; OPS</v>
          </cell>
          <cell r="D94" t="str">
            <v>Yes</v>
          </cell>
          <cell r="E94" t="str">
            <v/>
          </cell>
        </row>
        <row r="95">
          <cell r="A95" t="str">
            <v>Brodskiy, Yuriy</v>
          </cell>
          <cell r="B95" t="str">
            <v>Palo Alto</v>
          </cell>
          <cell r="C95" t="str">
            <v>Product</v>
          </cell>
          <cell r="D95" t="str">
            <v>Yes</v>
          </cell>
          <cell r="E95" t="str">
            <v/>
          </cell>
        </row>
        <row r="96">
          <cell r="A96" t="str">
            <v>Brooks, Tamara</v>
          </cell>
          <cell r="B96" t="str">
            <v>Omaha</v>
          </cell>
          <cell r="C96" t="str">
            <v>CS &amp; OPS</v>
          </cell>
          <cell r="D96" t="str">
            <v>Yes</v>
          </cell>
          <cell r="E96">
            <v>37347</v>
          </cell>
        </row>
        <row r="97">
          <cell r="A97" t="str">
            <v>Brown, Austin Jay</v>
          </cell>
          <cell r="B97" t="str">
            <v>Omaha</v>
          </cell>
          <cell r="C97" t="str">
            <v>CS &amp; OPS</v>
          </cell>
          <cell r="D97" t="str">
            <v>Yes</v>
          </cell>
          <cell r="E97" t="str">
            <v/>
          </cell>
        </row>
        <row r="98">
          <cell r="A98" t="str">
            <v>Brown, Daramus</v>
          </cell>
          <cell r="B98" t="str">
            <v>Omaha</v>
          </cell>
          <cell r="C98" t="str">
            <v>CS &amp; OPS</v>
          </cell>
          <cell r="D98" t="str">
            <v>Yes</v>
          </cell>
          <cell r="E98">
            <v>37354</v>
          </cell>
        </row>
        <row r="99">
          <cell r="A99" t="str">
            <v>Brown, Erin</v>
          </cell>
          <cell r="B99" t="str">
            <v>Omaha</v>
          </cell>
          <cell r="C99" t="str">
            <v>CS &amp; OPS</v>
          </cell>
          <cell r="D99" t="str">
            <v>Yes</v>
          </cell>
          <cell r="E99" t="str">
            <v/>
          </cell>
        </row>
        <row r="100">
          <cell r="A100" t="str">
            <v>Brown, Michael</v>
          </cell>
          <cell r="B100" t="str">
            <v>Omaha</v>
          </cell>
          <cell r="C100" t="str">
            <v>CS &amp; OPS</v>
          </cell>
          <cell r="D100" t="str">
            <v>Yes</v>
          </cell>
          <cell r="E100" t="str">
            <v/>
          </cell>
        </row>
        <row r="101">
          <cell r="A101" t="str">
            <v>Brown, Sarah</v>
          </cell>
          <cell r="B101" t="str">
            <v>Palo Alto</v>
          </cell>
          <cell r="C101" t="str">
            <v>G&amp;A</v>
          </cell>
          <cell r="D101" t="str">
            <v>Yes</v>
          </cell>
          <cell r="E101">
            <v>37225</v>
          </cell>
        </row>
        <row r="102">
          <cell r="A102" t="str">
            <v>Brown, Sue</v>
          </cell>
          <cell r="B102" t="str">
            <v>Omaha</v>
          </cell>
          <cell r="C102" t="str">
            <v>CS &amp; OPS</v>
          </cell>
          <cell r="D102" t="str">
            <v>Yes</v>
          </cell>
          <cell r="E102">
            <v>37057</v>
          </cell>
        </row>
        <row r="103">
          <cell r="A103" t="str">
            <v>Brownfield, Kenneth</v>
          </cell>
          <cell r="B103" t="str">
            <v>Palo Alto</v>
          </cell>
          <cell r="C103" t="str">
            <v>CS &amp; OPS</v>
          </cell>
          <cell r="D103" t="str">
            <v>Yes</v>
          </cell>
          <cell r="E103" t="str">
            <v/>
          </cell>
        </row>
        <row r="104">
          <cell r="A104" t="str">
            <v>Brye, Gwendolyn</v>
          </cell>
          <cell r="B104" t="str">
            <v>Omaha</v>
          </cell>
          <cell r="C104" t="str">
            <v>CS &amp; OPS</v>
          </cell>
          <cell r="D104" t="str">
            <v>Yes</v>
          </cell>
          <cell r="E104" t="str">
            <v/>
          </cell>
        </row>
        <row r="105">
          <cell r="A105" t="str">
            <v>Buckley, Robert</v>
          </cell>
          <cell r="B105" t="str">
            <v>Omaha</v>
          </cell>
          <cell r="C105" t="str">
            <v>CS &amp; OPS</v>
          </cell>
          <cell r="D105" t="str">
            <v>Yes</v>
          </cell>
          <cell r="E105" t="str">
            <v/>
          </cell>
        </row>
        <row r="106">
          <cell r="A106" t="str">
            <v>Buckner, Jennifer</v>
          </cell>
          <cell r="B106" t="str">
            <v>Omaha</v>
          </cell>
          <cell r="C106" t="str">
            <v>CS &amp; OPS</v>
          </cell>
          <cell r="D106" t="str">
            <v>Yes</v>
          </cell>
          <cell r="E106" t="str">
            <v/>
          </cell>
        </row>
        <row r="107">
          <cell r="A107" t="str">
            <v>Bui, Dennise</v>
          </cell>
          <cell r="B107" t="str">
            <v>Palo Alto</v>
          </cell>
          <cell r="C107" t="str">
            <v>G&amp;A</v>
          </cell>
          <cell r="D107" t="str">
            <v>Yes</v>
          </cell>
          <cell r="E107" t="str">
            <v/>
          </cell>
        </row>
        <row r="108">
          <cell r="A108" t="str">
            <v>Burket, Gilbert</v>
          </cell>
          <cell r="B108" t="str">
            <v>Omaha</v>
          </cell>
          <cell r="C108" t="str">
            <v>CS &amp; OPS</v>
          </cell>
          <cell r="D108" t="str">
            <v>Yes</v>
          </cell>
          <cell r="E108" t="str">
            <v/>
          </cell>
        </row>
        <row r="109">
          <cell r="A109" t="str">
            <v>Burton, Steven</v>
          </cell>
          <cell r="B109" t="str">
            <v>Omaha</v>
          </cell>
          <cell r="C109" t="str">
            <v>CS &amp; OPS</v>
          </cell>
          <cell r="D109" t="str">
            <v>Yes</v>
          </cell>
          <cell r="E109" t="str">
            <v/>
          </cell>
        </row>
        <row r="110">
          <cell r="A110" t="str">
            <v>Busch, Amy</v>
          </cell>
          <cell r="B110" t="str">
            <v>Omaha</v>
          </cell>
          <cell r="C110" t="str">
            <v>CS &amp; OPS</v>
          </cell>
          <cell r="D110" t="str">
            <v>Yes</v>
          </cell>
          <cell r="E110" t="str">
            <v/>
          </cell>
        </row>
        <row r="111">
          <cell r="A111" t="str">
            <v>Busch, Kevin</v>
          </cell>
          <cell r="B111" t="str">
            <v>Omaha</v>
          </cell>
          <cell r="C111" t="str">
            <v>CS &amp; OPS</v>
          </cell>
          <cell r="D111" t="str">
            <v>Yes</v>
          </cell>
          <cell r="E111" t="str">
            <v/>
          </cell>
        </row>
        <row r="112">
          <cell r="A112" t="str">
            <v>Bushnell, Nick</v>
          </cell>
          <cell r="B112" t="str">
            <v>Palo Alto</v>
          </cell>
          <cell r="C112" t="str">
            <v>CS &amp; OPS</v>
          </cell>
          <cell r="D112" t="str">
            <v>Yes</v>
          </cell>
          <cell r="E112" t="str">
            <v/>
          </cell>
        </row>
        <row r="113">
          <cell r="A113" t="str">
            <v>Butler, Anthony</v>
          </cell>
          <cell r="B113" t="str">
            <v>Omaha</v>
          </cell>
          <cell r="C113" t="str">
            <v>CS &amp; OPS</v>
          </cell>
          <cell r="D113" t="str">
            <v>Yes</v>
          </cell>
          <cell r="E113">
            <v>37237</v>
          </cell>
        </row>
        <row r="114">
          <cell r="A114" t="str">
            <v>Buzbee, Brian</v>
          </cell>
          <cell r="B114" t="str">
            <v>Omaha</v>
          </cell>
          <cell r="C114" t="str">
            <v>CS &amp; OPS</v>
          </cell>
          <cell r="D114" t="str">
            <v>Yes</v>
          </cell>
          <cell r="E114" t="str">
            <v/>
          </cell>
        </row>
        <row r="115">
          <cell r="A115" t="str">
            <v>Callahan, Susan</v>
          </cell>
          <cell r="B115" t="str">
            <v>Omaha</v>
          </cell>
          <cell r="C115" t="str">
            <v>CS &amp; OPS</v>
          </cell>
          <cell r="D115" t="str">
            <v>Yes</v>
          </cell>
          <cell r="E115">
            <v>37362</v>
          </cell>
        </row>
        <row r="116">
          <cell r="A116" t="str">
            <v>Campbell, Lisa</v>
          </cell>
          <cell r="B116" t="str">
            <v>Omaha</v>
          </cell>
          <cell r="C116" t="str">
            <v>CS &amp; OPS</v>
          </cell>
          <cell r="D116" t="str">
            <v>Yes</v>
          </cell>
          <cell r="E116">
            <v>37095</v>
          </cell>
        </row>
        <row r="117">
          <cell r="A117" t="str">
            <v>Canicosa, John</v>
          </cell>
          <cell r="B117" t="str">
            <v>Palo Alto</v>
          </cell>
          <cell r="C117" t="str">
            <v>Product</v>
          </cell>
          <cell r="D117" t="str">
            <v>Yes</v>
          </cell>
          <cell r="E117" t="str">
            <v/>
          </cell>
        </row>
        <row r="118">
          <cell r="A118" t="str">
            <v>Cano , Jonathan</v>
          </cell>
          <cell r="B118" t="str">
            <v>Palo Alto</v>
          </cell>
          <cell r="C118" t="str">
            <v>G&amp;A</v>
          </cell>
          <cell r="D118" t="str">
            <v>Yes</v>
          </cell>
          <cell r="E118">
            <v>37043</v>
          </cell>
        </row>
        <row r="119">
          <cell r="A119" t="str">
            <v>Cantu, Richard</v>
          </cell>
          <cell r="B119" t="str">
            <v>Omaha</v>
          </cell>
          <cell r="C119" t="str">
            <v>CS &amp; OPS</v>
          </cell>
          <cell r="D119" t="str">
            <v>Yes</v>
          </cell>
          <cell r="E119">
            <v>37298</v>
          </cell>
        </row>
        <row r="120">
          <cell r="A120" t="str">
            <v>Carey, Brian</v>
          </cell>
          <cell r="B120" t="str">
            <v>Palo Alto</v>
          </cell>
          <cell r="C120" t="str">
            <v>CS &amp; OPS</v>
          </cell>
          <cell r="D120" t="str">
            <v>Yes</v>
          </cell>
          <cell r="E120">
            <v>37011</v>
          </cell>
        </row>
        <row r="121">
          <cell r="A121" t="str">
            <v>Carl, Kristie</v>
          </cell>
          <cell r="B121" t="str">
            <v>Omaha</v>
          </cell>
          <cell r="C121" t="str">
            <v>CS &amp; OPS</v>
          </cell>
          <cell r="D121" t="str">
            <v>Yes</v>
          </cell>
          <cell r="E121" t="str">
            <v/>
          </cell>
        </row>
        <row r="122">
          <cell r="A122" t="str">
            <v>Carlisle, David</v>
          </cell>
          <cell r="B122" t="str">
            <v>Palo Alto</v>
          </cell>
          <cell r="C122" t="str">
            <v>Product</v>
          </cell>
          <cell r="D122" t="str">
            <v>Yes</v>
          </cell>
          <cell r="E122" t="str">
            <v/>
          </cell>
        </row>
        <row r="123">
          <cell r="A123" t="str">
            <v>Carlson, Janet</v>
          </cell>
          <cell r="B123" t="str">
            <v>Omaha</v>
          </cell>
          <cell r="C123" t="str">
            <v>CS &amp; OPS</v>
          </cell>
          <cell r="D123" t="str">
            <v>Yes</v>
          </cell>
          <cell r="E123" t="str">
            <v/>
          </cell>
        </row>
        <row r="124">
          <cell r="A124" t="str">
            <v>Carmichael, Chris</v>
          </cell>
          <cell r="B124" t="str">
            <v>Omaha</v>
          </cell>
          <cell r="C124" t="str">
            <v>CS &amp; OPS</v>
          </cell>
          <cell r="D124" t="str">
            <v>Yes</v>
          </cell>
          <cell r="E124" t="str">
            <v/>
          </cell>
        </row>
        <row r="125">
          <cell r="A125" t="str">
            <v>Carosella, Jessica</v>
          </cell>
          <cell r="B125" t="str">
            <v>Omaha</v>
          </cell>
          <cell r="C125" t="str">
            <v>CS &amp; OPS</v>
          </cell>
          <cell r="D125" t="str">
            <v>Yes</v>
          </cell>
          <cell r="E125" t="str">
            <v/>
          </cell>
        </row>
        <row r="126">
          <cell r="A126" t="str">
            <v>Carr, Brian</v>
          </cell>
          <cell r="B126" t="str">
            <v>Palo Alto</v>
          </cell>
          <cell r="C126" t="str">
            <v>CS &amp; OPS</v>
          </cell>
          <cell r="D126" t="str">
            <v>Yes</v>
          </cell>
          <cell r="E126">
            <v>36755</v>
          </cell>
        </row>
        <row r="127">
          <cell r="A127" t="str">
            <v>Carr, Tameca</v>
          </cell>
          <cell r="B127" t="str">
            <v>Palo Alto</v>
          </cell>
          <cell r="C127" t="str">
            <v>G&amp;A</v>
          </cell>
          <cell r="D127" t="str">
            <v>Yes</v>
          </cell>
          <cell r="E127">
            <v>36893</v>
          </cell>
        </row>
        <row r="128">
          <cell r="A128" t="str">
            <v>Carroll, Nicholas</v>
          </cell>
          <cell r="B128" t="str">
            <v>Palo Alto</v>
          </cell>
          <cell r="C128" t="str">
            <v>Product</v>
          </cell>
          <cell r="D128" t="str">
            <v>Yes</v>
          </cell>
          <cell r="E128">
            <v>36851</v>
          </cell>
        </row>
        <row r="129">
          <cell r="A129" t="str">
            <v>Carruth, Shantae</v>
          </cell>
          <cell r="B129" t="str">
            <v>Omaha</v>
          </cell>
          <cell r="C129" t="str">
            <v>CS &amp; OPS</v>
          </cell>
          <cell r="D129" t="str">
            <v>Yes</v>
          </cell>
          <cell r="E129">
            <v>37092</v>
          </cell>
        </row>
        <row r="130">
          <cell r="A130" t="str">
            <v>Carvalho, Tony</v>
          </cell>
          <cell r="B130" t="str">
            <v>Palo Alto</v>
          </cell>
          <cell r="C130" t="str">
            <v>G&amp;A</v>
          </cell>
          <cell r="D130" t="str">
            <v>Yes</v>
          </cell>
          <cell r="E130" t="str">
            <v/>
          </cell>
        </row>
        <row r="131">
          <cell r="A131" t="str">
            <v>Cary, Ethan</v>
          </cell>
          <cell r="B131" t="str">
            <v>Palo Alto</v>
          </cell>
          <cell r="C131" t="str">
            <v>CS &amp; OPS</v>
          </cell>
          <cell r="D131" t="str">
            <v>Yes</v>
          </cell>
          <cell r="E131" t="str">
            <v/>
          </cell>
        </row>
        <row r="132">
          <cell r="A132" t="str">
            <v>Casagrande, Robert</v>
          </cell>
          <cell r="B132" t="str">
            <v>Omaha</v>
          </cell>
          <cell r="C132" t="str">
            <v>CS &amp; OPS</v>
          </cell>
          <cell r="D132" t="str">
            <v>Yes</v>
          </cell>
          <cell r="E132" t="str">
            <v/>
          </cell>
        </row>
        <row r="133">
          <cell r="A133" t="str">
            <v>Casagrande, Taj</v>
          </cell>
          <cell r="B133" t="str">
            <v>Omaha</v>
          </cell>
          <cell r="C133" t="str">
            <v>CS &amp; OPS</v>
          </cell>
          <cell r="D133" t="str">
            <v>Yes</v>
          </cell>
          <cell r="E133" t="str">
            <v/>
          </cell>
        </row>
        <row r="134">
          <cell r="A134" t="str">
            <v>Catlin, Colin</v>
          </cell>
          <cell r="B134" t="str">
            <v>Palo Alto</v>
          </cell>
          <cell r="C134" t="str">
            <v>Product</v>
          </cell>
          <cell r="D134" t="str">
            <v>Yes</v>
          </cell>
          <cell r="E134">
            <v>36600</v>
          </cell>
        </row>
        <row r="135">
          <cell r="A135" t="str">
            <v>Cervelli, Gregory</v>
          </cell>
          <cell r="B135" t="str">
            <v>Palo Alto</v>
          </cell>
          <cell r="C135" t="str">
            <v>CS &amp; OPS</v>
          </cell>
          <cell r="D135" t="str">
            <v>Yes</v>
          </cell>
          <cell r="E135" t="str">
            <v/>
          </cell>
        </row>
        <row r="136">
          <cell r="A136" t="str">
            <v>Chaffee, Johnathan</v>
          </cell>
          <cell r="B136" t="str">
            <v>Omaha</v>
          </cell>
          <cell r="C136" t="str">
            <v>CS &amp; OPS</v>
          </cell>
          <cell r="D136" t="str">
            <v>Yes</v>
          </cell>
          <cell r="E136" t="str">
            <v/>
          </cell>
        </row>
        <row r="137">
          <cell r="A137" t="str">
            <v>Chan, Daniel</v>
          </cell>
          <cell r="B137" t="str">
            <v>Palo Alto</v>
          </cell>
          <cell r="C137" t="str">
            <v>CS &amp; OPS</v>
          </cell>
          <cell r="D137" t="str">
            <v>Yes</v>
          </cell>
          <cell r="E137">
            <v>37011</v>
          </cell>
        </row>
        <row r="138">
          <cell r="A138" t="str">
            <v>Chan, Vilaphon</v>
          </cell>
          <cell r="B138" t="str">
            <v>Omaha</v>
          </cell>
          <cell r="C138" t="str">
            <v>CS &amp; OPS</v>
          </cell>
          <cell r="D138" t="str">
            <v>Yes</v>
          </cell>
          <cell r="E138" t="str">
            <v/>
          </cell>
        </row>
        <row r="139">
          <cell r="A139" t="str">
            <v>Chand, Vandhana</v>
          </cell>
          <cell r="B139" t="str">
            <v>Palo Alto</v>
          </cell>
          <cell r="C139" t="str">
            <v>CS &amp; OPS</v>
          </cell>
          <cell r="D139" t="str">
            <v>Yes</v>
          </cell>
          <cell r="E139" t="str">
            <v/>
          </cell>
        </row>
        <row r="140">
          <cell r="A140" t="str">
            <v>Chant, Margaret</v>
          </cell>
          <cell r="B140" t="str">
            <v>Palo Alto</v>
          </cell>
          <cell r="C140" t="str">
            <v>CS &amp; OPS</v>
          </cell>
          <cell r="D140" t="str">
            <v>Yes</v>
          </cell>
          <cell r="E140">
            <v>37173</v>
          </cell>
        </row>
        <row r="141">
          <cell r="A141" t="str">
            <v>Chappell-Lawrence, Janice</v>
          </cell>
          <cell r="B141" t="str">
            <v>Omaha</v>
          </cell>
          <cell r="C141" t="str">
            <v>CS &amp; OPS</v>
          </cell>
          <cell r="D141" t="str">
            <v>Yes</v>
          </cell>
          <cell r="E141">
            <v>37019</v>
          </cell>
        </row>
        <row r="142">
          <cell r="A142" t="str">
            <v>Chen, Chris</v>
          </cell>
          <cell r="B142" t="str">
            <v>Palo Alto</v>
          </cell>
          <cell r="C142" t="str">
            <v>Product</v>
          </cell>
          <cell r="D142" t="str">
            <v>Yes</v>
          </cell>
          <cell r="E142" t="str">
            <v/>
          </cell>
        </row>
        <row r="143">
          <cell r="A143" t="str">
            <v>Chen, Steven</v>
          </cell>
          <cell r="B143" t="str">
            <v>Palo Alto</v>
          </cell>
          <cell r="C143" t="str">
            <v>Product</v>
          </cell>
          <cell r="D143" t="str">
            <v>Yes</v>
          </cell>
          <cell r="E143" t="str">
            <v/>
          </cell>
        </row>
        <row r="144">
          <cell r="A144" t="str">
            <v>Chou, Alice</v>
          </cell>
          <cell r="B144" t="str">
            <v>Palo Alto</v>
          </cell>
          <cell r="C144" t="str">
            <v>G&amp;A</v>
          </cell>
          <cell r="D144" t="str">
            <v>Yes</v>
          </cell>
          <cell r="E144" t="str">
            <v/>
          </cell>
        </row>
        <row r="145">
          <cell r="A145" t="str">
            <v>Chou, Paul</v>
          </cell>
          <cell r="B145" t="str">
            <v>Palo Alto</v>
          </cell>
          <cell r="C145" t="str">
            <v>CS &amp; OPS</v>
          </cell>
          <cell r="D145" t="str">
            <v>Yes</v>
          </cell>
          <cell r="E145">
            <v>36769</v>
          </cell>
        </row>
        <row r="146">
          <cell r="A146" t="str">
            <v>Christiansen, Lyn</v>
          </cell>
          <cell r="B146" t="str">
            <v>Palo Alto</v>
          </cell>
          <cell r="C146" t="str">
            <v>CS &amp; OPS</v>
          </cell>
          <cell r="D146" t="str">
            <v>No</v>
          </cell>
          <cell r="E146" t="str">
            <v/>
          </cell>
        </row>
        <row r="147">
          <cell r="A147" t="str">
            <v>Christoffersen, William</v>
          </cell>
          <cell r="B147" t="str">
            <v>Omaha</v>
          </cell>
          <cell r="C147" t="str">
            <v>CS &amp; OPS</v>
          </cell>
          <cell r="D147" t="str">
            <v>Yes</v>
          </cell>
          <cell r="E147" t="str">
            <v/>
          </cell>
        </row>
        <row r="148">
          <cell r="A148" t="str">
            <v>Chu, Zhe Peter</v>
          </cell>
          <cell r="B148" t="str">
            <v>Palo Alto</v>
          </cell>
          <cell r="C148" t="str">
            <v>Product</v>
          </cell>
          <cell r="D148" t="str">
            <v>Yes</v>
          </cell>
          <cell r="E148" t="str">
            <v/>
          </cell>
        </row>
        <row r="149">
          <cell r="A149" t="str">
            <v>Chung, Bora</v>
          </cell>
          <cell r="B149" t="str">
            <v>Palo Alto</v>
          </cell>
          <cell r="C149" t="str">
            <v>Product</v>
          </cell>
          <cell r="D149" t="str">
            <v>Yes</v>
          </cell>
          <cell r="E149" t="str">
            <v/>
          </cell>
        </row>
        <row r="150">
          <cell r="A150" t="str">
            <v>Cinquini, Joseph</v>
          </cell>
          <cell r="B150" t="str">
            <v>Palo Alto</v>
          </cell>
          <cell r="C150" t="str">
            <v>CS &amp; OPS</v>
          </cell>
          <cell r="D150" t="str">
            <v>Yes</v>
          </cell>
          <cell r="E150">
            <v>37085</v>
          </cell>
        </row>
        <row r="151">
          <cell r="A151" t="str">
            <v>Coale, Rhonda</v>
          </cell>
          <cell r="B151" t="str">
            <v>Omaha</v>
          </cell>
          <cell r="C151" t="str">
            <v>CS &amp; OPS</v>
          </cell>
          <cell r="D151" t="str">
            <v>Yes</v>
          </cell>
          <cell r="E151">
            <v>37092</v>
          </cell>
        </row>
        <row r="152">
          <cell r="A152" t="str">
            <v>Cobarrubias, Francisco</v>
          </cell>
          <cell r="B152" t="str">
            <v>Palo Alto</v>
          </cell>
          <cell r="C152" t="str">
            <v>Product</v>
          </cell>
          <cell r="D152" t="str">
            <v>Yes</v>
          </cell>
          <cell r="E152">
            <v>37084</v>
          </cell>
        </row>
        <row r="153">
          <cell r="A153" t="str">
            <v>Collins, Duane</v>
          </cell>
          <cell r="B153" t="str">
            <v>Omaha</v>
          </cell>
          <cell r="C153" t="str">
            <v>CS &amp; OPS</v>
          </cell>
          <cell r="D153" t="str">
            <v>Yes</v>
          </cell>
          <cell r="E153">
            <v>37371</v>
          </cell>
        </row>
        <row r="154">
          <cell r="A154" t="str">
            <v>Combs, John Matthew</v>
          </cell>
          <cell r="B154" t="str">
            <v>Palo Alto</v>
          </cell>
          <cell r="C154" t="str">
            <v>G&amp;A</v>
          </cell>
          <cell r="D154" t="str">
            <v>Yes</v>
          </cell>
          <cell r="E154">
            <v>37323</v>
          </cell>
        </row>
        <row r="155">
          <cell r="A155" t="str">
            <v>Combs, Suzanne</v>
          </cell>
          <cell r="B155" t="str">
            <v>Omaha</v>
          </cell>
          <cell r="C155" t="str">
            <v>CS &amp; OPS</v>
          </cell>
          <cell r="D155" t="str">
            <v>Yes</v>
          </cell>
          <cell r="E155" t="str">
            <v/>
          </cell>
        </row>
        <row r="156">
          <cell r="A156" t="str">
            <v>Community Bank Shares,</v>
          </cell>
          <cell r="B156" t="str">
            <v>Palo Alto</v>
          </cell>
          <cell r="C156" t="str">
            <v>CS &amp; OPS</v>
          </cell>
          <cell r="D156" t="str">
            <v>No</v>
          </cell>
          <cell r="E156" t="str">
            <v/>
          </cell>
        </row>
        <row r="157">
          <cell r="A157" t="str">
            <v>Coniglio, Amy</v>
          </cell>
          <cell r="B157" t="str">
            <v>Omaha</v>
          </cell>
          <cell r="C157" t="str">
            <v>CS &amp; OPS</v>
          </cell>
          <cell r="D157" t="str">
            <v>Yes</v>
          </cell>
          <cell r="E157" t="str">
            <v/>
          </cell>
        </row>
        <row r="158">
          <cell r="A158" t="str">
            <v>Connealy, Corie</v>
          </cell>
          <cell r="B158" t="str">
            <v>Omaha</v>
          </cell>
          <cell r="C158" t="str">
            <v>CS &amp; OPS</v>
          </cell>
          <cell r="D158" t="str">
            <v>Yes</v>
          </cell>
          <cell r="E158">
            <v>37343</v>
          </cell>
        </row>
        <row r="159">
          <cell r="A159" t="str">
            <v>Cooey, Jo</v>
          </cell>
          <cell r="B159" t="str">
            <v>Omaha</v>
          </cell>
          <cell r="C159" t="str">
            <v>CS &amp; OPS</v>
          </cell>
          <cell r="D159" t="str">
            <v>Yes</v>
          </cell>
          <cell r="E159">
            <v>36938</v>
          </cell>
        </row>
        <row r="160">
          <cell r="A160" t="str">
            <v>Cooney, Susan</v>
          </cell>
          <cell r="B160" t="str">
            <v>Palo Alto</v>
          </cell>
          <cell r="C160" t="str">
            <v>CS &amp; OPS</v>
          </cell>
          <cell r="D160" t="str">
            <v>Yes</v>
          </cell>
          <cell r="E160" t="str">
            <v/>
          </cell>
        </row>
        <row r="161">
          <cell r="A161" t="str">
            <v>Coonradt, Scott</v>
          </cell>
          <cell r="B161" t="str">
            <v>Palo Alto</v>
          </cell>
          <cell r="C161" t="str">
            <v>Product</v>
          </cell>
          <cell r="D161" t="str">
            <v>Yes</v>
          </cell>
          <cell r="E161" t="str">
            <v/>
          </cell>
        </row>
        <row r="162">
          <cell r="A162" t="str">
            <v>Copley, Jenna</v>
          </cell>
          <cell r="B162" t="str">
            <v>London</v>
          </cell>
          <cell r="C162" t="str">
            <v>G&amp;A</v>
          </cell>
          <cell r="D162" t="str">
            <v>Yes</v>
          </cell>
          <cell r="E162" t="str">
            <v/>
          </cell>
        </row>
        <row r="163">
          <cell r="A163" t="str">
            <v>Corbett, Colin</v>
          </cell>
          <cell r="B163" t="str">
            <v>Palo Alto</v>
          </cell>
          <cell r="C163" t="str">
            <v>CS &amp; OPS</v>
          </cell>
          <cell r="D163" t="str">
            <v>Yes</v>
          </cell>
          <cell r="E163" t="str">
            <v/>
          </cell>
        </row>
        <row r="164">
          <cell r="A164" t="str">
            <v>Corey, Molly</v>
          </cell>
          <cell r="B164" t="str">
            <v>Omaha</v>
          </cell>
          <cell r="C164" t="str">
            <v>CS &amp; OPS</v>
          </cell>
          <cell r="D164" t="str">
            <v>Yes</v>
          </cell>
          <cell r="E164">
            <v>37400</v>
          </cell>
        </row>
        <row r="165">
          <cell r="A165" t="str">
            <v>Cornwell, Cheryl</v>
          </cell>
          <cell r="B165" t="str">
            <v>Omaha</v>
          </cell>
          <cell r="C165" t="str">
            <v>CS &amp; OPS</v>
          </cell>
          <cell r="D165" t="str">
            <v>Yes</v>
          </cell>
          <cell r="E165">
            <v>37124</v>
          </cell>
        </row>
        <row r="166">
          <cell r="A166" t="str">
            <v>Correia, John</v>
          </cell>
          <cell r="B166" t="str">
            <v>Palo Alto</v>
          </cell>
          <cell r="C166" t="str">
            <v>CS &amp; OPS</v>
          </cell>
          <cell r="D166" t="str">
            <v>Yes</v>
          </cell>
          <cell r="E166" t="str">
            <v/>
          </cell>
        </row>
        <row r="167">
          <cell r="A167" t="str">
            <v>Costello, Joe</v>
          </cell>
          <cell r="B167" t="str">
            <v>Omaha</v>
          </cell>
          <cell r="C167" t="str">
            <v>CS &amp; OPS</v>
          </cell>
          <cell r="D167" t="str">
            <v>Yes</v>
          </cell>
          <cell r="E167">
            <v>37030</v>
          </cell>
        </row>
        <row r="168">
          <cell r="A168" t="str">
            <v>Costello, Julie</v>
          </cell>
          <cell r="B168" t="str">
            <v>Omaha</v>
          </cell>
          <cell r="C168" t="str">
            <v>CS &amp; OPS</v>
          </cell>
          <cell r="D168" t="str">
            <v>Yes</v>
          </cell>
          <cell r="E168" t="str">
            <v/>
          </cell>
        </row>
        <row r="169">
          <cell r="A169" t="str">
            <v>Cox, Joshua</v>
          </cell>
          <cell r="B169" t="str">
            <v>Omaha</v>
          </cell>
          <cell r="C169" t="str">
            <v>CS &amp; OPS</v>
          </cell>
          <cell r="D169" t="str">
            <v>Yes</v>
          </cell>
          <cell r="E169">
            <v>36917</v>
          </cell>
        </row>
        <row r="170">
          <cell r="A170" t="str">
            <v>Craft, Tara</v>
          </cell>
          <cell r="B170" t="str">
            <v>Omaha</v>
          </cell>
          <cell r="C170" t="str">
            <v>CS &amp; OPS</v>
          </cell>
          <cell r="D170" t="str">
            <v>Yes</v>
          </cell>
          <cell r="E170">
            <v>37022</v>
          </cell>
        </row>
        <row r="171">
          <cell r="A171" t="str">
            <v>Craw, Kenneth</v>
          </cell>
          <cell r="B171" t="str">
            <v>Palo Alto</v>
          </cell>
          <cell r="C171" t="str">
            <v>CS &amp; OPS</v>
          </cell>
          <cell r="D171" t="str">
            <v>Yes</v>
          </cell>
          <cell r="E171">
            <v>37120</v>
          </cell>
        </row>
        <row r="172">
          <cell r="A172" t="str">
            <v>Creech, Steve</v>
          </cell>
          <cell r="B172" t="str">
            <v>Omaha</v>
          </cell>
          <cell r="C172" t="str">
            <v>CS &amp; OPS</v>
          </cell>
          <cell r="D172" t="str">
            <v>Yes</v>
          </cell>
          <cell r="E172" t="str">
            <v/>
          </cell>
        </row>
        <row r="173">
          <cell r="A173" t="str">
            <v>Crews, Jennifer</v>
          </cell>
          <cell r="B173" t="str">
            <v>Omaha</v>
          </cell>
          <cell r="C173" t="str">
            <v>CS &amp; OPS</v>
          </cell>
          <cell r="D173" t="str">
            <v>Yes</v>
          </cell>
          <cell r="E173">
            <v>37260</v>
          </cell>
        </row>
        <row r="174">
          <cell r="A174" t="str">
            <v>Critel, Kimberly</v>
          </cell>
          <cell r="B174" t="str">
            <v>Palo Alto</v>
          </cell>
          <cell r="C174" t="str">
            <v>CS &amp; OPS</v>
          </cell>
          <cell r="D174" t="str">
            <v>Yes</v>
          </cell>
          <cell r="E174">
            <v>37011</v>
          </cell>
        </row>
        <row r="175">
          <cell r="A175" t="str">
            <v>Crone, Todd</v>
          </cell>
          <cell r="B175" t="str">
            <v>Omaha</v>
          </cell>
          <cell r="C175" t="str">
            <v>CS &amp; OPS</v>
          </cell>
          <cell r="D175" t="str">
            <v>Yes</v>
          </cell>
          <cell r="E175" t="str">
            <v/>
          </cell>
        </row>
        <row r="176">
          <cell r="A176" t="str">
            <v>Cross, Diane</v>
          </cell>
          <cell r="B176" t="str">
            <v>Omaha</v>
          </cell>
          <cell r="C176" t="str">
            <v>CS &amp; OPS</v>
          </cell>
          <cell r="D176" t="str">
            <v>Yes</v>
          </cell>
          <cell r="E176" t="str">
            <v/>
          </cell>
        </row>
        <row r="177">
          <cell r="A177" t="str">
            <v>Cruse, Dylan</v>
          </cell>
          <cell r="B177" t="str">
            <v>Omaha</v>
          </cell>
          <cell r="C177" t="str">
            <v>CS &amp; OPS</v>
          </cell>
          <cell r="D177" t="str">
            <v>Yes</v>
          </cell>
          <cell r="E177" t="str">
            <v/>
          </cell>
        </row>
        <row r="178">
          <cell r="A178" t="str">
            <v>Cummings, Sheryl</v>
          </cell>
          <cell r="B178" t="str">
            <v>Omaha</v>
          </cell>
          <cell r="C178" t="str">
            <v>CS &amp; OPS</v>
          </cell>
          <cell r="D178" t="str">
            <v>Yes</v>
          </cell>
          <cell r="E178">
            <v>37154</v>
          </cell>
        </row>
        <row r="179">
          <cell r="A179" t="str">
            <v>Curran, Erin</v>
          </cell>
          <cell r="B179" t="str">
            <v>Omaha</v>
          </cell>
          <cell r="C179" t="str">
            <v>CS &amp; OPS</v>
          </cell>
          <cell r="D179" t="str">
            <v>Yes</v>
          </cell>
          <cell r="E179" t="str">
            <v/>
          </cell>
        </row>
        <row r="180">
          <cell r="A180" t="str">
            <v>Curran, Jennifer</v>
          </cell>
          <cell r="B180" t="str">
            <v>Omaha</v>
          </cell>
          <cell r="C180" t="str">
            <v>CS &amp; OPS</v>
          </cell>
          <cell r="D180" t="str">
            <v>Yes</v>
          </cell>
          <cell r="E180">
            <v>37063</v>
          </cell>
        </row>
        <row r="181">
          <cell r="A181" t="str">
            <v>Cutright, Alyssa</v>
          </cell>
          <cell r="B181" t="str">
            <v>Palo Alto</v>
          </cell>
          <cell r="C181" t="str">
            <v>Marketing</v>
          </cell>
          <cell r="D181" t="str">
            <v>Yes</v>
          </cell>
          <cell r="E181" t="str">
            <v/>
          </cell>
        </row>
        <row r="182">
          <cell r="A182" t="str">
            <v>Dalal, Pranav Paul</v>
          </cell>
          <cell r="B182" t="str">
            <v>Omaha</v>
          </cell>
          <cell r="C182" t="str">
            <v>CS &amp; OPS</v>
          </cell>
          <cell r="D182" t="str">
            <v>Yes</v>
          </cell>
          <cell r="E182">
            <v>37137</v>
          </cell>
        </row>
        <row r="183">
          <cell r="A183" t="str">
            <v>Daman, Paran Frank</v>
          </cell>
          <cell r="B183" t="str">
            <v>Omaha</v>
          </cell>
          <cell r="C183" t="str">
            <v>CS &amp; OPS</v>
          </cell>
          <cell r="D183" t="str">
            <v>Yes</v>
          </cell>
          <cell r="E183" t="str">
            <v/>
          </cell>
        </row>
        <row r="184">
          <cell r="A184" t="str">
            <v>Davis, Carolyn</v>
          </cell>
          <cell r="B184" t="str">
            <v>Omaha</v>
          </cell>
          <cell r="C184" t="str">
            <v>CS &amp; OPS</v>
          </cell>
          <cell r="D184" t="str">
            <v>Yes</v>
          </cell>
          <cell r="E184" t="str">
            <v/>
          </cell>
        </row>
        <row r="185">
          <cell r="A185" t="str">
            <v>Davis, Cheryl</v>
          </cell>
          <cell r="B185" t="str">
            <v>Omaha</v>
          </cell>
          <cell r="C185" t="str">
            <v>CS &amp; OPS</v>
          </cell>
          <cell r="D185" t="str">
            <v>Yes</v>
          </cell>
          <cell r="E185" t="str">
            <v/>
          </cell>
        </row>
        <row r="186">
          <cell r="A186" t="str">
            <v>Davis, Nettie</v>
          </cell>
          <cell r="B186" t="str">
            <v>Omaha</v>
          </cell>
          <cell r="C186" t="str">
            <v>CS &amp; OPS</v>
          </cell>
          <cell r="D186" t="str">
            <v>Yes</v>
          </cell>
          <cell r="E186" t="str">
            <v/>
          </cell>
        </row>
        <row r="187">
          <cell r="A187" t="str">
            <v>Dean, John</v>
          </cell>
          <cell r="B187" t="str">
            <v>Palo Alto</v>
          </cell>
          <cell r="C187" t="str">
            <v>G&amp;A</v>
          </cell>
          <cell r="D187" t="str">
            <v>Yes</v>
          </cell>
          <cell r="E187" t="str">
            <v/>
          </cell>
        </row>
        <row r="188">
          <cell r="A188" t="str">
            <v>Dearking, Amy</v>
          </cell>
          <cell r="B188" t="str">
            <v>Omaha</v>
          </cell>
          <cell r="C188" t="str">
            <v>CS &amp; OPS</v>
          </cell>
          <cell r="D188" t="str">
            <v>Yes</v>
          </cell>
          <cell r="E188" t="str">
            <v/>
          </cell>
        </row>
        <row r="189">
          <cell r="A189" t="str">
            <v>DeLaGarza, Jake</v>
          </cell>
          <cell r="B189" t="str">
            <v>Omaha</v>
          </cell>
          <cell r="C189" t="str">
            <v>CS &amp; OPS</v>
          </cell>
          <cell r="D189" t="str">
            <v>Yes</v>
          </cell>
          <cell r="E189" t="str">
            <v/>
          </cell>
        </row>
        <row r="190">
          <cell r="A190" t="str">
            <v>DeLaVega, Jose E</v>
          </cell>
          <cell r="B190" t="str">
            <v>Omaha</v>
          </cell>
          <cell r="C190" t="str">
            <v>CS &amp; OPS</v>
          </cell>
          <cell r="D190" t="str">
            <v>Yes</v>
          </cell>
          <cell r="E190" t="str">
            <v/>
          </cell>
        </row>
        <row r="191">
          <cell r="A191" t="str">
            <v>DeNicholas, Nick</v>
          </cell>
          <cell r="B191" t="str">
            <v>Palo Alto</v>
          </cell>
          <cell r="C191" t="str">
            <v>Product</v>
          </cell>
          <cell r="D191" t="str">
            <v>Yes</v>
          </cell>
          <cell r="E191">
            <v>37152</v>
          </cell>
        </row>
        <row r="192">
          <cell r="A192" t="str">
            <v>DeNigris, Rena</v>
          </cell>
          <cell r="B192" t="str">
            <v>Palo Alto</v>
          </cell>
          <cell r="C192" t="str">
            <v>G&amp;A</v>
          </cell>
          <cell r="D192" t="str">
            <v>Yes</v>
          </cell>
          <cell r="E192" t="str">
            <v/>
          </cell>
        </row>
        <row r="193">
          <cell r="A193" t="str">
            <v>Derby, Richard</v>
          </cell>
          <cell r="B193" t="str">
            <v>Omaha</v>
          </cell>
          <cell r="C193" t="str">
            <v>CS &amp; OPS</v>
          </cell>
          <cell r="D193" t="str">
            <v>Yes</v>
          </cell>
          <cell r="E193" t="str">
            <v/>
          </cell>
        </row>
        <row r="194">
          <cell r="A194" t="str">
            <v>Dewey, Shannon</v>
          </cell>
          <cell r="B194" t="str">
            <v>Omaha</v>
          </cell>
          <cell r="C194" t="str">
            <v>CS &amp; OPS</v>
          </cell>
          <cell r="D194" t="str">
            <v>Yes</v>
          </cell>
          <cell r="E194">
            <v>37215</v>
          </cell>
        </row>
        <row r="195">
          <cell r="A195" t="str">
            <v>Dickert, Sanford</v>
          </cell>
          <cell r="B195" t="str">
            <v>Palo Alto</v>
          </cell>
          <cell r="C195" t="str">
            <v>CS &amp; OPS</v>
          </cell>
          <cell r="D195" t="str">
            <v>Yes</v>
          </cell>
          <cell r="E195" t="str">
            <v/>
          </cell>
        </row>
        <row r="196">
          <cell r="A196" t="str">
            <v>Dickey, Lisa</v>
          </cell>
          <cell r="B196" t="str">
            <v>Omaha</v>
          </cell>
          <cell r="C196" t="str">
            <v>CS &amp; OPS</v>
          </cell>
          <cell r="D196" t="str">
            <v>Yes</v>
          </cell>
          <cell r="E196" t="str">
            <v/>
          </cell>
        </row>
        <row r="197">
          <cell r="A197" t="str">
            <v>Dietz, Erica</v>
          </cell>
          <cell r="B197" t="str">
            <v>Omaha</v>
          </cell>
          <cell r="C197" t="str">
            <v>CS &amp; OPS</v>
          </cell>
          <cell r="D197" t="str">
            <v>Yes</v>
          </cell>
          <cell r="E197" t="str">
            <v/>
          </cell>
        </row>
        <row r="198">
          <cell r="A198" t="str">
            <v>DiGrigoli, Giacomo</v>
          </cell>
          <cell r="B198" t="str">
            <v>Palo Alto</v>
          </cell>
          <cell r="C198" t="str">
            <v>Product</v>
          </cell>
          <cell r="D198" t="str">
            <v>Yes</v>
          </cell>
          <cell r="E198" t="str">
            <v/>
          </cell>
        </row>
        <row r="199">
          <cell r="A199" t="str">
            <v>Direct Staffing, (Malek Elaawar)</v>
          </cell>
          <cell r="B199" t="str">
            <v>Palo Alto</v>
          </cell>
          <cell r="C199" t="str">
            <v>Product</v>
          </cell>
          <cell r="D199" t="str">
            <v>No</v>
          </cell>
          <cell r="E199" t="e">
            <v>#N/A</v>
          </cell>
        </row>
        <row r="200">
          <cell r="A200" t="str">
            <v>Donahue, Ryan</v>
          </cell>
          <cell r="B200" t="str">
            <v>Palo Alto</v>
          </cell>
          <cell r="C200" t="str">
            <v>Product</v>
          </cell>
          <cell r="D200" t="str">
            <v>Yes</v>
          </cell>
          <cell r="E200" t="str">
            <v/>
          </cell>
        </row>
        <row r="201">
          <cell r="A201" t="str">
            <v>Donovan, Kathleen</v>
          </cell>
          <cell r="B201" t="str">
            <v>Palo Alto</v>
          </cell>
          <cell r="C201" t="str">
            <v>G&amp;A</v>
          </cell>
          <cell r="D201" t="str">
            <v>Yes</v>
          </cell>
          <cell r="E201">
            <v>37396</v>
          </cell>
        </row>
        <row r="202">
          <cell r="A202" t="str">
            <v>Doran, Patsy</v>
          </cell>
          <cell r="B202" t="str">
            <v>Omaha</v>
          </cell>
          <cell r="C202" t="str">
            <v>CS &amp; OPS</v>
          </cell>
          <cell r="D202" t="str">
            <v>Yes</v>
          </cell>
          <cell r="E202" t="str">
            <v/>
          </cell>
        </row>
        <row r="203">
          <cell r="A203" t="str">
            <v>Dorr, Tony</v>
          </cell>
          <cell r="B203" t="str">
            <v>Omaha</v>
          </cell>
          <cell r="C203" t="str">
            <v>CS &amp; OPS</v>
          </cell>
          <cell r="D203" t="str">
            <v>Yes</v>
          </cell>
          <cell r="E203">
            <v>37383</v>
          </cell>
        </row>
        <row r="204">
          <cell r="A204" t="str">
            <v>Dougherty, Terri-Anne</v>
          </cell>
          <cell r="B204" t="str">
            <v>Omaha</v>
          </cell>
          <cell r="C204" t="str">
            <v>G&amp;A</v>
          </cell>
          <cell r="D204" t="str">
            <v>Yes</v>
          </cell>
          <cell r="E204" t="str">
            <v/>
          </cell>
        </row>
        <row r="205">
          <cell r="A205" t="str">
            <v>Downs, Jeremy</v>
          </cell>
          <cell r="B205" t="str">
            <v>Palo Alto</v>
          </cell>
          <cell r="C205" t="str">
            <v>Marketing</v>
          </cell>
          <cell r="D205" t="str">
            <v>Yes</v>
          </cell>
          <cell r="E205" t="str">
            <v/>
          </cell>
        </row>
        <row r="206">
          <cell r="A206" t="str">
            <v>Downs, Ryan</v>
          </cell>
          <cell r="B206" t="str">
            <v>Omaha</v>
          </cell>
          <cell r="C206" t="str">
            <v>CS &amp; OPS</v>
          </cell>
          <cell r="D206" t="str">
            <v>Yes</v>
          </cell>
          <cell r="E206" t="str">
            <v/>
          </cell>
        </row>
        <row r="207">
          <cell r="A207" t="str">
            <v>Doyle, Cheryl</v>
          </cell>
          <cell r="B207" t="str">
            <v>Omaha</v>
          </cell>
          <cell r="C207" t="str">
            <v>CS &amp; OPS</v>
          </cell>
          <cell r="D207" t="str">
            <v>Yes</v>
          </cell>
          <cell r="E207">
            <v>37259</v>
          </cell>
        </row>
        <row r="208">
          <cell r="A208" t="str">
            <v>Driscoll, Donna</v>
          </cell>
          <cell r="B208" t="str">
            <v>Palo Alto</v>
          </cell>
          <cell r="C208" t="str">
            <v>Product</v>
          </cell>
          <cell r="D208" t="str">
            <v>Yes</v>
          </cell>
          <cell r="E208" t="str">
            <v/>
          </cell>
        </row>
        <row r="209">
          <cell r="A209" t="str">
            <v>Duncan, Karen</v>
          </cell>
          <cell r="B209" t="str">
            <v>Omaha</v>
          </cell>
          <cell r="C209" t="str">
            <v>CS &amp; OPS</v>
          </cell>
          <cell r="D209" t="str">
            <v>Yes</v>
          </cell>
          <cell r="E209" t="str">
            <v/>
          </cell>
        </row>
        <row r="210">
          <cell r="A210" t="str">
            <v>Duncan, Robin</v>
          </cell>
          <cell r="B210" t="str">
            <v>Omaha</v>
          </cell>
          <cell r="C210" t="str">
            <v>CS &amp; OPS</v>
          </cell>
          <cell r="D210" t="str">
            <v>Yes</v>
          </cell>
          <cell r="E210" t="str">
            <v/>
          </cell>
        </row>
        <row r="211">
          <cell r="A211" t="str">
            <v>Duralia, Sheila</v>
          </cell>
          <cell r="B211" t="str">
            <v>Omaha</v>
          </cell>
          <cell r="C211" t="str">
            <v>CS &amp; OPS</v>
          </cell>
          <cell r="D211" t="str">
            <v>Yes</v>
          </cell>
          <cell r="E211">
            <v>36979</v>
          </cell>
        </row>
        <row r="212">
          <cell r="A212" t="str">
            <v>Duran, Deborah</v>
          </cell>
          <cell r="B212" t="str">
            <v>Omaha</v>
          </cell>
          <cell r="C212" t="str">
            <v>CS &amp; OPS</v>
          </cell>
          <cell r="D212" t="str">
            <v>Yes</v>
          </cell>
          <cell r="E212" t="str">
            <v/>
          </cell>
        </row>
        <row r="213">
          <cell r="A213" t="str">
            <v>Duran, Giacomo Jim</v>
          </cell>
          <cell r="B213" t="str">
            <v>Omaha</v>
          </cell>
          <cell r="C213" t="str">
            <v>CS &amp; OPS</v>
          </cell>
          <cell r="D213" t="str">
            <v>Yes</v>
          </cell>
          <cell r="E213" t="str">
            <v/>
          </cell>
        </row>
        <row r="214">
          <cell r="A214" t="str">
            <v>Durham, Jennifer</v>
          </cell>
          <cell r="B214" t="str">
            <v>Palo Alto</v>
          </cell>
          <cell r="C214" t="str">
            <v>G&amp;A</v>
          </cell>
          <cell r="D214" t="str">
            <v>Yes</v>
          </cell>
          <cell r="E214" t="str">
            <v/>
          </cell>
        </row>
        <row r="215">
          <cell r="A215" t="str">
            <v>Ebel, Carol</v>
          </cell>
          <cell r="B215" t="str">
            <v>Omaha</v>
          </cell>
          <cell r="C215" t="str">
            <v>CS &amp; OPS</v>
          </cell>
          <cell r="D215" t="str">
            <v>Yes</v>
          </cell>
          <cell r="E215" t="str">
            <v/>
          </cell>
        </row>
        <row r="216">
          <cell r="A216" t="str">
            <v>Ebel, Chad</v>
          </cell>
          <cell r="B216" t="str">
            <v>Omaha</v>
          </cell>
          <cell r="C216" t="str">
            <v>CS &amp; OPS</v>
          </cell>
          <cell r="D216" t="str">
            <v>Yes</v>
          </cell>
          <cell r="E216" t="str">
            <v/>
          </cell>
        </row>
        <row r="217">
          <cell r="A217" t="str">
            <v>Eichhorn, Ole</v>
          </cell>
          <cell r="B217" t="str">
            <v>Palo Alto</v>
          </cell>
          <cell r="C217" t="str">
            <v>Product</v>
          </cell>
          <cell r="D217" t="str">
            <v>Yes</v>
          </cell>
          <cell r="E217">
            <v>37012</v>
          </cell>
        </row>
        <row r="218">
          <cell r="A218" t="str">
            <v>Eisenberg, Rebecca</v>
          </cell>
          <cell r="B218" t="str">
            <v>Palo Alto</v>
          </cell>
          <cell r="C218" t="str">
            <v>G&amp;A</v>
          </cell>
          <cell r="D218" t="str">
            <v>Yes</v>
          </cell>
          <cell r="E218" t="str">
            <v/>
          </cell>
        </row>
        <row r="219">
          <cell r="A219" t="str">
            <v>Ellison Jr., Edward</v>
          </cell>
          <cell r="B219" t="str">
            <v>Omaha</v>
          </cell>
          <cell r="C219" t="str">
            <v>CS &amp; OPS</v>
          </cell>
          <cell r="D219" t="str">
            <v>Yes</v>
          </cell>
          <cell r="E219" t="str">
            <v/>
          </cell>
        </row>
        <row r="220">
          <cell r="A220" t="str">
            <v>Ellison, Anne Barnes</v>
          </cell>
          <cell r="B220" t="str">
            <v>Palo Alto</v>
          </cell>
          <cell r="C220" t="str">
            <v>G&amp;A</v>
          </cell>
          <cell r="D220" t="str">
            <v>Yes</v>
          </cell>
          <cell r="E220" t="str">
            <v/>
          </cell>
        </row>
        <row r="221">
          <cell r="A221" t="str">
            <v>Ellsworth, Paul</v>
          </cell>
          <cell r="B221" t="str">
            <v>Palo Alto</v>
          </cell>
          <cell r="C221" t="str">
            <v>Product</v>
          </cell>
          <cell r="D221" t="str">
            <v>Yes</v>
          </cell>
          <cell r="E221">
            <v>37299</v>
          </cell>
        </row>
        <row r="222">
          <cell r="A222" t="str">
            <v>Erbynn, John  Kweku</v>
          </cell>
          <cell r="B222" t="str">
            <v>Omaha</v>
          </cell>
          <cell r="C222" t="str">
            <v>CS &amp; OPS</v>
          </cell>
          <cell r="D222" t="str">
            <v>Yes</v>
          </cell>
          <cell r="E222" t="str">
            <v/>
          </cell>
        </row>
        <row r="223">
          <cell r="A223" t="str">
            <v>Erickson, Claudia</v>
          </cell>
          <cell r="B223" t="str">
            <v>Omaha</v>
          </cell>
          <cell r="C223" t="str">
            <v>CS &amp; OPS</v>
          </cell>
          <cell r="D223" t="str">
            <v>Yes</v>
          </cell>
          <cell r="E223" t="str">
            <v/>
          </cell>
        </row>
        <row r="224">
          <cell r="A224" t="str">
            <v>Eyre, Mary</v>
          </cell>
          <cell r="B224" t="str">
            <v>Palo Alto</v>
          </cell>
          <cell r="C224" t="str">
            <v>CS &amp; OPS</v>
          </cell>
          <cell r="D224" t="str">
            <v>No</v>
          </cell>
          <cell r="E224" t="str">
            <v/>
          </cell>
        </row>
        <row r="225">
          <cell r="A225" t="str">
            <v>Farley, Suzy</v>
          </cell>
          <cell r="B225" t="str">
            <v>Omaha</v>
          </cell>
          <cell r="C225" t="str">
            <v>CS &amp; OPS</v>
          </cell>
          <cell r="D225" t="str">
            <v>Yes</v>
          </cell>
          <cell r="E225">
            <v>37144</v>
          </cell>
        </row>
        <row r="226">
          <cell r="A226" t="str">
            <v>Fausset, Laurie</v>
          </cell>
          <cell r="B226" t="str">
            <v>Omaha</v>
          </cell>
          <cell r="C226" t="str">
            <v>CS &amp; OPS</v>
          </cell>
          <cell r="D226" t="str">
            <v>Yes</v>
          </cell>
          <cell r="E226" t="str">
            <v/>
          </cell>
        </row>
        <row r="227">
          <cell r="A227" t="str">
            <v>Felber, George</v>
          </cell>
          <cell r="B227" t="str">
            <v>Omaha</v>
          </cell>
          <cell r="C227" t="str">
            <v>CS &amp; OPS</v>
          </cell>
          <cell r="D227" t="str">
            <v>Yes</v>
          </cell>
          <cell r="E227" t="str">
            <v/>
          </cell>
        </row>
        <row r="228">
          <cell r="A228" t="str">
            <v>Ferro, Christopher</v>
          </cell>
          <cell r="B228" t="str">
            <v>Palo Alto</v>
          </cell>
          <cell r="C228" t="str">
            <v>G&amp;A</v>
          </cell>
          <cell r="D228" t="str">
            <v>Yes</v>
          </cell>
          <cell r="E228" t="str">
            <v/>
          </cell>
        </row>
        <row r="229">
          <cell r="A229" t="str">
            <v>Fiala, Steven R</v>
          </cell>
          <cell r="B229" t="str">
            <v>Omaha</v>
          </cell>
          <cell r="C229" t="str">
            <v>CS &amp; OPS</v>
          </cell>
          <cell r="D229" t="str">
            <v>Yes</v>
          </cell>
          <cell r="E229" t="str">
            <v/>
          </cell>
        </row>
        <row r="230">
          <cell r="A230" t="str">
            <v>Filimonoy, Gerald</v>
          </cell>
          <cell r="B230" t="str">
            <v>Palo Alto</v>
          </cell>
          <cell r="C230" t="str">
            <v>CS &amp; OPS</v>
          </cell>
          <cell r="D230" t="str">
            <v>Yes</v>
          </cell>
          <cell r="E230" t="str">
            <v/>
          </cell>
        </row>
        <row r="231">
          <cell r="A231" t="str">
            <v>Fischer, Eric</v>
          </cell>
          <cell r="B231" t="str">
            <v>Omaha</v>
          </cell>
          <cell r="C231" t="str">
            <v>CS &amp; OPS</v>
          </cell>
          <cell r="D231" t="str">
            <v>Yes</v>
          </cell>
          <cell r="E231" t="str">
            <v/>
          </cell>
        </row>
        <row r="232">
          <cell r="A232" t="str">
            <v>Fischer, Julie</v>
          </cell>
          <cell r="B232" t="str">
            <v>Omaha</v>
          </cell>
          <cell r="C232" t="str">
            <v>CS &amp; OPS</v>
          </cell>
          <cell r="D232" t="str">
            <v>Yes</v>
          </cell>
          <cell r="E232" t="str">
            <v/>
          </cell>
        </row>
        <row r="233">
          <cell r="A233" t="str">
            <v>Fischer, Pius</v>
          </cell>
          <cell r="B233" t="str">
            <v>Palo Alto</v>
          </cell>
          <cell r="C233" t="str">
            <v>Product</v>
          </cell>
          <cell r="D233" t="str">
            <v>Yes</v>
          </cell>
          <cell r="E233" t="str">
            <v/>
          </cell>
        </row>
        <row r="234">
          <cell r="A234" t="str">
            <v>Fishburne, Rodes</v>
          </cell>
          <cell r="B234" t="str">
            <v>Palo Alto</v>
          </cell>
          <cell r="C234" t="str">
            <v>Product</v>
          </cell>
          <cell r="D234" t="str">
            <v>No</v>
          </cell>
          <cell r="E234" t="str">
            <v/>
          </cell>
        </row>
        <row r="235">
          <cell r="A235" t="str">
            <v>Fisher, Virginia</v>
          </cell>
          <cell r="B235" t="str">
            <v>Palo Alto</v>
          </cell>
          <cell r="C235" t="str">
            <v>CS &amp; OPS</v>
          </cell>
          <cell r="D235" t="str">
            <v>Yes</v>
          </cell>
          <cell r="E235">
            <v>36829</v>
          </cell>
        </row>
        <row r="236">
          <cell r="A236" t="str">
            <v>Flanigan, Daniella</v>
          </cell>
          <cell r="B236" t="str">
            <v>Omaha</v>
          </cell>
          <cell r="C236" t="str">
            <v>CS &amp; OPS</v>
          </cell>
          <cell r="D236" t="str">
            <v>Yes</v>
          </cell>
          <cell r="E236">
            <v>37134</v>
          </cell>
        </row>
        <row r="237">
          <cell r="A237" t="str">
            <v>Flekke, Irene</v>
          </cell>
          <cell r="B237" t="str">
            <v>Omaha</v>
          </cell>
          <cell r="C237" t="str">
            <v>CS &amp; OPS</v>
          </cell>
          <cell r="D237" t="str">
            <v>Yes</v>
          </cell>
          <cell r="E237" t="str">
            <v/>
          </cell>
        </row>
        <row r="238">
          <cell r="A238" t="str">
            <v>Flemming, Mary</v>
          </cell>
          <cell r="B238" t="str">
            <v>Omaha</v>
          </cell>
          <cell r="C238" t="str">
            <v>CS &amp; OPS</v>
          </cell>
          <cell r="D238" t="str">
            <v>Yes</v>
          </cell>
          <cell r="E238" t="str">
            <v/>
          </cell>
        </row>
        <row r="239">
          <cell r="A239" t="str">
            <v>Fletcher, Charles</v>
          </cell>
          <cell r="B239" t="str">
            <v>Omaha</v>
          </cell>
          <cell r="C239" t="str">
            <v>CS &amp; OPS</v>
          </cell>
          <cell r="D239" t="str">
            <v>Yes</v>
          </cell>
          <cell r="E239" t="str">
            <v/>
          </cell>
        </row>
        <row r="240">
          <cell r="A240" t="str">
            <v>Flood, Robert</v>
          </cell>
          <cell r="B240" t="str">
            <v>Omaha</v>
          </cell>
          <cell r="C240" t="str">
            <v>CS &amp; OPS</v>
          </cell>
          <cell r="D240" t="str">
            <v>Yes</v>
          </cell>
          <cell r="E240" t="str">
            <v/>
          </cell>
        </row>
        <row r="241">
          <cell r="A241" t="str">
            <v>Fogarty, Robert</v>
          </cell>
          <cell r="B241" t="str">
            <v>Omaha</v>
          </cell>
          <cell r="C241" t="str">
            <v>CS &amp; OPS</v>
          </cell>
          <cell r="D241" t="str">
            <v>Yes</v>
          </cell>
          <cell r="E241" t="str">
            <v/>
          </cell>
        </row>
        <row r="242">
          <cell r="A242" t="str">
            <v>Fong, Theodore</v>
          </cell>
          <cell r="B242" t="str">
            <v>Palo Alto</v>
          </cell>
          <cell r="C242" t="str">
            <v>CS &amp; OPS</v>
          </cell>
          <cell r="D242" t="str">
            <v>Yes</v>
          </cell>
          <cell r="E242" t="str">
            <v/>
          </cell>
        </row>
        <row r="243">
          <cell r="A243" t="str">
            <v>Fonseca, Marcos</v>
          </cell>
          <cell r="B243" t="str">
            <v>Palo Alto</v>
          </cell>
          <cell r="C243" t="str">
            <v>CS &amp; OPS</v>
          </cell>
          <cell r="D243" t="str">
            <v>Yes</v>
          </cell>
          <cell r="E243">
            <v>36790</v>
          </cell>
        </row>
        <row r="244">
          <cell r="A244" t="str">
            <v>Foote, Sarah</v>
          </cell>
          <cell r="B244" t="str">
            <v>Omaha</v>
          </cell>
          <cell r="C244" t="str">
            <v>CS &amp; OPS</v>
          </cell>
          <cell r="D244" t="str">
            <v>Yes</v>
          </cell>
          <cell r="E244">
            <v>36962</v>
          </cell>
        </row>
        <row r="245">
          <cell r="A245" t="str">
            <v>Forgrave, Dennis</v>
          </cell>
          <cell r="B245" t="str">
            <v>Omaha</v>
          </cell>
          <cell r="C245" t="str">
            <v>CS &amp; OPS</v>
          </cell>
          <cell r="D245" t="str">
            <v>Yes</v>
          </cell>
          <cell r="E245" t="str">
            <v/>
          </cell>
        </row>
        <row r="246">
          <cell r="A246" t="str">
            <v>Foster, Brendon</v>
          </cell>
          <cell r="B246" t="str">
            <v>Palo Alto</v>
          </cell>
          <cell r="C246" t="str">
            <v>Product</v>
          </cell>
          <cell r="D246" t="str">
            <v>Yes</v>
          </cell>
          <cell r="E246" t="str">
            <v/>
          </cell>
        </row>
        <row r="247">
          <cell r="A247" t="str">
            <v>Foster, John</v>
          </cell>
          <cell r="B247" t="str">
            <v>Palo Alto</v>
          </cell>
          <cell r="C247" t="str">
            <v>Marketing</v>
          </cell>
          <cell r="D247" t="str">
            <v>Yes</v>
          </cell>
          <cell r="E247" t="str">
            <v/>
          </cell>
        </row>
        <row r="248">
          <cell r="A248" t="str">
            <v>Fournier, David</v>
          </cell>
          <cell r="B248" t="str">
            <v>Omaha</v>
          </cell>
          <cell r="C248" t="str">
            <v>CS &amp; OPS</v>
          </cell>
          <cell r="D248" t="str">
            <v>Yes</v>
          </cell>
          <cell r="E248">
            <v>37301</v>
          </cell>
        </row>
        <row r="249">
          <cell r="A249" t="str">
            <v>Franklin, Deborah</v>
          </cell>
          <cell r="B249" t="str">
            <v>Omaha</v>
          </cell>
          <cell r="C249" t="str">
            <v>CS &amp; OPS</v>
          </cell>
          <cell r="D249" t="str">
            <v>Yes</v>
          </cell>
          <cell r="E249" t="str">
            <v/>
          </cell>
        </row>
        <row r="250">
          <cell r="A250" t="str">
            <v>Franko, Vanessa</v>
          </cell>
          <cell r="B250" t="str">
            <v>Omaha</v>
          </cell>
          <cell r="C250" t="str">
            <v>CS &amp; OPS</v>
          </cell>
          <cell r="D250" t="str">
            <v>Yes</v>
          </cell>
          <cell r="E250">
            <v>37035</v>
          </cell>
        </row>
        <row r="251">
          <cell r="A251" t="str">
            <v>Frazier, Jason</v>
          </cell>
          <cell r="B251" t="str">
            <v>Omaha</v>
          </cell>
          <cell r="C251" t="str">
            <v>CS &amp; OPS</v>
          </cell>
          <cell r="D251" t="str">
            <v>Yes</v>
          </cell>
          <cell r="E251" t="str">
            <v/>
          </cell>
        </row>
        <row r="252">
          <cell r="A252" t="str">
            <v>Fredlick, Elisa</v>
          </cell>
          <cell r="B252" t="str">
            <v>Omaha</v>
          </cell>
          <cell r="C252" t="str">
            <v>CS &amp; OPS</v>
          </cell>
          <cell r="D252" t="str">
            <v>Yes</v>
          </cell>
          <cell r="E252" t="str">
            <v/>
          </cell>
        </row>
        <row r="253">
          <cell r="A253" t="str">
            <v>Freeland, Carl</v>
          </cell>
          <cell r="B253" t="str">
            <v>Palo Alto</v>
          </cell>
          <cell r="C253" t="str">
            <v>Product</v>
          </cell>
          <cell r="D253" t="str">
            <v>Yes</v>
          </cell>
          <cell r="E253" t="str">
            <v/>
          </cell>
        </row>
        <row r="254">
          <cell r="A254" t="str">
            <v>Frerich, Chris</v>
          </cell>
          <cell r="B254" t="str">
            <v>Omaha</v>
          </cell>
          <cell r="C254" t="str">
            <v>CS &amp; OPS</v>
          </cell>
          <cell r="D254" t="str">
            <v>Yes</v>
          </cell>
          <cell r="E254" t="str">
            <v/>
          </cell>
        </row>
        <row r="255">
          <cell r="A255" t="str">
            <v>Frezza, Robert</v>
          </cell>
          <cell r="B255" t="str">
            <v>Palo Alto</v>
          </cell>
          <cell r="C255" t="str">
            <v>Product</v>
          </cell>
          <cell r="D255" t="str">
            <v>No</v>
          </cell>
          <cell r="E255" t="str">
            <v/>
          </cell>
        </row>
        <row r="256">
          <cell r="A256" t="str">
            <v>Fricker, Harris</v>
          </cell>
          <cell r="B256" t="str">
            <v>Palo Alto</v>
          </cell>
          <cell r="C256" t="str">
            <v>CS &amp; OPS</v>
          </cell>
          <cell r="D256" t="str">
            <v>Yes</v>
          </cell>
          <cell r="E256">
            <v>36353</v>
          </cell>
        </row>
        <row r="257">
          <cell r="A257" t="str">
            <v>Frideres, Jason</v>
          </cell>
          <cell r="B257" t="str">
            <v>Omaha</v>
          </cell>
          <cell r="C257" t="str">
            <v>CS &amp; OPS</v>
          </cell>
          <cell r="D257" t="str">
            <v>Yes</v>
          </cell>
          <cell r="E257">
            <v>36963</v>
          </cell>
        </row>
        <row r="258">
          <cell r="A258" t="str">
            <v>Fridman, Arkady</v>
          </cell>
          <cell r="B258" t="str">
            <v>Palo Alto</v>
          </cell>
          <cell r="C258" t="str">
            <v>CS &amp; OPS</v>
          </cell>
          <cell r="D258" t="str">
            <v>Yes</v>
          </cell>
          <cell r="E258" t="str">
            <v/>
          </cell>
        </row>
        <row r="259">
          <cell r="A259" t="str">
            <v>Friedenbach, Lee</v>
          </cell>
          <cell r="B259" t="str">
            <v>Omaha</v>
          </cell>
          <cell r="C259" t="str">
            <v>CS &amp; OPS</v>
          </cell>
          <cell r="D259" t="str">
            <v>Yes</v>
          </cell>
          <cell r="E259" t="str">
            <v/>
          </cell>
        </row>
        <row r="260">
          <cell r="A260" t="str">
            <v>Fries, Aaron</v>
          </cell>
          <cell r="B260" t="str">
            <v>Omaha</v>
          </cell>
          <cell r="C260" t="str">
            <v>CS &amp; OPS</v>
          </cell>
          <cell r="D260" t="str">
            <v>Yes</v>
          </cell>
          <cell r="E260">
            <v>37343</v>
          </cell>
        </row>
        <row r="261">
          <cell r="A261" t="str">
            <v>Fulton, Michelle</v>
          </cell>
          <cell r="B261" t="str">
            <v>Omaha</v>
          </cell>
          <cell r="C261" t="str">
            <v>CS &amp; OPS</v>
          </cell>
          <cell r="D261" t="str">
            <v>Yes</v>
          </cell>
          <cell r="E261" t="str">
            <v/>
          </cell>
        </row>
        <row r="262">
          <cell r="A262" t="str">
            <v>Gallagher, Niki</v>
          </cell>
          <cell r="B262" t="str">
            <v>Omaha</v>
          </cell>
          <cell r="C262" t="str">
            <v>CS &amp; OPS</v>
          </cell>
          <cell r="D262" t="str">
            <v>Yes</v>
          </cell>
          <cell r="E262" t="str">
            <v/>
          </cell>
        </row>
        <row r="263">
          <cell r="A263" t="str">
            <v>Galvin, Tammy</v>
          </cell>
          <cell r="B263" t="str">
            <v>Omaha</v>
          </cell>
          <cell r="C263" t="str">
            <v>CS &amp; OPS</v>
          </cell>
          <cell r="D263" t="str">
            <v>Yes</v>
          </cell>
          <cell r="E263" t="str">
            <v/>
          </cell>
        </row>
        <row r="264">
          <cell r="A264" t="str">
            <v>Garcia, Michael</v>
          </cell>
          <cell r="B264" t="str">
            <v>Omaha</v>
          </cell>
          <cell r="C264" t="str">
            <v>CS &amp; OPS</v>
          </cell>
          <cell r="D264" t="str">
            <v>Yes</v>
          </cell>
          <cell r="E264" t="str">
            <v/>
          </cell>
        </row>
        <row r="265">
          <cell r="A265" t="str">
            <v>Gardner, Kenneth</v>
          </cell>
          <cell r="B265" t="str">
            <v>Omaha</v>
          </cell>
          <cell r="C265" t="str">
            <v>CS &amp; OPS</v>
          </cell>
          <cell r="D265" t="str">
            <v>Yes</v>
          </cell>
          <cell r="E265">
            <v>37383</v>
          </cell>
        </row>
        <row r="266">
          <cell r="A266" t="str">
            <v>Gardner, Shane</v>
          </cell>
          <cell r="B266" t="str">
            <v>Omaha</v>
          </cell>
          <cell r="C266" t="str">
            <v>CS &amp; OPS</v>
          </cell>
          <cell r="D266" t="str">
            <v>Yes</v>
          </cell>
          <cell r="E266" t="str">
            <v/>
          </cell>
        </row>
        <row r="267">
          <cell r="A267" t="str">
            <v>Garside, Michelle</v>
          </cell>
          <cell r="B267" t="str">
            <v>Omaha</v>
          </cell>
          <cell r="C267" t="str">
            <v>CS &amp; OPS</v>
          </cell>
          <cell r="D267" t="str">
            <v>Yes</v>
          </cell>
          <cell r="E267" t="str">
            <v/>
          </cell>
        </row>
        <row r="268">
          <cell r="A268" t="str">
            <v>Gash, John</v>
          </cell>
          <cell r="B268" t="str">
            <v>Palo Alto</v>
          </cell>
          <cell r="C268" t="str">
            <v>G&amp;A</v>
          </cell>
          <cell r="D268" t="str">
            <v>Yes</v>
          </cell>
          <cell r="E268" t="str">
            <v/>
          </cell>
        </row>
        <row r="269">
          <cell r="A269" t="str">
            <v>Gates, Jeff</v>
          </cell>
          <cell r="B269" t="str">
            <v>Palo Alto</v>
          </cell>
          <cell r="C269" t="str">
            <v>Product</v>
          </cell>
          <cell r="D269" t="str">
            <v>Yes</v>
          </cell>
          <cell r="E269">
            <v>36819</v>
          </cell>
        </row>
        <row r="270">
          <cell r="A270" t="str">
            <v>Gause, John</v>
          </cell>
          <cell r="B270" t="str">
            <v>Omaha</v>
          </cell>
          <cell r="C270" t="str">
            <v>CS &amp; OPS</v>
          </cell>
          <cell r="D270" t="str">
            <v>Yes</v>
          </cell>
          <cell r="E270">
            <v>37057</v>
          </cell>
        </row>
        <row r="271">
          <cell r="A271" t="str">
            <v>Gausebeck, David</v>
          </cell>
          <cell r="B271" t="str">
            <v>Palo Alto</v>
          </cell>
          <cell r="C271" t="str">
            <v>Product</v>
          </cell>
          <cell r="D271" t="str">
            <v>Yes</v>
          </cell>
          <cell r="E271" t="str">
            <v/>
          </cell>
        </row>
        <row r="272">
          <cell r="A272" t="str">
            <v>Gellert, Anna</v>
          </cell>
          <cell r="B272" t="str">
            <v>Omaha</v>
          </cell>
          <cell r="C272" t="str">
            <v>CS &amp; OPS</v>
          </cell>
          <cell r="D272" t="str">
            <v>Yes</v>
          </cell>
          <cell r="E272" t="str">
            <v/>
          </cell>
        </row>
        <row r="273">
          <cell r="A273" t="str">
            <v>Gettings, Nathan</v>
          </cell>
          <cell r="B273" t="str">
            <v>Palo Alto</v>
          </cell>
          <cell r="C273" t="str">
            <v>Product</v>
          </cell>
          <cell r="D273" t="str">
            <v>Yes</v>
          </cell>
          <cell r="E273" t="str">
            <v/>
          </cell>
        </row>
        <row r="274">
          <cell r="A274" t="str">
            <v>Giambanco, Salvatore</v>
          </cell>
          <cell r="B274" t="str">
            <v>Palo Alto</v>
          </cell>
          <cell r="C274" t="str">
            <v>G&amp;A</v>
          </cell>
          <cell r="D274" t="str">
            <v>Yes</v>
          </cell>
          <cell r="E274" t="str">
            <v/>
          </cell>
        </row>
        <row r="275">
          <cell r="A275" t="str">
            <v>Gibson, Yusufu</v>
          </cell>
          <cell r="B275" t="str">
            <v>Omaha</v>
          </cell>
          <cell r="C275" t="str">
            <v>CS &amp; OPS</v>
          </cell>
          <cell r="D275" t="str">
            <v>Yes</v>
          </cell>
          <cell r="E275">
            <v>37303</v>
          </cell>
        </row>
        <row r="276">
          <cell r="A276" t="str">
            <v>Gilroy, Ruth</v>
          </cell>
          <cell r="B276" t="str">
            <v>Palo Alto</v>
          </cell>
          <cell r="C276" t="str">
            <v>CS &amp; OPS</v>
          </cell>
          <cell r="D276" t="str">
            <v>Yes</v>
          </cell>
          <cell r="E276">
            <v>36945</v>
          </cell>
        </row>
        <row r="277">
          <cell r="A277" t="str">
            <v>Go, Vivien</v>
          </cell>
          <cell r="B277" t="str">
            <v>Palo Alto</v>
          </cell>
          <cell r="C277" t="str">
            <v>Product</v>
          </cell>
          <cell r="D277" t="str">
            <v>Yes</v>
          </cell>
          <cell r="E277" t="str">
            <v/>
          </cell>
        </row>
        <row r="278">
          <cell r="A278" t="str">
            <v>Goldman, Alex</v>
          </cell>
          <cell r="B278" t="str">
            <v>Omaha</v>
          </cell>
          <cell r="C278" t="str">
            <v>CS &amp; OPS</v>
          </cell>
          <cell r="D278" t="str">
            <v>Yes</v>
          </cell>
          <cell r="E278" t="str">
            <v/>
          </cell>
        </row>
        <row r="279">
          <cell r="A279" t="str">
            <v>Goll, Dawn</v>
          </cell>
          <cell r="B279" t="str">
            <v>Omaha</v>
          </cell>
          <cell r="C279" t="str">
            <v>CS &amp; OPS</v>
          </cell>
          <cell r="D279" t="str">
            <v>Yes</v>
          </cell>
          <cell r="E279" t="str">
            <v/>
          </cell>
        </row>
        <row r="280">
          <cell r="A280" t="str">
            <v>Gonzales, Julie</v>
          </cell>
          <cell r="B280" t="str">
            <v>Omaha</v>
          </cell>
          <cell r="C280" t="str">
            <v>CS &amp; OPS</v>
          </cell>
          <cell r="D280" t="str">
            <v>Yes</v>
          </cell>
          <cell r="E280" t="str">
            <v/>
          </cell>
        </row>
        <row r="281">
          <cell r="A281" t="str">
            <v>Grasham, Eleanor</v>
          </cell>
          <cell r="B281" t="str">
            <v>Palo Alto</v>
          </cell>
          <cell r="C281" t="str">
            <v>Product</v>
          </cell>
          <cell r="D281" t="str">
            <v>Yes</v>
          </cell>
          <cell r="E281" t="str">
            <v/>
          </cell>
        </row>
        <row r="282">
          <cell r="A282" t="str">
            <v>Gray, Jim</v>
          </cell>
          <cell r="B282" t="str">
            <v>Palo Alto</v>
          </cell>
          <cell r="C282" t="str">
            <v>CS &amp; OPS</v>
          </cell>
          <cell r="D282" t="str">
            <v>Yes</v>
          </cell>
          <cell r="E282">
            <v>36706</v>
          </cell>
        </row>
        <row r="283">
          <cell r="A283" t="str">
            <v>Gray, William</v>
          </cell>
          <cell r="B283" t="str">
            <v>Palo Alto</v>
          </cell>
          <cell r="C283" t="str">
            <v>G&amp;A</v>
          </cell>
          <cell r="D283" t="str">
            <v>Yes</v>
          </cell>
          <cell r="E283" t="str">
            <v/>
          </cell>
        </row>
        <row r="284">
          <cell r="A284" t="str">
            <v>Greenfield, Michael</v>
          </cell>
          <cell r="B284" t="str">
            <v>Palo Alto</v>
          </cell>
          <cell r="C284" t="str">
            <v>Product</v>
          </cell>
          <cell r="D284" t="str">
            <v>Yes</v>
          </cell>
          <cell r="E284" t="str">
            <v/>
          </cell>
        </row>
        <row r="285">
          <cell r="A285" t="str">
            <v>Gregory, Christopher</v>
          </cell>
          <cell r="B285" t="str">
            <v>Palo Alto</v>
          </cell>
          <cell r="C285" t="str">
            <v>Product</v>
          </cell>
          <cell r="D285" t="str">
            <v>Yes</v>
          </cell>
          <cell r="E285" t="str">
            <v/>
          </cell>
        </row>
        <row r="286">
          <cell r="A286" t="str">
            <v>Gregory, Tara</v>
          </cell>
          <cell r="B286" t="str">
            <v>Omaha</v>
          </cell>
          <cell r="C286" t="str">
            <v>CS &amp; OPS</v>
          </cell>
          <cell r="D286" t="str">
            <v>Yes</v>
          </cell>
          <cell r="E286" t="str">
            <v/>
          </cell>
        </row>
        <row r="287">
          <cell r="A287" t="str">
            <v>Grieco, Angela</v>
          </cell>
          <cell r="B287" t="str">
            <v>Omaha</v>
          </cell>
          <cell r="C287" t="str">
            <v>CS &amp; OPS</v>
          </cell>
          <cell r="D287" t="str">
            <v>Yes</v>
          </cell>
          <cell r="E287" t="str">
            <v/>
          </cell>
        </row>
        <row r="288">
          <cell r="A288" t="str">
            <v>Griffin, Samuel</v>
          </cell>
          <cell r="B288" t="str">
            <v>Omaha</v>
          </cell>
          <cell r="C288" t="str">
            <v>CS &amp; OPS</v>
          </cell>
          <cell r="D288" t="str">
            <v>Yes</v>
          </cell>
          <cell r="E288" t="str">
            <v/>
          </cell>
        </row>
        <row r="289">
          <cell r="A289" t="str">
            <v>Groot, John</v>
          </cell>
          <cell r="B289" t="str">
            <v>Omaha</v>
          </cell>
          <cell r="C289" t="str">
            <v>CS &amp; OPS</v>
          </cell>
          <cell r="D289" t="str">
            <v>Yes</v>
          </cell>
          <cell r="E289" t="str">
            <v/>
          </cell>
        </row>
        <row r="290">
          <cell r="A290" t="str">
            <v>Grote, Jane</v>
          </cell>
          <cell r="B290" t="str">
            <v>Omaha</v>
          </cell>
          <cell r="C290" t="str">
            <v>CS &amp; OPS</v>
          </cell>
          <cell r="D290" t="str">
            <v>Yes</v>
          </cell>
          <cell r="E290" t="str">
            <v/>
          </cell>
        </row>
        <row r="291">
          <cell r="A291" t="str">
            <v>Grubb, Charles</v>
          </cell>
          <cell r="B291" t="str">
            <v>Omaha</v>
          </cell>
          <cell r="C291" t="str">
            <v>CS &amp; OPS</v>
          </cell>
          <cell r="D291" t="str">
            <v>Yes</v>
          </cell>
          <cell r="E291" t="str">
            <v/>
          </cell>
        </row>
        <row r="292">
          <cell r="A292" t="str">
            <v>Guan, Angela</v>
          </cell>
          <cell r="B292" t="str">
            <v>Palo Alto</v>
          </cell>
          <cell r="C292" t="str">
            <v>Product</v>
          </cell>
          <cell r="D292" t="str">
            <v>Yes</v>
          </cell>
          <cell r="E292" t="str">
            <v/>
          </cell>
        </row>
        <row r="293">
          <cell r="A293" t="str">
            <v>Guardiola, Anna</v>
          </cell>
          <cell r="B293" t="str">
            <v>Omaha</v>
          </cell>
          <cell r="C293" t="str">
            <v>CS &amp; OPS</v>
          </cell>
          <cell r="D293" t="str">
            <v>Yes</v>
          </cell>
          <cell r="E293" t="str">
            <v/>
          </cell>
        </row>
        <row r="294">
          <cell r="A294" t="str">
            <v>Haberle, Jovita</v>
          </cell>
          <cell r="B294" t="str">
            <v>Palo Alto</v>
          </cell>
          <cell r="C294" t="str">
            <v>G&amp;A</v>
          </cell>
          <cell r="D294" t="str">
            <v>Yes</v>
          </cell>
          <cell r="E294" t="str">
            <v/>
          </cell>
        </row>
        <row r="295">
          <cell r="A295" t="str">
            <v>Haffey, Kyle</v>
          </cell>
          <cell r="B295" t="str">
            <v>Omaha</v>
          </cell>
          <cell r="C295" t="str">
            <v>CS &amp; OPS</v>
          </cell>
          <cell r="D295" t="str">
            <v>Yes</v>
          </cell>
          <cell r="E295" t="str">
            <v/>
          </cell>
        </row>
        <row r="296">
          <cell r="A296" t="str">
            <v>Haggin, Jeffrey</v>
          </cell>
          <cell r="B296" t="str">
            <v>Omaha</v>
          </cell>
          <cell r="C296" t="str">
            <v>CS &amp; OPS</v>
          </cell>
          <cell r="D296" t="str">
            <v>Yes</v>
          </cell>
          <cell r="E296" t="str">
            <v/>
          </cell>
        </row>
        <row r="297">
          <cell r="A297" t="str">
            <v>Haley, Randall</v>
          </cell>
          <cell r="B297" t="str">
            <v>Omaha</v>
          </cell>
          <cell r="C297" t="str">
            <v>CS &amp; OPS</v>
          </cell>
          <cell r="D297" t="str">
            <v>Yes</v>
          </cell>
          <cell r="E297">
            <v>37147</v>
          </cell>
        </row>
        <row r="298">
          <cell r="A298" t="str">
            <v>Hall, Heather</v>
          </cell>
          <cell r="B298" t="str">
            <v>Omaha</v>
          </cell>
          <cell r="C298" t="str">
            <v>CS &amp; OPS</v>
          </cell>
          <cell r="D298" t="str">
            <v>Yes</v>
          </cell>
          <cell r="E298" t="str">
            <v/>
          </cell>
        </row>
        <row r="299">
          <cell r="A299" t="str">
            <v>Hall, Michelle</v>
          </cell>
          <cell r="B299" t="str">
            <v>Omaha</v>
          </cell>
          <cell r="C299" t="str">
            <v>CS &amp; OPS</v>
          </cell>
          <cell r="D299" t="str">
            <v>Yes</v>
          </cell>
          <cell r="E299">
            <v>36978</v>
          </cell>
        </row>
        <row r="300">
          <cell r="A300" t="str">
            <v>Halter, Jeff</v>
          </cell>
          <cell r="B300" t="str">
            <v>Omaha</v>
          </cell>
          <cell r="C300" t="str">
            <v>CS &amp; OPS</v>
          </cell>
          <cell r="D300" t="str">
            <v>Yes</v>
          </cell>
          <cell r="E300" t="str">
            <v/>
          </cell>
        </row>
        <row r="301">
          <cell r="A301" t="str">
            <v>Hamilton, Lisa</v>
          </cell>
          <cell r="B301" t="str">
            <v>Omaha</v>
          </cell>
          <cell r="C301" t="str">
            <v>CS &amp; OPS</v>
          </cell>
          <cell r="D301" t="str">
            <v>Yes</v>
          </cell>
          <cell r="E301" t="str">
            <v/>
          </cell>
        </row>
        <row r="302">
          <cell r="A302" t="str">
            <v>Hammond, Amy</v>
          </cell>
          <cell r="B302" t="str">
            <v>Omaha</v>
          </cell>
          <cell r="C302" t="str">
            <v>CS &amp; OPS</v>
          </cell>
          <cell r="D302" t="str">
            <v>Yes</v>
          </cell>
          <cell r="E302" t="str">
            <v/>
          </cell>
        </row>
        <row r="303">
          <cell r="A303" t="str">
            <v>Hammond, Lesha</v>
          </cell>
          <cell r="B303" t="str">
            <v>Omaha</v>
          </cell>
          <cell r="C303" t="str">
            <v>CS &amp; OPS</v>
          </cell>
          <cell r="D303" t="str">
            <v>Yes</v>
          </cell>
          <cell r="E303" t="str">
            <v/>
          </cell>
        </row>
        <row r="304">
          <cell r="A304" t="str">
            <v>Hansen, Kyle</v>
          </cell>
          <cell r="B304" t="str">
            <v>Palo Alto</v>
          </cell>
          <cell r="C304" t="str">
            <v>G&amp;A</v>
          </cell>
          <cell r="D304" t="str">
            <v>Yes</v>
          </cell>
          <cell r="E304">
            <v>37439</v>
          </cell>
        </row>
        <row r="305">
          <cell r="A305" t="str">
            <v>Hargus, Sheila</v>
          </cell>
          <cell r="B305" t="str">
            <v>Omaha</v>
          </cell>
          <cell r="C305" t="str">
            <v>CS &amp; OPS</v>
          </cell>
          <cell r="D305" t="str">
            <v>Yes</v>
          </cell>
          <cell r="E305" t="str">
            <v/>
          </cell>
        </row>
        <row r="306">
          <cell r="A306" t="str">
            <v>Harriman, Darin</v>
          </cell>
          <cell r="B306" t="str">
            <v>Omaha</v>
          </cell>
          <cell r="C306" t="str">
            <v>CS &amp; OPS</v>
          </cell>
          <cell r="D306" t="str">
            <v>Yes</v>
          </cell>
          <cell r="E306" t="str">
            <v/>
          </cell>
        </row>
        <row r="307">
          <cell r="A307" t="str">
            <v>Harriman, Jill</v>
          </cell>
          <cell r="B307" t="str">
            <v>Omaha</v>
          </cell>
          <cell r="C307" t="str">
            <v>CS &amp; OPS</v>
          </cell>
          <cell r="D307" t="str">
            <v>Yes</v>
          </cell>
          <cell r="E307" t="str">
            <v/>
          </cell>
        </row>
        <row r="308">
          <cell r="A308" t="str">
            <v>Harrington, Jami</v>
          </cell>
          <cell r="B308" t="str">
            <v>Omaha</v>
          </cell>
          <cell r="C308" t="str">
            <v>CS &amp; OPS</v>
          </cell>
          <cell r="D308" t="str">
            <v>Yes</v>
          </cell>
          <cell r="E308" t="str">
            <v/>
          </cell>
        </row>
        <row r="309">
          <cell r="A309" t="str">
            <v>Harrington, Mari</v>
          </cell>
          <cell r="B309" t="str">
            <v>Omaha</v>
          </cell>
          <cell r="C309" t="str">
            <v>CS &amp; OPS</v>
          </cell>
          <cell r="D309" t="str">
            <v>Yes</v>
          </cell>
          <cell r="E309" t="str">
            <v/>
          </cell>
        </row>
        <row r="310">
          <cell r="A310" t="str">
            <v>Harris, Alan</v>
          </cell>
          <cell r="B310" t="str">
            <v>Omaha</v>
          </cell>
          <cell r="C310" t="str">
            <v>CS &amp; OPS</v>
          </cell>
          <cell r="D310" t="str">
            <v>Yes</v>
          </cell>
          <cell r="E310">
            <v>37225</v>
          </cell>
        </row>
        <row r="311">
          <cell r="A311" t="str">
            <v>Harris, William</v>
          </cell>
          <cell r="B311" t="str">
            <v>Palo Alto</v>
          </cell>
          <cell r="C311" t="str">
            <v>G&amp;A</v>
          </cell>
          <cell r="D311" t="str">
            <v>Yes</v>
          </cell>
          <cell r="E311">
            <v>36656</v>
          </cell>
        </row>
        <row r="312">
          <cell r="A312" t="str">
            <v>Harrison, Amanda</v>
          </cell>
          <cell r="B312" t="str">
            <v>Omaha</v>
          </cell>
          <cell r="C312" t="str">
            <v>CS &amp; OPS</v>
          </cell>
          <cell r="D312" t="str">
            <v>Yes</v>
          </cell>
          <cell r="E312">
            <v>36908</v>
          </cell>
        </row>
        <row r="313">
          <cell r="A313" t="str">
            <v>Harrison, Eric</v>
          </cell>
          <cell r="B313" t="str">
            <v>Omaha</v>
          </cell>
          <cell r="C313" t="str">
            <v>CS &amp; OPS</v>
          </cell>
          <cell r="D313" t="str">
            <v>Yes</v>
          </cell>
          <cell r="E313" t="str">
            <v/>
          </cell>
        </row>
        <row r="314">
          <cell r="A314" t="str">
            <v>Harter, Joyce Marie</v>
          </cell>
          <cell r="B314" t="str">
            <v>Omaha</v>
          </cell>
          <cell r="C314" t="str">
            <v>CS &amp; OPS</v>
          </cell>
          <cell r="D314" t="str">
            <v>Yes</v>
          </cell>
          <cell r="E314" t="str">
            <v/>
          </cell>
        </row>
        <row r="315">
          <cell r="A315" t="str">
            <v>Harvey, Karin</v>
          </cell>
          <cell r="B315" t="str">
            <v>Omaha</v>
          </cell>
          <cell r="C315" t="str">
            <v>CS &amp; OPS</v>
          </cell>
          <cell r="D315" t="str">
            <v>Yes</v>
          </cell>
          <cell r="E315" t="str">
            <v/>
          </cell>
        </row>
        <row r="316">
          <cell r="A316" t="str">
            <v>Harwood, Mark</v>
          </cell>
          <cell r="B316" t="str">
            <v>Palo Alto</v>
          </cell>
          <cell r="C316" t="str">
            <v>CS &amp; OPS</v>
          </cell>
          <cell r="D316" t="str">
            <v>Yes</v>
          </cell>
          <cell r="E316" t="str">
            <v/>
          </cell>
        </row>
        <row r="317">
          <cell r="A317" t="str">
            <v>Hathaway, Craig</v>
          </cell>
          <cell r="B317" t="str">
            <v>Omaha</v>
          </cell>
          <cell r="C317" t="str">
            <v>CS &amp; OPS</v>
          </cell>
          <cell r="D317" t="str">
            <v>Yes</v>
          </cell>
          <cell r="E317" t="str">
            <v/>
          </cell>
        </row>
        <row r="318">
          <cell r="A318" t="str">
            <v>Haynes, Veronica</v>
          </cell>
          <cell r="B318" t="str">
            <v>Omaha</v>
          </cell>
          <cell r="C318" t="str">
            <v>CS &amp; OPS</v>
          </cell>
          <cell r="D318" t="str">
            <v>Yes</v>
          </cell>
          <cell r="E318">
            <v>37232</v>
          </cell>
        </row>
        <row r="319">
          <cell r="A319" t="str">
            <v>He, Janet</v>
          </cell>
          <cell r="B319" t="str">
            <v>Palo Alto</v>
          </cell>
          <cell r="C319" t="str">
            <v>Marketing</v>
          </cell>
          <cell r="D319" t="str">
            <v>Yes</v>
          </cell>
          <cell r="E319" t="str">
            <v/>
          </cell>
        </row>
        <row r="320">
          <cell r="A320" t="str">
            <v>Hegarty, Douglas</v>
          </cell>
          <cell r="B320" t="str">
            <v>Omaha</v>
          </cell>
          <cell r="C320" t="str">
            <v>CS &amp; OPS</v>
          </cell>
          <cell r="D320" t="str">
            <v>Yes</v>
          </cell>
          <cell r="E320" t="str">
            <v/>
          </cell>
        </row>
        <row r="321">
          <cell r="A321" t="str">
            <v>Hegwood, Nicole</v>
          </cell>
          <cell r="B321" t="str">
            <v>Omaha</v>
          </cell>
          <cell r="C321" t="str">
            <v>CS &amp; OPS</v>
          </cell>
          <cell r="D321" t="str">
            <v>Yes</v>
          </cell>
          <cell r="E321" t="str">
            <v/>
          </cell>
        </row>
        <row r="322">
          <cell r="A322" t="str">
            <v>Heilbrun, Bradley</v>
          </cell>
          <cell r="B322" t="str">
            <v>Palo Alto</v>
          </cell>
          <cell r="C322" t="str">
            <v>CS &amp; OPS</v>
          </cell>
          <cell r="D322" t="str">
            <v>Yes</v>
          </cell>
          <cell r="E322" t="str">
            <v/>
          </cell>
        </row>
        <row r="323">
          <cell r="A323" t="str">
            <v>Heldridge, Mary E</v>
          </cell>
          <cell r="B323" t="str">
            <v>Omaha</v>
          </cell>
          <cell r="C323" t="str">
            <v>CS &amp; OPS</v>
          </cell>
          <cell r="D323" t="str">
            <v>Yes</v>
          </cell>
          <cell r="E323" t="str">
            <v/>
          </cell>
        </row>
        <row r="324">
          <cell r="A324" t="str">
            <v>Hellman, Martin</v>
          </cell>
          <cell r="B324" t="str">
            <v>Palo Alto</v>
          </cell>
          <cell r="C324" t="str">
            <v>CS &amp; OPS</v>
          </cell>
          <cell r="D324" t="str">
            <v>No</v>
          </cell>
          <cell r="E324" t="str">
            <v/>
          </cell>
        </row>
        <row r="325">
          <cell r="A325" t="str">
            <v>Hendley, Matthew</v>
          </cell>
          <cell r="B325" t="str">
            <v>Palo Alto</v>
          </cell>
          <cell r="C325" t="str">
            <v>G&amp;A</v>
          </cell>
          <cell r="D325" t="str">
            <v>Yes</v>
          </cell>
          <cell r="E325" t="str">
            <v/>
          </cell>
        </row>
        <row r="326">
          <cell r="A326" t="str">
            <v>Hendrick, Susan</v>
          </cell>
          <cell r="B326" t="str">
            <v>Omaha</v>
          </cell>
          <cell r="C326" t="str">
            <v>CS &amp; OPS</v>
          </cell>
          <cell r="D326" t="str">
            <v>Yes</v>
          </cell>
          <cell r="E326">
            <v>37202</v>
          </cell>
        </row>
        <row r="327">
          <cell r="A327" t="str">
            <v>Henley, Scott</v>
          </cell>
          <cell r="B327" t="str">
            <v>Palo Alto</v>
          </cell>
          <cell r="C327" t="str">
            <v>CS &amp; OPS</v>
          </cell>
          <cell r="D327" t="str">
            <v>Yes</v>
          </cell>
          <cell r="E327" t="str">
            <v/>
          </cell>
        </row>
        <row r="328">
          <cell r="A328" t="str">
            <v>Heron, Matthew</v>
          </cell>
          <cell r="B328" t="str">
            <v>Omaha</v>
          </cell>
          <cell r="C328" t="str">
            <v>CS &amp; OPS</v>
          </cell>
          <cell r="D328" t="str">
            <v>Yes</v>
          </cell>
          <cell r="E328" t="str">
            <v/>
          </cell>
        </row>
        <row r="329">
          <cell r="A329" t="str">
            <v>Heywood, Angela</v>
          </cell>
          <cell r="B329" t="str">
            <v>Omaha</v>
          </cell>
          <cell r="C329" t="str">
            <v>CS &amp; OPS</v>
          </cell>
          <cell r="D329" t="str">
            <v>Yes</v>
          </cell>
          <cell r="E329" t="str">
            <v/>
          </cell>
        </row>
        <row r="330">
          <cell r="A330" t="str">
            <v>Higgins, Janet</v>
          </cell>
          <cell r="B330" t="str">
            <v>Omaha</v>
          </cell>
          <cell r="C330" t="str">
            <v>CS &amp; OPS</v>
          </cell>
          <cell r="D330" t="str">
            <v>Yes</v>
          </cell>
          <cell r="E330" t="str">
            <v/>
          </cell>
        </row>
        <row r="331">
          <cell r="A331" t="str">
            <v>Hill, Linea</v>
          </cell>
          <cell r="B331" t="str">
            <v>Omaha</v>
          </cell>
          <cell r="C331" t="str">
            <v>CS &amp; OPS</v>
          </cell>
          <cell r="D331" t="str">
            <v>Yes</v>
          </cell>
          <cell r="E331" t="str">
            <v/>
          </cell>
        </row>
        <row r="332">
          <cell r="A332" t="str">
            <v>Hladky, John</v>
          </cell>
          <cell r="B332" t="str">
            <v>Omaha</v>
          </cell>
          <cell r="C332" t="str">
            <v>CS &amp; OPS</v>
          </cell>
          <cell r="D332" t="str">
            <v>Yes</v>
          </cell>
          <cell r="E332" t="str">
            <v/>
          </cell>
        </row>
        <row r="333">
          <cell r="A333" t="str">
            <v>Ho, Edwin</v>
          </cell>
          <cell r="B333" t="str">
            <v>Palo Alto</v>
          </cell>
          <cell r="C333" t="str">
            <v>CS &amp; OPS</v>
          </cell>
          <cell r="D333" t="str">
            <v>Yes</v>
          </cell>
          <cell r="E333">
            <v>36353</v>
          </cell>
        </row>
        <row r="334">
          <cell r="A334" t="str">
            <v>Ho, Ralph</v>
          </cell>
          <cell r="B334" t="str">
            <v>Palo Alto</v>
          </cell>
          <cell r="C334" t="str">
            <v>G&amp;A</v>
          </cell>
          <cell r="D334" t="str">
            <v>Yes</v>
          </cell>
          <cell r="E334" t="str">
            <v/>
          </cell>
        </row>
        <row r="335">
          <cell r="A335" t="str">
            <v>Hoffman, Laurie</v>
          </cell>
          <cell r="B335" t="str">
            <v>Omaha</v>
          </cell>
          <cell r="C335" t="str">
            <v>CS &amp; OPS</v>
          </cell>
          <cell r="D335" t="str">
            <v>Yes</v>
          </cell>
          <cell r="E335" t="str">
            <v/>
          </cell>
        </row>
        <row r="336">
          <cell r="A336" t="str">
            <v>Hoffman, Reid</v>
          </cell>
          <cell r="B336" t="str">
            <v>Palo Alto</v>
          </cell>
          <cell r="C336" t="str">
            <v>Marketing</v>
          </cell>
          <cell r="D336" t="str">
            <v>Yes</v>
          </cell>
          <cell r="E336" t="str">
            <v/>
          </cell>
        </row>
        <row r="337">
          <cell r="A337" t="str">
            <v>Hoffman, Tyler</v>
          </cell>
          <cell r="B337" t="str">
            <v>Palo Alto</v>
          </cell>
          <cell r="C337" t="str">
            <v>Product</v>
          </cell>
          <cell r="D337" t="str">
            <v>Yes</v>
          </cell>
          <cell r="E337" t="str">
            <v/>
          </cell>
        </row>
        <row r="338">
          <cell r="A338" t="str">
            <v>Hogan, James</v>
          </cell>
          <cell r="B338" t="str">
            <v>Palo Alto</v>
          </cell>
          <cell r="C338" t="str">
            <v>Product</v>
          </cell>
          <cell r="D338" t="str">
            <v>Yes</v>
          </cell>
          <cell r="E338" t="str">
            <v/>
          </cell>
        </row>
        <row r="339">
          <cell r="A339" t="str">
            <v>Hogan, Scott</v>
          </cell>
          <cell r="B339" t="str">
            <v>Omaha</v>
          </cell>
          <cell r="C339" t="str">
            <v>CS &amp; OPS</v>
          </cell>
          <cell r="D339" t="str">
            <v>Yes</v>
          </cell>
          <cell r="E339" t="str">
            <v/>
          </cell>
        </row>
        <row r="340">
          <cell r="A340" t="str">
            <v>Holmes, Bryant</v>
          </cell>
          <cell r="B340" t="str">
            <v>Omaha</v>
          </cell>
          <cell r="C340" t="str">
            <v>CS &amp; OPS</v>
          </cell>
          <cell r="D340" t="str">
            <v>Yes</v>
          </cell>
          <cell r="E340" t="str">
            <v/>
          </cell>
        </row>
        <row r="341">
          <cell r="A341" t="str">
            <v>Holmes, Carolyn A</v>
          </cell>
          <cell r="B341" t="str">
            <v>Omaha</v>
          </cell>
          <cell r="C341" t="str">
            <v>CS &amp; OPS</v>
          </cell>
          <cell r="D341" t="str">
            <v>Yes</v>
          </cell>
          <cell r="E341" t="str">
            <v/>
          </cell>
        </row>
        <row r="342">
          <cell r="A342" t="str">
            <v>Holmes, Lori</v>
          </cell>
          <cell r="B342" t="str">
            <v>Omaha</v>
          </cell>
          <cell r="C342" t="str">
            <v>CS &amp; OPS</v>
          </cell>
          <cell r="D342" t="str">
            <v>Yes</v>
          </cell>
          <cell r="E342">
            <v>37419</v>
          </cell>
        </row>
        <row r="343">
          <cell r="A343" t="str">
            <v>Holoubek, Virginia</v>
          </cell>
          <cell r="B343" t="str">
            <v>Omaha</v>
          </cell>
          <cell r="C343" t="str">
            <v>CS &amp; OPS</v>
          </cell>
          <cell r="D343" t="str">
            <v>Yes</v>
          </cell>
          <cell r="E343">
            <v>37032</v>
          </cell>
        </row>
        <row r="344">
          <cell r="A344" t="str">
            <v>Holt, Jacqueline</v>
          </cell>
          <cell r="B344" t="str">
            <v>Omaha</v>
          </cell>
          <cell r="C344" t="str">
            <v>CS &amp; OPS</v>
          </cell>
          <cell r="D344" t="str">
            <v>Yes</v>
          </cell>
          <cell r="E344">
            <v>36966</v>
          </cell>
        </row>
        <row r="345">
          <cell r="A345" t="str">
            <v>Hong, Andy</v>
          </cell>
          <cell r="B345" t="str">
            <v>Palo Alto</v>
          </cell>
          <cell r="C345" t="str">
            <v>Product</v>
          </cell>
          <cell r="D345" t="str">
            <v>Yes</v>
          </cell>
          <cell r="E345" t="str">
            <v/>
          </cell>
        </row>
        <row r="346">
          <cell r="A346" t="str">
            <v>Hopkins, Heidi</v>
          </cell>
          <cell r="B346" t="str">
            <v>Omaha</v>
          </cell>
          <cell r="C346" t="str">
            <v>CS &amp; OPS</v>
          </cell>
          <cell r="D346" t="str">
            <v>Yes</v>
          </cell>
          <cell r="E346">
            <v>37054</v>
          </cell>
        </row>
        <row r="347">
          <cell r="A347" t="str">
            <v>Hornbaker, Christian</v>
          </cell>
          <cell r="B347" t="str">
            <v>Omaha</v>
          </cell>
          <cell r="C347" t="str">
            <v>CS &amp; OPS</v>
          </cell>
          <cell r="D347" t="str">
            <v>Yes</v>
          </cell>
          <cell r="E347" t="str">
            <v/>
          </cell>
        </row>
        <row r="348">
          <cell r="A348" t="str">
            <v>Hornbaker, Todd</v>
          </cell>
          <cell r="B348" t="str">
            <v>Omaha</v>
          </cell>
          <cell r="C348" t="str">
            <v>CS &amp; OPS</v>
          </cell>
          <cell r="D348" t="str">
            <v>Yes</v>
          </cell>
          <cell r="E348" t="str">
            <v/>
          </cell>
        </row>
        <row r="349">
          <cell r="A349" t="str">
            <v>Hossner, Richard</v>
          </cell>
          <cell r="B349" t="str">
            <v>Omaha</v>
          </cell>
          <cell r="C349" t="str">
            <v>CS &amp; OPS</v>
          </cell>
          <cell r="D349" t="str">
            <v>Yes</v>
          </cell>
          <cell r="E349" t="str">
            <v/>
          </cell>
        </row>
        <row r="350">
          <cell r="A350" t="str">
            <v>Hower, Lee</v>
          </cell>
          <cell r="B350" t="str">
            <v>Palo Alto</v>
          </cell>
          <cell r="C350" t="str">
            <v>Marketing</v>
          </cell>
          <cell r="D350" t="str">
            <v>Yes</v>
          </cell>
          <cell r="E350" t="str">
            <v/>
          </cell>
        </row>
        <row r="351">
          <cell r="A351" t="str">
            <v>Howery, Kenneth</v>
          </cell>
          <cell r="B351" t="str">
            <v>Palo Alto</v>
          </cell>
          <cell r="C351" t="str">
            <v>G&amp;A</v>
          </cell>
          <cell r="D351" t="str">
            <v>Yes</v>
          </cell>
          <cell r="E351" t="str">
            <v/>
          </cell>
        </row>
        <row r="352">
          <cell r="A352" t="str">
            <v>Hudnall, John</v>
          </cell>
          <cell r="B352" t="str">
            <v>Omaha</v>
          </cell>
          <cell r="C352" t="str">
            <v>CS &amp; OPS</v>
          </cell>
          <cell r="D352" t="str">
            <v>Yes</v>
          </cell>
          <cell r="E352">
            <v>37214</v>
          </cell>
        </row>
        <row r="353">
          <cell r="A353" t="str">
            <v>Hudson, Melissa</v>
          </cell>
          <cell r="B353" t="str">
            <v>Omaha</v>
          </cell>
          <cell r="C353" t="str">
            <v>CS &amp; OPS</v>
          </cell>
          <cell r="D353" t="str">
            <v>Yes</v>
          </cell>
          <cell r="E353" t="str">
            <v/>
          </cell>
        </row>
        <row r="354">
          <cell r="A354" t="str">
            <v>Hulsebus, Marsha</v>
          </cell>
          <cell r="B354" t="str">
            <v>Omaha</v>
          </cell>
          <cell r="C354" t="str">
            <v>CS &amp; OPS</v>
          </cell>
          <cell r="D354" t="str">
            <v>Yes</v>
          </cell>
          <cell r="E354">
            <v>36934</v>
          </cell>
        </row>
        <row r="355">
          <cell r="A355" t="str">
            <v>Hultin, Chad</v>
          </cell>
          <cell r="B355" t="str">
            <v>Palo Alto</v>
          </cell>
          <cell r="C355" t="str">
            <v>G&amp;A</v>
          </cell>
          <cell r="D355" t="str">
            <v>Yes</v>
          </cell>
          <cell r="E355" t="str">
            <v/>
          </cell>
        </row>
        <row r="356">
          <cell r="A356" t="str">
            <v>Hunt, Beverly</v>
          </cell>
          <cell r="B356" t="str">
            <v>Omaha</v>
          </cell>
          <cell r="C356" t="str">
            <v>CS &amp; OPS</v>
          </cell>
          <cell r="D356" t="str">
            <v>Yes</v>
          </cell>
          <cell r="E356">
            <v>37027</v>
          </cell>
        </row>
        <row r="357">
          <cell r="A357" t="str">
            <v>Hurd, Timothy M.</v>
          </cell>
          <cell r="B357" t="str">
            <v>BOD</v>
          </cell>
          <cell r="C357" t="str">
            <v>G&amp;A</v>
          </cell>
          <cell r="D357" t="str">
            <v>Yes</v>
          </cell>
          <cell r="E357" t="str">
            <v/>
          </cell>
        </row>
        <row r="358">
          <cell r="A358" t="str">
            <v>Hurley, Chad</v>
          </cell>
          <cell r="B358" t="str">
            <v>Palo Alto</v>
          </cell>
          <cell r="C358" t="str">
            <v>Product</v>
          </cell>
          <cell r="D358" t="str">
            <v>Yes</v>
          </cell>
          <cell r="E358" t="str">
            <v/>
          </cell>
        </row>
        <row r="359">
          <cell r="A359" t="str">
            <v>Husband, Winston</v>
          </cell>
          <cell r="B359" t="str">
            <v>Omaha</v>
          </cell>
          <cell r="C359" t="str">
            <v>CS &amp; OPS</v>
          </cell>
          <cell r="D359" t="str">
            <v>Yes</v>
          </cell>
          <cell r="E359" t="str">
            <v/>
          </cell>
        </row>
        <row r="360">
          <cell r="A360" t="str">
            <v>Huss, Eric</v>
          </cell>
          <cell r="B360" t="str">
            <v>Palo Alto</v>
          </cell>
          <cell r="C360" t="str">
            <v>CS &amp; OPS</v>
          </cell>
          <cell r="D360" t="str">
            <v>No</v>
          </cell>
          <cell r="E360" t="str">
            <v/>
          </cell>
        </row>
        <row r="361">
          <cell r="A361" t="str">
            <v>Hutton, Tina</v>
          </cell>
          <cell r="B361" t="str">
            <v>Omaha</v>
          </cell>
          <cell r="C361" t="str">
            <v>CS &amp; OPS</v>
          </cell>
          <cell r="D361" t="str">
            <v>Yes</v>
          </cell>
          <cell r="E361" t="str">
            <v/>
          </cell>
        </row>
        <row r="362">
          <cell r="A362" t="str">
            <v>Ihde, Douglas</v>
          </cell>
          <cell r="B362" t="str">
            <v>Palo Alto</v>
          </cell>
          <cell r="C362" t="str">
            <v>Product</v>
          </cell>
          <cell r="D362" t="str">
            <v>Yes</v>
          </cell>
          <cell r="E362" t="str">
            <v/>
          </cell>
        </row>
        <row r="363">
          <cell r="A363" t="str">
            <v>Imbach, Matthew</v>
          </cell>
          <cell r="B363" t="str">
            <v>Palo Alto</v>
          </cell>
          <cell r="C363" t="str">
            <v>G&amp;A</v>
          </cell>
          <cell r="D363" t="str">
            <v>Yes</v>
          </cell>
          <cell r="E363" t="str">
            <v/>
          </cell>
        </row>
        <row r="364">
          <cell r="A364" t="str">
            <v>Imbach, Sarah</v>
          </cell>
          <cell r="B364" t="str">
            <v>Palo Alto</v>
          </cell>
          <cell r="C364" t="str">
            <v>CS &amp; OPS</v>
          </cell>
          <cell r="D364" t="str">
            <v>Yes</v>
          </cell>
          <cell r="E364">
            <v>37371</v>
          </cell>
        </row>
        <row r="365">
          <cell r="A365" t="str">
            <v>Inzauro, Dawn</v>
          </cell>
          <cell r="B365" t="str">
            <v>Omaha</v>
          </cell>
          <cell r="C365" t="str">
            <v>CS &amp; OPS</v>
          </cell>
          <cell r="D365" t="str">
            <v>Yes</v>
          </cell>
          <cell r="E365" t="str">
            <v/>
          </cell>
        </row>
        <row r="366">
          <cell r="A366" t="str">
            <v>Irvin, Sharon</v>
          </cell>
          <cell r="B366" t="str">
            <v>Omaha</v>
          </cell>
          <cell r="C366" t="str">
            <v>CS &amp; OPS</v>
          </cell>
          <cell r="D366" t="str">
            <v>Yes</v>
          </cell>
          <cell r="E366" t="str">
            <v/>
          </cell>
        </row>
        <row r="367">
          <cell r="A367" t="str">
            <v>Ishii, George</v>
          </cell>
          <cell r="B367" t="str">
            <v>Palo Alto</v>
          </cell>
          <cell r="C367" t="str">
            <v>Product</v>
          </cell>
          <cell r="D367" t="str">
            <v>Yes</v>
          </cell>
          <cell r="E367" t="str">
            <v/>
          </cell>
        </row>
        <row r="368">
          <cell r="A368" t="str">
            <v>Issizaiwa, Passimzoue</v>
          </cell>
          <cell r="B368" t="str">
            <v>Omaha</v>
          </cell>
          <cell r="C368" t="str">
            <v>CS &amp; OPS</v>
          </cell>
          <cell r="D368" t="str">
            <v>Yes</v>
          </cell>
          <cell r="E368">
            <v>37190</v>
          </cell>
        </row>
        <row r="369">
          <cell r="A369" t="str">
            <v>Ivaskevicius, Stephen</v>
          </cell>
          <cell r="B369" t="str">
            <v>Omaha</v>
          </cell>
          <cell r="C369" t="str">
            <v>CS &amp; OPS</v>
          </cell>
          <cell r="D369" t="str">
            <v>Yes</v>
          </cell>
          <cell r="E369" t="str">
            <v/>
          </cell>
        </row>
        <row r="370">
          <cell r="A370" t="str">
            <v>Jackson, Clay</v>
          </cell>
          <cell r="B370" t="str">
            <v>Palo Alto</v>
          </cell>
          <cell r="C370" t="str">
            <v>Product</v>
          </cell>
          <cell r="D370" t="str">
            <v>Yes</v>
          </cell>
          <cell r="E370" t="str">
            <v/>
          </cell>
        </row>
        <row r="371">
          <cell r="A371" t="str">
            <v>Jackson, Eric</v>
          </cell>
          <cell r="B371" t="str">
            <v>Palo Alto</v>
          </cell>
          <cell r="C371" t="str">
            <v>Product</v>
          </cell>
          <cell r="D371" t="str">
            <v>Yes</v>
          </cell>
          <cell r="E371" t="str">
            <v/>
          </cell>
        </row>
        <row r="372">
          <cell r="A372" t="str">
            <v>Jacques, David</v>
          </cell>
          <cell r="B372" t="str">
            <v>Palo Alto</v>
          </cell>
          <cell r="C372" t="str">
            <v>G&amp;A</v>
          </cell>
          <cell r="D372" t="str">
            <v>Yes</v>
          </cell>
          <cell r="E372">
            <v>36742</v>
          </cell>
        </row>
        <row r="373">
          <cell r="A373" t="str">
            <v>Jallow, Abdoulie</v>
          </cell>
          <cell r="B373" t="str">
            <v>Omaha</v>
          </cell>
          <cell r="C373" t="str">
            <v>CS &amp; OPS</v>
          </cell>
          <cell r="D373" t="str">
            <v>Yes</v>
          </cell>
          <cell r="E373" t="str">
            <v/>
          </cell>
        </row>
        <row r="374">
          <cell r="A374" t="str">
            <v>Janardhan, Santoshkumar</v>
          </cell>
          <cell r="B374" t="str">
            <v>Palo Alto</v>
          </cell>
          <cell r="C374" t="str">
            <v>Product</v>
          </cell>
          <cell r="D374" t="str">
            <v>Yes</v>
          </cell>
          <cell r="E374" t="str">
            <v/>
          </cell>
        </row>
        <row r="375">
          <cell r="A375" t="str">
            <v>Jarmon, Sonja</v>
          </cell>
          <cell r="B375" t="str">
            <v>Omaha</v>
          </cell>
          <cell r="C375" t="str">
            <v>CS &amp; OPS</v>
          </cell>
          <cell r="D375" t="str">
            <v>Yes</v>
          </cell>
          <cell r="E375">
            <v>37273</v>
          </cell>
        </row>
        <row r="376">
          <cell r="A376" t="str">
            <v>Jelken, Robert</v>
          </cell>
          <cell r="B376" t="str">
            <v>Omaha</v>
          </cell>
          <cell r="C376" t="str">
            <v>CS &amp; OPS</v>
          </cell>
          <cell r="D376" t="str">
            <v>Yes</v>
          </cell>
          <cell r="E376" t="str">
            <v/>
          </cell>
        </row>
        <row r="377">
          <cell r="A377" t="str">
            <v>Johnson, Craig</v>
          </cell>
          <cell r="B377" t="str">
            <v>Palo Alto</v>
          </cell>
          <cell r="C377" t="str">
            <v>CS &amp; OPS</v>
          </cell>
          <cell r="D377" t="str">
            <v>No</v>
          </cell>
          <cell r="E377">
            <v>37267</v>
          </cell>
        </row>
        <row r="378">
          <cell r="A378" t="str">
            <v>Johnson, Dorian Travis</v>
          </cell>
          <cell r="B378" t="str">
            <v>Omaha</v>
          </cell>
          <cell r="C378" t="str">
            <v>CS &amp; OPS</v>
          </cell>
          <cell r="D378" t="str">
            <v>Yes</v>
          </cell>
          <cell r="E378" t="str">
            <v/>
          </cell>
        </row>
        <row r="379">
          <cell r="A379" t="str">
            <v>Johnson, Dorothy</v>
          </cell>
          <cell r="B379" t="str">
            <v>Omaha</v>
          </cell>
          <cell r="C379" t="str">
            <v>CS &amp; OPS</v>
          </cell>
          <cell r="D379" t="str">
            <v>Yes</v>
          </cell>
          <cell r="E379">
            <v>37414</v>
          </cell>
        </row>
        <row r="380">
          <cell r="A380" t="str">
            <v>Johnson, Henry David</v>
          </cell>
          <cell r="B380" t="str">
            <v>Palo Alto</v>
          </cell>
          <cell r="C380" t="str">
            <v>G&amp;A</v>
          </cell>
          <cell r="D380" t="str">
            <v>Yes</v>
          </cell>
          <cell r="E380">
            <v>37113</v>
          </cell>
        </row>
        <row r="381">
          <cell r="A381" t="str">
            <v>Johnson, Michelle</v>
          </cell>
          <cell r="B381" t="str">
            <v>Omaha</v>
          </cell>
          <cell r="C381" t="str">
            <v>CS &amp; OPS</v>
          </cell>
          <cell r="D381" t="str">
            <v>Yes</v>
          </cell>
          <cell r="E381" t="str">
            <v/>
          </cell>
        </row>
        <row r="382">
          <cell r="A382" t="str">
            <v>Jones, Alfonzo</v>
          </cell>
          <cell r="B382" t="str">
            <v>Omaha</v>
          </cell>
          <cell r="C382" t="str">
            <v>CS &amp; OPS</v>
          </cell>
          <cell r="D382" t="str">
            <v>Yes</v>
          </cell>
          <cell r="E382">
            <v>36998</v>
          </cell>
        </row>
        <row r="383">
          <cell r="A383" t="str">
            <v>Jones, Cynthia</v>
          </cell>
          <cell r="B383" t="str">
            <v>Omaha</v>
          </cell>
          <cell r="C383" t="str">
            <v>CS &amp; OPS</v>
          </cell>
          <cell r="D383" t="str">
            <v>Yes</v>
          </cell>
          <cell r="E383" t="str">
            <v/>
          </cell>
        </row>
        <row r="384">
          <cell r="A384" t="str">
            <v>Jones, Tracy</v>
          </cell>
          <cell r="B384" t="str">
            <v>Omaha</v>
          </cell>
          <cell r="C384" t="str">
            <v>CS &amp; OPS</v>
          </cell>
          <cell r="D384" t="str">
            <v>Yes</v>
          </cell>
          <cell r="E384">
            <v>37144</v>
          </cell>
        </row>
        <row r="385">
          <cell r="A385" t="str">
            <v>Joppa, Jessica</v>
          </cell>
          <cell r="B385" t="str">
            <v>Omaha</v>
          </cell>
          <cell r="C385" t="str">
            <v>CS &amp; OPS</v>
          </cell>
          <cell r="D385" t="str">
            <v>Yes</v>
          </cell>
          <cell r="E385">
            <v>37054</v>
          </cell>
        </row>
        <row r="386">
          <cell r="A386" t="str">
            <v>Juhl, Gloria</v>
          </cell>
          <cell r="B386" t="str">
            <v>Omaha</v>
          </cell>
          <cell r="C386" t="str">
            <v>CS &amp; OPS</v>
          </cell>
          <cell r="D386" t="str">
            <v>Yes</v>
          </cell>
          <cell r="E386" t="str">
            <v/>
          </cell>
        </row>
        <row r="387">
          <cell r="A387" t="str">
            <v>Kadlecek, Rhonda</v>
          </cell>
          <cell r="B387" t="str">
            <v>Omaha</v>
          </cell>
          <cell r="C387" t="str">
            <v>CS &amp; OPS</v>
          </cell>
          <cell r="D387" t="str">
            <v>Yes</v>
          </cell>
          <cell r="E387" t="str">
            <v/>
          </cell>
        </row>
        <row r="388">
          <cell r="A388" t="str">
            <v>Kaiser, Lisa</v>
          </cell>
          <cell r="B388" t="str">
            <v>Omaha</v>
          </cell>
          <cell r="C388" t="str">
            <v>CS &amp; OPS</v>
          </cell>
          <cell r="D388" t="str">
            <v>Yes</v>
          </cell>
          <cell r="E388" t="str">
            <v/>
          </cell>
        </row>
        <row r="389">
          <cell r="A389" t="str">
            <v>Kalb, Timothy</v>
          </cell>
          <cell r="B389" t="str">
            <v>Omaha</v>
          </cell>
          <cell r="C389" t="str">
            <v>CS &amp; OPS</v>
          </cell>
          <cell r="D389" t="str">
            <v>Yes</v>
          </cell>
          <cell r="E389">
            <v>37183</v>
          </cell>
        </row>
        <row r="390">
          <cell r="A390" t="str">
            <v>Kang, David</v>
          </cell>
          <cell r="B390" t="str">
            <v>Palo Alto</v>
          </cell>
          <cell r="C390" t="str">
            <v>Product</v>
          </cell>
          <cell r="D390" t="str">
            <v>Yes</v>
          </cell>
          <cell r="E390" t="str">
            <v/>
          </cell>
        </row>
        <row r="391">
          <cell r="A391" t="str">
            <v>Kangas, Jason</v>
          </cell>
          <cell r="B391" t="str">
            <v>Palo Alto</v>
          </cell>
          <cell r="C391" t="str">
            <v>CS &amp; OPS</v>
          </cell>
          <cell r="D391" t="str">
            <v>Yes</v>
          </cell>
          <cell r="E391" t="str">
            <v/>
          </cell>
        </row>
        <row r="392">
          <cell r="A392" t="str">
            <v>Kante, Swarnalatha</v>
          </cell>
          <cell r="B392" t="str">
            <v>Palo Alto</v>
          </cell>
          <cell r="C392" t="str">
            <v>Product</v>
          </cell>
          <cell r="D392" t="str">
            <v>Yes</v>
          </cell>
          <cell r="E392">
            <v>37435</v>
          </cell>
        </row>
        <row r="393">
          <cell r="A393" t="str">
            <v>Kanuri, Seshu</v>
          </cell>
          <cell r="B393" t="str">
            <v>Palo Alto</v>
          </cell>
          <cell r="C393" t="str">
            <v>Product</v>
          </cell>
          <cell r="D393" t="str">
            <v>Yes</v>
          </cell>
          <cell r="E393">
            <v>36893</v>
          </cell>
        </row>
        <row r="394">
          <cell r="A394" t="str">
            <v>Karim, Jawed</v>
          </cell>
          <cell r="B394" t="str">
            <v>Palo Alto</v>
          </cell>
          <cell r="C394" t="str">
            <v>Product</v>
          </cell>
          <cell r="D394" t="str">
            <v>Yes</v>
          </cell>
          <cell r="E394" t="str">
            <v/>
          </cell>
        </row>
        <row r="395">
          <cell r="A395" t="str">
            <v>Kastelic, Cynthia</v>
          </cell>
          <cell r="B395" t="str">
            <v>Omaha</v>
          </cell>
          <cell r="C395" t="str">
            <v>CS &amp; OPS</v>
          </cell>
          <cell r="D395" t="str">
            <v>Yes</v>
          </cell>
          <cell r="E395" t="str">
            <v/>
          </cell>
        </row>
        <row r="396">
          <cell r="A396" t="str">
            <v>Kaufman, Angelique</v>
          </cell>
          <cell r="B396" t="str">
            <v>Omaha</v>
          </cell>
          <cell r="C396" t="str">
            <v>CS &amp; OPS</v>
          </cell>
          <cell r="D396" t="str">
            <v>Yes</v>
          </cell>
          <cell r="E396" t="str">
            <v/>
          </cell>
        </row>
        <row r="397">
          <cell r="A397" t="str">
            <v>Kellar, Nathan</v>
          </cell>
          <cell r="B397" t="str">
            <v>Omaha</v>
          </cell>
          <cell r="C397" t="str">
            <v>CS &amp; OPS</v>
          </cell>
          <cell r="D397" t="str">
            <v>Yes</v>
          </cell>
          <cell r="E397">
            <v>37586</v>
          </cell>
        </row>
        <row r="398">
          <cell r="A398" t="str">
            <v>Kellas, James</v>
          </cell>
          <cell r="B398" t="str">
            <v>Palo Alto</v>
          </cell>
          <cell r="C398" t="str">
            <v>Product</v>
          </cell>
          <cell r="D398" t="str">
            <v>Yes</v>
          </cell>
          <cell r="E398" t="str">
            <v/>
          </cell>
        </row>
        <row r="399">
          <cell r="A399" t="str">
            <v>Kelley, David</v>
          </cell>
          <cell r="B399" t="str">
            <v>Omaha</v>
          </cell>
          <cell r="C399" t="str">
            <v>CS &amp; OPS</v>
          </cell>
          <cell r="D399" t="str">
            <v>Yes</v>
          </cell>
          <cell r="E399">
            <v>36965</v>
          </cell>
        </row>
        <row r="400">
          <cell r="A400" t="str">
            <v>Kelly, April</v>
          </cell>
          <cell r="B400" t="str">
            <v>Omaha</v>
          </cell>
          <cell r="C400" t="str">
            <v>CS &amp; OPS</v>
          </cell>
          <cell r="D400" t="str">
            <v>Yes</v>
          </cell>
          <cell r="E400" t="str">
            <v/>
          </cell>
        </row>
        <row r="401">
          <cell r="A401" t="str">
            <v>Kelly, Cabot</v>
          </cell>
          <cell r="B401" t="str">
            <v>Palo Alto</v>
          </cell>
          <cell r="C401" t="str">
            <v>CS &amp; OPS</v>
          </cell>
          <cell r="D401" t="str">
            <v>Yes</v>
          </cell>
          <cell r="E401" t="str">
            <v/>
          </cell>
        </row>
        <row r="402">
          <cell r="A402" t="str">
            <v>Kemmish, Cynthia</v>
          </cell>
          <cell r="B402" t="str">
            <v>Omaha</v>
          </cell>
          <cell r="C402" t="str">
            <v>CS &amp; OPS</v>
          </cell>
          <cell r="D402" t="str">
            <v>Yes</v>
          </cell>
          <cell r="E402" t="str">
            <v/>
          </cell>
        </row>
        <row r="403">
          <cell r="A403" t="str">
            <v>Kim, Paul</v>
          </cell>
          <cell r="B403" t="str">
            <v>Palo Alto</v>
          </cell>
          <cell r="C403" t="str">
            <v>CS &amp; OPS</v>
          </cell>
          <cell r="D403" t="str">
            <v>Yes</v>
          </cell>
          <cell r="E403" t="str">
            <v/>
          </cell>
        </row>
        <row r="404">
          <cell r="A404" t="str">
            <v>Kindred, Jewel</v>
          </cell>
          <cell r="B404" t="str">
            <v>Omaha</v>
          </cell>
          <cell r="C404" t="str">
            <v>CS &amp; OPS</v>
          </cell>
          <cell r="D404" t="str">
            <v>Yes</v>
          </cell>
          <cell r="E404">
            <v>37043</v>
          </cell>
        </row>
        <row r="405">
          <cell r="A405" t="str">
            <v>Kitt, Neil</v>
          </cell>
          <cell r="B405" t="str">
            <v>Omaha</v>
          </cell>
          <cell r="C405" t="str">
            <v>CS &amp; OPS</v>
          </cell>
          <cell r="D405" t="str">
            <v>Yes</v>
          </cell>
          <cell r="E405" t="str">
            <v/>
          </cell>
        </row>
        <row r="406">
          <cell r="A406" t="str">
            <v>Klein, Erik</v>
          </cell>
          <cell r="B406" t="str">
            <v>Palo Alto</v>
          </cell>
          <cell r="C406" t="str">
            <v>Product</v>
          </cell>
          <cell r="D406" t="str">
            <v>Yes</v>
          </cell>
          <cell r="E406" t="str">
            <v/>
          </cell>
        </row>
        <row r="407">
          <cell r="A407" t="str">
            <v>Klein, Patricia</v>
          </cell>
          <cell r="B407" t="str">
            <v>Omaha</v>
          </cell>
          <cell r="C407" t="str">
            <v>CS &amp; OPS</v>
          </cell>
          <cell r="D407" t="str">
            <v>Yes</v>
          </cell>
          <cell r="E407" t="str">
            <v/>
          </cell>
        </row>
        <row r="408">
          <cell r="A408" t="str">
            <v>Kluver, Matt</v>
          </cell>
          <cell r="B408" t="str">
            <v>Omaha</v>
          </cell>
          <cell r="C408" t="str">
            <v>CS &amp; OPS</v>
          </cell>
          <cell r="D408" t="str">
            <v>Yes</v>
          </cell>
          <cell r="E408" t="str">
            <v/>
          </cell>
        </row>
        <row r="409">
          <cell r="A409" t="str">
            <v>Knight, Jason</v>
          </cell>
          <cell r="B409" t="str">
            <v>Palo Alto</v>
          </cell>
          <cell r="C409" t="str">
            <v>CS &amp; OPS</v>
          </cell>
          <cell r="D409" t="str">
            <v>Yes</v>
          </cell>
          <cell r="E409">
            <v>37238</v>
          </cell>
        </row>
        <row r="410">
          <cell r="A410" t="str">
            <v>Knight, Ryan</v>
          </cell>
          <cell r="B410" t="str">
            <v>Palo Alto</v>
          </cell>
          <cell r="C410" t="str">
            <v>Product</v>
          </cell>
          <cell r="D410" t="str">
            <v>Yes</v>
          </cell>
          <cell r="E410" t="str">
            <v/>
          </cell>
        </row>
        <row r="411">
          <cell r="A411" t="str">
            <v>Knox, Randall</v>
          </cell>
          <cell r="B411" t="str">
            <v>Omaha</v>
          </cell>
          <cell r="C411" t="str">
            <v>CS &amp; OPS</v>
          </cell>
          <cell r="D411" t="str">
            <v>Yes</v>
          </cell>
          <cell r="E411" t="str">
            <v/>
          </cell>
        </row>
        <row r="412">
          <cell r="A412" t="str">
            <v>Kong, Wilfred</v>
          </cell>
          <cell r="B412" t="str">
            <v>Palo Alto</v>
          </cell>
          <cell r="C412" t="str">
            <v>G&amp;A</v>
          </cell>
          <cell r="D412" t="str">
            <v>Yes</v>
          </cell>
          <cell r="E412" t="str">
            <v/>
          </cell>
        </row>
        <row r="413">
          <cell r="A413" t="str">
            <v>Korba, Randy</v>
          </cell>
          <cell r="B413" t="str">
            <v>Palo Alto</v>
          </cell>
          <cell r="C413" t="str">
            <v>Product</v>
          </cell>
          <cell r="D413" t="str">
            <v>No</v>
          </cell>
          <cell r="E413" t="str">
            <v/>
          </cell>
        </row>
        <row r="414">
          <cell r="A414" t="str">
            <v>Kothanek, John</v>
          </cell>
          <cell r="B414" t="str">
            <v>Palo Alto</v>
          </cell>
          <cell r="C414" t="str">
            <v>CS &amp; OPS</v>
          </cell>
          <cell r="D414" t="str">
            <v>Yes</v>
          </cell>
          <cell r="E414" t="str">
            <v/>
          </cell>
        </row>
        <row r="415">
          <cell r="A415" t="str">
            <v>Kraai, James</v>
          </cell>
          <cell r="B415" t="str">
            <v>Palo Alto</v>
          </cell>
          <cell r="C415" t="str">
            <v>Product</v>
          </cell>
          <cell r="D415" t="str">
            <v>Yes</v>
          </cell>
          <cell r="E415">
            <v>37391</v>
          </cell>
        </row>
        <row r="416">
          <cell r="A416" t="str">
            <v>Krantz, Derek</v>
          </cell>
          <cell r="B416" t="str">
            <v>Palo Alto</v>
          </cell>
          <cell r="C416" t="str">
            <v>Product</v>
          </cell>
          <cell r="D416" t="str">
            <v>Yes</v>
          </cell>
          <cell r="E416" t="str">
            <v/>
          </cell>
        </row>
        <row r="417">
          <cell r="A417" t="str">
            <v>Ku, Ann</v>
          </cell>
          <cell r="B417" t="str">
            <v>Palo Alto</v>
          </cell>
          <cell r="C417" t="str">
            <v>Product</v>
          </cell>
          <cell r="D417" t="str">
            <v>Yes</v>
          </cell>
          <cell r="E417" t="str">
            <v/>
          </cell>
        </row>
        <row r="418">
          <cell r="A418" t="str">
            <v>Kucirek, Jennifer</v>
          </cell>
          <cell r="B418" t="str">
            <v>Omaha</v>
          </cell>
          <cell r="C418" t="str">
            <v>CS &amp; OPS</v>
          </cell>
          <cell r="D418" t="str">
            <v>Yes</v>
          </cell>
          <cell r="E418">
            <v>36929</v>
          </cell>
        </row>
        <row r="419">
          <cell r="A419" t="str">
            <v>Kucirek, Kristofer</v>
          </cell>
          <cell r="B419" t="str">
            <v>Omaha</v>
          </cell>
          <cell r="C419" t="str">
            <v>CS &amp; OPS</v>
          </cell>
          <cell r="D419" t="str">
            <v>Yes</v>
          </cell>
          <cell r="E419" t="str">
            <v/>
          </cell>
        </row>
        <row r="420">
          <cell r="A420" t="str">
            <v>Kudlacek, Steven</v>
          </cell>
          <cell r="B420" t="str">
            <v>Omaha</v>
          </cell>
          <cell r="C420" t="str">
            <v>CS &amp; OPS</v>
          </cell>
          <cell r="D420" t="str">
            <v>Yes</v>
          </cell>
          <cell r="E420" t="str">
            <v/>
          </cell>
        </row>
        <row r="421">
          <cell r="A421" t="str">
            <v>Kudym, Brian</v>
          </cell>
          <cell r="B421" t="str">
            <v>Omaha</v>
          </cell>
          <cell r="C421" t="str">
            <v>CS &amp; OPS</v>
          </cell>
          <cell r="D421" t="str">
            <v>Yes</v>
          </cell>
          <cell r="E421" t="str">
            <v/>
          </cell>
        </row>
        <row r="422">
          <cell r="A422" t="str">
            <v>Kuhl, Jeffrey</v>
          </cell>
          <cell r="B422" t="str">
            <v>Omaha</v>
          </cell>
          <cell r="C422" t="str">
            <v>CS &amp; OPS</v>
          </cell>
          <cell r="D422" t="str">
            <v>Yes</v>
          </cell>
          <cell r="E422" t="str">
            <v/>
          </cell>
        </row>
        <row r="423">
          <cell r="A423" t="str">
            <v>Kulm, Tamara</v>
          </cell>
          <cell r="B423" t="str">
            <v>Omaha</v>
          </cell>
          <cell r="C423" t="str">
            <v>CS &amp; OPS</v>
          </cell>
          <cell r="D423" t="str">
            <v>Yes</v>
          </cell>
          <cell r="E423">
            <v>37196</v>
          </cell>
        </row>
        <row r="424">
          <cell r="A424" t="str">
            <v>Kuo, Jennifer</v>
          </cell>
          <cell r="B424" t="str">
            <v>Palo Alto</v>
          </cell>
          <cell r="C424" t="str">
            <v>Product</v>
          </cell>
          <cell r="D424" t="str">
            <v>Yes</v>
          </cell>
          <cell r="E424">
            <v>37008</v>
          </cell>
        </row>
        <row r="425">
          <cell r="A425" t="str">
            <v>Lal, Sandeep</v>
          </cell>
          <cell r="B425" t="str">
            <v>Palo Alto</v>
          </cell>
          <cell r="C425" t="str">
            <v>Product</v>
          </cell>
          <cell r="D425" t="str">
            <v>Yes</v>
          </cell>
          <cell r="E425" t="str">
            <v/>
          </cell>
        </row>
        <row r="426">
          <cell r="A426" t="str">
            <v>Lam, Sang</v>
          </cell>
          <cell r="B426" t="str">
            <v>Palo Alto</v>
          </cell>
          <cell r="C426" t="str">
            <v>Product</v>
          </cell>
          <cell r="D426" t="str">
            <v>Yes</v>
          </cell>
          <cell r="E426">
            <v>36819</v>
          </cell>
        </row>
        <row r="427">
          <cell r="A427" t="str">
            <v>Lamay, Yazdan</v>
          </cell>
          <cell r="B427" t="str">
            <v>Palo Alto</v>
          </cell>
          <cell r="C427" t="str">
            <v>G&amp;A</v>
          </cell>
          <cell r="D427" t="str">
            <v>Yes</v>
          </cell>
          <cell r="E427">
            <v>37035</v>
          </cell>
        </row>
        <row r="428">
          <cell r="A428" t="str">
            <v>Langdon, Cheryl</v>
          </cell>
          <cell r="B428" t="str">
            <v>Omaha</v>
          </cell>
          <cell r="C428" t="str">
            <v>CS &amp; OPS</v>
          </cell>
          <cell r="D428" t="str">
            <v>Yes</v>
          </cell>
          <cell r="E428" t="str">
            <v/>
          </cell>
        </row>
        <row r="429">
          <cell r="A429" t="str">
            <v>Lansing, Douglas</v>
          </cell>
          <cell r="B429" t="str">
            <v>Omaha</v>
          </cell>
          <cell r="C429" t="str">
            <v>CS &amp; OPS</v>
          </cell>
          <cell r="D429" t="str">
            <v>Yes</v>
          </cell>
          <cell r="E429" t="str">
            <v/>
          </cell>
        </row>
        <row r="430">
          <cell r="A430" t="str">
            <v>Lara, Susan</v>
          </cell>
          <cell r="B430" t="str">
            <v>Omaha</v>
          </cell>
          <cell r="C430" t="str">
            <v>CS &amp; OPS</v>
          </cell>
          <cell r="D430" t="str">
            <v>Yes</v>
          </cell>
          <cell r="E430">
            <v>37350</v>
          </cell>
        </row>
        <row r="431">
          <cell r="A431" t="str">
            <v>Larson, Bob</v>
          </cell>
          <cell r="B431" t="str">
            <v>Omaha</v>
          </cell>
          <cell r="C431" t="str">
            <v>CS &amp; OPS</v>
          </cell>
          <cell r="D431" t="str">
            <v>Yes</v>
          </cell>
          <cell r="E431">
            <v>37361</v>
          </cell>
        </row>
        <row r="432">
          <cell r="A432" t="str">
            <v>Launsby, Randy</v>
          </cell>
          <cell r="B432" t="str">
            <v>Omaha</v>
          </cell>
          <cell r="C432" t="str">
            <v>CS &amp; OPS</v>
          </cell>
          <cell r="D432" t="str">
            <v>Yes</v>
          </cell>
          <cell r="E432">
            <v>37354</v>
          </cell>
        </row>
        <row r="433">
          <cell r="A433" t="str">
            <v>Lawrence, Ryan</v>
          </cell>
          <cell r="B433" t="str">
            <v>Palo Alto</v>
          </cell>
          <cell r="C433" t="str">
            <v>CS &amp; OPS</v>
          </cell>
          <cell r="D433" t="str">
            <v>Yes</v>
          </cell>
          <cell r="E433" t="str">
            <v/>
          </cell>
        </row>
        <row r="434">
          <cell r="A434" t="str">
            <v>Lawson, Scott</v>
          </cell>
          <cell r="B434" t="str">
            <v>Omaha</v>
          </cell>
          <cell r="C434" t="str">
            <v>CS &amp; OPS</v>
          </cell>
          <cell r="D434" t="str">
            <v>Yes</v>
          </cell>
          <cell r="E434" t="str">
            <v/>
          </cell>
        </row>
        <row r="435">
          <cell r="A435" t="str">
            <v>Lazuka, Walter</v>
          </cell>
          <cell r="B435" t="str">
            <v>Palo Alto</v>
          </cell>
          <cell r="C435" t="str">
            <v>CS &amp; OPS</v>
          </cell>
          <cell r="D435" t="str">
            <v>Yes</v>
          </cell>
          <cell r="E435">
            <v>37145</v>
          </cell>
        </row>
        <row r="436">
          <cell r="A436" t="str">
            <v>Leach, Andrea</v>
          </cell>
          <cell r="B436" t="str">
            <v>Omaha</v>
          </cell>
          <cell r="C436" t="str">
            <v>CS &amp; OPS</v>
          </cell>
          <cell r="D436" t="str">
            <v>Yes</v>
          </cell>
          <cell r="E436">
            <v>37268</v>
          </cell>
        </row>
        <row r="437">
          <cell r="A437" t="str">
            <v>Leavitt, Carin</v>
          </cell>
          <cell r="B437" t="str">
            <v>Omaha</v>
          </cell>
          <cell r="C437" t="str">
            <v>CS &amp; OPS</v>
          </cell>
          <cell r="D437" t="str">
            <v>Yes</v>
          </cell>
          <cell r="E437" t="str">
            <v/>
          </cell>
        </row>
        <row r="438">
          <cell r="A438" t="str">
            <v>Lee , Skye</v>
          </cell>
          <cell r="B438" t="str">
            <v>Palo Alto</v>
          </cell>
          <cell r="C438" t="str">
            <v>Product</v>
          </cell>
          <cell r="D438" t="str">
            <v>Yes</v>
          </cell>
          <cell r="E438" t="str">
            <v/>
          </cell>
        </row>
        <row r="439">
          <cell r="A439" t="str">
            <v>Lee, Alicia</v>
          </cell>
          <cell r="B439" t="str">
            <v>Omaha</v>
          </cell>
          <cell r="C439" t="str">
            <v>CS &amp; OPS</v>
          </cell>
          <cell r="D439" t="str">
            <v>Yes</v>
          </cell>
          <cell r="E439" t="str">
            <v/>
          </cell>
        </row>
        <row r="440">
          <cell r="A440" t="str">
            <v>Lee, Ginny</v>
          </cell>
          <cell r="B440" t="str">
            <v>Palo Alto</v>
          </cell>
          <cell r="C440" t="str">
            <v>CS &amp; OPS</v>
          </cell>
          <cell r="D440" t="str">
            <v>Yes</v>
          </cell>
          <cell r="E440" t="str">
            <v/>
          </cell>
        </row>
        <row r="441">
          <cell r="A441" t="str">
            <v>Lee, Jeffrey</v>
          </cell>
          <cell r="B441" t="str">
            <v>Palo Alto</v>
          </cell>
          <cell r="C441" t="str">
            <v>G&amp;A</v>
          </cell>
          <cell r="D441" t="str">
            <v>Yes</v>
          </cell>
          <cell r="E441" t="str">
            <v/>
          </cell>
        </row>
        <row r="442">
          <cell r="A442" t="str">
            <v>Lee, Linda</v>
          </cell>
          <cell r="B442" t="str">
            <v>Omaha</v>
          </cell>
          <cell r="C442" t="str">
            <v>CS &amp; OPS</v>
          </cell>
          <cell r="D442" t="str">
            <v>Yes</v>
          </cell>
          <cell r="E442" t="str">
            <v/>
          </cell>
        </row>
        <row r="443">
          <cell r="A443" t="str">
            <v>Lee, Maria</v>
          </cell>
          <cell r="B443" t="str">
            <v>Palo Alto</v>
          </cell>
          <cell r="C443" t="str">
            <v>G&amp;A</v>
          </cell>
          <cell r="D443" t="str">
            <v>Yes</v>
          </cell>
          <cell r="E443" t="str">
            <v/>
          </cell>
        </row>
        <row r="444">
          <cell r="A444" t="str">
            <v>Lee, Yee</v>
          </cell>
          <cell r="B444" t="str">
            <v>Palo Alto</v>
          </cell>
          <cell r="C444" t="str">
            <v>Product</v>
          </cell>
          <cell r="D444" t="str">
            <v>Yes</v>
          </cell>
          <cell r="E444" t="str">
            <v/>
          </cell>
        </row>
        <row r="445">
          <cell r="A445" t="str">
            <v>Leetsch, Neisha</v>
          </cell>
          <cell r="B445" t="str">
            <v>Omaha</v>
          </cell>
          <cell r="C445" t="str">
            <v>CS &amp; OPS</v>
          </cell>
          <cell r="D445" t="str">
            <v>Yes</v>
          </cell>
          <cell r="E445">
            <v>37230</v>
          </cell>
        </row>
        <row r="446">
          <cell r="A446" t="str">
            <v>Leichtfuss, Elizabeth</v>
          </cell>
          <cell r="B446" t="str">
            <v>Palo Alto</v>
          </cell>
          <cell r="C446" t="str">
            <v>CS &amp; OPS</v>
          </cell>
          <cell r="D446" t="str">
            <v>Yes</v>
          </cell>
          <cell r="E446">
            <v>37113</v>
          </cell>
        </row>
        <row r="447">
          <cell r="A447" t="str">
            <v>Leinen, Brad</v>
          </cell>
          <cell r="B447" t="str">
            <v>Omaha</v>
          </cell>
          <cell r="C447" t="str">
            <v>CS &amp; OPS</v>
          </cell>
          <cell r="D447" t="str">
            <v>Yes</v>
          </cell>
          <cell r="E447">
            <v>37147</v>
          </cell>
        </row>
        <row r="448">
          <cell r="A448" t="str">
            <v>Lenhart, Mikki</v>
          </cell>
          <cell r="B448" t="str">
            <v>Omaha</v>
          </cell>
          <cell r="C448" t="str">
            <v>CS &amp; OPS</v>
          </cell>
          <cell r="D448" t="str">
            <v>Yes</v>
          </cell>
          <cell r="E448">
            <v>36990</v>
          </cell>
        </row>
        <row r="449">
          <cell r="A449" t="str">
            <v>Leon, Jose</v>
          </cell>
          <cell r="B449" t="str">
            <v>Palo Alto</v>
          </cell>
          <cell r="C449" t="str">
            <v>CS &amp; OPS</v>
          </cell>
          <cell r="D449" t="str">
            <v>Yes</v>
          </cell>
          <cell r="E449">
            <v>36621</v>
          </cell>
        </row>
        <row r="450">
          <cell r="A450" t="str">
            <v>Leon, Susanna</v>
          </cell>
          <cell r="B450" t="str">
            <v>Palo Alto</v>
          </cell>
          <cell r="C450" t="str">
            <v>CS &amp; OPS</v>
          </cell>
          <cell r="D450" t="str">
            <v>Yes</v>
          </cell>
          <cell r="E450">
            <v>36840</v>
          </cell>
        </row>
        <row r="451">
          <cell r="A451" t="str">
            <v>LeVan, Ted</v>
          </cell>
          <cell r="B451" t="str">
            <v>Palo Alto</v>
          </cell>
          <cell r="C451" t="str">
            <v>Product</v>
          </cell>
          <cell r="D451" t="str">
            <v>Yes</v>
          </cell>
          <cell r="E451" t="str">
            <v/>
          </cell>
        </row>
        <row r="452">
          <cell r="A452" t="str">
            <v>Levchin, Max</v>
          </cell>
          <cell r="B452" t="str">
            <v>Palo Alto</v>
          </cell>
          <cell r="C452" t="str">
            <v>Product</v>
          </cell>
          <cell r="D452" t="str">
            <v>Yes</v>
          </cell>
          <cell r="E452" t="str">
            <v/>
          </cell>
        </row>
        <row r="453">
          <cell r="A453" t="str">
            <v>Levy, Dan</v>
          </cell>
          <cell r="B453" t="str">
            <v>Palo Alto</v>
          </cell>
          <cell r="C453" t="str">
            <v>Product</v>
          </cell>
          <cell r="D453" t="str">
            <v>Yes</v>
          </cell>
          <cell r="E453" t="str">
            <v/>
          </cell>
        </row>
        <row r="454">
          <cell r="A454" t="str">
            <v>Lewis, Cynthia</v>
          </cell>
          <cell r="B454" t="str">
            <v>Omaha</v>
          </cell>
          <cell r="C454" t="str">
            <v>CS &amp; OPS</v>
          </cell>
          <cell r="D454" t="str">
            <v>Yes</v>
          </cell>
          <cell r="E454" t="str">
            <v/>
          </cell>
        </row>
        <row r="455">
          <cell r="A455" t="str">
            <v>Lewis, James</v>
          </cell>
          <cell r="B455" t="str">
            <v>Omaha</v>
          </cell>
          <cell r="C455" t="str">
            <v>CS &amp; OPS</v>
          </cell>
          <cell r="D455" t="str">
            <v>Yes</v>
          </cell>
          <cell r="E455" t="str">
            <v/>
          </cell>
        </row>
        <row r="456">
          <cell r="A456" t="str">
            <v>Lewis, Scott</v>
          </cell>
          <cell r="B456" t="str">
            <v>Omaha</v>
          </cell>
          <cell r="C456" t="str">
            <v>CS &amp; OPS</v>
          </cell>
          <cell r="D456" t="str">
            <v>Yes</v>
          </cell>
          <cell r="E456" t="str">
            <v/>
          </cell>
        </row>
        <row r="457">
          <cell r="A457" t="str">
            <v>Li, David</v>
          </cell>
          <cell r="B457" t="str">
            <v>Palo Alto</v>
          </cell>
          <cell r="C457" t="str">
            <v>Product</v>
          </cell>
          <cell r="D457" t="str">
            <v>Yes</v>
          </cell>
          <cell r="E457" t="str">
            <v/>
          </cell>
        </row>
        <row r="458">
          <cell r="A458" t="str">
            <v>Lichter, Debra</v>
          </cell>
          <cell r="B458" t="str">
            <v>Omaha</v>
          </cell>
          <cell r="C458" t="str">
            <v>Product</v>
          </cell>
          <cell r="D458" t="str">
            <v>Yes</v>
          </cell>
          <cell r="E458" t="str">
            <v/>
          </cell>
        </row>
        <row r="459">
          <cell r="A459" t="str">
            <v>Lierz, Brian</v>
          </cell>
          <cell r="B459" t="str">
            <v>Omaha</v>
          </cell>
          <cell r="C459" t="str">
            <v>CS &amp; OPS</v>
          </cell>
          <cell r="D459" t="str">
            <v>Yes</v>
          </cell>
          <cell r="E459" t="str">
            <v/>
          </cell>
        </row>
        <row r="460">
          <cell r="A460" t="str">
            <v>Lin, Huey</v>
          </cell>
          <cell r="B460" t="str">
            <v>Palo Alto</v>
          </cell>
          <cell r="C460" t="str">
            <v>CS &amp; OPS</v>
          </cell>
          <cell r="D460" t="str">
            <v>Yes</v>
          </cell>
          <cell r="E460" t="str">
            <v/>
          </cell>
        </row>
        <row r="461">
          <cell r="A461" t="str">
            <v>Lin, Sharon</v>
          </cell>
          <cell r="B461" t="str">
            <v>Palo Alto</v>
          </cell>
          <cell r="C461" t="str">
            <v>CS &amp; OPS</v>
          </cell>
          <cell r="D461" t="str">
            <v>Yes</v>
          </cell>
          <cell r="E461" t="str">
            <v/>
          </cell>
        </row>
        <row r="462">
          <cell r="A462" t="str">
            <v>Lindgren, Joan</v>
          </cell>
          <cell r="B462" t="str">
            <v>Omaha</v>
          </cell>
          <cell r="C462" t="str">
            <v>CS &amp; OPS</v>
          </cell>
          <cell r="D462" t="str">
            <v>Yes</v>
          </cell>
          <cell r="E462" t="str">
            <v/>
          </cell>
        </row>
        <row r="463">
          <cell r="A463" t="str">
            <v>Linn, Nathan</v>
          </cell>
          <cell r="B463" t="str">
            <v>Palo Alto</v>
          </cell>
          <cell r="C463" t="str">
            <v>G&amp;A</v>
          </cell>
          <cell r="D463" t="str">
            <v>Yes</v>
          </cell>
          <cell r="E463" t="str">
            <v/>
          </cell>
        </row>
        <row r="464">
          <cell r="A464" t="str">
            <v>Lipkins, Elouise</v>
          </cell>
          <cell r="B464" t="str">
            <v>Omaha</v>
          </cell>
          <cell r="C464" t="str">
            <v>CS &amp; OPS</v>
          </cell>
          <cell r="D464" t="str">
            <v>Yes</v>
          </cell>
          <cell r="E464">
            <v>37349</v>
          </cell>
        </row>
        <row r="465">
          <cell r="A465" t="str">
            <v>List, Kim</v>
          </cell>
          <cell r="B465" t="str">
            <v>Omaha</v>
          </cell>
          <cell r="C465" t="str">
            <v>CS &amp; OPS</v>
          </cell>
          <cell r="D465" t="str">
            <v>Yes</v>
          </cell>
          <cell r="E465">
            <v>37324</v>
          </cell>
        </row>
        <row r="466">
          <cell r="A466" t="str">
            <v>Listwon, Benjamin</v>
          </cell>
          <cell r="B466" t="str">
            <v>Palo Alto</v>
          </cell>
          <cell r="C466" t="str">
            <v>Product</v>
          </cell>
          <cell r="D466" t="str">
            <v>Yes</v>
          </cell>
          <cell r="E466" t="str">
            <v/>
          </cell>
        </row>
        <row r="467">
          <cell r="A467" t="str">
            <v>Liu, Jini Hong</v>
          </cell>
          <cell r="B467" t="str">
            <v>Palo Alto</v>
          </cell>
          <cell r="C467" t="str">
            <v>G&amp;A</v>
          </cell>
          <cell r="D467" t="str">
            <v>Yes</v>
          </cell>
          <cell r="E467" t="str">
            <v/>
          </cell>
        </row>
        <row r="468">
          <cell r="A468" t="str">
            <v>Lo, Leslie</v>
          </cell>
          <cell r="B468" t="str">
            <v>Palo Alto</v>
          </cell>
          <cell r="C468" t="str">
            <v>G&amp;A</v>
          </cell>
          <cell r="D468" t="str">
            <v>Yes</v>
          </cell>
          <cell r="E468" t="str">
            <v/>
          </cell>
        </row>
        <row r="469">
          <cell r="A469" t="str">
            <v>Loftesness, Scott</v>
          </cell>
          <cell r="B469" t="str">
            <v>Palo Alto</v>
          </cell>
          <cell r="C469" t="str">
            <v>G&amp;A</v>
          </cell>
          <cell r="D469" t="str">
            <v>No</v>
          </cell>
          <cell r="E469" t="str">
            <v/>
          </cell>
        </row>
        <row r="470">
          <cell r="A470" t="str">
            <v>Loftus, Jennifer</v>
          </cell>
          <cell r="B470" t="str">
            <v>Omaha</v>
          </cell>
          <cell r="C470" t="str">
            <v>CS &amp; OPS</v>
          </cell>
          <cell r="D470" t="str">
            <v>Yes</v>
          </cell>
          <cell r="E470">
            <v>37315</v>
          </cell>
        </row>
        <row r="471">
          <cell r="A471" t="str">
            <v>Lomio, Michael</v>
          </cell>
          <cell r="B471" t="str">
            <v>Palo Alto</v>
          </cell>
          <cell r="C471" t="str">
            <v>CS &amp; OPS</v>
          </cell>
          <cell r="D471" t="str">
            <v>Yes</v>
          </cell>
          <cell r="E471" t="str">
            <v/>
          </cell>
        </row>
        <row r="472">
          <cell r="A472" t="str">
            <v>Lonnquist, Courtney</v>
          </cell>
          <cell r="B472" t="str">
            <v>Palo Alto</v>
          </cell>
          <cell r="C472" t="str">
            <v>CS &amp; OPS</v>
          </cell>
          <cell r="D472" t="str">
            <v>Yes</v>
          </cell>
          <cell r="E472">
            <v>36763</v>
          </cell>
        </row>
        <row r="473">
          <cell r="A473" t="str">
            <v>Loots, Werner</v>
          </cell>
          <cell r="B473" t="str">
            <v>Palo Alto</v>
          </cell>
          <cell r="C473" t="str">
            <v>Product</v>
          </cell>
          <cell r="D473" t="str">
            <v>Yes</v>
          </cell>
          <cell r="E473" t="str">
            <v/>
          </cell>
        </row>
        <row r="474">
          <cell r="A474" t="str">
            <v>Lopez, Bryan</v>
          </cell>
          <cell r="B474" t="str">
            <v>Palo Alto</v>
          </cell>
          <cell r="C474" t="str">
            <v>CS &amp; OPS</v>
          </cell>
          <cell r="D474" t="str">
            <v>Yes</v>
          </cell>
          <cell r="E474" t="str">
            <v/>
          </cell>
        </row>
        <row r="475">
          <cell r="A475" t="str">
            <v>Lopez-Diaz, Yudel</v>
          </cell>
          <cell r="B475" t="str">
            <v>Omaha</v>
          </cell>
          <cell r="C475" t="str">
            <v>CS &amp; OPS</v>
          </cell>
          <cell r="D475" t="str">
            <v>Yes</v>
          </cell>
          <cell r="E475">
            <v>37034</v>
          </cell>
        </row>
        <row r="476">
          <cell r="A476" t="str">
            <v>Love, Linda</v>
          </cell>
          <cell r="B476" t="str">
            <v>Omaha</v>
          </cell>
          <cell r="C476" t="str">
            <v>CS &amp; OPS</v>
          </cell>
          <cell r="D476" t="str">
            <v>Yes</v>
          </cell>
          <cell r="E476" t="str">
            <v/>
          </cell>
        </row>
        <row r="477">
          <cell r="A477" t="str">
            <v>Lowe, Geri</v>
          </cell>
          <cell r="B477" t="str">
            <v>Omaha</v>
          </cell>
          <cell r="C477" t="str">
            <v>CS &amp; OPS</v>
          </cell>
          <cell r="D477" t="str">
            <v>Yes</v>
          </cell>
          <cell r="E477" t="str">
            <v/>
          </cell>
        </row>
        <row r="478">
          <cell r="A478" t="str">
            <v>Lu, Sophie</v>
          </cell>
          <cell r="B478" t="str">
            <v>Palo Alto</v>
          </cell>
          <cell r="C478" t="str">
            <v>CS &amp; OPS</v>
          </cell>
          <cell r="D478" t="str">
            <v>Yes</v>
          </cell>
          <cell r="E478">
            <v>37011</v>
          </cell>
        </row>
        <row r="479">
          <cell r="A479" t="str">
            <v>Lund, Jennifer</v>
          </cell>
          <cell r="B479" t="str">
            <v>Palo Alto</v>
          </cell>
          <cell r="C479" t="str">
            <v>Product</v>
          </cell>
          <cell r="D479" t="str">
            <v>Yes</v>
          </cell>
          <cell r="E479">
            <v>37207</v>
          </cell>
        </row>
        <row r="480">
          <cell r="A480" t="str">
            <v>Lundgaard, Matt</v>
          </cell>
          <cell r="B480" t="str">
            <v>Palo Alto</v>
          </cell>
          <cell r="C480" t="str">
            <v>CS &amp; OPS</v>
          </cell>
          <cell r="D480" t="str">
            <v>Yes</v>
          </cell>
          <cell r="E480" t="str">
            <v/>
          </cell>
        </row>
        <row r="481">
          <cell r="A481" t="str">
            <v>Lundstrom, Jenine</v>
          </cell>
          <cell r="B481" t="str">
            <v>Omaha</v>
          </cell>
          <cell r="C481" t="str">
            <v>CS &amp; OPS</v>
          </cell>
          <cell r="D481" t="str">
            <v>Yes</v>
          </cell>
          <cell r="E481" t="str">
            <v/>
          </cell>
        </row>
        <row r="482">
          <cell r="A482" t="str">
            <v>Lustgraaf, Andrea</v>
          </cell>
          <cell r="B482" t="str">
            <v>Omaha</v>
          </cell>
          <cell r="C482" t="str">
            <v>CS &amp; OPS</v>
          </cell>
          <cell r="D482" t="str">
            <v>Yes</v>
          </cell>
          <cell r="E482" t="str">
            <v/>
          </cell>
        </row>
        <row r="483">
          <cell r="A483" t="str">
            <v>Mack, Alichia</v>
          </cell>
          <cell r="B483" t="str">
            <v>Omaha</v>
          </cell>
          <cell r="C483" t="str">
            <v>CS &amp; OPS</v>
          </cell>
          <cell r="D483" t="str">
            <v>Yes</v>
          </cell>
          <cell r="E483" t="str">
            <v/>
          </cell>
        </row>
        <row r="484">
          <cell r="A484" t="str">
            <v>Mackey, Cindy</v>
          </cell>
          <cell r="B484" t="str">
            <v>Omaha</v>
          </cell>
          <cell r="C484" t="str">
            <v>CS &amp; OPS</v>
          </cell>
          <cell r="D484" t="str">
            <v>Yes</v>
          </cell>
          <cell r="E484" t="str">
            <v/>
          </cell>
        </row>
        <row r="485">
          <cell r="A485" t="str">
            <v>Madden, Daniel</v>
          </cell>
          <cell r="B485" t="str">
            <v>Palo Alto</v>
          </cell>
          <cell r="C485" t="str">
            <v>Product</v>
          </cell>
          <cell r="D485" t="str">
            <v>Yes</v>
          </cell>
          <cell r="E485" t="str">
            <v/>
          </cell>
        </row>
        <row r="486">
          <cell r="A486" t="str">
            <v>Madriz, Veronica</v>
          </cell>
          <cell r="B486" t="str">
            <v>Palo Alto</v>
          </cell>
          <cell r="C486" t="str">
            <v>CS &amp; OPS</v>
          </cell>
          <cell r="D486" t="str">
            <v>Yes</v>
          </cell>
          <cell r="E486">
            <v>37011</v>
          </cell>
        </row>
        <row r="487">
          <cell r="A487" t="str">
            <v>Mak, Douglas</v>
          </cell>
          <cell r="B487" t="str">
            <v>Palo Alto</v>
          </cell>
          <cell r="C487" t="str">
            <v>CS &amp; OPS</v>
          </cell>
          <cell r="D487" t="str">
            <v>Yes</v>
          </cell>
          <cell r="E487" t="str">
            <v/>
          </cell>
        </row>
        <row r="488">
          <cell r="A488" t="str">
            <v>Malloy, John A.</v>
          </cell>
          <cell r="B488" t="str">
            <v>Palo Alto</v>
          </cell>
          <cell r="C488" t="str">
            <v>G&amp;A</v>
          </cell>
          <cell r="D488" t="str">
            <v>Yes</v>
          </cell>
          <cell r="E488" t="str">
            <v/>
          </cell>
        </row>
        <row r="489">
          <cell r="A489" t="str">
            <v>Maly, Patrick</v>
          </cell>
          <cell r="B489" t="str">
            <v>Omaha</v>
          </cell>
          <cell r="C489" t="str">
            <v>CS &amp; OPS</v>
          </cell>
          <cell r="D489" t="str">
            <v>Yes</v>
          </cell>
          <cell r="E489" t="str">
            <v/>
          </cell>
        </row>
        <row r="490">
          <cell r="A490" t="str">
            <v>Manning, Thomas</v>
          </cell>
          <cell r="B490" t="str">
            <v>Omaha</v>
          </cell>
          <cell r="C490" t="str">
            <v>CS &amp; OPS</v>
          </cell>
          <cell r="D490" t="str">
            <v>Yes</v>
          </cell>
          <cell r="E490" t="str">
            <v/>
          </cell>
        </row>
        <row r="491">
          <cell r="A491" t="str">
            <v>Manse, Evelyne</v>
          </cell>
          <cell r="B491" t="str">
            <v>Palo Alto</v>
          </cell>
          <cell r="C491" t="str">
            <v>G&amp;A</v>
          </cell>
          <cell r="D491" t="str">
            <v>Yes</v>
          </cell>
          <cell r="E491">
            <v>37348</v>
          </cell>
        </row>
        <row r="492">
          <cell r="A492" t="str">
            <v>Margritz, Alicia S</v>
          </cell>
          <cell r="B492" t="str">
            <v>Omaha</v>
          </cell>
          <cell r="C492" t="str">
            <v>CS &amp; OPS</v>
          </cell>
          <cell r="D492" t="str">
            <v>Yes</v>
          </cell>
          <cell r="E492" t="str">
            <v/>
          </cell>
        </row>
        <row r="493">
          <cell r="A493" t="str">
            <v>Marquez, Mark</v>
          </cell>
          <cell r="B493" t="str">
            <v>Omaha</v>
          </cell>
          <cell r="C493" t="str">
            <v>CS &amp; OPS</v>
          </cell>
          <cell r="D493" t="str">
            <v>Yes</v>
          </cell>
          <cell r="E493" t="str">
            <v/>
          </cell>
        </row>
        <row r="494">
          <cell r="A494" t="str">
            <v>Marr, Michael</v>
          </cell>
          <cell r="B494" t="str">
            <v>Omaha</v>
          </cell>
          <cell r="C494" t="str">
            <v>CS &amp; OPS</v>
          </cell>
          <cell r="D494" t="str">
            <v>Yes</v>
          </cell>
          <cell r="E494">
            <v>37399</v>
          </cell>
        </row>
        <row r="495">
          <cell r="A495" t="str">
            <v>Martin, Beth</v>
          </cell>
          <cell r="B495" t="str">
            <v>Omaha</v>
          </cell>
          <cell r="C495" t="str">
            <v>CS &amp; OPS</v>
          </cell>
          <cell r="D495" t="str">
            <v>Yes</v>
          </cell>
          <cell r="E495" t="str">
            <v/>
          </cell>
        </row>
        <row r="496">
          <cell r="A496" t="str">
            <v>Martin, Bryan</v>
          </cell>
          <cell r="B496" t="str">
            <v>Palo Alto</v>
          </cell>
          <cell r="C496" t="str">
            <v>Product</v>
          </cell>
          <cell r="D496" t="str">
            <v>Yes</v>
          </cell>
          <cell r="E496" t="str">
            <v/>
          </cell>
        </row>
        <row r="497">
          <cell r="A497" t="str">
            <v>Martin, Larry</v>
          </cell>
          <cell r="B497" t="str">
            <v>Omaha</v>
          </cell>
          <cell r="C497" t="str">
            <v>CS &amp; OPS</v>
          </cell>
          <cell r="D497" t="str">
            <v>Yes</v>
          </cell>
          <cell r="E497" t="str">
            <v/>
          </cell>
        </row>
        <row r="498">
          <cell r="A498" t="str">
            <v>Martin, Paul</v>
          </cell>
          <cell r="B498" t="str">
            <v>Palo Alto</v>
          </cell>
          <cell r="C498" t="str">
            <v>Product</v>
          </cell>
          <cell r="D498" t="str">
            <v>Yes</v>
          </cell>
          <cell r="E498">
            <v>37397</v>
          </cell>
        </row>
        <row r="499">
          <cell r="A499" t="str">
            <v>Martin, Rod</v>
          </cell>
          <cell r="B499" t="str">
            <v>Palo Alto</v>
          </cell>
          <cell r="C499" t="str">
            <v>Product</v>
          </cell>
          <cell r="D499" t="str">
            <v>Yes</v>
          </cell>
          <cell r="E499" t="str">
            <v/>
          </cell>
        </row>
        <row r="500">
          <cell r="A500" t="str">
            <v>Masangkay, Annadean</v>
          </cell>
          <cell r="B500" t="str">
            <v>Palo Alto</v>
          </cell>
          <cell r="C500" t="str">
            <v>CS &amp; OPS</v>
          </cell>
          <cell r="D500" t="str">
            <v>Yes</v>
          </cell>
          <cell r="E500">
            <v>36798</v>
          </cell>
        </row>
        <row r="501">
          <cell r="A501" t="str">
            <v>Masek, Kim</v>
          </cell>
          <cell r="B501" t="str">
            <v>Omaha</v>
          </cell>
          <cell r="C501" t="str">
            <v>CS &amp; OPS</v>
          </cell>
          <cell r="D501" t="str">
            <v>Yes</v>
          </cell>
          <cell r="E501">
            <v>37161</v>
          </cell>
        </row>
        <row r="502">
          <cell r="A502" t="str">
            <v>Mason, Blake</v>
          </cell>
          <cell r="B502" t="str">
            <v>Omaha</v>
          </cell>
          <cell r="C502" t="str">
            <v>CS &amp; OPS</v>
          </cell>
          <cell r="D502" t="str">
            <v>Yes</v>
          </cell>
          <cell r="E502" t="str">
            <v/>
          </cell>
        </row>
        <row r="503">
          <cell r="A503" t="str">
            <v>Mason, Carrie</v>
          </cell>
          <cell r="B503" t="str">
            <v>Omaha</v>
          </cell>
          <cell r="C503" t="str">
            <v>CS &amp; OPS</v>
          </cell>
          <cell r="D503" t="str">
            <v>Yes</v>
          </cell>
          <cell r="E503" t="str">
            <v/>
          </cell>
        </row>
        <row r="504">
          <cell r="A504" t="str">
            <v>Master, Amber</v>
          </cell>
          <cell r="B504" t="str">
            <v>Omaha</v>
          </cell>
          <cell r="C504" t="str">
            <v>CS &amp; OPS</v>
          </cell>
          <cell r="D504" t="str">
            <v>Yes</v>
          </cell>
          <cell r="E504">
            <v>37091</v>
          </cell>
        </row>
        <row r="505">
          <cell r="A505" t="str">
            <v>Maxwell, Timothy</v>
          </cell>
          <cell r="B505" t="str">
            <v>Omaha</v>
          </cell>
          <cell r="C505" t="str">
            <v>CS &amp; OPS</v>
          </cell>
          <cell r="D505" t="str">
            <v>Yes</v>
          </cell>
          <cell r="E505" t="str">
            <v/>
          </cell>
        </row>
        <row r="506">
          <cell r="A506" t="str">
            <v>Maynor, Perry</v>
          </cell>
          <cell r="B506" t="str">
            <v>Omaha</v>
          </cell>
          <cell r="C506" t="str">
            <v>CS &amp; OPS</v>
          </cell>
          <cell r="D506" t="str">
            <v>Yes</v>
          </cell>
          <cell r="E506" t="str">
            <v/>
          </cell>
        </row>
        <row r="507">
          <cell r="A507" t="str">
            <v>McAleer, MaryCarmen</v>
          </cell>
          <cell r="B507" t="str">
            <v>Omaha</v>
          </cell>
          <cell r="C507" t="str">
            <v>CS &amp; OPS</v>
          </cell>
          <cell r="D507" t="str">
            <v>Yes</v>
          </cell>
          <cell r="E507" t="str">
            <v/>
          </cell>
        </row>
        <row r="508">
          <cell r="A508" t="str">
            <v>McArdle, Shari</v>
          </cell>
          <cell r="B508" t="str">
            <v>Omaha</v>
          </cell>
          <cell r="C508" t="str">
            <v>CS &amp; OPS</v>
          </cell>
          <cell r="D508" t="str">
            <v>Yes</v>
          </cell>
          <cell r="E508" t="str">
            <v/>
          </cell>
        </row>
        <row r="509">
          <cell r="A509" t="str">
            <v>McClure, David</v>
          </cell>
          <cell r="B509" t="str">
            <v>Palo Alto</v>
          </cell>
          <cell r="C509" t="str">
            <v>Marketing</v>
          </cell>
          <cell r="D509" t="str">
            <v>Yes</v>
          </cell>
          <cell r="E509" t="str">
            <v/>
          </cell>
        </row>
        <row r="510">
          <cell r="A510" t="str">
            <v>McCormack, Andrew</v>
          </cell>
          <cell r="B510" t="str">
            <v>Palo Alto</v>
          </cell>
          <cell r="C510" t="str">
            <v>G&amp;A</v>
          </cell>
          <cell r="D510" t="str">
            <v>Yes</v>
          </cell>
          <cell r="E510" t="str">
            <v/>
          </cell>
        </row>
        <row r="511">
          <cell r="A511" t="str">
            <v>McCray, Dionne</v>
          </cell>
          <cell r="B511" t="str">
            <v>Palo Alto</v>
          </cell>
          <cell r="C511" t="str">
            <v>Product</v>
          </cell>
          <cell r="D511" t="str">
            <v>Yes</v>
          </cell>
          <cell r="E511" t="str">
            <v/>
          </cell>
        </row>
        <row r="512">
          <cell r="A512" t="str">
            <v>McDowell, Teri</v>
          </cell>
          <cell r="B512" t="str">
            <v>Omaha</v>
          </cell>
          <cell r="C512" t="str">
            <v>CS &amp; OPS</v>
          </cell>
          <cell r="D512" t="str">
            <v>Yes</v>
          </cell>
          <cell r="E512" t="str">
            <v/>
          </cell>
        </row>
        <row r="513">
          <cell r="A513" t="str">
            <v>McFadden, Leslie</v>
          </cell>
          <cell r="B513" t="str">
            <v>Omaha</v>
          </cell>
          <cell r="C513" t="str">
            <v>CS &amp; OPS</v>
          </cell>
          <cell r="D513" t="str">
            <v>Yes</v>
          </cell>
          <cell r="E513" t="str">
            <v/>
          </cell>
        </row>
        <row r="514">
          <cell r="A514" t="str">
            <v>McGee, Jerry</v>
          </cell>
          <cell r="B514" t="str">
            <v>Omaha</v>
          </cell>
          <cell r="C514" t="str">
            <v>CS &amp; OPS</v>
          </cell>
          <cell r="D514" t="str">
            <v>Yes</v>
          </cell>
          <cell r="E514" t="str">
            <v/>
          </cell>
        </row>
        <row r="515">
          <cell r="A515" t="str">
            <v>McGinness, Crystal</v>
          </cell>
          <cell r="B515" t="str">
            <v>Omaha</v>
          </cell>
          <cell r="C515" t="str">
            <v>CS &amp; OPS</v>
          </cell>
          <cell r="D515" t="str">
            <v>Yes</v>
          </cell>
          <cell r="E515">
            <v>37110</v>
          </cell>
        </row>
        <row r="516">
          <cell r="A516" t="str">
            <v>McGovern, Jennifer</v>
          </cell>
          <cell r="B516" t="str">
            <v>Omaha</v>
          </cell>
          <cell r="C516" t="str">
            <v>CS &amp; OPS</v>
          </cell>
          <cell r="D516" t="str">
            <v>Yes</v>
          </cell>
          <cell r="E516" t="str">
            <v/>
          </cell>
        </row>
        <row r="517">
          <cell r="A517" t="str">
            <v>McGrath, Sean</v>
          </cell>
          <cell r="B517" t="str">
            <v>Palo Alto</v>
          </cell>
          <cell r="C517" t="str">
            <v>CS &amp; OPS</v>
          </cell>
          <cell r="D517" t="str">
            <v>Yes</v>
          </cell>
          <cell r="E517" t="str">
            <v/>
          </cell>
        </row>
        <row r="518">
          <cell r="A518" t="str">
            <v>McGrew, Robert</v>
          </cell>
          <cell r="B518" t="str">
            <v>Palo Alto</v>
          </cell>
          <cell r="C518" t="str">
            <v>Product</v>
          </cell>
          <cell r="D518" t="str">
            <v>Yes</v>
          </cell>
          <cell r="E518">
            <v>37148</v>
          </cell>
        </row>
        <row r="519">
          <cell r="A519" t="str">
            <v>McKee, Michael</v>
          </cell>
          <cell r="B519" t="str">
            <v>Omaha</v>
          </cell>
          <cell r="C519" t="str">
            <v>CS &amp; OPS</v>
          </cell>
          <cell r="D519" t="str">
            <v>Yes</v>
          </cell>
          <cell r="E519" t="str">
            <v/>
          </cell>
        </row>
        <row r="520">
          <cell r="A520" t="str">
            <v>McLaurine, Kimberly</v>
          </cell>
          <cell r="B520" t="str">
            <v>Omaha</v>
          </cell>
          <cell r="C520" t="str">
            <v>CS &amp; OPS</v>
          </cell>
          <cell r="D520" t="str">
            <v>Yes</v>
          </cell>
          <cell r="E520" t="str">
            <v/>
          </cell>
        </row>
        <row r="521">
          <cell r="A521" t="str">
            <v>McMahon, Erin</v>
          </cell>
          <cell r="B521" t="str">
            <v>Omaha</v>
          </cell>
          <cell r="C521" t="str">
            <v>CS &amp; OPS</v>
          </cell>
          <cell r="D521" t="str">
            <v>Yes</v>
          </cell>
          <cell r="E521" t="str">
            <v/>
          </cell>
        </row>
        <row r="522">
          <cell r="A522" t="str">
            <v>McNear, Kevin</v>
          </cell>
          <cell r="B522" t="str">
            <v>Omaha</v>
          </cell>
          <cell r="C522" t="str">
            <v>CS &amp; OPS</v>
          </cell>
          <cell r="D522" t="str">
            <v>Yes</v>
          </cell>
          <cell r="E522" t="str">
            <v/>
          </cell>
        </row>
        <row r="523">
          <cell r="A523" t="str">
            <v>Meehan, Dennis</v>
          </cell>
          <cell r="B523" t="str">
            <v>Omaha</v>
          </cell>
          <cell r="C523" t="str">
            <v>CS &amp; OPS</v>
          </cell>
          <cell r="D523" t="str">
            <v>Yes</v>
          </cell>
          <cell r="E523" t="str">
            <v/>
          </cell>
        </row>
        <row r="524">
          <cell r="A524" t="str">
            <v>Mehta, Shailesh</v>
          </cell>
          <cell r="B524" t="str">
            <v>Palo Alto</v>
          </cell>
          <cell r="C524" t="str">
            <v>G&amp;A</v>
          </cell>
          <cell r="D524" t="str">
            <v>Yes</v>
          </cell>
          <cell r="E524" t="str">
            <v/>
          </cell>
        </row>
        <row r="525">
          <cell r="A525" t="str">
            <v>Mendes, Scott</v>
          </cell>
          <cell r="B525" t="str">
            <v>Palo Alto</v>
          </cell>
          <cell r="C525" t="str">
            <v>CS &amp; OPS</v>
          </cell>
          <cell r="D525" t="str">
            <v>Yes</v>
          </cell>
          <cell r="E525">
            <v>36621</v>
          </cell>
        </row>
        <row r="526">
          <cell r="A526" t="str">
            <v>Merrill, Scott</v>
          </cell>
          <cell r="B526" t="str">
            <v>Omaha</v>
          </cell>
          <cell r="C526" t="str">
            <v>CS &amp; OPS</v>
          </cell>
          <cell r="D526" t="str">
            <v>Yes</v>
          </cell>
          <cell r="E526" t="str">
            <v/>
          </cell>
        </row>
        <row r="527">
          <cell r="A527" t="str">
            <v>Merriman, Michelle</v>
          </cell>
          <cell r="B527" t="str">
            <v>Omaha</v>
          </cell>
          <cell r="C527" t="str">
            <v>G&amp;A</v>
          </cell>
          <cell r="D527" t="str">
            <v>Yes</v>
          </cell>
          <cell r="E527" t="str">
            <v/>
          </cell>
        </row>
        <row r="528">
          <cell r="A528" t="str">
            <v>Merritt, Michelle</v>
          </cell>
          <cell r="B528" t="str">
            <v>Omaha</v>
          </cell>
          <cell r="C528" t="str">
            <v>CS &amp; OPS</v>
          </cell>
          <cell r="D528" t="str">
            <v>Yes</v>
          </cell>
          <cell r="E528">
            <v>36903</v>
          </cell>
        </row>
        <row r="529">
          <cell r="A529" t="str">
            <v>Mertins, Craig</v>
          </cell>
          <cell r="B529" t="str">
            <v>Omaha</v>
          </cell>
          <cell r="C529" t="str">
            <v>CS &amp; OPS</v>
          </cell>
          <cell r="D529" t="str">
            <v>Yes</v>
          </cell>
          <cell r="E529">
            <v>37313</v>
          </cell>
        </row>
        <row r="530">
          <cell r="A530" t="str">
            <v>Mettling, Perry</v>
          </cell>
          <cell r="B530" t="str">
            <v>Omaha</v>
          </cell>
          <cell r="C530" t="str">
            <v>CS &amp; OPS</v>
          </cell>
          <cell r="D530" t="str">
            <v>Yes</v>
          </cell>
          <cell r="E530" t="str">
            <v/>
          </cell>
        </row>
        <row r="531">
          <cell r="A531" t="str">
            <v>Meurrens, Jeremy</v>
          </cell>
          <cell r="B531" t="str">
            <v>Omaha</v>
          </cell>
          <cell r="C531" t="str">
            <v>CS &amp; OPS</v>
          </cell>
          <cell r="D531" t="str">
            <v>Yes</v>
          </cell>
          <cell r="E531">
            <v>37280</v>
          </cell>
        </row>
        <row r="532">
          <cell r="A532" t="str">
            <v>Meyer, Ronald</v>
          </cell>
          <cell r="B532" t="str">
            <v>Omaha</v>
          </cell>
          <cell r="C532" t="str">
            <v>CS &amp; OPS</v>
          </cell>
          <cell r="D532" t="str">
            <v>Yes</v>
          </cell>
          <cell r="E532">
            <v>37055</v>
          </cell>
        </row>
        <row r="533">
          <cell r="A533" t="str">
            <v>Milan, Ginna</v>
          </cell>
          <cell r="B533" t="str">
            <v>Palo Alto</v>
          </cell>
          <cell r="C533" t="str">
            <v>CS &amp; OPS</v>
          </cell>
          <cell r="D533" t="str">
            <v>No</v>
          </cell>
          <cell r="E533" t="str">
            <v/>
          </cell>
        </row>
        <row r="534">
          <cell r="A534" t="str">
            <v>Mille, Tracy</v>
          </cell>
          <cell r="B534" t="str">
            <v>Omaha</v>
          </cell>
          <cell r="C534" t="str">
            <v>CS &amp; OPS</v>
          </cell>
          <cell r="D534" t="str">
            <v>Yes</v>
          </cell>
          <cell r="E534">
            <v>37342</v>
          </cell>
        </row>
        <row r="535">
          <cell r="A535" t="str">
            <v>Miller, Douglas</v>
          </cell>
          <cell r="B535" t="str">
            <v>Omaha</v>
          </cell>
          <cell r="C535" t="str">
            <v>CS &amp; OPS</v>
          </cell>
          <cell r="D535" t="str">
            <v>Yes</v>
          </cell>
          <cell r="E535" t="str">
            <v/>
          </cell>
        </row>
        <row r="536">
          <cell r="A536" t="str">
            <v>Miller, Glenda</v>
          </cell>
          <cell r="B536" t="str">
            <v>Omaha</v>
          </cell>
          <cell r="C536" t="str">
            <v>CS &amp; OPS</v>
          </cell>
          <cell r="D536" t="str">
            <v>Yes</v>
          </cell>
          <cell r="E536" t="str">
            <v/>
          </cell>
        </row>
        <row r="537">
          <cell r="A537" t="str">
            <v>Miller, Kenneth</v>
          </cell>
          <cell r="B537" t="str">
            <v>Palo Alto</v>
          </cell>
          <cell r="C537" t="str">
            <v>CS &amp; OPS</v>
          </cell>
          <cell r="D537" t="str">
            <v>Yes</v>
          </cell>
          <cell r="E537" t="str">
            <v/>
          </cell>
        </row>
        <row r="538">
          <cell r="A538" t="str">
            <v>Miller, Nancy</v>
          </cell>
          <cell r="B538" t="str">
            <v>Omaha</v>
          </cell>
          <cell r="C538" t="str">
            <v>CS &amp; OPS</v>
          </cell>
          <cell r="D538" t="str">
            <v>Yes</v>
          </cell>
          <cell r="E538">
            <v>37127</v>
          </cell>
        </row>
        <row r="539">
          <cell r="A539" t="str">
            <v>Mindrup, Donna</v>
          </cell>
          <cell r="B539" t="str">
            <v>Omaha</v>
          </cell>
          <cell r="C539" t="str">
            <v>CS &amp; OPS</v>
          </cell>
          <cell r="D539" t="str">
            <v>Yes</v>
          </cell>
          <cell r="E539">
            <v>36971</v>
          </cell>
        </row>
        <row r="540">
          <cell r="A540" t="str">
            <v>Miner, Jason</v>
          </cell>
          <cell r="B540" t="str">
            <v>Omaha</v>
          </cell>
          <cell r="C540" t="str">
            <v>CS &amp; OPS</v>
          </cell>
          <cell r="D540" t="str">
            <v>Yes</v>
          </cell>
          <cell r="E540" t="str">
            <v/>
          </cell>
        </row>
        <row r="541">
          <cell r="A541" t="str">
            <v>Mines, Lisa</v>
          </cell>
          <cell r="B541" t="str">
            <v>Omaha</v>
          </cell>
          <cell r="C541" t="str">
            <v>CS &amp; OPS</v>
          </cell>
          <cell r="D541" t="str">
            <v>Yes</v>
          </cell>
          <cell r="E541" t="str">
            <v/>
          </cell>
        </row>
        <row r="542">
          <cell r="A542" t="str">
            <v>Minkova, Aneliya</v>
          </cell>
          <cell r="B542" t="str">
            <v>Palo Alto</v>
          </cell>
          <cell r="C542" t="str">
            <v>CS &amp; OPS</v>
          </cell>
          <cell r="D542" t="str">
            <v>Yes</v>
          </cell>
          <cell r="E542" t="str">
            <v/>
          </cell>
        </row>
        <row r="543">
          <cell r="A543" t="str">
            <v>Minnis, Richard</v>
          </cell>
          <cell r="B543" t="str">
            <v>Omaha</v>
          </cell>
          <cell r="C543" t="str">
            <v>CS &amp; OPS</v>
          </cell>
          <cell r="D543" t="str">
            <v>Yes</v>
          </cell>
          <cell r="E543" t="str">
            <v/>
          </cell>
        </row>
        <row r="544">
          <cell r="A544" t="str">
            <v>Mockelman, Richard</v>
          </cell>
          <cell r="B544" t="str">
            <v>Omaha</v>
          </cell>
          <cell r="C544" t="str">
            <v>CS &amp; OPS</v>
          </cell>
          <cell r="D544" t="str">
            <v>Yes</v>
          </cell>
          <cell r="E544" t="str">
            <v/>
          </cell>
        </row>
        <row r="545">
          <cell r="A545" t="str">
            <v>Moluf, Michelle</v>
          </cell>
          <cell r="B545" t="str">
            <v>Omaha</v>
          </cell>
          <cell r="C545" t="str">
            <v>CS &amp; OPS</v>
          </cell>
          <cell r="D545" t="str">
            <v>Yes</v>
          </cell>
          <cell r="E545" t="str">
            <v/>
          </cell>
        </row>
        <row r="546">
          <cell r="A546" t="str">
            <v>Monet, Michele</v>
          </cell>
          <cell r="B546" t="str">
            <v>Palo Alto</v>
          </cell>
          <cell r="C546" t="str">
            <v>CS &amp; OPS</v>
          </cell>
          <cell r="D546" t="str">
            <v>Yes</v>
          </cell>
          <cell r="E546" t="str">
            <v/>
          </cell>
        </row>
        <row r="547">
          <cell r="A547" t="str">
            <v>Moore, Branden</v>
          </cell>
          <cell r="B547" t="str">
            <v>Omaha</v>
          </cell>
          <cell r="C547" t="str">
            <v>CS &amp; OPS</v>
          </cell>
          <cell r="D547" t="str">
            <v>Yes</v>
          </cell>
          <cell r="E547" t="str">
            <v/>
          </cell>
        </row>
        <row r="548">
          <cell r="A548" t="str">
            <v>Moore, Michael</v>
          </cell>
          <cell r="B548" t="str">
            <v>Omaha</v>
          </cell>
          <cell r="C548" t="str">
            <v>CS &amp; OPS</v>
          </cell>
          <cell r="D548" t="str">
            <v>Yes</v>
          </cell>
          <cell r="E548" t="str">
            <v/>
          </cell>
        </row>
        <row r="549">
          <cell r="A549" t="str">
            <v>Moore, Tonya</v>
          </cell>
          <cell r="B549" t="str">
            <v>Omaha</v>
          </cell>
          <cell r="C549" t="str">
            <v>CS &amp; OPS</v>
          </cell>
          <cell r="D549" t="str">
            <v>Yes</v>
          </cell>
          <cell r="E549" t="str">
            <v/>
          </cell>
        </row>
        <row r="550">
          <cell r="A550" t="str">
            <v>Morey, Elizabeth</v>
          </cell>
          <cell r="B550" t="str">
            <v>Omaha</v>
          </cell>
          <cell r="C550" t="str">
            <v>CS &amp; OPS</v>
          </cell>
          <cell r="D550" t="str">
            <v>Yes</v>
          </cell>
          <cell r="E550" t="str">
            <v/>
          </cell>
        </row>
        <row r="551">
          <cell r="A551" t="str">
            <v>Morgan, Diane</v>
          </cell>
          <cell r="B551" t="str">
            <v>Omaha</v>
          </cell>
          <cell r="C551" t="str">
            <v>CS &amp; OPS</v>
          </cell>
          <cell r="D551" t="str">
            <v>Yes</v>
          </cell>
          <cell r="E551" t="str">
            <v/>
          </cell>
        </row>
        <row r="552">
          <cell r="A552" t="str">
            <v>Moritz, Michael</v>
          </cell>
          <cell r="B552" t="str">
            <v>BOD</v>
          </cell>
          <cell r="C552" t="str">
            <v>G&amp;A</v>
          </cell>
          <cell r="D552" t="str">
            <v>Yes</v>
          </cell>
          <cell r="E552" t="str">
            <v/>
          </cell>
        </row>
        <row r="553">
          <cell r="A553" t="str">
            <v>Morse, Jamie</v>
          </cell>
          <cell r="B553" t="str">
            <v>Omaha</v>
          </cell>
          <cell r="C553" t="str">
            <v>CS &amp; OPS</v>
          </cell>
          <cell r="D553" t="str">
            <v>Yes</v>
          </cell>
          <cell r="E553">
            <v>37046</v>
          </cell>
        </row>
        <row r="554">
          <cell r="A554" t="str">
            <v>Moseman, Ellie</v>
          </cell>
          <cell r="B554" t="str">
            <v>Omaha</v>
          </cell>
          <cell r="C554" t="str">
            <v>CS &amp; OPS</v>
          </cell>
          <cell r="D554" t="str">
            <v>Yes</v>
          </cell>
          <cell r="E554" t="str">
            <v/>
          </cell>
        </row>
        <row r="555">
          <cell r="A555" t="str">
            <v>Mountain, Daryl</v>
          </cell>
          <cell r="B555" t="str">
            <v>Omaha</v>
          </cell>
          <cell r="C555" t="str">
            <v>CS &amp; OPS</v>
          </cell>
          <cell r="D555" t="str">
            <v>Yes</v>
          </cell>
          <cell r="E555" t="str">
            <v/>
          </cell>
        </row>
        <row r="556">
          <cell r="A556" t="str">
            <v>Mowinkel, Sherryl</v>
          </cell>
          <cell r="B556" t="str">
            <v>Omaha</v>
          </cell>
          <cell r="C556" t="str">
            <v>G&amp;A</v>
          </cell>
          <cell r="D556" t="str">
            <v>Yes</v>
          </cell>
          <cell r="E556" t="str">
            <v/>
          </cell>
        </row>
        <row r="557">
          <cell r="A557" t="str">
            <v>Mroczek, Karen</v>
          </cell>
          <cell r="B557" t="str">
            <v>Omaha</v>
          </cell>
          <cell r="C557" t="str">
            <v>CS &amp; OPS</v>
          </cell>
          <cell r="D557" t="str">
            <v>Yes</v>
          </cell>
          <cell r="E557" t="str">
            <v/>
          </cell>
        </row>
        <row r="558">
          <cell r="A558" t="str">
            <v>Mull, Angela</v>
          </cell>
          <cell r="B558" t="str">
            <v>Omaha</v>
          </cell>
          <cell r="C558" t="str">
            <v>CS &amp; OPS</v>
          </cell>
          <cell r="D558" t="str">
            <v>Yes</v>
          </cell>
          <cell r="E558" t="str">
            <v/>
          </cell>
        </row>
        <row r="559">
          <cell r="A559" t="str">
            <v>Muller, John</v>
          </cell>
          <cell r="B559" t="str">
            <v>Palo Alto</v>
          </cell>
          <cell r="C559" t="str">
            <v>G&amp;A</v>
          </cell>
          <cell r="D559" t="str">
            <v>Yes</v>
          </cell>
          <cell r="E559" t="str">
            <v/>
          </cell>
        </row>
        <row r="560">
          <cell r="A560" t="str">
            <v>Mulvey, William</v>
          </cell>
          <cell r="B560" t="str">
            <v>Omaha</v>
          </cell>
          <cell r="C560" t="str">
            <v>CS &amp; OPS</v>
          </cell>
          <cell r="D560" t="str">
            <v>Yes</v>
          </cell>
          <cell r="E560">
            <v>37092</v>
          </cell>
        </row>
        <row r="561">
          <cell r="A561" t="str">
            <v>Mun, Duane</v>
          </cell>
          <cell r="B561" t="str">
            <v>Palo Alto</v>
          </cell>
          <cell r="C561" t="str">
            <v>Product</v>
          </cell>
          <cell r="D561" t="str">
            <v>Yes</v>
          </cell>
          <cell r="E561" t="str">
            <v/>
          </cell>
        </row>
        <row r="562">
          <cell r="A562" t="str">
            <v>Murnane, John</v>
          </cell>
          <cell r="B562" t="str">
            <v>Omaha</v>
          </cell>
          <cell r="C562" t="str">
            <v>CS &amp; OPS</v>
          </cell>
          <cell r="D562" t="str">
            <v>Yes</v>
          </cell>
          <cell r="E562" t="str">
            <v/>
          </cell>
        </row>
        <row r="563">
          <cell r="A563" t="str">
            <v>Murray, Jacqueline</v>
          </cell>
          <cell r="B563" t="str">
            <v>Omaha</v>
          </cell>
          <cell r="C563" t="str">
            <v>CS &amp; OPS</v>
          </cell>
          <cell r="D563" t="str">
            <v>Yes</v>
          </cell>
          <cell r="E563" t="str">
            <v/>
          </cell>
        </row>
        <row r="564">
          <cell r="A564" t="str">
            <v>Musgrove, Carrie</v>
          </cell>
          <cell r="B564" t="str">
            <v>Omaha</v>
          </cell>
          <cell r="C564" t="str">
            <v>CS &amp; OPS</v>
          </cell>
          <cell r="D564" t="str">
            <v>Yes</v>
          </cell>
          <cell r="E564" t="str">
            <v/>
          </cell>
        </row>
        <row r="565">
          <cell r="A565" t="str">
            <v>Musk, Elon</v>
          </cell>
          <cell r="B565" t="str">
            <v>Palo Alto</v>
          </cell>
          <cell r="C565" t="str">
            <v>G&amp;A</v>
          </cell>
          <cell r="D565" t="str">
            <v>Yes</v>
          </cell>
          <cell r="E565" t="str">
            <v/>
          </cell>
        </row>
        <row r="566">
          <cell r="A566" t="str">
            <v>Mutum, Brian</v>
          </cell>
          <cell r="B566" t="str">
            <v>Omaha</v>
          </cell>
          <cell r="C566" t="str">
            <v>CS &amp; OPS</v>
          </cell>
          <cell r="D566" t="str">
            <v>Yes</v>
          </cell>
          <cell r="E566" t="str">
            <v/>
          </cell>
        </row>
        <row r="567">
          <cell r="A567" t="str">
            <v>Myrick, Veronica</v>
          </cell>
          <cell r="B567" t="str">
            <v>Omaha</v>
          </cell>
          <cell r="C567" t="str">
            <v>CS &amp; OPS</v>
          </cell>
          <cell r="D567" t="str">
            <v>Yes</v>
          </cell>
          <cell r="E567" t="str">
            <v/>
          </cell>
        </row>
        <row r="568">
          <cell r="A568" t="str">
            <v>Nebel, Jason Scott</v>
          </cell>
          <cell r="B568" t="str">
            <v>Omaha</v>
          </cell>
          <cell r="C568" t="str">
            <v>CS &amp; OPS</v>
          </cell>
          <cell r="D568" t="str">
            <v>Yes</v>
          </cell>
          <cell r="E568" t="str">
            <v/>
          </cell>
        </row>
        <row r="569">
          <cell r="A569" t="str">
            <v>Nebrigich, Cynthia</v>
          </cell>
          <cell r="B569" t="str">
            <v>Omaha</v>
          </cell>
          <cell r="C569" t="str">
            <v>CS &amp; OPS</v>
          </cell>
          <cell r="D569" t="str">
            <v>Yes</v>
          </cell>
          <cell r="E569" t="str">
            <v/>
          </cell>
        </row>
        <row r="570">
          <cell r="A570" t="str">
            <v>Nelson, Brian</v>
          </cell>
          <cell r="B570" t="str">
            <v>Palo Alto</v>
          </cell>
          <cell r="C570" t="str">
            <v>CS &amp; OPS</v>
          </cell>
          <cell r="D570" t="str">
            <v>Yes</v>
          </cell>
          <cell r="E570" t="str">
            <v/>
          </cell>
        </row>
        <row r="571">
          <cell r="A571" t="str">
            <v>Nelson, Kim</v>
          </cell>
          <cell r="B571" t="str">
            <v>Omaha</v>
          </cell>
          <cell r="C571" t="str">
            <v>CS &amp; OPS</v>
          </cell>
          <cell r="D571" t="str">
            <v>Yes</v>
          </cell>
          <cell r="E571" t="str">
            <v/>
          </cell>
        </row>
        <row r="572">
          <cell r="A572" t="str">
            <v>Nelson, Neil</v>
          </cell>
          <cell r="B572" t="str">
            <v>Omaha</v>
          </cell>
          <cell r="C572" t="str">
            <v>CS &amp; OPS</v>
          </cell>
          <cell r="D572" t="str">
            <v>Yes</v>
          </cell>
          <cell r="E572" t="str">
            <v/>
          </cell>
        </row>
        <row r="573">
          <cell r="A573" t="str">
            <v>Nelson, Ryan</v>
          </cell>
          <cell r="B573" t="str">
            <v>Palo Alto</v>
          </cell>
          <cell r="C573" t="str">
            <v>G&amp;A</v>
          </cell>
          <cell r="D573" t="str">
            <v>Yes</v>
          </cell>
          <cell r="E573">
            <v>37057</v>
          </cell>
        </row>
        <row r="574">
          <cell r="A574" t="str">
            <v>Newmann, Michael</v>
          </cell>
          <cell r="B574" t="str">
            <v>Palo Alto</v>
          </cell>
          <cell r="C574" t="str">
            <v>CS &amp; OPS</v>
          </cell>
          <cell r="D574" t="str">
            <v>Yes</v>
          </cell>
          <cell r="E574">
            <v>36621</v>
          </cell>
        </row>
        <row r="575">
          <cell r="A575" t="str">
            <v>Nickerson, Steve</v>
          </cell>
          <cell r="B575" t="str">
            <v>Omaha</v>
          </cell>
          <cell r="C575" t="str">
            <v>CS &amp; OPS</v>
          </cell>
          <cell r="D575" t="str">
            <v>Yes</v>
          </cell>
          <cell r="E575" t="str">
            <v/>
          </cell>
        </row>
        <row r="576">
          <cell r="A576" t="str">
            <v>Nielsen, Jason</v>
          </cell>
          <cell r="B576" t="str">
            <v>Omaha</v>
          </cell>
          <cell r="C576" t="str">
            <v>CS &amp; OPS</v>
          </cell>
          <cell r="D576" t="str">
            <v>Yes</v>
          </cell>
          <cell r="E576" t="str">
            <v/>
          </cell>
        </row>
        <row r="577">
          <cell r="A577" t="str">
            <v>Noel, Teresa</v>
          </cell>
          <cell r="B577" t="str">
            <v>Omaha</v>
          </cell>
          <cell r="C577" t="str">
            <v>G&amp;A</v>
          </cell>
          <cell r="D577" t="str">
            <v>Yes</v>
          </cell>
          <cell r="E577" t="str">
            <v/>
          </cell>
        </row>
        <row r="578">
          <cell r="A578" t="str">
            <v>Norris, Beverly</v>
          </cell>
          <cell r="B578" t="str">
            <v>Omaha</v>
          </cell>
          <cell r="C578" t="str">
            <v>CS &amp; OPS</v>
          </cell>
          <cell r="D578" t="str">
            <v>Yes</v>
          </cell>
          <cell r="E578" t="str">
            <v/>
          </cell>
        </row>
        <row r="579">
          <cell r="A579" t="str">
            <v>Norris, Kathleen</v>
          </cell>
          <cell r="B579" t="str">
            <v>Omaha</v>
          </cell>
          <cell r="C579" t="str">
            <v>CS &amp; OPS</v>
          </cell>
          <cell r="D579" t="str">
            <v>Yes</v>
          </cell>
          <cell r="E579" t="str">
            <v/>
          </cell>
        </row>
        <row r="580">
          <cell r="A580" t="str">
            <v>Nosek, Luke</v>
          </cell>
          <cell r="B580" t="str">
            <v>Palo Alto</v>
          </cell>
          <cell r="C580" t="str">
            <v>Marketing</v>
          </cell>
          <cell r="D580" t="str">
            <v>Yes</v>
          </cell>
          <cell r="E580">
            <v>37274</v>
          </cell>
        </row>
        <row r="581">
          <cell r="A581" t="str">
            <v>Novak, Erick</v>
          </cell>
          <cell r="B581" t="str">
            <v>Omaha</v>
          </cell>
          <cell r="C581" t="str">
            <v>CS &amp; OPS</v>
          </cell>
          <cell r="D581" t="str">
            <v>Yes</v>
          </cell>
          <cell r="E581">
            <v>37069</v>
          </cell>
        </row>
        <row r="582">
          <cell r="A582" t="str">
            <v>Nowka, Andrew</v>
          </cell>
          <cell r="B582" t="str">
            <v>Omaha</v>
          </cell>
          <cell r="C582" t="str">
            <v>CS &amp; OPS</v>
          </cell>
          <cell r="D582" t="str">
            <v>Yes</v>
          </cell>
          <cell r="E582" t="str">
            <v/>
          </cell>
        </row>
        <row r="583">
          <cell r="A583" t="str">
            <v>O'Brien, Mary</v>
          </cell>
          <cell r="B583" t="str">
            <v>Omaha</v>
          </cell>
          <cell r="C583" t="str">
            <v>CS &amp; OPS</v>
          </cell>
          <cell r="D583" t="str">
            <v>Yes</v>
          </cell>
          <cell r="E583" t="str">
            <v/>
          </cell>
        </row>
        <row r="584">
          <cell r="A584" t="str">
            <v>Ochsner, Kamron</v>
          </cell>
          <cell r="B584" t="str">
            <v>Omaha</v>
          </cell>
          <cell r="C584" t="str">
            <v>Product</v>
          </cell>
          <cell r="D584" t="str">
            <v>Yes</v>
          </cell>
          <cell r="E584" t="str">
            <v/>
          </cell>
        </row>
        <row r="585">
          <cell r="A585" t="str">
            <v>Ochsner, Kenneth</v>
          </cell>
          <cell r="B585" t="str">
            <v>Omaha</v>
          </cell>
          <cell r="C585" t="str">
            <v>CS &amp; OPS</v>
          </cell>
          <cell r="D585" t="str">
            <v>Yes</v>
          </cell>
          <cell r="E585" t="str">
            <v/>
          </cell>
        </row>
        <row r="586">
          <cell r="A586" t="str">
            <v>O'Connor, Ryan</v>
          </cell>
          <cell r="B586" t="str">
            <v>Omaha</v>
          </cell>
          <cell r="C586" t="str">
            <v>CS &amp; OPS</v>
          </cell>
          <cell r="D586" t="str">
            <v>Yes</v>
          </cell>
          <cell r="E586" t="str">
            <v/>
          </cell>
        </row>
        <row r="587">
          <cell r="A587" t="str">
            <v>Oing, Daniel</v>
          </cell>
          <cell r="B587" t="str">
            <v>Palo Alto</v>
          </cell>
          <cell r="C587" t="str">
            <v>CS &amp; OPS</v>
          </cell>
          <cell r="D587" t="str">
            <v>Yes</v>
          </cell>
          <cell r="E587" t="str">
            <v/>
          </cell>
        </row>
        <row r="588">
          <cell r="A588" t="str">
            <v>Oles, Troy</v>
          </cell>
          <cell r="B588" t="str">
            <v>Omaha</v>
          </cell>
          <cell r="C588" t="str">
            <v>CS &amp; OPS</v>
          </cell>
          <cell r="D588" t="str">
            <v>Yes</v>
          </cell>
          <cell r="E588">
            <v>37111</v>
          </cell>
        </row>
        <row r="589">
          <cell r="A589" t="str">
            <v>O'Mahony, Frank</v>
          </cell>
          <cell r="B589" t="str">
            <v>Palo Alto</v>
          </cell>
          <cell r="C589" t="str">
            <v>G&amp;A</v>
          </cell>
          <cell r="D589" t="str">
            <v>No</v>
          </cell>
          <cell r="E589" t="str">
            <v/>
          </cell>
        </row>
        <row r="590">
          <cell r="A590" t="str">
            <v>Omar, Mohammed</v>
          </cell>
          <cell r="B590" t="str">
            <v>Palo Alto</v>
          </cell>
          <cell r="C590" t="str">
            <v>CS &amp; OPS</v>
          </cell>
          <cell r="D590" t="str">
            <v>Yes</v>
          </cell>
          <cell r="E590">
            <v>36907</v>
          </cell>
        </row>
        <row r="591">
          <cell r="A591" t="str">
            <v>Onderdonk, William</v>
          </cell>
          <cell r="B591" t="str">
            <v>Palo Alto</v>
          </cell>
          <cell r="C591" t="str">
            <v>Product</v>
          </cell>
          <cell r="D591" t="str">
            <v>Yes</v>
          </cell>
          <cell r="E591" t="str">
            <v/>
          </cell>
        </row>
        <row r="592">
          <cell r="A592" t="str">
            <v>Ong, Henry</v>
          </cell>
          <cell r="B592" t="str">
            <v>Palo Alto</v>
          </cell>
          <cell r="C592" t="str">
            <v>Product</v>
          </cell>
          <cell r="D592" t="str">
            <v>Yes</v>
          </cell>
          <cell r="E592">
            <v>37195</v>
          </cell>
        </row>
        <row r="593">
          <cell r="A593" t="str">
            <v>Osaka, Glenn</v>
          </cell>
          <cell r="B593" t="str">
            <v>Palo Alto</v>
          </cell>
          <cell r="C593" t="str">
            <v>CS &amp; OPS</v>
          </cell>
          <cell r="D593" t="str">
            <v>No</v>
          </cell>
          <cell r="E593" t="str">
            <v/>
          </cell>
        </row>
        <row r="594">
          <cell r="A594" t="str">
            <v>Ostermeyer, Anna</v>
          </cell>
          <cell r="B594" t="str">
            <v>Omaha</v>
          </cell>
          <cell r="C594" t="str">
            <v>CS &amp; OPS</v>
          </cell>
          <cell r="D594" t="str">
            <v>Yes</v>
          </cell>
          <cell r="E594" t="str">
            <v/>
          </cell>
        </row>
        <row r="595">
          <cell r="A595" t="str">
            <v>Ostrowski, Stephen</v>
          </cell>
          <cell r="B595" t="str">
            <v>Palo Alto</v>
          </cell>
          <cell r="C595" t="str">
            <v>Product</v>
          </cell>
          <cell r="D595" t="str">
            <v>Yes</v>
          </cell>
          <cell r="E595" t="str">
            <v/>
          </cell>
        </row>
        <row r="596">
          <cell r="A596" t="str">
            <v>Ostwald, Dawn-Marie</v>
          </cell>
          <cell r="B596" t="str">
            <v>Omaha</v>
          </cell>
          <cell r="C596" t="str">
            <v>CS &amp; OPS</v>
          </cell>
          <cell r="D596" t="str">
            <v>Yes</v>
          </cell>
          <cell r="E596" t="str">
            <v/>
          </cell>
        </row>
        <row r="597">
          <cell r="A597" t="str">
            <v>Otondi, Don</v>
          </cell>
          <cell r="B597" t="str">
            <v>Omaha</v>
          </cell>
          <cell r="C597" t="str">
            <v>CS &amp; OPS</v>
          </cell>
          <cell r="D597" t="str">
            <v>Yes</v>
          </cell>
          <cell r="E597" t="str">
            <v/>
          </cell>
        </row>
        <row r="598">
          <cell r="A598" t="str">
            <v>Otus, Shawn</v>
          </cell>
          <cell r="B598" t="str">
            <v>Palo Alto</v>
          </cell>
          <cell r="C598" t="str">
            <v>CS &amp; OPS</v>
          </cell>
          <cell r="D598" t="str">
            <v>Yes</v>
          </cell>
          <cell r="E598">
            <v>37014</v>
          </cell>
        </row>
        <row r="599">
          <cell r="A599" t="str">
            <v>Ourada, Jessie</v>
          </cell>
          <cell r="B599" t="str">
            <v>Omaha</v>
          </cell>
          <cell r="C599" t="str">
            <v>CS &amp; OPS</v>
          </cell>
          <cell r="D599" t="str">
            <v>Yes</v>
          </cell>
          <cell r="E599" t="str">
            <v/>
          </cell>
        </row>
        <row r="600">
          <cell r="A600" t="str">
            <v>Ourada, Theresa</v>
          </cell>
          <cell r="B600" t="str">
            <v>Omaha</v>
          </cell>
          <cell r="C600" t="str">
            <v>CS &amp; OPS</v>
          </cell>
          <cell r="D600" t="str">
            <v>Yes</v>
          </cell>
          <cell r="E600" t="str">
            <v/>
          </cell>
        </row>
        <row r="601">
          <cell r="A601" t="str">
            <v>Owens, Michael</v>
          </cell>
          <cell r="B601" t="str">
            <v>Omaha</v>
          </cell>
          <cell r="C601" t="str">
            <v>CS &amp; OPS</v>
          </cell>
          <cell r="D601" t="str">
            <v>Yes</v>
          </cell>
          <cell r="E601" t="str">
            <v/>
          </cell>
        </row>
        <row r="602">
          <cell r="A602" t="str">
            <v>Oxford, Shelley</v>
          </cell>
          <cell r="B602" t="str">
            <v>Omaha</v>
          </cell>
          <cell r="C602" t="str">
            <v>CS &amp; OPS</v>
          </cell>
          <cell r="D602" t="str">
            <v>Yes</v>
          </cell>
          <cell r="E602" t="str">
            <v/>
          </cell>
        </row>
        <row r="603">
          <cell r="A603" t="str">
            <v>Ozawa, Yuki</v>
          </cell>
          <cell r="B603" t="str">
            <v>Omaha</v>
          </cell>
          <cell r="C603" t="str">
            <v>CS &amp; OPS</v>
          </cell>
          <cell r="D603" t="str">
            <v>Yes</v>
          </cell>
          <cell r="E603">
            <v>37116</v>
          </cell>
        </row>
        <row r="604">
          <cell r="A604" t="str">
            <v>Pablo, Roland</v>
          </cell>
          <cell r="B604" t="str">
            <v>Palo Alto</v>
          </cell>
          <cell r="C604" t="str">
            <v>Product</v>
          </cell>
          <cell r="D604" t="str">
            <v>Yes</v>
          </cell>
          <cell r="E604" t="str">
            <v/>
          </cell>
        </row>
        <row r="605">
          <cell r="A605" t="str">
            <v>Pacholski, John</v>
          </cell>
          <cell r="B605" t="str">
            <v>Palo Alto</v>
          </cell>
          <cell r="C605" t="str">
            <v>G&amp;A</v>
          </cell>
          <cell r="D605" t="str">
            <v>No</v>
          </cell>
          <cell r="E605" t="str">
            <v/>
          </cell>
        </row>
        <row r="606">
          <cell r="A606" t="str">
            <v>Paladino, Kristine</v>
          </cell>
          <cell r="B606" t="str">
            <v>Omaha</v>
          </cell>
          <cell r="C606" t="str">
            <v>CS &amp; OPS</v>
          </cell>
          <cell r="D606" t="str">
            <v>Yes</v>
          </cell>
          <cell r="E606">
            <v>37274</v>
          </cell>
        </row>
        <row r="607">
          <cell r="A607" t="str">
            <v>Palmer, Jonathan</v>
          </cell>
          <cell r="B607" t="str">
            <v>Omaha</v>
          </cell>
          <cell r="C607" t="str">
            <v>CS &amp; OPS</v>
          </cell>
          <cell r="D607" t="str">
            <v>Yes</v>
          </cell>
          <cell r="E607" t="str">
            <v/>
          </cell>
        </row>
        <row r="608">
          <cell r="A608" t="str">
            <v>Pan, Yu</v>
          </cell>
          <cell r="B608" t="str">
            <v>Palo Alto</v>
          </cell>
          <cell r="C608" t="str">
            <v>Product</v>
          </cell>
          <cell r="D608" t="str">
            <v>Yes</v>
          </cell>
          <cell r="E608" t="str">
            <v/>
          </cell>
        </row>
        <row r="609">
          <cell r="A609" t="str">
            <v>Pankratz, Evelyn</v>
          </cell>
          <cell r="B609" t="str">
            <v>Omaha</v>
          </cell>
          <cell r="C609" t="str">
            <v>CS &amp; OPS</v>
          </cell>
          <cell r="D609" t="str">
            <v>Yes</v>
          </cell>
          <cell r="E609" t="str">
            <v/>
          </cell>
        </row>
        <row r="610">
          <cell r="A610" t="str">
            <v>Park, Helen</v>
          </cell>
          <cell r="B610" t="str">
            <v>Palo Alto</v>
          </cell>
          <cell r="C610" t="str">
            <v>CS &amp; OPS</v>
          </cell>
          <cell r="D610" t="str">
            <v>Yes</v>
          </cell>
          <cell r="E610" t="str">
            <v/>
          </cell>
        </row>
        <row r="611">
          <cell r="A611" t="str">
            <v>Parkins, Michelle</v>
          </cell>
          <cell r="B611" t="str">
            <v>Omaha</v>
          </cell>
          <cell r="C611" t="str">
            <v>CS &amp; OPS</v>
          </cell>
          <cell r="D611" t="str">
            <v>Yes</v>
          </cell>
          <cell r="E611" t="str">
            <v/>
          </cell>
        </row>
        <row r="612">
          <cell r="A612" t="str">
            <v>Parriot, Nicole</v>
          </cell>
          <cell r="B612" t="str">
            <v>Omaha</v>
          </cell>
          <cell r="C612" t="str">
            <v>CS &amp; OPS</v>
          </cell>
          <cell r="D612" t="str">
            <v>Yes</v>
          </cell>
          <cell r="E612" t="str">
            <v/>
          </cell>
        </row>
        <row r="613">
          <cell r="A613" t="str">
            <v>Parton, Curt</v>
          </cell>
          <cell r="B613" t="str">
            <v>Palo Alto</v>
          </cell>
          <cell r="C613" t="str">
            <v>CS &amp; OPS</v>
          </cell>
          <cell r="D613" t="str">
            <v>Yes</v>
          </cell>
          <cell r="E613">
            <v>37042</v>
          </cell>
        </row>
        <row r="614">
          <cell r="A614" t="str">
            <v>Pastuszak, Yolanda</v>
          </cell>
          <cell r="B614" t="str">
            <v>Omaha</v>
          </cell>
          <cell r="C614" t="str">
            <v>CS &amp; OPS</v>
          </cell>
          <cell r="D614" t="str">
            <v>Yes</v>
          </cell>
          <cell r="E614" t="str">
            <v/>
          </cell>
        </row>
        <row r="615">
          <cell r="A615" t="str">
            <v>Pattar, Joginder</v>
          </cell>
          <cell r="B615" t="str">
            <v>Omaha</v>
          </cell>
          <cell r="C615" t="str">
            <v>CS &amp; OPS</v>
          </cell>
          <cell r="D615" t="str">
            <v>Yes</v>
          </cell>
          <cell r="E615">
            <v>37173</v>
          </cell>
        </row>
        <row r="616">
          <cell r="A616" t="str">
            <v>Payne, Christopher</v>
          </cell>
          <cell r="B616" t="str">
            <v>Palo Alto</v>
          </cell>
          <cell r="C616" t="str">
            <v>G&amp;A</v>
          </cell>
          <cell r="D616" t="str">
            <v>Yes</v>
          </cell>
          <cell r="E616">
            <v>36353</v>
          </cell>
        </row>
        <row r="617">
          <cell r="A617" t="str">
            <v>Pearson, Todd</v>
          </cell>
          <cell r="B617" t="str">
            <v>Palo Alto</v>
          </cell>
          <cell r="C617" t="str">
            <v>Marketing</v>
          </cell>
          <cell r="D617" t="str">
            <v>Yes</v>
          </cell>
          <cell r="E617" t="str">
            <v/>
          </cell>
        </row>
        <row r="618">
          <cell r="A618" t="str">
            <v>Pease, Krista</v>
          </cell>
          <cell r="B618" t="str">
            <v>Omaha</v>
          </cell>
          <cell r="C618" t="str">
            <v>G&amp;A</v>
          </cell>
          <cell r="D618" t="str">
            <v>Yes</v>
          </cell>
          <cell r="E618" t="str">
            <v/>
          </cell>
        </row>
        <row r="619">
          <cell r="A619" t="str">
            <v>Peasley, Laura</v>
          </cell>
          <cell r="B619" t="str">
            <v>Palo Alto</v>
          </cell>
          <cell r="C619" t="str">
            <v>G&amp;A</v>
          </cell>
          <cell r="D619" t="str">
            <v>Yes</v>
          </cell>
          <cell r="E619">
            <v>36875</v>
          </cell>
        </row>
        <row r="620">
          <cell r="A620" t="str">
            <v>Peloquin, Alex</v>
          </cell>
          <cell r="B620" t="str">
            <v>Omaha</v>
          </cell>
          <cell r="C620" t="str">
            <v>CS &amp; OPS</v>
          </cell>
          <cell r="D620" t="str">
            <v>Yes</v>
          </cell>
          <cell r="E620">
            <v>37194</v>
          </cell>
        </row>
        <row r="621">
          <cell r="A621" t="str">
            <v>Pereyra, Cristina</v>
          </cell>
          <cell r="B621" t="str">
            <v>Palo Alto</v>
          </cell>
          <cell r="C621" t="str">
            <v>Product</v>
          </cell>
          <cell r="D621" t="str">
            <v>Yes</v>
          </cell>
          <cell r="E621" t="str">
            <v/>
          </cell>
        </row>
        <row r="622">
          <cell r="A622" t="str">
            <v>Perez, Ken</v>
          </cell>
          <cell r="B622" t="str">
            <v>Palo Alto</v>
          </cell>
          <cell r="C622" t="str">
            <v>CS &amp; OPS</v>
          </cell>
          <cell r="D622" t="str">
            <v>No</v>
          </cell>
          <cell r="E622" t="str">
            <v/>
          </cell>
        </row>
        <row r="623">
          <cell r="A623" t="str">
            <v>Perry, Paula</v>
          </cell>
          <cell r="B623" t="str">
            <v>Omaha</v>
          </cell>
          <cell r="C623" t="str">
            <v>CS &amp; OPS</v>
          </cell>
          <cell r="D623" t="str">
            <v>Yes</v>
          </cell>
          <cell r="E623" t="str">
            <v/>
          </cell>
        </row>
        <row r="624">
          <cell r="A624" t="str">
            <v>Peterson, Diane</v>
          </cell>
          <cell r="B624" t="str">
            <v>Omaha</v>
          </cell>
          <cell r="C624" t="str">
            <v>CS &amp; OPS</v>
          </cell>
          <cell r="D624" t="str">
            <v>Yes</v>
          </cell>
          <cell r="E624">
            <v>37053</v>
          </cell>
        </row>
        <row r="625">
          <cell r="A625" t="str">
            <v>Peterson, Meg</v>
          </cell>
          <cell r="B625" t="str">
            <v>Omaha</v>
          </cell>
          <cell r="C625" t="str">
            <v>CS &amp; OPS</v>
          </cell>
          <cell r="D625" t="str">
            <v>Yes</v>
          </cell>
          <cell r="E625">
            <v>37273</v>
          </cell>
        </row>
        <row r="626">
          <cell r="A626" t="str">
            <v>Peterson, Tycha</v>
          </cell>
          <cell r="B626" t="str">
            <v>Omaha</v>
          </cell>
          <cell r="C626" t="str">
            <v>CS &amp; OPS</v>
          </cell>
          <cell r="D626" t="str">
            <v>Yes</v>
          </cell>
          <cell r="E626">
            <v>37278</v>
          </cell>
        </row>
        <row r="627">
          <cell r="A627" t="str">
            <v>Petras, Michael</v>
          </cell>
          <cell r="B627" t="str">
            <v>Palo Alto</v>
          </cell>
          <cell r="C627" t="str">
            <v>CS &amp; OPS</v>
          </cell>
          <cell r="D627" t="str">
            <v>No</v>
          </cell>
          <cell r="E627" t="str">
            <v/>
          </cell>
        </row>
        <row r="628">
          <cell r="A628" t="str">
            <v>Pettigrew, Gloria</v>
          </cell>
          <cell r="B628" t="str">
            <v>Omaha</v>
          </cell>
          <cell r="C628" t="str">
            <v>CS &amp; OPS</v>
          </cell>
          <cell r="D628" t="str">
            <v>Yes</v>
          </cell>
          <cell r="E628" t="str">
            <v/>
          </cell>
        </row>
        <row r="629">
          <cell r="A629" t="str">
            <v>Pham, Henry</v>
          </cell>
          <cell r="B629" t="str">
            <v>Palo Alto</v>
          </cell>
          <cell r="C629" t="str">
            <v>Product</v>
          </cell>
          <cell r="D629" t="str">
            <v>Yes</v>
          </cell>
          <cell r="E629" t="str">
            <v/>
          </cell>
        </row>
        <row r="630">
          <cell r="A630" t="str">
            <v>Pierce, Naktangi</v>
          </cell>
          <cell r="B630" t="str">
            <v>Omaha</v>
          </cell>
          <cell r="C630" t="str">
            <v>CS &amp; OPS</v>
          </cell>
          <cell r="D630" t="str">
            <v>Yes</v>
          </cell>
          <cell r="E630">
            <v>37306</v>
          </cell>
        </row>
        <row r="631">
          <cell r="A631" t="str">
            <v>Pierson, John Scott</v>
          </cell>
          <cell r="B631" t="str">
            <v>Omaha</v>
          </cell>
          <cell r="C631" t="str">
            <v>CS &amp; OPS</v>
          </cell>
          <cell r="D631" t="str">
            <v>Yes</v>
          </cell>
          <cell r="E631">
            <v>37014</v>
          </cell>
        </row>
        <row r="632">
          <cell r="A632" t="str">
            <v>Pignata, John</v>
          </cell>
          <cell r="B632" t="str">
            <v>Palo Alto</v>
          </cell>
          <cell r="C632" t="str">
            <v>Product</v>
          </cell>
          <cell r="D632" t="str">
            <v>Yes</v>
          </cell>
          <cell r="E632">
            <v>37036</v>
          </cell>
        </row>
        <row r="633">
          <cell r="A633" t="str">
            <v>Pilgrim, Randy</v>
          </cell>
          <cell r="B633" t="str">
            <v>Omaha</v>
          </cell>
          <cell r="C633" t="str">
            <v>CS &amp; OPS</v>
          </cell>
          <cell r="D633" t="str">
            <v>Yes</v>
          </cell>
          <cell r="E633" t="str">
            <v/>
          </cell>
        </row>
        <row r="634">
          <cell r="A634" t="str">
            <v>Pirnie, Todd</v>
          </cell>
          <cell r="B634" t="str">
            <v>Omaha</v>
          </cell>
          <cell r="C634" t="str">
            <v>CS &amp; OPS</v>
          </cell>
          <cell r="D634" t="str">
            <v>Yes</v>
          </cell>
          <cell r="E634" t="str">
            <v/>
          </cell>
        </row>
        <row r="635">
          <cell r="A635" t="str">
            <v>Villela, Mary</v>
          </cell>
          <cell r="B635" t="str">
            <v>Omaha</v>
          </cell>
          <cell r="C635" t="str">
            <v>CS &amp; OPS</v>
          </cell>
          <cell r="D635" t="str">
            <v>Yes</v>
          </cell>
          <cell r="E635" t="str">
            <v/>
          </cell>
        </row>
        <row r="636">
          <cell r="A636" t="str">
            <v>Polsley, Rex</v>
          </cell>
          <cell r="B636" t="str">
            <v>Omaha</v>
          </cell>
          <cell r="C636" t="str">
            <v>CS &amp; OPS</v>
          </cell>
          <cell r="D636" t="str">
            <v>Yes</v>
          </cell>
          <cell r="E636">
            <v>37165</v>
          </cell>
        </row>
        <row r="637">
          <cell r="A637" t="str">
            <v>Pontrelli, Ron</v>
          </cell>
          <cell r="B637" t="str">
            <v>Palo Alto</v>
          </cell>
          <cell r="C637" t="str">
            <v>CS &amp; OPS</v>
          </cell>
          <cell r="D637" t="str">
            <v>Yes</v>
          </cell>
          <cell r="E637">
            <v>36543</v>
          </cell>
        </row>
        <row r="638">
          <cell r="A638" t="str">
            <v>Popek, Deb</v>
          </cell>
          <cell r="B638" t="str">
            <v>Omaha</v>
          </cell>
          <cell r="C638" t="str">
            <v>CS &amp; OPS</v>
          </cell>
          <cell r="D638" t="str">
            <v>Yes</v>
          </cell>
          <cell r="E638" t="str">
            <v/>
          </cell>
        </row>
        <row r="639">
          <cell r="A639" t="str">
            <v>Poquiz, Derek</v>
          </cell>
          <cell r="B639" t="str">
            <v>Palo Alto</v>
          </cell>
          <cell r="C639" t="str">
            <v>CS &amp; OPS</v>
          </cell>
          <cell r="D639" t="str">
            <v>Yes</v>
          </cell>
          <cell r="E639" t="str">
            <v/>
          </cell>
        </row>
        <row r="640">
          <cell r="A640" t="str">
            <v>Portnoy, Jason</v>
          </cell>
          <cell r="B640" t="str">
            <v>Palo Alto</v>
          </cell>
          <cell r="C640" t="str">
            <v>G&amp;A</v>
          </cell>
          <cell r="D640" t="str">
            <v>Yes</v>
          </cell>
          <cell r="E640" t="str">
            <v/>
          </cell>
        </row>
        <row r="641">
          <cell r="A641" t="str">
            <v>Potmesil, Laurie</v>
          </cell>
          <cell r="B641" t="str">
            <v>Omaha</v>
          </cell>
          <cell r="C641" t="str">
            <v>CS &amp; OPS</v>
          </cell>
          <cell r="D641" t="str">
            <v>Yes</v>
          </cell>
          <cell r="E641" t="str">
            <v/>
          </cell>
        </row>
        <row r="642">
          <cell r="A642" t="str">
            <v>Powell, Elizabeth</v>
          </cell>
          <cell r="B642" t="str">
            <v>Omaha</v>
          </cell>
          <cell r="C642" t="str">
            <v>CS &amp; OPS</v>
          </cell>
          <cell r="D642" t="str">
            <v>Yes</v>
          </cell>
          <cell r="E642">
            <v>36931</v>
          </cell>
        </row>
        <row r="643">
          <cell r="A643" t="str">
            <v>Powers, John</v>
          </cell>
          <cell r="B643" t="str">
            <v>Palo Alto</v>
          </cell>
          <cell r="C643" t="str">
            <v>CS &amp; OPS</v>
          </cell>
          <cell r="D643" t="str">
            <v>No</v>
          </cell>
          <cell r="E643" t="str">
            <v/>
          </cell>
        </row>
        <row r="644">
          <cell r="A644" t="str">
            <v>Preithauer, Jasmine</v>
          </cell>
          <cell r="B644" t="str">
            <v>Omaha</v>
          </cell>
          <cell r="C644" t="str">
            <v>CS &amp; OPS</v>
          </cell>
          <cell r="D644" t="str">
            <v>Yes</v>
          </cell>
          <cell r="E644" t="str">
            <v/>
          </cell>
        </row>
        <row r="645">
          <cell r="A645" t="str">
            <v>Prenger, Cindy</v>
          </cell>
          <cell r="B645" t="str">
            <v>Omaha</v>
          </cell>
          <cell r="C645" t="str">
            <v>CS &amp; OPS</v>
          </cell>
          <cell r="D645" t="str">
            <v>Yes</v>
          </cell>
          <cell r="E645" t="str">
            <v/>
          </cell>
        </row>
        <row r="646">
          <cell r="A646" t="str">
            <v>Prentice, William</v>
          </cell>
          <cell r="B646" t="str">
            <v>Omaha</v>
          </cell>
          <cell r="C646" t="str">
            <v>CS &amp; OPS</v>
          </cell>
          <cell r="D646" t="str">
            <v>Yes</v>
          </cell>
          <cell r="E646" t="str">
            <v/>
          </cell>
        </row>
        <row r="647">
          <cell r="A647" t="str">
            <v>Pribyl, Scott</v>
          </cell>
          <cell r="B647" t="str">
            <v>Omaha</v>
          </cell>
          <cell r="C647" t="str">
            <v>CS &amp; OPS</v>
          </cell>
          <cell r="D647" t="str">
            <v>Yes</v>
          </cell>
          <cell r="E647" t="str">
            <v/>
          </cell>
        </row>
        <row r="648">
          <cell r="A648" t="str">
            <v>Proctor, Kim</v>
          </cell>
          <cell r="B648" t="str">
            <v>Omaha</v>
          </cell>
          <cell r="C648" t="str">
            <v>CS &amp; OPS</v>
          </cell>
          <cell r="D648" t="str">
            <v>Yes</v>
          </cell>
          <cell r="E648" t="str">
            <v/>
          </cell>
        </row>
        <row r="649">
          <cell r="A649" t="str">
            <v>Purvis, Amy</v>
          </cell>
          <cell r="B649" t="str">
            <v>Palo Alto</v>
          </cell>
          <cell r="C649" t="str">
            <v>Product</v>
          </cell>
          <cell r="D649" t="str">
            <v>Yes</v>
          </cell>
          <cell r="E649">
            <v>37375</v>
          </cell>
        </row>
        <row r="650">
          <cell r="A650" t="str">
            <v>Pytel, Thomasz</v>
          </cell>
          <cell r="B650" t="str">
            <v>Palo Alto</v>
          </cell>
          <cell r="C650" t="str">
            <v>Product</v>
          </cell>
          <cell r="D650" t="str">
            <v>Yes</v>
          </cell>
          <cell r="E650" t="str">
            <v/>
          </cell>
        </row>
        <row r="651">
          <cell r="A651" t="str">
            <v>Quigley, Helene</v>
          </cell>
          <cell r="B651" t="str">
            <v>Omaha</v>
          </cell>
          <cell r="C651" t="str">
            <v>CS &amp; OPS</v>
          </cell>
          <cell r="D651" t="str">
            <v>Yes</v>
          </cell>
          <cell r="E651">
            <v>37348</v>
          </cell>
        </row>
        <row r="652">
          <cell r="A652" t="str">
            <v>Quinn, Jay</v>
          </cell>
          <cell r="B652" t="str">
            <v>Omaha</v>
          </cell>
          <cell r="C652" t="str">
            <v>CS &amp; OPS</v>
          </cell>
          <cell r="D652" t="str">
            <v>Yes</v>
          </cell>
          <cell r="E652" t="str">
            <v/>
          </cell>
        </row>
        <row r="653">
          <cell r="A653" t="str">
            <v>Quinn, Paul</v>
          </cell>
          <cell r="B653" t="str">
            <v>Omaha</v>
          </cell>
          <cell r="C653" t="str">
            <v>CS &amp; OPS</v>
          </cell>
          <cell r="D653" t="str">
            <v>Yes</v>
          </cell>
          <cell r="E653" t="str">
            <v/>
          </cell>
        </row>
        <row r="654">
          <cell r="A654" t="str">
            <v>Rabois, Keith</v>
          </cell>
          <cell r="B654" t="str">
            <v>Palo Alto</v>
          </cell>
          <cell r="C654" t="str">
            <v>Marketing</v>
          </cell>
          <cell r="D654" t="str">
            <v>Yes</v>
          </cell>
          <cell r="E654" t="str">
            <v/>
          </cell>
        </row>
        <row r="655">
          <cell r="A655" t="str">
            <v>Radil, Charles</v>
          </cell>
          <cell r="B655" t="str">
            <v>Omaha</v>
          </cell>
          <cell r="C655" t="str">
            <v>CS &amp; OPS</v>
          </cell>
          <cell r="D655" t="str">
            <v>Yes</v>
          </cell>
          <cell r="E655" t="str">
            <v/>
          </cell>
        </row>
        <row r="656">
          <cell r="A656" t="str">
            <v>Raine, Charles</v>
          </cell>
          <cell r="B656" t="str">
            <v>Omaha</v>
          </cell>
          <cell r="C656" t="str">
            <v>CS &amp; OPS</v>
          </cell>
          <cell r="D656" t="str">
            <v>Yes</v>
          </cell>
          <cell r="E656" t="str">
            <v/>
          </cell>
        </row>
        <row r="657">
          <cell r="A657" t="str">
            <v>Raiti, Mary Jo</v>
          </cell>
          <cell r="B657" t="str">
            <v>Omaha</v>
          </cell>
          <cell r="C657" t="str">
            <v>CS &amp; OPS</v>
          </cell>
          <cell r="D657" t="str">
            <v>Yes</v>
          </cell>
          <cell r="E657" t="str">
            <v/>
          </cell>
        </row>
        <row r="658">
          <cell r="A658" t="str">
            <v>Ramachandran, Smithesh</v>
          </cell>
          <cell r="B658" t="str">
            <v>Palo Alto</v>
          </cell>
          <cell r="C658" t="str">
            <v>Product</v>
          </cell>
          <cell r="D658" t="str">
            <v>Yes</v>
          </cell>
          <cell r="E658">
            <v>37335</v>
          </cell>
        </row>
        <row r="659">
          <cell r="A659" t="str">
            <v>Ramirez, Jorge</v>
          </cell>
          <cell r="B659" t="str">
            <v>Omaha</v>
          </cell>
          <cell r="C659" t="str">
            <v>CS &amp; OPS</v>
          </cell>
          <cell r="D659" t="str">
            <v>Yes</v>
          </cell>
          <cell r="E659" t="str">
            <v/>
          </cell>
        </row>
        <row r="660">
          <cell r="A660" t="str">
            <v>Ramondo, Richard</v>
          </cell>
          <cell r="B660" t="str">
            <v>Palo Alto</v>
          </cell>
          <cell r="C660" t="str">
            <v>Product</v>
          </cell>
          <cell r="D660" t="str">
            <v>Yes</v>
          </cell>
          <cell r="E660" t="str">
            <v/>
          </cell>
        </row>
        <row r="661">
          <cell r="A661" t="str">
            <v>Rath, Michael</v>
          </cell>
          <cell r="B661" t="str">
            <v>Omaha</v>
          </cell>
          <cell r="C661" t="str">
            <v>CS &amp; OPS</v>
          </cell>
          <cell r="D661" t="str">
            <v>Yes</v>
          </cell>
          <cell r="E661" t="str">
            <v/>
          </cell>
        </row>
        <row r="662">
          <cell r="A662" t="str">
            <v>Reagan, Laura</v>
          </cell>
          <cell r="B662" t="str">
            <v>Palo Alto</v>
          </cell>
          <cell r="C662" t="str">
            <v>G&amp;A</v>
          </cell>
          <cell r="D662" t="str">
            <v>Yes</v>
          </cell>
          <cell r="E662" t="str">
            <v/>
          </cell>
        </row>
        <row r="663">
          <cell r="A663" t="str">
            <v>Red, Kenny</v>
          </cell>
          <cell r="B663" t="str">
            <v>Omaha</v>
          </cell>
          <cell r="C663" t="str">
            <v>CS &amp; OPS</v>
          </cell>
          <cell r="D663" t="str">
            <v>Yes</v>
          </cell>
          <cell r="E663" t="str">
            <v/>
          </cell>
        </row>
        <row r="664">
          <cell r="A664" t="str">
            <v>Reese, Christian</v>
          </cell>
          <cell r="B664" t="str">
            <v>Omaha</v>
          </cell>
          <cell r="C664" t="str">
            <v>CS &amp; OPS</v>
          </cell>
          <cell r="D664" t="str">
            <v>Yes</v>
          </cell>
          <cell r="E664" t="str">
            <v/>
          </cell>
        </row>
        <row r="665">
          <cell r="A665" t="str">
            <v>Reese, Pamela</v>
          </cell>
          <cell r="B665" t="str">
            <v>Omaha</v>
          </cell>
          <cell r="C665" t="str">
            <v>CS &amp; OPS</v>
          </cell>
          <cell r="D665" t="str">
            <v>Yes</v>
          </cell>
          <cell r="E665" t="str">
            <v/>
          </cell>
        </row>
        <row r="666">
          <cell r="A666" t="str">
            <v>Reilly, Megan</v>
          </cell>
          <cell r="B666" t="str">
            <v>Palo Alto</v>
          </cell>
          <cell r="C666" t="str">
            <v>Marketing</v>
          </cell>
          <cell r="D666" t="str">
            <v>Yes</v>
          </cell>
          <cell r="E666">
            <v>36903</v>
          </cell>
        </row>
        <row r="667">
          <cell r="A667" t="str">
            <v>Rethmeier, Jenny</v>
          </cell>
          <cell r="B667" t="str">
            <v>Omaha</v>
          </cell>
          <cell r="C667" t="str">
            <v>CS &amp; OPS</v>
          </cell>
          <cell r="D667" t="str">
            <v>Yes</v>
          </cell>
          <cell r="E667" t="str">
            <v/>
          </cell>
        </row>
        <row r="668">
          <cell r="A668" t="str">
            <v>Richardson, Mark</v>
          </cell>
          <cell r="B668" t="str">
            <v>Palo Alto</v>
          </cell>
          <cell r="C668" t="str">
            <v>G&amp;A</v>
          </cell>
          <cell r="D668" t="str">
            <v>Yes</v>
          </cell>
          <cell r="E668" t="str">
            <v/>
          </cell>
        </row>
        <row r="669">
          <cell r="A669" t="str">
            <v>Richarson, Kevin</v>
          </cell>
          <cell r="B669" t="str">
            <v>Omaha</v>
          </cell>
          <cell r="C669" t="str">
            <v>CS &amp; OPS</v>
          </cell>
          <cell r="D669" t="str">
            <v>Yes</v>
          </cell>
          <cell r="E669" t="str">
            <v/>
          </cell>
        </row>
        <row r="670">
          <cell r="A670" t="str">
            <v>Richman, Cristopher</v>
          </cell>
          <cell r="B670" t="str">
            <v>Palo Alto</v>
          </cell>
          <cell r="C670" t="str">
            <v>CS &amp; OPS</v>
          </cell>
          <cell r="D670" t="str">
            <v>Yes</v>
          </cell>
          <cell r="E670" t="str">
            <v/>
          </cell>
        </row>
        <row r="671">
          <cell r="A671" t="str">
            <v>Richter, Meliza</v>
          </cell>
          <cell r="B671" t="str">
            <v>Omaha</v>
          </cell>
          <cell r="C671" t="str">
            <v>CS &amp; OPS</v>
          </cell>
          <cell r="D671" t="str">
            <v>Yes</v>
          </cell>
          <cell r="E671" t="str">
            <v/>
          </cell>
        </row>
        <row r="672">
          <cell r="A672" t="str">
            <v>Riley, Sean</v>
          </cell>
          <cell r="B672" t="str">
            <v>Omaha</v>
          </cell>
          <cell r="C672" t="str">
            <v>CS &amp; OPS</v>
          </cell>
          <cell r="D672" t="str">
            <v>Yes</v>
          </cell>
          <cell r="E672" t="str">
            <v/>
          </cell>
        </row>
        <row r="673">
          <cell r="A673" t="str">
            <v>Riordan, Kelly</v>
          </cell>
          <cell r="B673" t="str">
            <v>Omaha</v>
          </cell>
          <cell r="C673" t="str">
            <v>CS &amp; OPS</v>
          </cell>
          <cell r="D673" t="str">
            <v>Yes</v>
          </cell>
          <cell r="E673" t="str">
            <v/>
          </cell>
        </row>
        <row r="674">
          <cell r="A674" t="str">
            <v>Rizzo, Matthew</v>
          </cell>
          <cell r="B674" t="str">
            <v>Palo Alto</v>
          </cell>
          <cell r="C674" t="str">
            <v>Product</v>
          </cell>
          <cell r="D674" t="str">
            <v>Yes</v>
          </cell>
          <cell r="E674" t="str">
            <v/>
          </cell>
        </row>
        <row r="675">
          <cell r="A675" t="str">
            <v>Robinson, George</v>
          </cell>
          <cell r="B675" t="str">
            <v>Omaha</v>
          </cell>
          <cell r="C675" t="str">
            <v>CS &amp; OPS</v>
          </cell>
          <cell r="D675" t="str">
            <v>Yes</v>
          </cell>
          <cell r="E675" t="str">
            <v/>
          </cell>
        </row>
        <row r="676">
          <cell r="A676" t="str">
            <v>Robinson, Michael</v>
          </cell>
          <cell r="B676" t="str">
            <v>Omaha</v>
          </cell>
          <cell r="C676" t="str">
            <v>CS &amp; OPS</v>
          </cell>
          <cell r="D676" t="str">
            <v>Yes</v>
          </cell>
          <cell r="E676" t="str">
            <v/>
          </cell>
        </row>
        <row r="677">
          <cell r="A677" t="str">
            <v>Robinson, Peter</v>
          </cell>
          <cell r="B677" t="str">
            <v>Palo Alto</v>
          </cell>
          <cell r="C677" t="str">
            <v>CS &amp; OPS</v>
          </cell>
          <cell r="D677" t="str">
            <v>No</v>
          </cell>
          <cell r="E677" t="str">
            <v/>
          </cell>
        </row>
        <row r="678">
          <cell r="A678" t="str">
            <v>Rockower, Ed</v>
          </cell>
          <cell r="B678" t="str">
            <v>Palo Alto</v>
          </cell>
          <cell r="C678" t="str">
            <v>Product</v>
          </cell>
          <cell r="D678" t="str">
            <v>No</v>
          </cell>
          <cell r="E678" t="str">
            <v/>
          </cell>
        </row>
        <row r="679">
          <cell r="A679" t="str">
            <v>Rockower, Joanne</v>
          </cell>
          <cell r="B679" t="str">
            <v>Palo Alto</v>
          </cell>
          <cell r="C679" t="str">
            <v>Product</v>
          </cell>
          <cell r="D679" t="str">
            <v>Yes</v>
          </cell>
          <cell r="E679" t="str">
            <v/>
          </cell>
        </row>
        <row r="680">
          <cell r="A680" t="str">
            <v>Rodrigues, Margarida</v>
          </cell>
          <cell r="B680" t="str">
            <v>Palo Alto</v>
          </cell>
          <cell r="C680" t="str">
            <v>CS &amp; OPS</v>
          </cell>
          <cell r="D680" t="str">
            <v>Yes</v>
          </cell>
          <cell r="E680">
            <v>37356</v>
          </cell>
        </row>
        <row r="681">
          <cell r="A681" t="str">
            <v>Rogers, Kyle</v>
          </cell>
          <cell r="B681" t="str">
            <v>Omaha</v>
          </cell>
          <cell r="C681" t="str">
            <v>CS &amp; OPS</v>
          </cell>
          <cell r="D681" t="str">
            <v>Yes</v>
          </cell>
          <cell r="E681" t="str">
            <v/>
          </cell>
        </row>
        <row r="682">
          <cell r="A682" t="str">
            <v>Rogers, Mary</v>
          </cell>
          <cell r="B682" t="str">
            <v>Omaha</v>
          </cell>
          <cell r="C682" t="str">
            <v>CS &amp; OPS</v>
          </cell>
          <cell r="D682" t="str">
            <v>Yes</v>
          </cell>
          <cell r="E682" t="str">
            <v/>
          </cell>
        </row>
        <row r="683">
          <cell r="A683" t="str">
            <v>Romero, Randall</v>
          </cell>
          <cell r="B683" t="str">
            <v>Palo Alto</v>
          </cell>
          <cell r="C683" t="str">
            <v>CS &amp; OPS</v>
          </cell>
          <cell r="D683" t="str">
            <v>Yes</v>
          </cell>
          <cell r="E683">
            <v>36735</v>
          </cell>
        </row>
        <row r="684">
          <cell r="A684" t="str">
            <v>Ronco, Sharon</v>
          </cell>
          <cell r="B684" t="str">
            <v>Omaha</v>
          </cell>
          <cell r="C684" t="str">
            <v>CS &amp; OPS</v>
          </cell>
          <cell r="D684" t="str">
            <v>Yes</v>
          </cell>
          <cell r="E684" t="str">
            <v/>
          </cell>
        </row>
        <row r="685">
          <cell r="A685" t="str">
            <v>Rooney, Michelle</v>
          </cell>
          <cell r="B685" t="str">
            <v>Omaha</v>
          </cell>
          <cell r="C685" t="str">
            <v>CS &amp; OPS</v>
          </cell>
          <cell r="D685" t="str">
            <v>Yes</v>
          </cell>
          <cell r="E685" t="str">
            <v/>
          </cell>
        </row>
        <row r="686">
          <cell r="A686" t="str">
            <v>Ross, William</v>
          </cell>
          <cell r="B686" t="str">
            <v>Omaha</v>
          </cell>
          <cell r="C686" t="str">
            <v>CS &amp; OPS</v>
          </cell>
          <cell r="D686" t="str">
            <v>Yes</v>
          </cell>
          <cell r="E686" t="str">
            <v/>
          </cell>
        </row>
        <row r="687">
          <cell r="A687" t="str">
            <v>Rou, Michael</v>
          </cell>
          <cell r="B687" t="str">
            <v>Palo Alto</v>
          </cell>
          <cell r="C687" t="str">
            <v>CS &amp; OPS</v>
          </cell>
          <cell r="D687" t="str">
            <v>Yes</v>
          </cell>
          <cell r="E687" t="str">
            <v/>
          </cell>
        </row>
        <row r="688">
          <cell r="A688" t="str">
            <v>Roubal, Traci</v>
          </cell>
          <cell r="B688" t="str">
            <v>Omaha</v>
          </cell>
          <cell r="C688" t="str">
            <v>CS &amp; OPS</v>
          </cell>
          <cell r="D688" t="str">
            <v>Yes</v>
          </cell>
          <cell r="E688" t="str">
            <v/>
          </cell>
        </row>
        <row r="689">
          <cell r="A689" t="str">
            <v>Rowe, Amy</v>
          </cell>
          <cell r="B689" t="str">
            <v>Palo Alto</v>
          </cell>
          <cell r="C689" t="str">
            <v>Product</v>
          </cell>
          <cell r="D689" t="str">
            <v>Yes</v>
          </cell>
          <cell r="E689" t="str">
            <v/>
          </cell>
        </row>
        <row r="690">
          <cell r="A690" t="str">
            <v>Roybal, Jeremy</v>
          </cell>
          <cell r="B690" t="str">
            <v>Palo Alto</v>
          </cell>
          <cell r="C690" t="str">
            <v>CS &amp; OPS</v>
          </cell>
          <cell r="D690" t="str">
            <v>Yes</v>
          </cell>
          <cell r="E690" t="str">
            <v/>
          </cell>
        </row>
        <row r="691">
          <cell r="A691" t="str">
            <v>Rubek, Katrina</v>
          </cell>
          <cell r="B691" t="str">
            <v>Omaha</v>
          </cell>
          <cell r="C691" t="str">
            <v>CS &amp; OPS</v>
          </cell>
          <cell r="D691" t="str">
            <v>Yes</v>
          </cell>
          <cell r="E691" t="str">
            <v/>
          </cell>
        </row>
        <row r="692">
          <cell r="A692" t="str">
            <v>Ruby, Robert</v>
          </cell>
          <cell r="B692" t="str">
            <v>Palo Alto</v>
          </cell>
          <cell r="C692" t="str">
            <v>Product</v>
          </cell>
          <cell r="D692" t="str">
            <v>Yes</v>
          </cell>
          <cell r="E692" t="str">
            <v/>
          </cell>
        </row>
        <row r="693">
          <cell r="A693" t="str">
            <v>Ruffin, Edmund</v>
          </cell>
          <cell r="B693" t="str">
            <v>Palo Alto</v>
          </cell>
          <cell r="C693" t="str">
            <v>CS &amp; OPS</v>
          </cell>
          <cell r="D693" t="str">
            <v>No</v>
          </cell>
          <cell r="E693">
            <v>37267</v>
          </cell>
        </row>
        <row r="694">
          <cell r="A694" t="str">
            <v>Russell, Richetta</v>
          </cell>
          <cell r="B694" t="str">
            <v>Omaha</v>
          </cell>
          <cell r="C694" t="str">
            <v>CS &amp; OPS</v>
          </cell>
          <cell r="D694" t="str">
            <v>Yes</v>
          </cell>
          <cell r="E694" t="str">
            <v/>
          </cell>
        </row>
        <row r="695">
          <cell r="A695" t="str">
            <v>Ryan, Steve</v>
          </cell>
          <cell r="B695" t="str">
            <v>Omaha</v>
          </cell>
          <cell r="C695" t="str">
            <v>CS &amp; OPS</v>
          </cell>
          <cell r="D695" t="str">
            <v>No</v>
          </cell>
          <cell r="E695" t="str">
            <v/>
          </cell>
        </row>
        <row r="696">
          <cell r="A696" t="str">
            <v>Sacks, David</v>
          </cell>
          <cell r="B696" t="str">
            <v>Palo Alto</v>
          </cell>
          <cell r="C696" t="str">
            <v>Product</v>
          </cell>
          <cell r="D696" t="str">
            <v>Yes</v>
          </cell>
          <cell r="E696" t="str">
            <v/>
          </cell>
        </row>
        <row r="697">
          <cell r="A697" t="str">
            <v>Saklar, Thomas</v>
          </cell>
          <cell r="B697" t="str">
            <v>Omaha</v>
          </cell>
          <cell r="C697" t="str">
            <v>CS &amp; OPS</v>
          </cell>
          <cell r="D697" t="str">
            <v>Yes</v>
          </cell>
          <cell r="E697" t="str">
            <v/>
          </cell>
        </row>
        <row r="698">
          <cell r="A698" t="str">
            <v>Samuels, Andrew</v>
          </cell>
          <cell r="B698" t="str">
            <v>Omaha</v>
          </cell>
          <cell r="C698" t="str">
            <v>CS &amp; OPS</v>
          </cell>
          <cell r="D698" t="str">
            <v>Yes</v>
          </cell>
          <cell r="E698" t="str">
            <v/>
          </cell>
        </row>
        <row r="699">
          <cell r="A699" t="str">
            <v>Samuels, Ryan</v>
          </cell>
          <cell r="B699" t="str">
            <v>Omaha</v>
          </cell>
          <cell r="C699" t="str">
            <v>CS &amp; OPS</v>
          </cell>
          <cell r="D699" t="str">
            <v>Yes</v>
          </cell>
          <cell r="E699" t="str">
            <v/>
          </cell>
        </row>
        <row r="700">
          <cell r="A700" t="str">
            <v>Sanders, Donna</v>
          </cell>
          <cell r="B700" t="str">
            <v>Omaha</v>
          </cell>
          <cell r="C700" t="str">
            <v>CS &amp; OPS</v>
          </cell>
          <cell r="D700" t="str">
            <v>Yes</v>
          </cell>
          <cell r="E700" t="str">
            <v/>
          </cell>
        </row>
        <row r="701">
          <cell r="A701" t="str">
            <v>Sangimino, John</v>
          </cell>
          <cell r="B701" t="str">
            <v>Omaha</v>
          </cell>
          <cell r="C701" t="str">
            <v>CS &amp; OPS</v>
          </cell>
          <cell r="D701" t="str">
            <v>Yes</v>
          </cell>
          <cell r="E701" t="str">
            <v/>
          </cell>
        </row>
        <row r="702">
          <cell r="A702" t="str">
            <v>Savenkov, Roman</v>
          </cell>
          <cell r="B702" t="str">
            <v>Palo Alto</v>
          </cell>
          <cell r="C702" t="str">
            <v>Product</v>
          </cell>
          <cell r="D702" t="str">
            <v>Yes</v>
          </cell>
          <cell r="E702" t="str">
            <v/>
          </cell>
        </row>
        <row r="703">
          <cell r="A703" t="str">
            <v>Schick, John</v>
          </cell>
          <cell r="B703" t="str">
            <v>Palo Alto</v>
          </cell>
          <cell r="C703" t="str">
            <v>G&amp;A</v>
          </cell>
          <cell r="D703" t="str">
            <v>Yes</v>
          </cell>
          <cell r="E703" t="str">
            <v/>
          </cell>
        </row>
        <row r="704">
          <cell r="A704" t="str">
            <v>Schmidt, Jonathan</v>
          </cell>
          <cell r="B704" t="str">
            <v>Palo Alto</v>
          </cell>
          <cell r="C704" t="str">
            <v>Product</v>
          </cell>
          <cell r="D704" t="str">
            <v>Yes</v>
          </cell>
          <cell r="E704">
            <v>37372</v>
          </cell>
        </row>
        <row r="705">
          <cell r="A705" t="str">
            <v>Schmidtt, Bridgett</v>
          </cell>
          <cell r="B705" t="str">
            <v>Omaha</v>
          </cell>
          <cell r="C705" t="str">
            <v>CS &amp; OPS</v>
          </cell>
          <cell r="D705" t="str">
            <v>Yes</v>
          </cell>
          <cell r="E705" t="str">
            <v/>
          </cell>
        </row>
        <row r="706">
          <cell r="A706" t="str">
            <v>Schraeder, Kandis</v>
          </cell>
          <cell r="B706" t="str">
            <v>Omaha</v>
          </cell>
          <cell r="C706" t="str">
            <v>CS &amp; OPS</v>
          </cell>
          <cell r="D706" t="str">
            <v>Yes</v>
          </cell>
          <cell r="E706">
            <v>37186</v>
          </cell>
        </row>
        <row r="707">
          <cell r="A707" t="str">
            <v>Schuetze, Sheri</v>
          </cell>
          <cell r="B707" t="str">
            <v>Omaha</v>
          </cell>
          <cell r="C707" t="str">
            <v>CS &amp; OPS</v>
          </cell>
          <cell r="D707" t="str">
            <v>Yes</v>
          </cell>
          <cell r="E707">
            <v>37042</v>
          </cell>
        </row>
        <row r="708">
          <cell r="A708" t="str">
            <v>Schultheis, Lauri</v>
          </cell>
          <cell r="B708" t="str">
            <v>Palo Alto</v>
          </cell>
          <cell r="C708" t="str">
            <v>CS &amp; OPS</v>
          </cell>
          <cell r="D708" t="str">
            <v>Yes</v>
          </cell>
          <cell r="E708" t="str">
            <v/>
          </cell>
        </row>
        <row r="709">
          <cell r="A709" t="str">
            <v>Schumacher, Clare</v>
          </cell>
          <cell r="B709" t="str">
            <v>Omaha</v>
          </cell>
          <cell r="C709" t="str">
            <v>CS &amp; OPS</v>
          </cell>
          <cell r="D709" t="str">
            <v>Yes</v>
          </cell>
          <cell r="E709" t="str">
            <v/>
          </cell>
        </row>
        <row r="710">
          <cell r="A710" t="str">
            <v>Schweers, Morgan</v>
          </cell>
          <cell r="B710" t="str">
            <v>Palo Alto</v>
          </cell>
          <cell r="C710" t="str">
            <v>Product</v>
          </cell>
          <cell r="D710" t="str">
            <v>Yes</v>
          </cell>
          <cell r="E710" t="str">
            <v/>
          </cell>
        </row>
        <row r="711">
          <cell r="A711" t="str">
            <v>Schwerdtfeger, Richard</v>
          </cell>
          <cell r="B711" t="str">
            <v>Omaha</v>
          </cell>
          <cell r="C711" t="str">
            <v>CS &amp; OPS</v>
          </cell>
          <cell r="D711" t="str">
            <v>Yes</v>
          </cell>
          <cell r="E711" t="str">
            <v/>
          </cell>
        </row>
        <row r="712">
          <cell r="A712" t="str">
            <v>Scuderi, Mary</v>
          </cell>
          <cell r="B712" t="str">
            <v>Omaha</v>
          </cell>
          <cell r="C712" t="str">
            <v>CS &amp; OPS</v>
          </cell>
          <cell r="D712" t="str">
            <v>Yes</v>
          </cell>
          <cell r="E712" t="str">
            <v/>
          </cell>
        </row>
        <row r="713">
          <cell r="A713" t="str">
            <v>Selby, Jack</v>
          </cell>
          <cell r="B713" t="str">
            <v>Palo Alto</v>
          </cell>
          <cell r="C713" t="str">
            <v>G&amp;A</v>
          </cell>
          <cell r="D713" t="str">
            <v>Yes</v>
          </cell>
          <cell r="E713" t="str">
            <v/>
          </cell>
        </row>
        <row r="714">
          <cell r="A714" t="str">
            <v>Semple, Tod</v>
          </cell>
          <cell r="B714" t="str">
            <v>Palo Alto</v>
          </cell>
          <cell r="C714" t="str">
            <v>Product</v>
          </cell>
          <cell r="D714" t="str">
            <v>Yes</v>
          </cell>
          <cell r="E714">
            <v>36810</v>
          </cell>
        </row>
        <row r="715">
          <cell r="A715" t="str">
            <v>Seto, Karen</v>
          </cell>
          <cell r="B715" t="str">
            <v>Palo Alto</v>
          </cell>
          <cell r="C715" t="str">
            <v>Product</v>
          </cell>
          <cell r="D715" t="str">
            <v>Yes</v>
          </cell>
          <cell r="E715" t="str">
            <v/>
          </cell>
        </row>
        <row r="716">
          <cell r="A716" t="str">
            <v>Shah, Premal</v>
          </cell>
          <cell r="B716" t="str">
            <v>Palo Alto</v>
          </cell>
          <cell r="C716" t="str">
            <v>Product</v>
          </cell>
          <cell r="D716" t="str">
            <v>Yes</v>
          </cell>
          <cell r="E716" t="str">
            <v/>
          </cell>
        </row>
        <row r="717">
          <cell r="A717" t="str">
            <v>Shaull, John</v>
          </cell>
          <cell r="B717" t="str">
            <v>Palo Alto</v>
          </cell>
          <cell r="C717" t="str">
            <v>G&amp;A</v>
          </cell>
          <cell r="D717" t="str">
            <v>Yes</v>
          </cell>
          <cell r="E717" t="str">
            <v/>
          </cell>
        </row>
        <row r="718">
          <cell r="A718" t="str">
            <v>Shaw, Artie</v>
          </cell>
          <cell r="B718" t="str">
            <v>Omaha</v>
          </cell>
          <cell r="C718" t="str">
            <v>CS &amp; OPS</v>
          </cell>
          <cell r="D718" t="str">
            <v>Yes</v>
          </cell>
          <cell r="E718" t="str">
            <v/>
          </cell>
        </row>
        <row r="719">
          <cell r="A719" t="str">
            <v>Sheeres, Jessica</v>
          </cell>
          <cell r="B719" t="str">
            <v>Omaha</v>
          </cell>
          <cell r="C719" t="str">
            <v>CS &amp; OPS</v>
          </cell>
          <cell r="D719" t="str">
            <v>Yes</v>
          </cell>
          <cell r="E719" t="str">
            <v/>
          </cell>
        </row>
        <row r="720">
          <cell r="A720" t="str">
            <v>Shipley, Kelli</v>
          </cell>
          <cell r="B720" t="str">
            <v>Omaha</v>
          </cell>
          <cell r="C720" t="str">
            <v>CS &amp; OPS</v>
          </cell>
          <cell r="D720" t="str">
            <v>Yes</v>
          </cell>
          <cell r="E720" t="str">
            <v/>
          </cell>
        </row>
        <row r="721">
          <cell r="A721" t="str">
            <v>Shove, Greg</v>
          </cell>
          <cell r="B721" t="str">
            <v>Palo Alto</v>
          </cell>
          <cell r="C721" t="str">
            <v>CS &amp; OPS</v>
          </cell>
          <cell r="D721" t="str">
            <v>No</v>
          </cell>
          <cell r="E721" t="str">
            <v/>
          </cell>
        </row>
        <row r="722">
          <cell r="A722" t="str">
            <v>Show, Kathy</v>
          </cell>
          <cell r="B722" t="str">
            <v>Omaha</v>
          </cell>
          <cell r="C722" t="str">
            <v>CS &amp; OPS</v>
          </cell>
          <cell r="D722" t="str">
            <v>Yes</v>
          </cell>
          <cell r="E722" t="str">
            <v/>
          </cell>
        </row>
        <row r="723">
          <cell r="A723" t="str">
            <v>Shufelt, Lori</v>
          </cell>
          <cell r="B723" t="str">
            <v>Omaha</v>
          </cell>
          <cell r="C723" t="str">
            <v>CS &amp; OPS</v>
          </cell>
          <cell r="D723" t="str">
            <v>Yes</v>
          </cell>
          <cell r="E723" t="str">
            <v/>
          </cell>
        </row>
        <row r="724">
          <cell r="A724" t="str">
            <v>Silva, Alberto</v>
          </cell>
          <cell r="B724" t="str">
            <v>Omaha</v>
          </cell>
          <cell r="C724" t="str">
            <v>CS &amp; OPS</v>
          </cell>
          <cell r="D724" t="str">
            <v>Yes</v>
          </cell>
          <cell r="E724">
            <v>37429</v>
          </cell>
        </row>
        <row r="725">
          <cell r="A725" t="str">
            <v>Simmons, Russell</v>
          </cell>
          <cell r="B725" t="str">
            <v>Palo Alto</v>
          </cell>
          <cell r="C725" t="str">
            <v>Product</v>
          </cell>
          <cell r="D725" t="str">
            <v>Yes</v>
          </cell>
          <cell r="E725" t="str">
            <v/>
          </cell>
        </row>
        <row r="726">
          <cell r="A726" t="str">
            <v>Singh, Sudeshani</v>
          </cell>
          <cell r="B726" t="str">
            <v>Palo Alto</v>
          </cell>
          <cell r="C726" t="str">
            <v>G&amp;A</v>
          </cell>
          <cell r="D726" t="str">
            <v>Yes</v>
          </cell>
          <cell r="E726" t="str">
            <v/>
          </cell>
        </row>
        <row r="727">
          <cell r="A727" t="str">
            <v>Sitti, Elliot</v>
          </cell>
          <cell r="B727" t="str">
            <v>Omaha</v>
          </cell>
          <cell r="C727" t="str">
            <v>CS &amp; OPS</v>
          </cell>
          <cell r="D727" t="str">
            <v>Yes</v>
          </cell>
          <cell r="E727" t="str">
            <v/>
          </cell>
        </row>
        <row r="728">
          <cell r="A728" t="str">
            <v>Sitti, Esther</v>
          </cell>
          <cell r="B728" t="str">
            <v>Omaha</v>
          </cell>
          <cell r="C728" t="str">
            <v>CS &amp; OPS</v>
          </cell>
          <cell r="D728" t="str">
            <v>Yes</v>
          </cell>
          <cell r="E728" t="str">
            <v/>
          </cell>
        </row>
        <row r="729">
          <cell r="A729" t="str">
            <v>Skradski Jr, Joseph</v>
          </cell>
          <cell r="B729" t="str">
            <v>Omaha</v>
          </cell>
          <cell r="C729" t="str">
            <v>CS &amp; OPS</v>
          </cell>
          <cell r="D729" t="str">
            <v>Yes</v>
          </cell>
          <cell r="E729">
            <v>37168</v>
          </cell>
        </row>
        <row r="730">
          <cell r="A730" t="str">
            <v>Skuches, Melanie</v>
          </cell>
          <cell r="B730" t="str">
            <v>Palo Alto</v>
          </cell>
          <cell r="C730" t="str">
            <v>CS &amp; OPS</v>
          </cell>
          <cell r="D730" t="str">
            <v>Yes</v>
          </cell>
          <cell r="E730" t="str">
            <v/>
          </cell>
        </row>
        <row r="731">
          <cell r="A731" t="str">
            <v>Sladek, Mary</v>
          </cell>
          <cell r="B731" t="str">
            <v>Omaha</v>
          </cell>
          <cell r="C731" t="str">
            <v>CS &amp; OPS</v>
          </cell>
          <cell r="D731" t="str">
            <v>Yes</v>
          </cell>
          <cell r="E731" t="str">
            <v/>
          </cell>
        </row>
        <row r="732">
          <cell r="A732" t="str">
            <v>Smith, Christopher</v>
          </cell>
          <cell r="B732" t="str">
            <v>Omaha</v>
          </cell>
          <cell r="C732" t="str">
            <v>CS &amp; OPS</v>
          </cell>
          <cell r="D732" t="str">
            <v>Yes</v>
          </cell>
          <cell r="E732" t="str">
            <v/>
          </cell>
        </row>
        <row r="733">
          <cell r="A733" t="str">
            <v>Smith, Janine</v>
          </cell>
          <cell r="B733" t="str">
            <v>Omaha</v>
          </cell>
          <cell r="C733" t="str">
            <v>CS &amp; OPS</v>
          </cell>
          <cell r="D733" t="str">
            <v>Yes</v>
          </cell>
          <cell r="E733" t="str">
            <v/>
          </cell>
        </row>
        <row r="734">
          <cell r="A734" t="str">
            <v>Smith, Jennifer</v>
          </cell>
          <cell r="B734" t="str">
            <v>Omaha</v>
          </cell>
          <cell r="C734" t="str">
            <v>CS &amp; OPS</v>
          </cell>
          <cell r="D734" t="str">
            <v>Yes</v>
          </cell>
          <cell r="E734">
            <v>36979</v>
          </cell>
        </row>
        <row r="735">
          <cell r="A735" t="str">
            <v>Smith, Lori</v>
          </cell>
          <cell r="B735" t="str">
            <v>Omaha</v>
          </cell>
          <cell r="C735" t="str">
            <v>CS &amp; OPS</v>
          </cell>
          <cell r="D735" t="str">
            <v>Yes</v>
          </cell>
          <cell r="E735" t="str">
            <v/>
          </cell>
        </row>
        <row r="736">
          <cell r="A736" t="str">
            <v>Smith, Michael</v>
          </cell>
          <cell r="B736" t="str">
            <v>Palo Alto</v>
          </cell>
          <cell r="C736" t="str">
            <v>CS &amp; OPS</v>
          </cell>
          <cell r="D736" t="str">
            <v>Yes</v>
          </cell>
          <cell r="E736">
            <v>37361</v>
          </cell>
        </row>
        <row r="737">
          <cell r="A737" t="str">
            <v>Smith, Nicole</v>
          </cell>
          <cell r="B737" t="str">
            <v>Omaha</v>
          </cell>
          <cell r="C737" t="str">
            <v>CS &amp; OPS</v>
          </cell>
          <cell r="D737" t="str">
            <v>Yes</v>
          </cell>
          <cell r="E737">
            <v>37307</v>
          </cell>
        </row>
        <row r="738">
          <cell r="A738" t="str">
            <v>Smith, Rhonda</v>
          </cell>
          <cell r="B738" t="str">
            <v>Omaha</v>
          </cell>
          <cell r="C738" t="str">
            <v>CS &amp; OPS</v>
          </cell>
          <cell r="D738" t="str">
            <v>Yes</v>
          </cell>
          <cell r="E738" t="str">
            <v/>
          </cell>
        </row>
        <row r="739">
          <cell r="A739" t="str">
            <v>Smock, Kristin</v>
          </cell>
          <cell r="B739" t="str">
            <v>Omaha</v>
          </cell>
          <cell r="C739" t="str">
            <v>CS &amp; OPS</v>
          </cell>
          <cell r="D739" t="str">
            <v>Yes</v>
          </cell>
          <cell r="E739" t="str">
            <v/>
          </cell>
        </row>
        <row r="740">
          <cell r="A740" t="str">
            <v>Sole, Bill</v>
          </cell>
          <cell r="B740" t="str">
            <v>Omaha</v>
          </cell>
          <cell r="C740" t="str">
            <v>CS &amp; OPS</v>
          </cell>
          <cell r="D740" t="str">
            <v>Yes</v>
          </cell>
          <cell r="E740" t="str">
            <v/>
          </cell>
        </row>
        <row r="741">
          <cell r="A741" t="str">
            <v>Soliz, Elizabeth</v>
          </cell>
          <cell r="B741" t="str">
            <v>Omaha</v>
          </cell>
          <cell r="C741" t="str">
            <v>CS &amp; OPS</v>
          </cell>
          <cell r="D741" t="str">
            <v>Yes</v>
          </cell>
          <cell r="E741" t="str">
            <v/>
          </cell>
        </row>
        <row r="742">
          <cell r="A742" t="str">
            <v>Sollitto, Vince</v>
          </cell>
          <cell r="B742" t="str">
            <v>Palo Alto</v>
          </cell>
          <cell r="C742" t="str">
            <v>Product</v>
          </cell>
          <cell r="D742" t="str">
            <v>Yes</v>
          </cell>
          <cell r="E742" t="str">
            <v/>
          </cell>
        </row>
        <row r="743">
          <cell r="A743" t="str">
            <v>Solomon, Michael</v>
          </cell>
          <cell r="B743" t="str">
            <v>Palo Alto</v>
          </cell>
          <cell r="C743" t="str">
            <v>Product</v>
          </cell>
          <cell r="D743" t="str">
            <v>Yes</v>
          </cell>
          <cell r="E743" t="str">
            <v/>
          </cell>
        </row>
        <row r="744">
          <cell r="A744" t="str">
            <v>Sougoumarane, Sugu</v>
          </cell>
          <cell r="B744" t="str">
            <v>Palo Alto</v>
          </cell>
          <cell r="C744" t="str">
            <v>Product</v>
          </cell>
          <cell r="D744" t="str">
            <v>Yes</v>
          </cell>
          <cell r="E744" t="str">
            <v/>
          </cell>
        </row>
        <row r="745">
          <cell r="A745" t="str">
            <v>Spaulding, Jeffrey</v>
          </cell>
          <cell r="B745" t="str">
            <v>Palo Alto</v>
          </cell>
          <cell r="C745" t="str">
            <v>Product</v>
          </cell>
          <cell r="D745" t="str">
            <v>Yes</v>
          </cell>
          <cell r="E745" t="str">
            <v/>
          </cell>
        </row>
        <row r="746">
          <cell r="A746" t="str">
            <v>Spencer, Charlie</v>
          </cell>
          <cell r="B746" t="str">
            <v>Palo Alto</v>
          </cell>
          <cell r="C746" t="str">
            <v>CS &amp; OPS</v>
          </cell>
          <cell r="D746" t="str">
            <v>Yes</v>
          </cell>
          <cell r="E746" t="str">
            <v/>
          </cell>
        </row>
        <row r="747">
          <cell r="A747" t="str">
            <v>Spikes, Branden</v>
          </cell>
          <cell r="B747" t="str">
            <v>Palo Alto</v>
          </cell>
          <cell r="C747" t="str">
            <v>CS &amp; OPS</v>
          </cell>
          <cell r="D747" t="str">
            <v>Yes</v>
          </cell>
          <cell r="E747" t="str">
            <v/>
          </cell>
        </row>
        <row r="748">
          <cell r="A748" t="str">
            <v>Spires, Nancy Ann</v>
          </cell>
          <cell r="B748" t="str">
            <v>Omaha</v>
          </cell>
          <cell r="C748" t="str">
            <v>CS &amp; OPS</v>
          </cell>
          <cell r="D748" t="str">
            <v>Yes</v>
          </cell>
          <cell r="E748" t="str">
            <v/>
          </cell>
        </row>
        <row r="749">
          <cell r="A749" t="str">
            <v>Sprague, Eric</v>
          </cell>
          <cell r="B749" t="str">
            <v>Omaha</v>
          </cell>
          <cell r="C749" t="str">
            <v>CS &amp; OPS</v>
          </cell>
          <cell r="D749" t="str">
            <v>Yes</v>
          </cell>
          <cell r="E749" t="str">
            <v/>
          </cell>
        </row>
        <row r="750">
          <cell r="A750" t="str">
            <v>Spurlock, Sche</v>
          </cell>
          <cell r="B750" t="str">
            <v>Omaha</v>
          </cell>
          <cell r="C750" t="str">
            <v>CS &amp; OPS</v>
          </cell>
          <cell r="D750" t="str">
            <v>Yes</v>
          </cell>
          <cell r="E750">
            <v>36984</v>
          </cell>
        </row>
        <row r="751">
          <cell r="A751" t="str">
            <v>Spurlock, Tamera</v>
          </cell>
          <cell r="B751" t="str">
            <v>Omaha</v>
          </cell>
          <cell r="C751" t="str">
            <v>CS &amp; OPS</v>
          </cell>
          <cell r="D751" t="str">
            <v>Yes</v>
          </cell>
          <cell r="E751" t="str">
            <v/>
          </cell>
        </row>
        <row r="752">
          <cell r="A752" t="str">
            <v>Staiert, Yvonne</v>
          </cell>
          <cell r="B752" t="str">
            <v>Omaha</v>
          </cell>
          <cell r="C752" t="str">
            <v>CS &amp; OPS</v>
          </cell>
          <cell r="D752" t="str">
            <v>Yes</v>
          </cell>
          <cell r="E752" t="str">
            <v/>
          </cell>
        </row>
        <row r="753">
          <cell r="A753" t="str">
            <v>Staley, Merry</v>
          </cell>
          <cell r="B753" t="str">
            <v>Omaha</v>
          </cell>
          <cell r="C753" t="str">
            <v>CS &amp; OPS</v>
          </cell>
          <cell r="D753" t="str">
            <v>Yes</v>
          </cell>
          <cell r="E753" t="str">
            <v/>
          </cell>
        </row>
        <row r="754">
          <cell r="A754" t="str">
            <v>Stanek, Donald</v>
          </cell>
          <cell r="B754" t="str">
            <v>Omaha</v>
          </cell>
          <cell r="C754" t="str">
            <v>CS &amp; OPS</v>
          </cell>
          <cell r="D754" t="str">
            <v>Yes</v>
          </cell>
          <cell r="E754" t="str">
            <v/>
          </cell>
        </row>
        <row r="755">
          <cell r="A755" t="str">
            <v>Stark, Stephanie</v>
          </cell>
          <cell r="B755" t="str">
            <v>Palo Alto</v>
          </cell>
          <cell r="C755" t="str">
            <v>CS &amp; OPS</v>
          </cell>
          <cell r="D755" t="str">
            <v>Yes</v>
          </cell>
          <cell r="E755">
            <v>36882</v>
          </cell>
        </row>
        <row r="756">
          <cell r="A756" t="str">
            <v>Starkey, Brett</v>
          </cell>
          <cell r="B756" t="str">
            <v>Omaha</v>
          </cell>
          <cell r="C756" t="str">
            <v>CS &amp; OPS</v>
          </cell>
          <cell r="D756" t="str">
            <v>Yes</v>
          </cell>
          <cell r="E756" t="str">
            <v/>
          </cell>
        </row>
        <row r="757">
          <cell r="A757" t="str">
            <v>Steffes, Sheri</v>
          </cell>
          <cell r="B757" t="str">
            <v>Omaha</v>
          </cell>
          <cell r="C757" t="str">
            <v>CS &amp; OPS</v>
          </cell>
          <cell r="D757" t="str">
            <v>Yes</v>
          </cell>
          <cell r="E757" t="str">
            <v/>
          </cell>
        </row>
        <row r="758">
          <cell r="A758" t="str">
            <v>Stephenson, Jennifer</v>
          </cell>
          <cell r="B758" t="str">
            <v>Palo Alto</v>
          </cell>
          <cell r="C758" t="str">
            <v>CS &amp; OPS</v>
          </cell>
          <cell r="D758" t="str">
            <v>Yes</v>
          </cell>
          <cell r="E758" t="str">
            <v/>
          </cell>
        </row>
        <row r="759">
          <cell r="A759" t="str">
            <v>Stewart, Brenda</v>
          </cell>
          <cell r="B759" t="str">
            <v>Omaha</v>
          </cell>
          <cell r="C759" t="str">
            <v>CS &amp; OPS</v>
          </cell>
          <cell r="D759" t="str">
            <v>Yes</v>
          </cell>
          <cell r="E759" t="str">
            <v/>
          </cell>
        </row>
        <row r="760">
          <cell r="A760" t="str">
            <v>Stock, David</v>
          </cell>
          <cell r="B760" t="str">
            <v>Palo Alto</v>
          </cell>
          <cell r="C760" t="str">
            <v>Product</v>
          </cell>
          <cell r="D760" t="str">
            <v>Yes</v>
          </cell>
          <cell r="E760">
            <v>37260</v>
          </cell>
        </row>
        <row r="761">
          <cell r="A761" t="str">
            <v>Stock, Ruthri</v>
          </cell>
          <cell r="B761" t="str">
            <v>Omaha</v>
          </cell>
          <cell r="C761" t="str">
            <v>CS &amp; OPS</v>
          </cell>
          <cell r="D761" t="str">
            <v>Yes</v>
          </cell>
          <cell r="E761" t="str">
            <v/>
          </cell>
        </row>
        <row r="762">
          <cell r="A762" t="str">
            <v>Stohlman, Amy</v>
          </cell>
          <cell r="B762" t="str">
            <v>Omaha</v>
          </cell>
          <cell r="C762" t="str">
            <v>CS &amp; OPS</v>
          </cell>
          <cell r="D762" t="str">
            <v>Yes</v>
          </cell>
          <cell r="E762" t="str">
            <v/>
          </cell>
        </row>
        <row r="763">
          <cell r="A763" t="str">
            <v>Stoppelman, Jeremy</v>
          </cell>
          <cell r="B763" t="str">
            <v>Palo Alto</v>
          </cell>
          <cell r="C763" t="str">
            <v>Product</v>
          </cell>
          <cell r="D763" t="str">
            <v>Yes</v>
          </cell>
          <cell r="E763" t="str">
            <v/>
          </cell>
        </row>
        <row r="764">
          <cell r="A764" t="str">
            <v>Story, John</v>
          </cell>
          <cell r="B764" t="str">
            <v>Palo Alto</v>
          </cell>
          <cell r="C764" t="str">
            <v>G&amp;A</v>
          </cell>
          <cell r="D764" t="str">
            <v>Yes</v>
          </cell>
          <cell r="E764" t="str">
            <v/>
          </cell>
        </row>
        <row r="765">
          <cell r="A765" t="str">
            <v>Stratthalan, Eric</v>
          </cell>
          <cell r="B765" t="str">
            <v>Palo Alto</v>
          </cell>
          <cell r="C765" t="str">
            <v>G&amp;A</v>
          </cell>
          <cell r="D765" t="str">
            <v>No</v>
          </cell>
          <cell r="E765" t="str">
            <v/>
          </cell>
        </row>
        <row r="766">
          <cell r="A766" t="str">
            <v>Stuart, Sharon</v>
          </cell>
          <cell r="B766" t="str">
            <v>Omaha</v>
          </cell>
          <cell r="C766" t="str">
            <v>CS &amp; OPS</v>
          </cell>
          <cell r="D766" t="str">
            <v>Yes</v>
          </cell>
          <cell r="E766" t="str">
            <v/>
          </cell>
        </row>
        <row r="767">
          <cell r="A767" t="str">
            <v>Studnicka, Todd</v>
          </cell>
          <cell r="B767" t="str">
            <v>Omaha</v>
          </cell>
          <cell r="C767" t="str">
            <v>CS &amp; OPS</v>
          </cell>
          <cell r="D767" t="str">
            <v>Yes</v>
          </cell>
          <cell r="E767" t="str">
            <v/>
          </cell>
        </row>
        <row r="768">
          <cell r="A768" t="str">
            <v>Sudbeck, Kari</v>
          </cell>
          <cell r="B768" t="str">
            <v>Omaha</v>
          </cell>
          <cell r="C768" t="str">
            <v>CS &amp; OPS</v>
          </cell>
          <cell r="D768" t="str">
            <v>Yes</v>
          </cell>
          <cell r="E768" t="str">
            <v/>
          </cell>
        </row>
        <row r="769">
          <cell r="A769" t="str">
            <v>Sullivan, Mark</v>
          </cell>
          <cell r="B769" t="str">
            <v>Palo Alto</v>
          </cell>
          <cell r="C769" t="str">
            <v>G&amp;A</v>
          </cell>
          <cell r="D769" t="str">
            <v>Yes</v>
          </cell>
          <cell r="E769">
            <v>37378</v>
          </cell>
        </row>
        <row r="770">
          <cell r="A770" t="str">
            <v>Susich, Robert</v>
          </cell>
          <cell r="B770" t="str">
            <v>Palo Alto</v>
          </cell>
          <cell r="C770" t="str">
            <v>G&amp;A</v>
          </cell>
          <cell r="D770" t="str">
            <v>Yes</v>
          </cell>
          <cell r="E770">
            <v>37060</v>
          </cell>
        </row>
        <row r="771">
          <cell r="A771" t="str">
            <v>Svatos, Craig</v>
          </cell>
          <cell r="B771" t="str">
            <v>Omaha</v>
          </cell>
          <cell r="C771" t="str">
            <v>CS &amp; OPS</v>
          </cell>
          <cell r="D771" t="str">
            <v>Yes</v>
          </cell>
          <cell r="E771" t="str">
            <v/>
          </cell>
        </row>
        <row r="772">
          <cell r="A772" t="str">
            <v>Swallow, Kimberly</v>
          </cell>
          <cell r="B772" t="str">
            <v>Omaha</v>
          </cell>
          <cell r="C772" t="str">
            <v>CS &amp; OPS</v>
          </cell>
          <cell r="D772" t="str">
            <v>Yes</v>
          </cell>
          <cell r="E772" t="str">
            <v/>
          </cell>
        </row>
        <row r="773">
          <cell r="A773" t="str">
            <v>Swanson, Jamie</v>
          </cell>
          <cell r="B773" t="str">
            <v>Omaha</v>
          </cell>
          <cell r="C773" t="str">
            <v>CS &amp; OPS</v>
          </cell>
          <cell r="D773" t="str">
            <v>Yes</v>
          </cell>
          <cell r="E773" t="str">
            <v/>
          </cell>
        </row>
        <row r="774">
          <cell r="A774" t="str">
            <v>Sweet, Mark</v>
          </cell>
          <cell r="B774" t="str">
            <v>Omaha</v>
          </cell>
          <cell r="C774" t="str">
            <v>CS &amp; OPS</v>
          </cell>
          <cell r="D774" t="str">
            <v>Yes</v>
          </cell>
          <cell r="E774" t="str">
            <v/>
          </cell>
        </row>
        <row r="775">
          <cell r="A775" t="str">
            <v>Sydik, Shannon</v>
          </cell>
          <cell r="B775" t="str">
            <v>Omaha</v>
          </cell>
          <cell r="C775" t="str">
            <v>CS &amp; OPS</v>
          </cell>
          <cell r="D775" t="str">
            <v>Yes</v>
          </cell>
          <cell r="E775" t="str">
            <v/>
          </cell>
        </row>
        <row r="776">
          <cell r="A776" t="str">
            <v>Takeda, Suzu</v>
          </cell>
          <cell r="B776" t="str">
            <v>Palo Alto</v>
          </cell>
          <cell r="C776" t="str">
            <v>Product</v>
          </cell>
          <cell r="D776" t="str">
            <v>Yes</v>
          </cell>
          <cell r="E776" t="str">
            <v/>
          </cell>
        </row>
        <row r="777">
          <cell r="A777" t="str">
            <v>Tang, Harvey</v>
          </cell>
          <cell r="B777" t="str">
            <v>Palo Alto</v>
          </cell>
          <cell r="C777" t="str">
            <v>G&amp;A</v>
          </cell>
          <cell r="D777" t="str">
            <v>Yes</v>
          </cell>
          <cell r="E777">
            <v>36300</v>
          </cell>
        </row>
        <row r="778">
          <cell r="A778" t="str">
            <v>Tate, Karen</v>
          </cell>
          <cell r="B778" t="str">
            <v>Omaha</v>
          </cell>
          <cell r="C778" t="str">
            <v>CS &amp; OPS</v>
          </cell>
          <cell r="D778" t="str">
            <v>No</v>
          </cell>
          <cell r="E778" t="str">
            <v/>
          </cell>
        </row>
        <row r="779">
          <cell r="A779" t="str">
            <v>Taylor, Michelle</v>
          </cell>
          <cell r="B779" t="str">
            <v>Omaha</v>
          </cell>
          <cell r="C779" t="str">
            <v>CS &amp; OPS</v>
          </cell>
          <cell r="D779" t="str">
            <v>Yes</v>
          </cell>
          <cell r="E779" t="str">
            <v/>
          </cell>
        </row>
        <row r="780">
          <cell r="A780" t="str">
            <v>Teamer, Mary</v>
          </cell>
          <cell r="B780" t="str">
            <v>Omaha</v>
          </cell>
          <cell r="C780" t="str">
            <v>CS &amp; OPS</v>
          </cell>
          <cell r="D780" t="str">
            <v>Yes</v>
          </cell>
          <cell r="E780" t="str">
            <v/>
          </cell>
        </row>
        <row r="781">
          <cell r="A781" t="str">
            <v>Telpner, Michael</v>
          </cell>
          <cell r="B781" t="str">
            <v>Omaha</v>
          </cell>
          <cell r="C781" t="str">
            <v>CS &amp; OPS</v>
          </cell>
          <cell r="D781" t="str">
            <v>Yes</v>
          </cell>
          <cell r="E781">
            <v>37207</v>
          </cell>
        </row>
        <row r="782">
          <cell r="A782" t="str">
            <v>Templeton, James</v>
          </cell>
          <cell r="B782" t="str">
            <v>Palo Alto</v>
          </cell>
          <cell r="C782" t="str">
            <v>CS &amp; OPS</v>
          </cell>
          <cell r="D782" t="str">
            <v>Yes</v>
          </cell>
          <cell r="E782" t="str">
            <v/>
          </cell>
        </row>
        <row r="783">
          <cell r="A783" t="str">
            <v>Teng, Leonora</v>
          </cell>
          <cell r="B783" t="str">
            <v>Palo Alto</v>
          </cell>
          <cell r="C783" t="str">
            <v>G&amp;A</v>
          </cell>
          <cell r="D783" t="str">
            <v>Yes</v>
          </cell>
          <cell r="E783" t="str">
            <v/>
          </cell>
        </row>
        <row r="784">
          <cell r="A784" t="str">
            <v>Terrell, David</v>
          </cell>
          <cell r="B784" t="str">
            <v>Palo Alto</v>
          </cell>
          <cell r="C784" t="str">
            <v>G&amp;A</v>
          </cell>
          <cell r="D784" t="str">
            <v>Yes</v>
          </cell>
          <cell r="E784">
            <v>36438</v>
          </cell>
        </row>
        <row r="785">
          <cell r="A785" t="str">
            <v>Terry, Dale</v>
          </cell>
          <cell r="B785" t="str">
            <v>Omaha</v>
          </cell>
          <cell r="C785" t="str">
            <v>Marketing</v>
          </cell>
          <cell r="D785" t="str">
            <v>Yes</v>
          </cell>
          <cell r="E785" t="str">
            <v/>
          </cell>
        </row>
        <row r="786">
          <cell r="A786" t="str">
            <v>Thayer, Kevin</v>
          </cell>
          <cell r="B786" t="str">
            <v>Palo Alto</v>
          </cell>
          <cell r="C786" t="str">
            <v>CS &amp; OPS</v>
          </cell>
          <cell r="D786" t="str">
            <v>Yes</v>
          </cell>
          <cell r="E786" t="str">
            <v/>
          </cell>
        </row>
        <row r="787">
          <cell r="A787" t="str">
            <v>Thiel, Peter</v>
          </cell>
          <cell r="B787" t="str">
            <v>Palo Alto</v>
          </cell>
          <cell r="C787" t="str">
            <v>G&amp;A</v>
          </cell>
          <cell r="D787" t="str">
            <v>Yes</v>
          </cell>
          <cell r="E787" t="str">
            <v/>
          </cell>
        </row>
        <row r="788">
          <cell r="A788" t="str">
            <v>Thill, Andrew</v>
          </cell>
          <cell r="B788" t="str">
            <v>Omaha</v>
          </cell>
          <cell r="C788" t="str">
            <v>CS &amp; OPS</v>
          </cell>
          <cell r="D788" t="str">
            <v>Yes</v>
          </cell>
          <cell r="E788">
            <v>37307</v>
          </cell>
        </row>
        <row r="789">
          <cell r="A789" t="str">
            <v>Thomas, Ginger</v>
          </cell>
          <cell r="B789" t="str">
            <v>Omaha</v>
          </cell>
          <cell r="C789" t="str">
            <v>CS &amp; OPS</v>
          </cell>
          <cell r="D789" t="str">
            <v>Yes</v>
          </cell>
          <cell r="E789">
            <v>37406</v>
          </cell>
        </row>
        <row r="790">
          <cell r="A790" t="str">
            <v>Thomas, Jessica</v>
          </cell>
          <cell r="B790" t="str">
            <v>Palo Alto</v>
          </cell>
          <cell r="C790" t="str">
            <v>G&amp;A</v>
          </cell>
          <cell r="D790" t="str">
            <v>Yes</v>
          </cell>
          <cell r="E790" t="str">
            <v/>
          </cell>
        </row>
        <row r="791">
          <cell r="A791" t="str">
            <v>Thomas, Sophia B.</v>
          </cell>
          <cell r="B791" t="str">
            <v>Omaha</v>
          </cell>
          <cell r="C791" t="str">
            <v>CS &amp; OPS</v>
          </cell>
          <cell r="D791" t="str">
            <v>Yes</v>
          </cell>
          <cell r="E791">
            <v>37400</v>
          </cell>
        </row>
        <row r="792">
          <cell r="A792" t="str">
            <v>Thomas, Stacey</v>
          </cell>
          <cell r="B792" t="str">
            <v>Omaha</v>
          </cell>
          <cell r="C792" t="str">
            <v>CS &amp; OPS</v>
          </cell>
          <cell r="D792" t="str">
            <v>Yes</v>
          </cell>
          <cell r="E792" t="str">
            <v/>
          </cell>
        </row>
        <row r="793">
          <cell r="A793" t="str">
            <v>Thomas, Stephanie</v>
          </cell>
          <cell r="B793" t="str">
            <v>Omaha</v>
          </cell>
          <cell r="C793" t="str">
            <v>CS &amp; OPS</v>
          </cell>
          <cell r="D793" t="str">
            <v>Yes</v>
          </cell>
          <cell r="E793" t="str">
            <v/>
          </cell>
        </row>
        <row r="794">
          <cell r="A794" t="str">
            <v>Thompson, Lisa</v>
          </cell>
          <cell r="B794" t="str">
            <v>Omaha</v>
          </cell>
          <cell r="C794" t="str">
            <v>CS &amp; OPS</v>
          </cell>
          <cell r="D794" t="str">
            <v>Yes</v>
          </cell>
          <cell r="E794" t="str">
            <v/>
          </cell>
        </row>
        <row r="795">
          <cell r="A795" t="str">
            <v>Tiedemann, Viola</v>
          </cell>
          <cell r="B795" t="str">
            <v>Omaha</v>
          </cell>
          <cell r="C795" t="str">
            <v>CS &amp; OPS</v>
          </cell>
          <cell r="D795" t="str">
            <v>Yes</v>
          </cell>
          <cell r="E795" t="str">
            <v/>
          </cell>
        </row>
        <row r="796">
          <cell r="A796" t="str">
            <v>Ting, Michael</v>
          </cell>
          <cell r="B796" t="str">
            <v>Palo Alto</v>
          </cell>
          <cell r="C796" t="str">
            <v>Marketing</v>
          </cell>
          <cell r="D796" t="str">
            <v>Yes</v>
          </cell>
          <cell r="E796" t="str">
            <v/>
          </cell>
        </row>
        <row r="797">
          <cell r="A797" t="str">
            <v>Todaro, Thomas</v>
          </cell>
          <cell r="B797" t="str">
            <v>Palo Alto</v>
          </cell>
          <cell r="C797" t="str">
            <v>Marketing</v>
          </cell>
          <cell r="D797" t="str">
            <v>Yes</v>
          </cell>
          <cell r="E797">
            <v>37376</v>
          </cell>
        </row>
        <row r="798">
          <cell r="A798" t="str">
            <v>Toney, Kareca</v>
          </cell>
          <cell r="B798" t="str">
            <v>Omaha</v>
          </cell>
          <cell r="C798" t="str">
            <v>CS &amp; OPS</v>
          </cell>
          <cell r="D798" t="str">
            <v>Yes</v>
          </cell>
          <cell r="E798">
            <v>36918</v>
          </cell>
        </row>
        <row r="799">
          <cell r="A799" t="str">
            <v>Torres, Anthony</v>
          </cell>
          <cell r="B799" t="str">
            <v>Palo Alto</v>
          </cell>
          <cell r="C799" t="str">
            <v>Product</v>
          </cell>
          <cell r="D799" t="str">
            <v>Yes</v>
          </cell>
          <cell r="E799">
            <v>37043</v>
          </cell>
        </row>
        <row r="800">
          <cell r="A800" t="str">
            <v>Torrez, Tiffany</v>
          </cell>
          <cell r="B800" t="str">
            <v>Omaha</v>
          </cell>
          <cell r="C800" t="str">
            <v>CS &amp; OPS</v>
          </cell>
          <cell r="D800" t="str">
            <v>Yes</v>
          </cell>
          <cell r="E800" t="str">
            <v/>
          </cell>
        </row>
        <row r="801">
          <cell r="A801" t="str">
            <v>Totsuka, Masaki</v>
          </cell>
          <cell r="B801" t="str">
            <v>Omaha</v>
          </cell>
          <cell r="C801" t="str">
            <v>CS &amp; OPS</v>
          </cell>
          <cell r="D801" t="str">
            <v>Yes</v>
          </cell>
          <cell r="E801">
            <v>37053</v>
          </cell>
        </row>
        <row r="802">
          <cell r="A802" t="str">
            <v>Towey, Thomas</v>
          </cell>
          <cell r="B802" t="str">
            <v>Omaha</v>
          </cell>
          <cell r="C802" t="str">
            <v>CS &amp; OPS</v>
          </cell>
          <cell r="D802" t="str">
            <v>Yes</v>
          </cell>
          <cell r="E802" t="str">
            <v/>
          </cell>
        </row>
        <row r="803">
          <cell r="A803" t="str">
            <v>Tramel, Jim</v>
          </cell>
          <cell r="B803" t="str">
            <v>Palo Alto</v>
          </cell>
          <cell r="C803" t="str">
            <v>Product</v>
          </cell>
          <cell r="D803" t="str">
            <v>Yes</v>
          </cell>
          <cell r="E803" t="str">
            <v/>
          </cell>
        </row>
        <row r="804">
          <cell r="A804" t="str">
            <v>Tran, Nhon</v>
          </cell>
          <cell r="B804" t="str">
            <v>Palo Alto</v>
          </cell>
          <cell r="C804" t="str">
            <v>Product</v>
          </cell>
          <cell r="D804" t="str">
            <v>Yes</v>
          </cell>
          <cell r="E804" t="str">
            <v/>
          </cell>
        </row>
        <row r="805">
          <cell r="A805" t="str">
            <v>Tran, Thang</v>
          </cell>
          <cell r="B805" t="str">
            <v>Palo Alto</v>
          </cell>
          <cell r="C805" t="str">
            <v>Product</v>
          </cell>
          <cell r="D805" t="str">
            <v>Yes</v>
          </cell>
          <cell r="E805" t="str">
            <v/>
          </cell>
        </row>
        <row r="806">
          <cell r="A806" t="str">
            <v>Traudt, Joanne</v>
          </cell>
          <cell r="B806" t="str">
            <v>Omaha</v>
          </cell>
          <cell r="C806" t="str">
            <v>CS &amp; OPS</v>
          </cell>
          <cell r="D806" t="str">
            <v>Yes</v>
          </cell>
          <cell r="E806" t="str">
            <v/>
          </cell>
        </row>
        <row r="807">
          <cell r="A807" t="str">
            <v>Trinidad, Anna</v>
          </cell>
          <cell r="B807" t="str">
            <v>Palo Alto</v>
          </cell>
          <cell r="C807" t="str">
            <v>CS &amp; OPS</v>
          </cell>
          <cell r="D807" t="str">
            <v>Yes</v>
          </cell>
          <cell r="E807">
            <v>37134</v>
          </cell>
        </row>
        <row r="808">
          <cell r="A808" t="str">
            <v>Tucker, Margo</v>
          </cell>
          <cell r="B808" t="str">
            <v>Omaha</v>
          </cell>
          <cell r="C808" t="str">
            <v>CS &amp; OPS</v>
          </cell>
          <cell r="D808" t="str">
            <v>Yes</v>
          </cell>
          <cell r="E808">
            <v>37014</v>
          </cell>
        </row>
        <row r="809">
          <cell r="A809" t="str">
            <v>Tuckfield, Paul</v>
          </cell>
          <cell r="B809" t="str">
            <v>Palo Alto</v>
          </cell>
          <cell r="C809" t="str">
            <v>Product</v>
          </cell>
          <cell r="D809" t="str">
            <v>Yes</v>
          </cell>
          <cell r="E809" t="str">
            <v/>
          </cell>
        </row>
        <row r="810">
          <cell r="A810" t="str">
            <v>Tuesday Ventures LLC,</v>
          </cell>
          <cell r="B810" t="str">
            <v>Palo Alto</v>
          </cell>
          <cell r="C810" t="str">
            <v>CS &amp; OPS</v>
          </cell>
          <cell r="D810" t="str">
            <v>No</v>
          </cell>
          <cell r="E810" t="e">
            <v>#N/A</v>
          </cell>
        </row>
        <row r="811">
          <cell r="A811" t="str">
            <v>Tung, See Hon</v>
          </cell>
          <cell r="B811" t="str">
            <v>Palo Alto</v>
          </cell>
          <cell r="C811" t="str">
            <v>G&amp;A</v>
          </cell>
          <cell r="D811" t="str">
            <v>Yes</v>
          </cell>
          <cell r="E811">
            <v>36300</v>
          </cell>
        </row>
        <row r="812">
          <cell r="A812" t="str">
            <v>Turco, Gina</v>
          </cell>
          <cell r="B812" t="str">
            <v>Omaha</v>
          </cell>
          <cell r="C812" t="str">
            <v>CS &amp; OPS</v>
          </cell>
          <cell r="D812" t="str">
            <v>Yes</v>
          </cell>
          <cell r="E812" t="str">
            <v/>
          </cell>
        </row>
        <row r="813">
          <cell r="A813" t="str">
            <v>Turnbull, Scott</v>
          </cell>
          <cell r="B813" t="str">
            <v>Omaha</v>
          </cell>
          <cell r="C813" t="str">
            <v>CS &amp; OPS</v>
          </cell>
          <cell r="D813" t="str">
            <v>Yes</v>
          </cell>
          <cell r="E813" t="str">
            <v/>
          </cell>
        </row>
        <row r="814">
          <cell r="A814" t="str">
            <v>Tyler, Lisa</v>
          </cell>
          <cell r="B814" t="str">
            <v>Omaha</v>
          </cell>
          <cell r="C814" t="str">
            <v>CS &amp; OPS</v>
          </cell>
          <cell r="D814" t="str">
            <v>Yes</v>
          </cell>
          <cell r="E814">
            <v>37161</v>
          </cell>
        </row>
        <row r="815">
          <cell r="A815" t="str">
            <v>Ubben, Joyce</v>
          </cell>
          <cell r="B815" t="str">
            <v>Omaha</v>
          </cell>
          <cell r="C815" t="str">
            <v>CS &amp; OPS</v>
          </cell>
          <cell r="D815" t="str">
            <v>Yes</v>
          </cell>
          <cell r="E815" t="str">
            <v/>
          </cell>
        </row>
        <row r="816">
          <cell r="A816" t="str">
            <v>Usog, Rosemarie</v>
          </cell>
          <cell r="B816" t="str">
            <v>Palo Alto</v>
          </cell>
          <cell r="C816" t="str">
            <v>CS &amp; OPS</v>
          </cell>
          <cell r="D816" t="str">
            <v>Yes</v>
          </cell>
          <cell r="E816" t="str">
            <v/>
          </cell>
        </row>
        <row r="817">
          <cell r="A817" t="str">
            <v>Valasek, Amber</v>
          </cell>
          <cell r="B817" t="str">
            <v>Omaha</v>
          </cell>
          <cell r="C817" t="str">
            <v>CS &amp; OPS</v>
          </cell>
          <cell r="D817" t="str">
            <v>Yes</v>
          </cell>
          <cell r="E817" t="str">
            <v/>
          </cell>
        </row>
        <row r="818">
          <cell r="A818" t="str">
            <v>Van Bibber, Jennifer</v>
          </cell>
          <cell r="B818" t="str">
            <v>Omaha</v>
          </cell>
          <cell r="C818" t="str">
            <v>CS &amp; OPS</v>
          </cell>
          <cell r="D818" t="str">
            <v>Yes</v>
          </cell>
          <cell r="E818" t="str">
            <v/>
          </cell>
        </row>
        <row r="819">
          <cell r="A819" t="str">
            <v>van Blerk, Elisa-Marie</v>
          </cell>
          <cell r="B819" t="str">
            <v>Palo Alto</v>
          </cell>
          <cell r="C819" t="str">
            <v>G&amp;A</v>
          </cell>
          <cell r="D819" t="str">
            <v>Yes</v>
          </cell>
          <cell r="E819">
            <v>37169</v>
          </cell>
        </row>
        <row r="820">
          <cell r="A820" t="str">
            <v>Van Scherpe, April</v>
          </cell>
          <cell r="B820" t="str">
            <v>Palo Alto</v>
          </cell>
          <cell r="C820" t="str">
            <v>CS &amp; OPS</v>
          </cell>
          <cell r="D820" t="str">
            <v>Yes</v>
          </cell>
          <cell r="E820" t="str">
            <v/>
          </cell>
        </row>
        <row r="821">
          <cell r="A821" t="str">
            <v>VanLandingham, David</v>
          </cell>
          <cell r="B821" t="str">
            <v>Omaha</v>
          </cell>
          <cell r="C821" t="str">
            <v>G&amp;A</v>
          </cell>
          <cell r="D821" t="str">
            <v>Yes</v>
          </cell>
          <cell r="E821" t="str">
            <v/>
          </cell>
        </row>
        <row r="822">
          <cell r="A822" t="str">
            <v>Vasina, Sofiya</v>
          </cell>
          <cell r="B822" t="str">
            <v>Palo Alto</v>
          </cell>
          <cell r="C822" t="str">
            <v>Product</v>
          </cell>
          <cell r="D822" t="str">
            <v>Yes</v>
          </cell>
          <cell r="E822" t="str">
            <v/>
          </cell>
        </row>
        <row r="823">
          <cell r="A823" t="str">
            <v>Vaughn, Charlene</v>
          </cell>
          <cell r="B823" t="str">
            <v>Omaha</v>
          </cell>
          <cell r="C823" t="str">
            <v>CS &amp; OPS</v>
          </cell>
          <cell r="D823" t="str">
            <v>Yes</v>
          </cell>
          <cell r="E823" t="str">
            <v/>
          </cell>
        </row>
        <row r="824">
          <cell r="A824" t="str">
            <v>Verster, Abraham</v>
          </cell>
          <cell r="B824" t="str">
            <v>Palo Alto</v>
          </cell>
          <cell r="C824" t="str">
            <v>CS &amp; OPS</v>
          </cell>
          <cell r="D824" t="str">
            <v>Yes</v>
          </cell>
          <cell r="E824">
            <v>37148</v>
          </cell>
        </row>
        <row r="825">
          <cell r="A825" t="str">
            <v>Vescio, Paul</v>
          </cell>
          <cell r="B825" t="str">
            <v>Omaha</v>
          </cell>
          <cell r="C825" t="str">
            <v>CS &amp; OPS</v>
          </cell>
          <cell r="D825" t="str">
            <v>Yes</v>
          </cell>
          <cell r="E825" t="str">
            <v/>
          </cell>
        </row>
        <row r="826">
          <cell r="A826" t="str">
            <v>Vest, Stephen</v>
          </cell>
          <cell r="B826" t="str">
            <v>Omaha</v>
          </cell>
          <cell r="C826" t="str">
            <v>CS &amp; OPS</v>
          </cell>
          <cell r="D826" t="str">
            <v>Yes</v>
          </cell>
          <cell r="E826">
            <v>37291</v>
          </cell>
        </row>
        <row r="827">
          <cell r="A827" t="str">
            <v>Vincent, Melissa</v>
          </cell>
          <cell r="B827" t="str">
            <v>Omaha</v>
          </cell>
          <cell r="C827" t="str">
            <v>CS &amp; OPS</v>
          </cell>
          <cell r="D827" t="str">
            <v>Yes</v>
          </cell>
          <cell r="E827">
            <v>37027</v>
          </cell>
        </row>
        <row r="828">
          <cell r="A828" t="str">
            <v>Vitanage, Shyamali</v>
          </cell>
          <cell r="B828" t="str">
            <v>Palo Alto</v>
          </cell>
          <cell r="C828" t="str">
            <v>CS &amp; OPS</v>
          </cell>
          <cell r="D828" t="str">
            <v>Yes</v>
          </cell>
          <cell r="E828" t="str">
            <v/>
          </cell>
        </row>
        <row r="829">
          <cell r="A829" t="str">
            <v>VLG,</v>
          </cell>
          <cell r="B829" t="str">
            <v>Palo Alto</v>
          </cell>
          <cell r="C829" t="str">
            <v>CS &amp; OPS</v>
          </cell>
          <cell r="D829" t="str">
            <v>No</v>
          </cell>
          <cell r="E829">
            <v>37267</v>
          </cell>
        </row>
        <row r="830">
          <cell r="A830" t="str">
            <v>Vlieger, Jeremy</v>
          </cell>
          <cell r="B830" t="str">
            <v>Omaha</v>
          </cell>
          <cell r="C830" t="str">
            <v>CS &amp; OPS</v>
          </cell>
          <cell r="D830" t="str">
            <v>Yes</v>
          </cell>
          <cell r="E830" t="str">
            <v/>
          </cell>
        </row>
        <row r="831">
          <cell r="A831" t="str">
            <v>Vuorela, Andrew</v>
          </cell>
          <cell r="B831" t="str">
            <v>Omaha</v>
          </cell>
          <cell r="C831" t="str">
            <v>CS &amp; OPS</v>
          </cell>
          <cell r="D831" t="str">
            <v>Yes</v>
          </cell>
          <cell r="E831">
            <v>37265</v>
          </cell>
        </row>
        <row r="832">
          <cell r="A832" t="str">
            <v>Waddington, Peggy</v>
          </cell>
          <cell r="B832" t="str">
            <v>Omaha</v>
          </cell>
          <cell r="C832" t="str">
            <v>CS &amp; OPS</v>
          </cell>
          <cell r="D832" t="str">
            <v>Yes</v>
          </cell>
          <cell r="E832" t="str">
            <v/>
          </cell>
        </row>
        <row r="833">
          <cell r="A833" t="str">
            <v>Waecheter, Lacy</v>
          </cell>
          <cell r="B833" t="str">
            <v>Omaha</v>
          </cell>
          <cell r="C833" t="str">
            <v>CS &amp; OPS</v>
          </cell>
          <cell r="D833" t="str">
            <v>Yes</v>
          </cell>
          <cell r="E833" t="str">
            <v/>
          </cell>
        </row>
        <row r="834">
          <cell r="A834" t="str">
            <v>Wager, Dennis</v>
          </cell>
          <cell r="B834" t="str">
            <v>Omaha</v>
          </cell>
          <cell r="C834" t="str">
            <v>CS &amp; OPS</v>
          </cell>
          <cell r="D834" t="str">
            <v>Yes</v>
          </cell>
          <cell r="E834" t="str">
            <v/>
          </cell>
        </row>
        <row r="835">
          <cell r="A835" t="str">
            <v>Wagner, Theresa</v>
          </cell>
          <cell r="B835" t="str">
            <v>Omaha</v>
          </cell>
          <cell r="C835" t="str">
            <v>CS &amp; OPS</v>
          </cell>
          <cell r="D835" t="str">
            <v>Yes</v>
          </cell>
          <cell r="E835" t="str">
            <v/>
          </cell>
        </row>
        <row r="836">
          <cell r="A836" t="str">
            <v>Walker, Brandon</v>
          </cell>
          <cell r="B836" t="str">
            <v>Omaha</v>
          </cell>
          <cell r="C836" t="str">
            <v>CS &amp; OPS</v>
          </cell>
          <cell r="D836" t="str">
            <v>Yes</v>
          </cell>
          <cell r="E836">
            <v>37111</v>
          </cell>
        </row>
        <row r="837">
          <cell r="A837" t="str">
            <v>Walker, Jeffrey</v>
          </cell>
          <cell r="B837" t="str">
            <v>Omaha</v>
          </cell>
          <cell r="C837" t="str">
            <v>CS &amp; OPS</v>
          </cell>
          <cell r="D837" t="str">
            <v>Yes</v>
          </cell>
          <cell r="E837" t="str">
            <v/>
          </cell>
        </row>
        <row r="838">
          <cell r="A838" t="str">
            <v>Walker, Michael</v>
          </cell>
          <cell r="B838" t="str">
            <v>Omaha</v>
          </cell>
          <cell r="C838" t="str">
            <v>CS &amp; OPS</v>
          </cell>
          <cell r="D838" t="str">
            <v>Yes</v>
          </cell>
          <cell r="E838" t="str">
            <v/>
          </cell>
        </row>
        <row r="839">
          <cell r="A839" t="str">
            <v>Walker, Phillip</v>
          </cell>
          <cell r="B839" t="str">
            <v>Omaha</v>
          </cell>
          <cell r="C839" t="str">
            <v>CS &amp; OPS</v>
          </cell>
          <cell r="D839" t="str">
            <v>Yes</v>
          </cell>
          <cell r="E839">
            <v>36952</v>
          </cell>
        </row>
        <row r="840">
          <cell r="A840" t="str">
            <v>Wallace, Bruce</v>
          </cell>
          <cell r="B840" t="str">
            <v>Omaha</v>
          </cell>
          <cell r="C840" t="str">
            <v>CS &amp; OPS</v>
          </cell>
          <cell r="D840" t="str">
            <v>Yes</v>
          </cell>
          <cell r="E840">
            <v>36978</v>
          </cell>
        </row>
        <row r="841">
          <cell r="A841" t="str">
            <v>Wallace, David</v>
          </cell>
          <cell r="B841" t="str">
            <v>Palo Alto</v>
          </cell>
          <cell r="C841" t="str">
            <v>G&amp;A</v>
          </cell>
          <cell r="D841" t="str">
            <v>Yes</v>
          </cell>
          <cell r="E841" t="str">
            <v/>
          </cell>
        </row>
        <row r="842">
          <cell r="A842" t="str">
            <v>Wallace, Sarah</v>
          </cell>
          <cell r="B842" t="str">
            <v>Palo Alto</v>
          </cell>
          <cell r="C842" t="str">
            <v>G&amp;A</v>
          </cell>
          <cell r="D842" t="str">
            <v>Yes</v>
          </cell>
          <cell r="E842" t="str">
            <v/>
          </cell>
        </row>
        <row r="843">
          <cell r="A843" t="str">
            <v>Walther, Nancy</v>
          </cell>
          <cell r="B843" t="str">
            <v>Omaha</v>
          </cell>
          <cell r="C843" t="str">
            <v>CS &amp; OPS</v>
          </cell>
          <cell r="D843" t="str">
            <v>Yes</v>
          </cell>
          <cell r="E843">
            <v>36979</v>
          </cell>
        </row>
        <row r="844">
          <cell r="A844" t="str">
            <v>Ward, Robert Tony</v>
          </cell>
          <cell r="B844" t="str">
            <v>Omaha</v>
          </cell>
          <cell r="C844" t="str">
            <v>CS &amp; OPS</v>
          </cell>
          <cell r="D844" t="str">
            <v>Yes</v>
          </cell>
          <cell r="E844" t="str">
            <v/>
          </cell>
        </row>
        <row r="845">
          <cell r="A845" t="str">
            <v>Wede, Joseph</v>
          </cell>
          <cell r="B845" t="str">
            <v>Omaha</v>
          </cell>
          <cell r="C845" t="str">
            <v>CS &amp; OPS</v>
          </cell>
          <cell r="D845" t="str">
            <v>Yes</v>
          </cell>
          <cell r="E845" t="str">
            <v/>
          </cell>
        </row>
        <row r="846">
          <cell r="A846" t="str">
            <v>Wegener, Scott</v>
          </cell>
          <cell r="B846" t="str">
            <v>Omaha</v>
          </cell>
          <cell r="C846" t="str">
            <v>CS &amp; OPS</v>
          </cell>
          <cell r="D846" t="str">
            <v>Yes</v>
          </cell>
          <cell r="E846" t="str">
            <v/>
          </cell>
        </row>
        <row r="847">
          <cell r="A847" t="str">
            <v>Wehland, Sheila</v>
          </cell>
          <cell r="B847" t="str">
            <v>Omaha</v>
          </cell>
          <cell r="C847" t="str">
            <v>CS &amp; OPS</v>
          </cell>
          <cell r="D847" t="str">
            <v>Yes</v>
          </cell>
          <cell r="E847" t="str">
            <v/>
          </cell>
        </row>
        <row r="848">
          <cell r="A848" t="str">
            <v>Wellenstein, Frank</v>
          </cell>
          <cell r="B848" t="str">
            <v>Omaha</v>
          </cell>
          <cell r="C848" t="str">
            <v>CS &amp; OPS</v>
          </cell>
          <cell r="D848" t="str">
            <v>Yes</v>
          </cell>
          <cell r="E848">
            <v>37057</v>
          </cell>
        </row>
        <row r="849">
          <cell r="A849" t="str">
            <v>Welsh, Peter</v>
          </cell>
          <cell r="B849" t="str">
            <v>Palo Alto</v>
          </cell>
          <cell r="C849" t="str">
            <v>CS &amp; OPS</v>
          </cell>
          <cell r="D849" t="str">
            <v>No</v>
          </cell>
          <cell r="E849" t="str">
            <v/>
          </cell>
        </row>
        <row r="850">
          <cell r="A850" t="str">
            <v>Welsh, Shane</v>
          </cell>
          <cell r="B850" t="str">
            <v>Omaha</v>
          </cell>
          <cell r="C850" t="str">
            <v>CS &amp; OPS</v>
          </cell>
          <cell r="D850" t="str">
            <v>Yes</v>
          </cell>
          <cell r="E850">
            <v>37113</v>
          </cell>
        </row>
        <row r="851">
          <cell r="A851" t="str">
            <v>Wenzel, Timothy</v>
          </cell>
          <cell r="B851" t="str">
            <v>Palo Alto</v>
          </cell>
          <cell r="C851" t="str">
            <v>G&amp;A</v>
          </cell>
          <cell r="D851" t="str">
            <v>Yes</v>
          </cell>
          <cell r="E851" t="str">
            <v/>
          </cell>
        </row>
        <row r="852">
          <cell r="A852" t="str">
            <v>White , Doug</v>
          </cell>
          <cell r="B852" t="str">
            <v>Palo Alto</v>
          </cell>
          <cell r="C852" t="str">
            <v>CS &amp; OPS</v>
          </cell>
          <cell r="D852" t="str">
            <v>Yes</v>
          </cell>
          <cell r="E852" t="str">
            <v/>
          </cell>
        </row>
        <row r="853">
          <cell r="A853" t="str">
            <v>White, Jason</v>
          </cell>
          <cell r="B853" t="str">
            <v>Omaha</v>
          </cell>
          <cell r="C853" t="str">
            <v>CS &amp; OPS</v>
          </cell>
          <cell r="D853" t="str">
            <v>Yes</v>
          </cell>
          <cell r="E853">
            <v>37134</v>
          </cell>
        </row>
        <row r="854">
          <cell r="A854" t="str">
            <v>Whitelaw, Doris</v>
          </cell>
          <cell r="B854" t="str">
            <v>Omaha</v>
          </cell>
          <cell r="C854" t="str">
            <v>CS &amp; OPS</v>
          </cell>
          <cell r="D854" t="str">
            <v>Yes</v>
          </cell>
          <cell r="E854" t="str">
            <v/>
          </cell>
        </row>
        <row r="855">
          <cell r="A855" t="str">
            <v>Whitlock, Nathaniel</v>
          </cell>
          <cell r="B855" t="str">
            <v>Palo Alto</v>
          </cell>
          <cell r="C855" t="str">
            <v>CS &amp; OPS</v>
          </cell>
          <cell r="D855" t="str">
            <v>Yes</v>
          </cell>
          <cell r="E855">
            <v>37011</v>
          </cell>
        </row>
        <row r="856">
          <cell r="A856" t="str">
            <v>Wichert, Sandra</v>
          </cell>
          <cell r="B856" t="str">
            <v>Omaha</v>
          </cell>
          <cell r="C856" t="str">
            <v>CS &amp; OPS</v>
          </cell>
          <cell r="D856" t="str">
            <v>Yes</v>
          </cell>
          <cell r="E856" t="str">
            <v/>
          </cell>
        </row>
        <row r="857">
          <cell r="A857" t="str">
            <v>Wider, Shawana</v>
          </cell>
          <cell r="B857" t="str">
            <v>Omaha</v>
          </cell>
          <cell r="C857" t="str">
            <v>CS &amp; OPS</v>
          </cell>
          <cell r="D857" t="str">
            <v>Yes</v>
          </cell>
          <cell r="E857">
            <v>37134</v>
          </cell>
        </row>
        <row r="858">
          <cell r="A858" t="str">
            <v>Wienbroer, Kirtley</v>
          </cell>
          <cell r="B858" t="str">
            <v>Palo Alto</v>
          </cell>
          <cell r="C858" t="str">
            <v>CS &amp; OPS</v>
          </cell>
          <cell r="D858" t="str">
            <v>Yes</v>
          </cell>
          <cell r="E858" t="str">
            <v/>
          </cell>
        </row>
        <row r="859">
          <cell r="A859" t="str">
            <v>Wilcox, Gloria</v>
          </cell>
          <cell r="B859" t="str">
            <v>Omaha</v>
          </cell>
          <cell r="C859" t="str">
            <v>CS &amp; OPS</v>
          </cell>
          <cell r="D859" t="str">
            <v>Yes</v>
          </cell>
          <cell r="E859" t="str">
            <v/>
          </cell>
        </row>
        <row r="860">
          <cell r="A860" t="str">
            <v>Willars, Danny</v>
          </cell>
          <cell r="B860" t="str">
            <v>Omaha</v>
          </cell>
          <cell r="C860" t="str">
            <v>CS &amp; OPS</v>
          </cell>
          <cell r="D860" t="str">
            <v>Yes</v>
          </cell>
          <cell r="E860" t="str">
            <v/>
          </cell>
        </row>
        <row r="861">
          <cell r="A861" t="str">
            <v>Willey, Jody</v>
          </cell>
          <cell r="B861" t="str">
            <v>Omaha</v>
          </cell>
          <cell r="C861" t="str">
            <v>CS &amp; OPS</v>
          </cell>
          <cell r="D861" t="str">
            <v>Yes</v>
          </cell>
          <cell r="E861">
            <v>36981</v>
          </cell>
        </row>
        <row r="862">
          <cell r="A862" t="str">
            <v>Williams, Andra</v>
          </cell>
          <cell r="B862" t="str">
            <v>Omaha</v>
          </cell>
          <cell r="C862" t="str">
            <v>CS &amp; OPS</v>
          </cell>
          <cell r="D862" t="str">
            <v>Yes</v>
          </cell>
          <cell r="E862">
            <v>37214</v>
          </cell>
        </row>
        <row r="863">
          <cell r="A863" t="str">
            <v>Williams, Kathy</v>
          </cell>
          <cell r="B863" t="str">
            <v>Omaha</v>
          </cell>
          <cell r="C863" t="str">
            <v>CS &amp; OPS</v>
          </cell>
          <cell r="D863" t="str">
            <v>Yes</v>
          </cell>
          <cell r="E863">
            <v>37417</v>
          </cell>
        </row>
        <row r="864">
          <cell r="A864" t="str">
            <v>Williams, Paula</v>
          </cell>
          <cell r="B864" t="str">
            <v>Omaha</v>
          </cell>
          <cell r="C864" t="str">
            <v>CS &amp; OPS</v>
          </cell>
          <cell r="D864" t="str">
            <v>Yes</v>
          </cell>
          <cell r="E864" t="str">
            <v/>
          </cell>
        </row>
        <row r="865">
          <cell r="A865" t="str">
            <v>Williams, Shelia</v>
          </cell>
          <cell r="B865" t="str">
            <v>Omaha</v>
          </cell>
          <cell r="C865" t="str">
            <v>CS &amp; OPS</v>
          </cell>
          <cell r="D865" t="str">
            <v>Yes</v>
          </cell>
          <cell r="E865" t="str">
            <v/>
          </cell>
        </row>
        <row r="866">
          <cell r="A866" t="str">
            <v>Williams-Jackson, Gwendolyn</v>
          </cell>
          <cell r="B866" t="str">
            <v>Omaha</v>
          </cell>
          <cell r="C866" t="str">
            <v>CS &amp; OPS</v>
          </cell>
          <cell r="D866" t="str">
            <v>Yes</v>
          </cell>
          <cell r="E866" t="str">
            <v/>
          </cell>
        </row>
        <row r="867">
          <cell r="A867" t="str">
            <v>Willis, Yolanda</v>
          </cell>
          <cell r="B867" t="str">
            <v>Omaha</v>
          </cell>
          <cell r="C867" t="str">
            <v>CS &amp; OPS</v>
          </cell>
          <cell r="D867" t="str">
            <v>Yes</v>
          </cell>
          <cell r="E867">
            <v>37139</v>
          </cell>
        </row>
        <row r="868">
          <cell r="A868" t="str">
            <v>Winkler, Troy</v>
          </cell>
          <cell r="B868" t="str">
            <v>Omaha</v>
          </cell>
          <cell r="C868" t="str">
            <v>CS &amp; OPS</v>
          </cell>
          <cell r="D868" t="str">
            <v>Yes</v>
          </cell>
          <cell r="E868">
            <v>37042</v>
          </cell>
        </row>
        <row r="869">
          <cell r="A869" t="str">
            <v>Wo, Steven</v>
          </cell>
          <cell r="B869" t="str">
            <v>Palo Alto</v>
          </cell>
          <cell r="C869" t="str">
            <v>CS &amp; OPS</v>
          </cell>
          <cell r="D869" t="str">
            <v>Yes</v>
          </cell>
          <cell r="E869" t="str">
            <v/>
          </cell>
        </row>
        <row r="870">
          <cell r="A870" t="str">
            <v>Woita, Lori</v>
          </cell>
          <cell r="B870" t="str">
            <v>Omaha</v>
          </cell>
          <cell r="C870" t="str">
            <v>CS &amp; OPS</v>
          </cell>
          <cell r="D870" t="str">
            <v>Yes</v>
          </cell>
          <cell r="E870" t="str">
            <v/>
          </cell>
        </row>
        <row r="871">
          <cell r="A871" t="str">
            <v>Wojcichowskyj, Mary</v>
          </cell>
          <cell r="B871" t="str">
            <v>Omaha</v>
          </cell>
          <cell r="C871" t="str">
            <v>CS &amp; OPS</v>
          </cell>
          <cell r="D871" t="str">
            <v>Yes</v>
          </cell>
          <cell r="E871">
            <v>36945</v>
          </cell>
        </row>
        <row r="872">
          <cell r="A872" t="str">
            <v>Wong, Karen</v>
          </cell>
          <cell r="B872" t="str">
            <v>Palo Alto</v>
          </cell>
          <cell r="C872" t="str">
            <v>G&amp;A</v>
          </cell>
          <cell r="D872" t="str">
            <v>Yes</v>
          </cell>
          <cell r="E872" t="str">
            <v/>
          </cell>
        </row>
        <row r="873">
          <cell r="A873" t="str">
            <v>Wong, Ki C</v>
          </cell>
          <cell r="B873" t="str">
            <v>Palo Alto</v>
          </cell>
          <cell r="C873" t="str">
            <v>Product</v>
          </cell>
          <cell r="D873" t="str">
            <v>Yes</v>
          </cell>
          <cell r="E873" t="str">
            <v/>
          </cell>
        </row>
        <row r="874">
          <cell r="A874" t="str">
            <v>Wong, Yishan</v>
          </cell>
          <cell r="B874" t="str">
            <v>Palo Alto</v>
          </cell>
          <cell r="C874" t="str">
            <v>Product</v>
          </cell>
          <cell r="D874" t="str">
            <v>Yes</v>
          </cell>
          <cell r="E874" t="str">
            <v/>
          </cell>
        </row>
        <row r="875">
          <cell r="A875" t="str">
            <v>Woodrich, Michelle</v>
          </cell>
          <cell r="B875" t="str">
            <v>Omaha</v>
          </cell>
          <cell r="C875" t="str">
            <v>CS &amp; OPS</v>
          </cell>
          <cell r="D875" t="str">
            <v>Yes</v>
          </cell>
          <cell r="E875">
            <v>36913</v>
          </cell>
        </row>
        <row r="876">
          <cell r="A876" t="str">
            <v>Woolway, Mark</v>
          </cell>
          <cell r="B876" t="str">
            <v>Palo Alto</v>
          </cell>
          <cell r="C876" t="str">
            <v>Marketing</v>
          </cell>
          <cell r="D876" t="str">
            <v>Yes</v>
          </cell>
          <cell r="E876" t="str">
            <v/>
          </cell>
        </row>
        <row r="877">
          <cell r="A877" t="str">
            <v>Wootton, Oxanna</v>
          </cell>
          <cell r="B877" t="str">
            <v>Palo Alto</v>
          </cell>
          <cell r="C877" t="str">
            <v>Product</v>
          </cell>
          <cell r="D877" t="str">
            <v>Yes</v>
          </cell>
          <cell r="E877" t="str">
            <v/>
          </cell>
        </row>
        <row r="878">
          <cell r="A878" t="str">
            <v>Wright, Cynthia</v>
          </cell>
          <cell r="B878" t="str">
            <v>Omaha</v>
          </cell>
          <cell r="C878" t="str">
            <v>CS &amp; OPS</v>
          </cell>
          <cell r="D878" t="str">
            <v>Yes</v>
          </cell>
          <cell r="E878" t="str">
            <v/>
          </cell>
        </row>
        <row r="879">
          <cell r="A879" t="str">
            <v>Wu, William</v>
          </cell>
          <cell r="B879" t="str">
            <v>Palo Alto</v>
          </cell>
          <cell r="C879" t="str">
            <v>Product</v>
          </cell>
          <cell r="D879" t="str">
            <v>Yes</v>
          </cell>
          <cell r="E879" t="str">
            <v/>
          </cell>
        </row>
        <row r="880">
          <cell r="A880" t="str">
            <v>Wycoff, James</v>
          </cell>
          <cell r="B880" t="str">
            <v>Omaha</v>
          </cell>
          <cell r="C880" t="str">
            <v>CS &amp; OPS</v>
          </cell>
          <cell r="D880" t="str">
            <v>Yes</v>
          </cell>
          <cell r="E880">
            <v>37172</v>
          </cell>
        </row>
        <row r="881">
          <cell r="A881" t="str">
            <v>Wyman, Patrick</v>
          </cell>
          <cell r="B881" t="str">
            <v>Omaha</v>
          </cell>
          <cell r="C881" t="str">
            <v>Product</v>
          </cell>
          <cell r="D881" t="str">
            <v>Yes</v>
          </cell>
          <cell r="E881" t="str">
            <v/>
          </cell>
        </row>
        <row r="882">
          <cell r="A882" t="str">
            <v>Yeo, Cynthia</v>
          </cell>
          <cell r="B882" t="str">
            <v>Palo Alto</v>
          </cell>
          <cell r="C882" t="str">
            <v>G&amp;A</v>
          </cell>
          <cell r="D882" t="str">
            <v>Yes</v>
          </cell>
          <cell r="E882">
            <v>37158</v>
          </cell>
        </row>
        <row r="883">
          <cell r="A883" t="str">
            <v>Yochum, Aric</v>
          </cell>
          <cell r="B883" t="str">
            <v>Omaha</v>
          </cell>
          <cell r="C883" t="str">
            <v>CS &amp; OPS</v>
          </cell>
          <cell r="D883" t="str">
            <v>Yes</v>
          </cell>
          <cell r="E883" t="str">
            <v/>
          </cell>
        </row>
        <row r="884">
          <cell r="A884" t="str">
            <v>Young, Artez</v>
          </cell>
          <cell r="B884" t="str">
            <v>Omaha</v>
          </cell>
          <cell r="C884" t="str">
            <v>CS &amp; OPS</v>
          </cell>
          <cell r="D884" t="str">
            <v>Yes</v>
          </cell>
          <cell r="E884">
            <v>37397</v>
          </cell>
        </row>
        <row r="885">
          <cell r="A885" t="str">
            <v>Yu, Haw</v>
          </cell>
          <cell r="B885" t="str">
            <v>Palo Alto</v>
          </cell>
          <cell r="C885" t="str">
            <v>Product</v>
          </cell>
          <cell r="D885" t="str">
            <v>Yes</v>
          </cell>
          <cell r="E885" t="str">
            <v/>
          </cell>
        </row>
        <row r="886">
          <cell r="A886" t="str">
            <v>Zakaras, Debbie</v>
          </cell>
          <cell r="B886" t="str">
            <v>Omaha</v>
          </cell>
          <cell r="C886" t="str">
            <v>CS &amp; OPS</v>
          </cell>
          <cell r="D886" t="str">
            <v>Yes</v>
          </cell>
          <cell r="E886" t="str">
            <v/>
          </cell>
        </row>
        <row r="887">
          <cell r="A887" t="str">
            <v>Zaporowski, Tiffany</v>
          </cell>
          <cell r="B887" t="str">
            <v>Omaha</v>
          </cell>
          <cell r="C887" t="str">
            <v>CS &amp; OPS</v>
          </cell>
          <cell r="D887" t="str">
            <v>Yes</v>
          </cell>
          <cell r="E887" t="str">
            <v/>
          </cell>
        </row>
        <row r="888">
          <cell r="A888" t="str">
            <v>Zhang, Jimmy</v>
          </cell>
          <cell r="B888" t="str">
            <v>Palo Alto</v>
          </cell>
          <cell r="C888" t="str">
            <v>Product</v>
          </cell>
          <cell r="D888" t="str">
            <v>Yes</v>
          </cell>
          <cell r="E888">
            <v>36540</v>
          </cell>
        </row>
        <row r="889">
          <cell r="A889" t="str">
            <v>Zurfluh-Bonar, Denise</v>
          </cell>
          <cell r="B889" t="str">
            <v>Omaha</v>
          </cell>
          <cell r="C889" t="str">
            <v>CS &amp; OPS</v>
          </cell>
          <cell r="D889" t="str">
            <v>Yes</v>
          </cell>
          <cell r="E889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n-employees list"/>
      <sheetName val="Recon &amp; JE's"/>
      <sheetName val="Projections"/>
      <sheetName val="FMV Summary"/>
      <sheetName val="Accelerated Vesting Q4'01"/>
      <sheetName val="Stock Comp. by Function"/>
      <sheetName val="Cheap Stock 12-31-01"/>
      <sheetName val="Liquidity Program"/>
      <sheetName val="Peter Thiel Private Placement"/>
      <sheetName val="Cheap Stock 9-30-01"/>
      <sheetName val="Employee Master"/>
    </sheetNames>
    <sheetDataSet>
      <sheetData sheetId="0" refreshError="1">
        <row r="6">
          <cell r="A6" t="str">
            <v>Aggarwal, Sanjay</v>
          </cell>
          <cell r="B6" t="str">
            <v>No</v>
          </cell>
        </row>
        <row r="7">
          <cell r="A7" t="str">
            <v>Banister, Scott</v>
          </cell>
          <cell r="B7" t="str">
            <v>No</v>
          </cell>
        </row>
        <row r="8">
          <cell r="A8" t="str">
            <v>Boneh, Dan</v>
          </cell>
          <cell r="B8" t="str">
            <v>No</v>
          </cell>
        </row>
        <row r="9">
          <cell r="A9" t="str">
            <v>Christiansen, Lyn</v>
          </cell>
          <cell r="B9" t="str">
            <v>No</v>
          </cell>
        </row>
        <row r="10">
          <cell r="A10" t="str">
            <v>Community Bank Shares,</v>
          </cell>
          <cell r="B10" t="str">
            <v>No</v>
          </cell>
        </row>
        <row r="11">
          <cell r="A11" t="str">
            <v>Direct Staffing, (Malek Elaawar)</v>
          </cell>
          <cell r="B11" t="str">
            <v>No</v>
          </cell>
        </row>
        <row r="12">
          <cell r="A12" t="str">
            <v>Eyre, Mary</v>
          </cell>
          <cell r="B12" t="str">
            <v>No</v>
          </cell>
        </row>
        <row r="13">
          <cell r="A13" t="str">
            <v>Fishburne, Rodes</v>
          </cell>
          <cell r="B13" t="str">
            <v>No</v>
          </cell>
        </row>
        <row r="14">
          <cell r="A14" t="str">
            <v>Frezza, Robert</v>
          </cell>
          <cell r="B14" t="str">
            <v>No</v>
          </cell>
        </row>
        <row r="15">
          <cell r="A15" t="str">
            <v>Hellman, Martin</v>
          </cell>
          <cell r="B15" t="str">
            <v>No</v>
          </cell>
        </row>
        <row r="16">
          <cell r="A16" t="str">
            <v>Huss, Eric</v>
          </cell>
          <cell r="B16" t="str">
            <v>No</v>
          </cell>
        </row>
        <row r="17">
          <cell r="A17" t="str">
            <v>Johnson, Craig</v>
          </cell>
          <cell r="B17" t="str">
            <v>No</v>
          </cell>
        </row>
        <row r="18">
          <cell r="A18" t="str">
            <v>Korba, Randy</v>
          </cell>
          <cell r="B18" t="str">
            <v>No</v>
          </cell>
        </row>
        <row r="19">
          <cell r="A19" t="str">
            <v>Loftesness, Scott</v>
          </cell>
          <cell r="B19" t="str">
            <v>No</v>
          </cell>
        </row>
        <row r="20">
          <cell r="A20" t="str">
            <v>Milan, Ginna</v>
          </cell>
          <cell r="B20" t="str">
            <v>No</v>
          </cell>
        </row>
        <row r="21">
          <cell r="A21" t="str">
            <v>O'Mahony, Frank</v>
          </cell>
          <cell r="B21" t="str">
            <v>No</v>
          </cell>
        </row>
        <row r="22">
          <cell r="A22" t="str">
            <v>Osaka, Glenn</v>
          </cell>
          <cell r="B22" t="str">
            <v>No</v>
          </cell>
        </row>
        <row r="23">
          <cell r="A23" t="str">
            <v>Pacholski, John</v>
          </cell>
          <cell r="B23" t="str">
            <v>No</v>
          </cell>
        </row>
        <row r="24">
          <cell r="A24" t="str">
            <v>Perez, Ken</v>
          </cell>
          <cell r="B24" t="str">
            <v>No</v>
          </cell>
        </row>
        <row r="25">
          <cell r="A25" t="str">
            <v>Petras, Michael</v>
          </cell>
          <cell r="B25" t="str">
            <v>No</v>
          </cell>
        </row>
        <row r="26">
          <cell r="A26" t="str">
            <v>Powers, John</v>
          </cell>
          <cell r="B26" t="str">
            <v>No</v>
          </cell>
        </row>
        <row r="27">
          <cell r="A27" t="str">
            <v>Robinson, Peter</v>
          </cell>
          <cell r="B27" t="str">
            <v>No</v>
          </cell>
        </row>
        <row r="28">
          <cell r="A28" t="str">
            <v>Rockower, Ed</v>
          </cell>
          <cell r="B28" t="str">
            <v>No</v>
          </cell>
        </row>
        <row r="29">
          <cell r="A29" t="str">
            <v>Ruffin, Edmund</v>
          </cell>
          <cell r="B29" t="str">
            <v>No</v>
          </cell>
        </row>
        <row r="30">
          <cell r="A30" t="str">
            <v>Ryan, Steve</v>
          </cell>
          <cell r="B30" t="str">
            <v>No</v>
          </cell>
        </row>
        <row r="31">
          <cell r="A31" t="str">
            <v>Shove, Greg</v>
          </cell>
          <cell r="B31" t="str">
            <v>No</v>
          </cell>
        </row>
        <row r="32">
          <cell r="A32" t="str">
            <v>Stratthalan, Eric</v>
          </cell>
          <cell r="B32" t="str">
            <v>No</v>
          </cell>
        </row>
        <row r="33">
          <cell r="A33" t="str">
            <v>Tate, Karen</v>
          </cell>
          <cell r="B33" t="str">
            <v>No</v>
          </cell>
        </row>
        <row r="34">
          <cell r="A34" t="str">
            <v>Tuesday Ventures LLC,</v>
          </cell>
          <cell r="B34" t="str">
            <v>No</v>
          </cell>
        </row>
        <row r="35">
          <cell r="A35" t="str">
            <v>VLG,</v>
          </cell>
          <cell r="B35" t="str">
            <v>No</v>
          </cell>
        </row>
        <row r="36">
          <cell r="A36" t="str">
            <v>Welsh, Peter</v>
          </cell>
          <cell r="B36" t="str">
            <v>No</v>
          </cell>
        </row>
        <row r="37">
          <cell r="B37" t="str">
            <v>Yes</v>
          </cell>
        </row>
      </sheetData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n Amortization Schedule"/>
      <sheetName val="Journal Entry"/>
      <sheetName val="Accounting Overview"/>
      <sheetName val="Non-employees list"/>
    </sheetNames>
    <sheetDataSet>
      <sheetData sheetId="0" refreshError="1">
        <row r="5">
          <cell r="D5">
            <v>4342070</v>
          </cell>
        </row>
        <row r="6">
          <cell r="D6">
            <v>4.4999999999999998E-2</v>
          </cell>
        </row>
        <row r="7">
          <cell r="D7">
            <v>3</v>
          </cell>
        </row>
        <row r="9">
          <cell r="D9">
            <v>41577</v>
          </cell>
        </row>
        <row r="17">
          <cell r="I17">
            <v>4342070</v>
          </cell>
          <cell r="L17">
            <v>41578</v>
          </cell>
          <cell r="M17">
            <v>1382855.6940159716</v>
          </cell>
          <cell r="N17">
            <v>2959214.3059840286</v>
          </cell>
        </row>
        <row r="18">
          <cell r="I18">
            <v>4229189.5341301793</v>
          </cell>
        </row>
        <row r="19">
          <cell r="I19">
            <v>4115885.7665133472</v>
          </cell>
        </row>
        <row r="20">
          <cell r="I20">
            <v>4002157.109767952</v>
          </cell>
        </row>
        <row r="21">
          <cell r="I21">
            <v>3888001.9705597614</v>
          </cell>
        </row>
        <row r="22">
          <cell r="I22">
            <v>3773418.7495795405</v>
          </cell>
        </row>
        <row r="23">
          <cell r="I23">
            <v>3658405.8415206433</v>
          </cell>
        </row>
        <row r="24">
          <cell r="I24">
            <v>3542961.6350565255</v>
          </cell>
        </row>
        <row r="25">
          <cell r="I25">
            <v>3427084.512818167</v>
          </cell>
        </row>
        <row r="26">
          <cell r="I26">
            <v>3310772.851371415</v>
          </cell>
        </row>
        <row r="27">
          <cell r="I27">
            <v>3194025.0211942378</v>
          </cell>
        </row>
        <row r="28">
          <cell r="I28">
            <v>3076839.386653896</v>
          </cell>
        </row>
        <row r="29">
          <cell r="I29">
            <v>2959214.3059840277</v>
          </cell>
        </row>
        <row r="30">
          <cell r="I30">
            <v>2841148.1312616477</v>
          </cell>
        </row>
        <row r="31">
          <cell r="I31">
            <v>2722639.2083840584</v>
          </cell>
        </row>
        <row r="32">
          <cell r="I32">
            <v>2603685.8770456784</v>
          </cell>
        </row>
        <row r="33">
          <cell r="I33">
            <v>2484286.4707147796</v>
          </cell>
        </row>
        <row r="34">
          <cell r="I34">
            <v>2364439.3166101398</v>
          </cell>
        </row>
        <row r="35">
          <cell r="I35">
            <v>2244142.7356776074</v>
          </cell>
        </row>
        <row r="36">
          <cell r="I36">
            <v>2123395.0425665784</v>
          </cell>
        </row>
        <row r="37">
          <cell r="I37">
            <v>2002194.5456063829</v>
          </cell>
        </row>
        <row r="38">
          <cell r="I38">
            <v>1880539.5467825865</v>
          </cell>
        </row>
        <row r="39">
          <cell r="I39">
            <v>1758428.341713201</v>
          </cell>
        </row>
        <row r="40">
          <cell r="I40">
            <v>1635859.2196248053</v>
          </cell>
        </row>
        <row r="41">
          <cell r="I41">
            <v>1512830.463328578</v>
          </cell>
        </row>
        <row r="42">
          <cell r="I42">
            <v>1389340.3491962401</v>
          </cell>
        </row>
        <row r="43">
          <cell r="I43">
            <v>1265387.1471359057</v>
          </cell>
        </row>
        <row r="44">
          <cell r="I44">
            <v>1140969.1205678452</v>
          </cell>
        </row>
        <row r="45">
          <cell r="I45">
            <v>1016084.5264001543</v>
          </cell>
        </row>
        <row r="46">
          <cell r="I46">
            <v>890731.61500433472</v>
          </cell>
        </row>
        <row r="47">
          <cell r="I47">
            <v>764908.63019078074</v>
          </cell>
        </row>
        <row r="48">
          <cell r="I48">
            <v>638613.80918417592</v>
          </cell>
        </row>
        <row r="49">
          <cell r="I49">
            <v>511845.38259879634</v>
          </cell>
        </row>
        <row r="50">
          <cell r="I50">
            <v>384601.57441372157</v>
          </cell>
        </row>
        <row r="51">
          <cell r="I51">
            <v>256880.60194795279</v>
          </cell>
        </row>
        <row r="52">
          <cell r="I52">
            <v>128680.67583543737</v>
          </cell>
        </row>
        <row r="53">
          <cell r="I53">
            <v>0</v>
          </cell>
        </row>
        <row r="54">
          <cell r="I54">
            <v>0</v>
          </cell>
        </row>
        <row r="55">
          <cell r="I55">
            <v>0</v>
          </cell>
        </row>
        <row r="56">
          <cell r="I56">
            <v>0</v>
          </cell>
        </row>
        <row r="57">
          <cell r="I57">
            <v>0</v>
          </cell>
        </row>
        <row r="58">
          <cell r="I58">
            <v>0</v>
          </cell>
        </row>
        <row r="59">
          <cell r="I59">
            <v>0</v>
          </cell>
        </row>
        <row r="60">
          <cell r="I60">
            <v>0</v>
          </cell>
        </row>
        <row r="61">
          <cell r="I61">
            <v>0</v>
          </cell>
        </row>
        <row r="62">
          <cell r="I62">
            <v>0</v>
          </cell>
        </row>
        <row r="63">
          <cell r="I63">
            <v>0</v>
          </cell>
        </row>
        <row r="64">
          <cell r="I64">
            <v>0</v>
          </cell>
        </row>
        <row r="65">
          <cell r="I65">
            <v>0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0</v>
          </cell>
        </row>
        <row r="69">
          <cell r="I69">
            <v>0</v>
          </cell>
        </row>
        <row r="70">
          <cell r="I70">
            <v>0</v>
          </cell>
        </row>
        <row r="71">
          <cell r="I71">
            <v>0</v>
          </cell>
        </row>
        <row r="72">
          <cell r="I72">
            <v>0</v>
          </cell>
        </row>
        <row r="73">
          <cell r="I73">
            <v>0</v>
          </cell>
        </row>
        <row r="74">
          <cell r="I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0</v>
          </cell>
        </row>
        <row r="78">
          <cell r="I78">
            <v>0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82">
          <cell r="I82">
            <v>0</v>
          </cell>
        </row>
        <row r="83">
          <cell r="I83">
            <v>0</v>
          </cell>
        </row>
        <row r="84">
          <cell r="I84">
            <v>0</v>
          </cell>
        </row>
        <row r="85">
          <cell r="I85">
            <v>0</v>
          </cell>
        </row>
        <row r="86">
          <cell r="I86">
            <v>0</v>
          </cell>
        </row>
        <row r="87">
          <cell r="I87">
            <v>0</v>
          </cell>
        </row>
        <row r="88">
          <cell r="I88">
            <v>0</v>
          </cell>
        </row>
        <row r="89">
          <cell r="I89">
            <v>0</v>
          </cell>
        </row>
        <row r="90">
          <cell r="I90">
            <v>0</v>
          </cell>
        </row>
        <row r="91">
          <cell r="I91">
            <v>0</v>
          </cell>
        </row>
        <row r="92">
          <cell r="I92">
            <v>0</v>
          </cell>
        </row>
        <row r="93">
          <cell r="I93">
            <v>0</v>
          </cell>
        </row>
        <row r="94">
          <cell r="I94">
            <v>0</v>
          </cell>
        </row>
        <row r="95">
          <cell r="I95">
            <v>0</v>
          </cell>
        </row>
        <row r="96">
          <cell r="I96">
            <v>0</v>
          </cell>
        </row>
        <row r="97">
          <cell r="I97">
            <v>0</v>
          </cell>
        </row>
        <row r="98">
          <cell r="I98">
            <v>0</v>
          </cell>
        </row>
        <row r="99">
          <cell r="I99">
            <v>0</v>
          </cell>
        </row>
        <row r="100">
          <cell r="I100">
            <v>0</v>
          </cell>
        </row>
        <row r="101">
          <cell r="I101">
            <v>0</v>
          </cell>
        </row>
        <row r="102">
          <cell r="I102">
            <v>0</v>
          </cell>
        </row>
        <row r="103">
          <cell r="I103">
            <v>0</v>
          </cell>
        </row>
        <row r="104">
          <cell r="I104">
            <v>0</v>
          </cell>
        </row>
        <row r="105">
          <cell r="I105">
            <v>0</v>
          </cell>
        </row>
        <row r="106">
          <cell r="I106">
            <v>0</v>
          </cell>
        </row>
        <row r="107">
          <cell r="I107">
            <v>0</v>
          </cell>
        </row>
        <row r="108">
          <cell r="I108">
            <v>0</v>
          </cell>
        </row>
        <row r="109">
          <cell r="I109">
            <v>0</v>
          </cell>
        </row>
        <row r="110">
          <cell r="I110">
            <v>0</v>
          </cell>
        </row>
        <row r="111">
          <cell r="I111">
            <v>0</v>
          </cell>
        </row>
        <row r="112">
          <cell r="I112">
            <v>0</v>
          </cell>
        </row>
        <row r="113">
          <cell r="I113">
            <v>0</v>
          </cell>
        </row>
        <row r="114">
          <cell r="I114">
            <v>0</v>
          </cell>
        </row>
        <row r="115"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I118">
            <v>0</v>
          </cell>
        </row>
        <row r="119">
          <cell r="I119">
            <v>0</v>
          </cell>
        </row>
        <row r="120">
          <cell r="I120">
            <v>0</v>
          </cell>
        </row>
        <row r="121">
          <cell r="I121">
            <v>0</v>
          </cell>
        </row>
        <row r="122">
          <cell r="I122">
            <v>0</v>
          </cell>
        </row>
        <row r="123">
          <cell r="I123">
            <v>0</v>
          </cell>
        </row>
        <row r="124">
          <cell r="I124">
            <v>0</v>
          </cell>
        </row>
        <row r="125">
          <cell r="I125">
            <v>0</v>
          </cell>
        </row>
        <row r="126">
          <cell r="I126">
            <v>0</v>
          </cell>
        </row>
        <row r="127">
          <cell r="I127">
            <v>0</v>
          </cell>
        </row>
        <row r="128">
          <cell r="I128">
            <v>0</v>
          </cell>
        </row>
        <row r="129">
          <cell r="I129">
            <v>0</v>
          </cell>
        </row>
        <row r="130">
          <cell r="I130">
            <v>0</v>
          </cell>
        </row>
        <row r="131">
          <cell r="I131">
            <v>0</v>
          </cell>
        </row>
        <row r="132">
          <cell r="I132">
            <v>0</v>
          </cell>
        </row>
        <row r="133">
          <cell r="I133">
            <v>0</v>
          </cell>
        </row>
        <row r="134">
          <cell r="I134">
            <v>0</v>
          </cell>
        </row>
        <row r="135">
          <cell r="I135">
            <v>0</v>
          </cell>
        </row>
        <row r="136">
          <cell r="I136">
            <v>0</v>
          </cell>
        </row>
        <row r="137">
          <cell r="I137">
            <v>0</v>
          </cell>
        </row>
        <row r="138">
          <cell r="I138">
            <v>0</v>
          </cell>
        </row>
        <row r="139">
          <cell r="I139">
            <v>0</v>
          </cell>
        </row>
        <row r="140">
          <cell r="I140">
            <v>0</v>
          </cell>
        </row>
        <row r="141">
          <cell r="I141">
            <v>0</v>
          </cell>
        </row>
        <row r="142">
          <cell r="I142">
            <v>0</v>
          </cell>
        </row>
        <row r="143">
          <cell r="I143">
            <v>0</v>
          </cell>
        </row>
        <row r="144">
          <cell r="I144">
            <v>0</v>
          </cell>
        </row>
        <row r="145">
          <cell r="I145">
            <v>0</v>
          </cell>
        </row>
        <row r="146">
          <cell r="I146">
            <v>0</v>
          </cell>
        </row>
        <row r="147">
          <cell r="I147">
            <v>0</v>
          </cell>
        </row>
        <row r="148">
          <cell r="I148">
            <v>0</v>
          </cell>
        </row>
        <row r="149">
          <cell r="I149">
            <v>0</v>
          </cell>
        </row>
        <row r="150">
          <cell r="I150">
            <v>0</v>
          </cell>
        </row>
        <row r="151">
          <cell r="I151">
            <v>0</v>
          </cell>
        </row>
        <row r="152">
          <cell r="I152">
            <v>0</v>
          </cell>
        </row>
        <row r="153">
          <cell r="I153">
            <v>0</v>
          </cell>
        </row>
        <row r="154">
          <cell r="I154">
            <v>0</v>
          </cell>
        </row>
        <row r="155">
          <cell r="I155">
            <v>0</v>
          </cell>
        </row>
        <row r="156">
          <cell r="I156">
            <v>0</v>
          </cell>
        </row>
        <row r="157">
          <cell r="I157">
            <v>0</v>
          </cell>
        </row>
        <row r="158">
          <cell r="I158">
            <v>0</v>
          </cell>
        </row>
        <row r="159">
          <cell r="I159">
            <v>0</v>
          </cell>
        </row>
        <row r="160">
          <cell r="I160">
            <v>0</v>
          </cell>
        </row>
        <row r="161">
          <cell r="I161">
            <v>0</v>
          </cell>
        </row>
        <row r="162">
          <cell r="I162">
            <v>0</v>
          </cell>
        </row>
        <row r="163">
          <cell r="I163">
            <v>0</v>
          </cell>
        </row>
        <row r="164">
          <cell r="I164">
            <v>0</v>
          </cell>
        </row>
        <row r="165">
          <cell r="I165">
            <v>0</v>
          </cell>
        </row>
        <row r="166">
          <cell r="I166">
            <v>0</v>
          </cell>
        </row>
        <row r="167">
          <cell r="I167">
            <v>0</v>
          </cell>
        </row>
        <row r="168">
          <cell r="I168">
            <v>0</v>
          </cell>
        </row>
        <row r="169">
          <cell r="I169">
            <v>0</v>
          </cell>
        </row>
        <row r="170">
          <cell r="I170">
            <v>0</v>
          </cell>
        </row>
        <row r="171">
          <cell r="I171">
            <v>0</v>
          </cell>
        </row>
        <row r="172">
          <cell r="I172">
            <v>0</v>
          </cell>
        </row>
        <row r="173">
          <cell r="I173">
            <v>0</v>
          </cell>
        </row>
        <row r="174">
          <cell r="I174">
            <v>0</v>
          </cell>
        </row>
        <row r="175">
          <cell r="I175">
            <v>0</v>
          </cell>
        </row>
        <row r="176">
          <cell r="I176">
            <v>0</v>
          </cell>
        </row>
        <row r="177">
          <cell r="I177">
            <v>0</v>
          </cell>
        </row>
        <row r="178">
          <cell r="I178">
            <v>0</v>
          </cell>
        </row>
        <row r="179">
          <cell r="I179">
            <v>0</v>
          </cell>
        </row>
        <row r="180">
          <cell r="I180">
            <v>0</v>
          </cell>
        </row>
        <row r="181">
          <cell r="I181">
            <v>0</v>
          </cell>
        </row>
        <row r="182">
          <cell r="I182">
            <v>0</v>
          </cell>
        </row>
        <row r="183">
          <cell r="I183">
            <v>0</v>
          </cell>
        </row>
        <row r="184">
          <cell r="I184">
            <v>0</v>
          </cell>
        </row>
        <row r="185">
          <cell r="I185">
            <v>0</v>
          </cell>
        </row>
        <row r="186">
          <cell r="I186">
            <v>0</v>
          </cell>
        </row>
        <row r="187">
          <cell r="I187">
            <v>0</v>
          </cell>
        </row>
        <row r="188">
          <cell r="I188">
            <v>0</v>
          </cell>
        </row>
        <row r="189">
          <cell r="I189">
            <v>0</v>
          </cell>
        </row>
        <row r="190">
          <cell r="I190">
            <v>0</v>
          </cell>
        </row>
        <row r="191">
          <cell r="I191">
            <v>0</v>
          </cell>
        </row>
        <row r="192">
          <cell r="I192">
            <v>0</v>
          </cell>
        </row>
        <row r="193">
          <cell r="I193">
            <v>0</v>
          </cell>
        </row>
        <row r="194">
          <cell r="I194">
            <v>0</v>
          </cell>
        </row>
        <row r="195">
          <cell r="I195">
            <v>0</v>
          </cell>
        </row>
        <row r="196">
          <cell r="I196">
            <v>0</v>
          </cell>
        </row>
        <row r="197">
          <cell r="I197">
            <v>0</v>
          </cell>
        </row>
        <row r="198">
          <cell r="I198">
            <v>0</v>
          </cell>
        </row>
        <row r="199">
          <cell r="I199">
            <v>0</v>
          </cell>
        </row>
        <row r="200">
          <cell r="I200">
            <v>0</v>
          </cell>
        </row>
        <row r="201">
          <cell r="I201">
            <v>0</v>
          </cell>
        </row>
        <row r="202">
          <cell r="I202">
            <v>0</v>
          </cell>
        </row>
        <row r="203">
          <cell r="I203">
            <v>0</v>
          </cell>
        </row>
        <row r="204">
          <cell r="I204">
            <v>0</v>
          </cell>
        </row>
        <row r="205">
          <cell r="I205">
            <v>0</v>
          </cell>
        </row>
        <row r="206">
          <cell r="I206">
            <v>0</v>
          </cell>
        </row>
        <row r="207">
          <cell r="I207">
            <v>0</v>
          </cell>
        </row>
        <row r="208">
          <cell r="I208">
            <v>0</v>
          </cell>
        </row>
        <row r="209">
          <cell r="I209">
            <v>0</v>
          </cell>
        </row>
        <row r="210">
          <cell r="I210">
            <v>0</v>
          </cell>
        </row>
        <row r="211">
          <cell r="I211">
            <v>0</v>
          </cell>
        </row>
        <row r="212">
          <cell r="I212">
            <v>0</v>
          </cell>
        </row>
        <row r="213">
          <cell r="I213">
            <v>0</v>
          </cell>
        </row>
        <row r="214">
          <cell r="I214">
            <v>0</v>
          </cell>
        </row>
        <row r="215">
          <cell r="I215">
            <v>0</v>
          </cell>
        </row>
        <row r="216">
          <cell r="I216">
            <v>0</v>
          </cell>
        </row>
        <row r="217">
          <cell r="I217">
            <v>0</v>
          </cell>
        </row>
        <row r="218">
          <cell r="I218">
            <v>0</v>
          </cell>
        </row>
        <row r="219">
          <cell r="I219">
            <v>0</v>
          </cell>
        </row>
        <row r="220">
          <cell r="I220">
            <v>0</v>
          </cell>
        </row>
        <row r="221">
          <cell r="I221">
            <v>0</v>
          </cell>
        </row>
        <row r="222">
          <cell r="I222">
            <v>0</v>
          </cell>
        </row>
        <row r="223">
          <cell r="I223">
            <v>0</v>
          </cell>
        </row>
        <row r="224">
          <cell r="I224">
            <v>0</v>
          </cell>
        </row>
        <row r="225">
          <cell r="I225">
            <v>0</v>
          </cell>
        </row>
        <row r="226">
          <cell r="I226">
            <v>0</v>
          </cell>
        </row>
        <row r="227">
          <cell r="I227">
            <v>0</v>
          </cell>
        </row>
        <row r="228">
          <cell r="I228">
            <v>0</v>
          </cell>
        </row>
        <row r="229">
          <cell r="I229">
            <v>0</v>
          </cell>
        </row>
        <row r="230">
          <cell r="I230">
            <v>0</v>
          </cell>
        </row>
        <row r="231">
          <cell r="I231">
            <v>0</v>
          </cell>
        </row>
        <row r="232">
          <cell r="I232">
            <v>0</v>
          </cell>
        </row>
        <row r="233">
          <cell r="I233">
            <v>0</v>
          </cell>
        </row>
        <row r="234">
          <cell r="I234">
            <v>0</v>
          </cell>
        </row>
        <row r="235">
          <cell r="I235">
            <v>0</v>
          </cell>
        </row>
        <row r="236">
          <cell r="I236">
            <v>0</v>
          </cell>
        </row>
        <row r="237">
          <cell r="I237">
            <v>0</v>
          </cell>
        </row>
        <row r="238">
          <cell r="I238">
            <v>0</v>
          </cell>
        </row>
        <row r="239">
          <cell r="I239">
            <v>0</v>
          </cell>
        </row>
        <row r="240">
          <cell r="I240">
            <v>0</v>
          </cell>
        </row>
        <row r="241">
          <cell r="I241">
            <v>0</v>
          </cell>
        </row>
        <row r="242">
          <cell r="I242">
            <v>0</v>
          </cell>
        </row>
        <row r="243">
          <cell r="I243">
            <v>0</v>
          </cell>
        </row>
        <row r="244">
          <cell r="I244">
            <v>0</v>
          </cell>
        </row>
        <row r="245">
          <cell r="I245">
            <v>0</v>
          </cell>
        </row>
        <row r="246">
          <cell r="I246">
            <v>0</v>
          </cell>
        </row>
        <row r="247">
          <cell r="I247">
            <v>0</v>
          </cell>
        </row>
        <row r="248">
          <cell r="I248">
            <v>0</v>
          </cell>
        </row>
        <row r="249">
          <cell r="I249">
            <v>0</v>
          </cell>
        </row>
        <row r="250">
          <cell r="I250">
            <v>0</v>
          </cell>
        </row>
        <row r="251">
          <cell r="I251">
            <v>0</v>
          </cell>
        </row>
        <row r="252">
          <cell r="I252">
            <v>0</v>
          </cell>
        </row>
        <row r="253">
          <cell r="I253">
            <v>0</v>
          </cell>
        </row>
        <row r="254">
          <cell r="I254">
            <v>0</v>
          </cell>
        </row>
        <row r="255">
          <cell r="I255">
            <v>0</v>
          </cell>
        </row>
        <row r="256">
          <cell r="I256">
            <v>0</v>
          </cell>
        </row>
        <row r="257">
          <cell r="I257">
            <v>0</v>
          </cell>
        </row>
        <row r="258">
          <cell r="I258">
            <v>0</v>
          </cell>
        </row>
        <row r="259">
          <cell r="I259">
            <v>0</v>
          </cell>
        </row>
        <row r="260">
          <cell r="I260">
            <v>0</v>
          </cell>
        </row>
        <row r="261">
          <cell r="I261">
            <v>0</v>
          </cell>
        </row>
        <row r="262">
          <cell r="I262">
            <v>0</v>
          </cell>
        </row>
        <row r="263">
          <cell r="I263">
            <v>0</v>
          </cell>
        </row>
        <row r="264">
          <cell r="I264">
            <v>0</v>
          </cell>
        </row>
        <row r="265">
          <cell r="I265">
            <v>0</v>
          </cell>
        </row>
        <row r="266">
          <cell r="I266">
            <v>0</v>
          </cell>
        </row>
        <row r="267">
          <cell r="I267">
            <v>0</v>
          </cell>
        </row>
        <row r="268">
          <cell r="I268">
            <v>0</v>
          </cell>
        </row>
        <row r="269">
          <cell r="I269">
            <v>0</v>
          </cell>
        </row>
        <row r="270">
          <cell r="I270">
            <v>0</v>
          </cell>
        </row>
        <row r="271">
          <cell r="I271">
            <v>0</v>
          </cell>
        </row>
        <row r="272">
          <cell r="I272">
            <v>0</v>
          </cell>
        </row>
        <row r="273">
          <cell r="I273">
            <v>0</v>
          </cell>
        </row>
        <row r="274">
          <cell r="I274">
            <v>0</v>
          </cell>
        </row>
        <row r="275">
          <cell r="I275">
            <v>0</v>
          </cell>
        </row>
        <row r="276">
          <cell r="I276">
            <v>0</v>
          </cell>
        </row>
        <row r="277">
          <cell r="I277">
            <v>0</v>
          </cell>
        </row>
        <row r="278">
          <cell r="I278">
            <v>0</v>
          </cell>
        </row>
        <row r="279">
          <cell r="I279">
            <v>0</v>
          </cell>
        </row>
        <row r="280">
          <cell r="I280">
            <v>0</v>
          </cell>
        </row>
        <row r="281">
          <cell r="I281">
            <v>0</v>
          </cell>
        </row>
        <row r="282">
          <cell r="I282">
            <v>0</v>
          </cell>
        </row>
        <row r="283">
          <cell r="I283">
            <v>0</v>
          </cell>
        </row>
        <row r="284">
          <cell r="I284">
            <v>0</v>
          </cell>
        </row>
        <row r="285">
          <cell r="I285">
            <v>0</v>
          </cell>
        </row>
        <row r="286">
          <cell r="I286">
            <v>0</v>
          </cell>
        </row>
        <row r="287">
          <cell r="I287">
            <v>0</v>
          </cell>
        </row>
        <row r="288">
          <cell r="I288">
            <v>0</v>
          </cell>
        </row>
        <row r="289">
          <cell r="I289">
            <v>0</v>
          </cell>
        </row>
        <row r="290">
          <cell r="I290">
            <v>0</v>
          </cell>
        </row>
        <row r="291">
          <cell r="I291">
            <v>0</v>
          </cell>
        </row>
        <row r="292">
          <cell r="I292">
            <v>0</v>
          </cell>
        </row>
        <row r="293">
          <cell r="I293">
            <v>0</v>
          </cell>
        </row>
        <row r="294">
          <cell r="I294">
            <v>0</v>
          </cell>
        </row>
        <row r="295">
          <cell r="I295">
            <v>0</v>
          </cell>
        </row>
        <row r="296">
          <cell r="I296">
            <v>0</v>
          </cell>
        </row>
        <row r="297">
          <cell r="I297">
            <v>0</v>
          </cell>
        </row>
        <row r="298">
          <cell r="I298">
            <v>0</v>
          </cell>
        </row>
        <row r="299">
          <cell r="I299">
            <v>0</v>
          </cell>
        </row>
        <row r="300">
          <cell r="I300">
            <v>0</v>
          </cell>
        </row>
        <row r="301">
          <cell r="I301">
            <v>0</v>
          </cell>
        </row>
        <row r="302">
          <cell r="I302">
            <v>0</v>
          </cell>
        </row>
        <row r="303">
          <cell r="I303">
            <v>0</v>
          </cell>
        </row>
        <row r="304">
          <cell r="I304">
            <v>0</v>
          </cell>
        </row>
        <row r="305">
          <cell r="I305">
            <v>0</v>
          </cell>
        </row>
        <row r="306">
          <cell r="I306">
            <v>0</v>
          </cell>
        </row>
        <row r="307">
          <cell r="I307">
            <v>0</v>
          </cell>
        </row>
        <row r="308">
          <cell r="I308">
            <v>0</v>
          </cell>
        </row>
        <row r="309">
          <cell r="I309">
            <v>0</v>
          </cell>
        </row>
        <row r="310">
          <cell r="I310">
            <v>0</v>
          </cell>
        </row>
        <row r="311">
          <cell r="I311">
            <v>0</v>
          </cell>
        </row>
        <row r="312">
          <cell r="I312">
            <v>0</v>
          </cell>
        </row>
        <row r="313">
          <cell r="I313">
            <v>0</v>
          </cell>
        </row>
        <row r="314">
          <cell r="I314">
            <v>0</v>
          </cell>
        </row>
        <row r="315">
          <cell r="I315">
            <v>0</v>
          </cell>
        </row>
        <row r="316">
          <cell r="I316">
            <v>0</v>
          </cell>
        </row>
        <row r="317">
          <cell r="I317">
            <v>0</v>
          </cell>
        </row>
        <row r="318">
          <cell r="I318">
            <v>0</v>
          </cell>
        </row>
        <row r="319">
          <cell r="I319">
            <v>0</v>
          </cell>
        </row>
        <row r="320">
          <cell r="I320">
            <v>0</v>
          </cell>
        </row>
        <row r="321">
          <cell r="I321">
            <v>0</v>
          </cell>
        </row>
        <row r="322">
          <cell r="I322">
            <v>0</v>
          </cell>
        </row>
        <row r="323">
          <cell r="I323">
            <v>0</v>
          </cell>
        </row>
        <row r="324">
          <cell r="I324">
            <v>0</v>
          </cell>
        </row>
        <row r="325">
          <cell r="I325">
            <v>0</v>
          </cell>
        </row>
        <row r="326">
          <cell r="I326">
            <v>0</v>
          </cell>
        </row>
        <row r="327">
          <cell r="I327">
            <v>0</v>
          </cell>
        </row>
        <row r="328">
          <cell r="I328">
            <v>0</v>
          </cell>
        </row>
        <row r="329">
          <cell r="I329">
            <v>0</v>
          </cell>
        </row>
        <row r="330">
          <cell r="I330">
            <v>0</v>
          </cell>
        </row>
        <row r="331">
          <cell r="I331">
            <v>0</v>
          </cell>
        </row>
        <row r="332">
          <cell r="I332">
            <v>0</v>
          </cell>
        </row>
        <row r="333">
          <cell r="I333">
            <v>0</v>
          </cell>
        </row>
        <row r="334">
          <cell r="I334">
            <v>0</v>
          </cell>
        </row>
        <row r="335">
          <cell r="I335">
            <v>0</v>
          </cell>
        </row>
        <row r="336">
          <cell r="I336">
            <v>0</v>
          </cell>
        </row>
        <row r="337">
          <cell r="I337">
            <v>0</v>
          </cell>
        </row>
        <row r="338">
          <cell r="I338">
            <v>0</v>
          </cell>
        </row>
        <row r="339">
          <cell r="I339">
            <v>0</v>
          </cell>
        </row>
        <row r="340">
          <cell r="I340">
            <v>0</v>
          </cell>
        </row>
        <row r="341">
          <cell r="I341">
            <v>0</v>
          </cell>
        </row>
        <row r="342">
          <cell r="I342">
            <v>0</v>
          </cell>
        </row>
        <row r="343">
          <cell r="I343">
            <v>0</v>
          </cell>
        </row>
        <row r="344">
          <cell r="I344">
            <v>0</v>
          </cell>
        </row>
        <row r="345">
          <cell r="I345">
            <v>0</v>
          </cell>
        </row>
        <row r="346">
          <cell r="I346">
            <v>0</v>
          </cell>
        </row>
        <row r="347">
          <cell r="I347">
            <v>0</v>
          </cell>
        </row>
        <row r="348">
          <cell r="I348">
            <v>0</v>
          </cell>
        </row>
        <row r="349">
          <cell r="I349">
            <v>0</v>
          </cell>
        </row>
        <row r="350">
          <cell r="I350">
            <v>0</v>
          </cell>
        </row>
        <row r="351">
          <cell r="I351">
            <v>0</v>
          </cell>
        </row>
        <row r="352">
          <cell r="I352">
            <v>0</v>
          </cell>
        </row>
        <row r="353">
          <cell r="I353">
            <v>0</v>
          </cell>
        </row>
        <row r="354">
          <cell r="I354">
            <v>0</v>
          </cell>
        </row>
        <row r="355">
          <cell r="I355">
            <v>0</v>
          </cell>
        </row>
        <row r="356">
          <cell r="I356">
            <v>0</v>
          </cell>
        </row>
        <row r="357">
          <cell r="I357">
            <v>0</v>
          </cell>
        </row>
        <row r="358">
          <cell r="I358">
            <v>0</v>
          </cell>
        </row>
        <row r="359">
          <cell r="I359">
            <v>0</v>
          </cell>
        </row>
        <row r="360">
          <cell r="I360">
            <v>0</v>
          </cell>
        </row>
        <row r="361">
          <cell r="I361">
            <v>0</v>
          </cell>
        </row>
        <row r="362">
          <cell r="I362">
            <v>0</v>
          </cell>
        </row>
        <row r="363">
          <cell r="I363">
            <v>0</v>
          </cell>
        </row>
        <row r="364">
          <cell r="I364">
            <v>0</v>
          </cell>
        </row>
        <row r="365">
          <cell r="I365">
            <v>0</v>
          </cell>
        </row>
        <row r="366">
          <cell r="I366">
            <v>0</v>
          </cell>
        </row>
        <row r="367">
          <cell r="I367">
            <v>0</v>
          </cell>
        </row>
        <row r="368">
          <cell r="I368">
            <v>0</v>
          </cell>
        </row>
        <row r="369">
          <cell r="I369">
            <v>0</v>
          </cell>
        </row>
        <row r="370">
          <cell r="I370">
            <v>0</v>
          </cell>
        </row>
        <row r="371">
          <cell r="I371">
            <v>0</v>
          </cell>
        </row>
        <row r="372">
          <cell r="I372">
            <v>0</v>
          </cell>
        </row>
        <row r="373">
          <cell r="I373">
            <v>0</v>
          </cell>
        </row>
        <row r="374">
          <cell r="I374">
            <v>0</v>
          </cell>
        </row>
        <row r="375">
          <cell r="I375">
            <v>0</v>
          </cell>
        </row>
        <row r="376">
          <cell r="I376">
            <v>0</v>
          </cell>
        </row>
        <row r="377">
          <cell r="I3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Billable Summary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analysis (2)"/>
      <sheetName val="Forecast"/>
      <sheetName val="Key Metrics"/>
      <sheetName val="R&amp;D Distribution"/>
      <sheetName val="07-08Metrics and FS Projection"/>
      <sheetName val="Financial Projections "/>
      <sheetName val="2006 Quarterly Projections "/>
      <sheetName val="Cash Position"/>
      <sheetName val="Cost of Sales Expense"/>
      <sheetName val="Operating Burn"/>
      <sheetName val="Headcount Slide"/>
      <sheetName val="Risk Factors"/>
      <sheetName val="Variance"/>
      <sheetName val="Nov 06 variance"/>
      <sheetName val="Cost Savings"/>
      <sheetName val="Cash flow analysis"/>
      <sheetName val="Key Balance Sheet Items"/>
      <sheetName val="IS(Q)"/>
      <sheetName val="IS(Billed)"/>
      <sheetName val="ISReconciliation to Billed"/>
      <sheetName val="Annual Billable Summary"/>
      <sheetName val="New Billable Summary (2)"/>
      <sheetName val="New Billable Summary"/>
      <sheetName val="Gaap Summary (FY)"/>
      <sheetName val="Gaap Summary"/>
      <sheetName val="OPEX by Dept."/>
      <sheetName val="GAAP Top level summary"/>
      <sheetName val="2008 Assumptions"/>
      <sheetName val="Finance"/>
      <sheetName val="Waterfall 2005"/>
      <sheetName val="Waterfall 2006"/>
      <sheetName val="Headcount trends"/>
      <sheetName val="Headcount and Contractor $"/>
      <sheetName val="Recruiting"/>
      <sheetName val="Consult. &amp; Outside Svc"/>
      <sheetName val="Legal &amp; Audit Fees"/>
      <sheetName val="IPO Proceeds"/>
      <sheetName val="ENG PROF FEES"/>
      <sheetName val="Contractor"/>
      <sheetName val="Capital Expenditures"/>
      <sheetName val="Leases&amp;Installments"/>
      <sheetName val="Capital Expenditures_NEW"/>
      <sheetName val="Dvlpr SW Licenses Fcst"/>
      <sheetName val="CapEx Details (Others) Fcst"/>
      <sheetName val="Dvlpr SW Licenses"/>
      <sheetName val="Inter. units details"/>
      <sheetName val="Engineering Detail"/>
      <sheetName val="Operations"/>
      <sheetName val="NOC"/>
      <sheetName val="Cust.Service"/>
      <sheetName val="Manufacturing"/>
      <sheetName val="Eng Mgt"/>
      <sheetName val="Hardware"/>
      <sheetName val="Applications"/>
      <sheetName val="Connectivity"/>
      <sheetName val="Build"/>
      <sheetName val="Radio"/>
      <sheetName val="Tools"/>
      <sheetName val="Library"/>
      <sheetName val="Game"/>
      <sheetName val="Browser"/>
      <sheetName val="Design"/>
      <sheetName val="Firmware"/>
      <sheetName val="QA"/>
      <sheetName val="Svc QA"/>
      <sheetName val="Service"/>
      <sheetName val="SW Pgm"/>
      <sheetName val="Globalization"/>
      <sheetName val="PS"/>
      <sheetName val="Deployment"/>
      <sheetName val="DAEC"/>
      <sheetName val="Marketing"/>
      <sheetName val="Mrk detail"/>
      <sheetName val="Bus. Dev."/>
      <sheetName val="Product Mgt"/>
      <sheetName val="Dom Sales"/>
      <sheetName val="Int'l Sales"/>
      <sheetName val="IT"/>
      <sheetName val="GA"/>
      <sheetName val="Supply Chain"/>
      <sheetName val="Allocable Expenses"/>
      <sheetName val="New Assumptions"/>
      <sheetName val="Salaries"/>
      <sheetName val="Trav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F4">
            <v>38383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379">
          <cell r="AZ379">
            <v>0.5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_Finance"/>
      <sheetName val="q_HR"/>
      <sheetName val="q_Mtkg2"/>
      <sheetName val="SAPBEXqueries"/>
      <sheetName val="SAPBEXfilters"/>
      <sheetName val="Finance"/>
      <sheetName val="TC&amp;other"/>
      <sheetName val="HR"/>
      <sheetName val="Mktg"/>
      <sheetName val="Billing"/>
      <sheetName val="CS"/>
      <sheetName val="Site Ops"/>
      <sheetName val="Queries=&gt;"/>
      <sheetName val="q_TCOthr"/>
      <sheetName val="q_Billing"/>
      <sheetName val="q_Site Ops"/>
      <sheetName val="q_Mtkg1"/>
      <sheetName val="q_CS"/>
      <sheetName val="q_Legal"/>
    </sheetNames>
    <sheetDataSet>
      <sheetData sheetId="0" refreshError="1">
        <row r="1">
          <cell r="A1" t="str">
            <v>M150 Finance - Functional View</v>
          </cell>
          <cell r="H1" t="str">
            <v>Finance</v>
          </cell>
        </row>
        <row r="3">
          <cell r="A3" t="str">
            <v>Cost center</v>
          </cell>
          <cell r="B3" t="str">
            <v/>
          </cell>
        </row>
        <row r="4">
          <cell r="A4" t="str">
            <v>Fiscal year/period</v>
          </cell>
          <cell r="B4" t="str">
            <v/>
          </cell>
        </row>
        <row r="5">
          <cell r="A5" t="str">
            <v>Company Code</v>
          </cell>
          <cell r="B5" t="str">
            <v/>
          </cell>
        </row>
        <row r="6">
          <cell r="A6" t="str">
            <v>Profit Center</v>
          </cell>
          <cell r="B6" t="str">
            <v/>
          </cell>
        </row>
        <row r="7">
          <cell r="A7" t="str">
            <v>Account Number</v>
          </cell>
          <cell r="B7" t="str">
            <v/>
          </cell>
        </row>
        <row r="8">
          <cell r="A8" t="str">
            <v>Functional area</v>
          </cell>
          <cell r="B8" t="str">
            <v/>
          </cell>
        </row>
        <row r="9">
          <cell r="A9" t="str">
            <v>Key Figures</v>
          </cell>
          <cell r="B9" t="str">
            <v>eBay NA, eBay Intl, Payments, Corporate, Pro Forma Total</v>
          </cell>
        </row>
        <row r="10">
          <cell r="A10" t="str">
            <v>M150 Natural Account View</v>
          </cell>
          <cell r="B10" t="str">
            <v/>
          </cell>
        </row>
        <row r="11">
          <cell r="A11" t="str">
            <v>ZB Groups</v>
          </cell>
          <cell r="B11" t="str">
            <v/>
          </cell>
        </row>
        <row r="12">
          <cell r="A12" t="str">
            <v>ZB Groups</v>
          </cell>
          <cell r="B12" t="str">
            <v>Finance</v>
          </cell>
        </row>
        <row r="13">
          <cell r="A13" t="str">
            <v>Currency Type</v>
          </cell>
          <cell r="B13" t="str">
            <v>Controlling area currency</v>
          </cell>
        </row>
        <row r="14">
          <cell r="A14" t="str">
            <v>Fiscal year/period</v>
          </cell>
          <cell r="B14" t="str">
            <v>July 2004..September 2004</v>
          </cell>
        </row>
        <row r="15">
          <cell r="A15" t="str">
            <v>InfoProvider</v>
          </cell>
          <cell r="B15" t="str">
            <v>Profit Center Accoun</v>
          </cell>
        </row>
        <row r="16">
          <cell r="A16" t="str">
            <v>Value Type</v>
          </cell>
          <cell r="B16" t="str">
            <v>Actual</v>
          </cell>
        </row>
        <row r="18">
          <cell r="B18" t="str">
            <v>eBay NA</v>
          </cell>
          <cell r="C18" t="str">
            <v>eBay Intl</v>
          </cell>
          <cell r="D18" t="str">
            <v>Payments</v>
          </cell>
          <cell r="E18" t="str">
            <v>Corporate</v>
          </cell>
          <cell r="F18" t="str">
            <v>Pro Forma Total</v>
          </cell>
        </row>
        <row r="19">
          <cell r="A19" t="str">
            <v>Salaries &amp; Wages</v>
          </cell>
          <cell r="B19">
            <v>870.45340999999996</v>
          </cell>
          <cell r="C19">
            <v>1334.9833000000001</v>
          </cell>
          <cell r="D19">
            <v>1171.1254200000001</v>
          </cell>
          <cell r="E19">
            <v>4214.6114699999998</v>
          </cell>
          <cell r="F19">
            <v>7591.1736000000001</v>
          </cell>
        </row>
        <row r="20">
          <cell r="A20" t="str">
            <v>Bonuses</v>
          </cell>
          <cell r="B20">
            <v>206.64705000000001</v>
          </cell>
          <cell r="C20">
            <v>249.96688</v>
          </cell>
          <cell r="D20">
            <v>241.21401</v>
          </cell>
          <cell r="E20">
            <v>1062.59286</v>
          </cell>
          <cell r="F20">
            <v>1760.4208000000001</v>
          </cell>
        </row>
        <row r="21">
          <cell r="A21" t="str">
            <v>Benefits</v>
          </cell>
          <cell r="B21">
            <v>156.53382999999999</v>
          </cell>
          <cell r="C21">
            <v>190.97357</v>
          </cell>
          <cell r="D21">
            <v>245.29464999999999</v>
          </cell>
          <cell r="E21">
            <v>907.0136</v>
          </cell>
          <cell r="F21">
            <v>1499.81565</v>
          </cell>
        </row>
        <row r="22">
          <cell r="A22" t="str">
            <v>Overtime</v>
          </cell>
          <cell r="C22">
            <v>0.11748</v>
          </cell>
          <cell r="D22">
            <v>7.5185199999999996</v>
          </cell>
          <cell r="E22">
            <v>31.835650000000001</v>
          </cell>
          <cell r="F22">
            <v>39.471649999999997</v>
          </cell>
        </row>
        <row r="23">
          <cell r="A23" t="str">
            <v>Recruiting &amp; Relocation</v>
          </cell>
          <cell r="B23">
            <v>73.254390000000001</v>
          </cell>
          <cell r="C23">
            <v>66.720920000000007</v>
          </cell>
          <cell r="D23">
            <v>8.5</v>
          </cell>
          <cell r="E23">
            <v>405.74306999999999</v>
          </cell>
          <cell r="F23">
            <v>554.21838000000002</v>
          </cell>
        </row>
        <row r="24">
          <cell r="A24" t="str">
            <v>Consultants</v>
          </cell>
          <cell r="C24">
            <v>238.10740999999999</v>
          </cell>
          <cell r="D24">
            <v>82.152249999999995</v>
          </cell>
          <cell r="E24">
            <v>997.51602000000003</v>
          </cell>
          <cell r="F24">
            <v>1317.77568</v>
          </cell>
        </row>
        <row r="25">
          <cell r="A25" t="str">
            <v>Temporary workers</v>
          </cell>
          <cell r="B25">
            <v>46.444429999999997</v>
          </cell>
          <cell r="C25">
            <v>85.421850000000006</v>
          </cell>
          <cell r="D25">
            <v>55.133519999999997</v>
          </cell>
          <cell r="E25">
            <v>421.87094000000002</v>
          </cell>
          <cell r="F25">
            <v>608.87073999999996</v>
          </cell>
          <cell r="G25">
            <v>12762.875760000001</v>
          </cell>
        </row>
        <row r="26">
          <cell r="A26" t="str">
            <v>Other Employee Related</v>
          </cell>
          <cell r="B26">
            <v>11.71218</v>
          </cell>
          <cell r="C26">
            <v>50.110840000000003</v>
          </cell>
          <cell r="D26">
            <v>10.09112</v>
          </cell>
          <cell r="E26">
            <v>38.938630000000003</v>
          </cell>
          <cell r="F26">
            <v>110.85277000000001</v>
          </cell>
        </row>
        <row r="27">
          <cell r="A27" t="str">
            <v>Total Employee Related</v>
          </cell>
          <cell r="B27">
            <v>1365.04529</v>
          </cell>
          <cell r="C27">
            <v>2216.4022500000001</v>
          </cell>
          <cell r="D27">
            <v>1821.0294899999999</v>
          </cell>
          <cell r="E27">
            <v>8080.1222399999997</v>
          </cell>
          <cell r="F27">
            <v>13482.599270000001</v>
          </cell>
        </row>
        <row r="28">
          <cell r="A28" t="str">
            <v>Travel &amp; Entertainment</v>
          </cell>
          <cell r="B28">
            <v>20.078939999999999</v>
          </cell>
          <cell r="C28">
            <v>209.52985000000001</v>
          </cell>
          <cell r="D28">
            <v>53.007739999999998</v>
          </cell>
          <cell r="E28">
            <v>274.92829</v>
          </cell>
          <cell r="F28">
            <v>557.54481999999996</v>
          </cell>
        </row>
        <row r="29">
          <cell r="A29" t="str">
            <v>Working</v>
          </cell>
          <cell r="B29">
            <v>5.3076600000000003</v>
          </cell>
          <cell r="E29">
            <v>0.2</v>
          </cell>
          <cell r="F29">
            <v>5.5076599999999996</v>
          </cell>
        </row>
        <row r="30">
          <cell r="A30" t="str">
            <v>Non-Working</v>
          </cell>
          <cell r="B30">
            <v>15.08</v>
          </cell>
          <cell r="C30">
            <v>19.984999999999999</v>
          </cell>
          <cell r="E30">
            <v>-0.2097</v>
          </cell>
          <cell r="F30">
            <v>34.8553</v>
          </cell>
        </row>
        <row r="31">
          <cell r="A31" t="str">
            <v>Marketing Levers</v>
          </cell>
          <cell r="B31">
            <v>-8.7260000000000009</v>
          </cell>
          <cell r="D31">
            <v>0.46277000000000001</v>
          </cell>
          <cell r="E31">
            <v>0.41826999999999998</v>
          </cell>
          <cell r="F31">
            <v>-7.8449600000000004</v>
          </cell>
          <cell r="G31">
            <v>14080.507049999998</v>
          </cell>
        </row>
        <row r="32">
          <cell r="A32" t="str">
            <v>Other Marketing</v>
          </cell>
        </row>
        <row r="33">
          <cell r="A33" t="str">
            <v>Total Marketing Programs</v>
          </cell>
          <cell r="B33">
            <v>11.661659999999999</v>
          </cell>
          <cell r="C33">
            <v>19.984999999999999</v>
          </cell>
          <cell r="D33">
            <v>0.46277000000000001</v>
          </cell>
          <cell r="E33">
            <v>0.40856999999999999</v>
          </cell>
          <cell r="F33">
            <v>32.518000000000001</v>
          </cell>
        </row>
        <row r="34">
          <cell r="A34" t="str">
            <v>Professional Services</v>
          </cell>
          <cell r="B34">
            <v>115.17574</v>
          </cell>
          <cell r="C34">
            <v>241.934</v>
          </cell>
          <cell r="D34">
            <v>241.83312000000001</v>
          </cell>
          <cell r="E34">
            <v>2998.0063100000002</v>
          </cell>
          <cell r="F34">
            <v>3596.9491699999999</v>
          </cell>
        </row>
        <row r="35">
          <cell r="A35" t="str">
            <v>Office Expenses</v>
          </cell>
          <cell r="B35">
            <v>13.490869999999999</v>
          </cell>
          <cell r="C35">
            <v>4.31379</v>
          </cell>
          <cell r="D35">
            <v>2.9779800000000001</v>
          </cell>
          <cell r="E35">
            <v>124.38845000000001</v>
          </cell>
          <cell r="F35">
            <v>145.17108999999999</v>
          </cell>
        </row>
        <row r="36">
          <cell r="A36" t="str">
            <v>Computer &amp; Equipment</v>
          </cell>
          <cell r="B36">
            <v>3.4938199999999999</v>
          </cell>
          <cell r="C36">
            <v>3.5102199999999999</v>
          </cell>
          <cell r="D36">
            <v>11.04893</v>
          </cell>
          <cell r="E36">
            <v>135.06692000000001</v>
          </cell>
          <cell r="F36">
            <v>153.11989</v>
          </cell>
        </row>
        <row r="37">
          <cell r="A37" t="str">
            <v>Facilities</v>
          </cell>
          <cell r="B37">
            <v>10.320790000000001</v>
          </cell>
          <cell r="C37">
            <v>24.587589999999999</v>
          </cell>
          <cell r="D37">
            <v>8.2223600000000001</v>
          </cell>
          <cell r="E37">
            <v>27.533359999999998</v>
          </cell>
          <cell r="F37">
            <v>70.664100000000005</v>
          </cell>
        </row>
        <row r="38">
          <cell r="A38" t="str">
            <v>Depreciation</v>
          </cell>
          <cell r="B38">
            <v>6.4133500000000003</v>
          </cell>
          <cell r="C38">
            <v>4.3058699999999996</v>
          </cell>
          <cell r="D38">
            <v>6.4251399999999999</v>
          </cell>
          <cell r="E38">
            <v>45.708080000000002</v>
          </cell>
          <cell r="F38">
            <v>62.852440000000001</v>
          </cell>
        </row>
        <row r="39">
          <cell r="A39" t="str">
            <v>Insurance</v>
          </cell>
          <cell r="E39">
            <v>3567.5339100000001</v>
          </cell>
          <cell r="F39">
            <v>3567.5339100000001</v>
          </cell>
          <cell r="G39">
            <v>4061.2746899999997</v>
          </cell>
        </row>
        <row r="40">
          <cell r="A40" t="str">
            <v>Other Operating Expenses</v>
          </cell>
          <cell r="B40">
            <v>0.55296000000000001</v>
          </cell>
          <cell r="C40">
            <v>199.61311000000001</v>
          </cell>
          <cell r="D40">
            <v>23.677569999999999</v>
          </cell>
          <cell r="E40">
            <v>10.11889</v>
          </cell>
          <cell r="F40">
            <v>233.96252999999999</v>
          </cell>
          <cell r="G40">
            <v>4279.4124600000005</v>
          </cell>
        </row>
        <row r="41">
          <cell r="A41" t="str">
            <v>Total Other Operating Expenses</v>
          </cell>
          <cell r="B41">
            <v>149.44753</v>
          </cell>
          <cell r="C41">
            <v>478.26458000000002</v>
          </cell>
          <cell r="D41">
            <v>294.18509999999998</v>
          </cell>
          <cell r="E41">
            <v>6908.35592</v>
          </cell>
          <cell r="F41">
            <v>7830.2531300000001</v>
          </cell>
        </row>
        <row r="42">
          <cell r="A42" t="str">
            <v>Total Direct Operating Expenses</v>
          </cell>
          <cell r="B42">
            <v>1546.23342</v>
          </cell>
          <cell r="C42">
            <v>2924.1816800000001</v>
          </cell>
          <cell r="D42">
            <v>2168.6851000000001</v>
          </cell>
          <cell r="E42">
            <v>15263.81502</v>
          </cell>
          <cell r="F42">
            <v>21902.915219999999</v>
          </cell>
        </row>
        <row r="43">
          <cell r="A43" t="str">
            <v>WPR</v>
          </cell>
          <cell r="B43">
            <v>76.594459999999998</v>
          </cell>
          <cell r="C43">
            <v>277.14616000000001</v>
          </cell>
          <cell r="D43">
            <v>136.17209</v>
          </cell>
          <cell r="E43">
            <v>599.10374000000002</v>
          </cell>
          <cell r="F43">
            <v>1089.0164500000001</v>
          </cell>
        </row>
        <row r="44">
          <cell r="A44" t="str">
            <v>IT</v>
          </cell>
          <cell r="B44">
            <v>186.35966999999999</v>
          </cell>
          <cell r="C44">
            <v>126.48471000000001</v>
          </cell>
          <cell r="D44">
            <v>135.89722</v>
          </cell>
          <cell r="E44">
            <v>1285.8337799999999</v>
          </cell>
          <cell r="F44">
            <v>1734.57538</v>
          </cell>
        </row>
        <row r="45">
          <cell r="A45" t="str">
            <v>Customer Support</v>
          </cell>
          <cell r="G45">
            <v>32790.722709999995</v>
          </cell>
        </row>
        <row r="46">
          <cell r="A46" t="str">
            <v>Management</v>
          </cell>
          <cell r="C46">
            <v>-48.113889999999998</v>
          </cell>
          <cell r="F46">
            <v>-48.113889999999998</v>
          </cell>
        </row>
        <row r="47">
          <cell r="A47" t="str">
            <v>Total Operating Expenses</v>
          </cell>
          <cell r="B47">
            <v>1809.1875500000001</v>
          </cell>
          <cell r="C47">
            <v>3279.69866</v>
          </cell>
          <cell r="D47">
            <v>2440.75441</v>
          </cell>
          <cell r="E47">
            <v>17148.752540000001</v>
          </cell>
          <cell r="F47">
            <v>24678.39316</v>
          </cell>
          <cell r="G47">
            <v>30904.657499999998</v>
          </cell>
        </row>
        <row r="48">
          <cell r="A48" t="str">
            <v>Difference</v>
          </cell>
          <cell r="B48">
            <v>-1809.1875500000001</v>
          </cell>
          <cell r="C48">
            <v>-3279.69866</v>
          </cell>
          <cell r="D48">
            <v>-2440.75441</v>
          </cell>
          <cell r="E48">
            <v>-17148.752540000001</v>
          </cell>
          <cell r="F48">
            <v>-24678.39316</v>
          </cell>
          <cell r="G48">
            <v>1886.065209999997</v>
          </cell>
        </row>
      </sheetData>
      <sheetData sheetId="1" refreshError="1">
        <row r="1">
          <cell r="A1" t="str">
            <v>M150 - Functional View</v>
          </cell>
          <cell r="H1" t="str">
            <v>Human Resources</v>
          </cell>
        </row>
        <row r="3">
          <cell r="A3" t="str">
            <v>ZB Groups</v>
          </cell>
          <cell r="B3" t="str">
            <v>Human Resources</v>
          </cell>
        </row>
        <row r="4">
          <cell r="A4" t="str">
            <v>Functional area</v>
          </cell>
          <cell r="B4" t="str">
            <v>EGATOT General and administrative, ECD Corporate Departments</v>
          </cell>
        </row>
        <row r="5">
          <cell r="A5" t="str">
            <v>Cost center</v>
          </cell>
          <cell r="B5" t="str">
            <v/>
          </cell>
        </row>
        <row r="6">
          <cell r="A6" t="str">
            <v>Fiscal year/period</v>
          </cell>
          <cell r="B6" t="str">
            <v/>
          </cell>
        </row>
        <row r="7">
          <cell r="A7" t="str">
            <v>Company Code</v>
          </cell>
          <cell r="B7" t="str">
            <v/>
          </cell>
        </row>
        <row r="8">
          <cell r="A8" t="str">
            <v>Profit Center</v>
          </cell>
          <cell r="B8" t="str">
            <v/>
          </cell>
        </row>
        <row r="9">
          <cell r="A9" t="str">
            <v>Account Number</v>
          </cell>
          <cell r="B9" t="str">
            <v/>
          </cell>
        </row>
        <row r="10">
          <cell r="A10" t="str">
            <v>Key Figures</v>
          </cell>
          <cell r="B10" t="str">
            <v>NA for HR, eBay
Intl, Payments, Pro Forma
Total, Pro Forma Total</v>
          </cell>
        </row>
        <row r="11">
          <cell r="A11" t="str">
            <v>M150 Natural Account View</v>
          </cell>
          <cell r="B11" t="str">
            <v/>
          </cell>
        </row>
        <row r="13">
          <cell r="A13" t="str">
            <v>Account Number</v>
          </cell>
          <cell r="B13" t="str">
            <v>Insertion Fees, Insertion Fees-indir, Feature Fees, Feature Fees-indirec, Final Value Fees, Fixed Price, Final Value Fees-ind...</v>
          </cell>
        </row>
        <row r="14">
          <cell r="A14" t="str">
            <v>Chart of accounts</v>
          </cell>
          <cell r="B14" t="str">
            <v>eBay, Inc (Finance COA)</v>
          </cell>
        </row>
        <row r="15">
          <cell r="A15" t="str">
            <v>Controlling area</v>
          </cell>
          <cell r="B15" t="str">
            <v>eBay, Inc.</v>
          </cell>
        </row>
        <row r="16">
          <cell r="A16" t="str">
            <v>Currency Type</v>
          </cell>
          <cell r="B16" t="str">
            <v>Controlling area currency</v>
          </cell>
        </row>
        <row r="17">
          <cell r="A17" t="str">
            <v>Fiscal year/period</v>
          </cell>
          <cell r="B17" t="str">
            <v>July 2004..September 2004</v>
          </cell>
        </row>
        <row r="18">
          <cell r="A18" t="str">
            <v>Fiscal year variant</v>
          </cell>
          <cell r="B18" t="str">
            <v>Calendar year, 4 spec. periods</v>
          </cell>
        </row>
        <row r="19">
          <cell r="A19" t="str">
            <v>InfoProvider</v>
          </cell>
          <cell r="B19" t="str">
            <v>Profit Center Accoun</v>
          </cell>
        </row>
        <row r="20">
          <cell r="A20" t="str">
            <v>Value Type</v>
          </cell>
          <cell r="B20" t="str">
            <v>Actual</v>
          </cell>
        </row>
        <row r="22">
          <cell r="B22" t="str">
            <v>NA for HR</v>
          </cell>
          <cell r="C22" t="str">
            <v>eBay
Intl</v>
          </cell>
          <cell r="D22" t="str">
            <v>Payments</v>
          </cell>
          <cell r="E22" t="str">
            <v>Pro Forma
Total</v>
          </cell>
          <cell r="F22" t="str">
            <v>Pro Forma Total</v>
          </cell>
          <cell r="H22" t="str">
            <v>NA+Intl+Pmts</v>
          </cell>
          <cell r="I22" t="str">
            <v>Corp for HR</v>
          </cell>
        </row>
        <row r="23">
          <cell r="A23" t="str">
            <v>Salaries &amp; Wages</v>
          </cell>
          <cell r="B23">
            <v>214.41065</v>
          </cell>
          <cell r="C23">
            <v>473.42921999999999</v>
          </cell>
          <cell r="D23">
            <v>418.11216999999999</v>
          </cell>
          <cell r="E23">
            <v>2492.3672900000001</v>
          </cell>
          <cell r="F23">
            <v>2492.3672900000001</v>
          </cell>
          <cell r="H23">
            <v>1105.9520400000001</v>
          </cell>
          <cell r="I23">
            <v>1386.41525</v>
          </cell>
        </row>
        <row r="24">
          <cell r="A24" t="str">
            <v>Bonuses</v>
          </cell>
          <cell r="B24">
            <v>45.901600000000002</v>
          </cell>
          <cell r="C24">
            <v>128.40043</v>
          </cell>
          <cell r="D24">
            <v>76.102450000000005</v>
          </cell>
          <cell r="E24">
            <v>558.12315000000001</v>
          </cell>
          <cell r="F24">
            <v>558.12315000000001</v>
          </cell>
          <cell r="H24">
            <v>250.40448000000001</v>
          </cell>
          <cell r="I24">
            <v>307.71866999999997</v>
          </cell>
        </row>
        <row r="25">
          <cell r="A25" t="str">
            <v>Benefits</v>
          </cell>
          <cell r="B25">
            <v>40.880240000000001</v>
          </cell>
          <cell r="C25">
            <v>135.01267000000001</v>
          </cell>
          <cell r="D25">
            <v>126.78609</v>
          </cell>
          <cell r="E25">
            <v>621.55449999999996</v>
          </cell>
          <cell r="F25">
            <v>621.55449999999996</v>
          </cell>
          <cell r="H25">
            <v>302.67900000000003</v>
          </cell>
          <cell r="I25">
            <v>318.87549999999993</v>
          </cell>
        </row>
        <row r="26">
          <cell r="A26" t="str">
            <v>Overtime</v>
          </cell>
          <cell r="B26">
            <v>0.34562999999999999</v>
          </cell>
          <cell r="D26">
            <v>6.9480399999999998</v>
          </cell>
          <cell r="E26">
            <v>18.518260000000001</v>
          </cell>
          <cell r="F26">
            <v>18.518260000000001</v>
          </cell>
          <cell r="H26">
            <v>7.2936699999999997</v>
          </cell>
          <cell r="I26">
            <v>11.224590000000003</v>
          </cell>
        </row>
        <row r="27">
          <cell r="A27" t="str">
            <v>Recruiting &amp; Relocation</v>
          </cell>
          <cell r="B27">
            <v>6.6584099999999999</v>
          </cell>
          <cell r="C27">
            <v>351.46411000000001</v>
          </cell>
          <cell r="D27">
            <v>671.77139</v>
          </cell>
          <cell r="E27">
            <v>1202.1562799999999</v>
          </cell>
          <cell r="F27">
            <v>1202.1562799999999</v>
          </cell>
          <cell r="H27">
            <v>1029.89391</v>
          </cell>
          <cell r="I27">
            <v>172.26236999999992</v>
          </cell>
        </row>
        <row r="28">
          <cell r="A28" t="str">
            <v>Consultants</v>
          </cell>
          <cell r="B28">
            <v>36.061070000000001</v>
          </cell>
          <cell r="C28">
            <v>64.091989999999996</v>
          </cell>
          <cell r="D28">
            <v>18.459420000000001</v>
          </cell>
          <cell r="E28">
            <v>599.88288</v>
          </cell>
          <cell r="F28">
            <v>599.88288</v>
          </cell>
          <cell r="H28">
            <v>118.61248000000001</v>
          </cell>
          <cell r="I28">
            <v>481.2704</v>
          </cell>
        </row>
        <row r="29">
          <cell r="A29" t="str">
            <v>Temporary workers</v>
          </cell>
          <cell r="B29">
            <v>-26.64743</v>
          </cell>
          <cell r="C29">
            <v>35.464509999999997</v>
          </cell>
          <cell r="D29">
            <v>238.80786000000001</v>
          </cell>
          <cell r="E29">
            <v>680.55381999999997</v>
          </cell>
          <cell r="F29">
            <v>680.55381999999997</v>
          </cell>
          <cell r="H29">
            <v>247.62494000000001</v>
          </cell>
          <cell r="I29">
            <v>432.92887999999994</v>
          </cell>
        </row>
        <row r="30">
          <cell r="A30" t="str">
            <v>Other Employee Related</v>
          </cell>
          <cell r="B30">
            <v>5.3132200000000003</v>
          </cell>
          <cell r="C30">
            <v>340.96845000000002</v>
          </cell>
          <cell r="D30">
            <v>47.595509999999997</v>
          </cell>
          <cell r="E30">
            <v>407.77679999999998</v>
          </cell>
          <cell r="F30">
            <v>407.77679999999998</v>
          </cell>
          <cell r="H30">
            <v>393.87718000000001</v>
          </cell>
          <cell r="I30">
            <v>13.89961999999997</v>
          </cell>
        </row>
        <row r="31">
          <cell r="A31" t="str">
            <v>Total Employee Related</v>
          </cell>
          <cell r="B31">
            <v>322.92338999999998</v>
          </cell>
          <cell r="C31">
            <v>1528.8313800000001</v>
          </cell>
          <cell r="D31">
            <v>1604.58293</v>
          </cell>
          <cell r="E31">
            <v>6580.9329799999996</v>
          </cell>
          <cell r="F31">
            <v>6580.9329799999996</v>
          </cell>
          <cell r="H31">
            <v>3456.3377</v>
          </cell>
          <cell r="I31">
            <v>3124.5952799999995</v>
          </cell>
        </row>
        <row r="32">
          <cell r="A32" t="str">
            <v>Travel &amp; Entertainment</v>
          </cell>
          <cell r="B32">
            <v>5.3715400000000004</v>
          </cell>
          <cell r="C32">
            <v>64.670760000000001</v>
          </cell>
          <cell r="D32">
            <v>44.19838</v>
          </cell>
          <cell r="E32">
            <v>152.02286000000001</v>
          </cell>
          <cell r="F32">
            <v>152.02286000000001</v>
          </cell>
          <cell r="H32">
            <v>114.24068</v>
          </cell>
          <cell r="I32">
            <v>37.782180000000011</v>
          </cell>
        </row>
        <row r="33">
          <cell r="A33" t="str">
            <v>Working</v>
          </cell>
          <cell r="D33">
            <v>0.25</v>
          </cell>
          <cell r="E33">
            <v>0.25</v>
          </cell>
          <cell r="F33">
            <v>0.25</v>
          </cell>
          <cell r="H33">
            <v>0.25</v>
          </cell>
          <cell r="I33">
            <v>0</v>
          </cell>
        </row>
        <row r="34">
          <cell r="A34" t="str">
            <v>Non-Working</v>
          </cell>
          <cell r="E34">
            <v>-47.387</v>
          </cell>
          <cell r="F34">
            <v>-47.387</v>
          </cell>
          <cell r="H34">
            <v>0</v>
          </cell>
          <cell r="I34">
            <v>-47.387</v>
          </cell>
        </row>
        <row r="35">
          <cell r="A35" t="str">
            <v>Marketing Levers</v>
          </cell>
          <cell r="D35">
            <v>0.44688</v>
          </cell>
          <cell r="E35">
            <v>9.0015400000000003</v>
          </cell>
          <cell r="F35">
            <v>9.0015400000000003</v>
          </cell>
          <cell r="H35">
            <v>0.44688</v>
          </cell>
          <cell r="I35">
            <v>8.5546600000000002</v>
          </cell>
        </row>
        <row r="36">
          <cell r="A36" t="str">
            <v>Other Marketing</v>
          </cell>
          <cell r="H36">
            <v>0</v>
          </cell>
          <cell r="I36">
            <v>0</v>
          </cell>
        </row>
        <row r="37">
          <cell r="A37" t="str">
            <v>Total Marketing Programs</v>
          </cell>
          <cell r="D37">
            <v>0.69688000000000005</v>
          </cell>
          <cell r="E37">
            <v>-38.135460000000002</v>
          </cell>
          <cell r="F37">
            <v>-38.135460000000002</v>
          </cell>
          <cell r="H37">
            <v>0.69688000000000005</v>
          </cell>
          <cell r="I37">
            <v>-38.832340000000002</v>
          </cell>
        </row>
        <row r="38">
          <cell r="A38" t="str">
            <v>Professional Services</v>
          </cell>
          <cell r="C38">
            <v>298.42401999999998</v>
          </cell>
          <cell r="D38">
            <v>-0.51366000000000001</v>
          </cell>
          <cell r="E38">
            <v>299.59661</v>
          </cell>
          <cell r="F38">
            <v>299.59661</v>
          </cell>
          <cell r="H38">
            <v>297.91035999999997</v>
          </cell>
          <cell r="I38">
            <v>1.6862500000000296</v>
          </cell>
        </row>
        <row r="39">
          <cell r="A39" t="str">
            <v>Office Expenses</v>
          </cell>
          <cell r="B39">
            <v>1.3181</v>
          </cell>
          <cell r="C39">
            <v>5.9226099999999997</v>
          </cell>
          <cell r="D39">
            <v>25.044609999999999</v>
          </cell>
          <cell r="E39">
            <v>102.208</v>
          </cell>
          <cell r="F39">
            <v>102.208</v>
          </cell>
          <cell r="H39">
            <v>32.285319999999999</v>
          </cell>
          <cell r="I39">
            <v>69.92268</v>
          </cell>
        </row>
        <row r="40">
          <cell r="A40" t="str">
            <v>Computer &amp; Equipment</v>
          </cell>
          <cell r="B40">
            <v>1.6732800000000001</v>
          </cell>
          <cell r="C40">
            <v>1.0361199999999999</v>
          </cell>
          <cell r="D40">
            <v>4.4380000000000003E-2</v>
          </cell>
          <cell r="E40">
            <v>8.6247100000000003</v>
          </cell>
          <cell r="F40">
            <v>8.6247100000000003</v>
          </cell>
          <cell r="H40">
            <v>2.7537799999999999</v>
          </cell>
          <cell r="I40">
            <v>5.8709300000000004</v>
          </cell>
        </row>
        <row r="41">
          <cell r="A41" t="str">
            <v>Facilities</v>
          </cell>
          <cell r="B41">
            <v>1.0025200000000001</v>
          </cell>
          <cell r="C41">
            <v>6.9398299999999997</v>
          </cell>
          <cell r="D41">
            <v>7.9870400000000004</v>
          </cell>
          <cell r="E41">
            <v>43.607550000000003</v>
          </cell>
          <cell r="F41">
            <v>43.607550000000003</v>
          </cell>
          <cell r="H41">
            <v>15.92939</v>
          </cell>
          <cell r="I41">
            <v>27.678160000000005</v>
          </cell>
        </row>
        <row r="42">
          <cell r="A42" t="str">
            <v>Depreciation</v>
          </cell>
          <cell r="B42">
            <v>3.3011699999999999</v>
          </cell>
          <cell r="C42">
            <v>5.5733600000000001</v>
          </cell>
          <cell r="D42">
            <v>1.00393</v>
          </cell>
          <cell r="E42">
            <v>21.941379999999999</v>
          </cell>
          <cell r="F42">
            <v>21.941379999999999</v>
          </cell>
          <cell r="H42">
            <v>9.8784600000000005</v>
          </cell>
          <cell r="I42">
            <v>12.062919999999998</v>
          </cell>
        </row>
        <row r="43">
          <cell r="A43" t="str">
            <v>Insurance</v>
          </cell>
          <cell r="D43">
            <v>70.851699999999994</v>
          </cell>
          <cell r="E43">
            <v>70.851699999999994</v>
          </cell>
          <cell r="F43">
            <v>70.851699999999994</v>
          </cell>
          <cell r="H43">
            <v>70.851699999999994</v>
          </cell>
          <cell r="I43">
            <v>0</v>
          </cell>
        </row>
        <row r="44">
          <cell r="A44" t="str">
            <v>Other Operating Expenses</v>
          </cell>
          <cell r="B44">
            <v>0.50463999999999998</v>
          </cell>
          <cell r="C44">
            <v>2.4519299999999999</v>
          </cell>
          <cell r="D44">
            <v>15.39831</v>
          </cell>
          <cell r="E44">
            <v>29.548770000000001</v>
          </cell>
          <cell r="F44">
            <v>29.548770000000001</v>
          </cell>
          <cell r="H44">
            <v>18.354880000000001</v>
          </cell>
          <cell r="I44">
            <v>11.19389</v>
          </cell>
        </row>
        <row r="45">
          <cell r="A45" t="str">
            <v>Total Other Operating Expenses</v>
          </cell>
          <cell r="B45">
            <v>7.7997100000000001</v>
          </cell>
          <cell r="C45">
            <v>320.34787</v>
          </cell>
          <cell r="D45">
            <v>119.81631</v>
          </cell>
          <cell r="E45">
            <v>576.37872000000004</v>
          </cell>
          <cell r="F45">
            <v>576.37872000000004</v>
          </cell>
          <cell r="H45">
            <v>447.96388999999999</v>
          </cell>
          <cell r="I45">
            <v>128.41483000000005</v>
          </cell>
        </row>
        <row r="46">
          <cell r="A46" t="str">
            <v>Total Direct Operating Expenses</v>
          </cell>
          <cell r="B46">
            <v>336.09464000000003</v>
          </cell>
          <cell r="C46">
            <v>1913.8500100000001</v>
          </cell>
          <cell r="D46">
            <v>1769.2945</v>
          </cell>
          <cell r="E46">
            <v>7271.1990999999998</v>
          </cell>
          <cell r="F46">
            <v>7271.1990999999998</v>
          </cell>
          <cell r="H46">
            <v>4019.2391500000003</v>
          </cell>
          <cell r="I46">
            <v>3251.9599499999995</v>
          </cell>
        </row>
        <row r="47">
          <cell r="A47" t="str">
            <v>WPR</v>
          </cell>
          <cell r="B47">
            <v>9.6053599999999992</v>
          </cell>
          <cell r="C47">
            <v>81.551500000000004</v>
          </cell>
          <cell r="D47">
            <v>55.564869999999999</v>
          </cell>
          <cell r="E47">
            <v>349.53870000000001</v>
          </cell>
          <cell r="F47">
            <v>349.53870000000001</v>
          </cell>
          <cell r="H47">
            <v>146.72173000000001</v>
          </cell>
          <cell r="I47">
            <v>202.81697</v>
          </cell>
        </row>
        <row r="48">
          <cell r="A48" t="str">
            <v>IT</v>
          </cell>
          <cell r="B48">
            <v>59.832639999999998</v>
          </cell>
          <cell r="C48">
            <v>43.74915</v>
          </cell>
          <cell r="D48">
            <v>67.803190000000001</v>
          </cell>
          <cell r="E48">
            <v>632.26894000000004</v>
          </cell>
          <cell r="F48">
            <v>632.26894000000004</v>
          </cell>
          <cell r="H48">
            <v>171.38497999999998</v>
          </cell>
          <cell r="I48">
            <v>460.88396000000006</v>
          </cell>
        </row>
        <row r="49">
          <cell r="A49" t="str">
            <v>Customer Support</v>
          </cell>
          <cell r="H49">
            <v>0</v>
          </cell>
          <cell r="I49">
            <v>0</v>
          </cell>
        </row>
        <row r="50">
          <cell r="A50" t="str">
            <v>Management</v>
          </cell>
          <cell r="C50">
            <v>-567.24360000000001</v>
          </cell>
          <cell r="D50">
            <v>-0.63920999999999994</v>
          </cell>
          <cell r="E50">
            <v>-567.88280999999995</v>
          </cell>
          <cell r="F50">
            <v>-567.88280999999995</v>
          </cell>
          <cell r="H50">
            <v>-567.88281000000006</v>
          </cell>
          <cell r="I50">
            <v>0</v>
          </cell>
        </row>
        <row r="51">
          <cell r="A51" t="str">
            <v>Total Operating Expenses</v>
          </cell>
          <cell r="B51">
            <v>405.53264000000001</v>
          </cell>
          <cell r="C51">
            <v>1471.90706</v>
          </cell>
          <cell r="D51">
            <v>1892.0233499999999</v>
          </cell>
          <cell r="E51">
            <v>7685.1239299999997</v>
          </cell>
          <cell r="F51">
            <v>7685.1239299999997</v>
          </cell>
          <cell r="H51">
            <v>3769.4630499999998</v>
          </cell>
          <cell r="I51">
            <v>3915.6608799999999</v>
          </cell>
        </row>
        <row r="54">
          <cell r="C54">
            <v>1913.8500100000001</v>
          </cell>
        </row>
        <row r="55">
          <cell r="C55">
            <v>1471.9070600000002</v>
          </cell>
        </row>
      </sheetData>
      <sheetData sheetId="2" refreshError="1">
        <row r="299">
          <cell r="D299" t="str">
            <v>TOTAL MARKETING</v>
          </cell>
        </row>
        <row r="300">
          <cell r="B300" t="str">
            <v>NA</v>
          </cell>
          <cell r="C300" t="str">
            <v>Intl</v>
          </cell>
          <cell r="D300" t="str">
            <v>Payments</v>
          </cell>
          <cell r="E300" t="str">
            <v>Corporate</v>
          </cell>
          <cell r="F300" t="str">
            <v>Pro Forma Total</v>
          </cell>
        </row>
        <row r="301">
          <cell r="A301" t="str">
            <v>Salaries &amp; Wages</v>
          </cell>
          <cell r="B301">
            <v>9880.3171199999997</v>
          </cell>
          <cell r="C301">
            <v>12722.32452</v>
          </cell>
          <cell r="D301">
            <v>3490.17733</v>
          </cell>
          <cell r="F301">
            <v>26092.81897</v>
          </cell>
        </row>
        <row r="302">
          <cell r="A302" t="str">
            <v>Bonuses</v>
          </cell>
          <cell r="B302">
            <v>1978.8369399999999</v>
          </cell>
          <cell r="C302">
            <v>1270.84437</v>
          </cell>
          <cell r="D302">
            <v>904.79678999999999</v>
          </cell>
          <cell r="F302">
            <v>4154.4781000000003</v>
          </cell>
        </row>
        <row r="303">
          <cell r="A303" t="str">
            <v>Benefits</v>
          </cell>
          <cell r="B303">
            <v>1087.3018400000001</v>
          </cell>
          <cell r="C303">
            <v>888.54395000000011</v>
          </cell>
          <cell r="D303">
            <v>557.82626999999991</v>
          </cell>
          <cell r="F303">
            <v>2533.6720600000003</v>
          </cell>
        </row>
        <row r="304">
          <cell r="A304" t="str">
            <v>Overtime</v>
          </cell>
          <cell r="B304">
            <v>12.6692</v>
          </cell>
          <cell r="C304">
            <v>12.350849999999999</v>
          </cell>
          <cell r="D304">
            <v>7.3217400000000001</v>
          </cell>
          <cell r="F304">
            <v>32.341789999999996</v>
          </cell>
        </row>
        <row r="305">
          <cell r="A305" t="str">
            <v>Recruiting &amp; Relocation</v>
          </cell>
          <cell r="B305">
            <v>182.04621</v>
          </cell>
          <cell r="C305">
            <v>424.72944999999999</v>
          </cell>
          <cell r="D305">
            <v>110.3468</v>
          </cell>
          <cell r="F305">
            <v>717.12246000000005</v>
          </cell>
        </row>
        <row r="306">
          <cell r="A306" t="str">
            <v>Consultants</v>
          </cell>
          <cell r="B306">
            <v>2126.3486800000001</v>
          </cell>
          <cell r="C306">
            <v>62.087229999999991</v>
          </cell>
          <cell r="D306">
            <v>251.20389000000003</v>
          </cell>
          <cell r="F306">
            <v>2439.6398000000004</v>
          </cell>
        </row>
        <row r="307">
          <cell r="A307" t="str">
            <v>Temporary workers</v>
          </cell>
          <cell r="B307">
            <v>374.77848</v>
          </cell>
          <cell r="C307">
            <v>154.01356999999999</v>
          </cell>
          <cell r="D307">
            <v>123.85724999999996</v>
          </cell>
          <cell r="F307">
            <v>652.64930000000004</v>
          </cell>
        </row>
        <row r="308">
          <cell r="A308" t="str">
            <v>Other Employee Related</v>
          </cell>
          <cell r="B308">
            <v>240.67609000000002</v>
          </cell>
          <cell r="C308">
            <v>210.93765999999999</v>
          </cell>
          <cell r="D308">
            <v>74.721180000000004</v>
          </cell>
          <cell r="F308">
            <v>526.33492999999999</v>
          </cell>
        </row>
        <row r="309">
          <cell r="A309" t="str">
            <v>Total Employee Related</v>
          </cell>
          <cell r="B309">
            <v>15882.974559999999</v>
          </cell>
          <cell r="C309">
            <v>15745.831599999998</v>
          </cell>
          <cell r="D309">
            <v>5520.2512500000003</v>
          </cell>
          <cell r="F309">
            <v>37149.057409999994</v>
          </cell>
        </row>
        <row r="310">
          <cell r="A310" t="str">
            <v>Travel &amp; Entertainment</v>
          </cell>
          <cell r="B310">
            <v>503.49705999999998</v>
          </cell>
          <cell r="C310">
            <v>1054.20237</v>
          </cell>
          <cell r="D310">
            <v>284.52884</v>
          </cell>
          <cell r="F310">
            <v>1842.2282699999998</v>
          </cell>
        </row>
        <row r="311">
          <cell r="A311" t="str">
            <v>Working</v>
          </cell>
          <cell r="B311">
            <v>48014.387239999996</v>
          </cell>
          <cell r="C311">
            <v>47057.645069999999</v>
          </cell>
          <cell r="D311">
            <v>819.24955</v>
          </cell>
          <cell r="F311">
            <v>95891.281859999988</v>
          </cell>
        </row>
        <row r="312">
          <cell r="A312" t="str">
            <v>Non-Working</v>
          </cell>
          <cell r="B312">
            <v>8764.1948799999991</v>
          </cell>
          <cell r="C312">
            <v>8108.3040300000002</v>
          </cell>
          <cell r="D312">
            <v>659.52404000000001</v>
          </cell>
          <cell r="F312">
            <v>17532.022949999999</v>
          </cell>
        </row>
        <row r="313">
          <cell r="A313" t="str">
            <v>Marketing Levers</v>
          </cell>
          <cell r="B313">
            <v>5434.3869099999993</v>
          </cell>
          <cell r="C313">
            <v>2711.4930899999999</v>
          </cell>
          <cell r="D313">
            <v>1191.93444</v>
          </cell>
          <cell r="F313">
            <v>9337.8144399999983</v>
          </cell>
        </row>
        <row r="314">
          <cell r="A314" t="str">
            <v>Other Marketing</v>
          </cell>
          <cell r="B314">
            <v>-855.37932000000001</v>
          </cell>
          <cell r="C314">
            <v>753.33162000000004</v>
          </cell>
          <cell r="D314">
            <v>0</v>
          </cell>
          <cell r="F314">
            <v>-102.04769999999996</v>
          </cell>
        </row>
        <row r="315">
          <cell r="A315" t="str">
            <v>Total Marketing Programs</v>
          </cell>
          <cell r="B315">
            <v>61357.58971</v>
          </cell>
          <cell r="C315">
            <v>58630.773809999999</v>
          </cell>
          <cell r="D315">
            <v>2670.7080299999998</v>
          </cell>
          <cell r="F315">
            <v>122659.07154999999</v>
          </cell>
        </row>
        <row r="316">
          <cell r="A316" t="str">
            <v>Professional Services</v>
          </cell>
          <cell r="B316">
            <v>145.89336</v>
          </cell>
          <cell r="C316">
            <v>210.4812</v>
          </cell>
          <cell r="D316">
            <v>-33.627049999999997</v>
          </cell>
          <cell r="F316">
            <v>322.74750999999998</v>
          </cell>
        </row>
        <row r="317">
          <cell r="A317" t="str">
            <v>Office Expenses</v>
          </cell>
          <cell r="B317">
            <v>97.813599999999994</v>
          </cell>
          <cell r="C317">
            <v>84.352189999999993</v>
          </cell>
          <cell r="D317">
            <v>28.34582</v>
          </cell>
          <cell r="F317">
            <v>210.51160999999999</v>
          </cell>
        </row>
        <row r="318">
          <cell r="A318" t="str">
            <v>Computer &amp; Equipment</v>
          </cell>
          <cell r="B318">
            <v>238.81126</v>
          </cell>
          <cell r="C318">
            <v>70.533140000000003</v>
          </cell>
          <cell r="D318">
            <v>21.772799999999997</v>
          </cell>
          <cell r="F318">
            <v>331.11720000000003</v>
          </cell>
        </row>
        <row r="319">
          <cell r="A319" t="str">
            <v>Facilities</v>
          </cell>
          <cell r="B319">
            <v>-12.499420000000001</v>
          </cell>
          <cell r="C319">
            <v>125.9709</v>
          </cell>
          <cell r="D319">
            <v>48.110779999999991</v>
          </cell>
          <cell r="F319">
            <v>161.58225999999999</v>
          </cell>
        </row>
        <row r="320">
          <cell r="A320" t="str">
            <v>Depreciation</v>
          </cell>
          <cell r="B320">
            <v>315.64688999999998</v>
          </cell>
          <cell r="C320">
            <v>134.34818000000001</v>
          </cell>
          <cell r="D320">
            <v>6.1953499999999861</v>
          </cell>
          <cell r="F320">
            <v>456.19041999999996</v>
          </cell>
        </row>
        <row r="321">
          <cell r="A321" t="str">
            <v>Insurance</v>
          </cell>
          <cell r="B321">
            <v>2102.2824999999998</v>
          </cell>
          <cell r="C321">
            <v>0</v>
          </cell>
          <cell r="D321">
            <v>0</v>
          </cell>
          <cell r="F321">
            <v>2102.2824999999998</v>
          </cell>
        </row>
        <row r="322">
          <cell r="A322" t="str">
            <v>Other Operating Expenses</v>
          </cell>
          <cell r="B322">
            <v>15.968249999999514</v>
          </cell>
          <cell r="C322">
            <v>88.398610000000019</v>
          </cell>
          <cell r="D322">
            <v>57.666789999999999</v>
          </cell>
          <cell r="F322">
            <v>162.03364999999954</v>
          </cell>
        </row>
        <row r="323">
          <cell r="A323" t="str">
            <v>Total Other Operating Expenses</v>
          </cell>
          <cell r="B323">
            <v>2903.9164399999995</v>
          </cell>
          <cell r="C323">
            <v>714.08422000000087</v>
          </cell>
          <cell r="D323">
            <v>128.46448999999998</v>
          </cell>
          <cell r="F323">
            <v>3746.4651500000004</v>
          </cell>
        </row>
        <row r="324">
          <cell r="A324" t="str">
            <v>Total Direct Operating Expenses</v>
          </cell>
          <cell r="B324">
            <v>80647.977769999998</v>
          </cell>
          <cell r="C324">
            <v>76144.892000000007</v>
          </cell>
          <cell r="D324">
            <v>8603.9526099999985</v>
          </cell>
          <cell r="F324">
            <v>165396.82238</v>
          </cell>
        </row>
        <row r="325">
          <cell r="A325" t="str">
            <v>WPR</v>
          </cell>
          <cell r="B325">
            <v>1048.46146</v>
          </cell>
          <cell r="C325">
            <v>2008.9376200000002</v>
          </cell>
          <cell r="D325">
            <v>319.28489000000002</v>
          </cell>
          <cell r="F325">
            <v>3376.68397</v>
          </cell>
        </row>
        <row r="326">
          <cell r="A326" t="str">
            <v>IT</v>
          </cell>
          <cell r="B326">
            <v>2924.4205700000002</v>
          </cell>
          <cell r="C326">
            <v>484.74597999999997</v>
          </cell>
          <cell r="D326">
            <v>409.23981000000003</v>
          </cell>
          <cell r="F326">
            <v>3818.4063600000004</v>
          </cell>
        </row>
        <row r="327">
          <cell r="A327" t="str">
            <v>Customer Support</v>
          </cell>
          <cell r="B327">
            <v>0</v>
          </cell>
          <cell r="C327">
            <v>0</v>
          </cell>
          <cell r="D327">
            <v>0</v>
          </cell>
          <cell r="F327">
            <v>0</v>
          </cell>
        </row>
        <row r="328">
          <cell r="A328" t="str">
            <v>Management</v>
          </cell>
          <cell r="B328">
            <v>0</v>
          </cell>
          <cell r="C328">
            <v>115.74374999999999</v>
          </cell>
          <cell r="D328">
            <v>0</v>
          </cell>
          <cell r="F328">
            <v>115.74374999999999</v>
          </cell>
        </row>
        <row r="329">
          <cell r="A329" t="str">
            <v>Total Operating Expenses</v>
          </cell>
          <cell r="B329">
            <v>84620.859800000006</v>
          </cell>
          <cell r="C329">
            <v>78754.319350000005</v>
          </cell>
          <cell r="D329">
            <v>9332.4773099999984</v>
          </cell>
          <cell r="F329">
            <v>172707.65646</v>
          </cell>
        </row>
      </sheetData>
      <sheetData sheetId="3">
        <row r="1">
          <cell r="A1" t="str">
            <v>M150 Finance - Functional View</v>
          </cell>
        </row>
      </sheetData>
      <sheetData sheetId="4">
        <row r="1">
          <cell r="A1" t="str">
            <v>M150 - Functional View</v>
          </cell>
        </row>
      </sheetData>
      <sheetData sheetId="5">
        <row r="299">
          <cell r="D299" t="str">
            <v>TOTAL MARKETING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MT"/>
      <sheetName val="Seller Metrics"/>
      <sheetName val="User Activity"/>
      <sheetName val="Cat. Matrices"/>
      <sheetName val="Cat. Deep Dive"/>
      <sheetName val="FX"/>
      <sheetName val="ISL"/>
      <sheetName val="pGMT"/>
      <sheetName val="pSM"/>
      <sheetName val="pCM"/>
      <sheetName val="pCM_Mask"/>
      <sheetName val="pCDD"/>
      <sheetName val="pUA"/>
      <sheetName val="pFX"/>
      <sheetName val="pScratch"/>
      <sheetName val="q_Finance"/>
      <sheetName val="q_HR"/>
      <sheetName val="q_Mtkg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A7" t="str">
            <v>Category</v>
          </cell>
        </row>
      </sheetData>
      <sheetData sheetId="6" refreshError="1"/>
      <sheetData sheetId="7" refreshError="1">
        <row r="35">
          <cell r="B35" t="str">
            <v>All</v>
          </cell>
        </row>
        <row r="36">
          <cell r="B36" t="str">
            <v>Core (all excl. 5,7,8,41)</v>
          </cell>
        </row>
        <row r="37">
          <cell r="B37" t="str">
            <v>Motors (5,7,8,41)</v>
          </cell>
        </row>
        <row r="38">
          <cell r="B38" t="str">
            <v>Antiques &amp; Art (1,35)</v>
          </cell>
        </row>
        <row r="39">
          <cell r="B39" t="str">
            <v>Books (3)</v>
          </cell>
        </row>
        <row r="40">
          <cell r="B40" t="str">
            <v>Business &amp; Industrial (4)</v>
          </cell>
        </row>
        <row r="41">
          <cell r="B41" t="str">
            <v>Clothing &amp; Accessories (9)</v>
          </cell>
        </row>
        <row r="42">
          <cell r="B42" t="str">
            <v>Coins (10)</v>
          </cell>
        </row>
        <row r="43">
          <cell r="B43" t="str">
            <v>Collectables (11)</v>
          </cell>
        </row>
        <row r="44">
          <cell r="B44" t="str">
            <v>Computers (12,20,38)</v>
          </cell>
        </row>
        <row r="45">
          <cell r="B45" t="str">
            <v>Consumer Electronics (13,31,33,34,40)</v>
          </cell>
        </row>
        <row r="46">
          <cell r="B46" t="str">
            <v>DVDs &amp; Movies (18)</v>
          </cell>
        </row>
        <row r="47">
          <cell r="B47" t="str">
            <v>Everything Else (29,37,99)</v>
          </cell>
        </row>
        <row r="48">
          <cell r="B48" t="str">
            <v>Hobbies &amp; Crafts (15)</v>
          </cell>
        </row>
        <row r="49">
          <cell r="B49" t="str">
            <v>Home &amp; Garden (2,6,16,36,39)</v>
          </cell>
        </row>
        <row r="50">
          <cell r="B50" t="str">
            <v>Jewellery, Gems &amp; Watches (17)</v>
          </cell>
        </row>
        <row r="51">
          <cell r="B51" t="str">
            <v>Motors - Cars &amp; Trucks (5,41)</v>
          </cell>
        </row>
        <row r="52">
          <cell r="B52" t="str">
            <v>Motors - Motorcycle (7)</v>
          </cell>
        </row>
        <row r="53">
          <cell r="B53" t="str">
            <v>Motors - Auto Parts (8)</v>
          </cell>
        </row>
        <row r="54">
          <cell r="B54" t="str">
            <v>Music (19)</v>
          </cell>
        </row>
        <row r="55">
          <cell r="B55" t="str">
            <v>Musical Instruments (30)</v>
          </cell>
        </row>
        <row r="56">
          <cell r="B56" t="str">
            <v>Photo (21)</v>
          </cell>
        </row>
        <row r="57">
          <cell r="B57" t="str">
            <v>Pottery &amp; Glass (22)</v>
          </cell>
        </row>
        <row r="58">
          <cell r="B58" t="str">
            <v>Sporting Goods (24)</v>
          </cell>
        </row>
        <row r="59">
          <cell r="B59" t="str">
            <v>Sports Memorabilia (25)</v>
          </cell>
        </row>
        <row r="60">
          <cell r="B60" t="str">
            <v>Stamps (26)</v>
          </cell>
        </row>
        <row r="61">
          <cell r="B61" t="str">
            <v>Tickets (27)</v>
          </cell>
        </row>
        <row r="62">
          <cell r="B62" t="str">
            <v>Toys (14,28)</v>
          </cell>
        </row>
        <row r="63">
          <cell r="B63" t="str">
            <v>Video Games (32)</v>
          </cell>
        </row>
        <row r="69">
          <cell r="C69">
            <v>1</v>
          </cell>
          <cell r="D69" t="str">
            <v>All</v>
          </cell>
        </row>
        <row r="70">
          <cell r="C70">
            <v>1</v>
          </cell>
          <cell r="D70" t="str">
            <v>All</v>
          </cell>
        </row>
        <row r="71">
          <cell r="C71">
            <v>1</v>
          </cell>
          <cell r="D71" t="str">
            <v>All</v>
          </cell>
        </row>
      </sheetData>
      <sheetData sheetId="8" refreshError="1">
        <row r="2">
          <cell r="D2">
            <v>3.4373176037410351</v>
          </cell>
        </row>
        <row r="4">
          <cell r="D4">
            <v>2.537333973911001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CC"/>
      <sheetName val="D"/>
      <sheetName val="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"/>
      <sheetName val="Detail PlanFY05"/>
      <sheetName val="CC Expenses"/>
      <sheetName val="Initiation"/>
      <sheetName val="NameRanges"/>
      <sheetName val="Sheet6"/>
      <sheetName val="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 2"/>
      <sheetName val="Reporting"/>
      <sheetName val="FCST PIVOT"/>
      <sheetName val="FCST"/>
      <sheetName val="Manual Update"/>
      <sheetName val="Migrations"/>
      <sheetName val="Migrations.Import"/>
      <sheetName val="ATT.EOD.Import"/>
      <sheetName val="TFV"/>
      <sheetName val="TFV.Import"/>
      <sheetName val="HLR.HSS"/>
      <sheetName val="ATT HLR.HSS"/>
      <sheetName val="Future Oper."/>
      <sheetName val="Oper.Ent Rates"/>
      <sheetName val="Tie Out &amp; Update"/>
      <sheetName val="Other Rates"/>
      <sheetName val="Actuals Pivots"/>
      <sheetName val="Actuals"/>
      <sheetName val="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 PlanFY05"/>
      <sheetName val="CC Expenses"/>
      <sheetName val="Tie Out &amp; Update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tmrs-Recruit"/>
      <sheetName val="8-PF"/>
      <sheetName val="CC Expenses"/>
      <sheetName val="Detail PlanFY05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 From 3.3"/>
      <sheetName val="Variance from Budget"/>
      <sheetName val="Assumptions"/>
      <sheetName val="Balance Sheet"/>
      <sheetName val="Finance projection with G1"/>
      <sheetName val="Finance projection with G1 2004"/>
      <sheetName val="Net Subs"/>
      <sheetName val="Projected Cash Positions"/>
      <sheetName val="GAAP Vs Billable Revenue"/>
      <sheetName val="PDM Sum"/>
      <sheetName val="GAAP Revenue"/>
      <sheetName val="Shipments"/>
      <sheetName val="Summary Billings 2003"/>
      <sheetName val="Summary Billings 2004 "/>
      <sheetName val="Summary Billings 2005"/>
      <sheetName val="Summary Billings 2006"/>
      <sheetName val="Ops Circuits"/>
      <sheetName val="Co BVA"/>
      <sheetName val="G1"/>
      <sheetName val="Cash Chart"/>
      <sheetName val="Cash Chart (2)"/>
      <sheetName val="New Billable Summary"/>
      <sheetName val="Revenue Analysis"/>
      <sheetName val="Cost of Goods Spend"/>
      <sheetName val="Burn Chart"/>
      <sheetName val="Department Mix Chart"/>
      <sheetName val="Warranty Summary"/>
      <sheetName val="Margin Analysis"/>
      <sheetName val="Inventory"/>
      <sheetName val="Spend Analysis"/>
      <sheetName val="New Hires"/>
      <sheetName val="Headcount"/>
      <sheetName val="Capital Expenditures"/>
      <sheetName val="Redo checklist"/>
      <sheetName val="Ops Model "/>
      <sheetName val="Operations"/>
      <sheetName val="NOC"/>
      <sheetName val="Cust.Service"/>
      <sheetName val="Manufacturing"/>
      <sheetName val="Engineering Detail"/>
      <sheetName val="Hardware"/>
      <sheetName val="Software All"/>
      <sheetName val="Applications"/>
      <sheetName val="Audio"/>
      <sheetName val="Browser"/>
      <sheetName val="Design"/>
      <sheetName val="Firmware"/>
      <sheetName val="QA"/>
      <sheetName val="Prg Mgt-Dev"/>
      <sheetName val="Service"/>
      <sheetName val="PDM"/>
      <sheetName val="Bus. Dev."/>
      <sheetName val="Dom Sales"/>
      <sheetName val="Int'l Sales"/>
      <sheetName val="Marketing"/>
      <sheetName val="Deployment"/>
      <sheetName val="Product Mgt"/>
      <sheetName val="IT"/>
      <sheetName val="GA"/>
      <sheetName val="Allocable Expenses"/>
      <sheetName val="T-Mobile US"/>
      <sheetName val="Triton"/>
      <sheetName val="Microcell CAN"/>
      <sheetName val="Edge"/>
      <sheetName val="ONE-EPlus"/>
      <sheetName val="T-Mobile International"/>
      <sheetName val="T-Mobile US - MX1"/>
      <sheetName val="Other Large US"/>
      <sheetName val="Asia Pacific"/>
      <sheetName val="Europe-Other"/>
      <sheetName val="Others"/>
      <sheetName val="AT&amp;T - Cingular"/>
      <sheetName val="Latin America-Mexico"/>
      <sheetName val="Ops CapEx"/>
      <sheetName val="NRE Summary"/>
      <sheetName val="NRE Model"/>
      <sheetName val="CapEx"/>
      <sheetName val="HC"/>
      <sheetName val="Hardware (2)"/>
      <sheetName val="Mail"/>
      <sheetName val="DC Costs"/>
      <sheetName val="CC Costs"/>
      <sheetName val="IT (2)"/>
      <sheetName val="Board Case GB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57">
          <cell r="A357" t="str">
            <v>Fcst</v>
          </cell>
        </row>
        <row r="358">
          <cell r="A358" t="str">
            <v>Actual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Billable Summary"/>
    </sheet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tmrs-Recruit"/>
      <sheetName val="8-PF"/>
      <sheetName val="FY00"/>
      <sheetName val="FY01"/>
      <sheetName val="FY02"/>
      <sheetName val="FY03"/>
      <sheetName val="FY04 Actual"/>
      <sheetName val="FY99"/>
      <sheetName val="Sheet1"/>
      <sheetName val="CC Expen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U&amp;ACRU"/>
      <sheetName val="Cover Sheet"/>
      <sheetName val="Summary"/>
      <sheetName val="USAuction"/>
      <sheetName val="USFixedPrice"/>
      <sheetName val="Dashboard"/>
      <sheetName val="2002 Plan"/>
      <sheetName val="Motors"/>
      <sheetName val="Real Estate"/>
      <sheetName val="Ad Sales"/>
      <sheetName val="Plan"/>
      <sheetName val="P&amp;L_Check"/>
      <sheetName val="Site&amp;CategoryDecodes"/>
      <sheetName val="Pivot Avg. TL HC"/>
      <sheetName val="Headcount"/>
      <sheetName val="loc vlookup"/>
      <sheetName val="Cat. Deep Dive"/>
      <sheetName val="ISL"/>
      <sheetName val="pG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Buyer Summary"/>
      <sheetName val="M-Overlap Summary"/>
      <sheetName val="M-Seller Summary"/>
      <sheetName val="V-Buyer Summary"/>
      <sheetName val="V-Overlap Summary"/>
      <sheetName val="V-Seller Summary"/>
      <sheetName val="Data Key"/>
      <sheetName val="M-Seller New Summary"/>
      <sheetName val="M-Seller Existing Summary"/>
      <sheetName val="M-Buyer New Summary"/>
      <sheetName val="M-Buyer Existing Summary"/>
      <sheetName val="M-Overlap New Summary"/>
      <sheetName val="M-Overlap Existing Summary"/>
      <sheetName val="V-Seller New Summary"/>
      <sheetName val="V-Seller Existing Summary"/>
      <sheetName val="V-Buyer New Summary"/>
      <sheetName val="V-Buyer Existing Summary"/>
      <sheetName val="V-Overlap New Summary"/>
      <sheetName val="V-Overlap Existing Summary"/>
      <sheetName val="Meta-Seller"/>
      <sheetName val="Meta-Buyer"/>
      <sheetName val="Meta-Overlap"/>
      <sheetName val="Vertical-Buyer"/>
      <sheetName val="Vertical-Seller"/>
      <sheetName val="Vertical-Overlap"/>
      <sheetName val="Site 0-Buyer"/>
      <sheetName val="Site 0-Seller"/>
      <sheetName val="Site 0-Overlap"/>
      <sheetName val="US All"/>
      <sheetName val="Platform"/>
      <sheetName val="Meta-Seller New"/>
      <sheetName val="Meta-Seller Existing"/>
      <sheetName val="Meta-Buyer New"/>
      <sheetName val="Meta-Buyer Existing"/>
      <sheetName val="Meta-Overlap New"/>
      <sheetName val="Meta-Overlap Existing"/>
      <sheetName val="Vertical-Buyer New"/>
      <sheetName val="Vertical-Buyer Existing"/>
      <sheetName val="Vertical-Seller New"/>
      <sheetName val="Vertical-Seller Existing"/>
      <sheetName val="Vertical-Overlap New"/>
      <sheetName val="Vertical-Overlap Existing"/>
      <sheetName val="Site 0-Buyer New"/>
      <sheetName val="Site 0-Buyer Existing"/>
      <sheetName val="Site 0-Seller New"/>
      <sheetName val="Site 0-Seller Existing"/>
      <sheetName val="Site 0-Overlap New"/>
      <sheetName val="Site 0-Overlap Existing"/>
      <sheetName val="CRU&amp;ACRU"/>
    </sheetNames>
    <sheetDataSet>
      <sheetData sheetId="0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Autos</v>
          </cell>
          <cell r="C5" t="e">
            <v>#N/A</v>
          </cell>
          <cell r="D5" t="e">
            <v>#N/A</v>
          </cell>
          <cell r="E5" t="e">
            <v>#N/A</v>
          </cell>
          <cell r="F5" t="e">
            <v>#N/A</v>
          </cell>
          <cell r="G5" t="e">
            <v>#N/A</v>
          </cell>
          <cell r="H5" t="e">
            <v>#N/A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>
            <v>6190</v>
          </cell>
          <cell r="N5">
            <v>7696</v>
          </cell>
          <cell r="O5">
            <v>8337</v>
          </cell>
          <cell r="P5">
            <v>9081</v>
          </cell>
          <cell r="Q5">
            <v>9317</v>
          </cell>
          <cell r="R5">
            <v>10118</v>
          </cell>
          <cell r="S5">
            <v>10645</v>
          </cell>
          <cell r="T5">
            <v>9329</v>
          </cell>
          <cell r="U5">
            <v>11530</v>
          </cell>
          <cell r="V5">
            <v>11765</v>
          </cell>
          <cell r="W5">
            <v>12034</v>
          </cell>
          <cell r="X5">
            <v>13623</v>
          </cell>
          <cell r="Y5">
            <v>13254</v>
          </cell>
          <cell r="Z5">
            <v>14833</v>
          </cell>
          <cell r="AA5">
            <v>15550</v>
          </cell>
          <cell r="AB5">
            <v>17011</v>
          </cell>
          <cell r="AC5">
            <v>16987</v>
          </cell>
          <cell r="AD5">
            <v>18422</v>
          </cell>
          <cell r="AE5">
            <v>19817</v>
          </cell>
          <cell r="AF5">
            <v>20514</v>
          </cell>
          <cell r="AG5">
            <v>22051</v>
          </cell>
          <cell r="AH5">
            <v>23059</v>
          </cell>
          <cell r="AI5">
            <v>21452</v>
          </cell>
          <cell r="AJ5">
            <v>23310</v>
          </cell>
          <cell r="AK5">
            <v>23384</v>
          </cell>
          <cell r="AL5">
            <v>25992</v>
          </cell>
          <cell r="AM5">
            <v>26474</v>
          </cell>
          <cell r="AN5">
            <v>30402</v>
          </cell>
          <cell r="AO5">
            <v>22290</v>
          </cell>
          <cell r="AP5">
            <v>29995</v>
          </cell>
          <cell r="AQ5">
            <v>30148</v>
          </cell>
          <cell r="AR5">
            <v>29488</v>
          </cell>
          <cell r="AS5">
            <v>31520</v>
          </cell>
          <cell r="AT5">
            <v>30484</v>
          </cell>
          <cell r="AU5">
            <v>27311</v>
          </cell>
          <cell r="AV5">
            <v>29295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Motorcycles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>
            <v>959</v>
          </cell>
          <cell r="N6">
            <v>1502</v>
          </cell>
          <cell r="O6">
            <v>1683</v>
          </cell>
          <cell r="P6">
            <v>1939</v>
          </cell>
          <cell r="Q6">
            <v>2055</v>
          </cell>
          <cell r="R6">
            <v>2208</v>
          </cell>
          <cell r="S6">
            <v>2357</v>
          </cell>
          <cell r="T6">
            <v>2103</v>
          </cell>
          <cell r="U6">
            <v>2281</v>
          </cell>
          <cell r="V6">
            <v>2243</v>
          </cell>
          <cell r="W6">
            <v>2240</v>
          </cell>
          <cell r="X6">
            <v>2333</v>
          </cell>
          <cell r="Y6">
            <v>2641</v>
          </cell>
          <cell r="Z6">
            <v>3439</v>
          </cell>
          <cell r="AA6">
            <v>3870</v>
          </cell>
          <cell r="AB6">
            <v>3984</v>
          </cell>
          <cell r="AC6">
            <v>3925</v>
          </cell>
          <cell r="AD6">
            <v>4334</v>
          </cell>
          <cell r="AE6">
            <v>4418</v>
          </cell>
          <cell r="AF6">
            <v>4375</v>
          </cell>
          <cell r="AG6">
            <v>4188</v>
          </cell>
          <cell r="AH6">
            <v>4013</v>
          </cell>
          <cell r="AI6">
            <v>3733</v>
          </cell>
          <cell r="AJ6">
            <v>3970</v>
          </cell>
          <cell r="AK6">
            <v>4293</v>
          </cell>
          <cell r="AL6">
            <v>5545</v>
          </cell>
          <cell r="AM6">
            <v>6359</v>
          </cell>
          <cell r="AN6">
            <v>7495</v>
          </cell>
          <cell r="AO6">
            <v>5810</v>
          </cell>
          <cell r="AP6">
            <v>7442</v>
          </cell>
          <cell r="AQ6">
            <v>7430</v>
          </cell>
          <cell r="AR6">
            <v>6478</v>
          </cell>
          <cell r="AS6">
            <v>6424</v>
          </cell>
          <cell r="AT6">
            <v>5970</v>
          </cell>
          <cell r="AU6">
            <v>5039</v>
          </cell>
          <cell r="AV6">
            <v>5174</v>
          </cell>
          <cell r="AW6" t="e">
            <v>#N/A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Parts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>
            <v>116945</v>
          </cell>
          <cell r="N7">
            <v>143675</v>
          </cell>
          <cell r="O7">
            <v>148450</v>
          </cell>
          <cell r="P7">
            <v>153779</v>
          </cell>
          <cell r="Q7">
            <v>158307</v>
          </cell>
          <cell r="R7">
            <v>170520</v>
          </cell>
          <cell r="S7">
            <v>180678</v>
          </cell>
          <cell r="T7">
            <v>175379</v>
          </cell>
          <cell r="U7">
            <v>192821</v>
          </cell>
          <cell r="V7">
            <v>201300</v>
          </cell>
          <cell r="W7">
            <v>207033</v>
          </cell>
          <cell r="X7">
            <v>238953</v>
          </cell>
          <cell r="Y7">
            <v>250577</v>
          </cell>
          <cell r="Z7">
            <v>297431</v>
          </cell>
          <cell r="AA7">
            <v>298763</v>
          </cell>
          <cell r="AB7">
            <v>298738</v>
          </cell>
          <cell r="AC7">
            <v>295159</v>
          </cell>
          <cell r="AD7">
            <v>310615</v>
          </cell>
          <cell r="AE7">
            <v>320001</v>
          </cell>
          <cell r="AF7">
            <v>329203</v>
          </cell>
          <cell r="AG7">
            <v>349483</v>
          </cell>
          <cell r="AH7">
            <v>366093</v>
          </cell>
          <cell r="AI7">
            <v>374277</v>
          </cell>
          <cell r="AJ7">
            <v>409579</v>
          </cell>
          <cell r="AK7">
            <v>421759</v>
          </cell>
          <cell r="AL7">
            <v>481683</v>
          </cell>
          <cell r="AM7">
            <v>480765</v>
          </cell>
          <cell r="AN7">
            <v>491753</v>
          </cell>
          <cell r="AO7">
            <v>470686</v>
          </cell>
          <cell r="AP7">
            <v>504776</v>
          </cell>
          <cell r="AQ7">
            <v>503301</v>
          </cell>
          <cell r="AR7">
            <v>521124</v>
          </cell>
          <cell r="AS7">
            <v>547631</v>
          </cell>
          <cell r="AT7">
            <v>560635</v>
          </cell>
          <cell r="AU7">
            <v>567455</v>
          </cell>
          <cell r="AV7">
            <v>607084</v>
          </cell>
          <cell r="AW7" t="e">
            <v>#N/A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Antiques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>
            <v>102124</v>
          </cell>
          <cell r="N8">
            <v>112996</v>
          </cell>
          <cell r="O8">
            <v>104729</v>
          </cell>
          <cell r="P8">
            <v>106186</v>
          </cell>
          <cell r="Q8">
            <v>104739</v>
          </cell>
          <cell r="R8">
            <v>107069</v>
          </cell>
          <cell r="S8">
            <v>108119</v>
          </cell>
          <cell r="T8">
            <v>100787</v>
          </cell>
          <cell r="U8">
            <v>104269</v>
          </cell>
          <cell r="V8">
            <v>100720</v>
          </cell>
          <cell r="W8">
            <v>91937</v>
          </cell>
          <cell r="X8">
            <v>104441</v>
          </cell>
          <cell r="Y8">
            <v>102746</v>
          </cell>
          <cell r="Z8">
            <v>114235</v>
          </cell>
          <cell r="AA8">
            <v>103234</v>
          </cell>
          <cell r="AB8">
            <v>99672</v>
          </cell>
          <cell r="AC8">
            <v>95442</v>
          </cell>
          <cell r="AD8">
            <v>93590</v>
          </cell>
          <cell r="AE8">
            <v>94565</v>
          </cell>
          <cell r="AF8">
            <v>97331</v>
          </cell>
          <cell r="AG8">
            <v>106163</v>
          </cell>
          <cell r="AH8">
            <v>116510</v>
          </cell>
          <cell r="AI8">
            <v>111327</v>
          </cell>
          <cell r="AJ8">
            <v>120308</v>
          </cell>
          <cell r="AK8">
            <v>117205</v>
          </cell>
          <cell r="AL8">
            <v>122666</v>
          </cell>
          <cell r="AM8">
            <v>106243</v>
          </cell>
          <cell r="AN8">
            <v>108428</v>
          </cell>
          <cell r="AO8">
            <v>98820</v>
          </cell>
          <cell r="AP8">
            <v>104561</v>
          </cell>
          <cell r="AQ8">
            <v>103797</v>
          </cell>
          <cell r="AR8">
            <v>108465</v>
          </cell>
          <cell r="AS8">
            <v>117241</v>
          </cell>
          <cell r="AT8">
            <v>126820</v>
          </cell>
          <cell r="AU8">
            <v>115773</v>
          </cell>
          <cell r="AV8">
            <v>124743</v>
          </cell>
          <cell r="AW8" t="e">
            <v>#N/A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Art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>
            <v>63100</v>
          </cell>
          <cell r="N9">
            <v>69022</v>
          </cell>
          <cell r="O9">
            <v>59540</v>
          </cell>
          <cell r="P9">
            <v>57192</v>
          </cell>
          <cell r="Q9">
            <v>55723</v>
          </cell>
          <cell r="R9">
            <v>57481</v>
          </cell>
          <cell r="S9">
            <v>59841</v>
          </cell>
          <cell r="T9">
            <v>53633</v>
          </cell>
          <cell r="U9">
            <v>61844</v>
          </cell>
          <cell r="V9">
            <v>70242</v>
          </cell>
          <cell r="W9">
            <v>68285</v>
          </cell>
          <cell r="X9">
            <v>74770</v>
          </cell>
          <cell r="Y9">
            <v>74035</v>
          </cell>
          <cell r="Z9">
            <v>83695</v>
          </cell>
          <cell r="AA9">
            <v>75852</v>
          </cell>
          <cell r="AB9">
            <v>71806</v>
          </cell>
          <cell r="AC9">
            <v>68544</v>
          </cell>
          <cell r="AD9">
            <v>72606</v>
          </cell>
          <cell r="AE9">
            <v>70569</v>
          </cell>
          <cell r="AF9">
            <v>72089</v>
          </cell>
          <cell r="AG9">
            <v>76368</v>
          </cell>
          <cell r="AH9">
            <v>89546</v>
          </cell>
          <cell r="AI9">
            <v>89856</v>
          </cell>
          <cell r="AJ9">
            <v>90581</v>
          </cell>
          <cell r="AK9">
            <v>89030</v>
          </cell>
          <cell r="AL9">
            <v>94135</v>
          </cell>
          <cell r="AM9">
            <v>86412</v>
          </cell>
          <cell r="AN9">
            <v>83808</v>
          </cell>
          <cell r="AO9">
            <v>83449</v>
          </cell>
          <cell r="AP9">
            <v>86788</v>
          </cell>
          <cell r="AQ9">
            <v>88435</v>
          </cell>
          <cell r="AR9">
            <v>91860</v>
          </cell>
          <cell r="AS9">
            <v>98304</v>
          </cell>
          <cell r="AT9">
            <v>109414</v>
          </cell>
          <cell r="AU9">
            <v>110056</v>
          </cell>
          <cell r="AV9">
            <v>108968</v>
          </cell>
          <cell r="AW9" t="e">
            <v>#N/A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Coins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>
            <v>54497</v>
          </cell>
          <cell r="N10">
            <v>58046</v>
          </cell>
          <cell r="O10">
            <v>52514</v>
          </cell>
          <cell r="P10">
            <v>50595</v>
          </cell>
          <cell r="Q10">
            <v>48743</v>
          </cell>
          <cell r="R10">
            <v>49812</v>
          </cell>
          <cell r="S10">
            <v>50522</v>
          </cell>
          <cell r="T10">
            <v>48026</v>
          </cell>
          <cell r="U10">
            <v>50402</v>
          </cell>
          <cell r="V10">
            <v>52741</v>
          </cell>
          <cell r="W10">
            <v>54967</v>
          </cell>
          <cell r="X10">
            <v>60453</v>
          </cell>
          <cell r="Y10">
            <v>60008</v>
          </cell>
          <cell r="Z10">
            <v>64957</v>
          </cell>
          <cell r="AA10">
            <v>58233</v>
          </cell>
          <cell r="AB10">
            <v>55599</v>
          </cell>
          <cell r="AC10">
            <v>52776</v>
          </cell>
          <cell r="AD10">
            <v>53305</v>
          </cell>
          <cell r="AE10">
            <v>54492</v>
          </cell>
          <cell r="AF10">
            <v>54728</v>
          </cell>
          <cell r="AG10">
            <v>57651</v>
          </cell>
          <cell r="AH10">
            <v>64806</v>
          </cell>
          <cell r="AI10">
            <v>68268</v>
          </cell>
          <cell r="AJ10">
            <v>69614</v>
          </cell>
          <cell r="AK10">
            <v>68754</v>
          </cell>
          <cell r="AL10">
            <v>72388</v>
          </cell>
          <cell r="AM10">
            <v>72189</v>
          </cell>
          <cell r="AN10">
            <v>67505</v>
          </cell>
          <cell r="AO10">
            <v>62453</v>
          </cell>
          <cell r="AP10">
            <v>62513</v>
          </cell>
          <cell r="AQ10">
            <v>62507</v>
          </cell>
          <cell r="AR10">
            <v>63246</v>
          </cell>
          <cell r="AS10">
            <v>66655</v>
          </cell>
          <cell r="AT10">
            <v>73591</v>
          </cell>
          <cell r="AU10">
            <v>78634</v>
          </cell>
          <cell r="AV10">
            <v>81105</v>
          </cell>
          <cell r="AW10" t="e">
            <v>#N/A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Collectibles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>
            <v>690571</v>
          </cell>
          <cell r="N11">
            <v>735910</v>
          </cell>
          <cell r="O11">
            <v>677648</v>
          </cell>
          <cell r="P11">
            <v>651414</v>
          </cell>
          <cell r="Q11">
            <v>639467</v>
          </cell>
          <cell r="R11">
            <v>660456</v>
          </cell>
          <cell r="S11">
            <v>680452</v>
          </cell>
          <cell r="T11">
            <v>686889</v>
          </cell>
          <cell r="U11">
            <v>755774</v>
          </cell>
          <cell r="V11">
            <v>823446</v>
          </cell>
          <cell r="W11">
            <v>822611</v>
          </cell>
          <cell r="X11">
            <v>772133</v>
          </cell>
          <cell r="Y11">
            <v>743393</v>
          </cell>
          <cell r="Z11">
            <v>806954</v>
          </cell>
          <cell r="AA11">
            <v>742206</v>
          </cell>
          <cell r="AB11">
            <v>721853</v>
          </cell>
          <cell r="AC11">
            <v>697277</v>
          </cell>
          <cell r="AD11">
            <v>711744</v>
          </cell>
          <cell r="AE11">
            <v>739163</v>
          </cell>
          <cell r="AF11">
            <v>769453</v>
          </cell>
          <cell r="AG11">
            <v>841759</v>
          </cell>
          <cell r="AH11">
            <v>990887</v>
          </cell>
          <cell r="AI11">
            <v>1023936</v>
          </cell>
          <cell r="AJ11">
            <v>925594</v>
          </cell>
          <cell r="AK11">
            <v>889862</v>
          </cell>
          <cell r="AL11">
            <v>929066</v>
          </cell>
          <cell r="AM11">
            <v>868503</v>
          </cell>
          <cell r="AN11">
            <v>846609</v>
          </cell>
          <cell r="AO11">
            <v>834376</v>
          </cell>
          <cell r="AP11">
            <v>848345</v>
          </cell>
          <cell r="AQ11">
            <v>857827</v>
          </cell>
          <cell r="AR11">
            <v>925823</v>
          </cell>
          <cell r="AS11">
            <v>1017253</v>
          </cell>
          <cell r="AT11">
            <v>1175835</v>
          </cell>
          <cell r="AU11">
            <v>1233047</v>
          </cell>
          <cell r="AV11">
            <v>1061796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Home&amp;Living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>
            <v>93932</v>
          </cell>
          <cell r="N12">
            <v>114309</v>
          </cell>
          <cell r="O12">
            <v>110136</v>
          </cell>
          <cell r="P12">
            <v>113347</v>
          </cell>
          <cell r="Q12">
            <v>114086</v>
          </cell>
          <cell r="R12">
            <v>121597</v>
          </cell>
          <cell r="S12">
            <v>128407</v>
          </cell>
          <cell r="T12">
            <v>123939</v>
          </cell>
          <cell r="U12">
            <v>144593</v>
          </cell>
          <cell r="V12">
            <v>173842</v>
          </cell>
          <cell r="W12">
            <v>164654</v>
          </cell>
          <cell r="X12">
            <v>200241</v>
          </cell>
          <cell r="Y12">
            <v>203796</v>
          </cell>
          <cell r="Z12">
            <v>237546</v>
          </cell>
          <cell r="AA12">
            <v>229631</v>
          </cell>
          <cell r="AB12">
            <v>224686</v>
          </cell>
          <cell r="AC12">
            <v>222240</v>
          </cell>
          <cell r="AD12">
            <v>238385</v>
          </cell>
          <cell r="AE12">
            <v>249553</v>
          </cell>
          <cell r="AF12">
            <v>259413</v>
          </cell>
          <cell r="AG12">
            <v>282647</v>
          </cell>
          <cell r="AH12">
            <v>337880</v>
          </cell>
          <cell r="AI12">
            <v>323204</v>
          </cell>
          <cell r="AJ12">
            <v>347508</v>
          </cell>
          <cell r="AK12">
            <v>345053</v>
          </cell>
          <cell r="AL12">
            <v>383068</v>
          </cell>
          <cell r="AM12">
            <v>354232</v>
          </cell>
          <cell r="AN12">
            <v>354400</v>
          </cell>
          <cell r="AO12">
            <v>342882</v>
          </cell>
          <cell r="AP12">
            <v>378887</v>
          </cell>
          <cell r="AQ12">
            <v>388778</v>
          </cell>
          <cell r="AR12">
            <v>410642</v>
          </cell>
          <cell r="AS12">
            <v>441730</v>
          </cell>
          <cell r="AT12">
            <v>505680</v>
          </cell>
          <cell r="AU12">
            <v>488248</v>
          </cell>
          <cell r="AV12">
            <v>497161</v>
          </cell>
          <cell r="AW12" t="e">
            <v>#N/A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Pottery&amp;Glass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>
            <v>168266</v>
          </cell>
          <cell r="N13">
            <v>181051</v>
          </cell>
          <cell r="O13">
            <v>168987</v>
          </cell>
          <cell r="P13">
            <v>167234</v>
          </cell>
          <cell r="Q13">
            <v>163247</v>
          </cell>
          <cell r="R13">
            <v>164726</v>
          </cell>
          <cell r="S13">
            <v>166295</v>
          </cell>
          <cell r="T13">
            <v>155388</v>
          </cell>
          <cell r="U13">
            <v>169047</v>
          </cell>
          <cell r="V13">
            <v>184446</v>
          </cell>
          <cell r="W13">
            <v>166887</v>
          </cell>
          <cell r="X13">
            <v>177480</v>
          </cell>
          <cell r="Y13">
            <v>173398</v>
          </cell>
          <cell r="Z13">
            <v>190475</v>
          </cell>
          <cell r="AA13">
            <v>176600</v>
          </cell>
          <cell r="AB13">
            <v>171400</v>
          </cell>
          <cell r="AC13">
            <v>162972</v>
          </cell>
          <cell r="AD13">
            <v>162274</v>
          </cell>
          <cell r="AE13">
            <v>164030</v>
          </cell>
          <cell r="AF13">
            <v>170324</v>
          </cell>
          <cell r="AG13">
            <v>184299</v>
          </cell>
          <cell r="AH13">
            <v>212664</v>
          </cell>
          <cell r="AI13">
            <v>193199</v>
          </cell>
          <cell r="AJ13">
            <v>196824</v>
          </cell>
          <cell r="AK13">
            <v>189062</v>
          </cell>
          <cell r="AL13">
            <v>199104</v>
          </cell>
          <cell r="AM13">
            <v>180357</v>
          </cell>
          <cell r="AN13">
            <v>181091</v>
          </cell>
          <cell r="AO13">
            <v>168930</v>
          </cell>
          <cell r="AP13">
            <v>172585</v>
          </cell>
          <cell r="AQ13">
            <v>173100</v>
          </cell>
          <cell r="AR13">
            <v>182941</v>
          </cell>
          <cell r="AS13">
            <v>193724</v>
          </cell>
          <cell r="AT13">
            <v>224179</v>
          </cell>
          <cell r="AU13">
            <v>202344</v>
          </cell>
          <cell r="AV13">
            <v>202492</v>
          </cell>
          <cell r="AW13" t="e">
            <v>#N/A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Stamps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>
            <v>25007</v>
          </cell>
          <cell r="N14">
            <v>26319</v>
          </cell>
          <cell r="O14">
            <v>24719</v>
          </cell>
          <cell r="P14">
            <v>23991</v>
          </cell>
          <cell r="Q14">
            <v>23102</v>
          </cell>
          <cell r="R14">
            <v>23268</v>
          </cell>
          <cell r="S14">
            <v>22974</v>
          </cell>
          <cell r="T14">
            <v>22095</v>
          </cell>
          <cell r="U14">
            <v>23312</v>
          </cell>
          <cell r="V14">
            <v>23924</v>
          </cell>
          <cell r="W14">
            <v>23918</v>
          </cell>
          <cell r="X14">
            <v>25484</v>
          </cell>
          <cell r="Y14">
            <v>25025</v>
          </cell>
          <cell r="Z14">
            <v>26684</v>
          </cell>
          <cell r="AA14">
            <v>24703</v>
          </cell>
          <cell r="AB14">
            <v>24017</v>
          </cell>
          <cell r="AC14">
            <v>22471</v>
          </cell>
          <cell r="AD14">
            <v>22546</v>
          </cell>
          <cell r="AE14">
            <v>22660</v>
          </cell>
          <cell r="AF14">
            <v>23179</v>
          </cell>
          <cell r="AG14">
            <v>24570</v>
          </cell>
          <cell r="AH14">
            <v>26309</v>
          </cell>
          <cell r="AI14">
            <v>26370</v>
          </cell>
          <cell r="AJ14">
            <v>28077</v>
          </cell>
          <cell r="AK14">
            <v>26925</v>
          </cell>
          <cell r="AL14">
            <v>27408</v>
          </cell>
          <cell r="AM14">
            <v>25554</v>
          </cell>
          <cell r="AN14">
            <v>25208</v>
          </cell>
          <cell r="AO14">
            <v>25114</v>
          </cell>
          <cell r="AP14">
            <v>24317</v>
          </cell>
          <cell r="AQ14">
            <v>23498</v>
          </cell>
          <cell r="AR14">
            <v>23739</v>
          </cell>
          <cell r="AS14">
            <v>25089</v>
          </cell>
          <cell r="AT14">
            <v>26427</v>
          </cell>
          <cell r="AU14">
            <v>26211</v>
          </cell>
          <cell r="AV14">
            <v>28481</v>
          </cell>
          <cell r="AW14" t="e">
            <v>#N/A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Apparel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>
            <v>270909</v>
          </cell>
          <cell r="N15">
            <v>310465</v>
          </cell>
          <cell r="O15">
            <v>297636</v>
          </cell>
          <cell r="P15">
            <v>293180</v>
          </cell>
          <cell r="Q15">
            <v>287669</v>
          </cell>
          <cell r="R15">
            <v>295919</v>
          </cell>
          <cell r="S15">
            <v>330895</v>
          </cell>
          <cell r="T15">
            <v>336816</v>
          </cell>
          <cell r="U15">
            <v>385790</v>
          </cell>
          <cell r="V15">
            <v>389392</v>
          </cell>
          <cell r="W15">
            <v>361346</v>
          </cell>
          <cell r="X15">
            <v>394821</v>
          </cell>
          <cell r="Y15">
            <v>406073</v>
          </cell>
          <cell r="Z15">
            <v>475152</v>
          </cell>
          <cell r="AA15">
            <v>458359</v>
          </cell>
          <cell r="AB15">
            <v>443814</v>
          </cell>
          <cell r="AC15">
            <v>427958</v>
          </cell>
          <cell r="AD15">
            <v>445769</v>
          </cell>
          <cell r="AE15">
            <v>487783</v>
          </cell>
          <cell r="AF15">
            <v>515122</v>
          </cell>
          <cell r="AG15">
            <v>579113</v>
          </cell>
          <cell r="AH15">
            <v>625776</v>
          </cell>
          <cell r="AI15">
            <v>594361</v>
          </cell>
          <cell r="AJ15">
            <v>620421</v>
          </cell>
          <cell r="AK15">
            <v>641653</v>
          </cell>
          <cell r="AL15">
            <v>716768</v>
          </cell>
          <cell r="AM15">
            <v>687022</v>
          </cell>
          <cell r="AN15">
            <v>664491</v>
          </cell>
          <cell r="AO15">
            <v>649160</v>
          </cell>
          <cell r="AP15">
            <v>695268</v>
          </cell>
          <cell r="AQ15">
            <v>738103</v>
          </cell>
          <cell r="AR15">
            <v>826265</v>
          </cell>
          <cell r="AS15">
            <v>908455</v>
          </cell>
          <cell r="AT15">
            <v>950984</v>
          </cell>
          <cell r="AU15">
            <v>943429</v>
          </cell>
          <cell r="AV15">
            <v>940654</v>
          </cell>
          <cell r="AW15" t="e">
            <v>#N/A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  <cell r="B16" t="str">
            <v>Health&amp;Beauty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>
            <v>56599</v>
          </cell>
          <cell r="N16">
            <v>68327</v>
          </cell>
          <cell r="O16">
            <v>65834</v>
          </cell>
          <cell r="P16">
            <v>67019</v>
          </cell>
          <cell r="Q16">
            <v>69387</v>
          </cell>
          <cell r="R16">
            <v>70979</v>
          </cell>
          <cell r="S16">
            <v>73620</v>
          </cell>
          <cell r="T16">
            <v>70395</v>
          </cell>
          <cell r="U16">
            <v>83587</v>
          </cell>
          <cell r="V16">
            <v>93935</v>
          </cell>
          <cell r="W16">
            <v>95701</v>
          </cell>
          <cell r="X16">
            <v>109213</v>
          </cell>
          <cell r="Y16">
            <v>108586</v>
          </cell>
          <cell r="Z16">
            <v>121115</v>
          </cell>
          <cell r="AA16">
            <v>125619</v>
          </cell>
          <cell r="AB16">
            <v>125389</v>
          </cell>
          <cell r="AC16">
            <v>121088</v>
          </cell>
          <cell r="AD16">
            <v>127403</v>
          </cell>
          <cell r="AE16">
            <v>130301</v>
          </cell>
          <cell r="AF16">
            <v>135189</v>
          </cell>
          <cell r="AG16">
            <v>149014</v>
          </cell>
          <cell r="AH16">
            <v>174872</v>
          </cell>
          <cell r="AI16">
            <v>190175</v>
          </cell>
          <cell r="AJ16">
            <v>200380</v>
          </cell>
          <cell r="AK16">
            <v>193309</v>
          </cell>
          <cell r="AL16">
            <v>214440</v>
          </cell>
          <cell r="AM16">
            <v>213980</v>
          </cell>
          <cell r="AN16">
            <v>216956</v>
          </cell>
          <cell r="AO16">
            <v>212066</v>
          </cell>
          <cell r="AP16">
            <v>228190</v>
          </cell>
          <cell r="AQ16">
            <v>230617</v>
          </cell>
          <cell r="AR16">
            <v>254459</v>
          </cell>
          <cell r="AS16">
            <v>274965</v>
          </cell>
          <cell r="AT16">
            <v>307671</v>
          </cell>
          <cell r="AU16">
            <v>333078</v>
          </cell>
          <cell r="AV16">
            <v>343108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  <cell r="BB16" t="e">
            <v>#N/A</v>
          </cell>
          <cell r="BC16" t="e">
            <v>#N/A</v>
          </cell>
          <cell r="BD16" t="e">
            <v>#N/A</v>
          </cell>
          <cell r="BE16" t="e">
            <v>#N/A</v>
          </cell>
          <cell r="BF16" t="e">
            <v>#N/A</v>
          </cell>
          <cell r="BG16" t="e">
            <v>#N/A</v>
          </cell>
          <cell r="BH16" t="e">
            <v>#N/A</v>
          </cell>
          <cell r="BI16" t="e">
            <v>#N/A</v>
          </cell>
          <cell r="BJ16" t="e">
            <v>#N/A</v>
          </cell>
          <cell r="BK16" t="e">
            <v>#N/A</v>
          </cell>
        </row>
        <row r="17">
          <cell r="A17">
            <v>15</v>
          </cell>
          <cell r="B17" t="str">
            <v>Crafts</v>
          </cell>
          <cell r="C17" t="e">
            <v>#N/A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>
            <v>72994</v>
          </cell>
          <cell r="N17">
            <v>83705</v>
          </cell>
          <cell r="O17">
            <v>77177</v>
          </cell>
          <cell r="P17">
            <v>77505</v>
          </cell>
          <cell r="Q17">
            <v>79075</v>
          </cell>
          <cell r="R17">
            <v>82500</v>
          </cell>
          <cell r="S17">
            <v>86861</v>
          </cell>
          <cell r="T17">
            <v>85163</v>
          </cell>
          <cell r="U17">
            <v>93940</v>
          </cell>
          <cell r="V17">
            <v>93630</v>
          </cell>
          <cell r="W17">
            <v>80231</v>
          </cell>
          <cell r="X17">
            <v>103089</v>
          </cell>
          <cell r="Y17">
            <v>103200</v>
          </cell>
          <cell r="Z17">
            <v>118124</v>
          </cell>
          <cell r="AA17">
            <v>108630</v>
          </cell>
          <cell r="AB17">
            <v>106187</v>
          </cell>
          <cell r="AC17">
            <v>103350</v>
          </cell>
          <cell r="AD17">
            <v>107889</v>
          </cell>
          <cell r="AE17">
            <v>113579</v>
          </cell>
          <cell r="AF17">
            <v>121111</v>
          </cell>
          <cell r="AG17">
            <v>128437</v>
          </cell>
          <cell r="AH17">
            <v>136480</v>
          </cell>
          <cell r="AI17">
            <v>117241</v>
          </cell>
          <cell r="AJ17">
            <v>145945</v>
          </cell>
          <cell r="AK17">
            <v>145330</v>
          </cell>
          <cell r="AL17">
            <v>159402</v>
          </cell>
          <cell r="AM17">
            <v>144128</v>
          </cell>
          <cell r="AN17">
            <v>141300</v>
          </cell>
          <cell r="AO17">
            <v>137799</v>
          </cell>
          <cell r="AP17">
            <v>148774</v>
          </cell>
          <cell r="AQ17">
            <v>153163</v>
          </cell>
          <cell r="AR17">
            <v>166641</v>
          </cell>
          <cell r="AS17">
            <v>178602</v>
          </cell>
          <cell r="AT17">
            <v>186037</v>
          </cell>
          <cell r="AU17">
            <v>160066</v>
          </cell>
          <cell r="AV17">
            <v>197644</v>
          </cell>
          <cell r="AW17" t="e">
            <v>#N/A</v>
          </cell>
          <cell r="AX17" t="e">
            <v>#N/A</v>
          </cell>
          <cell r="AY17" t="e">
            <v>#N/A</v>
          </cell>
          <cell r="AZ17" t="e">
            <v>#N/A</v>
          </cell>
          <cell r="BA17" t="e">
            <v>#N/A</v>
          </cell>
          <cell r="BB17" t="e">
            <v>#N/A</v>
          </cell>
          <cell r="BC17" t="e">
            <v>#N/A</v>
          </cell>
          <cell r="BD17" t="e">
            <v>#N/A</v>
          </cell>
          <cell r="BE17" t="e">
            <v>#N/A</v>
          </cell>
          <cell r="BF17" t="e">
            <v>#N/A</v>
          </cell>
          <cell r="BG17" t="e">
            <v>#N/A</v>
          </cell>
          <cell r="BH17" t="e">
            <v>#N/A</v>
          </cell>
          <cell r="BI17" t="e">
            <v>#N/A</v>
          </cell>
          <cell r="BJ17" t="e">
            <v>#N/A</v>
          </cell>
          <cell r="BK17" t="e">
            <v>#N/A</v>
          </cell>
        </row>
        <row r="18">
          <cell r="A18">
            <v>16</v>
          </cell>
          <cell r="B18" t="str">
            <v>JewelryGemsWatches</v>
          </cell>
          <cell r="C18" t="e">
            <v>#N/A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>
            <v>145895</v>
          </cell>
          <cell r="N18">
            <v>154948</v>
          </cell>
          <cell r="O18">
            <v>145387</v>
          </cell>
          <cell r="P18">
            <v>150210</v>
          </cell>
          <cell r="Q18">
            <v>145269</v>
          </cell>
          <cell r="R18">
            <v>152500</v>
          </cell>
          <cell r="S18">
            <v>158669</v>
          </cell>
          <cell r="T18">
            <v>156234</v>
          </cell>
          <cell r="U18">
            <v>179873</v>
          </cell>
          <cell r="V18">
            <v>206506</v>
          </cell>
          <cell r="W18">
            <v>212366</v>
          </cell>
          <cell r="X18">
            <v>192212</v>
          </cell>
          <cell r="Y18">
            <v>195987</v>
          </cell>
          <cell r="Z18">
            <v>211855</v>
          </cell>
          <cell r="AA18">
            <v>202111</v>
          </cell>
          <cell r="AB18">
            <v>203030</v>
          </cell>
          <cell r="AC18">
            <v>194695</v>
          </cell>
          <cell r="AD18">
            <v>208357</v>
          </cell>
          <cell r="AE18">
            <v>217385</v>
          </cell>
          <cell r="AF18">
            <v>223621</v>
          </cell>
          <cell r="AG18">
            <v>246546</v>
          </cell>
          <cell r="AH18">
            <v>304860</v>
          </cell>
          <cell r="AI18">
            <v>345016</v>
          </cell>
          <cell r="AJ18">
            <v>290502</v>
          </cell>
          <cell r="AK18">
            <v>300496</v>
          </cell>
          <cell r="AL18">
            <v>312558</v>
          </cell>
          <cell r="AM18">
            <v>301457</v>
          </cell>
          <cell r="AN18">
            <v>312722</v>
          </cell>
          <cell r="AO18">
            <v>289756</v>
          </cell>
          <cell r="AP18">
            <v>323161</v>
          </cell>
          <cell r="AQ18">
            <v>326989</v>
          </cell>
          <cell r="AR18">
            <v>345261</v>
          </cell>
          <cell r="AS18">
            <v>378758</v>
          </cell>
          <cell r="AT18">
            <v>452898</v>
          </cell>
          <cell r="AU18">
            <v>517949</v>
          </cell>
          <cell r="AV18">
            <v>420931</v>
          </cell>
          <cell r="AW18" t="e">
            <v>#N/A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e">
            <v>#N/A</v>
          </cell>
          <cell r="BE18" t="e">
            <v>#N/A</v>
          </cell>
          <cell r="BF18" t="e">
            <v>#N/A</v>
          </cell>
          <cell r="BG18" t="e">
            <v>#N/A</v>
          </cell>
          <cell r="BH18" t="e">
            <v>#N/A</v>
          </cell>
          <cell r="BI18" t="e">
            <v>#N/A</v>
          </cell>
          <cell r="BJ18" t="e">
            <v>#N/A</v>
          </cell>
          <cell r="BK18" t="e">
            <v>#N/A</v>
          </cell>
        </row>
        <row r="19">
          <cell r="A19">
            <v>17</v>
          </cell>
          <cell r="B19" t="str">
            <v>Toys</v>
          </cell>
          <cell r="C19" t="e">
            <v>#N/A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>
            <v>430623</v>
          </cell>
          <cell r="N19">
            <v>461798</v>
          </cell>
          <cell r="O19">
            <v>419982</v>
          </cell>
          <cell r="P19">
            <v>406813</v>
          </cell>
          <cell r="Q19">
            <v>406502</v>
          </cell>
          <cell r="R19">
            <v>418703</v>
          </cell>
          <cell r="S19">
            <v>425246</v>
          </cell>
          <cell r="T19">
            <v>403538</v>
          </cell>
          <cell r="U19">
            <v>453386</v>
          </cell>
          <cell r="V19">
            <v>548633</v>
          </cell>
          <cell r="W19">
            <v>588208</v>
          </cell>
          <cell r="X19">
            <v>476048</v>
          </cell>
          <cell r="Y19">
            <v>463268</v>
          </cell>
          <cell r="Z19">
            <v>513697</v>
          </cell>
          <cell r="AA19">
            <v>475509</v>
          </cell>
          <cell r="AB19">
            <v>469022</v>
          </cell>
          <cell r="AC19">
            <v>454417</v>
          </cell>
          <cell r="AD19">
            <v>467476</v>
          </cell>
          <cell r="AE19">
            <v>475299</v>
          </cell>
          <cell r="AF19">
            <v>485438</v>
          </cell>
          <cell r="AG19">
            <v>535154</v>
          </cell>
          <cell r="AH19">
            <v>700222</v>
          </cell>
          <cell r="AI19">
            <v>829219</v>
          </cell>
          <cell r="AJ19">
            <v>602793</v>
          </cell>
          <cell r="AK19">
            <v>580087</v>
          </cell>
          <cell r="AL19">
            <v>609864</v>
          </cell>
          <cell r="AM19">
            <v>556335</v>
          </cell>
          <cell r="AN19">
            <v>539883</v>
          </cell>
          <cell r="AO19">
            <v>536660</v>
          </cell>
          <cell r="AP19">
            <v>555201</v>
          </cell>
          <cell r="AQ19">
            <v>551458</v>
          </cell>
          <cell r="AR19">
            <v>577108</v>
          </cell>
          <cell r="AS19">
            <v>642781</v>
          </cell>
          <cell r="AT19">
            <v>794751</v>
          </cell>
          <cell r="AU19">
            <v>904074</v>
          </cell>
          <cell r="AV19">
            <v>661426</v>
          </cell>
          <cell r="AW19" t="e">
            <v>#N/A</v>
          </cell>
          <cell r="AX19" t="e">
            <v>#N/A</v>
          </cell>
          <cell r="AY19" t="e">
            <v>#N/A</v>
          </cell>
          <cell r="AZ19" t="e">
            <v>#N/A</v>
          </cell>
          <cell r="BA19" t="e">
            <v>#N/A</v>
          </cell>
          <cell r="BB19" t="e">
            <v>#N/A</v>
          </cell>
          <cell r="BC19" t="e">
            <v>#N/A</v>
          </cell>
          <cell r="BD19" t="e">
            <v>#N/A</v>
          </cell>
          <cell r="BE19" t="e">
            <v>#N/A</v>
          </cell>
          <cell r="BF19" t="e">
            <v>#N/A</v>
          </cell>
          <cell r="BG19" t="e">
            <v>#N/A</v>
          </cell>
          <cell r="BH19" t="e">
            <v>#N/A</v>
          </cell>
          <cell r="BI19" t="e">
            <v>#N/A</v>
          </cell>
          <cell r="BJ19" t="e">
            <v>#N/A</v>
          </cell>
          <cell r="BK19" t="e">
            <v>#N/A</v>
          </cell>
        </row>
        <row r="20">
          <cell r="A20">
            <v>18</v>
          </cell>
          <cell r="B20" t="str">
            <v>EverythingElse</v>
          </cell>
          <cell r="C20" t="e">
            <v>#N/A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>
            <v>106462</v>
          </cell>
          <cell r="N20">
            <v>118297</v>
          </cell>
          <cell r="O20">
            <v>115782</v>
          </cell>
          <cell r="P20">
            <v>123166</v>
          </cell>
          <cell r="Q20">
            <v>121619</v>
          </cell>
          <cell r="R20">
            <v>128059</v>
          </cell>
          <cell r="S20">
            <v>132158</v>
          </cell>
          <cell r="T20">
            <v>153311</v>
          </cell>
          <cell r="U20">
            <v>173074</v>
          </cell>
          <cell r="V20">
            <v>156652</v>
          </cell>
          <cell r="W20">
            <v>146993</v>
          </cell>
          <cell r="X20">
            <v>162401</v>
          </cell>
          <cell r="Y20">
            <v>161310</v>
          </cell>
          <cell r="Z20">
            <v>183715</v>
          </cell>
          <cell r="AA20">
            <v>176297</v>
          </cell>
          <cell r="AB20">
            <v>174388</v>
          </cell>
          <cell r="AC20">
            <v>167382</v>
          </cell>
          <cell r="AD20">
            <v>178043</v>
          </cell>
          <cell r="AE20">
            <v>184392</v>
          </cell>
          <cell r="AF20">
            <v>192824</v>
          </cell>
          <cell r="AG20">
            <v>222758</v>
          </cell>
          <cell r="AH20">
            <v>211267</v>
          </cell>
          <cell r="AI20">
            <v>222939</v>
          </cell>
          <cell r="AJ20">
            <v>231081</v>
          </cell>
          <cell r="AK20">
            <v>220824</v>
          </cell>
          <cell r="AL20">
            <v>233925</v>
          </cell>
          <cell r="AM20">
            <v>205316</v>
          </cell>
          <cell r="AN20">
            <v>203579</v>
          </cell>
          <cell r="AO20">
            <v>194832</v>
          </cell>
          <cell r="AP20">
            <v>204435</v>
          </cell>
          <cell r="AQ20">
            <v>205919</v>
          </cell>
          <cell r="AR20">
            <v>246754</v>
          </cell>
          <cell r="AS20">
            <v>302673</v>
          </cell>
          <cell r="AT20">
            <v>226892</v>
          </cell>
          <cell r="AU20">
            <v>227565</v>
          </cell>
          <cell r="AV20">
            <v>231282</v>
          </cell>
          <cell r="AW20" t="e">
            <v>#N/A</v>
          </cell>
          <cell r="AX20" t="e">
            <v>#N/A</v>
          </cell>
          <cell r="AY20" t="e">
            <v>#N/A</v>
          </cell>
          <cell r="AZ20" t="e">
            <v>#N/A</v>
          </cell>
          <cell r="BA20" t="e">
            <v>#N/A</v>
          </cell>
          <cell r="BB20" t="e">
            <v>#N/A</v>
          </cell>
          <cell r="BC20" t="e">
            <v>#N/A</v>
          </cell>
          <cell r="BD20" t="e">
            <v>#N/A</v>
          </cell>
          <cell r="BE20" t="e">
            <v>#N/A</v>
          </cell>
          <cell r="BF20" t="e">
            <v>#N/A</v>
          </cell>
          <cell r="BG20" t="e">
            <v>#N/A</v>
          </cell>
          <cell r="BH20" t="e">
            <v>#N/A</v>
          </cell>
          <cell r="BI20" t="e">
            <v>#N/A</v>
          </cell>
          <cell r="BJ20" t="e">
            <v>#N/A</v>
          </cell>
          <cell r="BK20" t="e">
            <v>#N/A</v>
          </cell>
        </row>
        <row r="21">
          <cell r="A21">
            <v>19</v>
          </cell>
          <cell r="B21" t="str">
            <v>Special Vehicles</v>
          </cell>
          <cell r="C21" t="e">
            <v>#N/A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>
            <v>592</v>
          </cell>
          <cell r="N21">
            <v>1037</v>
          </cell>
          <cell r="O21">
            <v>1017</v>
          </cell>
          <cell r="P21">
            <v>1151</v>
          </cell>
          <cell r="Q21">
            <v>1214</v>
          </cell>
          <cell r="R21">
            <v>1258</v>
          </cell>
          <cell r="S21">
            <v>1374</v>
          </cell>
          <cell r="T21">
            <v>1340</v>
          </cell>
          <cell r="U21">
            <v>1633</v>
          </cell>
          <cell r="V21">
            <v>1728</v>
          </cell>
          <cell r="W21">
            <v>1817</v>
          </cell>
          <cell r="X21">
            <v>2011</v>
          </cell>
          <cell r="Y21">
            <v>1909</v>
          </cell>
          <cell r="Z21">
            <v>2289</v>
          </cell>
          <cell r="AA21">
            <v>3051</v>
          </cell>
          <cell r="AB21">
            <v>3325</v>
          </cell>
          <cell r="AC21">
            <v>3416</v>
          </cell>
          <cell r="AD21">
            <v>3884</v>
          </cell>
          <cell r="AE21">
            <v>4188</v>
          </cell>
          <cell r="AF21">
            <v>3733</v>
          </cell>
          <cell r="AG21">
            <v>3984</v>
          </cell>
          <cell r="AH21">
            <v>4223</v>
          </cell>
          <cell r="AI21">
            <v>4053</v>
          </cell>
          <cell r="AJ21">
            <v>4624</v>
          </cell>
          <cell r="AK21">
            <v>4676</v>
          </cell>
          <cell r="AL21">
            <v>5921</v>
          </cell>
          <cell r="AM21">
            <v>5917</v>
          </cell>
          <cell r="AN21">
            <v>6946</v>
          </cell>
          <cell r="AO21">
            <v>5418</v>
          </cell>
          <cell r="AP21">
            <v>7335</v>
          </cell>
          <cell r="AQ21">
            <v>7195</v>
          </cell>
          <cell r="AR21">
            <v>6458</v>
          </cell>
          <cell r="AS21">
            <v>6838</v>
          </cell>
          <cell r="AT21">
            <v>6850</v>
          </cell>
          <cell r="AU21">
            <v>5935</v>
          </cell>
          <cell r="AV21">
            <v>6616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  <cell r="BB21" t="e">
            <v>#N/A</v>
          </cell>
          <cell r="BC21" t="e">
            <v>#N/A</v>
          </cell>
          <cell r="BD21" t="e">
            <v>#N/A</v>
          </cell>
          <cell r="BE21" t="e">
            <v>#N/A</v>
          </cell>
          <cell r="BF21" t="e">
            <v>#N/A</v>
          </cell>
          <cell r="BG21" t="e">
            <v>#N/A</v>
          </cell>
          <cell r="BH21" t="e">
            <v>#N/A</v>
          </cell>
          <cell r="BI21" t="e">
            <v>#N/A</v>
          </cell>
          <cell r="BJ21" t="e">
            <v>#N/A</v>
          </cell>
          <cell r="BK21" t="e">
            <v>#N/A</v>
          </cell>
        </row>
        <row r="22">
          <cell r="A22">
            <v>20</v>
          </cell>
          <cell r="B22" t="str">
            <v>Tickets</v>
          </cell>
          <cell r="C22" t="e">
            <v>#N/A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>
            <v>19312</v>
          </cell>
          <cell r="N22">
            <v>28261</v>
          </cell>
          <cell r="O22">
            <v>29826</v>
          </cell>
          <cell r="P22">
            <v>36673</v>
          </cell>
          <cell r="Q22">
            <v>37837</v>
          </cell>
          <cell r="R22">
            <v>40439</v>
          </cell>
          <cell r="S22">
            <v>44105</v>
          </cell>
          <cell r="T22">
            <v>35858</v>
          </cell>
          <cell r="U22">
            <v>43562</v>
          </cell>
          <cell r="V22">
            <v>35589</v>
          </cell>
          <cell r="W22">
            <v>29931</v>
          </cell>
          <cell r="X22">
            <v>27813</v>
          </cell>
          <cell r="Y22">
            <v>36568</v>
          </cell>
          <cell r="Z22">
            <v>43164</v>
          </cell>
          <cell r="AA22">
            <v>42972</v>
          </cell>
          <cell r="AB22">
            <v>46686</v>
          </cell>
          <cell r="AC22">
            <v>48934</v>
          </cell>
          <cell r="AD22">
            <v>53211</v>
          </cell>
          <cell r="AE22">
            <v>59950</v>
          </cell>
          <cell r="AF22">
            <v>57669</v>
          </cell>
          <cell r="AG22">
            <v>68043</v>
          </cell>
          <cell r="AH22">
            <v>56515</v>
          </cell>
          <cell r="AI22">
            <v>53806</v>
          </cell>
          <cell r="AJ22">
            <v>43260</v>
          </cell>
          <cell r="AK22">
            <v>54212</v>
          </cell>
          <cell r="AL22">
            <v>78195</v>
          </cell>
          <cell r="AM22">
            <v>76321</v>
          </cell>
          <cell r="AN22">
            <v>73617</v>
          </cell>
          <cell r="AO22">
            <v>74317</v>
          </cell>
          <cell r="AP22">
            <v>97926</v>
          </cell>
          <cell r="AQ22">
            <v>99076</v>
          </cell>
          <cell r="AR22">
            <v>95347</v>
          </cell>
          <cell r="AS22">
            <v>94011</v>
          </cell>
          <cell r="AT22">
            <v>85812</v>
          </cell>
          <cell r="AU22">
            <v>86918</v>
          </cell>
          <cell r="AV22">
            <v>61249</v>
          </cell>
          <cell r="AW22" t="e">
            <v>#N/A</v>
          </cell>
          <cell r="AX22" t="e">
            <v>#N/A</v>
          </cell>
          <cell r="AY22" t="e">
            <v>#N/A</v>
          </cell>
          <cell r="AZ22" t="e">
            <v>#N/A</v>
          </cell>
          <cell r="BA22" t="e">
            <v>#N/A</v>
          </cell>
          <cell r="BB22" t="e">
            <v>#N/A</v>
          </cell>
          <cell r="BC22" t="e">
            <v>#N/A</v>
          </cell>
          <cell r="BD22" t="e">
            <v>#N/A</v>
          </cell>
          <cell r="BE22" t="e">
            <v>#N/A</v>
          </cell>
          <cell r="BF22" t="e">
            <v>#N/A</v>
          </cell>
          <cell r="BG22" t="e">
            <v>#N/A</v>
          </cell>
          <cell r="BH22" t="e">
            <v>#N/A</v>
          </cell>
          <cell r="BI22" t="e">
            <v>#N/A</v>
          </cell>
          <cell r="BJ22" t="e">
            <v>#N/A</v>
          </cell>
          <cell r="BK22" t="e">
            <v>#N/A</v>
          </cell>
        </row>
        <row r="23">
          <cell r="A23">
            <v>21</v>
          </cell>
          <cell r="B23" t="str">
            <v>Business</v>
          </cell>
          <cell r="C23" t="e">
            <v>#N/A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>
            <v>88162</v>
          </cell>
          <cell r="N23">
            <v>97385</v>
          </cell>
          <cell r="O23">
            <v>86208</v>
          </cell>
          <cell r="P23">
            <v>85952</v>
          </cell>
          <cell r="Q23">
            <v>82046</v>
          </cell>
          <cell r="R23">
            <v>82396</v>
          </cell>
          <cell r="S23">
            <v>85757</v>
          </cell>
          <cell r="T23">
            <v>82747</v>
          </cell>
          <cell r="U23">
            <v>93865</v>
          </cell>
          <cell r="V23">
            <v>95864</v>
          </cell>
          <cell r="W23">
            <v>94212</v>
          </cell>
          <cell r="X23">
            <v>111308</v>
          </cell>
          <cell r="Y23">
            <v>111098</v>
          </cell>
          <cell r="Z23">
            <v>125253</v>
          </cell>
          <cell r="AA23">
            <v>115222</v>
          </cell>
          <cell r="AB23">
            <v>112037</v>
          </cell>
          <cell r="AC23">
            <v>108333</v>
          </cell>
          <cell r="AD23">
            <v>113266</v>
          </cell>
          <cell r="AE23">
            <v>119916</v>
          </cell>
          <cell r="AF23">
            <v>122987</v>
          </cell>
          <cell r="AG23">
            <v>132813</v>
          </cell>
          <cell r="AH23">
            <v>141553</v>
          </cell>
          <cell r="AI23">
            <v>142182</v>
          </cell>
          <cell r="AJ23">
            <v>167192</v>
          </cell>
          <cell r="AK23">
            <v>170130</v>
          </cell>
          <cell r="AL23">
            <v>184868</v>
          </cell>
          <cell r="AM23">
            <v>170496</v>
          </cell>
          <cell r="AN23">
            <v>170037</v>
          </cell>
          <cell r="AO23">
            <v>159161</v>
          </cell>
          <cell r="AP23">
            <v>173332</v>
          </cell>
          <cell r="AQ23">
            <v>176323</v>
          </cell>
          <cell r="AR23">
            <v>187147</v>
          </cell>
          <cell r="AS23">
            <v>202042</v>
          </cell>
          <cell r="AT23">
            <v>210264</v>
          </cell>
          <cell r="AU23">
            <v>208075</v>
          </cell>
          <cell r="AV23">
            <v>237773</v>
          </cell>
          <cell r="AW23" t="e">
            <v>#N/A</v>
          </cell>
          <cell r="AX23" t="e">
            <v>#N/A</v>
          </cell>
          <cell r="AY23" t="e">
            <v>#N/A</v>
          </cell>
          <cell r="AZ23" t="e">
            <v>#N/A</v>
          </cell>
          <cell r="BA23" t="e">
            <v>#N/A</v>
          </cell>
          <cell r="BB23" t="e">
            <v>#N/A</v>
          </cell>
          <cell r="BC23" t="e">
            <v>#N/A</v>
          </cell>
          <cell r="BD23" t="e">
            <v>#N/A</v>
          </cell>
          <cell r="BE23" t="e">
            <v>#N/A</v>
          </cell>
          <cell r="BF23" t="e">
            <v>#N/A</v>
          </cell>
          <cell r="BG23" t="e">
            <v>#N/A</v>
          </cell>
          <cell r="BH23" t="e">
            <v>#N/A</v>
          </cell>
          <cell r="BI23" t="e">
            <v>#N/A</v>
          </cell>
          <cell r="BJ23" t="e">
            <v>#N/A</v>
          </cell>
          <cell r="BK23" t="e">
            <v>#N/A</v>
          </cell>
        </row>
        <row r="24">
          <cell r="A24">
            <v>22</v>
          </cell>
          <cell r="B24" t="str">
            <v>Computers</v>
          </cell>
          <cell r="C24" t="e">
            <v>#N/A</v>
          </cell>
          <cell r="D24" t="e">
            <v>#N/A</v>
          </cell>
          <cell r="E24" t="e">
            <v>#N/A</v>
          </cell>
          <cell r="F24" t="e">
            <v>#N/A</v>
          </cell>
          <cell r="G24" t="e">
            <v>#N/A</v>
          </cell>
          <cell r="H24" t="e">
            <v>#N/A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>
            <v>266662</v>
          </cell>
          <cell r="N24">
            <v>289101</v>
          </cell>
          <cell r="O24">
            <v>265593</v>
          </cell>
          <cell r="P24">
            <v>266481</v>
          </cell>
          <cell r="Q24">
            <v>265701</v>
          </cell>
          <cell r="R24">
            <v>278504</v>
          </cell>
          <cell r="S24">
            <v>300092</v>
          </cell>
          <cell r="T24">
            <v>278274</v>
          </cell>
          <cell r="U24">
            <v>304304</v>
          </cell>
          <cell r="V24">
            <v>317796</v>
          </cell>
          <cell r="W24">
            <v>327274</v>
          </cell>
          <cell r="X24">
            <v>358992</v>
          </cell>
          <cell r="Y24">
            <v>342247</v>
          </cell>
          <cell r="Z24">
            <v>371100</v>
          </cell>
          <cell r="AA24">
            <v>340116</v>
          </cell>
          <cell r="AB24">
            <v>328664</v>
          </cell>
          <cell r="AC24">
            <v>311806</v>
          </cell>
          <cell r="AD24">
            <v>334046</v>
          </cell>
          <cell r="AE24">
            <v>359442</v>
          </cell>
          <cell r="AF24">
            <v>360772</v>
          </cell>
          <cell r="AG24">
            <v>380562</v>
          </cell>
          <cell r="AH24">
            <v>392851</v>
          </cell>
          <cell r="AI24">
            <v>413845</v>
          </cell>
          <cell r="AJ24">
            <v>458974</v>
          </cell>
          <cell r="AK24">
            <v>434851</v>
          </cell>
          <cell r="AL24">
            <v>451362</v>
          </cell>
          <cell r="AM24">
            <v>418340</v>
          </cell>
          <cell r="AN24">
            <v>409445</v>
          </cell>
          <cell r="AO24">
            <v>393208</v>
          </cell>
          <cell r="AP24">
            <v>431589</v>
          </cell>
          <cell r="AQ24">
            <v>453867</v>
          </cell>
          <cell r="AR24">
            <v>465973</v>
          </cell>
          <cell r="AS24">
            <v>476271</v>
          </cell>
          <cell r="AT24">
            <v>481026</v>
          </cell>
          <cell r="AU24">
            <v>507050</v>
          </cell>
          <cell r="AV24">
            <v>551587</v>
          </cell>
          <cell r="AW24" t="e">
            <v>#N/A</v>
          </cell>
          <cell r="AX24" t="e">
            <v>#N/A</v>
          </cell>
          <cell r="AY24" t="e">
            <v>#N/A</v>
          </cell>
          <cell r="AZ24" t="e">
            <v>#N/A</v>
          </cell>
          <cell r="BA24" t="e">
            <v>#N/A</v>
          </cell>
          <cell r="BB24" t="e">
            <v>#N/A</v>
          </cell>
          <cell r="BC24" t="e">
            <v>#N/A</v>
          </cell>
          <cell r="BD24" t="e">
            <v>#N/A</v>
          </cell>
          <cell r="BE24" t="e">
            <v>#N/A</v>
          </cell>
          <cell r="BF24" t="e">
            <v>#N/A</v>
          </cell>
          <cell r="BG24" t="e">
            <v>#N/A</v>
          </cell>
          <cell r="BH24" t="e">
            <v>#N/A</v>
          </cell>
          <cell r="BI24" t="e">
            <v>#N/A</v>
          </cell>
          <cell r="BJ24" t="e">
            <v>#N/A</v>
          </cell>
          <cell r="BK24" t="e">
            <v>#N/A</v>
          </cell>
        </row>
        <row r="25">
          <cell r="A25">
            <v>23</v>
          </cell>
          <cell r="B25" t="str">
            <v>MusicalInstruments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>
            <v>69895</v>
          </cell>
          <cell r="N25">
            <v>75664</v>
          </cell>
          <cell r="O25">
            <v>71678</v>
          </cell>
          <cell r="P25">
            <v>73347</v>
          </cell>
          <cell r="Q25">
            <v>72681</v>
          </cell>
          <cell r="R25">
            <v>76038</v>
          </cell>
          <cell r="S25">
            <v>80182</v>
          </cell>
          <cell r="T25">
            <v>77385</v>
          </cell>
          <cell r="U25">
            <v>82914</v>
          </cell>
          <cell r="V25">
            <v>92310</v>
          </cell>
          <cell r="W25">
            <v>97464</v>
          </cell>
          <cell r="X25">
            <v>94171</v>
          </cell>
          <cell r="Y25">
            <v>95273</v>
          </cell>
          <cell r="Z25">
            <v>106139</v>
          </cell>
          <cell r="AA25">
            <v>97727</v>
          </cell>
          <cell r="AB25">
            <v>96163</v>
          </cell>
          <cell r="AC25">
            <v>94375</v>
          </cell>
          <cell r="AD25">
            <v>98508</v>
          </cell>
          <cell r="AE25">
            <v>106564</v>
          </cell>
          <cell r="AF25">
            <v>112534</v>
          </cell>
          <cell r="AG25">
            <v>113700</v>
          </cell>
          <cell r="AH25">
            <v>129165</v>
          </cell>
          <cell r="AI25">
            <v>143052</v>
          </cell>
          <cell r="AJ25">
            <v>129308</v>
          </cell>
          <cell r="AK25">
            <v>127494</v>
          </cell>
          <cell r="AL25">
            <v>133568</v>
          </cell>
          <cell r="AM25">
            <v>124097</v>
          </cell>
          <cell r="AN25">
            <v>126647</v>
          </cell>
          <cell r="AO25">
            <v>115886</v>
          </cell>
          <cell r="AP25">
            <v>128540</v>
          </cell>
          <cell r="AQ25">
            <v>135097</v>
          </cell>
          <cell r="AR25">
            <v>145170</v>
          </cell>
          <cell r="AS25">
            <v>148083</v>
          </cell>
          <cell r="AT25">
            <v>164852</v>
          </cell>
          <cell r="AU25">
            <v>183100</v>
          </cell>
          <cell r="AV25">
            <v>159391</v>
          </cell>
          <cell r="AW25" t="e">
            <v>#N/A</v>
          </cell>
          <cell r="AX25" t="e">
            <v>#N/A</v>
          </cell>
          <cell r="AY25" t="e">
            <v>#N/A</v>
          </cell>
          <cell r="AZ25" t="e">
            <v>#N/A</v>
          </cell>
          <cell r="BA25" t="e">
            <v>#N/A</v>
          </cell>
          <cell r="BB25" t="e">
            <v>#N/A</v>
          </cell>
          <cell r="BC25" t="e">
            <v>#N/A</v>
          </cell>
          <cell r="BD25" t="e">
            <v>#N/A</v>
          </cell>
          <cell r="BE25" t="e">
            <v>#N/A</v>
          </cell>
          <cell r="BF25" t="e">
            <v>#N/A</v>
          </cell>
          <cell r="BG25" t="e">
            <v>#N/A</v>
          </cell>
          <cell r="BH25" t="e">
            <v>#N/A</v>
          </cell>
          <cell r="BI25" t="e">
            <v>#N/A</v>
          </cell>
          <cell r="BJ25" t="e">
            <v>#N/A</v>
          </cell>
          <cell r="BK25" t="e">
            <v>#N/A</v>
          </cell>
        </row>
        <row r="26">
          <cell r="A26">
            <v>24</v>
          </cell>
          <cell r="B26" t="str">
            <v>VideoGames</v>
          </cell>
          <cell r="C26" t="e">
            <v>#N/A</v>
          </cell>
          <cell r="D26" t="e">
            <v>#N/A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>
            <v>111181</v>
          </cell>
          <cell r="N26">
            <v>118228</v>
          </cell>
          <cell r="O26">
            <v>110320</v>
          </cell>
          <cell r="P26">
            <v>109467</v>
          </cell>
          <cell r="Q26">
            <v>117103</v>
          </cell>
          <cell r="R26">
            <v>126315</v>
          </cell>
          <cell r="S26">
            <v>126791</v>
          </cell>
          <cell r="T26">
            <v>117357</v>
          </cell>
          <cell r="U26">
            <v>131138</v>
          </cell>
          <cell r="V26">
            <v>182451</v>
          </cell>
          <cell r="W26">
            <v>222904</v>
          </cell>
          <cell r="X26">
            <v>191894</v>
          </cell>
          <cell r="Y26">
            <v>167060</v>
          </cell>
          <cell r="Z26">
            <v>187292</v>
          </cell>
          <cell r="AA26">
            <v>172532</v>
          </cell>
          <cell r="AB26">
            <v>164680</v>
          </cell>
          <cell r="AC26">
            <v>167492</v>
          </cell>
          <cell r="AD26">
            <v>179545</v>
          </cell>
          <cell r="AE26">
            <v>180266</v>
          </cell>
          <cell r="AF26">
            <v>176056</v>
          </cell>
          <cell r="AG26">
            <v>191444</v>
          </cell>
          <cell r="AH26">
            <v>249975</v>
          </cell>
          <cell r="AI26">
            <v>307527</v>
          </cell>
          <cell r="AJ26">
            <v>257722</v>
          </cell>
          <cell r="AK26">
            <v>233604</v>
          </cell>
          <cell r="AL26">
            <v>245656</v>
          </cell>
          <cell r="AM26">
            <v>234470</v>
          </cell>
          <cell r="AN26">
            <v>222884</v>
          </cell>
          <cell r="AO26">
            <v>226872</v>
          </cell>
          <cell r="AP26">
            <v>258888</v>
          </cell>
          <cell r="AQ26">
            <v>254253</v>
          </cell>
          <cell r="AR26">
            <v>236704</v>
          </cell>
          <cell r="AS26">
            <v>254018</v>
          </cell>
          <cell r="AT26">
            <v>339936</v>
          </cell>
          <cell r="AU26">
            <v>424787</v>
          </cell>
          <cell r="AV26">
            <v>344205</v>
          </cell>
          <cell r="AW26" t="e">
            <v>#N/A</v>
          </cell>
          <cell r="AX26" t="e">
            <v>#N/A</v>
          </cell>
          <cell r="AY26" t="e">
            <v>#N/A</v>
          </cell>
          <cell r="AZ26" t="e">
            <v>#N/A</v>
          </cell>
          <cell r="BA26" t="e">
            <v>#N/A</v>
          </cell>
          <cell r="BB26" t="e">
            <v>#N/A</v>
          </cell>
          <cell r="BC26" t="e">
            <v>#N/A</v>
          </cell>
          <cell r="BD26" t="e">
            <v>#N/A</v>
          </cell>
          <cell r="BE26" t="e">
            <v>#N/A</v>
          </cell>
          <cell r="BF26" t="e">
            <v>#N/A</v>
          </cell>
          <cell r="BG26" t="e">
            <v>#N/A</v>
          </cell>
          <cell r="BH26" t="e">
            <v>#N/A</v>
          </cell>
          <cell r="BI26" t="e">
            <v>#N/A</v>
          </cell>
          <cell r="BJ26" t="e">
            <v>#N/A</v>
          </cell>
          <cell r="BK26" t="e">
            <v>#N/A</v>
          </cell>
        </row>
        <row r="27">
          <cell r="A27">
            <v>25</v>
          </cell>
          <cell r="B27" t="str">
            <v>Photo</v>
          </cell>
          <cell r="C27" t="e">
            <v>#N/A</v>
          </cell>
          <cell r="D27" t="e">
            <v>#N/A</v>
          </cell>
          <cell r="E27" t="e">
            <v>#N/A</v>
          </cell>
          <cell r="F27" t="e">
            <v>#N/A</v>
          </cell>
          <cell r="G27" t="e">
            <v>#N/A</v>
          </cell>
          <cell r="H27" t="e">
            <v>#N/A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>
            <v>72418</v>
          </cell>
          <cell r="N27">
            <v>81541</v>
          </cell>
          <cell r="O27">
            <v>77795</v>
          </cell>
          <cell r="P27">
            <v>81338</v>
          </cell>
          <cell r="Q27">
            <v>81715</v>
          </cell>
          <cell r="R27">
            <v>85819</v>
          </cell>
          <cell r="S27">
            <v>88696</v>
          </cell>
          <cell r="T27">
            <v>79810</v>
          </cell>
          <cell r="U27">
            <v>89298</v>
          </cell>
          <cell r="V27">
            <v>99935</v>
          </cell>
          <cell r="W27">
            <v>117913</v>
          </cell>
          <cell r="X27">
            <v>113030</v>
          </cell>
          <cell r="Y27">
            <v>109502</v>
          </cell>
          <cell r="Z27">
            <v>121293</v>
          </cell>
          <cell r="AA27">
            <v>114071</v>
          </cell>
          <cell r="AB27">
            <v>117791</v>
          </cell>
          <cell r="AC27">
            <v>116837</v>
          </cell>
          <cell r="AD27">
            <v>121235</v>
          </cell>
          <cell r="AE27">
            <v>122404</v>
          </cell>
          <cell r="AF27">
            <v>120833</v>
          </cell>
          <cell r="AG27">
            <v>132139</v>
          </cell>
          <cell r="AH27">
            <v>148219</v>
          </cell>
          <cell r="AI27">
            <v>175552</v>
          </cell>
          <cell r="AJ27">
            <v>156911</v>
          </cell>
          <cell r="AK27">
            <v>149188</v>
          </cell>
          <cell r="AL27">
            <v>164053</v>
          </cell>
          <cell r="AM27">
            <v>161955</v>
          </cell>
          <cell r="AN27">
            <v>171211</v>
          </cell>
          <cell r="AO27">
            <v>162517</v>
          </cell>
          <cell r="AP27">
            <v>179717</v>
          </cell>
          <cell r="AQ27">
            <v>174510</v>
          </cell>
          <cell r="AR27">
            <v>174595</v>
          </cell>
          <cell r="AS27">
            <v>185575</v>
          </cell>
          <cell r="AT27">
            <v>207529</v>
          </cell>
          <cell r="AU27">
            <v>251586</v>
          </cell>
          <cell r="AV27">
            <v>213183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  <cell r="BB27" t="e">
            <v>#N/A</v>
          </cell>
          <cell r="BC27" t="e">
            <v>#N/A</v>
          </cell>
          <cell r="BD27" t="e">
            <v>#N/A</v>
          </cell>
          <cell r="BE27" t="e">
            <v>#N/A</v>
          </cell>
          <cell r="BF27" t="e">
            <v>#N/A</v>
          </cell>
          <cell r="BG27" t="e">
            <v>#N/A</v>
          </cell>
          <cell r="BH27" t="e">
            <v>#N/A</v>
          </cell>
          <cell r="BI27" t="e">
            <v>#N/A</v>
          </cell>
          <cell r="BJ27" t="e">
            <v>#N/A</v>
          </cell>
          <cell r="BK27" t="e">
            <v>#N/A</v>
          </cell>
        </row>
        <row r="28">
          <cell r="A28">
            <v>26</v>
          </cell>
          <cell r="B28" t="str">
            <v>Cell Phones &amp; Portable Electro</v>
          </cell>
          <cell r="C28" t="e">
            <v>#N/A</v>
          </cell>
          <cell r="D28" t="e">
            <v>#N/A</v>
          </cell>
          <cell r="E28" t="e">
            <v>#N/A</v>
          </cell>
          <cell r="F28" t="e">
            <v>#N/A</v>
          </cell>
          <cell r="G28" t="e">
            <v>#N/A</v>
          </cell>
          <cell r="H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>
            <v>81309</v>
          </cell>
          <cell r="N28">
            <v>93847</v>
          </cell>
          <cell r="O28">
            <v>92090</v>
          </cell>
          <cell r="P28">
            <v>95782</v>
          </cell>
          <cell r="Q28">
            <v>98381</v>
          </cell>
          <cell r="R28">
            <v>109374</v>
          </cell>
          <cell r="S28">
            <v>119493</v>
          </cell>
          <cell r="T28">
            <v>108616</v>
          </cell>
          <cell r="U28">
            <v>122493</v>
          </cell>
          <cell r="V28">
            <v>130619</v>
          </cell>
          <cell r="W28">
            <v>144450</v>
          </cell>
          <cell r="X28">
            <v>153492</v>
          </cell>
          <cell r="Y28">
            <v>146671</v>
          </cell>
          <cell r="Z28">
            <v>165911</v>
          </cell>
          <cell r="AA28">
            <v>156104</v>
          </cell>
          <cell r="AB28">
            <v>161395</v>
          </cell>
          <cell r="AC28">
            <v>160495</v>
          </cell>
          <cell r="AD28">
            <v>169744</v>
          </cell>
          <cell r="AE28">
            <v>181979</v>
          </cell>
          <cell r="AF28">
            <v>181840</v>
          </cell>
          <cell r="AG28">
            <v>196619</v>
          </cell>
          <cell r="AH28">
            <v>213254</v>
          </cell>
          <cell r="AI28">
            <v>242618</v>
          </cell>
          <cell r="AJ28">
            <v>248367</v>
          </cell>
          <cell r="AK28">
            <v>233487</v>
          </cell>
          <cell r="AL28">
            <v>255587</v>
          </cell>
          <cell r="AM28">
            <v>248097</v>
          </cell>
          <cell r="AN28">
            <v>256655</v>
          </cell>
          <cell r="AO28">
            <v>253029</v>
          </cell>
          <cell r="AP28">
            <v>285908</v>
          </cell>
          <cell r="AQ28">
            <v>291591</v>
          </cell>
          <cell r="AR28">
            <v>299122</v>
          </cell>
          <cell r="AS28">
            <v>310872</v>
          </cell>
          <cell r="AT28">
            <v>321250</v>
          </cell>
          <cell r="AU28">
            <v>363623</v>
          </cell>
          <cell r="AV28">
            <v>373617</v>
          </cell>
          <cell r="AW28" t="e">
            <v>#N/A</v>
          </cell>
          <cell r="AX28" t="e">
            <v>#N/A</v>
          </cell>
          <cell r="AY28" t="e">
            <v>#N/A</v>
          </cell>
          <cell r="AZ28" t="e">
            <v>#N/A</v>
          </cell>
          <cell r="BA28" t="e">
            <v>#N/A</v>
          </cell>
          <cell r="BB28" t="e">
            <v>#N/A</v>
          </cell>
          <cell r="BC28" t="e">
            <v>#N/A</v>
          </cell>
          <cell r="BD28" t="e">
            <v>#N/A</v>
          </cell>
          <cell r="BE28" t="e">
            <v>#N/A</v>
          </cell>
          <cell r="BF28" t="e">
            <v>#N/A</v>
          </cell>
          <cell r="BG28" t="e">
            <v>#N/A</v>
          </cell>
          <cell r="BH28" t="e">
            <v>#N/A</v>
          </cell>
          <cell r="BI28" t="e">
            <v>#N/A</v>
          </cell>
          <cell r="BJ28" t="e">
            <v>#N/A</v>
          </cell>
          <cell r="BK28" t="e">
            <v>#N/A</v>
          </cell>
        </row>
        <row r="29">
          <cell r="A29">
            <v>27</v>
          </cell>
          <cell r="B29" t="str">
            <v>HomeImprovement</v>
          </cell>
          <cell r="C29" t="e">
            <v>#N/A</v>
          </cell>
          <cell r="D29" t="e">
            <v>#N/A</v>
          </cell>
          <cell r="E29" t="e">
            <v>#N/A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>
            <v>72493</v>
          </cell>
          <cell r="N29">
            <v>88800</v>
          </cell>
          <cell r="O29">
            <v>91951</v>
          </cell>
          <cell r="P29">
            <v>97031</v>
          </cell>
          <cell r="Q29">
            <v>93000</v>
          </cell>
          <cell r="R29">
            <v>91220</v>
          </cell>
          <cell r="S29">
            <v>89962</v>
          </cell>
          <cell r="T29">
            <v>85819</v>
          </cell>
          <cell r="U29">
            <v>89684</v>
          </cell>
          <cell r="V29">
            <v>93551</v>
          </cell>
          <cell r="W29">
            <v>90446</v>
          </cell>
          <cell r="X29">
            <v>100715</v>
          </cell>
          <cell r="Y29">
            <v>105730</v>
          </cell>
          <cell r="Z29">
            <v>132330</v>
          </cell>
          <cell r="AA29">
            <v>134596</v>
          </cell>
          <cell r="AB29">
            <v>134311</v>
          </cell>
          <cell r="AC29">
            <v>128078</v>
          </cell>
          <cell r="AD29">
            <v>124195</v>
          </cell>
          <cell r="AE29">
            <v>119176</v>
          </cell>
          <cell r="AF29">
            <v>118437</v>
          </cell>
          <cell r="AG29">
            <v>122384</v>
          </cell>
          <cell r="AH29">
            <v>134249</v>
          </cell>
          <cell r="AI29">
            <v>136454</v>
          </cell>
          <cell r="AJ29">
            <v>146932</v>
          </cell>
          <cell r="AK29">
            <v>149486</v>
          </cell>
          <cell r="AL29">
            <v>181361</v>
          </cell>
          <cell r="AM29">
            <v>188064</v>
          </cell>
          <cell r="AN29">
            <v>200552</v>
          </cell>
          <cell r="AO29">
            <v>184800</v>
          </cell>
          <cell r="AP29">
            <v>193238</v>
          </cell>
          <cell r="AQ29">
            <v>183246</v>
          </cell>
          <cell r="AR29">
            <v>186343</v>
          </cell>
          <cell r="AS29">
            <v>192191</v>
          </cell>
          <cell r="AT29">
            <v>202760</v>
          </cell>
          <cell r="AU29">
            <v>200012</v>
          </cell>
          <cell r="AV29">
            <v>211189</v>
          </cell>
          <cell r="AW29" t="e">
            <v>#N/A</v>
          </cell>
          <cell r="AX29" t="e">
            <v>#N/A</v>
          </cell>
          <cell r="AY29" t="e">
            <v>#N/A</v>
          </cell>
          <cell r="AZ29" t="e">
            <v>#N/A</v>
          </cell>
          <cell r="BA29" t="e">
            <v>#N/A</v>
          </cell>
          <cell r="BB29" t="e">
            <v>#N/A</v>
          </cell>
          <cell r="BC29" t="e">
            <v>#N/A</v>
          </cell>
          <cell r="BD29" t="e">
            <v>#N/A</v>
          </cell>
          <cell r="BE29" t="e">
            <v>#N/A</v>
          </cell>
          <cell r="BF29" t="e">
            <v>#N/A</v>
          </cell>
          <cell r="BG29" t="e">
            <v>#N/A</v>
          </cell>
          <cell r="BH29" t="e">
            <v>#N/A</v>
          </cell>
          <cell r="BI29" t="e">
            <v>#N/A</v>
          </cell>
          <cell r="BJ29" t="e">
            <v>#N/A</v>
          </cell>
          <cell r="BK29" t="e">
            <v>#N/A</v>
          </cell>
        </row>
        <row r="30">
          <cell r="A30">
            <v>28</v>
          </cell>
          <cell r="B30" t="str">
            <v>SportingGoods</v>
          </cell>
          <cell r="C30" t="e">
            <v>#N/A</v>
          </cell>
          <cell r="D30" t="e">
            <v>#N/A</v>
          </cell>
          <cell r="E30" t="e">
            <v>#N/A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>
            <v>186596</v>
          </cell>
          <cell r="N30">
            <v>211947</v>
          </cell>
          <cell r="O30">
            <v>209380</v>
          </cell>
          <cell r="P30">
            <v>208730</v>
          </cell>
          <cell r="Q30">
            <v>210670</v>
          </cell>
          <cell r="R30">
            <v>216337</v>
          </cell>
          <cell r="S30">
            <v>222396</v>
          </cell>
          <cell r="T30">
            <v>205066</v>
          </cell>
          <cell r="U30">
            <v>223609</v>
          </cell>
          <cell r="V30">
            <v>245610</v>
          </cell>
          <cell r="W30">
            <v>257513</v>
          </cell>
          <cell r="X30">
            <v>267428</v>
          </cell>
          <cell r="Y30">
            <v>272192</v>
          </cell>
          <cell r="Z30">
            <v>314812</v>
          </cell>
          <cell r="AA30">
            <v>307576</v>
          </cell>
          <cell r="AB30">
            <v>296579</v>
          </cell>
          <cell r="AC30">
            <v>292569</v>
          </cell>
          <cell r="AD30">
            <v>298048</v>
          </cell>
          <cell r="AE30">
            <v>303521</v>
          </cell>
          <cell r="AF30">
            <v>299772</v>
          </cell>
          <cell r="AG30">
            <v>311987</v>
          </cell>
          <cell r="AH30">
            <v>341442</v>
          </cell>
          <cell r="AI30">
            <v>368255</v>
          </cell>
          <cell r="AJ30">
            <v>362578</v>
          </cell>
          <cell r="AK30">
            <v>369714</v>
          </cell>
          <cell r="AL30">
            <v>423856</v>
          </cell>
          <cell r="AM30">
            <v>419877</v>
          </cell>
          <cell r="AN30">
            <v>416463</v>
          </cell>
          <cell r="AO30">
            <v>402950</v>
          </cell>
          <cell r="AP30">
            <v>436529</v>
          </cell>
          <cell r="AQ30">
            <v>438784</v>
          </cell>
          <cell r="AR30">
            <v>436544</v>
          </cell>
          <cell r="AS30">
            <v>446163</v>
          </cell>
          <cell r="AT30">
            <v>485911</v>
          </cell>
          <cell r="AU30">
            <v>521753</v>
          </cell>
          <cell r="AV30">
            <v>498462</v>
          </cell>
          <cell r="AW30" t="e">
            <v>#N/A</v>
          </cell>
          <cell r="AX30" t="e">
            <v>#N/A</v>
          </cell>
          <cell r="AY30" t="e">
            <v>#N/A</v>
          </cell>
          <cell r="AZ30" t="e">
            <v>#N/A</v>
          </cell>
          <cell r="BA30" t="e">
            <v>#N/A</v>
          </cell>
          <cell r="BB30" t="e">
            <v>#N/A</v>
          </cell>
          <cell r="BC30" t="e">
            <v>#N/A</v>
          </cell>
          <cell r="BD30" t="e">
            <v>#N/A</v>
          </cell>
          <cell r="BE30" t="e">
            <v>#N/A</v>
          </cell>
          <cell r="BF30" t="e">
            <v>#N/A</v>
          </cell>
          <cell r="BG30" t="e">
            <v>#N/A</v>
          </cell>
          <cell r="BH30" t="e">
            <v>#N/A</v>
          </cell>
          <cell r="BI30" t="e">
            <v>#N/A</v>
          </cell>
          <cell r="BJ30" t="e">
            <v>#N/A</v>
          </cell>
          <cell r="BK30" t="e">
            <v>#N/A</v>
          </cell>
        </row>
        <row r="31">
          <cell r="A31">
            <v>29</v>
          </cell>
          <cell r="B31" t="str">
            <v>SportsMemorabilia</v>
          </cell>
          <cell r="C31" t="e">
            <v>#N/A</v>
          </cell>
          <cell r="D31" t="e">
            <v>#N/A</v>
          </cell>
          <cell r="E31" t="e">
            <v>#N/A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>
            <v>244060</v>
          </cell>
          <cell r="N31">
            <v>262585</v>
          </cell>
          <cell r="O31">
            <v>241806</v>
          </cell>
          <cell r="P31">
            <v>233310</v>
          </cell>
          <cell r="Q31">
            <v>232483</v>
          </cell>
          <cell r="R31">
            <v>239894</v>
          </cell>
          <cell r="S31">
            <v>243931</v>
          </cell>
          <cell r="T31">
            <v>226105</v>
          </cell>
          <cell r="U31">
            <v>249025</v>
          </cell>
          <cell r="V31">
            <v>269976</v>
          </cell>
          <cell r="W31">
            <v>275542</v>
          </cell>
          <cell r="X31">
            <v>255233</v>
          </cell>
          <cell r="Y31">
            <v>260739</v>
          </cell>
          <cell r="Z31">
            <v>273325</v>
          </cell>
          <cell r="AA31">
            <v>260238</v>
          </cell>
          <cell r="AB31">
            <v>246369</v>
          </cell>
          <cell r="AC31">
            <v>241144</v>
          </cell>
          <cell r="AD31">
            <v>249457</v>
          </cell>
          <cell r="AE31">
            <v>257434</v>
          </cell>
          <cell r="AF31">
            <v>260946</v>
          </cell>
          <cell r="AG31">
            <v>281058</v>
          </cell>
          <cell r="AH31">
            <v>317217</v>
          </cell>
          <cell r="AI31">
            <v>348139</v>
          </cell>
          <cell r="AJ31">
            <v>302895</v>
          </cell>
          <cell r="AK31">
            <v>282436</v>
          </cell>
          <cell r="AL31">
            <v>283019</v>
          </cell>
          <cell r="AM31">
            <v>271820</v>
          </cell>
          <cell r="AN31">
            <v>267133</v>
          </cell>
          <cell r="AO31">
            <v>262286</v>
          </cell>
          <cell r="AP31">
            <v>274118</v>
          </cell>
          <cell r="AQ31">
            <v>278350</v>
          </cell>
          <cell r="AR31">
            <v>304107</v>
          </cell>
          <cell r="AS31">
            <v>336587</v>
          </cell>
          <cell r="AT31">
            <v>376410</v>
          </cell>
          <cell r="AU31">
            <v>422585</v>
          </cell>
          <cell r="AV31">
            <v>332742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 t="e">
            <v>#N/A</v>
          </cell>
          <cell r="BE31" t="e">
            <v>#N/A</v>
          </cell>
          <cell r="BF31" t="e">
            <v>#N/A</v>
          </cell>
          <cell r="BG31" t="e">
            <v>#N/A</v>
          </cell>
          <cell r="BH31" t="e">
            <v>#N/A</v>
          </cell>
          <cell r="BI31" t="e">
            <v>#N/A</v>
          </cell>
          <cell r="BJ31" t="e">
            <v>#N/A</v>
          </cell>
          <cell r="BK31" t="e">
            <v>#N/A</v>
          </cell>
        </row>
        <row r="32">
          <cell r="A32">
            <v>30</v>
          </cell>
          <cell r="B32" t="str">
            <v>Books</v>
          </cell>
          <cell r="C32" t="e">
            <v>#N/A</v>
          </cell>
          <cell r="D32" t="e">
            <v>#N/A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>
            <v>240958</v>
          </cell>
          <cell r="N32">
            <v>260769</v>
          </cell>
          <cell r="O32">
            <v>240623</v>
          </cell>
          <cell r="P32">
            <v>242930</v>
          </cell>
          <cell r="Q32">
            <v>244050</v>
          </cell>
          <cell r="R32">
            <v>253794</v>
          </cell>
          <cell r="S32">
            <v>260555</v>
          </cell>
          <cell r="T32">
            <v>236792</v>
          </cell>
          <cell r="U32">
            <v>250292</v>
          </cell>
          <cell r="V32">
            <v>264750</v>
          </cell>
          <cell r="W32">
            <v>251138</v>
          </cell>
          <cell r="X32">
            <v>289272</v>
          </cell>
          <cell r="Y32">
            <v>277792</v>
          </cell>
          <cell r="Z32">
            <v>309418</v>
          </cell>
          <cell r="AA32">
            <v>289344</v>
          </cell>
          <cell r="AB32">
            <v>286643</v>
          </cell>
          <cell r="AC32">
            <v>276926</v>
          </cell>
          <cell r="AD32">
            <v>286451</v>
          </cell>
          <cell r="AE32">
            <v>296835</v>
          </cell>
          <cell r="AF32">
            <v>297272</v>
          </cell>
          <cell r="AG32">
            <v>307970</v>
          </cell>
          <cell r="AH32">
            <v>335411</v>
          </cell>
          <cell r="AI32">
            <v>321305</v>
          </cell>
          <cell r="AJ32">
            <v>369920</v>
          </cell>
          <cell r="AK32">
            <v>352545</v>
          </cell>
          <cell r="AL32">
            <v>368915</v>
          </cell>
          <cell r="AM32">
            <v>335756</v>
          </cell>
          <cell r="AN32">
            <v>341569</v>
          </cell>
          <cell r="AO32">
            <v>354244</v>
          </cell>
          <cell r="AP32">
            <v>365991</v>
          </cell>
          <cell r="AQ32">
            <v>376530</v>
          </cell>
          <cell r="AR32">
            <v>383782</v>
          </cell>
          <cell r="AS32">
            <v>394845</v>
          </cell>
          <cell r="AT32">
            <v>436161</v>
          </cell>
          <cell r="AU32">
            <v>421059</v>
          </cell>
          <cell r="AV32">
            <v>497834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 t="e">
            <v>#N/A</v>
          </cell>
          <cell r="BE32" t="e">
            <v>#N/A</v>
          </cell>
          <cell r="BF32" t="e">
            <v>#N/A</v>
          </cell>
          <cell r="BG32" t="e">
            <v>#N/A</v>
          </cell>
          <cell r="BH32" t="e">
            <v>#N/A</v>
          </cell>
          <cell r="BI32" t="e">
            <v>#N/A</v>
          </cell>
          <cell r="BJ32" t="e">
            <v>#N/A</v>
          </cell>
          <cell r="BK32" t="e">
            <v>#N/A</v>
          </cell>
        </row>
        <row r="33">
          <cell r="A33">
            <v>31</v>
          </cell>
          <cell r="B33" t="str">
            <v>Movies</v>
          </cell>
          <cell r="C33" t="e">
            <v>#N/A</v>
          </cell>
          <cell r="D33" t="e">
            <v>#N/A</v>
          </cell>
          <cell r="E33" t="e">
            <v>#N/A</v>
          </cell>
          <cell r="F33" t="e">
            <v>#N/A</v>
          </cell>
          <cell r="G33" t="e">
            <v>#N/A</v>
          </cell>
          <cell r="H33" t="e">
            <v>#N/A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>
            <v>240767</v>
          </cell>
          <cell r="N33">
            <v>263657</v>
          </cell>
          <cell r="O33">
            <v>249286</v>
          </cell>
          <cell r="P33">
            <v>256152</v>
          </cell>
          <cell r="Q33">
            <v>258848</v>
          </cell>
          <cell r="R33">
            <v>264169</v>
          </cell>
          <cell r="S33">
            <v>267006</v>
          </cell>
          <cell r="T33">
            <v>244928</v>
          </cell>
          <cell r="U33">
            <v>266935</v>
          </cell>
          <cell r="V33">
            <v>303903</v>
          </cell>
          <cell r="W33">
            <v>322208</v>
          </cell>
          <cell r="X33">
            <v>319881</v>
          </cell>
          <cell r="Y33">
            <v>298559</v>
          </cell>
          <cell r="Z33">
            <v>335015</v>
          </cell>
          <cell r="AA33">
            <v>311722</v>
          </cell>
          <cell r="AB33">
            <v>309873</v>
          </cell>
          <cell r="AC33">
            <v>306287</v>
          </cell>
          <cell r="AD33">
            <v>321385</v>
          </cell>
          <cell r="AE33">
            <v>332359</v>
          </cell>
          <cell r="AF33">
            <v>333773</v>
          </cell>
          <cell r="AG33">
            <v>358188</v>
          </cell>
          <cell r="AH33">
            <v>418659</v>
          </cell>
          <cell r="AI33">
            <v>462787</v>
          </cell>
          <cell r="AJ33">
            <v>426708</v>
          </cell>
          <cell r="AK33">
            <v>402608</v>
          </cell>
          <cell r="AL33">
            <v>425161</v>
          </cell>
          <cell r="AM33">
            <v>399936</v>
          </cell>
          <cell r="AN33">
            <v>398017</v>
          </cell>
          <cell r="AO33">
            <v>401263</v>
          </cell>
          <cell r="AP33">
            <v>432109</v>
          </cell>
          <cell r="AQ33">
            <v>431153</v>
          </cell>
          <cell r="AR33">
            <v>438315</v>
          </cell>
          <cell r="AS33">
            <v>472262</v>
          </cell>
          <cell r="AT33">
            <v>563287</v>
          </cell>
          <cell r="AU33">
            <v>635587</v>
          </cell>
          <cell r="AV33">
            <v>562649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 t="e">
            <v>#N/A</v>
          </cell>
          <cell r="BE33" t="e">
            <v>#N/A</v>
          </cell>
          <cell r="BF33" t="e">
            <v>#N/A</v>
          </cell>
          <cell r="BG33" t="e">
            <v>#N/A</v>
          </cell>
          <cell r="BH33" t="e">
            <v>#N/A</v>
          </cell>
          <cell r="BI33" t="e">
            <v>#N/A</v>
          </cell>
          <cell r="BJ33" t="e">
            <v>#N/A</v>
          </cell>
          <cell r="BK33" t="e">
            <v>#N/A</v>
          </cell>
        </row>
        <row r="34">
          <cell r="A34">
            <v>32</v>
          </cell>
          <cell r="B34" t="str">
            <v>Music</v>
          </cell>
          <cell r="C34" t="e">
            <v>#N/A</v>
          </cell>
          <cell r="D34" t="e">
            <v>#N/A</v>
          </cell>
          <cell r="E34" t="e">
            <v>#N/A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>
            <v>237321</v>
          </cell>
          <cell r="N34">
            <v>252625</v>
          </cell>
          <cell r="O34">
            <v>240017</v>
          </cell>
          <cell r="P34">
            <v>245244</v>
          </cell>
          <cell r="Q34">
            <v>243199</v>
          </cell>
          <cell r="R34">
            <v>253504</v>
          </cell>
          <cell r="S34">
            <v>257075</v>
          </cell>
          <cell r="T34">
            <v>233176</v>
          </cell>
          <cell r="U34">
            <v>250525</v>
          </cell>
          <cell r="V34">
            <v>271937</v>
          </cell>
          <cell r="W34">
            <v>282034</v>
          </cell>
          <cell r="X34">
            <v>262768</v>
          </cell>
          <cell r="Y34">
            <v>258123</v>
          </cell>
          <cell r="Z34">
            <v>280091</v>
          </cell>
          <cell r="AA34">
            <v>262774</v>
          </cell>
          <cell r="AB34">
            <v>256028</v>
          </cell>
          <cell r="AC34">
            <v>247027</v>
          </cell>
          <cell r="AD34">
            <v>261967</v>
          </cell>
          <cell r="AE34">
            <v>268823</v>
          </cell>
          <cell r="AF34">
            <v>264594</v>
          </cell>
          <cell r="AG34">
            <v>278640</v>
          </cell>
          <cell r="AH34">
            <v>321538</v>
          </cell>
          <cell r="AI34">
            <v>343699</v>
          </cell>
          <cell r="AJ34">
            <v>309396</v>
          </cell>
          <cell r="AK34">
            <v>303680</v>
          </cell>
          <cell r="AL34">
            <v>318431</v>
          </cell>
          <cell r="AM34">
            <v>301729</v>
          </cell>
          <cell r="AN34">
            <v>296249</v>
          </cell>
          <cell r="AO34">
            <v>283786</v>
          </cell>
          <cell r="AP34">
            <v>299864</v>
          </cell>
          <cell r="AQ34">
            <v>301262</v>
          </cell>
          <cell r="AR34">
            <v>310453</v>
          </cell>
          <cell r="AS34">
            <v>330616</v>
          </cell>
          <cell r="AT34">
            <v>389222</v>
          </cell>
          <cell r="AU34">
            <v>417228</v>
          </cell>
          <cell r="AV34">
            <v>370187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  <cell r="BB34" t="e">
            <v>#N/A</v>
          </cell>
          <cell r="BC34" t="e">
            <v>#N/A</v>
          </cell>
          <cell r="BD34" t="e">
            <v>#N/A</v>
          </cell>
          <cell r="BE34" t="e">
            <v>#N/A</v>
          </cell>
          <cell r="BF34" t="e">
            <v>#N/A</v>
          </cell>
          <cell r="BG34" t="e">
            <v>#N/A</v>
          </cell>
          <cell r="BH34" t="e">
            <v>#N/A</v>
          </cell>
          <cell r="BI34" t="e">
            <v>#N/A</v>
          </cell>
          <cell r="BJ34" t="e">
            <v>#N/A</v>
          </cell>
          <cell r="BK34" t="e">
            <v>#N/A</v>
          </cell>
        </row>
        <row r="35">
          <cell r="A35">
            <v>33</v>
          </cell>
          <cell r="B35" t="str">
            <v>RealEstate</v>
          </cell>
          <cell r="C35" t="e">
            <v>#N/A</v>
          </cell>
          <cell r="D35" t="e">
            <v>#N/A</v>
          </cell>
          <cell r="E35" t="e">
            <v>#N/A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>
            <v>782</v>
          </cell>
          <cell r="N35">
            <v>771</v>
          </cell>
          <cell r="O35">
            <v>746</v>
          </cell>
          <cell r="P35">
            <v>766</v>
          </cell>
          <cell r="Q35">
            <v>709</v>
          </cell>
          <cell r="R35">
            <v>817</v>
          </cell>
          <cell r="S35">
            <v>767</v>
          </cell>
          <cell r="T35">
            <v>776</v>
          </cell>
          <cell r="U35">
            <v>844</v>
          </cell>
          <cell r="V35">
            <v>903</v>
          </cell>
          <cell r="W35">
            <v>881</v>
          </cell>
          <cell r="X35">
            <v>1181</v>
          </cell>
          <cell r="Y35">
            <v>1119</v>
          </cell>
          <cell r="Z35">
            <v>1234</v>
          </cell>
          <cell r="AA35">
            <v>1155</v>
          </cell>
          <cell r="AB35">
            <v>1064</v>
          </cell>
          <cell r="AC35">
            <v>1025</v>
          </cell>
          <cell r="AD35">
            <v>1182</v>
          </cell>
          <cell r="AE35">
            <v>1389</v>
          </cell>
          <cell r="AF35">
            <v>1396</v>
          </cell>
          <cell r="AG35">
            <v>1457</v>
          </cell>
          <cell r="AH35">
            <v>1408</v>
          </cell>
          <cell r="AI35">
            <v>1505</v>
          </cell>
          <cell r="AJ35">
            <v>1829</v>
          </cell>
          <cell r="AK35">
            <v>1844</v>
          </cell>
          <cell r="AL35">
            <v>1887</v>
          </cell>
          <cell r="AM35">
            <v>1832</v>
          </cell>
          <cell r="AN35">
            <v>2040</v>
          </cell>
          <cell r="AO35">
            <v>1634</v>
          </cell>
          <cell r="AP35">
            <v>2037</v>
          </cell>
          <cell r="AQ35">
            <v>2022</v>
          </cell>
          <cell r="AR35">
            <v>2226</v>
          </cell>
          <cell r="AS35">
            <v>2198</v>
          </cell>
          <cell r="AT35">
            <v>2075</v>
          </cell>
          <cell r="AU35">
            <v>1814</v>
          </cell>
          <cell r="AV35">
            <v>2235</v>
          </cell>
          <cell r="AW35" t="e">
            <v>#N/A</v>
          </cell>
          <cell r="AX35" t="e">
            <v>#N/A</v>
          </cell>
          <cell r="AY35" t="e">
            <v>#N/A</v>
          </cell>
          <cell r="AZ35" t="e">
            <v>#N/A</v>
          </cell>
          <cell r="BA35" t="e">
            <v>#N/A</v>
          </cell>
          <cell r="BB35" t="e">
            <v>#N/A</v>
          </cell>
          <cell r="BC35" t="e">
            <v>#N/A</v>
          </cell>
          <cell r="BD35" t="e">
            <v>#N/A</v>
          </cell>
          <cell r="BE35" t="e">
            <v>#N/A</v>
          </cell>
          <cell r="BF35" t="e">
            <v>#N/A</v>
          </cell>
          <cell r="BG35" t="e">
            <v>#N/A</v>
          </cell>
          <cell r="BH35" t="e">
            <v>#N/A</v>
          </cell>
          <cell r="BI35" t="e">
            <v>#N/A</v>
          </cell>
          <cell r="BJ35" t="e">
            <v>#N/A</v>
          </cell>
          <cell r="BK35" t="e">
            <v>#N/A</v>
          </cell>
        </row>
        <row r="36">
          <cell r="A36">
            <v>34</v>
          </cell>
          <cell r="B36" t="str">
            <v>Sotheby's</v>
          </cell>
          <cell r="C36" t="e">
            <v>#N/A</v>
          </cell>
          <cell r="D36" t="e">
            <v>#N/A</v>
          </cell>
          <cell r="E36" t="e">
            <v>#N/A</v>
          </cell>
          <cell r="F36" t="e">
            <v>#N/A</v>
          </cell>
          <cell r="G36" t="e">
            <v>#N/A</v>
          </cell>
          <cell r="H36" t="e">
            <v>#N/A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>
            <v>6038</v>
          </cell>
          <cell r="N36">
            <v>6581</v>
          </cell>
          <cell r="O36">
            <v>5170</v>
          </cell>
          <cell r="P36">
            <v>5111</v>
          </cell>
          <cell r="Q36">
            <v>4697</v>
          </cell>
          <cell r="R36">
            <v>4784</v>
          </cell>
          <cell r="S36">
            <v>4765</v>
          </cell>
          <cell r="T36">
            <v>4951</v>
          </cell>
          <cell r="U36">
            <v>4801</v>
          </cell>
          <cell r="V36">
            <v>5845</v>
          </cell>
          <cell r="W36">
            <v>5324</v>
          </cell>
          <cell r="X36">
            <v>5148</v>
          </cell>
          <cell r="Y36">
            <v>4490</v>
          </cell>
          <cell r="Z36">
            <v>5828</v>
          </cell>
          <cell r="AA36">
            <v>4920</v>
          </cell>
          <cell r="AB36">
            <v>4987</v>
          </cell>
          <cell r="AC36">
            <v>5157</v>
          </cell>
          <cell r="AD36">
            <v>3451</v>
          </cell>
          <cell r="AE36">
            <v>773</v>
          </cell>
          <cell r="AF36">
            <v>937</v>
          </cell>
          <cell r="AG36">
            <v>1646</v>
          </cell>
          <cell r="AH36">
            <v>1745</v>
          </cell>
          <cell r="AI36">
            <v>1384</v>
          </cell>
          <cell r="AJ36">
            <v>759</v>
          </cell>
          <cell r="AK36">
            <v>1593</v>
          </cell>
          <cell r="AL36">
            <v>1425</v>
          </cell>
          <cell r="AM36">
            <v>1211</v>
          </cell>
          <cell r="AN36">
            <v>1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 t="e">
            <v>#N/A</v>
          </cell>
          <cell r="AX36" t="e">
            <v>#N/A</v>
          </cell>
          <cell r="AY36" t="e">
            <v>#N/A</v>
          </cell>
          <cell r="AZ36" t="e">
            <v>#N/A</v>
          </cell>
          <cell r="BA36" t="e">
            <v>#N/A</v>
          </cell>
          <cell r="BB36" t="e">
            <v>#N/A</v>
          </cell>
          <cell r="BC36" t="e">
            <v>#N/A</v>
          </cell>
          <cell r="BD36" t="e">
            <v>#N/A</v>
          </cell>
          <cell r="BE36" t="e">
            <v>#N/A</v>
          </cell>
          <cell r="BF36" t="e">
            <v>#N/A</v>
          </cell>
          <cell r="BG36" t="e">
            <v>#N/A</v>
          </cell>
          <cell r="BH36" t="e">
            <v>#N/A</v>
          </cell>
          <cell r="BI36" t="e">
            <v>#N/A</v>
          </cell>
          <cell r="BJ36" t="e">
            <v>#N/A</v>
          </cell>
          <cell r="BK36" t="e">
            <v>#N/A</v>
          </cell>
        </row>
        <row r="37">
          <cell r="A37">
            <v>35</v>
          </cell>
          <cell r="B37" t="str">
            <v>ConsumerElectronics</v>
          </cell>
          <cell r="C37" t="e">
            <v>#N/A</v>
          </cell>
          <cell r="D37" t="e">
            <v>#N/A</v>
          </cell>
          <cell r="E37" t="e">
            <v>#N/A</v>
          </cell>
          <cell r="F37" t="e">
            <v>#N/A</v>
          </cell>
          <cell r="G37" t="e">
            <v>#N/A</v>
          </cell>
          <cell r="H37" t="e">
            <v>#N/A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>
            <v>100336</v>
          </cell>
          <cell r="N37">
            <v>116139</v>
          </cell>
          <cell r="O37">
            <v>110267</v>
          </cell>
          <cell r="P37">
            <v>113346</v>
          </cell>
          <cell r="Q37">
            <v>107167</v>
          </cell>
          <cell r="R37">
            <v>111979</v>
          </cell>
          <cell r="S37">
            <v>120327</v>
          </cell>
          <cell r="T37">
            <v>112622</v>
          </cell>
          <cell r="U37">
            <v>126281</v>
          </cell>
          <cell r="V37">
            <v>135859</v>
          </cell>
          <cell r="W37">
            <v>144924</v>
          </cell>
          <cell r="X37">
            <v>150779</v>
          </cell>
          <cell r="Y37">
            <v>144695</v>
          </cell>
          <cell r="Z37">
            <v>163553</v>
          </cell>
          <cell r="AA37">
            <v>152418</v>
          </cell>
          <cell r="AB37">
            <v>153562</v>
          </cell>
          <cell r="AC37">
            <v>152640</v>
          </cell>
          <cell r="AD37">
            <v>161464</v>
          </cell>
          <cell r="AE37">
            <v>172048</v>
          </cell>
          <cell r="AF37">
            <v>175749</v>
          </cell>
          <cell r="AG37">
            <v>181560</v>
          </cell>
          <cell r="AH37">
            <v>199255</v>
          </cell>
          <cell r="AI37">
            <v>227801</v>
          </cell>
          <cell r="AJ37">
            <v>224174</v>
          </cell>
          <cell r="AK37">
            <v>216342</v>
          </cell>
          <cell r="AL37">
            <v>231833</v>
          </cell>
          <cell r="AM37">
            <v>214173</v>
          </cell>
          <cell r="AN37">
            <v>214053</v>
          </cell>
          <cell r="AO37">
            <v>209623</v>
          </cell>
          <cell r="AP37">
            <v>227092</v>
          </cell>
          <cell r="AQ37">
            <v>228997</v>
          </cell>
          <cell r="AR37">
            <v>232485</v>
          </cell>
          <cell r="AS37">
            <v>242444</v>
          </cell>
          <cell r="AT37">
            <v>257885</v>
          </cell>
          <cell r="AU37">
            <v>288188</v>
          </cell>
          <cell r="AV37">
            <v>270256</v>
          </cell>
          <cell r="AW37" t="e">
            <v>#N/A</v>
          </cell>
          <cell r="AX37" t="e">
            <v>#N/A</v>
          </cell>
          <cell r="AY37" t="e">
            <v>#N/A</v>
          </cell>
          <cell r="AZ37" t="e">
            <v>#N/A</v>
          </cell>
          <cell r="BA37" t="e">
            <v>#N/A</v>
          </cell>
          <cell r="BB37" t="e">
            <v>#N/A</v>
          </cell>
          <cell r="BC37" t="e">
            <v>#N/A</v>
          </cell>
          <cell r="BD37" t="e">
            <v>#N/A</v>
          </cell>
          <cell r="BE37" t="e">
            <v>#N/A</v>
          </cell>
          <cell r="BF37" t="e">
            <v>#N/A</v>
          </cell>
          <cell r="BG37" t="e">
            <v>#N/A</v>
          </cell>
          <cell r="BH37" t="e">
            <v>#N/A</v>
          </cell>
          <cell r="BI37" t="e">
            <v>#N/A</v>
          </cell>
          <cell r="BJ37" t="e">
            <v>#N/A</v>
          </cell>
          <cell r="BK37" t="e">
            <v>#N/A</v>
          </cell>
        </row>
      </sheetData>
      <sheetData sheetId="1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Autos</v>
          </cell>
          <cell r="C5" t="e">
            <v>#N/A</v>
          </cell>
          <cell r="D5" t="e">
            <v>#N/A</v>
          </cell>
          <cell r="E5" t="e">
            <v>#N/A</v>
          </cell>
          <cell r="F5" t="e">
            <v>#N/A</v>
          </cell>
          <cell r="G5" t="e">
            <v>#N/A</v>
          </cell>
          <cell r="H5" t="e">
            <v>#N/A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>
            <v>135</v>
          </cell>
          <cell r="N5">
            <v>193</v>
          </cell>
          <cell r="O5">
            <v>191</v>
          </cell>
          <cell r="P5">
            <v>234</v>
          </cell>
          <cell r="Q5">
            <v>213</v>
          </cell>
          <cell r="R5">
            <v>240</v>
          </cell>
          <cell r="S5">
            <v>243</v>
          </cell>
          <cell r="T5">
            <v>242</v>
          </cell>
          <cell r="U5">
            <v>287</v>
          </cell>
          <cell r="V5">
            <v>284</v>
          </cell>
          <cell r="W5">
            <v>326</v>
          </cell>
          <cell r="X5">
            <v>335</v>
          </cell>
          <cell r="Y5">
            <v>334</v>
          </cell>
          <cell r="Z5">
            <v>392</v>
          </cell>
          <cell r="AA5">
            <v>371</v>
          </cell>
          <cell r="AB5">
            <v>467</v>
          </cell>
          <cell r="AC5">
            <v>452</v>
          </cell>
          <cell r="AD5">
            <v>505</v>
          </cell>
          <cell r="AE5">
            <v>455</v>
          </cell>
          <cell r="AF5">
            <v>523</v>
          </cell>
          <cell r="AG5">
            <v>563</v>
          </cell>
          <cell r="AH5">
            <v>591</v>
          </cell>
          <cell r="AI5">
            <v>495</v>
          </cell>
          <cell r="AJ5">
            <v>622</v>
          </cell>
          <cell r="AK5">
            <v>573</v>
          </cell>
          <cell r="AL5">
            <v>695</v>
          </cell>
          <cell r="AM5">
            <v>625</v>
          </cell>
          <cell r="AN5">
            <v>819</v>
          </cell>
          <cell r="AO5">
            <v>603</v>
          </cell>
          <cell r="AP5">
            <v>775</v>
          </cell>
          <cell r="AQ5">
            <v>753</v>
          </cell>
          <cell r="AR5">
            <v>746</v>
          </cell>
          <cell r="AS5">
            <v>851</v>
          </cell>
          <cell r="AT5">
            <v>851</v>
          </cell>
          <cell r="AU5">
            <v>764</v>
          </cell>
          <cell r="AV5">
            <v>784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Motorcycles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>
            <v>20</v>
          </cell>
          <cell r="N6">
            <v>43</v>
          </cell>
          <cell r="O6">
            <v>38</v>
          </cell>
          <cell r="P6">
            <v>37</v>
          </cell>
          <cell r="Q6">
            <v>42</v>
          </cell>
          <cell r="R6">
            <v>52</v>
          </cell>
          <cell r="S6">
            <v>44</v>
          </cell>
          <cell r="T6">
            <v>46</v>
          </cell>
          <cell r="U6">
            <v>52</v>
          </cell>
          <cell r="V6">
            <v>55</v>
          </cell>
          <cell r="W6">
            <v>60</v>
          </cell>
          <cell r="X6">
            <v>45</v>
          </cell>
          <cell r="Y6">
            <v>65</v>
          </cell>
          <cell r="Z6">
            <v>103</v>
          </cell>
          <cell r="AA6">
            <v>84</v>
          </cell>
          <cell r="AB6">
            <v>106</v>
          </cell>
          <cell r="AC6">
            <v>87</v>
          </cell>
          <cell r="AD6">
            <v>81</v>
          </cell>
          <cell r="AE6">
            <v>113</v>
          </cell>
          <cell r="AF6">
            <v>93</v>
          </cell>
          <cell r="AG6">
            <v>134</v>
          </cell>
          <cell r="AH6">
            <v>88</v>
          </cell>
          <cell r="AI6">
            <v>85</v>
          </cell>
          <cell r="AJ6">
            <v>89</v>
          </cell>
          <cell r="AK6">
            <v>81</v>
          </cell>
          <cell r="AL6">
            <v>140</v>
          </cell>
          <cell r="AM6">
            <v>143</v>
          </cell>
          <cell r="AN6">
            <v>200</v>
          </cell>
          <cell r="AO6">
            <v>157</v>
          </cell>
          <cell r="AP6">
            <v>187</v>
          </cell>
          <cell r="AQ6">
            <v>192</v>
          </cell>
          <cell r="AR6">
            <v>170</v>
          </cell>
          <cell r="AS6">
            <v>148</v>
          </cell>
          <cell r="AT6">
            <v>136</v>
          </cell>
          <cell r="AU6">
            <v>120</v>
          </cell>
          <cell r="AV6">
            <v>114</v>
          </cell>
          <cell r="AW6" t="e">
            <v>#N/A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Parts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>
            <v>7825</v>
          </cell>
          <cell r="N7">
            <v>10865</v>
          </cell>
          <cell r="O7">
            <v>11030</v>
          </cell>
          <cell r="P7">
            <v>10752</v>
          </cell>
          <cell r="Q7">
            <v>10781</v>
          </cell>
          <cell r="R7">
            <v>11401</v>
          </cell>
          <cell r="S7">
            <v>12107</v>
          </cell>
          <cell r="T7">
            <v>11718</v>
          </cell>
          <cell r="U7">
            <v>13398</v>
          </cell>
          <cell r="V7">
            <v>14319</v>
          </cell>
          <cell r="W7">
            <v>14794</v>
          </cell>
          <cell r="X7">
            <v>17935</v>
          </cell>
          <cell r="Y7">
            <v>19161</v>
          </cell>
          <cell r="Z7">
            <v>24273</v>
          </cell>
          <cell r="AA7">
            <v>22791</v>
          </cell>
          <cell r="AB7">
            <v>22203</v>
          </cell>
          <cell r="AC7">
            <v>20779</v>
          </cell>
          <cell r="AD7">
            <v>21585</v>
          </cell>
          <cell r="AE7">
            <v>22041</v>
          </cell>
          <cell r="AF7">
            <v>23229</v>
          </cell>
          <cell r="AG7">
            <v>25459</v>
          </cell>
          <cell r="AH7">
            <v>27804</v>
          </cell>
          <cell r="AI7">
            <v>26991</v>
          </cell>
          <cell r="AJ7">
            <v>32741</v>
          </cell>
          <cell r="AK7">
            <v>33751</v>
          </cell>
          <cell r="AL7">
            <v>39758</v>
          </cell>
          <cell r="AM7">
            <v>38248</v>
          </cell>
          <cell r="AN7">
            <v>37987</v>
          </cell>
          <cell r="AO7">
            <v>34508</v>
          </cell>
          <cell r="AP7">
            <v>34956</v>
          </cell>
          <cell r="AQ7">
            <v>35087</v>
          </cell>
          <cell r="AR7">
            <v>35681</v>
          </cell>
          <cell r="AS7">
            <v>38326</v>
          </cell>
          <cell r="AT7">
            <v>41286</v>
          </cell>
          <cell r="AU7">
            <v>38358</v>
          </cell>
          <cell r="AV7">
            <v>46669</v>
          </cell>
          <cell r="AW7" t="e">
            <v>#N/A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Antiques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>
            <v>4789</v>
          </cell>
          <cell r="N8">
            <v>5411</v>
          </cell>
          <cell r="O8">
            <v>4886</v>
          </cell>
          <cell r="P8">
            <v>4695</v>
          </cell>
          <cell r="Q8">
            <v>4412</v>
          </cell>
          <cell r="R8">
            <v>4253</v>
          </cell>
          <cell r="S8">
            <v>4340</v>
          </cell>
          <cell r="T8">
            <v>3921</v>
          </cell>
          <cell r="U8">
            <v>4036</v>
          </cell>
          <cell r="V8">
            <v>3655</v>
          </cell>
          <cell r="W8">
            <v>3263</v>
          </cell>
          <cell r="X8">
            <v>3941</v>
          </cell>
          <cell r="Y8">
            <v>4175</v>
          </cell>
          <cell r="Z8">
            <v>4764</v>
          </cell>
          <cell r="AA8">
            <v>3950</v>
          </cell>
          <cell r="AB8">
            <v>3568</v>
          </cell>
          <cell r="AC8">
            <v>3259</v>
          </cell>
          <cell r="AD8">
            <v>3132</v>
          </cell>
          <cell r="AE8">
            <v>3115</v>
          </cell>
          <cell r="AF8">
            <v>3274</v>
          </cell>
          <cell r="AG8">
            <v>3623</v>
          </cell>
          <cell r="AH8">
            <v>4118</v>
          </cell>
          <cell r="AI8">
            <v>3638</v>
          </cell>
          <cell r="AJ8">
            <v>4432</v>
          </cell>
          <cell r="AK8">
            <v>4467</v>
          </cell>
          <cell r="AL8">
            <v>4824</v>
          </cell>
          <cell r="AM8">
            <v>3829</v>
          </cell>
          <cell r="AN8">
            <v>3750</v>
          </cell>
          <cell r="AO8">
            <v>3554</v>
          </cell>
          <cell r="AP8">
            <v>3358</v>
          </cell>
          <cell r="AQ8">
            <v>3328</v>
          </cell>
          <cell r="AR8">
            <v>3466</v>
          </cell>
          <cell r="AS8">
            <v>3931</v>
          </cell>
          <cell r="AT8">
            <v>4282</v>
          </cell>
          <cell r="AU8">
            <v>3433</v>
          </cell>
          <cell r="AV8">
            <v>4151</v>
          </cell>
          <cell r="AW8" t="e">
            <v>#N/A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Art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>
            <v>1576</v>
          </cell>
          <cell r="N9">
            <v>1717</v>
          </cell>
          <cell r="O9">
            <v>1422</v>
          </cell>
          <cell r="P9">
            <v>1269</v>
          </cell>
          <cell r="Q9">
            <v>1211</v>
          </cell>
          <cell r="R9">
            <v>1153</v>
          </cell>
          <cell r="S9">
            <v>1150</v>
          </cell>
          <cell r="T9">
            <v>1073</v>
          </cell>
          <cell r="U9">
            <v>1196</v>
          </cell>
          <cell r="V9">
            <v>1273</v>
          </cell>
          <cell r="W9">
            <v>1229</v>
          </cell>
          <cell r="X9">
            <v>1465</v>
          </cell>
          <cell r="Y9">
            <v>1567</v>
          </cell>
          <cell r="Z9">
            <v>1768</v>
          </cell>
          <cell r="AA9">
            <v>1495</v>
          </cell>
          <cell r="AB9">
            <v>1310</v>
          </cell>
          <cell r="AC9">
            <v>1299</v>
          </cell>
          <cell r="AD9">
            <v>1301</v>
          </cell>
          <cell r="AE9">
            <v>1309</v>
          </cell>
          <cell r="AF9">
            <v>1325</v>
          </cell>
          <cell r="AG9">
            <v>1416</v>
          </cell>
          <cell r="AH9">
            <v>1634</v>
          </cell>
          <cell r="AI9">
            <v>1468</v>
          </cell>
          <cell r="AJ9">
            <v>1770</v>
          </cell>
          <cell r="AK9">
            <v>1717</v>
          </cell>
          <cell r="AL9">
            <v>1928</v>
          </cell>
          <cell r="AM9">
            <v>1599</v>
          </cell>
          <cell r="AN9">
            <v>1550</v>
          </cell>
          <cell r="AO9">
            <v>1676</v>
          </cell>
          <cell r="AP9">
            <v>1420</v>
          </cell>
          <cell r="AQ9">
            <v>1356</v>
          </cell>
          <cell r="AR9">
            <v>1400</v>
          </cell>
          <cell r="AS9">
            <v>1483</v>
          </cell>
          <cell r="AT9">
            <v>1717</v>
          </cell>
          <cell r="AU9">
            <v>1608</v>
          </cell>
          <cell r="AV9">
            <v>1825</v>
          </cell>
          <cell r="AW9" t="e">
            <v>#N/A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Coins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>
            <v>4216</v>
          </cell>
          <cell r="N10">
            <v>4509</v>
          </cell>
          <cell r="O10">
            <v>4054</v>
          </cell>
          <cell r="P10">
            <v>3741</v>
          </cell>
          <cell r="Q10">
            <v>3634</v>
          </cell>
          <cell r="R10">
            <v>3728</v>
          </cell>
          <cell r="S10">
            <v>3827</v>
          </cell>
          <cell r="T10">
            <v>3482</v>
          </cell>
          <cell r="U10">
            <v>3608</v>
          </cell>
          <cell r="V10">
            <v>3622</v>
          </cell>
          <cell r="W10">
            <v>3721</v>
          </cell>
          <cell r="X10">
            <v>4106</v>
          </cell>
          <cell r="Y10">
            <v>4252</v>
          </cell>
          <cell r="Z10">
            <v>4886</v>
          </cell>
          <cell r="AA10">
            <v>4396</v>
          </cell>
          <cell r="AB10">
            <v>4259</v>
          </cell>
          <cell r="AC10">
            <v>4018</v>
          </cell>
          <cell r="AD10">
            <v>3923</v>
          </cell>
          <cell r="AE10">
            <v>3988</v>
          </cell>
          <cell r="AF10">
            <v>4136</v>
          </cell>
          <cell r="AG10">
            <v>4304</v>
          </cell>
          <cell r="AH10">
            <v>4745</v>
          </cell>
          <cell r="AI10">
            <v>4889</v>
          </cell>
          <cell r="AJ10">
            <v>5581</v>
          </cell>
          <cell r="AK10">
            <v>5842</v>
          </cell>
          <cell r="AL10">
            <v>6189</v>
          </cell>
          <cell r="AM10">
            <v>5486</v>
          </cell>
          <cell r="AN10">
            <v>5569</v>
          </cell>
          <cell r="AO10">
            <v>5307</v>
          </cell>
          <cell r="AP10">
            <v>4807</v>
          </cell>
          <cell r="AQ10">
            <v>4971</v>
          </cell>
          <cell r="AR10">
            <v>4983</v>
          </cell>
          <cell r="AS10">
            <v>5271</v>
          </cell>
          <cell r="AT10">
            <v>5775</v>
          </cell>
          <cell r="AU10">
            <v>5786</v>
          </cell>
          <cell r="AV10">
            <v>6777</v>
          </cell>
          <cell r="AW10" t="e">
            <v>#N/A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Collectibles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>
            <v>58100</v>
          </cell>
          <cell r="N11">
            <v>63405</v>
          </cell>
          <cell r="O11">
            <v>56613</v>
          </cell>
          <cell r="P11">
            <v>50253</v>
          </cell>
          <cell r="Q11">
            <v>48811</v>
          </cell>
          <cell r="R11">
            <v>49730</v>
          </cell>
          <cell r="S11">
            <v>50803</v>
          </cell>
          <cell r="T11">
            <v>51644</v>
          </cell>
          <cell r="U11">
            <v>56264</v>
          </cell>
          <cell r="V11">
            <v>58702</v>
          </cell>
          <cell r="W11">
            <v>57170</v>
          </cell>
          <cell r="X11">
            <v>56854</v>
          </cell>
          <cell r="Y11">
            <v>56735</v>
          </cell>
          <cell r="Z11">
            <v>63728</v>
          </cell>
          <cell r="AA11">
            <v>55731</v>
          </cell>
          <cell r="AB11">
            <v>52825</v>
          </cell>
          <cell r="AC11">
            <v>49532</v>
          </cell>
          <cell r="AD11">
            <v>49728</v>
          </cell>
          <cell r="AE11">
            <v>52346</v>
          </cell>
          <cell r="AF11">
            <v>55173</v>
          </cell>
          <cell r="AG11">
            <v>60413</v>
          </cell>
          <cell r="AH11">
            <v>71921</v>
          </cell>
          <cell r="AI11">
            <v>69483</v>
          </cell>
          <cell r="AJ11">
            <v>68846</v>
          </cell>
          <cell r="AK11">
            <v>68526</v>
          </cell>
          <cell r="AL11">
            <v>73008</v>
          </cell>
          <cell r="AM11">
            <v>62391</v>
          </cell>
          <cell r="AN11">
            <v>61643</v>
          </cell>
          <cell r="AO11">
            <v>62074</v>
          </cell>
          <cell r="AP11">
            <v>56140</v>
          </cell>
          <cell r="AQ11">
            <v>56409</v>
          </cell>
          <cell r="AR11">
            <v>60226</v>
          </cell>
          <cell r="AS11">
            <v>66303</v>
          </cell>
          <cell r="AT11">
            <v>78637</v>
          </cell>
          <cell r="AU11">
            <v>74840</v>
          </cell>
          <cell r="AV11">
            <v>73209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Home&amp;Living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>
            <v>3966</v>
          </cell>
          <cell r="N12">
            <v>5145</v>
          </cell>
          <cell r="O12">
            <v>4869</v>
          </cell>
          <cell r="P12">
            <v>4923</v>
          </cell>
          <cell r="Q12">
            <v>5013</v>
          </cell>
          <cell r="R12">
            <v>5431</v>
          </cell>
          <cell r="S12">
            <v>5799</v>
          </cell>
          <cell r="T12">
            <v>5649</v>
          </cell>
          <cell r="U12">
            <v>6912</v>
          </cell>
          <cell r="V12">
            <v>7914</v>
          </cell>
          <cell r="W12">
            <v>6674</v>
          </cell>
          <cell r="X12">
            <v>9488</v>
          </cell>
          <cell r="Y12">
            <v>10169</v>
          </cell>
          <cell r="Z12">
            <v>12733</v>
          </cell>
          <cell r="AA12">
            <v>11693</v>
          </cell>
          <cell r="AB12">
            <v>11212</v>
          </cell>
          <cell r="AC12">
            <v>10850</v>
          </cell>
          <cell r="AD12">
            <v>11441</v>
          </cell>
          <cell r="AE12">
            <v>11863</v>
          </cell>
          <cell r="AF12">
            <v>12464</v>
          </cell>
          <cell r="AG12">
            <v>14000</v>
          </cell>
          <cell r="AH12">
            <v>16445</v>
          </cell>
          <cell r="AI12">
            <v>13410</v>
          </cell>
          <cell r="AJ12">
            <v>17424</v>
          </cell>
          <cell r="AK12">
            <v>17716</v>
          </cell>
          <cell r="AL12">
            <v>21119</v>
          </cell>
          <cell r="AM12">
            <v>17901</v>
          </cell>
          <cell r="AN12">
            <v>17110</v>
          </cell>
          <cell r="AO12">
            <v>16805</v>
          </cell>
          <cell r="AP12">
            <v>17173</v>
          </cell>
          <cell r="AQ12">
            <v>17922</v>
          </cell>
          <cell r="AR12">
            <v>18647</v>
          </cell>
          <cell r="AS12">
            <v>20366</v>
          </cell>
          <cell r="AT12">
            <v>23225</v>
          </cell>
          <cell r="AU12">
            <v>18377</v>
          </cell>
          <cell r="AV12">
            <v>23108</v>
          </cell>
          <cell r="AW12" t="e">
            <v>#N/A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Pottery&amp;Glass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>
            <v>12748</v>
          </cell>
          <cell r="N13">
            <v>13962</v>
          </cell>
          <cell r="O13">
            <v>12705</v>
          </cell>
          <cell r="P13">
            <v>11745</v>
          </cell>
          <cell r="Q13">
            <v>11239</v>
          </cell>
          <cell r="R13">
            <v>11052</v>
          </cell>
          <cell r="S13">
            <v>11084</v>
          </cell>
          <cell r="T13">
            <v>10692</v>
          </cell>
          <cell r="U13">
            <v>11199</v>
          </cell>
          <cell r="V13">
            <v>11766</v>
          </cell>
          <cell r="W13">
            <v>10067</v>
          </cell>
          <cell r="X13">
            <v>11530</v>
          </cell>
          <cell r="Y13">
            <v>12030</v>
          </cell>
          <cell r="Z13">
            <v>13739</v>
          </cell>
          <cell r="AA13">
            <v>12008</v>
          </cell>
          <cell r="AB13">
            <v>11323</v>
          </cell>
          <cell r="AC13">
            <v>10465</v>
          </cell>
          <cell r="AD13">
            <v>10166</v>
          </cell>
          <cell r="AE13">
            <v>10034</v>
          </cell>
          <cell r="AF13">
            <v>10785</v>
          </cell>
          <cell r="AG13">
            <v>11595</v>
          </cell>
          <cell r="AH13">
            <v>13441</v>
          </cell>
          <cell r="AI13">
            <v>10733</v>
          </cell>
          <cell r="AJ13">
            <v>12248</v>
          </cell>
          <cell r="AK13">
            <v>12680</v>
          </cell>
          <cell r="AL13">
            <v>13837</v>
          </cell>
          <cell r="AM13">
            <v>11598</v>
          </cell>
          <cell r="AN13">
            <v>11561</v>
          </cell>
          <cell r="AO13">
            <v>11108</v>
          </cell>
          <cell r="AP13">
            <v>10169</v>
          </cell>
          <cell r="AQ13">
            <v>10123</v>
          </cell>
          <cell r="AR13">
            <v>10838</v>
          </cell>
          <cell r="AS13">
            <v>11333</v>
          </cell>
          <cell r="AT13">
            <v>12998</v>
          </cell>
          <cell r="AU13">
            <v>10224</v>
          </cell>
          <cell r="AV13">
            <v>11897</v>
          </cell>
          <cell r="AW13" t="e">
            <v>#N/A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Stamps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>
            <v>1667</v>
          </cell>
          <cell r="N14">
            <v>1812</v>
          </cell>
          <cell r="O14">
            <v>1636</v>
          </cell>
          <cell r="P14">
            <v>1561</v>
          </cell>
          <cell r="Q14">
            <v>1466</v>
          </cell>
          <cell r="R14">
            <v>1537</v>
          </cell>
          <cell r="S14">
            <v>1457</v>
          </cell>
          <cell r="T14">
            <v>1405</v>
          </cell>
          <cell r="U14">
            <v>1428</v>
          </cell>
          <cell r="V14">
            <v>1461</v>
          </cell>
          <cell r="W14">
            <v>1439</v>
          </cell>
          <cell r="X14">
            <v>1661</v>
          </cell>
          <cell r="Y14">
            <v>1696</v>
          </cell>
          <cell r="Z14">
            <v>1822</v>
          </cell>
          <cell r="AA14">
            <v>1643</v>
          </cell>
          <cell r="AB14">
            <v>1474</v>
          </cell>
          <cell r="AC14">
            <v>1425</v>
          </cell>
          <cell r="AD14">
            <v>1398</v>
          </cell>
          <cell r="AE14">
            <v>1380</v>
          </cell>
          <cell r="AF14">
            <v>1452</v>
          </cell>
          <cell r="AG14">
            <v>1565</v>
          </cell>
          <cell r="AH14">
            <v>1713</v>
          </cell>
          <cell r="AI14">
            <v>1665</v>
          </cell>
          <cell r="AJ14">
            <v>1885</v>
          </cell>
          <cell r="AK14">
            <v>1861</v>
          </cell>
          <cell r="AL14">
            <v>1968</v>
          </cell>
          <cell r="AM14">
            <v>1771</v>
          </cell>
          <cell r="AN14">
            <v>1761</v>
          </cell>
          <cell r="AO14">
            <v>1749</v>
          </cell>
          <cell r="AP14">
            <v>1585</v>
          </cell>
          <cell r="AQ14">
            <v>1481</v>
          </cell>
          <cell r="AR14">
            <v>1515</v>
          </cell>
          <cell r="AS14">
            <v>1589</v>
          </cell>
          <cell r="AT14">
            <v>1830</v>
          </cell>
          <cell r="AU14">
            <v>1712</v>
          </cell>
          <cell r="AV14">
            <v>2018</v>
          </cell>
          <cell r="AW14" t="e">
            <v>#N/A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Apparel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>
            <v>26720</v>
          </cell>
          <cell r="N15">
            <v>32561</v>
          </cell>
          <cell r="O15">
            <v>30887</v>
          </cell>
          <cell r="P15">
            <v>28595</v>
          </cell>
          <cell r="Q15">
            <v>27018</v>
          </cell>
          <cell r="R15">
            <v>27990</v>
          </cell>
          <cell r="S15">
            <v>32245</v>
          </cell>
          <cell r="T15">
            <v>33353</v>
          </cell>
          <cell r="U15">
            <v>38807</v>
          </cell>
          <cell r="V15">
            <v>36946</v>
          </cell>
          <cell r="W15">
            <v>30811</v>
          </cell>
          <cell r="X15">
            <v>35819</v>
          </cell>
          <cell r="Y15">
            <v>38448</v>
          </cell>
          <cell r="Z15">
            <v>47534</v>
          </cell>
          <cell r="AA15">
            <v>44767</v>
          </cell>
          <cell r="AB15">
            <v>41962</v>
          </cell>
          <cell r="AC15">
            <v>38765</v>
          </cell>
          <cell r="AD15">
            <v>40595</v>
          </cell>
          <cell r="AE15">
            <v>47043</v>
          </cell>
          <cell r="AF15">
            <v>49895</v>
          </cell>
          <cell r="AG15">
            <v>56540</v>
          </cell>
          <cell r="AH15">
            <v>61256</v>
          </cell>
          <cell r="AI15">
            <v>50522</v>
          </cell>
          <cell r="AJ15">
            <v>57462</v>
          </cell>
          <cell r="AK15">
            <v>61584</v>
          </cell>
          <cell r="AL15">
            <v>73214</v>
          </cell>
          <cell r="AM15">
            <v>66964</v>
          </cell>
          <cell r="AN15">
            <v>62620</v>
          </cell>
          <cell r="AO15">
            <v>60375</v>
          </cell>
          <cell r="AP15">
            <v>59997</v>
          </cell>
          <cell r="AQ15">
            <v>66277</v>
          </cell>
          <cell r="AR15">
            <v>73728</v>
          </cell>
          <cell r="AS15">
            <v>83436</v>
          </cell>
          <cell r="AT15">
            <v>86436</v>
          </cell>
          <cell r="AU15">
            <v>72782</v>
          </cell>
          <cell r="AV15">
            <v>82937</v>
          </cell>
          <cell r="AW15" t="e">
            <v>#N/A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  <cell r="B16" t="str">
            <v>Health&amp;Beauty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>
            <v>2540</v>
          </cell>
          <cell r="N16">
            <v>3108</v>
          </cell>
          <cell r="O16">
            <v>3119</v>
          </cell>
          <cell r="P16">
            <v>3016</v>
          </cell>
          <cell r="Q16">
            <v>3104</v>
          </cell>
          <cell r="R16">
            <v>3192</v>
          </cell>
          <cell r="S16">
            <v>3156</v>
          </cell>
          <cell r="T16">
            <v>2943</v>
          </cell>
          <cell r="U16">
            <v>3555</v>
          </cell>
          <cell r="V16">
            <v>3586</v>
          </cell>
          <cell r="W16">
            <v>3361</v>
          </cell>
          <cell r="X16">
            <v>4344</v>
          </cell>
          <cell r="Y16">
            <v>4318</v>
          </cell>
          <cell r="Z16">
            <v>5046</v>
          </cell>
          <cell r="AA16">
            <v>4991</v>
          </cell>
          <cell r="AB16">
            <v>5001</v>
          </cell>
          <cell r="AC16">
            <v>4574</v>
          </cell>
          <cell r="AD16">
            <v>4862</v>
          </cell>
          <cell r="AE16">
            <v>5060</v>
          </cell>
          <cell r="AF16">
            <v>5105</v>
          </cell>
          <cell r="AG16">
            <v>5774</v>
          </cell>
          <cell r="AH16">
            <v>6853</v>
          </cell>
          <cell r="AI16">
            <v>6331</v>
          </cell>
          <cell r="AJ16">
            <v>8279</v>
          </cell>
          <cell r="AK16">
            <v>8082</v>
          </cell>
          <cell r="AL16">
            <v>9515</v>
          </cell>
          <cell r="AM16">
            <v>8814</v>
          </cell>
          <cell r="AN16">
            <v>8803</v>
          </cell>
          <cell r="AO16">
            <v>8770</v>
          </cell>
          <cell r="AP16">
            <v>8670</v>
          </cell>
          <cell r="AQ16">
            <v>8746</v>
          </cell>
          <cell r="AR16">
            <v>9014</v>
          </cell>
          <cell r="AS16">
            <v>9774</v>
          </cell>
          <cell r="AT16">
            <v>11143</v>
          </cell>
          <cell r="AU16">
            <v>10306</v>
          </cell>
          <cell r="AV16">
            <v>13168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  <cell r="BB16" t="e">
            <v>#N/A</v>
          </cell>
          <cell r="BC16" t="e">
            <v>#N/A</v>
          </cell>
          <cell r="BD16" t="e">
            <v>#N/A</v>
          </cell>
          <cell r="BE16" t="e">
            <v>#N/A</v>
          </cell>
          <cell r="BF16" t="e">
            <v>#N/A</v>
          </cell>
          <cell r="BG16" t="e">
            <v>#N/A</v>
          </cell>
          <cell r="BH16" t="e">
            <v>#N/A</v>
          </cell>
          <cell r="BI16" t="e">
            <v>#N/A</v>
          </cell>
          <cell r="BJ16" t="e">
            <v>#N/A</v>
          </cell>
          <cell r="BK16" t="e">
            <v>#N/A</v>
          </cell>
        </row>
        <row r="17">
          <cell r="A17">
            <v>15</v>
          </cell>
          <cell r="B17" t="str">
            <v>Crafts</v>
          </cell>
          <cell r="C17" t="e">
            <v>#N/A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>
            <v>3807</v>
          </cell>
          <cell r="N17">
            <v>4730</v>
          </cell>
          <cell r="O17">
            <v>4425</v>
          </cell>
          <cell r="P17">
            <v>4151</v>
          </cell>
          <cell r="Q17">
            <v>4373</v>
          </cell>
          <cell r="R17">
            <v>4505</v>
          </cell>
          <cell r="S17">
            <v>4807</v>
          </cell>
          <cell r="T17">
            <v>4672</v>
          </cell>
          <cell r="U17">
            <v>5001</v>
          </cell>
          <cell r="V17">
            <v>4600</v>
          </cell>
          <cell r="W17">
            <v>3653</v>
          </cell>
          <cell r="X17">
            <v>5113</v>
          </cell>
          <cell r="Y17">
            <v>5339</v>
          </cell>
          <cell r="Z17">
            <v>6378</v>
          </cell>
          <cell r="AA17">
            <v>5865</v>
          </cell>
          <cell r="AB17">
            <v>5723</v>
          </cell>
          <cell r="AC17">
            <v>5418</v>
          </cell>
          <cell r="AD17">
            <v>5571</v>
          </cell>
          <cell r="AE17">
            <v>5858</v>
          </cell>
          <cell r="AF17">
            <v>6208</v>
          </cell>
          <cell r="AG17">
            <v>6433</v>
          </cell>
          <cell r="AH17">
            <v>6721</v>
          </cell>
          <cell r="AI17">
            <v>4919</v>
          </cell>
          <cell r="AJ17">
            <v>7262</v>
          </cell>
          <cell r="AK17">
            <v>7606</v>
          </cell>
          <cell r="AL17">
            <v>9019</v>
          </cell>
          <cell r="AM17">
            <v>7953</v>
          </cell>
          <cell r="AN17">
            <v>7628</v>
          </cell>
          <cell r="AO17">
            <v>7703</v>
          </cell>
          <cell r="AP17">
            <v>7617</v>
          </cell>
          <cell r="AQ17">
            <v>7694</v>
          </cell>
          <cell r="AR17">
            <v>8049</v>
          </cell>
          <cell r="AS17">
            <v>8377</v>
          </cell>
          <cell r="AT17">
            <v>8670</v>
          </cell>
          <cell r="AU17">
            <v>6148</v>
          </cell>
          <cell r="AV17">
            <v>9096</v>
          </cell>
          <cell r="AW17" t="e">
            <v>#N/A</v>
          </cell>
          <cell r="AX17" t="e">
            <v>#N/A</v>
          </cell>
          <cell r="AY17" t="e">
            <v>#N/A</v>
          </cell>
          <cell r="AZ17" t="e">
            <v>#N/A</v>
          </cell>
          <cell r="BA17" t="e">
            <v>#N/A</v>
          </cell>
          <cell r="BB17" t="e">
            <v>#N/A</v>
          </cell>
          <cell r="BC17" t="e">
            <v>#N/A</v>
          </cell>
          <cell r="BD17" t="e">
            <v>#N/A</v>
          </cell>
          <cell r="BE17" t="e">
            <v>#N/A</v>
          </cell>
          <cell r="BF17" t="e">
            <v>#N/A</v>
          </cell>
          <cell r="BG17" t="e">
            <v>#N/A</v>
          </cell>
          <cell r="BH17" t="e">
            <v>#N/A</v>
          </cell>
          <cell r="BI17" t="e">
            <v>#N/A</v>
          </cell>
          <cell r="BJ17" t="e">
            <v>#N/A</v>
          </cell>
          <cell r="BK17" t="e">
            <v>#N/A</v>
          </cell>
        </row>
        <row r="18">
          <cell r="A18">
            <v>16</v>
          </cell>
          <cell r="B18" t="str">
            <v>JewelryGemsWatches</v>
          </cell>
          <cell r="C18" t="e">
            <v>#N/A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>
            <v>6484</v>
          </cell>
          <cell r="N18">
            <v>7220</v>
          </cell>
          <cell r="O18">
            <v>6625</v>
          </cell>
          <cell r="P18">
            <v>6481</v>
          </cell>
          <cell r="Q18">
            <v>6176</v>
          </cell>
          <cell r="R18">
            <v>6456</v>
          </cell>
          <cell r="S18">
            <v>6662</v>
          </cell>
          <cell r="T18">
            <v>6703</v>
          </cell>
          <cell r="U18">
            <v>7466</v>
          </cell>
          <cell r="V18">
            <v>7563</v>
          </cell>
          <cell r="W18">
            <v>7592</v>
          </cell>
          <cell r="X18">
            <v>7886</v>
          </cell>
          <cell r="Y18">
            <v>8127</v>
          </cell>
          <cell r="Z18">
            <v>9353</v>
          </cell>
          <cell r="AA18">
            <v>8500</v>
          </cell>
          <cell r="AB18">
            <v>8416</v>
          </cell>
          <cell r="AC18">
            <v>7988</v>
          </cell>
          <cell r="AD18">
            <v>8345</v>
          </cell>
          <cell r="AE18">
            <v>8774</v>
          </cell>
          <cell r="AF18">
            <v>8749</v>
          </cell>
          <cell r="AG18">
            <v>9579</v>
          </cell>
          <cell r="AH18">
            <v>11361</v>
          </cell>
          <cell r="AI18">
            <v>11706</v>
          </cell>
          <cell r="AJ18">
            <v>11679</v>
          </cell>
          <cell r="AK18">
            <v>11981</v>
          </cell>
          <cell r="AL18">
            <v>13207</v>
          </cell>
          <cell r="AM18">
            <v>11716</v>
          </cell>
          <cell r="AN18">
            <v>11692</v>
          </cell>
          <cell r="AO18">
            <v>11317</v>
          </cell>
          <cell r="AP18">
            <v>11268</v>
          </cell>
          <cell r="AQ18">
            <v>11191</v>
          </cell>
          <cell r="AR18">
            <v>11656</v>
          </cell>
          <cell r="AS18">
            <v>12448</v>
          </cell>
          <cell r="AT18">
            <v>14723</v>
          </cell>
          <cell r="AU18">
            <v>15089</v>
          </cell>
          <cell r="AV18">
            <v>14549</v>
          </cell>
          <cell r="AW18" t="e">
            <v>#N/A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e">
            <v>#N/A</v>
          </cell>
          <cell r="BE18" t="e">
            <v>#N/A</v>
          </cell>
          <cell r="BF18" t="e">
            <v>#N/A</v>
          </cell>
          <cell r="BG18" t="e">
            <v>#N/A</v>
          </cell>
          <cell r="BH18" t="e">
            <v>#N/A</v>
          </cell>
          <cell r="BI18" t="e">
            <v>#N/A</v>
          </cell>
          <cell r="BJ18" t="e">
            <v>#N/A</v>
          </cell>
          <cell r="BK18" t="e">
            <v>#N/A</v>
          </cell>
        </row>
        <row r="19">
          <cell r="A19">
            <v>17</v>
          </cell>
          <cell r="B19" t="str">
            <v>Toys</v>
          </cell>
          <cell r="C19" t="e">
            <v>#N/A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>
            <v>38948</v>
          </cell>
          <cell r="N19">
            <v>43231</v>
          </cell>
          <cell r="O19">
            <v>39042</v>
          </cell>
          <cell r="P19">
            <v>35541</v>
          </cell>
          <cell r="Q19">
            <v>35155</v>
          </cell>
          <cell r="R19">
            <v>35590</v>
          </cell>
          <cell r="S19">
            <v>35340</v>
          </cell>
          <cell r="T19">
            <v>34005</v>
          </cell>
          <cell r="U19">
            <v>37185</v>
          </cell>
          <cell r="V19">
            <v>41915</v>
          </cell>
          <cell r="W19">
            <v>43263</v>
          </cell>
          <cell r="X19">
            <v>38450</v>
          </cell>
          <cell r="Y19">
            <v>38542</v>
          </cell>
          <cell r="Z19">
            <v>44490</v>
          </cell>
          <cell r="AA19">
            <v>40359</v>
          </cell>
          <cell r="AB19">
            <v>39194</v>
          </cell>
          <cell r="AC19">
            <v>36775</v>
          </cell>
          <cell r="AD19">
            <v>36581</v>
          </cell>
          <cell r="AE19">
            <v>37182</v>
          </cell>
          <cell r="AF19">
            <v>38178</v>
          </cell>
          <cell r="AG19">
            <v>41893</v>
          </cell>
          <cell r="AH19">
            <v>52443</v>
          </cell>
          <cell r="AI19">
            <v>56392</v>
          </cell>
          <cell r="AJ19">
            <v>48887</v>
          </cell>
          <cell r="AK19">
            <v>48702</v>
          </cell>
          <cell r="AL19">
            <v>53079</v>
          </cell>
          <cell r="AM19">
            <v>45183</v>
          </cell>
          <cell r="AN19">
            <v>44288</v>
          </cell>
          <cell r="AO19">
            <v>44485</v>
          </cell>
          <cell r="AP19">
            <v>41674</v>
          </cell>
          <cell r="AQ19">
            <v>41518</v>
          </cell>
          <cell r="AR19">
            <v>42038</v>
          </cell>
          <cell r="AS19">
            <v>46829</v>
          </cell>
          <cell r="AT19">
            <v>57171</v>
          </cell>
          <cell r="AU19">
            <v>57700</v>
          </cell>
          <cell r="AV19">
            <v>52392</v>
          </cell>
          <cell r="AW19" t="e">
            <v>#N/A</v>
          </cell>
          <cell r="AX19" t="e">
            <v>#N/A</v>
          </cell>
          <cell r="AY19" t="e">
            <v>#N/A</v>
          </cell>
          <cell r="AZ19" t="e">
            <v>#N/A</v>
          </cell>
          <cell r="BA19" t="e">
            <v>#N/A</v>
          </cell>
          <cell r="BB19" t="e">
            <v>#N/A</v>
          </cell>
          <cell r="BC19" t="e">
            <v>#N/A</v>
          </cell>
          <cell r="BD19" t="e">
            <v>#N/A</v>
          </cell>
          <cell r="BE19" t="e">
            <v>#N/A</v>
          </cell>
          <cell r="BF19" t="e">
            <v>#N/A</v>
          </cell>
          <cell r="BG19" t="e">
            <v>#N/A</v>
          </cell>
          <cell r="BH19" t="e">
            <v>#N/A</v>
          </cell>
          <cell r="BI19" t="e">
            <v>#N/A</v>
          </cell>
          <cell r="BJ19" t="e">
            <v>#N/A</v>
          </cell>
          <cell r="BK19" t="e">
            <v>#N/A</v>
          </cell>
        </row>
        <row r="20">
          <cell r="A20">
            <v>18</v>
          </cell>
          <cell r="B20" t="str">
            <v>EverythingElse</v>
          </cell>
          <cell r="C20" t="e">
            <v>#N/A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>
            <v>2868</v>
          </cell>
          <cell r="N20">
            <v>3351</v>
          </cell>
          <cell r="O20">
            <v>3195</v>
          </cell>
          <cell r="P20">
            <v>3185</v>
          </cell>
          <cell r="Q20">
            <v>3135</v>
          </cell>
          <cell r="R20">
            <v>3510</v>
          </cell>
          <cell r="S20">
            <v>3603</v>
          </cell>
          <cell r="T20">
            <v>4528</v>
          </cell>
          <cell r="U20">
            <v>5518</v>
          </cell>
          <cell r="V20">
            <v>3761</v>
          </cell>
          <cell r="W20">
            <v>3556</v>
          </cell>
          <cell r="X20">
            <v>4300</v>
          </cell>
          <cell r="Y20">
            <v>4091</v>
          </cell>
          <cell r="Z20">
            <v>4868</v>
          </cell>
          <cell r="AA20">
            <v>4518</v>
          </cell>
          <cell r="AB20">
            <v>4367</v>
          </cell>
          <cell r="AC20">
            <v>4175</v>
          </cell>
          <cell r="AD20">
            <v>4425</v>
          </cell>
          <cell r="AE20">
            <v>4804</v>
          </cell>
          <cell r="AF20">
            <v>5314</v>
          </cell>
          <cell r="AG20">
            <v>6643</v>
          </cell>
          <cell r="AH20">
            <v>5542</v>
          </cell>
          <cell r="AI20">
            <v>5164</v>
          </cell>
          <cell r="AJ20">
            <v>6003</v>
          </cell>
          <cell r="AK20">
            <v>5648</v>
          </cell>
          <cell r="AL20">
            <v>6412</v>
          </cell>
          <cell r="AM20">
            <v>5410</v>
          </cell>
          <cell r="AN20">
            <v>5477</v>
          </cell>
          <cell r="AO20">
            <v>5399</v>
          </cell>
          <cell r="AP20">
            <v>5069</v>
          </cell>
          <cell r="AQ20">
            <v>5110</v>
          </cell>
          <cell r="AR20">
            <v>7143</v>
          </cell>
          <cell r="AS20">
            <v>9290</v>
          </cell>
          <cell r="AT20">
            <v>5562</v>
          </cell>
          <cell r="AU20">
            <v>5169</v>
          </cell>
          <cell r="AV20">
            <v>5764</v>
          </cell>
          <cell r="AW20" t="e">
            <v>#N/A</v>
          </cell>
          <cell r="AX20" t="e">
            <v>#N/A</v>
          </cell>
          <cell r="AY20" t="e">
            <v>#N/A</v>
          </cell>
          <cell r="AZ20" t="e">
            <v>#N/A</v>
          </cell>
          <cell r="BA20" t="e">
            <v>#N/A</v>
          </cell>
          <cell r="BB20" t="e">
            <v>#N/A</v>
          </cell>
          <cell r="BC20" t="e">
            <v>#N/A</v>
          </cell>
          <cell r="BD20" t="e">
            <v>#N/A</v>
          </cell>
          <cell r="BE20" t="e">
            <v>#N/A</v>
          </cell>
          <cell r="BF20" t="e">
            <v>#N/A</v>
          </cell>
          <cell r="BG20" t="e">
            <v>#N/A</v>
          </cell>
          <cell r="BH20" t="e">
            <v>#N/A</v>
          </cell>
          <cell r="BI20" t="e">
            <v>#N/A</v>
          </cell>
          <cell r="BJ20" t="e">
            <v>#N/A</v>
          </cell>
          <cell r="BK20" t="e">
            <v>#N/A</v>
          </cell>
        </row>
        <row r="21">
          <cell r="A21">
            <v>19</v>
          </cell>
          <cell r="B21" t="str">
            <v>Special Vehicles</v>
          </cell>
          <cell r="C21" t="e">
            <v>#N/A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>
            <v>12</v>
          </cell>
          <cell r="N21">
            <v>16</v>
          </cell>
          <cell r="O21">
            <v>11</v>
          </cell>
          <cell r="P21">
            <v>23</v>
          </cell>
          <cell r="Q21">
            <v>14</v>
          </cell>
          <cell r="R21">
            <v>12</v>
          </cell>
          <cell r="S21">
            <v>17</v>
          </cell>
          <cell r="T21">
            <v>15</v>
          </cell>
          <cell r="U21">
            <v>22</v>
          </cell>
          <cell r="V21">
            <v>27</v>
          </cell>
          <cell r="W21">
            <v>38</v>
          </cell>
          <cell r="X21">
            <v>32</v>
          </cell>
          <cell r="Y21">
            <v>25</v>
          </cell>
          <cell r="Z21">
            <v>36</v>
          </cell>
          <cell r="AA21">
            <v>47</v>
          </cell>
          <cell r="AB21">
            <v>51</v>
          </cell>
          <cell r="AC21">
            <v>65</v>
          </cell>
          <cell r="AD21">
            <v>72</v>
          </cell>
          <cell r="AE21">
            <v>82</v>
          </cell>
          <cell r="AF21">
            <v>69</v>
          </cell>
          <cell r="AG21">
            <v>90</v>
          </cell>
          <cell r="AH21">
            <v>86</v>
          </cell>
          <cell r="AI21">
            <v>93</v>
          </cell>
          <cell r="AJ21">
            <v>117</v>
          </cell>
          <cell r="AK21">
            <v>86</v>
          </cell>
          <cell r="AL21">
            <v>107</v>
          </cell>
          <cell r="AM21">
            <v>111</v>
          </cell>
          <cell r="AN21">
            <v>111</v>
          </cell>
          <cell r="AO21">
            <v>76</v>
          </cell>
          <cell r="AP21">
            <v>120</v>
          </cell>
          <cell r="AQ21">
            <v>122</v>
          </cell>
          <cell r="AR21">
            <v>112</v>
          </cell>
          <cell r="AS21">
            <v>126</v>
          </cell>
          <cell r="AT21">
            <v>134</v>
          </cell>
          <cell r="AU21">
            <v>105</v>
          </cell>
          <cell r="AV21">
            <v>160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  <cell r="BB21" t="e">
            <v>#N/A</v>
          </cell>
          <cell r="BC21" t="e">
            <v>#N/A</v>
          </cell>
          <cell r="BD21" t="e">
            <v>#N/A</v>
          </cell>
          <cell r="BE21" t="e">
            <v>#N/A</v>
          </cell>
          <cell r="BF21" t="e">
            <v>#N/A</v>
          </cell>
          <cell r="BG21" t="e">
            <v>#N/A</v>
          </cell>
          <cell r="BH21" t="e">
            <v>#N/A</v>
          </cell>
          <cell r="BI21" t="e">
            <v>#N/A</v>
          </cell>
          <cell r="BJ21" t="e">
            <v>#N/A</v>
          </cell>
          <cell r="BK21" t="e">
            <v>#N/A</v>
          </cell>
        </row>
        <row r="22">
          <cell r="A22">
            <v>20</v>
          </cell>
          <cell r="B22" t="str">
            <v>Tickets</v>
          </cell>
          <cell r="C22" t="e">
            <v>#N/A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>
            <v>719</v>
          </cell>
          <cell r="N22">
            <v>1335</v>
          </cell>
          <cell r="O22">
            <v>1357</v>
          </cell>
          <cell r="P22">
            <v>1760</v>
          </cell>
          <cell r="Q22">
            <v>1843</v>
          </cell>
          <cell r="R22">
            <v>1913</v>
          </cell>
          <cell r="S22">
            <v>2323</v>
          </cell>
          <cell r="T22">
            <v>1866</v>
          </cell>
          <cell r="U22">
            <v>2154</v>
          </cell>
          <cell r="V22">
            <v>1718</v>
          </cell>
          <cell r="W22">
            <v>1162</v>
          </cell>
          <cell r="X22">
            <v>1213</v>
          </cell>
          <cell r="Y22">
            <v>1782</v>
          </cell>
          <cell r="Z22">
            <v>1952</v>
          </cell>
          <cell r="AA22">
            <v>1866</v>
          </cell>
          <cell r="AB22">
            <v>2024</v>
          </cell>
          <cell r="AC22">
            <v>2012</v>
          </cell>
          <cell r="AD22">
            <v>2386</v>
          </cell>
          <cell r="AE22">
            <v>2810</v>
          </cell>
          <cell r="AF22">
            <v>2577</v>
          </cell>
          <cell r="AG22">
            <v>3617</v>
          </cell>
          <cell r="AH22">
            <v>2468</v>
          </cell>
          <cell r="AI22">
            <v>2276</v>
          </cell>
          <cell r="AJ22">
            <v>1808</v>
          </cell>
          <cell r="AK22">
            <v>2213</v>
          </cell>
          <cell r="AL22">
            <v>3813</v>
          </cell>
          <cell r="AM22">
            <v>3178</v>
          </cell>
          <cell r="AN22">
            <v>3452</v>
          </cell>
          <cell r="AO22">
            <v>3426</v>
          </cell>
          <cell r="AP22">
            <v>4132</v>
          </cell>
          <cell r="AQ22">
            <v>4666</v>
          </cell>
          <cell r="AR22">
            <v>4444</v>
          </cell>
          <cell r="AS22">
            <v>4670</v>
          </cell>
          <cell r="AT22">
            <v>3683</v>
          </cell>
          <cell r="AU22">
            <v>3813</v>
          </cell>
          <cell r="AV22">
            <v>2475</v>
          </cell>
          <cell r="AW22" t="e">
            <v>#N/A</v>
          </cell>
          <cell r="AX22" t="e">
            <v>#N/A</v>
          </cell>
          <cell r="AY22" t="e">
            <v>#N/A</v>
          </cell>
          <cell r="AZ22" t="e">
            <v>#N/A</v>
          </cell>
          <cell r="BA22" t="e">
            <v>#N/A</v>
          </cell>
          <cell r="BB22" t="e">
            <v>#N/A</v>
          </cell>
          <cell r="BC22" t="e">
            <v>#N/A</v>
          </cell>
          <cell r="BD22" t="e">
            <v>#N/A</v>
          </cell>
          <cell r="BE22" t="e">
            <v>#N/A</v>
          </cell>
          <cell r="BF22" t="e">
            <v>#N/A</v>
          </cell>
          <cell r="BG22" t="e">
            <v>#N/A</v>
          </cell>
          <cell r="BH22" t="e">
            <v>#N/A</v>
          </cell>
          <cell r="BI22" t="e">
            <v>#N/A</v>
          </cell>
          <cell r="BJ22" t="e">
            <v>#N/A</v>
          </cell>
          <cell r="BK22" t="e">
            <v>#N/A</v>
          </cell>
        </row>
        <row r="23">
          <cell r="A23">
            <v>21</v>
          </cell>
          <cell r="B23" t="str">
            <v>Business</v>
          </cell>
          <cell r="C23" t="e">
            <v>#N/A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>
            <v>3423</v>
          </cell>
          <cell r="N23">
            <v>4005</v>
          </cell>
          <cell r="O23">
            <v>3294</v>
          </cell>
          <cell r="P23">
            <v>3201</v>
          </cell>
          <cell r="Q23">
            <v>3032</v>
          </cell>
          <cell r="R23">
            <v>3144</v>
          </cell>
          <cell r="S23">
            <v>3206</v>
          </cell>
          <cell r="T23">
            <v>3091</v>
          </cell>
          <cell r="U23">
            <v>3455</v>
          </cell>
          <cell r="V23">
            <v>3454</v>
          </cell>
          <cell r="W23">
            <v>3406</v>
          </cell>
          <cell r="X23">
            <v>4362</v>
          </cell>
          <cell r="Y23">
            <v>4442</v>
          </cell>
          <cell r="Z23">
            <v>5300</v>
          </cell>
          <cell r="AA23">
            <v>4528</v>
          </cell>
          <cell r="AB23">
            <v>4321</v>
          </cell>
          <cell r="AC23">
            <v>4141</v>
          </cell>
          <cell r="AD23">
            <v>4370</v>
          </cell>
          <cell r="AE23">
            <v>4624</v>
          </cell>
          <cell r="AF23">
            <v>4674</v>
          </cell>
          <cell r="AG23">
            <v>5183</v>
          </cell>
          <cell r="AH23">
            <v>5841</v>
          </cell>
          <cell r="AI23">
            <v>5568</v>
          </cell>
          <cell r="AJ23">
            <v>7289</v>
          </cell>
          <cell r="AK23">
            <v>7536</v>
          </cell>
          <cell r="AL23">
            <v>8359</v>
          </cell>
          <cell r="AM23">
            <v>6981</v>
          </cell>
          <cell r="AN23">
            <v>7079</v>
          </cell>
          <cell r="AO23">
            <v>6488</v>
          </cell>
          <cell r="AP23">
            <v>6482</v>
          </cell>
          <cell r="AQ23">
            <v>6508</v>
          </cell>
          <cell r="AR23">
            <v>6758</v>
          </cell>
          <cell r="AS23">
            <v>7512</v>
          </cell>
          <cell r="AT23">
            <v>8044</v>
          </cell>
          <cell r="AU23">
            <v>7602</v>
          </cell>
          <cell r="AV23">
            <v>9631</v>
          </cell>
          <cell r="AW23" t="e">
            <v>#N/A</v>
          </cell>
          <cell r="AX23" t="e">
            <v>#N/A</v>
          </cell>
          <cell r="AY23" t="e">
            <v>#N/A</v>
          </cell>
          <cell r="AZ23" t="e">
            <v>#N/A</v>
          </cell>
          <cell r="BA23" t="e">
            <v>#N/A</v>
          </cell>
          <cell r="BB23" t="e">
            <v>#N/A</v>
          </cell>
          <cell r="BC23" t="e">
            <v>#N/A</v>
          </cell>
          <cell r="BD23" t="e">
            <v>#N/A</v>
          </cell>
          <cell r="BE23" t="e">
            <v>#N/A</v>
          </cell>
          <cell r="BF23" t="e">
            <v>#N/A</v>
          </cell>
          <cell r="BG23" t="e">
            <v>#N/A</v>
          </cell>
          <cell r="BH23" t="e">
            <v>#N/A</v>
          </cell>
          <cell r="BI23" t="e">
            <v>#N/A</v>
          </cell>
          <cell r="BJ23" t="e">
            <v>#N/A</v>
          </cell>
          <cell r="BK23" t="e">
            <v>#N/A</v>
          </cell>
        </row>
        <row r="24">
          <cell r="A24">
            <v>22</v>
          </cell>
          <cell r="B24" t="str">
            <v>Computers</v>
          </cell>
          <cell r="C24" t="e">
            <v>#N/A</v>
          </cell>
          <cell r="D24" t="e">
            <v>#N/A</v>
          </cell>
          <cell r="E24" t="e">
            <v>#N/A</v>
          </cell>
          <cell r="F24" t="e">
            <v>#N/A</v>
          </cell>
          <cell r="G24" t="e">
            <v>#N/A</v>
          </cell>
          <cell r="H24" t="e">
            <v>#N/A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>
            <v>19557</v>
          </cell>
          <cell r="N24">
            <v>22025</v>
          </cell>
          <cell r="O24">
            <v>19658</v>
          </cell>
          <cell r="P24">
            <v>18645</v>
          </cell>
          <cell r="Q24">
            <v>18103</v>
          </cell>
          <cell r="R24">
            <v>18939</v>
          </cell>
          <cell r="S24">
            <v>19825</v>
          </cell>
          <cell r="T24">
            <v>17680</v>
          </cell>
          <cell r="U24">
            <v>19921</v>
          </cell>
          <cell r="V24">
            <v>20113</v>
          </cell>
          <cell r="W24">
            <v>20875</v>
          </cell>
          <cell r="X24">
            <v>24114</v>
          </cell>
          <cell r="Y24">
            <v>22992</v>
          </cell>
          <cell r="Z24">
            <v>26508</v>
          </cell>
          <cell r="AA24">
            <v>22837</v>
          </cell>
          <cell r="AB24">
            <v>21293</v>
          </cell>
          <cell r="AC24">
            <v>19535</v>
          </cell>
          <cell r="AD24">
            <v>21287</v>
          </cell>
          <cell r="AE24">
            <v>22529</v>
          </cell>
          <cell r="AF24">
            <v>22436</v>
          </cell>
          <cell r="AG24">
            <v>24322</v>
          </cell>
          <cell r="AH24">
            <v>25351</v>
          </cell>
          <cell r="AI24">
            <v>26082</v>
          </cell>
          <cell r="AJ24">
            <v>30765</v>
          </cell>
          <cell r="AK24">
            <v>28954</v>
          </cell>
          <cell r="AL24">
            <v>30722</v>
          </cell>
          <cell r="AM24">
            <v>27084</v>
          </cell>
          <cell r="AN24">
            <v>26373</v>
          </cell>
          <cell r="AO24">
            <v>24930</v>
          </cell>
          <cell r="AP24">
            <v>25256</v>
          </cell>
          <cell r="AQ24">
            <v>26093</v>
          </cell>
          <cell r="AR24">
            <v>25910</v>
          </cell>
          <cell r="AS24">
            <v>27652</v>
          </cell>
          <cell r="AT24">
            <v>28587</v>
          </cell>
          <cell r="AU24">
            <v>28972</v>
          </cell>
          <cell r="AV24">
            <v>34370</v>
          </cell>
          <cell r="AW24" t="e">
            <v>#N/A</v>
          </cell>
          <cell r="AX24" t="e">
            <v>#N/A</v>
          </cell>
          <cell r="AY24" t="e">
            <v>#N/A</v>
          </cell>
          <cell r="AZ24" t="e">
            <v>#N/A</v>
          </cell>
          <cell r="BA24" t="e">
            <v>#N/A</v>
          </cell>
          <cell r="BB24" t="e">
            <v>#N/A</v>
          </cell>
          <cell r="BC24" t="e">
            <v>#N/A</v>
          </cell>
          <cell r="BD24" t="e">
            <v>#N/A</v>
          </cell>
          <cell r="BE24" t="e">
            <v>#N/A</v>
          </cell>
          <cell r="BF24" t="e">
            <v>#N/A</v>
          </cell>
          <cell r="BG24" t="e">
            <v>#N/A</v>
          </cell>
          <cell r="BH24" t="e">
            <v>#N/A</v>
          </cell>
          <cell r="BI24" t="e">
            <v>#N/A</v>
          </cell>
          <cell r="BJ24" t="e">
            <v>#N/A</v>
          </cell>
          <cell r="BK24" t="e">
            <v>#N/A</v>
          </cell>
        </row>
        <row r="25">
          <cell r="A25">
            <v>23</v>
          </cell>
          <cell r="B25" t="str">
            <v>MusicalInstruments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>
            <v>4941</v>
          </cell>
          <cell r="N25">
            <v>5765</v>
          </cell>
          <cell r="O25">
            <v>5376</v>
          </cell>
          <cell r="P25">
            <v>5161</v>
          </cell>
          <cell r="Q25">
            <v>5251</v>
          </cell>
          <cell r="R25">
            <v>5344</v>
          </cell>
          <cell r="S25">
            <v>5362</v>
          </cell>
          <cell r="T25">
            <v>5016</v>
          </cell>
          <cell r="U25">
            <v>5503</v>
          </cell>
          <cell r="V25">
            <v>5828</v>
          </cell>
          <cell r="W25">
            <v>5952</v>
          </cell>
          <cell r="X25">
            <v>6738</v>
          </cell>
          <cell r="Y25">
            <v>7215</v>
          </cell>
          <cell r="Z25">
            <v>8274</v>
          </cell>
          <cell r="AA25">
            <v>7322</v>
          </cell>
          <cell r="AB25">
            <v>6854</v>
          </cell>
          <cell r="AC25">
            <v>6764</v>
          </cell>
          <cell r="AD25">
            <v>7027</v>
          </cell>
          <cell r="AE25">
            <v>7400</v>
          </cell>
          <cell r="AF25">
            <v>7452</v>
          </cell>
          <cell r="AG25">
            <v>8002</v>
          </cell>
          <cell r="AH25">
            <v>8776</v>
          </cell>
          <cell r="AI25">
            <v>9016</v>
          </cell>
          <cell r="AJ25">
            <v>10009</v>
          </cell>
          <cell r="AK25">
            <v>10272</v>
          </cell>
          <cell r="AL25">
            <v>11076</v>
          </cell>
          <cell r="AM25">
            <v>9899</v>
          </cell>
          <cell r="AN25">
            <v>9789</v>
          </cell>
          <cell r="AO25">
            <v>8863</v>
          </cell>
          <cell r="AP25">
            <v>9194</v>
          </cell>
          <cell r="AQ25">
            <v>9383</v>
          </cell>
          <cell r="AR25">
            <v>9549</v>
          </cell>
          <cell r="AS25">
            <v>10131</v>
          </cell>
          <cell r="AT25">
            <v>10948</v>
          </cell>
          <cell r="AU25">
            <v>10889</v>
          </cell>
          <cell r="AV25">
            <v>12194</v>
          </cell>
          <cell r="AW25" t="e">
            <v>#N/A</v>
          </cell>
          <cell r="AX25" t="e">
            <v>#N/A</v>
          </cell>
          <cell r="AY25" t="e">
            <v>#N/A</v>
          </cell>
          <cell r="AZ25" t="e">
            <v>#N/A</v>
          </cell>
          <cell r="BA25" t="e">
            <v>#N/A</v>
          </cell>
          <cell r="BB25" t="e">
            <v>#N/A</v>
          </cell>
          <cell r="BC25" t="e">
            <v>#N/A</v>
          </cell>
          <cell r="BD25" t="e">
            <v>#N/A</v>
          </cell>
          <cell r="BE25" t="e">
            <v>#N/A</v>
          </cell>
          <cell r="BF25" t="e">
            <v>#N/A</v>
          </cell>
          <cell r="BG25" t="e">
            <v>#N/A</v>
          </cell>
          <cell r="BH25" t="e">
            <v>#N/A</v>
          </cell>
          <cell r="BI25" t="e">
            <v>#N/A</v>
          </cell>
          <cell r="BJ25" t="e">
            <v>#N/A</v>
          </cell>
          <cell r="BK25" t="e">
            <v>#N/A</v>
          </cell>
        </row>
        <row r="26">
          <cell r="A26">
            <v>24</v>
          </cell>
          <cell r="B26" t="str">
            <v>VideoGames</v>
          </cell>
          <cell r="C26" t="e">
            <v>#N/A</v>
          </cell>
          <cell r="D26" t="e">
            <v>#N/A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>
            <v>6953</v>
          </cell>
          <cell r="N26">
            <v>7499</v>
          </cell>
          <cell r="O26">
            <v>6897</v>
          </cell>
          <cell r="P26">
            <v>6250</v>
          </cell>
          <cell r="Q26">
            <v>6689</v>
          </cell>
          <cell r="R26">
            <v>7682</v>
          </cell>
          <cell r="S26">
            <v>7550</v>
          </cell>
          <cell r="T26">
            <v>6745</v>
          </cell>
          <cell r="U26">
            <v>7346</v>
          </cell>
          <cell r="V26">
            <v>9543</v>
          </cell>
          <cell r="W26">
            <v>12136</v>
          </cell>
          <cell r="X26">
            <v>12169</v>
          </cell>
          <cell r="Y26">
            <v>9811</v>
          </cell>
          <cell r="Z26">
            <v>11439</v>
          </cell>
          <cell r="AA26">
            <v>9747</v>
          </cell>
          <cell r="AB26">
            <v>8934</v>
          </cell>
          <cell r="AC26">
            <v>9185</v>
          </cell>
          <cell r="AD26">
            <v>9961</v>
          </cell>
          <cell r="AE26">
            <v>9924</v>
          </cell>
          <cell r="AF26">
            <v>9253</v>
          </cell>
          <cell r="AG26">
            <v>10271</v>
          </cell>
          <cell r="AH26">
            <v>12651</v>
          </cell>
          <cell r="AI26">
            <v>15258</v>
          </cell>
          <cell r="AJ26">
            <v>15810</v>
          </cell>
          <cell r="AK26">
            <v>13829</v>
          </cell>
          <cell r="AL26">
            <v>15234</v>
          </cell>
          <cell r="AM26">
            <v>14012</v>
          </cell>
          <cell r="AN26">
            <v>12958</v>
          </cell>
          <cell r="AO26">
            <v>12925</v>
          </cell>
          <cell r="AP26">
            <v>13487</v>
          </cell>
          <cell r="AQ26">
            <v>12903</v>
          </cell>
          <cell r="AR26">
            <v>11718</v>
          </cell>
          <cell r="AS26">
            <v>12672</v>
          </cell>
          <cell r="AT26">
            <v>16957</v>
          </cell>
          <cell r="AU26">
            <v>20988</v>
          </cell>
          <cell r="AV26">
            <v>21338</v>
          </cell>
          <cell r="AW26" t="e">
            <v>#N/A</v>
          </cell>
          <cell r="AX26" t="e">
            <v>#N/A</v>
          </cell>
          <cell r="AY26" t="e">
            <v>#N/A</v>
          </cell>
          <cell r="AZ26" t="e">
            <v>#N/A</v>
          </cell>
          <cell r="BA26" t="e">
            <v>#N/A</v>
          </cell>
          <cell r="BB26" t="e">
            <v>#N/A</v>
          </cell>
          <cell r="BC26" t="e">
            <v>#N/A</v>
          </cell>
          <cell r="BD26" t="e">
            <v>#N/A</v>
          </cell>
          <cell r="BE26" t="e">
            <v>#N/A</v>
          </cell>
          <cell r="BF26" t="e">
            <v>#N/A</v>
          </cell>
          <cell r="BG26" t="e">
            <v>#N/A</v>
          </cell>
          <cell r="BH26" t="e">
            <v>#N/A</v>
          </cell>
          <cell r="BI26" t="e">
            <v>#N/A</v>
          </cell>
          <cell r="BJ26" t="e">
            <v>#N/A</v>
          </cell>
          <cell r="BK26" t="e">
            <v>#N/A</v>
          </cell>
        </row>
        <row r="27">
          <cell r="A27">
            <v>25</v>
          </cell>
          <cell r="B27" t="str">
            <v>Photo</v>
          </cell>
          <cell r="C27" t="e">
            <v>#N/A</v>
          </cell>
          <cell r="D27" t="e">
            <v>#N/A</v>
          </cell>
          <cell r="E27" t="e">
            <v>#N/A</v>
          </cell>
          <cell r="F27" t="e">
            <v>#N/A</v>
          </cell>
          <cell r="G27" t="e">
            <v>#N/A</v>
          </cell>
          <cell r="H27" t="e">
            <v>#N/A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>
            <v>4519</v>
          </cell>
          <cell r="N27">
            <v>5182</v>
          </cell>
          <cell r="O27">
            <v>4749</v>
          </cell>
          <cell r="P27">
            <v>4638</v>
          </cell>
          <cell r="Q27">
            <v>4603</v>
          </cell>
          <cell r="R27">
            <v>4914</v>
          </cell>
          <cell r="S27">
            <v>4869</v>
          </cell>
          <cell r="T27">
            <v>4175</v>
          </cell>
          <cell r="U27">
            <v>4578</v>
          </cell>
          <cell r="V27">
            <v>4877</v>
          </cell>
          <cell r="W27">
            <v>5476</v>
          </cell>
          <cell r="X27">
            <v>6082</v>
          </cell>
          <cell r="Y27">
            <v>5787</v>
          </cell>
          <cell r="Z27">
            <v>6729</v>
          </cell>
          <cell r="AA27">
            <v>5915</v>
          </cell>
          <cell r="AB27">
            <v>5773</v>
          </cell>
          <cell r="AC27">
            <v>5581</v>
          </cell>
          <cell r="AD27">
            <v>5727</v>
          </cell>
          <cell r="AE27">
            <v>6151</v>
          </cell>
          <cell r="AF27">
            <v>5844</v>
          </cell>
          <cell r="AG27">
            <v>6365</v>
          </cell>
          <cell r="AH27">
            <v>7161</v>
          </cell>
          <cell r="AI27">
            <v>7661</v>
          </cell>
          <cell r="AJ27">
            <v>8159</v>
          </cell>
          <cell r="AK27">
            <v>7701</v>
          </cell>
          <cell r="AL27">
            <v>8740</v>
          </cell>
          <cell r="AM27">
            <v>7871</v>
          </cell>
          <cell r="AN27">
            <v>8172</v>
          </cell>
          <cell r="AO27">
            <v>7845</v>
          </cell>
          <cell r="AP27">
            <v>7715</v>
          </cell>
          <cell r="AQ27">
            <v>7422</v>
          </cell>
          <cell r="AR27">
            <v>7332</v>
          </cell>
          <cell r="AS27">
            <v>8078</v>
          </cell>
          <cell r="AT27">
            <v>8867</v>
          </cell>
          <cell r="AU27">
            <v>9872</v>
          </cell>
          <cell r="AV27">
            <v>10342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  <cell r="BB27" t="e">
            <v>#N/A</v>
          </cell>
          <cell r="BC27" t="e">
            <v>#N/A</v>
          </cell>
          <cell r="BD27" t="e">
            <v>#N/A</v>
          </cell>
          <cell r="BE27" t="e">
            <v>#N/A</v>
          </cell>
          <cell r="BF27" t="e">
            <v>#N/A</v>
          </cell>
          <cell r="BG27" t="e">
            <v>#N/A</v>
          </cell>
          <cell r="BH27" t="e">
            <v>#N/A</v>
          </cell>
          <cell r="BI27" t="e">
            <v>#N/A</v>
          </cell>
          <cell r="BJ27" t="e">
            <v>#N/A</v>
          </cell>
          <cell r="BK27" t="e">
            <v>#N/A</v>
          </cell>
        </row>
        <row r="28">
          <cell r="A28">
            <v>26</v>
          </cell>
          <cell r="B28" t="str">
            <v>Cell Phones &amp; Portable Electro</v>
          </cell>
          <cell r="C28" t="e">
            <v>#N/A</v>
          </cell>
          <cell r="D28" t="e">
            <v>#N/A</v>
          </cell>
          <cell r="E28" t="e">
            <v>#N/A</v>
          </cell>
          <cell r="F28" t="e">
            <v>#N/A</v>
          </cell>
          <cell r="G28" t="e">
            <v>#N/A</v>
          </cell>
          <cell r="H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>
            <v>4456</v>
          </cell>
          <cell r="N28">
            <v>5220</v>
          </cell>
          <cell r="O28">
            <v>4761</v>
          </cell>
          <cell r="P28">
            <v>4700</v>
          </cell>
          <cell r="Q28">
            <v>4647</v>
          </cell>
          <cell r="R28">
            <v>5354</v>
          </cell>
          <cell r="S28">
            <v>5555</v>
          </cell>
          <cell r="T28">
            <v>5108</v>
          </cell>
          <cell r="U28">
            <v>5822</v>
          </cell>
          <cell r="V28">
            <v>5913</v>
          </cell>
          <cell r="W28">
            <v>6436</v>
          </cell>
          <cell r="X28">
            <v>7520</v>
          </cell>
          <cell r="Y28">
            <v>7043</v>
          </cell>
          <cell r="Z28">
            <v>8603</v>
          </cell>
          <cell r="AA28">
            <v>7540</v>
          </cell>
          <cell r="AB28">
            <v>7632</v>
          </cell>
          <cell r="AC28">
            <v>7295</v>
          </cell>
          <cell r="AD28">
            <v>8192</v>
          </cell>
          <cell r="AE28">
            <v>8762</v>
          </cell>
          <cell r="AF28">
            <v>8699</v>
          </cell>
          <cell r="AG28">
            <v>9634</v>
          </cell>
          <cell r="AH28">
            <v>10454</v>
          </cell>
          <cell r="AI28">
            <v>11250</v>
          </cell>
          <cell r="AJ28">
            <v>12549</v>
          </cell>
          <cell r="AK28">
            <v>11859</v>
          </cell>
          <cell r="AL28">
            <v>13193</v>
          </cell>
          <cell r="AM28">
            <v>12073</v>
          </cell>
          <cell r="AN28">
            <v>12449</v>
          </cell>
          <cell r="AO28">
            <v>11832</v>
          </cell>
          <cell r="AP28">
            <v>12784</v>
          </cell>
          <cell r="AQ28">
            <v>13231</v>
          </cell>
          <cell r="AR28">
            <v>13438</v>
          </cell>
          <cell r="AS28">
            <v>14613</v>
          </cell>
          <cell r="AT28">
            <v>15302</v>
          </cell>
          <cell r="AU28">
            <v>16658</v>
          </cell>
          <cell r="AV28">
            <v>19592</v>
          </cell>
          <cell r="AW28" t="e">
            <v>#N/A</v>
          </cell>
          <cell r="AX28" t="e">
            <v>#N/A</v>
          </cell>
          <cell r="AY28" t="e">
            <v>#N/A</v>
          </cell>
          <cell r="AZ28" t="e">
            <v>#N/A</v>
          </cell>
          <cell r="BA28" t="e">
            <v>#N/A</v>
          </cell>
          <cell r="BB28" t="e">
            <v>#N/A</v>
          </cell>
          <cell r="BC28" t="e">
            <v>#N/A</v>
          </cell>
          <cell r="BD28" t="e">
            <v>#N/A</v>
          </cell>
          <cell r="BE28" t="e">
            <v>#N/A</v>
          </cell>
          <cell r="BF28" t="e">
            <v>#N/A</v>
          </cell>
          <cell r="BG28" t="e">
            <v>#N/A</v>
          </cell>
          <cell r="BH28" t="e">
            <v>#N/A</v>
          </cell>
          <cell r="BI28" t="e">
            <v>#N/A</v>
          </cell>
          <cell r="BJ28" t="e">
            <v>#N/A</v>
          </cell>
          <cell r="BK28" t="e">
            <v>#N/A</v>
          </cell>
        </row>
        <row r="29">
          <cell r="A29">
            <v>27</v>
          </cell>
          <cell r="B29" t="str">
            <v>HomeImprovement</v>
          </cell>
          <cell r="C29" t="e">
            <v>#N/A</v>
          </cell>
          <cell r="D29" t="e">
            <v>#N/A</v>
          </cell>
          <cell r="E29" t="e">
            <v>#N/A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>
            <v>1818</v>
          </cell>
          <cell r="N29">
            <v>2453</v>
          </cell>
          <cell r="O29">
            <v>2537</v>
          </cell>
          <cell r="P29">
            <v>2409</v>
          </cell>
          <cell r="Q29">
            <v>2179</v>
          </cell>
          <cell r="R29">
            <v>2145</v>
          </cell>
          <cell r="S29">
            <v>2145</v>
          </cell>
          <cell r="T29">
            <v>1946</v>
          </cell>
          <cell r="U29">
            <v>2041</v>
          </cell>
          <cell r="V29">
            <v>2069</v>
          </cell>
          <cell r="W29">
            <v>1941</v>
          </cell>
          <cell r="X29">
            <v>2564</v>
          </cell>
          <cell r="Y29">
            <v>2694</v>
          </cell>
          <cell r="Z29">
            <v>3615</v>
          </cell>
          <cell r="AA29">
            <v>3494</v>
          </cell>
          <cell r="AB29">
            <v>3173</v>
          </cell>
          <cell r="AC29">
            <v>2987</v>
          </cell>
          <cell r="AD29">
            <v>2776</v>
          </cell>
          <cell r="AE29">
            <v>2697</v>
          </cell>
          <cell r="AF29">
            <v>2707</v>
          </cell>
          <cell r="AG29">
            <v>2860</v>
          </cell>
          <cell r="AH29">
            <v>3205</v>
          </cell>
          <cell r="AI29">
            <v>3045</v>
          </cell>
          <cell r="AJ29">
            <v>3965</v>
          </cell>
          <cell r="AK29">
            <v>4002</v>
          </cell>
          <cell r="AL29">
            <v>4941</v>
          </cell>
          <cell r="AM29">
            <v>4739</v>
          </cell>
          <cell r="AN29">
            <v>4983</v>
          </cell>
          <cell r="AO29">
            <v>4565</v>
          </cell>
          <cell r="AP29">
            <v>4285</v>
          </cell>
          <cell r="AQ29">
            <v>4203</v>
          </cell>
          <cell r="AR29">
            <v>4261</v>
          </cell>
          <cell r="AS29">
            <v>4317</v>
          </cell>
          <cell r="AT29">
            <v>4772</v>
          </cell>
          <cell r="AU29">
            <v>4264</v>
          </cell>
          <cell r="AV29">
            <v>5435</v>
          </cell>
          <cell r="AW29" t="e">
            <v>#N/A</v>
          </cell>
          <cell r="AX29" t="e">
            <v>#N/A</v>
          </cell>
          <cell r="AY29" t="e">
            <v>#N/A</v>
          </cell>
          <cell r="AZ29" t="e">
            <v>#N/A</v>
          </cell>
          <cell r="BA29" t="e">
            <v>#N/A</v>
          </cell>
          <cell r="BB29" t="e">
            <v>#N/A</v>
          </cell>
          <cell r="BC29" t="e">
            <v>#N/A</v>
          </cell>
          <cell r="BD29" t="e">
            <v>#N/A</v>
          </cell>
          <cell r="BE29" t="e">
            <v>#N/A</v>
          </cell>
          <cell r="BF29" t="e">
            <v>#N/A</v>
          </cell>
          <cell r="BG29" t="e">
            <v>#N/A</v>
          </cell>
          <cell r="BH29" t="e">
            <v>#N/A</v>
          </cell>
          <cell r="BI29" t="e">
            <v>#N/A</v>
          </cell>
          <cell r="BJ29" t="e">
            <v>#N/A</v>
          </cell>
          <cell r="BK29" t="e">
            <v>#N/A</v>
          </cell>
        </row>
        <row r="30">
          <cell r="A30">
            <v>28</v>
          </cell>
          <cell r="B30" t="str">
            <v>SportingGoods</v>
          </cell>
          <cell r="C30" t="e">
            <v>#N/A</v>
          </cell>
          <cell r="D30" t="e">
            <v>#N/A</v>
          </cell>
          <cell r="E30" t="e">
            <v>#N/A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>
            <v>12368</v>
          </cell>
          <cell r="N30">
            <v>14709</v>
          </cell>
          <cell r="O30">
            <v>13783</v>
          </cell>
          <cell r="P30">
            <v>12785</v>
          </cell>
          <cell r="Q30">
            <v>12533</v>
          </cell>
          <cell r="R30">
            <v>12827</v>
          </cell>
          <cell r="S30">
            <v>13351</v>
          </cell>
          <cell r="T30">
            <v>12045</v>
          </cell>
          <cell r="U30">
            <v>12770</v>
          </cell>
          <cell r="V30">
            <v>12921</v>
          </cell>
          <cell r="W30">
            <v>13604</v>
          </cell>
          <cell r="X30">
            <v>15566</v>
          </cell>
          <cell r="Y30">
            <v>16286</v>
          </cell>
          <cell r="Z30">
            <v>20021</v>
          </cell>
          <cell r="AA30">
            <v>18090</v>
          </cell>
          <cell r="AB30">
            <v>16829</v>
          </cell>
          <cell r="AC30">
            <v>15666</v>
          </cell>
          <cell r="AD30">
            <v>16337</v>
          </cell>
          <cell r="AE30">
            <v>17300</v>
          </cell>
          <cell r="AF30">
            <v>16717</v>
          </cell>
          <cell r="AG30">
            <v>17212</v>
          </cell>
          <cell r="AH30">
            <v>18743</v>
          </cell>
          <cell r="AI30">
            <v>19556</v>
          </cell>
          <cell r="AJ30">
            <v>22056</v>
          </cell>
          <cell r="AK30">
            <v>23020</v>
          </cell>
          <cell r="AL30">
            <v>27170</v>
          </cell>
          <cell r="AM30">
            <v>25326</v>
          </cell>
          <cell r="AN30">
            <v>24537</v>
          </cell>
          <cell r="AO30">
            <v>23565</v>
          </cell>
          <cell r="AP30">
            <v>23328</v>
          </cell>
          <cell r="AQ30">
            <v>24160</v>
          </cell>
          <cell r="AR30">
            <v>23212</v>
          </cell>
          <cell r="AS30">
            <v>23424</v>
          </cell>
          <cell r="AT30">
            <v>25619</v>
          </cell>
          <cell r="AU30">
            <v>25865</v>
          </cell>
          <cell r="AV30">
            <v>29389</v>
          </cell>
          <cell r="AW30" t="e">
            <v>#N/A</v>
          </cell>
          <cell r="AX30" t="e">
            <v>#N/A</v>
          </cell>
          <cell r="AY30" t="e">
            <v>#N/A</v>
          </cell>
          <cell r="AZ30" t="e">
            <v>#N/A</v>
          </cell>
          <cell r="BA30" t="e">
            <v>#N/A</v>
          </cell>
          <cell r="BB30" t="e">
            <v>#N/A</v>
          </cell>
          <cell r="BC30" t="e">
            <v>#N/A</v>
          </cell>
          <cell r="BD30" t="e">
            <v>#N/A</v>
          </cell>
          <cell r="BE30" t="e">
            <v>#N/A</v>
          </cell>
          <cell r="BF30" t="e">
            <v>#N/A</v>
          </cell>
          <cell r="BG30" t="e">
            <v>#N/A</v>
          </cell>
          <cell r="BH30" t="e">
            <v>#N/A</v>
          </cell>
          <cell r="BI30" t="e">
            <v>#N/A</v>
          </cell>
          <cell r="BJ30" t="e">
            <v>#N/A</v>
          </cell>
          <cell r="BK30" t="e">
            <v>#N/A</v>
          </cell>
        </row>
        <row r="31">
          <cell r="A31">
            <v>29</v>
          </cell>
          <cell r="B31" t="str">
            <v>SportsMemorabilia</v>
          </cell>
          <cell r="C31" t="e">
            <v>#N/A</v>
          </cell>
          <cell r="D31" t="e">
            <v>#N/A</v>
          </cell>
          <cell r="E31" t="e">
            <v>#N/A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>
            <v>27547</v>
          </cell>
          <cell r="N31">
            <v>30167</v>
          </cell>
          <cell r="O31">
            <v>26812</v>
          </cell>
          <cell r="P31">
            <v>25163</v>
          </cell>
          <cell r="Q31">
            <v>25222</v>
          </cell>
          <cell r="R31">
            <v>25383</v>
          </cell>
          <cell r="S31">
            <v>25308</v>
          </cell>
          <cell r="T31">
            <v>23339</v>
          </cell>
          <cell r="U31">
            <v>24094</v>
          </cell>
          <cell r="V31">
            <v>22624</v>
          </cell>
          <cell r="W31">
            <v>22659</v>
          </cell>
          <cell r="X31">
            <v>24933</v>
          </cell>
          <cell r="Y31">
            <v>25044</v>
          </cell>
          <cell r="Z31">
            <v>27311</v>
          </cell>
          <cell r="AA31">
            <v>25624</v>
          </cell>
          <cell r="AB31">
            <v>24592</v>
          </cell>
          <cell r="AC31">
            <v>23368</v>
          </cell>
          <cell r="AD31">
            <v>24293</v>
          </cell>
          <cell r="AE31">
            <v>24498</v>
          </cell>
          <cell r="AF31">
            <v>24164</v>
          </cell>
          <cell r="AG31">
            <v>24619</v>
          </cell>
          <cell r="AH31">
            <v>25358</v>
          </cell>
          <cell r="AI31">
            <v>25312</v>
          </cell>
          <cell r="AJ31">
            <v>27937</v>
          </cell>
          <cell r="AK31">
            <v>27048</v>
          </cell>
          <cell r="AL31">
            <v>28173</v>
          </cell>
          <cell r="AM31">
            <v>25468</v>
          </cell>
          <cell r="AN31">
            <v>25393</v>
          </cell>
          <cell r="AO31">
            <v>24886</v>
          </cell>
          <cell r="AP31">
            <v>23873</v>
          </cell>
          <cell r="AQ31">
            <v>23827</v>
          </cell>
          <cell r="AR31">
            <v>23426</v>
          </cell>
          <cell r="AS31">
            <v>24572</v>
          </cell>
          <cell r="AT31">
            <v>25960</v>
          </cell>
          <cell r="AU31">
            <v>26212</v>
          </cell>
          <cell r="AV31">
            <v>28289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 t="e">
            <v>#N/A</v>
          </cell>
          <cell r="BE31" t="e">
            <v>#N/A</v>
          </cell>
          <cell r="BF31" t="e">
            <v>#N/A</v>
          </cell>
          <cell r="BG31" t="e">
            <v>#N/A</v>
          </cell>
          <cell r="BH31" t="e">
            <v>#N/A</v>
          </cell>
          <cell r="BI31" t="e">
            <v>#N/A</v>
          </cell>
          <cell r="BJ31" t="e">
            <v>#N/A</v>
          </cell>
          <cell r="BK31" t="e">
            <v>#N/A</v>
          </cell>
        </row>
        <row r="32">
          <cell r="A32">
            <v>30</v>
          </cell>
          <cell r="B32" t="str">
            <v>Books</v>
          </cell>
          <cell r="C32" t="e">
            <v>#N/A</v>
          </cell>
          <cell r="D32" t="e">
            <v>#N/A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>
            <v>14407</v>
          </cell>
          <cell r="N32">
            <v>16028</v>
          </cell>
          <cell r="O32">
            <v>14474</v>
          </cell>
          <cell r="P32">
            <v>13970</v>
          </cell>
          <cell r="Q32">
            <v>14280</v>
          </cell>
          <cell r="R32">
            <v>15103</v>
          </cell>
          <cell r="S32">
            <v>15343</v>
          </cell>
          <cell r="T32">
            <v>13314</v>
          </cell>
          <cell r="U32">
            <v>13746</v>
          </cell>
          <cell r="V32">
            <v>13764</v>
          </cell>
          <cell r="W32">
            <v>12702</v>
          </cell>
          <cell r="X32">
            <v>15920</v>
          </cell>
          <cell r="Y32">
            <v>15304</v>
          </cell>
          <cell r="Z32">
            <v>18252</v>
          </cell>
          <cell r="AA32">
            <v>16043</v>
          </cell>
          <cell r="AB32">
            <v>15525</v>
          </cell>
          <cell r="AC32">
            <v>15195</v>
          </cell>
          <cell r="AD32">
            <v>15688</v>
          </cell>
          <cell r="AE32">
            <v>16459</v>
          </cell>
          <cell r="AF32">
            <v>16145</v>
          </cell>
          <cell r="AG32">
            <v>16576</v>
          </cell>
          <cell r="AH32">
            <v>18110</v>
          </cell>
          <cell r="AI32">
            <v>15602</v>
          </cell>
          <cell r="AJ32">
            <v>20701</v>
          </cell>
          <cell r="AK32">
            <v>19993</v>
          </cell>
          <cell r="AL32">
            <v>21482</v>
          </cell>
          <cell r="AM32">
            <v>18029</v>
          </cell>
          <cell r="AN32">
            <v>18754</v>
          </cell>
          <cell r="AO32">
            <v>20386</v>
          </cell>
          <cell r="AP32">
            <v>20039</v>
          </cell>
          <cell r="AQ32">
            <v>20847</v>
          </cell>
          <cell r="AR32">
            <v>20115</v>
          </cell>
          <cell r="AS32">
            <v>19957</v>
          </cell>
          <cell r="AT32">
            <v>23087</v>
          </cell>
          <cell r="AU32">
            <v>20112</v>
          </cell>
          <cell r="AV32">
            <v>28806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 t="e">
            <v>#N/A</v>
          </cell>
          <cell r="BE32" t="e">
            <v>#N/A</v>
          </cell>
          <cell r="BF32" t="e">
            <v>#N/A</v>
          </cell>
          <cell r="BG32" t="e">
            <v>#N/A</v>
          </cell>
          <cell r="BH32" t="e">
            <v>#N/A</v>
          </cell>
          <cell r="BI32" t="e">
            <v>#N/A</v>
          </cell>
          <cell r="BJ32" t="e">
            <v>#N/A</v>
          </cell>
          <cell r="BK32" t="e">
            <v>#N/A</v>
          </cell>
        </row>
        <row r="33">
          <cell r="A33">
            <v>31</v>
          </cell>
          <cell r="B33" t="str">
            <v>Movies</v>
          </cell>
          <cell r="C33" t="e">
            <v>#N/A</v>
          </cell>
          <cell r="D33" t="e">
            <v>#N/A</v>
          </cell>
          <cell r="E33" t="e">
            <v>#N/A</v>
          </cell>
          <cell r="F33" t="e">
            <v>#N/A</v>
          </cell>
          <cell r="G33" t="e">
            <v>#N/A</v>
          </cell>
          <cell r="H33" t="e">
            <v>#N/A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>
            <v>11874</v>
          </cell>
          <cell r="N33">
            <v>13307</v>
          </cell>
          <cell r="O33">
            <v>12495</v>
          </cell>
          <cell r="P33">
            <v>12528</v>
          </cell>
          <cell r="Q33">
            <v>12440</v>
          </cell>
          <cell r="R33">
            <v>12986</v>
          </cell>
          <cell r="S33">
            <v>12529</v>
          </cell>
          <cell r="T33">
            <v>11032</v>
          </cell>
          <cell r="U33">
            <v>11801</v>
          </cell>
          <cell r="V33">
            <v>12367</v>
          </cell>
          <cell r="W33">
            <v>12286</v>
          </cell>
          <cell r="X33">
            <v>14104</v>
          </cell>
          <cell r="Y33">
            <v>13270</v>
          </cell>
          <cell r="Z33">
            <v>15432</v>
          </cell>
          <cell r="AA33">
            <v>13974</v>
          </cell>
          <cell r="AB33">
            <v>13527</v>
          </cell>
          <cell r="AC33">
            <v>13273</v>
          </cell>
          <cell r="AD33">
            <v>13809</v>
          </cell>
          <cell r="AE33">
            <v>14224</v>
          </cell>
          <cell r="AF33">
            <v>13818</v>
          </cell>
          <cell r="AG33">
            <v>14553</v>
          </cell>
          <cell r="AH33">
            <v>16623</v>
          </cell>
          <cell r="AI33">
            <v>16779</v>
          </cell>
          <cell r="AJ33">
            <v>19048</v>
          </cell>
          <cell r="AK33">
            <v>17490</v>
          </cell>
          <cell r="AL33">
            <v>19314</v>
          </cell>
          <cell r="AM33">
            <v>16857</v>
          </cell>
          <cell r="AN33">
            <v>16750</v>
          </cell>
          <cell r="AO33">
            <v>17290</v>
          </cell>
          <cell r="AP33">
            <v>16814</v>
          </cell>
          <cell r="AQ33">
            <v>16478</v>
          </cell>
          <cell r="AR33">
            <v>16400</v>
          </cell>
          <cell r="AS33">
            <v>17372</v>
          </cell>
          <cell r="AT33">
            <v>20861</v>
          </cell>
          <cell r="AU33">
            <v>21000</v>
          </cell>
          <cell r="AV33">
            <v>23168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 t="e">
            <v>#N/A</v>
          </cell>
          <cell r="BE33" t="e">
            <v>#N/A</v>
          </cell>
          <cell r="BF33" t="e">
            <v>#N/A</v>
          </cell>
          <cell r="BG33" t="e">
            <v>#N/A</v>
          </cell>
          <cell r="BH33" t="e">
            <v>#N/A</v>
          </cell>
          <cell r="BI33" t="e">
            <v>#N/A</v>
          </cell>
          <cell r="BJ33" t="e">
            <v>#N/A</v>
          </cell>
          <cell r="BK33" t="e">
            <v>#N/A</v>
          </cell>
        </row>
        <row r="34">
          <cell r="A34">
            <v>32</v>
          </cell>
          <cell r="B34" t="str">
            <v>Music</v>
          </cell>
          <cell r="C34" t="e">
            <v>#N/A</v>
          </cell>
          <cell r="D34" t="e">
            <v>#N/A</v>
          </cell>
          <cell r="E34" t="e">
            <v>#N/A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>
            <v>14179</v>
          </cell>
          <cell r="N34">
            <v>15368</v>
          </cell>
          <cell r="O34">
            <v>14619</v>
          </cell>
          <cell r="P34">
            <v>14223</v>
          </cell>
          <cell r="Q34">
            <v>14016</v>
          </cell>
          <cell r="R34">
            <v>14575</v>
          </cell>
          <cell r="S34">
            <v>14217</v>
          </cell>
          <cell r="T34">
            <v>12628</v>
          </cell>
          <cell r="U34">
            <v>13198</v>
          </cell>
          <cell r="V34">
            <v>13570</v>
          </cell>
          <cell r="W34">
            <v>13422</v>
          </cell>
          <cell r="X34">
            <v>13710</v>
          </cell>
          <cell r="Y34">
            <v>13669</v>
          </cell>
          <cell r="Z34">
            <v>15154</v>
          </cell>
          <cell r="AA34">
            <v>13684</v>
          </cell>
          <cell r="AB34">
            <v>13295</v>
          </cell>
          <cell r="AC34">
            <v>12237</v>
          </cell>
          <cell r="AD34">
            <v>12893</v>
          </cell>
          <cell r="AE34">
            <v>13005</v>
          </cell>
          <cell r="AF34">
            <v>12612</v>
          </cell>
          <cell r="AG34">
            <v>13103</v>
          </cell>
          <cell r="AH34">
            <v>14840</v>
          </cell>
          <cell r="AI34">
            <v>14502</v>
          </cell>
          <cell r="AJ34">
            <v>15120</v>
          </cell>
          <cell r="AK34">
            <v>14867</v>
          </cell>
          <cell r="AL34">
            <v>16274</v>
          </cell>
          <cell r="AM34">
            <v>14626</v>
          </cell>
          <cell r="AN34">
            <v>14424</v>
          </cell>
          <cell r="AO34">
            <v>13828</v>
          </cell>
          <cell r="AP34">
            <v>13313</v>
          </cell>
          <cell r="AQ34">
            <v>13036</v>
          </cell>
          <cell r="AR34">
            <v>12874</v>
          </cell>
          <cell r="AS34">
            <v>13759</v>
          </cell>
          <cell r="AT34">
            <v>15885</v>
          </cell>
          <cell r="AU34">
            <v>15701</v>
          </cell>
          <cell r="AV34">
            <v>16618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  <cell r="BB34" t="e">
            <v>#N/A</v>
          </cell>
          <cell r="BC34" t="e">
            <v>#N/A</v>
          </cell>
          <cell r="BD34" t="e">
            <v>#N/A</v>
          </cell>
          <cell r="BE34" t="e">
            <v>#N/A</v>
          </cell>
          <cell r="BF34" t="e">
            <v>#N/A</v>
          </cell>
          <cell r="BG34" t="e">
            <v>#N/A</v>
          </cell>
          <cell r="BH34" t="e">
            <v>#N/A</v>
          </cell>
          <cell r="BI34" t="e">
            <v>#N/A</v>
          </cell>
          <cell r="BJ34" t="e">
            <v>#N/A</v>
          </cell>
          <cell r="BK34" t="e">
            <v>#N/A</v>
          </cell>
        </row>
        <row r="35">
          <cell r="A35">
            <v>33</v>
          </cell>
          <cell r="B35" t="str">
            <v>RealEstate</v>
          </cell>
          <cell r="C35" t="e">
            <v>#N/A</v>
          </cell>
          <cell r="D35" t="e">
            <v>#N/A</v>
          </cell>
          <cell r="E35" t="e">
            <v>#N/A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>
            <v>13</v>
          </cell>
          <cell r="N35">
            <v>13</v>
          </cell>
          <cell r="O35">
            <v>7</v>
          </cell>
          <cell r="P35">
            <v>6</v>
          </cell>
          <cell r="Q35">
            <v>3</v>
          </cell>
          <cell r="R35">
            <v>12</v>
          </cell>
          <cell r="S35">
            <v>8</v>
          </cell>
          <cell r="T35">
            <v>8</v>
          </cell>
          <cell r="U35">
            <v>5</v>
          </cell>
          <cell r="V35">
            <v>19</v>
          </cell>
          <cell r="W35">
            <v>11</v>
          </cell>
          <cell r="X35">
            <v>9</v>
          </cell>
          <cell r="Y35">
            <v>6</v>
          </cell>
          <cell r="Z35">
            <v>7</v>
          </cell>
          <cell r="AA35">
            <v>14</v>
          </cell>
          <cell r="AB35">
            <v>14</v>
          </cell>
          <cell r="AC35">
            <v>13</v>
          </cell>
          <cell r="AD35">
            <v>12</v>
          </cell>
          <cell r="AE35">
            <v>14</v>
          </cell>
          <cell r="AF35">
            <v>13</v>
          </cell>
          <cell r="AG35">
            <v>22</v>
          </cell>
          <cell r="AH35">
            <v>21</v>
          </cell>
          <cell r="AI35">
            <v>18</v>
          </cell>
          <cell r="AJ35">
            <v>23</v>
          </cell>
          <cell r="AK35">
            <v>21</v>
          </cell>
          <cell r="AL35">
            <v>23</v>
          </cell>
          <cell r="AM35">
            <v>22</v>
          </cell>
          <cell r="AN35">
            <v>21</v>
          </cell>
          <cell r="AO35">
            <v>21</v>
          </cell>
          <cell r="AP35">
            <v>23</v>
          </cell>
          <cell r="AQ35">
            <v>29</v>
          </cell>
          <cell r="AR35">
            <v>24</v>
          </cell>
          <cell r="AS35">
            <v>32</v>
          </cell>
          <cell r="AT35">
            <v>25</v>
          </cell>
          <cell r="AU35">
            <v>24</v>
          </cell>
          <cell r="AV35">
            <v>33</v>
          </cell>
          <cell r="AW35" t="e">
            <v>#N/A</v>
          </cell>
          <cell r="AX35" t="e">
            <v>#N/A</v>
          </cell>
          <cell r="AY35" t="e">
            <v>#N/A</v>
          </cell>
          <cell r="AZ35" t="e">
            <v>#N/A</v>
          </cell>
          <cell r="BA35" t="e">
            <v>#N/A</v>
          </cell>
          <cell r="BB35" t="e">
            <v>#N/A</v>
          </cell>
          <cell r="BC35" t="e">
            <v>#N/A</v>
          </cell>
          <cell r="BD35" t="e">
            <v>#N/A</v>
          </cell>
          <cell r="BE35" t="e">
            <v>#N/A</v>
          </cell>
          <cell r="BF35" t="e">
            <v>#N/A</v>
          </cell>
          <cell r="BG35" t="e">
            <v>#N/A</v>
          </cell>
          <cell r="BH35" t="e">
            <v>#N/A</v>
          </cell>
          <cell r="BI35" t="e">
            <v>#N/A</v>
          </cell>
          <cell r="BJ35" t="e">
            <v>#N/A</v>
          </cell>
          <cell r="BK35" t="e">
            <v>#N/A</v>
          </cell>
        </row>
        <row r="36">
          <cell r="A36">
            <v>34</v>
          </cell>
          <cell r="B36" t="str">
            <v>Sotheby's</v>
          </cell>
          <cell r="C36" t="e">
            <v>#N/A</v>
          </cell>
          <cell r="D36" t="e">
            <v>#N/A</v>
          </cell>
          <cell r="E36" t="e">
            <v>#N/A</v>
          </cell>
          <cell r="F36" t="e">
            <v>#N/A</v>
          </cell>
          <cell r="G36" t="e">
            <v>#N/A</v>
          </cell>
          <cell r="H36" t="e">
            <v>#N/A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>
            <v>22</v>
          </cell>
          <cell r="N36">
            <v>18</v>
          </cell>
          <cell r="O36">
            <v>14</v>
          </cell>
          <cell r="P36">
            <v>12</v>
          </cell>
          <cell r="Q36">
            <v>13</v>
          </cell>
          <cell r="R36">
            <v>16</v>
          </cell>
          <cell r="S36">
            <v>11</v>
          </cell>
          <cell r="T36">
            <v>12</v>
          </cell>
          <cell r="U36">
            <v>12</v>
          </cell>
          <cell r="V36">
            <v>14</v>
          </cell>
          <cell r="W36">
            <v>13</v>
          </cell>
          <cell r="X36">
            <v>16</v>
          </cell>
          <cell r="Y36">
            <v>14</v>
          </cell>
          <cell r="Z36">
            <v>17</v>
          </cell>
          <cell r="AA36">
            <v>13</v>
          </cell>
          <cell r="AB36">
            <v>13</v>
          </cell>
          <cell r="AC36">
            <v>16</v>
          </cell>
          <cell r="AD36">
            <v>16</v>
          </cell>
          <cell r="AE36">
            <v>3</v>
          </cell>
          <cell r="AF36">
            <v>4</v>
          </cell>
          <cell r="AG36">
            <v>6</v>
          </cell>
          <cell r="AH36">
            <v>11</v>
          </cell>
          <cell r="AI36">
            <v>9</v>
          </cell>
          <cell r="AJ36">
            <v>0</v>
          </cell>
          <cell r="AK36">
            <v>8</v>
          </cell>
          <cell r="AL36">
            <v>7</v>
          </cell>
          <cell r="AM36">
            <v>5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 t="e">
            <v>#N/A</v>
          </cell>
          <cell r="AX36" t="e">
            <v>#N/A</v>
          </cell>
          <cell r="AY36" t="e">
            <v>#N/A</v>
          </cell>
          <cell r="AZ36" t="e">
            <v>#N/A</v>
          </cell>
          <cell r="BA36" t="e">
            <v>#N/A</v>
          </cell>
          <cell r="BB36" t="e">
            <v>#N/A</v>
          </cell>
          <cell r="BC36" t="e">
            <v>#N/A</v>
          </cell>
          <cell r="BD36" t="e">
            <v>#N/A</v>
          </cell>
          <cell r="BE36" t="e">
            <v>#N/A</v>
          </cell>
          <cell r="BF36" t="e">
            <v>#N/A</v>
          </cell>
          <cell r="BG36" t="e">
            <v>#N/A</v>
          </cell>
          <cell r="BH36" t="e">
            <v>#N/A</v>
          </cell>
          <cell r="BI36" t="e">
            <v>#N/A</v>
          </cell>
          <cell r="BJ36" t="e">
            <v>#N/A</v>
          </cell>
          <cell r="BK36" t="e">
            <v>#N/A</v>
          </cell>
        </row>
        <row r="37">
          <cell r="A37">
            <v>35</v>
          </cell>
          <cell r="B37" t="str">
            <v>ConsumerElectronics</v>
          </cell>
          <cell r="C37" t="e">
            <v>#N/A</v>
          </cell>
          <cell r="D37" t="e">
            <v>#N/A</v>
          </cell>
          <cell r="E37" t="e">
            <v>#N/A</v>
          </cell>
          <cell r="F37" t="e">
            <v>#N/A</v>
          </cell>
          <cell r="G37" t="e">
            <v>#N/A</v>
          </cell>
          <cell r="H37" t="e">
            <v>#N/A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>
            <v>5112</v>
          </cell>
          <cell r="N37">
            <v>6220</v>
          </cell>
          <cell r="O37">
            <v>5717</v>
          </cell>
          <cell r="P37">
            <v>5413</v>
          </cell>
          <cell r="Q37">
            <v>4859</v>
          </cell>
          <cell r="R37">
            <v>5224</v>
          </cell>
          <cell r="S37">
            <v>5481</v>
          </cell>
          <cell r="T37">
            <v>5185</v>
          </cell>
          <cell r="U37">
            <v>5877</v>
          </cell>
          <cell r="V37">
            <v>5842</v>
          </cell>
          <cell r="W37">
            <v>5951</v>
          </cell>
          <cell r="X37">
            <v>6807</v>
          </cell>
          <cell r="Y37">
            <v>6296</v>
          </cell>
          <cell r="Z37">
            <v>7589</v>
          </cell>
          <cell r="AA37">
            <v>6601</v>
          </cell>
          <cell r="AB37">
            <v>6198</v>
          </cell>
          <cell r="AC37">
            <v>5706</v>
          </cell>
          <cell r="AD37">
            <v>6316</v>
          </cell>
          <cell r="AE37">
            <v>7212</v>
          </cell>
          <cell r="AF37">
            <v>7282</v>
          </cell>
          <cell r="AG37">
            <v>7607</v>
          </cell>
          <cell r="AH37">
            <v>8264</v>
          </cell>
          <cell r="AI37">
            <v>8843</v>
          </cell>
          <cell r="AJ37">
            <v>10263</v>
          </cell>
          <cell r="AK37">
            <v>9724</v>
          </cell>
          <cell r="AL37">
            <v>10551</v>
          </cell>
          <cell r="AM37">
            <v>9285</v>
          </cell>
          <cell r="AN37">
            <v>9221</v>
          </cell>
          <cell r="AO37">
            <v>8526</v>
          </cell>
          <cell r="AP37">
            <v>8698</v>
          </cell>
          <cell r="AQ37">
            <v>8689</v>
          </cell>
          <cell r="AR37">
            <v>8728</v>
          </cell>
          <cell r="AS37">
            <v>9408</v>
          </cell>
          <cell r="AT37">
            <v>10068</v>
          </cell>
          <cell r="AU37">
            <v>10262</v>
          </cell>
          <cell r="AV37">
            <v>11515</v>
          </cell>
          <cell r="AW37" t="e">
            <v>#N/A</v>
          </cell>
          <cell r="AX37" t="e">
            <v>#N/A</v>
          </cell>
          <cell r="AY37" t="e">
            <v>#N/A</v>
          </cell>
          <cell r="AZ37" t="e">
            <v>#N/A</v>
          </cell>
          <cell r="BA37" t="e">
            <v>#N/A</v>
          </cell>
          <cell r="BB37" t="e">
            <v>#N/A</v>
          </cell>
          <cell r="BC37" t="e">
            <v>#N/A</v>
          </cell>
          <cell r="BD37" t="e">
            <v>#N/A</v>
          </cell>
          <cell r="BE37" t="e">
            <v>#N/A</v>
          </cell>
          <cell r="BF37" t="e">
            <v>#N/A</v>
          </cell>
          <cell r="BG37" t="e">
            <v>#N/A</v>
          </cell>
          <cell r="BH37" t="e">
            <v>#N/A</v>
          </cell>
          <cell r="BI37" t="e">
            <v>#N/A</v>
          </cell>
          <cell r="BJ37" t="e">
            <v>#N/A</v>
          </cell>
          <cell r="BK37" t="e">
            <v>#N/A</v>
          </cell>
        </row>
      </sheetData>
      <sheetData sheetId="2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Autos</v>
          </cell>
          <cell r="C5" t="e">
            <v>#N/A</v>
          </cell>
          <cell r="D5" t="e">
            <v>#N/A</v>
          </cell>
          <cell r="E5" t="e">
            <v>#N/A</v>
          </cell>
          <cell r="F5" t="e">
            <v>#N/A</v>
          </cell>
          <cell r="G5" t="e">
            <v>#N/A</v>
          </cell>
          <cell r="H5" t="e">
            <v>#N/A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>
            <v>3732</v>
          </cell>
          <cell r="N5">
            <v>4801</v>
          </cell>
          <cell r="O5">
            <v>5251</v>
          </cell>
          <cell r="P5">
            <v>5666</v>
          </cell>
          <cell r="Q5">
            <v>5925</v>
          </cell>
          <cell r="R5">
            <v>6241</v>
          </cell>
          <cell r="S5">
            <v>6588</v>
          </cell>
          <cell r="T5">
            <v>5769</v>
          </cell>
          <cell r="U5">
            <v>6664</v>
          </cell>
          <cell r="V5">
            <v>6632</v>
          </cell>
          <cell r="W5">
            <v>6757</v>
          </cell>
          <cell r="X5">
            <v>7380</v>
          </cell>
          <cell r="Y5">
            <v>7486</v>
          </cell>
          <cell r="Z5">
            <v>8532</v>
          </cell>
          <cell r="AA5">
            <v>9090</v>
          </cell>
          <cell r="AB5">
            <v>9902</v>
          </cell>
          <cell r="AC5">
            <v>9950</v>
          </cell>
          <cell r="AD5">
            <v>10555</v>
          </cell>
          <cell r="AE5">
            <v>11155</v>
          </cell>
          <cell r="AF5">
            <v>11287</v>
          </cell>
          <cell r="AG5">
            <v>11611</v>
          </cell>
          <cell r="AH5">
            <v>12152</v>
          </cell>
          <cell r="AI5">
            <v>11252</v>
          </cell>
          <cell r="AJ5">
            <v>12692</v>
          </cell>
          <cell r="AK5">
            <v>12679</v>
          </cell>
          <cell r="AL5">
            <v>14387</v>
          </cell>
          <cell r="AM5">
            <v>14861</v>
          </cell>
          <cell r="AN5">
            <v>15939</v>
          </cell>
          <cell r="AO5">
            <v>16454</v>
          </cell>
          <cell r="AP5">
            <v>16875</v>
          </cell>
          <cell r="AQ5">
            <v>17441</v>
          </cell>
          <cell r="AR5">
            <v>16620</v>
          </cell>
          <cell r="AS5">
            <v>17536</v>
          </cell>
          <cell r="AT5">
            <v>17395</v>
          </cell>
          <cell r="AU5">
            <v>14970</v>
          </cell>
          <cell r="AV5">
            <v>16218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Motorcycles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>
            <v>869</v>
          </cell>
          <cell r="N6">
            <v>1328</v>
          </cell>
          <cell r="O6">
            <v>1547</v>
          </cell>
          <cell r="P6">
            <v>1752</v>
          </cell>
          <cell r="Q6">
            <v>1836</v>
          </cell>
          <cell r="R6">
            <v>1918</v>
          </cell>
          <cell r="S6">
            <v>2032</v>
          </cell>
          <cell r="T6">
            <v>1863</v>
          </cell>
          <cell r="U6">
            <v>1997</v>
          </cell>
          <cell r="V6">
            <v>1901</v>
          </cell>
          <cell r="W6">
            <v>1966</v>
          </cell>
          <cell r="X6">
            <v>1933</v>
          </cell>
          <cell r="Y6">
            <v>2260</v>
          </cell>
          <cell r="Z6">
            <v>2844</v>
          </cell>
          <cell r="AA6">
            <v>3329</v>
          </cell>
          <cell r="AB6">
            <v>3447</v>
          </cell>
          <cell r="AC6">
            <v>3409</v>
          </cell>
          <cell r="AD6">
            <v>3778</v>
          </cell>
          <cell r="AE6">
            <v>3846</v>
          </cell>
          <cell r="AF6">
            <v>3778</v>
          </cell>
          <cell r="AG6">
            <v>3577</v>
          </cell>
          <cell r="AH6">
            <v>3413</v>
          </cell>
          <cell r="AI6">
            <v>3143</v>
          </cell>
          <cell r="AJ6">
            <v>3320</v>
          </cell>
          <cell r="AK6">
            <v>3522</v>
          </cell>
          <cell r="AL6">
            <v>4735</v>
          </cell>
          <cell r="AM6">
            <v>5500</v>
          </cell>
          <cell r="AN6">
            <v>5965</v>
          </cell>
          <cell r="AO6">
            <v>6231</v>
          </cell>
          <cell r="AP6">
            <v>6482</v>
          </cell>
          <cell r="AQ6">
            <v>6605</v>
          </cell>
          <cell r="AR6">
            <v>5563</v>
          </cell>
          <cell r="AS6">
            <v>5459</v>
          </cell>
          <cell r="AT6">
            <v>5091</v>
          </cell>
          <cell r="AU6">
            <v>4212</v>
          </cell>
          <cell r="AV6">
            <v>4421</v>
          </cell>
          <cell r="AW6" t="e">
            <v>#N/A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Parts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>
            <v>29290</v>
          </cell>
          <cell r="N7">
            <v>38534</v>
          </cell>
          <cell r="O7">
            <v>40568</v>
          </cell>
          <cell r="P7">
            <v>40456</v>
          </cell>
          <cell r="Q7">
            <v>41348</v>
          </cell>
          <cell r="R7">
            <v>43329</v>
          </cell>
          <cell r="S7">
            <v>45318</v>
          </cell>
          <cell r="T7">
            <v>43754</v>
          </cell>
          <cell r="U7">
            <v>47493</v>
          </cell>
          <cell r="V7">
            <v>49526</v>
          </cell>
          <cell r="W7">
            <v>50661</v>
          </cell>
          <cell r="X7">
            <v>56993</v>
          </cell>
          <cell r="Y7">
            <v>61882</v>
          </cell>
          <cell r="Z7">
            <v>73627</v>
          </cell>
          <cell r="AA7">
            <v>74067</v>
          </cell>
          <cell r="AB7">
            <v>73847</v>
          </cell>
          <cell r="AC7">
            <v>71919</v>
          </cell>
          <cell r="AD7">
            <v>73236</v>
          </cell>
          <cell r="AE7">
            <v>75875</v>
          </cell>
          <cell r="AF7">
            <v>78627</v>
          </cell>
          <cell r="AG7">
            <v>83672</v>
          </cell>
          <cell r="AH7">
            <v>89982</v>
          </cell>
          <cell r="AI7">
            <v>86265</v>
          </cell>
          <cell r="AJ7">
            <v>99878</v>
          </cell>
          <cell r="AK7">
            <v>102755</v>
          </cell>
          <cell r="AL7">
            <v>116631</v>
          </cell>
          <cell r="AM7">
            <v>115462</v>
          </cell>
          <cell r="AN7">
            <v>115648</v>
          </cell>
          <cell r="AO7">
            <v>116921</v>
          </cell>
          <cell r="AP7">
            <v>114148</v>
          </cell>
          <cell r="AQ7">
            <v>115835</v>
          </cell>
          <cell r="AR7">
            <v>116473</v>
          </cell>
          <cell r="AS7">
            <v>122613</v>
          </cell>
          <cell r="AT7">
            <v>129875</v>
          </cell>
          <cell r="AU7">
            <v>120818</v>
          </cell>
          <cell r="AV7">
            <v>140678</v>
          </cell>
          <cell r="AW7" t="e">
            <v>#N/A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Antiques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>
            <v>43385</v>
          </cell>
          <cell r="N8">
            <v>46641</v>
          </cell>
          <cell r="O8">
            <v>44587</v>
          </cell>
          <cell r="P8">
            <v>43920</v>
          </cell>
          <cell r="Q8">
            <v>42946</v>
          </cell>
          <cell r="R8">
            <v>43614</v>
          </cell>
          <cell r="S8">
            <v>43370</v>
          </cell>
          <cell r="T8">
            <v>41303</v>
          </cell>
          <cell r="U8">
            <v>40284</v>
          </cell>
          <cell r="V8">
            <v>36351</v>
          </cell>
          <cell r="W8">
            <v>33496</v>
          </cell>
          <cell r="X8">
            <v>36646</v>
          </cell>
          <cell r="Y8">
            <v>38774</v>
          </cell>
          <cell r="Z8">
            <v>42485</v>
          </cell>
          <cell r="AA8">
            <v>39352</v>
          </cell>
          <cell r="AB8">
            <v>37814</v>
          </cell>
          <cell r="AC8">
            <v>35978</v>
          </cell>
          <cell r="AD8">
            <v>35030</v>
          </cell>
          <cell r="AE8">
            <v>34905</v>
          </cell>
          <cell r="AF8">
            <v>36328</v>
          </cell>
          <cell r="AG8">
            <v>39338</v>
          </cell>
          <cell r="AH8">
            <v>42919</v>
          </cell>
          <cell r="AI8">
            <v>38643</v>
          </cell>
          <cell r="AJ8">
            <v>44408</v>
          </cell>
          <cell r="AK8">
            <v>44861</v>
          </cell>
          <cell r="AL8">
            <v>47153</v>
          </cell>
          <cell r="AM8">
            <v>39947</v>
          </cell>
          <cell r="AN8">
            <v>39178</v>
          </cell>
          <cell r="AO8">
            <v>41477</v>
          </cell>
          <cell r="AP8">
            <v>39475</v>
          </cell>
          <cell r="AQ8">
            <v>39292</v>
          </cell>
          <cell r="AR8">
            <v>40573</v>
          </cell>
          <cell r="AS8">
            <v>42871</v>
          </cell>
          <cell r="AT8">
            <v>45988</v>
          </cell>
          <cell r="AU8">
            <v>39364</v>
          </cell>
          <cell r="AV8">
            <v>45953</v>
          </cell>
          <cell r="AW8" t="e">
            <v>#N/A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Art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>
            <v>22448</v>
          </cell>
          <cell r="N9">
            <v>24206</v>
          </cell>
          <cell r="O9">
            <v>21248</v>
          </cell>
          <cell r="P9">
            <v>19744</v>
          </cell>
          <cell r="Q9">
            <v>19166</v>
          </cell>
          <cell r="R9">
            <v>19361</v>
          </cell>
          <cell r="S9">
            <v>19113</v>
          </cell>
          <cell r="T9">
            <v>17867</v>
          </cell>
          <cell r="U9">
            <v>20063</v>
          </cell>
          <cell r="V9">
            <v>21499</v>
          </cell>
          <cell r="W9">
            <v>20876</v>
          </cell>
          <cell r="X9">
            <v>22295</v>
          </cell>
          <cell r="Y9">
            <v>23527</v>
          </cell>
          <cell r="Z9">
            <v>26092</v>
          </cell>
          <cell r="AA9">
            <v>23940</v>
          </cell>
          <cell r="AB9">
            <v>22778</v>
          </cell>
          <cell r="AC9">
            <v>21968</v>
          </cell>
          <cell r="AD9">
            <v>22988</v>
          </cell>
          <cell r="AE9">
            <v>22845</v>
          </cell>
          <cell r="AF9">
            <v>23540</v>
          </cell>
          <cell r="AG9">
            <v>24754</v>
          </cell>
          <cell r="AH9">
            <v>27429</v>
          </cell>
          <cell r="AI9">
            <v>25312</v>
          </cell>
          <cell r="AJ9">
            <v>27999</v>
          </cell>
          <cell r="AK9">
            <v>28193</v>
          </cell>
          <cell r="AL9">
            <v>30391</v>
          </cell>
          <cell r="AM9">
            <v>26466</v>
          </cell>
          <cell r="AN9">
            <v>26178</v>
          </cell>
          <cell r="AO9">
            <v>27481</v>
          </cell>
          <cell r="AP9">
            <v>26334</v>
          </cell>
          <cell r="AQ9">
            <v>26392</v>
          </cell>
          <cell r="AR9">
            <v>26899</v>
          </cell>
          <cell r="AS9">
            <v>27935</v>
          </cell>
          <cell r="AT9">
            <v>30825</v>
          </cell>
          <cell r="AU9">
            <v>27945</v>
          </cell>
          <cell r="AV9">
            <v>31305</v>
          </cell>
          <cell r="AW9" t="e">
            <v>#N/A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Coins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>
            <v>15339</v>
          </cell>
          <cell r="N10">
            <v>16179</v>
          </cell>
          <cell r="O10">
            <v>15213</v>
          </cell>
          <cell r="P10">
            <v>14112</v>
          </cell>
          <cell r="Q10">
            <v>13871</v>
          </cell>
          <cell r="R10">
            <v>14226</v>
          </cell>
          <cell r="S10">
            <v>14111</v>
          </cell>
          <cell r="T10">
            <v>13580</v>
          </cell>
          <cell r="U10">
            <v>13855</v>
          </cell>
          <cell r="V10">
            <v>14081</v>
          </cell>
          <cell r="W10">
            <v>14284</v>
          </cell>
          <cell r="X10">
            <v>15756</v>
          </cell>
          <cell r="Y10">
            <v>16444</v>
          </cell>
          <cell r="Z10">
            <v>18247</v>
          </cell>
          <cell r="AA10">
            <v>16907</v>
          </cell>
          <cell r="AB10">
            <v>16176</v>
          </cell>
          <cell r="AC10">
            <v>15620</v>
          </cell>
          <cell r="AD10">
            <v>15667</v>
          </cell>
          <cell r="AE10">
            <v>16075</v>
          </cell>
          <cell r="AF10">
            <v>16497</v>
          </cell>
          <cell r="AG10">
            <v>17068</v>
          </cell>
          <cell r="AH10">
            <v>18433</v>
          </cell>
          <cell r="AI10">
            <v>18581</v>
          </cell>
          <cell r="AJ10">
            <v>21507</v>
          </cell>
          <cell r="AK10">
            <v>22160</v>
          </cell>
          <cell r="AL10">
            <v>23315</v>
          </cell>
          <cell r="AM10">
            <v>20699</v>
          </cell>
          <cell r="AN10">
            <v>20384</v>
          </cell>
          <cell r="AO10">
            <v>20801</v>
          </cell>
          <cell r="AP10">
            <v>19600</v>
          </cell>
          <cell r="AQ10">
            <v>19860</v>
          </cell>
          <cell r="AR10">
            <v>19885</v>
          </cell>
          <cell r="AS10">
            <v>20934</v>
          </cell>
          <cell r="AT10">
            <v>22531</v>
          </cell>
          <cell r="AU10">
            <v>22296</v>
          </cell>
          <cell r="AV10">
            <v>26224</v>
          </cell>
          <cell r="AW10" t="e">
            <v>#N/A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Collectibles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>
            <v>183912</v>
          </cell>
          <cell r="N11">
            <v>194824</v>
          </cell>
          <cell r="O11">
            <v>185151</v>
          </cell>
          <cell r="P11">
            <v>169908</v>
          </cell>
          <cell r="Q11">
            <v>168558</v>
          </cell>
          <cell r="R11">
            <v>171760</v>
          </cell>
          <cell r="S11">
            <v>173352</v>
          </cell>
          <cell r="T11">
            <v>173117</v>
          </cell>
          <cell r="U11">
            <v>181474</v>
          </cell>
          <cell r="V11">
            <v>187566</v>
          </cell>
          <cell r="W11">
            <v>187893</v>
          </cell>
          <cell r="X11">
            <v>187194</v>
          </cell>
          <cell r="Y11">
            <v>192978</v>
          </cell>
          <cell r="Z11">
            <v>208112</v>
          </cell>
          <cell r="AA11">
            <v>196556</v>
          </cell>
          <cell r="AB11">
            <v>191759</v>
          </cell>
          <cell r="AC11">
            <v>187441</v>
          </cell>
          <cell r="AD11">
            <v>191571</v>
          </cell>
          <cell r="AE11">
            <v>199172</v>
          </cell>
          <cell r="AF11">
            <v>206754</v>
          </cell>
          <cell r="AG11">
            <v>217932</v>
          </cell>
          <cell r="AH11">
            <v>243963</v>
          </cell>
          <cell r="AI11">
            <v>239953</v>
          </cell>
          <cell r="AJ11">
            <v>244725</v>
          </cell>
          <cell r="AK11">
            <v>248630</v>
          </cell>
          <cell r="AL11">
            <v>260844</v>
          </cell>
          <cell r="AM11">
            <v>239396</v>
          </cell>
          <cell r="AN11">
            <v>233453</v>
          </cell>
          <cell r="AO11">
            <v>241987</v>
          </cell>
          <cell r="AP11">
            <v>232455</v>
          </cell>
          <cell r="AQ11">
            <v>235327</v>
          </cell>
          <cell r="AR11">
            <v>241710</v>
          </cell>
          <cell r="AS11">
            <v>257964</v>
          </cell>
          <cell r="AT11">
            <v>286799</v>
          </cell>
          <cell r="AU11">
            <v>277924</v>
          </cell>
          <cell r="AV11">
            <v>283018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Home&amp;Living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>
            <v>33089</v>
          </cell>
          <cell r="N12">
            <v>38415</v>
          </cell>
          <cell r="O12">
            <v>37828</v>
          </cell>
          <cell r="P12">
            <v>37478</v>
          </cell>
          <cell r="Q12">
            <v>38440</v>
          </cell>
          <cell r="R12">
            <v>40457</v>
          </cell>
          <cell r="S12">
            <v>42463</v>
          </cell>
          <cell r="T12">
            <v>41461</v>
          </cell>
          <cell r="U12">
            <v>48663</v>
          </cell>
          <cell r="V12">
            <v>55683</v>
          </cell>
          <cell r="W12">
            <v>53647</v>
          </cell>
          <cell r="X12">
            <v>62707</v>
          </cell>
          <cell r="Y12">
            <v>66831</v>
          </cell>
          <cell r="Z12">
            <v>77094</v>
          </cell>
          <cell r="AA12">
            <v>74531</v>
          </cell>
          <cell r="AB12">
            <v>73140</v>
          </cell>
          <cell r="AC12">
            <v>72422</v>
          </cell>
          <cell r="AD12">
            <v>76107</v>
          </cell>
          <cell r="AE12">
            <v>79592</v>
          </cell>
          <cell r="AF12">
            <v>82693</v>
          </cell>
          <cell r="AG12">
            <v>88797</v>
          </cell>
          <cell r="AH12">
            <v>100933</v>
          </cell>
          <cell r="AI12">
            <v>90830</v>
          </cell>
          <cell r="AJ12">
            <v>106157</v>
          </cell>
          <cell r="AK12">
            <v>107840</v>
          </cell>
          <cell r="AL12">
            <v>117476</v>
          </cell>
          <cell r="AM12">
            <v>107637</v>
          </cell>
          <cell r="AN12">
            <v>105200</v>
          </cell>
          <cell r="AO12">
            <v>111209</v>
          </cell>
          <cell r="AP12">
            <v>109842</v>
          </cell>
          <cell r="AQ12">
            <v>112996</v>
          </cell>
          <cell r="AR12">
            <v>118526</v>
          </cell>
          <cell r="AS12">
            <v>125425</v>
          </cell>
          <cell r="AT12">
            <v>138281</v>
          </cell>
          <cell r="AU12">
            <v>121387</v>
          </cell>
          <cell r="AV12">
            <v>140288</v>
          </cell>
          <cell r="AW12" t="e">
            <v>#N/A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Pottery&amp;Glass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>
            <v>66204</v>
          </cell>
          <cell r="N13">
            <v>70329</v>
          </cell>
          <cell r="O13">
            <v>67374</v>
          </cell>
          <cell r="P13">
            <v>64500</v>
          </cell>
          <cell r="Q13">
            <v>63831</v>
          </cell>
          <cell r="R13">
            <v>63776</v>
          </cell>
          <cell r="S13">
            <v>63341</v>
          </cell>
          <cell r="T13">
            <v>61782</v>
          </cell>
          <cell r="U13">
            <v>63452</v>
          </cell>
          <cell r="V13">
            <v>65655</v>
          </cell>
          <cell r="W13">
            <v>60816</v>
          </cell>
          <cell r="X13">
            <v>64981</v>
          </cell>
          <cell r="Y13">
            <v>68536</v>
          </cell>
          <cell r="Z13">
            <v>74693</v>
          </cell>
          <cell r="AA13">
            <v>70577</v>
          </cell>
          <cell r="AB13">
            <v>68645</v>
          </cell>
          <cell r="AC13">
            <v>66676</v>
          </cell>
          <cell r="AD13">
            <v>65185</v>
          </cell>
          <cell r="AE13">
            <v>65336</v>
          </cell>
          <cell r="AF13">
            <v>68787</v>
          </cell>
          <cell r="AG13">
            <v>72714</v>
          </cell>
          <cell r="AH13">
            <v>80511</v>
          </cell>
          <cell r="AI13">
            <v>71507</v>
          </cell>
          <cell r="AJ13">
            <v>78056</v>
          </cell>
          <cell r="AK13">
            <v>79466</v>
          </cell>
          <cell r="AL13">
            <v>84101</v>
          </cell>
          <cell r="AM13">
            <v>75674</v>
          </cell>
          <cell r="AN13">
            <v>74643</v>
          </cell>
          <cell r="AO13">
            <v>77511</v>
          </cell>
          <cell r="AP13">
            <v>73244</v>
          </cell>
          <cell r="AQ13">
            <v>73458</v>
          </cell>
          <cell r="AR13">
            <v>75855</v>
          </cell>
          <cell r="AS13">
            <v>79033</v>
          </cell>
          <cell r="AT13">
            <v>86938</v>
          </cell>
          <cell r="AU13">
            <v>75309</v>
          </cell>
          <cell r="AV13">
            <v>83206</v>
          </cell>
          <cell r="AW13" t="e">
            <v>#N/A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Stamps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>
            <v>6673</v>
          </cell>
          <cell r="N14">
            <v>6974</v>
          </cell>
          <cell r="O14">
            <v>6316</v>
          </cell>
          <cell r="P14">
            <v>5963</v>
          </cell>
          <cell r="Q14">
            <v>5766</v>
          </cell>
          <cell r="R14">
            <v>5959</v>
          </cell>
          <cell r="S14">
            <v>5985</v>
          </cell>
          <cell r="T14">
            <v>5698</v>
          </cell>
          <cell r="U14">
            <v>5859</v>
          </cell>
          <cell r="V14">
            <v>5926</v>
          </cell>
          <cell r="W14">
            <v>5903</v>
          </cell>
          <cell r="X14">
            <v>6650</v>
          </cell>
          <cell r="Y14">
            <v>6875</v>
          </cell>
          <cell r="Z14">
            <v>7435</v>
          </cell>
          <cell r="AA14">
            <v>6730</v>
          </cell>
          <cell r="AB14">
            <v>6226</v>
          </cell>
          <cell r="AC14">
            <v>6008</v>
          </cell>
          <cell r="AD14">
            <v>6077</v>
          </cell>
          <cell r="AE14">
            <v>6231</v>
          </cell>
          <cell r="AF14">
            <v>6358</v>
          </cell>
          <cell r="AG14">
            <v>6638</v>
          </cell>
          <cell r="AH14">
            <v>7388</v>
          </cell>
          <cell r="AI14">
            <v>6874</v>
          </cell>
          <cell r="AJ14">
            <v>7994</v>
          </cell>
          <cell r="AK14">
            <v>8180</v>
          </cell>
          <cell r="AL14">
            <v>8574</v>
          </cell>
          <cell r="AM14">
            <v>7512</v>
          </cell>
          <cell r="AN14">
            <v>7418</v>
          </cell>
          <cell r="AO14">
            <v>7619</v>
          </cell>
          <cell r="AP14">
            <v>7242</v>
          </cell>
          <cell r="AQ14">
            <v>7079</v>
          </cell>
          <cell r="AR14">
            <v>7026</v>
          </cell>
          <cell r="AS14">
            <v>7504</v>
          </cell>
          <cell r="AT14">
            <v>8194</v>
          </cell>
          <cell r="AU14">
            <v>7706</v>
          </cell>
          <cell r="AV14">
            <v>9184</v>
          </cell>
          <cell r="AW14" t="e">
            <v>#N/A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Apparel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>
            <v>85471</v>
          </cell>
          <cell r="N15">
            <v>95609</v>
          </cell>
          <cell r="O15">
            <v>93677</v>
          </cell>
          <cell r="P15">
            <v>89357</v>
          </cell>
          <cell r="Q15">
            <v>88555</v>
          </cell>
          <cell r="R15">
            <v>91233</v>
          </cell>
          <cell r="S15">
            <v>97655</v>
          </cell>
          <cell r="T15">
            <v>99583</v>
          </cell>
          <cell r="U15">
            <v>110829</v>
          </cell>
          <cell r="V15">
            <v>111417</v>
          </cell>
          <cell r="W15">
            <v>104919</v>
          </cell>
          <cell r="X15">
            <v>112628</v>
          </cell>
          <cell r="Y15">
            <v>118834</v>
          </cell>
          <cell r="Z15">
            <v>135169</v>
          </cell>
          <cell r="AA15">
            <v>130872</v>
          </cell>
          <cell r="AB15">
            <v>127703</v>
          </cell>
          <cell r="AC15">
            <v>124098</v>
          </cell>
          <cell r="AD15">
            <v>128782</v>
          </cell>
          <cell r="AE15">
            <v>140443</v>
          </cell>
          <cell r="AF15">
            <v>148171</v>
          </cell>
          <cell r="AG15">
            <v>162722</v>
          </cell>
          <cell r="AH15">
            <v>179656</v>
          </cell>
          <cell r="AI15">
            <v>164949</v>
          </cell>
          <cell r="AJ15">
            <v>179409</v>
          </cell>
          <cell r="AK15">
            <v>185975</v>
          </cell>
          <cell r="AL15">
            <v>203959</v>
          </cell>
          <cell r="AM15">
            <v>191384</v>
          </cell>
          <cell r="AN15">
            <v>184002</v>
          </cell>
          <cell r="AO15">
            <v>189264</v>
          </cell>
          <cell r="AP15">
            <v>187097</v>
          </cell>
          <cell r="AQ15">
            <v>198311</v>
          </cell>
          <cell r="AR15">
            <v>211387</v>
          </cell>
          <cell r="AS15">
            <v>234067</v>
          </cell>
          <cell r="AT15">
            <v>248541</v>
          </cell>
          <cell r="AU15">
            <v>227967</v>
          </cell>
          <cell r="AV15">
            <v>251919</v>
          </cell>
          <cell r="AW15" t="e">
            <v>#N/A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  <cell r="B16" t="str">
            <v>Health&amp;Beauty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>
            <v>15096</v>
          </cell>
          <cell r="N16">
            <v>17046</v>
          </cell>
          <cell r="O16">
            <v>17417</v>
          </cell>
          <cell r="P16">
            <v>17412</v>
          </cell>
          <cell r="Q16">
            <v>17264</v>
          </cell>
          <cell r="R16">
            <v>18018</v>
          </cell>
          <cell r="S16">
            <v>18399</v>
          </cell>
          <cell r="T16">
            <v>18070</v>
          </cell>
          <cell r="U16">
            <v>20289</v>
          </cell>
          <cell r="V16">
            <v>20977</v>
          </cell>
          <cell r="W16">
            <v>20697</v>
          </cell>
          <cell r="X16">
            <v>24117</v>
          </cell>
          <cell r="Y16">
            <v>24709</v>
          </cell>
          <cell r="Z16">
            <v>27481</v>
          </cell>
          <cell r="AA16">
            <v>26791</v>
          </cell>
          <cell r="AB16">
            <v>27202</v>
          </cell>
          <cell r="AC16">
            <v>26568</v>
          </cell>
          <cell r="AD16">
            <v>27826</v>
          </cell>
          <cell r="AE16">
            <v>28763</v>
          </cell>
          <cell r="AF16">
            <v>29682</v>
          </cell>
          <cell r="AG16">
            <v>32268</v>
          </cell>
          <cell r="AH16">
            <v>36612</v>
          </cell>
          <cell r="AI16">
            <v>34968</v>
          </cell>
          <cell r="AJ16">
            <v>41906</v>
          </cell>
          <cell r="AK16">
            <v>41910</v>
          </cell>
          <cell r="AL16">
            <v>45808</v>
          </cell>
          <cell r="AM16">
            <v>43179</v>
          </cell>
          <cell r="AN16">
            <v>43252</v>
          </cell>
          <cell r="AO16">
            <v>45518</v>
          </cell>
          <cell r="AP16">
            <v>44253</v>
          </cell>
          <cell r="AQ16">
            <v>45042</v>
          </cell>
          <cell r="AR16">
            <v>46283</v>
          </cell>
          <cell r="AS16">
            <v>49040</v>
          </cell>
          <cell r="AT16">
            <v>54468</v>
          </cell>
          <cell r="AU16">
            <v>51329</v>
          </cell>
          <cell r="AV16">
            <v>61663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  <cell r="BB16" t="e">
            <v>#N/A</v>
          </cell>
          <cell r="BC16" t="e">
            <v>#N/A</v>
          </cell>
          <cell r="BD16" t="e">
            <v>#N/A</v>
          </cell>
          <cell r="BE16" t="e">
            <v>#N/A</v>
          </cell>
          <cell r="BF16" t="e">
            <v>#N/A</v>
          </cell>
          <cell r="BG16" t="e">
            <v>#N/A</v>
          </cell>
          <cell r="BH16" t="e">
            <v>#N/A</v>
          </cell>
          <cell r="BI16" t="e">
            <v>#N/A</v>
          </cell>
          <cell r="BJ16" t="e">
            <v>#N/A</v>
          </cell>
          <cell r="BK16" t="e">
            <v>#N/A</v>
          </cell>
        </row>
        <row r="17">
          <cell r="A17">
            <v>15</v>
          </cell>
          <cell r="B17" t="str">
            <v>Crafts</v>
          </cell>
          <cell r="C17" t="e">
            <v>#N/A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>
            <v>22930</v>
          </cell>
          <cell r="N17">
            <v>25692</v>
          </cell>
          <cell r="O17">
            <v>24224</v>
          </cell>
          <cell r="P17">
            <v>23859</v>
          </cell>
          <cell r="Q17">
            <v>23826</v>
          </cell>
          <cell r="R17">
            <v>24570</v>
          </cell>
          <cell r="S17">
            <v>25115</v>
          </cell>
          <cell r="T17">
            <v>25004</v>
          </cell>
          <cell r="U17">
            <v>26934</v>
          </cell>
          <cell r="V17">
            <v>26782</v>
          </cell>
          <cell r="W17">
            <v>23500</v>
          </cell>
          <cell r="X17">
            <v>26663</v>
          </cell>
          <cell r="Y17">
            <v>28564</v>
          </cell>
          <cell r="Z17">
            <v>32344</v>
          </cell>
          <cell r="AA17">
            <v>30940</v>
          </cell>
          <cell r="AB17">
            <v>30224</v>
          </cell>
          <cell r="AC17">
            <v>29385</v>
          </cell>
          <cell r="AD17">
            <v>30155</v>
          </cell>
          <cell r="AE17">
            <v>31610</v>
          </cell>
          <cell r="AF17">
            <v>33190</v>
          </cell>
          <cell r="AG17">
            <v>33894</v>
          </cell>
          <cell r="AH17">
            <v>36396</v>
          </cell>
          <cell r="AI17">
            <v>29895</v>
          </cell>
          <cell r="AJ17">
            <v>35743</v>
          </cell>
          <cell r="AK17">
            <v>37869</v>
          </cell>
          <cell r="AL17">
            <v>42110</v>
          </cell>
          <cell r="AM17">
            <v>38856</v>
          </cell>
          <cell r="AN17">
            <v>37312</v>
          </cell>
          <cell r="AO17">
            <v>39586</v>
          </cell>
          <cell r="AP17">
            <v>38716</v>
          </cell>
          <cell r="AQ17">
            <v>39629</v>
          </cell>
          <cell r="AR17">
            <v>41437</v>
          </cell>
          <cell r="AS17">
            <v>43406</v>
          </cell>
          <cell r="AT17">
            <v>46647</v>
          </cell>
          <cell r="AU17">
            <v>37150</v>
          </cell>
          <cell r="AV17">
            <v>45320</v>
          </cell>
          <cell r="AW17" t="e">
            <v>#N/A</v>
          </cell>
          <cell r="AX17" t="e">
            <v>#N/A</v>
          </cell>
          <cell r="AY17" t="e">
            <v>#N/A</v>
          </cell>
          <cell r="AZ17" t="e">
            <v>#N/A</v>
          </cell>
          <cell r="BA17" t="e">
            <v>#N/A</v>
          </cell>
          <cell r="BB17" t="e">
            <v>#N/A</v>
          </cell>
          <cell r="BC17" t="e">
            <v>#N/A</v>
          </cell>
          <cell r="BD17" t="e">
            <v>#N/A</v>
          </cell>
          <cell r="BE17" t="e">
            <v>#N/A</v>
          </cell>
          <cell r="BF17" t="e">
            <v>#N/A</v>
          </cell>
          <cell r="BG17" t="e">
            <v>#N/A</v>
          </cell>
          <cell r="BH17" t="e">
            <v>#N/A</v>
          </cell>
          <cell r="BI17" t="e">
            <v>#N/A</v>
          </cell>
          <cell r="BJ17" t="e">
            <v>#N/A</v>
          </cell>
          <cell r="BK17" t="e">
            <v>#N/A</v>
          </cell>
        </row>
        <row r="18">
          <cell r="A18">
            <v>16</v>
          </cell>
          <cell r="B18" t="str">
            <v>JewelryGemsWatches</v>
          </cell>
          <cell r="C18" t="e">
            <v>#N/A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>
            <v>41809</v>
          </cell>
          <cell r="N18">
            <v>44461</v>
          </cell>
          <cell r="O18">
            <v>42614</v>
          </cell>
          <cell r="P18">
            <v>41111</v>
          </cell>
          <cell r="Q18">
            <v>40560</v>
          </cell>
          <cell r="R18">
            <v>41492</v>
          </cell>
          <cell r="S18">
            <v>42001</v>
          </cell>
          <cell r="T18">
            <v>40989</v>
          </cell>
          <cell r="U18">
            <v>43904</v>
          </cell>
          <cell r="V18">
            <v>45293</v>
          </cell>
          <cell r="W18">
            <v>46337</v>
          </cell>
          <cell r="X18">
            <v>46373</v>
          </cell>
          <cell r="Y18">
            <v>48981</v>
          </cell>
          <cell r="Z18">
            <v>53607</v>
          </cell>
          <cell r="AA18">
            <v>50535</v>
          </cell>
          <cell r="AB18">
            <v>49753</v>
          </cell>
          <cell r="AC18">
            <v>48107</v>
          </cell>
          <cell r="AD18">
            <v>49260</v>
          </cell>
          <cell r="AE18">
            <v>50566</v>
          </cell>
          <cell r="AF18">
            <v>51883</v>
          </cell>
          <cell r="AG18">
            <v>55027</v>
          </cell>
          <cell r="AH18">
            <v>62596</v>
          </cell>
          <cell r="AI18">
            <v>63366</v>
          </cell>
          <cell r="AJ18">
            <v>65411</v>
          </cell>
          <cell r="AK18">
            <v>67450</v>
          </cell>
          <cell r="AL18">
            <v>70736</v>
          </cell>
          <cell r="AM18">
            <v>64384</v>
          </cell>
          <cell r="AN18">
            <v>63415</v>
          </cell>
          <cell r="AO18">
            <v>66089</v>
          </cell>
          <cell r="AP18">
            <v>63269</v>
          </cell>
          <cell r="AQ18">
            <v>63691</v>
          </cell>
          <cell r="AR18">
            <v>65185</v>
          </cell>
          <cell r="AS18">
            <v>68744</v>
          </cell>
          <cell r="AT18">
            <v>77059</v>
          </cell>
          <cell r="AU18">
            <v>77312</v>
          </cell>
          <cell r="AV18">
            <v>79112</v>
          </cell>
          <cell r="AW18" t="e">
            <v>#N/A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e">
            <v>#N/A</v>
          </cell>
          <cell r="BE18" t="e">
            <v>#N/A</v>
          </cell>
          <cell r="BF18" t="e">
            <v>#N/A</v>
          </cell>
          <cell r="BG18" t="e">
            <v>#N/A</v>
          </cell>
          <cell r="BH18" t="e">
            <v>#N/A</v>
          </cell>
          <cell r="BI18" t="e">
            <v>#N/A</v>
          </cell>
          <cell r="BJ18" t="e">
            <v>#N/A</v>
          </cell>
          <cell r="BK18" t="e">
            <v>#N/A</v>
          </cell>
        </row>
        <row r="19">
          <cell r="A19">
            <v>17</v>
          </cell>
          <cell r="B19" t="str">
            <v>Toys</v>
          </cell>
          <cell r="C19" t="e">
            <v>#N/A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>
            <v>135917</v>
          </cell>
          <cell r="N19">
            <v>146495</v>
          </cell>
          <cell r="O19">
            <v>138842</v>
          </cell>
          <cell r="P19">
            <v>130532</v>
          </cell>
          <cell r="Q19">
            <v>130636</v>
          </cell>
          <cell r="R19">
            <v>133256</v>
          </cell>
          <cell r="S19">
            <v>133283</v>
          </cell>
          <cell r="T19">
            <v>127879</v>
          </cell>
          <cell r="U19">
            <v>134826</v>
          </cell>
          <cell r="V19">
            <v>145499</v>
          </cell>
          <cell r="W19">
            <v>153054</v>
          </cell>
          <cell r="X19">
            <v>143471</v>
          </cell>
          <cell r="Y19">
            <v>145747</v>
          </cell>
          <cell r="Z19">
            <v>160552</v>
          </cell>
          <cell r="AA19">
            <v>152277</v>
          </cell>
          <cell r="AB19">
            <v>149959</v>
          </cell>
          <cell r="AC19">
            <v>145866</v>
          </cell>
          <cell r="AD19">
            <v>148180</v>
          </cell>
          <cell r="AE19">
            <v>151698</v>
          </cell>
          <cell r="AF19">
            <v>154883</v>
          </cell>
          <cell r="AG19">
            <v>163720</v>
          </cell>
          <cell r="AH19">
            <v>189975</v>
          </cell>
          <cell r="AI19">
            <v>200435</v>
          </cell>
          <cell r="AJ19">
            <v>190203</v>
          </cell>
          <cell r="AK19">
            <v>188073</v>
          </cell>
          <cell r="AL19">
            <v>199551</v>
          </cell>
          <cell r="AM19">
            <v>180526</v>
          </cell>
          <cell r="AN19">
            <v>175448</v>
          </cell>
          <cell r="AO19">
            <v>183384</v>
          </cell>
          <cell r="AP19">
            <v>177608</v>
          </cell>
          <cell r="AQ19">
            <v>178941</v>
          </cell>
          <cell r="AR19">
            <v>179763</v>
          </cell>
          <cell r="AS19">
            <v>192179</v>
          </cell>
          <cell r="AT19">
            <v>219238</v>
          </cell>
          <cell r="AU19">
            <v>219148</v>
          </cell>
          <cell r="AV19">
            <v>216017</v>
          </cell>
          <cell r="AW19" t="e">
            <v>#N/A</v>
          </cell>
          <cell r="AX19" t="e">
            <v>#N/A</v>
          </cell>
          <cell r="AY19" t="e">
            <v>#N/A</v>
          </cell>
          <cell r="AZ19" t="e">
            <v>#N/A</v>
          </cell>
          <cell r="BA19" t="e">
            <v>#N/A</v>
          </cell>
          <cell r="BB19" t="e">
            <v>#N/A</v>
          </cell>
          <cell r="BC19" t="e">
            <v>#N/A</v>
          </cell>
          <cell r="BD19" t="e">
            <v>#N/A</v>
          </cell>
          <cell r="BE19" t="e">
            <v>#N/A</v>
          </cell>
          <cell r="BF19" t="e">
            <v>#N/A</v>
          </cell>
          <cell r="BG19" t="e">
            <v>#N/A</v>
          </cell>
          <cell r="BH19" t="e">
            <v>#N/A</v>
          </cell>
          <cell r="BI19" t="e">
            <v>#N/A</v>
          </cell>
          <cell r="BJ19" t="e">
            <v>#N/A</v>
          </cell>
          <cell r="BK19" t="e">
            <v>#N/A</v>
          </cell>
        </row>
        <row r="20">
          <cell r="A20">
            <v>18</v>
          </cell>
          <cell r="B20" t="str">
            <v>EverythingElse</v>
          </cell>
          <cell r="C20" t="e">
            <v>#N/A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>
            <v>25501</v>
          </cell>
          <cell r="N20">
            <v>27481</v>
          </cell>
          <cell r="O20">
            <v>26460</v>
          </cell>
          <cell r="P20">
            <v>25981</v>
          </cell>
          <cell r="Q20">
            <v>26596</v>
          </cell>
          <cell r="R20">
            <v>28029</v>
          </cell>
          <cell r="S20">
            <v>28874</v>
          </cell>
          <cell r="T20">
            <v>33942</v>
          </cell>
          <cell r="U20">
            <v>38374</v>
          </cell>
          <cell r="V20">
            <v>30364</v>
          </cell>
          <cell r="W20">
            <v>29637</v>
          </cell>
          <cell r="X20">
            <v>31900</v>
          </cell>
          <cell r="Y20">
            <v>32499</v>
          </cell>
          <cell r="Z20">
            <v>36300</v>
          </cell>
          <cell r="AA20">
            <v>34772</v>
          </cell>
          <cell r="AB20">
            <v>34575</v>
          </cell>
          <cell r="AC20">
            <v>33389</v>
          </cell>
          <cell r="AD20">
            <v>34865</v>
          </cell>
          <cell r="AE20">
            <v>38320</v>
          </cell>
          <cell r="AF20">
            <v>41361</v>
          </cell>
          <cell r="AG20">
            <v>47989</v>
          </cell>
          <cell r="AH20">
            <v>43220</v>
          </cell>
          <cell r="AI20">
            <v>40854</v>
          </cell>
          <cell r="AJ20">
            <v>45482</v>
          </cell>
          <cell r="AK20">
            <v>45339</v>
          </cell>
          <cell r="AL20">
            <v>49060</v>
          </cell>
          <cell r="AM20">
            <v>44540</v>
          </cell>
          <cell r="AN20">
            <v>44197</v>
          </cell>
          <cell r="AO20">
            <v>45891</v>
          </cell>
          <cell r="AP20">
            <v>44136</v>
          </cell>
          <cell r="AQ20">
            <v>46404</v>
          </cell>
          <cell r="AR20">
            <v>54764</v>
          </cell>
          <cell r="AS20">
            <v>65363</v>
          </cell>
          <cell r="AT20">
            <v>49355</v>
          </cell>
          <cell r="AU20">
            <v>44268</v>
          </cell>
          <cell r="AV20">
            <v>50090</v>
          </cell>
          <cell r="AW20" t="e">
            <v>#N/A</v>
          </cell>
          <cell r="AX20" t="e">
            <v>#N/A</v>
          </cell>
          <cell r="AY20" t="e">
            <v>#N/A</v>
          </cell>
          <cell r="AZ20" t="e">
            <v>#N/A</v>
          </cell>
          <cell r="BA20" t="e">
            <v>#N/A</v>
          </cell>
          <cell r="BB20" t="e">
            <v>#N/A</v>
          </cell>
          <cell r="BC20" t="e">
            <v>#N/A</v>
          </cell>
          <cell r="BD20" t="e">
            <v>#N/A</v>
          </cell>
          <cell r="BE20" t="e">
            <v>#N/A</v>
          </cell>
          <cell r="BF20" t="e">
            <v>#N/A</v>
          </cell>
          <cell r="BG20" t="e">
            <v>#N/A</v>
          </cell>
          <cell r="BH20" t="e">
            <v>#N/A</v>
          </cell>
          <cell r="BI20" t="e">
            <v>#N/A</v>
          </cell>
          <cell r="BJ20" t="e">
            <v>#N/A</v>
          </cell>
          <cell r="BK20" t="e">
            <v>#N/A</v>
          </cell>
        </row>
        <row r="21">
          <cell r="A21">
            <v>19</v>
          </cell>
          <cell r="B21" t="str">
            <v>Special Vehicles</v>
          </cell>
          <cell r="C21" t="e">
            <v>#N/A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  <cell r="N21" t="e">
            <v>#N/A</v>
          </cell>
          <cell r="O21" t="e">
            <v>#N/A</v>
          </cell>
          <cell r="P21" t="e">
            <v>#N/A</v>
          </cell>
          <cell r="Q21" t="e">
            <v>#N/A</v>
          </cell>
          <cell r="R21" t="e">
            <v>#N/A</v>
          </cell>
          <cell r="S21" t="e">
            <v>#N/A</v>
          </cell>
          <cell r="T21" t="e">
            <v>#N/A</v>
          </cell>
          <cell r="U21" t="e">
            <v>#N/A</v>
          </cell>
          <cell r="V21" t="e">
            <v>#N/A</v>
          </cell>
          <cell r="W21" t="e">
            <v>#N/A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e">
            <v>#N/A</v>
          </cell>
          <cell r="AK21" t="e">
            <v>#N/A</v>
          </cell>
          <cell r="AL21" t="e">
            <v>#N/A</v>
          </cell>
          <cell r="AM21" t="e">
            <v>#N/A</v>
          </cell>
          <cell r="AN21" t="e">
            <v>#N/A</v>
          </cell>
          <cell r="AO21" t="e">
            <v>#N/A</v>
          </cell>
          <cell r="AP21" t="e">
            <v>#N/A</v>
          </cell>
          <cell r="AQ21" t="e">
            <v>#N/A</v>
          </cell>
          <cell r="AR21" t="e">
            <v>#N/A</v>
          </cell>
          <cell r="AS21" t="e">
            <v>#N/A</v>
          </cell>
          <cell r="AT21" t="e">
            <v>#N/A</v>
          </cell>
          <cell r="AU21" t="e">
            <v>#N/A</v>
          </cell>
          <cell r="AV21" t="e">
            <v>#N/A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  <cell r="BB21" t="e">
            <v>#N/A</v>
          </cell>
          <cell r="BC21" t="e">
            <v>#N/A</v>
          </cell>
          <cell r="BD21" t="e">
            <v>#N/A</v>
          </cell>
          <cell r="BE21" t="e">
            <v>#N/A</v>
          </cell>
          <cell r="BF21" t="e">
            <v>#N/A</v>
          </cell>
          <cell r="BG21" t="e">
            <v>#N/A</v>
          </cell>
          <cell r="BH21" t="e">
            <v>#N/A</v>
          </cell>
          <cell r="BI21" t="e">
            <v>#N/A</v>
          </cell>
          <cell r="BJ21" t="e">
            <v>#N/A</v>
          </cell>
          <cell r="BK21" t="e">
            <v>#N/A</v>
          </cell>
        </row>
        <row r="22">
          <cell r="A22">
            <v>20</v>
          </cell>
          <cell r="B22" t="str">
            <v>Tickets</v>
          </cell>
          <cell r="C22" t="e">
            <v>#N/A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>
            <v>8285</v>
          </cell>
          <cell r="N22">
            <v>12414</v>
          </cell>
          <cell r="O22">
            <v>12423</v>
          </cell>
          <cell r="P22">
            <v>15396</v>
          </cell>
          <cell r="Q22">
            <v>17108</v>
          </cell>
          <cell r="R22">
            <v>19022</v>
          </cell>
          <cell r="S22">
            <v>21935</v>
          </cell>
          <cell r="T22">
            <v>17797</v>
          </cell>
          <cell r="U22">
            <v>19909</v>
          </cell>
          <cell r="V22">
            <v>17243</v>
          </cell>
          <cell r="W22">
            <v>13764</v>
          </cell>
          <cell r="X22">
            <v>11927</v>
          </cell>
          <cell r="Y22">
            <v>14504</v>
          </cell>
          <cell r="Z22">
            <v>16877</v>
          </cell>
          <cell r="AA22">
            <v>16592</v>
          </cell>
          <cell r="AB22">
            <v>18112</v>
          </cell>
          <cell r="AC22">
            <v>19428</v>
          </cell>
          <cell r="AD22">
            <v>20795</v>
          </cell>
          <cell r="AE22">
            <v>26733</v>
          </cell>
          <cell r="AF22">
            <v>25853</v>
          </cell>
          <cell r="AG22">
            <v>30568</v>
          </cell>
          <cell r="AH22">
            <v>26645</v>
          </cell>
          <cell r="AI22">
            <v>23475</v>
          </cell>
          <cell r="AJ22">
            <v>17970</v>
          </cell>
          <cell r="AK22">
            <v>19978</v>
          </cell>
          <cell r="AL22">
            <v>28905</v>
          </cell>
          <cell r="AM22">
            <v>26194</v>
          </cell>
          <cell r="AN22">
            <v>27250</v>
          </cell>
          <cell r="AO22">
            <v>30445</v>
          </cell>
          <cell r="AP22">
            <v>36024</v>
          </cell>
          <cell r="AQ22">
            <v>41398</v>
          </cell>
          <cell r="AR22">
            <v>40044</v>
          </cell>
          <cell r="AS22">
            <v>41298</v>
          </cell>
          <cell r="AT22">
            <v>36451</v>
          </cell>
          <cell r="AU22">
            <v>36355</v>
          </cell>
          <cell r="AV22">
            <v>22794</v>
          </cell>
          <cell r="AW22" t="e">
            <v>#N/A</v>
          </cell>
          <cell r="AX22" t="e">
            <v>#N/A</v>
          </cell>
          <cell r="AY22" t="e">
            <v>#N/A</v>
          </cell>
          <cell r="AZ22" t="e">
            <v>#N/A</v>
          </cell>
          <cell r="BA22" t="e">
            <v>#N/A</v>
          </cell>
          <cell r="BB22" t="e">
            <v>#N/A</v>
          </cell>
          <cell r="BC22" t="e">
            <v>#N/A</v>
          </cell>
          <cell r="BD22" t="e">
            <v>#N/A</v>
          </cell>
          <cell r="BE22" t="e">
            <v>#N/A</v>
          </cell>
          <cell r="BF22" t="e">
            <v>#N/A</v>
          </cell>
          <cell r="BG22" t="e">
            <v>#N/A</v>
          </cell>
          <cell r="BH22" t="e">
            <v>#N/A</v>
          </cell>
          <cell r="BI22" t="e">
            <v>#N/A</v>
          </cell>
          <cell r="BJ22" t="e">
            <v>#N/A</v>
          </cell>
          <cell r="BK22" t="e">
            <v>#N/A</v>
          </cell>
        </row>
        <row r="23">
          <cell r="A23">
            <v>21</v>
          </cell>
          <cell r="B23" t="str">
            <v>Business</v>
          </cell>
          <cell r="C23" t="e">
            <v>#N/A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>
            <v>27299</v>
          </cell>
          <cell r="N23">
            <v>29791</v>
          </cell>
          <cell r="O23">
            <v>27041</v>
          </cell>
          <cell r="P23">
            <v>26320</v>
          </cell>
          <cell r="Q23">
            <v>26650</v>
          </cell>
          <cell r="R23">
            <v>27316</v>
          </cell>
          <cell r="S23">
            <v>27746</v>
          </cell>
          <cell r="T23">
            <v>26803</v>
          </cell>
          <cell r="U23">
            <v>28671</v>
          </cell>
          <cell r="V23">
            <v>29187</v>
          </cell>
          <cell r="W23">
            <v>29041</v>
          </cell>
          <cell r="X23">
            <v>32986</v>
          </cell>
          <cell r="Y23">
            <v>34339</v>
          </cell>
          <cell r="Z23">
            <v>38675</v>
          </cell>
          <cell r="AA23">
            <v>36749</v>
          </cell>
          <cell r="AB23">
            <v>35390</v>
          </cell>
          <cell r="AC23">
            <v>35033</v>
          </cell>
          <cell r="AD23">
            <v>36365</v>
          </cell>
          <cell r="AE23">
            <v>38329</v>
          </cell>
          <cell r="AF23">
            <v>39325</v>
          </cell>
          <cell r="AG23">
            <v>41694</v>
          </cell>
          <cell r="AH23">
            <v>45383</v>
          </cell>
          <cell r="AI23">
            <v>43432</v>
          </cell>
          <cell r="AJ23">
            <v>51859</v>
          </cell>
          <cell r="AK23">
            <v>52664</v>
          </cell>
          <cell r="AL23">
            <v>56783</v>
          </cell>
          <cell r="AM23">
            <v>51301</v>
          </cell>
          <cell r="AN23">
            <v>50649</v>
          </cell>
          <cell r="AO23">
            <v>51415</v>
          </cell>
          <cell r="AP23">
            <v>49495</v>
          </cell>
          <cell r="AQ23">
            <v>51308</v>
          </cell>
          <cell r="AR23">
            <v>52098</v>
          </cell>
          <cell r="AS23">
            <v>55776</v>
          </cell>
          <cell r="AT23">
            <v>59468</v>
          </cell>
          <cell r="AU23">
            <v>55589</v>
          </cell>
          <cell r="AV23">
            <v>65380</v>
          </cell>
          <cell r="AW23" t="e">
            <v>#N/A</v>
          </cell>
          <cell r="AX23" t="e">
            <v>#N/A</v>
          </cell>
          <cell r="AY23" t="e">
            <v>#N/A</v>
          </cell>
          <cell r="AZ23" t="e">
            <v>#N/A</v>
          </cell>
          <cell r="BA23" t="e">
            <v>#N/A</v>
          </cell>
          <cell r="BB23" t="e">
            <v>#N/A</v>
          </cell>
          <cell r="BC23" t="e">
            <v>#N/A</v>
          </cell>
          <cell r="BD23" t="e">
            <v>#N/A</v>
          </cell>
          <cell r="BE23" t="e">
            <v>#N/A</v>
          </cell>
          <cell r="BF23" t="e">
            <v>#N/A</v>
          </cell>
          <cell r="BG23" t="e">
            <v>#N/A</v>
          </cell>
          <cell r="BH23" t="e">
            <v>#N/A</v>
          </cell>
          <cell r="BI23" t="e">
            <v>#N/A</v>
          </cell>
          <cell r="BJ23" t="e">
            <v>#N/A</v>
          </cell>
          <cell r="BK23" t="e">
            <v>#N/A</v>
          </cell>
        </row>
        <row r="24">
          <cell r="A24">
            <v>22</v>
          </cell>
          <cell r="B24" t="str">
            <v>Computers</v>
          </cell>
          <cell r="C24" t="e">
            <v>#N/A</v>
          </cell>
          <cell r="D24" t="e">
            <v>#N/A</v>
          </cell>
          <cell r="E24" t="e">
            <v>#N/A</v>
          </cell>
          <cell r="F24" t="e">
            <v>#N/A</v>
          </cell>
          <cell r="G24" t="e">
            <v>#N/A</v>
          </cell>
          <cell r="H24" t="e">
            <v>#N/A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>
            <v>78966</v>
          </cell>
          <cell r="N24">
            <v>84005</v>
          </cell>
          <cell r="O24">
            <v>78596</v>
          </cell>
          <cell r="P24">
            <v>75124</v>
          </cell>
          <cell r="Q24">
            <v>74597</v>
          </cell>
          <cell r="R24">
            <v>76465</v>
          </cell>
          <cell r="S24">
            <v>79027</v>
          </cell>
          <cell r="T24">
            <v>72777</v>
          </cell>
          <cell r="U24">
            <v>78350</v>
          </cell>
          <cell r="V24">
            <v>81987</v>
          </cell>
          <cell r="W24">
            <v>85704</v>
          </cell>
          <cell r="X24">
            <v>94617</v>
          </cell>
          <cell r="Y24">
            <v>92959</v>
          </cell>
          <cell r="Z24">
            <v>102648</v>
          </cell>
          <cell r="AA24">
            <v>93788</v>
          </cell>
          <cell r="AB24">
            <v>89528</v>
          </cell>
          <cell r="AC24">
            <v>86045</v>
          </cell>
          <cell r="AD24">
            <v>91149</v>
          </cell>
          <cell r="AE24">
            <v>95724</v>
          </cell>
          <cell r="AF24">
            <v>96541</v>
          </cell>
          <cell r="AG24">
            <v>100375</v>
          </cell>
          <cell r="AH24">
            <v>107853</v>
          </cell>
          <cell r="AI24">
            <v>109406</v>
          </cell>
          <cell r="AJ24">
            <v>124945</v>
          </cell>
          <cell r="AK24">
            <v>120943</v>
          </cell>
          <cell r="AL24">
            <v>125796</v>
          </cell>
          <cell r="AM24">
            <v>113555</v>
          </cell>
          <cell r="AN24">
            <v>112314</v>
          </cell>
          <cell r="AO24">
            <v>113563</v>
          </cell>
          <cell r="AP24">
            <v>110884</v>
          </cell>
          <cell r="AQ24">
            <v>113707</v>
          </cell>
          <cell r="AR24">
            <v>112911</v>
          </cell>
          <cell r="AS24">
            <v>117359</v>
          </cell>
          <cell r="AT24">
            <v>124695</v>
          </cell>
          <cell r="AU24">
            <v>126323</v>
          </cell>
          <cell r="AV24">
            <v>145130</v>
          </cell>
          <cell r="AW24" t="e">
            <v>#N/A</v>
          </cell>
          <cell r="AX24" t="e">
            <v>#N/A</v>
          </cell>
          <cell r="AY24" t="e">
            <v>#N/A</v>
          </cell>
          <cell r="AZ24" t="e">
            <v>#N/A</v>
          </cell>
          <cell r="BA24" t="e">
            <v>#N/A</v>
          </cell>
          <cell r="BB24" t="e">
            <v>#N/A</v>
          </cell>
          <cell r="BC24" t="e">
            <v>#N/A</v>
          </cell>
          <cell r="BD24" t="e">
            <v>#N/A</v>
          </cell>
          <cell r="BE24" t="e">
            <v>#N/A</v>
          </cell>
          <cell r="BF24" t="e">
            <v>#N/A</v>
          </cell>
          <cell r="BG24" t="e">
            <v>#N/A</v>
          </cell>
          <cell r="BH24" t="e">
            <v>#N/A</v>
          </cell>
          <cell r="BI24" t="e">
            <v>#N/A</v>
          </cell>
          <cell r="BJ24" t="e">
            <v>#N/A</v>
          </cell>
          <cell r="BK24" t="e">
            <v>#N/A</v>
          </cell>
        </row>
        <row r="25">
          <cell r="A25">
            <v>23</v>
          </cell>
          <cell r="B25" t="str">
            <v>MusicalInstruments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>
            <v>29769</v>
          </cell>
          <cell r="N25">
            <v>32438</v>
          </cell>
          <cell r="O25">
            <v>31056</v>
          </cell>
          <cell r="P25">
            <v>30791</v>
          </cell>
          <cell r="Q25">
            <v>31049</v>
          </cell>
          <cell r="R25">
            <v>32794</v>
          </cell>
          <cell r="S25">
            <v>33848</v>
          </cell>
          <cell r="T25">
            <v>31524</v>
          </cell>
          <cell r="U25">
            <v>33482</v>
          </cell>
          <cell r="V25">
            <v>34479</v>
          </cell>
          <cell r="W25">
            <v>35583</v>
          </cell>
          <cell r="X25">
            <v>37988</v>
          </cell>
          <cell r="Y25">
            <v>39027</v>
          </cell>
          <cell r="Z25">
            <v>42909</v>
          </cell>
          <cell r="AA25">
            <v>39880</v>
          </cell>
          <cell r="AB25">
            <v>39516</v>
          </cell>
          <cell r="AC25">
            <v>39003</v>
          </cell>
          <cell r="AD25">
            <v>41224</v>
          </cell>
          <cell r="AE25">
            <v>43312</v>
          </cell>
          <cell r="AF25">
            <v>43770</v>
          </cell>
          <cell r="AG25">
            <v>45067</v>
          </cell>
          <cell r="AH25">
            <v>49003</v>
          </cell>
          <cell r="AI25">
            <v>48960</v>
          </cell>
          <cell r="AJ25">
            <v>52749</v>
          </cell>
          <cell r="AK25">
            <v>52257</v>
          </cell>
          <cell r="AL25">
            <v>54988</v>
          </cell>
          <cell r="AM25">
            <v>50808</v>
          </cell>
          <cell r="AN25">
            <v>50995</v>
          </cell>
          <cell r="AO25">
            <v>52898</v>
          </cell>
          <cell r="AP25">
            <v>52560</v>
          </cell>
          <cell r="AQ25">
            <v>53745</v>
          </cell>
          <cell r="AR25">
            <v>53829</v>
          </cell>
          <cell r="AS25">
            <v>55446</v>
          </cell>
          <cell r="AT25">
            <v>58973</v>
          </cell>
          <cell r="AU25">
            <v>57870</v>
          </cell>
          <cell r="AV25">
            <v>63039</v>
          </cell>
          <cell r="AW25" t="e">
            <v>#N/A</v>
          </cell>
          <cell r="AX25" t="e">
            <v>#N/A</v>
          </cell>
          <cell r="AY25" t="e">
            <v>#N/A</v>
          </cell>
          <cell r="AZ25" t="e">
            <v>#N/A</v>
          </cell>
          <cell r="BA25" t="e">
            <v>#N/A</v>
          </cell>
          <cell r="BB25" t="e">
            <v>#N/A</v>
          </cell>
          <cell r="BC25" t="e">
            <v>#N/A</v>
          </cell>
          <cell r="BD25" t="e">
            <v>#N/A</v>
          </cell>
          <cell r="BE25" t="e">
            <v>#N/A</v>
          </cell>
          <cell r="BF25" t="e">
            <v>#N/A</v>
          </cell>
          <cell r="BG25" t="e">
            <v>#N/A</v>
          </cell>
          <cell r="BH25" t="e">
            <v>#N/A</v>
          </cell>
          <cell r="BI25" t="e">
            <v>#N/A</v>
          </cell>
          <cell r="BJ25" t="e">
            <v>#N/A</v>
          </cell>
          <cell r="BK25" t="e">
            <v>#N/A</v>
          </cell>
        </row>
        <row r="26">
          <cell r="A26">
            <v>24</v>
          </cell>
          <cell r="B26" t="str">
            <v>VideoGames</v>
          </cell>
          <cell r="C26" t="e">
            <v>#N/A</v>
          </cell>
          <cell r="D26" t="e">
            <v>#N/A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>
            <v>39496</v>
          </cell>
          <cell r="N26">
            <v>40761</v>
          </cell>
          <cell r="O26">
            <v>37767</v>
          </cell>
          <cell r="P26">
            <v>35589</v>
          </cell>
          <cell r="Q26">
            <v>38425</v>
          </cell>
          <cell r="R26">
            <v>41064</v>
          </cell>
          <cell r="S26">
            <v>41271</v>
          </cell>
          <cell r="T26">
            <v>37632</v>
          </cell>
          <cell r="U26">
            <v>40613</v>
          </cell>
          <cell r="V26">
            <v>54799</v>
          </cell>
          <cell r="W26">
            <v>64463</v>
          </cell>
          <cell r="X26">
            <v>61513</v>
          </cell>
          <cell r="Y26">
            <v>52875</v>
          </cell>
          <cell r="Z26">
            <v>57918</v>
          </cell>
          <cell r="AA26">
            <v>52543</v>
          </cell>
          <cell r="AB26">
            <v>50079</v>
          </cell>
          <cell r="AC26">
            <v>50432</v>
          </cell>
          <cell r="AD26">
            <v>54172</v>
          </cell>
          <cell r="AE26">
            <v>54030</v>
          </cell>
          <cell r="AF26">
            <v>52661</v>
          </cell>
          <cell r="AG26">
            <v>55642</v>
          </cell>
          <cell r="AH26">
            <v>66024</v>
          </cell>
          <cell r="AI26">
            <v>74937</v>
          </cell>
          <cell r="AJ26">
            <v>78982</v>
          </cell>
          <cell r="AK26">
            <v>71441</v>
          </cell>
          <cell r="AL26">
            <v>75872</v>
          </cell>
          <cell r="AM26">
            <v>71919</v>
          </cell>
          <cell r="AN26">
            <v>68187</v>
          </cell>
          <cell r="AO26">
            <v>70861</v>
          </cell>
          <cell r="AP26">
            <v>71808</v>
          </cell>
          <cell r="AQ26">
            <v>72371</v>
          </cell>
          <cell r="AR26">
            <v>67051</v>
          </cell>
          <cell r="AS26">
            <v>69758</v>
          </cell>
          <cell r="AT26">
            <v>84988</v>
          </cell>
          <cell r="AU26">
            <v>95015</v>
          </cell>
          <cell r="AV26">
            <v>101440</v>
          </cell>
          <cell r="AW26" t="e">
            <v>#N/A</v>
          </cell>
          <cell r="AX26" t="e">
            <v>#N/A</v>
          </cell>
          <cell r="AY26" t="e">
            <v>#N/A</v>
          </cell>
          <cell r="AZ26" t="e">
            <v>#N/A</v>
          </cell>
          <cell r="BA26" t="e">
            <v>#N/A</v>
          </cell>
          <cell r="BB26" t="e">
            <v>#N/A</v>
          </cell>
          <cell r="BC26" t="e">
            <v>#N/A</v>
          </cell>
          <cell r="BD26" t="e">
            <v>#N/A</v>
          </cell>
          <cell r="BE26" t="e">
            <v>#N/A</v>
          </cell>
          <cell r="BF26" t="e">
            <v>#N/A</v>
          </cell>
          <cell r="BG26" t="e">
            <v>#N/A</v>
          </cell>
          <cell r="BH26" t="e">
            <v>#N/A</v>
          </cell>
          <cell r="BI26" t="e">
            <v>#N/A</v>
          </cell>
          <cell r="BJ26" t="e">
            <v>#N/A</v>
          </cell>
          <cell r="BK26" t="e">
            <v>#N/A</v>
          </cell>
        </row>
        <row r="27">
          <cell r="A27">
            <v>25</v>
          </cell>
          <cell r="B27" t="str">
            <v>Photo</v>
          </cell>
          <cell r="C27" t="e">
            <v>#N/A</v>
          </cell>
          <cell r="D27" t="e">
            <v>#N/A</v>
          </cell>
          <cell r="E27" t="e">
            <v>#N/A</v>
          </cell>
          <cell r="F27" t="e">
            <v>#N/A</v>
          </cell>
          <cell r="G27" t="e">
            <v>#N/A</v>
          </cell>
          <cell r="H27" t="e">
            <v>#N/A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>
            <v>32152</v>
          </cell>
          <cell r="N27">
            <v>34753</v>
          </cell>
          <cell r="O27">
            <v>33518</v>
          </cell>
          <cell r="P27">
            <v>33221</v>
          </cell>
          <cell r="Q27">
            <v>33662</v>
          </cell>
          <cell r="R27">
            <v>34472</v>
          </cell>
          <cell r="S27">
            <v>34420</v>
          </cell>
          <cell r="T27">
            <v>31715</v>
          </cell>
          <cell r="U27">
            <v>33440</v>
          </cell>
          <cell r="V27">
            <v>35654</v>
          </cell>
          <cell r="W27">
            <v>39331</v>
          </cell>
          <cell r="X27">
            <v>41610</v>
          </cell>
          <cell r="Y27">
            <v>41057</v>
          </cell>
          <cell r="Z27">
            <v>45162</v>
          </cell>
          <cell r="AA27">
            <v>41552</v>
          </cell>
          <cell r="AB27">
            <v>41566</v>
          </cell>
          <cell r="AC27">
            <v>41192</v>
          </cell>
          <cell r="AD27">
            <v>43046</v>
          </cell>
          <cell r="AE27">
            <v>44267</v>
          </cell>
          <cell r="AF27">
            <v>44793</v>
          </cell>
          <cell r="AG27">
            <v>47301</v>
          </cell>
          <cell r="AH27">
            <v>52441</v>
          </cell>
          <cell r="AI27">
            <v>55412</v>
          </cell>
          <cell r="AJ27">
            <v>59523</v>
          </cell>
          <cell r="AK27">
            <v>55943</v>
          </cell>
          <cell r="AL27">
            <v>59659</v>
          </cell>
          <cell r="AM27">
            <v>54246</v>
          </cell>
          <cell r="AN27">
            <v>55254</v>
          </cell>
          <cell r="AO27">
            <v>57326</v>
          </cell>
          <cell r="AP27">
            <v>54902</v>
          </cell>
          <cell r="AQ27">
            <v>55710</v>
          </cell>
          <cell r="AR27">
            <v>55109</v>
          </cell>
          <cell r="AS27">
            <v>57858</v>
          </cell>
          <cell r="AT27">
            <v>63974</v>
          </cell>
          <cell r="AU27">
            <v>67533</v>
          </cell>
          <cell r="AV27">
            <v>72036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  <cell r="BB27" t="e">
            <v>#N/A</v>
          </cell>
          <cell r="BC27" t="e">
            <v>#N/A</v>
          </cell>
          <cell r="BD27" t="e">
            <v>#N/A</v>
          </cell>
          <cell r="BE27" t="e">
            <v>#N/A</v>
          </cell>
          <cell r="BF27" t="e">
            <v>#N/A</v>
          </cell>
          <cell r="BG27" t="e">
            <v>#N/A</v>
          </cell>
          <cell r="BH27" t="e">
            <v>#N/A</v>
          </cell>
          <cell r="BI27" t="e">
            <v>#N/A</v>
          </cell>
          <cell r="BJ27" t="e">
            <v>#N/A</v>
          </cell>
          <cell r="BK27" t="e">
            <v>#N/A</v>
          </cell>
        </row>
        <row r="28">
          <cell r="A28">
            <v>26</v>
          </cell>
          <cell r="B28" t="str">
            <v>Cell Phones &amp; Portable Electro</v>
          </cell>
          <cell r="C28" t="e">
            <v>#N/A</v>
          </cell>
          <cell r="D28" t="e">
            <v>#N/A</v>
          </cell>
          <cell r="E28" t="e">
            <v>#N/A</v>
          </cell>
          <cell r="F28" t="e">
            <v>#N/A</v>
          </cell>
          <cell r="G28" t="e">
            <v>#N/A</v>
          </cell>
          <cell r="H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U28" t="e">
            <v>#N/A</v>
          </cell>
          <cell r="V28" t="e">
            <v>#N/A</v>
          </cell>
          <cell r="W28" t="e">
            <v>#N/A</v>
          </cell>
          <cell r="X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e">
            <v>#N/A</v>
          </cell>
          <cell r="AK28" t="e">
            <v>#N/A</v>
          </cell>
          <cell r="AL28" t="e">
            <v>#N/A</v>
          </cell>
          <cell r="AM28" t="e">
            <v>#N/A</v>
          </cell>
          <cell r="AN28" t="e">
            <v>#N/A</v>
          </cell>
          <cell r="AO28" t="e">
            <v>#N/A</v>
          </cell>
          <cell r="AP28" t="e">
            <v>#N/A</v>
          </cell>
          <cell r="AQ28" t="e">
            <v>#N/A</v>
          </cell>
          <cell r="AR28" t="e">
            <v>#N/A</v>
          </cell>
          <cell r="AS28" t="e">
            <v>#N/A</v>
          </cell>
          <cell r="AT28" t="e">
            <v>#N/A</v>
          </cell>
          <cell r="AU28" t="e">
            <v>#N/A</v>
          </cell>
          <cell r="AV28" t="e">
            <v>#N/A</v>
          </cell>
          <cell r="AW28" t="e">
            <v>#N/A</v>
          </cell>
          <cell r="AX28" t="e">
            <v>#N/A</v>
          </cell>
          <cell r="AY28" t="e">
            <v>#N/A</v>
          </cell>
          <cell r="AZ28" t="e">
            <v>#N/A</v>
          </cell>
          <cell r="BA28" t="e">
            <v>#N/A</v>
          </cell>
          <cell r="BB28" t="e">
            <v>#N/A</v>
          </cell>
          <cell r="BC28" t="e">
            <v>#N/A</v>
          </cell>
          <cell r="BD28" t="e">
            <v>#N/A</v>
          </cell>
          <cell r="BE28" t="e">
            <v>#N/A</v>
          </cell>
          <cell r="BF28" t="e">
            <v>#N/A</v>
          </cell>
          <cell r="BG28" t="e">
            <v>#N/A</v>
          </cell>
          <cell r="BH28" t="e">
            <v>#N/A</v>
          </cell>
          <cell r="BI28" t="e">
            <v>#N/A</v>
          </cell>
          <cell r="BJ28" t="e">
            <v>#N/A</v>
          </cell>
          <cell r="BK28" t="e">
            <v>#N/A</v>
          </cell>
        </row>
        <row r="29">
          <cell r="A29">
            <v>27</v>
          </cell>
          <cell r="B29" t="str">
            <v>HomeImprovement</v>
          </cell>
          <cell r="C29" t="e">
            <v>#N/A</v>
          </cell>
          <cell r="D29" t="e">
            <v>#N/A</v>
          </cell>
          <cell r="E29" t="e">
            <v>#N/A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>
            <v>20963</v>
          </cell>
          <cell r="N29">
            <v>23875</v>
          </cell>
          <cell r="O29">
            <v>24539</v>
          </cell>
          <cell r="P29">
            <v>24497</v>
          </cell>
          <cell r="Q29">
            <v>23957</v>
          </cell>
          <cell r="R29">
            <v>24013</v>
          </cell>
          <cell r="S29">
            <v>23399</v>
          </cell>
          <cell r="T29">
            <v>22472</v>
          </cell>
          <cell r="U29">
            <v>23245</v>
          </cell>
          <cell r="V29">
            <v>23044</v>
          </cell>
          <cell r="W29">
            <v>22465</v>
          </cell>
          <cell r="X29">
            <v>26184</v>
          </cell>
          <cell r="Y29">
            <v>28314</v>
          </cell>
          <cell r="Z29">
            <v>33687</v>
          </cell>
          <cell r="AA29">
            <v>33292</v>
          </cell>
          <cell r="AB29">
            <v>32356</v>
          </cell>
          <cell r="AC29">
            <v>31791</v>
          </cell>
          <cell r="AD29">
            <v>31425</v>
          </cell>
          <cell r="AE29">
            <v>31505</v>
          </cell>
          <cell r="AF29">
            <v>31630</v>
          </cell>
          <cell r="AG29">
            <v>32743</v>
          </cell>
          <cell r="AH29">
            <v>35331</v>
          </cell>
          <cell r="AI29">
            <v>33281</v>
          </cell>
          <cell r="AJ29">
            <v>39501</v>
          </cell>
          <cell r="AK29">
            <v>40030</v>
          </cell>
          <cell r="AL29">
            <v>45456</v>
          </cell>
          <cell r="AM29">
            <v>43984</v>
          </cell>
          <cell r="AN29">
            <v>44792</v>
          </cell>
          <cell r="AO29">
            <v>46680</v>
          </cell>
          <cell r="AP29">
            <v>44419</v>
          </cell>
          <cell r="AQ29">
            <v>43738</v>
          </cell>
          <cell r="AR29">
            <v>43914</v>
          </cell>
          <cell r="AS29">
            <v>45160</v>
          </cell>
          <cell r="AT29">
            <v>47979</v>
          </cell>
          <cell r="AU29">
            <v>44096</v>
          </cell>
          <cell r="AV29">
            <v>51388</v>
          </cell>
          <cell r="AW29" t="e">
            <v>#N/A</v>
          </cell>
          <cell r="AX29" t="e">
            <v>#N/A</v>
          </cell>
          <cell r="AY29" t="e">
            <v>#N/A</v>
          </cell>
          <cell r="AZ29" t="e">
            <v>#N/A</v>
          </cell>
          <cell r="BA29" t="e">
            <v>#N/A</v>
          </cell>
          <cell r="BB29" t="e">
            <v>#N/A</v>
          </cell>
          <cell r="BC29" t="e">
            <v>#N/A</v>
          </cell>
          <cell r="BD29" t="e">
            <v>#N/A</v>
          </cell>
          <cell r="BE29" t="e">
            <v>#N/A</v>
          </cell>
          <cell r="BF29" t="e">
            <v>#N/A</v>
          </cell>
          <cell r="BG29" t="e">
            <v>#N/A</v>
          </cell>
          <cell r="BH29" t="e">
            <v>#N/A</v>
          </cell>
          <cell r="BI29" t="e">
            <v>#N/A</v>
          </cell>
          <cell r="BJ29" t="e">
            <v>#N/A</v>
          </cell>
          <cell r="BK29" t="e">
            <v>#N/A</v>
          </cell>
        </row>
        <row r="30">
          <cell r="A30">
            <v>28</v>
          </cell>
          <cell r="B30" t="str">
            <v>SportingGoods</v>
          </cell>
          <cell r="C30" t="e">
            <v>#N/A</v>
          </cell>
          <cell r="D30" t="e">
            <v>#N/A</v>
          </cell>
          <cell r="E30" t="e">
            <v>#N/A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>
            <v>64262</v>
          </cell>
          <cell r="N30">
            <v>71136</v>
          </cell>
          <cell r="O30">
            <v>69827</v>
          </cell>
          <cell r="P30">
            <v>67193</v>
          </cell>
          <cell r="Q30">
            <v>66678</v>
          </cell>
          <cell r="R30">
            <v>69001</v>
          </cell>
          <cell r="S30">
            <v>69733</v>
          </cell>
          <cell r="T30">
            <v>65334</v>
          </cell>
          <cell r="U30">
            <v>68212</v>
          </cell>
          <cell r="V30">
            <v>69773</v>
          </cell>
          <cell r="W30">
            <v>72337</v>
          </cell>
          <cell r="X30">
            <v>78076</v>
          </cell>
          <cell r="Y30">
            <v>80810</v>
          </cell>
          <cell r="Z30">
            <v>91414</v>
          </cell>
          <cell r="AA30">
            <v>87832</v>
          </cell>
          <cell r="AB30">
            <v>84696</v>
          </cell>
          <cell r="AC30">
            <v>82445</v>
          </cell>
          <cell r="AD30">
            <v>85806</v>
          </cell>
          <cell r="AE30">
            <v>88922</v>
          </cell>
          <cell r="AF30">
            <v>89184</v>
          </cell>
          <cell r="AG30">
            <v>91776</v>
          </cell>
          <cell r="AH30">
            <v>98570</v>
          </cell>
          <cell r="AI30">
            <v>98622</v>
          </cell>
          <cell r="AJ30">
            <v>108924</v>
          </cell>
          <cell r="AK30">
            <v>110155</v>
          </cell>
          <cell r="AL30">
            <v>123935</v>
          </cell>
          <cell r="AM30">
            <v>118836</v>
          </cell>
          <cell r="AN30">
            <v>117541</v>
          </cell>
          <cell r="AO30">
            <v>121871</v>
          </cell>
          <cell r="AP30">
            <v>119796</v>
          </cell>
          <cell r="AQ30">
            <v>123387</v>
          </cell>
          <cell r="AR30">
            <v>121715</v>
          </cell>
          <cell r="AS30">
            <v>123739</v>
          </cell>
          <cell r="AT30">
            <v>132606</v>
          </cell>
          <cell r="AU30">
            <v>128930</v>
          </cell>
          <cell r="AV30">
            <v>142449</v>
          </cell>
          <cell r="AW30" t="e">
            <v>#N/A</v>
          </cell>
          <cell r="AX30" t="e">
            <v>#N/A</v>
          </cell>
          <cell r="AY30" t="e">
            <v>#N/A</v>
          </cell>
          <cell r="AZ30" t="e">
            <v>#N/A</v>
          </cell>
          <cell r="BA30" t="e">
            <v>#N/A</v>
          </cell>
          <cell r="BB30" t="e">
            <v>#N/A</v>
          </cell>
          <cell r="BC30" t="e">
            <v>#N/A</v>
          </cell>
          <cell r="BD30" t="e">
            <v>#N/A</v>
          </cell>
          <cell r="BE30" t="e">
            <v>#N/A</v>
          </cell>
          <cell r="BF30" t="e">
            <v>#N/A</v>
          </cell>
          <cell r="BG30" t="e">
            <v>#N/A</v>
          </cell>
          <cell r="BH30" t="e">
            <v>#N/A</v>
          </cell>
          <cell r="BI30" t="e">
            <v>#N/A</v>
          </cell>
          <cell r="BJ30" t="e">
            <v>#N/A</v>
          </cell>
          <cell r="BK30" t="e">
            <v>#N/A</v>
          </cell>
        </row>
        <row r="31">
          <cell r="A31">
            <v>29</v>
          </cell>
          <cell r="B31" t="str">
            <v>SportsMemorabilia</v>
          </cell>
          <cell r="C31" t="e">
            <v>#N/A</v>
          </cell>
          <cell r="D31" t="e">
            <v>#N/A</v>
          </cell>
          <cell r="E31" t="e">
            <v>#N/A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>
            <v>76099</v>
          </cell>
          <cell r="N31">
            <v>83974</v>
          </cell>
          <cell r="O31">
            <v>75097</v>
          </cell>
          <cell r="P31">
            <v>70070</v>
          </cell>
          <cell r="Q31">
            <v>69974</v>
          </cell>
          <cell r="R31">
            <v>71089</v>
          </cell>
          <cell r="S31">
            <v>71877</v>
          </cell>
          <cell r="T31">
            <v>67326</v>
          </cell>
          <cell r="U31">
            <v>70221</v>
          </cell>
          <cell r="V31">
            <v>68214</v>
          </cell>
          <cell r="W31">
            <v>67174</v>
          </cell>
          <cell r="X31">
            <v>71882</v>
          </cell>
          <cell r="Y31">
            <v>75398</v>
          </cell>
          <cell r="Z31">
            <v>81435</v>
          </cell>
          <cell r="AA31">
            <v>76786</v>
          </cell>
          <cell r="AB31">
            <v>73963</v>
          </cell>
          <cell r="AC31">
            <v>71762</v>
          </cell>
          <cell r="AD31">
            <v>73619</v>
          </cell>
          <cell r="AE31">
            <v>75554</v>
          </cell>
          <cell r="AF31">
            <v>76087</v>
          </cell>
          <cell r="AG31">
            <v>79260</v>
          </cell>
          <cell r="AH31">
            <v>83831</v>
          </cell>
          <cell r="AI31">
            <v>81600</v>
          </cell>
          <cell r="AJ31">
            <v>89725</v>
          </cell>
          <cell r="AK31">
            <v>87362</v>
          </cell>
          <cell r="AL31">
            <v>89006</v>
          </cell>
          <cell r="AM31">
            <v>80821</v>
          </cell>
          <cell r="AN31">
            <v>79827</v>
          </cell>
          <cell r="AO31">
            <v>81053</v>
          </cell>
          <cell r="AP31">
            <v>76658</v>
          </cell>
          <cell r="AQ31">
            <v>78047</v>
          </cell>
          <cell r="AR31">
            <v>79492</v>
          </cell>
          <cell r="AS31">
            <v>85418</v>
          </cell>
          <cell r="AT31">
            <v>90494</v>
          </cell>
          <cell r="AU31">
            <v>87036</v>
          </cell>
          <cell r="AV31">
            <v>94447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 t="e">
            <v>#N/A</v>
          </cell>
          <cell r="BE31" t="e">
            <v>#N/A</v>
          </cell>
          <cell r="BF31" t="e">
            <v>#N/A</v>
          </cell>
          <cell r="BG31" t="e">
            <v>#N/A</v>
          </cell>
          <cell r="BH31" t="e">
            <v>#N/A</v>
          </cell>
          <cell r="BI31" t="e">
            <v>#N/A</v>
          </cell>
          <cell r="BJ31" t="e">
            <v>#N/A</v>
          </cell>
          <cell r="BK31" t="e">
            <v>#N/A</v>
          </cell>
        </row>
        <row r="32">
          <cell r="A32">
            <v>30</v>
          </cell>
          <cell r="B32" t="str">
            <v>Books</v>
          </cell>
          <cell r="C32" t="e">
            <v>#N/A</v>
          </cell>
          <cell r="D32" t="e">
            <v>#N/A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>
            <v>75415</v>
          </cell>
          <cell r="N32">
            <v>80970</v>
          </cell>
          <cell r="O32">
            <v>76878</v>
          </cell>
          <cell r="P32">
            <v>74336</v>
          </cell>
          <cell r="Q32">
            <v>75785</v>
          </cell>
          <cell r="R32">
            <v>79024</v>
          </cell>
          <cell r="S32">
            <v>79965</v>
          </cell>
          <cell r="T32">
            <v>75402</v>
          </cell>
          <cell r="U32">
            <v>75792</v>
          </cell>
          <cell r="V32">
            <v>77429</v>
          </cell>
          <cell r="W32">
            <v>74493</v>
          </cell>
          <cell r="X32">
            <v>85152</v>
          </cell>
          <cell r="Y32">
            <v>86958</v>
          </cell>
          <cell r="Z32">
            <v>95466</v>
          </cell>
          <cell r="AA32">
            <v>89709</v>
          </cell>
          <cell r="AB32">
            <v>87827</v>
          </cell>
          <cell r="AC32">
            <v>86237</v>
          </cell>
          <cell r="AD32">
            <v>88791</v>
          </cell>
          <cell r="AE32">
            <v>92717</v>
          </cell>
          <cell r="AF32">
            <v>94602</v>
          </cell>
          <cell r="AG32">
            <v>95176</v>
          </cell>
          <cell r="AH32">
            <v>102985</v>
          </cell>
          <cell r="AI32">
            <v>94687</v>
          </cell>
          <cell r="AJ32">
            <v>115130</v>
          </cell>
          <cell r="AK32">
            <v>114467</v>
          </cell>
          <cell r="AL32">
            <v>120227</v>
          </cell>
          <cell r="AM32">
            <v>107817</v>
          </cell>
          <cell r="AN32">
            <v>108339</v>
          </cell>
          <cell r="AO32">
            <v>115724</v>
          </cell>
          <cell r="AP32">
            <v>115117</v>
          </cell>
          <cell r="AQ32">
            <v>119139</v>
          </cell>
          <cell r="AR32">
            <v>118930</v>
          </cell>
          <cell r="AS32">
            <v>119029</v>
          </cell>
          <cell r="AT32">
            <v>130808</v>
          </cell>
          <cell r="AU32">
            <v>121709</v>
          </cell>
          <cell r="AV32">
            <v>155233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 t="e">
            <v>#N/A</v>
          </cell>
          <cell r="BE32" t="e">
            <v>#N/A</v>
          </cell>
          <cell r="BF32" t="e">
            <v>#N/A</v>
          </cell>
          <cell r="BG32" t="e">
            <v>#N/A</v>
          </cell>
          <cell r="BH32" t="e">
            <v>#N/A</v>
          </cell>
          <cell r="BI32" t="e">
            <v>#N/A</v>
          </cell>
          <cell r="BJ32" t="e">
            <v>#N/A</v>
          </cell>
          <cell r="BK32" t="e">
            <v>#N/A</v>
          </cell>
        </row>
        <row r="33">
          <cell r="A33">
            <v>31</v>
          </cell>
          <cell r="B33" t="str">
            <v>Movies</v>
          </cell>
          <cell r="C33" t="e">
            <v>#N/A</v>
          </cell>
          <cell r="D33" t="e">
            <v>#N/A</v>
          </cell>
          <cell r="E33" t="e">
            <v>#N/A</v>
          </cell>
          <cell r="F33" t="e">
            <v>#N/A</v>
          </cell>
          <cell r="G33" t="e">
            <v>#N/A</v>
          </cell>
          <cell r="H33" t="e">
            <v>#N/A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>
            <v>54741</v>
          </cell>
          <cell r="N33">
            <v>58378</v>
          </cell>
          <cell r="O33">
            <v>56485</v>
          </cell>
          <cell r="P33">
            <v>55414</v>
          </cell>
          <cell r="Q33">
            <v>56841</v>
          </cell>
          <cell r="R33">
            <v>59173</v>
          </cell>
          <cell r="S33">
            <v>58436</v>
          </cell>
          <cell r="T33">
            <v>53458</v>
          </cell>
          <cell r="U33">
            <v>56014</v>
          </cell>
          <cell r="V33">
            <v>57808</v>
          </cell>
          <cell r="W33">
            <v>58751</v>
          </cell>
          <cell r="X33">
            <v>64873</v>
          </cell>
          <cell r="Y33">
            <v>63038</v>
          </cell>
          <cell r="Z33">
            <v>69611</v>
          </cell>
          <cell r="AA33">
            <v>66314</v>
          </cell>
          <cell r="AB33">
            <v>64583</v>
          </cell>
          <cell r="AC33">
            <v>64429</v>
          </cell>
          <cell r="AD33">
            <v>66953</v>
          </cell>
          <cell r="AE33">
            <v>68867</v>
          </cell>
          <cell r="AF33">
            <v>67748</v>
          </cell>
          <cell r="AG33">
            <v>70410</v>
          </cell>
          <cell r="AH33">
            <v>78378</v>
          </cell>
          <cell r="AI33">
            <v>76972</v>
          </cell>
          <cell r="AJ33">
            <v>88284</v>
          </cell>
          <cell r="AK33">
            <v>84767</v>
          </cell>
          <cell r="AL33">
            <v>89531</v>
          </cell>
          <cell r="AM33">
            <v>81675</v>
          </cell>
          <cell r="AN33">
            <v>80177</v>
          </cell>
          <cell r="AO33">
            <v>85032</v>
          </cell>
          <cell r="AP33">
            <v>83441</v>
          </cell>
          <cell r="AQ33">
            <v>83742</v>
          </cell>
          <cell r="AR33">
            <v>82885</v>
          </cell>
          <cell r="AS33">
            <v>87326</v>
          </cell>
          <cell r="AT33">
            <v>98561</v>
          </cell>
          <cell r="AU33">
            <v>96445</v>
          </cell>
          <cell r="AV33">
            <v>109870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 t="e">
            <v>#N/A</v>
          </cell>
          <cell r="BE33" t="e">
            <v>#N/A</v>
          </cell>
          <cell r="BF33" t="e">
            <v>#N/A</v>
          </cell>
          <cell r="BG33" t="e">
            <v>#N/A</v>
          </cell>
          <cell r="BH33" t="e">
            <v>#N/A</v>
          </cell>
          <cell r="BI33" t="e">
            <v>#N/A</v>
          </cell>
          <cell r="BJ33" t="e">
            <v>#N/A</v>
          </cell>
          <cell r="BK33" t="e">
            <v>#N/A</v>
          </cell>
        </row>
        <row r="34">
          <cell r="A34">
            <v>32</v>
          </cell>
          <cell r="B34" t="str">
            <v>Music</v>
          </cell>
          <cell r="C34" t="e">
            <v>#N/A</v>
          </cell>
          <cell r="D34" t="e">
            <v>#N/A</v>
          </cell>
          <cell r="E34" t="e">
            <v>#N/A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>
            <v>56727</v>
          </cell>
          <cell r="N34">
            <v>59972</v>
          </cell>
          <cell r="O34">
            <v>57120</v>
          </cell>
          <cell r="P34">
            <v>55601</v>
          </cell>
          <cell r="Q34">
            <v>56263</v>
          </cell>
          <cell r="R34">
            <v>58183</v>
          </cell>
          <cell r="S34">
            <v>58163</v>
          </cell>
          <cell r="T34">
            <v>53547</v>
          </cell>
          <cell r="U34">
            <v>54372</v>
          </cell>
          <cell r="V34">
            <v>56081</v>
          </cell>
          <cell r="W34">
            <v>57560</v>
          </cell>
          <cell r="X34">
            <v>58496</v>
          </cell>
          <cell r="Y34">
            <v>58526</v>
          </cell>
          <cell r="Z34">
            <v>63442</v>
          </cell>
          <cell r="AA34">
            <v>59492</v>
          </cell>
          <cell r="AB34">
            <v>57551</v>
          </cell>
          <cell r="AC34">
            <v>55940</v>
          </cell>
          <cell r="AD34">
            <v>58341</v>
          </cell>
          <cell r="AE34">
            <v>59970</v>
          </cell>
          <cell r="AF34">
            <v>58730</v>
          </cell>
          <cell r="AG34">
            <v>60245</v>
          </cell>
          <cell r="AH34">
            <v>65784</v>
          </cell>
          <cell r="AI34">
            <v>65051</v>
          </cell>
          <cell r="AJ34">
            <v>70271</v>
          </cell>
          <cell r="AK34">
            <v>69768</v>
          </cell>
          <cell r="AL34">
            <v>74121</v>
          </cell>
          <cell r="AM34">
            <v>67974</v>
          </cell>
          <cell r="AN34">
            <v>66949</v>
          </cell>
          <cell r="AO34">
            <v>68855</v>
          </cell>
          <cell r="AP34">
            <v>65021</v>
          </cell>
          <cell r="AQ34">
            <v>64975</v>
          </cell>
          <cell r="AR34">
            <v>64047</v>
          </cell>
          <cell r="AS34">
            <v>67485</v>
          </cell>
          <cell r="AT34">
            <v>76194</v>
          </cell>
          <cell r="AU34">
            <v>74437</v>
          </cell>
          <cell r="AV34">
            <v>81358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  <cell r="BB34" t="e">
            <v>#N/A</v>
          </cell>
          <cell r="BC34" t="e">
            <v>#N/A</v>
          </cell>
          <cell r="BD34" t="e">
            <v>#N/A</v>
          </cell>
          <cell r="BE34" t="e">
            <v>#N/A</v>
          </cell>
          <cell r="BF34" t="e">
            <v>#N/A</v>
          </cell>
          <cell r="BG34" t="e">
            <v>#N/A</v>
          </cell>
          <cell r="BH34" t="e">
            <v>#N/A</v>
          </cell>
          <cell r="BI34" t="e">
            <v>#N/A</v>
          </cell>
          <cell r="BJ34" t="e">
            <v>#N/A</v>
          </cell>
          <cell r="BK34" t="e">
            <v>#N/A</v>
          </cell>
        </row>
        <row r="35">
          <cell r="A35">
            <v>33</v>
          </cell>
          <cell r="B35" t="str">
            <v>RealEstate</v>
          </cell>
          <cell r="C35" t="e">
            <v>#N/A</v>
          </cell>
          <cell r="D35" t="e">
            <v>#N/A</v>
          </cell>
          <cell r="E35" t="e">
            <v>#N/A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>
            <v>232</v>
          </cell>
          <cell r="N35">
            <v>252</v>
          </cell>
          <cell r="O35">
            <v>242</v>
          </cell>
          <cell r="P35">
            <v>246</v>
          </cell>
          <cell r="Q35">
            <v>273</v>
          </cell>
          <cell r="R35">
            <v>314</v>
          </cell>
          <cell r="S35">
            <v>274</v>
          </cell>
          <cell r="T35">
            <v>255</v>
          </cell>
          <cell r="U35">
            <v>247</v>
          </cell>
          <cell r="V35">
            <v>242</v>
          </cell>
          <cell r="W35">
            <v>266</v>
          </cell>
          <cell r="X35">
            <v>308</v>
          </cell>
          <cell r="Y35">
            <v>325</v>
          </cell>
          <cell r="Z35">
            <v>378</v>
          </cell>
          <cell r="AA35">
            <v>369</v>
          </cell>
          <cell r="AB35">
            <v>328</v>
          </cell>
          <cell r="AC35">
            <v>328</v>
          </cell>
          <cell r="AD35">
            <v>376</v>
          </cell>
          <cell r="AE35">
            <v>422</v>
          </cell>
          <cell r="AF35">
            <v>426</v>
          </cell>
          <cell r="AG35">
            <v>433</v>
          </cell>
          <cell r="AH35">
            <v>452</v>
          </cell>
          <cell r="AI35">
            <v>445</v>
          </cell>
          <cell r="AJ35">
            <v>499</v>
          </cell>
          <cell r="AK35">
            <v>533</v>
          </cell>
          <cell r="AL35">
            <v>570</v>
          </cell>
          <cell r="AM35">
            <v>535</v>
          </cell>
          <cell r="AN35">
            <v>530</v>
          </cell>
          <cell r="AO35">
            <v>546</v>
          </cell>
          <cell r="AP35">
            <v>555</v>
          </cell>
          <cell r="AQ35">
            <v>570</v>
          </cell>
          <cell r="AR35">
            <v>581</v>
          </cell>
          <cell r="AS35">
            <v>560</v>
          </cell>
          <cell r="AT35">
            <v>591</v>
          </cell>
          <cell r="AU35">
            <v>588</v>
          </cell>
          <cell r="AV35">
            <v>634</v>
          </cell>
          <cell r="AW35" t="e">
            <v>#N/A</v>
          </cell>
          <cell r="AX35" t="e">
            <v>#N/A</v>
          </cell>
          <cell r="AY35" t="e">
            <v>#N/A</v>
          </cell>
          <cell r="AZ35" t="e">
            <v>#N/A</v>
          </cell>
          <cell r="BA35" t="e">
            <v>#N/A</v>
          </cell>
          <cell r="BB35" t="e">
            <v>#N/A</v>
          </cell>
          <cell r="BC35" t="e">
            <v>#N/A</v>
          </cell>
          <cell r="BD35" t="e">
            <v>#N/A</v>
          </cell>
          <cell r="BE35" t="e">
            <v>#N/A</v>
          </cell>
          <cell r="BF35" t="e">
            <v>#N/A</v>
          </cell>
          <cell r="BG35" t="e">
            <v>#N/A</v>
          </cell>
          <cell r="BH35" t="e">
            <v>#N/A</v>
          </cell>
          <cell r="BI35" t="e">
            <v>#N/A</v>
          </cell>
          <cell r="BJ35" t="e">
            <v>#N/A</v>
          </cell>
          <cell r="BK35" t="e">
            <v>#N/A</v>
          </cell>
        </row>
        <row r="36">
          <cell r="A36">
            <v>34</v>
          </cell>
          <cell r="B36" t="str">
            <v>Sotheby's</v>
          </cell>
          <cell r="C36" t="e">
            <v>#N/A</v>
          </cell>
          <cell r="D36" t="e">
            <v>#N/A</v>
          </cell>
          <cell r="E36" t="e">
            <v>#N/A</v>
          </cell>
          <cell r="F36" t="e">
            <v>#N/A</v>
          </cell>
          <cell r="G36" t="e">
            <v>#N/A</v>
          </cell>
          <cell r="H36" t="e">
            <v>#N/A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>
            <v>2209</v>
          </cell>
          <cell r="N36">
            <v>2419</v>
          </cell>
          <cell r="O36">
            <v>2141</v>
          </cell>
          <cell r="P36">
            <v>1899</v>
          </cell>
          <cell r="Q36">
            <v>1795</v>
          </cell>
          <cell r="R36">
            <v>1880</v>
          </cell>
          <cell r="S36">
            <v>1708</v>
          </cell>
          <cell r="T36">
            <v>1458</v>
          </cell>
          <cell r="U36">
            <v>1582</v>
          </cell>
          <cell r="V36">
            <v>1637</v>
          </cell>
          <cell r="W36">
            <v>1481</v>
          </cell>
          <cell r="X36">
            <v>1530</v>
          </cell>
          <cell r="Y36">
            <v>1544</v>
          </cell>
          <cell r="Z36">
            <v>1744</v>
          </cell>
          <cell r="AA36">
            <v>1522</v>
          </cell>
          <cell r="AB36">
            <v>1437</v>
          </cell>
          <cell r="AC36">
            <v>1557</v>
          </cell>
          <cell r="AD36">
            <v>1212</v>
          </cell>
          <cell r="AE36">
            <v>125</v>
          </cell>
          <cell r="AF36">
            <v>107</v>
          </cell>
          <cell r="AG36">
            <v>137</v>
          </cell>
          <cell r="AH36">
            <v>147</v>
          </cell>
          <cell r="AI36">
            <v>143</v>
          </cell>
          <cell r="AJ36">
            <v>101</v>
          </cell>
          <cell r="AK36">
            <v>131</v>
          </cell>
          <cell r="AL36">
            <v>130</v>
          </cell>
          <cell r="AM36">
            <v>93</v>
          </cell>
          <cell r="AN36">
            <v>1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 t="e">
            <v>#N/A</v>
          </cell>
          <cell r="AX36" t="e">
            <v>#N/A</v>
          </cell>
          <cell r="AY36" t="e">
            <v>#N/A</v>
          </cell>
          <cell r="AZ36" t="e">
            <v>#N/A</v>
          </cell>
          <cell r="BA36" t="e">
            <v>#N/A</v>
          </cell>
          <cell r="BB36" t="e">
            <v>#N/A</v>
          </cell>
          <cell r="BC36" t="e">
            <v>#N/A</v>
          </cell>
          <cell r="BD36" t="e">
            <v>#N/A</v>
          </cell>
          <cell r="BE36" t="e">
            <v>#N/A</v>
          </cell>
          <cell r="BF36" t="e">
            <v>#N/A</v>
          </cell>
          <cell r="BG36" t="e">
            <v>#N/A</v>
          </cell>
          <cell r="BH36" t="e">
            <v>#N/A</v>
          </cell>
          <cell r="BI36" t="e">
            <v>#N/A</v>
          </cell>
          <cell r="BJ36" t="e">
            <v>#N/A</v>
          </cell>
          <cell r="BK36" t="e">
            <v>#N/A</v>
          </cell>
        </row>
        <row r="37">
          <cell r="A37">
            <v>35</v>
          </cell>
          <cell r="B37" t="str">
            <v>ConsumerElectronics</v>
          </cell>
          <cell r="C37" t="e">
            <v>#N/A</v>
          </cell>
          <cell r="D37" t="e">
            <v>#N/A</v>
          </cell>
          <cell r="E37" t="e">
            <v>#N/A</v>
          </cell>
          <cell r="F37" t="e">
            <v>#N/A</v>
          </cell>
          <cell r="G37" t="e">
            <v>#N/A</v>
          </cell>
          <cell r="H37" t="e">
            <v>#N/A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>
            <v>39801</v>
          </cell>
          <cell r="N37">
            <v>43213</v>
          </cell>
          <cell r="O37">
            <v>41281</v>
          </cell>
          <cell r="P37">
            <v>40137</v>
          </cell>
          <cell r="Q37">
            <v>38334</v>
          </cell>
          <cell r="R37">
            <v>38814</v>
          </cell>
          <cell r="S37">
            <v>39744</v>
          </cell>
          <cell r="T37">
            <v>37433</v>
          </cell>
          <cell r="U37">
            <v>40022</v>
          </cell>
          <cell r="V37">
            <v>41274</v>
          </cell>
          <cell r="W37">
            <v>43656</v>
          </cell>
          <cell r="X37">
            <v>47364</v>
          </cell>
          <cell r="Y37">
            <v>45400</v>
          </cell>
          <cell r="Z37">
            <v>50831</v>
          </cell>
          <cell r="AA37">
            <v>47562</v>
          </cell>
          <cell r="AB37">
            <v>45805</v>
          </cell>
          <cell r="AC37">
            <v>44536</v>
          </cell>
          <cell r="AD37">
            <v>47754</v>
          </cell>
          <cell r="AE37">
            <v>52066</v>
          </cell>
          <cell r="AF37">
            <v>52273</v>
          </cell>
          <cell r="AG37">
            <v>54543</v>
          </cell>
          <cell r="AH37">
            <v>59016</v>
          </cell>
          <cell r="AI37">
            <v>60774</v>
          </cell>
          <cell r="AJ37">
            <v>69020</v>
          </cell>
          <cell r="AK37">
            <v>65699</v>
          </cell>
          <cell r="AL37">
            <v>69689</v>
          </cell>
          <cell r="AM37">
            <v>64017</v>
          </cell>
          <cell r="AN37">
            <v>63504</v>
          </cell>
          <cell r="AO37">
            <v>65236</v>
          </cell>
          <cell r="AP37">
            <v>63913</v>
          </cell>
          <cell r="AQ37">
            <v>66689</v>
          </cell>
          <cell r="AR37">
            <v>66610</v>
          </cell>
          <cell r="AS37">
            <v>69775</v>
          </cell>
          <cell r="AT37">
            <v>74363</v>
          </cell>
          <cell r="AU37">
            <v>75038</v>
          </cell>
          <cell r="AV37">
            <v>83765</v>
          </cell>
          <cell r="AW37" t="e">
            <v>#N/A</v>
          </cell>
          <cell r="AX37" t="e">
            <v>#N/A</v>
          </cell>
          <cell r="AY37" t="e">
            <v>#N/A</v>
          </cell>
          <cell r="AZ37" t="e">
            <v>#N/A</v>
          </cell>
          <cell r="BA37" t="e">
            <v>#N/A</v>
          </cell>
          <cell r="BB37" t="e">
            <v>#N/A</v>
          </cell>
          <cell r="BC37" t="e">
            <v>#N/A</v>
          </cell>
          <cell r="BD37" t="e">
            <v>#N/A</v>
          </cell>
          <cell r="BE37" t="e">
            <v>#N/A</v>
          </cell>
          <cell r="BF37" t="e">
            <v>#N/A</v>
          </cell>
          <cell r="BG37" t="e">
            <v>#N/A</v>
          </cell>
          <cell r="BH37" t="e">
            <v>#N/A</v>
          </cell>
          <cell r="BI37" t="e">
            <v>#N/A</v>
          </cell>
          <cell r="BJ37" t="e">
            <v>#N/A</v>
          </cell>
          <cell r="BK37" t="e">
            <v>#N/A</v>
          </cell>
        </row>
      </sheetData>
      <sheetData sheetId="3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Apparel</v>
          </cell>
          <cell r="C5" t="e">
            <v>#N/A</v>
          </cell>
          <cell r="D5" t="e">
            <v>#N/A</v>
          </cell>
          <cell r="E5" t="e">
            <v>#N/A</v>
          </cell>
          <cell r="F5" t="e">
            <v>#N/A</v>
          </cell>
          <cell r="G5" t="e">
            <v>#N/A</v>
          </cell>
          <cell r="H5" t="e">
            <v>#N/A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>
            <v>270909</v>
          </cell>
          <cell r="N5">
            <v>310465</v>
          </cell>
          <cell r="O5">
            <v>297636</v>
          </cell>
          <cell r="P5">
            <v>293180</v>
          </cell>
          <cell r="Q5">
            <v>287669</v>
          </cell>
          <cell r="R5">
            <v>295919</v>
          </cell>
          <cell r="S5">
            <v>330895</v>
          </cell>
          <cell r="T5">
            <v>336816</v>
          </cell>
          <cell r="U5">
            <v>385790</v>
          </cell>
          <cell r="V5">
            <v>389392</v>
          </cell>
          <cell r="W5">
            <v>361346</v>
          </cell>
          <cell r="X5">
            <v>394821</v>
          </cell>
          <cell r="Y5">
            <v>406073</v>
          </cell>
          <cell r="Z5">
            <v>475152</v>
          </cell>
          <cell r="AA5">
            <v>458359</v>
          </cell>
          <cell r="AB5">
            <v>443814</v>
          </cell>
          <cell r="AC5">
            <v>427958</v>
          </cell>
          <cell r="AD5">
            <v>445769</v>
          </cell>
          <cell r="AE5">
            <v>487783</v>
          </cell>
          <cell r="AF5">
            <v>515122</v>
          </cell>
          <cell r="AG5">
            <v>579113</v>
          </cell>
          <cell r="AH5">
            <v>625776</v>
          </cell>
          <cell r="AI5">
            <v>594361</v>
          </cell>
          <cell r="AJ5">
            <v>620421</v>
          </cell>
          <cell r="AK5">
            <v>641653</v>
          </cell>
          <cell r="AL5">
            <v>716768</v>
          </cell>
          <cell r="AM5">
            <v>687022</v>
          </cell>
          <cell r="AN5">
            <v>664491</v>
          </cell>
          <cell r="AO5">
            <v>649160</v>
          </cell>
          <cell r="AP5">
            <v>695268</v>
          </cell>
          <cell r="AQ5">
            <v>738103</v>
          </cell>
          <cell r="AR5">
            <v>826265</v>
          </cell>
          <cell r="AS5">
            <v>908455</v>
          </cell>
          <cell r="AT5">
            <v>950984</v>
          </cell>
          <cell r="AU5">
            <v>943429</v>
          </cell>
          <cell r="AV5">
            <v>940654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Collectibles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>
            <v>896938</v>
          </cell>
          <cell r="N6">
            <v>954873</v>
          </cell>
          <cell r="O6">
            <v>885037</v>
          </cell>
          <cell r="P6">
            <v>859617</v>
          </cell>
          <cell r="Q6">
            <v>843939</v>
          </cell>
          <cell r="R6">
            <v>867261</v>
          </cell>
          <cell r="S6">
            <v>889179</v>
          </cell>
          <cell r="T6">
            <v>881553</v>
          </cell>
          <cell r="U6">
            <v>960746</v>
          </cell>
          <cell r="V6">
            <v>1044326</v>
          </cell>
          <cell r="W6">
            <v>1040980</v>
          </cell>
          <cell r="X6">
            <v>1002815</v>
          </cell>
          <cell r="Y6">
            <v>974138</v>
          </cell>
          <cell r="Z6">
            <v>1056517</v>
          </cell>
          <cell r="AA6">
            <v>977871</v>
          </cell>
          <cell r="AB6">
            <v>951851</v>
          </cell>
          <cell r="AC6">
            <v>918742</v>
          </cell>
          <cell r="AD6">
            <v>934326</v>
          </cell>
          <cell r="AE6">
            <v>961862</v>
          </cell>
          <cell r="AF6">
            <v>997624</v>
          </cell>
          <cell r="AG6">
            <v>1082842</v>
          </cell>
          <cell r="AH6">
            <v>1260155</v>
          </cell>
          <cell r="AI6">
            <v>1296311</v>
          </cell>
          <cell r="AJ6">
            <v>1199563</v>
          </cell>
          <cell r="AK6">
            <v>1159770</v>
          </cell>
          <cell r="AL6">
            <v>1208374</v>
          </cell>
          <cell r="AM6">
            <v>1134239</v>
          </cell>
          <cell r="AN6">
            <v>1108435</v>
          </cell>
          <cell r="AO6">
            <v>1083186</v>
          </cell>
          <cell r="AP6">
            <v>1108092</v>
          </cell>
          <cell r="AQ6">
            <v>1118745</v>
          </cell>
          <cell r="AR6">
            <v>1194594</v>
          </cell>
          <cell r="AS6">
            <v>1298762</v>
          </cell>
          <cell r="AT6">
            <v>1485142</v>
          </cell>
          <cell r="AU6">
            <v>1541945</v>
          </cell>
          <cell r="AV6">
            <v>1372225</v>
          </cell>
          <cell r="AW6" t="e">
            <v>#N/A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Entertainment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>
            <v>702172</v>
          </cell>
          <cell r="N7">
            <v>752973</v>
          </cell>
          <cell r="O7">
            <v>709988</v>
          </cell>
          <cell r="P7">
            <v>720498</v>
          </cell>
          <cell r="Q7">
            <v>728972</v>
          </cell>
          <cell r="R7">
            <v>757650</v>
          </cell>
          <cell r="S7">
            <v>771189</v>
          </cell>
          <cell r="T7">
            <v>707940</v>
          </cell>
          <cell r="U7">
            <v>762654</v>
          </cell>
          <cell r="V7">
            <v>867332</v>
          </cell>
          <cell r="W7">
            <v>921305</v>
          </cell>
          <cell r="X7">
            <v>907375</v>
          </cell>
          <cell r="Y7">
            <v>857434</v>
          </cell>
          <cell r="Z7">
            <v>944043</v>
          </cell>
          <cell r="AA7">
            <v>884988</v>
          </cell>
          <cell r="AB7">
            <v>868738</v>
          </cell>
          <cell r="AC7">
            <v>854243</v>
          </cell>
          <cell r="AD7">
            <v>897559</v>
          </cell>
          <cell r="AE7">
            <v>922954</v>
          </cell>
          <cell r="AF7">
            <v>920735</v>
          </cell>
          <cell r="AG7">
            <v>972421</v>
          </cell>
          <cell r="AH7">
            <v>1125140</v>
          </cell>
          <cell r="AI7">
            <v>1225644</v>
          </cell>
          <cell r="AJ7">
            <v>1167856</v>
          </cell>
          <cell r="AK7">
            <v>1112581</v>
          </cell>
          <cell r="AL7">
            <v>1161435</v>
          </cell>
          <cell r="AM7">
            <v>1094694</v>
          </cell>
          <cell r="AN7">
            <v>1081345</v>
          </cell>
          <cell r="AO7">
            <v>1090174</v>
          </cell>
          <cell r="AP7">
            <v>1169042</v>
          </cell>
          <cell r="AQ7">
            <v>1177347</v>
          </cell>
          <cell r="AR7">
            <v>1182435</v>
          </cell>
          <cell r="AS7">
            <v>1248962</v>
          </cell>
          <cell r="AT7">
            <v>1467222</v>
          </cell>
          <cell r="AU7">
            <v>1619397</v>
          </cell>
          <cell r="AV7">
            <v>1522171</v>
          </cell>
          <cell r="AW7" t="e">
            <v>#N/A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Motors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>
            <v>123445</v>
          </cell>
          <cell r="N8">
            <v>152043</v>
          </cell>
          <cell r="O8">
            <v>157524</v>
          </cell>
          <cell r="P8">
            <v>163882</v>
          </cell>
          <cell r="Q8">
            <v>168662</v>
          </cell>
          <cell r="R8">
            <v>181606</v>
          </cell>
          <cell r="S8">
            <v>192384</v>
          </cell>
          <cell r="T8">
            <v>185793</v>
          </cell>
          <cell r="U8">
            <v>205310</v>
          </cell>
          <cell r="V8">
            <v>213876</v>
          </cell>
          <cell r="W8">
            <v>219893</v>
          </cell>
          <cell r="X8">
            <v>253298</v>
          </cell>
          <cell r="Y8">
            <v>264813</v>
          </cell>
          <cell r="Z8">
            <v>313682</v>
          </cell>
          <cell r="AA8">
            <v>316751</v>
          </cell>
          <cell r="AB8">
            <v>318185</v>
          </cell>
          <cell r="AC8">
            <v>314707</v>
          </cell>
          <cell r="AD8">
            <v>331955</v>
          </cell>
          <cell r="AE8">
            <v>342576</v>
          </cell>
          <cell r="AF8">
            <v>351940</v>
          </cell>
          <cell r="AG8">
            <v>373277</v>
          </cell>
          <cell r="AH8">
            <v>390697</v>
          </cell>
          <cell r="AI8">
            <v>397286</v>
          </cell>
          <cell r="AJ8">
            <v>434353</v>
          </cell>
          <cell r="AK8">
            <v>447187</v>
          </cell>
          <cell r="AL8">
            <v>510806</v>
          </cell>
          <cell r="AM8">
            <v>511153</v>
          </cell>
          <cell r="AN8">
            <v>525713</v>
          </cell>
          <cell r="AO8">
            <v>496785</v>
          </cell>
          <cell r="AP8">
            <v>540004</v>
          </cell>
          <cell r="AQ8">
            <v>538255</v>
          </cell>
          <cell r="AR8">
            <v>553932</v>
          </cell>
          <cell r="AS8">
            <v>581903</v>
          </cell>
          <cell r="AT8">
            <v>593070</v>
          </cell>
          <cell r="AU8">
            <v>596455</v>
          </cell>
          <cell r="AV8">
            <v>637903</v>
          </cell>
          <cell r="AW8" t="e">
            <v>#N/A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New Ventures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>
            <v>107178</v>
          </cell>
          <cell r="N9">
            <v>119003</v>
          </cell>
          <cell r="O9">
            <v>116468</v>
          </cell>
          <cell r="P9">
            <v>123840</v>
          </cell>
          <cell r="Q9">
            <v>122254</v>
          </cell>
          <cell r="R9">
            <v>128812</v>
          </cell>
          <cell r="S9">
            <v>132848</v>
          </cell>
          <cell r="T9">
            <v>154008</v>
          </cell>
          <cell r="U9">
            <v>173824</v>
          </cell>
          <cell r="V9">
            <v>157452</v>
          </cell>
          <cell r="W9">
            <v>147790</v>
          </cell>
          <cell r="X9">
            <v>163469</v>
          </cell>
          <cell r="Y9">
            <v>162331</v>
          </cell>
          <cell r="Z9">
            <v>184824</v>
          </cell>
          <cell r="AA9">
            <v>177342</v>
          </cell>
          <cell r="AB9">
            <v>175356</v>
          </cell>
          <cell r="AC9">
            <v>168328</v>
          </cell>
          <cell r="AD9">
            <v>179127</v>
          </cell>
          <cell r="AE9">
            <v>185667</v>
          </cell>
          <cell r="AF9">
            <v>194106</v>
          </cell>
          <cell r="AG9">
            <v>224103</v>
          </cell>
          <cell r="AH9">
            <v>212574</v>
          </cell>
          <cell r="AI9">
            <v>224318</v>
          </cell>
          <cell r="AJ9">
            <v>232761</v>
          </cell>
          <cell r="AK9">
            <v>222526</v>
          </cell>
          <cell r="AL9">
            <v>235674</v>
          </cell>
          <cell r="AM9">
            <v>207046</v>
          </cell>
          <cell r="AN9">
            <v>205473</v>
          </cell>
          <cell r="AO9">
            <v>196333</v>
          </cell>
          <cell r="AP9">
            <v>206343</v>
          </cell>
          <cell r="AQ9">
            <v>207827</v>
          </cell>
          <cell r="AR9">
            <v>248837</v>
          </cell>
          <cell r="AS9">
            <v>304735</v>
          </cell>
          <cell r="AT9">
            <v>228817</v>
          </cell>
          <cell r="AU9">
            <v>229261</v>
          </cell>
          <cell r="AV9">
            <v>233378</v>
          </cell>
          <cell r="AW9" t="e">
            <v>#N/A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Jewelry, Gems, Watches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>
            <v>145895</v>
          </cell>
          <cell r="N10">
            <v>154948</v>
          </cell>
          <cell r="O10">
            <v>145387</v>
          </cell>
          <cell r="P10">
            <v>150210</v>
          </cell>
          <cell r="Q10">
            <v>145269</v>
          </cell>
          <cell r="R10">
            <v>152500</v>
          </cell>
          <cell r="S10">
            <v>158669</v>
          </cell>
          <cell r="T10">
            <v>156234</v>
          </cell>
          <cell r="U10">
            <v>179873</v>
          </cell>
          <cell r="V10">
            <v>206506</v>
          </cell>
          <cell r="W10">
            <v>212366</v>
          </cell>
          <cell r="X10">
            <v>192212</v>
          </cell>
          <cell r="Y10">
            <v>195987</v>
          </cell>
          <cell r="Z10">
            <v>211855</v>
          </cell>
          <cell r="AA10">
            <v>202111</v>
          </cell>
          <cell r="AB10">
            <v>203030</v>
          </cell>
          <cell r="AC10">
            <v>194695</v>
          </cell>
          <cell r="AD10">
            <v>208357</v>
          </cell>
          <cell r="AE10">
            <v>217385</v>
          </cell>
          <cell r="AF10">
            <v>223621</v>
          </cell>
          <cell r="AG10">
            <v>246546</v>
          </cell>
          <cell r="AH10">
            <v>304860</v>
          </cell>
          <cell r="AI10">
            <v>345016</v>
          </cell>
          <cell r="AJ10">
            <v>290502</v>
          </cell>
          <cell r="AK10">
            <v>300496</v>
          </cell>
          <cell r="AL10">
            <v>312558</v>
          </cell>
          <cell r="AM10">
            <v>301457</v>
          </cell>
          <cell r="AN10">
            <v>312722</v>
          </cell>
          <cell r="AO10">
            <v>289756</v>
          </cell>
          <cell r="AP10">
            <v>323161</v>
          </cell>
          <cell r="AQ10">
            <v>326989</v>
          </cell>
          <cell r="AR10">
            <v>345261</v>
          </cell>
          <cell r="AS10">
            <v>378758</v>
          </cell>
          <cell r="AT10">
            <v>452898</v>
          </cell>
          <cell r="AU10">
            <v>517949</v>
          </cell>
          <cell r="AV10">
            <v>420931</v>
          </cell>
          <cell r="AW10" t="e">
            <v>#N/A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Sports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>
            <v>412456</v>
          </cell>
          <cell r="N11">
            <v>453262</v>
          </cell>
          <cell r="O11">
            <v>431479</v>
          </cell>
          <cell r="P11">
            <v>423484</v>
          </cell>
          <cell r="Q11">
            <v>424470</v>
          </cell>
          <cell r="R11">
            <v>437240</v>
          </cell>
          <cell r="S11">
            <v>445996</v>
          </cell>
          <cell r="T11">
            <v>412250</v>
          </cell>
          <cell r="U11">
            <v>450950</v>
          </cell>
          <cell r="V11">
            <v>490666</v>
          </cell>
          <cell r="W11">
            <v>508176</v>
          </cell>
          <cell r="X11">
            <v>499274</v>
          </cell>
          <cell r="Y11">
            <v>509338</v>
          </cell>
          <cell r="Z11">
            <v>561391</v>
          </cell>
          <cell r="AA11">
            <v>544247</v>
          </cell>
          <cell r="AB11">
            <v>521246</v>
          </cell>
          <cell r="AC11">
            <v>512886</v>
          </cell>
          <cell r="AD11">
            <v>526672</v>
          </cell>
          <cell r="AE11">
            <v>539442</v>
          </cell>
          <cell r="AF11">
            <v>538898</v>
          </cell>
          <cell r="AG11">
            <v>568848</v>
          </cell>
          <cell r="AH11">
            <v>630280</v>
          </cell>
          <cell r="AI11">
            <v>686028</v>
          </cell>
          <cell r="AJ11">
            <v>639142</v>
          </cell>
          <cell r="AK11">
            <v>626773</v>
          </cell>
          <cell r="AL11">
            <v>678340</v>
          </cell>
          <cell r="AM11">
            <v>665436</v>
          </cell>
          <cell r="AN11">
            <v>657783</v>
          </cell>
          <cell r="AO11">
            <v>640217</v>
          </cell>
          <cell r="AP11">
            <v>684857</v>
          </cell>
          <cell r="AQ11">
            <v>690014</v>
          </cell>
          <cell r="AR11">
            <v>711491</v>
          </cell>
          <cell r="AS11">
            <v>751538</v>
          </cell>
          <cell r="AT11">
            <v>825816</v>
          </cell>
          <cell r="AU11">
            <v>905507</v>
          </cell>
          <cell r="AV11">
            <v>800592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Technology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>
            <v>528956</v>
          </cell>
          <cell r="N12">
            <v>583258</v>
          </cell>
          <cell r="O12">
            <v>550455</v>
          </cell>
          <cell r="P12">
            <v>560780</v>
          </cell>
          <cell r="Q12">
            <v>558062</v>
          </cell>
          <cell r="R12">
            <v>588070</v>
          </cell>
          <cell r="S12">
            <v>629624</v>
          </cell>
          <cell r="T12">
            <v>585908</v>
          </cell>
          <cell r="U12">
            <v>643298</v>
          </cell>
          <cell r="V12">
            <v>688486</v>
          </cell>
          <cell r="W12">
            <v>736053</v>
          </cell>
          <cell r="X12">
            <v>770973</v>
          </cell>
          <cell r="Y12">
            <v>745329</v>
          </cell>
          <cell r="Z12">
            <v>819829</v>
          </cell>
          <cell r="AA12">
            <v>765059</v>
          </cell>
          <cell r="AB12">
            <v>760937</v>
          </cell>
          <cell r="AC12">
            <v>743245</v>
          </cell>
          <cell r="AD12">
            <v>785398</v>
          </cell>
          <cell r="AE12">
            <v>835565</v>
          </cell>
          <cell r="AF12">
            <v>845603</v>
          </cell>
          <cell r="AG12">
            <v>888850</v>
          </cell>
          <cell r="AH12">
            <v>955517</v>
          </cell>
          <cell r="AI12">
            <v>1054923</v>
          </cell>
          <cell r="AJ12">
            <v>1071874</v>
          </cell>
          <cell r="AK12">
            <v>1026213</v>
          </cell>
          <cell r="AL12">
            <v>1086850</v>
          </cell>
          <cell r="AM12">
            <v>1028024</v>
          </cell>
          <cell r="AN12">
            <v>1031027</v>
          </cell>
          <cell r="AO12">
            <v>998237</v>
          </cell>
          <cell r="AP12">
            <v>1104250</v>
          </cell>
          <cell r="AQ12">
            <v>1132787</v>
          </cell>
          <cell r="AR12">
            <v>1161508</v>
          </cell>
          <cell r="AS12">
            <v>1197937</v>
          </cell>
          <cell r="AT12">
            <v>1255042</v>
          </cell>
          <cell r="AU12">
            <v>1387566</v>
          </cell>
          <cell r="AV12">
            <v>1371922</v>
          </cell>
          <cell r="AW12" t="e">
            <v>#N/A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Toys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>
            <v>430623</v>
          </cell>
          <cell r="N13">
            <v>461798</v>
          </cell>
          <cell r="O13">
            <v>419982</v>
          </cell>
          <cell r="P13">
            <v>406813</v>
          </cell>
          <cell r="Q13">
            <v>406502</v>
          </cell>
          <cell r="R13">
            <v>418703</v>
          </cell>
          <cell r="S13">
            <v>425246</v>
          </cell>
          <cell r="T13">
            <v>403538</v>
          </cell>
          <cell r="U13">
            <v>453386</v>
          </cell>
          <cell r="V13">
            <v>548633</v>
          </cell>
          <cell r="W13">
            <v>588208</v>
          </cell>
          <cell r="X13">
            <v>476048</v>
          </cell>
          <cell r="Y13">
            <v>463268</v>
          </cell>
          <cell r="Z13">
            <v>513697</v>
          </cell>
          <cell r="AA13">
            <v>475509</v>
          </cell>
          <cell r="AB13">
            <v>469022</v>
          </cell>
          <cell r="AC13">
            <v>454417</v>
          </cell>
          <cell r="AD13">
            <v>467476</v>
          </cell>
          <cell r="AE13">
            <v>475299</v>
          </cell>
          <cell r="AF13">
            <v>485438</v>
          </cell>
          <cell r="AG13">
            <v>535154</v>
          </cell>
          <cell r="AH13">
            <v>700222</v>
          </cell>
          <cell r="AI13">
            <v>829219</v>
          </cell>
          <cell r="AJ13">
            <v>602793</v>
          </cell>
          <cell r="AK13">
            <v>580087</v>
          </cell>
          <cell r="AL13">
            <v>609864</v>
          </cell>
          <cell r="AM13">
            <v>556335</v>
          </cell>
          <cell r="AN13">
            <v>539883</v>
          </cell>
          <cell r="AO13">
            <v>536660</v>
          </cell>
          <cell r="AP13">
            <v>555201</v>
          </cell>
          <cell r="AQ13">
            <v>551458</v>
          </cell>
          <cell r="AR13">
            <v>577108</v>
          </cell>
          <cell r="AS13">
            <v>642781</v>
          </cell>
          <cell r="AT13">
            <v>794751</v>
          </cell>
          <cell r="AU13">
            <v>904074</v>
          </cell>
          <cell r="AV13">
            <v>661426</v>
          </cell>
          <cell r="AW13" t="e">
            <v>#N/A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Health &amp; Beauty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>
            <v>56599</v>
          </cell>
          <cell r="N14">
            <v>68327</v>
          </cell>
          <cell r="O14">
            <v>65834</v>
          </cell>
          <cell r="P14">
            <v>67019</v>
          </cell>
          <cell r="Q14">
            <v>69387</v>
          </cell>
          <cell r="R14">
            <v>70979</v>
          </cell>
          <cell r="S14">
            <v>73620</v>
          </cell>
          <cell r="T14">
            <v>70395</v>
          </cell>
          <cell r="U14">
            <v>83587</v>
          </cell>
          <cell r="V14">
            <v>93935</v>
          </cell>
          <cell r="W14">
            <v>95701</v>
          </cell>
          <cell r="X14">
            <v>109213</v>
          </cell>
          <cell r="Y14">
            <v>108586</v>
          </cell>
          <cell r="Z14">
            <v>121115</v>
          </cell>
          <cell r="AA14">
            <v>125619</v>
          </cell>
          <cell r="AB14">
            <v>125389</v>
          </cell>
          <cell r="AC14">
            <v>121088</v>
          </cell>
          <cell r="AD14">
            <v>127403</v>
          </cell>
          <cell r="AE14">
            <v>130301</v>
          </cell>
          <cell r="AF14">
            <v>135189</v>
          </cell>
          <cell r="AG14">
            <v>149014</v>
          </cell>
          <cell r="AH14">
            <v>174872</v>
          </cell>
          <cell r="AI14">
            <v>190175</v>
          </cell>
          <cell r="AJ14">
            <v>200380</v>
          </cell>
          <cell r="AK14">
            <v>193309</v>
          </cell>
          <cell r="AL14">
            <v>214440</v>
          </cell>
          <cell r="AM14">
            <v>213980</v>
          </cell>
          <cell r="AN14">
            <v>216956</v>
          </cell>
          <cell r="AO14">
            <v>212066</v>
          </cell>
          <cell r="AP14">
            <v>228190</v>
          </cell>
          <cell r="AQ14">
            <v>230617</v>
          </cell>
          <cell r="AR14">
            <v>254459</v>
          </cell>
          <cell r="AS14">
            <v>274965</v>
          </cell>
          <cell r="AT14">
            <v>307671</v>
          </cell>
          <cell r="AU14">
            <v>333078</v>
          </cell>
          <cell r="AV14">
            <v>343108</v>
          </cell>
          <cell r="AW14" t="e">
            <v>#N/A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Home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>
            <v>214838</v>
          </cell>
          <cell r="N15">
            <v>254982</v>
          </cell>
          <cell r="O15">
            <v>249118</v>
          </cell>
          <cell r="P15">
            <v>256732</v>
          </cell>
          <cell r="Q15">
            <v>255775</v>
          </cell>
          <cell r="R15">
            <v>264371</v>
          </cell>
          <cell r="S15">
            <v>273320</v>
          </cell>
          <cell r="T15">
            <v>264495</v>
          </cell>
          <cell r="U15">
            <v>293599</v>
          </cell>
          <cell r="V15">
            <v>325509</v>
          </cell>
          <cell r="W15">
            <v>306771</v>
          </cell>
          <cell r="X15">
            <v>364694</v>
          </cell>
          <cell r="Y15">
            <v>371996</v>
          </cell>
          <cell r="Z15">
            <v>436617</v>
          </cell>
          <cell r="AA15">
            <v>424410</v>
          </cell>
          <cell r="AB15">
            <v>418141</v>
          </cell>
          <cell r="AC15">
            <v>408996</v>
          </cell>
          <cell r="AD15">
            <v>425413</v>
          </cell>
          <cell r="AE15">
            <v>437918</v>
          </cell>
          <cell r="AF15">
            <v>453461</v>
          </cell>
          <cell r="AG15">
            <v>484397</v>
          </cell>
          <cell r="AH15">
            <v>553538</v>
          </cell>
          <cell r="AI15">
            <v>530164</v>
          </cell>
          <cell r="AJ15">
            <v>581871</v>
          </cell>
          <cell r="AK15">
            <v>582127</v>
          </cell>
          <cell r="AL15">
            <v>652966</v>
          </cell>
          <cell r="AM15">
            <v>621373</v>
          </cell>
          <cell r="AN15">
            <v>629639</v>
          </cell>
          <cell r="AO15">
            <v>604053</v>
          </cell>
          <cell r="AP15">
            <v>655791</v>
          </cell>
          <cell r="AQ15">
            <v>662111</v>
          </cell>
          <cell r="AR15">
            <v>696856</v>
          </cell>
          <cell r="AS15">
            <v>740954</v>
          </cell>
          <cell r="AT15">
            <v>815317</v>
          </cell>
          <cell r="AU15">
            <v>781690</v>
          </cell>
          <cell r="AV15">
            <v>827372</v>
          </cell>
          <cell r="AW15" t="e">
            <v>#N/A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B16" t="str">
            <v>Unknown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>
            <v>83455</v>
          </cell>
          <cell r="N16">
            <v>94345</v>
          </cell>
          <cell r="O16">
            <v>77979</v>
          </cell>
          <cell r="P16">
            <v>73196</v>
          </cell>
          <cell r="Q16">
            <v>68275</v>
          </cell>
          <cell r="R16">
            <v>71126</v>
          </cell>
          <cell r="S16">
            <v>68860</v>
          </cell>
          <cell r="T16">
            <v>33384</v>
          </cell>
          <cell r="U16">
            <v>21482</v>
          </cell>
          <cell r="V16">
            <v>21776</v>
          </cell>
          <cell r="W16">
            <v>21918</v>
          </cell>
          <cell r="X16">
            <v>22961</v>
          </cell>
          <cell r="Y16">
            <v>25152</v>
          </cell>
          <cell r="Z16">
            <v>24910</v>
          </cell>
          <cell r="AA16">
            <v>10845</v>
          </cell>
          <cell r="AB16">
            <v>9046</v>
          </cell>
          <cell r="AC16">
            <v>5834</v>
          </cell>
          <cell r="AD16">
            <v>4641</v>
          </cell>
          <cell r="AE16">
            <v>892</v>
          </cell>
          <cell r="AF16">
            <v>743</v>
          </cell>
          <cell r="AG16">
            <v>1151</v>
          </cell>
          <cell r="AH16">
            <v>1801</v>
          </cell>
          <cell r="AI16">
            <v>1655</v>
          </cell>
          <cell r="AJ16">
            <v>1244</v>
          </cell>
          <cell r="AK16">
            <v>1273</v>
          </cell>
          <cell r="AL16">
            <v>1136</v>
          </cell>
          <cell r="AM16">
            <v>1172</v>
          </cell>
          <cell r="AN16">
            <v>1353</v>
          </cell>
          <cell r="AO16">
            <v>1225</v>
          </cell>
          <cell r="AP16">
            <v>973</v>
          </cell>
          <cell r="AQ16">
            <v>1044</v>
          </cell>
          <cell r="AR16">
            <v>1183</v>
          </cell>
          <cell r="AS16">
            <v>1</v>
          </cell>
          <cell r="AT16">
            <v>0</v>
          </cell>
          <cell r="AU16">
            <v>4</v>
          </cell>
          <cell r="AV16">
            <v>0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  <cell r="BB16" t="e">
            <v>#N/A</v>
          </cell>
          <cell r="BC16" t="e">
            <v>#N/A</v>
          </cell>
          <cell r="BD16" t="e">
            <v>#N/A</v>
          </cell>
          <cell r="BE16" t="e">
            <v>#N/A</v>
          </cell>
          <cell r="BF16" t="e">
            <v>#N/A</v>
          </cell>
          <cell r="BG16" t="e">
            <v>#N/A</v>
          </cell>
          <cell r="BH16" t="e">
            <v>#N/A</v>
          </cell>
          <cell r="BI16" t="e">
            <v>#N/A</v>
          </cell>
          <cell r="BJ16" t="e">
            <v>#N/A</v>
          </cell>
          <cell r="BK16" t="e">
            <v>#N/A</v>
          </cell>
        </row>
        <row r="17">
          <cell r="B17">
            <v>0</v>
          </cell>
          <cell r="C17" t="e">
            <v>#N/A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>
            <v>2538034</v>
          </cell>
          <cell r="N17">
            <v>2726514</v>
          </cell>
          <cell r="O17">
            <v>2611224</v>
          </cell>
          <cell r="P17">
            <v>2621708</v>
          </cell>
          <cell r="Q17">
            <v>2616379</v>
          </cell>
          <cell r="R17">
            <v>2697137</v>
          </cell>
          <cell r="S17">
            <v>2791658</v>
          </cell>
          <cell r="T17">
            <v>2662079</v>
          </cell>
          <cell r="U17">
            <v>2885613</v>
          </cell>
          <cell r="V17">
            <v>3118273</v>
          </cell>
          <cell r="W17">
            <v>3252130</v>
          </cell>
          <cell r="X17">
            <v>3247394</v>
          </cell>
          <cell r="Y17">
            <v>3217407</v>
          </cell>
          <cell r="Z17">
            <v>3502331</v>
          </cell>
          <cell r="AA17">
            <v>3366160</v>
          </cell>
          <cell r="AB17">
            <v>3314000</v>
          </cell>
          <cell r="AC17">
            <v>3253618</v>
          </cell>
          <cell r="AD17">
            <v>3377496</v>
          </cell>
          <cell r="AE17">
            <v>3512525</v>
          </cell>
          <cell r="AF17">
            <v>3581876</v>
          </cell>
          <cell r="AG17">
            <v>3807020</v>
          </cell>
          <cell r="AH17">
            <v>4209544</v>
          </cell>
          <cell r="AI17">
            <v>4540431</v>
          </cell>
          <cell r="AJ17">
            <v>4379281</v>
          </cell>
          <cell r="AK17">
            <v>4324798</v>
          </cell>
          <cell r="AL17">
            <v>4557886</v>
          </cell>
          <cell r="AM17">
            <v>4408906</v>
          </cell>
          <cell r="AN17">
            <v>4347711</v>
          </cell>
          <cell r="AO17">
            <v>4280188</v>
          </cell>
          <cell r="AP17">
            <v>4600517</v>
          </cell>
          <cell r="AQ17">
            <v>4674647</v>
          </cell>
          <cell r="AR17">
            <v>4863791</v>
          </cell>
          <cell r="AS17">
            <v>5147422</v>
          </cell>
          <cell r="AT17">
            <v>5529236</v>
          </cell>
          <cell r="AU17">
            <v>5962181</v>
          </cell>
          <cell r="AV17">
            <v>5660875</v>
          </cell>
          <cell r="AW17" t="e">
            <v>#N/A</v>
          </cell>
          <cell r="AX17" t="e">
            <v>#N/A</v>
          </cell>
          <cell r="AY17" t="e">
            <v>#N/A</v>
          </cell>
          <cell r="AZ17" t="e">
            <v>#N/A</v>
          </cell>
          <cell r="BA17" t="e">
            <v>#N/A</v>
          </cell>
          <cell r="BB17" t="e">
            <v>#N/A</v>
          </cell>
          <cell r="BC17" t="e">
            <v>#N/A</v>
          </cell>
          <cell r="BD17" t="e">
            <v>#N/A</v>
          </cell>
          <cell r="BE17" t="e">
            <v>#N/A</v>
          </cell>
          <cell r="BF17" t="e">
            <v>#N/A</v>
          </cell>
          <cell r="BG17" t="e">
            <v>#N/A</v>
          </cell>
          <cell r="BH17" t="e">
            <v>#N/A</v>
          </cell>
          <cell r="BI17" t="e">
            <v>#N/A</v>
          </cell>
          <cell r="BJ17" t="e">
            <v>#N/A</v>
          </cell>
          <cell r="BK17" t="e">
            <v>#N/A</v>
          </cell>
        </row>
        <row r="18">
          <cell r="B18">
            <v>100</v>
          </cell>
          <cell r="C18" t="e">
            <v>#N/A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>
            <v>123445</v>
          </cell>
          <cell r="N18">
            <v>152043</v>
          </cell>
          <cell r="O18">
            <v>157524</v>
          </cell>
          <cell r="P18">
            <v>163882</v>
          </cell>
          <cell r="Q18">
            <v>168662</v>
          </cell>
          <cell r="R18">
            <v>181606</v>
          </cell>
          <cell r="S18">
            <v>192384</v>
          </cell>
          <cell r="T18">
            <v>185793</v>
          </cell>
          <cell r="U18">
            <v>205310</v>
          </cell>
          <cell r="V18">
            <v>213876</v>
          </cell>
          <cell r="W18">
            <v>219893</v>
          </cell>
          <cell r="X18">
            <v>253298</v>
          </cell>
          <cell r="Y18">
            <v>264813</v>
          </cell>
          <cell r="Z18">
            <v>313682</v>
          </cell>
          <cell r="AA18">
            <v>316751</v>
          </cell>
          <cell r="AB18">
            <v>318185</v>
          </cell>
          <cell r="AC18">
            <v>314707</v>
          </cell>
          <cell r="AD18">
            <v>331955</v>
          </cell>
          <cell r="AE18">
            <v>342576</v>
          </cell>
          <cell r="AF18">
            <v>351940</v>
          </cell>
          <cell r="AG18">
            <v>373275</v>
          </cell>
          <cell r="AH18">
            <v>390697</v>
          </cell>
          <cell r="AI18">
            <v>397286</v>
          </cell>
          <cell r="AJ18">
            <v>434352</v>
          </cell>
          <cell r="AK18">
            <v>447187</v>
          </cell>
          <cell r="AL18">
            <v>510804</v>
          </cell>
          <cell r="AM18">
            <v>511153</v>
          </cell>
          <cell r="AN18">
            <v>525706</v>
          </cell>
          <cell r="AO18">
            <v>496785</v>
          </cell>
          <cell r="AP18">
            <v>540004</v>
          </cell>
          <cell r="AQ18">
            <v>538234</v>
          </cell>
          <cell r="AR18">
            <v>553893</v>
          </cell>
          <cell r="AS18">
            <v>581903</v>
          </cell>
          <cell r="AT18">
            <v>593053</v>
          </cell>
          <cell r="AU18">
            <v>596454</v>
          </cell>
          <cell r="AV18">
            <v>637902</v>
          </cell>
          <cell r="AW18" t="e">
            <v>#N/A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e">
            <v>#N/A</v>
          </cell>
          <cell r="BE18" t="e">
            <v>#N/A</v>
          </cell>
          <cell r="BF18" t="e">
            <v>#N/A</v>
          </cell>
          <cell r="BG18" t="e">
            <v>#N/A</v>
          </cell>
          <cell r="BH18" t="e">
            <v>#N/A</v>
          </cell>
          <cell r="BI18" t="e">
            <v>#N/A</v>
          </cell>
          <cell r="BJ18" t="e">
            <v>#N/A</v>
          </cell>
          <cell r="BK18" t="e">
            <v>#N/A</v>
          </cell>
        </row>
      </sheetData>
      <sheetData sheetId="4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Apparel</v>
          </cell>
          <cell r="C5" t="e">
            <v>#N/A</v>
          </cell>
          <cell r="D5" t="e">
            <v>#N/A</v>
          </cell>
          <cell r="E5" t="e">
            <v>#N/A</v>
          </cell>
          <cell r="F5" t="e">
            <v>#N/A</v>
          </cell>
          <cell r="G5" t="e">
            <v>#N/A</v>
          </cell>
          <cell r="H5" t="e">
            <v>#N/A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>
            <v>26720</v>
          </cell>
          <cell r="N5">
            <v>32561</v>
          </cell>
          <cell r="O5">
            <v>30887</v>
          </cell>
          <cell r="P5">
            <v>28595</v>
          </cell>
          <cell r="Q5">
            <v>27018</v>
          </cell>
          <cell r="R5">
            <v>27990</v>
          </cell>
          <cell r="S5">
            <v>32245</v>
          </cell>
          <cell r="T5">
            <v>33353</v>
          </cell>
          <cell r="U5">
            <v>38807</v>
          </cell>
          <cell r="V5">
            <v>36946</v>
          </cell>
          <cell r="W5">
            <v>30811</v>
          </cell>
          <cell r="X5">
            <v>35819</v>
          </cell>
          <cell r="Y5">
            <v>38448</v>
          </cell>
          <cell r="Z5">
            <v>47534</v>
          </cell>
          <cell r="AA5">
            <v>44767</v>
          </cell>
          <cell r="AB5">
            <v>41962</v>
          </cell>
          <cell r="AC5">
            <v>38765</v>
          </cell>
          <cell r="AD5">
            <v>40595</v>
          </cell>
          <cell r="AE5">
            <v>47043</v>
          </cell>
          <cell r="AF5">
            <v>49895</v>
          </cell>
          <cell r="AG5">
            <v>56540</v>
          </cell>
          <cell r="AH5">
            <v>61256</v>
          </cell>
          <cell r="AI5">
            <v>50522</v>
          </cell>
          <cell r="AJ5">
            <v>57462</v>
          </cell>
          <cell r="AK5">
            <v>61584</v>
          </cell>
          <cell r="AL5">
            <v>73214</v>
          </cell>
          <cell r="AM5">
            <v>66964</v>
          </cell>
          <cell r="AN5">
            <v>62620</v>
          </cell>
          <cell r="AO5">
            <v>60375</v>
          </cell>
          <cell r="AP5">
            <v>59997</v>
          </cell>
          <cell r="AQ5">
            <v>66277</v>
          </cell>
          <cell r="AR5">
            <v>73728</v>
          </cell>
          <cell r="AS5">
            <v>83436</v>
          </cell>
          <cell r="AT5">
            <v>86436</v>
          </cell>
          <cell r="AU5">
            <v>72782</v>
          </cell>
          <cell r="AV5">
            <v>82937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Collectibles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>
            <v>84405</v>
          </cell>
          <cell r="N6">
            <v>92132</v>
          </cell>
          <cell r="O6">
            <v>82994</v>
          </cell>
          <cell r="P6">
            <v>75248</v>
          </cell>
          <cell r="Q6">
            <v>72870</v>
          </cell>
          <cell r="R6">
            <v>73577</v>
          </cell>
          <cell r="S6">
            <v>74809</v>
          </cell>
          <cell r="T6">
            <v>74653</v>
          </cell>
          <cell r="U6">
            <v>80073</v>
          </cell>
          <cell r="V6">
            <v>83192</v>
          </cell>
          <cell r="W6">
            <v>80849</v>
          </cell>
          <cell r="X6">
            <v>81964</v>
          </cell>
          <cell r="Y6">
            <v>83360</v>
          </cell>
          <cell r="Z6">
            <v>93325</v>
          </cell>
          <cell r="AA6">
            <v>82686</v>
          </cell>
          <cell r="AB6">
            <v>78417</v>
          </cell>
          <cell r="AC6">
            <v>73869</v>
          </cell>
          <cell r="AD6">
            <v>73376</v>
          </cell>
          <cell r="AE6">
            <v>76119</v>
          </cell>
          <cell r="AF6">
            <v>80154</v>
          </cell>
          <cell r="AG6">
            <v>86719</v>
          </cell>
          <cell r="AH6">
            <v>102011</v>
          </cell>
          <cell r="AI6">
            <v>97839</v>
          </cell>
          <cell r="AJ6">
            <v>99404</v>
          </cell>
          <cell r="AK6">
            <v>99867</v>
          </cell>
          <cell r="AL6">
            <v>106598</v>
          </cell>
          <cell r="AM6">
            <v>91789</v>
          </cell>
          <cell r="AN6">
            <v>89749</v>
          </cell>
          <cell r="AO6">
            <v>90004</v>
          </cell>
          <cell r="AP6">
            <v>82724</v>
          </cell>
          <cell r="AQ6">
            <v>82938</v>
          </cell>
          <cell r="AR6">
            <v>87417</v>
          </cell>
          <cell r="AS6">
            <v>95163</v>
          </cell>
          <cell r="AT6">
            <v>111420</v>
          </cell>
          <cell r="AU6">
            <v>105079</v>
          </cell>
          <cell r="AV6">
            <v>106097</v>
          </cell>
          <cell r="AW6" t="e">
            <v>#N/A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Entertainment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>
            <v>56864</v>
          </cell>
          <cell r="N7">
            <v>62141</v>
          </cell>
          <cell r="O7">
            <v>57758</v>
          </cell>
          <cell r="P7">
            <v>55721</v>
          </cell>
          <cell r="Q7">
            <v>56790</v>
          </cell>
          <cell r="R7">
            <v>60216</v>
          </cell>
          <cell r="S7">
            <v>59661</v>
          </cell>
          <cell r="T7">
            <v>52764</v>
          </cell>
          <cell r="U7">
            <v>55719</v>
          </cell>
          <cell r="V7">
            <v>61368</v>
          </cell>
          <cell r="W7">
            <v>64200</v>
          </cell>
          <cell r="X7">
            <v>68493</v>
          </cell>
          <cell r="Y7">
            <v>63986</v>
          </cell>
          <cell r="Z7">
            <v>73195</v>
          </cell>
          <cell r="AA7">
            <v>65551</v>
          </cell>
          <cell r="AB7">
            <v>62837</v>
          </cell>
          <cell r="AC7">
            <v>61181</v>
          </cell>
          <cell r="AD7">
            <v>64643</v>
          </cell>
          <cell r="AE7">
            <v>66567</v>
          </cell>
          <cell r="AF7">
            <v>64309</v>
          </cell>
          <cell r="AG7">
            <v>67848</v>
          </cell>
          <cell r="AH7">
            <v>78209</v>
          </cell>
          <cell r="AI7">
            <v>80454</v>
          </cell>
          <cell r="AJ7">
            <v>87710</v>
          </cell>
          <cell r="AK7">
            <v>82614</v>
          </cell>
          <cell r="AL7">
            <v>89334</v>
          </cell>
          <cell r="AM7">
            <v>78953</v>
          </cell>
          <cell r="AN7">
            <v>78073</v>
          </cell>
          <cell r="AO7">
            <v>80105</v>
          </cell>
          <cell r="AP7">
            <v>79755</v>
          </cell>
          <cell r="AQ7">
            <v>79940</v>
          </cell>
          <cell r="AR7">
            <v>77382</v>
          </cell>
          <cell r="AS7">
            <v>80729</v>
          </cell>
          <cell r="AT7">
            <v>97721</v>
          </cell>
          <cell r="AU7">
            <v>101579</v>
          </cell>
          <cell r="AV7">
            <v>112851</v>
          </cell>
          <cell r="AW7" t="e">
            <v>#N/A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Motors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>
            <v>8474</v>
          </cell>
          <cell r="N8">
            <v>11848</v>
          </cell>
          <cell r="O8">
            <v>12033</v>
          </cell>
          <cell r="P8">
            <v>11865</v>
          </cell>
          <cell r="Q8">
            <v>11901</v>
          </cell>
          <cell r="R8">
            <v>12644</v>
          </cell>
          <cell r="S8">
            <v>13433</v>
          </cell>
          <cell r="T8">
            <v>12916</v>
          </cell>
          <cell r="U8">
            <v>14874</v>
          </cell>
          <cell r="V8">
            <v>15726</v>
          </cell>
          <cell r="W8">
            <v>16344</v>
          </cell>
          <cell r="X8">
            <v>19660</v>
          </cell>
          <cell r="Y8">
            <v>20885</v>
          </cell>
          <cell r="Z8">
            <v>26391</v>
          </cell>
          <cell r="AA8">
            <v>25160</v>
          </cell>
          <cell r="AB8">
            <v>24826</v>
          </cell>
          <cell r="AC8">
            <v>23243</v>
          </cell>
          <cell r="AD8">
            <v>24256</v>
          </cell>
          <cell r="AE8">
            <v>24794</v>
          </cell>
          <cell r="AF8">
            <v>26129</v>
          </cell>
          <cell r="AG8">
            <v>28433</v>
          </cell>
          <cell r="AH8">
            <v>30824</v>
          </cell>
          <cell r="AI8">
            <v>29803</v>
          </cell>
          <cell r="AJ8">
            <v>35998</v>
          </cell>
          <cell r="AK8">
            <v>36994</v>
          </cell>
          <cell r="AL8">
            <v>43915</v>
          </cell>
          <cell r="AM8">
            <v>42490</v>
          </cell>
          <cell r="AN8">
            <v>42711</v>
          </cell>
          <cell r="AO8">
            <v>38724</v>
          </cell>
          <cell r="AP8">
            <v>39740</v>
          </cell>
          <cell r="AQ8">
            <v>39968</v>
          </cell>
          <cell r="AR8">
            <v>40179</v>
          </cell>
          <cell r="AS8">
            <v>43217</v>
          </cell>
          <cell r="AT8">
            <v>46134</v>
          </cell>
          <cell r="AU8">
            <v>42622</v>
          </cell>
          <cell r="AV8">
            <v>51290</v>
          </cell>
          <cell r="AW8" t="e">
            <v>#N/A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New Ventures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>
            <v>2893</v>
          </cell>
          <cell r="N9">
            <v>3369</v>
          </cell>
          <cell r="O9">
            <v>3209</v>
          </cell>
          <cell r="P9">
            <v>3209</v>
          </cell>
          <cell r="Q9">
            <v>3155</v>
          </cell>
          <cell r="R9">
            <v>3533</v>
          </cell>
          <cell r="S9">
            <v>3628</v>
          </cell>
          <cell r="T9">
            <v>4546</v>
          </cell>
          <cell r="U9">
            <v>5541</v>
          </cell>
          <cell r="V9">
            <v>3788</v>
          </cell>
          <cell r="W9">
            <v>3577</v>
          </cell>
          <cell r="X9">
            <v>4327</v>
          </cell>
          <cell r="Y9">
            <v>4124</v>
          </cell>
          <cell r="Z9">
            <v>4902</v>
          </cell>
          <cell r="AA9">
            <v>4543</v>
          </cell>
          <cell r="AB9">
            <v>4404</v>
          </cell>
          <cell r="AC9">
            <v>4199</v>
          </cell>
          <cell r="AD9">
            <v>4460</v>
          </cell>
          <cell r="AE9">
            <v>4837</v>
          </cell>
          <cell r="AF9">
            <v>5358</v>
          </cell>
          <cell r="AG9">
            <v>6696</v>
          </cell>
          <cell r="AH9">
            <v>5596</v>
          </cell>
          <cell r="AI9">
            <v>5206</v>
          </cell>
          <cell r="AJ9">
            <v>6058</v>
          </cell>
          <cell r="AK9">
            <v>5694</v>
          </cell>
          <cell r="AL9">
            <v>6488</v>
          </cell>
          <cell r="AM9">
            <v>5468</v>
          </cell>
          <cell r="AN9">
            <v>5524</v>
          </cell>
          <cell r="AO9">
            <v>5461</v>
          </cell>
          <cell r="AP9">
            <v>5127</v>
          </cell>
          <cell r="AQ9">
            <v>5170</v>
          </cell>
          <cell r="AR9">
            <v>7203</v>
          </cell>
          <cell r="AS9">
            <v>9359</v>
          </cell>
          <cell r="AT9">
            <v>5611</v>
          </cell>
          <cell r="AU9">
            <v>5222</v>
          </cell>
          <cell r="AV9">
            <v>5838</v>
          </cell>
          <cell r="AW9" t="e">
            <v>#N/A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Jewelry, Gems, Watches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>
            <v>6484</v>
          </cell>
          <cell r="N10">
            <v>7220</v>
          </cell>
          <cell r="O10">
            <v>6625</v>
          </cell>
          <cell r="P10">
            <v>6481</v>
          </cell>
          <cell r="Q10">
            <v>6176</v>
          </cell>
          <cell r="R10">
            <v>6456</v>
          </cell>
          <cell r="S10">
            <v>6662</v>
          </cell>
          <cell r="T10">
            <v>6703</v>
          </cell>
          <cell r="U10">
            <v>7466</v>
          </cell>
          <cell r="V10">
            <v>7563</v>
          </cell>
          <cell r="W10">
            <v>7592</v>
          </cell>
          <cell r="X10">
            <v>7886</v>
          </cell>
          <cell r="Y10">
            <v>8127</v>
          </cell>
          <cell r="Z10">
            <v>9353</v>
          </cell>
          <cell r="AA10">
            <v>8500</v>
          </cell>
          <cell r="AB10">
            <v>8416</v>
          </cell>
          <cell r="AC10">
            <v>7988</v>
          </cell>
          <cell r="AD10">
            <v>8345</v>
          </cell>
          <cell r="AE10">
            <v>8774</v>
          </cell>
          <cell r="AF10">
            <v>8749</v>
          </cell>
          <cell r="AG10">
            <v>9579</v>
          </cell>
          <cell r="AH10">
            <v>11361</v>
          </cell>
          <cell r="AI10">
            <v>11706</v>
          </cell>
          <cell r="AJ10">
            <v>11679</v>
          </cell>
          <cell r="AK10">
            <v>11981</v>
          </cell>
          <cell r="AL10">
            <v>13207</v>
          </cell>
          <cell r="AM10">
            <v>11716</v>
          </cell>
          <cell r="AN10">
            <v>11692</v>
          </cell>
          <cell r="AO10">
            <v>11317</v>
          </cell>
          <cell r="AP10">
            <v>11268</v>
          </cell>
          <cell r="AQ10">
            <v>11191</v>
          </cell>
          <cell r="AR10">
            <v>11656</v>
          </cell>
          <cell r="AS10">
            <v>12448</v>
          </cell>
          <cell r="AT10">
            <v>14723</v>
          </cell>
          <cell r="AU10">
            <v>15089</v>
          </cell>
          <cell r="AV10">
            <v>14549</v>
          </cell>
          <cell r="AW10" t="e">
            <v>#N/A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Sports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>
            <v>42068</v>
          </cell>
          <cell r="N11">
            <v>47214</v>
          </cell>
          <cell r="O11">
            <v>42802</v>
          </cell>
          <cell r="P11">
            <v>39972</v>
          </cell>
          <cell r="Q11">
            <v>39745</v>
          </cell>
          <cell r="R11">
            <v>40383</v>
          </cell>
          <cell r="S11">
            <v>40806</v>
          </cell>
          <cell r="T11">
            <v>37250</v>
          </cell>
          <cell r="U11">
            <v>39028</v>
          </cell>
          <cell r="V11">
            <v>37829</v>
          </cell>
          <cell r="W11">
            <v>38674</v>
          </cell>
          <cell r="X11">
            <v>42784</v>
          </cell>
          <cell r="Y11">
            <v>43588</v>
          </cell>
          <cell r="Z11">
            <v>50052</v>
          </cell>
          <cell r="AA11">
            <v>46198</v>
          </cell>
          <cell r="AB11">
            <v>43689</v>
          </cell>
          <cell r="AC11">
            <v>41231</v>
          </cell>
          <cell r="AD11">
            <v>42894</v>
          </cell>
          <cell r="AE11">
            <v>44236</v>
          </cell>
          <cell r="AF11">
            <v>43218</v>
          </cell>
          <cell r="AG11">
            <v>44326</v>
          </cell>
          <cell r="AH11">
            <v>47115</v>
          </cell>
          <cell r="AI11">
            <v>48170</v>
          </cell>
          <cell r="AJ11">
            <v>52924</v>
          </cell>
          <cell r="AK11">
            <v>52941</v>
          </cell>
          <cell r="AL11">
            <v>58534</v>
          </cell>
          <cell r="AM11">
            <v>53845</v>
          </cell>
          <cell r="AN11">
            <v>52992</v>
          </cell>
          <cell r="AO11">
            <v>51484</v>
          </cell>
          <cell r="AP11">
            <v>50220</v>
          </cell>
          <cell r="AQ11">
            <v>51291</v>
          </cell>
          <cell r="AR11">
            <v>49949</v>
          </cell>
          <cell r="AS11">
            <v>51584</v>
          </cell>
          <cell r="AT11">
            <v>55605</v>
          </cell>
          <cell r="AU11">
            <v>56399</v>
          </cell>
          <cell r="AV11">
            <v>61380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Technology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>
            <v>49439</v>
          </cell>
          <cell r="N12">
            <v>56256</v>
          </cell>
          <cell r="O12">
            <v>51372</v>
          </cell>
          <cell r="P12">
            <v>49324</v>
          </cell>
          <cell r="Q12">
            <v>48227</v>
          </cell>
          <cell r="R12">
            <v>50777</v>
          </cell>
          <cell r="S12">
            <v>53350</v>
          </cell>
          <cell r="T12">
            <v>48121</v>
          </cell>
          <cell r="U12">
            <v>53885</v>
          </cell>
          <cell r="V12">
            <v>55891</v>
          </cell>
          <cell r="W12">
            <v>59431</v>
          </cell>
          <cell r="X12">
            <v>66587</v>
          </cell>
          <cell r="Y12">
            <v>64143</v>
          </cell>
          <cell r="Z12">
            <v>74118</v>
          </cell>
          <cell r="AA12">
            <v>65376</v>
          </cell>
          <cell r="AB12">
            <v>62365</v>
          </cell>
          <cell r="AC12">
            <v>59101</v>
          </cell>
          <cell r="AD12">
            <v>63797</v>
          </cell>
          <cell r="AE12">
            <v>68317</v>
          </cell>
          <cell r="AF12">
            <v>68501</v>
          </cell>
          <cell r="AG12">
            <v>73281</v>
          </cell>
          <cell r="AH12">
            <v>79613</v>
          </cell>
          <cell r="AI12">
            <v>84689</v>
          </cell>
          <cell r="AJ12">
            <v>94634</v>
          </cell>
          <cell r="AK12">
            <v>89963</v>
          </cell>
          <cell r="AL12">
            <v>97060</v>
          </cell>
          <cell r="AM12">
            <v>86805</v>
          </cell>
          <cell r="AN12">
            <v>86679</v>
          </cell>
          <cell r="AO12">
            <v>83201</v>
          </cell>
          <cell r="AP12">
            <v>85101</v>
          </cell>
          <cell r="AQ12">
            <v>87192</v>
          </cell>
          <cell r="AR12">
            <v>87235</v>
          </cell>
          <cell r="AS12">
            <v>93030</v>
          </cell>
          <cell r="AT12">
            <v>99141</v>
          </cell>
          <cell r="AU12">
            <v>104805</v>
          </cell>
          <cell r="AV12">
            <v>117342</v>
          </cell>
          <cell r="AW12" t="e">
            <v>#N/A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Toys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>
            <v>38948</v>
          </cell>
          <cell r="N13">
            <v>43231</v>
          </cell>
          <cell r="O13">
            <v>39042</v>
          </cell>
          <cell r="P13">
            <v>35541</v>
          </cell>
          <cell r="Q13">
            <v>35155</v>
          </cell>
          <cell r="R13">
            <v>35590</v>
          </cell>
          <cell r="S13">
            <v>35340</v>
          </cell>
          <cell r="T13">
            <v>34005</v>
          </cell>
          <cell r="U13">
            <v>37185</v>
          </cell>
          <cell r="V13">
            <v>41915</v>
          </cell>
          <cell r="W13">
            <v>43263</v>
          </cell>
          <cell r="X13">
            <v>38450</v>
          </cell>
          <cell r="Y13">
            <v>38542</v>
          </cell>
          <cell r="Z13">
            <v>44490</v>
          </cell>
          <cell r="AA13">
            <v>40359</v>
          </cell>
          <cell r="AB13">
            <v>39194</v>
          </cell>
          <cell r="AC13">
            <v>36775</v>
          </cell>
          <cell r="AD13">
            <v>36581</v>
          </cell>
          <cell r="AE13">
            <v>37182</v>
          </cell>
          <cell r="AF13">
            <v>38178</v>
          </cell>
          <cell r="AG13">
            <v>41893</v>
          </cell>
          <cell r="AH13">
            <v>52443</v>
          </cell>
          <cell r="AI13">
            <v>56392</v>
          </cell>
          <cell r="AJ13">
            <v>48887</v>
          </cell>
          <cell r="AK13">
            <v>48702</v>
          </cell>
          <cell r="AL13">
            <v>53079</v>
          </cell>
          <cell r="AM13">
            <v>45183</v>
          </cell>
          <cell r="AN13">
            <v>44288</v>
          </cell>
          <cell r="AO13">
            <v>44485</v>
          </cell>
          <cell r="AP13">
            <v>41674</v>
          </cell>
          <cell r="AQ13">
            <v>41518</v>
          </cell>
          <cell r="AR13">
            <v>42038</v>
          </cell>
          <cell r="AS13">
            <v>46829</v>
          </cell>
          <cell r="AT13">
            <v>57171</v>
          </cell>
          <cell r="AU13">
            <v>57700</v>
          </cell>
          <cell r="AV13">
            <v>52392</v>
          </cell>
          <cell r="AW13" t="e">
            <v>#N/A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Health &amp; Beauty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>
            <v>2540</v>
          </cell>
          <cell r="N14">
            <v>3108</v>
          </cell>
          <cell r="O14">
            <v>3119</v>
          </cell>
          <cell r="P14">
            <v>3016</v>
          </cell>
          <cell r="Q14">
            <v>3104</v>
          </cell>
          <cell r="R14">
            <v>3192</v>
          </cell>
          <cell r="S14">
            <v>3156</v>
          </cell>
          <cell r="T14">
            <v>2943</v>
          </cell>
          <cell r="U14">
            <v>3555</v>
          </cell>
          <cell r="V14">
            <v>3586</v>
          </cell>
          <cell r="W14">
            <v>3361</v>
          </cell>
          <cell r="X14">
            <v>4344</v>
          </cell>
          <cell r="Y14">
            <v>4318</v>
          </cell>
          <cell r="Z14">
            <v>5046</v>
          </cell>
          <cell r="AA14">
            <v>4991</v>
          </cell>
          <cell r="AB14">
            <v>5001</v>
          </cell>
          <cell r="AC14">
            <v>4574</v>
          </cell>
          <cell r="AD14">
            <v>4862</v>
          </cell>
          <cell r="AE14">
            <v>5060</v>
          </cell>
          <cell r="AF14">
            <v>5105</v>
          </cell>
          <cell r="AG14">
            <v>5774</v>
          </cell>
          <cell r="AH14">
            <v>6853</v>
          </cell>
          <cell r="AI14">
            <v>6331</v>
          </cell>
          <cell r="AJ14">
            <v>8279</v>
          </cell>
          <cell r="AK14">
            <v>8082</v>
          </cell>
          <cell r="AL14">
            <v>9515</v>
          </cell>
          <cell r="AM14">
            <v>8814</v>
          </cell>
          <cell r="AN14">
            <v>8803</v>
          </cell>
          <cell r="AO14">
            <v>8770</v>
          </cell>
          <cell r="AP14">
            <v>8670</v>
          </cell>
          <cell r="AQ14">
            <v>8746</v>
          </cell>
          <cell r="AR14">
            <v>9014</v>
          </cell>
          <cell r="AS14">
            <v>9774</v>
          </cell>
          <cell r="AT14">
            <v>11143</v>
          </cell>
          <cell r="AU14">
            <v>10306</v>
          </cell>
          <cell r="AV14">
            <v>13168</v>
          </cell>
          <cell r="AW14" t="e">
            <v>#N/A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Home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>
            <v>12387</v>
          </cell>
          <cell r="N15">
            <v>15479</v>
          </cell>
          <cell r="O15">
            <v>14941</v>
          </cell>
          <cell r="P15">
            <v>14545</v>
          </cell>
          <cell r="Q15">
            <v>14671</v>
          </cell>
          <cell r="R15">
            <v>15175</v>
          </cell>
          <cell r="S15">
            <v>15840</v>
          </cell>
          <cell r="T15">
            <v>15531</v>
          </cell>
          <cell r="U15">
            <v>17531</v>
          </cell>
          <cell r="V15">
            <v>18521</v>
          </cell>
          <cell r="W15">
            <v>15768</v>
          </cell>
          <cell r="X15">
            <v>21138</v>
          </cell>
          <cell r="Y15">
            <v>22367</v>
          </cell>
          <cell r="Z15">
            <v>28078</v>
          </cell>
          <cell r="AA15">
            <v>26109</v>
          </cell>
          <cell r="AB15">
            <v>24832</v>
          </cell>
          <cell r="AC15">
            <v>23819</v>
          </cell>
          <cell r="AD15">
            <v>24416</v>
          </cell>
          <cell r="AE15">
            <v>25455</v>
          </cell>
          <cell r="AF15">
            <v>26519</v>
          </cell>
          <cell r="AG15">
            <v>28723</v>
          </cell>
          <cell r="AH15">
            <v>32754</v>
          </cell>
          <cell r="AI15">
            <v>27128</v>
          </cell>
          <cell r="AJ15">
            <v>35196</v>
          </cell>
          <cell r="AK15">
            <v>36067</v>
          </cell>
          <cell r="AL15">
            <v>42553</v>
          </cell>
          <cell r="AM15">
            <v>37553</v>
          </cell>
          <cell r="AN15">
            <v>36544</v>
          </cell>
          <cell r="AO15">
            <v>35764</v>
          </cell>
          <cell r="AP15">
            <v>35979</v>
          </cell>
          <cell r="AQ15">
            <v>36821</v>
          </cell>
          <cell r="AR15">
            <v>38453</v>
          </cell>
          <cell r="AS15">
            <v>41266</v>
          </cell>
          <cell r="AT15">
            <v>45618</v>
          </cell>
          <cell r="AU15">
            <v>37008</v>
          </cell>
          <cell r="AV15">
            <v>46753</v>
          </cell>
          <cell r="AW15" t="e">
            <v>#N/A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A16">
            <v>14</v>
          </cell>
          <cell r="B16" t="str">
            <v>Unknown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>
            <v>1921</v>
          </cell>
          <cell r="N16">
            <v>2218</v>
          </cell>
          <cell r="O16">
            <v>1762</v>
          </cell>
          <cell r="P16">
            <v>1547</v>
          </cell>
          <cell r="Q16">
            <v>1413</v>
          </cell>
          <cell r="R16">
            <v>1508</v>
          </cell>
          <cell r="S16">
            <v>1396</v>
          </cell>
          <cell r="T16">
            <v>706</v>
          </cell>
          <cell r="U16">
            <v>606</v>
          </cell>
          <cell r="V16">
            <v>585</v>
          </cell>
          <cell r="W16">
            <v>591</v>
          </cell>
          <cell r="X16">
            <v>744</v>
          </cell>
          <cell r="Y16">
            <v>797</v>
          </cell>
          <cell r="Z16">
            <v>735</v>
          </cell>
          <cell r="AA16">
            <v>78</v>
          </cell>
          <cell r="AB16">
            <v>50</v>
          </cell>
          <cell r="AC16">
            <v>9</v>
          </cell>
          <cell r="AD16">
            <v>11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  <cell r="BB16" t="e">
            <v>#N/A</v>
          </cell>
          <cell r="BC16" t="e">
            <v>#N/A</v>
          </cell>
          <cell r="BD16" t="e">
            <v>#N/A</v>
          </cell>
          <cell r="BE16" t="e">
            <v>#N/A</v>
          </cell>
          <cell r="BF16" t="e">
            <v>#N/A</v>
          </cell>
          <cell r="BG16" t="e">
            <v>#N/A</v>
          </cell>
          <cell r="BH16" t="e">
            <v>#N/A</v>
          </cell>
          <cell r="BI16" t="e">
            <v>#N/A</v>
          </cell>
          <cell r="BJ16" t="e">
            <v>#N/A</v>
          </cell>
          <cell r="BK16" t="e">
            <v>#N/A</v>
          </cell>
        </row>
        <row r="17">
          <cell r="A17">
            <v>15</v>
          </cell>
          <cell r="B17">
            <v>0</v>
          </cell>
          <cell r="C17" t="e">
            <v>#N/A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>
            <v>349183</v>
          </cell>
          <cell r="N17">
            <v>385277</v>
          </cell>
          <cell r="O17">
            <v>361302</v>
          </cell>
          <cell r="P17">
            <v>343736</v>
          </cell>
          <cell r="Q17">
            <v>341111</v>
          </cell>
          <cell r="R17">
            <v>350768</v>
          </cell>
          <cell r="S17">
            <v>361466</v>
          </cell>
          <cell r="T17">
            <v>341786</v>
          </cell>
          <cell r="U17">
            <v>366804</v>
          </cell>
          <cell r="V17">
            <v>382222</v>
          </cell>
          <cell r="W17">
            <v>391311</v>
          </cell>
          <cell r="X17">
            <v>408091</v>
          </cell>
          <cell r="Y17">
            <v>413300</v>
          </cell>
          <cell r="Z17">
            <v>463972</v>
          </cell>
          <cell r="AA17">
            <v>432848</v>
          </cell>
          <cell r="AB17">
            <v>417820</v>
          </cell>
          <cell r="AC17">
            <v>402262</v>
          </cell>
          <cell r="AD17">
            <v>418119</v>
          </cell>
          <cell r="AE17">
            <v>440704</v>
          </cell>
          <cell r="AF17">
            <v>445145</v>
          </cell>
          <cell r="AG17">
            <v>475199</v>
          </cell>
          <cell r="AH17">
            <v>524493</v>
          </cell>
          <cell r="AI17">
            <v>537065</v>
          </cell>
          <cell r="AJ17">
            <v>561308</v>
          </cell>
          <cell r="AK17">
            <v>562772</v>
          </cell>
          <cell r="AL17">
            <v>609773</v>
          </cell>
          <cell r="AM17">
            <v>561592</v>
          </cell>
          <cell r="AN17">
            <v>551289</v>
          </cell>
          <cell r="AO17">
            <v>549418</v>
          </cell>
          <cell r="AP17">
            <v>550894</v>
          </cell>
          <cell r="AQ17">
            <v>564093</v>
          </cell>
          <cell r="AR17">
            <v>572013</v>
          </cell>
          <cell r="AS17">
            <v>612839</v>
          </cell>
          <cell r="AT17">
            <v>663785</v>
          </cell>
          <cell r="AU17">
            <v>674608</v>
          </cell>
          <cell r="AV17">
            <v>707884</v>
          </cell>
          <cell r="AW17" t="e">
            <v>#N/A</v>
          </cell>
          <cell r="AX17" t="e">
            <v>#N/A</v>
          </cell>
          <cell r="AY17" t="e">
            <v>#N/A</v>
          </cell>
          <cell r="AZ17" t="e">
            <v>#N/A</v>
          </cell>
          <cell r="BA17" t="e">
            <v>#N/A</v>
          </cell>
          <cell r="BB17" t="e">
            <v>#N/A</v>
          </cell>
          <cell r="BC17" t="e">
            <v>#N/A</v>
          </cell>
          <cell r="BD17" t="e">
            <v>#N/A</v>
          </cell>
          <cell r="BE17" t="e">
            <v>#N/A</v>
          </cell>
          <cell r="BF17" t="e">
            <v>#N/A</v>
          </cell>
          <cell r="BG17" t="e">
            <v>#N/A</v>
          </cell>
          <cell r="BH17" t="e">
            <v>#N/A</v>
          </cell>
          <cell r="BI17" t="e">
            <v>#N/A</v>
          </cell>
          <cell r="BJ17" t="e">
            <v>#N/A</v>
          </cell>
          <cell r="BK17" t="e">
            <v>#N/A</v>
          </cell>
        </row>
        <row r="18">
          <cell r="A18">
            <v>16</v>
          </cell>
          <cell r="B18">
            <v>100</v>
          </cell>
          <cell r="C18" t="e">
            <v>#N/A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>
            <v>8474</v>
          </cell>
          <cell r="N18">
            <v>11848</v>
          </cell>
          <cell r="O18">
            <v>12033</v>
          </cell>
          <cell r="P18">
            <v>11865</v>
          </cell>
          <cell r="Q18">
            <v>11901</v>
          </cell>
          <cell r="R18">
            <v>12644</v>
          </cell>
          <cell r="S18">
            <v>13433</v>
          </cell>
          <cell r="T18">
            <v>12916</v>
          </cell>
          <cell r="U18">
            <v>14874</v>
          </cell>
          <cell r="V18">
            <v>15726</v>
          </cell>
          <cell r="W18">
            <v>16344</v>
          </cell>
          <cell r="X18">
            <v>19660</v>
          </cell>
          <cell r="Y18">
            <v>20885</v>
          </cell>
          <cell r="Z18">
            <v>26391</v>
          </cell>
          <cell r="AA18">
            <v>25160</v>
          </cell>
          <cell r="AB18">
            <v>24826</v>
          </cell>
          <cell r="AC18">
            <v>23243</v>
          </cell>
          <cell r="AD18">
            <v>24256</v>
          </cell>
          <cell r="AE18">
            <v>24794</v>
          </cell>
          <cell r="AF18">
            <v>26129</v>
          </cell>
          <cell r="AG18">
            <v>28433</v>
          </cell>
          <cell r="AH18">
            <v>30824</v>
          </cell>
          <cell r="AI18">
            <v>29803</v>
          </cell>
          <cell r="AJ18">
            <v>35998</v>
          </cell>
          <cell r="AK18">
            <v>36994</v>
          </cell>
          <cell r="AL18">
            <v>43915</v>
          </cell>
          <cell r="AM18">
            <v>42490</v>
          </cell>
          <cell r="AN18">
            <v>42711</v>
          </cell>
          <cell r="AO18">
            <v>38724</v>
          </cell>
          <cell r="AP18">
            <v>39740</v>
          </cell>
          <cell r="AQ18">
            <v>39968</v>
          </cell>
          <cell r="AR18">
            <v>40179</v>
          </cell>
          <cell r="AS18">
            <v>43217</v>
          </cell>
          <cell r="AT18">
            <v>46134</v>
          </cell>
          <cell r="AU18">
            <v>42622</v>
          </cell>
          <cell r="AV18">
            <v>51290</v>
          </cell>
          <cell r="AW18" t="e">
            <v>#N/A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e">
            <v>#N/A</v>
          </cell>
          <cell r="BE18" t="e">
            <v>#N/A</v>
          </cell>
          <cell r="BF18" t="e">
            <v>#N/A</v>
          </cell>
          <cell r="BG18" t="e">
            <v>#N/A</v>
          </cell>
          <cell r="BH18" t="e">
            <v>#N/A</v>
          </cell>
          <cell r="BI18" t="e">
            <v>#N/A</v>
          </cell>
          <cell r="BJ18" t="e">
            <v>#N/A</v>
          </cell>
          <cell r="BK18" t="e">
            <v>#N/A</v>
          </cell>
        </row>
        <row r="19">
          <cell r="A19">
            <v>17</v>
          </cell>
          <cell r="B19" t="str">
            <v>Toys</v>
          </cell>
          <cell r="C19" t="e">
            <v>#N/A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>
            <v>430623</v>
          </cell>
          <cell r="N19">
            <v>461798</v>
          </cell>
          <cell r="O19">
            <v>419982</v>
          </cell>
          <cell r="P19">
            <v>406813</v>
          </cell>
          <cell r="Q19">
            <v>406502</v>
          </cell>
          <cell r="R19">
            <v>418703</v>
          </cell>
          <cell r="S19">
            <v>425246</v>
          </cell>
          <cell r="T19">
            <v>403538</v>
          </cell>
          <cell r="U19">
            <v>453386</v>
          </cell>
          <cell r="V19">
            <v>548633</v>
          </cell>
          <cell r="W19">
            <v>588208</v>
          </cell>
          <cell r="X19">
            <v>476048</v>
          </cell>
          <cell r="Y19">
            <v>463268</v>
          </cell>
          <cell r="Z19">
            <v>513697</v>
          </cell>
          <cell r="AA19">
            <v>475509</v>
          </cell>
          <cell r="AB19">
            <v>469022</v>
          </cell>
          <cell r="AC19">
            <v>454417</v>
          </cell>
          <cell r="AD19">
            <v>467476</v>
          </cell>
          <cell r="AE19">
            <v>475299</v>
          </cell>
          <cell r="AF19">
            <v>485438</v>
          </cell>
          <cell r="AG19">
            <v>535154</v>
          </cell>
          <cell r="AH19">
            <v>700222</v>
          </cell>
          <cell r="AI19">
            <v>829219</v>
          </cell>
          <cell r="AJ19">
            <v>602793</v>
          </cell>
          <cell r="AK19">
            <v>580087</v>
          </cell>
          <cell r="AL19">
            <v>609864</v>
          </cell>
          <cell r="AM19">
            <v>556335</v>
          </cell>
          <cell r="AN19">
            <v>539883</v>
          </cell>
          <cell r="AO19">
            <v>536660</v>
          </cell>
          <cell r="AP19">
            <v>555201</v>
          </cell>
          <cell r="AQ19">
            <v>551458</v>
          </cell>
          <cell r="AR19">
            <v>577108</v>
          </cell>
          <cell r="AS19">
            <v>642781</v>
          </cell>
          <cell r="AT19">
            <v>794751</v>
          </cell>
          <cell r="AU19">
            <v>904074</v>
          </cell>
          <cell r="AV19">
            <v>661426</v>
          </cell>
          <cell r="AW19" t="e">
            <v>#N/A</v>
          </cell>
          <cell r="AX19" t="e">
            <v>#N/A</v>
          </cell>
          <cell r="AY19" t="e">
            <v>#N/A</v>
          </cell>
          <cell r="AZ19" t="e">
            <v>#N/A</v>
          </cell>
          <cell r="BA19" t="e">
            <v>#N/A</v>
          </cell>
          <cell r="BB19" t="e">
            <v>#N/A</v>
          </cell>
          <cell r="BC19" t="e">
            <v>#N/A</v>
          </cell>
          <cell r="BD19" t="e">
            <v>#N/A</v>
          </cell>
          <cell r="BE19" t="e">
            <v>#N/A</v>
          </cell>
          <cell r="BF19" t="e">
            <v>#N/A</v>
          </cell>
          <cell r="BG19" t="e">
            <v>#N/A</v>
          </cell>
          <cell r="BH19" t="e">
            <v>#N/A</v>
          </cell>
          <cell r="BI19" t="e">
            <v>#N/A</v>
          </cell>
          <cell r="BJ19" t="e">
            <v>#N/A</v>
          </cell>
          <cell r="BK19" t="e">
            <v>#N/A</v>
          </cell>
        </row>
        <row r="20">
          <cell r="A20">
            <v>18</v>
          </cell>
          <cell r="B20" t="str">
            <v>EverythingElse</v>
          </cell>
          <cell r="C20" t="e">
            <v>#N/A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>
            <v>106462</v>
          </cell>
          <cell r="N20">
            <v>118297</v>
          </cell>
          <cell r="O20">
            <v>115782</v>
          </cell>
          <cell r="P20">
            <v>123166</v>
          </cell>
          <cell r="Q20">
            <v>121619</v>
          </cell>
          <cell r="R20">
            <v>128059</v>
          </cell>
          <cell r="S20">
            <v>132158</v>
          </cell>
          <cell r="T20">
            <v>153311</v>
          </cell>
          <cell r="U20">
            <v>173074</v>
          </cell>
          <cell r="V20">
            <v>156652</v>
          </cell>
          <cell r="W20">
            <v>146993</v>
          </cell>
          <cell r="X20">
            <v>162401</v>
          </cell>
          <cell r="Y20">
            <v>161310</v>
          </cell>
          <cell r="Z20">
            <v>183715</v>
          </cell>
          <cell r="AA20">
            <v>176297</v>
          </cell>
          <cell r="AB20">
            <v>174388</v>
          </cell>
          <cell r="AC20">
            <v>167382</v>
          </cell>
          <cell r="AD20">
            <v>178043</v>
          </cell>
          <cell r="AE20">
            <v>184392</v>
          </cell>
          <cell r="AF20">
            <v>192824</v>
          </cell>
          <cell r="AG20">
            <v>222758</v>
          </cell>
          <cell r="AH20">
            <v>211267</v>
          </cell>
          <cell r="AI20">
            <v>222939</v>
          </cell>
          <cell r="AJ20">
            <v>231081</v>
          </cell>
          <cell r="AK20">
            <v>220824</v>
          </cell>
          <cell r="AL20">
            <v>233925</v>
          </cell>
          <cell r="AM20">
            <v>205316</v>
          </cell>
          <cell r="AN20">
            <v>203579</v>
          </cell>
          <cell r="AO20">
            <v>194832</v>
          </cell>
          <cell r="AP20">
            <v>204435</v>
          </cell>
          <cell r="AQ20">
            <v>205919</v>
          </cell>
          <cell r="AR20">
            <v>246754</v>
          </cell>
          <cell r="AS20">
            <v>302673</v>
          </cell>
          <cell r="AT20">
            <v>226892</v>
          </cell>
          <cell r="AU20">
            <v>227565</v>
          </cell>
          <cell r="AV20">
            <v>231282</v>
          </cell>
          <cell r="AW20" t="e">
            <v>#N/A</v>
          </cell>
          <cell r="AX20" t="e">
            <v>#N/A</v>
          </cell>
          <cell r="AY20" t="e">
            <v>#N/A</v>
          </cell>
          <cell r="AZ20" t="e">
            <v>#N/A</v>
          </cell>
          <cell r="BA20" t="e">
            <v>#N/A</v>
          </cell>
          <cell r="BB20" t="e">
            <v>#N/A</v>
          </cell>
          <cell r="BC20" t="e">
            <v>#N/A</v>
          </cell>
          <cell r="BD20" t="e">
            <v>#N/A</v>
          </cell>
          <cell r="BE20" t="e">
            <v>#N/A</v>
          </cell>
          <cell r="BF20" t="e">
            <v>#N/A</v>
          </cell>
          <cell r="BG20" t="e">
            <v>#N/A</v>
          </cell>
          <cell r="BH20" t="e">
            <v>#N/A</v>
          </cell>
          <cell r="BI20" t="e">
            <v>#N/A</v>
          </cell>
          <cell r="BJ20" t="e">
            <v>#N/A</v>
          </cell>
          <cell r="BK20" t="e">
            <v>#N/A</v>
          </cell>
        </row>
        <row r="21">
          <cell r="A21">
            <v>19</v>
          </cell>
          <cell r="B21" t="str">
            <v>Special Vehicles</v>
          </cell>
          <cell r="C21" t="e">
            <v>#N/A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>
            <v>592</v>
          </cell>
          <cell r="N21">
            <v>1037</v>
          </cell>
          <cell r="O21">
            <v>1017</v>
          </cell>
          <cell r="P21">
            <v>1151</v>
          </cell>
          <cell r="Q21">
            <v>1214</v>
          </cell>
          <cell r="R21">
            <v>1258</v>
          </cell>
          <cell r="S21">
            <v>1374</v>
          </cell>
          <cell r="T21">
            <v>1340</v>
          </cell>
          <cell r="U21">
            <v>1633</v>
          </cell>
          <cell r="V21">
            <v>1728</v>
          </cell>
          <cell r="W21">
            <v>1817</v>
          </cell>
          <cell r="X21">
            <v>2011</v>
          </cell>
          <cell r="Y21">
            <v>1909</v>
          </cell>
          <cell r="Z21">
            <v>2289</v>
          </cell>
          <cell r="AA21">
            <v>3051</v>
          </cell>
          <cell r="AB21">
            <v>3325</v>
          </cell>
          <cell r="AC21">
            <v>3416</v>
          </cell>
          <cell r="AD21">
            <v>3884</v>
          </cell>
          <cell r="AE21">
            <v>4188</v>
          </cell>
          <cell r="AF21">
            <v>3733</v>
          </cell>
          <cell r="AG21">
            <v>3984</v>
          </cell>
          <cell r="AH21">
            <v>4223</v>
          </cell>
          <cell r="AI21">
            <v>4053</v>
          </cell>
          <cell r="AJ21">
            <v>4624</v>
          </cell>
          <cell r="AK21">
            <v>4676</v>
          </cell>
          <cell r="AL21">
            <v>5921</v>
          </cell>
          <cell r="AM21">
            <v>5917</v>
          </cell>
          <cell r="AN21">
            <v>6946</v>
          </cell>
          <cell r="AO21">
            <v>5418</v>
          </cell>
          <cell r="AP21">
            <v>7335</v>
          </cell>
          <cell r="AQ21">
            <v>7195</v>
          </cell>
          <cell r="AR21">
            <v>6458</v>
          </cell>
          <cell r="AS21">
            <v>6838</v>
          </cell>
          <cell r="AT21">
            <v>6850</v>
          </cell>
          <cell r="AU21">
            <v>5935</v>
          </cell>
          <cell r="AV21">
            <v>6616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  <cell r="BB21" t="e">
            <v>#N/A</v>
          </cell>
          <cell r="BC21" t="e">
            <v>#N/A</v>
          </cell>
          <cell r="BD21" t="e">
            <v>#N/A</v>
          </cell>
          <cell r="BE21" t="e">
            <v>#N/A</v>
          </cell>
          <cell r="BF21" t="e">
            <v>#N/A</v>
          </cell>
          <cell r="BG21" t="e">
            <v>#N/A</v>
          </cell>
          <cell r="BH21" t="e">
            <v>#N/A</v>
          </cell>
          <cell r="BI21" t="e">
            <v>#N/A</v>
          </cell>
          <cell r="BJ21" t="e">
            <v>#N/A</v>
          </cell>
          <cell r="BK21" t="e">
            <v>#N/A</v>
          </cell>
        </row>
        <row r="22">
          <cell r="A22">
            <v>20</v>
          </cell>
          <cell r="B22" t="str">
            <v>Tickets</v>
          </cell>
          <cell r="C22" t="e">
            <v>#N/A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>
            <v>19312</v>
          </cell>
          <cell r="N22">
            <v>28261</v>
          </cell>
          <cell r="O22">
            <v>29826</v>
          </cell>
          <cell r="P22">
            <v>36673</v>
          </cell>
          <cell r="Q22">
            <v>37837</v>
          </cell>
          <cell r="R22">
            <v>40439</v>
          </cell>
          <cell r="S22">
            <v>44105</v>
          </cell>
          <cell r="T22">
            <v>35858</v>
          </cell>
          <cell r="U22">
            <v>43562</v>
          </cell>
          <cell r="V22">
            <v>35589</v>
          </cell>
          <cell r="W22">
            <v>29931</v>
          </cell>
          <cell r="X22">
            <v>27813</v>
          </cell>
          <cell r="Y22">
            <v>36568</v>
          </cell>
          <cell r="Z22">
            <v>43164</v>
          </cell>
          <cell r="AA22">
            <v>42972</v>
          </cell>
          <cell r="AB22">
            <v>46686</v>
          </cell>
          <cell r="AC22">
            <v>48934</v>
          </cell>
          <cell r="AD22">
            <v>53211</v>
          </cell>
          <cell r="AE22">
            <v>59950</v>
          </cell>
          <cell r="AF22">
            <v>57669</v>
          </cell>
          <cell r="AG22">
            <v>68043</v>
          </cell>
          <cell r="AH22">
            <v>56515</v>
          </cell>
          <cell r="AI22">
            <v>53806</v>
          </cell>
          <cell r="AJ22">
            <v>43260</v>
          </cell>
          <cell r="AK22">
            <v>54212</v>
          </cell>
          <cell r="AL22">
            <v>78195</v>
          </cell>
          <cell r="AM22">
            <v>76321</v>
          </cell>
          <cell r="AN22">
            <v>73617</v>
          </cell>
          <cell r="AO22">
            <v>74317</v>
          </cell>
          <cell r="AP22">
            <v>97926</v>
          </cell>
          <cell r="AQ22">
            <v>99076</v>
          </cell>
          <cell r="AR22">
            <v>95347</v>
          </cell>
          <cell r="AS22">
            <v>94011</v>
          </cell>
          <cell r="AT22">
            <v>85812</v>
          </cell>
          <cell r="AU22">
            <v>86918</v>
          </cell>
          <cell r="AV22">
            <v>61249</v>
          </cell>
          <cell r="AW22" t="e">
            <v>#N/A</v>
          </cell>
          <cell r="AX22" t="e">
            <v>#N/A</v>
          </cell>
          <cell r="AY22" t="e">
            <v>#N/A</v>
          </cell>
          <cell r="AZ22" t="e">
            <v>#N/A</v>
          </cell>
          <cell r="BA22" t="e">
            <v>#N/A</v>
          </cell>
          <cell r="BB22" t="e">
            <v>#N/A</v>
          </cell>
          <cell r="BC22" t="e">
            <v>#N/A</v>
          </cell>
          <cell r="BD22" t="e">
            <v>#N/A</v>
          </cell>
          <cell r="BE22" t="e">
            <v>#N/A</v>
          </cell>
          <cell r="BF22" t="e">
            <v>#N/A</v>
          </cell>
          <cell r="BG22" t="e">
            <v>#N/A</v>
          </cell>
          <cell r="BH22" t="e">
            <v>#N/A</v>
          </cell>
          <cell r="BI22" t="e">
            <v>#N/A</v>
          </cell>
          <cell r="BJ22" t="e">
            <v>#N/A</v>
          </cell>
          <cell r="BK22" t="e">
            <v>#N/A</v>
          </cell>
        </row>
        <row r="23">
          <cell r="A23">
            <v>21</v>
          </cell>
          <cell r="B23" t="str">
            <v>Business</v>
          </cell>
          <cell r="C23" t="e">
            <v>#N/A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>
            <v>88162</v>
          </cell>
          <cell r="N23">
            <v>97385</v>
          </cell>
          <cell r="O23">
            <v>86208</v>
          </cell>
          <cell r="P23">
            <v>85952</v>
          </cell>
          <cell r="Q23">
            <v>82046</v>
          </cell>
          <cell r="R23">
            <v>82396</v>
          </cell>
          <cell r="S23">
            <v>85757</v>
          </cell>
          <cell r="T23">
            <v>82747</v>
          </cell>
          <cell r="U23">
            <v>93865</v>
          </cell>
          <cell r="V23">
            <v>95864</v>
          </cell>
          <cell r="W23">
            <v>94212</v>
          </cell>
          <cell r="X23">
            <v>111308</v>
          </cell>
          <cell r="Y23">
            <v>111098</v>
          </cell>
          <cell r="Z23">
            <v>125253</v>
          </cell>
          <cell r="AA23">
            <v>115222</v>
          </cell>
          <cell r="AB23">
            <v>112037</v>
          </cell>
          <cell r="AC23">
            <v>108333</v>
          </cell>
          <cell r="AD23">
            <v>113266</v>
          </cell>
          <cell r="AE23">
            <v>119916</v>
          </cell>
          <cell r="AF23">
            <v>122987</v>
          </cell>
          <cell r="AG23">
            <v>132813</v>
          </cell>
          <cell r="AH23">
            <v>141553</v>
          </cell>
          <cell r="AI23">
            <v>142182</v>
          </cell>
          <cell r="AJ23">
            <v>167192</v>
          </cell>
          <cell r="AK23">
            <v>170130</v>
          </cell>
          <cell r="AL23">
            <v>184868</v>
          </cell>
          <cell r="AM23">
            <v>170496</v>
          </cell>
          <cell r="AN23">
            <v>170037</v>
          </cell>
          <cell r="AO23">
            <v>159161</v>
          </cell>
          <cell r="AP23">
            <v>173332</v>
          </cell>
          <cell r="AQ23">
            <v>176323</v>
          </cell>
          <cell r="AR23">
            <v>187147</v>
          </cell>
          <cell r="AS23">
            <v>202042</v>
          </cell>
          <cell r="AT23">
            <v>210264</v>
          </cell>
          <cell r="AU23">
            <v>208075</v>
          </cell>
          <cell r="AV23">
            <v>237773</v>
          </cell>
          <cell r="AW23" t="e">
            <v>#N/A</v>
          </cell>
          <cell r="AX23" t="e">
            <v>#N/A</v>
          </cell>
          <cell r="AY23" t="e">
            <v>#N/A</v>
          </cell>
          <cell r="AZ23" t="e">
            <v>#N/A</v>
          </cell>
          <cell r="BA23" t="e">
            <v>#N/A</v>
          </cell>
          <cell r="BB23" t="e">
            <v>#N/A</v>
          </cell>
          <cell r="BC23" t="e">
            <v>#N/A</v>
          </cell>
          <cell r="BD23" t="e">
            <v>#N/A</v>
          </cell>
          <cell r="BE23" t="e">
            <v>#N/A</v>
          </cell>
          <cell r="BF23" t="e">
            <v>#N/A</v>
          </cell>
          <cell r="BG23" t="e">
            <v>#N/A</v>
          </cell>
          <cell r="BH23" t="e">
            <v>#N/A</v>
          </cell>
          <cell r="BI23" t="e">
            <v>#N/A</v>
          </cell>
          <cell r="BJ23" t="e">
            <v>#N/A</v>
          </cell>
          <cell r="BK23" t="e">
            <v>#N/A</v>
          </cell>
        </row>
        <row r="24">
          <cell r="A24">
            <v>22</v>
          </cell>
          <cell r="B24" t="str">
            <v>Computers</v>
          </cell>
          <cell r="C24" t="e">
            <v>#N/A</v>
          </cell>
          <cell r="D24" t="e">
            <v>#N/A</v>
          </cell>
          <cell r="E24" t="e">
            <v>#N/A</v>
          </cell>
          <cell r="F24" t="e">
            <v>#N/A</v>
          </cell>
          <cell r="G24" t="e">
            <v>#N/A</v>
          </cell>
          <cell r="H24" t="e">
            <v>#N/A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>
            <v>266662</v>
          </cell>
          <cell r="N24">
            <v>289101</v>
          </cell>
          <cell r="O24">
            <v>265593</v>
          </cell>
          <cell r="P24">
            <v>266481</v>
          </cell>
          <cell r="Q24">
            <v>265701</v>
          </cell>
          <cell r="R24">
            <v>278504</v>
          </cell>
          <cell r="S24">
            <v>300092</v>
          </cell>
          <cell r="T24">
            <v>278274</v>
          </cell>
          <cell r="U24">
            <v>304304</v>
          </cell>
          <cell r="V24">
            <v>317796</v>
          </cell>
          <cell r="W24">
            <v>327274</v>
          </cell>
          <cell r="X24">
            <v>358992</v>
          </cell>
          <cell r="Y24">
            <v>342247</v>
          </cell>
          <cell r="Z24">
            <v>371100</v>
          </cell>
          <cell r="AA24">
            <v>340116</v>
          </cell>
          <cell r="AB24">
            <v>328664</v>
          </cell>
          <cell r="AC24">
            <v>311806</v>
          </cell>
          <cell r="AD24">
            <v>334046</v>
          </cell>
          <cell r="AE24">
            <v>359442</v>
          </cell>
          <cell r="AF24">
            <v>360772</v>
          </cell>
          <cell r="AG24">
            <v>380562</v>
          </cell>
          <cell r="AH24">
            <v>392851</v>
          </cell>
          <cell r="AI24">
            <v>413845</v>
          </cell>
          <cell r="AJ24">
            <v>458974</v>
          </cell>
          <cell r="AK24">
            <v>434851</v>
          </cell>
          <cell r="AL24">
            <v>451362</v>
          </cell>
          <cell r="AM24">
            <v>418340</v>
          </cell>
          <cell r="AN24">
            <v>409445</v>
          </cell>
          <cell r="AO24">
            <v>393208</v>
          </cell>
          <cell r="AP24">
            <v>431589</v>
          </cell>
          <cell r="AQ24">
            <v>453867</v>
          </cell>
          <cell r="AR24">
            <v>465973</v>
          </cell>
          <cell r="AS24">
            <v>476271</v>
          </cell>
          <cell r="AT24">
            <v>481026</v>
          </cell>
          <cell r="AU24">
            <v>507050</v>
          </cell>
          <cell r="AV24">
            <v>551587</v>
          </cell>
          <cell r="AW24" t="e">
            <v>#N/A</v>
          </cell>
          <cell r="AX24" t="e">
            <v>#N/A</v>
          </cell>
          <cell r="AY24" t="e">
            <v>#N/A</v>
          </cell>
          <cell r="AZ24" t="e">
            <v>#N/A</v>
          </cell>
          <cell r="BA24" t="e">
            <v>#N/A</v>
          </cell>
          <cell r="BB24" t="e">
            <v>#N/A</v>
          </cell>
          <cell r="BC24" t="e">
            <v>#N/A</v>
          </cell>
          <cell r="BD24" t="e">
            <v>#N/A</v>
          </cell>
          <cell r="BE24" t="e">
            <v>#N/A</v>
          </cell>
          <cell r="BF24" t="e">
            <v>#N/A</v>
          </cell>
          <cell r="BG24" t="e">
            <v>#N/A</v>
          </cell>
          <cell r="BH24" t="e">
            <v>#N/A</v>
          </cell>
          <cell r="BI24" t="e">
            <v>#N/A</v>
          </cell>
          <cell r="BJ24" t="e">
            <v>#N/A</v>
          </cell>
          <cell r="BK24" t="e">
            <v>#N/A</v>
          </cell>
        </row>
        <row r="25">
          <cell r="A25">
            <v>23</v>
          </cell>
          <cell r="B25" t="str">
            <v>MusicalInstruments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>
            <v>69895</v>
          </cell>
          <cell r="N25">
            <v>75664</v>
          </cell>
          <cell r="O25">
            <v>71678</v>
          </cell>
          <cell r="P25">
            <v>73347</v>
          </cell>
          <cell r="Q25">
            <v>72681</v>
          </cell>
          <cell r="R25">
            <v>76038</v>
          </cell>
          <cell r="S25">
            <v>80182</v>
          </cell>
          <cell r="T25">
            <v>77385</v>
          </cell>
          <cell r="U25">
            <v>82914</v>
          </cell>
          <cell r="V25">
            <v>92310</v>
          </cell>
          <cell r="W25">
            <v>97464</v>
          </cell>
          <cell r="X25">
            <v>94171</v>
          </cell>
          <cell r="Y25">
            <v>95273</v>
          </cell>
          <cell r="Z25">
            <v>106139</v>
          </cell>
          <cell r="AA25">
            <v>97727</v>
          </cell>
          <cell r="AB25">
            <v>96163</v>
          </cell>
          <cell r="AC25">
            <v>94375</v>
          </cell>
          <cell r="AD25">
            <v>98508</v>
          </cell>
          <cell r="AE25">
            <v>106564</v>
          </cell>
          <cell r="AF25">
            <v>112534</v>
          </cell>
          <cell r="AG25">
            <v>113700</v>
          </cell>
          <cell r="AH25">
            <v>129165</v>
          </cell>
          <cell r="AI25">
            <v>143052</v>
          </cell>
          <cell r="AJ25">
            <v>129308</v>
          </cell>
          <cell r="AK25">
            <v>127494</v>
          </cell>
          <cell r="AL25">
            <v>133568</v>
          </cell>
          <cell r="AM25">
            <v>124097</v>
          </cell>
          <cell r="AN25">
            <v>126647</v>
          </cell>
          <cell r="AO25">
            <v>115886</v>
          </cell>
          <cell r="AP25">
            <v>128540</v>
          </cell>
          <cell r="AQ25">
            <v>135097</v>
          </cell>
          <cell r="AR25">
            <v>145170</v>
          </cell>
          <cell r="AS25">
            <v>148083</v>
          </cell>
          <cell r="AT25">
            <v>164852</v>
          </cell>
          <cell r="AU25">
            <v>183100</v>
          </cell>
          <cell r="AV25">
            <v>159391</v>
          </cell>
          <cell r="AW25" t="e">
            <v>#N/A</v>
          </cell>
          <cell r="AX25" t="e">
            <v>#N/A</v>
          </cell>
          <cell r="AY25" t="e">
            <v>#N/A</v>
          </cell>
          <cell r="AZ25" t="e">
            <v>#N/A</v>
          </cell>
          <cell r="BA25" t="e">
            <v>#N/A</v>
          </cell>
          <cell r="BB25" t="e">
            <v>#N/A</v>
          </cell>
          <cell r="BC25" t="e">
            <v>#N/A</v>
          </cell>
          <cell r="BD25" t="e">
            <v>#N/A</v>
          </cell>
          <cell r="BE25" t="e">
            <v>#N/A</v>
          </cell>
          <cell r="BF25" t="e">
            <v>#N/A</v>
          </cell>
          <cell r="BG25" t="e">
            <v>#N/A</v>
          </cell>
          <cell r="BH25" t="e">
            <v>#N/A</v>
          </cell>
          <cell r="BI25" t="e">
            <v>#N/A</v>
          </cell>
          <cell r="BJ25" t="e">
            <v>#N/A</v>
          </cell>
          <cell r="BK25" t="e">
            <v>#N/A</v>
          </cell>
        </row>
        <row r="26">
          <cell r="A26">
            <v>24</v>
          </cell>
          <cell r="B26" t="str">
            <v>VideoGames</v>
          </cell>
          <cell r="C26" t="e">
            <v>#N/A</v>
          </cell>
          <cell r="D26" t="e">
            <v>#N/A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>
            <v>111181</v>
          </cell>
          <cell r="N26">
            <v>118228</v>
          </cell>
          <cell r="O26">
            <v>110320</v>
          </cell>
          <cell r="P26">
            <v>109467</v>
          </cell>
          <cell r="Q26">
            <v>117103</v>
          </cell>
          <cell r="R26">
            <v>126315</v>
          </cell>
          <cell r="S26">
            <v>126791</v>
          </cell>
          <cell r="T26">
            <v>117357</v>
          </cell>
          <cell r="U26">
            <v>131138</v>
          </cell>
          <cell r="V26">
            <v>182451</v>
          </cell>
          <cell r="W26">
            <v>222904</v>
          </cell>
          <cell r="X26">
            <v>191894</v>
          </cell>
          <cell r="Y26">
            <v>167060</v>
          </cell>
          <cell r="Z26">
            <v>187292</v>
          </cell>
          <cell r="AA26">
            <v>172532</v>
          </cell>
          <cell r="AB26">
            <v>164680</v>
          </cell>
          <cell r="AC26">
            <v>167492</v>
          </cell>
          <cell r="AD26">
            <v>179545</v>
          </cell>
          <cell r="AE26">
            <v>180266</v>
          </cell>
          <cell r="AF26">
            <v>176056</v>
          </cell>
          <cell r="AG26">
            <v>191444</v>
          </cell>
          <cell r="AH26">
            <v>249975</v>
          </cell>
          <cell r="AI26">
            <v>307527</v>
          </cell>
          <cell r="AJ26">
            <v>257722</v>
          </cell>
          <cell r="AK26">
            <v>233604</v>
          </cell>
          <cell r="AL26">
            <v>245656</v>
          </cell>
          <cell r="AM26">
            <v>234470</v>
          </cell>
          <cell r="AN26">
            <v>222884</v>
          </cell>
          <cell r="AO26">
            <v>226872</v>
          </cell>
          <cell r="AP26">
            <v>258888</v>
          </cell>
          <cell r="AQ26">
            <v>254253</v>
          </cell>
          <cell r="AR26">
            <v>236704</v>
          </cell>
          <cell r="AS26">
            <v>254018</v>
          </cell>
          <cell r="AT26">
            <v>339936</v>
          </cell>
          <cell r="AU26">
            <v>424787</v>
          </cell>
          <cell r="AV26">
            <v>344205</v>
          </cell>
          <cell r="AW26" t="e">
            <v>#N/A</v>
          </cell>
          <cell r="AX26" t="e">
            <v>#N/A</v>
          </cell>
          <cell r="AY26" t="e">
            <v>#N/A</v>
          </cell>
          <cell r="AZ26" t="e">
            <v>#N/A</v>
          </cell>
          <cell r="BA26" t="e">
            <v>#N/A</v>
          </cell>
          <cell r="BB26" t="e">
            <v>#N/A</v>
          </cell>
          <cell r="BC26" t="e">
            <v>#N/A</v>
          </cell>
          <cell r="BD26" t="e">
            <v>#N/A</v>
          </cell>
          <cell r="BE26" t="e">
            <v>#N/A</v>
          </cell>
          <cell r="BF26" t="e">
            <v>#N/A</v>
          </cell>
          <cell r="BG26" t="e">
            <v>#N/A</v>
          </cell>
          <cell r="BH26" t="e">
            <v>#N/A</v>
          </cell>
          <cell r="BI26" t="e">
            <v>#N/A</v>
          </cell>
          <cell r="BJ26" t="e">
            <v>#N/A</v>
          </cell>
          <cell r="BK26" t="e">
            <v>#N/A</v>
          </cell>
        </row>
        <row r="27">
          <cell r="A27">
            <v>25</v>
          </cell>
          <cell r="B27" t="str">
            <v>Photo</v>
          </cell>
          <cell r="C27" t="e">
            <v>#N/A</v>
          </cell>
          <cell r="D27" t="e">
            <v>#N/A</v>
          </cell>
          <cell r="E27" t="e">
            <v>#N/A</v>
          </cell>
          <cell r="F27" t="e">
            <v>#N/A</v>
          </cell>
          <cell r="G27" t="e">
            <v>#N/A</v>
          </cell>
          <cell r="H27" t="e">
            <v>#N/A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>
            <v>72418</v>
          </cell>
          <cell r="N27">
            <v>81541</v>
          </cell>
          <cell r="O27">
            <v>77795</v>
          </cell>
          <cell r="P27">
            <v>81338</v>
          </cell>
          <cell r="Q27">
            <v>81715</v>
          </cell>
          <cell r="R27">
            <v>85819</v>
          </cell>
          <cell r="S27">
            <v>88696</v>
          </cell>
          <cell r="T27">
            <v>79810</v>
          </cell>
          <cell r="U27">
            <v>89298</v>
          </cell>
          <cell r="V27">
            <v>99935</v>
          </cell>
          <cell r="W27">
            <v>117913</v>
          </cell>
          <cell r="X27">
            <v>113030</v>
          </cell>
          <cell r="Y27">
            <v>109502</v>
          </cell>
          <cell r="Z27">
            <v>121293</v>
          </cell>
          <cell r="AA27">
            <v>114071</v>
          </cell>
          <cell r="AB27">
            <v>117791</v>
          </cell>
          <cell r="AC27">
            <v>116837</v>
          </cell>
          <cell r="AD27">
            <v>121235</v>
          </cell>
          <cell r="AE27">
            <v>122404</v>
          </cell>
          <cell r="AF27">
            <v>120833</v>
          </cell>
          <cell r="AG27">
            <v>132139</v>
          </cell>
          <cell r="AH27">
            <v>148219</v>
          </cell>
          <cell r="AI27">
            <v>175552</v>
          </cell>
          <cell r="AJ27">
            <v>156911</v>
          </cell>
          <cell r="AK27">
            <v>149188</v>
          </cell>
          <cell r="AL27">
            <v>164053</v>
          </cell>
          <cell r="AM27">
            <v>161955</v>
          </cell>
          <cell r="AN27">
            <v>171211</v>
          </cell>
          <cell r="AO27">
            <v>162517</v>
          </cell>
          <cell r="AP27">
            <v>179717</v>
          </cell>
          <cell r="AQ27">
            <v>174510</v>
          </cell>
          <cell r="AR27">
            <v>174595</v>
          </cell>
          <cell r="AS27">
            <v>185575</v>
          </cell>
          <cell r="AT27">
            <v>207529</v>
          </cell>
          <cell r="AU27">
            <v>251586</v>
          </cell>
          <cell r="AV27">
            <v>213183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  <cell r="BB27" t="e">
            <v>#N/A</v>
          </cell>
          <cell r="BC27" t="e">
            <v>#N/A</v>
          </cell>
          <cell r="BD27" t="e">
            <v>#N/A</v>
          </cell>
          <cell r="BE27" t="e">
            <v>#N/A</v>
          </cell>
          <cell r="BF27" t="e">
            <v>#N/A</v>
          </cell>
          <cell r="BG27" t="e">
            <v>#N/A</v>
          </cell>
          <cell r="BH27" t="e">
            <v>#N/A</v>
          </cell>
          <cell r="BI27" t="e">
            <v>#N/A</v>
          </cell>
          <cell r="BJ27" t="e">
            <v>#N/A</v>
          </cell>
          <cell r="BK27" t="e">
            <v>#N/A</v>
          </cell>
        </row>
        <row r="28">
          <cell r="A28">
            <v>26</v>
          </cell>
          <cell r="B28" t="str">
            <v>Cell Phones &amp; Portable Electro</v>
          </cell>
          <cell r="C28" t="e">
            <v>#N/A</v>
          </cell>
          <cell r="D28" t="e">
            <v>#N/A</v>
          </cell>
          <cell r="E28" t="e">
            <v>#N/A</v>
          </cell>
          <cell r="F28" t="e">
            <v>#N/A</v>
          </cell>
          <cell r="G28" t="e">
            <v>#N/A</v>
          </cell>
          <cell r="H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>
            <v>81309</v>
          </cell>
          <cell r="N28">
            <v>93847</v>
          </cell>
          <cell r="O28">
            <v>92090</v>
          </cell>
          <cell r="P28">
            <v>95782</v>
          </cell>
          <cell r="Q28">
            <v>98381</v>
          </cell>
          <cell r="R28">
            <v>109374</v>
          </cell>
          <cell r="S28">
            <v>119493</v>
          </cell>
          <cell r="T28">
            <v>108616</v>
          </cell>
          <cell r="U28">
            <v>122493</v>
          </cell>
          <cell r="V28">
            <v>130619</v>
          </cell>
          <cell r="W28">
            <v>144450</v>
          </cell>
          <cell r="X28">
            <v>153492</v>
          </cell>
          <cell r="Y28">
            <v>146671</v>
          </cell>
          <cell r="Z28">
            <v>165911</v>
          </cell>
          <cell r="AA28">
            <v>156104</v>
          </cell>
          <cell r="AB28">
            <v>161395</v>
          </cell>
          <cell r="AC28">
            <v>160495</v>
          </cell>
          <cell r="AD28">
            <v>169744</v>
          </cell>
          <cell r="AE28">
            <v>181979</v>
          </cell>
          <cell r="AF28">
            <v>181840</v>
          </cell>
          <cell r="AG28">
            <v>196619</v>
          </cell>
          <cell r="AH28">
            <v>213254</v>
          </cell>
          <cell r="AI28">
            <v>242618</v>
          </cell>
          <cell r="AJ28">
            <v>248367</v>
          </cell>
          <cell r="AK28">
            <v>233487</v>
          </cell>
          <cell r="AL28">
            <v>255587</v>
          </cell>
          <cell r="AM28">
            <v>248097</v>
          </cell>
          <cell r="AN28">
            <v>256655</v>
          </cell>
          <cell r="AO28">
            <v>253029</v>
          </cell>
          <cell r="AP28">
            <v>285908</v>
          </cell>
          <cell r="AQ28">
            <v>291591</v>
          </cell>
          <cell r="AR28">
            <v>299122</v>
          </cell>
          <cell r="AS28">
            <v>310872</v>
          </cell>
          <cell r="AT28">
            <v>321250</v>
          </cell>
          <cell r="AU28">
            <v>363623</v>
          </cell>
          <cell r="AV28">
            <v>373617</v>
          </cell>
          <cell r="AW28" t="e">
            <v>#N/A</v>
          </cell>
          <cell r="AX28" t="e">
            <v>#N/A</v>
          </cell>
          <cell r="AY28" t="e">
            <v>#N/A</v>
          </cell>
          <cell r="AZ28" t="e">
            <v>#N/A</v>
          </cell>
          <cell r="BA28" t="e">
            <v>#N/A</v>
          </cell>
          <cell r="BB28" t="e">
            <v>#N/A</v>
          </cell>
          <cell r="BC28" t="e">
            <v>#N/A</v>
          </cell>
          <cell r="BD28" t="e">
            <v>#N/A</v>
          </cell>
          <cell r="BE28" t="e">
            <v>#N/A</v>
          </cell>
          <cell r="BF28" t="e">
            <v>#N/A</v>
          </cell>
          <cell r="BG28" t="e">
            <v>#N/A</v>
          </cell>
          <cell r="BH28" t="e">
            <v>#N/A</v>
          </cell>
          <cell r="BI28" t="e">
            <v>#N/A</v>
          </cell>
          <cell r="BJ28" t="e">
            <v>#N/A</v>
          </cell>
          <cell r="BK28" t="e">
            <v>#N/A</v>
          </cell>
        </row>
        <row r="29">
          <cell r="A29">
            <v>27</v>
          </cell>
          <cell r="B29" t="str">
            <v>HomeImprovement</v>
          </cell>
          <cell r="C29" t="e">
            <v>#N/A</v>
          </cell>
          <cell r="D29" t="e">
            <v>#N/A</v>
          </cell>
          <cell r="E29" t="e">
            <v>#N/A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>
            <v>72493</v>
          </cell>
          <cell r="N29">
            <v>88800</v>
          </cell>
          <cell r="O29">
            <v>91951</v>
          </cell>
          <cell r="P29">
            <v>97031</v>
          </cell>
          <cell r="Q29">
            <v>93000</v>
          </cell>
          <cell r="R29">
            <v>91220</v>
          </cell>
          <cell r="S29">
            <v>89962</v>
          </cell>
          <cell r="T29">
            <v>85819</v>
          </cell>
          <cell r="U29">
            <v>89684</v>
          </cell>
          <cell r="V29">
            <v>93551</v>
          </cell>
          <cell r="W29">
            <v>90446</v>
          </cell>
          <cell r="X29">
            <v>100715</v>
          </cell>
          <cell r="Y29">
            <v>105730</v>
          </cell>
          <cell r="Z29">
            <v>132330</v>
          </cell>
          <cell r="AA29">
            <v>134596</v>
          </cell>
          <cell r="AB29">
            <v>134311</v>
          </cell>
          <cell r="AC29">
            <v>128078</v>
          </cell>
          <cell r="AD29">
            <v>124195</v>
          </cell>
          <cell r="AE29">
            <v>119176</v>
          </cell>
          <cell r="AF29">
            <v>118437</v>
          </cell>
          <cell r="AG29">
            <v>122384</v>
          </cell>
          <cell r="AH29">
            <v>134249</v>
          </cell>
          <cell r="AI29">
            <v>136454</v>
          </cell>
          <cell r="AJ29">
            <v>146932</v>
          </cell>
          <cell r="AK29">
            <v>149486</v>
          </cell>
          <cell r="AL29">
            <v>181361</v>
          </cell>
          <cell r="AM29">
            <v>188064</v>
          </cell>
          <cell r="AN29">
            <v>200552</v>
          </cell>
          <cell r="AO29">
            <v>184800</v>
          </cell>
          <cell r="AP29">
            <v>193238</v>
          </cell>
          <cell r="AQ29">
            <v>183246</v>
          </cell>
          <cell r="AR29">
            <v>186343</v>
          </cell>
          <cell r="AS29">
            <v>192191</v>
          </cell>
          <cell r="AT29">
            <v>202760</v>
          </cell>
          <cell r="AU29">
            <v>200012</v>
          </cell>
          <cell r="AV29">
            <v>211189</v>
          </cell>
          <cell r="AW29" t="e">
            <v>#N/A</v>
          </cell>
          <cell r="AX29" t="e">
            <v>#N/A</v>
          </cell>
          <cell r="AY29" t="e">
            <v>#N/A</v>
          </cell>
          <cell r="AZ29" t="e">
            <v>#N/A</v>
          </cell>
          <cell r="BA29" t="e">
            <v>#N/A</v>
          </cell>
          <cell r="BB29" t="e">
            <v>#N/A</v>
          </cell>
          <cell r="BC29" t="e">
            <v>#N/A</v>
          </cell>
          <cell r="BD29" t="e">
            <v>#N/A</v>
          </cell>
          <cell r="BE29" t="e">
            <v>#N/A</v>
          </cell>
          <cell r="BF29" t="e">
            <v>#N/A</v>
          </cell>
          <cell r="BG29" t="e">
            <v>#N/A</v>
          </cell>
          <cell r="BH29" t="e">
            <v>#N/A</v>
          </cell>
          <cell r="BI29" t="e">
            <v>#N/A</v>
          </cell>
          <cell r="BJ29" t="e">
            <v>#N/A</v>
          </cell>
          <cell r="BK29" t="e">
            <v>#N/A</v>
          </cell>
        </row>
        <row r="30">
          <cell r="A30">
            <v>28</v>
          </cell>
          <cell r="B30" t="str">
            <v>SportingGoods</v>
          </cell>
          <cell r="C30" t="e">
            <v>#N/A</v>
          </cell>
          <cell r="D30" t="e">
            <v>#N/A</v>
          </cell>
          <cell r="E30" t="e">
            <v>#N/A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>
            <v>186596</v>
          </cell>
          <cell r="N30">
            <v>211947</v>
          </cell>
          <cell r="O30">
            <v>209380</v>
          </cell>
          <cell r="P30">
            <v>208730</v>
          </cell>
          <cell r="Q30">
            <v>210670</v>
          </cell>
          <cell r="R30">
            <v>216337</v>
          </cell>
          <cell r="S30">
            <v>222396</v>
          </cell>
          <cell r="T30">
            <v>205066</v>
          </cell>
          <cell r="U30">
            <v>223609</v>
          </cell>
          <cell r="V30">
            <v>245610</v>
          </cell>
          <cell r="W30">
            <v>257513</v>
          </cell>
          <cell r="X30">
            <v>267428</v>
          </cell>
          <cell r="Y30">
            <v>272192</v>
          </cell>
          <cell r="Z30">
            <v>314812</v>
          </cell>
          <cell r="AA30">
            <v>307576</v>
          </cell>
          <cell r="AB30">
            <v>296579</v>
          </cell>
          <cell r="AC30">
            <v>292569</v>
          </cell>
          <cell r="AD30">
            <v>298048</v>
          </cell>
          <cell r="AE30">
            <v>303521</v>
          </cell>
          <cell r="AF30">
            <v>299772</v>
          </cell>
          <cell r="AG30">
            <v>311987</v>
          </cell>
          <cell r="AH30">
            <v>341442</v>
          </cell>
          <cell r="AI30">
            <v>368255</v>
          </cell>
          <cell r="AJ30">
            <v>362578</v>
          </cell>
          <cell r="AK30">
            <v>369714</v>
          </cell>
          <cell r="AL30">
            <v>423856</v>
          </cell>
          <cell r="AM30">
            <v>419877</v>
          </cell>
          <cell r="AN30">
            <v>416463</v>
          </cell>
          <cell r="AO30">
            <v>402950</v>
          </cell>
          <cell r="AP30">
            <v>436529</v>
          </cell>
          <cell r="AQ30">
            <v>438784</v>
          </cell>
          <cell r="AR30">
            <v>436544</v>
          </cell>
          <cell r="AS30">
            <v>446163</v>
          </cell>
          <cell r="AT30">
            <v>485911</v>
          </cell>
          <cell r="AU30">
            <v>521753</v>
          </cell>
          <cell r="AV30">
            <v>498462</v>
          </cell>
          <cell r="AW30" t="e">
            <v>#N/A</v>
          </cell>
          <cell r="AX30" t="e">
            <v>#N/A</v>
          </cell>
          <cell r="AY30" t="e">
            <v>#N/A</v>
          </cell>
          <cell r="AZ30" t="e">
            <v>#N/A</v>
          </cell>
          <cell r="BA30" t="e">
            <v>#N/A</v>
          </cell>
          <cell r="BB30" t="e">
            <v>#N/A</v>
          </cell>
          <cell r="BC30" t="e">
            <v>#N/A</v>
          </cell>
          <cell r="BD30" t="e">
            <v>#N/A</v>
          </cell>
          <cell r="BE30" t="e">
            <v>#N/A</v>
          </cell>
          <cell r="BF30" t="e">
            <v>#N/A</v>
          </cell>
          <cell r="BG30" t="e">
            <v>#N/A</v>
          </cell>
          <cell r="BH30" t="e">
            <v>#N/A</v>
          </cell>
          <cell r="BI30" t="e">
            <v>#N/A</v>
          </cell>
          <cell r="BJ30" t="e">
            <v>#N/A</v>
          </cell>
          <cell r="BK30" t="e">
            <v>#N/A</v>
          </cell>
        </row>
        <row r="31">
          <cell r="A31">
            <v>29</v>
          </cell>
          <cell r="B31" t="str">
            <v>SportsMemorabilia</v>
          </cell>
          <cell r="C31" t="e">
            <v>#N/A</v>
          </cell>
          <cell r="D31" t="e">
            <v>#N/A</v>
          </cell>
          <cell r="E31" t="e">
            <v>#N/A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>
            <v>244060</v>
          </cell>
          <cell r="N31">
            <v>262585</v>
          </cell>
          <cell r="O31">
            <v>241806</v>
          </cell>
          <cell r="P31">
            <v>233310</v>
          </cell>
          <cell r="Q31">
            <v>232483</v>
          </cell>
          <cell r="R31">
            <v>239894</v>
          </cell>
          <cell r="S31">
            <v>243931</v>
          </cell>
          <cell r="T31">
            <v>226105</v>
          </cell>
          <cell r="U31">
            <v>249025</v>
          </cell>
          <cell r="V31">
            <v>269976</v>
          </cell>
          <cell r="W31">
            <v>275542</v>
          </cell>
          <cell r="X31">
            <v>255233</v>
          </cell>
          <cell r="Y31">
            <v>260739</v>
          </cell>
          <cell r="Z31">
            <v>273325</v>
          </cell>
          <cell r="AA31">
            <v>260238</v>
          </cell>
          <cell r="AB31">
            <v>246369</v>
          </cell>
          <cell r="AC31">
            <v>241144</v>
          </cell>
          <cell r="AD31">
            <v>249457</v>
          </cell>
          <cell r="AE31">
            <v>257434</v>
          </cell>
          <cell r="AF31">
            <v>260946</v>
          </cell>
          <cell r="AG31">
            <v>281058</v>
          </cell>
          <cell r="AH31">
            <v>317217</v>
          </cell>
          <cell r="AI31">
            <v>348139</v>
          </cell>
          <cell r="AJ31">
            <v>302895</v>
          </cell>
          <cell r="AK31">
            <v>282436</v>
          </cell>
          <cell r="AL31">
            <v>283019</v>
          </cell>
          <cell r="AM31">
            <v>271820</v>
          </cell>
          <cell r="AN31">
            <v>267133</v>
          </cell>
          <cell r="AO31">
            <v>262286</v>
          </cell>
          <cell r="AP31">
            <v>274118</v>
          </cell>
          <cell r="AQ31">
            <v>278350</v>
          </cell>
          <cell r="AR31">
            <v>304107</v>
          </cell>
          <cell r="AS31">
            <v>336587</v>
          </cell>
          <cell r="AT31">
            <v>376410</v>
          </cell>
          <cell r="AU31">
            <v>422585</v>
          </cell>
          <cell r="AV31">
            <v>332742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 t="e">
            <v>#N/A</v>
          </cell>
          <cell r="BE31" t="e">
            <v>#N/A</v>
          </cell>
          <cell r="BF31" t="e">
            <v>#N/A</v>
          </cell>
          <cell r="BG31" t="e">
            <v>#N/A</v>
          </cell>
          <cell r="BH31" t="e">
            <v>#N/A</v>
          </cell>
          <cell r="BI31" t="e">
            <v>#N/A</v>
          </cell>
          <cell r="BJ31" t="e">
            <v>#N/A</v>
          </cell>
          <cell r="BK31" t="e">
            <v>#N/A</v>
          </cell>
        </row>
        <row r="32">
          <cell r="A32">
            <v>30</v>
          </cell>
          <cell r="B32" t="str">
            <v>Books</v>
          </cell>
          <cell r="C32" t="e">
            <v>#N/A</v>
          </cell>
          <cell r="D32" t="e">
            <v>#N/A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>
            <v>240958</v>
          </cell>
          <cell r="N32">
            <v>260769</v>
          </cell>
          <cell r="O32">
            <v>240623</v>
          </cell>
          <cell r="P32">
            <v>242930</v>
          </cell>
          <cell r="Q32">
            <v>244050</v>
          </cell>
          <cell r="R32">
            <v>253794</v>
          </cell>
          <cell r="S32">
            <v>260555</v>
          </cell>
          <cell r="T32">
            <v>236792</v>
          </cell>
          <cell r="U32">
            <v>250292</v>
          </cell>
          <cell r="V32">
            <v>264750</v>
          </cell>
          <cell r="W32">
            <v>251138</v>
          </cell>
          <cell r="X32">
            <v>289272</v>
          </cell>
          <cell r="Y32">
            <v>277792</v>
          </cell>
          <cell r="Z32">
            <v>309418</v>
          </cell>
          <cell r="AA32">
            <v>289344</v>
          </cell>
          <cell r="AB32">
            <v>286643</v>
          </cell>
          <cell r="AC32">
            <v>276926</v>
          </cell>
          <cell r="AD32">
            <v>286451</v>
          </cell>
          <cell r="AE32">
            <v>296835</v>
          </cell>
          <cell r="AF32">
            <v>297272</v>
          </cell>
          <cell r="AG32">
            <v>307970</v>
          </cell>
          <cell r="AH32">
            <v>335411</v>
          </cell>
          <cell r="AI32">
            <v>321305</v>
          </cell>
          <cell r="AJ32">
            <v>369920</v>
          </cell>
          <cell r="AK32">
            <v>352545</v>
          </cell>
          <cell r="AL32">
            <v>368915</v>
          </cell>
          <cell r="AM32">
            <v>335756</v>
          </cell>
          <cell r="AN32">
            <v>341569</v>
          </cell>
          <cell r="AO32">
            <v>354244</v>
          </cell>
          <cell r="AP32">
            <v>365991</v>
          </cell>
          <cell r="AQ32">
            <v>376530</v>
          </cell>
          <cell r="AR32">
            <v>383782</v>
          </cell>
          <cell r="AS32">
            <v>394845</v>
          </cell>
          <cell r="AT32">
            <v>436161</v>
          </cell>
          <cell r="AU32">
            <v>421059</v>
          </cell>
          <cell r="AV32">
            <v>497834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 t="e">
            <v>#N/A</v>
          </cell>
          <cell r="BE32" t="e">
            <v>#N/A</v>
          </cell>
          <cell r="BF32" t="e">
            <v>#N/A</v>
          </cell>
          <cell r="BG32" t="e">
            <v>#N/A</v>
          </cell>
          <cell r="BH32" t="e">
            <v>#N/A</v>
          </cell>
          <cell r="BI32" t="e">
            <v>#N/A</v>
          </cell>
          <cell r="BJ32" t="e">
            <v>#N/A</v>
          </cell>
          <cell r="BK32" t="e">
            <v>#N/A</v>
          </cell>
        </row>
        <row r="33">
          <cell r="A33">
            <v>31</v>
          </cell>
          <cell r="B33" t="str">
            <v>Movies</v>
          </cell>
          <cell r="C33" t="e">
            <v>#N/A</v>
          </cell>
          <cell r="D33" t="e">
            <v>#N/A</v>
          </cell>
          <cell r="E33" t="e">
            <v>#N/A</v>
          </cell>
          <cell r="F33" t="e">
            <v>#N/A</v>
          </cell>
          <cell r="G33" t="e">
            <v>#N/A</v>
          </cell>
          <cell r="H33" t="e">
            <v>#N/A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>
            <v>240767</v>
          </cell>
          <cell r="N33">
            <v>263657</v>
          </cell>
          <cell r="O33">
            <v>249286</v>
          </cell>
          <cell r="P33">
            <v>256152</v>
          </cell>
          <cell r="Q33">
            <v>258848</v>
          </cell>
          <cell r="R33">
            <v>264169</v>
          </cell>
          <cell r="S33">
            <v>267006</v>
          </cell>
          <cell r="T33">
            <v>244928</v>
          </cell>
          <cell r="U33">
            <v>266935</v>
          </cell>
          <cell r="V33">
            <v>303903</v>
          </cell>
          <cell r="W33">
            <v>322208</v>
          </cell>
          <cell r="X33">
            <v>319881</v>
          </cell>
          <cell r="Y33">
            <v>298559</v>
          </cell>
          <cell r="Z33">
            <v>335015</v>
          </cell>
          <cell r="AA33">
            <v>311722</v>
          </cell>
          <cell r="AB33">
            <v>309873</v>
          </cell>
          <cell r="AC33">
            <v>306287</v>
          </cell>
          <cell r="AD33">
            <v>321385</v>
          </cell>
          <cell r="AE33">
            <v>332359</v>
          </cell>
          <cell r="AF33">
            <v>333773</v>
          </cell>
          <cell r="AG33">
            <v>358188</v>
          </cell>
          <cell r="AH33">
            <v>418659</v>
          </cell>
          <cell r="AI33">
            <v>462787</v>
          </cell>
          <cell r="AJ33">
            <v>426708</v>
          </cell>
          <cell r="AK33">
            <v>402608</v>
          </cell>
          <cell r="AL33">
            <v>425161</v>
          </cell>
          <cell r="AM33">
            <v>399936</v>
          </cell>
          <cell r="AN33">
            <v>398017</v>
          </cell>
          <cell r="AO33">
            <v>401263</v>
          </cell>
          <cell r="AP33">
            <v>432109</v>
          </cell>
          <cell r="AQ33">
            <v>431153</v>
          </cell>
          <cell r="AR33">
            <v>438315</v>
          </cell>
          <cell r="AS33">
            <v>472262</v>
          </cell>
          <cell r="AT33">
            <v>563287</v>
          </cell>
          <cell r="AU33">
            <v>635587</v>
          </cell>
          <cell r="AV33">
            <v>562649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 t="e">
            <v>#N/A</v>
          </cell>
          <cell r="BE33" t="e">
            <v>#N/A</v>
          </cell>
          <cell r="BF33" t="e">
            <v>#N/A</v>
          </cell>
          <cell r="BG33" t="e">
            <v>#N/A</v>
          </cell>
          <cell r="BH33" t="e">
            <v>#N/A</v>
          </cell>
          <cell r="BI33" t="e">
            <v>#N/A</v>
          </cell>
          <cell r="BJ33" t="e">
            <v>#N/A</v>
          </cell>
          <cell r="BK33" t="e">
            <v>#N/A</v>
          </cell>
        </row>
        <row r="34">
          <cell r="A34">
            <v>32</v>
          </cell>
          <cell r="B34" t="str">
            <v>Music</v>
          </cell>
          <cell r="C34" t="e">
            <v>#N/A</v>
          </cell>
          <cell r="D34" t="e">
            <v>#N/A</v>
          </cell>
          <cell r="E34" t="e">
            <v>#N/A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>
            <v>237321</v>
          </cell>
          <cell r="N34">
            <v>252625</v>
          </cell>
          <cell r="O34">
            <v>240017</v>
          </cell>
          <cell r="P34">
            <v>245244</v>
          </cell>
          <cell r="Q34">
            <v>243199</v>
          </cell>
          <cell r="R34">
            <v>253504</v>
          </cell>
          <cell r="S34">
            <v>257075</v>
          </cell>
          <cell r="T34">
            <v>233176</v>
          </cell>
          <cell r="U34">
            <v>250525</v>
          </cell>
          <cell r="V34">
            <v>271937</v>
          </cell>
          <cell r="W34">
            <v>282034</v>
          </cell>
          <cell r="X34">
            <v>262768</v>
          </cell>
          <cell r="Y34">
            <v>258123</v>
          </cell>
          <cell r="Z34">
            <v>280091</v>
          </cell>
          <cell r="AA34">
            <v>262774</v>
          </cell>
          <cell r="AB34">
            <v>256028</v>
          </cell>
          <cell r="AC34">
            <v>247027</v>
          </cell>
          <cell r="AD34">
            <v>261967</v>
          </cell>
          <cell r="AE34">
            <v>268823</v>
          </cell>
          <cell r="AF34">
            <v>264594</v>
          </cell>
          <cell r="AG34">
            <v>278640</v>
          </cell>
          <cell r="AH34">
            <v>321538</v>
          </cell>
          <cell r="AI34">
            <v>343699</v>
          </cell>
          <cell r="AJ34">
            <v>309396</v>
          </cell>
          <cell r="AK34">
            <v>303680</v>
          </cell>
          <cell r="AL34">
            <v>318431</v>
          </cell>
          <cell r="AM34">
            <v>301729</v>
          </cell>
          <cell r="AN34">
            <v>296249</v>
          </cell>
          <cell r="AO34">
            <v>283786</v>
          </cell>
          <cell r="AP34">
            <v>299864</v>
          </cell>
          <cell r="AQ34">
            <v>301262</v>
          </cell>
          <cell r="AR34">
            <v>310453</v>
          </cell>
          <cell r="AS34">
            <v>330616</v>
          </cell>
          <cell r="AT34">
            <v>389222</v>
          </cell>
          <cell r="AU34">
            <v>417228</v>
          </cell>
          <cell r="AV34">
            <v>370187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  <cell r="BB34" t="e">
            <v>#N/A</v>
          </cell>
          <cell r="BC34" t="e">
            <v>#N/A</v>
          </cell>
          <cell r="BD34" t="e">
            <v>#N/A</v>
          </cell>
          <cell r="BE34" t="e">
            <v>#N/A</v>
          </cell>
          <cell r="BF34" t="e">
            <v>#N/A</v>
          </cell>
          <cell r="BG34" t="e">
            <v>#N/A</v>
          </cell>
          <cell r="BH34" t="e">
            <v>#N/A</v>
          </cell>
          <cell r="BI34" t="e">
            <v>#N/A</v>
          </cell>
          <cell r="BJ34" t="e">
            <v>#N/A</v>
          </cell>
          <cell r="BK34" t="e">
            <v>#N/A</v>
          </cell>
        </row>
        <row r="35">
          <cell r="A35">
            <v>33</v>
          </cell>
          <cell r="B35" t="str">
            <v>RealEstate</v>
          </cell>
          <cell r="C35" t="e">
            <v>#N/A</v>
          </cell>
          <cell r="D35" t="e">
            <v>#N/A</v>
          </cell>
          <cell r="E35" t="e">
            <v>#N/A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>
            <v>782</v>
          </cell>
          <cell r="N35">
            <v>771</v>
          </cell>
          <cell r="O35">
            <v>746</v>
          </cell>
          <cell r="P35">
            <v>766</v>
          </cell>
          <cell r="Q35">
            <v>709</v>
          </cell>
          <cell r="R35">
            <v>817</v>
          </cell>
          <cell r="S35">
            <v>767</v>
          </cell>
          <cell r="T35">
            <v>776</v>
          </cell>
          <cell r="U35">
            <v>844</v>
          </cell>
          <cell r="V35">
            <v>903</v>
          </cell>
          <cell r="W35">
            <v>881</v>
          </cell>
          <cell r="X35">
            <v>1181</v>
          </cell>
          <cell r="Y35">
            <v>1119</v>
          </cell>
          <cell r="Z35">
            <v>1234</v>
          </cell>
          <cell r="AA35">
            <v>1155</v>
          </cell>
          <cell r="AB35">
            <v>1064</v>
          </cell>
          <cell r="AC35">
            <v>1025</v>
          </cell>
          <cell r="AD35">
            <v>1182</v>
          </cell>
          <cell r="AE35">
            <v>1389</v>
          </cell>
          <cell r="AF35">
            <v>1396</v>
          </cell>
          <cell r="AG35">
            <v>1457</v>
          </cell>
          <cell r="AH35">
            <v>1408</v>
          </cell>
          <cell r="AI35">
            <v>1505</v>
          </cell>
          <cell r="AJ35">
            <v>1829</v>
          </cell>
          <cell r="AK35">
            <v>1844</v>
          </cell>
          <cell r="AL35">
            <v>1887</v>
          </cell>
          <cell r="AM35">
            <v>1832</v>
          </cell>
          <cell r="AN35">
            <v>2040</v>
          </cell>
          <cell r="AO35">
            <v>1634</v>
          </cell>
          <cell r="AP35">
            <v>2037</v>
          </cell>
          <cell r="AQ35">
            <v>2022</v>
          </cell>
          <cell r="AR35">
            <v>2226</v>
          </cell>
          <cell r="AS35">
            <v>2198</v>
          </cell>
          <cell r="AT35">
            <v>2075</v>
          </cell>
          <cell r="AU35">
            <v>1814</v>
          </cell>
          <cell r="AV35">
            <v>2235</v>
          </cell>
          <cell r="AW35" t="e">
            <v>#N/A</v>
          </cell>
          <cell r="AX35" t="e">
            <v>#N/A</v>
          </cell>
          <cell r="AY35" t="e">
            <v>#N/A</v>
          </cell>
          <cell r="AZ35" t="e">
            <v>#N/A</v>
          </cell>
          <cell r="BA35" t="e">
            <v>#N/A</v>
          </cell>
          <cell r="BB35" t="e">
            <v>#N/A</v>
          </cell>
          <cell r="BC35" t="e">
            <v>#N/A</v>
          </cell>
          <cell r="BD35" t="e">
            <v>#N/A</v>
          </cell>
          <cell r="BE35" t="e">
            <v>#N/A</v>
          </cell>
          <cell r="BF35" t="e">
            <v>#N/A</v>
          </cell>
          <cell r="BG35" t="e">
            <v>#N/A</v>
          </cell>
          <cell r="BH35" t="e">
            <v>#N/A</v>
          </cell>
          <cell r="BI35" t="e">
            <v>#N/A</v>
          </cell>
          <cell r="BJ35" t="e">
            <v>#N/A</v>
          </cell>
          <cell r="BK35" t="e">
            <v>#N/A</v>
          </cell>
        </row>
        <row r="36">
          <cell r="A36">
            <v>34</v>
          </cell>
          <cell r="B36" t="str">
            <v>Sotheby's</v>
          </cell>
          <cell r="C36" t="e">
            <v>#N/A</v>
          </cell>
          <cell r="D36" t="e">
            <v>#N/A</v>
          </cell>
          <cell r="E36" t="e">
            <v>#N/A</v>
          </cell>
          <cell r="F36" t="e">
            <v>#N/A</v>
          </cell>
          <cell r="G36" t="e">
            <v>#N/A</v>
          </cell>
          <cell r="H36" t="e">
            <v>#N/A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>
            <v>6038</v>
          </cell>
          <cell r="N36">
            <v>6581</v>
          </cell>
          <cell r="O36">
            <v>5170</v>
          </cell>
          <cell r="P36">
            <v>5111</v>
          </cell>
          <cell r="Q36">
            <v>4697</v>
          </cell>
          <cell r="R36">
            <v>4784</v>
          </cell>
          <cell r="S36">
            <v>4765</v>
          </cell>
          <cell r="T36">
            <v>4951</v>
          </cell>
          <cell r="U36">
            <v>4801</v>
          </cell>
          <cell r="V36">
            <v>5845</v>
          </cell>
          <cell r="W36">
            <v>5324</v>
          </cell>
          <cell r="X36">
            <v>5148</v>
          </cell>
          <cell r="Y36">
            <v>4490</v>
          </cell>
          <cell r="Z36">
            <v>5828</v>
          </cell>
          <cell r="AA36">
            <v>4920</v>
          </cell>
          <cell r="AB36">
            <v>4987</v>
          </cell>
          <cell r="AC36">
            <v>5157</v>
          </cell>
          <cell r="AD36">
            <v>3451</v>
          </cell>
          <cell r="AE36">
            <v>773</v>
          </cell>
          <cell r="AF36">
            <v>937</v>
          </cell>
          <cell r="AG36">
            <v>1646</v>
          </cell>
          <cell r="AH36">
            <v>1745</v>
          </cell>
          <cell r="AI36">
            <v>1384</v>
          </cell>
          <cell r="AJ36">
            <v>759</v>
          </cell>
          <cell r="AK36">
            <v>1593</v>
          </cell>
          <cell r="AL36">
            <v>1425</v>
          </cell>
          <cell r="AM36">
            <v>1211</v>
          </cell>
          <cell r="AN36">
            <v>1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 t="e">
            <v>#N/A</v>
          </cell>
          <cell r="AX36" t="e">
            <v>#N/A</v>
          </cell>
          <cell r="AY36" t="e">
            <v>#N/A</v>
          </cell>
          <cell r="AZ36" t="e">
            <v>#N/A</v>
          </cell>
          <cell r="BA36" t="e">
            <v>#N/A</v>
          </cell>
          <cell r="BB36" t="e">
            <v>#N/A</v>
          </cell>
          <cell r="BC36" t="e">
            <v>#N/A</v>
          </cell>
          <cell r="BD36" t="e">
            <v>#N/A</v>
          </cell>
          <cell r="BE36" t="e">
            <v>#N/A</v>
          </cell>
          <cell r="BF36" t="e">
            <v>#N/A</v>
          </cell>
          <cell r="BG36" t="e">
            <v>#N/A</v>
          </cell>
          <cell r="BH36" t="e">
            <v>#N/A</v>
          </cell>
          <cell r="BI36" t="e">
            <v>#N/A</v>
          </cell>
          <cell r="BJ36" t="e">
            <v>#N/A</v>
          </cell>
          <cell r="BK36" t="e">
            <v>#N/A</v>
          </cell>
        </row>
        <row r="37">
          <cell r="A37">
            <v>35</v>
          </cell>
          <cell r="B37" t="str">
            <v>ConsumerElectronics</v>
          </cell>
          <cell r="C37" t="e">
            <v>#N/A</v>
          </cell>
          <cell r="D37" t="e">
            <v>#N/A</v>
          </cell>
          <cell r="E37" t="e">
            <v>#N/A</v>
          </cell>
          <cell r="F37" t="e">
            <v>#N/A</v>
          </cell>
          <cell r="G37" t="e">
            <v>#N/A</v>
          </cell>
          <cell r="H37" t="e">
            <v>#N/A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>
            <v>100336</v>
          </cell>
          <cell r="N37">
            <v>116139</v>
          </cell>
          <cell r="O37">
            <v>110267</v>
          </cell>
          <cell r="P37">
            <v>113346</v>
          </cell>
          <cell r="Q37">
            <v>107167</v>
          </cell>
          <cell r="R37">
            <v>111979</v>
          </cell>
          <cell r="S37">
            <v>120327</v>
          </cell>
          <cell r="T37">
            <v>112622</v>
          </cell>
          <cell r="U37">
            <v>126281</v>
          </cell>
          <cell r="V37">
            <v>135859</v>
          </cell>
          <cell r="W37">
            <v>144924</v>
          </cell>
          <cell r="X37">
            <v>150779</v>
          </cell>
          <cell r="Y37">
            <v>144695</v>
          </cell>
          <cell r="Z37">
            <v>163553</v>
          </cell>
          <cell r="AA37">
            <v>152418</v>
          </cell>
          <cell r="AB37">
            <v>153562</v>
          </cell>
          <cell r="AC37">
            <v>152640</v>
          </cell>
          <cell r="AD37">
            <v>161464</v>
          </cell>
          <cell r="AE37">
            <v>172048</v>
          </cell>
          <cell r="AF37">
            <v>175749</v>
          </cell>
          <cell r="AG37">
            <v>181560</v>
          </cell>
          <cell r="AH37">
            <v>199255</v>
          </cell>
          <cell r="AI37">
            <v>227801</v>
          </cell>
          <cell r="AJ37">
            <v>224174</v>
          </cell>
          <cell r="AK37">
            <v>216342</v>
          </cell>
          <cell r="AL37">
            <v>231833</v>
          </cell>
          <cell r="AM37">
            <v>214173</v>
          </cell>
          <cell r="AN37">
            <v>214053</v>
          </cell>
          <cell r="AO37">
            <v>209623</v>
          </cell>
          <cell r="AP37">
            <v>227092</v>
          </cell>
          <cell r="AQ37">
            <v>228997</v>
          </cell>
          <cell r="AR37">
            <v>232485</v>
          </cell>
          <cell r="AS37">
            <v>242444</v>
          </cell>
          <cell r="AT37">
            <v>257885</v>
          </cell>
          <cell r="AU37">
            <v>288188</v>
          </cell>
          <cell r="AV37">
            <v>270256</v>
          </cell>
          <cell r="AW37" t="e">
            <v>#N/A</v>
          </cell>
          <cell r="AX37" t="e">
            <v>#N/A</v>
          </cell>
          <cell r="AY37" t="e">
            <v>#N/A</v>
          </cell>
          <cell r="AZ37" t="e">
            <v>#N/A</v>
          </cell>
          <cell r="BA37" t="e">
            <v>#N/A</v>
          </cell>
          <cell r="BB37" t="e">
            <v>#N/A</v>
          </cell>
          <cell r="BC37" t="e">
            <v>#N/A</v>
          </cell>
          <cell r="BD37" t="e">
            <v>#N/A</v>
          </cell>
          <cell r="BE37" t="e">
            <v>#N/A</v>
          </cell>
          <cell r="BF37" t="e">
            <v>#N/A</v>
          </cell>
          <cell r="BG37" t="e">
            <v>#N/A</v>
          </cell>
          <cell r="BH37" t="e">
            <v>#N/A</v>
          </cell>
          <cell r="BI37" t="e">
            <v>#N/A</v>
          </cell>
          <cell r="BJ37" t="e">
            <v>#N/A</v>
          </cell>
          <cell r="BK37" t="e">
            <v>#N/A</v>
          </cell>
        </row>
      </sheetData>
      <sheetData sheetId="5" refreshError="1">
        <row r="3">
          <cell r="A3">
            <v>1</v>
          </cell>
          <cell r="B3">
            <v>1</v>
          </cell>
          <cell r="C3">
            <v>36617</v>
          </cell>
          <cell r="D3">
            <v>36647</v>
          </cell>
          <cell r="E3">
            <v>36678</v>
          </cell>
          <cell r="F3">
            <v>36708</v>
          </cell>
          <cell r="G3">
            <v>36739</v>
          </cell>
          <cell r="H3">
            <v>36770</v>
          </cell>
          <cell r="I3">
            <v>36800</v>
          </cell>
          <cell r="J3">
            <v>36831</v>
          </cell>
          <cell r="K3">
            <v>36861</v>
          </cell>
          <cell r="L3">
            <v>36892</v>
          </cell>
          <cell r="M3">
            <v>36923</v>
          </cell>
          <cell r="N3">
            <v>36951</v>
          </cell>
          <cell r="O3">
            <v>36982</v>
          </cell>
          <cell r="P3">
            <v>37012</v>
          </cell>
          <cell r="Q3">
            <v>37043</v>
          </cell>
          <cell r="R3">
            <v>37073</v>
          </cell>
          <cell r="S3">
            <v>37104</v>
          </cell>
          <cell r="T3">
            <v>37135</v>
          </cell>
          <cell r="U3">
            <v>37165</v>
          </cell>
          <cell r="V3">
            <v>37196</v>
          </cell>
          <cell r="W3">
            <v>37226</v>
          </cell>
          <cell r="X3">
            <v>37257</v>
          </cell>
          <cell r="Y3">
            <v>37288</v>
          </cell>
          <cell r="Z3">
            <v>37316</v>
          </cell>
          <cell r="AA3">
            <v>37347</v>
          </cell>
          <cell r="AB3">
            <v>37377</v>
          </cell>
          <cell r="AC3">
            <v>37408</v>
          </cell>
          <cell r="AD3">
            <v>37438</v>
          </cell>
          <cell r="AE3">
            <v>37469</v>
          </cell>
          <cell r="AF3">
            <v>37500</v>
          </cell>
          <cell r="AG3">
            <v>37530</v>
          </cell>
          <cell r="AH3">
            <v>37561</v>
          </cell>
          <cell r="AI3">
            <v>37591</v>
          </cell>
          <cell r="AJ3">
            <v>37622</v>
          </cell>
          <cell r="AK3">
            <v>37653</v>
          </cell>
          <cell r="AL3">
            <v>37681</v>
          </cell>
          <cell r="AM3">
            <v>37712</v>
          </cell>
          <cell r="AN3">
            <v>37742</v>
          </cell>
          <cell r="AO3">
            <v>37773</v>
          </cell>
          <cell r="AP3">
            <v>37803</v>
          </cell>
          <cell r="AQ3">
            <v>37834</v>
          </cell>
          <cell r="AR3">
            <v>37865</v>
          </cell>
          <cell r="AS3">
            <v>37895</v>
          </cell>
          <cell r="AT3">
            <v>37926</v>
          </cell>
          <cell r="AU3">
            <v>37956</v>
          </cell>
          <cell r="AV3">
            <v>37987</v>
          </cell>
          <cell r="AW3">
            <v>38018</v>
          </cell>
          <cell r="AX3">
            <v>38047</v>
          </cell>
          <cell r="AY3">
            <v>38078</v>
          </cell>
          <cell r="AZ3">
            <v>38108</v>
          </cell>
          <cell r="BA3">
            <v>38139</v>
          </cell>
          <cell r="BB3">
            <v>38169</v>
          </cell>
          <cell r="BC3">
            <v>38200</v>
          </cell>
          <cell r="BD3">
            <v>38231</v>
          </cell>
          <cell r="BE3">
            <v>38261</v>
          </cell>
          <cell r="BF3">
            <v>38292</v>
          </cell>
          <cell r="BG3">
            <v>38322</v>
          </cell>
          <cell r="BH3">
            <v>38353</v>
          </cell>
          <cell r="BI3">
            <v>38384</v>
          </cell>
          <cell r="BJ3">
            <v>38412</v>
          </cell>
          <cell r="BK3">
            <v>38443</v>
          </cell>
        </row>
        <row r="4">
          <cell r="A4">
            <v>2</v>
          </cell>
          <cell r="C4" t="str">
            <v>2000M04</v>
          </cell>
          <cell r="D4" t="str">
            <v>2000M05</v>
          </cell>
          <cell r="E4" t="str">
            <v>2000M06</v>
          </cell>
          <cell r="F4" t="str">
            <v>2000M07</v>
          </cell>
          <cell r="G4" t="str">
            <v>2000M08</v>
          </cell>
          <cell r="H4" t="str">
            <v>2000M09</v>
          </cell>
          <cell r="I4" t="str">
            <v>2000M10</v>
          </cell>
          <cell r="J4" t="str">
            <v>2000M11</v>
          </cell>
          <cell r="K4" t="str">
            <v>2000M12</v>
          </cell>
          <cell r="L4" t="str">
            <v>2001M01</v>
          </cell>
          <cell r="M4" t="str">
            <v>2001M02</v>
          </cell>
          <cell r="N4" t="str">
            <v>2001M03</v>
          </cell>
          <cell r="O4" t="str">
            <v>2001M04</v>
          </cell>
          <cell r="P4" t="str">
            <v>2001M05</v>
          </cell>
          <cell r="Q4" t="str">
            <v>2001M06</v>
          </cell>
          <cell r="R4" t="str">
            <v>2001M07</v>
          </cell>
          <cell r="S4" t="str">
            <v>2001M08</v>
          </cell>
          <cell r="T4" t="str">
            <v>2001M09</v>
          </cell>
          <cell r="U4" t="str">
            <v>2001M10</v>
          </cell>
          <cell r="V4" t="str">
            <v>2001M11</v>
          </cell>
          <cell r="W4" t="str">
            <v>2001M12</v>
          </cell>
          <cell r="X4" t="str">
            <v>2002M01</v>
          </cell>
          <cell r="Y4" t="str">
            <v>2002M02</v>
          </cell>
          <cell r="Z4" t="str">
            <v>2002M03</v>
          </cell>
          <cell r="AA4" t="str">
            <v>2002M04</v>
          </cell>
          <cell r="AB4" t="str">
            <v>2002M05</v>
          </cell>
          <cell r="AC4" t="str">
            <v>2002M06</v>
          </cell>
          <cell r="AD4" t="str">
            <v>2002M07</v>
          </cell>
          <cell r="AE4" t="str">
            <v>2002M08</v>
          </cell>
          <cell r="AF4" t="str">
            <v>2002M09</v>
          </cell>
          <cell r="AG4" t="str">
            <v>2002M10</v>
          </cell>
          <cell r="AH4" t="str">
            <v>2002M11</v>
          </cell>
          <cell r="AI4" t="str">
            <v>2002M12</v>
          </cell>
          <cell r="AJ4" t="str">
            <v>2003M01</v>
          </cell>
          <cell r="AK4" t="str">
            <v>2003M02</v>
          </cell>
          <cell r="AL4" t="str">
            <v>2003M03</v>
          </cell>
          <cell r="AM4" t="str">
            <v>2003M04</v>
          </cell>
          <cell r="AN4" t="str">
            <v>2003M05</v>
          </cell>
          <cell r="AO4" t="str">
            <v>2003M06</v>
          </cell>
          <cell r="AP4" t="str">
            <v>2003M07</v>
          </cell>
          <cell r="AQ4" t="str">
            <v>2003M08</v>
          </cell>
          <cell r="AR4" t="str">
            <v>2003M09</v>
          </cell>
          <cell r="AS4" t="str">
            <v>2003M10</v>
          </cell>
          <cell r="AT4" t="str">
            <v>2003M11</v>
          </cell>
          <cell r="AU4" t="str">
            <v>2003M12</v>
          </cell>
          <cell r="AV4" t="str">
            <v>2004M01</v>
          </cell>
          <cell r="AW4" t="str">
            <v>2004M02</v>
          </cell>
          <cell r="AX4" t="str">
            <v>2004M03</v>
          </cell>
          <cell r="AY4" t="str">
            <v>2004M04</v>
          </cell>
          <cell r="AZ4" t="str">
            <v>2004M05</v>
          </cell>
          <cell r="BA4" t="str">
            <v>2004M06</v>
          </cell>
          <cell r="BB4" t="str">
            <v>2004M07</v>
          </cell>
          <cell r="BC4" t="str">
            <v>2004M08</v>
          </cell>
          <cell r="BD4" t="str">
            <v>2004M09</v>
          </cell>
          <cell r="BE4" t="str">
            <v>2004M10</v>
          </cell>
          <cell r="BF4" t="str">
            <v>2004M11</v>
          </cell>
          <cell r="BG4" t="str">
            <v>2004M12</v>
          </cell>
          <cell r="BH4" t="str">
            <v>2005M01</v>
          </cell>
          <cell r="BI4" t="str">
            <v>2005M02</v>
          </cell>
          <cell r="BJ4" t="str">
            <v>2005M03</v>
          </cell>
          <cell r="BK4" t="str">
            <v>2005M04</v>
          </cell>
        </row>
        <row r="5">
          <cell r="A5">
            <v>3</v>
          </cell>
          <cell r="B5" t="str">
            <v>Apparel</v>
          </cell>
          <cell r="C5" t="e">
            <v>#N/A</v>
          </cell>
          <cell r="D5" t="e">
            <v>#N/A</v>
          </cell>
          <cell r="E5" t="e">
            <v>#N/A</v>
          </cell>
          <cell r="F5" t="e">
            <v>#N/A</v>
          </cell>
          <cell r="G5" t="e">
            <v>#N/A</v>
          </cell>
          <cell r="H5" t="e">
            <v>#N/A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>
            <v>85471</v>
          </cell>
          <cell r="N5">
            <v>95609</v>
          </cell>
          <cell r="O5">
            <v>93677</v>
          </cell>
          <cell r="P5">
            <v>89357</v>
          </cell>
          <cell r="Q5">
            <v>88555</v>
          </cell>
          <cell r="R5">
            <v>91233</v>
          </cell>
          <cell r="S5">
            <v>97655</v>
          </cell>
          <cell r="T5">
            <v>99583</v>
          </cell>
          <cell r="U5">
            <v>110829</v>
          </cell>
          <cell r="V5">
            <v>111417</v>
          </cell>
          <cell r="W5">
            <v>104919</v>
          </cell>
          <cell r="X5">
            <v>112628</v>
          </cell>
          <cell r="Y5">
            <v>118834</v>
          </cell>
          <cell r="Z5">
            <v>135169</v>
          </cell>
          <cell r="AA5">
            <v>130872</v>
          </cell>
          <cell r="AB5">
            <v>127703</v>
          </cell>
          <cell r="AC5">
            <v>124098</v>
          </cell>
          <cell r="AD5">
            <v>128782</v>
          </cell>
          <cell r="AE5">
            <v>140443</v>
          </cell>
          <cell r="AF5">
            <v>148171</v>
          </cell>
          <cell r="AG5">
            <v>162722</v>
          </cell>
          <cell r="AH5">
            <v>179656</v>
          </cell>
          <cell r="AI5">
            <v>164949</v>
          </cell>
          <cell r="AJ5">
            <v>179409</v>
          </cell>
          <cell r="AK5">
            <v>185975</v>
          </cell>
          <cell r="AL5">
            <v>203959</v>
          </cell>
          <cell r="AM5">
            <v>191384</v>
          </cell>
          <cell r="AN5">
            <v>184002</v>
          </cell>
          <cell r="AO5">
            <v>189264</v>
          </cell>
          <cell r="AP5">
            <v>187097</v>
          </cell>
          <cell r="AQ5">
            <v>198311</v>
          </cell>
          <cell r="AR5">
            <v>211387</v>
          </cell>
          <cell r="AS5">
            <v>234067</v>
          </cell>
          <cell r="AT5">
            <v>248541</v>
          </cell>
          <cell r="AU5">
            <v>227967</v>
          </cell>
          <cell r="AV5">
            <v>251919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 t="e">
            <v>#N/A</v>
          </cell>
          <cell r="BE5" t="e">
            <v>#N/A</v>
          </cell>
          <cell r="BF5" t="e">
            <v>#N/A</v>
          </cell>
          <cell r="BG5" t="e">
            <v>#N/A</v>
          </cell>
          <cell r="BH5" t="e">
            <v>#N/A</v>
          </cell>
          <cell r="BI5" t="e">
            <v>#N/A</v>
          </cell>
          <cell r="BJ5" t="e">
            <v>#N/A</v>
          </cell>
          <cell r="BK5" t="e">
            <v>#N/A</v>
          </cell>
        </row>
        <row r="6">
          <cell r="A6">
            <v>4</v>
          </cell>
          <cell r="B6" t="str">
            <v>Collectibles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>
            <v>224951</v>
          </cell>
          <cell r="N6">
            <v>238284</v>
          </cell>
          <cell r="O6">
            <v>227149</v>
          </cell>
          <cell r="P6">
            <v>211099</v>
          </cell>
          <cell r="Q6">
            <v>208830</v>
          </cell>
          <cell r="R6">
            <v>212208</v>
          </cell>
          <cell r="S6">
            <v>214262</v>
          </cell>
          <cell r="T6">
            <v>212233</v>
          </cell>
          <cell r="U6">
            <v>219980</v>
          </cell>
          <cell r="V6">
            <v>226325</v>
          </cell>
          <cell r="W6">
            <v>227001</v>
          </cell>
          <cell r="X6">
            <v>228538</v>
          </cell>
          <cell r="Y6">
            <v>237440</v>
          </cell>
          <cell r="Z6">
            <v>256174</v>
          </cell>
          <cell r="AA6">
            <v>243743</v>
          </cell>
          <cell r="AB6">
            <v>237224</v>
          </cell>
          <cell r="AC6">
            <v>231746</v>
          </cell>
          <cell r="AD6">
            <v>236018</v>
          </cell>
          <cell r="AE6">
            <v>243804</v>
          </cell>
          <cell r="AF6">
            <v>252231</v>
          </cell>
          <cell r="AG6">
            <v>264809</v>
          </cell>
          <cell r="AH6">
            <v>295195</v>
          </cell>
          <cell r="AI6">
            <v>290589</v>
          </cell>
          <cell r="AJ6">
            <v>299797</v>
          </cell>
          <cell r="AK6">
            <v>305546</v>
          </cell>
          <cell r="AL6">
            <v>320211</v>
          </cell>
          <cell r="AM6">
            <v>293492</v>
          </cell>
          <cell r="AN6">
            <v>286499</v>
          </cell>
          <cell r="AO6">
            <v>296373</v>
          </cell>
          <cell r="AP6">
            <v>285895</v>
          </cell>
          <cell r="AQ6">
            <v>288749</v>
          </cell>
          <cell r="AR6">
            <v>294673</v>
          </cell>
          <cell r="AS6">
            <v>312407</v>
          </cell>
          <cell r="AT6">
            <v>344908</v>
          </cell>
          <cell r="AU6">
            <v>334514</v>
          </cell>
          <cell r="AV6">
            <v>345395</v>
          </cell>
          <cell r="AW6" t="e">
            <v>#N/A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</row>
        <row r="7">
          <cell r="A7">
            <v>5</v>
          </cell>
          <cell r="B7" t="str">
            <v>Entertainment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>
            <v>172836</v>
          </cell>
          <cell r="N7">
            <v>182578</v>
          </cell>
          <cell r="O7">
            <v>173993</v>
          </cell>
          <cell r="P7">
            <v>167887</v>
          </cell>
          <cell r="Q7">
            <v>172776</v>
          </cell>
          <cell r="R7">
            <v>179494</v>
          </cell>
          <cell r="S7">
            <v>180909</v>
          </cell>
          <cell r="T7">
            <v>168317</v>
          </cell>
          <cell r="U7">
            <v>173020</v>
          </cell>
          <cell r="V7">
            <v>189728</v>
          </cell>
          <cell r="W7">
            <v>198030</v>
          </cell>
          <cell r="X7">
            <v>207255</v>
          </cell>
          <cell r="Y7">
            <v>202093</v>
          </cell>
          <cell r="Z7">
            <v>219740</v>
          </cell>
          <cell r="AA7">
            <v>206785</v>
          </cell>
          <cell r="AB7">
            <v>200482</v>
          </cell>
          <cell r="AC7">
            <v>198096</v>
          </cell>
          <cell r="AD7">
            <v>206783</v>
          </cell>
          <cell r="AE7">
            <v>212836</v>
          </cell>
          <cell r="AF7">
            <v>211763</v>
          </cell>
          <cell r="AG7">
            <v>217499</v>
          </cell>
          <cell r="AH7">
            <v>240981</v>
          </cell>
          <cell r="AI7">
            <v>242436</v>
          </cell>
          <cell r="AJ7">
            <v>271035</v>
          </cell>
          <cell r="AK7">
            <v>263721</v>
          </cell>
          <cell r="AL7">
            <v>277068</v>
          </cell>
          <cell r="AM7">
            <v>255559</v>
          </cell>
          <cell r="AN7">
            <v>251172</v>
          </cell>
          <cell r="AO7">
            <v>261830</v>
          </cell>
          <cell r="AP7">
            <v>259096</v>
          </cell>
          <cell r="AQ7">
            <v>263908</v>
          </cell>
          <cell r="AR7">
            <v>257564</v>
          </cell>
          <cell r="AS7">
            <v>265080</v>
          </cell>
          <cell r="AT7">
            <v>298297</v>
          </cell>
          <cell r="AU7">
            <v>299879</v>
          </cell>
          <cell r="AV7">
            <v>342858</v>
          </cell>
          <cell r="AW7" t="e">
            <v>#N/A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 t="e">
            <v>#N/A</v>
          </cell>
          <cell r="BE7" t="e">
            <v>#N/A</v>
          </cell>
          <cell r="BF7" t="e">
            <v>#N/A</v>
          </cell>
          <cell r="BG7" t="e">
            <v>#N/A</v>
          </cell>
          <cell r="BH7" t="e">
            <v>#N/A</v>
          </cell>
          <cell r="BI7" t="e">
            <v>#N/A</v>
          </cell>
          <cell r="BJ7" t="e">
            <v>#N/A</v>
          </cell>
          <cell r="BK7" t="e">
            <v>#N/A</v>
          </cell>
        </row>
        <row r="8">
          <cell r="A8">
            <v>6</v>
          </cell>
          <cell r="B8" t="str">
            <v>Motors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>
            <v>33544</v>
          </cell>
          <cell r="N8">
            <v>44238</v>
          </cell>
          <cell r="O8">
            <v>46752</v>
          </cell>
          <cell r="P8">
            <v>47252</v>
          </cell>
          <cell r="Q8">
            <v>48510</v>
          </cell>
          <cell r="R8">
            <v>50821</v>
          </cell>
          <cell r="S8">
            <v>53253</v>
          </cell>
          <cell r="T8">
            <v>50682</v>
          </cell>
          <cell r="U8">
            <v>55464</v>
          </cell>
          <cell r="V8">
            <v>57369</v>
          </cell>
          <cell r="W8">
            <v>58604</v>
          </cell>
          <cell r="X8">
            <v>65438</v>
          </cell>
          <cell r="Y8">
            <v>70657</v>
          </cell>
          <cell r="Z8">
            <v>83835</v>
          </cell>
          <cell r="AA8">
            <v>85693</v>
          </cell>
          <cell r="AB8">
            <v>86460</v>
          </cell>
          <cell r="AC8">
            <v>84676</v>
          </cell>
          <cell r="AD8">
            <v>86968</v>
          </cell>
          <cell r="AE8">
            <v>90471</v>
          </cell>
          <cell r="AF8">
            <v>92961</v>
          </cell>
          <cell r="AG8">
            <v>97938</v>
          </cell>
          <cell r="AH8">
            <v>104539</v>
          </cell>
          <cell r="AI8">
            <v>99873</v>
          </cell>
          <cell r="AJ8">
            <v>114867</v>
          </cell>
          <cell r="AK8">
            <v>118192</v>
          </cell>
          <cell r="AL8">
            <v>134856</v>
          </cell>
          <cell r="AM8">
            <v>134784</v>
          </cell>
          <cell r="AN8">
            <v>136608</v>
          </cell>
          <cell r="AO8">
            <v>138783</v>
          </cell>
          <cell r="AP8">
            <v>136987</v>
          </cell>
          <cell r="AQ8">
            <v>139254</v>
          </cell>
          <cell r="AR8">
            <v>137890</v>
          </cell>
          <cell r="AS8">
            <v>144651</v>
          </cell>
          <cell r="AT8">
            <v>151420</v>
          </cell>
          <cell r="AU8">
            <v>139308</v>
          </cell>
          <cell r="AV8">
            <v>160475</v>
          </cell>
          <cell r="AW8" t="e">
            <v>#N/A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 t="e">
            <v>#N/A</v>
          </cell>
          <cell r="BE8" t="e">
            <v>#N/A</v>
          </cell>
          <cell r="BF8" t="e">
            <v>#N/A</v>
          </cell>
          <cell r="BG8" t="e">
            <v>#N/A</v>
          </cell>
          <cell r="BH8" t="e">
            <v>#N/A</v>
          </cell>
          <cell r="BI8" t="e">
            <v>#N/A</v>
          </cell>
          <cell r="BJ8" t="e">
            <v>#N/A</v>
          </cell>
          <cell r="BK8" t="e">
            <v>#N/A</v>
          </cell>
        </row>
        <row r="9">
          <cell r="A9">
            <v>7</v>
          </cell>
          <cell r="B9" t="str">
            <v>New Ventures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>
            <v>25723</v>
          </cell>
          <cell r="N9">
            <v>27715</v>
          </cell>
          <cell r="O9">
            <v>26686</v>
          </cell>
          <cell r="P9">
            <v>26209</v>
          </cell>
          <cell r="Q9">
            <v>26851</v>
          </cell>
          <cell r="R9">
            <v>28322</v>
          </cell>
          <cell r="S9">
            <v>29131</v>
          </cell>
          <cell r="T9">
            <v>34178</v>
          </cell>
          <cell r="U9">
            <v>38601</v>
          </cell>
          <cell r="V9">
            <v>30595</v>
          </cell>
          <cell r="W9">
            <v>29887</v>
          </cell>
          <cell r="X9">
            <v>32193</v>
          </cell>
          <cell r="Y9">
            <v>32801</v>
          </cell>
          <cell r="Z9">
            <v>36659</v>
          </cell>
          <cell r="AA9">
            <v>35123</v>
          </cell>
          <cell r="AB9">
            <v>34879</v>
          </cell>
          <cell r="AC9">
            <v>33705</v>
          </cell>
          <cell r="AD9">
            <v>35224</v>
          </cell>
          <cell r="AE9">
            <v>38730</v>
          </cell>
          <cell r="AF9">
            <v>41769</v>
          </cell>
          <cell r="AG9">
            <v>48403</v>
          </cell>
          <cell r="AH9">
            <v>43657</v>
          </cell>
          <cell r="AI9">
            <v>41277</v>
          </cell>
          <cell r="AJ9">
            <v>45948</v>
          </cell>
          <cell r="AK9">
            <v>45848</v>
          </cell>
          <cell r="AL9">
            <v>49603</v>
          </cell>
          <cell r="AM9">
            <v>45057</v>
          </cell>
          <cell r="AN9">
            <v>44700</v>
          </cell>
          <cell r="AO9">
            <v>46410</v>
          </cell>
          <cell r="AP9">
            <v>44666</v>
          </cell>
          <cell r="AQ9">
            <v>46950</v>
          </cell>
          <cell r="AR9">
            <v>55326</v>
          </cell>
          <cell r="AS9">
            <v>65898</v>
          </cell>
          <cell r="AT9">
            <v>49923</v>
          </cell>
          <cell r="AU9">
            <v>44839</v>
          </cell>
          <cell r="AV9">
            <v>50701</v>
          </cell>
          <cell r="AW9" t="e">
            <v>#N/A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 t="e">
            <v>#N/A</v>
          </cell>
          <cell r="BE9" t="e">
            <v>#N/A</v>
          </cell>
          <cell r="BF9" t="e">
            <v>#N/A</v>
          </cell>
          <cell r="BG9" t="e">
            <v>#N/A</v>
          </cell>
          <cell r="BH9" t="e">
            <v>#N/A</v>
          </cell>
          <cell r="BI9" t="e">
            <v>#N/A</v>
          </cell>
          <cell r="BJ9" t="e">
            <v>#N/A</v>
          </cell>
          <cell r="BK9" t="e">
            <v>#N/A</v>
          </cell>
        </row>
        <row r="10">
          <cell r="A10">
            <v>8</v>
          </cell>
          <cell r="B10" t="str">
            <v>Jewelry, Gems, Watches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>
            <v>41809</v>
          </cell>
          <cell r="N10">
            <v>44461</v>
          </cell>
          <cell r="O10">
            <v>42614</v>
          </cell>
          <cell r="P10">
            <v>41111</v>
          </cell>
          <cell r="Q10">
            <v>40560</v>
          </cell>
          <cell r="R10">
            <v>41492</v>
          </cell>
          <cell r="S10">
            <v>42001</v>
          </cell>
          <cell r="T10">
            <v>40989</v>
          </cell>
          <cell r="U10">
            <v>43904</v>
          </cell>
          <cell r="V10">
            <v>45293</v>
          </cell>
          <cell r="W10">
            <v>46337</v>
          </cell>
          <cell r="X10">
            <v>46373</v>
          </cell>
          <cell r="Y10">
            <v>48981</v>
          </cell>
          <cell r="Z10">
            <v>53607</v>
          </cell>
          <cell r="AA10">
            <v>50535</v>
          </cell>
          <cell r="AB10">
            <v>49753</v>
          </cell>
          <cell r="AC10">
            <v>48107</v>
          </cell>
          <cell r="AD10">
            <v>49260</v>
          </cell>
          <cell r="AE10">
            <v>50566</v>
          </cell>
          <cell r="AF10">
            <v>51883</v>
          </cell>
          <cell r="AG10">
            <v>55027</v>
          </cell>
          <cell r="AH10">
            <v>62596</v>
          </cell>
          <cell r="AI10">
            <v>63366</v>
          </cell>
          <cell r="AJ10">
            <v>65411</v>
          </cell>
          <cell r="AK10">
            <v>67450</v>
          </cell>
          <cell r="AL10">
            <v>70736</v>
          </cell>
          <cell r="AM10">
            <v>64384</v>
          </cell>
          <cell r="AN10">
            <v>63415</v>
          </cell>
          <cell r="AO10">
            <v>66089</v>
          </cell>
          <cell r="AP10">
            <v>63269</v>
          </cell>
          <cell r="AQ10">
            <v>63691</v>
          </cell>
          <cell r="AR10">
            <v>65185</v>
          </cell>
          <cell r="AS10">
            <v>68744</v>
          </cell>
          <cell r="AT10">
            <v>77059</v>
          </cell>
          <cell r="AU10">
            <v>77312</v>
          </cell>
          <cell r="AV10">
            <v>79112</v>
          </cell>
          <cell r="AW10" t="e">
            <v>#N/A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e">
            <v>#N/A</v>
          </cell>
          <cell r="BE10" t="e">
            <v>#N/A</v>
          </cell>
          <cell r="BF10" t="e">
            <v>#N/A</v>
          </cell>
          <cell r="BG10" t="e">
            <v>#N/A</v>
          </cell>
          <cell r="BH10" t="e">
            <v>#N/A</v>
          </cell>
          <cell r="BI10" t="e">
            <v>#N/A</v>
          </cell>
          <cell r="BJ10" t="e">
            <v>#N/A</v>
          </cell>
          <cell r="BK10" t="e">
            <v>#N/A</v>
          </cell>
        </row>
        <row r="11">
          <cell r="A11">
            <v>9</v>
          </cell>
          <cell r="B11" t="str">
            <v>Sports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>
            <v>130023</v>
          </cell>
          <cell r="N11">
            <v>143311</v>
          </cell>
          <cell r="O11">
            <v>134152</v>
          </cell>
          <cell r="P11">
            <v>127195</v>
          </cell>
          <cell r="Q11">
            <v>126773</v>
          </cell>
          <cell r="R11">
            <v>129788</v>
          </cell>
          <cell r="S11">
            <v>131399</v>
          </cell>
          <cell r="T11">
            <v>123086</v>
          </cell>
          <cell r="U11">
            <v>128075</v>
          </cell>
          <cell r="V11">
            <v>127817</v>
          </cell>
          <cell r="W11">
            <v>129541</v>
          </cell>
          <cell r="X11">
            <v>138955</v>
          </cell>
          <cell r="Y11">
            <v>144943</v>
          </cell>
          <cell r="Z11">
            <v>159930</v>
          </cell>
          <cell r="AA11">
            <v>152952</v>
          </cell>
          <cell r="AB11">
            <v>147613</v>
          </cell>
          <cell r="AC11">
            <v>143645</v>
          </cell>
          <cell r="AD11">
            <v>148703</v>
          </cell>
          <cell r="AE11">
            <v>153465</v>
          </cell>
          <cell r="AF11">
            <v>153863</v>
          </cell>
          <cell r="AG11">
            <v>159008</v>
          </cell>
          <cell r="AH11">
            <v>169310</v>
          </cell>
          <cell r="AI11">
            <v>167950</v>
          </cell>
          <cell r="AJ11">
            <v>184752</v>
          </cell>
          <cell r="AK11">
            <v>184068</v>
          </cell>
          <cell r="AL11">
            <v>197880</v>
          </cell>
          <cell r="AM11">
            <v>186540</v>
          </cell>
          <cell r="AN11">
            <v>184387</v>
          </cell>
          <cell r="AO11">
            <v>189430</v>
          </cell>
          <cell r="AP11">
            <v>183885</v>
          </cell>
          <cell r="AQ11">
            <v>188559</v>
          </cell>
          <cell r="AR11">
            <v>187656</v>
          </cell>
          <cell r="AS11">
            <v>194566</v>
          </cell>
          <cell r="AT11">
            <v>207317</v>
          </cell>
          <cell r="AU11">
            <v>201695</v>
          </cell>
          <cell r="AV11">
            <v>220989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 t="e">
            <v>#N/A</v>
          </cell>
          <cell r="BE11" t="e">
            <v>#N/A</v>
          </cell>
          <cell r="BF11" t="e">
            <v>#N/A</v>
          </cell>
          <cell r="BG11" t="e">
            <v>#N/A</v>
          </cell>
          <cell r="BH11" t="e">
            <v>#N/A</v>
          </cell>
          <cell r="BI11" t="e">
            <v>#N/A</v>
          </cell>
          <cell r="BJ11" t="e">
            <v>#N/A</v>
          </cell>
          <cell r="BK11" t="e">
            <v>#N/A</v>
          </cell>
        </row>
        <row r="12">
          <cell r="A12">
            <v>10</v>
          </cell>
          <cell r="B12" t="str">
            <v>Technology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>
            <v>170101</v>
          </cell>
          <cell r="N12">
            <v>182172</v>
          </cell>
          <cell r="O12">
            <v>173791</v>
          </cell>
          <cell r="P12">
            <v>168182</v>
          </cell>
          <cell r="Q12">
            <v>167758</v>
          </cell>
          <cell r="R12">
            <v>172681</v>
          </cell>
          <cell r="S12">
            <v>177861</v>
          </cell>
          <cell r="T12">
            <v>165146</v>
          </cell>
          <cell r="U12">
            <v>176423</v>
          </cell>
          <cell r="V12">
            <v>184519</v>
          </cell>
          <cell r="W12">
            <v>196140</v>
          </cell>
          <cell r="X12">
            <v>211638</v>
          </cell>
          <cell r="Y12">
            <v>209198</v>
          </cell>
          <cell r="Z12">
            <v>230322</v>
          </cell>
          <cell r="AA12">
            <v>214416</v>
          </cell>
          <cell r="AB12">
            <v>208949</v>
          </cell>
          <cell r="AC12">
            <v>203529</v>
          </cell>
          <cell r="AD12">
            <v>215897</v>
          </cell>
          <cell r="AE12">
            <v>227708</v>
          </cell>
          <cell r="AF12">
            <v>229458</v>
          </cell>
          <cell r="AG12">
            <v>238889</v>
          </cell>
          <cell r="AH12">
            <v>258439</v>
          </cell>
          <cell r="AI12">
            <v>265273</v>
          </cell>
          <cell r="AJ12">
            <v>293733</v>
          </cell>
          <cell r="AK12">
            <v>286043</v>
          </cell>
          <cell r="AL12">
            <v>300030</v>
          </cell>
          <cell r="AM12">
            <v>276001</v>
          </cell>
          <cell r="AN12">
            <v>275418</v>
          </cell>
          <cell r="AO12">
            <v>281468</v>
          </cell>
          <cell r="AP12">
            <v>277258</v>
          </cell>
          <cell r="AQ12">
            <v>285892</v>
          </cell>
          <cell r="AR12">
            <v>284138</v>
          </cell>
          <cell r="AS12">
            <v>296769</v>
          </cell>
          <cell r="AT12">
            <v>317874</v>
          </cell>
          <cell r="AU12">
            <v>325349</v>
          </cell>
          <cell r="AV12">
            <v>361933</v>
          </cell>
          <cell r="AW12" t="e">
            <v>#N/A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 t="e">
            <v>#N/A</v>
          </cell>
          <cell r="BE12" t="e">
            <v>#N/A</v>
          </cell>
          <cell r="BF12" t="e">
            <v>#N/A</v>
          </cell>
          <cell r="BG12" t="e">
            <v>#N/A</v>
          </cell>
          <cell r="BH12" t="e">
            <v>#N/A</v>
          </cell>
          <cell r="BI12" t="e">
            <v>#N/A</v>
          </cell>
          <cell r="BJ12" t="e">
            <v>#N/A</v>
          </cell>
          <cell r="BK12" t="e">
            <v>#N/A</v>
          </cell>
        </row>
        <row r="13">
          <cell r="A13">
            <v>11</v>
          </cell>
          <cell r="B13" t="str">
            <v>Toys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>
            <v>135917</v>
          </cell>
          <cell r="N13">
            <v>146495</v>
          </cell>
          <cell r="O13">
            <v>138842</v>
          </cell>
          <cell r="P13">
            <v>130532</v>
          </cell>
          <cell r="Q13">
            <v>130636</v>
          </cell>
          <cell r="R13">
            <v>133256</v>
          </cell>
          <cell r="S13">
            <v>133283</v>
          </cell>
          <cell r="T13">
            <v>127879</v>
          </cell>
          <cell r="U13">
            <v>134826</v>
          </cell>
          <cell r="V13">
            <v>145499</v>
          </cell>
          <cell r="W13">
            <v>153054</v>
          </cell>
          <cell r="X13">
            <v>143471</v>
          </cell>
          <cell r="Y13">
            <v>145747</v>
          </cell>
          <cell r="Z13">
            <v>160552</v>
          </cell>
          <cell r="AA13">
            <v>152277</v>
          </cell>
          <cell r="AB13">
            <v>149959</v>
          </cell>
          <cell r="AC13">
            <v>145866</v>
          </cell>
          <cell r="AD13">
            <v>148180</v>
          </cell>
          <cell r="AE13">
            <v>151698</v>
          </cell>
          <cell r="AF13">
            <v>154883</v>
          </cell>
          <cell r="AG13">
            <v>163720</v>
          </cell>
          <cell r="AH13">
            <v>189975</v>
          </cell>
          <cell r="AI13">
            <v>200435</v>
          </cell>
          <cell r="AJ13">
            <v>190203</v>
          </cell>
          <cell r="AK13">
            <v>188073</v>
          </cell>
          <cell r="AL13">
            <v>199551</v>
          </cell>
          <cell r="AM13">
            <v>180526</v>
          </cell>
          <cell r="AN13">
            <v>175448</v>
          </cell>
          <cell r="AO13">
            <v>183384</v>
          </cell>
          <cell r="AP13">
            <v>177608</v>
          </cell>
          <cell r="AQ13">
            <v>178941</v>
          </cell>
          <cell r="AR13">
            <v>179763</v>
          </cell>
          <cell r="AS13">
            <v>192179</v>
          </cell>
          <cell r="AT13">
            <v>219238</v>
          </cell>
          <cell r="AU13">
            <v>219148</v>
          </cell>
          <cell r="AV13">
            <v>216017</v>
          </cell>
          <cell r="AW13" t="e">
            <v>#N/A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</row>
        <row r="14">
          <cell r="A14">
            <v>12</v>
          </cell>
          <cell r="B14" t="str">
            <v>Health &amp; Beauty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>
            <v>15096</v>
          </cell>
          <cell r="N14">
            <v>17046</v>
          </cell>
          <cell r="O14">
            <v>17417</v>
          </cell>
          <cell r="P14">
            <v>17412</v>
          </cell>
          <cell r="Q14">
            <v>17264</v>
          </cell>
          <cell r="R14">
            <v>18018</v>
          </cell>
          <cell r="S14">
            <v>18399</v>
          </cell>
          <cell r="T14">
            <v>18070</v>
          </cell>
          <cell r="U14">
            <v>20289</v>
          </cell>
          <cell r="V14">
            <v>20977</v>
          </cell>
          <cell r="W14">
            <v>20697</v>
          </cell>
          <cell r="X14">
            <v>24117</v>
          </cell>
          <cell r="Y14">
            <v>24709</v>
          </cell>
          <cell r="Z14">
            <v>27481</v>
          </cell>
          <cell r="AA14">
            <v>26791</v>
          </cell>
          <cell r="AB14">
            <v>27202</v>
          </cell>
          <cell r="AC14">
            <v>26568</v>
          </cell>
          <cell r="AD14">
            <v>27826</v>
          </cell>
          <cell r="AE14">
            <v>28763</v>
          </cell>
          <cell r="AF14">
            <v>29682</v>
          </cell>
          <cell r="AG14">
            <v>32268</v>
          </cell>
          <cell r="AH14">
            <v>36612</v>
          </cell>
          <cell r="AI14">
            <v>34968</v>
          </cell>
          <cell r="AJ14">
            <v>41906</v>
          </cell>
          <cell r="AK14">
            <v>41910</v>
          </cell>
          <cell r="AL14">
            <v>45808</v>
          </cell>
          <cell r="AM14">
            <v>43179</v>
          </cell>
          <cell r="AN14">
            <v>43252</v>
          </cell>
          <cell r="AO14">
            <v>45518</v>
          </cell>
          <cell r="AP14">
            <v>44253</v>
          </cell>
          <cell r="AQ14">
            <v>45042</v>
          </cell>
          <cell r="AR14">
            <v>46283</v>
          </cell>
          <cell r="AS14">
            <v>49040</v>
          </cell>
          <cell r="AT14">
            <v>54468</v>
          </cell>
          <cell r="AU14">
            <v>51329</v>
          </cell>
          <cell r="AV14">
            <v>61663</v>
          </cell>
          <cell r="AW14" t="e">
            <v>#N/A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</row>
        <row r="15">
          <cell r="A15">
            <v>13</v>
          </cell>
          <cell r="B15" t="str">
            <v>Home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>
            <v>64541</v>
          </cell>
          <cell r="N15">
            <v>72806</v>
          </cell>
          <cell r="O15">
            <v>71881</v>
          </cell>
          <cell r="P15">
            <v>70976</v>
          </cell>
          <cell r="Q15">
            <v>71681</v>
          </cell>
          <cell r="R15">
            <v>73985</v>
          </cell>
          <cell r="S15">
            <v>76148</v>
          </cell>
          <cell r="T15">
            <v>74754</v>
          </cell>
          <cell r="U15">
            <v>82654</v>
          </cell>
          <cell r="V15">
            <v>88746</v>
          </cell>
          <cell r="W15">
            <v>84833</v>
          </cell>
          <cell r="X15">
            <v>97340</v>
          </cell>
          <cell r="Y15">
            <v>103744</v>
          </cell>
          <cell r="Z15">
            <v>118810</v>
          </cell>
          <cell r="AA15">
            <v>115511</v>
          </cell>
          <cell r="AB15">
            <v>112844</v>
          </cell>
          <cell r="AC15">
            <v>111393</v>
          </cell>
          <cell r="AD15">
            <v>115445</v>
          </cell>
          <cell r="AE15">
            <v>120358</v>
          </cell>
          <cell r="AF15">
            <v>124311</v>
          </cell>
          <cell r="AG15">
            <v>131212</v>
          </cell>
          <cell r="AH15">
            <v>145993</v>
          </cell>
          <cell r="AI15">
            <v>132437</v>
          </cell>
          <cell r="AJ15">
            <v>154107</v>
          </cell>
          <cell r="AK15">
            <v>157696</v>
          </cell>
          <cell r="AL15">
            <v>172610</v>
          </cell>
          <cell r="AM15">
            <v>160998</v>
          </cell>
          <cell r="AN15">
            <v>158122</v>
          </cell>
          <cell r="AO15">
            <v>166022</v>
          </cell>
          <cell r="AP15">
            <v>163016</v>
          </cell>
          <cell r="AQ15">
            <v>166240</v>
          </cell>
          <cell r="AR15">
            <v>172285</v>
          </cell>
          <cell r="AS15">
            <v>181625</v>
          </cell>
          <cell r="AT15">
            <v>197241</v>
          </cell>
          <cell r="AU15">
            <v>175084</v>
          </cell>
          <cell r="AV15">
            <v>202411</v>
          </cell>
          <cell r="AW15" t="e">
            <v>#N/A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 t="e">
            <v>#N/A</v>
          </cell>
          <cell r="BE15" t="e">
            <v>#N/A</v>
          </cell>
          <cell r="BF15" t="e">
            <v>#N/A</v>
          </cell>
          <cell r="BG15" t="e">
            <v>#N/A</v>
          </cell>
          <cell r="BH15" t="e">
            <v>#N/A</v>
          </cell>
          <cell r="BI15" t="e">
            <v>#N/A</v>
          </cell>
          <cell r="BJ15" t="e">
            <v>#N/A</v>
          </cell>
          <cell r="BK15" t="e">
            <v>#N/A</v>
          </cell>
        </row>
        <row r="16">
          <cell r="B16" t="str">
            <v>Unknown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>
            <v>28444</v>
          </cell>
          <cell r="N16">
            <v>30030</v>
          </cell>
          <cell r="O16">
            <v>24515</v>
          </cell>
          <cell r="P16">
            <v>21969</v>
          </cell>
          <cell r="Q16">
            <v>20524</v>
          </cell>
          <cell r="R16">
            <v>21186</v>
          </cell>
          <cell r="S16">
            <v>20455</v>
          </cell>
          <cell r="T16">
            <v>12137</v>
          </cell>
          <cell r="U16">
            <v>7184</v>
          </cell>
          <cell r="V16">
            <v>6917</v>
          </cell>
          <cell r="W16">
            <v>7001</v>
          </cell>
          <cell r="X16">
            <v>7577</v>
          </cell>
          <cell r="Y16">
            <v>8161</v>
          </cell>
          <cell r="Z16">
            <v>7802</v>
          </cell>
          <cell r="AA16">
            <v>1967</v>
          </cell>
          <cell r="AB16">
            <v>1561</v>
          </cell>
          <cell r="AC16">
            <v>761</v>
          </cell>
          <cell r="AD16">
            <v>625</v>
          </cell>
          <cell r="AE16">
            <v>1</v>
          </cell>
          <cell r="AF16">
            <v>1</v>
          </cell>
          <cell r="AG16">
            <v>2</v>
          </cell>
          <cell r="AH16">
            <v>5</v>
          </cell>
          <cell r="AI16">
            <v>6</v>
          </cell>
          <cell r="AJ16">
            <v>5</v>
          </cell>
          <cell r="AK16">
            <v>9</v>
          </cell>
          <cell r="AL16">
            <v>8</v>
          </cell>
          <cell r="AM16">
            <v>5</v>
          </cell>
          <cell r="AN16">
            <v>2</v>
          </cell>
          <cell r="AO16">
            <v>3</v>
          </cell>
          <cell r="AP16">
            <v>2</v>
          </cell>
          <cell r="AQ16">
            <v>2</v>
          </cell>
          <cell r="AR16">
            <v>4</v>
          </cell>
          <cell r="AS16">
            <v>2</v>
          </cell>
          <cell r="AT16">
            <v>0</v>
          </cell>
          <cell r="AU16">
            <v>3</v>
          </cell>
          <cell r="AV16">
            <v>0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  <cell r="BB16" t="e">
            <v>#N/A</v>
          </cell>
          <cell r="BC16" t="e">
            <v>#N/A</v>
          </cell>
          <cell r="BD16" t="e">
            <v>#N/A</v>
          </cell>
          <cell r="BE16" t="e">
            <v>#N/A</v>
          </cell>
          <cell r="BF16" t="e">
            <v>#N/A</v>
          </cell>
          <cell r="BG16" t="e">
            <v>#N/A</v>
          </cell>
          <cell r="BH16" t="e">
            <v>#N/A</v>
          </cell>
          <cell r="BI16" t="e">
            <v>#N/A</v>
          </cell>
          <cell r="BJ16" t="e">
            <v>#N/A</v>
          </cell>
          <cell r="BK16" t="e">
            <v>#N/A</v>
          </cell>
        </row>
        <row r="17">
          <cell r="B17">
            <v>0</v>
          </cell>
          <cell r="C17" t="e">
            <v>#N/A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>
            <v>605471</v>
          </cell>
          <cell r="N17">
            <v>647924</v>
          </cell>
          <cell r="O17">
            <v>626319</v>
          </cell>
          <cell r="P17">
            <v>603083</v>
          </cell>
          <cell r="Q17">
            <v>603735</v>
          </cell>
          <cell r="R17">
            <v>617425</v>
          </cell>
          <cell r="S17">
            <v>633528</v>
          </cell>
          <cell r="T17">
            <v>604568</v>
          </cell>
          <cell r="U17">
            <v>632248</v>
          </cell>
          <cell r="V17">
            <v>655309</v>
          </cell>
          <cell r="W17">
            <v>678273</v>
          </cell>
          <cell r="X17">
            <v>696375</v>
          </cell>
          <cell r="Y17">
            <v>716231</v>
          </cell>
          <cell r="Z17">
            <v>778842</v>
          </cell>
          <cell r="AA17">
            <v>751468</v>
          </cell>
          <cell r="AB17">
            <v>736268</v>
          </cell>
          <cell r="AC17">
            <v>723492</v>
          </cell>
          <cell r="AD17">
            <v>750379</v>
          </cell>
          <cell r="AE17">
            <v>786718</v>
          </cell>
          <cell r="AF17">
            <v>795052</v>
          </cell>
          <cell r="AG17">
            <v>832337</v>
          </cell>
          <cell r="AH17">
            <v>897201</v>
          </cell>
          <cell r="AI17">
            <v>909296</v>
          </cell>
          <cell r="AJ17">
            <v>955886</v>
          </cell>
          <cell r="AK17">
            <v>968770</v>
          </cell>
          <cell r="AL17">
            <v>1030016</v>
          </cell>
          <cell r="AM17">
            <v>977443</v>
          </cell>
          <cell r="AN17">
            <v>963935</v>
          </cell>
          <cell r="AO17">
            <v>988082</v>
          </cell>
          <cell r="AP17">
            <v>981678</v>
          </cell>
          <cell r="AQ17">
            <v>1008552</v>
          </cell>
          <cell r="AR17">
            <v>1008113</v>
          </cell>
          <cell r="AS17">
            <v>1061376</v>
          </cell>
          <cell r="AT17">
            <v>1128339</v>
          </cell>
          <cell r="AU17">
            <v>1133054</v>
          </cell>
          <cell r="AV17">
            <v>1198151</v>
          </cell>
          <cell r="AW17" t="e">
            <v>#N/A</v>
          </cell>
          <cell r="AX17" t="e">
            <v>#N/A</v>
          </cell>
          <cell r="AY17" t="e">
            <v>#N/A</v>
          </cell>
          <cell r="AZ17" t="e">
            <v>#N/A</v>
          </cell>
          <cell r="BA17" t="e">
            <v>#N/A</v>
          </cell>
          <cell r="BB17" t="e">
            <v>#N/A</v>
          </cell>
          <cell r="BC17" t="e">
            <v>#N/A</v>
          </cell>
          <cell r="BD17" t="e">
            <v>#N/A</v>
          </cell>
          <cell r="BE17" t="e">
            <v>#N/A</v>
          </cell>
          <cell r="BF17" t="e">
            <v>#N/A</v>
          </cell>
          <cell r="BG17" t="e">
            <v>#N/A</v>
          </cell>
          <cell r="BH17" t="e">
            <v>#N/A</v>
          </cell>
          <cell r="BI17" t="e">
            <v>#N/A</v>
          </cell>
          <cell r="BJ17" t="e">
            <v>#N/A</v>
          </cell>
          <cell r="BK17" t="e">
            <v>#N/A</v>
          </cell>
        </row>
        <row r="18">
          <cell r="B18">
            <v>100</v>
          </cell>
          <cell r="C18" t="e">
            <v>#N/A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>
            <v>33544</v>
          </cell>
          <cell r="N18">
            <v>44238</v>
          </cell>
          <cell r="O18">
            <v>46752</v>
          </cell>
          <cell r="P18">
            <v>47252</v>
          </cell>
          <cell r="Q18">
            <v>48510</v>
          </cell>
          <cell r="R18">
            <v>50821</v>
          </cell>
          <cell r="S18">
            <v>53253</v>
          </cell>
          <cell r="T18">
            <v>50682</v>
          </cell>
          <cell r="U18">
            <v>55464</v>
          </cell>
          <cell r="V18">
            <v>57369</v>
          </cell>
          <cell r="W18">
            <v>58604</v>
          </cell>
          <cell r="X18">
            <v>65438</v>
          </cell>
          <cell r="Y18">
            <v>70657</v>
          </cell>
          <cell r="Z18">
            <v>83835</v>
          </cell>
          <cell r="AA18">
            <v>85693</v>
          </cell>
          <cell r="AB18">
            <v>86460</v>
          </cell>
          <cell r="AC18">
            <v>84676</v>
          </cell>
          <cell r="AD18">
            <v>86968</v>
          </cell>
          <cell r="AE18">
            <v>90471</v>
          </cell>
          <cell r="AF18">
            <v>92961</v>
          </cell>
          <cell r="AG18">
            <v>97936</v>
          </cell>
          <cell r="AH18">
            <v>104539</v>
          </cell>
          <cell r="AI18">
            <v>99873</v>
          </cell>
          <cell r="AJ18">
            <v>114866</v>
          </cell>
          <cell r="AK18">
            <v>118192</v>
          </cell>
          <cell r="AL18">
            <v>134855</v>
          </cell>
          <cell r="AM18">
            <v>134784</v>
          </cell>
          <cell r="AN18">
            <v>136606</v>
          </cell>
          <cell r="AO18">
            <v>138783</v>
          </cell>
          <cell r="AP18">
            <v>136987</v>
          </cell>
          <cell r="AQ18">
            <v>139251</v>
          </cell>
          <cell r="AR18">
            <v>137889</v>
          </cell>
          <cell r="AS18">
            <v>144651</v>
          </cell>
          <cell r="AT18">
            <v>151418</v>
          </cell>
          <cell r="AU18">
            <v>139307</v>
          </cell>
          <cell r="AV18">
            <v>160474</v>
          </cell>
          <cell r="AW18" t="e">
            <v>#N/A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e">
            <v>#N/A</v>
          </cell>
          <cell r="BE18" t="e">
            <v>#N/A</v>
          </cell>
          <cell r="BF18" t="e">
            <v>#N/A</v>
          </cell>
          <cell r="BG18" t="e">
            <v>#N/A</v>
          </cell>
          <cell r="BH18" t="e">
            <v>#N/A</v>
          </cell>
          <cell r="BI18" t="e">
            <v>#N/A</v>
          </cell>
          <cell r="BJ18" t="e">
            <v>#N/A</v>
          </cell>
          <cell r="BK18" t="e">
            <v>#N/A</v>
          </cell>
        </row>
      </sheetData>
      <sheetData sheetId="6"/>
      <sheetData sheetId="7">
        <row r="3">
          <cell r="A3">
            <v>1</v>
          </cell>
        </row>
      </sheetData>
      <sheetData sheetId="8"/>
      <sheetData sheetId="9"/>
      <sheetData sheetId="10">
        <row r="3">
          <cell r="A3">
            <v>1</v>
          </cell>
        </row>
      </sheetData>
      <sheetData sheetId="11"/>
      <sheetData sheetId="12"/>
      <sheetData sheetId="13">
        <row r="3">
          <cell r="A3">
            <v>1</v>
          </cell>
        </row>
      </sheetData>
      <sheetData sheetId="14"/>
      <sheetData sheetId="15"/>
      <sheetData sheetId="16">
        <row r="3">
          <cell r="A3">
            <v>1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llarTargetQ32002"/>
      <sheetName val="Mgmt P&amp;L DE 2003 by Function"/>
      <sheetName val="Mgmt P&amp;L DE by Natural Account"/>
      <sheetName val="Pillar for NA"/>
      <sheetName val="M-Buyer Summary"/>
      <sheetName val="M-Overlap Summary"/>
      <sheetName val="M-Seller Summary"/>
      <sheetName val="V-Buyer Summary"/>
      <sheetName val="V-Overlap Summary"/>
      <sheetName val="V-Seller Summary"/>
      <sheetName val="CRU&amp;ACRU"/>
    </sheetNames>
    <sheetDataSet>
      <sheetData sheetId="0" refreshError="1">
        <row r="1">
          <cell r="F1">
            <v>37622</v>
          </cell>
          <cell r="G1">
            <v>37653</v>
          </cell>
          <cell r="H1">
            <v>37681</v>
          </cell>
          <cell r="I1">
            <v>37712</v>
          </cell>
          <cell r="J1">
            <v>37742</v>
          </cell>
          <cell r="K1">
            <v>37773</v>
          </cell>
          <cell r="L1">
            <v>37803</v>
          </cell>
          <cell r="M1">
            <v>37834</v>
          </cell>
          <cell r="N1">
            <v>37865</v>
          </cell>
          <cell r="O1">
            <v>37895</v>
          </cell>
          <cell r="P1">
            <v>37926</v>
          </cell>
          <cell r="Q1">
            <v>37956</v>
          </cell>
          <cell r="R1" t="str">
            <v>Attribut</v>
          </cell>
          <cell r="AS1" t="str">
            <v>Attribut</v>
          </cell>
        </row>
        <row r="2">
          <cell r="AS2" t="str">
            <v>SO</v>
          </cell>
        </row>
        <row r="3">
          <cell r="I3">
            <v>81563</v>
          </cell>
          <cell r="J3">
            <v>81563</v>
          </cell>
          <cell r="K3">
            <v>81563</v>
          </cell>
          <cell r="L3">
            <v>58000</v>
          </cell>
          <cell r="M3">
            <v>51000</v>
          </cell>
          <cell r="N3">
            <v>56000</v>
          </cell>
          <cell r="O3">
            <v>56000</v>
          </cell>
          <cell r="P3">
            <v>56000</v>
          </cell>
          <cell r="Q3">
            <v>56000</v>
          </cell>
          <cell r="R3" t="str">
            <v>SH</v>
          </cell>
        </row>
        <row r="4">
          <cell r="L4">
            <v>25000</v>
          </cell>
          <cell r="M4">
            <v>25000</v>
          </cell>
          <cell r="N4">
            <v>20000</v>
          </cell>
          <cell r="O4">
            <v>20000</v>
          </cell>
          <cell r="P4">
            <v>20000</v>
          </cell>
          <cell r="Q4">
            <v>20000</v>
          </cell>
          <cell r="R4" t="str">
            <v>SH</v>
          </cell>
        </row>
        <row r="5">
          <cell r="I5">
            <v>29224</v>
          </cell>
          <cell r="J5">
            <v>29224</v>
          </cell>
          <cell r="K5">
            <v>29224</v>
          </cell>
          <cell r="L5">
            <v>48000</v>
          </cell>
          <cell r="M5">
            <v>42000</v>
          </cell>
          <cell r="N5">
            <v>47000</v>
          </cell>
          <cell r="O5">
            <v>47000</v>
          </cell>
          <cell r="P5">
            <v>47000</v>
          </cell>
          <cell r="Q5">
            <v>47000</v>
          </cell>
          <cell r="R5" t="str">
            <v>SH</v>
          </cell>
        </row>
        <row r="6">
          <cell r="I6">
            <v>1800</v>
          </cell>
          <cell r="J6">
            <v>1800</v>
          </cell>
          <cell r="K6">
            <v>1800</v>
          </cell>
          <cell r="L6">
            <v>1800</v>
          </cell>
          <cell r="M6">
            <v>1800</v>
          </cell>
          <cell r="N6">
            <v>1800</v>
          </cell>
          <cell r="O6">
            <v>1800</v>
          </cell>
          <cell r="P6">
            <v>1800</v>
          </cell>
          <cell r="Q6">
            <v>1800</v>
          </cell>
          <cell r="R6" t="str">
            <v>FI</v>
          </cell>
        </row>
        <row r="7">
          <cell r="I7">
            <v>1700</v>
          </cell>
          <cell r="J7">
            <v>1700</v>
          </cell>
          <cell r="K7">
            <v>1700</v>
          </cell>
          <cell r="L7">
            <v>1500</v>
          </cell>
          <cell r="M7">
            <v>1500</v>
          </cell>
          <cell r="N7">
            <v>1500</v>
          </cell>
          <cell r="O7">
            <v>1700</v>
          </cell>
          <cell r="P7">
            <v>1700</v>
          </cell>
          <cell r="Q7">
            <v>1700</v>
          </cell>
          <cell r="R7" t="str">
            <v>HR</v>
          </cell>
        </row>
        <row r="8">
          <cell r="I8">
            <v>31000</v>
          </cell>
          <cell r="J8">
            <v>32000</v>
          </cell>
          <cell r="K8">
            <v>33000</v>
          </cell>
          <cell r="L8">
            <v>22000</v>
          </cell>
          <cell r="M8">
            <v>22000</v>
          </cell>
          <cell r="N8">
            <v>22000</v>
          </cell>
          <cell r="O8">
            <v>25000</v>
          </cell>
          <cell r="P8">
            <v>25000</v>
          </cell>
          <cell r="Q8">
            <v>25000</v>
          </cell>
          <cell r="R8" t="str">
            <v>GA</v>
          </cell>
        </row>
        <row r="9">
          <cell r="I9">
            <v>40000</v>
          </cell>
          <cell r="J9">
            <v>40000</v>
          </cell>
          <cell r="K9">
            <v>40000</v>
          </cell>
          <cell r="L9">
            <v>20000</v>
          </cell>
          <cell r="M9">
            <v>20000</v>
          </cell>
          <cell r="N9">
            <v>20000</v>
          </cell>
          <cell r="O9">
            <v>20000</v>
          </cell>
          <cell r="P9">
            <v>20000</v>
          </cell>
          <cell r="Q9">
            <v>20000</v>
          </cell>
          <cell r="R9" t="str">
            <v>LEG</v>
          </cell>
        </row>
        <row r="10">
          <cell r="I10">
            <v>657758.61</v>
          </cell>
          <cell r="J10">
            <v>690651.94499999995</v>
          </cell>
          <cell r="K10">
            <v>690651.94499999995</v>
          </cell>
          <cell r="L10">
            <v>415231.94570045866</v>
          </cell>
          <cell r="M10">
            <v>442332.49143937946</v>
          </cell>
          <cell r="N10">
            <v>503427.55668835086</v>
          </cell>
          <cell r="O10">
            <v>557470.20257390232</v>
          </cell>
          <cell r="P10">
            <v>553482.6457793552</v>
          </cell>
          <cell r="Q10">
            <v>531732.82615599048</v>
          </cell>
          <cell r="R10" t="str">
            <v>BDM</v>
          </cell>
        </row>
        <row r="11">
          <cell r="I11">
            <v>657758.61</v>
          </cell>
          <cell r="J11">
            <v>690651.94499999995</v>
          </cell>
          <cell r="K11">
            <v>690651.94499999995</v>
          </cell>
          <cell r="L11">
            <v>415231.94570045866</v>
          </cell>
          <cell r="M11">
            <v>442332.49143937946</v>
          </cell>
          <cell r="N11">
            <v>503427.55668835086</v>
          </cell>
          <cell r="O11">
            <v>557470.20257390232</v>
          </cell>
          <cell r="P11">
            <v>553482.6457793552</v>
          </cell>
          <cell r="Q11">
            <v>531732.82615599048</v>
          </cell>
          <cell r="R11" t="str">
            <v>BDG</v>
          </cell>
        </row>
        <row r="12">
          <cell r="P12">
            <v>4166</v>
          </cell>
          <cell r="Q12">
            <v>4166</v>
          </cell>
          <cell r="R12" t="str">
            <v>LEG</v>
          </cell>
        </row>
        <row r="13">
          <cell r="I13">
            <v>8333</v>
          </cell>
          <cell r="J13">
            <v>8333</v>
          </cell>
          <cell r="K13">
            <v>8333</v>
          </cell>
          <cell r="L13">
            <v>7500</v>
          </cell>
          <cell r="M13">
            <v>7500</v>
          </cell>
          <cell r="N13">
            <v>7500</v>
          </cell>
          <cell r="O13">
            <v>7500</v>
          </cell>
          <cell r="P13">
            <v>7500</v>
          </cell>
          <cell r="Q13">
            <v>7500</v>
          </cell>
          <cell r="R13" t="str">
            <v>LEG</v>
          </cell>
        </row>
        <row r="14">
          <cell r="I14">
            <v>6500</v>
          </cell>
          <cell r="J14">
            <v>6500</v>
          </cell>
          <cell r="K14">
            <v>6500</v>
          </cell>
          <cell r="L14">
            <v>6500</v>
          </cell>
          <cell r="M14">
            <v>6500</v>
          </cell>
          <cell r="N14">
            <v>6500</v>
          </cell>
          <cell r="O14">
            <v>6500</v>
          </cell>
          <cell r="P14">
            <v>6500</v>
          </cell>
          <cell r="Q14">
            <v>6500</v>
          </cell>
          <cell r="R14" t="str">
            <v>LEG</v>
          </cell>
        </row>
        <row r="15">
          <cell r="I15">
            <v>4166</v>
          </cell>
          <cell r="J15">
            <v>4166</v>
          </cell>
          <cell r="K15">
            <v>4166</v>
          </cell>
          <cell r="L15">
            <v>4166</v>
          </cell>
          <cell r="M15">
            <v>4166</v>
          </cell>
          <cell r="N15">
            <v>4166</v>
          </cell>
          <cell r="O15">
            <v>4166</v>
          </cell>
          <cell r="P15">
            <v>4166</v>
          </cell>
          <cell r="Q15">
            <v>4166</v>
          </cell>
          <cell r="R15" t="str">
            <v>LEG</v>
          </cell>
        </row>
        <row r="16">
          <cell r="I16">
            <v>5500</v>
          </cell>
          <cell r="J16">
            <v>5500</v>
          </cell>
          <cell r="K16">
            <v>5500</v>
          </cell>
          <cell r="L16">
            <v>5500</v>
          </cell>
          <cell r="M16">
            <v>5500</v>
          </cell>
          <cell r="N16">
            <v>5500</v>
          </cell>
          <cell r="O16">
            <v>5500</v>
          </cell>
          <cell r="P16">
            <v>5500</v>
          </cell>
          <cell r="Q16">
            <v>5500</v>
          </cell>
          <cell r="R16" t="str">
            <v>LEG</v>
          </cell>
        </row>
        <row r="17">
          <cell r="I17">
            <v>3250</v>
          </cell>
          <cell r="J17">
            <v>3250</v>
          </cell>
          <cell r="K17">
            <v>3250</v>
          </cell>
          <cell r="L17">
            <v>3250</v>
          </cell>
          <cell r="M17">
            <v>3250</v>
          </cell>
          <cell r="N17">
            <v>3250</v>
          </cell>
          <cell r="O17">
            <v>3250</v>
          </cell>
          <cell r="P17">
            <v>3250</v>
          </cell>
          <cell r="Q17">
            <v>3250</v>
          </cell>
          <cell r="R17" t="str">
            <v>LEG</v>
          </cell>
        </row>
        <row r="18">
          <cell r="I18">
            <v>4069</v>
          </cell>
          <cell r="J18">
            <v>4069.34</v>
          </cell>
          <cell r="K18">
            <v>4069.34</v>
          </cell>
          <cell r="L18">
            <v>4074</v>
          </cell>
          <cell r="M18">
            <v>4074</v>
          </cell>
          <cell r="N18">
            <v>4074</v>
          </cell>
          <cell r="O18">
            <v>4074</v>
          </cell>
          <cell r="P18">
            <v>4074</v>
          </cell>
          <cell r="Q18">
            <v>4074</v>
          </cell>
          <cell r="R18" t="str">
            <v>LEG</v>
          </cell>
        </row>
        <row r="19">
          <cell r="I19">
            <v>10000</v>
          </cell>
          <cell r="J19">
            <v>10000</v>
          </cell>
          <cell r="K19">
            <v>10000</v>
          </cell>
          <cell r="L19">
            <v>10004</v>
          </cell>
          <cell r="M19">
            <v>10004</v>
          </cell>
          <cell r="N19">
            <v>10004</v>
          </cell>
          <cell r="O19">
            <v>10004</v>
          </cell>
          <cell r="P19">
            <v>10004</v>
          </cell>
          <cell r="Q19">
            <v>10004</v>
          </cell>
          <cell r="R19" t="str">
            <v>LEG</v>
          </cell>
        </row>
        <row r="20">
          <cell r="L20">
            <v>4120</v>
          </cell>
          <cell r="M20">
            <v>4120</v>
          </cell>
          <cell r="N20">
            <v>4120</v>
          </cell>
          <cell r="O20">
            <v>4120</v>
          </cell>
          <cell r="P20">
            <v>4120</v>
          </cell>
          <cell r="Q20">
            <v>4120</v>
          </cell>
          <cell r="R20" t="str">
            <v>LEG</v>
          </cell>
        </row>
        <row r="21">
          <cell r="I21">
            <v>1000</v>
          </cell>
          <cell r="K21">
            <v>1000</v>
          </cell>
          <cell r="L21">
            <v>1000</v>
          </cell>
          <cell r="M21">
            <v>1000</v>
          </cell>
          <cell r="N21">
            <v>1000</v>
          </cell>
          <cell r="R21" t="str">
            <v>LEG</v>
          </cell>
        </row>
        <row r="22">
          <cell r="I22">
            <v>6000</v>
          </cell>
          <cell r="J22">
            <v>6000</v>
          </cell>
          <cell r="K22">
            <v>6000</v>
          </cell>
          <cell r="L22">
            <v>6038</v>
          </cell>
          <cell r="M22">
            <v>6038</v>
          </cell>
          <cell r="N22">
            <v>6038</v>
          </cell>
          <cell r="O22">
            <v>6038</v>
          </cell>
          <cell r="P22">
            <v>6038</v>
          </cell>
          <cell r="Q22">
            <v>6038</v>
          </cell>
          <cell r="R22" t="str">
            <v>LEG</v>
          </cell>
        </row>
        <row r="23">
          <cell r="I23">
            <v>8000</v>
          </cell>
          <cell r="J23">
            <v>8000</v>
          </cell>
          <cell r="K23">
            <v>8000</v>
          </cell>
          <cell r="L23">
            <v>6000</v>
          </cell>
          <cell r="M23">
            <v>6000</v>
          </cell>
          <cell r="N23">
            <v>6000</v>
          </cell>
          <cell r="O23">
            <v>6000</v>
          </cell>
          <cell r="P23">
            <v>6000</v>
          </cell>
          <cell r="Q23">
            <v>6000</v>
          </cell>
          <cell r="R23" t="str">
            <v>LEG</v>
          </cell>
        </row>
        <row r="24">
          <cell r="I24">
            <v>11363.6</v>
          </cell>
          <cell r="J24">
            <v>11163.668</v>
          </cell>
          <cell r="K24">
            <v>11363.668</v>
          </cell>
          <cell r="L24">
            <v>11630.400000000001</v>
          </cell>
          <cell r="M24">
            <v>11630.400000000001</v>
          </cell>
          <cell r="N24">
            <v>11630.400000000001</v>
          </cell>
          <cell r="O24">
            <v>11430.400000000001</v>
          </cell>
          <cell r="P24">
            <v>12263.6</v>
          </cell>
          <cell r="Q24">
            <v>12263.6</v>
          </cell>
          <cell r="R24" t="str">
            <v>LEG</v>
          </cell>
        </row>
        <row r="25">
          <cell r="I25">
            <v>300</v>
          </cell>
          <cell r="J25">
            <v>300</v>
          </cell>
          <cell r="K25">
            <v>300</v>
          </cell>
          <cell r="L25">
            <v>250</v>
          </cell>
          <cell r="M25">
            <v>250</v>
          </cell>
          <cell r="N25">
            <v>250</v>
          </cell>
          <cell r="O25">
            <v>300</v>
          </cell>
          <cell r="P25">
            <v>300</v>
          </cell>
          <cell r="Q25">
            <v>300</v>
          </cell>
          <cell r="R25" t="str">
            <v>LEG</v>
          </cell>
        </row>
        <row r="26">
          <cell r="I26">
            <v>1500</v>
          </cell>
          <cell r="J26">
            <v>5000</v>
          </cell>
          <cell r="K26">
            <v>1500</v>
          </cell>
          <cell r="L26">
            <v>1000</v>
          </cell>
          <cell r="M26">
            <v>1500</v>
          </cell>
          <cell r="N26">
            <v>1000</v>
          </cell>
          <cell r="O26">
            <v>1000</v>
          </cell>
          <cell r="P26">
            <v>4600</v>
          </cell>
          <cell r="Q26">
            <v>1000</v>
          </cell>
          <cell r="R26" t="str">
            <v>LEG</v>
          </cell>
        </row>
        <row r="27">
          <cell r="I27">
            <v>250</v>
          </cell>
          <cell r="J27">
            <v>250</v>
          </cell>
          <cell r="K27">
            <v>250</v>
          </cell>
          <cell r="L27">
            <v>250</v>
          </cell>
          <cell r="M27">
            <v>250</v>
          </cell>
          <cell r="N27">
            <v>250</v>
          </cell>
          <cell r="O27">
            <v>300</v>
          </cell>
          <cell r="P27">
            <v>300</v>
          </cell>
          <cell r="Q27">
            <v>300</v>
          </cell>
          <cell r="R27" t="str">
            <v>LEG</v>
          </cell>
        </row>
        <row r="28">
          <cell r="I28">
            <v>3125.9541984732828</v>
          </cell>
          <cell r="J28">
            <v>3160.3053435114507</v>
          </cell>
          <cell r="K28">
            <v>3167.1755725190842</v>
          </cell>
          <cell r="L28">
            <v>2846.7153284671531</v>
          </cell>
          <cell r="M28">
            <v>2846.7153284671531</v>
          </cell>
          <cell r="N28">
            <v>2846.7153284671531</v>
          </cell>
          <cell r="O28">
            <v>2846.7153284671531</v>
          </cell>
          <cell r="P28">
            <v>2846.7153284671531</v>
          </cell>
          <cell r="Q28">
            <v>2846.7153284671531</v>
          </cell>
          <cell r="R28" t="str">
            <v>LEG</v>
          </cell>
        </row>
        <row r="29">
          <cell r="I29">
            <v>12478.396946564886</v>
          </cell>
          <cell r="J29">
            <v>12306.641221374046</v>
          </cell>
          <cell r="K29">
            <v>12478.396946564886</v>
          </cell>
          <cell r="L29">
            <v>11532.846715328466</v>
          </cell>
          <cell r="M29">
            <v>11386.861313868612</v>
          </cell>
          <cell r="N29">
            <v>11167.883211678831</v>
          </cell>
          <cell r="O29">
            <v>11425.547445255474</v>
          </cell>
          <cell r="P29">
            <v>11425.547445255474</v>
          </cell>
          <cell r="Q29">
            <v>12481.751824817517</v>
          </cell>
          <cell r="R29" t="str">
            <v>LEG</v>
          </cell>
        </row>
        <row r="30">
          <cell r="I30">
            <v>9996.1832061068708</v>
          </cell>
          <cell r="J30">
            <v>9996.1832061068708</v>
          </cell>
          <cell r="K30">
            <v>9996.1832061068708</v>
          </cell>
          <cell r="L30">
            <v>8102.189781021897</v>
          </cell>
          <cell r="M30">
            <v>8248.1751824817511</v>
          </cell>
          <cell r="N30">
            <v>8394.1605839416043</v>
          </cell>
          <cell r="O30">
            <v>8467.1532846715327</v>
          </cell>
          <cell r="P30">
            <v>8467.1532846715327</v>
          </cell>
          <cell r="Q30">
            <v>8540.1459854014593</v>
          </cell>
          <cell r="R30" t="str">
            <v>LEG</v>
          </cell>
        </row>
        <row r="31">
          <cell r="I31">
            <v>2666</v>
          </cell>
          <cell r="J31">
            <v>2666</v>
          </cell>
          <cell r="K31">
            <v>2666</v>
          </cell>
          <cell r="L31">
            <v>2640</v>
          </cell>
          <cell r="M31">
            <v>2640</v>
          </cell>
          <cell r="N31">
            <v>2640</v>
          </cell>
          <cell r="O31">
            <v>2640</v>
          </cell>
          <cell r="P31">
            <v>2640</v>
          </cell>
          <cell r="Q31">
            <v>2640</v>
          </cell>
          <cell r="R31" t="str">
            <v>ADM</v>
          </cell>
        </row>
        <row r="32">
          <cell r="I32">
            <v>9833</v>
          </cell>
          <cell r="J32">
            <v>9833</v>
          </cell>
          <cell r="K32">
            <v>9833</v>
          </cell>
          <cell r="L32">
            <v>9833</v>
          </cell>
          <cell r="M32">
            <v>9833</v>
          </cell>
          <cell r="N32">
            <v>9833</v>
          </cell>
          <cell r="O32">
            <v>9833</v>
          </cell>
          <cell r="P32">
            <v>9833</v>
          </cell>
          <cell r="Q32">
            <v>9833</v>
          </cell>
          <cell r="R32" t="str">
            <v>ADM</v>
          </cell>
        </row>
        <row r="33">
          <cell r="J33">
            <v>1000</v>
          </cell>
          <cell r="K33">
            <v>1000</v>
          </cell>
          <cell r="L33">
            <v>1000</v>
          </cell>
          <cell r="M33">
            <v>1000</v>
          </cell>
          <cell r="N33">
            <v>1000</v>
          </cell>
          <cell r="O33">
            <v>1000</v>
          </cell>
          <cell r="P33">
            <v>1000</v>
          </cell>
          <cell r="Q33">
            <v>1000</v>
          </cell>
          <cell r="R33" t="str">
            <v>ADM</v>
          </cell>
        </row>
        <row r="34">
          <cell r="I34">
            <v>21666</v>
          </cell>
          <cell r="J34">
            <v>21666</v>
          </cell>
          <cell r="K34">
            <v>21666</v>
          </cell>
          <cell r="L34">
            <v>21670</v>
          </cell>
          <cell r="M34">
            <v>21670</v>
          </cell>
          <cell r="N34">
            <v>21670</v>
          </cell>
          <cell r="O34">
            <v>21670</v>
          </cell>
          <cell r="P34">
            <v>21670</v>
          </cell>
          <cell r="Q34">
            <v>21670</v>
          </cell>
          <cell r="R34" t="str">
            <v>ADM</v>
          </cell>
        </row>
        <row r="35">
          <cell r="I35">
            <v>8750</v>
          </cell>
          <cell r="J35">
            <v>8750</v>
          </cell>
          <cell r="K35">
            <v>8750</v>
          </cell>
          <cell r="L35">
            <v>8588</v>
          </cell>
          <cell r="M35">
            <v>8588</v>
          </cell>
          <cell r="N35">
            <v>8588</v>
          </cell>
          <cell r="O35">
            <v>8588</v>
          </cell>
          <cell r="P35">
            <v>8588</v>
          </cell>
          <cell r="Q35">
            <v>8588</v>
          </cell>
          <cell r="R35" t="str">
            <v>ADM</v>
          </cell>
        </row>
        <row r="36">
          <cell r="I36">
            <v>15250</v>
          </cell>
          <cell r="J36">
            <v>15250</v>
          </cell>
          <cell r="K36">
            <v>15250</v>
          </cell>
          <cell r="L36">
            <v>15214</v>
          </cell>
          <cell r="M36">
            <v>15214</v>
          </cell>
          <cell r="N36">
            <v>15214</v>
          </cell>
          <cell r="O36">
            <v>15214</v>
          </cell>
          <cell r="P36">
            <v>15214</v>
          </cell>
          <cell r="Q36">
            <v>15214</v>
          </cell>
          <cell r="R36" t="str">
            <v>ADM</v>
          </cell>
        </row>
        <row r="37">
          <cell r="I37">
            <v>9600</v>
          </cell>
          <cell r="J37">
            <v>9600</v>
          </cell>
          <cell r="K37">
            <v>9600</v>
          </cell>
          <cell r="L37">
            <v>5040</v>
          </cell>
          <cell r="M37">
            <v>5040</v>
          </cell>
          <cell r="N37">
            <v>5040</v>
          </cell>
          <cell r="O37">
            <v>5040</v>
          </cell>
          <cell r="P37">
            <v>5040</v>
          </cell>
          <cell r="Q37">
            <v>5040</v>
          </cell>
          <cell r="R37" t="str">
            <v>ADM</v>
          </cell>
        </row>
        <row r="38">
          <cell r="I38">
            <v>13553</v>
          </cell>
          <cell r="J38">
            <v>13753</v>
          </cell>
          <cell r="K38">
            <v>13753</v>
          </cell>
          <cell r="L38">
            <v>12797</v>
          </cell>
          <cell r="M38">
            <v>12797</v>
          </cell>
          <cell r="N38">
            <v>12797</v>
          </cell>
          <cell r="O38">
            <v>12797</v>
          </cell>
          <cell r="P38">
            <v>12797</v>
          </cell>
          <cell r="Q38">
            <v>12797</v>
          </cell>
          <cell r="R38" t="str">
            <v>ADM</v>
          </cell>
        </row>
        <row r="39">
          <cell r="I39">
            <v>1500</v>
          </cell>
          <cell r="J39">
            <v>1500</v>
          </cell>
          <cell r="K39">
            <v>1500</v>
          </cell>
          <cell r="L39">
            <v>500</v>
          </cell>
          <cell r="M39">
            <v>500</v>
          </cell>
          <cell r="N39">
            <v>500</v>
          </cell>
          <cell r="O39">
            <v>500</v>
          </cell>
          <cell r="P39">
            <v>500</v>
          </cell>
          <cell r="Q39">
            <v>500</v>
          </cell>
          <cell r="R39" t="str">
            <v>ADM</v>
          </cell>
        </row>
        <row r="40">
          <cell r="I40">
            <v>18000</v>
          </cell>
          <cell r="J40">
            <v>15000</v>
          </cell>
          <cell r="K40">
            <v>15000</v>
          </cell>
          <cell r="L40">
            <v>9000</v>
          </cell>
          <cell r="M40">
            <v>9000</v>
          </cell>
          <cell r="N40">
            <v>9000</v>
          </cell>
          <cell r="O40">
            <v>10000</v>
          </cell>
          <cell r="P40">
            <v>10000</v>
          </cell>
          <cell r="Q40">
            <v>10000</v>
          </cell>
          <cell r="R40" t="str">
            <v>ADM</v>
          </cell>
        </row>
        <row r="41">
          <cell r="I41">
            <v>400</v>
          </cell>
          <cell r="J41">
            <v>400</v>
          </cell>
          <cell r="K41">
            <v>400</v>
          </cell>
          <cell r="L41">
            <v>400</v>
          </cell>
          <cell r="M41">
            <v>400</v>
          </cell>
          <cell r="N41">
            <v>400</v>
          </cell>
          <cell r="O41">
            <v>400</v>
          </cell>
          <cell r="P41">
            <v>400</v>
          </cell>
          <cell r="Q41">
            <v>400</v>
          </cell>
          <cell r="R41" t="str">
            <v>ADM</v>
          </cell>
        </row>
        <row r="42">
          <cell r="I42">
            <v>2083.969465648855</v>
          </cell>
          <cell r="J42">
            <v>2106.8702290076335</v>
          </cell>
          <cell r="K42">
            <v>2111.4503816793895</v>
          </cell>
          <cell r="L42">
            <v>1708.0291970802921</v>
          </cell>
          <cell r="M42">
            <v>1708.0291970802921</v>
          </cell>
          <cell r="N42">
            <v>1708.0291970802921</v>
          </cell>
          <cell r="O42">
            <v>1708.0291970802921</v>
          </cell>
          <cell r="P42">
            <v>1708.0291970802921</v>
          </cell>
          <cell r="Q42">
            <v>1708.0291970802921</v>
          </cell>
          <cell r="R42" t="str">
            <v>ADM</v>
          </cell>
        </row>
        <row r="43">
          <cell r="I43">
            <v>8318.9312977099235</v>
          </cell>
          <cell r="J43">
            <v>8204.4274809160306</v>
          </cell>
          <cell r="K43">
            <v>8318.9312977099235</v>
          </cell>
          <cell r="L43">
            <v>6919.7080291970806</v>
          </cell>
          <cell r="M43">
            <v>6832.1167883211683</v>
          </cell>
          <cell r="N43">
            <v>6700.7299270072999</v>
          </cell>
          <cell r="O43">
            <v>6855.3284671532847</v>
          </cell>
          <cell r="P43">
            <v>6855.3284671532847</v>
          </cell>
          <cell r="Q43">
            <v>7489.0510948905112</v>
          </cell>
          <cell r="R43" t="str">
            <v>ADM</v>
          </cell>
        </row>
        <row r="44">
          <cell r="I44">
            <v>6664.1221374045799</v>
          </cell>
          <cell r="J44">
            <v>6664.1221374045799</v>
          </cell>
          <cell r="K44">
            <v>6664.1221374045799</v>
          </cell>
          <cell r="L44">
            <v>4861.3138686131388</v>
          </cell>
          <cell r="M44">
            <v>4948.905109489051</v>
          </cell>
          <cell r="N44">
            <v>5036.4963503649633</v>
          </cell>
          <cell r="O44">
            <v>5080.2919708029203</v>
          </cell>
          <cell r="P44">
            <v>5080.2919708029203</v>
          </cell>
          <cell r="Q44">
            <v>5124.0875912408765</v>
          </cell>
          <cell r="R44" t="str">
            <v>ADM</v>
          </cell>
        </row>
        <row r="45"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1000</v>
          </cell>
          <cell r="O45">
            <v>1000</v>
          </cell>
          <cell r="P45">
            <v>1000</v>
          </cell>
          <cell r="Q45">
            <v>1000</v>
          </cell>
          <cell r="R45" t="str">
            <v>HR</v>
          </cell>
        </row>
        <row r="46">
          <cell r="I46">
            <v>2750</v>
          </cell>
          <cell r="J46">
            <v>2750</v>
          </cell>
          <cell r="K46">
            <v>2750</v>
          </cell>
          <cell r="L46">
            <v>2692</v>
          </cell>
          <cell r="M46">
            <v>2692</v>
          </cell>
          <cell r="N46">
            <v>2692</v>
          </cell>
          <cell r="O46">
            <v>2692</v>
          </cell>
          <cell r="P46">
            <v>2692</v>
          </cell>
          <cell r="Q46">
            <v>2692</v>
          </cell>
          <cell r="R46" t="str">
            <v>HR</v>
          </cell>
        </row>
        <row r="47">
          <cell r="I47">
            <v>3583</v>
          </cell>
          <cell r="J47">
            <v>3583</v>
          </cell>
          <cell r="K47">
            <v>3583</v>
          </cell>
          <cell r="L47">
            <v>3566</v>
          </cell>
          <cell r="M47">
            <v>3566</v>
          </cell>
          <cell r="N47">
            <v>3566</v>
          </cell>
          <cell r="O47">
            <v>3566</v>
          </cell>
          <cell r="P47">
            <v>3566</v>
          </cell>
          <cell r="Q47">
            <v>3566</v>
          </cell>
          <cell r="R47" t="str">
            <v>HR</v>
          </cell>
        </row>
        <row r="48">
          <cell r="I48">
            <v>6833</v>
          </cell>
          <cell r="J48">
            <v>6833</v>
          </cell>
          <cell r="K48">
            <v>6833</v>
          </cell>
          <cell r="L48">
            <v>6836</v>
          </cell>
          <cell r="M48">
            <v>6836</v>
          </cell>
          <cell r="N48">
            <v>6836</v>
          </cell>
          <cell r="O48">
            <v>6836</v>
          </cell>
          <cell r="P48">
            <v>6836</v>
          </cell>
          <cell r="Q48">
            <v>6836</v>
          </cell>
          <cell r="R48" t="str">
            <v>HR</v>
          </cell>
        </row>
        <row r="49">
          <cell r="I49">
            <v>4000</v>
          </cell>
          <cell r="J49">
            <v>4000</v>
          </cell>
          <cell r="K49">
            <v>4000</v>
          </cell>
          <cell r="L49">
            <v>3000</v>
          </cell>
          <cell r="M49">
            <v>3000</v>
          </cell>
          <cell r="N49">
            <v>3000</v>
          </cell>
          <cell r="O49">
            <v>3000</v>
          </cell>
          <cell r="P49">
            <v>3000</v>
          </cell>
          <cell r="Q49">
            <v>3000</v>
          </cell>
          <cell r="R49" t="str">
            <v>HR</v>
          </cell>
        </row>
        <row r="50">
          <cell r="I50">
            <v>3633.2000000000003</v>
          </cell>
          <cell r="J50">
            <v>3633.2000000000003</v>
          </cell>
          <cell r="K50">
            <v>3633.2000000000003</v>
          </cell>
          <cell r="L50">
            <v>3418.8</v>
          </cell>
          <cell r="M50">
            <v>3418.8</v>
          </cell>
          <cell r="N50">
            <v>3418.8</v>
          </cell>
          <cell r="O50">
            <v>3418.8</v>
          </cell>
          <cell r="P50">
            <v>3418.8</v>
          </cell>
          <cell r="Q50">
            <v>3418.8</v>
          </cell>
          <cell r="R50" t="str">
            <v>HR</v>
          </cell>
        </row>
        <row r="51">
          <cell r="I51">
            <v>40000</v>
          </cell>
          <cell r="J51">
            <v>40000</v>
          </cell>
          <cell r="K51">
            <v>40000</v>
          </cell>
          <cell r="L51">
            <v>25000</v>
          </cell>
          <cell r="M51">
            <v>25000</v>
          </cell>
          <cell r="N51">
            <v>25000</v>
          </cell>
          <cell r="O51">
            <v>28000</v>
          </cell>
          <cell r="P51">
            <v>28000</v>
          </cell>
          <cell r="Q51">
            <v>28000</v>
          </cell>
          <cell r="R51" t="str">
            <v>HR</v>
          </cell>
        </row>
        <row r="52">
          <cell r="I52">
            <v>20000</v>
          </cell>
          <cell r="J52">
            <v>20000</v>
          </cell>
          <cell r="K52">
            <v>20000</v>
          </cell>
          <cell r="L52">
            <v>20000</v>
          </cell>
          <cell r="M52">
            <v>20000</v>
          </cell>
          <cell r="N52">
            <v>20000</v>
          </cell>
          <cell r="O52">
            <v>20000</v>
          </cell>
          <cell r="P52">
            <v>20000</v>
          </cell>
          <cell r="Q52">
            <v>20000</v>
          </cell>
          <cell r="R52" t="str">
            <v>HR</v>
          </cell>
        </row>
        <row r="53">
          <cell r="I53">
            <v>200</v>
          </cell>
          <cell r="J53">
            <v>200</v>
          </cell>
          <cell r="K53">
            <v>200</v>
          </cell>
          <cell r="L53">
            <v>150</v>
          </cell>
          <cell r="M53">
            <v>150</v>
          </cell>
          <cell r="N53">
            <v>150</v>
          </cell>
          <cell r="O53">
            <v>250</v>
          </cell>
          <cell r="P53">
            <v>250</v>
          </cell>
          <cell r="Q53">
            <v>250</v>
          </cell>
          <cell r="R53" t="str">
            <v>HR</v>
          </cell>
        </row>
        <row r="54">
          <cell r="I54">
            <v>1500</v>
          </cell>
          <cell r="J54">
            <v>1500</v>
          </cell>
          <cell r="K54">
            <v>1500</v>
          </cell>
          <cell r="L54">
            <v>1000</v>
          </cell>
          <cell r="M54">
            <v>1000</v>
          </cell>
          <cell r="N54">
            <v>1000</v>
          </cell>
          <cell r="O54">
            <v>1500</v>
          </cell>
          <cell r="P54">
            <v>1500</v>
          </cell>
          <cell r="Q54">
            <v>1500</v>
          </cell>
          <cell r="R54" t="str">
            <v>HR</v>
          </cell>
        </row>
        <row r="55">
          <cell r="I55">
            <v>50</v>
          </cell>
          <cell r="J55">
            <v>50</v>
          </cell>
          <cell r="K55">
            <v>50</v>
          </cell>
          <cell r="L55">
            <v>50</v>
          </cell>
          <cell r="M55">
            <v>50</v>
          </cell>
          <cell r="N55">
            <v>50</v>
          </cell>
          <cell r="O55">
            <v>50</v>
          </cell>
          <cell r="P55">
            <v>50</v>
          </cell>
          <cell r="Q55">
            <v>50</v>
          </cell>
          <cell r="R55" t="str">
            <v>HR</v>
          </cell>
        </row>
        <row r="56">
          <cell r="I56">
            <v>1389.3129770992366</v>
          </cell>
          <cell r="J56">
            <v>1404.5801526717557</v>
          </cell>
          <cell r="K56">
            <v>1407.6335877862596</v>
          </cell>
          <cell r="L56">
            <v>1138.6861313868612</v>
          </cell>
          <cell r="M56">
            <v>1138.6861313868612</v>
          </cell>
          <cell r="N56">
            <v>1138.6861313868612</v>
          </cell>
          <cell r="O56">
            <v>1138.6861313868612</v>
          </cell>
          <cell r="P56">
            <v>1138.6861313868612</v>
          </cell>
          <cell r="Q56">
            <v>1138.6861313868612</v>
          </cell>
          <cell r="R56" t="str">
            <v>HR</v>
          </cell>
        </row>
        <row r="57">
          <cell r="I57">
            <v>5545.9541984732823</v>
          </cell>
          <cell r="J57">
            <v>5469.6183206106871</v>
          </cell>
          <cell r="K57">
            <v>5545.9541984732823</v>
          </cell>
          <cell r="L57">
            <v>4613.1386861313867</v>
          </cell>
          <cell r="M57">
            <v>4554.7445255474449</v>
          </cell>
          <cell r="N57">
            <v>4467.1532846715327</v>
          </cell>
          <cell r="O57">
            <v>4570.2189781021898</v>
          </cell>
          <cell r="P57">
            <v>4570.2189781021898</v>
          </cell>
          <cell r="Q57">
            <v>4992.7007299270072</v>
          </cell>
          <cell r="R57" t="str">
            <v>HR</v>
          </cell>
        </row>
        <row r="58">
          <cell r="I58">
            <v>4442.7480916030536</v>
          </cell>
          <cell r="J58">
            <v>4442.7480916030536</v>
          </cell>
          <cell r="K58">
            <v>4442.7480916030536</v>
          </cell>
          <cell r="L58">
            <v>3240.8759124087592</v>
          </cell>
          <cell r="M58">
            <v>3299.2700729927005</v>
          </cell>
          <cell r="N58">
            <v>3357.6642335766423</v>
          </cell>
          <cell r="O58">
            <v>3386.8613138686133</v>
          </cell>
          <cell r="P58">
            <v>3386.8613138686133</v>
          </cell>
          <cell r="Q58">
            <v>3416.0583941605837</v>
          </cell>
          <cell r="R58" t="str">
            <v>HR</v>
          </cell>
        </row>
        <row r="59">
          <cell r="I59">
            <v>1917</v>
          </cell>
          <cell r="J59">
            <v>1917</v>
          </cell>
          <cell r="K59">
            <v>1917</v>
          </cell>
          <cell r="L59">
            <v>2192</v>
          </cell>
          <cell r="M59">
            <v>2192</v>
          </cell>
          <cell r="N59">
            <v>2192</v>
          </cell>
          <cell r="O59">
            <v>2192</v>
          </cell>
          <cell r="P59">
            <v>2192</v>
          </cell>
          <cell r="Q59">
            <v>2192</v>
          </cell>
          <cell r="R59" t="str">
            <v>FAC</v>
          </cell>
        </row>
        <row r="60">
          <cell r="O60">
            <v>2500</v>
          </cell>
          <cell r="P60">
            <v>2500</v>
          </cell>
          <cell r="Q60">
            <v>2500</v>
          </cell>
          <cell r="R60" t="str">
            <v>FAC</v>
          </cell>
        </row>
        <row r="61">
          <cell r="L61">
            <v>2000</v>
          </cell>
          <cell r="M61">
            <v>2000</v>
          </cell>
          <cell r="N61">
            <v>2000</v>
          </cell>
          <cell r="O61">
            <v>2000</v>
          </cell>
          <cell r="P61">
            <v>2000</v>
          </cell>
          <cell r="Q61">
            <v>2000</v>
          </cell>
          <cell r="R61" t="str">
            <v>FAC</v>
          </cell>
        </row>
        <row r="62">
          <cell r="I62">
            <v>2583</v>
          </cell>
          <cell r="J62">
            <v>2583</v>
          </cell>
          <cell r="K62">
            <v>2583</v>
          </cell>
          <cell r="L62">
            <v>2570</v>
          </cell>
          <cell r="M62">
            <v>2570</v>
          </cell>
          <cell r="N62">
            <v>2570</v>
          </cell>
          <cell r="O62">
            <v>2570</v>
          </cell>
          <cell r="P62">
            <v>2570</v>
          </cell>
          <cell r="Q62">
            <v>2570</v>
          </cell>
          <cell r="R62" t="str">
            <v>FAC</v>
          </cell>
        </row>
        <row r="63">
          <cell r="I63">
            <v>2345.7800000000002</v>
          </cell>
          <cell r="J63">
            <v>2345.7800000000002</v>
          </cell>
          <cell r="K63">
            <v>2345.7800000000002</v>
          </cell>
          <cell r="L63">
            <v>2292</v>
          </cell>
          <cell r="M63">
            <v>2292</v>
          </cell>
          <cell r="N63">
            <v>2292</v>
          </cell>
          <cell r="O63">
            <v>2292</v>
          </cell>
          <cell r="P63">
            <v>2292</v>
          </cell>
          <cell r="Q63">
            <v>2292</v>
          </cell>
          <cell r="R63" t="str">
            <v>FAC</v>
          </cell>
        </row>
        <row r="64">
          <cell r="I64">
            <v>3333</v>
          </cell>
          <cell r="J64">
            <v>3333</v>
          </cell>
          <cell r="K64">
            <v>3333</v>
          </cell>
          <cell r="L64">
            <v>3333</v>
          </cell>
          <cell r="M64">
            <v>3333</v>
          </cell>
          <cell r="N64">
            <v>3333</v>
          </cell>
          <cell r="O64">
            <v>3333</v>
          </cell>
          <cell r="P64">
            <v>3333</v>
          </cell>
          <cell r="Q64">
            <v>3333</v>
          </cell>
          <cell r="R64" t="str">
            <v>FAC</v>
          </cell>
        </row>
        <row r="65">
          <cell r="I65">
            <v>2250</v>
          </cell>
          <cell r="J65">
            <v>2250</v>
          </cell>
          <cell r="K65">
            <v>2250</v>
          </cell>
          <cell r="L65">
            <v>2198</v>
          </cell>
          <cell r="M65">
            <v>2198</v>
          </cell>
          <cell r="N65">
            <v>2198</v>
          </cell>
          <cell r="O65">
            <v>2198</v>
          </cell>
          <cell r="P65">
            <v>2198</v>
          </cell>
          <cell r="Q65">
            <v>2198</v>
          </cell>
          <cell r="R65" t="str">
            <v>FAC</v>
          </cell>
        </row>
        <row r="66">
          <cell r="I66">
            <v>1600</v>
          </cell>
          <cell r="J66">
            <v>1600</v>
          </cell>
          <cell r="K66">
            <v>1600</v>
          </cell>
          <cell r="L66">
            <v>1200</v>
          </cell>
          <cell r="M66">
            <v>1200</v>
          </cell>
          <cell r="N66">
            <v>1200</v>
          </cell>
          <cell r="O66">
            <v>1200</v>
          </cell>
          <cell r="P66">
            <v>1200</v>
          </cell>
          <cell r="Q66">
            <v>1200</v>
          </cell>
          <cell r="R66" t="str">
            <v>FAC</v>
          </cell>
        </row>
        <row r="67">
          <cell r="I67">
            <v>2805.7560000000003</v>
          </cell>
          <cell r="J67">
            <v>2805.7560000000003</v>
          </cell>
          <cell r="K67">
            <v>2805.7560000000003</v>
          </cell>
          <cell r="L67">
            <v>3157</v>
          </cell>
          <cell r="M67">
            <v>3157</v>
          </cell>
          <cell r="N67">
            <v>3157</v>
          </cell>
          <cell r="O67">
            <v>3657</v>
          </cell>
          <cell r="P67">
            <v>3657</v>
          </cell>
          <cell r="Q67">
            <v>3657</v>
          </cell>
          <cell r="R67" t="str">
            <v>FAC</v>
          </cell>
        </row>
        <row r="68">
          <cell r="I68">
            <v>30</v>
          </cell>
          <cell r="J68">
            <v>30</v>
          </cell>
          <cell r="K68">
            <v>30</v>
          </cell>
          <cell r="L68">
            <v>30</v>
          </cell>
          <cell r="M68">
            <v>30</v>
          </cell>
          <cell r="N68">
            <v>30</v>
          </cell>
          <cell r="O68">
            <v>30</v>
          </cell>
          <cell r="P68">
            <v>30</v>
          </cell>
          <cell r="Q68">
            <v>30</v>
          </cell>
          <cell r="R68" t="str">
            <v>FAC</v>
          </cell>
        </row>
        <row r="69">
          <cell r="I69">
            <v>50</v>
          </cell>
          <cell r="J69">
            <v>50</v>
          </cell>
          <cell r="K69">
            <v>50</v>
          </cell>
          <cell r="L69">
            <v>50</v>
          </cell>
          <cell r="M69">
            <v>50</v>
          </cell>
          <cell r="N69">
            <v>50</v>
          </cell>
          <cell r="O69">
            <v>50</v>
          </cell>
          <cell r="P69">
            <v>50</v>
          </cell>
          <cell r="Q69">
            <v>50</v>
          </cell>
          <cell r="R69" t="str">
            <v>FAC</v>
          </cell>
        </row>
        <row r="70">
          <cell r="I70">
            <v>1736.6412213740459</v>
          </cell>
          <cell r="J70">
            <v>1755.7251908396947</v>
          </cell>
          <cell r="K70">
            <v>1759.5419847328244</v>
          </cell>
          <cell r="L70">
            <v>1708.0291970802921</v>
          </cell>
          <cell r="M70">
            <v>1708.0291970802921</v>
          </cell>
          <cell r="N70">
            <v>1708.0291970802921</v>
          </cell>
          <cell r="O70">
            <v>1708.0291970802921</v>
          </cell>
          <cell r="P70">
            <v>1708.0291970802921</v>
          </cell>
          <cell r="Q70">
            <v>1708.0291970802921</v>
          </cell>
          <cell r="R70" t="str">
            <v>FAC</v>
          </cell>
        </row>
        <row r="71">
          <cell r="I71">
            <v>6932.4427480916029</v>
          </cell>
          <cell r="J71">
            <v>6837.0229007633588</v>
          </cell>
          <cell r="K71">
            <v>6932.4427480916029</v>
          </cell>
          <cell r="L71">
            <v>6919.7080291970806</v>
          </cell>
          <cell r="M71">
            <v>6832.1167883211683</v>
          </cell>
          <cell r="N71">
            <v>6700.7299270072999</v>
          </cell>
          <cell r="O71">
            <v>6855.3284671532847</v>
          </cell>
          <cell r="P71">
            <v>6855.3284671532847</v>
          </cell>
          <cell r="Q71">
            <v>7489.0510948905112</v>
          </cell>
          <cell r="R71" t="str">
            <v>FAC</v>
          </cell>
        </row>
        <row r="72">
          <cell r="I72">
            <v>5553.4351145038172</v>
          </cell>
          <cell r="J72">
            <v>5553.4351145038172</v>
          </cell>
          <cell r="K72">
            <v>5553.4351145038172</v>
          </cell>
          <cell r="L72">
            <v>4861.3138686131388</v>
          </cell>
          <cell r="M72">
            <v>4948.905109489051</v>
          </cell>
          <cell r="N72">
            <v>5036.4963503649633</v>
          </cell>
          <cell r="O72">
            <v>5080.2919708029203</v>
          </cell>
          <cell r="P72">
            <v>5080.2919708029203</v>
          </cell>
          <cell r="Q72">
            <v>5124.0875912408765</v>
          </cell>
          <cell r="R72" t="str">
            <v>FAC</v>
          </cell>
        </row>
        <row r="73">
          <cell r="P73">
            <v>3583</v>
          </cell>
          <cell r="Q73">
            <v>3583</v>
          </cell>
          <cell r="R73" t="str">
            <v>CMMO</v>
          </cell>
        </row>
        <row r="74">
          <cell r="M74">
            <v>5000</v>
          </cell>
          <cell r="N74">
            <v>5000</v>
          </cell>
          <cell r="O74">
            <v>5000</v>
          </cell>
          <cell r="P74">
            <v>5000</v>
          </cell>
          <cell r="Q74">
            <v>5000</v>
          </cell>
          <cell r="R74" t="str">
            <v>CMMO</v>
          </cell>
        </row>
        <row r="75">
          <cell r="J75">
            <v>3583</v>
          </cell>
          <cell r="K75">
            <v>3583</v>
          </cell>
          <cell r="O75">
            <v>3583</v>
          </cell>
          <cell r="P75">
            <v>3583</v>
          </cell>
          <cell r="Q75">
            <v>3583</v>
          </cell>
          <cell r="R75" t="str">
            <v>CMMO</v>
          </cell>
        </row>
        <row r="76">
          <cell r="I76">
            <v>3167</v>
          </cell>
          <cell r="J76">
            <v>3167</v>
          </cell>
          <cell r="K76">
            <v>3167</v>
          </cell>
          <cell r="L76">
            <v>3083</v>
          </cell>
          <cell r="M76">
            <v>3083</v>
          </cell>
          <cell r="N76">
            <v>3083</v>
          </cell>
          <cell r="O76">
            <v>3083</v>
          </cell>
          <cell r="P76">
            <v>3083</v>
          </cell>
          <cell r="Q76">
            <v>3083</v>
          </cell>
          <cell r="R76" t="str">
            <v>CMMO</v>
          </cell>
        </row>
        <row r="77">
          <cell r="I77">
            <v>3667</v>
          </cell>
          <cell r="J77">
            <v>3667</v>
          </cell>
          <cell r="K77">
            <v>3667</v>
          </cell>
          <cell r="L77">
            <v>3667</v>
          </cell>
          <cell r="M77">
            <v>3667</v>
          </cell>
          <cell r="N77">
            <v>3667</v>
          </cell>
          <cell r="O77">
            <v>3667</v>
          </cell>
          <cell r="P77">
            <v>3667</v>
          </cell>
          <cell r="Q77">
            <v>3667</v>
          </cell>
          <cell r="R77" t="str">
            <v>CMMO</v>
          </cell>
        </row>
        <row r="78">
          <cell r="I78">
            <v>7583</v>
          </cell>
          <cell r="J78">
            <v>7583</v>
          </cell>
          <cell r="K78">
            <v>7583</v>
          </cell>
          <cell r="L78">
            <v>7554</v>
          </cell>
          <cell r="M78">
            <v>7554</v>
          </cell>
          <cell r="N78">
            <v>7554</v>
          </cell>
          <cell r="O78">
            <v>7554</v>
          </cell>
          <cell r="P78">
            <v>7554</v>
          </cell>
          <cell r="Q78">
            <v>7554</v>
          </cell>
          <cell r="R78" t="str">
            <v>CMMO</v>
          </cell>
        </row>
        <row r="79">
          <cell r="I79">
            <v>3500</v>
          </cell>
          <cell r="J79">
            <v>3500</v>
          </cell>
          <cell r="K79">
            <v>3500</v>
          </cell>
          <cell r="L79">
            <v>3500</v>
          </cell>
          <cell r="M79">
            <v>3500</v>
          </cell>
          <cell r="N79">
            <v>3500</v>
          </cell>
          <cell r="O79">
            <v>3500</v>
          </cell>
          <cell r="P79">
            <v>3500</v>
          </cell>
          <cell r="Q79">
            <v>3500</v>
          </cell>
          <cell r="R79" t="str">
            <v>CMMO</v>
          </cell>
        </row>
        <row r="80">
          <cell r="I80">
            <v>5167</v>
          </cell>
          <cell r="J80">
            <v>5167</v>
          </cell>
          <cell r="K80">
            <v>5167</v>
          </cell>
          <cell r="L80">
            <v>5176</v>
          </cell>
          <cell r="M80">
            <v>5176</v>
          </cell>
          <cell r="N80">
            <v>5176</v>
          </cell>
          <cell r="O80">
            <v>5176</v>
          </cell>
          <cell r="P80">
            <v>5176</v>
          </cell>
          <cell r="Q80">
            <v>5176</v>
          </cell>
          <cell r="R80" t="str">
            <v>CMMO</v>
          </cell>
        </row>
        <row r="81">
          <cell r="I81">
            <v>1000</v>
          </cell>
          <cell r="J81">
            <v>1000</v>
          </cell>
          <cell r="K81">
            <v>1000</v>
          </cell>
          <cell r="L81">
            <v>1000</v>
          </cell>
          <cell r="M81">
            <v>1000</v>
          </cell>
          <cell r="N81">
            <v>1000</v>
          </cell>
          <cell r="O81">
            <v>1000</v>
          </cell>
          <cell r="P81">
            <v>1000</v>
          </cell>
          <cell r="Q81">
            <v>1000</v>
          </cell>
          <cell r="R81" t="str">
            <v>CMMO</v>
          </cell>
        </row>
        <row r="82">
          <cell r="I82">
            <v>1000</v>
          </cell>
          <cell r="J82">
            <v>1000</v>
          </cell>
          <cell r="K82">
            <v>1000</v>
          </cell>
          <cell r="L82">
            <v>1000</v>
          </cell>
          <cell r="M82">
            <v>1000</v>
          </cell>
          <cell r="N82">
            <v>1000</v>
          </cell>
          <cell r="O82">
            <v>1000</v>
          </cell>
          <cell r="P82">
            <v>1000</v>
          </cell>
          <cell r="Q82">
            <v>1000</v>
          </cell>
          <cell r="R82" t="str">
            <v>CMMO</v>
          </cell>
        </row>
        <row r="83">
          <cell r="I83">
            <v>4000</v>
          </cell>
          <cell r="J83">
            <v>4000</v>
          </cell>
          <cell r="K83">
            <v>4000</v>
          </cell>
          <cell r="L83">
            <v>3000</v>
          </cell>
          <cell r="M83">
            <v>3000</v>
          </cell>
          <cell r="N83">
            <v>3000</v>
          </cell>
          <cell r="O83">
            <v>3000</v>
          </cell>
          <cell r="P83">
            <v>3000</v>
          </cell>
          <cell r="Q83">
            <v>3000</v>
          </cell>
          <cell r="R83" t="str">
            <v>CMMO</v>
          </cell>
        </row>
        <row r="84">
          <cell r="I84">
            <v>5816.8</v>
          </cell>
          <cell r="J84">
            <v>6533.4000000000005</v>
          </cell>
          <cell r="K84">
            <v>6533.4000000000005</v>
          </cell>
          <cell r="L84">
            <v>5596</v>
          </cell>
          <cell r="M84">
            <v>6596</v>
          </cell>
          <cell r="N84">
            <v>6596</v>
          </cell>
          <cell r="O84">
            <v>7312.6</v>
          </cell>
          <cell r="P84">
            <v>8029.2000000000007</v>
          </cell>
          <cell r="Q84">
            <v>8029.2000000000007</v>
          </cell>
          <cell r="R84" t="str">
            <v>CMMO</v>
          </cell>
        </row>
        <row r="85">
          <cell r="I85">
            <v>1000</v>
          </cell>
          <cell r="J85">
            <v>1000</v>
          </cell>
          <cell r="K85">
            <v>1000</v>
          </cell>
          <cell r="L85">
            <v>500</v>
          </cell>
          <cell r="M85">
            <v>500</v>
          </cell>
          <cell r="N85">
            <v>2000</v>
          </cell>
          <cell r="O85">
            <v>1000</v>
          </cell>
          <cell r="P85">
            <v>1000</v>
          </cell>
          <cell r="Q85">
            <v>2000</v>
          </cell>
          <cell r="R85" t="str">
            <v>CMMO</v>
          </cell>
        </row>
        <row r="86">
          <cell r="I86">
            <v>6500</v>
          </cell>
          <cell r="J86">
            <v>5000</v>
          </cell>
          <cell r="K86">
            <v>5000</v>
          </cell>
          <cell r="L86">
            <v>2500</v>
          </cell>
          <cell r="M86">
            <v>2500</v>
          </cell>
          <cell r="N86">
            <v>7000</v>
          </cell>
          <cell r="O86">
            <v>5000</v>
          </cell>
          <cell r="P86">
            <v>5000</v>
          </cell>
          <cell r="Q86">
            <v>11000</v>
          </cell>
          <cell r="R86" t="str">
            <v>CMMO</v>
          </cell>
        </row>
        <row r="87">
          <cell r="I87">
            <v>250</v>
          </cell>
          <cell r="J87">
            <v>250</v>
          </cell>
          <cell r="K87">
            <v>250</v>
          </cell>
          <cell r="L87">
            <v>250</v>
          </cell>
          <cell r="M87">
            <v>250</v>
          </cell>
          <cell r="N87">
            <v>250</v>
          </cell>
          <cell r="O87">
            <v>250</v>
          </cell>
          <cell r="P87">
            <v>250</v>
          </cell>
          <cell r="Q87">
            <v>250</v>
          </cell>
          <cell r="R87" t="str">
            <v>CMMO</v>
          </cell>
        </row>
        <row r="88">
          <cell r="I88">
            <v>2778.6259541984732</v>
          </cell>
          <cell r="J88">
            <v>2809.1603053435115</v>
          </cell>
          <cell r="K88">
            <v>2815.2671755725191</v>
          </cell>
          <cell r="L88">
            <v>2277.3722627737225</v>
          </cell>
          <cell r="M88">
            <v>2277.3722627737225</v>
          </cell>
          <cell r="N88">
            <v>2277.3722627737225</v>
          </cell>
          <cell r="O88">
            <v>2277.3722627737225</v>
          </cell>
          <cell r="P88">
            <v>2277.3722627737225</v>
          </cell>
          <cell r="Q88">
            <v>2277.3722627737225</v>
          </cell>
          <cell r="R88" t="str">
            <v>CMMO</v>
          </cell>
        </row>
        <row r="89">
          <cell r="I89">
            <v>11091.908396946565</v>
          </cell>
          <cell r="J89">
            <v>10939.236641221374</v>
          </cell>
          <cell r="K89">
            <v>11091.908396946565</v>
          </cell>
          <cell r="L89">
            <v>9226.2773722627735</v>
          </cell>
          <cell r="M89">
            <v>9109.4890510948899</v>
          </cell>
          <cell r="N89">
            <v>8934.3065693430653</v>
          </cell>
          <cell r="O89">
            <v>9140.4379562043796</v>
          </cell>
          <cell r="P89">
            <v>9140.4379562043796</v>
          </cell>
          <cell r="Q89">
            <v>9985.4014598540143</v>
          </cell>
          <cell r="R89" t="str">
            <v>CMMO</v>
          </cell>
        </row>
        <row r="90">
          <cell r="I90">
            <v>8885.4961832061072</v>
          </cell>
          <cell r="J90">
            <v>8885.4961832061072</v>
          </cell>
          <cell r="K90">
            <v>8885.4961832061072</v>
          </cell>
          <cell r="L90">
            <v>6481.7518248175184</v>
          </cell>
          <cell r="M90">
            <v>6598.5401459854011</v>
          </cell>
          <cell r="N90">
            <v>6715.3284671532847</v>
          </cell>
          <cell r="O90">
            <v>6773.7226277372265</v>
          </cell>
          <cell r="P90">
            <v>6773.7226277372265</v>
          </cell>
          <cell r="Q90">
            <v>6832.1167883211674</v>
          </cell>
          <cell r="R90" t="str">
            <v>CMMO</v>
          </cell>
        </row>
        <row r="91">
          <cell r="I91">
            <v>9000</v>
          </cell>
          <cell r="J91">
            <v>10000</v>
          </cell>
          <cell r="K91">
            <v>10000</v>
          </cell>
          <cell r="L91">
            <v>5000</v>
          </cell>
          <cell r="M91">
            <v>5000</v>
          </cell>
          <cell r="N91">
            <v>5000</v>
          </cell>
          <cell r="O91">
            <v>5000</v>
          </cell>
          <cell r="P91">
            <v>5000</v>
          </cell>
          <cell r="Q91">
            <v>5000</v>
          </cell>
          <cell r="R91" t="str">
            <v>PM</v>
          </cell>
        </row>
        <row r="92">
          <cell r="I92">
            <v>12000</v>
          </cell>
          <cell r="J92">
            <v>12000</v>
          </cell>
          <cell r="K92">
            <v>12000</v>
          </cell>
          <cell r="L92">
            <v>4000</v>
          </cell>
          <cell r="M92">
            <v>4000</v>
          </cell>
          <cell r="N92">
            <v>4000</v>
          </cell>
          <cell r="O92">
            <v>4000</v>
          </cell>
          <cell r="P92">
            <v>4000</v>
          </cell>
          <cell r="Q92">
            <v>4000</v>
          </cell>
          <cell r="R92" t="str">
            <v>SO</v>
          </cell>
        </row>
        <row r="93">
          <cell r="I93">
            <v>18000</v>
          </cell>
          <cell r="J93">
            <v>18000</v>
          </cell>
          <cell r="K93">
            <v>18000</v>
          </cell>
          <cell r="L93">
            <v>5000</v>
          </cell>
          <cell r="M93">
            <v>5000</v>
          </cell>
          <cell r="N93">
            <v>5000</v>
          </cell>
          <cell r="O93">
            <v>5000</v>
          </cell>
          <cell r="P93">
            <v>5000</v>
          </cell>
          <cell r="Q93">
            <v>5000</v>
          </cell>
          <cell r="R93" t="str">
            <v>PM</v>
          </cell>
        </row>
        <row r="94">
          <cell r="L94">
            <v>10417</v>
          </cell>
          <cell r="M94">
            <v>10417</v>
          </cell>
          <cell r="N94">
            <v>10417</v>
          </cell>
          <cell r="O94">
            <v>10417</v>
          </cell>
          <cell r="P94">
            <v>10417</v>
          </cell>
          <cell r="Q94">
            <v>10417</v>
          </cell>
          <cell r="R94" t="str">
            <v>MARAD</v>
          </cell>
        </row>
        <row r="95">
          <cell r="I95">
            <v>4333</v>
          </cell>
          <cell r="J95">
            <v>4333</v>
          </cell>
          <cell r="K95">
            <v>4333</v>
          </cell>
          <cell r="L95">
            <v>4280</v>
          </cell>
          <cell r="M95">
            <v>4280</v>
          </cell>
          <cell r="N95">
            <v>4280</v>
          </cell>
          <cell r="O95">
            <v>4280</v>
          </cell>
          <cell r="P95">
            <v>4280</v>
          </cell>
          <cell r="Q95">
            <v>4280</v>
          </cell>
          <cell r="R95" t="str">
            <v>MARAD</v>
          </cell>
        </row>
        <row r="96">
          <cell r="I96">
            <v>2583</v>
          </cell>
          <cell r="J96">
            <v>2583</v>
          </cell>
          <cell r="K96">
            <v>2583</v>
          </cell>
          <cell r="L96">
            <v>2578</v>
          </cell>
          <cell r="M96">
            <v>2578</v>
          </cell>
          <cell r="N96">
            <v>2578</v>
          </cell>
          <cell r="O96">
            <v>2578</v>
          </cell>
          <cell r="P96">
            <v>2578</v>
          </cell>
          <cell r="Q96">
            <v>2578</v>
          </cell>
          <cell r="R96" t="str">
            <v>MARAD</v>
          </cell>
        </row>
        <row r="97">
          <cell r="I97">
            <v>5083</v>
          </cell>
          <cell r="J97">
            <v>5083</v>
          </cell>
          <cell r="K97">
            <v>5083</v>
          </cell>
          <cell r="L97">
            <v>5022</v>
          </cell>
          <cell r="M97">
            <v>5022</v>
          </cell>
          <cell r="N97">
            <v>5022</v>
          </cell>
          <cell r="O97">
            <v>5022</v>
          </cell>
          <cell r="P97">
            <v>5022</v>
          </cell>
          <cell r="Q97">
            <v>5022</v>
          </cell>
          <cell r="R97" t="str">
            <v>MARAD</v>
          </cell>
        </row>
        <row r="98">
          <cell r="I98">
            <v>5083</v>
          </cell>
          <cell r="J98">
            <v>5083</v>
          </cell>
          <cell r="K98">
            <v>5083</v>
          </cell>
          <cell r="O98">
            <v>4300</v>
          </cell>
          <cell r="P98">
            <v>4300</v>
          </cell>
          <cell r="Q98">
            <v>4300</v>
          </cell>
          <cell r="R98" t="str">
            <v>MARAD</v>
          </cell>
        </row>
        <row r="99">
          <cell r="I99">
            <v>5083</v>
          </cell>
          <cell r="J99">
            <v>5083</v>
          </cell>
          <cell r="K99">
            <v>5083</v>
          </cell>
          <cell r="O99">
            <v>4300</v>
          </cell>
          <cell r="P99">
            <v>4300</v>
          </cell>
          <cell r="Q99">
            <v>4300</v>
          </cell>
          <cell r="R99" t="str">
            <v>MARAD</v>
          </cell>
        </row>
        <row r="100">
          <cell r="I100">
            <v>5083</v>
          </cell>
          <cell r="J100">
            <v>5083</v>
          </cell>
          <cell r="K100">
            <v>5083</v>
          </cell>
          <cell r="O100">
            <v>4300</v>
          </cell>
          <cell r="P100">
            <v>4300</v>
          </cell>
          <cell r="Q100">
            <v>4300</v>
          </cell>
          <cell r="R100" t="str">
            <v>MARAD</v>
          </cell>
        </row>
        <row r="101">
          <cell r="L101">
            <v>1500</v>
          </cell>
          <cell r="M101">
            <v>1500</v>
          </cell>
          <cell r="N101">
            <v>1500</v>
          </cell>
          <cell r="O101">
            <v>1500</v>
          </cell>
          <cell r="P101">
            <v>1500</v>
          </cell>
          <cell r="Q101">
            <v>1500</v>
          </cell>
          <cell r="R101" t="str">
            <v>MARAD</v>
          </cell>
        </row>
        <row r="102">
          <cell r="L102">
            <v>4759.4000000000005</v>
          </cell>
          <cell r="M102">
            <v>4759.4000000000005</v>
          </cell>
          <cell r="N102">
            <v>4759.4000000000005</v>
          </cell>
          <cell r="O102">
            <v>7339.4000000000005</v>
          </cell>
          <cell r="P102">
            <v>7339.4000000000005</v>
          </cell>
          <cell r="Q102">
            <v>7339.4000000000005</v>
          </cell>
          <cell r="R102" t="str">
            <v>MARAD</v>
          </cell>
        </row>
        <row r="103">
          <cell r="L103">
            <v>150</v>
          </cell>
          <cell r="M103">
            <v>150</v>
          </cell>
          <cell r="N103">
            <v>150</v>
          </cell>
          <cell r="O103">
            <v>150</v>
          </cell>
          <cell r="P103">
            <v>150</v>
          </cell>
          <cell r="Q103">
            <v>150</v>
          </cell>
          <cell r="R103" t="str">
            <v>MARAD</v>
          </cell>
        </row>
        <row r="104">
          <cell r="L104">
            <v>2000</v>
          </cell>
          <cell r="M104">
            <v>2000</v>
          </cell>
          <cell r="N104">
            <v>2000</v>
          </cell>
          <cell r="O104">
            <v>2000</v>
          </cell>
          <cell r="P104">
            <v>2000</v>
          </cell>
          <cell r="Q104">
            <v>2000</v>
          </cell>
          <cell r="R104" t="str">
            <v>MARAD</v>
          </cell>
        </row>
        <row r="105">
          <cell r="L105">
            <v>50</v>
          </cell>
          <cell r="M105">
            <v>50</v>
          </cell>
          <cell r="N105">
            <v>50</v>
          </cell>
          <cell r="O105">
            <v>50</v>
          </cell>
          <cell r="P105">
            <v>50</v>
          </cell>
          <cell r="Q105">
            <v>50</v>
          </cell>
          <cell r="R105" t="str">
            <v>MARAD</v>
          </cell>
        </row>
        <row r="106">
          <cell r="L106">
            <v>1138.6861313868612</v>
          </cell>
          <cell r="M106">
            <v>1138.6861313868612</v>
          </cell>
          <cell r="N106">
            <v>1138.6861313868612</v>
          </cell>
          <cell r="O106">
            <v>1138.6861313868612</v>
          </cell>
          <cell r="P106">
            <v>1138.6861313868612</v>
          </cell>
          <cell r="Q106">
            <v>1138.6861313868612</v>
          </cell>
          <cell r="R106" t="str">
            <v>MARAD</v>
          </cell>
        </row>
        <row r="107">
          <cell r="L107">
            <v>4613.1386861313867</v>
          </cell>
          <cell r="M107">
            <v>4554.7445255474449</v>
          </cell>
          <cell r="N107">
            <v>4467.1532846715327</v>
          </cell>
          <cell r="O107">
            <v>4570.2189781021898</v>
          </cell>
          <cell r="P107">
            <v>4570.2189781021898</v>
          </cell>
          <cell r="Q107">
            <v>4992.7007299270072</v>
          </cell>
          <cell r="R107" t="str">
            <v>MARAD</v>
          </cell>
        </row>
        <row r="108">
          <cell r="L108">
            <v>3240.8759124087592</v>
          </cell>
          <cell r="M108">
            <v>3299.2700729927005</v>
          </cell>
          <cell r="N108">
            <v>3357.6642335766423</v>
          </cell>
          <cell r="O108">
            <v>3386.8613138686133</v>
          </cell>
          <cell r="P108">
            <v>3386.8613138686133</v>
          </cell>
          <cell r="Q108">
            <v>3416.0583941605837</v>
          </cell>
          <cell r="R108" t="str">
            <v>MARAD</v>
          </cell>
        </row>
        <row r="109">
          <cell r="L109">
            <v>5518</v>
          </cell>
          <cell r="M109">
            <v>5518</v>
          </cell>
          <cell r="N109">
            <v>5518</v>
          </cell>
          <cell r="O109">
            <v>5518</v>
          </cell>
          <cell r="P109">
            <v>5518</v>
          </cell>
          <cell r="Q109">
            <v>5518</v>
          </cell>
          <cell r="R109" t="str">
            <v>MARAD</v>
          </cell>
        </row>
        <row r="110">
          <cell r="L110">
            <v>3334</v>
          </cell>
          <cell r="M110">
            <v>3334</v>
          </cell>
          <cell r="N110">
            <v>3334</v>
          </cell>
          <cell r="O110">
            <v>3334</v>
          </cell>
          <cell r="P110">
            <v>3334</v>
          </cell>
          <cell r="Q110">
            <v>3334</v>
          </cell>
          <cell r="R110" t="str">
            <v>MARAD</v>
          </cell>
        </row>
        <row r="111">
          <cell r="L111">
            <v>5000</v>
          </cell>
          <cell r="M111">
            <v>5000</v>
          </cell>
          <cell r="N111">
            <v>5000</v>
          </cell>
          <cell r="O111">
            <v>5000</v>
          </cell>
          <cell r="P111">
            <v>5000</v>
          </cell>
          <cell r="Q111">
            <v>5000</v>
          </cell>
          <cell r="R111" t="str">
            <v>MARAD</v>
          </cell>
        </row>
        <row r="112">
          <cell r="L112">
            <v>3666</v>
          </cell>
          <cell r="M112">
            <v>3666</v>
          </cell>
          <cell r="N112">
            <v>3666</v>
          </cell>
          <cell r="O112">
            <v>3666</v>
          </cell>
          <cell r="P112">
            <v>3666</v>
          </cell>
          <cell r="Q112">
            <v>3666</v>
          </cell>
          <cell r="R112" t="str">
            <v>MARAD</v>
          </cell>
        </row>
        <row r="113">
          <cell r="I113">
            <v>3333</v>
          </cell>
          <cell r="J113">
            <v>3333</v>
          </cell>
          <cell r="K113">
            <v>3333</v>
          </cell>
          <cell r="L113">
            <v>3583</v>
          </cell>
          <cell r="M113">
            <v>3583</v>
          </cell>
          <cell r="N113">
            <v>3583</v>
          </cell>
          <cell r="O113">
            <v>3583</v>
          </cell>
          <cell r="P113">
            <v>3583</v>
          </cell>
          <cell r="Q113">
            <v>3583</v>
          </cell>
          <cell r="R113" t="str">
            <v>MARAD</v>
          </cell>
        </row>
        <row r="114">
          <cell r="I114">
            <v>1000</v>
          </cell>
          <cell r="J114">
            <v>1000</v>
          </cell>
          <cell r="K114">
            <v>1000</v>
          </cell>
          <cell r="L114">
            <v>1000</v>
          </cell>
          <cell r="M114">
            <v>1000</v>
          </cell>
          <cell r="N114">
            <v>1000</v>
          </cell>
          <cell r="O114">
            <v>1000</v>
          </cell>
          <cell r="P114">
            <v>1000</v>
          </cell>
          <cell r="Q114">
            <v>1000</v>
          </cell>
          <cell r="R114" t="str">
            <v>MARAD</v>
          </cell>
        </row>
        <row r="115">
          <cell r="M115">
            <v>5417</v>
          </cell>
          <cell r="N115">
            <v>5417</v>
          </cell>
          <cell r="O115">
            <v>5417</v>
          </cell>
          <cell r="P115">
            <v>5417</v>
          </cell>
          <cell r="Q115">
            <v>5417</v>
          </cell>
          <cell r="R115" t="str">
            <v>MARAD</v>
          </cell>
        </row>
        <row r="116">
          <cell r="O116">
            <v>4166</v>
          </cell>
          <cell r="P116">
            <v>4166</v>
          </cell>
          <cell r="Q116">
            <v>4166</v>
          </cell>
          <cell r="R116" t="str">
            <v>MARAD</v>
          </cell>
        </row>
        <row r="117">
          <cell r="I117">
            <v>4167</v>
          </cell>
          <cell r="J117">
            <v>4167</v>
          </cell>
          <cell r="K117">
            <v>4167</v>
          </cell>
          <cell r="L117">
            <v>3000</v>
          </cell>
          <cell r="M117">
            <v>3000</v>
          </cell>
          <cell r="N117">
            <v>3000</v>
          </cell>
          <cell r="O117">
            <v>3000</v>
          </cell>
          <cell r="P117">
            <v>3000</v>
          </cell>
          <cell r="Q117">
            <v>3000</v>
          </cell>
          <cell r="R117" t="str">
            <v>MARAD</v>
          </cell>
        </row>
        <row r="118">
          <cell r="J118">
            <v>4167</v>
          </cell>
          <cell r="K118">
            <v>4167</v>
          </cell>
          <cell r="L118">
            <v>3583</v>
          </cell>
          <cell r="M118">
            <v>3583</v>
          </cell>
          <cell r="N118">
            <v>3583</v>
          </cell>
          <cell r="O118">
            <v>3583</v>
          </cell>
          <cell r="P118">
            <v>3583</v>
          </cell>
          <cell r="Q118">
            <v>3583</v>
          </cell>
          <cell r="R118" t="str">
            <v>MARAD</v>
          </cell>
        </row>
        <row r="119">
          <cell r="I119">
            <v>3000</v>
          </cell>
          <cell r="J119">
            <v>3000</v>
          </cell>
          <cell r="K119">
            <v>3000</v>
          </cell>
          <cell r="L119">
            <v>2976</v>
          </cell>
          <cell r="M119">
            <v>2976</v>
          </cell>
          <cell r="N119">
            <v>2976</v>
          </cell>
          <cell r="O119">
            <v>2976</v>
          </cell>
          <cell r="P119">
            <v>2976</v>
          </cell>
          <cell r="Q119">
            <v>2976</v>
          </cell>
          <cell r="R119" t="str">
            <v>MARAD</v>
          </cell>
        </row>
        <row r="120">
          <cell r="I120">
            <v>4583</v>
          </cell>
          <cell r="J120">
            <v>4583</v>
          </cell>
          <cell r="K120">
            <v>4583</v>
          </cell>
          <cell r="L120">
            <v>4624</v>
          </cell>
          <cell r="M120">
            <v>4624</v>
          </cell>
          <cell r="N120">
            <v>4624</v>
          </cell>
          <cell r="O120">
            <v>4624</v>
          </cell>
          <cell r="P120">
            <v>4624</v>
          </cell>
          <cell r="Q120">
            <v>4624</v>
          </cell>
          <cell r="R120" t="str">
            <v>MARAD</v>
          </cell>
        </row>
        <row r="121">
          <cell r="I121">
            <v>6333</v>
          </cell>
          <cell r="J121">
            <v>6333</v>
          </cell>
          <cell r="K121">
            <v>6333</v>
          </cell>
          <cell r="L121">
            <v>6324</v>
          </cell>
          <cell r="M121">
            <v>6324</v>
          </cell>
          <cell r="N121">
            <v>6324</v>
          </cell>
          <cell r="O121">
            <v>6324</v>
          </cell>
          <cell r="P121">
            <v>6324</v>
          </cell>
          <cell r="Q121">
            <v>6324</v>
          </cell>
          <cell r="R121" t="str">
            <v>MARAD</v>
          </cell>
        </row>
        <row r="122">
          <cell r="I122">
            <v>3417</v>
          </cell>
          <cell r="J122">
            <v>3417</v>
          </cell>
          <cell r="K122">
            <v>3417</v>
          </cell>
          <cell r="L122">
            <v>3408</v>
          </cell>
          <cell r="M122">
            <v>3408</v>
          </cell>
          <cell r="N122">
            <v>3408</v>
          </cell>
          <cell r="O122">
            <v>3408</v>
          </cell>
          <cell r="P122">
            <v>3408</v>
          </cell>
          <cell r="Q122">
            <v>3408</v>
          </cell>
          <cell r="R122" t="str">
            <v>MARAD</v>
          </cell>
        </row>
        <row r="123">
          <cell r="I123">
            <v>4333</v>
          </cell>
          <cell r="J123">
            <v>4333</v>
          </cell>
          <cell r="K123">
            <v>4333</v>
          </cell>
          <cell r="L123">
            <v>4306</v>
          </cell>
          <cell r="M123">
            <v>4306</v>
          </cell>
          <cell r="N123">
            <v>4306</v>
          </cell>
          <cell r="O123">
            <v>4306</v>
          </cell>
          <cell r="P123">
            <v>4306</v>
          </cell>
          <cell r="Q123">
            <v>4306</v>
          </cell>
          <cell r="R123" t="str">
            <v>MARAD</v>
          </cell>
        </row>
        <row r="124">
          <cell r="I124">
            <v>3500</v>
          </cell>
          <cell r="J124">
            <v>3500</v>
          </cell>
          <cell r="K124">
            <v>3500</v>
          </cell>
          <cell r="L124">
            <v>2500</v>
          </cell>
          <cell r="M124">
            <v>2500</v>
          </cell>
          <cell r="N124">
            <v>2500</v>
          </cell>
          <cell r="O124">
            <v>2500</v>
          </cell>
          <cell r="P124">
            <v>2500</v>
          </cell>
          <cell r="Q124">
            <v>2500</v>
          </cell>
          <cell r="R124" t="str">
            <v>MARAD</v>
          </cell>
        </row>
        <row r="125">
          <cell r="I125">
            <v>5250</v>
          </cell>
          <cell r="J125">
            <v>5250</v>
          </cell>
          <cell r="K125">
            <v>5250</v>
          </cell>
          <cell r="L125">
            <v>5232</v>
          </cell>
          <cell r="M125">
            <v>5232</v>
          </cell>
          <cell r="N125">
            <v>5232</v>
          </cell>
          <cell r="O125">
            <v>5232</v>
          </cell>
          <cell r="P125">
            <v>5232</v>
          </cell>
          <cell r="Q125">
            <v>5232</v>
          </cell>
          <cell r="R125" t="str">
            <v>MARAD</v>
          </cell>
        </row>
        <row r="126">
          <cell r="I126">
            <v>5000</v>
          </cell>
          <cell r="J126">
            <v>5000</v>
          </cell>
          <cell r="K126">
            <v>5000</v>
          </cell>
          <cell r="L126">
            <v>5219</v>
          </cell>
          <cell r="M126">
            <v>5219</v>
          </cell>
          <cell r="N126">
            <v>5219</v>
          </cell>
          <cell r="O126">
            <v>5219</v>
          </cell>
          <cell r="P126">
            <v>5219</v>
          </cell>
          <cell r="Q126">
            <v>5219</v>
          </cell>
          <cell r="R126" t="str">
            <v>MARAD</v>
          </cell>
        </row>
        <row r="127">
          <cell r="I127">
            <v>3917</v>
          </cell>
          <cell r="J127">
            <v>3917</v>
          </cell>
          <cell r="K127">
            <v>3917</v>
          </cell>
          <cell r="L127">
            <v>3894</v>
          </cell>
          <cell r="M127">
            <v>3894</v>
          </cell>
          <cell r="N127">
            <v>3894</v>
          </cell>
          <cell r="O127">
            <v>3894</v>
          </cell>
          <cell r="P127">
            <v>3894</v>
          </cell>
          <cell r="Q127">
            <v>3894</v>
          </cell>
          <cell r="R127" t="str">
            <v>MARAD</v>
          </cell>
        </row>
        <row r="128">
          <cell r="I128">
            <v>9583</v>
          </cell>
          <cell r="J128">
            <v>9583</v>
          </cell>
          <cell r="K128">
            <v>9583</v>
          </cell>
          <cell r="L128">
            <v>9610</v>
          </cell>
          <cell r="M128">
            <v>9610</v>
          </cell>
          <cell r="N128">
            <v>9610</v>
          </cell>
          <cell r="O128">
            <v>9610</v>
          </cell>
          <cell r="P128">
            <v>9610</v>
          </cell>
          <cell r="Q128">
            <v>9610</v>
          </cell>
          <cell r="R128" t="str">
            <v>MARAD</v>
          </cell>
        </row>
        <row r="129">
          <cell r="I129">
            <v>1917</v>
          </cell>
          <cell r="J129">
            <v>1917</v>
          </cell>
          <cell r="K129">
            <v>1917</v>
          </cell>
          <cell r="L129">
            <v>1917</v>
          </cell>
          <cell r="M129">
            <v>1917</v>
          </cell>
          <cell r="N129">
            <v>1917</v>
          </cell>
          <cell r="O129">
            <v>1917</v>
          </cell>
          <cell r="P129">
            <v>1917</v>
          </cell>
          <cell r="Q129">
            <v>1917</v>
          </cell>
          <cell r="R129" t="str">
            <v>MARAD</v>
          </cell>
        </row>
        <row r="130">
          <cell r="I130">
            <v>6400</v>
          </cell>
          <cell r="J130">
            <v>6400</v>
          </cell>
          <cell r="K130">
            <v>6400</v>
          </cell>
          <cell r="L130">
            <v>3480</v>
          </cell>
          <cell r="M130">
            <v>3480</v>
          </cell>
          <cell r="N130">
            <v>3480</v>
          </cell>
          <cell r="O130">
            <v>3480</v>
          </cell>
          <cell r="P130">
            <v>3480</v>
          </cell>
          <cell r="Q130">
            <v>3480</v>
          </cell>
          <cell r="R130" t="str">
            <v>MARAD</v>
          </cell>
        </row>
        <row r="131">
          <cell r="I131">
            <v>13146.6</v>
          </cell>
          <cell r="J131">
            <v>13980</v>
          </cell>
          <cell r="K131">
            <v>13980</v>
          </cell>
          <cell r="L131">
            <v>16434.8</v>
          </cell>
          <cell r="M131">
            <v>17518.2</v>
          </cell>
          <cell r="N131">
            <v>17518.2</v>
          </cell>
          <cell r="O131">
            <v>18351.400000000001</v>
          </cell>
          <cell r="P131">
            <v>18351.400000000001</v>
          </cell>
          <cell r="Q131">
            <v>18351.400000000001</v>
          </cell>
          <cell r="R131" t="str">
            <v>MARAD</v>
          </cell>
        </row>
        <row r="132">
          <cell r="I132">
            <v>600</v>
          </cell>
          <cell r="J132">
            <v>600</v>
          </cell>
          <cell r="K132">
            <v>600</v>
          </cell>
          <cell r="L132">
            <v>600</v>
          </cell>
          <cell r="M132">
            <v>600</v>
          </cell>
          <cell r="N132">
            <v>600</v>
          </cell>
          <cell r="O132">
            <v>600</v>
          </cell>
          <cell r="P132">
            <v>600</v>
          </cell>
          <cell r="Q132">
            <v>600</v>
          </cell>
          <cell r="R132" t="str">
            <v>MARAD</v>
          </cell>
        </row>
        <row r="133">
          <cell r="I133">
            <v>13000</v>
          </cell>
          <cell r="J133">
            <v>13000</v>
          </cell>
          <cell r="K133">
            <v>13000</v>
          </cell>
          <cell r="L133">
            <v>3000</v>
          </cell>
          <cell r="M133">
            <v>2000</v>
          </cell>
          <cell r="N133">
            <v>3000</v>
          </cell>
          <cell r="O133">
            <v>5000</v>
          </cell>
          <cell r="P133">
            <v>5000</v>
          </cell>
          <cell r="Q133">
            <v>5000</v>
          </cell>
          <cell r="R133" t="str">
            <v>MARAD</v>
          </cell>
        </row>
        <row r="134">
          <cell r="I134">
            <v>500</v>
          </cell>
          <cell r="J134">
            <v>500</v>
          </cell>
          <cell r="K134">
            <v>500</v>
          </cell>
          <cell r="L134">
            <v>200</v>
          </cell>
          <cell r="M134">
            <v>200</v>
          </cell>
          <cell r="N134">
            <v>200</v>
          </cell>
          <cell r="O134">
            <v>500</v>
          </cell>
          <cell r="P134">
            <v>500</v>
          </cell>
          <cell r="Q134">
            <v>500</v>
          </cell>
          <cell r="R134" t="str">
            <v>MARAD</v>
          </cell>
        </row>
        <row r="135">
          <cell r="I135">
            <v>6599.2366412213732</v>
          </cell>
          <cell r="J135">
            <v>6671.7557251908393</v>
          </cell>
          <cell r="K135">
            <v>6686.2595419847321</v>
          </cell>
          <cell r="L135">
            <v>5693.4306569343062</v>
          </cell>
          <cell r="M135">
            <v>5693.4306569343062</v>
          </cell>
          <cell r="N135">
            <v>5693.4306569343062</v>
          </cell>
          <cell r="O135">
            <v>5693.4306569343062</v>
          </cell>
          <cell r="P135">
            <v>5693.4306569343062</v>
          </cell>
          <cell r="Q135">
            <v>5693.4306569343062</v>
          </cell>
          <cell r="R135" t="str">
            <v>MARAD</v>
          </cell>
        </row>
        <row r="136">
          <cell r="I136">
            <v>26343.282442748092</v>
          </cell>
          <cell r="J136">
            <v>25980.687022900762</v>
          </cell>
          <cell r="K136">
            <v>26343.282442748092</v>
          </cell>
          <cell r="L136">
            <v>23065.693430656931</v>
          </cell>
          <cell r="M136">
            <v>22773.722627737225</v>
          </cell>
          <cell r="N136">
            <v>22335.766423357662</v>
          </cell>
          <cell r="O136">
            <v>22851.094890510947</v>
          </cell>
          <cell r="P136">
            <v>22851.094890510947</v>
          </cell>
          <cell r="Q136">
            <v>24963.503649635033</v>
          </cell>
          <cell r="R136" t="str">
            <v>MARAD</v>
          </cell>
        </row>
        <row r="137">
          <cell r="I137">
            <v>21103.053435114503</v>
          </cell>
          <cell r="J137">
            <v>21103.053435114503</v>
          </cell>
          <cell r="K137">
            <v>21103.053435114503</v>
          </cell>
          <cell r="L137">
            <v>16204.379562043794</v>
          </cell>
          <cell r="M137">
            <v>16496.350364963502</v>
          </cell>
          <cell r="N137">
            <v>16788.321167883209</v>
          </cell>
          <cell r="O137">
            <v>16934.306569343065</v>
          </cell>
          <cell r="P137">
            <v>16934.306569343065</v>
          </cell>
          <cell r="Q137">
            <v>17080.291970802919</v>
          </cell>
          <cell r="R137" t="str">
            <v>MARAD</v>
          </cell>
        </row>
        <row r="138">
          <cell r="I138">
            <v>3667</v>
          </cell>
          <cell r="J138">
            <v>3667</v>
          </cell>
          <cell r="K138">
            <v>3667</v>
          </cell>
          <cell r="L138">
            <v>3674</v>
          </cell>
          <cell r="M138">
            <v>3674</v>
          </cell>
          <cell r="N138">
            <v>3674</v>
          </cell>
          <cell r="O138">
            <v>3674</v>
          </cell>
          <cell r="P138">
            <v>3674</v>
          </cell>
          <cell r="Q138">
            <v>3674</v>
          </cell>
          <cell r="R138" t="str">
            <v>PR</v>
          </cell>
        </row>
        <row r="139">
          <cell r="I139">
            <v>5000</v>
          </cell>
          <cell r="J139">
            <v>5000</v>
          </cell>
          <cell r="K139">
            <v>5000</v>
          </cell>
          <cell r="L139">
            <v>5006</v>
          </cell>
          <cell r="M139">
            <v>5006</v>
          </cell>
          <cell r="N139">
            <v>5006</v>
          </cell>
          <cell r="O139">
            <v>5006</v>
          </cell>
          <cell r="P139">
            <v>5006</v>
          </cell>
          <cell r="Q139">
            <v>5006</v>
          </cell>
          <cell r="R139" t="str">
            <v>PR</v>
          </cell>
        </row>
        <row r="140">
          <cell r="I140">
            <v>3667</v>
          </cell>
          <cell r="J140">
            <v>3667</v>
          </cell>
          <cell r="K140">
            <v>3667</v>
          </cell>
          <cell r="L140">
            <v>3706</v>
          </cell>
          <cell r="M140">
            <v>3706</v>
          </cell>
          <cell r="N140">
            <v>3706</v>
          </cell>
          <cell r="O140">
            <v>3706</v>
          </cell>
          <cell r="P140">
            <v>3706</v>
          </cell>
          <cell r="Q140">
            <v>3706</v>
          </cell>
          <cell r="R140" t="str">
            <v>PR</v>
          </cell>
        </row>
        <row r="141">
          <cell r="L141">
            <v>10833</v>
          </cell>
          <cell r="M141">
            <v>10833</v>
          </cell>
          <cell r="N141">
            <v>10833</v>
          </cell>
          <cell r="O141">
            <v>10833</v>
          </cell>
          <cell r="P141">
            <v>10833</v>
          </cell>
          <cell r="Q141">
            <v>10833</v>
          </cell>
          <cell r="R141" t="str">
            <v>PR</v>
          </cell>
        </row>
        <row r="142">
          <cell r="L142">
            <v>3666</v>
          </cell>
          <cell r="M142">
            <v>3666</v>
          </cell>
          <cell r="N142">
            <v>3666</v>
          </cell>
          <cell r="O142">
            <v>3666</v>
          </cell>
          <cell r="P142">
            <v>3666</v>
          </cell>
          <cell r="Q142">
            <v>3666</v>
          </cell>
          <cell r="R142" t="str">
            <v>PR</v>
          </cell>
        </row>
        <row r="143">
          <cell r="I143">
            <v>3750</v>
          </cell>
          <cell r="J143">
            <v>3750</v>
          </cell>
          <cell r="K143">
            <v>3750</v>
          </cell>
          <cell r="N143">
            <v>4166</v>
          </cell>
          <cell r="O143">
            <v>4166</v>
          </cell>
          <cell r="P143">
            <v>4166</v>
          </cell>
          <cell r="Q143">
            <v>4166</v>
          </cell>
          <cell r="R143" t="str">
            <v>PR</v>
          </cell>
        </row>
        <row r="144">
          <cell r="I144">
            <v>3200</v>
          </cell>
          <cell r="J144">
            <v>3200</v>
          </cell>
          <cell r="K144">
            <v>3200</v>
          </cell>
          <cell r="L144">
            <v>2400</v>
          </cell>
          <cell r="M144">
            <v>2400</v>
          </cell>
          <cell r="N144">
            <v>2400</v>
          </cell>
          <cell r="O144">
            <v>2400</v>
          </cell>
          <cell r="P144">
            <v>2400</v>
          </cell>
          <cell r="Q144">
            <v>2400</v>
          </cell>
          <cell r="R144" t="str">
            <v>PR</v>
          </cell>
        </row>
        <row r="145">
          <cell r="I145">
            <v>3856.8</v>
          </cell>
          <cell r="J145">
            <v>3856.8</v>
          </cell>
          <cell r="K145">
            <v>3856.8</v>
          </cell>
          <cell r="L145">
            <v>5857</v>
          </cell>
          <cell r="M145">
            <v>5857</v>
          </cell>
          <cell r="N145">
            <v>6690.2000000000007</v>
          </cell>
          <cell r="O145">
            <v>6690.2000000000007</v>
          </cell>
          <cell r="P145">
            <v>6690.2000000000007</v>
          </cell>
          <cell r="Q145">
            <v>6690.2000000000007</v>
          </cell>
          <cell r="R145" t="str">
            <v>PR</v>
          </cell>
        </row>
        <row r="146">
          <cell r="I146">
            <v>200</v>
          </cell>
          <cell r="J146">
            <v>200</v>
          </cell>
          <cell r="K146">
            <v>200</v>
          </cell>
          <cell r="L146">
            <v>200</v>
          </cell>
          <cell r="M146">
            <v>5000</v>
          </cell>
          <cell r="N146">
            <v>200</v>
          </cell>
          <cell r="O146">
            <v>200</v>
          </cell>
          <cell r="P146">
            <v>200</v>
          </cell>
          <cell r="Q146">
            <v>200</v>
          </cell>
          <cell r="R146" t="str">
            <v>PR</v>
          </cell>
        </row>
        <row r="147">
          <cell r="I147">
            <v>2000</v>
          </cell>
          <cell r="J147">
            <v>2000</v>
          </cell>
          <cell r="K147">
            <v>2000</v>
          </cell>
          <cell r="L147">
            <v>500</v>
          </cell>
          <cell r="M147">
            <v>500</v>
          </cell>
          <cell r="N147">
            <v>500</v>
          </cell>
          <cell r="O147">
            <v>1000</v>
          </cell>
          <cell r="P147">
            <v>1000</v>
          </cell>
          <cell r="Q147">
            <v>1000</v>
          </cell>
          <cell r="R147" t="str">
            <v>PR</v>
          </cell>
        </row>
        <row r="148">
          <cell r="I148">
            <v>100</v>
          </cell>
          <cell r="J148">
            <v>100</v>
          </cell>
          <cell r="K148">
            <v>100</v>
          </cell>
          <cell r="L148">
            <v>100</v>
          </cell>
          <cell r="M148">
            <v>100</v>
          </cell>
          <cell r="N148">
            <v>100</v>
          </cell>
          <cell r="O148">
            <v>100</v>
          </cell>
          <cell r="P148">
            <v>100</v>
          </cell>
          <cell r="Q148">
            <v>100</v>
          </cell>
          <cell r="R148" t="str">
            <v>PR</v>
          </cell>
        </row>
        <row r="149">
          <cell r="I149">
            <v>1389.3129770992366</v>
          </cell>
          <cell r="J149">
            <v>1404.5801526717557</v>
          </cell>
          <cell r="K149">
            <v>1407.6335877862596</v>
          </cell>
          <cell r="L149">
            <v>1708.0291970802921</v>
          </cell>
          <cell r="M149">
            <v>1708.0291970802921</v>
          </cell>
          <cell r="N149">
            <v>1708.0291970802921</v>
          </cell>
          <cell r="O149">
            <v>1708.0291970802921</v>
          </cell>
          <cell r="P149">
            <v>1708.0291970802921</v>
          </cell>
          <cell r="Q149">
            <v>1708.0291970802921</v>
          </cell>
          <cell r="R149" t="str">
            <v>PR</v>
          </cell>
        </row>
        <row r="150">
          <cell r="I150">
            <v>5545.9541984732823</v>
          </cell>
          <cell r="J150">
            <v>5469.6183206106871</v>
          </cell>
          <cell r="K150">
            <v>5545.9541984732823</v>
          </cell>
          <cell r="L150">
            <v>6919.7080291970806</v>
          </cell>
          <cell r="M150">
            <v>6832.1167883211683</v>
          </cell>
          <cell r="N150">
            <v>6700.7299270072999</v>
          </cell>
          <cell r="O150">
            <v>6855.3284671532847</v>
          </cell>
          <cell r="P150">
            <v>6855.3284671532847</v>
          </cell>
          <cell r="Q150">
            <v>7489.0510948905112</v>
          </cell>
          <cell r="R150" t="str">
            <v>PR</v>
          </cell>
        </row>
        <row r="151">
          <cell r="I151">
            <v>4442.7480916030536</v>
          </cell>
          <cell r="J151">
            <v>4442.7480916030536</v>
          </cell>
          <cell r="K151">
            <v>4442.7480916030536</v>
          </cell>
          <cell r="L151">
            <v>4861.3138686131388</v>
          </cell>
          <cell r="M151">
            <v>4948.905109489051</v>
          </cell>
          <cell r="N151">
            <v>5036.4963503649633</v>
          </cell>
          <cell r="O151">
            <v>5080.2919708029203</v>
          </cell>
          <cell r="P151">
            <v>5080.2919708029203</v>
          </cell>
          <cell r="Q151">
            <v>5124.0875912408765</v>
          </cell>
          <cell r="R151" t="str">
            <v>PR</v>
          </cell>
        </row>
        <row r="152">
          <cell r="I152">
            <v>1000</v>
          </cell>
          <cell r="J152">
            <v>1000</v>
          </cell>
          <cell r="K152">
            <v>1000</v>
          </cell>
          <cell r="L152">
            <v>1000</v>
          </cell>
          <cell r="M152">
            <v>1000</v>
          </cell>
          <cell r="N152">
            <v>1000</v>
          </cell>
          <cell r="O152">
            <v>1000</v>
          </cell>
          <cell r="P152">
            <v>1000</v>
          </cell>
          <cell r="Q152">
            <v>1000</v>
          </cell>
          <cell r="R152" t="str">
            <v>MARAD</v>
          </cell>
        </row>
        <row r="153">
          <cell r="J153">
            <v>3750</v>
          </cell>
          <cell r="K153">
            <v>3750</v>
          </cell>
          <cell r="N153">
            <v>3750</v>
          </cell>
          <cell r="O153">
            <v>3750</v>
          </cell>
          <cell r="P153">
            <v>3750</v>
          </cell>
          <cell r="Q153">
            <v>3750</v>
          </cell>
          <cell r="R153" t="str">
            <v>MARAD</v>
          </cell>
        </row>
        <row r="154">
          <cell r="L154">
            <v>4333</v>
          </cell>
          <cell r="M154">
            <v>4333</v>
          </cell>
          <cell r="N154">
            <v>4333</v>
          </cell>
          <cell r="O154">
            <v>4333</v>
          </cell>
          <cell r="P154">
            <v>4333</v>
          </cell>
          <cell r="Q154">
            <v>4333</v>
          </cell>
          <cell r="R154" t="str">
            <v>MARAD</v>
          </cell>
        </row>
        <row r="155">
          <cell r="I155">
            <v>2750</v>
          </cell>
          <cell r="J155">
            <v>2750</v>
          </cell>
          <cell r="K155">
            <v>2750</v>
          </cell>
          <cell r="L155">
            <v>2746</v>
          </cell>
          <cell r="M155">
            <v>2746</v>
          </cell>
          <cell r="N155">
            <v>2746</v>
          </cell>
          <cell r="O155">
            <v>2746</v>
          </cell>
          <cell r="P155">
            <v>2746</v>
          </cell>
          <cell r="Q155">
            <v>2746</v>
          </cell>
          <cell r="R155" t="str">
            <v>MARAD</v>
          </cell>
        </row>
        <row r="156">
          <cell r="I156">
            <v>3917</v>
          </cell>
          <cell r="J156">
            <v>3917</v>
          </cell>
          <cell r="K156">
            <v>3917</v>
          </cell>
          <cell r="L156">
            <v>3858</v>
          </cell>
          <cell r="M156">
            <v>3858</v>
          </cell>
          <cell r="N156">
            <v>3858</v>
          </cell>
          <cell r="O156">
            <v>3858</v>
          </cell>
          <cell r="P156">
            <v>3858</v>
          </cell>
          <cell r="Q156">
            <v>3858</v>
          </cell>
          <cell r="R156" t="str">
            <v>MARAD</v>
          </cell>
        </row>
        <row r="157">
          <cell r="I157">
            <v>3917</v>
          </cell>
          <cell r="J157">
            <v>3917</v>
          </cell>
          <cell r="K157">
            <v>3917</v>
          </cell>
          <cell r="L157">
            <v>3884</v>
          </cell>
          <cell r="M157">
            <v>3884</v>
          </cell>
          <cell r="N157">
            <v>3884</v>
          </cell>
          <cell r="O157">
            <v>3884</v>
          </cell>
          <cell r="P157">
            <v>3884</v>
          </cell>
          <cell r="Q157">
            <v>3884</v>
          </cell>
          <cell r="R157" t="str">
            <v>MARAD</v>
          </cell>
        </row>
        <row r="158">
          <cell r="I158">
            <v>8167</v>
          </cell>
          <cell r="J158">
            <v>8167</v>
          </cell>
          <cell r="K158">
            <v>8167</v>
          </cell>
          <cell r="L158">
            <v>8106</v>
          </cell>
          <cell r="M158">
            <v>8106</v>
          </cell>
          <cell r="N158">
            <v>8106</v>
          </cell>
          <cell r="O158">
            <v>8106</v>
          </cell>
          <cell r="P158">
            <v>8106</v>
          </cell>
          <cell r="Q158">
            <v>8106</v>
          </cell>
          <cell r="R158" t="str">
            <v>MARAD</v>
          </cell>
        </row>
        <row r="159">
          <cell r="I159">
            <v>3417</v>
          </cell>
          <cell r="J159">
            <v>3417</v>
          </cell>
          <cell r="K159">
            <v>3417</v>
          </cell>
          <cell r="L159">
            <v>3364</v>
          </cell>
          <cell r="M159">
            <v>3364</v>
          </cell>
          <cell r="N159">
            <v>3364</v>
          </cell>
          <cell r="O159">
            <v>3364</v>
          </cell>
          <cell r="P159">
            <v>3364</v>
          </cell>
          <cell r="Q159">
            <v>3364</v>
          </cell>
          <cell r="R159" t="str">
            <v>MARAD</v>
          </cell>
        </row>
        <row r="160">
          <cell r="I160">
            <v>4000</v>
          </cell>
          <cell r="J160">
            <v>4000</v>
          </cell>
          <cell r="K160">
            <v>4000</v>
          </cell>
          <cell r="L160">
            <v>4020</v>
          </cell>
          <cell r="M160">
            <v>4020</v>
          </cell>
          <cell r="N160">
            <v>4020</v>
          </cell>
          <cell r="O160">
            <v>4020</v>
          </cell>
          <cell r="P160">
            <v>4020</v>
          </cell>
          <cell r="Q160">
            <v>4020</v>
          </cell>
          <cell r="R160" t="str">
            <v>MARAD</v>
          </cell>
        </row>
        <row r="161">
          <cell r="I161">
            <v>5433.6</v>
          </cell>
          <cell r="J161">
            <v>6183.6</v>
          </cell>
          <cell r="K161">
            <v>6183.6</v>
          </cell>
          <cell r="L161">
            <v>6262.2000000000007</v>
          </cell>
          <cell r="M161">
            <v>6262.2000000000007</v>
          </cell>
          <cell r="N161">
            <v>7012.2000000000007</v>
          </cell>
          <cell r="O161">
            <v>7012.2000000000007</v>
          </cell>
          <cell r="P161">
            <v>7012.2000000000007</v>
          </cell>
          <cell r="Q161">
            <v>7012.2000000000007</v>
          </cell>
          <cell r="R161" t="str">
            <v>MARAD</v>
          </cell>
        </row>
        <row r="162">
          <cell r="I162">
            <v>500</v>
          </cell>
          <cell r="J162">
            <v>500</v>
          </cell>
          <cell r="K162">
            <v>500</v>
          </cell>
          <cell r="L162">
            <v>500</v>
          </cell>
          <cell r="M162">
            <v>500</v>
          </cell>
          <cell r="N162">
            <v>500</v>
          </cell>
          <cell r="O162">
            <v>500</v>
          </cell>
          <cell r="P162">
            <v>500</v>
          </cell>
          <cell r="Q162">
            <v>500</v>
          </cell>
          <cell r="R162" t="str">
            <v>MARAD</v>
          </cell>
        </row>
        <row r="163">
          <cell r="I163">
            <v>2000</v>
          </cell>
          <cell r="J163">
            <v>2000</v>
          </cell>
          <cell r="K163">
            <v>2000</v>
          </cell>
          <cell r="L163">
            <v>1500</v>
          </cell>
          <cell r="M163">
            <v>1500</v>
          </cell>
          <cell r="N163">
            <v>1500</v>
          </cell>
          <cell r="O163">
            <v>2000</v>
          </cell>
          <cell r="P163">
            <v>2000</v>
          </cell>
          <cell r="Q163">
            <v>2000</v>
          </cell>
          <cell r="R163" t="str">
            <v>MARAD</v>
          </cell>
        </row>
        <row r="164">
          <cell r="I164">
            <v>100</v>
          </cell>
          <cell r="J164">
            <v>100</v>
          </cell>
          <cell r="K164">
            <v>100</v>
          </cell>
          <cell r="L164">
            <v>100</v>
          </cell>
          <cell r="M164">
            <v>100</v>
          </cell>
          <cell r="N164">
            <v>100</v>
          </cell>
          <cell r="O164">
            <v>100</v>
          </cell>
          <cell r="P164">
            <v>100</v>
          </cell>
          <cell r="Q164">
            <v>100</v>
          </cell>
          <cell r="R164" t="str">
            <v>MARAD</v>
          </cell>
        </row>
        <row r="165">
          <cell r="I165">
            <v>2431.2977099236641</v>
          </cell>
          <cell r="J165">
            <v>2458.0152671755723</v>
          </cell>
          <cell r="K165">
            <v>2463.3587786259541</v>
          </cell>
          <cell r="L165">
            <v>2277.3722627737225</v>
          </cell>
          <cell r="M165">
            <v>2277.3722627737225</v>
          </cell>
          <cell r="N165">
            <v>2277.3722627737225</v>
          </cell>
          <cell r="O165">
            <v>2277.3722627737225</v>
          </cell>
          <cell r="P165">
            <v>2277.3722627737225</v>
          </cell>
          <cell r="Q165">
            <v>2277.3722627737225</v>
          </cell>
          <cell r="R165" t="str">
            <v>MARAD</v>
          </cell>
        </row>
        <row r="166">
          <cell r="I166">
            <v>9705.4198473282449</v>
          </cell>
          <cell r="J166">
            <v>9571.8320610687024</v>
          </cell>
          <cell r="K166">
            <v>9705.4198473282449</v>
          </cell>
          <cell r="L166">
            <v>9226.2773722627735</v>
          </cell>
          <cell r="M166">
            <v>9109.4890510948899</v>
          </cell>
          <cell r="N166">
            <v>8934.3065693430653</v>
          </cell>
          <cell r="O166">
            <v>9140.4379562043796</v>
          </cell>
          <cell r="P166">
            <v>9140.4379562043796</v>
          </cell>
          <cell r="Q166">
            <v>9985.4014598540143</v>
          </cell>
          <cell r="R166" t="str">
            <v>MARAD</v>
          </cell>
        </row>
        <row r="167">
          <cell r="I167">
            <v>7774.8091603053435</v>
          </cell>
          <cell r="J167">
            <v>7774.8091603053435</v>
          </cell>
          <cell r="K167">
            <v>7774.8091603053435</v>
          </cell>
          <cell r="L167">
            <v>6481.7518248175184</v>
          </cell>
          <cell r="M167">
            <v>6598.5401459854011</v>
          </cell>
          <cell r="N167">
            <v>6715.3284671532847</v>
          </cell>
          <cell r="O167">
            <v>6773.7226277372265</v>
          </cell>
          <cell r="P167">
            <v>6773.7226277372265</v>
          </cell>
          <cell r="Q167">
            <v>6832.1167883211674</v>
          </cell>
          <cell r="R167" t="str">
            <v>MARAD</v>
          </cell>
        </row>
        <row r="168">
          <cell r="I168">
            <v>3667</v>
          </cell>
          <cell r="J168">
            <v>3667</v>
          </cell>
          <cell r="K168">
            <v>3667</v>
          </cell>
          <cell r="L168">
            <v>3583</v>
          </cell>
          <cell r="M168">
            <v>3583</v>
          </cell>
          <cell r="N168">
            <v>3583</v>
          </cell>
          <cell r="O168">
            <v>3583</v>
          </cell>
          <cell r="P168">
            <v>3583</v>
          </cell>
          <cell r="Q168">
            <v>3583</v>
          </cell>
          <cell r="R168" t="str">
            <v>MARAD</v>
          </cell>
        </row>
        <row r="169">
          <cell r="I169">
            <v>6917</v>
          </cell>
          <cell r="J169">
            <v>6917</v>
          </cell>
          <cell r="K169">
            <v>6917</v>
          </cell>
          <cell r="L169">
            <v>6894</v>
          </cell>
          <cell r="M169">
            <v>6894</v>
          </cell>
          <cell r="N169">
            <v>6894</v>
          </cell>
          <cell r="O169">
            <v>6894</v>
          </cell>
          <cell r="P169">
            <v>6894</v>
          </cell>
          <cell r="Q169">
            <v>6894</v>
          </cell>
          <cell r="R169" t="str">
            <v>MARAD</v>
          </cell>
        </row>
        <row r="170">
          <cell r="I170">
            <v>4000</v>
          </cell>
          <cell r="J170">
            <v>4000</v>
          </cell>
          <cell r="K170">
            <v>4000</v>
          </cell>
          <cell r="L170">
            <v>3968</v>
          </cell>
          <cell r="M170">
            <v>3968</v>
          </cell>
          <cell r="N170">
            <v>3968</v>
          </cell>
          <cell r="O170">
            <v>3968</v>
          </cell>
          <cell r="P170">
            <v>3968</v>
          </cell>
          <cell r="Q170">
            <v>3968</v>
          </cell>
          <cell r="R170" t="str">
            <v>MARAD</v>
          </cell>
        </row>
        <row r="171">
          <cell r="I171">
            <v>4000</v>
          </cell>
          <cell r="J171">
            <v>4000</v>
          </cell>
          <cell r="K171">
            <v>4000</v>
          </cell>
          <cell r="L171">
            <v>3962</v>
          </cell>
          <cell r="M171">
            <v>3962</v>
          </cell>
          <cell r="N171">
            <v>3962</v>
          </cell>
          <cell r="O171">
            <v>3962</v>
          </cell>
          <cell r="P171">
            <v>3962</v>
          </cell>
          <cell r="Q171">
            <v>3962</v>
          </cell>
          <cell r="R171" t="str">
            <v>MARAD</v>
          </cell>
        </row>
        <row r="172">
          <cell r="O172">
            <v>5000</v>
          </cell>
          <cell r="P172">
            <v>5000</v>
          </cell>
          <cell r="Q172">
            <v>5000</v>
          </cell>
          <cell r="R172" t="str">
            <v>MARAD</v>
          </cell>
        </row>
        <row r="173">
          <cell r="I173">
            <v>4000</v>
          </cell>
          <cell r="J173">
            <v>4000</v>
          </cell>
          <cell r="K173">
            <v>4000</v>
          </cell>
          <cell r="L173">
            <v>3960</v>
          </cell>
          <cell r="M173">
            <v>3960</v>
          </cell>
          <cell r="N173">
            <v>3960</v>
          </cell>
          <cell r="O173">
            <v>3960</v>
          </cell>
          <cell r="P173">
            <v>3960</v>
          </cell>
          <cell r="Q173">
            <v>3960</v>
          </cell>
          <cell r="R173" t="str">
            <v>MARAD</v>
          </cell>
        </row>
        <row r="174">
          <cell r="I174">
            <v>4516.8</v>
          </cell>
          <cell r="J174">
            <v>4516.8</v>
          </cell>
          <cell r="K174">
            <v>4516.8</v>
          </cell>
          <cell r="L174">
            <v>4473.4000000000005</v>
          </cell>
          <cell r="M174">
            <v>4473.4000000000005</v>
          </cell>
          <cell r="N174">
            <v>4473.4000000000005</v>
          </cell>
          <cell r="O174">
            <v>5473.4000000000005</v>
          </cell>
          <cell r="P174">
            <v>5473.4000000000005</v>
          </cell>
          <cell r="Q174">
            <v>5473.4000000000005</v>
          </cell>
          <cell r="R174" t="str">
            <v>MARAD</v>
          </cell>
        </row>
        <row r="175">
          <cell r="I175">
            <v>2000</v>
          </cell>
          <cell r="J175">
            <v>2000</v>
          </cell>
          <cell r="K175">
            <v>2000</v>
          </cell>
          <cell r="L175">
            <v>500</v>
          </cell>
          <cell r="M175">
            <v>2500</v>
          </cell>
          <cell r="N175">
            <v>500</v>
          </cell>
          <cell r="O175">
            <v>1000</v>
          </cell>
          <cell r="P175">
            <v>1000</v>
          </cell>
          <cell r="Q175">
            <v>1000</v>
          </cell>
          <cell r="R175" t="str">
            <v>MARAD</v>
          </cell>
        </row>
        <row r="176">
          <cell r="I176">
            <v>150</v>
          </cell>
          <cell r="J176">
            <v>150</v>
          </cell>
          <cell r="K176">
            <v>150</v>
          </cell>
          <cell r="L176">
            <v>150</v>
          </cell>
          <cell r="M176">
            <v>150</v>
          </cell>
          <cell r="N176">
            <v>150</v>
          </cell>
          <cell r="O176">
            <v>200</v>
          </cell>
          <cell r="P176">
            <v>200</v>
          </cell>
          <cell r="Q176">
            <v>200</v>
          </cell>
          <cell r="R176" t="str">
            <v>MARAD</v>
          </cell>
        </row>
        <row r="177">
          <cell r="I177">
            <v>50</v>
          </cell>
          <cell r="J177">
            <v>50</v>
          </cell>
          <cell r="K177">
            <v>50</v>
          </cell>
          <cell r="L177">
            <v>50</v>
          </cell>
          <cell r="M177">
            <v>50</v>
          </cell>
          <cell r="N177">
            <v>50</v>
          </cell>
          <cell r="O177">
            <v>50</v>
          </cell>
          <cell r="P177">
            <v>50</v>
          </cell>
          <cell r="Q177">
            <v>50</v>
          </cell>
          <cell r="R177" t="str">
            <v>MARAD</v>
          </cell>
        </row>
        <row r="178">
          <cell r="I178">
            <v>3125.9541984732828</v>
          </cell>
          <cell r="J178">
            <v>3160.3053435114507</v>
          </cell>
          <cell r="K178">
            <v>3167.1755725190842</v>
          </cell>
          <cell r="L178">
            <v>1138.6861313868612</v>
          </cell>
          <cell r="M178">
            <v>1138.6861313868612</v>
          </cell>
          <cell r="N178">
            <v>1138.6861313868612</v>
          </cell>
          <cell r="O178">
            <v>1138.6861313868612</v>
          </cell>
          <cell r="P178">
            <v>1138.6861313868612</v>
          </cell>
          <cell r="Q178">
            <v>1138.6861313868612</v>
          </cell>
          <cell r="R178" t="str">
            <v>MARAD</v>
          </cell>
        </row>
        <row r="179">
          <cell r="I179">
            <v>12478.396946564886</v>
          </cell>
          <cell r="J179">
            <v>12306.641221374046</v>
          </cell>
          <cell r="K179">
            <v>12478.396946564886</v>
          </cell>
          <cell r="L179">
            <v>4613.1386861313867</v>
          </cell>
          <cell r="M179">
            <v>4554.7445255474449</v>
          </cell>
          <cell r="N179">
            <v>4467.1532846715327</v>
          </cell>
          <cell r="O179">
            <v>4570.2189781021898</v>
          </cell>
          <cell r="P179">
            <v>4570.2189781021898</v>
          </cell>
          <cell r="Q179">
            <v>4992.7007299270072</v>
          </cell>
          <cell r="R179" t="str">
            <v>MARAD</v>
          </cell>
        </row>
        <row r="180">
          <cell r="I180">
            <v>9996.1832061068708</v>
          </cell>
          <cell r="J180">
            <v>9996.1832061068708</v>
          </cell>
          <cell r="K180">
            <v>9996.1832061068708</v>
          </cell>
          <cell r="L180">
            <v>3240.8759124087592</v>
          </cell>
          <cell r="M180">
            <v>3299.2700729927005</v>
          </cell>
          <cell r="N180">
            <v>3357.6642335766423</v>
          </cell>
          <cell r="O180">
            <v>3386.8613138686133</v>
          </cell>
          <cell r="P180">
            <v>3386.8613138686133</v>
          </cell>
          <cell r="Q180">
            <v>3416.0583941605837</v>
          </cell>
          <cell r="R180" t="str">
            <v>MARAD</v>
          </cell>
        </row>
        <row r="181">
          <cell r="I181">
            <v>5417</v>
          </cell>
          <cell r="J181">
            <v>5417</v>
          </cell>
          <cell r="K181">
            <v>5417</v>
          </cell>
          <cell r="L181">
            <v>5420</v>
          </cell>
          <cell r="M181">
            <v>5420</v>
          </cell>
          <cell r="N181">
            <v>5420</v>
          </cell>
          <cell r="O181">
            <v>5420</v>
          </cell>
          <cell r="P181">
            <v>5420</v>
          </cell>
          <cell r="Q181">
            <v>5420</v>
          </cell>
          <cell r="R181" t="str">
            <v>AS</v>
          </cell>
        </row>
        <row r="182">
          <cell r="I182">
            <v>4167</v>
          </cell>
          <cell r="J182">
            <v>4167</v>
          </cell>
          <cell r="K182">
            <v>4167</v>
          </cell>
          <cell r="L182">
            <v>4186</v>
          </cell>
          <cell r="M182">
            <v>4186</v>
          </cell>
          <cell r="N182">
            <v>4186</v>
          </cell>
          <cell r="O182">
            <v>4186</v>
          </cell>
          <cell r="P182">
            <v>4186</v>
          </cell>
          <cell r="Q182">
            <v>4186</v>
          </cell>
          <cell r="R182" t="str">
            <v>AS</v>
          </cell>
        </row>
        <row r="183">
          <cell r="I183">
            <v>1000</v>
          </cell>
          <cell r="J183">
            <v>1000</v>
          </cell>
          <cell r="K183">
            <v>1000</v>
          </cell>
          <cell r="L183">
            <v>1000</v>
          </cell>
          <cell r="M183">
            <v>1000</v>
          </cell>
          <cell r="N183">
            <v>1000</v>
          </cell>
          <cell r="O183">
            <v>1000</v>
          </cell>
          <cell r="P183">
            <v>1000</v>
          </cell>
          <cell r="Q183">
            <v>1000</v>
          </cell>
          <cell r="R183" t="str">
            <v>AS</v>
          </cell>
        </row>
        <row r="184">
          <cell r="I184">
            <v>3167</v>
          </cell>
          <cell r="J184">
            <v>3167</v>
          </cell>
          <cell r="K184">
            <v>3167</v>
          </cell>
          <cell r="L184">
            <v>3140</v>
          </cell>
          <cell r="M184">
            <v>3140</v>
          </cell>
          <cell r="N184">
            <v>3140</v>
          </cell>
          <cell r="O184">
            <v>3140</v>
          </cell>
          <cell r="P184">
            <v>3140</v>
          </cell>
          <cell r="Q184">
            <v>3140</v>
          </cell>
          <cell r="R184" t="str">
            <v>AS</v>
          </cell>
        </row>
        <row r="185">
          <cell r="I185">
            <v>4167</v>
          </cell>
          <cell r="J185">
            <v>4167</v>
          </cell>
          <cell r="K185">
            <v>4167</v>
          </cell>
          <cell r="L185">
            <v>4167</v>
          </cell>
          <cell r="M185">
            <v>4167</v>
          </cell>
          <cell r="N185">
            <v>4167</v>
          </cell>
          <cell r="O185">
            <v>4167</v>
          </cell>
          <cell r="P185">
            <v>4167</v>
          </cell>
          <cell r="Q185">
            <v>4167</v>
          </cell>
          <cell r="R185" t="str">
            <v>AS</v>
          </cell>
        </row>
        <row r="186">
          <cell r="I186">
            <v>8833</v>
          </cell>
          <cell r="J186">
            <v>8833</v>
          </cell>
          <cell r="K186">
            <v>8833</v>
          </cell>
          <cell r="L186">
            <v>8823</v>
          </cell>
          <cell r="M186">
            <v>8823</v>
          </cell>
          <cell r="N186">
            <v>8823</v>
          </cell>
          <cell r="O186">
            <v>8823</v>
          </cell>
          <cell r="P186">
            <v>8823</v>
          </cell>
          <cell r="Q186">
            <v>8823</v>
          </cell>
          <cell r="R186" t="str">
            <v>AS</v>
          </cell>
        </row>
        <row r="187">
          <cell r="I187">
            <v>8833</v>
          </cell>
          <cell r="J187">
            <v>8833</v>
          </cell>
          <cell r="K187">
            <v>8833</v>
          </cell>
          <cell r="O187">
            <v>5000</v>
          </cell>
          <cell r="P187">
            <v>5000</v>
          </cell>
          <cell r="Q187">
            <v>5000</v>
          </cell>
          <cell r="R187" t="str">
            <v>AS</v>
          </cell>
        </row>
        <row r="188">
          <cell r="I188">
            <v>6083</v>
          </cell>
          <cell r="J188">
            <v>6083</v>
          </cell>
          <cell r="K188">
            <v>6083</v>
          </cell>
          <cell r="L188">
            <v>6083</v>
          </cell>
          <cell r="M188">
            <v>6083</v>
          </cell>
          <cell r="N188">
            <v>6083</v>
          </cell>
          <cell r="O188">
            <v>6083</v>
          </cell>
          <cell r="P188">
            <v>6083</v>
          </cell>
          <cell r="Q188">
            <v>6083</v>
          </cell>
          <cell r="R188" t="str">
            <v>AS</v>
          </cell>
        </row>
        <row r="189">
          <cell r="I189">
            <v>8000</v>
          </cell>
          <cell r="J189">
            <v>8000</v>
          </cell>
          <cell r="K189">
            <v>8000</v>
          </cell>
          <cell r="L189">
            <v>6000</v>
          </cell>
          <cell r="M189">
            <v>6000</v>
          </cell>
          <cell r="N189">
            <v>6000</v>
          </cell>
          <cell r="O189">
            <v>6000</v>
          </cell>
          <cell r="P189">
            <v>6000</v>
          </cell>
          <cell r="Q189">
            <v>6000</v>
          </cell>
          <cell r="R189" t="str">
            <v>AS</v>
          </cell>
        </row>
        <row r="190">
          <cell r="I190">
            <v>9933.4000000000015</v>
          </cell>
          <cell r="J190">
            <v>9933.4000000000015</v>
          </cell>
          <cell r="K190">
            <v>9933.4000000000015</v>
          </cell>
          <cell r="L190">
            <v>7763.8</v>
          </cell>
          <cell r="M190">
            <v>7763.8</v>
          </cell>
          <cell r="N190">
            <v>7763.8</v>
          </cell>
          <cell r="O190">
            <v>8763.8000000000011</v>
          </cell>
          <cell r="P190">
            <v>8763.8000000000011</v>
          </cell>
          <cell r="Q190">
            <v>8763.8000000000011</v>
          </cell>
          <cell r="R190" t="str">
            <v>AS</v>
          </cell>
        </row>
        <row r="191">
          <cell r="I191">
            <v>500</v>
          </cell>
          <cell r="J191">
            <v>500</v>
          </cell>
          <cell r="K191">
            <v>500</v>
          </cell>
          <cell r="L191">
            <v>500</v>
          </cell>
          <cell r="M191">
            <v>500</v>
          </cell>
          <cell r="N191">
            <v>500</v>
          </cell>
          <cell r="O191">
            <v>700</v>
          </cell>
          <cell r="P191">
            <v>700</v>
          </cell>
          <cell r="Q191">
            <v>700</v>
          </cell>
          <cell r="R191" t="str">
            <v>AS</v>
          </cell>
        </row>
        <row r="192">
          <cell r="I192">
            <v>15400</v>
          </cell>
          <cell r="J192">
            <v>15400</v>
          </cell>
          <cell r="K192">
            <v>15400</v>
          </cell>
          <cell r="L192">
            <v>3000</v>
          </cell>
          <cell r="M192">
            <v>3000</v>
          </cell>
          <cell r="N192">
            <v>3000</v>
          </cell>
          <cell r="O192">
            <v>5000</v>
          </cell>
          <cell r="P192">
            <v>5000</v>
          </cell>
          <cell r="Q192">
            <v>5000</v>
          </cell>
          <cell r="R192" t="str">
            <v>AS</v>
          </cell>
        </row>
        <row r="193">
          <cell r="I193">
            <v>100</v>
          </cell>
          <cell r="J193">
            <v>100</v>
          </cell>
          <cell r="K193">
            <v>100</v>
          </cell>
          <cell r="L193">
            <v>50</v>
          </cell>
          <cell r="M193">
            <v>50</v>
          </cell>
          <cell r="N193">
            <v>50</v>
          </cell>
          <cell r="O193">
            <v>100</v>
          </cell>
          <cell r="P193">
            <v>100</v>
          </cell>
          <cell r="Q193">
            <v>100</v>
          </cell>
          <cell r="R193" t="str">
            <v>AS</v>
          </cell>
        </row>
        <row r="194">
          <cell r="I194">
            <v>2431.2977099236641</v>
          </cell>
          <cell r="J194">
            <v>2458.0152671755723</v>
          </cell>
          <cell r="K194">
            <v>2463.3587786259541</v>
          </cell>
          <cell r="L194">
            <v>1992.7007299270074</v>
          </cell>
          <cell r="M194">
            <v>1992.7007299270074</v>
          </cell>
          <cell r="N194">
            <v>1992.7007299270074</v>
          </cell>
          <cell r="O194">
            <v>1992.7007299270074</v>
          </cell>
          <cell r="P194">
            <v>1992.7007299270074</v>
          </cell>
          <cell r="Q194">
            <v>1992.7007299270074</v>
          </cell>
          <cell r="R194" t="str">
            <v>AS</v>
          </cell>
        </row>
        <row r="195">
          <cell r="I195">
            <v>9705.4198473282449</v>
          </cell>
          <cell r="J195">
            <v>9571.8320610687024</v>
          </cell>
          <cell r="K195">
            <v>9705.4198473282449</v>
          </cell>
          <cell r="L195">
            <v>8072.9927007299266</v>
          </cell>
          <cell r="M195">
            <v>7970.8029197080295</v>
          </cell>
          <cell r="N195">
            <v>7817.5182481751826</v>
          </cell>
          <cell r="O195">
            <v>7997.8832116788317</v>
          </cell>
          <cell r="P195">
            <v>7997.8832116788317</v>
          </cell>
          <cell r="Q195">
            <v>8737.2262773722632</v>
          </cell>
          <cell r="R195" t="str">
            <v>AS</v>
          </cell>
        </row>
        <row r="196">
          <cell r="I196">
            <v>7774.8091603053435</v>
          </cell>
          <cell r="J196">
            <v>7774.8091603053435</v>
          </cell>
          <cell r="K196">
            <v>7774.8091603053435</v>
          </cell>
          <cell r="L196">
            <v>5671.5328467153286</v>
          </cell>
          <cell r="M196">
            <v>5773.7226277372265</v>
          </cell>
          <cell r="N196">
            <v>5875.9124087591244</v>
          </cell>
          <cell r="O196">
            <v>5927.0072992700734</v>
          </cell>
          <cell r="P196">
            <v>5927.0072992700734</v>
          </cell>
          <cell r="Q196">
            <v>5978.1021897810215</v>
          </cell>
          <cell r="R196" t="str">
            <v>AS</v>
          </cell>
        </row>
        <row r="197">
          <cell r="K197">
            <v>4583</v>
          </cell>
          <cell r="L197">
            <v>3500</v>
          </cell>
          <cell r="M197">
            <v>3500</v>
          </cell>
          <cell r="N197">
            <v>3500</v>
          </cell>
          <cell r="O197">
            <v>3500</v>
          </cell>
          <cell r="P197">
            <v>3500</v>
          </cell>
          <cell r="Q197">
            <v>3500</v>
          </cell>
          <cell r="R197" t="str">
            <v>FI</v>
          </cell>
        </row>
        <row r="198">
          <cell r="I198">
            <v>4917</v>
          </cell>
          <cell r="J198">
            <v>4917</v>
          </cell>
          <cell r="K198">
            <v>4917</v>
          </cell>
          <cell r="L198">
            <v>4860</v>
          </cell>
          <cell r="M198">
            <v>4860</v>
          </cell>
          <cell r="N198">
            <v>4860</v>
          </cell>
          <cell r="O198">
            <v>4860</v>
          </cell>
          <cell r="P198">
            <v>4860</v>
          </cell>
          <cell r="Q198">
            <v>4860</v>
          </cell>
          <cell r="R198" t="str">
            <v>FI</v>
          </cell>
        </row>
        <row r="199">
          <cell r="I199">
            <v>5500</v>
          </cell>
          <cell r="J199">
            <v>5500</v>
          </cell>
          <cell r="K199">
            <v>5500</v>
          </cell>
          <cell r="L199">
            <v>5460</v>
          </cell>
          <cell r="M199">
            <v>5460</v>
          </cell>
          <cell r="N199">
            <v>5460</v>
          </cell>
          <cell r="O199">
            <v>5460</v>
          </cell>
          <cell r="P199">
            <v>5460</v>
          </cell>
          <cell r="Q199">
            <v>5460</v>
          </cell>
          <cell r="R199" t="str">
            <v>FI</v>
          </cell>
        </row>
        <row r="200">
          <cell r="I200">
            <v>3500</v>
          </cell>
          <cell r="J200">
            <v>3500</v>
          </cell>
          <cell r="K200">
            <v>3500</v>
          </cell>
          <cell r="L200">
            <v>3450</v>
          </cell>
          <cell r="M200">
            <v>3450</v>
          </cell>
          <cell r="N200">
            <v>3450</v>
          </cell>
          <cell r="O200">
            <v>3450</v>
          </cell>
          <cell r="P200">
            <v>3450</v>
          </cell>
          <cell r="Q200">
            <v>3450</v>
          </cell>
          <cell r="R200" t="str">
            <v>FI</v>
          </cell>
        </row>
        <row r="201">
          <cell r="I201">
            <v>4000</v>
          </cell>
          <cell r="J201">
            <v>4000</v>
          </cell>
          <cell r="K201">
            <v>4000</v>
          </cell>
          <cell r="L201">
            <v>3000</v>
          </cell>
          <cell r="M201">
            <v>3000</v>
          </cell>
          <cell r="N201">
            <v>3000</v>
          </cell>
          <cell r="O201">
            <v>3000</v>
          </cell>
          <cell r="P201">
            <v>3000</v>
          </cell>
          <cell r="Q201">
            <v>3000</v>
          </cell>
          <cell r="R201" t="str">
            <v>FI</v>
          </cell>
        </row>
        <row r="202">
          <cell r="I202">
            <v>3583.4</v>
          </cell>
          <cell r="J202">
            <v>3583.4</v>
          </cell>
          <cell r="K202">
            <v>4500</v>
          </cell>
          <cell r="L202">
            <v>4054</v>
          </cell>
          <cell r="M202">
            <v>4054</v>
          </cell>
          <cell r="N202">
            <v>4054</v>
          </cell>
          <cell r="O202">
            <v>4054</v>
          </cell>
          <cell r="P202">
            <v>4054</v>
          </cell>
          <cell r="Q202">
            <v>4054</v>
          </cell>
          <cell r="R202" t="str">
            <v>FI</v>
          </cell>
        </row>
        <row r="203">
          <cell r="I203">
            <v>100</v>
          </cell>
          <cell r="J203">
            <v>100</v>
          </cell>
          <cell r="K203">
            <v>100</v>
          </cell>
          <cell r="L203">
            <v>125</v>
          </cell>
          <cell r="M203">
            <v>125</v>
          </cell>
          <cell r="N203">
            <v>125</v>
          </cell>
          <cell r="O203">
            <v>125</v>
          </cell>
          <cell r="P203">
            <v>125</v>
          </cell>
          <cell r="Q203">
            <v>125</v>
          </cell>
          <cell r="R203" t="str">
            <v>FI</v>
          </cell>
        </row>
        <row r="204">
          <cell r="I204">
            <v>500</v>
          </cell>
          <cell r="J204">
            <v>3000</v>
          </cell>
          <cell r="K204">
            <v>500</v>
          </cell>
          <cell r="L204">
            <v>250</v>
          </cell>
          <cell r="M204">
            <v>1000</v>
          </cell>
          <cell r="N204">
            <v>250</v>
          </cell>
          <cell r="O204">
            <v>500</v>
          </cell>
          <cell r="P204">
            <v>4000</v>
          </cell>
          <cell r="Q204">
            <v>500</v>
          </cell>
          <cell r="R204" t="str">
            <v>FI</v>
          </cell>
        </row>
        <row r="205">
          <cell r="I205">
            <v>75</v>
          </cell>
          <cell r="J205">
            <v>75</v>
          </cell>
          <cell r="K205">
            <v>75</v>
          </cell>
          <cell r="L205">
            <v>75</v>
          </cell>
          <cell r="M205">
            <v>75</v>
          </cell>
          <cell r="N205">
            <v>75</v>
          </cell>
          <cell r="O205">
            <v>75</v>
          </cell>
          <cell r="P205">
            <v>75</v>
          </cell>
          <cell r="Q205">
            <v>75</v>
          </cell>
          <cell r="R205" t="str">
            <v>FI</v>
          </cell>
        </row>
        <row r="206">
          <cell r="I206">
            <v>1389.3129770992366</v>
          </cell>
          <cell r="J206">
            <v>1404.5801526717557</v>
          </cell>
          <cell r="K206">
            <v>1407.6335877862596</v>
          </cell>
          <cell r="L206">
            <v>1138.6861313868612</v>
          </cell>
          <cell r="M206">
            <v>1138.6861313868612</v>
          </cell>
          <cell r="N206">
            <v>1138.6861313868612</v>
          </cell>
          <cell r="O206">
            <v>1138.6861313868612</v>
          </cell>
          <cell r="P206">
            <v>1138.6861313868612</v>
          </cell>
          <cell r="Q206">
            <v>1138.6861313868612</v>
          </cell>
          <cell r="R206" t="str">
            <v>FI</v>
          </cell>
        </row>
        <row r="207">
          <cell r="I207">
            <v>5545.9541984732823</v>
          </cell>
          <cell r="J207">
            <v>5469.6183206106871</v>
          </cell>
          <cell r="K207">
            <v>5545.9541984732823</v>
          </cell>
          <cell r="L207">
            <v>4613.1386861313867</v>
          </cell>
          <cell r="M207">
            <v>4554.7445255474449</v>
          </cell>
          <cell r="N207">
            <v>4467.1532846715327</v>
          </cell>
          <cell r="O207">
            <v>4570.2189781021898</v>
          </cell>
          <cell r="P207">
            <v>4570.2189781021898</v>
          </cell>
          <cell r="Q207">
            <v>4992.7007299270072</v>
          </cell>
          <cell r="R207" t="str">
            <v>FI</v>
          </cell>
        </row>
        <row r="208">
          <cell r="I208">
            <v>4442.7480916030536</v>
          </cell>
          <cell r="J208">
            <v>4442.7480916030536</v>
          </cell>
          <cell r="K208">
            <v>4442.7480916030536</v>
          </cell>
          <cell r="L208">
            <v>3240.8759124087592</v>
          </cell>
          <cell r="M208">
            <v>3299.2700729927005</v>
          </cell>
          <cell r="N208">
            <v>3357.6642335766423</v>
          </cell>
          <cell r="O208">
            <v>3386.8613138686133</v>
          </cell>
          <cell r="P208">
            <v>3386.8613138686133</v>
          </cell>
          <cell r="Q208">
            <v>3416.0583941605837</v>
          </cell>
          <cell r="R208" t="str">
            <v>FI</v>
          </cell>
        </row>
        <row r="209">
          <cell r="I209">
            <v>4442.7480916030536</v>
          </cell>
          <cell r="J209">
            <v>4442.7480916030536</v>
          </cell>
          <cell r="K209">
            <v>4442.7480916030536</v>
          </cell>
          <cell r="L209">
            <v>80357</v>
          </cell>
          <cell r="M209">
            <v>80357</v>
          </cell>
          <cell r="N209">
            <v>80332</v>
          </cell>
          <cell r="R209" t="str">
            <v>FI</v>
          </cell>
        </row>
        <row r="210">
          <cell r="I210">
            <v>2417</v>
          </cell>
          <cell r="J210">
            <v>2417</v>
          </cell>
          <cell r="K210">
            <v>2417</v>
          </cell>
          <cell r="L210">
            <v>2362</v>
          </cell>
          <cell r="M210">
            <v>2362</v>
          </cell>
          <cell r="N210">
            <v>2362</v>
          </cell>
          <cell r="O210">
            <v>2362</v>
          </cell>
          <cell r="P210">
            <v>2362</v>
          </cell>
          <cell r="Q210">
            <v>2362</v>
          </cell>
          <cell r="R210" t="str">
            <v>FI</v>
          </cell>
        </row>
        <row r="211">
          <cell r="I211">
            <v>4583</v>
          </cell>
          <cell r="J211">
            <v>4583</v>
          </cell>
          <cell r="K211">
            <v>4583</v>
          </cell>
          <cell r="O211">
            <v>4583</v>
          </cell>
          <cell r="P211">
            <v>4583</v>
          </cell>
          <cell r="Q211">
            <v>4583</v>
          </cell>
          <cell r="R211" t="str">
            <v>FI</v>
          </cell>
        </row>
        <row r="212">
          <cell r="I212">
            <v>15000</v>
          </cell>
          <cell r="J212">
            <v>15000</v>
          </cell>
          <cell r="K212">
            <v>15000</v>
          </cell>
          <cell r="L212">
            <v>15000</v>
          </cell>
          <cell r="M212">
            <v>15000</v>
          </cell>
          <cell r="N212">
            <v>15000</v>
          </cell>
          <cell r="O212">
            <v>15000</v>
          </cell>
          <cell r="P212">
            <v>15000</v>
          </cell>
          <cell r="Q212">
            <v>15000</v>
          </cell>
          <cell r="R212" t="str">
            <v>FI</v>
          </cell>
        </row>
        <row r="213">
          <cell r="I213">
            <v>4000</v>
          </cell>
          <cell r="J213">
            <v>4000</v>
          </cell>
          <cell r="K213">
            <v>4000</v>
          </cell>
          <cell r="L213">
            <v>3000</v>
          </cell>
          <cell r="M213">
            <v>3000</v>
          </cell>
          <cell r="N213">
            <v>3000</v>
          </cell>
          <cell r="O213">
            <v>3000</v>
          </cell>
          <cell r="P213">
            <v>3000</v>
          </cell>
          <cell r="Q213">
            <v>3000</v>
          </cell>
          <cell r="R213" t="str">
            <v>FI</v>
          </cell>
        </row>
        <row r="214">
          <cell r="I214">
            <v>5200</v>
          </cell>
          <cell r="J214">
            <v>5200</v>
          </cell>
          <cell r="K214">
            <v>5200</v>
          </cell>
          <cell r="L214">
            <v>4072.4</v>
          </cell>
          <cell r="M214">
            <v>4072.4</v>
          </cell>
          <cell r="N214">
            <v>4072.4</v>
          </cell>
          <cell r="O214">
            <v>4989</v>
          </cell>
          <cell r="P214">
            <v>4989</v>
          </cell>
          <cell r="Q214">
            <v>4989</v>
          </cell>
          <cell r="R214" t="str">
            <v>FI</v>
          </cell>
        </row>
        <row r="215">
          <cell r="I215">
            <v>100</v>
          </cell>
          <cell r="J215">
            <v>100</v>
          </cell>
          <cell r="K215">
            <v>100</v>
          </cell>
          <cell r="L215">
            <v>125</v>
          </cell>
          <cell r="M215">
            <v>125</v>
          </cell>
          <cell r="N215">
            <v>125</v>
          </cell>
          <cell r="O215">
            <v>125</v>
          </cell>
          <cell r="P215">
            <v>125</v>
          </cell>
          <cell r="Q215">
            <v>125</v>
          </cell>
          <cell r="R215" t="str">
            <v>FI</v>
          </cell>
        </row>
        <row r="216">
          <cell r="I216">
            <v>250</v>
          </cell>
          <cell r="J216">
            <v>3000</v>
          </cell>
          <cell r="K216">
            <v>250</v>
          </cell>
          <cell r="L216">
            <v>250</v>
          </cell>
          <cell r="M216">
            <v>1000</v>
          </cell>
          <cell r="N216">
            <v>250</v>
          </cell>
          <cell r="O216">
            <v>250</v>
          </cell>
          <cell r="P216">
            <v>4000</v>
          </cell>
          <cell r="Q216">
            <v>250</v>
          </cell>
          <cell r="R216" t="str">
            <v>FI</v>
          </cell>
        </row>
        <row r="217">
          <cell r="I217">
            <v>75</v>
          </cell>
          <cell r="J217">
            <v>75</v>
          </cell>
          <cell r="K217">
            <v>75</v>
          </cell>
          <cell r="L217">
            <v>50</v>
          </cell>
          <cell r="M217">
            <v>50</v>
          </cell>
          <cell r="N217">
            <v>50</v>
          </cell>
          <cell r="O217">
            <v>75</v>
          </cell>
          <cell r="P217">
            <v>75</v>
          </cell>
          <cell r="Q217">
            <v>75</v>
          </cell>
          <cell r="R217" t="str">
            <v>FI</v>
          </cell>
        </row>
        <row r="218">
          <cell r="I218">
            <v>1736.6412213740459</v>
          </cell>
          <cell r="J218">
            <v>1755.7251908396947</v>
          </cell>
          <cell r="K218">
            <v>1759.5419847328244</v>
          </cell>
          <cell r="L218">
            <v>569.34306569343062</v>
          </cell>
          <cell r="M218">
            <v>569.34306569343062</v>
          </cell>
          <cell r="N218">
            <v>569.34306569343062</v>
          </cell>
          <cell r="O218">
            <v>569.34306569343062</v>
          </cell>
          <cell r="P218">
            <v>569.34306569343062</v>
          </cell>
          <cell r="Q218">
            <v>569.34306569343062</v>
          </cell>
          <cell r="R218" t="str">
            <v>FI</v>
          </cell>
        </row>
        <row r="219">
          <cell r="I219">
            <v>6932.4427480916029</v>
          </cell>
          <cell r="J219">
            <v>6837.0229007633588</v>
          </cell>
          <cell r="K219">
            <v>6932.4427480916029</v>
          </cell>
          <cell r="L219">
            <v>2306.5693430656934</v>
          </cell>
          <cell r="M219">
            <v>2277.3722627737225</v>
          </cell>
          <cell r="N219">
            <v>2233.5766423357663</v>
          </cell>
          <cell r="O219">
            <v>2285.1094890510949</v>
          </cell>
          <cell r="P219">
            <v>2285.1094890510949</v>
          </cell>
          <cell r="Q219">
            <v>2496.3503649635036</v>
          </cell>
          <cell r="R219" t="str">
            <v>FI</v>
          </cell>
        </row>
        <row r="220">
          <cell r="I220">
            <v>5553.4351145038172</v>
          </cell>
          <cell r="J220">
            <v>5553.4351145038172</v>
          </cell>
          <cell r="K220">
            <v>5553.4351145038172</v>
          </cell>
          <cell r="L220">
            <v>1620.4379562043796</v>
          </cell>
          <cell r="M220">
            <v>1649.6350364963503</v>
          </cell>
          <cell r="N220">
            <v>1678.8321167883212</v>
          </cell>
          <cell r="O220">
            <v>1693.4306569343066</v>
          </cell>
          <cell r="P220">
            <v>1693.4306569343066</v>
          </cell>
          <cell r="Q220">
            <v>1708.0291970802919</v>
          </cell>
          <cell r="R220" t="str">
            <v>FI</v>
          </cell>
        </row>
        <row r="221">
          <cell r="N221">
            <v>4583</v>
          </cell>
          <cell r="O221">
            <v>4583</v>
          </cell>
          <cell r="P221">
            <v>4583</v>
          </cell>
          <cell r="Q221">
            <v>4583</v>
          </cell>
          <cell r="R221" t="str">
            <v>PM</v>
          </cell>
        </row>
        <row r="222">
          <cell r="L222">
            <v>3000</v>
          </cell>
          <cell r="M222">
            <v>3000</v>
          </cell>
          <cell r="N222">
            <v>3000</v>
          </cell>
          <cell r="O222">
            <v>3000</v>
          </cell>
          <cell r="P222">
            <v>3000</v>
          </cell>
          <cell r="Q222">
            <v>3000</v>
          </cell>
          <cell r="R222" t="str">
            <v>PM</v>
          </cell>
        </row>
        <row r="223">
          <cell r="O223">
            <v>4583</v>
          </cell>
          <cell r="P223">
            <v>4583</v>
          </cell>
          <cell r="Q223">
            <v>4583</v>
          </cell>
          <cell r="R223" t="str">
            <v>PM</v>
          </cell>
        </row>
        <row r="224">
          <cell r="I224">
            <v>6250</v>
          </cell>
          <cell r="J224">
            <v>6250</v>
          </cell>
          <cell r="K224">
            <v>6250</v>
          </cell>
          <cell r="L224">
            <v>6250</v>
          </cell>
          <cell r="M224">
            <v>6250</v>
          </cell>
          <cell r="N224">
            <v>6250</v>
          </cell>
          <cell r="O224">
            <v>6250</v>
          </cell>
          <cell r="P224">
            <v>6250</v>
          </cell>
          <cell r="Q224">
            <v>6250</v>
          </cell>
          <cell r="R224" t="str">
            <v>PM</v>
          </cell>
        </row>
        <row r="225">
          <cell r="I225">
            <v>3667</v>
          </cell>
          <cell r="J225">
            <v>3667</v>
          </cell>
          <cell r="K225">
            <v>3667</v>
          </cell>
          <cell r="L225">
            <v>2500</v>
          </cell>
          <cell r="M225">
            <v>2500</v>
          </cell>
          <cell r="N225">
            <v>2500</v>
          </cell>
          <cell r="O225">
            <v>2500</v>
          </cell>
          <cell r="P225">
            <v>2500</v>
          </cell>
          <cell r="Q225">
            <v>2500</v>
          </cell>
          <cell r="R225" t="str">
            <v>PM</v>
          </cell>
        </row>
        <row r="226">
          <cell r="I226">
            <v>4667</v>
          </cell>
          <cell r="J226">
            <v>4667</v>
          </cell>
          <cell r="K226">
            <v>4667</v>
          </cell>
          <cell r="L226">
            <v>4678</v>
          </cell>
          <cell r="M226">
            <v>4678</v>
          </cell>
          <cell r="N226">
            <v>4678</v>
          </cell>
          <cell r="O226">
            <v>4678</v>
          </cell>
          <cell r="P226">
            <v>4678</v>
          </cell>
          <cell r="Q226">
            <v>4678</v>
          </cell>
          <cell r="R226" t="str">
            <v>PM</v>
          </cell>
        </row>
        <row r="227">
          <cell r="I227">
            <v>3667</v>
          </cell>
          <cell r="J227">
            <v>3667</v>
          </cell>
          <cell r="K227">
            <v>3667</v>
          </cell>
          <cell r="L227">
            <v>3622</v>
          </cell>
          <cell r="M227">
            <v>3622</v>
          </cell>
          <cell r="N227">
            <v>3622</v>
          </cell>
          <cell r="O227">
            <v>3622</v>
          </cell>
          <cell r="P227">
            <v>3622</v>
          </cell>
          <cell r="Q227">
            <v>3622</v>
          </cell>
          <cell r="R227" t="str">
            <v>PM</v>
          </cell>
        </row>
        <row r="228">
          <cell r="I228">
            <v>4000</v>
          </cell>
          <cell r="J228">
            <v>4000</v>
          </cell>
          <cell r="K228">
            <v>4000</v>
          </cell>
          <cell r="L228">
            <v>3912</v>
          </cell>
          <cell r="M228">
            <v>3912</v>
          </cell>
          <cell r="N228">
            <v>3912</v>
          </cell>
          <cell r="O228">
            <v>3912</v>
          </cell>
          <cell r="P228">
            <v>3912</v>
          </cell>
          <cell r="Q228">
            <v>3912</v>
          </cell>
          <cell r="R228" t="str">
            <v>PM</v>
          </cell>
        </row>
        <row r="229">
          <cell r="I229">
            <v>3500</v>
          </cell>
          <cell r="J229">
            <v>3500</v>
          </cell>
          <cell r="K229">
            <v>3500</v>
          </cell>
          <cell r="L229">
            <v>3482</v>
          </cell>
          <cell r="M229">
            <v>3482</v>
          </cell>
          <cell r="N229">
            <v>3482</v>
          </cell>
          <cell r="O229">
            <v>3482</v>
          </cell>
          <cell r="P229">
            <v>3482</v>
          </cell>
          <cell r="Q229">
            <v>3482</v>
          </cell>
          <cell r="R229" t="str">
            <v>PM</v>
          </cell>
        </row>
        <row r="230">
          <cell r="I230">
            <v>4083</v>
          </cell>
          <cell r="J230">
            <v>4083</v>
          </cell>
          <cell r="K230">
            <v>4083</v>
          </cell>
          <cell r="L230">
            <v>4096</v>
          </cell>
          <cell r="M230">
            <v>4096</v>
          </cell>
          <cell r="N230">
            <v>4096</v>
          </cell>
          <cell r="O230">
            <v>4096</v>
          </cell>
          <cell r="P230">
            <v>4096</v>
          </cell>
          <cell r="Q230">
            <v>4096</v>
          </cell>
          <cell r="R230" t="str">
            <v>PM</v>
          </cell>
        </row>
        <row r="231">
          <cell r="I231">
            <v>8167</v>
          </cell>
          <cell r="J231">
            <v>8167</v>
          </cell>
          <cell r="K231">
            <v>8167</v>
          </cell>
          <cell r="L231">
            <v>8225</v>
          </cell>
          <cell r="M231">
            <v>8225</v>
          </cell>
          <cell r="N231">
            <v>8225</v>
          </cell>
          <cell r="O231">
            <v>8225</v>
          </cell>
          <cell r="P231">
            <v>8225</v>
          </cell>
          <cell r="Q231">
            <v>8225</v>
          </cell>
          <cell r="R231" t="str">
            <v>PM</v>
          </cell>
        </row>
        <row r="232">
          <cell r="I232">
            <v>4583</v>
          </cell>
          <cell r="J232">
            <v>4583</v>
          </cell>
          <cell r="K232">
            <v>4583</v>
          </cell>
          <cell r="L232">
            <v>4594</v>
          </cell>
          <cell r="M232">
            <v>4594</v>
          </cell>
          <cell r="N232">
            <v>4594</v>
          </cell>
          <cell r="O232">
            <v>4594</v>
          </cell>
          <cell r="P232">
            <v>4594</v>
          </cell>
          <cell r="Q232">
            <v>4594</v>
          </cell>
          <cell r="R232" t="str">
            <v>PM</v>
          </cell>
        </row>
        <row r="233">
          <cell r="I233">
            <v>3417</v>
          </cell>
          <cell r="J233">
            <v>3417</v>
          </cell>
          <cell r="K233">
            <v>3417</v>
          </cell>
          <cell r="L233">
            <v>3356</v>
          </cell>
          <cell r="M233">
            <v>3356</v>
          </cell>
          <cell r="N233">
            <v>3356</v>
          </cell>
          <cell r="O233">
            <v>3356</v>
          </cell>
          <cell r="P233">
            <v>3356</v>
          </cell>
          <cell r="Q233">
            <v>3356</v>
          </cell>
          <cell r="R233" t="str">
            <v>PM</v>
          </cell>
        </row>
        <row r="234">
          <cell r="I234">
            <v>3333</v>
          </cell>
          <cell r="J234">
            <v>3333</v>
          </cell>
          <cell r="K234">
            <v>3333</v>
          </cell>
          <cell r="L234">
            <v>3256</v>
          </cell>
          <cell r="M234">
            <v>3256</v>
          </cell>
          <cell r="N234">
            <v>3256</v>
          </cell>
          <cell r="O234">
            <v>3256</v>
          </cell>
          <cell r="P234">
            <v>3256</v>
          </cell>
          <cell r="Q234">
            <v>3256</v>
          </cell>
          <cell r="R234" t="str">
            <v>PM</v>
          </cell>
        </row>
        <row r="235">
          <cell r="I235">
            <v>4500</v>
          </cell>
          <cell r="J235">
            <v>4500</v>
          </cell>
          <cell r="K235">
            <v>4500</v>
          </cell>
          <cell r="L235">
            <v>4460</v>
          </cell>
          <cell r="M235">
            <v>4460</v>
          </cell>
          <cell r="N235">
            <v>4460</v>
          </cell>
          <cell r="O235">
            <v>4460</v>
          </cell>
          <cell r="P235">
            <v>4460</v>
          </cell>
          <cell r="Q235">
            <v>4460</v>
          </cell>
          <cell r="R235" t="str">
            <v>PM</v>
          </cell>
        </row>
        <row r="236">
          <cell r="I236">
            <v>6250</v>
          </cell>
          <cell r="J236">
            <v>6250</v>
          </cell>
          <cell r="K236">
            <v>6250</v>
          </cell>
          <cell r="L236">
            <v>6000</v>
          </cell>
          <cell r="M236">
            <v>6000</v>
          </cell>
          <cell r="N236">
            <v>6000</v>
          </cell>
          <cell r="O236">
            <v>6000</v>
          </cell>
          <cell r="P236">
            <v>6000</v>
          </cell>
          <cell r="Q236">
            <v>6000</v>
          </cell>
          <cell r="R236" t="str">
            <v>PM</v>
          </cell>
        </row>
        <row r="237">
          <cell r="I237">
            <v>2583</v>
          </cell>
          <cell r="J237">
            <v>2583</v>
          </cell>
          <cell r="K237">
            <v>2583</v>
          </cell>
          <cell r="L237">
            <v>2644</v>
          </cell>
          <cell r="M237">
            <v>2644</v>
          </cell>
          <cell r="N237">
            <v>2644</v>
          </cell>
          <cell r="O237">
            <v>2644</v>
          </cell>
          <cell r="P237">
            <v>2644</v>
          </cell>
          <cell r="Q237">
            <v>2644</v>
          </cell>
          <cell r="R237" t="str">
            <v>PM</v>
          </cell>
        </row>
        <row r="238">
          <cell r="I238">
            <v>6167</v>
          </cell>
          <cell r="J238">
            <v>6167</v>
          </cell>
          <cell r="K238">
            <v>6167</v>
          </cell>
          <cell r="L238">
            <v>6138</v>
          </cell>
          <cell r="M238">
            <v>6138</v>
          </cell>
          <cell r="N238">
            <v>6138</v>
          </cell>
          <cell r="O238">
            <v>6138</v>
          </cell>
          <cell r="P238">
            <v>6138</v>
          </cell>
          <cell r="Q238">
            <v>6138</v>
          </cell>
          <cell r="R238" t="str">
            <v>PM</v>
          </cell>
        </row>
        <row r="239">
          <cell r="I239">
            <v>8000</v>
          </cell>
          <cell r="J239">
            <v>8000</v>
          </cell>
          <cell r="K239">
            <v>8000</v>
          </cell>
          <cell r="L239">
            <v>6000</v>
          </cell>
          <cell r="M239">
            <v>6000</v>
          </cell>
          <cell r="N239">
            <v>6000</v>
          </cell>
          <cell r="O239">
            <v>6000</v>
          </cell>
          <cell r="P239">
            <v>6000</v>
          </cell>
          <cell r="Q239">
            <v>6000</v>
          </cell>
          <cell r="R239" t="str">
            <v>PM</v>
          </cell>
        </row>
        <row r="240">
          <cell r="I240">
            <v>15366.800000000001</v>
          </cell>
          <cell r="J240">
            <v>15366.800000000001</v>
          </cell>
          <cell r="K240">
            <v>15366.800000000001</v>
          </cell>
          <cell r="L240">
            <v>15242.6</v>
          </cell>
          <cell r="M240">
            <v>15242.6</v>
          </cell>
          <cell r="N240">
            <v>16159.2</v>
          </cell>
          <cell r="O240">
            <v>17075.8</v>
          </cell>
          <cell r="P240">
            <v>17075.8</v>
          </cell>
          <cell r="Q240">
            <v>17075.8</v>
          </cell>
          <cell r="R240" t="str">
            <v>PM</v>
          </cell>
        </row>
        <row r="241">
          <cell r="I241">
            <v>200</v>
          </cell>
          <cell r="J241">
            <v>200</v>
          </cell>
          <cell r="K241">
            <v>200</v>
          </cell>
          <cell r="L241">
            <v>200</v>
          </cell>
          <cell r="M241">
            <v>200</v>
          </cell>
          <cell r="N241">
            <v>200</v>
          </cell>
          <cell r="O241">
            <v>200</v>
          </cell>
          <cell r="P241">
            <v>200</v>
          </cell>
          <cell r="Q241">
            <v>200</v>
          </cell>
          <cell r="R241" t="str">
            <v>PM</v>
          </cell>
        </row>
        <row r="242">
          <cell r="I242">
            <v>18000</v>
          </cell>
          <cell r="J242">
            <v>18000</v>
          </cell>
          <cell r="K242">
            <v>18000</v>
          </cell>
          <cell r="L242">
            <v>8000</v>
          </cell>
          <cell r="M242">
            <v>8000</v>
          </cell>
          <cell r="N242">
            <v>8000</v>
          </cell>
          <cell r="O242">
            <v>10000</v>
          </cell>
          <cell r="P242">
            <v>10000</v>
          </cell>
          <cell r="Q242">
            <v>10000</v>
          </cell>
          <cell r="R242" t="str">
            <v>PM</v>
          </cell>
        </row>
        <row r="243">
          <cell r="I243">
            <v>100</v>
          </cell>
          <cell r="J243">
            <v>100</v>
          </cell>
          <cell r="K243">
            <v>100</v>
          </cell>
          <cell r="L243">
            <v>100</v>
          </cell>
          <cell r="M243">
            <v>100</v>
          </cell>
          <cell r="N243">
            <v>100</v>
          </cell>
          <cell r="O243">
            <v>100</v>
          </cell>
          <cell r="P243">
            <v>100</v>
          </cell>
          <cell r="Q243">
            <v>100</v>
          </cell>
          <cell r="R243" t="str">
            <v>PM</v>
          </cell>
        </row>
        <row r="244">
          <cell r="I244">
            <v>5209.9236641221369</v>
          </cell>
          <cell r="J244">
            <v>5267.1755725190842</v>
          </cell>
          <cell r="K244">
            <v>5278.6259541984728</v>
          </cell>
          <cell r="L244">
            <v>4839.4160583941602</v>
          </cell>
          <cell r="M244">
            <v>4839.4160583941602</v>
          </cell>
          <cell r="N244">
            <v>4839.4160583941602</v>
          </cell>
          <cell r="O244">
            <v>4839.4160583941602</v>
          </cell>
          <cell r="P244">
            <v>4839.4160583941602</v>
          </cell>
          <cell r="Q244">
            <v>4839.4160583941602</v>
          </cell>
          <cell r="R244" t="str">
            <v>PM</v>
          </cell>
        </row>
        <row r="245">
          <cell r="I245">
            <v>20797.32824427481</v>
          </cell>
          <cell r="J245">
            <v>20511.068702290075</v>
          </cell>
          <cell r="K245">
            <v>20797.32824427481</v>
          </cell>
          <cell r="L245">
            <v>19605.839416058396</v>
          </cell>
          <cell r="M245">
            <v>19357.664233576641</v>
          </cell>
          <cell r="N245">
            <v>18985.401459854016</v>
          </cell>
          <cell r="O245">
            <v>19423.430656934306</v>
          </cell>
          <cell r="P245">
            <v>19423.430656934306</v>
          </cell>
          <cell r="Q245">
            <v>21218.97810218978</v>
          </cell>
          <cell r="R245" t="str">
            <v>PM</v>
          </cell>
        </row>
        <row r="246">
          <cell r="I246">
            <v>16660.305343511449</v>
          </cell>
          <cell r="J246">
            <v>16660.305343511449</v>
          </cell>
          <cell r="K246">
            <v>16660.305343511449</v>
          </cell>
          <cell r="L246">
            <v>13773.722627737227</v>
          </cell>
          <cell r="M246">
            <v>14021.897810218978</v>
          </cell>
          <cell r="N246">
            <v>14270.072992700731</v>
          </cell>
          <cell r="O246">
            <v>14394.160583941606</v>
          </cell>
          <cell r="P246">
            <v>14394.160583941606</v>
          </cell>
          <cell r="Q246">
            <v>14518.248175182482</v>
          </cell>
          <cell r="R246" t="str">
            <v>PM</v>
          </cell>
        </row>
        <row r="247">
          <cell r="I247">
            <v>4400000</v>
          </cell>
          <cell r="J247">
            <v>4300000</v>
          </cell>
          <cell r="K247">
            <v>4300000</v>
          </cell>
          <cell r="L247">
            <v>4259667</v>
          </cell>
          <cell r="M247">
            <v>3894667</v>
          </cell>
          <cell r="N247">
            <v>4455666</v>
          </cell>
          <cell r="O247">
            <v>4259667</v>
          </cell>
          <cell r="P247">
            <v>3894667</v>
          </cell>
          <cell r="Q247">
            <v>4455666</v>
          </cell>
          <cell r="R247" t="str">
            <v>MEDIAON</v>
          </cell>
        </row>
        <row r="248">
          <cell r="I248">
            <v>480000</v>
          </cell>
          <cell r="J248">
            <v>480000</v>
          </cell>
          <cell r="K248">
            <v>480000</v>
          </cell>
          <cell r="L248">
            <v>433000</v>
          </cell>
          <cell r="M248">
            <v>394109</v>
          </cell>
          <cell r="N248">
            <v>40000</v>
          </cell>
          <cell r="O248">
            <v>433000</v>
          </cell>
          <cell r="P248">
            <v>394109</v>
          </cell>
          <cell r="Q248">
            <v>40000</v>
          </cell>
          <cell r="R248" t="str">
            <v>MEDIAOF</v>
          </cell>
        </row>
        <row r="249">
          <cell r="R249" t="str">
            <v>MEDIAOF</v>
          </cell>
        </row>
        <row r="250">
          <cell r="R250" t="str">
            <v>MEDIAOF</v>
          </cell>
        </row>
        <row r="251">
          <cell r="I251">
            <v>40000</v>
          </cell>
          <cell r="J251">
            <v>40000</v>
          </cell>
          <cell r="K251">
            <v>40000</v>
          </cell>
          <cell r="L251">
            <v>93333</v>
          </cell>
          <cell r="M251">
            <v>93333</v>
          </cell>
          <cell r="N251">
            <v>103333</v>
          </cell>
          <cell r="O251">
            <v>93333</v>
          </cell>
          <cell r="P251">
            <v>93333</v>
          </cell>
          <cell r="Q251">
            <v>103333</v>
          </cell>
          <cell r="R251" t="str">
            <v>MEDIAOF</v>
          </cell>
        </row>
        <row r="252">
          <cell r="I252">
            <v>190000</v>
          </cell>
          <cell r="J252">
            <v>190000</v>
          </cell>
          <cell r="K252">
            <v>190400</v>
          </cell>
          <cell r="N252">
            <v>600000</v>
          </cell>
          <cell r="Q252">
            <v>600000</v>
          </cell>
          <cell r="R252" t="str">
            <v>MEDIAOF</v>
          </cell>
        </row>
        <row r="253">
          <cell r="I253">
            <v>38000</v>
          </cell>
          <cell r="J253">
            <v>38000</v>
          </cell>
          <cell r="K253">
            <v>38000</v>
          </cell>
          <cell r="L253">
            <v>38333</v>
          </cell>
          <cell r="M253">
            <v>38333</v>
          </cell>
          <cell r="N253">
            <v>38333</v>
          </cell>
          <cell r="O253">
            <v>38333</v>
          </cell>
          <cell r="P253">
            <v>38333</v>
          </cell>
          <cell r="Q253">
            <v>38333</v>
          </cell>
          <cell r="R253" t="str">
            <v>MEDIAOF</v>
          </cell>
        </row>
        <row r="254">
          <cell r="I254">
            <v>15000</v>
          </cell>
          <cell r="J254">
            <v>15000</v>
          </cell>
          <cell r="K254">
            <v>15000</v>
          </cell>
          <cell r="R254" t="str">
            <v>MEDIAOF</v>
          </cell>
        </row>
        <row r="255">
          <cell r="I255">
            <v>27300</v>
          </cell>
          <cell r="J255">
            <v>54500</v>
          </cell>
          <cell r="K255">
            <v>76300</v>
          </cell>
          <cell r="L255">
            <v>35633</v>
          </cell>
          <cell r="M255">
            <v>146133</v>
          </cell>
          <cell r="N255">
            <v>459633</v>
          </cell>
          <cell r="O255">
            <v>35633</v>
          </cell>
          <cell r="P255">
            <v>146133</v>
          </cell>
          <cell r="Q255">
            <v>459633</v>
          </cell>
          <cell r="R255" t="str">
            <v>MEDIAOF</v>
          </cell>
        </row>
        <row r="256">
          <cell r="I256">
            <v>9500</v>
          </cell>
          <cell r="J256">
            <v>9500</v>
          </cell>
          <cell r="K256">
            <v>9500</v>
          </cell>
          <cell r="M256">
            <v>37800</v>
          </cell>
          <cell r="P256">
            <v>37800</v>
          </cell>
          <cell r="R256" t="str">
            <v>MEDIAOF</v>
          </cell>
        </row>
        <row r="257">
          <cell r="I257">
            <v>35000</v>
          </cell>
          <cell r="J257">
            <v>35000</v>
          </cell>
          <cell r="K257">
            <v>35000</v>
          </cell>
          <cell r="M257">
            <v>193900</v>
          </cell>
          <cell r="N257">
            <v>150150</v>
          </cell>
          <cell r="P257">
            <v>193900</v>
          </cell>
          <cell r="Q257">
            <v>150150</v>
          </cell>
          <cell r="R257" t="str">
            <v>MEDIAOF</v>
          </cell>
        </row>
        <row r="258">
          <cell r="I258">
            <v>5000</v>
          </cell>
          <cell r="J258">
            <v>5000</v>
          </cell>
          <cell r="K258">
            <v>5000</v>
          </cell>
          <cell r="L258">
            <v>51667</v>
          </cell>
          <cell r="M258">
            <v>51667</v>
          </cell>
          <cell r="N258">
            <v>91310</v>
          </cell>
          <cell r="O258">
            <v>51667</v>
          </cell>
          <cell r="P258">
            <v>51667</v>
          </cell>
          <cell r="Q258">
            <v>91310</v>
          </cell>
          <cell r="R258" t="str">
            <v>MEDIAOF</v>
          </cell>
        </row>
        <row r="259">
          <cell r="O259">
            <v>3750</v>
          </cell>
          <cell r="P259">
            <v>3750</v>
          </cell>
          <cell r="Q259">
            <v>3750</v>
          </cell>
          <cell r="R259" t="str">
            <v>CMMO</v>
          </cell>
        </row>
        <row r="260">
          <cell r="P260">
            <v>4000</v>
          </cell>
          <cell r="Q260">
            <v>4000</v>
          </cell>
          <cell r="R260" t="str">
            <v>CMMO</v>
          </cell>
        </row>
        <row r="261">
          <cell r="N261">
            <v>5000</v>
          </cell>
          <cell r="O261">
            <v>5000</v>
          </cell>
          <cell r="P261">
            <v>5000</v>
          </cell>
          <cell r="Q261">
            <v>5000</v>
          </cell>
          <cell r="R261" t="str">
            <v>CMMO</v>
          </cell>
        </row>
        <row r="262">
          <cell r="L262">
            <v>2750</v>
          </cell>
          <cell r="M262">
            <v>2750</v>
          </cell>
          <cell r="N262">
            <v>2750</v>
          </cell>
          <cell r="O262">
            <v>2750</v>
          </cell>
          <cell r="P262">
            <v>2750</v>
          </cell>
          <cell r="Q262">
            <v>2750</v>
          </cell>
          <cell r="R262" t="str">
            <v>CMMO</v>
          </cell>
        </row>
        <row r="263">
          <cell r="I263">
            <v>5833</v>
          </cell>
          <cell r="J263">
            <v>5833</v>
          </cell>
          <cell r="K263">
            <v>5833</v>
          </cell>
          <cell r="L263">
            <v>6083</v>
          </cell>
          <cell r="M263">
            <v>6083</v>
          </cell>
          <cell r="N263">
            <v>6083</v>
          </cell>
          <cell r="O263">
            <v>6083</v>
          </cell>
          <cell r="P263">
            <v>6083</v>
          </cell>
          <cell r="Q263">
            <v>6083</v>
          </cell>
          <cell r="R263" t="str">
            <v>CMMO</v>
          </cell>
        </row>
        <row r="264">
          <cell r="I264">
            <v>5833</v>
          </cell>
          <cell r="J264">
            <v>5833</v>
          </cell>
          <cell r="K264">
            <v>5833</v>
          </cell>
          <cell r="L264">
            <v>6000</v>
          </cell>
          <cell r="M264">
            <v>6000</v>
          </cell>
          <cell r="N264">
            <v>6000</v>
          </cell>
          <cell r="O264">
            <v>6000</v>
          </cell>
          <cell r="P264">
            <v>6000</v>
          </cell>
          <cell r="Q264">
            <v>6000</v>
          </cell>
          <cell r="R264" t="str">
            <v>CMMO</v>
          </cell>
        </row>
        <row r="265">
          <cell r="L265">
            <v>6666</v>
          </cell>
          <cell r="M265">
            <v>6666</v>
          </cell>
          <cell r="N265">
            <v>6666</v>
          </cell>
          <cell r="O265">
            <v>6666</v>
          </cell>
          <cell r="P265">
            <v>6666</v>
          </cell>
          <cell r="Q265">
            <v>6666</v>
          </cell>
          <cell r="R265" t="str">
            <v>CMMO</v>
          </cell>
        </row>
        <row r="266">
          <cell r="I266">
            <v>3500</v>
          </cell>
          <cell r="J266">
            <v>3500</v>
          </cell>
          <cell r="K266">
            <v>3500</v>
          </cell>
          <cell r="L266">
            <v>3500</v>
          </cell>
          <cell r="M266">
            <v>3500</v>
          </cell>
          <cell r="N266">
            <v>3500</v>
          </cell>
          <cell r="O266">
            <v>3500</v>
          </cell>
          <cell r="P266">
            <v>3500</v>
          </cell>
          <cell r="Q266">
            <v>3500</v>
          </cell>
          <cell r="R266" t="str">
            <v>CMMO</v>
          </cell>
        </row>
        <row r="267">
          <cell r="I267">
            <v>3167</v>
          </cell>
          <cell r="J267">
            <v>3167</v>
          </cell>
          <cell r="K267">
            <v>3167</v>
          </cell>
          <cell r="L267">
            <v>3104</v>
          </cell>
          <cell r="M267">
            <v>3104</v>
          </cell>
          <cell r="N267">
            <v>3104</v>
          </cell>
          <cell r="O267">
            <v>3104</v>
          </cell>
          <cell r="P267">
            <v>3104</v>
          </cell>
          <cell r="Q267">
            <v>3104</v>
          </cell>
          <cell r="R267" t="str">
            <v>CMMO</v>
          </cell>
        </row>
        <row r="268">
          <cell r="I268">
            <v>3333</v>
          </cell>
          <cell r="J268">
            <v>3333</v>
          </cell>
          <cell r="K268">
            <v>3333</v>
          </cell>
          <cell r="L268">
            <v>3338</v>
          </cell>
          <cell r="M268">
            <v>3338</v>
          </cell>
          <cell r="N268">
            <v>3338</v>
          </cell>
          <cell r="O268">
            <v>3338</v>
          </cell>
          <cell r="P268">
            <v>3338</v>
          </cell>
          <cell r="Q268">
            <v>3338</v>
          </cell>
          <cell r="R268" t="str">
            <v>CMMO</v>
          </cell>
        </row>
        <row r="269">
          <cell r="I269">
            <v>3583</v>
          </cell>
          <cell r="J269">
            <v>3583</v>
          </cell>
          <cell r="K269">
            <v>3583</v>
          </cell>
          <cell r="L269">
            <v>3586</v>
          </cell>
          <cell r="M269">
            <v>3586</v>
          </cell>
          <cell r="N269">
            <v>3586</v>
          </cell>
          <cell r="O269">
            <v>3586</v>
          </cell>
          <cell r="P269">
            <v>3586</v>
          </cell>
          <cell r="Q269">
            <v>3586</v>
          </cell>
          <cell r="R269" t="str">
            <v>CMMO</v>
          </cell>
        </row>
        <row r="270">
          <cell r="I270">
            <v>3500</v>
          </cell>
          <cell r="J270">
            <v>3500</v>
          </cell>
          <cell r="K270">
            <v>3500</v>
          </cell>
          <cell r="L270">
            <v>3480</v>
          </cell>
          <cell r="M270">
            <v>3480</v>
          </cell>
          <cell r="N270">
            <v>3480</v>
          </cell>
          <cell r="O270">
            <v>3480</v>
          </cell>
          <cell r="P270">
            <v>3480</v>
          </cell>
          <cell r="Q270">
            <v>3480</v>
          </cell>
          <cell r="R270" t="str">
            <v>CMMO</v>
          </cell>
        </row>
        <row r="271">
          <cell r="I271">
            <v>3333</v>
          </cell>
          <cell r="J271">
            <v>3333</v>
          </cell>
          <cell r="K271">
            <v>3333</v>
          </cell>
          <cell r="L271">
            <v>3083</v>
          </cell>
          <cell r="M271">
            <v>3083</v>
          </cell>
          <cell r="N271">
            <v>3083</v>
          </cell>
          <cell r="O271">
            <v>3083</v>
          </cell>
          <cell r="P271">
            <v>3083</v>
          </cell>
          <cell r="Q271">
            <v>3083</v>
          </cell>
          <cell r="R271" t="str">
            <v>CMMO</v>
          </cell>
        </row>
        <row r="272">
          <cell r="I272">
            <v>3333</v>
          </cell>
          <cell r="J272">
            <v>3333</v>
          </cell>
          <cell r="K272">
            <v>3333</v>
          </cell>
          <cell r="L272">
            <v>3350</v>
          </cell>
          <cell r="M272">
            <v>3350</v>
          </cell>
          <cell r="N272">
            <v>3350</v>
          </cell>
          <cell r="O272">
            <v>3350</v>
          </cell>
          <cell r="P272">
            <v>3350</v>
          </cell>
          <cell r="Q272">
            <v>3350</v>
          </cell>
          <cell r="R272" t="str">
            <v>CMMO</v>
          </cell>
        </row>
        <row r="273">
          <cell r="I273">
            <v>3750</v>
          </cell>
          <cell r="J273">
            <v>3750</v>
          </cell>
          <cell r="K273">
            <v>3750</v>
          </cell>
          <cell r="L273">
            <v>3808</v>
          </cell>
          <cell r="M273">
            <v>3808</v>
          </cell>
          <cell r="N273">
            <v>3808</v>
          </cell>
          <cell r="O273">
            <v>3808</v>
          </cell>
          <cell r="P273">
            <v>3808</v>
          </cell>
          <cell r="Q273">
            <v>3808</v>
          </cell>
          <cell r="R273" t="str">
            <v>CMMO</v>
          </cell>
        </row>
        <row r="274">
          <cell r="I274">
            <v>3333</v>
          </cell>
          <cell r="J274">
            <v>3333</v>
          </cell>
          <cell r="K274">
            <v>3333</v>
          </cell>
          <cell r="L274">
            <v>3358</v>
          </cell>
          <cell r="M274">
            <v>3358</v>
          </cell>
          <cell r="N274">
            <v>3358</v>
          </cell>
          <cell r="O274">
            <v>3358</v>
          </cell>
          <cell r="P274">
            <v>3358</v>
          </cell>
          <cell r="Q274">
            <v>3358</v>
          </cell>
          <cell r="R274" t="str">
            <v>CMMO</v>
          </cell>
        </row>
        <row r="275">
          <cell r="I275">
            <v>4083</v>
          </cell>
          <cell r="J275">
            <v>4083</v>
          </cell>
          <cell r="K275">
            <v>4083</v>
          </cell>
          <cell r="L275">
            <v>4083</v>
          </cell>
          <cell r="M275">
            <v>4083</v>
          </cell>
          <cell r="N275">
            <v>4083</v>
          </cell>
          <cell r="O275">
            <v>4083</v>
          </cell>
          <cell r="P275">
            <v>4083</v>
          </cell>
          <cell r="Q275">
            <v>4083</v>
          </cell>
          <cell r="R275" t="str">
            <v>CMMO</v>
          </cell>
        </row>
        <row r="276">
          <cell r="I276">
            <v>6000</v>
          </cell>
          <cell r="J276">
            <v>6000</v>
          </cell>
          <cell r="K276">
            <v>6000</v>
          </cell>
          <cell r="L276">
            <v>6036</v>
          </cell>
          <cell r="M276">
            <v>6036</v>
          </cell>
          <cell r="N276">
            <v>6036</v>
          </cell>
          <cell r="O276">
            <v>6036</v>
          </cell>
          <cell r="P276">
            <v>6036</v>
          </cell>
          <cell r="Q276">
            <v>6036</v>
          </cell>
          <cell r="R276" t="str">
            <v>CMMO</v>
          </cell>
        </row>
        <row r="277">
          <cell r="I277">
            <v>10417</v>
          </cell>
          <cell r="J277">
            <v>10417</v>
          </cell>
          <cell r="K277">
            <v>10417</v>
          </cell>
          <cell r="L277">
            <v>10414</v>
          </cell>
          <cell r="M277">
            <v>10414</v>
          </cell>
          <cell r="N277">
            <v>10414</v>
          </cell>
          <cell r="O277">
            <v>10414</v>
          </cell>
          <cell r="P277">
            <v>10414</v>
          </cell>
          <cell r="Q277">
            <v>10414</v>
          </cell>
          <cell r="R277" t="str">
            <v>CMMO</v>
          </cell>
        </row>
        <row r="278">
          <cell r="I278">
            <v>4500</v>
          </cell>
          <cell r="J278">
            <v>4500</v>
          </cell>
          <cell r="K278">
            <v>4500</v>
          </cell>
          <cell r="L278">
            <v>4466</v>
          </cell>
          <cell r="M278">
            <v>4466</v>
          </cell>
          <cell r="N278">
            <v>4466</v>
          </cell>
          <cell r="O278">
            <v>4466</v>
          </cell>
          <cell r="P278">
            <v>4466</v>
          </cell>
          <cell r="Q278">
            <v>4466</v>
          </cell>
          <cell r="R278" t="str">
            <v>CMMO</v>
          </cell>
        </row>
        <row r="279">
          <cell r="I279">
            <v>3417</v>
          </cell>
          <cell r="J279">
            <v>3417</v>
          </cell>
          <cell r="K279">
            <v>3417</v>
          </cell>
          <cell r="L279">
            <v>3390</v>
          </cell>
          <cell r="M279">
            <v>3390</v>
          </cell>
          <cell r="N279">
            <v>3390</v>
          </cell>
          <cell r="O279">
            <v>3390</v>
          </cell>
          <cell r="P279">
            <v>3390</v>
          </cell>
          <cell r="Q279">
            <v>3390</v>
          </cell>
          <cell r="R279" t="str">
            <v>CMMO</v>
          </cell>
        </row>
        <row r="280">
          <cell r="I280">
            <v>3333</v>
          </cell>
          <cell r="J280">
            <v>3333</v>
          </cell>
          <cell r="K280">
            <v>3333</v>
          </cell>
          <cell r="L280">
            <v>3358</v>
          </cell>
          <cell r="M280">
            <v>3358</v>
          </cell>
          <cell r="N280">
            <v>3358</v>
          </cell>
          <cell r="O280">
            <v>3358</v>
          </cell>
          <cell r="P280">
            <v>3358</v>
          </cell>
          <cell r="Q280">
            <v>3358</v>
          </cell>
          <cell r="R280" t="str">
            <v>CMMO</v>
          </cell>
        </row>
        <row r="281">
          <cell r="I281">
            <v>3333</v>
          </cell>
          <cell r="J281">
            <v>3333</v>
          </cell>
          <cell r="K281">
            <v>3333</v>
          </cell>
          <cell r="L281">
            <v>3338</v>
          </cell>
          <cell r="M281">
            <v>3338</v>
          </cell>
          <cell r="N281">
            <v>3338</v>
          </cell>
          <cell r="O281">
            <v>3338</v>
          </cell>
          <cell r="P281">
            <v>3338</v>
          </cell>
          <cell r="Q281">
            <v>3338</v>
          </cell>
          <cell r="R281" t="str">
            <v>CMMO</v>
          </cell>
        </row>
        <row r="282">
          <cell r="I282">
            <v>3417</v>
          </cell>
          <cell r="J282">
            <v>3417</v>
          </cell>
          <cell r="K282">
            <v>3417</v>
          </cell>
          <cell r="L282">
            <v>3392</v>
          </cell>
          <cell r="M282">
            <v>3392</v>
          </cell>
          <cell r="N282">
            <v>3392</v>
          </cell>
          <cell r="O282">
            <v>3392</v>
          </cell>
          <cell r="P282">
            <v>3392</v>
          </cell>
          <cell r="Q282">
            <v>3392</v>
          </cell>
          <cell r="R282" t="str">
            <v>CMMO</v>
          </cell>
        </row>
        <row r="283">
          <cell r="I283">
            <v>3333</v>
          </cell>
          <cell r="J283">
            <v>3333</v>
          </cell>
          <cell r="K283">
            <v>3333</v>
          </cell>
          <cell r="L283">
            <v>3344</v>
          </cell>
          <cell r="M283">
            <v>3344</v>
          </cell>
          <cell r="N283">
            <v>3344</v>
          </cell>
          <cell r="O283">
            <v>3344</v>
          </cell>
          <cell r="P283">
            <v>3344</v>
          </cell>
          <cell r="Q283">
            <v>3344</v>
          </cell>
          <cell r="R283" t="str">
            <v>CMMO</v>
          </cell>
        </row>
        <row r="284">
          <cell r="I284">
            <v>3917</v>
          </cell>
          <cell r="J284">
            <v>3917</v>
          </cell>
          <cell r="K284">
            <v>3917</v>
          </cell>
          <cell r="L284">
            <v>3922</v>
          </cell>
          <cell r="M284">
            <v>3922</v>
          </cell>
          <cell r="N284">
            <v>3922</v>
          </cell>
          <cell r="O284">
            <v>3922</v>
          </cell>
          <cell r="P284">
            <v>3922</v>
          </cell>
          <cell r="Q284">
            <v>3922</v>
          </cell>
          <cell r="R284" t="str">
            <v>CMMO</v>
          </cell>
        </row>
        <row r="285">
          <cell r="I285">
            <v>3000</v>
          </cell>
          <cell r="J285">
            <v>3000</v>
          </cell>
          <cell r="K285">
            <v>3000</v>
          </cell>
          <cell r="L285">
            <v>3000</v>
          </cell>
          <cell r="M285">
            <v>3000</v>
          </cell>
          <cell r="N285">
            <v>3000</v>
          </cell>
          <cell r="O285">
            <v>3000</v>
          </cell>
          <cell r="P285">
            <v>3000</v>
          </cell>
          <cell r="Q285">
            <v>3000</v>
          </cell>
          <cell r="R285" t="str">
            <v>CMMO</v>
          </cell>
        </row>
        <row r="286">
          <cell r="I286">
            <v>4500</v>
          </cell>
          <cell r="J286">
            <v>4500</v>
          </cell>
          <cell r="K286">
            <v>4500</v>
          </cell>
          <cell r="L286">
            <v>4462</v>
          </cell>
          <cell r="M286">
            <v>4462</v>
          </cell>
          <cell r="N286">
            <v>4462</v>
          </cell>
          <cell r="O286">
            <v>4462</v>
          </cell>
          <cell r="P286">
            <v>4462</v>
          </cell>
          <cell r="Q286">
            <v>4462</v>
          </cell>
          <cell r="R286" t="str">
            <v>CMMO</v>
          </cell>
        </row>
        <row r="287">
          <cell r="I287">
            <v>8000</v>
          </cell>
          <cell r="J287">
            <v>8000</v>
          </cell>
          <cell r="K287">
            <v>8000</v>
          </cell>
          <cell r="L287">
            <v>6000</v>
          </cell>
          <cell r="M287">
            <v>6000</v>
          </cell>
          <cell r="N287">
            <v>6000</v>
          </cell>
          <cell r="O287">
            <v>6000</v>
          </cell>
          <cell r="P287">
            <v>6000</v>
          </cell>
          <cell r="Q287">
            <v>6000</v>
          </cell>
          <cell r="R287" t="str">
            <v>CMMO</v>
          </cell>
        </row>
        <row r="288">
          <cell r="I288">
            <v>20749.600000000002</v>
          </cell>
          <cell r="J288">
            <v>20749.600000000002</v>
          </cell>
          <cell r="K288">
            <v>20749.600000000002</v>
          </cell>
          <cell r="L288">
            <v>22262.2</v>
          </cell>
          <cell r="M288">
            <v>22262.2</v>
          </cell>
          <cell r="N288">
            <v>23262.2</v>
          </cell>
          <cell r="O288">
            <v>24012.2</v>
          </cell>
          <cell r="P288">
            <v>24812.2</v>
          </cell>
          <cell r="Q288">
            <v>24812.2</v>
          </cell>
          <cell r="R288" t="str">
            <v>CMMO</v>
          </cell>
        </row>
        <row r="289">
          <cell r="I289">
            <v>1000</v>
          </cell>
          <cell r="J289">
            <v>1000</v>
          </cell>
          <cell r="K289">
            <v>1000</v>
          </cell>
          <cell r="L289">
            <v>1000</v>
          </cell>
          <cell r="M289">
            <v>1000</v>
          </cell>
          <cell r="N289">
            <v>1000</v>
          </cell>
          <cell r="O289">
            <v>1000</v>
          </cell>
          <cell r="P289">
            <v>1000</v>
          </cell>
          <cell r="Q289">
            <v>1000</v>
          </cell>
          <cell r="R289" t="str">
            <v>CMMO</v>
          </cell>
        </row>
        <row r="290">
          <cell r="I290">
            <v>7500</v>
          </cell>
          <cell r="J290">
            <v>7500</v>
          </cell>
          <cell r="K290">
            <v>7500</v>
          </cell>
          <cell r="L290">
            <v>7000</v>
          </cell>
          <cell r="M290">
            <v>7000</v>
          </cell>
          <cell r="N290">
            <v>7000</v>
          </cell>
          <cell r="O290">
            <v>8500</v>
          </cell>
          <cell r="P290">
            <v>8500</v>
          </cell>
          <cell r="Q290">
            <v>8500</v>
          </cell>
          <cell r="R290" t="str">
            <v>CMMO</v>
          </cell>
        </row>
        <row r="291">
          <cell r="I291">
            <v>400</v>
          </cell>
          <cell r="J291">
            <v>400</v>
          </cell>
          <cell r="K291">
            <v>400</v>
          </cell>
          <cell r="L291">
            <v>200</v>
          </cell>
          <cell r="M291">
            <v>200</v>
          </cell>
          <cell r="N291">
            <v>200</v>
          </cell>
          <cell r="O291">
            <v>400</v>
          </cell>
          <cell r="P291">
            <v>400</v>
          </cell>
          <cell r="Q291">
            <v>400</v>
          </cell>
          <cell r="R291" t="str">
            <v>CMMO</v>
          </cell>
        </row>
        <row r="292">
          <cell r="I292">
            <v>9030.5343511450374</v>
          </cell>
          <cell r="J292">
            <v>9129.7709923664115</v>
          </cell>
          <cell r="K292">
            <v>9149.6183206106871</v>
          </cell>
          <cell r="L292">
            <v>7970.8029197080295</v>
          </cell>
          <cell r="M292">
            <v>7970.8029197080295</v>
          </cell>
          <cell r="N292">
            <v>7970.8029197080295</v>
          </cell>
          <cell r="O292">
            <v>7970.8029197080295</v>
          </cell>
          <cell r="P292">
            <v>7970.8029197080295</v>
          </cell>
          <cell r="Q292">
            <v>7970.8029197080295</v>
          </cell>
          <cell r="R292" t="str">
            <v>CMMO</v>
          </cell>
        </row>
        <row r="293">
          <cell r="I293">
            <v>36048.702290076333</v>
          </cell>
          <cell r="J293">
            <v>35552.519083969462</v>
          </cell>
          <cell r="K293">
            <v>36048.702290076333</v>
          </cell>
          <cell r="L293">
            <v>8992.7007299270081</v>
          </cell>
          <cell r="M293">
            <v>9401.459854014598</v>
          </cell>
          <cell r="N293">
            <v>9197.0802919708021</v>
          </cell>
          <cell r="O293">
            <v>9509.7810218978102</v>
          </cell>
          <cell r="P293">
            <v>9509.7810218978102</v>
          </cell>
          <cell r="Q293">
            <v>12467.153284671533</v>
          </cell>
          <cell r="R293" t="str">
            <v>CMMO</v>
          </cell>
        </row>
        <row r="294">
          <cell r="I294">
            <v>28877.862595419847</v>
          </cell>
          <cell r="J294">
            <v>28877.862595419847</v>
          </cell>
          <cell r="K294">
            <v>28877.862595419847</v>
          </cell>
          <cell r="L294">
            <v>2861.3138686131388</v>
          </cell>
          <cell r="M294">
            <v>3270.0729927007301</v>
          </cell>
          <cell r="N294">
            <v>3065.6934306569342</v>
          </cell>
          <cell r="O294">
            <v>3378.3941605839418</v>
          </cell>
          <cell r="P294">
            <v>3378.3941605839418</v>
          </cell>
          <cell r="Q294">
            <v>6335.7664233576643</v>
          </cell>
          <cell r="R294" t="str">
            <v>CMMO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  <sheetName val="Charts"/>
      <sheetName val="Quarters"/>
      <sheetName val="ROIC"/>
      <sheetName val="__FDSCACHE__"/>
      <sheetName val="D&amp;A"/>
      <sheetName val="Capitalization"/>
      <sheetName val="Guidance"/>
      <sheetName val="WACC"/>
      <sheetName val="GMs"/>
    </sheetNames>
    <sheetDataSet>
      <sheetData sheetId="0" refreshError="1">
        <row r="1">
          <cell r="A1" t="str">
            <v>Amazon.com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8-PF"/>
      <sheetName val="Cntmrs-Recru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ryWJS_Excel_Dump"/>
      <sheetName val="Parameters"/>
      <sheetName val="Analysts"/>
      <sheetName val="Sheet01S"/>
      <sheetName val="Monthly Data"/>
      <sheetName val="M-Buyer Summary"/>
      <sheetName val="M-Overlap Summary"/>
      <sheetName val="M-Seller Summary"/>
      <sheetName val="V-Buyer Summary"/>
      <sheetName val="V-Overlap Summary"/>
      <sheetName val="V-Seller Summary"/>
    </sheetNames>
    <sheetDataSet>
      <sheetData sheetId="0" refreshError="1">
        <row r="9">
          <cell r="B9" t="str">
            <v>BBC</v>
          </cell>
        </row>
        <row r="10">
          <cell r="B10" t="str">
            <v>BBC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1) Func -Exp"/>
      <sheetName val="PD-Exp"/>
      <sheetName val="P&amp;L"/>
      <sheetName val="S2) PD-TS"/>
      <sheetName val="s3) CS - Expense Detail"/>
      <sheetName val="S5) CS Metrics"/>
      <sheetName val="S6) TnS- Expense"/>
      <sheetName val="PD Data 2"/>
      <sheetName val="Sheet2"/>
      <sheetName val="S6) PD-Exp"/>
      <sheetName val="S8) PD-HC"/>
      <sheetName val="PD-Exp Sum"/>
      <sheetName val="s5) TnS Metrics"/>
      <sheetName val="CS - Data"/>
      <sheetName val="TnS - Total Data"/>
      <sheetName val="TnS - NA Data"/>
    </sheetNames>
    <sheetDataSet>
      <sheetData sheetId="0"/>
      <sheetData sheetId="1" refreshError="1">
        <row r="2">
          <cell r="A2">
            <v>1</v>
          </cell>
          <cell r="E2" t="str">
            <v>1Q04</v>
          </cell>
          <cell r="F2" t="str">
            <v>2Q04</v>
          </cell>
          <cell r="G2" t="str">
            <v>3Q04</v>
          </cell>
          <cell r="H2" t="str">
            <v>4Q04</v>
          </cell>
          <cell r="J2" t="str">
            <v>1Q05A</v>
          </cell>
          <cell r="K2" t="str">
            <v>2Q05T</v>
          </cell>
          <cell r="L2" t="str">
            <v>2Q05F</v>
          </cell>
        </row>
        <row r="3">
          <cell r="A3">
            <v>2</v>
          </cell>
          <cell r="B3" t="str">
            <v>Sponsor Type</v>
          </cell>
          <cell r="C3" t="str">
            <v>Sponsor</v>
          </cell>
          <cell r="D3" t="str">
            <v>2003 Act</v>
          </cell>
          <cell r="E3" t="str">
            <v xml:space="preserve"> Q1'04 Act</v>
          </cell>
          <cell r="F3" t="str">
            <v xml:space="preserve"> Q2'04 Act</v>
          </cell>
          <cell r="G3" t="str">
            <v xml:space="preserve"> Q3'04 Act</v>
          </cell>
          <cell r="H3" t="str">
            <v xml:space="preserve"> Q4'04 Act</v>
          </cell>
          <cell r="I3" t="str">
            <v xml:space="preserve"> 2004 Act</v>
          </cell>
          <cell r="J3" t="str">
            <v xml:space="preserve"> Q1'05 Act *</v>
          </cell>
          <cell r="K3" t="str">
            <v xml:space="preserve"> Q2'05 Tgt</v>
          </cell>
        </row>
        <row r="4">
          <cell r="A4">
            <v>3</v>
          </cell>
          <cell r="B4" t="str">
            <v>BU</v>
          </cell>
        </row>
        <row r="5">
          <cell r="A5">
            <v>4</v>
          </cell>
          <cell r="C5" t="str">
            <v>eBay.com</v>
          </cell>
          <cell r="D5">
            <v>1278.2900547945203</v>
          </cell>
          <cell r="E5">
            <v>415.5</v>
          </cell>
          <cell r="F5">
            <v>510.5</v>
          </cell>
          <cell r="G5">
            <v>612.9</v>
          </cell>
          <cell r="H5">
            <v>728.3</v>
          </cell>
          <cell r="I5">
            <v>2267.1999999999998</v>
          </cell>
          <cell r="J5">
            <v>639.79999999999995</v>
          </cell>
          <cell r="K5">
            <v>557.4</v>
          </cell>
        </row>
        <row r="6">
          <cell r="A6">
            <v>5</v>
          </cell>
          <cell r="C6" t="str">
            <v>International</v>
          </cell>
          <cell r="D6">
            <v>200.13287671232879</v>
          </cell>
          <cell r="E6">
            <v>53.3</v>
          </cell>
          <cell r="F6">
            <v>81.900000000000006</v>
          </cell>
          <cell r="G6">
            <v>237.2</v>
          </cell>
          <cell r="H6">
            <v>177.8</v>
          </cell>
          <cell r="I6">
            <v>550.20000000000005</v>
          </cell>
          <cell r="J6">
            <v>220.2</v>
          </cell>
          <cell r="K6">
            <v>263.60000000000002</v>
          </cell>
        </row>
        <row r="7">
          <cell r="A7">
            <v>6</v>
          </cell>
          <cell r="C7" t="str">
            <v>Classified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60</v>
          </cell>
          <cell r="K7">
            <v>30</v>
          </cell>
        </row>
        <row r="8">
          <cell r="A8">
            <v>7</v>
          </cell>
          <cell r="C8" t="str">
            <v>PayPal</v>
          </cell>
          <cell r="D8">
            <v>57.904109589041092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>
            <v>8</v>
          </cell>
          <cell r="B9" t="str">
            <v>BU Total</v>
          </cell>
          <cell r="D9">
            <v>1536.3270410958903</v>
          </cell>
          <cell r="E9">
            <v>468.8</v>
          </cell>
          <cell r="F9">
            <v>592.4</v>
          </cell>
          <cell r="G9">
            <v>850.1</v>
          </cell>
          <cell r="H9">
            <v>906.1</v>
          </cell>
          <cell r="I9">
            <v>2817.4</v>
          </cell>
          <cell r="J9">
            <v>920</v>
          </cell>
          <cell r="K9">
            <v>851</v>
          </cell>
        </row>
        <row r="10">
          <cell r="A10">
            <v>9</v>
          </cell>
        </row>
        <row r="11">
          <cell r="A11">
            <v>10</v>
          </cell>
          <cell r="B11" t="str">
            <v>Function</v>
          </cell>
        </row>
        <row r="12">
          <cell r="A12">
            <v>11</v>
          </cell>
          <cell r="C12" t="str">
            <v>Billing/Collection</v>
          </cell>
          <cell r="D12">
            <v>205.93424657534246</v>
          </cell>
          <cell r="E12">
            <v>35.299999999999997</v>
          </cell>
          <cell r="F12">
            <v>61.3</v>
          </cell>
          <cell r="G12">
            <v>36.4</v>
          </cell>
          <cell r="H12">
            <v>41.6</v>
          </cell>
          <cell r="I12">
            <v>174.6</v>
          </cell>
          <cell r="J12">
            <v>25</v>
          </cell>
          <cell r="K12">
            <v>25</v>
          </cell>
        </row>
        <row r="13">
          <cell r="A13">
            <v>12</v>
          </cell>
          <cell r="C13" t="str">
            <v xml:space="preserve">Customer Support </v>
          </cell>
          <cell r="D13">
            <v>35.286301369863011</v>
          </cell>
          <cell r="E13">
            <v>4</v>
          </cell>
          <cell r="F13">
            <v>44</v>
          </cell>
          <cell r="G13">
            <v>5.2</v>
          </cell>
          <cell r="H13">
            <v>4.5</v>
          </cell>
          <cell r="I13">
            <v>57.7</v>
          </cell>
          <cell r="J13">
            <v>15</v>
          </cell>
          <cell r="K13">
            <v>105</v>
          </cell>
        </row>
        <row r="14">
          <cell r="A14">
            <v>13</v>
          </cell>
          <cell r="C14" t="str">
            <v xml:space="preserve">Finance/Accounting 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11</v>
          </cell>
          <cell r="I14">
            <v>11</v>
          </cell>
          <cell r="J14">
            <v>5</v>
          </cell>
          <cell r="K14">
            <v>5</v>
          </cell>
        </row>
        <row r="15">
          <cell r="A15">
            <v>14</v>
          </cell>
          <cell r="C15" t="str">
            <v>Legal</v>
          </cell>
          <cell r="D15">
            <v>16.19041095890411</v>
          </cell>
          <cell r="E15">
            <v>0</v>
          </cell>
          <cell r="F15">
            <v>0</v>
          </cell>
          <cell r="G15">
            <v>1.3</v>
          </cell>
          <cell r="H15">
            <v>10.4</v>
          </cell>
          <cell r="I15">
            <v>11.7</v>
          </cell>
          <cell r="J15">
            <v>5</v>
          </cell>
          <cell r="K15">
            <v>5</v>
          </cell>
        </row>
        <row r="16">
          <cell r="A16">
            <v>15</v>
          </cell>
          <cell r="C16" t="str">
            <v>Trust and Safety</v>
          </cell>
          <cell r="D16">
            <v>119.8</v>
          </cell>
          <cell r="E16">
            <v>57.7</v>
          </cell>
          <cell r="F16">
            <v>60</v>
          </cell>
          <cell r="G16">
            <v>57.1</v>
          </cell>
          <cell r="H16">
            <v>109.5</v>
          </cell>
          <cell r="I16">
            <v>284.3</v>
          </cell>
          <cell r="J16">
            <v>100</v>
          </cell>
          <cell r="K16">
            <v>100</v>
          </cell>
        </row>
        <row r="17">
          <cell r="A17">
            <v>16</v>
          </cell>
          <cell r="B17" t="str">
            <v>Function Total</v>
          </cell>
          <cell r="D17">
            <v>377.21095890410959</v>
          </cell>
          <cell r="E17">
            <v>97</v>
          </cell>
          <cell r="F17">
            <v>165.3</v>
          </cell>
          <cell r="G17">
            <v>100</v>
          </cell>
          <cell r="H17">
            <v>177</v>
          </cell>
          <cell r="I17">
            <v>539.29999999999995</v>
          </cell>
          <cell r="J17">
            <v>150</v>
          </cell>
          <cell r="K17">
            <v>240</v>
          </cell>
        </row>
        <row r="18">
          <cell r="A18">
            <v>17</v>
          </cell>
        </row>
        <row r="19">
          <cell r="A19">
            <v>18</v>
          </cell>
          <cell r="B19" t="str">
            <v>Headroom / V3</v>
          </cell>
        </row>
        <row r="20">
          <cell r="A20">
            <v>19</v>
          </cell>
          <cell r="C20" t="str">
            <v>Technology</v>
          </cell>
          <cell r="D20">
            <v>227</v>
          </cell>
          <cell r="E20">
            <v>61</v>
          </cell>
          <cell r="F20">
            <v>46.7</v>
          </cell>
          <cell r="G20">
            <v>151.1</v>
          </cell>
          <cell r="H20">
            <v>151.9</v>
          </cell>
          <cell r="I20">
            <v>410.7</v>
          </cell>
          <cell r="J20">
            <v>170</v>
          </cell>
          <cell r="K20">
            <v>180</v>
          </cell>
        </row>
        <row r="21">
          <cell r="A21">
            <v>20</v>
          </cell>
          <cell r="C21" t="str">
            <v>V3</v>
          </cell>
          <cell r="D21">
            <v>1096.3499999999999</v>
          </cell>
          <cell r="E21">
            <v>389.13</v>
          </cell>
          <cell r="F21">
            <v>416.85</v>
          </cell>
          <cell r="G21">
            <v>189.19</v>
          </cell>
          <cell r="H21">
            <v>0</v>
          </cell>
          <cell r="I21">
            <v>995.17</v>
          </cell>
          <cell r="J21">
            <v>0</v>
          </cell>
          <cell r="K21">
            <v>0</v>
          </cell>
        </row>
        <row r="22">
          <cell r="A22">
            <v>21</v>
          </cell>
          <cell r="B22" t="str">
            <v>Headroom / V3 Total</v>
          </cell>
          <cell r="D22">
            <v>1323.35</v>
          </cell>
          <cell r="E22">
            <v>450.13</v>
          </cell>
          <cell r="F22">
            <v>463.55</v>
          </cell>
          <cell r="G22">
            <v>340.29</v>
          </cell>
          <cell r="H22">
            <v>151.9</v>
          </cell>
          <cell r="I22">
            <v>1405.87</v>
          </cell>
          <cell r="J22">
            <v>170</v>
          </cell>
          <cell r="K22">
            <v>180</v>
          </cell>
        </row>
        <row r="23">
          <cell r="A23">
            <v>22</v>
          </cell>
        </row>
        <row r="24">
          <cell r="A24">
            <v>23</v>
          </cell>
          <cell r="B24" t="str">
            <v>Grand Total</v>
          </cell>
          <cell r="D24">
            <v>3236.8879999999999</v>
          </cell>
          <cell r="E24">
            <v>1015.93</v>
          </cell>
          <cell r="F24">
            <v>1221.25</v>
          </cell>
          <cell r="G24">
            <v>1290.3900000000001</v>
          </cell>
          <cell r="H24">
            <v>1235</v>
          </cell>
          <cell r="I24">
            <v>4762.57</v>
          </cell>
          <cell r="J24">
            <v>1240</v>
          </cell>
          <cell r="K24">
            <v>1271</v>
          </cell>
        </row>
        <row r="25">
          <cell r="A25">
            <v>24</v>
          </cell>
        </row>
        <row r="26">
          <cell r="A26">
            <v>25</v>
          </cell>
          <cell r="B26" t="str">
            <v>* Allocation are based on Target TS not actual delivered TS</v>
          </cell>
        </row>
        <row r="27">
          <cell r="A27">
            <v>26</v>
          </cell>
          <cell r="C27" t="str">
            <v>% non BU TS to Total</v>
          </cell>
          <cell r="D27">
            <v>0.52536910727343966</v>
          </cell>
          <cell r="E27">
            <v>0.53855088441132759</v>
          </cell>
          <cell r="F27">
            <v>0.51492323439099286</v>
          </cell>
          <cell r="G27">
            <v>0.34120692193832874</v>
          </cell>
          <cell r="H27">
            <v>0.26631578947368428</v>
          </cell>
          <cell r="I27">
            <v>0.40842864251864019</v>
          </cell>
          <cell r="J27">
            <v>0.25806451612903225</v>
          </cell>
          <cell r="K27">
            <v>0.33044846577498033</v>
          </cell>
        </row>
        <row r="28">
          <cell r="A28">
            <v>27</v>
          </cell>
        </row>
        <row r="29">
          <cell r="A29">
            <v>28</v>
          </cell>
          <cell r="D29" t="str">
            <v>2003 Act</v>
          </cell>
          <cell r="E29" t="str">
            <v xml:space="preserve"> Q1'04 Act</v>
          </cell>
          <cell r="F29" t="str">
            <v xml:space="preserve"> Q2'04 Act</v>
          </cell>
          <cell r="G29" t="str">
            <v xml:space="preserve"> Q3'04 Act</v>
          </cell>
          <cell r="H29" t="str">
            <v xml:space="preserve"> Q4'04 Act</v>
          </cell>
          <cell r="I29" t="str">
            <v xml:space="preserve"> 2004 Act</v>
          </cell>
          <cell r="J29" t="str">
            <v>Q1'05 Act</v>
          </cell>
          <cell r="K29" t="str">
            <v xml:space="preserve"> Q2'05 Tgt</v>
          </cell>
        </row>
        <row r="30">
          <cell r="A30">
            <v>29</v>
          </cell>
          <cell r="B30" t="str">
            <v>Allocation Rate excl IT/WPR alloc</v>
          </cell>
          <cell r="D30">
            <v>37</v>
          </cell>
          <cell r="E30">
            <v>37</v>
          </cell>
          <cell r="F30">
            <v>37</v>
          </cell>
          <cell r="G30">
            <v>37</v>
          </cell>
          <cell r="H30">
            <v>37</v>
          </cell>
          <cell r="J30">
            <v>38.1</v>
          </cell>
          <cell r="K30">
            <v>38.1</v>
          </cell>
        </row>
        <row r="31">
          <cell r="A31">
            <v>30</v>
          </cell>
        </row>
        <row r="32">
          <cell r="A32">
            <v>31</v>
          </cell>
          <cell r="B32" t="str">
            <v>Direct Product Allocation</v>
          </cell>
        </row>
        <row r="33">
          <cell r="A33">
            <v>32</v>
          </cell>
          <cell r="C33" t="str">
            <v>eBay.com</v>
          </cell>
          <cell r="D33">
            <v>47296.732027397251</v>
          </cell>
          <cell r="E33">
            <v>15373.5</v>
          </cell>
          <cell r="F33">
            <v>18888.5</v>
          </cell>
          <cell r="G33">
            <v>22677.3</v>
          </cell>
          <cell r="H33">
            <v>26947.1</v>
          </cell>
          <cell r="I33">
            <v>83886.399999999994</v>
          </cell>
          <cell r="J33">
            <v>24376.38</v>
          </cell>
          <cell r="K33">
            <v>21236.94</v>
          </cell>
        </row>
        <row r="34">
          <cell r="A34">
            <v>33</v>
          </cell>
          <cell r="C34" t="str">
            <v>International</v>
          </cell>
          <cell r="D34">
            <v>7404.9164383561656</v>
          </cell>
          <cell r="E34">
            <v>1972.1</v>
          </cell>
          <cell r="F34">
            <v>3030.3</v>
          </cell>
          <cell r="G34">
            <v>8776.4</v>
          </cell>
          <cell r="H34">
            <v>6578.6</v>
          </cell>
          <cell r="I34">
            <v>20357.400000000001</v>
          </cell>
          <cell r="J34">
            <v>8389.6200000000008</v>
          </cell>
          <cell r="K34">
            <v>10043.16</v>
          </cell>
        </row>
        <row r="35">
          <cell r="A35">
            <v>34</v>
          </cell>
          <cell r="C35" t="str">
            <v>Classifieds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2286</v>
          </cell>
          <cell r="K35">
            <v>1143</v>
          </cell>
        </row>
        <row r="36">
          <cell r="A36">
            <v>35</v>
          </cell>
          <cell r="C36" t="str">
            <v>Total Direct Allocation</v>
          </cell>
          <cell r="D36">
            <v>54701.648465753417</v>
          </cell>
          <cell r="E36">
            <v>17345.599999999999</v>
          </cell>
          <cell r="F36">
            <v>21918.799999999999</v>
          </cell>
          <cell r="G36">
            <v>31453.7</v>
          </cell>
          <cell r="H36">
            <v>33525.699999999997</v>
          </cell>
          <cell r="I36">
            <v>104243.8</v>
          </cell>
          <cell r="J36">
            <v>35052</v>
          </cell>
          <cell r="K36">
            <v>32423.1</v>
          </cell>
        </row>
        <row r="37">
          <cell r="A37">
            <v>36</v>
          </cell>
        </row>
        <row r="38">
          <cell r="A38">
            <v>37</v>
          </cell>
          <cell r="C38" t="str">
            <v>Total Product Expense</v>
          </cell>
          <cell r="D38">
            <v>125986.64269400001</v>
          </cell>
          <cell r="E38">
            <v>40276.423927999997</v>
          </cell>
          <cell r="F38">
            <v>42126.803367333327</v>
          </cell>
          <cell r="G38">
            <v>46758.05624000002</v>
          </cell>
          <cell r="H38">
            <v>50399.675169999995</v>
          </cell>
          <cell r="I38">
            <v>179560.95870533332</v>
          </cell>
          <cell r="J38">
            <v>50895.408950000012</v>
          </cell>
          <cell r="K38">
            <v>52989.002569999997</v>
          </cell>
        </row>
        <row r="39">
          <cell r="A39">
            <v>38</v>
          </cell>
          <cell r="C39" t="str">
            <v>Indirect Allocation Amount</v>
          </cell>
          <cell r="D39">
            <v>71284.994228246593</v>
          </cell>
          <cell r="E39">
            <v>22930.823927999998</v>
          </cell>
          <cell r="F39">
            <v>20208.003367333327</v>
          </cell>
          <cell r="G39">
            <v>15304.356240000023</v>
          </cell>
          <cell r="H39">
            <v>16873.975169999998</v>
          </cell>
          <cell r="I39">
            <v>75317.158705333335</v>
          </cell>
          <cell r="J39">
            <v>15843.408950000012</v>
          </cell>
          <cell r="K39">
            <v>20565.902569999998</v>
          </cell>
        </row>
        <row r="40">
          <cell r="A40">
            <v>39</v>
          </cell>
          <cell r="C40" t="str">
            <v>% Indirect alloct to direct</v>
          </cell>
          <cell r="D40">
            <v>0.56581390458499348</v>
          </cell>
          <cell r="E40">
            <v>0.56933614486212092</v>
          </cell>
          <cell r="F40">
            <v>0.47969467778329833</v>
          </cell>
          <cell r="G40">
            <v>0.32730950494275757</v>
          </cell>
          <cell r="H40">
            <v>0.33480325246310511</v>
          </cell>
          <cell r="I40">
            <v>0.41945175191970202</v>
          </cell>
          <cell r="J40">
            <v>0.31129347964498494</v>
          </cell>
          <cell r="K40">
            <v>0.38811643119403594</v>
          </cell>
        </row>
        <row r="41">
          <cell r="A41">
            <v>40</v>
          </cell>
          <cell r="B41" t="str">
            <v>GMV Assumptions</v>
          </cell>
        </row>
        <row r="42">
          <cell r="A42">
            <v>41</v>
          </cell>
          <cell r="C42" t="str">
            <v>eBay.com</v>
          </cell>
          <cell r="D42">
            <v>14926.288731390003</v>
          </cell>
          <cell r="E42">
            <v>4646.8798369700007</v>
          </cell>
          <cell r="F42">
            <v>4491.8714492799973</v>
          </cell>
          <cell r="G42">
            <v>4572.99143362</v>
          </cell>
          <cell r="H42">
            <v>5198.3999999999996</v>
          </cell>
          <cell r="I42">
            <v>18910.142719869997</v>
          </cell>
          <cell r="J42">
            <v>5434</v>
          </cell>
          <cell r="K42">
            <v>5450.1269677493901</v>
          </cell>
        </row>
        <row r="43">
          <cell r="A43">
            <v>42</v>
          </cell>
          <cell r="C43" t="str">
            <v>International</v>
          </cell>
          <cell r="D43">
            <v>8852.042914772308</v>
          </cell>
          <cell r="E43">
            <v>3391.88092932068</v>
          </cell>
          <cell r="F43">
            <v>3519.8653398029965</v>
          </cell>
          <cell r="G43">
            <v>3734.4268748704512</v>
          </cell>
          <cell r="H43">
            <v>4612</v>
          </cell>
          <cell r="I43">
            <v>15258.173143994127</v>
          </cell>
          <cell r="J43">
            <v>4810</v>
          </cell>
          <cell r="K43">
            <v>4867.349088513216</v>
          </cell>
        </row>
        <row r="44">
          <cell r="A44">
            <v>43</v>
          </cell>
          <cell r="C44" t="str">
            <v>Total GMV</v>
          </cell>
          <cell r="D44">
            <v>23778.331646162311</v>
          </cell>
          <cell r="E44">
            <v>8038.7607662906812</v>
          </cell>
          <cell r="F44">
            <v>8011.7367890829937</v>
          </cell>
          <cell r="G44">
            <v>8307.4183084904507</v>
          </cell>
          <cell r="H44">
            <v>9810.4</v>
          </cell>
          <cell r="I44">
            <v>34168.315863864125</v>
          </cell>
          <cell r="J44">
            <v>10244</v>
          </cell>
          <cell r="K44">
            <v>10317.476056262607</v>
          </cell>
        </row>
        <row r="45">
          <cell r="A45">
            <v>44</v>
          </cell>
        </row>
        <row r="46">
          <cell r="A46">
            <v>45</v>
          </cell>
          <cell r="B46" t="str">
            <v>Indirect Product Allocation</v>
          </cell>
        </row>
        <row r="47">
          <cell r="A47">
            <v>46</v>
          </cell>
          <cell r="C47" t="str">
            <v>eBay.com</v>
          </cell>
          <cell r="D47">
            <v>44747.479423688055</v>
          </cell>
          <cell r="E47">
            <v>13255.374361053517</v>
          </cell>
          <cell r="F47">
            <v>11329.847168265267</v>
          </cell>
          <cell r="G47">
            <v>8424.6016492344243</v>
          </cell>
          <cell r="H47">
            <v>8941.2941902193579</v>
          </cell>
          <cell r="I47">
            <v>41951.117368772568</v>
          </cell>
          <cell r="J47">
            <v>8404.2448491116811</v>
          </cell>
          <cell r="K47">
            <v>10863.779048445469</v>
          </cell>
        </row>
        <row r="48">
          <cell r="A48">
            <v>47</v>
          </cell>
          <cell r="C48" t="str">
            <v>International</v>
          </cell>
          <cell r="D48">
            <v>26537.514804558537</v>
          </cell>
          <cell r="E48">
            <v>9675.4495669464795</v>
          </cell>
          <cell r="F48">
            <v>8878.1561990680602</v>
          </cell>
          <cell r="G48">
            <v>6879.7545907656004</v>
          </cell>
          <cell r="H48">
            <v>7932.68097978064</v>
          </cell>
          <cell r="I48">
            <v>33366.041336560782</v>
          </cell>
          <cell r="J48">
            <v>7439.1641008883307</v>
          </cell>
          <cell r="K48">
            <v>9702.1235215545294</v>
          </cell>
        </row>
        <row r="49">
          <cell r="A49">
            <v>48</v>
          </cell>
          <cell r="C49" t="str">
            <v>Total</v>
          </cell>
          <cell r="D49">
            <v>71284.994228246593</v>
          </cell>
          <cell r="E49">
            <v>22930.823927999998</v>
          </cell>
          <cell r="F49">
            <v>20208.003367333327</v>
          </cell>
          <cell r="G49">
            <v>15304.356240000025</v>
          </cell>
          <cell r="H49">
            <v>16873.975169999998</v>
          </cell>
          <cell r="I49">
            <v>75317.15870533335</v>
          </cell>
          <cell r="J49">
            <v>15843.408950000012</v>
          </cell>
          <cell r="K49">
            <v>20565.902569999998</v>
          </cell>
        </row>
        <row r="50">
          <cell r="A50">
            <v>49</v>
          </cell>
        </row>
        <row r="51">
          <cell r="A51">
            <v>50</v>
          </cell>
          <cell r="B51" t="str">
            <v>Product Totals</v>
          </cell>
        </row>
        <row r="52">
          <cell r="A52">
            <v>51</v>
          </cell>
          <cell r="C52" t="str">
            <v>Total Product Spending</v>
          </cell>
          <cell r="D52">
            <v>141162.62589000002</v>
          </cell>
          <cell r="E52">
            <v>40154.957429999995</v>
          </cell>
          <cell r="F52">
            <v>44602.41859999999</v>
          </cell>
          <cell r="G52">
            <v>48227.35404000002</v>
          </cell>
          <cell r="H52">
            <v>49808.610619999992</v>
          </cell>
          <cell r="I52">
            <v>182793.34068999998</v>
          </cell>
          <cell r="J52">
            <v>50278.760680000014</v>
          </cell>
          <cell r="K52">
            <v>53312.450100000002</v>
          </cell>
        </row>
        <row r="53">
          <cell r="A53">
            <v>52</v>
          </cell>
          <cell r="C53" t="str">
            <v>Total Product Expense</v>
          </cell>
          <cell r="D53">
            <v>125986.64269400001</v>
          </cell>
          <cell r="E53">
            <v>40276.423927999997</v>
          </cell>
          <cell r="F53">
            <v>42126.803367333327</v>
          </cell>
          <cell r="G53">
            <v>46758.05624000002</v>
          </cell>
          <cell r="H53">
            <v>50399.675169999995</v>
          </cell>
          <cell r="I53">
            <v>179560.95870533332</v>
          </cell>
          <cell r="J53">
            <v>50895.408950000012</v>
          </cell>
          <cell r="K53">
            <v>52989.002569999997</v>
          </cell>
        </row>
        <row r="54">
          <cell r="A54">
            <v>53</v>
          </cell>
          <cell r="C54" t="str">
            <v>Total Product Expense (official 2005 Budget)</v>
          </cell>
          <cell r="J54">
            <v>52799.421980000014</v>
          </cell>
          <cell r="K54">
            <v>57923.311259999995</v>
          </cell>
        </row>
        <row r="55">
          <cell r="A55">
            <v>54</v>
          </cell>
          <cell r="J55">
            <v>-1904.0130300000019</v>
          </cell>
          <cell r="K55">
            <v>-4934.308689999998</v>
          </cell>
        </row>
        <row r="56">
          <cell r="A56">
            <v>55</v>
          </cell>
        </row>
        <row r="57">
          <cell r="A57">
            <v>56</v>
          </cell>
          <cell r="B57" t="str">
            <v>Total Allocations</v>
          </cell>
        </row>
        <row r="58">
          <cell r="A58">
            <v>57</v>
          </cell>
          <cell r="C58" t="str">
            <v>eBay.com</v>
          </cell>
          <cell r="D58">
            <v>92044.211451085313</v>
          </cell>
          <cell r="E58">
            <v>28628.874361053517</v>
          </cell>
          <cell r="F58">
            <v>30218.347168265267</v>
          </cell>
          <cell r="G58">
            <v>31101.901649234424</v>
          </cell>
          <cell r="H58">
            <v>35888.394190219355</v>
          </cell>
          <cell r="I58">
            <v>125837.51736877256</v>
          </cell>
          <cell r="J58">
            <v>32780.624849111678</v>
          </cell>
          <cell r="K58">
            <v>32100.71904844547</v>
          </cell>
        </row>
        <row r="59">
          <cell r="A59">
            <v>58</v>
          </cell>
          <cell r="C59" t="str">
            <v>International</v>
          </cell>
          <cell r="D59">
            <v>33942.431242914703</v>
          </cell>
          <cell r="E59">
            <v>11647.54956694648</v>
          </cell>
          <cell r="F59">
            <v>11908.45619906806</v>
          </cell>
          <cell r="G59">
            <v>15656.1545907656</v>
          </cell>
          <cell r="H59">
            <v>14511.28097978064</v>
          </cell>
          <cell r="I59">
            <v>53723.441336560783</v>
          </cell>
          <cell r="J59">
            <v>15828.78410088833</v>
          </cell>
          <cell r="K59">
            <v>19745.283521554531</v>
          </cell>
        </row>
        <row r="60">
          <cell r="A60">
            <v>59</v>
          </cell>
          <cell r="C60" t="str">
            <v>Classifieds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2286</v>
          </cell>
          <cell r="K60">
            <v>1143</v>
          </cell>
        </row>
        <row r="61">
          <cell r="A61">
            <v>60</v>
          </cell>
          <cell r="C61" t="str">
            <v>Total Product Expense</v>
          </cell>
          <cell r="D61">
            <v>125986.64269400001</v>
          </cell>
          <cell r="E61">
            <v>40276.423927999997</v>
          </cell>
          <cell r="F61">
            <v>42126.803367333327</v>
          </cell>
          <cell r="G61">
            <v>46758.05624000002</v>
          </cell>
          <cell r="H61">
            <v>50399.675169999995</v>
          </cell>
          <cell r="I61">
            <v>179560.95870533335</v>
          </cell>
          <cell r="J61">
            <v>50895.408950000012</v>
          </cell>
          <cell r="K61">
            <v>52989.002569999997</v>
          </cell>
        </row>
        <row r="62">
          <cell r="A62">
            <v>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g program spending"/>
      <sheetName val="Data"/>
      <sheetName val="Orig prog sheet"/>
    </sheetNames>
    <sheetDataSet>
      <sheetData sheetId="0"/>
      <sheetData sheetId="1" refreshError="1">
        <row r="1">
          <cell r="A1" t="str">
            <v>Program</v>
          </cell>
        </row>
        <row r="2">
          <cell r="A2" t="str">
            <v>AOL-online</v>
          </cell>
        </row>
        <row r="3">
          <cell r="A3" t="str">
            <v>AOL-online</v>
          </cell>
        </row>
        <row r="4">
          <cell r="A4" t="str">
            <v>AOL-online</v>
          </cell>
        </row>
        <row r="5">
          <cell r="A5" t="str">
            <v>AOL-online</v>
          </cell>
        </row>
        <row r="6">
          <cell r="A6" t="str">
            <v>AOL-increm</v>
          </cell>
        </row>
        <row r="7">
          <cell r="A7" t="str">
            <v>AOL-increm</v>
          </cell>
        </row>
        <row r="8">
          <cell r="A8" t="str">
            <v>AOL-increm</v>
          </cell>
        </row>
        <row r="9">
          <cell r="A9" t="str">
            <v>AOL-increm</v>
          </cell>
        </row>
        <row r="10">
          <cell r="A10" t="str">
            <v>Disney-online</v>
          </cell>
        </row>
        <row r="11">
          <cell r="A11" t="str">
            <v>Disney-online</v>
          </cell>
        </row>
        <row r="12">
          <cell r="A12" t="str">
            <v>Disney-online</v>
          </cell>
        </row>
        <row r="13">
          <cell r="A13" t="str">
            <v>Disney-online</v>
          </cell>
        </row>
        <row r="14">
          <cell r="A14" t="str">
            <v>MSN</v>
          </cell>
        </row>
        <row r="15">
          <cell r="A15" t="str">
            <v>MSN</v>
          </cell>
        </row>
        <row r="16">
          <cell r="A16" t="str">
            <v>MSN</v>
          </cell>
        </row>
        <row r="17">
          <cell r="A17" t="str">
            <v>MSN</v>
          </cell>
        </row>
        <row r="18">
          <cell r="A18" t="str">
            <v>AOP</v>
          </cell>
        </row>
        <row r="19">
          <cell r="A19" t="str">
            <v>AOP</v>
          </cell>
        </row>
        <row r="20">
          <cell r="A20" t="str">
            <v>AOP</v>
          </cell>
        </row>
        <row r="21">
          <cell r="A21" t="str">
            <v>AOP</v>
          </cell>
        </row>
        <row r="22">
          <cell r="A22" t="str">
            <v>Affiliates</v>
          </cell>
        </row>
        <row r="23">
          <cell r="A23" t="str">
            <v>Affiliates</v>
          </cell>
        </row>
        <row r="24">
          <cell r="A24" t="str">
            <v>Affiliates</v>
          </cell>
        </row>
        <row r="25">
          <cell r="A25" t="str">
            <v>Affiliates</v>
          </cell>
        </row>
        <row r="26">
          <cell r="A26" t="str">
            <v>Mediaplex</v>
          </cell>
        </row>
        <row r="27">
          <cell r="A27" t="str">
            <v>Mediaplex</v>
          </cell>
        </row>
        <row r="28">
          <cell r="A28" t="str">
            <v>Mediaplex</v>
          </cell>
        </row>
        <row r="29">
          <cell r="A29" t="str">
            <v>Mediaplex</v>
          </cell>
        </row>
        <row r="30">
          <cell r="A30" t="str">
            <v>Disney-offline</v>
          </cell>
        </row>
        <row r="31">
          <cell r="A31" t="str">
            <v>Disney-offline</v>
          </cell>
        </row>
        <row r="32">
          <cell r="A32" t="str">
            <v>Disney-offline</v>
          </cell>
        </row>
        <row r="33">
          <cell r="A33" t="str">
            <v>Disney-offline</v>
          </cell>
        </row>
        <row r="34">
          <cell r="A34" t="str">
            <v>AOL-offline</v>
          </cell>
        </row>
        <row r="35">
          <cell r="A35" t="str">
            <v>AOL-offline</v>
          </cell>
        </row>
        <row r="36">
          <cell r="A36" t="str">
            <v>AOL-offline</v>
          </cell>
        </row>
        <row r="37">
          <cell r="A37" t="str">
            <v>AOL-offline</v>
          </cell>
        </row>
        <row r="38">
          <cell r="A38" t="str">
            <v>AOL Coop</v>
          </cell>
        </row>
        <row r="39">
          <cell r="A39" t="str">
            <v>Tiger Woods</v>
          </cell>
        </row>
        <row r="40">
          <cell r="A40" t="str">
            <v>Print</v>
          </cell>
        </row>
        <row r="41">
          <cell r="A41" t="str">
            <v>Print</v>
          </cell>
        </row>
        <row r="42">
          <cell r="A42" t="str">
            <v>Print</v>
          </cell>
        </row>
        <row r="43">
          <cell r="A43" t="str">
            <v>Print</v>
          </cell>
        </row>
        <row r="44">
          <cell r="A44" t="str">
            <v>Primedia</v>
          </cell>
        </row>
        <row r="45">
          <cell r="A45" t="str">
            <v>Primedia</v>
          </cell>
        </row>
        <row r="46">
          <cell r="A46" t="str">
            <v>Primedia</v>
          </cell>
        </row>
        <row r="47">
          <cell r="A47" t="str">
            <v>Primedia</v>
          </cell>
        </row>
        <row r="48">
          <cell r="A48" t="str">
            <v>TV</v>
          </cell>
        </row>
        <row r="49">
          <cell r="A49" t="str">
            <v>TV</v>
          </cell>
        </row>
        <row r="50">
          <cell r="A50" t="str">
            <v>TV</v>
          </cell>
        </row>
        <row r="51">
          <cell r="A51" t="str">
            <v>TV</v>
          </cell>
        </row>
        <row r="52">
          <cell r="A52" t="str">
            <v>ARS</v>
          </cell>
        </row>
        <row r="53">
          <cell r="A53" t="str">
            <v>ARS</v>
          </cell>
        </row>
        <row r="54">
          <cell r="A54" t="str">
            <v>ARS</v>
          </cell>
        </row>
        <row r="55">
          <cell r="A55" t="str">
            <v>ARS</v>
          </cell>
        </row>
        <row r="56">
          <cell r="A56" t="str">
            <v>Priceline</v>
          </cell>
        </row>
        <row r="57">
          <cell r="A57" t="str">
            <v>Priceline</v>
          </cell>
        </row>
        <row r="58">
          <cell r="A58" t="str">
            <v>Priceline</v>
          </cell>
        </row>
        <row r="59">
          <cell r="A59" t="str">
            <v>Priceline</v>
          </cell>
        </row>
        <row r="60">
          <cell r="A60" t="str">
            <v>Unallocated Media</v>
          </cell>
        </row>
        <row r="61">
          <cell r="A61" t="str">
            <v>Unallocated Media</v>
          </cell>
        </row>
        <row r="62">
          <cell r="A62" t="str">
            <v>Unallocated Media</v>
          </cell>
        </row>
        <row r="63">
          <cell r="A63" t="str">
            <v>Unallocated Media</v>
          </cell>
        </row>
        <row r="64">
          <cell r="A64" t="str">
            <v>Production</v>
          </cell>
        </row>
        <row r="65">
          <cell r="A65" t="str">
            <v>Production</v>
          </cell>
        </row>
        <row r="66">
          <cell r="A66" t="str">
            <v>Production</v>
          </cell>
        </row>
        <row r="67">
          <cell r="A67" t="str">
            <v>Production</v>
          </cell>
        </row>
        <row r="68">
          <cell r="A68" t="str">
            <v>Restaurant</v>
          </cell>
        </row>
        <row r="69">
          <cell r="A69" t="str">
            <v>Creative</v>
          </cell>
        </row>
        <row r="70">
          <cell r="A70" t="str">
            <v>Creative</v>
          </cell>
        </row>
        <row r="71">
          <cell r="A71" t="str">
            <v>Creative</v>
          </cell>
        </row>
        <row r="72">
          <cell r="A72" t="str">
            <v>Creative</v>
          </cell>
        </row>
        <row r="73">
          <cell r="A73" t="str">
            <v>Agency</v>
          </cell>
        </row>
        <row r="74">
          <cell r="A74" t="str">
            <v>Agency</v>
          </cell>
        </row>
        <row r="75">
          <cell r="A75" t="str">
            <v>Agency</v>
          </cell>
        </row>
        <row r="76">
          <cell r="A76" t="str">
            <v>Agency</v>
          </cell>
        </row>
        <row r="77">
          <cell r="A77" t="str">
            <v>Agency</v>
          </cell>
        </row>
        <row r="78">
          <cell r="A78" t="str">
            <v>Agency</v>
          </cell>
        </row>
        <row r="79">
          <cell r="A79" t="str">
            <v>Agency</v>
          </cell>
        </row>
        <row r="80">
          <cell r="A80" t="str">
            <v>Agency</v>
          </cell>
        </row>
        <row r="81">
          <cell r="A81" t="str">
            <v>Research</v>
          </cell>
        </row>
        <row r="82">
          <cell r="A82" t="str">
            <v>Research</v>
          </cell>
        </row>
        <row r="83">
          <cell r="A83" t="str">
            <v>Research</v>
          </cell>
        </row>
        <row r="84">
          <cell r="A84" t="str">
            <v>Research</v>
          </cell>
        </row>
        <row r="85">
          <cell r="A85" t="str">
            <v>Assurance Program</v>
          </cell>
        </row>
        <row r="86">
          <cell r="A86" t="str">
            <v>Assurance Program</v>
          </cell>
        </row>
        <row r="87">
          <cell r="A87" t="str">
            <v>Assurance Program</v>
          </cell>
        </row>
        <row r="88">
          <cell r="A88" t="str">
            <v>Assurance Program</v>
          </cell>
        </row>
        <row r="89">
          <cell r="A89" t="str">
            <v>eBay U</v>
          </cell>
        </row>
        <row r="90">
          <cell r="A90" t="str">
            <v>eBay U</v>
          </cell>
        </row>
        <row r="91">
          <cell r="A91" t="str">
            <v>eBay U</v>
          </cell>
        </row>
        <row r="92">
          <cell r="A92" t="str">
            <v>eBay U</v>
          </cell>
        </row>
        <row r="93">
          <cell r="A93" t="str">
            <v>Hosted email</v>
          </cell>
        </row>
        <row r="94">
          <cell r="A94" t="str">
            <v>Hosted email</v>
          </cell>
        </row>
        <row r="95">
          <cell r="A95" t="str">
            <v>Hosted email</v>
          </cell>
        </row>
        <row r="96">
          <cell r="A96" t="str">
            <v>Hosted email</v>
          </cell>
        </row>
        <row r="97">
          <cell r="A97" t="str">
            <v>Kana</v>
          </cell>
        </row>
        <row r="98">
          <cell r="A98" t="str">
            <v>Kana</v>
          </cell>
        </row>
        <row r="99">
          <cell r="A99" t="str">
            <v>Kana</v>
          </cell>
        </row>
        <row r="100">
          <cell r="A100" t="str">
            <v>Kana</v>
          </cell>
        </row>
        <row r="101">
          <cell r="A101" t="str">
            <v>Personalization</v>
          </cell>
        </row>
        <row r="102">
          <cell r="A102" t="str">
            <v>Personalization</v>
          </cell>
        </row>
        <row r="103">
          <cell r="A103" t="str">
            <v>Personalization</v>
          </cell>
        </row>
        <row r="104">
          <cell r="A104" t="str">
            <v>Personalization</v>
          </cell>
        </row>
        <row r="105">
          <cell r="A105" t="str">
            <v>Star's program</v>
          </cell>
        </row>
        <row r="106">
          <cell r="A106" t="str">
            <v>Star's program</v>
          </cell>
        </row>
        <row r="107">
          <cell r="A107" t="str">
            <v>Star's program</v>
          </cell>
        </row>
        <row r="108">
          <cell r="A108" t="str">
            <v>Star's program</v>
          </cell>
        </row>
        <row r="109">
          <cell r="A109" t="str">
            <v>Trading assist prog</v>
          </cell>
        </row>
        <row r="110">
          <cell r="A110" t="str">
            <v>Trading assist prog</v>
          </cell>
        </row>
        <row r="111">
          <cell r="A111" t="str">
            <v>Trading assist prog</v>
          </cell>
        </row>
        <row r="112">
          <cell r="A112" t="str">
            <v>Trading assist prog</v>
          </cell>
        </row>
        <row r="113">
          <cell r="A113" t="str">
            <v>Rosie donation</v>
          </cell>
        </row>
        <row r="114">
          <cell r="A114" t="str">
            <v>Rosie donation</v>
          </cell>
        </row>
        <row r="115">
          <cell r="A115" t="str">
            <v>Rosie donation</v>
          </cell>
        </row>
        <row r="116">
          <cell r="A116" t="str">
            <v>Rosie donation</v>
          </cell>
        </row>
        <row r="117">
          <cell r="A117" t="str">
            <v>W. Morris/Grubman</v>
          </cell>
        </row>
        <row r="118">
          <cell r="A118" t="str">
            <v>W. Morris/Grubman</v>
          </cell>
        </row>
        <row r="119">
          <cell r="A119" t="str">
            <v>W. Morris/Grubman</v>
          </cell>
        </row>
        <row r="120">
          <cell r="A120" t="str">
            <v>W. Morris/Grubman</v>
          </cell>
        </row>
        <row r="121">
          <cell r="A121" t="str">
            <v>Online tours</v>
          </cell>
        </row>
        <row r="122">
          <cell r="A122" t="str">
            <v>Online tours</v>
          </cell>
        </row>
        <row r="123">
          <cell r="A123" t="str">
            <v>Online tours</v>
          </cell>
        </row>
        <row r="124">
          <cell r="A124" t="str">
            <v>Online tours</v>
          </cell>
        </row>
        <row r="125">
          <cell r="A125" t="str">
            <v>My Computer fee</v>
          </cell>
        </row>
        <row r="126">
          <cell r="A126" t="str">
            <v>My Computer fee</v>
          </cell>
        </row>
        <row r="127">
          <cell r="A127" t="str">
            <v>My Computer fee</v>
          </cell>
        </row>
        <row r="128">
          <cell r="A128" t="str">
            <v>My Computer fee</v>
          </cell>
        </row>
        <row r="129">
          <cell r="A129" t="str">
            <v>Dynamic publishing</v>
          </cell>
        </row>
        <row r="130">
          <cell r="A130" t="str">
            <v>Dynamic publishing</v>
          </cell>
        </row>
        <row r="131">
          <cell r="A131" t="str">
            <v>Dynamic publishing</v>
          </cell>
        </row>
        <row r="132">
          <cell r="A132" t="str">
            <v>Dynamic publishing</v>
          </cell>
        </row>
        <row r="133">
          <cell r="A133" t="str">
            <v>Live Help Mktg</v>
          </cell>
        </row>
        <row r="134">
          <cell r="A134" t="str">
            <v>Live Help Mktg</v>
          </cell>
        </row>
        <row r="135">
          <cell r="A135" t="str">
            <v>Live Help Mktg</v>
          </cell>
        </row>
        <row r="136">
          <cell r="A136" t="str">
            <v>Live Help Mktg</v>
          </cell>
        </row>
        <row r="137">
          <cell r="A137" t="str">
            <v>Ad Ops</v>
          </cell>
        </row>
        <row r="138">
          <cell r="A138" t="str">
            <v>Ad Ops</v>
          </cell>
        </row>
        <row r="139">
          <cell r="A139" t="str">
            <v>Briggs unalloc</v>
          </cell>
        </row>
        <row r="140">
          <cell r="A140" t="str">
            <v>Briggs unalloc</v>
          </cell>
        </row>
        <row r="141">
          <cell r="A141" t="str">
            <v>Briggs unalloc</v>
          </cell>
        </row>
        <row r="142">
          <cell r="A142" t="str">
            <v>Briggs unalloc</v>
          </cell>
        </row>
        <row r="143">
          <cell r="A143" t="str">
            <v>Disney joint offline</v>
          </cell>
        </row>
        <row r="144">
          <cell r="A144" t="str">
            <v>Disney joint offline</v>
          </cell>
        </row>
        <row r="145">
          <cell r="A145" t="str">
            <v>Disney joint offline</v>
          </cell>
        </row>
        <row r="146">
          <cell r="A146" t="str">
            <v>Disney joint offline</v>
          </cell>
        </row>
        <row r="147">
          <cell r="A147" t="str">
            <v>Discret. Promos</v>
          </cell>
        </row>
        <row r="148">
          <cell r="A148" t="str">
            <v>Discret. Promos</v>
          </cell>
        </row>
        <row r="149">
          <cell r="A149" t="str">
            <v>Discret. Promos</v>
          </cell>
        </row>
        <row r="150">
          <cell r="A150" t="str">
            <v>Discret. Promos</v>
          </cell>
        </row>
        <row r="151">
          <cell r="A151" t="str">
            <v>Barter</v>
          </cell>
        </row>
        <row r="152">
          <cell r="A152" t="str">
            <v>Barter</v>
          </cell>
        </row>
        <row r="153">
          <cell r="A153" t="str">
            <v>Barter</v>
          </cell>
        </row>
        <row r="154">
          <cell r="A154" t="str">
            <v>Barter</v>
          </cell>
        </row>
        <row r="155">
          <cell r="A155" t="str">
            <v>BK</v>
          </cell>
        </row>
        <row r="156">
          <cell r="A156" t="str">
            <v>BK</v>
          </cell>
        </row>
        <row r="157">
          <cell r="A157" t="str">
            <v>BK</v>
          </cell>
        </row>
        <row r="158">
          <cell r="A158" t="str">
            <v>BK</v>
          </cell>
        </row>
        <row r="159">
          <cell r="A159" t="str">
            <v>AOL commission (organic)</v>
          </cell>
        </row>
        <row r="160">
          <cell r="A160" t="str">
            <v>AOL commission (organic)</v>
          </cell>
        </row>
        <row r="161">
          <cell r="A161" t="str">
            <v>AOL commission (organic)</v>
          </cell>
        </row>
        <row r="162">
          <cell r="A162" t="str">
            <v>AOL commission (organic)</v>
          </cell>
        </row>
        <row r="163">
          <cell r="A163" t="str">
            <v>Doubleclick/trade mktg</v>
          </cell>
        </row>
        <row r="164">
          <cell r="A164" t="str">
            <v>Doubleclick/trade mktg</v>
          </cell>
        </row>
        <row r="165">
          <cell r="A165" t="str">
            <v>Doubleclick/trade mktg</v>
          </cell>
        </row>
        <row r="166">
          <cell r="A166" t="str">
            <v>Doubleclick/trade mktg</v>
          </cell>
        </row>
        <row r="167">
          <cell r="A167" t="str">
            <v>Seller Tools</v>
          </cell>
        </row>
        <row r="168">
          <cell r="A168" t="str">
            <v>Seller Tools</v>
          </cell>
        </row>
        <row r="169">
          <cell r="A169" t="str">
            <v>Seller Tools</v>
          </cell>
        </row>
        <row r="170">
          <cell r="A170" t="str">
            <v>Seller Tools</v>
          </cell>
        </row>
        <row r="171">
          <cell r="A171" t="str">
            <v>Corp Comm</v>
          </cell>
        </row>
        <row r="172">
          <cell r="A172" t="str">
            <v>Corp Comm</v>
          </cell>
        </row>
        <row r="173">
          <cell r="A173" t="str">
            <v>Corp Comm</v>
          </cell>
        </row>
        <row r="174">
          <cell r="A174" t="str">
            <v>Corp Comm</v>
          </cell>
        </row>
        <row r="175">
          <cell r="A175" t="str">
            <v>Community</v>
          </cell>
        </row>
        <row r="176">
          <cell r="A176" t="str">
            <v>Community</v>
          </cell>
        </row>
        <row r="177">
          <cell r="A177" t="str">
            <v>Community</v>
          </cell>
        </row>
        <row r="178">
          <cell r="A178" t="str">
            <v>Community</v>
          </cell>
        </row>
        <row r="179">
          <cell r="A179" t="str">
            <v>AOL xchg (online)</v>
          </cell>
        </row>
        <row r="180">
          <cell r="A180" t="str">
            <v>AOL xchg (online)</v>
          </cell>
        </row>
        <row r="181">
          <cell r="A181" t="str">
            <v>AOL xchg (online)</v>
          </cell>
        </row>
        <row r="182">
          <cell r="A182" t="str">
            <v>AOL xchg (online)</v>
          </cell>
        </row>
        <row r="183">
          <cell r="A183" t="str">
            <v>Print</v>
          </cell>
        </row>
        <row r="184">
          <cell r="A184" t="str">
            <v>Print</v>
          </cell>
        </row>
        <row r="185">
          <cell r="A185" t="str">
            <v>Print</v>
          </cell>
        </row>
        <row r="186">
          <cell r="A186" t="str">
            <v>Print</v>
          </cell>
        </row>
        <row r="187">
          <cell r="A187" t="str">
            <v>CPP Print</v>
          </cell>
        </row>
        <row r="188">
          <cell r="A188" t="str">
            <v>CPP Print</v>
          </cell>
        </row>
        <row r="189">
          <cell r="A189" t="str">
            <v>CPP Print</v>
          </cell>
        </row>
        <row r="190">
          <cell r="A190" t="str">
            <v>CPP Print</v>
          </cell>
        </row>
        <row r="191">
          <cell r="A191" t="str">
            <v>Radio</v>
          </cell>
        </row>
        <row r="192">
          <cell r="A192" t="str">
            <v>Radio</v>
          </cell>
        </row>
        <row r="193">
          <cell r="A193" t="str">
            <v>Radio</v>
          </cell>
        </row>
        <row r="194">
          <cell r="A194" t="str">
            <v>Radio</v>
          </cell>
        </row>
        <row r="195">
          <cell r="A195" t="str">
            <v>Production</v>
          </cell>
        </row>
        <row r="196">
          <cell r="A196" t="str">
            <v>Production</v>
          </cell>
        </row>
        <row r="197">
          <cell r="A197" t="str">
            <v>Production</v>
          </cell>
        </row>
        <row r="198">
          <cell r="A198" t="str">
            <v>Production</v>
          </cell>
        </row>
        <row r="199">
          <cell r="A199" t="str">
            <v>Motorweek Spons</v>
          </cell>
        </row>
        <row r="200">
          <cell r="A200" t="str">
            <v>Motorweek Spons</v>
          </cell>
        </row>
        <row r="201">
          <cell r="A201" t="str">
            <v>Motorweek Spons</v>
          </cell>
        </row>
        <row r="202">
          <cell r="A202" t="str">
            <v>Motorweek Spons</v>
          </cell>
        </row>
        <row r="203">
          <cell r="A203" t="str">
            <v>Agency fees</v>
          </cell>
        </row>
        <row r="204">
          <cell r="A204" t="str">
            <v>Agency fees</v>
          </cell>
        </row>
        <row r="205">
          <cell r="A205" t="str">
            <v>Agency fees</v>
          </cell>
        </row>
        <row r="206">
          <cell r="A206" t="str">
            <v>Agency fees</v>
          </cell>
        </row>
        <row r="207">
          <cell r="A207" t="str">
            <v>PR</v>
          </cell>
        </row>
        <row r="208">
          <cell r="A208" t="str">
            <v>PR</v>
          </cell>
        </row>
        <row r="209">
          <cell r="A209" t="str">
            <v>PR</v>
          </cell>
        </row>
        <row r="210">
          <cell r="A210" t="str">
            <v>PR</v>
          </cell>
        </row>
        <row r="211">
          <cell r="A211" t="str">
            <v>Collateral</v>
          </cell>
        </row>
        <row r="212">
          <cell r="A212" t="str">
            <v>Collateral</v>
          </cell>
        </row>
        <row r="213">
          <cell r="A213" t="str">
            <v>Collateral</v>
          </cell>
        </row>
        <row r="214">
          <cell r="A214" t="str">
            <v>Collateral</v>
          </cell>
        </row>
        <row r="215">
          <cell r="A215" t="str">
            <v>Marcom Chgback</v>
          </cell>
        </row>
        <row r="216">
          <cell r="A216" t="str">
            <v>Marcom Chgback</v>
          </cell>
        </row>
        <row r="217">
          <cell r="A217" t="str">
            <v>Marcom Chgback</v>
          </cell>
        </row>
        <row r="218">
          <cell r="A218" t="str">
            <v>Marcom Chgback</v>
          </cell>
        </row>
        <row r="219">
          <cell r="A219" t="str">
            <v>Tradeshow</v>
          </cell>
        </row>
        <row r="220">
          <cell r="A220" t="str">
            <v>Tradeshow</v>
          </cell>
        </row>
        <row r="221">
          <cell r="A221" t="str">
            <v>Tradeshow</v>
          </cell>
        </row>
        <row r="222">
          <cell r="A222" t="str">
            <v>Tradeshow</v>
          </cell>
        </row>
        <row r="223">
          <cell r="A223" t="str">
            <v>ATC</v>
          </cell>
        </row>
        <row r="224">
          <cell r="A224" t="str">
            <v>ATC</v>
          </cell>
        </row>
        <row r="225">
          <cell r="A225" t="str">
            <v>ATC</v>
          </cell>
        </row>
        <row r="226">
          <cell r="A226" t="str">
            <v>ATC</v>
          </cell>
        </row>
        <row r="227">
          <cell r="A227" t="str">
            <v>CPP</v>
          </cell>
        </row>
        <row r="228">
          <cell r="A228" t="str">
            <v>CPP</v>
          </cell>
        </row>
        <row r="229">
          <cell r="A229" t="str">
            <v>CPP</v>
          </cell>
        </row>
        <row r="230">
          <cell r="A230" t="str">
            <v>CPP</v>
          </cell>
        </row>
        <row r="231">
          <cell r="A231" t="str">
            <v>Carpoint</v>
          </cell>
        </row>
        <row r="232">
          <cell r="A232" t="str">
            <v>Carpoint</v>
          </cell>
        </row>
        <row r="233">
          <cell r="A233" t="str">
            <v>Carpoint</v>
          </cell>
        </row>
        <row r="234">
          <cell r="A234" t="str">
            <v>Carpoint</v>
          </cell>
        </row>
        <row r="235">
          <cell r="A235" t="str">
            <v>Print</v>
          </cell>
        </row>
        <row r="236">
          <cell r="A236" t="str">
            <v>Print</v>
          </cell>
        </row>
        <row r="237">
          <cell r="A237" t="str">
            <v>Print</v>
          </cell>
        </row>
        <row r="238">
          <cell r="A238" t="str">
            <v>Print</v>
          </cell>
        </row>
        <row r="239">
          <cell r="A239" t="str">
            <v>Promo</v>
          </cell>
        </row>
        <row r="240">
          <cell r="A240" t="str">
            <v>Promo</v>
          </cell>
        </row>
        <row r="241">
          <cell r="A241" t="str">
            <v>Promo</v>
          </cell>
        </row>
        <row r="242">
          <cell r="A242" t="str">
            <v>Promo</v>
          </cell>
        </row>
        <row r="243">
          <cell r="A243" t="str">
            <v>Tradeshows</v>
          </cell>
        </row>
        <row r="244">
          <cell r="A244" t="str">
            <v>Tradeshows</v>
          </cell>
        </row>
        <row r="245">
          <cell r="A245" t="str">
            <v>Tradeshows</v>
          </cell>
        </row>
        <row r="246">
          <cell r="A246" t="str">
            <v>Tradeshows</v>
          </cell>
        </row>
        <row r="247">
          <cell r="A247" t="str">
            <v>Legal</v>
          </cell>
        </row>
        <row r="248">
          <cell r="A248" t="str">
            <v>Legal</v>
          </cell>
        </row>
        <row r="249">
          <cell r="A249" t="str">
            <v>Legal</v>
          </cell>
        </row>
        <row r="250">
          <cell r="A250" t="str">
            <v>Legal</v>
          </cell>
        </row>
        <row r="251">
          <cell r="A251" t="str">
            <v>Other</v>
          </cell>
        </row>
        <row r="252">
          <cell r="A252" t="str">
            <v xml:space="preserve">Jeff Jordan </v>
          </cell>
        </row>
        <row r="253">
          <cell r="A253" t="str">
            <v xml:space="preserve">Jeff Jordan </v>
          </cell>
        </row>
        <row r="254">
          <cell r="A254" t="str">
            <v xml:space="preserve">Jeff Jordan </v>
          </cell>
        </row>
        <row r="255">
          <cell r="A255" t="str">
            <v xml:space="preserve">Jeff Jordan </v>
          </cell>
        </row>
        <row r="256">
          <cell r="A256" t="str">
            <v>Tradeshow</v>
          </cell>
        </row>
        <row r="257">
          <cell r="A257" t="str">
            <v>Tradeshow</v>
          </cell>
        </row>
        <row r="258">
          <cell r="A258" t="str">
            <v>Tradeshow</v>
          </cell>
        </row>
        <row r="259">
          <cell r="A259" t="str">
            <v>Tradeshow</v>
          </cell>
        </row>
        <row r="260">
          <cell r="A260" t="str">
            <v xml:space="preserve">Print </v>
          </cell>
        </row>
        <row r="261">
          <cell r="A261" t="str">
            <v xml:space="preserve">Print </v>
          </cell>
        </row>
        <row r="262">
          <cell r="A262" t="str">
            <v xml:space="preserve">Print </v>
          </cell>
        </row>
        <row r="263">
          <cell r="A263" t="str">
            <v xml:space="preserve">Print </v>
          </cell>
        </row>
        <row r="264">
          <cell r="A264" t="str">
            <v>Online</v>
          </cell>
        </row>
        <row r="265">
          <cell r="A265" t="str">
            <v>Online</v>
          </cell>
        </row>
        <row r="266">
          <cell r="A266" t="str">
            <v>Online</v>
          </cell>
        </row>
        <row r="267">
          <cell r="A267" t="str">
            <v>Online</v>
          </cell>
        </row>
        <row r="268">
          <cell r="A268" t="str">
            <v>Offline Promo</v>
          </cell>
        </row>
        <row r="269">
          <cell r="A269" t="str">
            <v>Offline Promo</v>
          </cell>
        </row>
        <row r="270">
          <cell r="A270" t="str">
            <v>Offline Promo</v>
          </cell>
        </row>
        <row r="271">
          <cell r="A271" t="str">
            <v>Offline Promo</v>
          </cell>
        </row>
        <row r="272">
          <cell r="A272" t="str">
            <v>PR</v>
          </cell>
        </row>
        <row r="273">
          <cell r="A273" t="str">
            <v>PR</v>
          </cell>
        </row>
        <row r="274">
          <cell r="A274" t="str">
            <v>PR</v>
          </cell>
        </row>
        <row r="275">
          <cell r="A275" t="str">
            <v>PR</v>
          </cell>
        </row>
        <row r="276">
          <cell r="A276" t="str">
            <v>Research</v>
          </cell>
        </row>
        <row r="277">
          <cell r="A277" t="str">
            <v>Research</v>
          </cell>
        </row>
        <row r="278">
          <cell r="A278" t="str">
            <v>Research</v>
          </cell>
        </row>
        <row r="279">
          <cell r="A279" t="str">
            <v>Research</v>
          </cell>
        </row>
        <row r="280">
          <cell r="A280" t="str">
            <v>Other</v>
          </cell>
        </row>
        <row r="281">
          <cell r="A281" t="str">
            <v>Other</v>
          </cell>
        </row>
        <row r="282">
          <cell r="A282" t="str">
            <v>Other</v>
          </cell>
        </row>
        <row r="283">
          <cell r="A283" t="str">
            <v>Other</v>
          </cell>
        </row>
        <row r="284">
          <cell r="A284" t="str">
            <v>Collectibles</v>
          </cell>
        </row>
        <row r="285">
          <cell r="A285" t="str">
            <v>Collectibles</v>
          </cell>
        </row>
        <row r="286">
          <cell r="A286" t="str">
            <v>Collectibles</v>
          </cell>
        </row>
        <row r="287">
          <cell r="A287" t="str">
            <v>Collectibles</v>
          </cell>
        </row>
        <row r="288">
          <cell r="A288" t="str">
            <v>Travel</v>
          </cell>
        </row>
        <row r="289">
          <cell r="A289" t="str">
            <v>Travel</v>
          </cell>
        </row>
        <row r="290">
          <cell r="A290" t="str">
            <v>Travel</v>
          </cell>
        </row>
        <row r="291">
          <cell r="A291" t="str">
            <v>Travel</v>
          </cell>
        </row>
        <row r="292">
          <cell r="A292" t="str">
            <v>online</v>
          </cell>
        </row>
        <row r="293">
          <cell r="A293" t="str">
            <v>online</v>
          </cell>
        </row>
        <row r="294">
          <cell r="A294" t="str">
            <v>online</v>
          </cell>
        </row>
        <row r="295">
          <cell r="A295" t="str">
            <v>online</v>
          </cell>
        </row>
        <row r="296">
          <cell r="A296" t="str">
            <v>print</v>
          </cell>
        </row>
        <row r="297">
          <cell r="A297" t="str">
            <v>print</v>
          </cell>
        </row>
        <row r="298">
          <cell r="A298" t="str">
            <v>print</v>
          </cell>
        </row>
        <row r="299">
          <cell r="A299" t="str">
            <v>print</v>
          </cell>
        </row>
        <row r="300">
          <cell r="A300" t="str">
            <v>agency</v>
          </cell>
        </row>
        <row r="301">
          <cell r="A301" t="str">
            <v>agency</v>
          </cell>
        </row>
        <row r="302">
          <cell r="A302" t="str">
            <v>agency</v>
          </cell>
        </row>
        <row r="303">
          <cell r="A303" t="str">
            <v>agency</v>
          </cell>
        </row>
        <row r="304">
          <cell r="A304" t="str">
            <v>research</v>
          </cell>
        </row>
        <row r="305">
          <cell r="A305" t="str">
            <v>research</v>
          </cell>
        </row>
        <row r="306">
          <cell r="A306" t="str">
            <v>research</v>
          </cell>
        </row>
        <row r="307">
          <cell r="A307" t="str">
            <v>research</v>
          </cell>
        </row>
        <row r="308">
          <cell r="A308" t="str">
            <v>creative</v>
          </cell>
        </row>
        <row r="309">
          <cell r="A309" t="str">
            <v>creative</v>
          </cell>
        </row>
        <row r="310">
          <cell r="A310" t="str">
            <v>creative</v>
          </cell>
        </row>
        <row r="311">
          <cell r="A311" t="str">
            <v>creative</v>
          </cell>
        </row>
        <row r="312">
          <cell r="A312" t="str">
            <v>tradeshow</v>
          </cell>
        </row>
        <row r="313">
          <cell r="A313" t="str">
            <v>tradeshow</v>
          </cell>
        </row>
        <row r="314">
          <cell r="A314" t="str">
            <v>tradeshow</v>
          </cell>
        </row>
        <row r="315">
          <cell r="A315" t="str">
            <v>tradeshow</v>
          </cell>
        </row>
        <row r="316">
          <cell r="A316" t="str">
            <v>other</v>
          </cell>
        </row>
        <row r="317">
          <cell r="A317" t="str">
            <v>other</v>
          </cell>
        </row>
        <row r="318">
          <cell r="A318" t="str">
            <v>other</v>
          </cell>
        </row>
        <row r="319">
          <cell r="A319" t="str">
            <v>other</v>
          </cell>
        </row>
        <row r="320">
          <cell r="A320" t="str">
            <v>FJFT</v>
          </cell>
        </row>
        <row r="321">
          <cell r="A321" t="str">
            <v>FJFT</v>
          </cell>
        </row>
        <row r="322">
          <cell r="A322" t="str">
            <v>FJFT</v>
          </cell>
        </row>
        <row r="323">
          <cell r="A323" t="str">
            <v>FJFT</v>
          </cell>
        </row>
        <row r="324">
          <cell r="A324" t="str">
            <v>IPIX</v>
          </cell>
        </row>
        <row r="325">
          <cell r="A325" t="str">
            <v>IPIX</v>
          </cell>
        </row>
        <row r="326">
          <cell r="A326" t="str">
            <v>IPIX</v>
          </cell>
        </row>
        <row r="327">
          <cell r="A327" t="str">
            <v>IPIX</v>
          </cell>
        </row>
      </sheetData>
      <sheetData sheetId="2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-PI"/>
      <sheetName val="Table"/>
      <sheetName val="8-P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Sheet1"/>
      <sheetName val="inputs"/>
      <sheetName val="forecast"/>
      <sheetName val="summary"/>
      <sheetName val="Sheet2"/>
    </sheetNames>
    <sheetDataSet>
      <sheetData sheetId="0" refreshError="1"/>
      <sheetData sheetId="1" refreshError="1"/>
      <sheetData sheetId="2" refreshError="1"/>
      <sheetData sheetId="3" refreshError="1">
        <row r="2">
          <cell r="C2" t="str">
            <v>Base</v>
          </cell>
          <cell r="D2">
            <v>37591</v>
          </cell>
          <cell r="E2">
            <v>37622</v>
          </cell>
          <cell r="F2">
            <v>37653</v>
          </cell>
          <cell r="G2">
            <v>37681</v>
          </cell>
          <cell r="H2">
            <v>37712</v>
          </cell>
          <cell r="I2">
            <v>37742</v>
          </cell>
          <cell r="J2">
            <v>37773</v>
          </cell>
          <cell r="K2">
            <v>37803</v>
          </cell>
          <cell r="L2">
            <v>37834</v>
          </cell>
          <cell r="M2">
            <v>37865</v>
          </cell>
          <cell r="N2">
            <v>37895</v>
          </cell>
          <cell r="O2">
            <v>37926</v>
          </cell>
          <cell r="P2">
            <v>37956</v>
          </cell>
          <cell r="Q2">
            <v>37987</v>
          </cell>
        </row>
        <row r="63">
          <cell r="B63" t="str">
            <v>USA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47915</v>
          </cell>
          <cell r="J63">
            <v>177132</v>
          </cell>
          <cell r="K63">
            <v>180980.36510339443</v>
          </cell>
          <cell r="L63">
            <v>184656.53170916648</v>
          </cell>
          <cell r="M63">
            <v>188407.37050882913</v>
          </cell>
          <cell r="N63">
            <v>192110.94577370447</v>
          </cell>
          <cell r="O63">
            <v>197751.96401336114</v>
          </cell>
          <cell r="P63">
            <v>203371.30983914036</v>
          </cell>
          <cell r="Q63">
            <v>209342.96993172469</v>
          </cell>
        </row>
        <row r="64">
          <cell r="B64" t="str">
            <v>Germany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13</v>
          </cell>
          <cell r="J64">
            <v>76</v>
          </cell>
          <cell r="K64">
            <v>81.348466611396219</v>
          </cell>
          <cell r="L64">
            <v>78.205598906808945</v>
          </cell>
          <cell r="M64">
            <v>80.693868959064943</v>
          </cell>
          <cell r="N64">
            <v>80.006168541411611</v>
          </cell>
          <cell r="O64">
            <v>90.143089456144935</v>
          </cell>
          <cell r="P64">
            <v>100.67676269112398</v>
          </cell>
          <cell r="Q64">
            <v>82.530062336304027</v>
          </cell>
        </row>
        <row r="65">
          <cell r="B65" t="str">
            <v>UK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513</v>
          </cell>
          <cell r="J65">
            <v>16701</v>
          </cell>
          <cell r="K65">
            <v>17392.367891687863</v>
          </cell>
          <cell r="L65">
            <v>16360.025907852047</v>
          </cell>
          <cell r="M65">
            <v>17831.766235076666</v>
          </cell>
          <cell r="N65">
            <v>19166.242608986053</v>
          </cell>
          <cell r="O65">
            <v>21560.403533279332</v>
          </cell>
          <cell r="P65">
            <v>23998.397948927326</v>
          </cell>
          <cell r="Q65">
            <v>22263.416043464244</v>
          </cell>
        </row>
        <row r="66">
          <cell r="B66" t="str">
            <v>Canada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548</v>
          </cell>
          <cell r="J66">
            <v>2027</v>
          </cell>
          <cell r="K66">
            <v>1935.8793402343015</v>
          </cell>
          <cell r="L66">
            <v>1843.2068302349599</v>
          </cell>
          <cell r="M66">
            <v>1893.5484850717935</v>
          </cell>
          <cell r="N66">
            <v>2130.1996732672856</v>
          </cell>
          <cell r="O66">
            <v>2341.5395387640597</v>
          </cell>
          <cell r="P66">
            <v>2588.9276363776371</v>
          </cell>
          <cell r="Q66">
            <v>2504.0825579233333</v>
          </cell>
        </row>
        <row r="67">
          <cell r="B67" t="str">
            <v>Australia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64</v>
          </cell>
          <cell r="J67">
            <v>236</v>
          </cell>
          <cell r="K67">
            <v>249.14995449485255</v>
          </cell>
          <cell r="L67">
            <v>271.74280716871868</v>
          </cell>
          <cell r="M67">
            <v>285.71514131809857</v>
          </cell>
          <cell r="N67">
            <v>284.22433161714042</v>
          </cell>
          <cell r="O67">
            <v>304.21599972979106</v>
          </cell>
          <cell r="P67">
            <v>302.70438280177314</v>
          </cell>
          <cell r="Q67">
            <v>239.5238001922682</v>
          </cell>
        </row>
        <row r="68">
          <cell r="B68" t="str">
            <v>France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19</v>
          </cell>
          <cell r="J68">
            <v>87</v>
          </cell>
          <cell r="K68">
            <v>98.307663723380429</v>
          </cell>
          <cell r="L68">
            <v>74.138122096653277</v>
          </cell>
          <cell r="M68">
            <v>73.462066264447884</v>
          </cell>
          <cell r="N68">
            <v>96.942768835701173</v>
          </cell>
          <cell r="O68">
            <v>100.81504619959692</v>
          </cell>
          <cell r="P68">
            <v>103.76838648918668</v>
          </cell>
          <cell r="Q68">
            <v>89.823033118396893</v>
          </cell>
        </row>
        <row r="69">
          <cell r="B69" t="str">
            <v>Netherland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44</v>
          </cell>
          <cell r="J69">
            <v>152</v>
          </cell>
          <cell r="K69">
            <v>147.26479750778816</v>
          </cell>
          <cell r="L69">
            <v>142.2751252336449</v>
          </cell>
          <cell r="M69">
            <v>147.79201495327106</v>
          </cell>
          <cell r="N69">
            <v>154.94719003115267</v>
          </cell>
          <cell r="O69">
            <v>172.82466292834891</v>
          </cell>
          <cell r="P69">
            <v>161.65867663551401</v>
          </cell>
          <cell r="Q69">
            <v>163.84937071651089</v>
          </cell>
        </row>
        <row r="70">
          <cell r="B70" t="str">
            <v>Italy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15</v>
          </cell>
          <cell r="J70">
            <v>102</v>
          </cell>
          <cell r="K70">
            <v>105.18151550260868</v>
          </cell>
          <cell r="L70">
            <v>76.257730324041248</v>
          </cell>
          <cell r="M70">
            <v>79.134362961875027</v>
          </cell>
          <cell r="N70">
            <v>95.065630257276879</v>
          </cell>
          <cell r="O70">
            <v>109.86555366540213</v>
          </cell>
          <cell r="P70">
            <v>131.02570509442248</v>
          </cell>
          <cell r="Q70">
            <v>138.2370292297085</v>
          </cell>
        </row>
        <row r="71">
          <cell r="B71" t="str">
            <v>Spain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25</v>
          </cell>
          <cell r="J71">
            <v>132</v>
          </cell>
          <cell r="K71">
            <v>164.25581088393409</v>
          </cell>
          <cell r="L71">
            <v>141.67131700890104</v>
          </cell>
          <cell r="M71">
            <v>123.29153498722131</v>
          </cell>
          <cell r="N71">
            <v>147.99087226579712</v>
          </cell>
          <cell r="O71">
            <v>165.42249800828415</v>
          </cell>
          <cell r="P71">
            <v>172.25403981669166</v>
          </cell>
          <cell r="Q71">
            <v>175.63636212214689</v>
          </cell>
        </row>
        <row r="72">
          <cell r="B72" t="str">
            <v>Austria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4</v>
          </cell>
          <cell r="J72">
            <v>21</v>
          </cell>
          <cell r="K72">
            <v>23.434383673469387</v>
          </cell>
          <cell r="L72">
            <v>26.150968483588983</v>
          </cell>
          <cell r="M72">
            <v>29.182468041772864</v>
          </cell>
          <cell r="N72">
            <v>32.5653882204602</v>
          </cell>
          <cell r="O72">
            <v>36.340466763511671</v>
          </cell>
          <cell r="P72">
            <v>40.553163857575932</v>
          </cell>
          <cell r="Q72">
            <v>45.254209571976489</v>
          </cell>
        </row>
        <row r="73">
          <cell r="B73" t="str">
            <v>Belgium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13</v>
          </cell>
          <cell r="J73">
            <v>78</v>
          </cell>
          <cell r="K73">
            <v>86.58699871611725</v>
          </cell>
          <cell r="L73">
            <v>76.2424380153291</v>
          </cell>
          <cell r="M73">
            <v>82.172449362062679</v>
          </cell>
          <cell r="N73">
            <v>93.221017634917459</v>
          </cell>
          <cell r="O73">
            <v>109.24098020237298</v>
          </cell>
          <cell r="P73">
            <v>120.78723173076175</v>
          </cell>
          <cell r="Q73">
            <v>115.14248187917032</v>
          </cell>
        </row>
        <row r="74">
          <cell r="B74" t="str">
            <v>Switzerland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12</v>
          </cell>
          <cell r="J74">
            <v>62</v>
          </cell>
          <cell r="K74">
            <v>71.715222857142862</v>
          </cell>
          <cell r="L74">
            <v>82.952793378220392</v>
          </cell>
          <cell r="M74">
            <v>95.951259092606463</v>
          </cell>
          <cell r="N74">
            <v>110.98654724596331</v>
          </cell>
          <cell r="O74">
            <v>128.37782209498505</v>
          </cell>
          <cell r="P74">
            <v>148.49426002349176</v>
          </cell>
          <cell r="Q74">
            <v>171.76288629985856</v>
          </cell>
        </row>
        <row r="75">
          <cell r="B75" t="str">
            <v>Taiwan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16</v>
          </cell>
          <cell r="J75">
            <v>56</v>
          </cell>
          <cell r="K75">
            <v>56.421942233340914</v>
          </cell>
          <cell r="L75">
            <v>146.02614509893107</v>
          </cell>
          <cell r="M75">
            <v>149.32685922219696</v>
          </cell>
          <cell r="N75">
            <v>149.71683420513983</v>
          </cell>
          <cell r="O75">
            <v>182.82204230156924</v>
          </cell>
          <cell r="P75">
            <v>183.20144644075501</v>
          </cell>
          <cell r="Q75">
            <v>190.31473277234471</v>
          </cell>
        </row>
        <row r="76">
          <cell r="B76" t="str">
            <v>Paypal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49201</v>
          </cell>
          <cell r="J76">
            <v>196862</v>
          </cell>
          <cell r="K76">
            <v>201392.27909152064</v>
          </cell>
          <cell r="L76">
            <v>203975.42749296833</v>
          </cell>
          <cell r="M76">
            <v>209279.40725414021</v>
          </cell>
          <cell r="N76">
            <v>214653.05480481274</v>
          </cell>
          <cell r="O76">
            <v>223053.9752467545</v>
          </cell>
          <cell r="P76">
            <v>231423.75948002664</v>
          </cell>
          <cell r="Q76">
            <v>235522.54250135092</v>
          </cell>
        </row>
        <row r="154">
          <cell r="B154" t="str">
            <v>USA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2364122</v>
          </cell>
          <cell r="J154">
            <v>7727547</v>
          </cell>
          <cell r="K154">
            <v>7895435.4798322171</v>
          </cell>
          <cell r="L154">
            <v>8055811.6412594812</v>
          </cell>
          <cell r="M154">
            <v>8219445.4460706767</v>
          </cell>
          <cell r="N154">
            <v>8381017.3355506221</v>
          </cell>
          <cell r="O154">
            <v>8627111.9631436281</v>
          </cell>
          <cell r="P154">
            <v>8872261.1116767135</v>
          </cell>
          <cell r="Q154">
            <v>9132780.2952994891</v>
          </cell>
        </row>
        <row r="155">
          <cell r="B155" t="str">
            <v>Germany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386</v>
          </cell>
          <cell r="J155">
            <v>10150</v>
          </cell>
          <cell r="K155">
            <v>10864.3017908641</v>
          </cell>
          <cell r="L155">
            <v>10444.563538211985</v>
          </cell>
          <cell r="M155">
            <v>10776.87855176986</v>
          </cell>
          <cell r="N155">
            <v>10685.034351254317</v>
          </cell>
          <cell r="O155">
            <v>12038.846815524619</v>
          </cell>
          <cell r="P155">
            <v>13445.6465962488</v>
          </cell>
          <cell r="Q155">
            <v>11022.107009387973</v>
          </cell>
        </row>
        <row r="156">
          <cell r="B156" t="str">
            <v>UK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31344</v>
          </cell>
          <cell r="J156">
            <v>594388</v>
          </cell>
          <cell r="K156">
            <v>618993.75884106138</v>
          </cell>
          <cell r="L156">
            <v>582252.74410612299</v>
          </cell>
          <cell r="M156">
            <v>634631.93035954447</v>
          </cell>
          <cell r="N156">
            <v>682125.89736363105</v>
          </cell>
          <cell r="O156">
            <v>767334.00008016499</v>
          </cell>
          <cell r="P156">
            <v>854102.13520549773</v>
          </cell>
          <cell r="Q156">
            <v>792354.19048216438</v>
          </cell>
        </row>
        <row r="157">
          <cell r="B157" t="str">
            <v>Canada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37302</v>
          </cell>
          <cell r="J157">
            <v>122928</v>
          </cell>
          <cell r="K157">
            <v>117401.96129073619</v>
          </cell>
          <cell r="L157">
            <v>111781.81017618308</v>
          </cell>
          <cell r="M157">
            <v>114834.79436255815</v>
          </cell>
          <cell r="N157">
            <v>129186.57396911732</v>
          </cell>
          <cell r="O157">
            <v>142003.34110566761</v>
          </cell>
          <cell r="P157">
            <v>157006.26368259997</v>
          </cell>
          <cell r="Q157">
            <v>151860.8094131226</v>
          </cell>
        </row>
        <row r="158">
          <cell r="B158" t="str">
            <v>Australia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4150</v>
          </cell>
          <cell r="J158">
            <v>12359</v>
          </cell>
          <cell r="K158">
            <v>13047.645286448656</v>
          </cell>
          <cell r="L158">
            <v>14230.802346602521</v>
          </cell>
          <cell r="M158">
            <v>14962.514540467721</v>
          </cell>
          <cell r="N158">
            <v>14884.442857865417</v>
          </cell>
          <cell r="O158">
            <v>15931.37940957834</v>
          </cell>
          <cell r="P158">
            <v>15852.218080708115</v>
          </cell>
          <cell r="Q158">
            <v>12543.536638034928</v>
          </cell>
        </row>
        <row r="159">
          <cell r="B159" t="str">
            <v>France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1011</v>
          </cell>
          <cell r="J159">
            <v>7043</v>
          </cell>
          <cell r="K159">
            <v>7958.4008690088322</v>
          </cell>
          <cell r="L159">
            <v>6001.7792405371138</v>
          </cell>
          <cell r="M159">
            <v>5947.0498011552436</v>
          </cell>
          <cell r="N159">
            <v>7847.9071368947489</v>
          </cell>
          <cell r="O159">
            <v>8161.3835676294366</v>
          </cell>
          <cell r="P159">
            <v>8400.4683453257658</v>
          </cell>
          <cell r="Q159">
            <v>7271.5358879640135</v>
          </cell>
        </row>
        <row r="160">
          <cell r="B160" t="str">
            <v>Netherland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1806</v>
          </cell>
          <cell r="J160">
            <v>7380</v>
          </cell>
          <cell r="K160">
            <v>7150.0934579439254</v>
          </cell>
          <cell r="L160">
            <v>6907.8317383177564</v>
          </cell>
          <cell r="M160">
            <v>7175.6912523364499</v>
          </cell>
          <cell r="N160">
            <v>7523.0938317757009</v>
          </cell>
          <cell r="O160">
            <v>8391.0921869158865</v>
          </cell>
          <cell r="P160">
            <v>7848.954168224298</v>
          </cell>
          <cell r="Q160">
            <v>7955.3181308411204</v>
          </cell>
        </row>
        <row r="161">
          <cell r="B161" t="str">
            <v>Italy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876</v>
          </cell>
          <cell r="J161">
            <v>6781</v>
          </cell>
          <cell r="K161">
            <v>6992.5083982665628</v>
          </cell>
          <cell r="L161">
            <v>5069.6438169345465</v>
          </cell>
          <cell r="M161">
            <v>5260.8834827889686</v>
          </cell>
          <cell r="N161">
            <v>6320.0003801430857</v>
          </cell>
          <cell r="O161">
            <v>7303.9050922067845</v>
          </cell>
          <cell r="P161">
            <v>8710.6402573066553</v>
          </cell>
          <cell r="Q161">
            <v>9190.0519137907213</v>
          </cell>
        </row>
        <row r="162">
          <cell r="B162" t="str">
            <v>Spain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806</v>
          </cell>
          <cell r="J162">
            <v>4739</v>
          </cell>
          <cell r="K162">
            <v>5897.0324831739663</v>
          </cell>
          <cell r="L162">
            <v>5086.2149341301674</v>
          </cell>
          <cell r="M162">
            <v>4426.3529113972863</v>
          </cell>
          <cell r="N162">
            <v>5313.0965429364596</v>
          </cell>
          <cell r="O162">
            <v>5938.9183186458977</v>
          </cell>
          <cell r="P162">
            <v>6184.1810203886489</v>
          </cell>
          <cell r="Q162">
            <v>6305.6115158852563</v>
          </cell>
        </row>
        <row r="163">
          <cell r="B163" t="str">
            <v>Austria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77</v>
          </cell>
          <cell r="J163">
            <v>1412</v>
          </cell>
          <cell r="K163">
            <v>1575.6833212827989</v>
          </cell>
          <cell r="L163">
            <v>1758.3413094679831</v>
          </cell>
          <cell r="M163">
            <v>1962.1735654753948</v>
          </cell>
          <cell r="N163">
            <v>2189.6346746328481</v>
          </cell>
          <cell r="O163">
            <v>2443.4637652418319</v>
          </cell>
          <cell r="P163">
            <v>2726.7174936617726</v>
          </cell>
          <cell r="Q163">
            <v>3042.8068531252775</v>
          </cell>
        </row>
        <row r="164">
          <cell r="B164" t="str">
            <v>Belgium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1245</v>
          </cell>
          <cell r="J164">
            <v>4328</v>
          </cell>
          <cell r="K164">
            <v>4804.4683390173777</v>
          </cell>
          <cell r="L164">
            <v>4230.4778426967232</v>
          </cell>
          <cell r="M164">
            <v>4559.5174466539402</v>
          </cell>
          <cell r="N164">
            <v>5172.5713374861907</v>
          </cell>
          <cell r="O164">
            <v>6061.4738758444919</v>
          </cell>
          <cell r="P164">
            <v>6702.1428068043206</v>
          </cell>
          <cell r="Q164">
            <v>6388.9315586288367</v>
          </cell>
        </row>
        <row r="165">
          <cell r="B165" t="str">
            <v>Switzerland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659</v>
          </cell>
          <cell r="J165">
            <v>6310</v>
          </cell>
          <cell r="K165">
            <v>7298.7589714285714</v>
          </cell>
          <cell r="L165">
            <v>8442.4536486543657</v>
          </cell>
          <cell r="M165">
            <v>9765.3620141023639</v>
          </cell>
          <cell r="N165">
            <v>11295.566340677879</v>
          </cell>
          <cell r="O165">
            <v>13065.549313215417</v>
          </cell>
          <cell r="P165">
            <v>15112.883560455375</v>
          </cell>
          <cell r="Q165">
            <v>17481.029234711415</v>
          </cell>
        </row>
        <row r="166">
          <cell r="B166" t="str">
            <v>Taiwan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2342</v>
          </cell>
          <cell r="J166">
            <v>6183</v>
          </cell>
          <cell r="K166">
            <v>6229.5869433704793</v>
          </cell>
          <cell r="L166">
            <v>16122.850984762335</v>
          </cell>
          <cell r="M166">
            <v>16487.285188765065</v>
          </cell>
          <cell r="N166">
            <v>16530.342605185349</v>
          </cell>
          <cell r="O166">
            <v>20185.512277689329</v>
          </cell>
          <cell r="P166">
            <v>20227.402559699793</v>
          </cell>
          <cell r="Q166">
            <v>21012.785584489422</v>
          </cell>
        </row>
        <row r="167">
          <cell r="B167" t="str">
            <v>Paypal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2446126</v>
          </cell>
          <cell r="J167">
            <v>8511548</v>
          </cell>
          <cell r="K167">
            <v>8703649.6798248179</v>
          </cell>
          <cell r="L167">
            <v>8828141.154942099</v>
          </cell>
          <cell r="M167">
            <v>9050235.879547691</v>
          </cell>
          <cell r="N167">
            <v>9280091.4969422203</v>
          </cell>
          <cell r="O167">
            <v>9635970.828951953</v>
          </cell>
          <cell r="P167">
            <v>9988580.7654536348</v>
          </cell>
          <cell r="Q167">
            <v>10179209.009521633</v>
          </cell>
        </row>
      </sheetData>
      <sheetData sheetId="4" refreshError="1"/>
      <sheetData sheetId="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__FDSCACHE__"/>
      <sheetName val="Options"/>
      <sheetName val="Factset"/>
      <sheetName val="MACF (MS)"/>
      <sheetName val="MACF (LM)"/>
      <sheetName val="NET (MS)"/>
      <sheetName val="MGMT Assumptions"/>
      <sheetName val="MACF (MGMT)"/>
      <sheetName val="SI"/>
      <sheetName val="SI2"/>
      <sheetName val="Key Metrics"/>
      <sheetName val="PF"/>
      <sheetName val="TM"/>
      <sheetName val="ER"/>
      <sheetName val="RC"/>
      <sheetName val="PFE (2)"/>
      <sheetName val="SV-T"/>
      <sheetName val="DEV-T"/>
      <sheetName val="AdditionalPrintCode"/>
      <sheetName val="MainPrintCode"/>
      <sheetName val="SV-A"/>
      <sheetName val="DEV-A"/>
      <sheetName val="PI"/>
      <sheetName val="PI2"/>
      <sheetName val="PIR2"/>
      <sheetName val="PIR3"/>
      <sheetName val="DCF"/>
      <sheetName val="DCF Inputs"/>
      <sheetName val="DEVR-T"/>
      <sheetName val="PFE"/>
      <sheetName val="BU"/>
      <sheetName val="Template"/>
    </sheetNames>
    <sheetDataSet>
      <sheetData sheetId="0" refreshError="1">
        <row r="31">
          <cell r="L31">
            <v>26.34</v>
          </cell>
        </row>
      </sheetData>
      <sheetData sheetId="1">
        <row r="31">
          <cell r="L31">
            <v>26.34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Initiate"/>
      <sheetName val="Pre-PI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te"/>
      <sheetName val="Initiation"/>
      <sheetName val="Table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tion"/>
      <sheetName val="Initiate"/>
    </sheetNames>
    <sheetDataSet>
      <sheetData sheetId="0" refreshError="1"/>
      <sheetData sheetId="1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_table"/>
      <sheetName val="customer map"/>
      <sheetName val="ref"/>
      <sheetName val="A - 2009 TekComm Top Level"/>
      <sheetName val="B - 2010 C&amp;E Group Top Level"/>
      <sheetName val="2010 FNET Sys Top Level "/>
      <sheetName val="2010 FNET Core Top Level"/>
      <sheetName val="C - 2010 TekComm Top Level "/>
      <sheetName val="D - 2010 TekComm PD Worksheet"/>
      <sheetName val="One Page Strategic Summary"/>
      <sheetName val="E - 2010 PD Improve Pri. Wrksht"/>
      <sheetName val="Service Productivity"/>
      <sheetName val="Ch Mgmt AP"/>
      <sheetName val="Agile Deploy - Action Plan"/>
      <sheetName val="Value Del. - Action Plan"/>
      <sheetName val="Customer Loyalty - Action Plan"/>
      <sheetName val="China Bus Process - Action Plan"/>
      <sheetName val="ATTM - Capacity Action Plan"/>
      <sheetName val="ATTM - FVO FOA Action Plan"/>
      <sheetName val="Optimon - Action Plan"/>
      <sheetName val="FM and Training - Action Plan"/>
      <sheetName val="F - New Product"/>
      <sheetName val="NIS Priorities"/>
      <sheetName val="Chk Lst Objectives"/>
      <sheetName val="Chk Lst IP"/>
      <sheetName val="Chk Lst Targets"/>
      <sheetName val="5 Whys"/>
      <sheetName val="Action Plan"/>
      <sheetName val="Cntmrs-Recruit"/>
      <sheetName val="Eng $izedRoadmap"/>
      <sheetName val="A"/>
      <sheetName val="Init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Vimpelcom Revenue"/>
      <sheetName val="Vimpelcom"/>
      <sheetName val="CalAmp and Comcast (2)"/>
      <sheetName val="Sheet4"/>
      <sheetName val="Sheet1"/>
      <sheetName val="CalAmp and Comcast"/>
      <sheetName val="Status"/>
      <sheetName val="Sheet5"/>
      <sheetName val="Sheet2"/>
      <sheetName val="Hyperion Upload"/>
      <sheetName val="Hyperion Pivot"/>
      <sheetName val="Data"/>
      <sheetName val="Sheet7"/>
      <sheetName val="Sheet3"/>
      <sheetName val="Accounts"/>
      <sheetName val="Revenue Pivot"/>
      <sheetName val="Device Pivot"/>
      <sheetName val="Sheet6"/>
      <sheetName val="AT&amp;T"/>
      <sheetName val="Claro Argentina"/>
      <sheetName val="CSL"/>
      <sheetName val="Direct"/>
      <sheetName val="Docomo"/>
      <sheetName val="Etisalat"/>
      <sheetName val="KPN"/>
      <sheetName val="Mobily"/>
      <sheetName val="O2 Ireland"/>
      <sheetName val="O2 UK"/>
      <sheetName val="Optimus"/>
      <sheetName val="Optus"/>
      <sheetName val="Rogers"/>
      <sheetName val="Singtel"/>
      <sheetName val="Telcel"/>
      <sheetName val="Tele2"/>
      <sheetName val="Telefonica"/>
      <sheetName val="Telefonica TMS"/>
      <sheetName val="Tef A"/>
      <sheetName val="Telstra"/>
      <sheetName val="Jennifer's Enterprise Metrics "/>
      <sheetName val="Ref_table"/>
      <sheetName val="customer map"/>
    </sheetNames>
    <sheetDataSet>
      <sheetData sheetId="0" refreshError="1"/>
      <sheetData sheetId="1">
        <row r="50">
          <cell r="E50" t="str">
            <v>IoT - Operator</v>
          </cell>
        </row>
      </sheetData>
      <sheetData sheetId="2">
        <row r="50">
          <cell r="E50" t="str">
            <v>IoT - Operator</v>
          </cell>
        </row>
      </sheetData>
      <sheetData sheetId="3">
        <row r="50">
          <cell r="E50" t="str">
            <v>IoT - Operator</v>
          </cell>
        </row>
      </sheetData>
      <sheetData sheetId="4">
        <row r="50">
          <cell r="E50" t="str">
            <v>IoT - Operator</v>
          </cell>
        </row>
      </sheetData>
      <sheetData sheetId="5">
        <row r="50">
          <cell r="E50" t="str">
            <v>IoT - Operator</v>
          </cell>
        </row>
      </sheetData>
      <sheetData sheetId="6">
        <row r="50">
          <cell r="E50" t="str">
            <v>IoT - Operator</v>
          </cell>
        </row>
      </sheetData>
      <sheetData sheetId="7">
        <row r="50">
          <cell r="E50" t="str">
            <v>IoT - Operator</v>
          </cell>
        </row>
      </sheetData>
      <sheetData sheetId="8">
        <row r="50">
          <cell r="E50" t="str">
            <v>IoT - Operator</v>
          </cell>
        </row>
      </sheetData>
      <sheetData sheetId="9">
        <row r="50">
          <cell r="E50" t="str">
            <v>IoT - Operator</v>
          </cell>
        </row>
      </sheetData>
      <sheetData sheetId="10">
        <row r="50">
          <cell r="E50" t="str">
            <v>IoT - Operator</v>
          </cell>
        </row>
      </sheetData>
      <sheetData sheetId="11">
        <row r="50">
          <cell r="E50" t="str">
            <v>IoT - Operator</v>
          </cell>
        </row>
      </sheetData>
      <sheetData sheetId="12">
        <row r="50">
          <cell r="E50" t="str">
            <v>IoT - Operator</v>
          </cell>
        </row>
      </sheetData>
      <sheetData sheetId="13">
        <row r="50">
          <cell r="E50" t="str">
            <v>IoT - Operator</v>
          </cell>
        </row>
      </sheetData>
      <sheetData sheetId="14">
        <row r="50">
          <cell r="E50" t="str">
            <v>IoT - Operator</v>
          </cell>
        </row>
      </sheetData>
      <sheetData sheetId="15">
        <row r="50">
          <cell r="E50" t="str">
            <v>IoT - Operator</v>
          </cell>
        </row>
        <row r="51">
          <cell r="E51" t="str">
            <v>IoT - Enterprise</v>
          </cell>
        </row>
        <row r="52">
          <cell r="E52" t="str">
            <v>Connected Car</v>
          </cell>
        </row>
        <row r="53">
          <cell r="E53" t="str">
            <v>Phone</v>
          </cell>
        </row>
        <row r="54">
          <cell r="E54">
            <v>0</v>
          </cell>
        </row>
        <row r="55">
          <cell r="E55">
            <v>0</v>
          </cell>
        </row>
        <row r="56">
          <cell r="E56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Rollforward"/>
      <sheetName val="Matrix-Level 3-Gastonia"/>
      <sheetName val="Account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Deposit"/>
      <sheetName val="Billing Report"/>
      <sheetName val="Macro1"/>
      <sheetName val="M-Buyer Summary"/>
      <sheetName val="M-Overlap Summary"/>
      <sheetName val="M-Seller Summary"/>
      <sheetName val="V-Buyer Summary"/>
      <sheetName val="V-Overlap Summary"/>
      <sheetName val="V-Seller Summary"/>
    </sheetNames>
    <sheetDataSet>
      <sheetData sheetId="0">
        <row r="103">
          <cell r="A103" t="str">
            <v>Recover</v>
          </cell>
        </row>
      </sheetData>
      <sheetData sheetId="1"/>
      <sheetData sheetId="2">
        <row r="103">
          <cell r="A103" t="str">
            <v>Recover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  <sheetName val="Initiation"/>
      <sheetName val="Sheet1"/>
      <sheetName val="Sheet2"/>
      <sheetName val="Sheet3"/>
      <sheetName val="Data"/>
      <sheetName val="Rptg Period"/>
      <sheetName val="ePull"/>
      <sheetName val="YTD"/>
      <sheetName val="webprice"/>
      <sheetName val="Lead"/>
      <sheetName val="Rollforwa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tion"/>
      <sheetName val="Sheet3"/>
      <sheetName val="Quality - Dept. 380"/>
      <sheetName val="Manuf. Variable - Dept. 395"/>
      <sheetName val="Manuf. Oper. - Dept. 390"/>
      <sheetName val="Process Eng. - Dept. 370"/>
      <sheetName val="Consolidated Budget Worksheet"/>
      <sheetName val="DEFECT CODES"/>
      <sheetName val="LOCATION CODES"/>
      <sheetName val="A"/>
      <sheetName val="Eng $izedRoadmap"/>
      <sheetName val="Cntmrs-Recruit"/>
      <sheetName val="072902_NA_Sales_Hist"/>
      <sheetName val="ref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PYAct vs CYAct"/>
      <sheetName val="CYAct vs Plan"/>
      <sheetName val="Plan vs Plan"/>
      <sheetName val="Retrieval_1"/>
      <sheetName val="Sheet1"/>
      <sheetName val="Retrieval_2"/>
      <sheetName val="3CAF-old"/>
      <sheetName val="PillarTargetQ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">
          <cell r="A23" t="str">
            <v xml:space="preserve"> </v>
          </cell>
          <cell r="B23" t="str">
            <v>FY 2003 Actuals</v>
          </cell>
          <cell r="C23" t="str">
            <v>Kitchen/Around the House Brands
FY 2003 Actuals</v>
          </cell>
          <cell r="D23" t="str">
            <v>Bathroom Care Brands
FY 2003 Actuals</v>
          </cell>
          <cell r="E23" t="str">
            <v>Laundry Brands
FY 2003 Actuals</v>
          </cell>
          <cell r="F23" t="str">
            <v>Diamond Brands
FY 2003 Actuals</v>
          </cell>
          <cell r="G23" t="str">
            <v>Total LHD
FY 2003 Actuals</v>
          </cell>
          <cell r="H23" t="str">
            <v>FY 2004 Actuals</v>
          </cell>
          <cell r="I23" t="str">
            <v>Kitchen/Around the House Brands
FY 2004 Actuals</v>
          </cell>
          <cell r="J23" t="str">
            <v>Bathroom Care Brands
FY 2004 Actuals</v>
          </cell>
          <cell r="K23" t="str">
            <v>Laundry Brands
FY 2004 Actuals</v>
          </cell>
          <cell r="L23" t="str">
            <v>Diamond Brands
FY 2004 Actuals</v>
          </cell>
          <cell r="M23" t="str">
            <v>Total LHD
FY 2004 Actuals</v>
          </cell>
          <cell r="N23" t="str">
            <v xml:space="preserve"> FY04 May Forecast</v>
          </cell>
          <cell r="O23" t="str">
            <v>Kitchen/Around the House Brands
 FY04 May Forecast</v>
          </cell>
          <cell r="P23" t="str">
            <v>Bathroom Care Brands 
FY04 May Forecast</v>
          </cell>
          <cell r="Q23" t="str">
            <v>Laundry Brands 
FY04 May Forecast</v>
          </cell>
          <cell r="R23" t="str">
            <v>Diamond Brands 
FY04 May Forecast</v>
          </cell>
          <cell r="S23" t="str">
            <v>Total LHD
FY04 May Forecast</v>
          </cell>
        </row>
        <row r="24">
          <cell r="A24" t="str">
            <v>Volume</v>
          </cell>
          <cell r="B24">
            <v>7357.4110000000001</v>
          </cell>
          <cell r="C24">
            <v>4367.5020000000004</v>
          </cell>
          <cell r="D24">
            <v>5213.1559999999999</v>
          </cell>
          <cell r="E24">
            <v>11992.894</v>
          </cell>
          <cell r="F24">
            <v>3784.6260000000002</v>
          </cell>
          <cell r="G24">
            <v>34080.69</v>
          </cell>
          <cell r="H24">
            <v>6458.8519999999999</v>
          </cell>
          <cell r="I24">
            <v>5299.3810000000003</v>
          </cell>
          <cell r="J24">
            <v>6170.9809999999998</v>
          </cell>
          <cell r="K24">
            <v>12265.454</v>
          </cell>
          <cell r="L24">
            <v>3767.6529999999998</v>
          </cell>
          <cell r="M24">
            <v>33962.321000000004</v>
          </cell>
          <cell r="N24">
            <v>6458.8519999999999</v>
          </cell>
          <cell r="O24">
            <v>5299.3810000000003</v>
          </cell>
          <cell r="P24">
            <v>6170.9809999999998</v>
          </cell>
          <cell r="Q24">
            <v>12265.454</v>
          </cell>
          <cell r="R24">
            <v>3767.6529999999998</v>
          </cell>
          <cell r="S24">
            <v>33962.321000000004</v>
          </cell>
        </row>
        <row r="25">
          <cell r="A25" t="str">
            <v>Net Realization</v>
          </cell>
          <cell r="B25">
            <v>82047.371539999993</v>
          </cell>
          <cell r="C25">
            <v>67234.156390000004</v>
          </cell>
          <cell r="D25">
            <v>57958.105860000003</v>
          </cell>
          <cell r="E25">
            <v>168773.90590000001</v>
          </cell>
          <cell r="F25">
            <v>41348.714959999998</v>
          </cell>
          <cell r="G25">
            <v>429277.41080000001</v>
          </cell>
          <cell r="H25">
            <v>65191.524649999999</v>
          </cell>
          <cell r="I25">
            <v>73679.170729999998</v>
          </cell>
          <cell r="J25">
            <v>68113.686060000007</v>
          </cell>
          <cell r="K25">
            <v>170730.98407000001</v>
          </cell>
          <cell r="L25">
            <v>41436.070169999999</v>
          </cell>
          <cell r="M25">
            <v>417494.47596000001</v>
          </cell>
          <cell r="N25">
            <v>65191.524649999999</v>
          </cell>
          <cell r="O25">
            <v>73679.170729999998</v>
          </cell>
          <cell r="P25">
            <v>68113.686060000007</v>
          </cell>
          <cell r="Q25">
            <v>170730.98407000001</v>
          </cell>
          <cell r="R25">
            <v>41436.070169999999</v>
          </cell>
          <cell r="S25">
            <v>417494.47596000001</v>
          </cell>
        </row>
        <row r="26">
          <cell r="A26" t="str">
            <v>Reduced Revenue</v>
          </cell>
          <cell r="B26">
            <v>5003.3390499999996</v>
          </cell>
          <cell r="C26">
            <v>4491.2610199999999</v>
          </cell>
          <cell r="D26">
            <v>3474.39365</v>
          </cell>
          <cell r="E26">
            <v>18003.41445</v>
          </cell>
          <cell r="F26">
            <v>3778.2140899999999</v>
          </cell>
          <cell r="G26">
            <v>35440.639320000002</v>
          </cell>
          <cell r="H26">
            <v>8941.8288900000007</v>
          </cell>
          <cell r="I26">
            <v>9072.4177199999995</v>
          </cell>
          <cell r="J26">
            <v>7149.6913199999999</v>
          </cell>
          <cell r="K26">
            <v>23909.163690000001</v>
          </cell>
          <cell r="L26">
            <v>3278.9276500000001</v>
          </cell>
          <cell r="M26">
            <v>52593.344349999999</v>
          </cell>
          <cell r="N26">
            <v>8941.8273000000008</v>
          </cell>
          <cell r="O26">
            <v>9072.4164600000004</v>
          </cell>
          <cell r="P26">
            <v>7149.69031</v>
          </cell>
          <cell r="Q26">
            <v>23909.15969</v>
          </cell>
          <cell r="R26">
            <v>3278.92751</v>
          </cell>
          <cell r="S26">
            <v>52593.336349999998</v>
          </cell>
        </row>
        <row r="27">
          <cell r="A27" t="str">
            <v xml:space="preserve">          Net Customer Sales</v>
          </cell>
          <cell r="B27">
            <v>77044.032489999998</v>
          </cell>
          <cell r="C27">
            <v>62742.895369999998</v>
          </cell>
          <cell r="D27">
            <v>54483.712209999998</v>
          </cell>
          <cell r="E27">
            <v>150770.49145</v>
          </cell>
          <cell r="F27">
            <v>37570.500870000003</v>
          </cell>
          <cell r="G27">
            <v>393836.77148</v>
          </cell>
          <cell r="H27">
            <v>56249.695760000002</v>
          </cell>
          <cell r="I27">
            <v>64606.75301</v>
          </cell>
          <cell r="J27">
            <v>60963.994740000002</v>
          </cell>
          <cell r="K27">
            <v>146821.82037999999</v>
          </cell>
          <cell r="L27">
            <v>38157.142520000001</v>
          </cell>
          <cell r="M27">
            <v>364901.13160999998</v>
          </cell>
          <cell r="N27">
            <v>56249.697350000002</v>
          </cell>
          <cell r="O27">
            <v>64606.754269999998</v>
          </cell>
          <cell r="P27">
            <v>60963.995750000002</v>
          </cell>
          <cell r="Q27">
            <v>146821.82438000001</v>
          </cell>
          <cell r="R27">
            <v>38157.142659999998</v>
          </cell>
          <cell r="S27">
            <v>364901.13961000001</v>
          </cell>
        </row>
        <row r="28">
          <cell r="A28" t="str">
            <v>Raw &amp; Pack</v>
          </cell>
          <cell r="B28">
            <v>16911.53</v>
          </cell>
          <cell r="C28">
            <v>14931.2125</v>
          </cell>
          <cell r="D28">
            <v>12394.076010000001</v>
          </cell>
          <cell r="E28">
            <v>39328.26122</v>
          </cell>
          <cell r="F28">
            <v>4229.5235499999999</v>
          </cell>
          <cell r="G28">
            <v>92059.631930000003</v>
          </cell>
          <cell r="H28">
            <v>14476.920469999999</v>
          </cell>
          <cell r="I28">
            <v>18013.526969999999</v>
          </cell>
          <cell r="J28">
            <v>15192.635539999999</v>
          </cell>
          <cell r="K28">
            <v>38604.661330000003</v>
          </cell>
          <cell r="L28">
            <v>5264.0262599999996</v>
          </cell>
          <cell r="M28">
            <v>91411.996289999995</v>
          </cell>
          <cell r="N28">
            <v>14476.920469999999</v>
          </cell>
          <cell r="O28">
            <v>18013.526969999999</v>
          </cell>
          <cell r="P28">
            <v>15192.635539999999</v>
          </cell>
          <cell r="Q28">
            <v>38604.661330000003</v>
          </cell>
          <cell r="R28">
            <v>5264.0262599999996</v>
          </cell>
          <cell r="S28">
            <v>91411.996289999995</v>
          </cell>
        </row>
        <row r="29">
          <cell r="A29" t="str">
            <v>Packer Fees</v>
          </cell>
          <cell r="B29">
            <v>14894.993</v>
          </cell>
          <cell r="C29">
            <v>3612.0039999999999</v>
          </cell>
          <cell r="D29">
            <v>1908.787</v>
          </cell>
          <cell r="E29">
            <v>1279.354</v>
          </cell>
          <cell r="F29">
            <v>5902.2550000000001</v>
          </cell>
          <cell r="G29">
            <v>28684.649000000001</v>
          </cell>
          <cell r="H29">
            <v>8991.5921099999996</v>
          </cell>
          <cell r="I29">
            <v>4041.7620299999999</v>
          </cell>
          <cell r="J29">
            <v>2928.8098599999998</v>
          </cell>
          <cell r="K29">
            <v>1536.4227100000001</v>
          </cell>
          <cell r="L29">
            <v>5352.44985</v>
          </cell>
          <cell r="M29">
            <v>22851.03656</v>
          </cell>
          <cell r="N29">
            <v>8991.5921099999996</v>
          </cell>
          <cell r="O29">
            <v>4041.7620299999999</v>
          </cell>
          <cell r="P29">
            <v>2928.8098599999998</v>
          </cell>
          <cell r="Q29">
            <v>1536.4227100000001</v>
          </cell>
          <cell r="R29">
            <v>5352.44985</v>
          </cell>
          <cell r="S29">
            <v>22851.03656</v>
          </cell>
        </row>
        <row r="30">
          <cell r="A30" t="str">
            <v>Delivery</v>
          </cell>
          <cell r="B30">
            <v>3707.8719000000001</v>
          </cell>
          <cell r="C30">
            <v>3022.6597000000002</v>
          </cell>
          <cell r="D30">
            <v>2727.806</v>
          </cell>
          <cell r="E30">
            <v>10822.5416</v>
          </cell>
          <cell r="F30">
            <v>1424.8224</v>
          </cell>
          <cell r="G30">
            <v>22023.475600000002</v>
          </cell>
          <cell r="H30">
            <v>2859.2702899999999</v>
          </cell>
          <cell r="I30">
            <v>2645.3958499999999</v>
          </cell>
          <cell r="J30">
            <v>2857.2204200000001</v>
          </cell>
          <cell r="K30">
            <v>10406.47064</v>
          </cell>
          <cell r="L30">
            <v>1386.0958499999999</v>
          </cell>
          <cell r="M30">
            <v>22912.916840000002</v>
          </cell>
          <cell r="N30">
            <v>2859.2702899999999</v>
          </cell>
          <cell r="O30">
            <v>2645.3958499999999</v>
          </cell>
          <cell r="P30">
            <v>2857.2204200000001</v>
          </cell>
          <cell r="Q30">
            <v>10406.47064</v>
          </cell>
          <cell r="R30">
            <v>1386.0958499999999</v>
          </cell>
          <cell r="S30">
            <v>22912.916840000002</v>
          </cell>
        </row>
        <row r="31">
          <cell r="A31" t="str">
            <v>Manufacturing</v>
          </cell>
          <cell r="B31">
            <v>4115.0378000000001</v>
          </cell>
          <cell r="C31">
            <v>3295.5345000000002</v>
          </cell>
          <cell r="D31">
            <v>4006.4102200000002</v>
          </cell>
          <cell r="E31">
            <v>21933.703850000002</v>
          </cell>
          <cell r="F31">
            <v>2410.61204</v>
          </cell>
          <cell r="G31">
            <v>36229.566039999998</v>
          </cell>
          <cell r="H31">
            <v>3454.6984400000001</v>
          </cell>
          <cell r="I31">
            <v>3092.8532700000001</v>
          </cell>
          <cell r="J31">
            <v>3866.1181099999999</v>
          </cell>
          <cell r="K31">
            <v>23026.909909999998</v>
          </cell>
          <cell r="L31">
            <v>1494.66</v>
          </cell>
          <cell r="M31">
            <v>34935.239730000001</v>
          </cell>
          <cell r="N31">
            <v>3454.6984400000001</v>
          </cell>
          <cell r="O31">
            <v>3092.8532700000001</v>
          </cell>
          <cell r="P31">
            <v>3866.1181099999999</v>
          </cell>
          <cell r="Q31">
            <v>23026.909909999998</v>
          </cell>
          <cell r="R31">
            <v>1494.66</v>
          </cell>
          <cell r="S31">
            <v>34935.239730000001</v>
          </cell>
        </row>
        <row r="32">
          <cell r="A32" t="str">
            <v>Net IC Cost Recovery</v>
          </cell>
        </row>
        <row r="33">
          <cell r="A33" t="str">
            <v xml:space="preserve">          Cost of Sales</v>
          </cell>
          <cell r="B33">
            <v>40450.737410000002</v>
          </cell>
          <cell r="C33">
            <v>26232.904050000001</v>
          </cell>
          <cell r="D33">
            <v>21672.436989999998</v>
          </cell>
          <cell r="E33">
            <v>74474.083929999993</v>
          </cell>
          <cell r="F33">
            <v>14248.92009</v>
          </cell>
          <cell r="G33">
            <v>183552.28193</v>
          </cell>
          <cell r="H33">
            <v>29950.823369999998</v>
          </cell>
          <cell r="I33">
            <v>28525.749210000002</v>
          </cell>
          <cell r="J33">
            <v>25154.95062</v>
          </cell>
          <cell r="K33">
            <v>74934.545310000001</v>
          </cell>
          <cell r="L33">
            <v>13417.267180000001</v>
          </cell>
          <cell r="M33">
            <v>181923.78804000001</v>
          </cell>
          <cell r="N33">
            <v>29950.823369999998</v>
          </cell>
          <cell r="O33">
            <v>28525.749210000002</v>
          </cell>
          <cell r="P33">
            <v>25154.95062</v>
          </cell>
          <cell r="Q33">
            <v>74934.545310000001</v>
          </cell>
          <cell r="R33">
            <v>13417.267180000001</v>
          </cell>
          <cell r="S33">
            <v>181923.78804000001</v>
          </cell>
        </row>
        <row r="34">
          <cell r="A34" t="str">
            <v xml:space="preserve">          Gross Profit</v>
          </cell>
          <cell r="B34">
            <v>36593.295080000004</v>
          </cell>
          <cell r="C34">
            <v>36509.991320000001</v>
          </cell>
          <cell r="D34">
            <v>32811.275220000003</v>
          </cell>
          <cell r="E34">
            <v>76296.407519999993</v>
          </cell>
          <cell r="F34">
            <v>23321.58078</v>
          </cell>
          <cell r="G34">
            <v>210284.48955</v>
          </cell>
          <cell r="H34">
            <v>26298.87239</v>
          </cell>
          <cell r="I34">
            <v>36081.003799999999</v>
          </cell>
          <cell r="J34">
            <v>35809.044119999999</v>
          </cell>
          <cell r="K34">
            <v>71887.275070000003</v>
          </cell>
          <cell r="L34">
            <v>24739.875339999999</v>
          </cell>
          <cell r="M34">
            <v>182977.34357</v>
          </cell>
          <cell r="N34">
            <v>26298.87398</v>
          </cell>
          <cell r="O34">
            <v>36081.005060000003</v>
          </cell>
          <cell r="P34">
            <v>35809.045129999999</v>
          </cell>
          <cell r="Q34">
            <v>71887.279070000004</v>
          </cell>
          <cell r="R34">
            <v>24739.875479999999</v>
          </cell>
          <cell r="S34">
            <v>182977.35157</v>
          </cell>
        </row>
        <row r="35">
          <cell r="A35" t="str">
            <v xml:space="preserve">          Gross Margin</v>
          </cell>
          <cell r="B35">
            <v>4.7496598999999999E-4</v>
          </cell>
          <cell r="C35">
            <v>5.8189840999999995E-4</v>
          </cell>
          <cell r="D35">
            <v>6.0222173000000002E-4</v>
          </cell>
          <cell r="E35">
            <v>5.0604337000000001E-4</v>
          </cell>
          <cell r="F35">
            <v>6.2074180999999997E-4</v>
          </cell>
          <cell r="G35">
            <v>5.3393818000000001E-4</v>
          </cell>
          <cell r="H35">
            <v>4.6753803999999998E-4</v>
          </cell>
          <cell r="I35">
            <v>5.5847109000000002E-4</v>
          </cell>
          <cell r="J35">
            <v>5.8738021000000001E-4</v>
          </cell>
          <cell r="K35">
            <v>4.8962256000000003E-4</v>
          </cell>
          <cell r="L35">
            <v>6.4836813999999995E-4</v>
          </cell>
          <cell r="M35">
            <v>5.0144361999999998E-4</v>
          </cell>
          <cell r="N35">
            <v>4.6753805E-4</v>
          </cell>
          <cell r="O35">
            <v>5.5847109999999998E-4</v>
          </cell>
          <cell r="P35">
            <v>5.8738021999999997E-4</v>
          </cell>
          <cell r="Q35">
            <v>4.8962256999999999E-4</v>
          </cell>
          <cell r="R35">
            <v>6.4836813999999995E-4</v>
          </cell>
          <cell r="S35">
            <v>5.0144363000000005E-4</v>
          </cell>
        </row>
        <row r="36">
          <cell r="A36" t="str">
            <v>Direct R&amp;D</v>
          </cell>
          <cell r="B36">
            <v>1051.5360800000001</v>
          </cell>
          <cell r="C36">
            <v>885.78662999999995</v>
          </cell>
          <cell r="D36">
            <v>1150.1873900000001</v>
          </cell>
          <cell r="E36">
            <v>1249.29648</v>
          </cell>
          <cell r="F36">
            <v>626.08510999999999</v>
          </cell>
          <cell r="G36">
            <v>7644.7497599999997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8632.7499599999992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8632.7499599999992</v>
          </cell>
        </row>
        <row r="37">
          <cell r="A37" t="str">
            <v>Admin</v>
          </cell>
          <cell r="B37">
            <v>933.15778999999998</v>
          </cell>
          <cell r="C37">
            <v>998.77044999999998</v>
          </cell>
          <cell r="D37">
            <v>807.01432</v>
          </cell>
          <cell r="E37">
            <v>911.39833999999996</v>
          </cell>
          <cell r="F37">
            <v>392.84580999999997</v>
          </cell>
          <cell r="G37">
            <v>4884.7240000000002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7750.7861499999999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7750.7861499999999</v>
          </cell>
        </row>
        <row r="38">
          <cell r="A38" t="str">
            <v>Marketing Research</v>
          </cell>
          <cell r="B38">
            <v>584.66484000000003</v>
          </cell>
          <cell r="C38">
            <v>737.62507000000005</v>
          </cell>
          <cell r="D38">
            <v>835.88728000000003</v>
          </cell>
          <cell r="E38">
            <v>457.15487000000002</v>
          </cell>
          <cell r="F38">
            <v>380.26796999999999</v>
          </cell>
          <cell r="G38">
            <v>3399.84186</v>
          </cell>
          <cell r="H38">
            <v>498.87029999999999</v>
          </cell>
          <cell r="I38">
            <v>805.88864999999998</v>
          </cell>
          <cell r="J38">
            <v>673.06907000000001</v>
          </cell>
          <cell r="K38">
            <v>721.81331999999998</v>
          </cell>
          <cell r="L38">
            <v>258.56702999999999</v>
          </cell>
          <cell r="M38">
            <v>3368.3929199999998</v>
          </cell>
          <cell r="N38">
            <v>498.87029999999999</v>
          </cell>
          <cell r="O38">
            <v>805.88864999999998</v>
          </cell>
          <cell r="P38">
            <v>673.06907000000001</v>
          </cell>
          <cell r="Q38">
            <v>721.81331999999998</v>
          </cell>
          <cell r="R38">
            <v>258.56702999999999</v>
          </cell>
          <cell r="S38">
            <v>3368.3929199999998</v>
          </cell>
        </row>
        <row r="39">
          <cell r="A39" t="str">
            <v>Commissions</v>
          </cell>
          <cell r="B39">
            <v>780.64507000000003</v>
          </cell>
          <cell r="C39">
            <v>633.77873999999997</v>
          </cell>
          <cell r="D39">
            <v>550.55510000000004</v>
          </cell>
          <cell r="E39">
            <v>1587.9241400000001</v>
          </cell>
          <cell r="F39">
            <v>396.89177000000001</v>
          </cell>
          <cell r="G39">
            <v>4071.4020700000001</v>
          </cell>
          <cell r="H39">
            <v>447.10327000000001</v>
          </cell>
          <cell r="I39">
            <v>578.28562999999997</v>
          </cell>
          <cell r="J39">
            <v>554.49996999999996</v>
          </cell>
          <cell r="K39">
            <v>1659.9070899999999</v>
          </cell>
          <cell r="L39">
            <v>481.63835</v>
          </cell>
          <cell r="M39">
            <v>4007.6187</v>
          </cell>
          <cell r="N39">
            <v>447.10327000000001</v>
          </cell>
          <cell r="O39">
            <v>578.28562999999997</v>
          </cell>
          <cell r="P39">
            <v>554.49996999999996</v>
          </cell>
          <cell r="Q39">
            <v>1659.9070899999999</v>
          </cell>
          <cell r="R39">
            <v>481.63835</v>
          </cell>
          <cell r="S39">
            <v>4007.6187</v>
          </cell>
        </row>
        <row r="40">
          <cell r="A40" t="str">
            <v xml:space="preserve">   Total Selling and Admin</v>
          </cell>
          <cell r="B40">
            <v>2298.4677000000001</v>
          </cell>
          <cell r="C40">
            <v>2370.1742599999998</v>
          </cell>
          <cell r="D40">
            <v>2193.4567000000002</v>
          </cell>
          <cell r="E40">
            <v>2956.4773500000001</v>
          </cell>
          <cell r="F40">
            <v>1170.0055500000001</v>
          </cell>
          <cell r="G40">
            <v>12355.967930000001</v>
          </cell>
          <cell r="H40">
            <v>945.97357</v>
          </cell>
          <cell r="I40">
            <v>1384.17428</v>
          </cell>
          <cell r="J40">
            <v>1227.5690400000001</v>
          </cell>
          <cell r="K40">
            <v>2381.7204099999999</v>
          </cell>
          <cell r="L40">
            <v>740.20537999999999</v>
          </cell>
          <cell r="M40">
            <v>15126.797769999999</v>
          </cell>
          <cell r="N40">
            <v>945.97357</v>
          </cell>
          <cell r="O40">
            <v>1384.17428</v>
          </cell>
          <cell r="P40">
            <v>1227.5690400000001</v>
          </cell>
          <cell r="Q40">
            <v>2381.7204099999999</v>
          </cell>
          <cell r="R40">
            <v>740.20537999999999</v>
          </cell>
          <cell r="S40">
            <v>15126.797769999999</v>
          </cell>
        </row>
        <row r="41">
          <cell r="A41" t="str">
            <v>Advertising</v>
          </cell>
          <cell r="B41">
            <v>13492.746999999999</v>
          </cell>
          <cell r="C41">
            <v>10802.06681</v>
          </cell>
          <cell r="D41">
            <v>6343.8900199999998</v>
          </cell>
          <cell r="E41">
            <v>16413.388439999999</v>
          </cell>
          <cell r="F41">
            <v>246.86001999999999</v>
          </cell>
          <cell r="G41">
            <v>50735.793019999997</v>
          </cell>
          <cell r="H41">
            <v>7203.2243500000004</v>
          </cell>
          <cell r="I41">
            <v>11504.391009999999</v>
          </cell>
          <cell r="J41">
            <v>9303.70154</v>
          </cell>
          <cell r="K41">
            <v>12350.642459999999</v>
          </cell>
          <cell r="L41">
            <v>342.64019999999999</v>
          </cell>
          <cell r="M41">
            <v>40766.528590000002</v>
          </cell>
          <cell r="N41">
            <v>7203.2243500000004</v>
          </cell>
          <cell r="O41">
            <v>11504.391009999999</v>
          </cell>
          <cell r="P41">
            <v>9303.70154</v>
          </cell>
          <cell r="Q41">
            <v>12350.642459999999</v>
          </cell>
          <cell r="R41">
            <v>342.64019999999999</v>
          </cell>
          <cell r="S41">
            <v>40766.528590000002</v>
          </cell>
        </row>
        <row r="42">
          <cell r="A42" t="str">
            <v>Sales Promotion</v>
          </cell>
          <cell r="B42">
            <v>2878.96657</v>
          </cell>
          <cell r="C42">
            <v>290.88385</v>
          </cell>
          <cell r="D42">
            <v>415.40708000000001</v>
          </cell>
          <cell r="E42">
            <v>673.39562999999998</v>
          </cell>
          <cell r="F42">
            <v>90.21302</v>
          </cell>
          <cell r="G42">
            <v>4479.9610300000004</v>
          </cell>
          <cell r="H42">
            <v>559.46909000000005</v>
          </cell>
          <cell r="I42">
            <v>1941.30738</v>
          </cell>
          <cell r="J42">
            <v>843.51723000000004</v>
          </cell>
          <cell r="K42">
            <v>840.48742000000004</v>
          </cell>
          <cell r="L42">
            <v>64.816999999999993</v>
          </cell>
          <cell r="M42">
            <v>4255.4361799999997</v>
          </cell>
          <cell r="N42">
            <v>559.46909000000005</v>
          </cell>
          <cell r="O42">
            <v>1941.30738</v>
          </cell>
          <cell r="P42">
            <v>843.51723000000004</v>
          </cell>
          <cell r="Q42">
            <v>840.48742000000004</v>
          </cell>
          <cell r="R42">
            <v>64.816999999999993</v>
          </cell>
          <cell r="S42">
            <v>4255.4361799999997</v>
          </cell>
        </row>
        <row r="43">
          <cell r="A43" t="str">
            <v>PIT Advertising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 xml:space="preserve">          Adv &amp; Sales Prom &amp; PIT</v>
          </cell>
          <cell r="B44">
            <v>16371.71357</v>
          </cell>
          <cell r="C44">
            <v>11092.95066</v>
          </cell>
          <cell r="D44">
            <v>6759.2970999999998</v>
          </cell>
          <cell r="E44">
            <v>17086.784070000002</v>
          </cell>
          <cell r="F44">
            <v>337.07303999999999</v>
          </cell>
          <cell r="G44">
            <v>55215.754050000003</v>
          </cell>
          <cell r="H44">
            <v>7762.69344</v>
          </cell>
          <cell r="I44">
            <v>13445.69839</v>
          </cell>
          <cell r="J44">
            <v>10147.218769999999</v>
          </cell>
          <cell r="K44">
            <v>13191.12988</v>
          </cell>
          <cell r="L44">
            <v>407.4572</v>
          </cell>
          <cell r="M44">
            <v>45021.964769999999</v>
          </cell>
          <cell r="N44">
            <v>7762.69344</v>
          </cell>
          <cell r="O44">
            <v>13445.69839</v>
          </cell>
          <cell r="P44">
            <v>10147.218769999999</v>
          </cell>
          <cell r="Q44">
            <v>13191.12988</v>
          </cell>
          <cell r="R44">
            <v>407.4572</v>
          </cell>
          <cell r="S44">
            <v>45021.964769999999</v>
          </cell>
        </row>
        <row r="45">
          <cell r="A45" t="str">
            <v xml:space="preserve">          Brand Selling</v>
          </cell>
          <cell r="B45">
            <v>1365.3099099999999</v>
          </cell>
          <cell r="C45">
            <v>1371.40381</v>
          </cell>
          <cell r="D45">
            <v>1386.44238</v>
          </cell>
          <cell r="E45">
            <v>2045.0790099999999</v>
          </cell>
          <cell r="F45">
            <v>777.15974000000006</v>
          </cell>
          <cell r="G45">
            <v>7471.2439299999996</v>
          </cell>
          <cell r="H45">
            <v>945.97357</v>
          </cell>
          <cell r="I45">
            <v>1384.17428</v>
          </cell>
          <cell r="J45">
            <v>1227.5690400000001</v>
          </cell>
          <cell r="K45">
            <v>2381.7204099999999</v>
          </cell>
          <cell r="L45">
            <v>740.20537999999999</v>
          </cell>
          <cell r="M45">
            <v>7376.0116200000002</v>
          </cell>
          <cell r="N45">
            <v>945.97357</v>
          </cell>
          <cell r="O45">
            <v>1384.17428</v>
          </cell>
          <cell r="P45">
            <v>1227.5690400000001</v>
          </cell>
          <cell r="Q45">
            <v>2381.7204099999999</v>
          </cell>
          <cell r="R45">
            <v>740.20537999999999</v>
          </cell>
          <cell r="S45">
            <v>7376.0116200000002</v>
          </cell>
        </row>
        <row r="46">
          <cell r="A46" t="str">
            <v>Profit Before Advertising</v>
          </cell>
          <cell r="B46">
            <v>35227.98517</v>
          </cell>
          <cell r="C46">
            <v>35138.587509999998</v>
          </cell>
          <cell r="D46">
            <v>31424.832839999999</v>
          </cell>
          <cell r="E46">
            <v>74251.328510000007</v>
          </cell>
          <cell r="F46">
            <v>22544.421040000001</v>
          </cell>
          <cell r="G46">
            <v>202813.24562</v>
          </cell>
          <cell r="H46">
            <v>25352.898819999999</v>
          </cell>
          <cell r="I46">
            <v>34696.829519999999</v>
          </cell>
          <cell r="J46">
            <v>34581.475079999997</v>
          </cell>
          <cell r="K46">
            <v>69505.554659999994</v>
          </cell>
          <cell r="L46">
            <v>23999.669959999999</v>
          </cell>
          <cell r="M46">
            <v>175601.33194999999</v>
          </cell>
          <cell r="N46">
            <v>25352.900409999998</v>
          </cell>
          <cell r="O46">
            <v>34696.830779999997</v>
          </cell>
          <cell r="P46">
            <v>34581.476089999996</v>
          </cell>
          <cell r="Q46">
            <v>69505.558659999995</v>
          </cell>
          <cell r="R46">
            <v>23999.670099999999</v>
          </cell>
          <cell r="S46">
            <v>175601.33994999999</v>
          </cell>
        </row>
        <row r="47">
          <cell r="A47" t="str">
            <v>Brand Operating Profit</v>
          </cell>
          <cell r="B47">
            <v>16871.577730000001</v>
          </cell>
          <cell r="C47">
            <v>22161.07977</v>
          </cell>
          <cell r="D47">
            <v>22708.334030000002</v>
          </cell>
          <cell r="E47">
            <v>55003.849620000001</v>
          </cell>
          <cell r="F47">
            <v>21188.417079999999</v>
          </cell>
          <cell r="G47">
            <v>135068.01780999999</v>
          </cell>
          <cell r="H47">
            <v>17590.205379999999</v>
          </cell>
          <cell r="I47">
            <v>21251.131130000002</v>
          </cell>
          <cell r="J47">
            <v>24434.256310000001</v>
          </cell>
          <cell r="K47">
            <v>56314.424780000001</v>
          </cell>
          <cell r="L47">
            <v>23592.212759999999</v>
          </cell>
          <cell r="M47">
            <v>114195.83107</v>
          </cell>
          <cell r="N47">
            <v>17590.206969999999</v>
          </cell>
          <cell r="O47">
            <v>21251.132389999999</v>
          </cell>
          <cell r="P47">
            <v>24434.257320000001</v>
          </cell>
          <cell r="Q47">
            <v>56314.428780000002</v>
          </cell>
          <cell r="R47">
            <v>23592.212899999999</v>
          </cell>
          <cell r="S47">
            <v>114195.83907</v>
          </cell>
        </row>
        <row r="48">
          <cell r="A48" t="str">
            <v>Mgmnt Oth (Inc) &amp; Exp</v>
          </cell>
          <cell r="B48">
            <v>13.6099</v>
          </cell>
          <cell r="C48">
            <v>8.0712700000000002</v>
          </cell>
          <cell r="D48">
            <v>9.4524100000000004</v>
          </cell>
          <cell r="E48">
            <v>-7.1055000000000001</v>
          </cell>
          <cell r="F48">
            <v>6.1281999999999996</v>
          </cell>
          <cell r="G48">
            <v>32.501959999999997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-426.97332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-426.97332</v>
          </cell>
        </row>
        <row r="49">
          <cell r="A49" t="str">
            <v>Management Profit</v>
          </cell>
          <cell r="B49">
            <v>16857.967830000001</v>
          </cell>
          <cell r="C49">
            <v>22153.0085</v>
          </cell>
          <cell r="D49">
            <v>22698.88162</v>
          </cell>
          <cell r="E49">
            <v>55010.955119999999</v>
          </cell>
          <cell r="F49">
            <v>21182.28888</v>
          </cell>
          <cell r="G49">
            <v>135035.51585</v>
          </cell>
          <cell r="H49">
            <v>17590.205379999999</v>
          </cell>
          <cell r="I49">
            <v>21251.131130000002</v>
          </cell>
          <cell r="J49">
            <v>24434.256310000001</v>
          </cell>
          <cell r="K49">
            <v>56314.424780000001</v>
          </cell>
          <cell r="L49">
            <v>23592.212759999999</v>
          </cell>
          <cell r="M49">
            <v>114622.80439</v>
          </cell>
          <cell r="N49">
            <v>17590.206969999999</v>
          </cell>
          <cell r="O49">
            <v>21251.132389999999</v>
          </cell>
          <cell r="P49">
            <v>24434.257320000001</v>
          </cell>
          <cell r="Q49">
            <v>56314.428780000002</v>
          </cell>
          <cell r="R49">
            <v>23592.212899999999</v>
          </cell>
          <cell r="S49">
            <v>114622.81239000001</v>
          </cell>
        </row>
        <row r="50">
          <cell r="A50" t="str">
            <v>Base Customer Sales</v>
          </cell>
          <cell r="B50">
            <v>84760.5625</v>
          </cell>
          <cell r="C50">
            <v>69015.359500000006</v>
          </cell>
          <cell r="D50">
            <v>59678.960500000001</v>
          </cell>
          <cell r="E50">
            <v>173063.52050000001</v>
          </cell>
          <cell r="F50">
            <v>43154.353999999999</v>
          </cell>
          <cell r="G50">
            <v>442859.81099999999</v>
          </cell>
          <cell r="H50">
            <v>67180.06078</v>
          </cell>
          <cell r="I50">
            <v>76917.939700000003</v>
          </cell>
          <cell r="J50">
            <v>70094.325859999997</v>
          </cell>
          <cell r="K50">
            <v>175546.84955000001</v>
          </cell>
          <cell r="L50">
            <v>42500.006600000001</v>
          </cell>
          <cell r="M50">
            <v>432244.93852999998</v>
          </cell>
          <cell r="N50">
            <v>67180.06078</v>
          </cell>
          <cell r="O50">
            <v>76917.939700000003</v>
          </cell>
          <cell r="P50">
            <v>70094.325859999997</v>
          </cell>
          <cell r="Q50">
            <v>175546.84955000001</v>
          </cell>
          <cell r="R50">
            <v>42500.006600000001</v>
          </cell>
          <cell r="S50">
            <v>432244.93852999998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 Budget Worksheet"/>
      <sheetName val="GSM_Monitor"/>
      <sheetName val="GERAN_Monitor"/>
      <sheetName val="GSM_GPRS_Monitor"/>
      <sheetName val="shortnames"/>
      <sheetName val="Ref_table"/>
      <sheetName val="customer map"/>
      <sheetName val="Sheet3"/>
      <sheetName val="Initiate"/>
      <sheetName val="Control"/>
      <sheetName val="Order"/>
      <sheetName val="Init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Tickmarks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puts--&gt;"/>
      <sheetName val="Assumptions"/>
      <sheetName val="Sheet2"/>
      <sheetName val="M2M FS"/>
      <sheetName val="Consolidated FS (2)"/>
      <sheetName val="Sheet4"/>
      <sheetName val="Reports --&gt;"/>
      <sheetName val="Consolidated FS"/>
      <sheetName val="Balance Sheet WP"/>
      <sheetName val="CC Revenue"/>
      <sheetName val="SCP FS"/>
      <sheetName val="Detailed M2M Margin"/>
      <sheetName val="M2M By Operator"/>
      <sheetName val="CC FS"/>
      <sheetName val="Smartphone Prepaid FS"/>
      <sheetName val="SPP Cost Breakdown"/>
      <sheetName val="Expense Summary"/>
      <sheetName val="CC Dept Summary"/>
      <sheetName val="Enterprise"/>
      <sheetName val="Sheet3"/>
      <sheetName val="AT&amp;T"/>
      <sheetName val="Rogers"/>
      <sheetName val="KPN"/>
      <sheetName val="Telcel"/>
      <sheetName val="Vimpelcom"/>
      <sheetName val="Telstra"/>
      <sheetName val="TEF - Spain"/>
      <sheetName val="O2 UK"/>
      <sheetName val="Singtel"/>
      <sheetName val="TEF - O2"/>
      <sheetName val="TEF - USA"/>
      <sheetName val="TEF - TMS"/>
      <sheetName val="Docomo"/>
      <sheetName val="CSL"/>
      <sheetName val="Optus"/>
      <sheetName val="Tele2"/>
      <sheetName val="Etisalat"/>
      <sheetName val="AMX-Claro"/>
      <sheetName val="Pipeline"/>
      <sheetName val="Outline"/>
      <sheetName val="Sheet for Board"/>
      <sheetName val="Revenue--&gt;"/>
      <sheetName val="Subscriber Dash"/>
      <sheetName val="M2M Revenue"/>
      <sheetName val="SPP Revenue"/>
      <sheetName val="ZIG Per Sub"/>
      <sheetName val="SCP Revenue"/>
      <sheetName val="COS Working--&gt;"/>
      <sheetName val="COGS WM - $"/>
      <sheetName val="COGS WM - Eq Sub"/>
      <sheetName val="COGS WM - Factors"/>
      <sheetName val="SPP Detailed Margin"/>
      <sheetName val="Capital Summary"/>
      <sheetName val="Wireless Messaging"/>
      <sheetName val="COS Data Center"/>
      <sheetName val="Incremental Data Center Demand"/>
      <sheetName val="Presentation"/>
      <sheetName val="Forecasted Usage by POD"/>
      <sheetName val="Depreciation - DC non SPP"/>
      <sheetName val="SPP - DC"/>
      <sheetName val="HLR"/>
      <sheetName val="Deprec - HLR M2M"/>
      <sheetName val="Deprec - HLR SPP"/>
      <sheetName val="Deprec - HLR CC"/>
      <sheetName val="Deprec - GGSN"/>
      <sheetName val="Depreciation - Wireless Shared"/>
      <sheetName val="Depreciation - MMSC"/>
      <sheetName val="Depreciation - VM"/>
      <sheetName val="Depreciation - SMSC"/>
      <sheetName val="Depreciation - SPP DC"/>
      <sheetName val="Op Ex--&gt;"/>
      <sheetName val="SCP Dept Summary"/>
      <sheetName val="Operations"/>
      <sheetName val="Support"/>
      <sheetName val="Sys Dev"/>
      <sheetName val="Wireless"/>
      <sheetName val="PM"/>
      <sheetName val="SaaS QA"/>
      <sheetName val="Wireless QA"/>
      <sheetName val="Marketing"/>
      <sheetName val="BD"/>
      <sheetName val="G&amp;A"/>
      <sheetName val="Sales"/>
      <sheetName val="Headcount by C"/>
      <sheetName val="Facilities"/>
      <sheetName val="Headcount Detail"/>
      <sheetName val="Headcount Model"/>
      <sheetName val="IT"/>
      <sheetName val="Wireless QA (2)"/>
      <sheetName val="Templates --&gt;"/>
      <sheetName val="Depreciation - 3 yrs"/>
      <sheetName val="Depreciation - 5 yrs "/>
    </sheetNames>
    <sheetDataSet>
      <sheetData sheetId="0" refreshError="1"/>
      <sheetData sheetId="1" refreshError="1"/>
      <sheetData sheetId="2">
        <row r="1">
          <cell r="P1" t="str">
            <v>Provided by AIO</v>
          </cell>
        </row>
        <row r="2">
          <cell r="P2" t="str">
            <v>Calculated</v>
          </cell>
        </row>
        <row r="4">
          <cell r="C4" t="str">
            <v>Orig</v>
          </cell>
          <cell r="D4" t="str">
            <v>Scenario 1</v>
          </cell>
          <cell r="E4" t="str">
            <v>Scenario 2</v>
          </cell>
          <cell r="F4" t="str">
            <v>Scenario 3</v>
          </cell>
          <cell r="G4" t="str">
            <v>Scenario 4</v>
          </cell>
          <cell r="H4" t="str">
            <v>Scenario 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 Budget Worksheet"/>
      <sheetName val="shortnames"/>
      <sheetName val="Lead"/>
      <sheetName val="Tickmark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price"/>
      <sheetName val="shortnames"/>
      <sheetName val="Consolidated Budget Workshee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te"/>
      <sheetName val="webprice"/>
      <sheetName val="shortnam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Finance"/>
      <sheetName val="TC&amp;other"/>
      <sheetName val="HR"/>
      <sheetName val="Mktg"/>
      <sheetName val="Billing"/>
      <sheetName val="CS"/>
      <sheetName val="Site Ops"/>
      <sheetName val="Legal"/>
      <sheetName val="TnS"/>
      <sheetName val="PDPM"/>
      <sheetName val="Queries=&gt;"/>
      <sheetName val="q_TCOthr"/>
      <sheetName val="q_Billing"/>
      <sheetName val="q_Trust"/>
      <sheetName val="q_PD"/>
      <sheetName val="q_Site Ops"/>
      <sheetName val="q_Mtkg1"/>
      <sheetName val="q_Mtkg2"/>
      <sheetName val="q_CS"/>
      <sheetName val="q_Finance"/>
      <sheetName val="q_Legal"/>
      <sheetName val="q_H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>
        <row r="1">
          <cell r="A1" t="str">
            <v>M150 - Functional View</v>
          </cell>
          <cell r="H1" t="str">
            <v>Site Ops</v>
          </cell>
        </row>
        <row r="3">
          <cell r="A3" t="str">
            <v>ZB Groups</v>
          </cell>
          <cell r="B3" t="str">
            <v/>
          </cell>
        </row>
        <row r="4">
          <cell r="A4" t="str">
            <v>Functional area</v>
          </cell>
          <cell r="B4" t="str">
            <v>ESO Systems Operations</v>
          </cell>
        </row>
        <row r="5">
          <cell r="A5" t="str">
            <v>Cost center</v>
          </cell>
          <cell r="B5" t="str">
            <v/>
          </cell>
        </row>
        <row r="6">
          <cell r="A6" t="str">
            <v>Fiscal year/period</v>
          </cell>
          <cell r="B6" t="str">
            <v/>
          </cell>
        </row>
        <row r="7">
          <cell r="A7" t="str">
            <v>Company Code</v>
          </cell>
          <cell r="B7" t="str">
            <v/>
          </cell>
        </row>
        <row r="8">
          <cell r="A8" t="str">
            <v>Profit Center</v>
          </cell>
          <cell r="B8" t="str">
            <v/>
          </cell>
        </row>
        <row r="9">
          <cell r="A9" t="str">
            <v>Account Number</v>
          </cell>
          <cell r="B9" t="str">
            <v/>
          </cell>
        </row>
        <row r="10">
          <cell r="A10" t="str">
            <v>Key Figures</v>
          </cell>
          <cell r="B10" t="str">
            <v>eBay
NA, eBay
Intl, Payments, Corporate, Pro Forma
Total...</v>
          </cell>
        </row>
        <row r="11">
          <cell r="A11" t="str">
            <v>M150 Natural Account View</v>
          </cell>
          <cell r="B11" t="str">
            <v/>
          </cell>
        </row>
        <row r="13">
          <cell r="A13" t="str">
            <v>Account Number</v>
          </cell>
          <cell r="B13" t="str">
            <v>Insertion Fees, Insertion Fees-indir, Feature Fees, Feature Fees-indirec, Final Value Fees, Fixed Price, Final Value Fees-ind...</v>
          </cell>
        </row>
        <row r="14">
          <cell r="A14" t="str">
            <v>Chart of accounts</v>
          </cell>
          <cell r="B14" t="str">
            <v>eBay, Inc (Finance COA)</v>
          </cell>
        </row>
        <row r="15">
          <cell r="A15" t="str">
            <v>Controlling area</v>
          </cell>
          <cell r="B15" t="str">
            <v>eBay, Inc.</v>
          </cell>
        </row>
        <row r="16">
          <cell r="A16" t="str">
            <v>Currency Type</v>
          </cell>
          <cell r="B16" t="str">
            <v>Controlling area currency</v>
          </cell>
        </row>
        <row r="17">
          <cell r="A17" t="str">
            <v>Fiscal year/period</v>
          </cell>
          <cell r="B17" t="str">
            <v>July 2004..September 2004</v>
          </cell>
        </row>
        <row r="18">
          <cell r="A18" t="str">
            <v>Fiscal year variant</v>
          </cell>
          <cell r="B18" t="str">
            <v>Calendar year, 4 spec. periods</v>
          </cell>
        </row>
        <row r="19">
          <cell r="A19" t="str">
            <v>InfoProvider</v>
          </cell>
          <cell r="B19" t="str">
            <v>Profit Center Accoun</v>
          </cell>
        </row>
        <row r="20">
          <cell r="A20" t="str">
            <v>Value Type</v>
          </cell>
          <cell r="B20" t="str">
            <v>Actual</v>
          </cell>
        </row>
        <row r="22">
          <cell r="B22" t="str">
            <v>eBay
NA</v>
          </cell>
          <cell r="C22" t="str">
            <v>eBay
Intl</v>
          </cell>
          <cell r="D22" t="str">
            <v>Payments</v>
          </cell>
          <cell r="E22" t="str">
            <v>Corporate</v>
          </cell>
          <cell r="F22" t="str">
            <v>Pro Forma
Total</v>
          </cell>
          <cell r="G22" t="str">
            <v>Pro Forma Total</v>
          </cell>
          <cell r="H22" t="str">
            <v>CORP SITE OPS</v>
          </cell>
        </row>
        <row r="23">
          <cell r="A23" t="str">
            <v>Salaries &amp; Wages</v>
          </cell>
          <cell r="B23">
            <v>6016.90816</v>
          </cell>
          <cell r="C23">
            <v>206.61580000000001</v>
          </cell>
          <cell r="E23">
            <v>6016.90816</v>
          </cell>
          <cell r="F23">
            <v>6223.5239600000004</v>
          </cell>
          <cell r="G23">
            <v>6223.5239600000004</v>
          </cell>
          <cell r="H23">
            <v>6223.5239600000004</v>
          </cell>
        </row>
        <row r="24">
          <cell r="A24" t="str">
            <v>Bonuses</v>
          </cell>
          <cell r="B24">
            <v>897.51098999999999</v>
          </cell>
          <cell r="C24">
            <v>11.12111</v>
          </cell>
          <cell r="E24">
            <v>897.51098999999999</v>
          </cell>
          <cell r="F24">
            <v>908.63210000000004</v>
          </cell>
          <cell r="G24">
            <v>908.63210000000004</v>
          </cell>
          <cell r="H24">
            <v>908.63210000000004</v>
          </cell>
        </row>
        <row r="25">
          <cell r="A25" t="str">
            <v>Benefits</v>
          </cell>
          <cell r="B25">
            <v>1355.9301</v>
          </cell>
          <cell r="C25">
            <v>21.946159999999999</v>
          </cell>
          <cell r="E25">
            <v>1355.9301</v>
          </cell>
          <cell r="F25">
            <v>1377.87626</v>
          </cell>
          <cell r="G25">
            <v>1377.87626</v>
          </cell>
          <cell r="H25">
            <v>1377.87626</v>
          </cell>
        </row>
        <row r="26">
          <cell r="A26" t="str">
            <v>Overtime</v>
          </cell>
          <cell r="B26">
            <v>10.507669999999999</v>
          </cell>
          <cell r="C26">
            <v>6.3449600000000004</v>
          </cell>
          <cell r="E26">
            <v>10.507669999999999</v>
          </cell>
          <cell r="F26">
            <v>16.852630000000001</v>
          </cell>
          <cell r="G26">
            <v>16.852630000000001</v>
          </cell>
          <cell r="H26">
            <v>16.852630000000001</v>
          </cell>
        </row>
        <row r="27">
          <cell r="A27" t="str">
            <v>Recruiting &amp; Relocation</v>
          </cell>
          <cell r="B27">
            <v>72.297449999999998</v>
          </cell>
          <cell r="C27">
            <v>4.2268999999999997</v>
          </cell>
          <cell r="E27">
            <v>72.297449999999998</v>
          </cell>
          <cell r="F27">
            <v>76.524349999999998</v>
          </cell>
          <cell r="G27">
            <v>76.524349999999998</v>
          </cell>
          <cell r="H27">
            <v>76.524349999999998</v>
          </cell>
        </row>
        <row r="28">
          <cell r="A28" t="str">
            <v>Consultants</v>
          </cell>
          <cell r="B28">
            <v>-75.618549999999999</v>
          </cell>
          <cell r="E28">
            <v>-75.618549999999999</v>
          </cell>
          <cell r="F28">
            <v>-75.618549999999999</v>
          </cell>
          <cell r="G28">
            <v>-75.618549999999999</v>
          </cell>
          <cell r="H28">
            <v>-75.618549999999999</v>
          </cell>
        </row>
        <row r="29">
          <cell r="A29" t="str">
            <v>Temporary workers</v>
          </cell>
          <cell r="B29">
            <v>490.58864999999997</v>
          </cell>
          <cell r="E29">
            <v>490.58864999999997</v>
          </cell>
          <cell r="F29">
            <v>490.58864999999997</v>
          </cell>
          <cell r="G29">
            <v>490.58864999999997</v>
          </cell>
          <cell r="H29">
            <v>490.58864999999997</v>
          </cell>
        </row>
        <row r="30">
          <cell r="A30" t="str">
            <v>Other Employee Related</v>
          </cell>
          <cell r="B30">
            <v>35.14517</v>
          </cell>
          <cell r="C30">
            <v>17.465309999999999</v>
          </cell>
          <cell r="E30">
            <v>35.14517</v>
          </cell>
          <cell r="F30">
            <v>52.610480000000003</v>
          </cell>
          <cell r="G30">
            <v>52.610480000000003</v>
          </cell>
          <cell r="H30">
            <v>52.610480000000003</v>
          </cell>
        </row>
        <row r="31">
          <cell r="A31" t="str">
            <v>Total Employee Related</v>
          </cell>
          <cell r="B31">
            <v>8803.2696400000004</v>
          </cell>
          <cell r="C31">
            <v>267.72023999999999</v>
          </cell>
          <cell r="E31">
            <v>8803.2696400000004</v>
          </cell>
          <cell r="F31">
            <v>9070.9898799999992</v>
          </cell>
          <cell r="G31">
            <v>9070.9898799999992</v>
          </cell>
          <cell r="H31">
            <v>9070.9898799999992</v>
          </cell>
        </row>
        <row r="32">
          <cell r="A32" t="str">
            <v>Travel &amp; Entertainment</v>
          </cell>
          <cell r="B32">
            <v>144.32592</v>
          </cell>
          <cell r="C32">
            <v>2.4227500000000002</v>
          </cell>
          <cell r="E32">
            <v>144.32592</v>
          </cell>
          <cell r="F32">
            <v>146.74867</v>
          </cell>
          <cell r="G32">
            <v>146.74867</v>
          </cell>
          <cell r="H32">
            <v>146.74867</v>
          </cell>
        </row>
        <row r="33">
          <cell r="A33" t="str">
            <v>Working</v>
          </cell>
          <cell r="H33">
            <v>0</v>
          </cell>
        </row>
        <row r="34">
          <cell r="A34" t="str">
            <v>Non-Working</v>
          </cell>
          <cell r="H34">
            <v>0</v>
          </cell>
        </row>
        <row r="35">
          <cell r="A35" t="str">
            <v>Marketing Levers</v>
          </cell>
          <cell r="B35">
            <v>0.61026000000000002</v>
          </cell>
          <cell r="E35">
            <v>0.61026000000000002</v>
          </cell>
          <cell r="F35">
            <v>0.61026000000000002</v>
          </cell>
          <cell r="G35">
            <v>0.61026000000000002</v>
          </cell>
          <cell r="H35">
            <v>0.61026000000000002</v>
          </cell>
        </row>
        <row r="36">
          <cell r="A36" t="str">
            <v>Other Marketing</v>
          </cell>
          <cell r="H36">
            <v>0</v>
          </cell>
        </row>
        <row r="37">
          <cell r="A37" t="str">
            <v>Total Marketing Programs</v>
          </cell>
          <cell r="B37">
            <v>0.61026000000000002</v>
          </cell>
          <cell r="E37">
            <v>0.61026000000000002</v>
          </cell>
          <cell r="F37">
            <v>0.61026000000000002</v>
          </cell>
          <cell r="G37">
            <v>0.61026000000000002</v>
          </cell>
          <cell r="H37">
            <v>0.61026000000000002</v>
          </cell>
        </row>
        <row r="38">
          <cell r="A38" t="str">
            <v>Professional Services</v>
          </cell>
          <cell r="B38">
            <v>35.04562</v>
          </cell>
          <cell r="C38">
            <v>60.074910000000003</v>
          </cell>
          <cell r="E38">
            <v>35.04562</v>
          </cell>
          <cell r="F38">
            <v>95.120530000000002</v>
          </cell>
          <cell r="G38">
            <v>95.120530000000002</v>
          </cell>
          <cell r="H38">
            <v>95.120530000000002</v>
          </cell>
        </row>
        <row r="39">
          <cell r="A39" t="str">
            <v>Office Expenses</v>
          </cell>
          <cell r="B39">
            <v>55.296329999999998</v>
          </cell>
          <cell r="C39">
            <v>0.59645999999999999</v>
          </cell>
          <cell r="E39">
            <v>55.296329999999998</v>
          </cell>
          <cell r="F39">
            <v>55.892789999999998</v>
          </cell>
          <cell r="G39">
            <v>55.892789999999998</v>
          </cell>
          <cell r="H39">
            <v>55.892789999999998</v>
          </cell>
        </row>
        <row r="40">
          <cell r="A40" t="str">
            <v>Computer &amp; Equipment</v>
          </cell>
          <cell r="B40">
            <v>5260.8049700000001</v>
          </cell>
          <cell r="C40">
            <v>274.19279999999998</v>
          </cell>
          <cell r="E40">
            <v>5260.8049700000001</v>
          </cell>
          <cell r="F40">
            <v>5534.9977699999999</v>
          </cell>
          <cell r="G40">
            <v>5534.9977699999999</v>
          </cell>
          <cell r="H40">
            <v>5534.9977699999999</v>
          </cell>
        </row>
        <row r="41">
          <cell r="A41" t="str">
            <v>Facilities</v>
          </cell>
          <cell r="B41">
            <v>5873.4381599999997</v>
          </cell>
          <cell r="C41">
            <v>1015.79923</v>
          </cell>
          <cell r="E41">
            <v>5873.4381599999997</v>
          </cell>
          <cell r="F41">
            <v>6889.2373900000002</v>
          </cell>
          <cell r="G41">
            <v>6889.2373900000002</v>
          </cell>
          <cell r="H41">
            <v>6889.2373900000002</v>
          </cell>
        </row>
        <row r="42">
          <cell r="A42" t="str">
            <v>Depreciation</v>
          </cell>
          <cell r="B42">
            <v>23176.00302</v>
          </cell>
          <cell r="C42">
            <v>2027.03207</v>
          </cell>
          <cell r="D42">
            <v>373.92336999999998</v>
          </cell>
          <cell r="E42">
            <v>23176.00302</v>
          </cell>
          <cell r="F42">
            <v>25576.958460000002</v>
          </cell>
          <cell r="G42">
            <v>25576.958460000002</v>
          </cell>
          <cell r="H42">
            <v>20011.669910000001</v>
          </cell>
        </row>
        <row r="43">
          <cell r="A43" t="str">
            <v>Insurance</v>
          </cell>
          <cell r="H43">
            <v>0</v>
          </cell>
        </row>
        <row r="44">
          <cell r="A44" t="str">
            <v>Other Operating Expenses</v>
          </cell>
          <cell r="B44">
            <v>2038.85427</v>
          </cell>
          <cell r="C44">
            <v>6.6809999999999994E-2</v>
          </cell>
          <cell r="E44">
            <v>2038.85427</v>
          </cell>
          <cell r="F44">
            <v>2038.9210800000001</v>
          </cell>
          <cell r="G44">
            <v>2038.9210800000001</v>
          </cell>
          <cell r="H44">
            <v>2038.9210800000001</v>
          </cell>
        </row>
        <row r="45">
          <cell r="A45" t="str">
            <v>Total Other Operating Expenses</v>
          </cell>
          <cell r="B45">
            <v>36439.442369999997</v>
          </cell>
          <cell r="C45">
            <v>3377.7622799999999</v>
          </cell>
          <cell r="D45">
            <v>373.92336999999998</v>
          </cell>
          <cell r="E45">
            <v>36439.442369999997</v>
          </cell>
          <cell r="F45">
            <v>40191.128019999996</v>
          </cell>
          <cell r="G45">
            <v>40191.128019999996</v>
          </cell>
          <cell r="H45">
            <v>34625.839469999999</v>
          </cell>
        </row>
        <row r="46">
          <cell r="A46" t="str">
            <v>Total Direct Operating Expenses</v>
          </cell>
          <cell r="B46">
            <v>45387.64819</v>
          </cell>
          <cell r="C46">
            <v>3647.9052700000002</v>
          </cell>
          <cell r="D46">
            <v>373.92336999999998</v>
          </cell>
          <cell r="E46">
            <v>45387.64819</v>
          </cell>
          <cell r="F46">
            <v>49409.47683</v>
          </cell>
          <cell r="G46">
            <v>49409.47683</v>
          </cell>
          <cell r="H46">
            <v>43844.188280000002</v>
          </cell>
        </row>
        <row r="47">
          <cell r="A47" t="str">
            <v>WPR</v>
          </cell>
          <cell r="B47">
            <v>715.42444</v>
          </cell>
          <cell r="C47">
            <v>8.8398900000000005</v>
          </cell>
          <cell r="E47">
            <v>715.42444</v>
          </cell>
          <cell r="F47">
            <v>724.26432999999997</v>
          </cell>
          <cell r="G47">
            <v>724.26432999999997</v>
          </cell>
          <cell r="H47">
            <v>724.26432999999997</v>
          </cell>
        </row>
        <row r="48">
          <cell r="A48" t="str">
            <v>IT</v>
          </cell>
          <cell r="B48">
            <v>1806.47379</v>
          </cell>
          <cell r="C48">
            <v>0.23519999999999999</v>
          </cell>
          <cell r="E48">
            <v>1806.47379</v>
          </cell>
          <cell r="F48">
            <v>1806.7089900000001</v>
          </cell>
          <cell r="G48">
            <v>1806.7089900000001</v>
          </cell>
          <cell r="H48">
            <v>1806.7089900000001</v>
          </cell>
        </row>
        <row r="49">
          <cell r="A49" t="str">
            <v>Customer Support</v>
          </cell>
          <cell r="H49">
            <v>0</v>
          </cell>
        </row>
        <row r="50">
          <cell r="A50" t="str">
            <v>Management</v>
          </cell>
          <cell r="H50">
            <v>0</v>
          </cell>
        </row>
        <row r="51">
          <cell r="A51" t="str">
            <v>Total Operating Expenses</v>
          </cell>
          <cell r="B51">
            <v>47909.546419999999</v>
          </cell>
          <cell r="C51">
            <v>3656.98036</v>
          </cell>
          <cell r="D51">
            <v>373.92336999999998</v>
          </cell>
          <cell r="E51">
            <v>47909.546419999999</v>
          </cell>
          <cell r="F51">
            <v>51940.450149999997</v>
          </cell>
          <cell r="G51">
            <v>51940.450149999997</v>
          </cell>
          <cell r="H51">
            <v>46375.161599999999</v>
          </cell>
        </row>
      </sheetData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sControl"/>
      <sheetName val="Summary"/>
      <sheetName val="Q1 DSE NASG Supplynet"/>
      <sheetName val="IntercompanyProductsNA"/>
      <sheetName val="2001 Prod NA"/>
      <sheetName val="2002 Prod NA"/>
      <sheetName val="2001 Prod XE"/>
      <sheetName val="2002 Prod XE"/>
      <sheetName val="2001 Supplies NA"/>
      <sheetName val="2002 Supplies NA"/>
      <sheetName val="2001 Supplies XE"/>
      <sheetName val="2002 Supplies XE"/>
      <sheetName val="2001"/>
      <sheetName val="2002"/>
      <sheetName val="2001 Prod"/>
      <sheetName val="2002 Prod"/>
      <sheetName val="2001 Supplies"/>
      <sheetName val="2002 Supplies"/>
      <sheetName val="2001 Prod Elim"/>
      <sheetName val="2002 Prod Elim"/>
      <sheetName val="2001 Supplies Elim"/>
      <sheetName val="2002 Supplies Elim"/>
      <sheetName val="Admin"/>
      <sheetName val="COS"/>
      <sheetName val="D201"/>
      <sheetName val="Tech Supp"/>
      <sheetName val="D225"/>
      <sheetName val="D232"/>
      <sheetName val="D240"/>
      <sheetName val="D242"/>
      <sheetName val="Stores"/>
      <sheetName val="Service"/>
      <sheetName val="D253"/>
      <sheetName val="D254"/>
      <sheetName val="D261"/>
      <sheetName val="D262"/>
      <sheetName val="D270"/>
      <sheetName val="VR Inst"/>
      <sheetName val="D290"/>
      <sheetName val="D291"/>
      <sheetName val="D292"/>
      <sheetName val="D293"/>
      <sheetName val="D294"/>
      <sheetName val="D295"/>
      <sheetName val="D301"/>
      <sheetName val="D303"/>
      <sheetName val="D305"/>
      <sheetName val="D306"/>
      <sheetName val="D307"/>
      <sheetName val="D310"/>
      <sheetName val="D311"/>
      <sheetName val="D320"/>
      <sheetName val="D401"/>
      <sheetName val="IT"/>
      <sheetName val="D420"/>
      <sheetName val="Facility"/>
      <sheetName val="Development"/>
      <sheetName val="Gil Inst"/>
      <sheetName val="Sales"/>
      <sheetName val="Index"/>
      <sheetName val="CC Expenses"/>
      <sheetName val="Initiate"/>
      <sheetName val="Initiation"/>
      <sheetName val="Control"/>
      <sheetName val="web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  <sheetName val="WORK"/>
    </sheetNames>
    <sheetDataSet>
      <sheetData sheetId="0" refreshError="1">
        <row r="14">
          <cell r="B14">
            <v>100</v>
          </cell>
        </row>
      </sheetData>
      <sheetData sheetId="1" refreshError="1"/>
      <sheetData sheetId="2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2001 Prod XE"/>
      <sheetName val="2001 Prod NA"/>
      <sheetName val="2001 Supplies NA"/>
      <sheetName val="2001 Supplies XE"/>
      <sheetName val="Initi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1 Prod XE"/>
      <sheetName val="2001 Prod NA"/>
      <sheetName val="2001 Supplies NA"/>
      <sheetName val="2001 Supplies XE"/>
      <sheetName val="Value Added"/>
      <sheetName val="CC"/>
      <sheetName val="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put"/>
      <sheetName val="Value Added"/>
      <sheetName val="2001 Prod XE"/>
      <sheetName val="2001 Prod NA"/>
      <sheetName val="2001 Supplies NA"/>
      <sheetName val="2001 Supplies X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put"/>
      <sheetName val="PopCache"/>
      <sheetName val="Value Add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Vision-Gastonia"/>
      <sheetName val="PD-Responsibility"/>
      <sheetName val="Matrix-Level 3-Gastonia"/>
      <sheetName val="Bowler-Level 3-Gastonia-MI"/>
      <sheetName val="AP-1-Savings-KRay"/>
      <sheetName val="CM Net Cost Productivity"/>
      <sheetName val="AP-2-VSM SMED- Kaizens-SW"/>
      <sheetName val="CM-SMEDTPM"/>
      <sheetName val="CM-Crit-Cells"/>
      <sheetName val="AP-3-Project M-MI"/>
      <sheetName val="AP-4-MRO LCR-WANG"/>
      <sheetName val="AP-5-DBS MBB-SBW"/>
      <sheetName val="CM-MBB-SBW"/>
      <sheetName val="AP-6-Fifo-KWL"/>
      <sheetName val="CM-FIFO-VIBE"/>
      <sheetName val="AP-7-NC MMP-POTTS"/>
      <sheetName val="AP-8-Arms-ccw "/>
      <sheetName val="Gastonia-PROJ-KRAY"/>
      <sheetName val="CM-DEL-PTD (2)"/>
      <sheetName val="CM-INV"/>
      <sheetName val="CM-DEL-SMD (2)"/>
      <sheetName val="IDCCM"/>
      <sheetName val="CM-Master"/>
      <sheetName val="Meeting Notes"/>
      <sheetName val="AP-X-Hidden"/>
      <sheetName val="Matrix_Level 3_Gastonia"/>
      <sheetName val="Cntmrs-Recruit"/>
      <sheetName val="A"/>
      <sheetName val="Sheet1"/>
      <sheetName val="Index"/>
      <sheetName val="IncidentsEAP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tmrs-Recruit"/>
      <sheetName val="Sheet1"/>
      <sheetName val="Inpu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Detailed Agenda"/>
      <sheetName val="Agenda &amp; Participants"/>
      <sheetName val=" Detail Agenda"/>
      <sheetName val="Executive Summary"/>
      <sheetName val="Worldwide Overview"/>
      <sheetName val="Data Graph"/>
      <sheetName val="Maintenance Renewal"/>
      <sheetName val="TOTAL AMERICAS"/>
      <sheetName val="US Channel"/>
      <sheetName val="APAC Funnel Health "/>
      <sheetName val="AMERICAS Funnel"/>
      <sheetName val="CY12 Plan"/>
      <sheetName val="CY12 Funnel"/>
      <sheetName val="Wrap Up"/>
      <sheetName val="Reference"/>
      <sheetName val="US Direct"/>
      <sheetName val="US$ Consol - Canada"/>
      <sheetName val="Cdn$ Consol - Canada"/>
      <sheetName val="Mitel - Canada"/>
      <sheetName val="Aastra - Canada"/>
      <sheetName val="Leasing"/>
      <sheetName val="Consol - CALA"/>
      <sheetName val="Consol-Brazil"/>
      <sheetName val="Mitel-Brazil"/>
      <sheetName val="Aastra-Brazil Reais"/>
      <sheetName val="Consol-Mexico"/>
      <sheetName val="Mitel-Mexico"/>
      <sheetName val="Aastra-Mexico"/>
      <sheetName val="Consol-ROLA"/>
      <sheetName val="Mitel-ROLA"/>
      <sheetName val="Aastra-ROLA"/>
      <sheetName val="Carribean"/>
      <sheetName val="Matrix-Level 3-Gastonia"/>
      <sheetName val="jan book"/>
      <sheetName val="Cntmrs-Recru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iation 2006"/>
      <sheetName val="Rollforward"/>
      <sheetName val="Matrix-Level 3-Gastoni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sible entries"/>
      <sheetName val="Doctype 04,05,06,07"/>
      <sheetName val="Doctype 29"/>
      <sheetName val="Analysts"/>
      <sheetName val="PD-Exp"/>
    </sheetNames>
    <sheetDataSet>
      <sheetData sheetId="0" refreshError="1">
        <row r="2">
          <cell r="A2" t="str">
            <v>04-Adj in US GAAP</v>
          </cell>
          <cell r="B2" t="str">
            <v>EC   consol. legal ledger</v>
          </cell>
        </row>
        <row r="3">
          <cell r="A3" t="str">
            <v>05-Adj in PPA</v>
          </cell>
          <cell r="B3" t="str">
            <v>EL   local reporting reqts.</v>
          </cell>
        </row>
        <row r="4">
          <cell r="A4" t="str">
            <v>06-PayPal Stand Alone</v>
          </cell>
          <cell r="B4" t="str">
            <v>BOTH ledgers EC and EL</v>
          </cell>
        </row>
        <row r="5">
          <cell r="A5" t="str">
            <v>07-Adj in GC only</v>
          </cell>
        </row>
        <row r="6">
          <cell r="A6" t="str">
            <v>29-Elimination Entry</v>
          </cell>
        </row>
      </sheetData>
      <sheetData sheetId="1">
        <row r="2">
          <cell r="A2" t="str">
            <v>04-Adj in US GAAP</v>
          </cell>
        </row>
      </sheetData>
      <sheetData sheetId="2">
        <row r="2">
          <cell r="A2" t="str">
            <v>04-Adj in US GAAP</v>
          </cell>
        </row>
      </sheetData>
      <sheetData sheetId="3" refreshError="1"/>
      <sheetData sheetId="4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sible entries"/>
    </sheetNames>
    <sheetDataSet>
      <sheetData sheetId="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 Device Report"/>
    </sheetNames>
    <sheetDataSet>
      <sheetData sheetId="0">
        <row r="4">
          <cell r="AM4">
            <v>17.296893171582148</v>
          </cell>
        </row>
      </sheetData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S VS - CC"/>
    </sheetNames>
    <sheetDataSet>
      <sheetData sheetId="0" refreshError="1">
        <row r="12">
          <cell r="E12">
            <v>1431016</v>
          </cell>
          <cell r="F12">
            <v>1456016</v>
          </cell>
          <cell r="G12">
            <v>1481016</v>
          </cell>
          <cell r="H12">
            <v>1509016</v>
          </cell>
          <cell r="I12">
            <v>1528420.17</v>
          </cell>
          <cell r="J12">
            <v>1553445.0499999998</v>
          </cell>
          <cell r="K12">
            <v>1585137.1199999999</v>
          </cell>
          <cell r="L12">
            <v>1612664.9</v>
          </cell>
          <cell r="M12">
            <v>1644778.24</v>
          </cell>
          <cell r="N12">
            <v>1671537.64</v>
          </cell>
          <cell r="O12">
            <v>1693409.69</v>
          </cell>
          <cell r="P12">
            <v>1720413.2</v>
          </cell>
          <cell r="Q12">
            <v>1747277.66</v>
          </cell>
          <cell r="R12">
            <v>1777586.44</v>
          </cell>
          <cell r="S12">
            <v>1811817.46</v>
          </cell>
          <cell r="T12">
            <v>1836284.08</v>
          </cell>
          <cell r="U12">
            <v>1861484.6986</v>
          </cell>
          <cell r="V12">
            <v>1887441.3357579999</v>
          </cell>
          <cell r="W12">
            <v>1914176.67203074</v>
          </cell>
          <cell r="X12">
            <v>1941714.0683916621</v>
          </cell>
          <cell r="Y12">
            <v>1970077.586643412</v>
          </cell>
          <cell r="Z12">
            <v>1999292.0104427144</v>
          </cell>
          <cell r="AA12">
            <v>2029382.8669559958</v>
          </cell>
          <cell r="AB12">
            <v>2060376.4491646758</v>
          </cell>
          <cell r="AC12">
            <v>2092299.8388396162</v>
          </cell>
          <cell r="AD12">
            <v>2125180.9302048045</v>
          </cell>
          <cell r="AE12">
            <v>2159048.4543109485</v>
          </cell>
          <cell r="AF12">
            <v>2193932.0041402769</v>
          </cell>
          <cell r="AG12">
            <v>2228565.9915007064</v>
          </cell>
          <cell r="AH12">
            <v>2263199.9788611359</v>
          </cell>
          <cell r="AI12">
            <v>2297910.9591538226</v>
          </cell>
          <cell r="AJ12">
            <v>2332698.9323787671</v>
          </cell>
          <cell r="AK12">
            <v>2367563.8985359687</v>
          </cell>
          <cell r="AL12">
            <v>2402505.8576254277</v>
          </cell>
          <cell r="AM12">
            <v>2437524.8096471438</v>
          </cell>
          <cell r="AN12">
            <v>2472620.7546011177</v>
          </cell>
          <cell r="AO12">
            <v>2507793.6924873488</v>
          </cell>
          <cell r="AP12">
            <v>2543043.6233058372</v>
          </cell>
          <cell r="AQ12">
            <v>2578370.5470565828</v>
          </cell>
          <cell r="AR12">
            <v>2613774.4637395856</v>
          </cell>
          <cell r="AS12">
            <v>2652784.2160833078</v>
          </cell>
          <cell r="AT12">
            <v>2691870.9613592871</v>
          </cell>
          <cell r="AU12">
            <v>2731034.6995675238</v>
          </cell>
          <cell r="AV12">
            <v>2770275.4307080181</v>
          </cell>
          <cell r="AW12">
            <v>2809593.1547807697</v>
          </cell>
          <cell r="AX12">
            <v>2848987.8717857786</v>
          </cell>
          <cell r="AY12">
            <v>2888498.0781891732</v>
          </cell>
          <cell r="AZ12">
            <v>2928085.2775248257</v>
          </cell>
          <cell r="BA12">
            <v>2967749.4697927353</v>
          </cell>
          <cell r="BB12">
            <v>3007490.6549929022</v>
          </cell>
          <cell r="BC12">
            <v>3047328.0813583909</v>
          </cell>
          <cell r="BD12">
            <v>3087242.5006561368</v>
          </cell>
          <cell r="BE12">
            <v>3127573.9650036101</v>
          </cell>
          <cell r="BF12">
            <v>3167982.4222833407</v>
          </cell>
          <cell r="BG12">
            <v>3208487.1207283931</v>
          </cell>
          <cell r="BH12">
            <v>3249068.8121057027</v>
          </cell>
          <cell r="BI12">
            <v>3289746.7446483341</v>
          </cell>
          <cell r="BJ12">
            <v>3330520.9183562868</v>
          </cell>
          <cell r="BK12">
            <v>3371352.8367634327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CAPEX"/>
      <sheetName val="Input"/>
      <sheetName val="Subs"/>
      <sheetName val="Syniverse"/>
      <sheetName val="MHT-ES"/>
      <sheetName val="CCAR MDNS"/>
      <sheetName val="MDNS"/>
      <sheetName val="Cricket+OnStar+CCAR ASR"/>
      <sheetName val="ISP"/>
      <sheetName val="PCRF"/>
      <sheetName val="CPS"/>
      <sheetName val="Cricket MDNS"/>
      <sheetName val="Nationwide ASR5k"/>
      <sheetName val="ASR5K+FOTA"/>
      <sheetName val="M2M ASR5K"/>
      <sheetName val="New Cricket JCE"/>
      <sheetName val="New ISP"/>
      <sheetName val="FW"/>
      <sheetName val="Subs Mo"/>
      <sheetName val="Subs Qtr"/>
      <sheetName val="CCAR by month"/>
      <sheetName val="ASR5K with NewModel"/>
      <sheetName val="Non-Cricket JCE"/>
      <sheetName val="JCE"/>
      <sheetName val="L7 LB"/>
      <sheetName val="Layer7"/>
      <sheetName val="PCRF_MPE"/>
      <sheetName val="SMSC_SMPP"/>
      <sheetName val="ASR5K with Tethering+OnStar"/>
      <sheetName val="Intersite"/>
      <sheetName val="ASR5K with Tethering"/>
    </sheetNames>
    <sheetDataSet>
      <sheetData sheetId="0"/>
      <sheetData sheetId="1"/>
      <sheetData sheetId="2">
        <row r="2">
          <cell r="K2">
            <v>32000</v>
          </cell>
          <cell r="L2">
            <v>7000000</v>
          </cell>
        </row>
        <row r="3">
          <cell r="K3">
            <v>2000</v>
          </cell>
          <cell r="L3">
            <v>500000</v>
          </cell>
        </row>
        <row r="9">
          <cell r="B9">
            <v>0.5</v>
          </cell>
          <cell r="C9">
            <v>0.3</v>
          </cell>
          <cell r="D9">
            <v>0.2</v>
          </cell>
        </row>
        <row r="11">
          <cell r="N11">
            <v>0.85</v>
          </cell>
          <cell r="O11">
            <v>2.5000000000000001E-2</v>
          </cell>
        </row>
        <row r="13">
          <cell r="B13">
            <v>0</v>
          </cell>
          <cell r="C13">
            <v>0.52</v>
          </cell>
          <cell r="D13">
            <v>0.48</v>
          </cell>
          <cell r="P13">
            <v>0.8</v>
          </cell>
          <cell r="Q13">
            <v>1.0000000000000001E-5</v>
          </cell>
        </row>
        <row r="14">
          <cell r="C14">
            <v>0.5</v>
          </cell>
          <cell r="D14">
            <v>0.5</v>
          </cell>
          <cell r="P14">
            <v>0.01</v>
          </cell>
          <cell r="Q14">
            <v>0.18</v>
          </cell>
        </row>
        <row r="16">
          <cell r="P16">
            <v>0.5</v>
          </cell>
          <cell r="Q16">
            <v>6.9999999999999999E-4</v>
          </cell>
        </row>
        <row r="17">
          <cell r="P17">
            <v>0.18</v>
          </cell>
          <cell r="Q17">
            <v>7.0000000000000007E-2</v>
          </cell>
        </row>
        <row r="24">
          <cell r="B24">
            <v>0.92</v>
          </cell>
          <cell r="C24">
            <v>0.08</v>
          </cell>
          <cell r="D24">
            <v>0.7</v>
          </cell>
          <cell r="E24">
            <v>0.3</v>
          </cell>
        </row>
        <row r="30">
          <cell r="M30">
            <v>1400000</v>
          </cell>
          <cell r="N30">
            <v>25000</v>
          </cell>
        </row>
        <row r="31">
          <cell r="M31">
            <v>2000000</v>
          </cell>
          <cell r="N31">
            <v>30000</v>
          </cell>
        </row>
        <row r="32">
          <cell r="M32">
            <v>2800000</v>
          </cell>
          <cell r="N32">
            <v>45000</v>
          </cell>
        </row>
        <row r="34">
          <cell r="I34">
            <v>73301.400000000009</v>
          </cell>
        </row>
        <row r="45">
          <cell r="B45">
            <v>0.02</v>
          </cell>
        </row>
        <row r="49">
          <cell r="B49">
            <v>0.7</v>
          </cell>
          <cell r="C49">
            <v>0.7</v>
          </cell>
          <cell r="D49">
            <v>0.7</v>
          </cell>
          <cell r="E49">
            <v>0.7</v>
          </cell>
          <cell r="F49">
            <v>0.7</v>
          </cell>
          <cell r="G49">
            <v>0.7</v>
          </cell>
          <cell r="H49">
            <v>0.7</v>
          </cell>
          <cell r="I49">
            <v>0.7</v>
          </cell>
          <cell r="J49">
            <v>0.7</v>
          </cell>
          <cell r="K49">
            <v>0.7</v>
          </cell>
          <cell r="L49">
            <v>0.7</v>
          </cell>
          <cell r="M49">
            <v>0.7</v>
          </cell>
          <cell r="N49">
            <v>0.75</v>
          </cell>
          <cell r="O49">
            <v>0.75</v>
          </cell>
          <cell r="P49">
            <v>0.75</v>
          </cell>
        </row>
        <row r="50">
          <cell r="B50">
            <v>8.0000000000000002E-3</v>
          </cell>
          <cell r="C50">
            <v>8.0000000000000002E-3</v>
          </cell>
          <cell r="D50">
            <v>8.0000000000000002E-3</v>
          </cell>
          <cell r="E50">
            <v>8.0000000000000002E-3</v>
          </cell>
          <cell r="F50">
            <v>8.0000000000000002E-3</v>
          </cell>
          <cell r="G50">
            <v>8.0000000000000002E-3</v>
          </cell>
          <cell r="H50">
            <v>8.0000000000000002E-3</v>
          </cell>
          <cell r="I50">
            <v>8.0000000000000002E-3</v>
          </cell>
          <cell r="J50">
            <v>8.0000000000000002E-3</v>
          </cell>
          <cell r="K50">
            <v>8.0000000000000002E-3</v>
          </cell>
          <cell r="L50">
            <v>8.0000000000000002E-3</v>
          </cell>
          <cell r="M50">
            <v>8.0000000000000002E-3</v>
          </cell>
          <cell r="N50">
            <v>6.4999999999999997E-3</v>
          </cell>
          <cell r="O50">
            <v>6.4999999999999997E-3</v>
          </cell>
          <cell r="P50">
            <v>6.4999999999999997E-3</v>
          </cell>
        </row>
        <row r="51">
          <cell r="B51">
            <v>1.6E-2</v>
          </cell>
          <cell r="C51">
            <v>1.6E-2</v>
          </cell>
          <cell r="D51">
            <v>1.6E-2</v>
          </cell>
          <cell r="E51">
            <v>1.6E-2</v>
          </cell>
          <cell r="F51">
            <v>1.6E-2</v>
          </cell>
          <cell r="G51">
            <v>1.6E-2</v>
          </cell>
          <cell r="H51">
            <v>1.6E-2</v>
          </cell>
          <cell r="I51">
            <v>1.6E-2</v>
          </cell>
          <cell r="J51">
            <v>1.6E-2</v>
          </cell>
          <cell r="K51">
            <v>1.6E-2</v>
          </cell>
          <cell r="L51">
            <v>1.6E-2</v>
          </cell>
          <cell r="M51">
            <v>1.6E-2</v>
          </cell>
          <cell r="N51">
            <v>3.5000000000000003E-2</v>
          </cell>
          <cell r="O51">
            <v>3.5000000000000003E-2</v>
          </cell>
          <cell r="P51">
            <v>3.5000000000000003E-2</v>
          </cell>
        </row>
        <row r="52">
          <cell r="B52">
            <v>8.0000000000000002E-3</v>
          </cell>
          <cell r="C52">
            <v>8.0000000000000002E-3</v>
          </cell>
          <cell r="D52">
            <v>8.0000000000000002E-3</v>
          </cell>
          <cell r="E52">
            <v>8.0000000000000002E-3</v>
          </cell>
          <cell r="F52">
            <v>8.0000000000000002E-3</v>
          </cell>
          <cell r="G52">
            <v>8.0000000000000002E-3</v>
          </cell>
          <cell r="H52">
            <v>8.0000000000000002E-3</v>
          </cell>
          <cell r="I52">
            <v>8.0000000000000002E-3</v>
          </cell>
          <cell r="J52">
            <v>8.0000000000000002E-3</v>
          </cell>
          <cell r="K52">
            <v>8.0000000000000002E-3</v>
          </cell>
          <cell r="L52">
            <v>8.0000000000000002E-3</v>
          </cell>
          <cell r="M52">
            <v>8.0000000000000002E-3</v>
          </cell>
          <cell r="N52">
            <v>3.7499999999999999E-3</v>
          </cell>
          <cell r="O52">
            <v>3.7499999999999999E-3</v>
          </cell>
          <cell r="P52">
            <v>3.7499999999999999E-3</v>
          </cell>
        </row>
        <row r="53">
          <cell r="B53">
            <v>1.6E-2</v>
          </cell>
          <cell r="C53">
            <v>2.5000000000000001E-2</v>
          </cell>
          <cell r="D53">
            <v>2.5000000000000001E-2</v>
          </cell>
          <cell r="E53">
            <v>2.5000000000000001E-2</v>
          </cell>
          <cell r="F53">
            <v>2.5000000000000001E-2</v>
          </cell>
          <cell r="G53">
            <v>2.5000000000000001E-2</v>
          </cell>
          <cell r="H53">
            <v>2.5000000000000001E-2</v>
          </cell>
          <cell r="I53">
            <v>2.5000000000000001E-2</v>
          </cell>
          <cell r="J53">
            <v>2.5000000000000001E-2</v>
          </cell>
          <cell r="K53">
            <v>2.5000000000000001E-2</v>
          </cell>
          <cell r="L53">
            <v>2.5000000000000001E-2</v>
          </cell>
          <cell r="M53">
            <v>2.5000000000000001E-2</v>
          </cell>
          <cell r="N53">
            <v>3.5000000000000003E-2</v>
          </cell>
          <cell r="O53">
            <v>3.5000000000000003E-2</v>
          </cell>
          <cell r="P53">
            <v>3.5000000000000003E-2</v>
          </cell>
        </row>
        <row r="54">
          <cell r="B54">
            <v>1.0000000000000001E-5</v>
          </cell>
          <cell r="C54">
            <v>1.0000000000000001E-5</v>
          </cell>
          <cell r="D54">
            <v>1.0000000000000001E-5</v>
          </cell>
          <cell r="E54">
            <v>1.0000000000000001E-5</v>
          </cell>
          <cell r="F54">
            <v>1.0000000000000001E-5</v>
          </cell>
          <cell r="G54">
            <v>1.0000000000000001E-5</v>
          </cell>
          <cell r="H54">
            <v>1.0000000000000001E-5</v>
          </cell>
          <cell r="I54">
            <v>1.0000000000000001E-5</v>
          </cell>
          <cell r="J54">
            <v>1.0000000000000001E-5</v>
          </cell>
          <cell r="K54">
            <v>1.0000000000000001E-5</v>
          </cell>
          <cell r="L54">
            <v>1.0000000000000001E-5</v>
          </cell>
          <cell r="M54">
            <v>1.0000000000000001E-5</v>
          </cell>
          <cell r="N54">
            <v>1.0000000000000001E-5</v>
          </cell>
          <cell r="O54">
            <v>1.0000000000000001E-5</v>
          </cell>
          <cell r="P54">
            <v>1.0000000000000001E-5</v>
          </cell>
        </row>
        <row r="55">
          <cell r="B55">
            <v>0.18</v>
          </cell>
          <cell r="C55">
            <v>0.18</v>
          </cell>
          <cell r="D55">
            <v>0.18</v>
          </cell>
          <cell r="E55">
            <v>0.18</v>
          </cell>
          <cell r="F55">
            <v>0.18</v>
          </cell>
          <cell r="G55">
            <v>0.18</v>
          </cell>
          <cell r="H55">
            <v>0.2</v>
          </cell>
          <cell r="I55">
            <v>0.23</v>
          </cell>
          <cell r="J55">
            <v>0.25</v>
          </cell>
          <cell r="K55">
            <v>0.25</v>
          </cell>
          <cell r="L55">
            <v>0.25</v>
          </cell>
          <cell r="M55">
            <v>0.25</v>
          </cell>
          <cell r="N55">
            <v>0.25</v>
          </cell>
          <cell r="O55">
            <v>0.25</v>
          </cell>
          <cell r="P55">
            <v>0.25</v>
          </cell>
        </row>
        <row r="56">
          <cell r="B56">
            <v>7.0000000000000007E-2</v>
          </cell>
          <cell r="C56">
            <v>7.0000000000000007E-2</v>
          </cell>
          <cell r="D56">
            <v>7.0000000000000007E-2</v>
          </cell>
          <cell r="E56">
            <v>7.0000000000000007E-2</v>
          </cell>
          <cell r="F56">
            <v>7.0000000000000007E-2</v>
          </cell>
          <cell r="G56">
            <v>7.0000000000000007E-2</v>
          </cell>
          <cell r="H56">
            <v>7.0000000000000007E-2</v>
          </cell>
          <cell r="I56">
            <v>7.0000000000000007E-2</v>
          </cell>
          <cell r="J56">
            <v>7.0000000000000007E-2</v>
          </cell>
          <cell r="K56">
            <v>7.0000000000000007E-2</v>
          </cell>
          <cell r="L56">
            <v>7.0000000000000007E-2</v>
          </cell>
          <cell r="M56">
            <v>7.0000000000000007E-2</v>
          </cell>
          <cell r="N56">
            <v>0.06</v>
          </cell>
          <cell r="O56">
            <v>6.083333333333333E-2</v>
          </cell>
          <cell r="P56">
            <v>6.1666666666666661E-2</v>
          </cell>
        </row>
        <row r="57">
          <cell r="B57">
            <v>5.0999999999999997E-2</v>
          </cell>
          <cell r="C57">
            <v>5.0999999999999997E-2</v>
          </cell>
          <cell r="D57">
            <v>5.0999999999999997E-2</v>
          </cell>
          <cell r="E57">
            <v>5.0999999999999997E-2</v>
          </cell>
          <cell r="F57">
            <v>5.0999999999999997E-2</v>
          </cell>
          <cell r="G57">
            <v>5.0999999999999997E-2</v>
          </cell>
          <cell r="H57">
            <v>5.0999999999999997E-2</v>
          </cell>
          <cell r="I57">
            <v>5.0999999999999997E-2</v>
          </cell>
          <cell r="J57">
            <v>5.0999999999999997E-2</v>
          </cell>
          <cell r="K57">
            <v>5.0999999999999997E-2</v>
          </cell>
          <cell r="L57">
            <v>5.0999999999999997E-2</v>
          </cell>
          <cell r="M57">
            <v>5.0999999999999997E-2</v>
          </cell>
          <cell r="N57">
            <v>0.08</v>
          </cell>
          <cell r="O57">
            <v>0.08</v>
          </cell>
          <cell r="P57">
            <v>0.08</v>
          </cell>
        </row>
        <row r="58">
          <cell r="B58">
            <v>2.1999999999999999E-2</v>
          </cell>
          <cell r="C58">
            <v>2.1999999999999999E-2</v>
          </cell>
          <cell r="D58">
            <v>2.1999999999999999E-2</v>
          </cell>
          <cell r="E58">
            <v>2.1999999999999999E-2</v>
          </cell>
          <cell r="F58">
            <v>2.1999999999999999E-2</v>
          </cell>
          <cell r="G58">
            <v>2.1999999999999999E-2</v>
          </cell>
          <cell r="H58">
            <v>2.1999999999999999E-2</v>
          </cell>
          <cell r="I58">
            <v>2.1999999999999999E-2</v>
          </cell>
          <cell r="J58">
            <v>2.1999999999999999E-2</v>
          </cell>
          <cell r="K58">
            <v>2.1999999999999999E-2</v>
          </cell>
          <cell r="L58">
            <v>2.1999999999999999E-2</v>
          </cell>
          <cell r="M58">
            <v>2.1999999999999999E-2</v>
          </cell>
          <cell r="N58">
            <v>2.1999999999999999E-2</v>
          </cell>
          <cell r="O58">
            <v>2.2565217391304345E-2</v>
          </cell>
          <cell r="P58">
            <v>2.3130434782608691E-2</v>
          </cell>
        </row>
        <row r="60"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0.5</v>
          </cell>
          <cell r="J60">
            <v>0.5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</row>
        <row r="61">
          <cell r="B61">
            <v>0.04</v>
          </cell>
          <cell r="C61">
            <v>0.04</v>
          </cell>
          <cell r="D61">
            <v>0.04</v>
          </cell>
          <cell r="E61">
            <v>0.04</v>
          </cell>
          <cell r="F61">
            <v>0.04</v>
          </cell>
          <cell r="G61">
            <v>0.04</v>
          </cell>
          <cell r="H61">
            <v>0.04</v>
          </cell>
          <cell r="I61">
            <v>0.04</v>
          </cell>
          <cell r="J61">
            <v>0.04</v>
          </cell>
          <cell r="K61">
            <v>0.04</v>
          </cell>
          <cell r="L61">
            <v>0.04</v>
          </cell>
          <cell r="M61">
            <v>0.04</v>
          </cell>
          <cell r="N61">
            <v>7.4999999999999997E-2</v>
          </cell>
          <cell r="O61">
            <v>7.4999999999999997E-2</v>
          </cell>
          <cell r="P61">
            <v>7.4999999999999997E-2</v>
          </cell>
        </row>
        <row r="62">
          <cell r="B62">
            <v>2.5000000000000001E-3</v>
          </cell>
          <cell r="C62">
            <v>2.5000000000000001E-3</v>
          </cell>
          <cell r="D62">
            <v>2.5000000000000001E-3</v>
          </cell>
          <cell r="E62">
            <v>2.5000000000000001E-3</v>
          </cell>
          <cell r="F62">
            <v>2.5000000000000001E-3</v>
          </cell>
          <cell r="G62">
            <v>2.5000000000000001E-3</v>
          </cell>
          <cell r="H62">
            <v>2.5000000000000001E-3</v>
          </cell>
          <cell r="I62">
            <v>2.5000000000000001E-3</v>
          </cell>
          <cell r="J62">
            <v>2.5000000000000001E-3</v>
          </cell>
          <cell r="K62">
            <v>2.5000000000000001E-3</v>
          </cell>
          <cell r="L62">
            <v>2.5000000000000001E-3</v>
          </cell>
          <cell r="M62">
            <v>2.5000000000000001E-3</v>
          </cell>
          <cell r="N62">
            <v>1.6000000000000001E-3</v>
          </cell>
          <cell r="O62">
            <v>1.6000000000000001E-3</v>
          </cell>
          <cell r="P62">
            <v>1.6000000000000001E-3</v>
          </cell>
        </row>
        <row r="63">
          <cell r="B63">
            <v>4.4999999999999997E-3</v>
          </cell>
          <cell r="C63">
            <v>4.4999999999999997E-3</v>
          </cell>
          <cell r="D63">
            <v>4.4999999999999997E-3</v>
          </cell>
          <cell r="E63">
            <v>4.4999999999999997E-3</v>
          </cell>
          <cell r="F63">
            <v>4.4999999999999997E-3</v>
          </cell>
          <cell r="G63">
            <v>4.4999999999999997E-3</v>
          </cell>
          <cell r="H63">
            <v>4.4999999999999997E-3</v>
          </cell>
          <cell r="I63">
            <v>4.4999999999999997E-3</v>
          </cell>
          <cell r="J63">
            <v>4.4999999999999997E-3</v>
          </cell>
          <cell r="K63">
            <v>4.4999999999999997E-3</v>
          </cell>
          <cell r="L63">
            <v>4.4999999999999997E-3</v>
          </cell>
          <cell r="M63">
            <v>4.4999999999999997E-3</v>
          </cell>
          <cell r="N63">
            <v>4.4999999999999997E-3</v>
          </cell>
          <cell r="O63">
            <v>4.4999999999999997E-3</v>
          </cell>
          <cell r="P63">
            <v>4.4999999999999997E-3</v>
          </cell>
        </row>
        <row r="97">
          <cell r="B97">
            <v>5500</v>
          </cell>
        </row>
      </sheetData>
      <sheetData sheetId="3">
        <row r="5">
          <cell r="AN5">
            <v>7415258.714647674</v>
          </cell>
          <cell r="AO5">
            <v>6799730.0924640568</v>
          </cell>
          <cell r="AP5">
            <v>5438328</v>
          </cell>
          <cell r="AQ5">
            <v>4381404</v>
          </cell>
          <cell r="AR5">
            <v>3137612</v>
          </cell>
          <cell r="AS5">
            <v>2021644</v>
          </cell>
          <cell r="AT5">
            <v>1031152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/>
          <cell r="BA5"/>
          <cell r="BB5"/>
        </row>
        <row r="8">
          <cell r="AN8">
            <v>0.33333333333333331</v>
          </cell>
          <cell r="AO8">
            <v>0.33333333333333331</v>
          </cell>
          <cell r="AP8">
            <v>0.33333333333333331</v>
          </cell>
          <cell r="AQ8">
            <v>0.33333333333333331</v>
          </cell>
          <cell r="AR8">
            <v>0.33333333333333331</v>
          </cell>
          <cell r="AS8">
            <v>0.33333333333333331</v>
          </cell>
          <cell r="AT8">
            <v>0.33333333333333331</v>
          </cell>
          <cell r="AU8">
            <v>0.33333333333333331</v>
          </cell>
          <cell r="AV8">
            <v>0.33333333333333331</v>
          </cell>
          <cell r="AW8">
            <v>0.33333333333333331</v>
          </cell>
          <cell r="AX8">
            <v>0.33333333333333331</v>
          </cell>
          <cell r="AY8">
            <v>0.33333333333333331</v>
          </cell>
        </row>
        <row r="9">
          <cell r="AN9">
            <v>0.33333333333333331</v>
          </cell>
          <cell r="AO9">
            <v>0.33333333333333331</v>
          </cell>
          <cell r="AP9">
            <v>0.33333333333333331</v>
          </cell>
          <cell r="AQ9">
            <v>0.33333333333333331</v>
          </cell>
          <cell r="AR9">
            <v>0.33333333333333331</v>
          </cell>
          <cell r="AS9">
            <v>0.33333333333333331</v>
          </cell>
          <cell r="AT9">
            <v>0.33333333333333331</v>
          </cell>
          <cell r="AU9">
            <v>0.33333333333333331</v>
          </cell>
          <cell r="AV9">
            <v>0.33333333333333331</v>
          </cell>
          <cell r="AW9">
            <v>0.33333333333333331</v>
          </cell>
          <cell r="AX9">
            <v>0.33333333333333331</v>
          </cell>
          <cell r="AY9">
            <v>0.33333333333333331</v>
          </cell>
        </row>
        <row r="10">
          <cell r="AN10">
            <v>0.33333333333333331</v>
          </cell>
          <cell r="AO10">
            <v>0.33333333333333331</v>
          </cell>
          <cell r="AP10">
            <v>0.33333333333333331</v>
          </cell>
          <cell r="AQ10">
            <v>0.33333333333333331</v>
          </cell>
          <cell r="AR10">
            <v>0.33333333333333331</v>
          </cell>
          <cell r="AS10">
            <v>0.33333333333333331</v>
          </cell>
          <cell r="AT10">
            <v>0.33333333333333331</v>
          </cell>
          <cell r="AU10">
            <v>0.33333333333333331</v>
          </cell>
          <cell r="AV10">
            <v>0.33333333333333331</v>
          </cell>
          <cell r="AW10">
            <v>0.33333333333333331</v>
          </cell>
          <cell r="AX10">
            <v>0.33333333333333331</v>
          </cell>
          <cell r="AY10">
            <v>0.33333333333333331</v>
          </cell>
        </row>
        <row r="35">
          <cell r="AN35">
            <v>7202249</v>
          </cell>
          <cell r="AO35">
            <v>7467249</v>
          </cell>
          <cell r="AP35">
            <v>7732249</v>
          </cell>
          <cell r="AQ35">
            <v>8589294</v>
          </cell>
          <cell r="AR35">
            <v>8941905</v>
          </cell>
          <cell r="AS35">
            <v>9291587.4300516509</v>
          </cell>
          <cell r="AT35">
            <v>9019988</v>
          </cell>
          <cell r="AU35">
            <v>9240393</v>
          </cell>
          <cell r="AV35">
            <v>11069493</v>
          </cell>
          <cell r="AW35">
            <v>11387988</v>
          </cell>
          <cell r="AX35">
            <v>11694788</v>
          </cell>
          <cell r="AY35">
            <v>11937180</v>
          </cell>
          <cell r="AZ35">
            <v>12264621</v>
          </cell>
          <cell r="BA35">
            <v>12581804</v>
          </cell>
          <cell r="BB35">
            <v>12928525</v>
          </cell>
        </row>
        <row r="36">
          <cell r="AN36">
            <v>3145066</v>
          </cell>
          <cell r="AO36">
            <v>3388366</v>
          </cell>
          <cell r="AP36">
            <v>3634666</v>
          </cell>
          <cell r="AQ36">
            <v>3855316.3116922248</v>
          </cell>
          <cell r="AR36">
            <v>3930589.7181132827</v>
          </cell>
          <cell r="AS36">
            <v>4019370.7019860167</v>
          </cell>
          <cell r="AT36">
            <v>3380637</v>
          </cell>
          <cell r="AU36">
            <v>3465871.6736618802</v>
          </cell>
          <cell r="AV36">
            <v>5070714.0000000009</v>
          </cell>
          <cell r="AW36">
            <v>5384564.9999999981</v>
          </cell>
          <cell r="AX36">
            <v>5752314</v>
          </cell>
          <cell r="AY36">
            <v>5983649.9999999991</v>
          </cell>
          <cell r="AZ36">
            <v>6313986.9999999991</v>
          </cell>
          <cell r="BA36">
            <v>6689573.0000000009</v>
          </cell>
          <cell r="BB36">
            <v>7090944.9999999981</v>
          </cell>
        </row>
        <row r="37">
          <cell r="AN37">
            <v>4999598.1094253333</v>
          </cell>
          <cell r="AO37">
            <v>5231400.1094253333</v>
          </cell>
          <cell r="AP37">
            <v>5480465.1094253333</v>
          </cell>
          <cell r="AQ37">
            <v>5817544.3892009808</v>
          </cell>
          <cell r="AR37">
            <v>5952018.8027742188</v>
          </cell>
          <cell r="AS37">
            <v>6109405.6955589894</v>
          </cell>
          <cell r="AT37">
            <v>6706727</v>
          </cell>
          <cell r="AU37">
            <v>6597975.8462225897</v>
          </cell>
          <cell r="AV37">
            <v>5970398</v>
          </cell>
          <cell r="AW37">
            <v>6176042</v>
          </cell>
          <cell r="AX37">
            <v>6396186</v>
          </cell>
          <cell r="AY37">
            <v>6583864</v>
          </cell>
          <cell r="AZ37">
            <v>6739087</v>
          </cell>
          <cell r="BA37">
            <v>6966531</v>
          </cell>
          <cell r="BB37">
            <v>7189691</v>
          </cell>
        </row>
        <row r="38">
          <cell r="AN38">
            <v>6626069.0800000001</v>
          </cell>
          <cell r="AO38">
            <v>6869869.0800000001</v>
          </cell>
          <cell r="AP38">
            <v>7113669.0800000001</v>
          </cell>
          <cell r="AQ38">
            <v>7902150.4800000004</v>
          </cell>
          <cell r="AR38">
            <v>8226552.6000000006</v>
          </cell>
          <cell r="AS38">
            <v>8548260.4356475193</v>
          </cell>
          <cell r="AT38">
            <v>8298388.96</v>
          </cell>
          <cell r="AU38">
            <v>8501161.5600000005</v>
          </cell>
          <cell r="AV38">
            <v>10183933.560000001</v>
          </cell>
          <cell r="AW38">
            <v>10476948.960000001</v>
          </cell>
          <cell r="AX38">
            <v>10759204.960000001</v>
          </cell>
          <cell r="AY38">
            <v>10982205.6</v>
          </cell>
          <cell r="AZ38">
            <v>11283451.32</v>
          </cell>
          <cell r="BA38">
            <v>11575259.68</v>
          </cell>
          <cell r="BB38">
            <v>11894243</v>
          </cell>
        </row>
        <row r="39">
          <cell r="AN39">
            <v>576179.92000000004</v>
          </cell>
          <cell r="AO39">
            <v>597379.92000000004</v>
          </cell>
          <cell r="AP39">
            <v>618579.92000000004</v>
          </cell>
          <cell r="AQ39">
            <v>687143.52</v>
          </cell>
          <cell r="AR39">
            <v>715352.4</v>
          </cell>
          <cell r="AS39">
            <v>743326.99440413213</v>
          </cell>
          <cell r="AT39">
            <v>721599.04</v>
          </cell>
          <cell r="AU39">
            <v>739231.44000000006</v>
          </cell>
          <cell r="AV39">
            <v>885559.44000000006</v>
          </cell>
          <cell r="AW39">
            <v>911039.04</v>
          </cell>
          <cell r="AX39">
            <v>935583.04</v>
          </cell>
          <cell r="AY39">
            <v>954974.4</v>
          </cell>
          <cell r="AZ39">
            <v>981169.68</v>
          </cell>
          <cell r="BA39">
            <v>1006544.3200000001</v>
          </cell>
          <cell r="BB39">
            <v>1034282</v>
          </cell>
        </row>
        <row r="40">
          <cell r="AN40">
            <v>6626069.0800000001</v>
          </cell>
          <cell r="AO40">
            <v>6869869.0800000001</v>
          </cell>
          <cell r="AP40">
            <v>7113669.0800000001</v>
          </cell>
          <cell r="AQ40">
            <v>7902150.4800000004</v>
          </cell>
          <cell r="AR40">
            <v>8226552.6000000006</v>
          </cell>
          <cell r="AS40">
            <v>8548260.4356475193</v>
          </cell>
          <cell r="AT40">
            <v>8298388.96</v>
          </cell>
          <cell r="AU40">
            <v>8501161.5600000005</v>
          </cell>
          <cell r="AV40">
            <v>10183933.560000001</v>
          </cell>
          <cell r="AW40">
            <v>10476948.960000001</v>
          </cell>
          <cell r="AX40">
            <v>10759204.960000001</v>
          </cell>
          <cell r="AY40">
            <v>10982205.6</v>
          </cell>
          <cell r="AZ40">
            <v>11283451.32</v>
          </cell>
          <cell r="BA40">
            <v>11575259.68</v>
          </cell>
          <cell r="BB40">
            <v>11894243</v>
          </cell>
        </row>
        <row r="41">
          <cell r="AN41">
            <v>576179.92000000004</v>
          </cell>
          <cell r="AO41">
            <v>597379.92000000004</v>
          </cell>
          <cell r="AP41">
            <v>618579.92000000004</v>
          </cell>
          <cell r="AQ41">
            <v>687143.52</v>
          </cell>
          <cell r="AR41">
            <v>715352.4</v>
          </cell>
          <cell r="AS41">
            <v>743326.99440413213</v>
          </cell>
          <cell r="AT41">
            <v>721599.04</v>
          </cell>
          <cell r="AU41">
            <v>739231.44000000006</v>
          </cell>
          <cell r="AV41">
            <v>885559.44000000006</v>
          </cell>
          <cell r="AW41">
            <v>911039.04</v>
          </cell>
          <cell r="AX41">
            <v>935583.04</v>
          </cell>
          <cell r="AY41">
            <v>954974.4</v>
          </cell>
          <cell r="AZ41">
            <v>981169.68</v>
          </cell>
          <cell r="BA41">
            <v>1006544.3200000001</v>
          </cell>
          <cell r="BB41">
            <v>1034282</v>
          </cell>
        </row>
        <row r="43">
          <cell r="AN43">
            <v>157253.30000000002</v>
          </cell>
          <cell r="AO43">
            <v>169418.30000000002</v>
          </cell>
          <cell r="AP43">
            <v>181733.30000000002</v>
          </cell>
          <cell r="AQ43">
            <v>192765.81558461126</v>
          </cell>
          <cell r="AR43">
            <v>196529.48590566416</v>
          </cell>
          <cell r="AS43">
            <v>200968.53509930085</v>
          </cell>
          <cell r="AT43">
            <v>169031.85</v>
          </cell>
          <cell r="AU43">
            <v>173293.58368309401</v>
          </cell>
          <cell r="AV43">
            <v>253535.70000000007</v>
          </cell>
          <cell r="AW43">
            <v>269228.24999999994</v>
          </cell>
          <cell r="AX43">
            <v>287615.7</v>
          </cell>
          <cell r="AY43">
            <v>299182.49999999994</v>
          </cell>
          <cell r="AZ43">
            <v>315699.34999999998</v>
          </cell>
          <cell r="BA43">
            <v>334478.65000000008</v>
          </cell>
          <cell r="BB43">
            <v>354547.24999999994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1">
          <cell r="B11">
            <v>64000</v>
          </cell>
          <cell r="C11">
            <v>64000</v>
          </cell>
          <cell r="D11">
            <v>64000</v>
          </cell>
          <cell r="E11">
            <v>64000</v>
          </cell>
          <cell r="F11">
            <v>64000</v>
          </cell>
          <cell r="G11">
            <v>64000</v>
          </cell>
          <cell r="H11">
            <v>79000</v>
          </cell>
          <cell r="I11">
            <v>79000</v>
          </cell>
          <cell r="J11">
            <v>79000</v>
          </cell>
          <cell r="K11">
            <v>96000</v>
          </cell>
          <cell r="L11">
            <v>96000</v>
          </cell>
          <cell r="M11">
            <v>96000</v>
          </cell>
          <cell r="N11">
            <v>96000</v>
          </cell>
          <cell r="O11">
            <v>96000</v>
          </cell>
          <cell r="P11">
            <v>96000</v>
          </cell>
          <cell r="Q11">
            <v>96000</v>
          </cell>
          <cell r="R11">
            <v>96000</v>
          </cell>
          <cell r="S11">
            <v>96000</v>
          </cell>
          <cell r="T11">
            <v>96000</v>
          </cell>
          <cell r="U11">
            <v>96000</v>
          </cell>
          <cell r="V11">
            <v>96000</v>
          </cell>
          <cell r="W11">
            <v>96000</v>
          </cell>
          <cell r="X11">
            <v>96000</v>
          </cell>
          <cell r="Y11">
            <v>96000</v>
          </cell>
        </row>
      </sheetData>
      <sheetData sheetId="14">
        <row r="1">
          <cell r="AM1">
            <v>42736</v>
          </cell>
          <cell r="AN1">
            <v>42767</v>
          </cell>
          <cell r="AO1">
            <v>42795</v>
          </cell>
          <cell r="AP1">
            <v>42826</v>
          </cell>
          <cell r="AQ1">
            <v>42856</v>
          </cell>
          <cell r="AR1">
            <v>42887</v>
          </cell>
          <cell r="AS1">
            <v>42917</v>
          </cell>
          <cell r="AT1">
            <v>42948</v>
          </cell>
          <cell r="AU1">
            <v>42979</v>
          </cell>
          <cell r="AV1">
            <v>43009</v>
          </cell>
          <cell r="AW1">
            <v>43040</v>
          </cell>
          <cell r="AX1">
            <v>43070</v>
          </cell>
          <cell r="AY1">
            <v>43101</v>
          </cell>
          <cell r="AZ1">
            <v>43132</v>
          </cell>
          <cell r="BA1">
            <v>43160</v>
          </cell>
          <cell r="BB1">
            <v>43191</v>
          </cell>
          <cell r="BC1">
            <v>43221</v>
          </cell>
          <cell r="BD1">
            <v>43252</v>
          </cell>
          <cell r="BE1">
            <v>43282</v>
          </cell>
          <cell r="BF1">
            <v>43313</v>
          </cell>
          <cell r="BG1">
            <v>43344</v>
          </cell>
          <cell r="BH1">
            <v>43374</v>
          </cell>
          <cell r="BI1">
            <v>43405</v>
          </cell>
          <cell r="BJ1">
            <v>43435</v>
          </cell>
          <cell r="BK1">
            <v>43466</v>
          </cell>
          <cell r="BL1">
            <v>43497</v>
          </cell>
          <cell r="BM1">
            <v>43525</v>
          </cell>
          <cell r="BN1">
            <v>43556</v>
          </cell>
          <cell r="BO1">
            <v>43586</v>
          </cell>
          <cell r="BP1">
            <v>43617</v>
          </cell>
          <cell r="BQ1">
            <v>43647</v>
          </cell>
          <cell r="BR1">
            <v>43678</v>
          </cell>
          <cell r="BS1">
            <v>43709</v>
          </cell>
          <cell r="BT1">
            <v>43739</v>
          </cell>
          <cell r="BU1">
            <v>43770</v>
          </cell>
          <cell r="BV1">
            <v>43800</v>
          </cell>
          <cell r="BW1">
            <v>43831</v>
          </cell>
          <cell r="BX1">
            <v>43862</v>
          </cell>
          <cell r="BY1">
            <v>43891</v>
          </cell>
          <cell r="BZ1">
            <v>43922</v>
          </cell>
          <cell r="CA1">
            <v>43952</v>
          </cell>
          <cell r="CB1">
            <v>43983</v>
          </cell>
          <cell r="CC1">
            <v>44013</v>
          </cell>
          <cell r="CD1">
            <v>44044</v>
          </cell>
          <cell r="CE1">
            <v>44075</v>
          </cell>
          <cell r="CF1">
            <v>44105</v>
          </cell>
          <cell r="CG1">
            <v>44136</v>
          </cell>
          <cell r="CH1">
            <v>44166</v>
          </cell>
          <cell r="CI1">
            <v>44197</v>
          </cell>
          <cell r="CJ1">
            <v>44228</v>
          </cell>
          <cell r="CK1">
            <v>44256</v>
          </cell>
          <cell r="CL1">
            <v>44287</v>
          </cell>
          <cell r="CM1">
            <v>44317</v>
          </cell>
          <cell r="CN1">
            <v>44348</v>
          </cell>
          <cell r="CO1">
            <v>44378</v>
          </cell>
          <cell r="CP1">
            <v>44409</v>
          </cell>
          <cell r="CQ1">
            <v>44440</v>
          </cell>
          <cell r="CR1">
            <v>44470</v>
          </cell>
          <cell r="CS1">
            <v>44501</v>
          </cell>
          <cell r="CT1">
            <v>44531</v>
          </cell>
        </row>
        <row r="7">
          <cell r="AQ7">
            <v>6259333.5</v>
          </cell>
          <cell r="AR7">
            <v>6504111.2010361552</v>
          </cell>
          <cell r="AS7">
            <v>6313991.5999999996</v>
          </cell>
          <cell r="AT7">
            <v>6468275.0999999996</v>
          </cell>
          <cell r="AU7">
            <v>7748645.0999999996</v>
          </cell>
          <cell r="AV7">
            <v>7971591.5999999996</v>
          </cell>
          <cell r="AW7">
            <v>8186351.5999999996</v>
          </cell>
          <cell r="AX7">
            <v>8356025.9999999991</v>
          </cell>
          <cell r="AY7">
            <v>9198465.75</v>
          </cell>
          <cell r="AZ7">
            <v>9436353</v>
          </cell>
          <cell r="BA7">
            <v>9696393.75</v>
          </cell>
        </row>
        <row r="8">
          <cell r="AM8">
            <v>53008.552640000002</v>
          </cell>
          <cell r="AN8">
            <v>54958.952640000003</v>
          </cell>
          <cell r="AO8">
            <v>56909.352640000005</v>
          </cell>
          <cell r="AP8">
            <v>63217.203840000002</v>
          </cell>
          <cell r="AQ8">
            <v>65812.420800000007</v>
          </cell>
          <cell r="AR8">
            <v>68386.083485180163</v>
          </cell>
          <cell r="AS8">
            <v>66387.111680000002</v>
          </cell>
          <cell r="AT8">
            <v>68009.292480000004</v>
          </cell>
          <cell r="AU8">
            <v>81471.46848000001</v>
          </cell>
          <cell r="AV8">
            <v>83815.591680000012</v>
          </cell>
          <cell r="AW8">
            <v>86073.639680000008</v>
          </cell>
          <cell r="AX8">
            <v>87857.644799999995</v>
          </cell>
          <cell r="AY8">
            <v>73342.433579999997</v>
          </cell>
          <cell r="AZ8">
            <v>75239.187919999997</v>
          </cell>
          <cell r="BA8">
            <v>77312.579499999993</v>
          </cell>
        </row>
        <row r="9">
          <cell r="AM9">
            <v>106017.10528</v>
          </cell>
          <cell r="AN9">
            <v>109917.90528000001</v>
          </cell>
          <cell r="AO9">
            <v>113818.70528000001</v>
          </cell>
          <cell r="AP9">
            <v>126434.40768</v>
          </cell>
          <cell r="AQ9">
            <v>131624.84160000001</v>
          </cell>
          <cell r="AR9">
            <v>136772.16697036033</v>
          </cell>
          <cell r="AS9">
            <v>132774.22336</v>
          </cell>
          <cell r="AT9">
            <v>136018.58496000001</v>
          </cell>
          <cell r="AU9">
            <v>162942.93696000002</v>
          </cell>
          <cell r="AV9">
            <v>167631.18336000002</v>
          </cell>
          <cell r="AW9">
            <v>172147.27936000002</v>
          </cell>
          <cell r="AX9">
            <v>175715.28959999999</v>
          </cell>
          <cell r="AY9">
            <v>394920.79620000004</v>
          </cell>
          <cell r="AZ9">
            <v>405134.08880000003</v>
          </cell>
          <cell r="BA9">
            <v>416298.50500000006</v>
          </cell>
        </row>
        <row r="18">
          <cell r="AM18">
            <v>4999598.1094253333</v>
          </cell>
          <cell r="AN18">
            <v>5231400.1094253333</v>
          </cell>
          <cell r="AO18">
            <v>5480465.1094253333</v>
          </cell>
          <cell r="AP18">
            <v>5817544.3892009808</v>
          </cell>
          <cell r="AQ18">
            <v>5952018.8027742188</v>
          </cell>
          <cell r="AR18">
            <v>6109405.6955589894</v>
          </cell>
          <cell r="AS18">
            <v>6706727</v>
          </cell>
          <cell r="AT18">
            <v>6597975.8462225897</v>
          </cell>
          <cell r="AU18">
            <v>5970398</v>
          </cell>
          <cell r="AV18">
            <v>6176042</v>
          </cell>
          <cell r="AW18">
            <v>6396186</v>
          </cell>
          <cell r="AX18">
            <v>6583864</v>
          </cell>
          <cell r="AY18">
            <v>6739087</v>
          </cell>
          <cell r="AZ18">
            <v>6966531</v>
          </cell>
          <cell r="BA18">
            <v>7189691</v>
          </cell>
        </row>
        <row r="19">
          <cell r="AM19">
            <v>2499799.0547126667</v>
          </cell>
          <cell r="AN19">
            <v>2615700.0547126667</v>
          </cell>
          <cell r="AO19">
            <v>2740232.5547126667</v>
          </cell>
          <cell r="AP19">
            <v>2908772.1946004904</v>
          </cell>
          <cell r="AQ19">
            <v>2976009.4013871094</v>
          </cell>
          <cell r="AR19">
            <v>3054702.8477794947</v>
          </cell>
          <cell r="AS19">
            <v>3353363.5</v>
          </cell>
          <cell r="AT19">
            <v>3298987.9231112949</v>
          </cell>
          <cell r="AU19">
            <v>2985199</v>
          </cell>
          <cell r="AV19">
            <v>3088021</v>
          </cell>
          <cell r="AW19">
            <v>3198093</v>
          </cell>
          <cell r="AX19">
            <v>3291932</v>
          </cell>
          <cell r="AY19">
            <v>3369543.5</v>
          </cell>
          <cell r="AZ19">
            <v>3483265.5</v>
          </cell>
          <cell r="BA19">
            <v>3594845.5</v>
          </cell>
        </row>
        <row r="20">
          <cell r="AM20">
            <v>1749.8593382988668</v>
          </cell>
          <cell r="AN20">
            <v>1830.9900382988667</v>
          </cell>
          <cell r="AO20">
            <v>1918.1627882988666</v>
          </cell>
          <cell r="AP20">
            <v>2036.1405362203432</v>
          </cell>
          <cell r="AQ20">
            <v>2083.2065809709766</v>
          </cell>
          <cell r="AR20">
            <v>2138.2919934456463</v>
          </cell>
          <cell r="AS20">
            <v>2347.3544499999998</v>
          </cell>
          <cell r="AT20">
            <v>2309.2915461779062</v>
          </cell>
          <cell r="AU20">
            <v>2089.6392999999998</v>
          </cell>
          <cell r="AV20">
            <v>2161.6147000000001</v>
          </cell>
          <cell r="AW20">
            <v>2238.6651000000002</v>
          </cell>
          <cell r="AX20">
            <v>2304.3523999999998</v>
          </cell>
          <cell r="AY20">
            <v>2358.6804499999998</v>
          </cell>
          <cell r="AZ20">
            <v>2438.2858499999998</v>
          </cell>
          <cell r="BA20">
            <v>2516.39185</v>
          </cell>
        </row>
        <row r="36">
          <cell r="AM36">
            <v>42736</v>
          </cell>
          <cell r="AN36">
            <v>42767</v>
          </cell>
          <cell r="AO36">
            <v>42795</v>
          </cell>
          <cell r="AP36">
            <v>42826</v>
          </cell>
          <cell r="AQ36">
            <v>42856</v>
          </cell>
          <cell r="AR36">
            <v>42887</v>
          </cell>
          <cell r="AS36">
            <v>42917</v>
          </cell>
          <cell r="AT36">
            <v>42948</v>
          </cell>
          <cell r="AU36">
            <v>42979</v>
          </cell>
          <cell r="AV36">
            <v>43009</v>
          </cell>
          <cell r="AW36">
            <v>43040</v>
          </cell>
          <cell r="AX36">
            <v>43070</v>
          </cell>
          <cell r="AY36">
            <v>43101</v>
          </cell>
          <cell r="AZ36">
            <v>43132</v>
          </cell>
          <cell r="BA36">
            <v>43160</v>
          </cell>
          <cell r="BB36">
            <v>43191</v>
          </cell>
          <cell r="BC36">
            <v>43221</v>
          </cell>
          <cell r="BD36">
            <v>43252</v>
          </cell>
          <cell r="BE36">
            <v>43282</v>
          </cell>
          <cell r="BF36">
            <v>43313</v>
          </cell>
          <cell r="BG36">
            <v>43344</v>
          </cell>
          <cell r="BH36">
            <v>43374</v>
          </cell>
          <cell r="BI36">
            <v>43405</v>
          </cell>
          <cell r="BJ36">
            <v>43435</v>
          </cell>
          <cell r="BK36">
            <v>43466</v>
          </cell>
          <cell r="BL36">
            <v>43497</v>
          </cell>
          <cell r="BM36">
            <v>43525</v>
          </cell>
          <cell r="BN36">
            <v>43556</v>
          </cell>
          <cell r="BO36">
            <v>43586</v>
          </cell>
          <cell r="BP36">
            <v>43617</v>
          </cell>
          <cell r="BQ36">
            <v>43647</v>
          </cell>
          <cell r="BR36">
            <v>43678</v>
          </cell>
          <cell r="BS36">
            <v>43709</v>
          </cell>
          <cell r="BT36">
            <v>43739</v>
          </cell>
          <cell r="BU36">
            <v>43770</v>
          </cell>
          <cell r="BV36">
            <v>43800</v>
          </cell>
        </row>
        <row r="38">
          <cell r="AM38">
            <v>82956.396479581002</v>
          </cell>
          <cell r="AN38">
            <v>77404.658197736149</v>
          </cell>
          <cell r="AO38">
            <v>64563.881743900005</v>
          </cell>
          <cell r="AP38">
            <v>55382.611938207636</v>
          </cell>
          <cell r="AQ38">
            <v>43688.059869320801</v>
          </cell>
          <cell r="AR38">
            <v>33247.970702375263</v>
          </cell>
          <cell r="AS38">
            <v>23509.7878686</v>
          </cell>
          <cell r="AT38">
            <v>14780.230280338677</v>
          </cell>
          <cell r="AU38">
            <v>19094.875829100005</v>
          </cell>
          <cell r="AV38">
            <v>19749.2514606</v>
          </cell>
          <cell r="AW38">
            <v>20420.487745600003</v>
          </cell>
          <cell r="AX38">
            <v>20913.802115999999</v>
          </cell>
          <cell r="AY38">
            <v>23587.01521225</v>
          </cell>
          <cell r="AZ38">
            <v>24450.737989333335</v>
          </cell>
          <cell r="BA38">
            <v>25384.802977083335</v>
          </cell>
          <cell r="BB38">
            <v>26255.290024999998</v>
          </cell>
          <cell r="BC38">
            <v>27008.215587751914</v>
          </cell>
          <cell r="BD38">
            <v>27836.939230682263</v>
          </cell>
          <cell r="BE38">
            <v>28610.277568336682</v>
          </cell>
          <cell r="BF38">
            <v>29395.174388186773</v>
          </cell>
          <cell r="BG38">
            <v>30191.775284124429</v>
          </cell>
          <cell r="BH38">
            <v>31000.229861005253</v>
          </cell>
          <cell r="BI38">
            <v>31820.691837476828</v>
          </cell>
          <cell r="BJ38">
            <v>32653.319151636373</v>
          </cell>
          <cell r="BK38">
            <v>33498.274069589053</v>
          </cell>
          <cell r="BL38">
            <v>34194.248883084176</v>
          </cell>
          <cell r="BM38">
            <v>34896.966858861488</v>
          </cell>
          <cell r="BN38">
            <v>35606.553722517434</v>
          </cell>
          <cell r="BO38">
            <v>36323.138446129393</v>
          </cell>
          <cell r="BP38">
            <v>37046.853326570272</v>
          </cell>
          <cell r="BQ38">
            <v>37777.834065885021</v>
          </cell>
          <cell r="BR38">
            <v>38516.219853778326</v>
          </cell>
          <cell r="BS38">
            <v>39262.153452264123</v>
          </cell>
          <cell r="BT38">
            <v>40015.781282528893</v>
          </cell>
          <cell r="BU38">
            <v>40777.253514062213</v>
          </cell>
          <cell r="BV38">
            <v>41546.724156109267</v>
          </cell>
          <cell r="BW38">
            <v>42231.477337303993</v>
          </cell>
          <cell r="BX38">
            <v>42921.531566692269</v>
          </cell>
          <cell r="BY38">
            <v>43617.022188402727</v>
          </cell>
          <cell r="BZ38">
            <v>44318.087823341877</v>
          </cell>
          <cell r="CA38">
            <v>45024.870444833585</v>
          </cell>
          <cell r="CB38">
            <v>45737.515456132365</v>
          </cell>
          <cell r="CC38">
            <v>46456.171769853885</v>
          </cell>
          <cell r="CD38">
            <v>47180.991889366313</v>
          </cell>
          <cell r="CE38">
            <v>47912.131992188341</v>
          </cell>
          <cell r="CF38">
            <v>48649.752015440063</v>
          </cell>
          <cell r="CG38">
            <v>49394.01574339431</v>
          </cell>
          <cell r="CH38">
            <v>50145.09089717747</v>
          </cell>
          <cell r="CI38">
            <v>51014.858700471763</v>
          </cell>
          <cell r="CJ38">
            <v>51815.732242454869</v>
          </cell>
          <cell r="CK38">
            <v>52624.955777276482</v>
          </cell>
          <cell r="CL38">
            <v>53442.726480404745</v>
          </cell>
          <cell r="CM38">
            <v>54269.246342244682</v>
          </cell>
          <cell r="CN38">
            <v>55164.506262007766</v>
          </cell>
          <cell r="CO38">
            <v>54561.657496250205</v>
          </cell>
        </row>
        <row r="49">
          <cell r="AM49">
            <v>96000</v>
          </cell>
          <cell r="AN49">
            <v>96000</v>
          </cell>
          <cell r="AO49">
            <v>96000</v>
          </cell>
          <cell r="AP49">
            <v>96000</v>
          </cell>
          <cell r="AQ49">
            <v>96000</v>
          </cell>
          <cell r="AR49">
            <v>96000</v>
          </cell>
          <cell r="AS49">
            <v>96000</v>
          </cell>
          <cell r="AT49">
            <v>96000</v>
          </cell>
          <cell r="AU49">
            <v>96000</v>
          </cell>
          <cell r="AV49">
            <v>96000</v>
          </cell>
          <cell r="AW49">
            <v>96000</v>
          </cell>
          <cell r="AX49">
            <v>96000</v>
          </cell>
          <cell r="AY49">
            <v>96000</v>
          </cell>
          <cell r="AZ49">
            <v>96000</v>
          </cell>
          <cell r="BA49">
            <v>96000</v>
          </cell>
          <cell r="BB49">
            <v>96000</v>
          </cell>
          <cell r="BC49">
            <v>96000</v>
          </cell>
          <cell r="BD49">
            <v>96000</v>
          </cell>
          <cell r="BE49">
            <v>96000</v>
          </cell>
          <cell r="BF49">
            <v>96000</v>
          </cell>
          <cell r="BG49">
            <v>96000</v>
          </cell>
          <cell r="BH49">
            <v>96000</v>
          </cell>
          <cell r="BI49">
            <v>96000</v>
          </cell>
          <cell r="BJ49">
            <v>96000</v>
          </cell>
          <cell r="BK49">
            <v>96000</v>
          </cell>
          <cell r="BL49">
            <v>96000</v>
          </cell>
          <cell r="BM49">
            <v>96000</v>
          </cell>
          <cell r="BN49">
            <v>96000</v>
          </cell>
          <cell r="BO49">
            <v>96000</v>
          </cell>
          <cell r="BP49">
            <v>96000</v>
          </cell>
          <cell r="BQ49">
            <v>96000</v>
          </cell>
          <cell r="BR49">
            <v>96000</v>
          </cell>
          <cell r="BS49">
            <v>96000</v>
          </cell>
          <cell r="BT49">
            <v>96000</v>
          </cell>
          <cell r="BU49">
            <v>96000</v>
          </cell>
          <cell r="BV49">
            <v>96000</v>
          </cell>
          <cell r="BW49">
            <v>96000</v>
          </cell>
          <cell r="BX49">
            <v>96000</v>
          </cell>
          <cell r="BY49">
            <v>96000</v>
          </cell>
          <cell r="BZ49">
            <v>96000</v>
          </cell>
          <cell r="CA49">
            <v>96000</v>
          </cell>
          <cell r="CB49">
            <v>96000</v>
          </cell>
          <cell r="CC49">
            <v>96000</v>
          </cell>
          <cell r="CD49">
            <v>96000</v>
          </cell>
          <cell r="CE49">
            <v>96000</v>
          </cell>
          <cell r="CF49">
            <v>96000</v>
          </cell>
          <cell r="CG49">
            <v>96000</v>
          </cell>
          <cell r="CH49">
            <v>96000</v>
          </cell>
          <cell r="CI49">
            <v>96000</v>
          </cell>
          <cell r="CJ49">
            <v>96000</v>
          </cell>
          <cell r="CK49">
            <v>96000</v>
          </cell>
          <cell r="CL49">
            <v>96000</v>
          </cell>
          <cell r="CM49">
            <v>96000</v>
          </cell>
          <cell r="CN49">
            <v>96000</v>
          </cell>
          <cell r="CO49">
            <v>96000</v>
          </cell>
        </row>
        <row r="53">
          <cell r="AM53">
            <v>122340.14621059151</v>
          </cell>
          <cell r="AN53">
            <v>113919.52798782423</v>
          </cell>
          <cell r="AO53">
            <v>94564.977507069998</v>
          </cell>
          <cell r="AP53">
            <v>80563.040339669926</v>
          </cell>
          <cell r="AQ53">
            <v>62928.509290117036</v>
          </cell>
          <cell r="AR53">
            <v>47174.675933087841</v>
          </cell>
          <cell r="AS53">
            <v>32578.626389180001</v>
          </cell>
          <cell r="AT53">
            <v>19214.299364440281</v>
          </cell>
          <cell r="AU53">
            <v>24823.338577830007</v>
          </cell>
          <cell r="AV53">
            <v>25674.026898780001</v>
          </cell>
          <cell r="AW53">
            <v>26546.634069280004</v>
          </cell>
          <cell r="AX53">
            <v>27187.942750799997</v>
          </cell>
          <cell r="AY53">
            <v>30663.119775924999</v>
          </cell>
          <cell r="AZ53">
            <v>31785.959386133334</v>
          </cell>
          <cell r="BA53">
            <v>33000.243870208331</v>
          </cell>
          <cell r="BB53">
            <v>34131.8770325</v>
          </cell>
          <cell r="BC53">
            <v>35110.680264077484</v>
          </cell>
          <cell r="BD53">
            <v>36188.02099988694</v>
          </cell>
          <cell r="BE53">
            <v>37193.360838837689</v>
          </cell>
          <cell r="BF53">
            <v>38213.726704642802</v>
          </cell>
          <cell r="BG53">
            <v>39249.307869361757</v>
          </cell>
          <cell r="BH53">
            <v>40300.29881930683</v>
          </cell>
          <cell r="BI53">
            <v>41366.899388719881</v>
          </cell>
          <cell r="BJ53">
            <v>42449.314897127289</v>
          </cell>
          <cell r="BK53">
            <v>43547.756290465768</v>
          </cell>
          <cell r="BL53">
            <v>44452.523548009427</v>
          </cell>
          <cell r="BM53">
            <v>45366.056916519927</v>
          </cell>
          <cell r="BN53">
            <v>46288.519839272667</v>
          </cell>
          <cell r="BO53">
            <v>47220.079979968214</v>
          </cell>
          <cell r="BP53">
            <v>48160.909324541353</v>
          </cell>
          <cell r="BQ53">
            <v>49111.184285650525</v>
          </cell>
          <cell r="BR53">
            <v>50071.085809911827</v>
          </cell>
          <cell r="BS53">
            <v>51040.799487943361</v>
          </cell>
          <cell r="BT53">
            <v>52020.51566728756</v>
          </cell>
          <cell r="BU53">
            <v>53010.429568280881</v>
          </cell>
          <cell r="BV53">
            <v>54010.741402942047</v>
          </cell>
          <cell r="BW53">
            <v>54900.920538495193</v>
          </cell>
          <cell r="BX53">
            <v>55797.991036699954</v>
          </cell>
          <cell r="BY53">
            <v>56702.128844923544</v>
          </cell>
          <cell r="BZ53">
            <v>57613.514170344439</v>
          </cell>
          <cell r="CA53">
            <v>58532.331578283665</v>
          </cell>
          <cell r="CB53">
            <v>59458.770092972081</v>
          </cell>
          <cell r="CC53">
            <v>60393.023300810048</v>
          </cell>
          <cell r="CD53">
            <v>61335.289456176208</v>
          </cell>
          <cell r="CE53">
            <v>62285.771589844844</v>
          </cell>
          <cell r="CF53">
            <v>63244.677620072078</v>
          </cell>
          <cell r="CG53">
            <v>64212.220466412604</v>
          </cell>
          <cell r="CH53">
            <v>65188.618166330714</v>
          </cell>
          <cell r="CI53">
            <v>66319.316310613285</v>
          </cell>
          <cell r="CJ53">
            <v>67360.451915191326</v>
          </cell>
          <cell r="CK53">
            <v>68412.442510459427</v>
          </cell>
          <cell r="CL53">
            <v>69475.544424526175</v>
          </cell>
          <cell r="CM53">
            <v>70550.020244918094</v>
          </cell>
          <cell r="CN53">
            <v>71713.8581406101</v>
          </cell>
          <cell r="CO53">
            <v>70930.154745125255</v>
          </cell>
        </row>
        <row r="142">
          <cell r="AY142">
            <v>2000</v>
          </cell>
          <cell r="AZ142">
            <v>2000</v>
          </cell>
          <cell r="BA142">
            <v>2000</v>
          </cell>
          <cell r="BB142">
            <v>2000</v>
          </cell>
          <cell r="BC142">
            <v>2000</v>
          </cell>
          <cell r="BD142">
            <v>2000</v>
          </cell>
          <cell r="BE142">
            <v>2000</v>
          </cell>
          <cell r="BF142">
            <v>2000</v>
          </cell>
          <cell r="BG142">
            <v>2000</v>
          </cell>
          <cell r="BH142">
            <v>2000</v>
          </cell>
          <cell r="BI142">
            <v>2000</v>
          </cell>
          <cell r="BJ142">
            <v>2000</v>
          </cell>
          <cell r="BK142">
            <v>2000</v>
          </cell>
          <cell r="BL142">
            <v>6000</v>
          </cell>
          <cell r="BM142">
            <v>6000</v>
          </cell>
          <cell r="BN142">
            <v>6000</v>
          </cell>
          <cell r="BO142">
            <v>6000</v>
          </cell>
          <cell r="BP142">
            <v>6000</v>
          </cell>
          <cell r="BQ142">
            <v>6000</v>
          </cell>
          <cell r="BR142">
            <v>6000</v>
          </cell>
          <cell r="BS142">
            <v>6000</v>
          </cell>
          <cell r="BT142">
            <v>6000</v>
          </cell>
          <cell r="BU142">
            <v>6000</v>
          </cell>
          <cell r="BV142">
            <v>6000</v>
          </cell>
        </row>
        <row r="143">
          <cell r="AY143">
            <v>1156.400088225</v>
          </cell>
          <cell r="AZ143">
            <v>1209.8010391923915</v>
          </cell>
          <cell r="BA143">
            <v>1267.263029048913</v>
          </cell>
          <cell r="BB143">
            <v>1322.1842871195652</v>
          </cell>
          <cell r="BC143">
            <v>1371.318701457747</v>
          </cell>
          <cell r="BD143">
            <v>1425.0941418437606</v>
          </cell>
          <cell r="BE143">
            <v>1477.1302288603183</v>
          </cell>
          <cell r="BF143">
            <v>1530.2559167507616</v>
          </cell>
          <cell r="BG143">
            <v>1584.482253164444</v>
          </cell>
          <cell r="BH143">
            <v>1639.820601304704</v>
          </cell>
          <cell r="BI143">
            <v>1696.2826485272965</v>
          </cell>
          <cell r="BJ143">
            <v>1753.8804151779968</v>
          </cell>
          <cell r="BK143">
            <v>1812.6262636756965</v>
          </cell>
          <cell r="BL143">
            <v>1872.5329078474815</v>
          </cell>
          <cell r="BM143">
            <v>1933.6134225223648</v>
          </cell>
          <cell r="BN143">
            <v>1995.8812533905402</v>
          </cell>
          <cell r="BO143">
            <v>2059.3502271351808</v>
          </cell>
          <cell r="BP143">
            <v>2124.0345618440401</v>
          </cell>
          <cell r="BQ143">
            <v>2189.9488777082702</v>
          </cell>
          <cell r="BR143">
            <v>2257.1082080161063</v>
          </cell>
          <cell r="BS143">
            <v>2325.5280104492613</v>
          </cell>
          <cell r="BT143">
            <v>2395.2241786900759</v>
          </cell>
          <cell r="BU143">
            <v>2466.2130543477256</v>
          </cell>
          <cell r="BV143">
            <v>2538.5114392119594</v>
          </cell>
        </row>
        <row r="144">
          <cell r="AY144">
            <v>1656.400088225</v>
          </cell>
          <cell r="AZ144">
            <v>1709.8010391923915</v>
          </cell>
          <cell r="BA144">
            <v>1767.263029048913</v>
          </cell>
          <cell r="BB144">
            <v>1822.1842871195652</v>
          </cell>
          <cell r="BC144">
            <v>1871.318701457747</v>
          </cell>
          <cell r="BD144">
            <v>1925.0941418437606</v>
          </cell>
          <cell r="BE144">
            <v>1977.1302288603183</v>
          </cell>
          <cell r="BF144">
            <v>2030.2559167507616</v>
          </cell>
          <cell r="BG144">
            <v>2084.482253164444</v>
          </cell>
          <cell r="BH144">
            <v>2139.8206013047038</v>
          </cell>
          <cell r="BI144">
            <v>2196.2826485272963</v>
          </cell>
          <cell r="BJ144">
            <v>2253.8804151779968</v>
          </cell>
          <cell r="BK144">
            <v>2312.6262636756965</v>
          </cell>
          <cell r="BL144">
            <v>2372.5329078474815</v>
          </cell>
          <cell r="BM144">
            <v>2433.6134225223645</v>
          </cell>
          <cell r="BN144">
            <v>2495.8812533905402</v>
          </cell>
          <cell r="BO144">
            <v>2559.3502271351808</v>
          </cell>
          <cell r="BP144">
            <v>2624.0345618440397</v>
          </cell>
          <cell r="BQ144">
            <v>2689.9488777082702</v>
          </cell>
          <cell r="BR144">
            <v>2757.1082080161063</v>
          </cell>
          <cell r="BS144">
            <v>2825.5280104492613</v>
          </cell>
          <cell r="BT144">
            <v>2895.2241786900759</v>
          </cell>
          <cell r="BU144">
            <v>2966.2130543477256</v>
          </cell>
          <cell r="BV144">
            <v>3038.5114392119594</v>
          </cell>
          <cell r="BW144">
            <v>3378.6581198603458</v>
          </cell>
          <cell r="BX144">
            <v>3453.0471698768479</v>
          </cell>
          <cell r="BY144">
            <v>3528.6704110357141</v>
          </cell>
          <cell r="BZ144">
            <v>3605.5456618097878</v>
          </cell>
          <cell r="CA144">
            <v>3683.6912328261451</v>
          </cell>
          <cell r="CB144">
            <v>3763.1259401567077</v>
          </cell>
          <cell r="CC144">
            <v>3843.8691189689534</v>
          </cell>
          <cell r="CD144">
            <v>3925.9406375462427</v>
          </cell>
          <cell r="CE144">
            <v>4009.3609116876073</v>
          </cell>
          <cell r="CF144">
            <v>4094.1509194970122</v>
          </cell>
          <cell r="CG144">
            <v>4180.3322165724767</v>
          </cell>
          <cell r="CH144">
            <v>4267.926951605632</v>
          </cell>
          <cell r="CI144">
            <v>4356.9578824026294</v>
          </cell>
          <cell r="CJ144">
            <v>4447.448392337571</v>
          </cell>
          <cell r="CK144">
            <v>4539.422507249973</v>
          </cell>
          <cell r="CL144">
            <v>4632.9049127980297</v>
          </cell>
          <cell r="CM144">
            <v>4727.9209722798278</v>
          </cell>
          <cell r="CN144">
            <v>4827.0188815263764</v>
          </cell>
          <cell r="CO144">
            <v>5362.1826387635865</v>
          </cell>
          <cell r="CP144">
            <v>5473.1047040835565</v>
          </cell>
          <cell r="CQ144">
            <v>5585.8802381610021</v>
          </cell>
          <cell r="CR144">
            <v>5700.5419255105116</v>
          </cell>
          <cell r="CS144">
            <v>5816.7588021583488</v>
          </cell>
          <cell r="CT144">
            <v>5934.2778321587557</v>
          </cell>
        </row>
        <row r="155">
          <cell r="AY155">
            <v>346.92002646750001</v>
          </cell>
          <cell r="AZ155">
            <v>362.94031175771744</v>
          </cell>
          <cell r="BA155">
            <v>380.17890871467392</v>
          </cell>
          <cell r="BB155">
            <v>396.65528613586952</v>
          </cell>
          <cell r="BC155">
            <v>411.39561043732408</v>
          </cell>
          <cell r="BD155">
            <v>427.52824255312817</v>
          </cell>
          <cell r="BE155">
            <v>443.13906865809548</v>
          </cell>
          <cell r="BF155">
            <v>459.07677502522847</v>
          </cell>
          <cell r="BG155">
            <v>475.34467594933318</v>
          </cell>
          <cell r="BH155">
            <v>491.94618039141119</v>
          </cell>
          <cell r="BI155">
            <v>508.8847945581889</v>
          </cell>
          <cell r="BJ155">
            <v>526.16412455339901</v>
          </cell>
          <cell r="BK155">
            <v>543.78787910270887</v>
          </cell>
          <cell r="BL155">
            <v>561.75987235424441</v>
          </cell>
          <cell r="BM155">
            <v>580.08402675670936</v>
          </cell>
          <cell r="BN155">
            <v>598.76437601716202</v>
          </cell>
          <cell r="BO155">
            <v>617.80506814055423</v>
          </cell>
          <cell r="BP155">
            <v>637.21036855321199</v>
          </cell>
          <cell r="BQ155">
            <v>656.98466331248108</v>
          </cell>
          <cell r="BR155">
            <v>677.13246240483193</v>
          </cell>
          <cell r="BS155">
            <v>697.65840313477838</v>
          </cell>
          <cell r="BT155">
            <v>718.56725360702274</v>
          </cell>
          <cell r="BU155">
            <v>739.86391630431763</v>
          </cell>
          <cell r="BV155">
            <v>761.55343176358781</v>
          </cell>
        </row>
        <row r="157">
          <cell r="AY157">
            <v>349</v>
          </cell>
          <cell r="AZ157"/>
          <cell r="BA157">
            <v>312.04000000000002</v>
          </cell>
          <cell r="BB157"/>
          <cell r="BC157">
            <v>359.47</v>
          </cell>
          <cell r="BD157">
            <v>338.1</v>
          </cell>
          <cell r="BE157"/>
          <cell r="BF157"/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RF"/>
      <sheetName val="ASR"/>
      <sheetName val="DNS"/>
      <sheetName val="HLR+HSS"/>
      <sheetName val="SMSC+MMSC"/>
      <sheetName val="VMS"/>
      <sheetName val="Firewall"/>
      <sheetName val="AAA"/>
      <sheetName val="JCE+VMSLink+Intersite"/>
      <sheetName val="Subs Info"/>
    </sheetNames>
    <sheetDataSet>
      <sheetData sheetId="0">
        <row r="6">
          <cell r="AQ6">
            <v>1956.11</v>
          </cell>
        </row>
      </sheetData>
      <sheetData sheetId="1">
        <row r="6">
          <cell r="AE6">
            <v>43180.502</v>
          </cell>
          <cell r="AQ6">
            <v>79263</v>
          </cell>
          <cell r="AR6">
            <v>64128</v>
          </cell>
          <cell r="AS6">
            <v>53213</v>
          </cell>
          <cell r="AT6">
            <v>45069</v>
          </cell>
          <cell r="AU6">
            <v>36638</v>
          </cell>
          <cell r="AV6">
            <v>32767</v>
          </cell>
          <cell r="AW6">
            <v>18207</v>
          </cell>
          <cell r="AX6">
            <v>8464</v>
          </cell>
          <cell r="AY6">
            <v>12128</v>
          </cell>
          <cell r="AZ6">
            <v>9808</v>
          </cell>
          <cell r="BA6">
            <v>9952</v>
          </cell>
          <cell r="BB6">
            <v>11200</v>
          </cell>
          <cell r="BC6">
            <v>10819</v>
          </cell>
          <cell r="BD6">
            <v>12345</v>
          </cell>
          <cell r="BE6">
            <v>12402.17</v>
          </cell>
          <cell r="BF6">
            <v>12571.609999999999</v>
          </cell>
          <cell r="BG6">
            <v>12547.86</v>
          </cell>
          <cell r="BH6">
            <v>15822.3</v>
          </cell>
          <cell r="BI6">
            <v>16062.66</v>
          </cell>
          <cell r="BJ6">
            <v>18752.419999999998</v>
          </cell>
          <cell r="BK6">
            <v>19730.150000000001</v>
          </cell>
        </row>
        <row r="7">
          <cell r="AQ7">
            <v>76508</v>
          </cell>
          <cell r="AR7">
            <v>64974</v>
          </cell>
          <cell r="AS7">
            <v>53877</v>
          </cell>
          <cell r="AT7">
            <v>40917</v>
          </cell>
          <cell r="AU7">
            <v>31939</v>
          </cell>
          <cell r="AV7">
            <v>27674</v>
          </cell>
          <cell r="AW7">
            <v>12037</v>
          </cell>
          <cell r="AX7">
            <v>4682</v>
          </cell>
          <cell r="AY7">
            <v>5552</v>
          </cell>
          <cell r="AZ7">
            <v>5128</v>
          </cell>
          <cell r="BA7">
            <v>5725</v>
          </cell>
          <cell r="BB7">
            <v>6080</v>
          </cell>
          <cell r="BC7">
            <v>6054</v>
          </cell>
          <cell r="BD7">
            <v>6094.34</v>
          </cell>
          <cell r="BE7">
            <v>6716.1600000000008</v>
          </cell>
          <cell r="BF7">
            <v>6633.77</v>
          </cell>
          <cell r="BG7">
            <v>9688.3999999999978</v>
          </cell>
          <cell r="BH7">
            <v>8265.52</v>
          </cell>
          <cell r="BI7">
            <v>12958.14</v>
          </cell>
          <cell r="BJ7">
            <v>9314.4500000000007</v>
          </cell>
          <cell r="BK7">
            <v>10814.37</v>
          </cell>
        </row>
        <row r="8">
          <cell r="AQ8">
            <v>75546</v>
          </cell>
          <cell r="AR8">
            <v>66843</v>
          </cell>
          <cell r="AS8">
            <v>56405</v>
          </cell>
          <cell r="AT8">
            <v>44502</v>
          </cell>
          <cell r="AU8">
            <v>38020</v>
          </cell>
          <cell r="AV8">
            <v>33400</v>
          </cell>
          <cell r="AW8">
            <v>18564</v>
          </cell>
          <cell r="AX8">
            <v>11201</v>
          </cell>
          <cell r="AY8">
            <v>14285</v>
          </cell>
          <cell r="AZ8">
            <v>12705</v>
          </cell>
          <cell r="BA8">
            <v>14962</v>
          </cell>
          <cell r="BB8">
            <v>14720</v>
          </cell>
          <cell r="BC8">
            <v>13600</v>
          </cell>
          <cell r="BD8">
            <v>13698</v>
          </cell>
          <cell r="BE8">
            <v>18454.690000000002</v>
          </cell>
          <cell r="BF8">
            <v>17605</v>
          </cell>
          <cell r="BG8">
            <v>15097.74</v>
          </cell>
          <cell r="BH8">
            <v>21227.15</v>
          </cell>
          <cell r="BI8">
            <v>23297.91</v>
          </cell>
          <cell r="BJ8">
            <v>25313.48</v>
          </cell>
          <cell r="BK8">
            <v>23686.71</v>
          </cell>
        </row>
      </sheetData>
      <sheetData sheetId="2"/>
      <sheetData sheetId="3"/>
      <sheetData sheetId="4"/>
      <sheetData sheetId="5"/>
      <sheetData sheetId="6">
        <row r="95">
          <cell r="AE95">
            <v>20080</v>
          </cell>
        </row>
      </sheetData>
      <sheetData sheetId="7"/>
      <sheetData sheetId="8">
        <row r="10">
          <cell r="AQ10">
            <v>63890</v>
          </cell>
        </row>
      </sheetData>
      <sheetData sheetId="9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bs"/>
      <sheetName val="Syniverse"/>
      <sheetName val="MHT-ES"/>
      <sheetName val="OnStar MDNS"/>
      <sheetName val="Cricket+OnStar+CCAR ASR"/>
      <sheetName val="ISP"/>
      <sheetName val="PCRF"/>
      <sheetName val="Cricket MDNS"/>
      <sheetName val="ASR5K+FOTA"/>
      <sheetName val="New Cricket JCE"/>
      <sheetName val="Sheet1"/>
      <sheetName val="New ISP"/>
      <sheetName val="FW"/>
      <sheetName val="M2M ASR5K"/>
      <sheetName val="Subs Mo"/>
      <sheetName val="Subs Qtr"/>
      <sheetName val="CCAR by month"/>
      <sheetName val="ASR5K with NewModel"/>
      <sheetName val="Non-Cricket JCE"/>
      <sheetName val="JCE"/>
      <sheetName val="L7 LB"/>
      <sheetName val="Layer7"/>
      <sheetName val="PCRF_MPE"/>
      <sheetName val="SMSC_SMPP"/>
      <sheetName val="ASR5K with Tethering+OnStar"/>
      <sheetName val="Intersite"/>
      <sheetName val="ASR5K with Tether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0">
          <cell r="AA30">
            <v>45521.127399936486</v>
          </cell>
        </row>
        <row r="54">
          <cell r="O54">
            <v>16963.205449678222</v>
          </cell>
          <cell r="P54">
            <v>18970.281952227197</v>
          </cell>
          <cell r="Q54">
            <v>24130.057043400695</v>
          </cell>
          <cell r="R54">
            <v>28498.972878614575</v>
          </cell>
          <cell r="S54">
            <v>30198.34420408713</v>
          </cell>
          <cell r="T54">
            <v>32018.914144377806</v>
          </cell>
          <cell r="U54">
            <v>33856.86514590084</v>
          </cell>
          <cell r="V54">
            <v>36257.702390846833</v>
          </cell>
          <cell r="W54">
            <v>40656.014607528195</v>
          </cell>
          <cell r="X54">
            <v>40735.653550593095</v>
          </cell>
          <cell r="Y54">
            <v>43019.500425258018</v>
          </cell>
          <cell r="Z54">
            <v>43029.588539590928</v>
          </cell>
          <cell r="AA54">
            <v>44342.285395136489</v>
          </cell>
          <cell r="AB54">
            <v>45254.983188046841</v>
          </cell>
          <cell r="AC54">
            <v>49782.479326399989</v>
          </cell>
          <cell r="AD54">
            <v>51453.208763793053</v>
          </cell>
          <cell r="AE54">
            <v>54677.718652044037</v>
          </cell>
          <cell r="AF54">
            <v>62914.302528550674</v>
          </cell>
          <cell r="AG54">
            <v>62516.623570588192</v>
          </cell>
          <cell r="AH54">
            <v>65428.996742652642</v>
          </cell>
          <cell r="AI54">
            <v>68291.561541111179</v>
          </cell>
          <cell r="AJ54">
            <v>71029.463320852141</v>
          </cell>
          <cell r="AK54">
            <v>73949.535061226561</v>
          </cell>
          <cell r="AL54">
            <v>77879.767799157518</v>
          </cell>
          <cell r="AM54">
            <v>75676.892675795432</v>
          </cell>
          <cell r="AN54">
            <v>69936.770395546104</v>
          </cell>
          <cell r="AO54">
            <v>56992.393323789394</v>
          </cell>
          <cell r="AP54">
            <v>46988.914197790793</v>
          </cell>
          <cell r="AQ54">
            <v>27277.443321400002</v>
          </cell>
          <cell r="AR54">
            <v>19514.587376399999</v>
          </cell>
          <cell r="AS54">
            <v>12647.630071399999</v>
          </cell>
          <cell r="AT54">
            <v>5490.3603664000011</v>
          </cell>
          <cell r="AU54">
            <v>5695.5159414000009</v>
          </cell>
          <cell r="AV54">
            <v>5900.6715164000007</v>
          </cell>
          <cell r="AW54">
            <v>6105.8270914000004</v>
          </cell>
          <cell r="AX54">
            <v>6310.9826664000002</v>
          </cell>
        </row>
        <row r="63">
          <cell r="O63">
            <v>25808.891615263998</v>
          </cell>
          <cell r="P63">
            <v>28869.652875754131</v>
          </cell>
          <cell r="Q63">
            <v>36659.462019181039</v>
          </cell>
          <cell r="R63">
            <v>43287.504724961866</v>
          </cell>
          <cell r="S63">
            <v>45894.670113170694</v>
          </cell>
          <cell r="T63">
            <v>48683.633423606705</v>
          </cell>
          <cell r="U63">
            <v>51544.804774851262</v>
          </cell>
          <cell r="V63">
            <v>55213.135482270256</v>
          </cell>
          <cell r="W63">
            <v>62441.714810892299</v>
          </cell>
          <cell r="X63">
            <v>62670.558025489641</v>
          </cell>
          <cell r="Y63">
            <v>66321.381686287015</v>
          </cell>
          <cell r="Z63">
            <v>66473.790087786387</v>
          </cell>
          <cell r="AA63">
            <v>68576.401601104735</v>
          </cell>
          <cell r="AB63">
            <v>70081.849520470263</v>
          </cell>
          <cell r="AC63">
            <v>77172.3697904</v>
          </cell>
          <cell r="AD63">
            <v>79875.558116489585</v>
          </cell>
          <cell r="AE63">
            <v>84909.417118866055</v>
          </cell>
          <cell r="AF63">
            <v>97473.042103626009</v>
          </cell>
          <cell r="AG63">
            <v>97128.248916682292</v>
          </cell>
          <cell r="AH63">
            <v>101748.21542477894</v>
          </cell>
          <cell r="AI63">
            <v>106281.4990224668</v>
          </cell>
          <cell r="AJ63">
            <v>110603.84424207822</v>
          </cell>
          <cell r="AK63">
            <v>115199.44475263986</v>
          </cell>
          <cell r="AL63">
            <v>121310.28675953625</v>
          </cell>
          <cell r="AM63">
            <v>118245.32224532648</v>
          </cell>
          <cell r="AN63">
            <v>109874.4869957858</v>
          </cell>
          <cell r="AO63">
            <v>90697.269558984088</v>
          </cell>
          <cell r="AP63">
            <v>75931.399040819524</v>
          </cell>
          <cell r="AQ63">
            <v>46603.540897066661</v>
          </cell>
          <cell r="AR63">
            <v>35198.605150399999</v>
          </cell>
          <cell r="AS63">
            <v>25137.517363733336</v>
          </cell>
          <cell r="AT63">
            <v>14640.960977066668</v>
          </cell>
          <cell r="AU63">
            <v>15188.042510400002</v>
          </cell>
          <cell r="AV63">
            <v>15735.124043733336</v>
          </cell>
          <cell r="AW63">
            <v>16282.205577066668</v>
          </cell>
          <cell r="AX63">
            <v>16829.287110400001</v>
          </cell>
        </row>
        <row r="85">
          <cell r="V85">
            <v>54976.05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Input"/>
      <sheetName val="Subs"/>
      <sheetName val="CCAR MDNS"/>
      <sheetName val="ASR5KFOTA"/>
      <sheetName val="APN DNS"/>
      <sheetName val="APN DNS TPS breakdown"/>
      <sheetName val="CALEA"/>
      <sheetName val="POD1 AT&amp;T-AAA"/>
      <sheetName val="POD3 EE"/>
      <sheetName val="POD6 - OnStar"/>
      <sheetName val="POD10 VIMP"/>
      <sheetName val="POD10 TELSTRA"/>
      <sheetName val="POD4 ETISALAT"/>
      <sheetName val="POD11 EDO(AT&amp;T)"/>
      <sheetName val="_SSC"/>
    </sheetNames>
    <sheetDataSet>
      <sheetData sheetId="0">
        <row r="1">
          <cell r="B1" t="str">
            <v>Operator</v>
          </cell>
          <cell r="C1" t="str">
            <v>Category</v>
          </cell>
          <cell r="D1" t="str">
            <v>Integration Type</v>
          </cell>
          <cell r="E1" t="str">
            <v>POD</v>
          </cell>
          <cell r="F1">
            <v>42979</v>
          </cell>
          <cell r="G1">
            <v>43009</v>
          </cell>
          <cell r="H1">
            <v>43040</v>
          </cell>
          <cell r="I1">
            <v>43070</v>
          </cell>
          <cell r="J1">
            <v>43101</v>
          </cell>
          <cell r="K1">
            <v>43132</v>
          </cell>
          <cell r="L1">
            <v>43160</v>
          </cell>
          <cell r="M1">
            <v>43191</v>
          </cell>
          <cell r="N1">
            <v>43221</v>
          </cell>
          <cell r="O1">
            <v>43252</v>
          </cell>
          <cell r="P1">
            <v>43282</v>
          </cell>
          <cell r="Q1">
            <v>43313</v>
          </cell>
          <cell r="R1">
            <v>43344</v>
          </cell>
          <cell r="S1">
            <v>43374</v>
          </cell>
          <cell r="T1">
            <v>43405</v>
          </cell>
          <cell r="U1">
            <v>43435</v>
          </cell>
          <cell r="V1">
            <v>43466</v>
          </cell>
          <cell r="W1">
            <v>43497</v>
          </cell>
          <cell r="X1">
            <v>43525</v>
          </cell>
          <cell r="Y1">
            <v>43556</v>
          </cell>
          <cell r="Z1">
            <v>43586</v>
          </cell>
          <cell r="AA1">
            <v>43617</v>
          </cell>
          <cell r="AB1">
            <v>43647</v>
          </cell>
          <cell r="AC1">
            <v>43678</v>
          </cell>
          <cell r="AD1">
            <v>43709</v>
          </cell>
          <cell r="AE1">
            <v>43739</v>
          </cell>
          <cell r="AF1">
            <v>43770</v>
          </cell>
          <cell r="AG1">
            <v>43800</v>
          </cell>
          <cell r="AH1">
            <v>43831</v>
          </cell>
          <cell r="AI1">
            <v>43862</v>
          </cell>
          <cell r="AJ1">
            <v>43891</v>
          </cell>
          <cell r="AK1">
            <v>43922</v>
          </cell>
          <cell r="AL1">
            <v>43952</v>
          </cell>
          <cell r="AM1">
            <v>43983</v>
          </cell>
          <cell r="AN1">
            <v>44013</v>
          </cell>
          <cell r="AO1">
            <v>44044</v>
          </cell>
          <cell r="AP1">
            <v>44075</v>
          </cell>
          <cell r="AQ1">
            <v>44105</v>
          </cell>
          <cell r="AR1">
            <v>44136</v>
          </cell>
          <cell r="AS1">
            <v>44166</v>
          </cell>
          <cell r="AT1">
            <v>44197</v>
          </cell>
          <cell r="AU1">
            <v>44228</v>
          </cell>
          <cell r="AV1">
            <v>44256</v>
          </cell>
          <cell r="AW1">
            <v>44287</v>
          </cell>
          <cell r="AX1">
            <v>44317</v>
          </cell>
          <cell r="AY1">
            <v>44348</v>
          </cell>
          <cell r="AZ1">
            <v>44378</v>
          </cell>
          <cell r="BA1">
            <v>44409</v>
          </cell>
          <cell r="BB1">
            <v>44440</v>
          </cell>
          <cell r="BC1">
            <v>44470</v>
          </cell>
          <cell r="BD1">
            <v>44501</v>
          </cell>
          <cell r="BE1">
            <v>44531</v>
          </cell>
          <cell r="BF1">
            <v>44562</v>
          </cell>
          <cell r="BG1">
            <v>44593</v>
          </cell>
          <cell r="BH1">
            <v>44621</v>
          </cell>
          <cell r="BI1">
            <v>44652</v>
          </cell>
          <cell r="BJ1">
            <v>44682</v>
          </cell>
          <cell r="BK1">
            <v>44713</v>
          </cell>
          <cell r="BL1">
            <v>44743</v>
          </cell>
        </row>
        <row r="2">
          <cell r="A2" t="str">
            <v>Acloud-IoT</v>
          </cell>
          <cell r="B2" t="str">
            <v>Acloud</v>
          </cell>
          <cell r="C2" t="str">
            <v>IoT</v>
          </cell>
          <cell r="D2" t="str">
            <v>v2</v>
          </cell>
          <cell r="E2">
            <v>9</v>
          </cell>
          <cell r="F2">
            <v>16.216450999999999</v>
          </cell>
          <cell r="G2">
            <v>18.324425000000002</v>
          </cell>
          <cell r="H2">
            <v>20.756398999999998</v>
          </cell>
          <cell r="I2">
            <v>21.912873000000001</v>
          </cell>
          <cell r="J2">
            <v>22.512370000000001</v>
          </cell>
          <cell r="K2">
            <v>23.801475</v>
          </cell>
          <cell r="L2">
            <v>23.699515999999999</v>
          </cell>
          <cell r="M2">
            <v>25.522675</v>
          </cell>
          <cell r="N2">
            <v>26.565272</v>
          </cell>
          <cell r="O2">
            <v>28.130821000000001</v>
          </cell>
          <cell r="P2">
            <v>28.26821</v>
          </cell>
          <cell r="Q2">
            <v>28.983626000000001</v>
          </cell>
          <cell r="R2">
            <v>30.022438000000001</v>
          </cell>
          <cell r="S2">
            <v>30.636956999999999</v>
          </cell>
          <cell r="T2">
            <v>29.105342</v>
          </cell>
          <cell r="U2">
            <v>28.613389999999999</v>
          </cell>
          <cell r="V2">
            <v>28.112331999999999</v>
          </cell>
          <cell r="W2">
            <v>26.454788000000001</v>
          </cell>
          <cell r="X2">
            <v>25.661144360000002</v>
          </cell>
          <cell r="Y2">
            <v>24.8913100292</v>
          </cell>
          <cell r="Z2">
            <v>24.144570728323998</v>
          </cell>
          <cell r="AA2">
            <v>23.420233606474277</v>
          </cell>
          <cell r="AB2">
            <v>23.65443594253902</v>
          </cell>
          <cell r="AC2">
            <v>23.890980301964412</v>
          </cell>
          <cell r="AD2">
            <v>24.129890104984057</v>
          </cell>
          <cell r="AE2">
            <v>24.371189006033898</v>
          </cell>
          <cell r="AF2">
            <v>24.614900896094237</v>
          </cell>
          <cell r="AG2">
            <v>24.861049905055179</v>
          </cell>
          <cell r="AH2">
            <v>25.109660404105732</v>
          </cell>
          <cell r="AI2">
            <v>25.360757008146788</v>
          </cell>
          <cell r="AJ2">
            <v>25.614364578228255</v>
          </cell>
          <cell r="AK2">
            <v>25.870508224010539</v>
          </cell>
          <cell r="AL2">
            <v>26.129213306250644</v>
          </cell>
          <cell r="AM2">
            <v>26.390505439313152</v>
          </cell>
          <cell r="AN2">
            <v>26.654410493706283</v>
          </cell>
          <cell r="AO2">
            <v>26.920954598643345</v>
          </cell>
          <cell r="AP2">
            <v>27.190164144629779</v>
          </cell>
          <cell r="AQ2">
            <v>27.462065786076078</v>
          </cell>
          <cell r="AR2">
            <v>27.73668644393684</v>
          </cell>
          <cell r="AS2">
            <v>28.014053308376209</v>
          </cell>
          <cell r="AT2">
            <v>28.294193841459972</v>
          </cell>
          <cell r="AU2">
            <v>28.57713577987457</v>
          </cell>
          <cell r="AV2">
            <v>28.862907137673318</v>
          </cell>
          <cell r="AW2">
            <v>29.15153620905005</v>
          </cell>
          <cell r="AX2">
            <v>29.44305157114055</v>
          </cell>
          <cell r="AY2">
            <v>29.737482086851955</v>
          </cell>
          <cell r="AZ2">
            <v>29.737482086851955</v>
          </cell>
          <cell r="BA2">
            <v>29.737482086851955</v>
          </cell>
          <cell r="BB2">
            <v>29.737482086851955</v>
          </cell>
          <cell r="BC2">
            <v>29.737482086851955</v>
          </cell>
          <cell r="BD2">
            <v>29.737482086851955</v>
          </cell>
          <cell r="BE2">
            <v>29.737482086851955</v>
          </cell>
          <cell r="BF2">
            <v>29.737482086851955</v>
          </cell>
          <cell r="BG2">
            <v>29.737482086851955</v>
          </cell>
          <cell r="BH2">
            <v>29.737482086851955</v>
          </cell>
          <cell r="BI2">
            <v>29.737482086851955</v>
          </cell>
          <cell r="BJ2">
            <v>29.737482086851955</v>
          </cell>
          <cell r="BK2">
            <v>29.737482086851955</v>
          </cell>
          <cell r="BL2">
            <v>29.737482086851955</v>
          </cell>
        </row>
        <row r="3">
          <cell r="A3" t="str">
            <v>Asia Pacific Telecom-IoT</v>
          </cell>
          <cell r="B3" t="str">
            <v>Asia Pacific Telecom</v>
          </cell>
          <cell r="C3" t="str">
            <v>IoT</v>
          </cell>
          <cell r="D3" t="str">
            <v>1c</v>
          </cell>
          <cell r="E3">
            <v>7</v>
          </cell>
          <cell r="F3">
            <v>2.0799999999999999E-4</v>
          </cell>
          <cell r="G3">
            <v>3.0200000000000002E-4</v>
          </cell>
          <cell r="H3">
            <v>3.2400000000000001E-4</v>
          </cell>
          <cell r="I3">
            <v>4.8500000000000003E-4</v>
          </cell>
          <cell r="J3">
            <v>4.4299999999999998E-4</v>
          </cell>
          <cell r="K3">
            <v>5.44E-4</v>
          </cell>
          <cell r="L3">
            <v>6.7100000000000005E-4</v>
          </cell>
          <cell r="M3">
            <v>9.2900000000000003E-4</v>
          </cell>
          <cell r="N3">
            <v>1.209E-3</v>
          </cell>
          <cell r="O3">
            <v>1.2539999999999999E-3</v>
          </cell>
          <cell r="P3">
            <v>0</v>
          </cell>
          <cell r="Q3">
            <v>1.297E-3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</row>
        <row r="4">
          <cell r="A4" t="str">
            <v>AT&amp;T Mobility-IoT</v>
          </cell>
          <cell r="B4" t="str">
            <v>AT&amp;T Mobility</v>
          </cell>
          <cell r="C4" t="str">
            <v>IoT</v>
          </cell>
          <cell r="D4" t="str">
            <v>1b</v>
          </cell>
          <cell r="E4">
            <v>1</v>
          </cell>
          <cell r="F4">
            <v>5.9703980000000003</v>
          </cell>
          <cell r="G4">
            <v>6.1760419999999998</v>
          </cell>
          <cell r="H4">
            <v>6.3961860000000001</v>
          </cell>
          <cell r="I4">
            <v>6.5838640000000002</v>
          </cell>
          <cell r="J4">
            <v>6.7390869999999996</v>
          </cell>
          <cell r="K4">
            <v>6.9665309999999998</v>
          </cell>
          <cell r="L4">
            <v>7.1896909999999998</v>
          </cell>
          <cell r="M4">
            <v>7.3670689999999999</v>
          </cell>
          <cell r="N4">
            <v>7.5571659999999996</v>
          </cell>
          <cell r="O4">
            <v>7.6598430000000004</v>
          </cell>
          <cell r="P4">
            <v>7.8786829999999997</v>
          </cell>
          <cell r="Q4">
            <v>8.1201589999999992</v>
          </cell>
          <cell r="R4">
            <v>8.1165363699186841</v>
          </cell>
          <cell r="S4">
            <v>8.6913680000000006</v>
          </cell>
          <cell r="T4">
            <v>8.8185796613551233</v>
          </cell>
          <cell r="U4">
            <v>8.9560355217883032</v>
          </cell>
          <cell r="V4">
            <v>9.0844717336746506</v>
          </cell>
          <cell r="W4">
            <v>9.2186873825725808</v>
          </cell>
          <cell r="X4">
            <v>9.3587504565561765</v>
          </cell>
          <cell r="Y4">
            <v>9.5047390455807044</v>
          </cell>
          <cell r="Z4">
            <v>9.6567406893743737</v>
          </cell>
          <cell r="AA4">
            <v>9.8148519398670935</v>
          </cell>
          <cell r="AB4">
            <v>9.9791780550028655</v>
          </cell>
          <cell r="AC4">
            <v>10.149832787239962</v>
          </cell>
          <cell r="AD4">
            <v>10.326938244910272</v>
          </cell>
          <cell r="AE4">
            <v>10.51062481139147</v>
          </cell>
          <cell r="AF4">
            <v>10.701031111102054</v>
          </cell>
          <cell r="AG4">
            <v>10.898304014104262</v>
          </cell>
          <cell r="AH4">
            <v>11.102598673109997</v>
          </cell>
          <cell r="AI4">
            <v>11.313568206222625</v>
          </cell>
          <cell r="AJ4">
            <v>11.528511882886008</v>
          </cell>
          <cell r="AK4">
            <v>11.750917633285459</v>
          </cell>
          <cell r="AL4">
            <v>11.980973147791543</v>
          </cell>
          <cell r="AM4">
            <v>12.218874911296862</v>
          </cell>
          <cell r="AN4">
            <v>12.464828366418374</v>
          </cell>
          <cell r="AO4">
            <v>12.719048092353347</v>
          </cell>
          <cell r="AP4">
            <v>12.981757998745122</v>
          </cell>
          <cell r="AQ4">
            <v>13.253191534101513</v>
          </cell>
          <cell r="AR4">
            <v>13.533591908457071</v>
          </cell>
          <cell r="AS4">
            <v>13.823212330089671</v>
          </cell>
          <cell r="AT4">
            <v>14.122316256198518</v>
          </cell>
          <cell r="AU4">
            <v>14.431177657530368</v>
          </cell>
          <cell r="AV4">
            <v>14.750081297006718</v>
          </cell>
          <cell r="AW4">
            <v>15.079323022461306</v>
          </cell>
          <cell r="AX4">
            <v>15.419210073645381</v>
          </cell>
          <cell r="AY4">
            <v>15.758154538947329</v>
          </cell>
          <cell r="AZ4">
            <v>16.108103681001555</v>
          </cell>
          <cell r="BA4">
            <v>16.466273375171252</v>
          </cell>
          <cell r="BB4">
            <v>16.832856859341401</v>
          </cell>
          <cell r="BC4">
            <v>17.207239667727897</v>
          </cell>
          <cell r="BD4">
            <v>17.588756500628119</v>
          </cell>
          <cell r="BE4">
            <v>17.979872170719684</v>
          </cell>
          <cell r="BF4">
            <v>18.379524862815192</v>
          </cell>
          <cell r="BG4">
            <v>18.788066984882743</v>
          </cell>
          <cell r="BH4">
            <v>19.205526282435045</v>
          </cell>
          <cell r="BI4">
            <v>19.632198460896721</v>
          </cell>
          <cell r="BJ4">
            <v>20.068582801134323</v>
          </cell>
          <cell r="BK4">
            <v>20.514563876347022</v>
          </cell>
          <cell r="BL4">
            <v>20.970456992070325</v>
          </cell>
        </row>
        <row r="5">
          <cell r="A5" t="str">
            <v>AT&amp;T Mobility - IOT-IoT</v>
          </cell>
          <cell r="B5" t="str">
            <v>AT&amp;T Mobility - IOT</v>
          </cell>
          <cell r="C5" t="str">
            <v>IoT</v>
          </cell>
          <cell r="D5" t="str">
            <v>v2</v>
          </cell>
          <cell r="E5">
            <v>11</v>
          </cell>
          <cell r="F5">
            <v>0.58642399999999995</v>
          </cell>
          <cell r="G5">
            <v>0.71975699999999998</v>
          </cell>
          <cell r="H5">
            <v>0.68162599999999995</v>
          </cell>
          <cell r="I5">
            <v>0.84705399999999997</v>
          </cell>
          <cell r="J5">
            <v>1.141613</v>
          </cell>
          <cell r="K5">
            <v>1.662299</v>
          </cell>
          <cell r="L5">
            <v>11.220074</v>
          </cell>
          <cell r="M5">
            <v>11.565249</v>
          </cell>
          <cell r="N5">
            <v>14.834602</v>
          </cell>
          <cell r="O5">
            <v>15.282446</v>
          </cell>
          <cell r="P5">
            <v>18.057846999999999</v>
          </cell>
          <cell r="Q5">
            <v>18.736177000000001</v>
          </cell>
          <cell r="R5">
            <v>20.011953999999999</v>
          </cell>
          <cell r="S5">
            <v>20.236908</v>
          </cell>
          <cell r="T5">
            <v>20.368500000000001</v>
          </cell>
          <cell r="U5">
            <v>20.443163999999999</v>
          </cell>
          <cell r="V5">
            <v>20.765236999999999</v>
          </cell>
          <cell r="W5">
            <v>21.287196114450204</v>
          </cell>
          <cell r="X5">
            <v>21.474674582201747</v>
          </cell>
          <cell r="Y5">
            <v>22.075151622218975</v>
          </cell>
          <cell r="Z5">
            <v>22.251031137861091</v>
          </cell>
          <cell r="AA5">
            <v>22.432414417713574</v>
          </cell>
          <cell r="AB5">
            <v>22.619412217180976</v>
          </cell>
          <cell r="AC5">
            <v>22.815844105448036</v>
          </cell>
          <cell r="AD5">
            <v>23.014438000145365</v>
          </cell>
          <cell r="AE5">
            <v>23.21902983718708</v>
          </cell>
          <cell r="AF5">
            <v>23.429763340022568</v>
          </cell>
          <cell r="AG5">
            <v>23.646789863771847</v>
          </cell>
          <cell r="AH5">
            <v>23.870268297255112</v>
          </cell>
          <cell r="AI5">
            <v>24.100365011015406</v>
          </cell>
          <cell r="AJ5">
            <v>24.337253842886557</v>
          </cell>
          <cell r="AK5">
            <v>24.581116115019856</v>
          </cell>
          <cell r="AL5">
            <v>24.832140677912367</v>
          </cell>
          <cell r="AM5">
            <v>25.090523978117368</v>
          </cell>
          <cell r="AN5">
            <v>25.35647014712281</v>
          </cell>
          <cell r="AO5">
            <v>25.630191109462682</v>
          </cell>
          <cell r="AP5">
            <v>25.911906708551147</v>
          </cell>
          <cell r="AQ5">
            <v>26.201844849047053</v>
          </cell>
          <cell r="AR5">
            <v>26.500241654799673</v>
          </cell>
          <cell r="AS5">
            <v>26.807341641616766</v>
          </cell>
          <cell r="AT5">
            <v>27.123397904248542</v>
          </cell>
          <cell r="AU5">
            <v>27.448672317105675</v>
          </cell>
          <cell r="AV5">
            <v>27.783435748333304</v>
          </cell>
          <cell r="AW5">
            <v>28.127968286951376</v>
          </cell>
          <cell r="AX5">
            <v>28.482559482847609</v>
          </cell>
          <cell r="AY5">
            <v>28.847508599475997</v>
          </cell>
          <cell r="AZ5">
            <v>29.223124879172378</v>
          </cell>
          <cell r="BA5">
            <v>29.609727821051461</v>
          </cell>
          <cell r="BB5">
            <v>30.007647471497037</v>
          </cell>
          <cell r="BC5">
            <v>30.41722472730012</v>
          </cell>
          <cell r="BD5">
            <v>30.838811651539519</v>
          </cell>
          <cell r="BE5">
            <v>31.266241828616192</v>
          </cell>
          <cell r="BF5">
            <v>31.699596246819276</v>
          </cell>
          <cell r="BG5">
            <v>32.138957016946762</v>
          </cell>
          <cell r="BH5">
            <v>32.584407387863607</v>
          </cell>
          <cell r="BI5">
            <v>33.036031762275506</v>
          </cell>
          <cell r="BJ5">
            <v>33.493915712721275</v>
          </cell>
          <cell r="BK5">
            <v>33.958145997786907</v>
          </cell>
          <cell r="BL5">
            <v>34.428810578544351</v>
          </cell>
        </row>
        <row r="6">
          <cell r="A6" t="str">
            <v>AT&amp;T Onstar-</v>
          </cell>
          <cell r="B6" t="str">
            <v>AT&amp;T Onstar</v>
          </cell>
          <cell r="C6"/>
          <cell r="D6" t="str">
            <v>1c</v>
          </cell>
          <cell r="E6">
            <v>6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</row>
        <row r="7">
          <cell r="A7" t="str">
            <v>Bell Mobility Inc.-IoT</v>
          </cell>
          <cell r="B7" t="str">
            <v>Bell Mobility Inc.</v>
          </cell>
          <cell r="C7" t="str">
            <v>IoT</v>
          </cell>
          <cell r="D7" t="str">
            <v>1c</v>
          </cell>
          <cell r="E7">
            <v>7</v>
          </cell>
          <cell r="F7">
            <v>0.10727399999999999</v>
          </cell>
          <cell r="G7">
            <v>0.114984</v>
          </cell>
          <cell r="H7">
            <v>0.13086200000000001</v>
          </cell>
          <cell r="I7">
            <v>0.13995199999999999</v>
          </cell>
          <cell r="J7">
            <v>0.148919</v>
          </cell>
          <cell r="K7">
            <v>0.15522900000000001</v>
          </cell>
          <cell r="L7">
            <v>0.16454299999999999</v>
          </cell>
          <cell r="M7">
            <v>0.169847</v>
          </cell>
          <cell r="N7">
            <v>0.18202399999999999</v>
          </cell>
          <cell r="O7">
            <v>0.203542</v>
          </cell>
          <cell r="P7">
            <v>0.22625000000000001</v>
          </cell>
          <cell r="Q7">
            <v>0.234374</v>
          </cell>
          <cell r="R7">
            <v>0.245673</v>
          </cell>
          <cell r="S7">
            <v>0.26000600000000001</v>
          </cell>
          <cell r="T7">
            <v>0.284688</v>
          </cell>
          <cell r="U7">
            <v>0.28732400000000002</v>
          </cell>
          <cell r="V7">
            <v>0.29885800000000001</v>
          </cell>
          <cell r="W7">
            <v>0.30531817973167885</v>
          </cell>
          <cell r="X7">
            <v>0.31202512319944731</v>
          </cell>
          <cell r="Y7">
            <v>0.31898164625310632</v>
          </cell>
          <cell r="Z7">
            <v>0.32619171100179822</v>
          </cell>
          <cell r="AA7">
            <v>0.33365988659345774</v>
          </cell>
          <cell r="AB7">
            <v>0.34139120182824656</v>
          </cell>
          <cell r="AC7">
            <v>0.34939108494850596</v>
          </cell>
          <cell r="AD7">
            <v>0.35766533071391976</v>
          </cell>
          <cell r="AE7">
            <v>0.36622007986183963</v>
          </cell>
          <cell r="AF7">
            <v>0.37506180572913983</v>
          </cell>
          <cell r="AG7">
            <v>0.38419730557545223</v>
          </cell>
          <cell r="AH7">
            <v>0.39363369523141306</v>
          </cell>
          <cell r="AI7">
            <v>0.40337840622517113</v>
          </cell>
          <cell r="AJ7">
            <v>0.41343918483214054</v>
          </cell>
          <cell r="AK7">
            <v>0.42382409266604282</v>
          </cell>
          <cell r="AL7">
            <v>0.43454150853806006</v>
          </cell>
          <cell r="AM7">
            <v>0.44560013138290644</v>
          </cell>
          <cell r="AN7">
            <v>0.45700898410045737</v>
          </cell>
          <cell r="AO7">
            <v>0.46877741819738633</v>
          </cell>
          <cell r="AP7">
            <v>0.48091511913976032</v>
          </cell>
          <cell r="AQ7">
            <v>0.493432112347651</v>
          </cell>
          <cell r="AR7">
            <v>0.50633876977820869</v>
          </cell>
          <cell r="AS7">
            <v>0.51964581705576762</v>
          </cell>
          <cell r="AT7">
            <v>0.53336434111699949</v>
          </cell>
          <cell r="AU7">
            <v>0.5475057983467192</v>
          </cell>
          <cell r="AV7">
            <v>0.56208202318598133</v>
          </cell>
          <cell r="AW7">
            <v>0.5771052371990355</v>
          </cell>
          <cell r="AX7">
            <v>0.59258805858963015</v>
          </cell>
          <cell r="AY7">
            <v>0.60854351216050717</v>
          </cell>
          <cell r="AZ7">
            <v>0.62498503971258812</v>
          </cell>
          <cell r="BA7">
            <v>0.64192651088264552</v>
          </cell>
          <cell r="BB7">
            <v>0.6593822344201834</v>
          </cell>
          <cell r="BC7">
            <v>0.6773669699058894</v>
          </cell>
          <cell r="BD7">
            <v>0.69589593991546905</v>
          </cell>
          <cell r="BE7">
            <v>0.71493175886346616</v>
          </cell>
          <cell r="BF7">
            <v>0.7344882913007027</v>
          </cell>
          <cell r="BG7">
            <v>0.75457978103453027</v>
          </cell>
          <cell r="BH7">
            <v>0.77522086150316671</v>
          </cell>
          <cell r="BI7">
            <v>0.79642656643381649</v>
          </cell>
          <cell r="BJ7">
            <v>0.81821234079233729</v>
          </cell>
          <cell r="BK7">
            <v>0.84059405203242843</v>
          </cell>
          <cell r="BL7">
            <v>0.86358800165253435</v>
          </cell>
        </row>
        <row r="8">
          <cell r="A8" t="str">
            <v>Claro - Argentina-IoT</v>
          </cell>
          <cell r="B8" t="str">
            <v>Claro - Argentina</v>
          </cell>
          <cell r="C8" t="str">
            <v>IoT</v>
          </cell>
          <cell r="D8" t="str">
            <v>1c</v>
          </cell>
          <cell r="E8">
            <v>1</v>
          </cell>
          <cell r="F8">
            <v>6.0907999999999997E-2</v>
          </cell>
          <cell r="G8">
            <v>6.4846000000000001E-2</v>
          </cell>
          <cell r="H8">
            <v>6.9043999999999994E-2</v>
          </cell>
          <cell r="I8">
            <v>7.3270000000000002E-2</v>
          </cell>
          <cell r="J8">
            <v>7.6018000000000002E-2</v>
          </cell>
          <cell r="K8">
            <v>7.9408000000000006E-2</v>
          </cell>
          <cell r="L8">
            <v>8.3511000000000002E-2</v>
          </cell>
          <cell r="M8">
            <v>8.6271E-2</v>
          </cell>
          <cell r="N8">
            <v>9.0059E-2</v>
          </cell>
          <cell r="O8">
            <v>9.3977000000000005E-2</v>
          </cell>
          <cell r="P8">
            <v>0.18235100000000001</v>
          </cell>
          <cell r="Q8">
            <v>9.7545000000000007E-2</v>
          </cell>
          <cell r="R8">
            <v>0.10230499999999999</v>
          </cell>
          <cell r="S8">
            <v>0.105822</v>
          </cell>
          <cell r="T8">
            <v>0.11366999999999999</v>
          </cell>
          <cell r="U8">
            <v>0.116159</v>
          </cell>
          <cell r="V8">
            <v>0.12411</v>
          </cell>
          <cell r="W8">
            <v>0.11953250780383122</v>
          </cell>
          <cell r="X8">
            <v>0.11523673177849805</v>
          </cell>
          <cell r="Y8">
            <v>0.1112067034376972</v>
          </cell>
          <cell r="Z8">
            <v>0.10742757088125562</v>
          </cell>
          <cell r="AA8">
            <v>0.10388551842850272</v>
          </cell>
          <cell r="AB8">
            <v>0.1005676925551194</v>
          </cell>
          <cell r="AC8">
            <v>9.746213360728255E-2</v>
          </cell>
          <cell r="AD8">
            <v>9.4557712815121514E-2</v>
          </cell>
          <cell r="AE8">
            <v>9.1844074170754741E-2</v>
          </cell>
          <cell r="AF8">
            <v>8.9311580775063806E-2</v>
          </cell>
          <cell r="AG8">
            <v>8.6951265292381327E-2</v>
          </cell>
          <cell r="AH8">
            <v>8.4754784183858484E-2</v>
          </cell>
          <cell r="AI8">
            <v>8.2714375418816266E-2</v>
          </cell>
          <cell r="AJ8">
            <v>8.0822819389205255E-2</v>
          </cell>
          <cell r="AK8">
            <v>7.9073402775689833E-2</v>
          </cell>
          <cell r="AL8">
            <v>7.7459885135097772E-2</v>
          </cell>
          <cell r="AM8">
            <v>7.5976467998252778E-2</v>
          </cell>
          <cell r="AN8">
            <v>7.4617766284738402E-2</v>
          </cell>
          <cell r="AO8">
            <v>7.3378781857106987E-2</v>
          </cell>
          <cell r="AP8">
            <v>7.2254879051591531E-2</v>
          </cell>
          <cell r="AQ8">
            <v>7.1241762035654993E-2</v>
          </cell>
          <cell r="AR8">
            <v>7.0335453854830254E-2</v>
          </cell>
          <cell r="AS8">
            <v>6.9532277042383475E-2</v>
          </cell>
          <cell r="AT8">
            <v>6.8828835675468977E-2</v>
          </cell>
          <cell r="AU8">
            <v>6.8221998770721007E-2</v>
          </cell>
          <cell r="AV8">
            <v>6.7708884920729642E-2</v>
          </cell>
          <cell r="AW8">
            <v>6.7286848080642434E-2</v>
          </cell>
          <cell r="AX8">
            <v>6.6953464421282999E-2</v>
          </cell>
          <cell r="AY8">
            <v>6.6706520171744277E-2</v>
          </cell>
          <cell r="AZ8">
            <v>6.6544000380443127E-2</v>
          </cell>
          <cell r="BA8">
            <v>6.6464078529166165E-2</v>
          </cell>
          <cell r="BB8">
            <v>6.6465106939735077E-2</v>
          </cell>
          <cell r="BC8">
            <v>6.6545607917606817E-2</v>
          </cell>
          <cell r="BD8">
            <v>6.6704265581045058E-2</v>
          </cell>
          <cell r="BE8">
            <v>6.6863301515190487E-2</v>
          </cell>
          <cell r="BF8">
            <v>6.7022716621914002E-2</v>
          </cell>
          <cell r="BG8">
            <v>6.7182511805236725E-2</v>
          </cell>
          <cell r="BH8">
            <v>6.7342687971335136E-2</v>
          </cell>
          <cell r="BI8">
            <v>6.7503246028546238E-2</v>
          </cell>
          <cell r="BJ8">
            <v>6.7664186887372649E-2</v>
          </cell>
          <cell r="BK8">
            <v>6.7825511460487833E-2</v>
          </cell>
          <cell r="BL8">
            <v>6.7987220662741238E-2</v>
          </cell>
        </row>
        <row r="9">
          <cell r="A9" t="str">
            <v>Claro Brazil-IoT</v>
          </cell>
          <cell r="B9" t="str">
            <v>Claro Brazil</v>
          </cell>
          <cell r="C9" t="str">
            <v>IoT</v>
          </cell>
          <cell r="D9" t="str">
            <v>1c</v>
          </cell>
          <cell r="E9">
            <v>7</v>
          </cell>
          <cell r="F9">
            <v>1.0139E-2</v>
          </cell>
          <cell r="G9">
            <v>1.3712999999999999E-2</v>
          </cell>
          <cell r="H9">
            <v>1.4222E-2</v>
          </cell>
          <cell r="I9">
            <v>2.5569999999999999E-2</v>
          </cell>
          <cell r="J9">
            <v>2.2020999999999999E-2</v>
          </cell>
          <cell r="K9">
            <v>2.3555E-2</v>
          </cell>
          <cell r="L9">
            <v>2.7141999999999999E-2</v>
          </cell>
          <cell r="M9">
            <v>3.8453000000000001E-2</v>
          </cell>
          <cell r="N9">
            <v>4.5530000000000001E-2</v>
          </cell>
          <cell r="O9">
            <v>7.6593999999999995E-2</v>
          </cell>
          <cell r="P9">
            <v>8.3821999999999994E-2</v>
          </cell>
          <cell r="Q9">
            <v>0.10399700000000001</v>
          </cell>
          <cell r="R9">
            <v>0.17749500000000001</v>
          </cell>
          <cell r="S9">
            <v>0.17999799999999999</v>
          </cell>
          <cell r="T9">
            <v>0.19306999999999999</v>
          </cell>
          <cell r="U9">
            <v>0.22997500000000001</v>
          </cell>
          <cell r="V9">
            <v>0.23196900000000001</v>
          </cell>
          <cell r="W9">
            <v>0.22912030876195733</v>
          </cell>
          <cell r="X9">
            <v>0.22698271264411715</v>
          </cell>
          <cell r="Y9">
            <v>0.22546328626839038</v>
          </cell>
          <cell r="Z9">
            <v>0.22448341447555525</v>
          </cell>
          <cell r="AA9">
            <v>0.22397660971899117</v>
          </cell>
          <cell r="AB9">
            <v>0.22388666889926845</v>
          </cell>
          <cell r="AC9">
            <v>0.22416611624642141</v>
          </cell>
          <cell r="AD9">
            <v>0.22477488734975701</v>
          </cell>
          <cell r="AE9">
            <v>0.22567921656409659</v>
          </cell>
          <cell r="AF9">
            <v>0.22685069600732283</v>
          </cell>
          <cell r="AG9">
            <v>0.22826547939183969</v>
          </cell>
          <cell r="AH9">
            <v>0.22990360815682437</v>
          </cell>
          <cell r="AI9">
            <v>0.23174844091850691</v>
          </cell>
          <cell r="AJ9">
            <v>0.233786170240667</v>
          </cell>
          <cell r="AK9">
            <v>0.23600541323798954</v>
          </cell>
          <cell r="AL9">
            <v>0.23839686463703993</v>
          </cell>
          <cell r="AM9">
            <v>0.24095300269722844</v>
          </cell>
          <cell r="AN9">
            <v>0.24366783989076543</v>
          </cell>
          <cell r="AO9">
            <v>0.24653671150113601</v>
          </cell>
          <cell r="AP9">
            <v>0.24955609636168244</v>
          </cell>
          <cell r="AQ9">
            <v>0.25272346485108188</v>
          </cell>
          <cell r="AR9">
            <v>0.2560371500173389</v>
          </cell>
          <cell r="AS9">
            <v>0.25949623833864238</v>
          </cell>
          <cell r="AT9">
            <v>0.26310047716676743</v>
          </cell>
          <cell r="AU9">
            <v>0.2668501963523181</v>
          </cell>
          <cell r="AV9">
            <v>0.27074624193422858</v>
          </cell>
          <cell r="AW9">
            <v>0.27478992009964143</v>
          </cell>
          <cell r="AX9">
            <v>0.27898294989390993</v>
          </cell>
          <cell r="AY9">
            <v>0.28332742339185718</v>
          </cell>
          <cell r="AZ9">
            <v>0.28782577223719463</v>
          </cell>
          <cell r="BA9">
            <v>0.29248073962268939</v>
          </cell>
          <cell r="BB9">
            <v>0.29729535692398557</v>
          </cell>
          <cell r="BC9">
            <v>0.302272924318846</v>
          </cell>
          <cell r="BD9">
            <v>0.30741699482433077</v>
          </cell>
          <cell r="BE9">
            <v>0.31264860694944629</v>
          </cell>
          <cell r="BF9">
            <v>0.31796925047454444</v>
          </cell>
          <cell r="BG9">
            <v>0.32338044053300918</v>
          </cell>
          <cell r="BH9">
            <v>0.32888371804271371</v>
          </cell>
          <cell r="BI9">
            <v>0.33448065014481998</v>
          </cell>
          <cell r="BJ9">
            <v>0.34017283065004583</v>
          </cell>
          <cell r="BK9">
            <v>0.34596188049252646</v>
          </cell>
          <cell r="BL9">
            <v>0.35184944819139991</v>
          </cell>
        </row>
        <row r="10">
          <cell r="A10" t="str">
            <v>CSL Limited-IoT</v>
          </cell>
          <cell r="B10" t="str">
            <v>CSL Limited</v>
          </cell>
          <cell r="C10" t="str">
            <v>IoT</v>
          </cell>
          <cell r="D10" t="str">
            <v>1c</v>
          </cell>
          <cell r="E10">
            <v>1</v>
          </cell>
          <cell r="F10">
            <v>3.7500000000000001E-4</v>
          </cell>
          <cell r="G10">
            <v>3.8099999999999999E-4</v>
          </cell>
          <cell r="H10">
            <v>3.8200000000000002E-4</v>
          </cell>
          <cell r="I10">
            <v>4.15E-4</v>
          </cell>
          <cell r="J10">
            <v>4.1599999999999997E-4</v>
          </cell>
          <cell r="K10">
            <v>4.2000000000000002E-4</v>
          </cell>
          <cell r="L10">
            <v>5.4600000000000004E-4</v>
          </cell>
          <cell r="M10">
            <v>5.5699999999999999E-4</v>
          </cell>
          <cell r="N10">
            <v>5.2899999999999996E-4</v>
          </cell>
          <cell r="O10">
            <v>5.2499999999999997E-4</v>
          </cell>
          <cell r="P10">
            <v>5.6400000000000005E-4</v>
          </cell>
          <cell r="Q10">
            <v>5.7200000000000003E-4</v>
          </cell>
          <cell r="R10">
            <v>6.0400000000000004E-4</v>
          </cell>
          <cell r="S10">
            <v>6.1899999999999998E-4</v>
          </cell>
          <cell r="T10">
            <v>6.6699999999999995E-4</v>
          </cell>
          <cell r="U10">
            <v>6.6799999999999997E-4</v>
          </cell>
          <cell r="V10">
            <v>6.7560831803689116E-4</v>
          </cell>
          <cell r="W10">
            <v>6.8341996611836597E-4</v>
          </cell>
          <cell r="X10">
            <v>6.9143978667057587E-4</v>
          </cell>
          <cell r="Y10">
            <v>6.996727420908248E-4</v>
          </cell>
          <cell r="Z10">
            <v>7.0812391771190089E-4</v>
          </cell>
          <cell r="AA10">
            <v>7.1679852484005254E-4</v>
          </cell>
          <cell r="AB10">
            <v>7.2570190386845397E-4</v>
          </cell>
          <cell r="AC10">
            <v>7.3483952746803154E-4</v>
          </cell>
          <cell r="AD10">
            <v>7.4421700385757684E-4</v>
          </cell>
          <cell r="AE10">
            <v>7.5384008015512525E-4</v>
          </cell>
          <cell r="AF10">
            <v>7.6371464581261874E-4</v>
          </cell>
          <cell r="AG10">
            <v>7.7384673613592556E-4</v>
          </cell>
          <cell r="AH10">
            <v>7.8424253589234633E-4</v>
          </cell>
          <cell r="AI10">
            <v>7.9490838300778183E-4</v>
          </cell>
          <cell r="AJ10">
            <v>8.0585077235579259E-4</v>
          </cell>
          <cell r="AK10">
            <v>8.1707635964084501E-4</v>
          </cell>
          <cell r="AL10">
            <v>8.2859196537808113E-4</v>
          </cell>
          <cell r="AM10">
            <v>8.4040457897202353E-4</v>
          </cell>
          <cell r="AN10">
            <v>8.5252136289667123E-4</v>
          </cell>
          <cell r="AO10">
            <v>8.6494965697951848E-4</v>
          </cell>
          <cell r="AP10">
            <v>8.7769698279208021E-4</v>
          </cell>
          <cell r="AQ10">
            <v>8.9077104814957683E-4</v>
          </cell>
          <cell r="AR10">
            <v>9.0417975172249997E-4</v>
          </cell>
          <cell r="AS10">
            <v>9.1793118776284269E-4</v>
          </cell>
          <cell r="AT10">
            <v>9.320336509478505E-4</v>
          </cell>
          <cell r="AU10">
            <v>9.4649564134422165E-4</v>
          </cell>
          <cell r="AV10">
            <v>9.6132586949575737E-4</v>
          </cell>
          <cell r="AW10">
            <v>9.7653326163753328E-4</v>
          </cell>
          <cell r="AX10">
            <v>9.9212696503974893E-4</v>
          </cell>
          <cell r="AY10">
            <v>1.0081163534844816E-3</v>
          </cell>
          <cell r="AZ10">
            <v>1.0239873251267296E-3</v>
          </cell>
          <cell r="BA10">
            <v>1.0402616716098211E-3</v>
          </cell>
          <cell r="BB10">
            <v>1.0568140767171208E-3</v>
          </cell>
          <cell r="BC10">
            <v>1.073649391889967E-3</v>
          </cell>
          <cell r="BD10">
            <v>1.0907376897075708E-3</v>
          </cell>
          <cell r="BE10">
            <v>1.1080472416581657E-3</v>
          </cell>
          <cell r="BF10">
            <v>1.1256793824687781E-3</v>
          </cell>
          <cell r="BG10">
            <v>1.1435854781582143E-3</v>
          </cell>
          <cell r="BH10">
            <v>1.1617767007541108E-3</v>
          </cell>
          <cell r="BI10">
            <v>1.1802505186129175E-3</v>
          </cell>
          <cell r="BJ10">
            <v>1.1990154674596945E-3</v>
          </cell>
          <cell r="BK10">
            <v>1.2180882849025813E-3</v>
          </cell>
          <cell r="BL10">
            <v>1.2374603282955688E-3</v>
          </cell>
        </row>
        <row r="11">
          <cell r="A11" t="str">
            <v>EE Limited-IoT</v>
          </cell>
          <cell r="B11" t="str">
            <v>EE Limited</v>
          </cell>
          <cell r="C11" t="str">
            <v>IoT</v>
          </cell>
          <cell r="D11" t="str">
            <v>v2</v>
          </cell>
          <cell r="E11">
            <v>3</v>
          </cell>
          <cell r="F11">
            <v>0.62085100000000004</v>
          </cell>
          <cell r="G11">
            <v>0.69010099999999996</v>
          </cell>
          <cell r="H11">
            <v>0.73599599999999998</v>
          </cell>
          <cell r="I11">
            <v>0.73256699999999997</v>
          </cell>
          <cell r="J11">
            <v>0.75817900000000005</v>
          </cell>
          <cell r="K11">
            <v>0.77462799999999998</v>
          </cell>
          <cell r="L11">
            <v>0.82446900000000001</v>
          </cell>
          <cell r="M11">
            <v>0.83721900000000005</v>
          </cell>
          <cell r="N11">
            <v>0.83547000000000005</v>
          </cell>
          <cell r="O11">
            <v>0.84379599999999999</v>
          </cell>
          <cell r="P11">
            <v>0.86264799999999997</v>
          </cell>
          <cell r="Q11">
            <v>0.90620999999999996</v>
          </cell>
          <cell r="R11">
            <v>0.94328599999999996</v>
          </cell>
          <cell r="S11">
            <v>0.99422500000000003</v>
          </cell>
          <cell r="T11">
            <v>1.1713039999999999</v>
          </cell>
          <cell r="U11">
            <v>1.1576679999999999</v>
          </cell>
          <cell r="V11">
            <v>1.197921</v>
          </cell>
          <cell r="W11">
            <v>1.2705759999999999</v>
          </cell>
          <cell r="X11">
            <v>1.32139904</v>
          </cell>
          <cell r="Y11">
            <v>1.3742550015999999</v>
          </cell>
          <cell r="Z11">
            <v>1.4292252016639999</v>
          </cell>
          <cell r="AA11">
            <v>1.48639420973056</v>
          </cell>
          <cell r="AB11">
            <v>1.5012581518278656</v>
          </cell>
          <cell r="AC11">
            <v>1.5162707333461443</v>
          </cell>
          <cell r="AD11">
            <v>1.5314334406796057</v>
          </cell>
          <cell r="AE11">
            <v>1.5467477750864018</v>
          </cell>
          <cell r="AF11">
            <v>1.5622152528372659</v>
          </cell>
          <cell r="AG11">
            <v>1.5778374053656385</v>
          </cell>
          <cell r="AH11">
            <v>1.5936157794192949</v>
          </cell>
          <cell r="AI11">
            <v>1.6095519372134879</v>
          </cell>
          <cell r="AJ11">
            <v>1.6256474565856227</v>
          </cell>
          <cell r="AK11">
            <v>1.6419039311514789</v>
          </cell>
          <cell r="AL11">
            <v>1.6583229704629938</v>
          </cell>
          <cell r="AM11">
            <v>1.6749062001676238</v>
          </cell>
          <cell r="AN11">
            <v>1.6916552621693002</v>
          </cell>
          <cell r="AO11">
            <v>1.7085718147909932</v>
          </cell>
          <cell r="AP11">
            <v>1.7256575329389032</v>
          </cell>
          <cell r="AQ11">
            <v>1.7429141082682922</v>
          </cell>
          <cell r="AR11">
            <v>1.7603432493509752</v>
          </cell>
          <cell r="AS11">
            <v>1.7779466818444849</v>
          </cell>
          <cell r="AT11">
            <v>1.7957261486629297</v>
          </cell>
          <cell r="AU11">
            <v>1.8136834101495589</v>
          </cell>
          <cell r="AV11">
            <v>1.8318202442510545</v>
          </cell>
          <cell r="AW11">
            <v>1.8501384466935651</v>
          </cell>
          <cell r="AX11">
            <v>1.8686398311605008</v>
          </cell>
          <cell r="AY11">
            <v>1.8873262294721058</v>
          </cell>
          <cell r="AZ11">
            <v>1.9061994917668268</v>
          </cell>
          <cell r="BA11">
            <v>1.925261486684495</v>
          </cell>
          <cell r="BB11">
            <v>1.9445141015513401</v>
          </cell>
          <cell r="BC11">
            <v>1.9639592425668535</v>
          </cell>
          <cell r="BD11">
            <v>1.983598834992522</v>
          </cell>
          <cell r="BE11">
            <v>2.003434823342447</v>
          </cell>
          <cell r="BF11">
            <v>2.0234691715758717</v>
          </cell>
          <cell r="BG11">
            <v>2.0437038632916305</v>
          </cell>
          <cell r="BH11">
            <v>2.0641409019245467</v>
          </cell>
          <cell r="BI11">
            <v>2.0847823109437922</v>
          </cell>
          <cell r="BJ11">
            <v>2.10563013405323</v>
          </cell>
          <cell r="BK11">
            <v>2.1266864353937622</v>
          </cell>
          <cell r="BL11">
            <v>2.1479532997476998</v>
          </cell>
        </row>
        <row r="12">
          <cell r="A12" t="str">
            <v>Entel PCS Telecomunicaciones S.A.-IoT</v>
          </cell>
          <cell r="B12" t="str">
            <v>Entel PCS Telecomunicaciones S.A.</v>
          </cell>
          <cell r="C12" t="str">
            <v>IoT</v>
          </cell>
          <cell r="D12" t="str">
            <v>1c</v>
          </cell>
          <cell r="E12">
            <v>7</v>
          </cell>
          <cell r="F12">
            <v>5.0340000000000003E-3</v>
          </cell>
          <cell r="G12">
            <v>6.4330000000000003E-3</v>
          </cell>
          <cell r="H12">
            <v>8.1469999999999997E-3</v>
          </cell>
          <cell r="I12">
            <v>1.0070000000000001E-2</v>
          </cell>
          <cell r="J12">
            <v>1.3395000000000001E-2</v>
          </cell>
          <cell r="K12">
            <v>1.5658999999999999E-2</v>
          </cell>
          <cell r="L12">
            <v>1.6926E-2</v>
          </cell>
          <cell r="M12">
            <v>1.7645000000000001E-2</v>
          </cell>
          <cell r="N12">
            <v>1.9272000000000001E-2</v>
          </cell>
          <cell r="O12">
            <v>2.1122999999999999E-2</v>
          </cell>
          <cell r="P12">
            <v>2.2887999999999999E-2</v>
          </cell>
          <cell r="Q12">
            <v>2.6627000000000001E-2</v>
          </cell>
          <cell r="R12">
            <v>2.8469999999999999E-2</v>
          </cell>
          <cell r="S12">
            <v>3.0766999999999999E-2</v>
          </cell>
          <cell r="T12">
            <v>3.4015999999999998E-2</v>
          </cell>
          <cell r="U12">
            <v>3.5158000000000002E-2</v>
          </cell>
          <cell r="V12">
            <v>3.8355E-2</v>
          </cell>
          <cell r="W12">
            <v>3.9212661750965029E-2</v>
          </cell>
          <cell r="X12">
            <v>4.0107529771407406E-2</v>
          </cell>
          <cell r="Y12">
            <v>4.1039782474215657E-2</v>
          </cell>
          <cell r="Z12">
            <v>4.2009735951015079E-2</v>
          </cell>
          <cell r="AA12">
            <v>4.3017823550204809E-2</v>
          </cell>
          <cell r="AB12">
            <v>4.4064579808736279E-2</v>
          </cell>
          <cell r="AC12">
            <v>4.5150627840224958E-2</v>
          </cell>
          <cell r="AD12">
            <v>4.6276669469137707E-2</v>
          </cell>
          <cell r="AE12">
            <v>4.7443477548915834E-2</v>
          </cell>
          <cell r="AF12">
            <v>4.8651890019122693E-2</v>
          </cell>
          <cell r="AG12">
            <v>4.9902805349489217E-2</v>
          </cell>
          <cell r="AH12">
            <v>5.119717909217375E-2</v>
          </cell>
          <cell r="AI12">
            <v>5.2536021321686222E-2</v>
          </cell>
          <cell r="AJ12">
            <v>5.3920394787948946E-2</v>
          </cell>
          <cell r="AK12">
            <v>5.5351413644401E-2</v>
          </cell>
          <cell r="AL12">
            <v>5.6830242641902638E-2</v>
          </cell>
          <cell r="AM12">
            <v>5.8358096702041964E-2</v>
          </cell>
          <cell r="AN12">
            <v>5.9936240801540648E-2</v>
          </cell>
          <cell r="AO12">
            <v>6.1565990113790763E-2</v>
          </cell>
          <cell r="AP12">
            <v>6.3248710364913877E-2</v>
          </cell>
          <cell r="AQ12">
            <v>6.4985818370738163E-2</v>
          </cell>
          <cell r="AR12">
            <v>6.6778782728229846E-2</v>
          </cell>
          <cell r="AS12">
            <v>6.8629124640581504E-2</v>
          </cell>
          <cell r="AT12">
            <v>7.0538418859657878E-2</v>
          </cell>
          <cell r="AU12">
            <v>7.2508294733074394E-2</v>
          </cell>
          <cell r="AV12">
            <v>7.4540437346027014E-2</v>
          </cell>
          <cell r="AW12">
            <v>7.6636588750256987E-2</v>
          </cell>
          <cell r="AX12">
            <v>7.8798549274340032E-2</v>
          </cell>
          <cell r="AY12">
            <v>8.1028178910934917E-2</v>
          </cell>
          <cell r="AZ12">
            <v>8.3327398777781683E-2</v>
          </cell>
          <cell r="BA12">
            <v>8.5698192650173324E-2</v>
          </cell>
          <cell r="BB12">
            <v>8.8142608563371846E-2</v>
          </cell>
          <cell r="BC12">
            <v>9.0662760484052307E-2</v>
          </cell>
          <cell r="BD12">
            <v>9.3260830050352003E-2</v>
          </cell>
          <cell r="BE12">
            <v>9.593335097281265E-2</v>
          </cell>
          <cell r="BF12">
            <v>9.8682456760292553E-2</v>
          </cell>
          <cell r="BG12">
            <v>0.10151034206036237</v>
          </cell>
          <cell r="BH12">
            <v>0.10441926441132135</v>
          </cell>
          <cell r="BI12">
            <v>0.10741154604442005</v>
          </cell>
          <cell r="BJ12">
            <v>0.1104895757377283</v>
          </cell>
          <cell r="BK12">
            <v>0.11365581072312843</v>
          </cell>
          <cell r="BL12">
            <v>0.11691277864795596</v>
          </cell>
        </row>
        <row r="13">
          <cell r="A13" t="str">
            <v>Enterprise des Postes et Telecommunications-IoT</v>
          </cell>
          <cell r="B13" t="str">
            <v>Enterprise des Postes et Telecommunications</v>
          </cell>
          <cell r="C13" t="str">
            <v>IoT</v>
          </cell>
          <cell r="D13" t="str">
            <v>v2</v>
          </cell>
          <cell r="E13">
            <v>3</v>
          </cell>
          <cell r="F13">
            <v>2.3730999999999999E-2</v>
          </cell>
          <cell r="G13">
            <v>2.7304999999999999E-2</v>
          </cell>
          <cell r="H13">
            <v>3.0168E-2</v>
          </cell>
          <cell r="I13">
            <v>3.2913999999999999E-2</v>
          </cell>
          <cell r="J13">
            <v>3.5948000000000001E-2</v>
          </cell>
          <cell r="K13">
            <v>3.9120000000000002E-2</v>
          </cell>
          <cell r="L13">
            <v>4.4156000000000001E-2</v>
          </cell>
          <cell r="M13">
            <v>4.8993000000000002E-2</v>
          </cell>
          <cell r="N13">
            <v>5.4563E-2</v>
          </cell>
          <cell r="O13">
            <v>6.0246000000000001E-2</v>
          </cell>
          <cell r="P13">
            <v>9.7263000000000002E-2</v>
          </cell>
          <cell r="Q13">
            <v>0.111883</v>
          </cell>
          <cell r="R13">
            <v>0.13647400000000001</v>
          </cell>
          <cell r="S13">
            <v>0.141123</v>
          </cell>
          <cell r="T13">
            <v>0.14660899999999999</v>
          </cell>
          <cell r="U13">
            <v>0.150148</v>
          </cell>
          <cell r="V13">
            <v>0.15549399999999999</v>
          </cell>
          <cell r="W13">
            <v>0.15982346205824266</v>
          </cell>
          <cell r="X13">
            <v>0.16428439892845509</v>
          </cell>
          <cell r="Y13">
            <v>0.16888067863079143</v>
          </cell>
          <cell r="Z13">
            <v>0.17361628665939638</v>
          </cell>
          <cell r="AA13">
            <v>0.17849532946010033</v>
          </cell>
          <cell r="AB13">
            <v>0.1835220380140897</v>
          </cell>
          <cell r="AC13">
            <v>0.1887007715306393</v>
          </cell>
          <cell r="AD13">
            <v>0.19403602125208802</v>
          </cell>
          <cell r="AE13">
            <v>0.19953241437434782</v>
          </cell>
          <cell r="AF13">
            <v>0.20519471808633405</v>
          </cell>
          <cell r="AG13">
            <v>0.21102784373181366</v>
          </cell>
          <cell r="AH13">
            <v>0.21703685109728182</v>
          </cell>
          <cell r="AI13">
            <v>0.22322695282958349</v>
          </cell>
          <cell r="AJ13">
            <v>0.22960351898711703</v>
          </cell>
          <cell r="AK13">
            <v>0.23617208172857312</v>
          </cell>
          <cell r="AL13">
            <v>0.24293834014328783</v>
          </cell>
          <cell r="AM13">
            <v>0.24990816522740752</v>
          </cell>
          <cell r="AN13">
            <v>0.25708760501020173</v>
          </cell>
          <cell r="AO13">
            <v>0.26448288983498286</v>
          </cell>
          <cell r="AP13">
            <v>0.27210043779923709</v>
          </cell>
          <cell r="AQ13">
            <v>0.27994686035870248</v>
          </cell>
          <cell r="AR13">
            <v>0.28802896810028306</v>
          </cell>
          <cell r="AS13">
            <v>0.2963537766888299</v>
          </cell>
          <cell r="AT13">
            <v>0.30492851299297563</v>
          </cell>
          <cell r="AU13">
            <v>0.31376062139536642</v>
          </cell>
          <cell r="AV13">
            <v>0.32285777029279727</v>
          </cell>
          <cell r="AW13">
            <v>0.33222785879191935</v>
          </cell>
          <cell r="AX13">
            <v>0.34187902360636752</v>
          </cell>
          <cell r="AY13">
            <v>0.35181964616132555</v>
          </cell>
          <cell r="AZ13">
            <v>0.36205835991173019</v>
          </cell>
          <cell r="BA13">
            <v>0.37260405788050288</v>
          </cell>
          <cell r="BB13">
            <v>0.38346590042339473</v>
          </cell>
          <cell r="BC13">
            <v>0.39465332322721897</v>
          </cell>
          <cell r="BD13">
            <v>0.40617604554845838</v>
          </cell>
          <cell r="BE13">
            <v>0.41803519764712033</v>
          </cell>
          <cell r="BF13">
            <v>0.43024060228834493</v>
          </cell>
          <cell r="BG13">
            <v>0.44280236903327397</v>
          </cell>
          <cell r="BH13">
            <v>0.45573090261265498</v>
          </cell>
          <cell r="BI13">
            <v>0.4690369115449301</v>
          </cell>
          <cell r="BJ13">
            <v>0.4827314170059479</v>
          </cell>
          <cell r="BK13">
            <v>0.49682576195764483</v>
          </cell>
          <cell r="BL13">
            <v>0.51133162054325754</v>
          </cell>
        </row>
        <row r="14">
          <cell r="A14" t="str">
            <v>Etisalat - AED-IoT</v>
          </cell>
          <cell r="B14" t="str">
            <v>Etisalat - AED</v>
          </cell>
          <cell r="C14" t="str">
            <v>IoT</v>
          </cell>
          <cell r="D14" t="str">
            <v>v2</v>
          </cell>
          <cell r="E14">
            <v>4</v>
          </cell>
          <cell r="F14">
            <v>0.32356400000000002</v>
          </cell>
          <cell r="G14">
            <v>0.32911000000000001</v>
          </cell>
          <cell r="H14">
            <v>0.34029599999999999</v>
          </cell>
          <cell r="I14">
            <v>0.35410999999999998</v>
          </cell>
          <cell r="J14">
            <v>0.38637899999999997</v>
          </cell>
          <cell r="K14">
            <v>0.394984</v>
          </cell>
          <cell r="L14">
            <v>0.40337800000000001</v>
          </cell>
          <cell r="M14">
            <v>0.41078599999999998</v>
          </cell>
          <cell r="N14">
            <v>0.42502600000000001</v>
          </cell>
          <cell r="O14">
            <v>0.42809999999999998</v>
          </cell>
          <cell r="P14">
            <v>0.43542700000000001</v>
          </cell>
          <cell r="Q14">
            <v>0.43406899999999998</v>
          </cell>
          <cell r="R14">
            <v>0.43907099999999999</v>
          </cell>
          <cell r="S14">
            <v>0.56246399999999996</v>
          </cell>
          <cell r="T14">
            <v>0.59338900000000006</v>
          </cell>
          <cell r="U14">
            <v>0.60499599999999998</v>
          </cell>
          <cell r="V14">
            <v>0.61267899999999997</v>
          </cell>
          <cell r="W14">
            <v>0.61744621399377786</v>
          </cell>
          <cell r="X14">
            <v>0.62238430896023433</v>
          </cell>
          <cell r="Y14">
            <v>0.62749216698053689</v>
          </cell>
          <cell r="Z14">
            <v>0.63276956825244812</v>
          </cell>
          <cell r="AA14">
            <v>0.63821699176563174</v>
          </cell>
          <cell r="AB14">
            <v>0.64383548427915849</v>
          </cell>
          <cell r="AC14">
            <v>0.64962656973374933</v>
          </cell>
          <cell r="AD14">
            <v>0.65559218390089413</v>
          </cell>
          <cell r="AE14">
            <v>0.66173462567250829</v>
          </cell>
          <cell r="AF14">
            <v>0.66805651990447357</v>
          </cell>
          <cell r="AG14">
            <v>0.67456078864650948</v>
          </cell>
          <cell r="AH14">
            <v>0.68125062867940123</v>
          </cell>
          <cell r="AI14">
            <v>0.68812949392657985</v>
          </cell>
          <cell r="AJ14">
            <v>0.69520108171028638</v>
          </cell>
          <cell r="AK14">
            <v>0.70246932208749957</v>
          </cell>
          <cell r="AL14">
            <v>0.70993836968345436</v>
          </cell>
          <cell r="AM14">
            <v>0.71761259757169138</v>
          </cell>
          <cell r="AN14">
            <v>0.72549659284666934</v>
          </cell>
          <cell r="AO14">
            <v>0.7335951536087334</v>
          </cell>
          <cell r="AP14">
            <v>0.74191328713807003</v>
          </cell>
          <cell r="AQ14">
            <v>0.75045620907880839</v>
          </cell>
          <cell r="AR14">
            <v>0.75922934348947868</v>
          </cell>
          <cell r="AS14">
            <v>0.76823832364389688</v>
          </cell>
          <cell r="AT14">
            <v>0.77748899348879352</v>
          </cell>
          <cell r="AU14">
            <v>0.78698740968233172</v>
          </cell>
          <cell r="AV14">
            <v>0.7967398441520257</v>
          </cell>
          <cell r="AW14">
            <v>0.80675278712218079</v>
          </cell>
          <cell r="AX14">
            <v>0.81703295057042136</v>
          </cell>
          <cell r="AY14">
            <v>0.82758727208051919</v>
          </cell>
          <cell r="AZ14">
            <v>0.83842291906507505</v>
          </cell>
          <cell r="BA14">
            <v>0.84954729333672074</v>
          </cell>
          <cell r="BB14">
            <v>0.86096803601085048</v>
          </cell>
          <cell r="BC14">
            <v>0.87269303272636556</v>
          </cell>
          <cell r="BD14">
            <v>0.88473041917395268</v>
          </cell>
          <cell r="BE14">
            <v>0.89693384186458835</v>
          </cell>
          <cell r="BF14">
            <v>0.90930559099923325</v>
          </cell>
          <cell r="BG14">
            <v>0.9218479883684596</v>
          </cell>
          <cell r="BH14">
            <v>0.93456338778817893</v>
          </cell>
          <cell r="BI14">
            <v>0.94745417554137956</v>
          </cell>
          <cell r="BJ14">
            <v>0.96052277082595727</v>
          </cell>
          <cell r="BK14">
            <v>0.97377162620872337</v>
          </cell>
          <cell r="BL14">
            <v>0.98720322808567462</v>
          </cell>
        </row>
        <row r="15">
          <cell r="A15" t="str">
            <v>Hutchison Drei Austria GmbH-IoT</v>
          </cell>
          <cell r="B15" t="str">
            <v>Hutchison Drei Austria GmbH</v>
          </cell>
          <cell r="C15" t="str">
            <v>IoT</v>
          </cell>
          <cell r="D15" t="str">
            <v>v2</v>
          </cell>
          <cell r="E15">
            <v>3</v>
          </cell>
          <cell r="F15">
            <v>3.0000000000000001E-6</v>
          </cell>
          <cell r="G15">
            <v>6.0000000000000002E-6</v>
          </cell>
          <cell r="H15">
            <v>1.2999999999999999E-5</v>
          </cell>
          <cell r="I15">
            <v>5.0000000000000002E-5</v>
          </cell>
          <cell r="J15">
            <v>7.1000000000000005E-5</v>
          </cell>
          <cell r="K15">
            <v>7.2000000000000002E-5</v>
          </cell>
          <cell r="L15">
            <v>1.56E-4</v>
          </cell>
          <cell r="M15">
            <v>1.76E-4</v>
          </cell>
          <cell r="N15">
            <v>1.83E-4</v>
          </cell>
          <cell r="O15">
            <v>1.94E-4</v>
          </cell>
          <cell r="P15">
            <v>2.05E-4</v>
          </cell>
          <cell r="Q15">
            <v>2.23E-4</v>
          </cell>
          <cell r="R15">
            <v>2.8400000000000002E-4</v>
          </cell>
          <cell r="S15">
            <v>3.0400000000000002E-4</v>
          </cell>
          <cell r="T15">
            <v>3.3700000000000001E-4</v>
          </cell>
          <cell r="U15">
            <v>1.219E-3</v>
          </cell>
          <cell r="V15">
            <v>1.16E-3</v>
          </cell>
          <cell r="W15">
            <v>1.191825414664844E-3</v>
          </cell>
          <cell r="X15">
            <v>1.2245945640579259E-3</v>
          </cell>
          <cell r="Y15">
            <v>1.2583357024206602E-3</v>
          </cell>
          <cell r="Z15">
            <v>1.2930779313186634E-3</v>
          </cell>
          <cell r="AA15">
            <v>1.32885122505989E-3</v>
          </cell>
          <cell r="AB15">
            <v>1.3656864568753072E-3</v>
          </cell>
          <cell r="AC15">
            <v>1.4036154258849755E-3</v>
          </cell>
          <cell r="AD15">
            <v>1.4426708848731121E-3</v>
          </cell>
          <cell r="AE15">
            <v>1.4828865688963884E-3</v>
          </cell>
          <cell r="AF15">
            <v>1.5242972247504739E-3</v>
          </cell>
          <cell r="AG15">
            <v>1.5669386413205667E-3</v>
          </cell>
          <cell r="AH15">
            <v>1.6108476808424307E-3</v>
          </cell>
          <cell r="AI15">
            <v>1.6560623111012548E-3</v>
          </cell>
          <cell r="AJ15">
            <v>1.7026216385964694E-3</v>
          </cell>
          <cell r="AK15">
            <v>1.7505659427015008E-3</v>
          </cell>
          <cell r="AL15">
            <v>1.7999367108483049E-3</v>
          </cell>
          <cell r="AM15">
            <v>1.850776674767435E-3</v>
          </cell>
          <cell r="AN15">
            <v>1.9031298478152936E-3</v>
          </cell>
          <cell r="AO15">
            <v>1.9570415634212017E-3</v>
          </cell>
          <cell r="AP15">
            <v>2.0125585146878663E-3</v>
          </cell>
          <cell r="AQ15">
            <v>2.0697287951798524E-3</v>
          </cell>
          <cell r="AR15">
            <v>2.1286019409357043E-3</v>
          </cell>
          <cell r="AS15">
            <v>2.1892289737404165E-3</v>
          </cell>
          <cell r="AT15">
            <v>2.2516624456960736E-3</v>
          </cell>
          <cell r="AU15">
            <v>2.3159564851295963E-3</v>
          </cell>
          <cell r="AV15">
            <v>2.3821668438777162E-3</v>
          </cell>
          <cell r="AW15">
            <v>2.4503509459904817E-3</v>
          </cell>
          <cell r="AX15">
            <v>2.5205679378958712E-3</v>
          </cell>
          <cell r="AY15">
            <v>2.5928787400693242E-3</v>
          </cell>
          <cell r="AZ15">
            <v>2.6673461002533557E-3</v>
          </cell>
          <cell r="BA15">
            <v>2.7440346482737491E-3</v>
          </cell>
          <cell r="BB15">
            <v>2.8230109525002197E-3</v>
          </cell>
          <cell r="BC15">
            <v>2.9043435780008973E-3</v>
          </cell>
          <cell r="BD15">
            <v>2.9881031464414273E-3</v>
          </cell>
          <cell r="BE15">
            <v>3.0742782917987121E-3</v>
          </cell>
          <cell r="BF15">
            <v>3.1629386778968304E-3</v>
          </cell>
          <cell r="BG15">
            <v>3.2541559776237627E-3</v>
          </cell>
          <cell r="BH15">
            <v>3.3480039308716181E-3</v>
          </cell>
          <cell r="BI15">
            <v>3.4445584041478228E-3</v>
          </cell>
          <cell r="BJ15">
            <v>3.5438974519054617E-3</v>
          </cell>
          <cell r="BK15">
            <v>3.6461013796423485E-3</v>
          </cell>
          <cell r="BL15">
            <v>3.7512528088198402E-3</v>
          </cell>
        </row>
        <row r="16">
          <cell r="A16" t="str">
            <v>KDDI Corporation-IoT</v>
          </cell>
          <cell r="B16" t="str">
            <v>KDDI Corporation</v>
          </cell>
          <cell r="C16" t="str">
            <v>IoT</v>
          </cell>
          <cell r="D16" t="str">
            <v>v2</v>
          </cell>
          <cell r="E16">
            <v>7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</row>
        <row r="17">
          <cell r="A17" t="str">
            <v>KPN BV-IoT</v>
          </cell>
          <cell r="B17" t="str">
            <v>KPN BV</v>
          </cell>
          <cell r="C17" t="str">
            <v>IoT</v>
          </cell>
          <cell r="D17" t="str">
            <v>v2</v>
          </cell>
          <cell r="E17">
            <v>2</v>
          </cell>
          <cell r="F17">
            <v>3.3532600000000001</v>
          </cell>
          <cell r="G17">
            <v>3.4620570000000002</v>
          </cell>
          <cell r="H17">
            <v>3.549388</v>
          </cell>
          <cell r="I17">
            <v>3.6232380000000002</v>
          </cell>
          <cell r="J17">
            <v>3.7094770000000001</v>
          </cell>
          <cell r="K17">
            <v>3.8157930000000002</v>
          </cell>
          <cell r="L17">
            <v>3.9682689999999998</v>
          </cell>
          <cell r="M17">
            <v>4.0478699999999996</v>
          </cell>
          <cell r="N17">
            <v>4.1105520000000002</v>
          </cell>
          <cell r="O17">
            <v>4.2459379999999998</v>
          </cell>
          <cell r="P17">
            <v>4.3264459999999998</v>
          </cell>
          <cell r="Q17">
            <v>4.3804410000000003</v>
          </cell>
          <cell r="R17">
            <v>4.4737730000000004</v>
          </cell>
          <cell r="S17">
            <v>4.5717559999999997</v>
          </cell>
          <cell r="T17">
            <v>4.6487220000000002</v>
          </cell>
          <cell r="U17">
            <v>4.9283650000000003</v>
          </cell>
          <cell r="V17">
            <v>4.7721809999999998</v>
          </cell>
          <cell r="W17">
            <v>4.7864200437548012</v>
          </cell>
          <cell r="X17">
            <v>4.8602113712983002</v>
          </cell>
          <cell r="Y17">
            <v>4.9352334954504151</v>
          </cell>
          <cell r="Z17">
            <v>5.0114999241769986</v>
          </cell>
          <cell r="AA17">
            <v>5.0890260486847998</v>
          </cell>
          <cell r="AB17">
            <v>5.1678290553892881</v>
          </cell>
          <cell r="AC17">
            <v>5.2479278553117314</v>
          </cell>
          <cell r="AD17">
            <v>5.3293430266505286</v>
          </cell>
          <cell r="AE17">
            <v>5.4120967676774248</v>
          </cell>
          <cell r="AF17">
            <v>5.4962128580167402</v>
          </cell>
          <cell r="AG17">
            <v>5.5817166269541438</v>
          </cell>
          <cell r="AH17">
            <v>5.6686349278066279</v>
          </cell>
          <cell r="AI17">
            <v>5.7569961176401803</v>
          </cell>
          <cell r="AJ17">
            <v>5.8468300417922832</v>
          </cell>
          <cell r="AK17">
            <v>5.9381680227735085</v>
          </cell>
          <cell r="AL17">
            <v>6.0310428532042186</v>
          </cell>
          <cell r="AM17">
            <v>6.1254887925014865</v>
          </cell>
          <cell r="AN17">
            <v>6.2215415670751772</v>
          </cell>
          <cell r="AO17">
            <v>6.3192383738260487</v>
          </cell>
          <cell r="AP17">
            <v>6.4186178867655777</v>
          </cell>
          <cell r="AQ17">
            <v>6.5197202665993412</v>
          </cell>
          <cell r="AR17">
            <v>6.6225871731346775</v>
          </cell>
          <cell r="AS17">
            <v>6.7272617803891777</v>
          </cell>
          <cell r="AT17">
            <v>6.8337887942912721</v>
          </cell>
          <cell r="AU17">
            <v>6.9422144728765147</v>
          </cell>
          <cell r="AV17">
            <v>7.0525866488949172</v>
          </cell>
          <cell r="AW17">
            <v>7.1649547547551764</v>
          </cell>
          <cell r="AX17">
            <v>7.279369849741145</v>
          </cell>
          <cell r="AY17">
            <v>7.3958846494448487</v>
          </cell>
          <cell r="AZ17">
            <v>7.5145535573687008</v>
          </cell>
          <cell r="BA17">
            <v>7.6354326986568459</v>
          </cell>
          <cell r="BB17">
            <v>7.7585799559230333</v>
          </cell>
          <cell r="BC17">
            <v>7.8840550071489011</v>
          </cell>
          <cell r="BD17">
            <v>8.0119193656326377</v>
          </cell>
          <cell r="BE17">
            <v>8.1418574405168354</v>
          </cell>
          <cell r="BF17">
            <v>8.2739028635324967</v>
          </cell>
          <cell r="BG17">
            <v>8.4080898118532588</v>
          </cell>
          <cell r="BH17">
            <v>8.5444530169414286</v>
          </cell>
          <cell r="BI17">
            <v>8.6830277735374928</v>
          </cell>
          <cell r="BJ17">
            <v>8.8238499487954183</v>
          </cell>
          <cell r="BK17">
            <v>8.9669559915661026</v>
          </cell>
          <cell r="BL17">
            <v>9.1123829418313989</v>
          </cell>
        </row>
        <row r="18">
          <cell r="A18" t="str">
            <v>KT Corporation-IoT</v>
          </cell>
          <cell r="B18" t="str">
            <v>KT Corporation</v>
          </cell>
          <cell r="C18" t="str">
            <v>IoT</v>
          </cell>
          <cell r="D18" t="str">
            <v>v2</v>
          </cell>
          <cell r="E18">
            <v>7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</row>
        <row r="19">
          <cell r="A19" t="str">
            <v>Millicom International Cellular S.A.-IoT</v>
          </cell>
          <cell r="B19" t="str">
            <v>Millicom International Cellular S.A.</v>
          </cell>
          <cell r="C19" t="str">
            <v>IoT</v>
          </cell>
          <cell r="D19" t="str">
            <v>1c</v>
          </cell>
          <cell r="E19">
            <v>7</v>
          </cell>
          <cell r="F19">
            <v>5.9808E-2</v>
          </cell>
          <cell r="G19">
            <v>6.6592999999999999E-2</v>
          </cell>
          <cell r="H19">
            <v>7.0969000000000004E-2</v>
          </cell>
          <cell r="I19">
            <v>7.2442999999999994E-2</v>
          </cell>
          <cell r="J19">
            <v>7.6785999999999993E-2</v>
          </cell>
          <cell r="K19">
            <v>7.9531000000000004E-2</v>
          </cell>
          <cell r="L19">
            <v>8.2085000000000005E-2</v>
          </cell>
          <cell r="M19">
            <v>8.5292000000000007E-2</v>
          </cell>
          <cell r="N19">
            <v>8.9321999999999999E-2</v>
          </cell>
          <cell r="O19">
            <v>9.4797000000000006E-2</v>
          </cell>
          <cell r="P19">
            <v>0.10066</v>
          </cell>
          <cell r="Q19">
            <v>0.110969</v>
          </cell>
          <cell r="R19">
            <v>0.118286</v>
          </cell>
          <cell r="S19">
            <v>0.123414</v>
          </cell>
          <cell r="T19">
            <v>0.12768499999999999</v>
          </cell>
          <cell r="U19">
            <v>0.137073</v>
          </cell>
          <cell r="V19">
            <v>0.143757</v>
          </cell>
          <cell r="W19">
            <v>0.14631956036204707</v>
          </cell>
          <cell r="X19">
            <v>0.148987359382728</v>
          </cell>
          <cell r="Y19">
            <v>0.1517595846192572</v>
          </cell>
          <cell r="Z19">
            <v>0.15463646468212833</v>
          </cell>
          <cell r="AA19">
            <v>0.15761885981056722</v>
          </cell>
          <cell r="AB19">
            <v>0.16070804816657858</v>
          </cell>
          <cell r="AC19">
            <v>0.16390561181294677</v>
          </cell>
          <cell r="AD19">
            <v>0.16721337395910724</v>
          </cell>
          <cell r="AE19">
            <v>0.1706333629768356</v>
          </cell>
          <cell r="AF19">
            <v>0.1741677907214168</v>
          </cell>
          <cell r="AG19">
            <v>0.1778190387631492</v>
          </cell>
          <cell r="AH19">
            <v>0.18158964920603124</v>
          </cell>
          <cell r="AI19">
            <v>0.18548231833376316</v>
          </cell>
          <cell r="AJ19">
            <v>0.18949989212511029</v>
          </cell>
          <cell r="AK19">
            <v>0.19364536309698707</v>
          </cell>
          <cell r="AL19">
            <v>0.19792186815359925</v>
          </cell>
          <cell r="AM19">
            <v>0.20233268723920306</v>
          </cell>
          <cell r="AN19">
            <v>0.20688124265897231</v>
          </cell>
          <cell r="AO19">
            <v>0.21157109897178694</v>
          </cell>
          <cell r="AP19">
            <v>0.21640596338318835</v>
          </cell>
          <cell r="AQ19">
            <v>0.22138968658282351</v>
          </cell>
          <cell r="AR19">
            <v>0.22652626398197184</v>
          </cell>
          <cell r="AS19">
            <v>0.23181983731502928</v>
          </cell>
          <cell r="AT19">
            <v>0.23727469657521133</v>
          </cell>
          <cell r="AU19">
            <v>0.2428952822598005</v>
          </cell>
          <cell r="AV19">
            <v>0.2486861879043987</v>
          </cell>
          <cell r="AW19">
            <v>0.25465216288906622</v>
          </cell>
          <cell r="AX19">
            <v>0.26079811550211507</v>
          </cell>
          <cell r="AY19">
            <v>0.26712911624976748</v>
          </cell>
          <cell r="AZ19">
            <v>0.27365040140198438</v>
          </cell>
          <cell r="BA19">
            <v>0.28036737676658957</v>
          </cell>
          <cell r="BB19">
            <v>0.28728562168537608</v>
          </cell>
          <cell r="BC19">
            <v>0.29441089324726072</v>
          </cell>
          <cell r="BD19">
            <v>0.30174913071476328</v>
          </cell>
          <cell r="BE19">
            <v>0.30927027489653691</v>
          </cell>
          <cell r="BF19">
            <v>0.3169788847709839</v>
          </cell>
          <cell r="BG19">
            <v>0.32487963294975486</v>
          </cell>
          <cell r="BH19">
            <v>0.33297730851007507</v>
          </cell>
          <cell r="BI19">
            <v>0.34127681989766717</v>
          </cell>
          <cell r="BJ19">
            <v>0.34978319790202961</v>
          </cell>
          <cell r="BK19">
            <v>0.35850159870587428</v>
          </cell>
          <cell r="BL19">
            <v>0.36743730701057198</v>
          </cell>
        </row>
        <row r="20">
          <cell r="A20" t="str">
            <v>Mobily-IoT</v>
          </cell>
          <cell r="B20" t="str">
            <v>Mobily</v>
          </cell>
          <cell r="C20" t="str">
            <v>IoT</v>
          </cell>
          <cell r="D20" t="str">
            <v>v2</v>
          </cell>
          <cell r="E20">
            <v>8</v>
          </cell>
          <cell r="F20">
            <v>9.6240000000000006E-2</v>
          </cell>
          <cell r="G20">
            <v>9.9053000000000002E-2</v>
          </cell>
          <cell r="H20">
            <v>0.101408</v>
          </cell>
          <cell r="I20">
            <v>0.103293</v>
          </cell>
          <cell r="J20">
            <v>0.10727</v>
          </cell>
          <cell r="K20">
            <v>0.100051</v>
          </cell>
          <cell r="L20">
            <v>0.107381</v>
          </cell>
          <cell r="M20">
            <v>0.106805</v>
          </cell>
          <cell r="N20">
            <v>0.111179</v>
          </cell>
          <cell r="O20">
            <v>0.54949099999999995</v>
          </cell>
          <cell r="P20">
            <v>0.13200799999999999</v>
          </cell>
          <cell r="Q20">
            <v>0.14066600000000001</v>
          </cell>
          <cell r="R20">
            <v>0.15167900000000001</v>
          </cell>
          <cell r="S20">
            <v>0.16713</v>
          </cell>
          <cell r="T20">
            <v>0.17529</v>
          </cell>
          <cell r="U20">
            <v>0.18319299999999999</v>
          </cell>
          <cell r="V20">
            <v>0.19011500000000001</v>
          </cell>
          <cell r="W20">
            <v>0.19243407177140442</v>
          </cell>
          <cell r="X20">
            <v>0.19492409453102122</v>
          </cell>
          <cell r="Y20">
            <v>0.19757727858805899</v>
          </cell>
          <cell r="Z20">
            <v>0.20038751035215252</v>
          </cell>
          <cell r="AA20">
            <v>0.20335010939242723</v>
          </cell>
          <cell r="AB20">
            <v>0.20646162353180011</v>
          </cell>
          <cell r="AC20">
            <v>0.20971965608187865</v>
          </cell>
          <cell r="AD20">
            <v>0.21312272024461978</v>
          </cell>
          <cell r="AE20">
            <v>0.21667011648291379</v>
          </cell>
          <cell r="AF20">
            <v>0.22036182931646325</v>
          </cell>
          <cell r="AG20">
            <v>0.22419844055103072</v>
          </cell>
          <cell r="AH20">
            <v>0.22818105641453354</v>
          </cell>
          <cell r="AI20">
            <v>0.23231124646617921</v>
          </cell>
          <cell r="AJ20">
            <v>0.23659099247629731</v>
          </cell>
          <cell r="AK20">
            <v>0.24102264575435897</v>
          </cell>
          <cell r="AL20">
            <v>0.24560889163897198</v>
          </cell>
          <cell r="AM20">
            <v>0.25035272006322395</v>
          </cell>
          <cell r="AN20">
            <v>0.25525740127733865</v>
          </cell>
          <cell r="AO20">
            <v>0.26032646595307468</v>
          </cell>
          <cell r="AP20">
            <v>0.26556368901467409</v>
          </cell>
          <cell r="AQ20">
            <v>0.2709730766429283</v>
          </cell>
          <cell r="AR20">
            <v>0.27655885598494612</v>
          </cell>
          <cell r="AS20">
            <v>0.28232546717494122</v>
          </cell>
          <cell r="AT20">
            <v>0.28827755733285698</v>
          </cell>
          <cell r="AU20">
            <v>0.29441997625967414</v>
          </cell>
          <cell r="AV20">
            <v>0.30075777359224398</v>
          </cell>
          <cell r="AW20">
            <v>0.30729619721773138</v>
          </cell>
          <cell r="AX20">
            <v>0.31404069277925367</v>
          </cell>
          <cell r="AY20">
            <v>0.32099690413097981</v>
          </cell>
          <cell r="AZ20">
            <v>0.32817067462353067</v>
          </cell>
          <cell r="BA20">
            <v>0.33556804911964633</v>
          </cell>
          <cell r="BB20">
            <v>0.34319527665629102</v>
          </cell>
          <cell r="BC20">
            <v>0.35105881368309294</v>
          </cell>
          <cell r="BD20">
            <v>0.35916532781865884</v>
          </cell>
          <cell r="BE20">
            <v>0.36745903443841477</v>
          </cell>
          <cell r="BF20">
            <v>0.37594425611869264</v>
          </cell>
          <cell r="BG20">
            <v>0.38462541525108268</v>
          </cell>
          <cell r="BH20">
            <v>0.39350703634732859</v>
          </cell>
          <cell r="BI20">
            <v>0.40259374839744655</v>
          </cell>
          <cell r="BJ20">
            <v>0.4118902872822971</v>
          </cell>
          <cell r="BK20">
            <v>0.42140149824186701</v>
          </cell>
          <cell r="BL20">
            <v>0.43113233840054804</v>
          </cell>
        </row>
        <row r="21">
          <cell r="A21" t="str">
            <v>NTT Docomo-IoT</v>
          </cell>
          <cell r="B21" t="str">
            <v>NTT Docomo</v>
          </cell>
          <cell r="C21" t="str">
            <v>IoT</v>
          </cell>
          <cell r="D21" t="str">
            <v>1c</v>
          </cell>
          <cell r="E21">
            <v>17</v>
          </cell>
          <cell r="F21">
            <v>0.20652799999999999</v>
          </cell>
          <cell r="G21">
            <v>0.21542800000000001</v>
          </cell>
          <cell r="H21">
            <v>0.22494600000000001</v>
          </cell>
          <cell r="I21">
            <v>0.222445</v>
          </cell>
          <cell r="J21">
            <v>0.240369</v>
          </cell>
          <cell r="K21">
            <v>0.26275300000000001</v>
          </cell>
          <cell r="L21">
            <v>0.28412700000000002</v>
          </cell>
          <cell r="M21">
            <v>0.30734099999999998</v>
          </cell>
          <cell r="N21">
            <v>0.32317499999999999</v>
          </cell>
          <cell r="O21">
            <v>0.34530100000000002</v>
          </cell>
          <cell r="P21">
            <v>0.32244499999999998</v>
          </cell>
          <cell r="Q21">
            <v>0.355267</v>
          </cell>
          <cell r="R21">
            <v>0.399341</v>
          </cell>
          <cell r="S21">
            <v>0.421236</v>
          </cell>
          <cell r="T21">
            <v>0.44065300000000002</v>
          </cell>
          <cell r="U21">
            <v>0.45047100000000001</v>
          </cell>
          <cell r="V21">
            <v>0.471188</v>
          </cell>
          <cell r="W21">
            <v>0.48087237435662661</v>
          </cell>
          <cell r="X21">
            <v>0.49096337997236894</v>
          </cell>
          <cell r="Y21">
            <v>0.50145599420646003</v>
          </cell>
          <cell r="Z21">
            <v>0.51234645251059985</v>
          </cell>
          <cell r="AA21">
            <v>0.52363215264548746</v>
          </cell>
          <cell r="AB21">
            <v>0.53531156843942995</v>
          </cell>
          <cell r="AC21">
            <v>0.54738417214493706</v>
          </cell>
          <cell r="AD21">
            <v>0.55985036455909365</v>
          </cell>
          <cell r="AE21">
            <v>0.57271141216701449</v>
          </cell>
          <cell r="AF21">
            <v>0.58596939064804543</v>
          </cell>
          <cell r="AG21">
            <v>0.59962713415405866</v>
          </cell>
          <cell r="AH21">
            <v>0.61368818983001605</v>
          </cell>
          <cell r="AI21">
            <v>0.62815677710053519</v>
          </cell>
          <cell r="AJ21">
            <v>0.64303775129348439</v>
          </cell>
          <cell r="AK21">
            <v>0.65833657121374634</v>
          </cell>
          <cell r="AL21">
            <v>0.67405927031778679</v>
          </cell>
          <cell r="AM21">
            <v>0.69021243117332864</v>
          </cell>
          <cell r="AN21">
            <v>0.70680316291856904</v>
          </cell>
          <cell r="AO21">
            <v>0.72383908146259313</v>
          </cell>
          <cell r="AP21">
            <v>0.7413282921931017</v>
          </cell>
          <cell r="AQ21">
            <v>0.75927937497972864</v>
          </cell>
          <cell r="AR21">
            <v>0.77770137128122485</v>
          </cell>
          <cell r="AS21">
            <v>0.79660377318292674</v>
          </cell>
          <cell r="AT21">
            <v>0.81599651420732677</v>
          </cell>
          <cell r="AU21">
            <v>0.83588996175550301</v>
          </cell>
          <cell r="AV21">
            <v>0.85629491105063615</v>
          </cell>
          <cell r="AW21">
            <v>0.8772225804671705</v>
          </cell>
          <cell r="AX21">
            <v>0.89868460814029416</v>
          </cell>
          <cell r="AY21">
            <v>0.92069304976057409</v>
          </cell>
          <cell r="AZ21">
            <v>0.94326037746779512</v>
          </cell>
          <cell r="BA21">
            <v>0.96639947976643847</v>
          </cell>
          <cell r="BB21">
            <v>0.99012366239287097</v>
          </cell>
          <cell r="BC21">
            <v>1.0144466500712681</v>
          </cell>
          <cell r="BD21">
            <v>1.0393825891016062</v>
          </cell>
          <cell r="BE21">
            <v>1.0649314741703397</v>
          </cell>
          <cell r="BF21">
            <v>1.0911083719988592</v>
          </cell>
          <cell r="BG21">
            <v>1.1179287196610488</v>
          </cell>
          <cell r="BH21">
            <v>1.1454083336868561</v>
          </cell>
          <cell r="BI21">
            <v>1.173563419389638</v>
          </cell>
          <cell r="BJ21">
            <v>1.2024105804227778</v>
          </cell>
          <cell r="BK21">
            <v>1.2319668285712135</v>
          </cell>
          <cell r="BL21">
            <v>1.2622495937836498</v>
          </cell>
        </row>
        <row r="22">
          <cell r="A22" t="str">
            <v>O2 Europe-IoT</v>
          </cell>
          <cell r="B22" t="str">
            <v>O2 Europe</v>
          </cell>
          <cell r="C22" t="str">
            <v>IoT</v>
          </cell>
          <cell r="D22" t="str">
            <v>1c</v>
          </cell>
          <cell r="E22">
            <v>1</v>
          </cell>
          <cell r="F22">
            <v>9.9319999999999999E-3</v>
          </cell>
          <cell r="G22">
            <v>1.0212000000000001E-2</v>
          </cell>
          <cell r="H22">
            <v>1.0507000000000001E-2</v>
          </cell>
          <cell r="I22">
            <v>1.0899000000000001E-2</v>
          </cell>
          <cell r="J22">
            <v>1.1328E-2</v>
          </cell>
          <cell r="K22">
            <v>1.1328E-2</v>
          </cell>
          <cell r="L22">
            <v>1.2463E-2</v>
          </cell>
          <cell r="M22">
            <v>1.2748000000000001E-2</v>
          </cell>
          <cell r="N22">
            <v>1.3488999999999999E-2</v>
          </cell>
          <cell r="O22">
            <v>1.4383999999999999E-2</v>
          </cell>
          <cell r="P22">
            <v>1.5002E-2</v>
          </cell>
          <cell r="Q22">
            <v>1.5468000000000001E-2</v>
          </cell>
          <cell r="R22">
            <v>1.5739E-2</v>
          </cell>
          <cell r="S22">
            <v>1.6056999999999998E-2</v>
          </cell>
          <cell r="T22">
            <v>1.6452999999999999E-2</v>
          </cell>
          <cell r="U22">
            <v>1.6879999999999999E-2</v>
          </cell>
          <cell r="V22">
            <v>1.7270000000000001E-2</v>
          </cell>
          <cell r="W22">
            <v>1.7737872129303868E-2</v>
          </cell>
          <cell r="X22">
            <v>1.8219716032903802E-2</v>
          </cell>
          <cell r="Y22">
            <v>1.8715950781484497E-2</v>
          </cell>
          <cell r="Z22">
            <v>1.9227008017745385E-2</v>
          </cell>
          <cell r="AA22">
            <v>1.975333233356092E-2</v>
          </cell>
          <cell r="AB22">
            <v>2.0295381658455697E-2</v>
          </cell>
          <cell r="AC22">
            <v>2.0853627659733837E-2</v>
          </cell>
          <cell r="AD22">
            <v>2.1428556154612213E-2</v>
          </cell>
          <cell r="AE22">
            <v>2.2020667534717701E-2</v>
          </cell>
          <cell r="AF22">
            <v>2.2630477203319361E-2</v>
          </cell>
          <cell r="AG22">
            <v>2.3258516025677557E-2</v>
          </cell>
          <cell r="AH22">
            <v>2.3905330792903544E-2</v>
          </cell>
          <cell r="AI22">
            <v>2.4571484699734875E-2</v>
          </cell>
          <cell r="AJ22">
            <v>2.5257557836644053E-2</v>
          </cell>
          <cell r="AK22">
            <v>2.5964147696710429E-2</v>
          </cell>
          <cell r="AL22">
            <v>2.6691869697698281E-2</v>
          </cell>
          <cell r="AM22">
            <v>2.7441357719797221E-2</v>
          </cell>
          <cell r="AN22">
            <v>2.8213264659494825E-2</v>
          </cell>
          <cell r="AO22">
            <v>2.9008263000065402E-2</v>
          </cell>
          <cell r="AP22">
            <v>2.982704539917351E-2</v>
          </cell>
          <cell r="AQ22">
            <v>3.0670325294105474E-2</v>
          </cell>
          <cell r="AR22">
            <v>3.1538837525157938E-2</v>
          </cell>
          <cell r="AS22">
            <v>3.2433338977728016E-2</v>
          </cell>
          <cell r="AT22">
            <v>3.3354609243666157E-2</v>
          </cell>
          <cell r="AU22">
            <v>3.4303451302469652E-2</v>
          </cell>
          <cell r="AV22">
            <v>3.5280692222911837E-2</v>
          </cell>
          <cell r="AW22">
            <v>3.6287183885720282E-2</v>
          </cell>
          <cell r="AX22">
            <v>3.7323803727935263E-2</v>
          </cell>
          <cell r="AY22">
            <v>3.8391455509599E-2</v>
          </cell>
          <cell r="AZ22">
            <v>3.9491070103445575E-2</v>
          </cell>
          <cell r="BA22">
            <v>4.0623606308281553E-2</v>
          </cell>
          <cell r="BB22">
            <v>4.1790051686768019E-2</v>
          </cell>
          <cell r="BC22">
            <v>4.2991423428336055E-2</v>
          </cell>
          <cell r="BD22">
            <v>4.4228769237989726E-2</v>
          </cell>
          <cell r="BE22">
            <v>4.5501727375186346E-2</v>
          </cell>
          <cell r="BF22">
            <v>4.6811322806320221E-2</v>
          </cell>
          <cell r="BG22">
            <v>4.8158609997573557E-2</v>
          </cell>
          <cell r="BH22">
            <v>4.9544673763956493E-2</v>
          </cell>
          <cell r="BI22">
            <v>5.0970630142783531E-2</v>
          </cell>
          <cell r="BJ22">
            <v>5.2437627292289672E-2</v>
          </cell>
          <cell r="BK22">
            <v>5.3946846416109855E-2</v>
          </cell>
          <cell r="BL22">
            <v>5.5499502714366024E-2</v>
          </cell>
        </row>
        <row r="23">
          <cell r="A23" t="str">
            <v>O2 Ireland-IoT</v>
          </cell>
          <cell r="B23" t="str">
            <v>O2 Ireland</v>
          </cell>
          <cell r="C23" t="str">
            <v>IoT</v>
          </cell>
          <cell r="D23" t="str">
            <v>1c</v>
          </cell>
          <cell r="E23">
            <v>1</v>
          </cell>
          <cell r="F23">
            <v>7.0095000000000005E-2</v>
          </cell>
          <cell r="G23">
            <v>7.0732000000000003E-2</v>
          </cell>
          <cell r="H23">
            <v>7.1726999999999999E-2</v>
          </cell>
          <cell r="I23">
            <v>7.3449E-2</v>
          </cell>
          <cell r="J23">
            <v>7.5651999999999997E-2</v>
          </cell>
          <cell r="K23">
            <v>7.7108999999999997E-2</v>
          </cell>
          <cell r="L23">
            <v>8.0188999999999996E-2</v>
          </cell>
          <cell r="M23">
            <v>8.2314999999999999E-2</v>
          </cell>
          <cell r="N23">
            <v>8.5139999999999993E-2</v>
          </cell>
          <cell r="O23">
            <v>8.5847999999999994E-2</v>
          </cell>
          <cell r="P23">
            <v>8.7661000000000003E-2</v>
          </cell>
          <cell r="Q23">
            <v>8.9591000000000004E-2</v>
          </cell>
          <cell r="R23">
            <v>9.0806999999999999E-2</v>
          </cell>
          <cell r="S23">
            <v>9.1885999999999995E-2</v>
          </cell>
          <cell r="T23">
            <v>9.3465999999999994E-2</v>
          </cell>
          <cell r="U23">
            <v>9.5397999999999997E-2</v>
          </cell>
          <cell r="V23">
            <v>9.7115000000000007E-2</v>
          </cell>
          <cell r="W23">
            <v>9.8917554125228443E-2</v>
          </cell>
          <cell r="X23">
            <v>0.10080296119113384</v>
          </cell>
          <cell r="Y23">
            <v>0.10277192437537268</v>
          </cell>
          <cell r="Z23">
            <v>0.10482526419557402</v>
          </cell>
          <cell r="AA23">
            <v>0.10696391650883942</v>
          </cell>
          <cell r="AB23">
            <v>0.10918893076333068</v>
          </cell>
          <cell r="AC23">
            <v>0.11150146849172173</v>
          </cell>
          <cell r="AD23">
            <v>0.11390280203699774</v>
          </cell>
          <cell r="AE23">
            <v>0.11639431350175213</v>
          </cell>
          <cell r="AF23">
            <v>0.11897749391276653</v>
          </cell>
          <cell r="AG23">
            <v>0.12165394259326037</v>
          </cell>
          <cell r="AH23">
            <v>0.12442536673576991</v>
          </cell>
          <cell r="AI23">
            <v>0.12729358116915757</v>
          </cell>
          <cell r="AJ23">
            <v>0.13026050831377173</v>
          </cell>
          <cell r="AK23">
            <v>0.13332817831926647</v>
          </cell>
          <cell r="AL23">
            <v>0.13649872938006072</v>
          </cell>
          <cell r="AM23">
            <v>0.13977440822386086</v>
          </cell>
          <cell r="AN23">
            <v>0.14315757076909796</v>
          </cell>
          <cell r="AO23">
            <v>0.14665068294753564</v>
          </cell>
          <cell r="AP23">
            <v>0.15025632168869357</v>
          </cell>
          <cell r="AQ23">
            <v>0.1539771760631039</v>
          </cell>
          <cell r="AR23">
            <v>0.15781604858177012</v>
          </cell>
          <cell r="AS23">
            <v>0.16177585664954408</v>
          </cell>
          <cell r="AT23">
            <v>0.16585963417045863</v>
          </cell>
          <cell r="AU23">
            <v>0.17007053330337177</v>
          </cell>
          <cell r="AV23">
            <v>0.17441182636657965</v>
          </cell>
          <cell r="AW23">
            <v>0.17888690789034603</v>
          </cell>
          <cell r="AX23">
            <v>0.18349929681657995</v>
          </cell>
          <cell r="AY23">
            <v>0.18825263884516294</v>
          </cell>
          <cell r="AZ23">
            <v>0.19315070892669287</v>
          </cell>
          <cell r="BA23">
            <v>0.19819741390166523</v>
          </cell>
          <cell r="BB23">
            <v>0.20339679528636082</v>
          </cell>
          <cell r="BC23">
            <v>0.2087530322059534</v>
          </cell>
          <cell r="BD23">
            <v>0.21427044447558027</v>
          </cell>
          <cell r="BE23">
            <v>0.21993368379179584</v>
          </cell>
          <cell r="BF23">
            <v>0.22574660441208125</v>
          </cell>
          <cell r="BG23">
            <v>0.23171316246322843</v>
          </cell>
          <cell r="BH23">
            <v>0.23783741863378</v>
          </cell>
          <cell r="BI23">
            <v>0.24412354093763114</v>
          </cell>
          <cell r="BJ23">
            <v>0.25057580755067455</v>
          </cell>
          <cell r="BK23">
            <v>0.25719860972241865</v>
          </cell>
          <cell r="BL23">
            <v>0.26399645476456113</v>
          </cell>
        </row>
        <row r="24">
          <cell r="A24" t="str">
            <v>O2 UK-IoT</v>
          </cell>
          <cell r="B24" t="str">
            <v>O2 UK</v>
          </cell>
          <cell r="C24" t="str">
            <v>IoT</v>
          </cell>
          <cell r="D24" t="str">
            <v>1c</v>
          </cell>
          <cell r="E24">
            <v>1</v>
          </cell>
          <cell r="F24">
            <v>1.058932</v>
          </cell>
          <cell r="G24">
            <v>1.081879</v>
          </cell>
          <cell r="H24">
            <v>1.091971</v>
          </cell>
          <cell r="I24">
            <v>1.0916859999999999</v>
          </cell>
          <cell r="J24">
            <v>1.1086549999999999</v>
          </cell>
          <cell r="K24">
            <v>1.1266590000000001</v>
          </cell>
          <cell r="L24">
            <v>1.109772</v>
          </cell>
          <cell r="M24">
            <v>1.130182</v>
          </cell>
          <cell r="N24">
            <v>1.1440680000000001</v>
          </cell>
          <cell r="O24">
            <v>1.1594310000000001</v>
          </cell>
          <cell r="P24">
            <v>1.17489</v>
          </cell>
          <cell r="Q24">
            <v>1.163238</v>
          </cell>
          <cell r="R24">
            <v>1.172839</v>
          </cell>
          <cell r="S24">
            <v>1.189783</v>
          </cell>
          <cell r="T24">
            <v>1.1965440000000001</v>
          </cell>
          <cell r="U24">
            <v>1.19983</v>
          </cell>
          <cell r="V24">
            <v>1.2115549999999999</v>
          </cell>
          <cell r="W24">
            <v>1.2206430305755445</v>
          </cell>
          <cell r="X24">
            <v>1.2301620787682908</v>
          </cell>
          <cell r="Y24">
            <v>1.2400960674286685</v>
          </cell>
          <cell r="Z24">
            <v>1.2504316698433493</v>
          </cell>
          <cell r="AA24">
            <v>1.2611579240094066</v>
          </cell>
          <cell r="AB24">
            <v>1.2722659063419641</v>
          </cell>
          <cell r="AC24">
            <v>1.2837484556375949</v>
          </cell>
          <cell r="AD24">
            <v>1.2955999395402438</v>
          </cell>
          <cell r="AE24">
            <v>1.3078160569596922</v>
          </cell>
          <cell r="AF24">
            <v>1.3203936709089774</v>
          </cell>
          <cell r="AG24">
            <v>1.3333306670856984</v>
          </cell>
          <cell r="AH24">
            <v>1.3466258342473849</v>
          </cell>
          <cell r="AI24">
            <v>1.3602787630436923</v>
          </cell>
          <cell r="AJ24">
            <v>1.3742897604857149</v>
          </cell>
          <cell r="AK24">
            <v>1.3886597776698681</v>
          </cell>
          <cell r="AL24">
            <v>1.403390348743119</v>
          </cell>
          <cell r="AM24">
            <v>1.4184835394083297</v>
          </cell>
          <cell r="AN24">
            <v>1.4339419035321013</v>
          </cell>
          <cell r="AO24">
            <v>1.4497684466401968</v>
          </cell>
          <cell r="AP24">
            <v>1.4659665952737899</v>
          </cell>
          <cell r="AQ24">
            <v>1.482540171338788</v>
          </cell>
          <cell r="AR24">
            <v>1.4994933707148479</v>
          </cell>
          <cell r="AS24">
            <v>1.5168307455042058</v>
          </cell>
          <cell r="AT24">
            <v>1.53455718939644</v>
          </cell>
          <cell r="AU24">
            <v>1.5526779257063872</v>
          </cell>
          <cell r="AV24">
            <v>1.5711984977109634</v>
          </cell>
          <cell r="AW24">
            <v>1.5901247609686562</v>
          </cell>
          <cell r="AX24">
            <v>1.6094628773544297</v>
          </cell>
          <cell r="AY24">
            <v>1.6292193105842565</v>
          </cell>
          <cell r="AZ24">
            <v>1.6494008230385511</v>
          </cell>
          <cell r="BA24">
            <v>1.670014473723459</v>
          </cell>
          <cell r="BB24">
            <v>1.6910676172340173</v>
          </cell>
          <cell r="BC24">
            <v>1.7125679036045705</v>
          </cell>
          <cell r="BD24">
            <v>1.7345232789496723</v>
          </cell>
          <cell r="BE24">
            <v>1.7567601254735401</v>
          </cell>
          <cell r="BF24">
            <v>1.779282051678567</v>
          </cell>
          <cell r="BG24">
            <v>1.8020927123286838</v>
          </cell>
          <cell r="BH24">
            <v>1.8251958090424387</v>
          </cell>
          <cell r="BI24">
            <v>1.8485950908936803</v>
          </cell>
          <cell r="BJ24">
            <v>1.8722943550199422</v>
          </cell>
          <cell r="BK24">
            <v>1.8962974472386258</v>
          </cell>
          <cell r="BL24">
            <v>1.9206082626710839</v>
          </cell>
        </row>
        <row r="25">
          <cell r="A25" t="str">
            <v>Optimus-IoT</v>
          </cell>
          <cell r="B25" t="str">
            <v>Optimus</v>
          </cell>
          <cell r="C25" t="str">
            <v>IoT</v>
          </cell>
          <cell r="D25" t="str">
            <v>1c</v>
          </cell>
          <cell r="E25">
            <v>3</v>
          </cell>
          <cell r="F25">
            <v>0.199632</v>
          </cell>
          <cell r="G25">
            <v>0.20233799999999999</v>
          </cell>
          <cell r="H25">
            <v>0.20410600000000001</v>
          </cell>
          <cell r="I25">
            <v>0.20514499999999999</v>
          </cell>
          <cell r="J25">
            <v>0.20729500000000001</v>
          </cell>
          <cell r="K25">
            <v>0.213064</v>
          </cell>
          <cell r="L25">
            <v>0.22074099999999999</v>
          </cell>
          <cell r="M25">
            <v>0.22770099999999999</v>
          </cell>
          <cell r="N25">
            <v>0.23289499999999999</v>
          </cell>
          <cell r="O25">
            <v>0.246424</v>
          </cell>
          <cell r="P25">
            <v>0.251052</v>
          </cell>
          <cell r="Q25">
            <v>0.246557</v>
          </cell>
          <cell r="R25">
            <v>0.25018600000000002</v>
          </cell>
          <cell r="S25">
            <v>0.25451200000000002</v>
          </cell>
          <cell r="T25">
            <v>0.25849800000000001</v>
          </cell>
          <cell r="U25">
            <v>0.258571</v>
          </cell>
          <cell r="V25">
            <v>0.26131100000000002</v>
          </cell>
          <cell r="W25">
            <v>0.26383066511607556</v>
          </cell>
          <cell r="X25">
            <v>0.26514981844165592</v>
          </cell>
          <cell r="Y25">
            <v>0.26647556753386414</v>
          </cell>
          <cell r="Z25">
            <v>0.26780794537153346</v>
          </cell>
          <cell r="AA25">
            <v>0.26914698509839108</v>
          </cell>
          <cell r="AB25">
            <v>0.27049272002388303</v>
          </cell>
          <cell r="AC25">
            <v>0.2718451836240024</v>
          </cell>
          <cell r="AD25">
            <v>0.27320440954212238</v>
          </cell>
          <cell r="AE25">
            <v>0.27457043158983296</v>
          </cell>
          <cell r="AF25">
            <v>0.2759432837477821</v>
          </cell>
          <cell r="AG25">
            <v>0.22075462699822568</v>
          </cell>
          <cell r="AH25">
            <v>0.17660370159858055</v>
          </cell>
          <cell r="AI25">
            <v>0.14128296127886444</v>
          </cell>
          <cell r="AJ25">
            <v>0.11302636902309156</v>
          </cell>
          <cell r="AK25">
            <v>9.0421095218473246E-2</v>
          </cell>
          <cell r="AL25">
            <v>7.2336876174778603E-2</v>
          </cell>
          <cell r="AM25">
            <v>5.7869500939822884E-2</v>
          </cell>
          <cell r="AN25">
            <v>4.6295600751858311E-2</v>
          </cell>
          <cell r="AO25">
            <v>3.7036480601486649E-2</v>
          </cell>
          <cell r="AP25">
            <v>2.962918448118932E-2</v>
          </cell>
          <cell r="AQ25">
            <v>2.3703347584951458E-2</v>
          </cell>
          <cell r="AR25">
            <v>1.8962678067961168E-2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/>
        </row>
        <row r="26">
          <cell r="A26" t="str">
            <v>Optus-IoT</v>
          </cell>
          <cell r="B26" t="str">
            <v>Optus</v>
          </cell>
          <cell r="C26" t="str">
            <v>IoT</v>
          </cell>
          <cell r="D26" t="str">
            <v>1c</v>
          </cell>
          <cell r="E26">
            <v>1</v>
          </cell>
          <cell r="F26">
            <v>0.26996999999999999</v>
          </cell>
          <cell r="G26">
            <v>0.271283</v>
          </cell>
          <cell r="H26">
            <v>0.28688900000000001</v>
          </cell>
          <cell r="I26">
            <v>0.287968</v>
          </cell>
          <cell r="J26">
            <v>0.28722599999999998</v>
          </cell>
          <cell r="K26">
            <v>0.29542200000000002</v>
          </cell>
          <cell r="L26">
            <v>0.29680699999999999</v>
          </cell>
          <cell r="M26">
            <v>0.29754000000000003</v>
          </cell>
          <cell r="N26">
            <v>0.30064600000000002</v>
          </cell>
          <cell r="O26">
            <v>0.30317899999999998</v>
          </cell>
          <cell r="P26">
            <v>0.31098500000000001</v>
          </cell>
          <cell r="Q26">
            <v>0.31536999999999998</v>
          </cell>
          <cell r="R26">
            <v>0.31536599999999998</v>
          </cell>
          <cell r="S26">
            <v>0.31888</v>
          </cell>
          <cell r="T26">
            <v>0.368309</v>
          </cell>
          <cell r="U26">
            <v>0.32614199999999999</v>
          </cell>
          <cell r="V26">
            <v>0.32125799999999999</v>
          </cell>
          <cell r="W26">
            <v>0.32434453837320509</v>
          </cell>
          <cell r="X26">
            <v>0.32761693604972858</v>
          </cell>
          <cell r="Y26">
            <v>0.33107605950679375</v>
          </cell>
          <cell r="Z26">
            <v>0.33472301448606745</v>
          </cell>
          <cell r="AA26">
            <v>0.33855914183212438</v>
          </cell>
          <cell r="AB26">
            <v>0.34258601382272785</v>
          </cell>
          <cell r="AC26">
            <v>0.34680543097023031</v>
          </cell>
          <cell r="AD26">
            <v>0.35121941927491573</v>
          </cell>
          <cell r="AE26">
            <v>0.35583022791253516</v>
          </cell>
          <cell r="AF26">
            <v>0.36064032733963419</v>
          </cell>
          <cell r="AG26">
            <v>0.36565240780153924</v>
          </cell>
          <cell r="AH26">
            <v>0.37086937822905663</v>
          </cell>
          <cell r="AI26">
            <v>0.37629436551107193</v>
          </cell>
          <cell r="AJ26">
            <v>0.38193071413129065</v>
          </cell>
          <cell r="AK26">
            <v>0.38778198615837278</v>
          </cell>
          <cell r="AL26">
            <v>0.3938519615796568</v>
          </cell>
          <cell r="AM26">
            <v>0.40014463896957503</v>
          </cell>
          <cell r="AN26">
            <v>0.40666423648470279</v>
          </cell>
          <cell r="AO26">
            <v>0.41341519317820774</v>
          </cell>
          <cell r="AP26">
            <v>0.42040217062722018</v>
          </cell>
          <cell r="AQ26">
            <v>0.42763005486738626</v>
          </cell>
          <cell r="AR26">
            <v>0.43510395862955931</v>
          </cell>
          <cell r="AS26">
            <v>0.44282922387425128</v>
          </cell>
          <cell r="AT26">
            <v>0.45081142462009799</v>
          </cell>
          <cell r="AU26">
            <v>0.45905637006320704</v>
          </cell>
          <cell r="AV26">
            <v>0.46757010798483911</v>
          </cell>
          <cell r="AW26">
            <v>0.47635892844542949</v>
          </cell>
          <cell r="AX26">
            <v>0.48542936776349926</v>
          </cell>
          <cell r="AY26">
            <v>0.49478821277853324</v>
          </cell>
          <cell r="AZ26">
            <v>0.50444250539738811</v>
          </cell>
          <cell r="BA26">
            <v>0.51439954742429639</v>
          </cell>
          <cell r="BB26">
            <v>0.52466690567499374</v>
          </cell>
          <cell r="BC26">
            <v>0.53525241737595919</v>
          </cell>
          <cell r="BD26">
            <v>0.54616419585019982</v>
          </cell>
          <cell r="BE26">
            <v>0.55729842434167642</v>
          </cell>
          <cell r="BF26">
            <v>0.56865963776743167</v>
          </cell>
          <cell r="BG26">
            <v>0.58025246349436665</v>
          </cell>
          <cell r="BH26">
            <v>0.59208162322394453</v>
          </cell>
          <cell r="BI26">
            <v>0.60415193491531716</v>
          </cell>
          <cell r="BJ26">
            <v>0.61646831474765584</v>
          </cell>
          <cell r="BK26">
            <v>0.62903577912248743</v>
          </cell>
          <cell r="BL26">
            <v>0.64185944670685025</v>
          </cell>
        </row>
        <row r="27">
          <cell r="A27" t="str">
            <v>Radiomovil Dipsa S.A. de C.V.-USD-IoT</v>
          </cell>
          <cell r="B27" t="str">
            <v>Radiomovil Dipsa S.A. de C.V.-USD</v>
          </cell>
          <cell r="C27" t="str">
            <v>IoT</v>
          </cell>
          <cell r="D27"/>
          <cell r="E27">
            <v>1</v>
          </cell>
          <cell r="F27">
            <v>2.3749999999999999E-3</v>
          </cell>
          <cell r="G27">
            <v>2.3749999999999999E-3</v>
          </cell>
          <cell r="H27">
            <v>1.7229999999999999E-3</v>
          </cell>
          <cell r="I27">
            <v>1.7229999999999999E-3</v>
          </cell>
          <cell r="J27">
            <v>1.7229999999999999E-3</v>
          </cell>
          <cell r="K27">
            <v>1.7229999999999999E-3</v>
          </cell>
          <cell r="L27">
            <v>1.7229999999999999E-3</v>
          </cell>
          <cell r="M27">
            <v>1.7229999999999999E-3</v>
          </cell>
          <cell r="N27">
            <v>1.7229999999999999E-3</v>
          </cell>
          <cell r="O27">
            <v>1.7229999999999999E-3</v>
          </cell>
          <cell r="P27">
            <v>1.7229999999999999E-3</v>
          </cell>
          <cell r="Q27">
            <v>1.7229999999999999E-3</v>
          </cell>
          <cell r="R27">
            <v>1.7229999999999999E-3</v>
          </cell>
          <cell r="S27">
            <v>1.7229999999999999E-3</v>
          </cell>
          <cell r="T27">
            <v>1.7229999999999999E-3</v>
          </cell>
          <cell r="U27">
            <v>1.7229999999999999E-3</v>
          </cell>
          <cell r="V27">
            <v>1.7229999999999999E-3</v>
          </cell>
          <cell r="W27">
            <v>1.7229999999999999E-3</v>
          </cell>
          <cell r="X27">
            <v>1.7229999999999999E-3</v>
          </cell>
          <cell r="Y27">
            <v>1.7229999999999999E-3</v>
          </cell>
          <cell r="Z27">
            <v>1.7229999999999999E-3</v>
          </cell>
          <cell r="AA27">
            <v>1.7229999999999999E-3</v>
          </cell>
          <cell r="AB27">
            <v>1.7229999999999999E-3</v>
          </cell>
          <cell r="AC27">
            <v>1.7229999999999999E-3</v>
          </cell>
          <cell r="AD27">
            <v>1.7229999999999999E-3</v>
          </cell>
          <cell r="AE27">
            <v>1.7229999999999999E-3</v>
          </cell>
          <cell r="AF27">
            <v>1.7229999999999999E-3</v>
          </cell>
          <cell r="AG27">
            <v>1.7229999999999999E-3</v>
          </cell>
          <cell r="AH27">
            <v>1.7229999999999999E-3</v>
          </cell>
          <cell r="AI27">
            <v>1.7229999999999999E-3</v>
          </cell>
          <cell r="AJ27">
            <v>1.7229999999999999E-3</v>
          </cell>
          <cell r="AK27">
            <v>1.7229999999999999E-3</v>
          </cell>
          <cell r="AL27">
            <v>1.7229999999999999E-3</v>
          </cell>
          <cell r="AM27">
            <v>1.7229999999999999E-3</v>
          </cell>
          <cell r="AN27">
            <v>1.7229999999999999E-3</v>
          </cell>
          <cell r="AO27">
            <v>1.7229999999999999E-3</v>
          </cell>
          <cell r="AP27">
            <v>1.7229999999999999E-3</v>
          </cell>
          <cell r="AQ27">
            <v>1.7229999999999999E-3</v>
          </cell>
          <cell r="AR27">
            <v>1.7229999999999999E-3</v>
          </cell>
          <cell r="AS27">
            <v>1.7229999999999999E-3</v>
          </cell>
          <cell r="AT27">
            <v>1.7229999999999999E-3</v>
          </cell>
          <cell r="AU27">
            <v>1.7229999999999999E-3</v>
          </cell>
          <cell r="AV27">
            <v>1.7229999999999999E-3</v>
          </cell>
          <cell r="AW27">
            <v>1.7229999999999999E-3</v>
          </cell>
          <cell r="AX27">
            <v>1.7229999999999999E-3</v>
          </cell>
          <cell r="AY27">
            <v>1.7229999999999999E-3</v>
          </cell>
          <cell r="AZ27">
            <v>1.7229999999999999E-3</v>
          </cell>
          <cell r="BA27">
            <v>1.7229999999999999E-3</v>
          </cell>
          <cell r="BB27">
            <v>1.7229999999999999E-3</v>
          </cell>
          <cell r="BC27">
            <v>1.7229999999999999E-3</v>
          </cell>
          <cell r="BD27">
            <v>1.7229999999999999E-3</v>
          </cell>
          <cell r="BE27">
            <v>1.7229999999999999E-3</v>
          </cell>
          <cell r="BF27">
            <v>1.7229999999999999E-3</v>
          </cell>
          <cell r="BG27">
            <v>1.7229999999999999E-3</v>
          </cell>
          <cell r="BH27">
            <v>1.7229999999999999E-3</v>
          </cell>
          <cell r="BI27">
            <v>1.7229999999999999E-3</v>
          </cell>
          <cell r="BJ27">
            <v>1.7229999999999999E-3</v>
          </cell>
          <cell r="BK27">
            <v>1.7229999999999999E-3</v>
          </cell>
          <cell r="BL27">
            <v>1.7229999999999999E-3</v>
          </cell>
        </row>
        <row r="28">
          <cell r="A28" t="str">
            <v>Reliance Communications Ltd.-IoT</v>
          </cell>
          <cell r="B28" t="str">
            <v>Reliance Communications Ltd.</v>
          </cell>
          <cell r="C28" t="str">
            <v>IoT</v>
          </cell>
          <cell r="D28" t="str">
            <v>v2</v>
          </cell>
          <cell r="E28">
            <v>13</v>
          </cell>
          <cell r="F28">
            <v>7.522E-3</v>
          </cell>
          <cell r="G28">
            <v>9.1439999999999994E-3</v>
          </cell>
          <cell r="H28">
            <v>1.0739E-2</v>
          </cell>
          <cell r="I28">
            <v>1.0966999999999999E-2</v>
          </cell>
          <cell r="J28">
            <v>9.5510000000000005E-3</v>
          </cell>
          <cell r="K28">
            <v>3.5739999999999999E-3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</row>
        <row r="29">
          <cell r="A29" t="str">
            <v>Rogers Wireless-IoT</v>
          </cell>
          <cell r="B29" t="str">
            <v>Rogers Wireless</v>
          </cell>
          <cell r="C29" t="str">
            <v>IoT</v>
          </cell>
          <cell r="D29" t="str">
            <v>1c</v>
          </cell>
          <cell r="E29">
            <v>1</v>
          </cell>
          <cell r="F29">
            <v>1.274608</v>
          </cell>
          <cell r="G29">
            <v>1.2879069999999999</v>
          </cell>
          <cell r="H29">
            <v>1.271469</v>
          </cell>
          <cell r="I29">
            <v>1.2719560000000001</v>
          </cell>
          <cell r="J29">
            <v>1.249733</v>
          </cell>
          <cell r="K29">
            <v>1.2500169999999999</v>
          </cell>
          <cell r="L29">
            <v>1.2591920000000001</v>
          </cell>
          <cell r="M29">
            <v>1.235349</v>
          </cell>
          <cell r="N29">
            <v>1.2568889999999999</v>
          </cell>
          <cell r="O29">
            <v>1.2407710000000001</v>
          </cell>
          <cell r="P29">
            <v>1.2402260000000001</v>
          </cell>
          <cell r="Q29">
            <v>1.222113</v>
          </cell>
          <cell r="R29">
            <v>1.227678</v>
          </cell>
          <cell r="S29">
            <v>1.2236</v>
          </cell>
          <cell r="T29">
            <v>1.2685500000000001</v>
          </cell>
          <cell r="U29">
            <v>1.245808</v>
          </cell>
          <cell r="V29">
            <v>1.191522</v>
          </cell>
          <cell r="W29">
            <v>1.1877911037295839</v>
          </cell>
          <cell r="X29">
            <v>1.1847177949105587</v>
          </cell>
          <cell r="Y29">
            <v>1.1822550151291729</v>
          </cell>
          <cell r="Z29">
            <v>1.1803615037811739</v>
          </cell>
          <cell r="AA29">
            <v>1.1790010498220529</v>
          </cell>
          <cell r="AB29">
            <v>1.1781418508391381</v>
          </cell>
          <cell r="AC29">
            <v>1.1777559631118626</v>
          </cell>
          <cell r="AD29">
            <v>1.1778188289411828</v>
          </cell>
          <cell r="AE29">
            <v>1.1783088697077275</v>
          </cell>
          <cell r="AF29">
            <v>1.179207134935971</v>
          </cell>
          <cell r="AG29">
            <v>1.1804969991606389</v>
          </cell>
          <cell r="AH29">
            <v>1.1849888996627285</v>
          </cell>
          <cell r="AI29">
            <v>1.1870201092077572</v>
          </cell>
          <cell r="AJ29">
            <v>1.1894045388129768</v>
          </cell>
          <cell r="AK29">
            <v>1.1921325663217301</v>
          </cell>
          <cell r="AL29">
            <v>1.1951958871957373</v>
          </cell>
          <cell r="AM29">
            <v>1.1985873844692831</v>
          </cell>
          <cell r="AN29">
            <v>1.2023010152593778</v>
          </cell>
          <cell r="AO29">
            <v>1.2063317116065568</v>
          </cell>
          <cell r="AP29">
            <v>1.210675293743025</v>
          </cell>
          <cell r="AQ29">
            <v>1.2153283941580597</v>
          </cell>
          <cell r="AR29">
            <v>1.2202883910623867</v>
          </cell>
          <cell r="AS29">
            <v>1.2255533500504348</v>
          </cell>
          <cell r="AT29">
            <v>1.2311219729272056</v>
          </cell>
          <cell r="AU29">
            <v>1.2369935528095874</v>
          </cell>
          <cell r="AV29">
            <v>1.2431679347341362</v>
          </cell>
          <cell r="AW29">
            <v>1.2496454811079221</v>
          </cell>
          <cell r="AX29">
            <v>1.2564270414282848</v>
          </cell>
          <cell r="AY29">
            <v>1.2635139257743688</v>
          </cell>
          <cell r="AZ29">
            <v>1.2709078816388639</v>
          </cell>
          <cell r="BA29">
            <v>1.2786110737252869</v>
          </cell>
          <cell r="BB29">
            <v>1.2866260663847759</v>
          </cell>
          <cell r="BC29">
            <v>1.294955808408534</v>
          </cell>
          <cell r="BD29">
            <v>1.3036036199283758</v>
          </cell>
          <cell r="BE29">
            <v>1.3123091821788582</v>
          </cell>
          <cell r="BF29">
            <v>1.3210728808236696</v>
          </cell>
          <cell r="BG29">
            <v>1.3298951041019895</v>
          </cell>
          <cell r="BH29">
            <v>1.338776242845688</v>
          </cell>
          <cell r="BI29">
            <v>1.3477166904966389</v>
          </cell>
          <cell r="BJ29">
            <v>1.3567168431241508</v>
          </cell>
          <cell r="BK29">
            <v>1.3657770994425122</v>
          </cell>
          <cell r="BL29">
            <v>1.3748978608286559</v>
          </cell>
        </row>
        <row r="30">
          <cell r="A30" t="str">
            <v>SingTel-IoT</v>
          </cell>
          <cell r="B30" t="str">
            <v>SingTel</v>
          </cell>
          <cell r="C30" t="str">
            <v>IoT</v>
          </cell>
          <cell r="D30" t="str">
            <v>1c</v>
          </cell>
          <cell r="E30">
            <v>1</v>
          </cell>
          <cell r="F30">
            <v>0.108496</v>
          </cell>
          <cell r="G30">
            <v>0.108276</v>
          </cell>
          <cell r="H30">
            <v>0.109491</v>
          </cell>
          <cell r="I30">
            <v>0.110887</v>
          </cell>
          <cell r="J30">
            <v>0.113831</v>
          </cell>
          <cell r="K30">
            <v>0.11426</v>
          </cell>
          <cell r="L30">
            <v>0.119482</v>
          </cell>
          <cell r="M30">
            <v>0.120522</v>
          </cell>
          <cell r="N30">
            <v>0.12180199999999999</v>
          </cell>
          <cell r="O30">
            <v>0.12424399999999999</v>
          </cell>
          <cell r="P30">
            <v>0.12623400000000001</v>
          </cell>
          <cell r="Q30">
            <v>0.13151399999999999</v>
          </cell>
          <cell r="R30">
            <v>0.132745</v>
          </cell>
          <cell r="S30">
            <v>0.13554099999999999</v>
          </cell>
          <cell r="T30">
            <v>0.13735</v>
          </cell>
          <cell r="U30">
            <v>0.138346</v>
          </cell>
          <cell r="V30">
            <v>0.14083599999999999</v>
          </cell>
          <cell r="W30">
            <v>0.14183933785181416</v>
          </cell>
          <cell r="X30">
            <v>0.142908033286368</v>
          </cell>
          <cell r="Y30">
            <v>0.14403433399464344</v>
          </cell>
          <cell r="Z30">
            <v>0.14521238880673609</v>
          </cell>
          <cell r="AA30">
            <v>0.14643780644603138</v>
          </cell>
          <cell r="AB30">
            <v>0.14770731846414695</v>
          </cell>
          <cell r="AC30">
            <v>0.14901852166178034</v>
          </cell>
          <cell r="AD30">
            <v>0.15036968117162106</v>
          </cell>
          <cell r="AE30">
            <v>0.15175957985216151</v>
          </cell>
          <cell r="AF30">
            <v>0.15318740304901377</v>
          </cell>
          <cell r="AG30">
            <v>0.15465265037710094</v>
          </cell>
          <cell r="AH30">
            <v>0.15615506815614946</v>
          </cell>
          <cell r="AI30">
            <v>0.15769459764042817</v>
          </cell>
          <cell r="AJ30">
            <v>0.15927133533372992</v>
          </cell>
          <cell r="AK30">
            <v>0.16088550255755713</v>
          </cell>
          <cell r="AL30">
            <v>0.16253742210928654</v>
          </cell>
          <cell r="AM30">
            <v>0.16422750035733608</v>
          </cell>
          <cell r="AN30">
            <v>0.1659562135096827</v>
          </cell>
          <cell r="AO30">
            <v>0.16772409708925903</v>
          </cell>
          <cell r="AP30">
            <v>0.16953173787665321</v>
          </cell>
          <cell r="AQ30">
            <v>0.17137976775383912</v>
          </cell>
          <cell r="AR30">
            <v>0.17326885901508357</v>
          </cell>
          <cell r="AS30">
            <v>0.17519972081239715</v>
          </cell>
          <cell r="AT30">
            <v>0.17717309648031246</v>
          </cell>
          <cell r="AU30">
            <v>0.1791897615440057</v>
          </cell>
          <cell r="AV30">
            <v>0.18125052226013325</v>
          </cell>
          <cell r="AW30">
            <v>0.18335621457449564</v>
          </cell>
          <cell r="AX30">
            <v>0.18550770340729036</v>
          </cell>
          <cell r="AY30">
            <v>0.18770588219714679</v>
          </cell>
          <cell r="AZ30">
            <v>0.18995167265083807</v>
          </cell>
          <cell r="BA30">
            <v>0.19224602465763588</v>
          </cell>
          <cell r="BB30">
            <v>0.1945899163365552</v>
          </cell>
          <cell r="BC30">
            <v>0.19698435419189964</v>
          </cell>
          <cell r="BD30">
            <v>0.19943037335803465</v>
          </cell>
          <cell r="BE30">
            <v>0.20190676554432979</v>
          </cell>
          <cell r="BF30">
            <v>0.20441390790251243</v>
          </cell>
          <cell r="BG30">
            <v>0.20695218226752626</v>
          </cell>
          <cell r="BH30">
            <v>0.20952197521568444</v>
          </cell>
          <cell r="BI30">
            <v>0.21212367812354466</v>
          </cell>
          <cell r="BJ30">
            <v>0.21475768722751531</v>
          </cell>
          <cell r="BK30">
            <v>0.21742440368420199</v>
          </cell>
          <cell r="BL30">
            <v>0.22012423363150299</v>
          </cell>
        </row>
        <row r="31">
          <cell r="A31" t="str">
            <v>Smartone Mobile Communication Limited-IoT</v>
          </cell>
          <cell r="B31" t="str">
            <v>Smartone Mobile Communication Limited</v>
          </cell>
          <cell r="C31" t="str">
            <v>IoT</v>
          </cell>
          <cell r="D31" t="str">
            <v>FS</v>
          </cell>
          <cell r="E31">
            <v>7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2.0000000000000002E-5</v>
          </cell>
          <cell r="L31">
            <v>2.8E-5</v>
          </cell>
          <cell r="M31">
            <v>4.3000000000000002E-5</v>
          </cell>
          <cell r="N31">
            <v>6.7000000000000002E-5</v>
          </cell>
          <cell r="O31">
            <v>6.7000000000000002E-5</v>
          </cell>
          <cell r="P31">
            <v>1.21E-4</v>
          </cell>
          <cell r="Q31">
            <v>1.21E-4</v>
          </cell>
          <cell r="R31">
            <v>1.21E-4</v>
          </cell>
          <cell r="S31">
            <v>1.46E-4</v>
          </cell>
          <cell r="T31">
            <v>1.55E-4</v>
          </cell>
          <cell r="U31">
            <v>1.55E-4</v>
          </cell>
          <cell r="V31">
            <v>1.6000000000000001E-4</v>
          </cell>
          <cell r="W31">
            <v>1.64E-4</v>
          </cell>
          <cell r="X31">
            <v>1.6809999999999999E-4</v>
          </cell>
          <cell r="Y31">
            <v>1.7230249999999997E-4</v>
          </cell>
          <cell r="Z31">
            <v>1.7661006249999997E-4</v>
          </cell>
          <cell r="AA31">
            <v>1.8102531406249993E-4</v>
          </cell>
          <cell r="AB31">
            <v>1.8555094691406242E-4</v>
          </cell>
          <cell r="AC31">
            <v>1.9018972058691398E-4</v>
          </cell>
          <cell r="AD31">
            <v>1.9494446360158682E-4</v>
          </cell>
          <cell r="AE31">
            <v>1.9981807519162646E-4</v>
          </cell>
          <cell r="AF31">
            <v>2.0481352707141709E-4</v>
          </cell>
          <cell r="AG31">
            <v>2.099338652482025E-4</v>
          </cell>
          <cell r="AH31">
            <v>2.1518221187940753E-4</v>
          </cell>
          <cell r="AI31">
            <v>2.205617671763927E-4</v>
          </cell>
          <cell r="AJ31">
            <v>2.2607581135580251E-4</v>
          </cell>
          <cell r="AK31">
            <v>2.3172770663969753E-4</v>
          </cell>
          <cell r="AL31">
            <v>2.3752089930568996E-4</v>
          </cell>
          <cell r="AM31">
            <v>2.4345892178833219E-4</v>
          </cell>
          <cell r="AN31">
            <v>2.4954539483304045E-4</v>
          </cell>
          <cell r="AO31">
            <v>2.5578402970386643E-4</v>
          </cell>
          <cell r="AP31">
            <v>2.6217863044646311E-4</v>
          </cell>
          <cell r="AQ31">
            <v>2.6873309620762466E-4</v>
          </cell>
          <cell r="AR31">
            <v>2.7545142361281531E-4</v>
          </cell>
          <cell r="AS31">
            <v>2.8233770920313563E-4</v>
          </cell>
          <cell r="AT31">
            <v>2.8939615193321404E-4</v>
          </cell>
          <cell r="AU31">
            <v>2.9663105573154432E-4</v>
          </cell>
          <cell r="AV31">
            <v>3.0404683212483294E-4</v>
          </cell>
          <cell r="AW31">
            <v>3.1164800292795371E-4</v>
          </cell>
          <cell r="AX31">
            <v>3.1943920300115254E-4</v>
          </cell>
          <cell r="AY31">
            <v>3.2742518307618133E-4</v>
          </cell>
          <cell r="AZ31">
            <v>3.356108126530858E-4</v>
          </cell>
          <cell r="BA31">
            <v>3.4400108296941294E-4</v>
          </cell>
          <cell r="BB31">
            <v>3.5260111004364826E-4</v>
          </cell>
          <cell r="BC31">
            <v>3.6141613779473942E-4</v>
          </cell>
          <cell r="BD31">
            <v>3.7045154123960787E-4</v>
          </cell>
          <cell r="BE31">
            <v>3.7971282977059803E-4</v>
          </cell>
          <cell r="BF31">
            <v>3.8920565051486295E-4</v>
          </cell>
          <cell r="BG31">
            <v>3.9893579177773447E-4</v>
          </cell>
          <cell r="BH31">
            <v>4.0890918657217779E-4</v>
          </cell>
          <cell r="BI31">
            <v>4.1913191623648219E-4</v>
          </cell>
          <cell r="BJ31">
            <v>4.2961021414239422E-4</v>
          </cell>
          <cell r="BK31">
            <v>4.4035046949595405E-4</v>
          </cell>
          <cell r="BL31">
            <v>4.5135923123335286E-4</v>
          </cell>
        </row>
        <row r="32">
          <cell r="A32" t="str">
            <v>Softbank Corp.-IoT</v>
          </cell>
          <cell r="B32" t="str">
            <v>Softbank Corp.</v>
          </cell>
          <cell r="C32" t="str">
            <v>IoT</v>
          </cell>
          <cell r="D32" t="str">
            <v>1c</v>
          </cell>
          <cell r="E32">
            <v>7</v>
          </cell>
          <cell r="F32">
            <v>1.5713000000000001E-2</v>
          </cell>
          <cell r="G32">
            <v>1.5727000000000001E-2</v>
          </cell>
          <cell r="H32">
            <v>2.6074E-2</v>
          </cell>
          <cell r="I32">
            <v>2.6081E-2</v>
          </cell>
          <cell r="J32">
            <v>2.6081E-2</v>
          </cell>
          <cell r="K32">
            <v>2.6117000000000001E-2</v>
          </cell>
          <cell r="L32">
            <v>2.6169000000000001E-2</v>
          </cell>
          <cell r="M32">
            <v>2.6234E-2</v>
          </cell>
          <cell r="N32">
            <v>2.63E-2</v>
          </cell>
          <cell r="O32">
            <v>8.4419999999999999E-3</v>
          </cell>
          <cell r="P32">
            <v>9.0810000000000005E-3</v>
          </cell>
          <cell r="Q32">
            <v>1.6105000000000001E-2</v>
          </cell>
          <cell r="R32">
            <v>1.7170999999999999E-2</v>
          </cell>
          <cell r="S32">
            <v>1.8966E-2</v>
          </cell>
          <cell r="T32">
            <v>1.8966E-2</v>
          </cell>
          <cell r="U32">
            <v>2.265E-2</v>
          </cell>
          <cell r="V32">
            <v>2.5003000000000001E-2</v>
          </cell>
          <cell r="W32">
            <v>2.5495364405251502E-2</v>
          </cell>
          <cell r="X32">
            <v>2.5999448855311913E-2</v>
          </cell>
          <cell r="Y32">
            <v>2.6515510898535221E-2</v>
          </cell>
          <cell r="Z32">
            <v>2.7043815718102916E-2</v>
          </cell>
          <cell r="AA32">
            <v>2.7584636231898902E-2</v>
          </cell>
          <cell r="AB32">
            <v>2.813825320041902E-2</v>
          </cell>
          <cell r="AC32">
            <v>2.8704955342561851E-2</v>
          </cell>
          <cell r="AD32">
            <v>2.9285039459166259E-2</v>
          </cell>
          <cell r="AE32">
            <v>2.9878810564178519E-2</v>
          </cell>
          <cell r="AF32">
            <v>3.048658202334872E-2</v>
          </cell>
          <cell r="AG32">
            <v>3.1108675700371839E-2</v>
          </cell>
          <cell r="AH32">
            <v>3.1745422110404195E-2</v>
          </cell>
          <cell r="AI32">
            <v>3.2397160580900315E-2</v>
          </cell>
          <cell r="AJ32">
            <v>3.3064239419728733E-2</v>
          </cell>
          <cell r="AK32">
            <v>3.3747016090538873E-2</v>
          </cell>
          <cell r="AL32">
            <v>3.4445857395363121E-2</v>
          </cell>
          <cell r="AM32">
            <v>3.5161139664450759E-2</v>
          </cell>
          <cell r="AN32">
            <v>3.5893248953341533E-2</v>
          </cell>
          <cell r="AO32">
            <v>3.6642581247197964E-2</v>
          </cell>
          <cell r="AP32">
            <v>3.7409542672426147E-2</v>
          </cell>
          <cell r="AQ32">
            <v>3.8194549715624963E-2</v>
          </cell>
          <cell r="AR32">
            <v>3.8998029449913749E-2</v>
          </cell>
          <cell r="AS32">
            <v>3.9820419768697914E-2</v>
          </cell>
          <cell r="AT32">
            <v>4.0662169626941545E-2</v>
          </cell>
          <cell r="AU32">
            <v>4.1523739290024744E-2</v>
          </cell>
          <cell r="AV32">
            <v>4.2405600590272818E-2</v>
          </cell>
          <cell r="AW32">
            <v>4.3308237191252555E-2</v>
          </cell>
          <cell r="AX32">
            <v>4.4232144859939419E-2</v>
          </cell>
          <cell r="AY32">
            <v>4.5177831746867909E-2</v>
          </cell>
          <cell r="AZ32">
            <v>4.6145818674385157E-2</v>
          </cell>
          <cell r="BA32">
            <v>4.7136639433135945E-2</v>
          </cell>
          <cell r="BB32">
            <v>4.8150841086915253E-2</v>
          </cell>
          <cell r="BC32">
            <v>4.9188984286031821E-2</v>
          </cell>
          <cell r="BD32">
            <v>5.0251643589334531E-2</v>
          </cell>
          <cell r="BE32">
            <v>5.1337260162670081E-2</v>
          </cell>
          <cell r="BF32">
            <v>5.2446329965793147E-2</v>
          </cell>
          <cell r="BG32">
            <v>5.3579359672976182E-2</v>
          </cell>
          <cell r="BH32">
            <v>5.4736866904481637E-2</v>
          </cell>
          <cell r="BI32">
            <v>5.5919380463034768E-2</v>
          </cell>
          <cell r="BJ32">
            <v>5.7127440575405128E-2</v>
          </cell>
          <cell r="BK32">
            <v>5.8361599139207097E-2</v>
          </cell>
          <cell r="BL32">
            <v>5.9622419975032183E-2</v>
          </cell>
        </row>
        <row r="33">
          <cell r="A33" t="str">
            <v>Spark New Zealand Trading Limited-IoT</v>
          </cell>
          <cell r="B33" t="str">
            <v>Spark New Zealand Trading Limited</v>
          </cell>
          <cell r="C33" t="str">
            <v>IoT</v>
          </cell>
          <cell r="D33" t="str">
            <v>1c</v>
          </cell>
          <cell r="E33">
            <v>7</v>
          </cell>
          <cell r="F33">
            <v>6.0609999999999997E-2</v>
          </cell>
          <cell r="G33">
            <v>6.4080999999999999E-2</v>
          </cell>
          <cell r="H33">
            <v>7.1606000000000003E-2</v>
          </cell>
          <cell r="I33">
            <v>7.4838000000000002E-2</v>
          </cell>
          <cell r="J33">
            <v>7.7143000000000003E-2</v>
          </cell>
          <cell r="K33">
            <v>7.9880999999999994E-2</v>
          </cell>
          <cell r="L33">
            <v>8.1770999999999996E-2</v>
          </cell>
          <cell r="M33">
            <v>8.4459999999999993E-2</v>
          </cell>
          <cell r="N33">
            <v>8.8947999999999999E-2</v>
          </cell>
          <cell r="O33">
            <v>9.2231999999999995E-2</v>
          </cell>
          <cell r="P33">
            <v>9.2962000000000003E-2</v>
          </cell>
          <cell r="Q33">
            <v>9.7086000000000006E-2</v>
          </cell>
          <cell r="R33">
            <v>0.10104</v>
          </cell>
          <cell r="S33">
            <v>0.10553999999999999</v>
          </cell>
          <cell r="T33">
            <v>0.11086</v>
          </cell>
          <cell r="U33">
            <v>0.114786</v>
          </cell>
          <cell r="V33">
            <v>0.11876</v>
          </cell>
          <cell r="W33">
            <v>0.12159134228409542</v>
          </cell>
          <cell r="X33">
            <v>0.12450904218204283</v>
          </cell>
          <cell r="Y33">
            <v>0.12751427366507725</v>
          </cell>
          <cell r="Z33">
            <v>0.1306085285851192</v>
          </cell>
          <cell r="AA33">
            <v>0.1337935603080026</v>
          </cell>
          <cell r="AB33">
            <v>0.13707134119002623</v>
          </cell>
          <cell r="AC33">
            <v>0.14044403062394692</v>
          </cell>
          <cell r="AD33">
            <v>0.14391395116082792</v>
          </cell>
          <cell r="AE33">
            <v>0.14748357080838337</v>
          </cell>
          <cell r="AF33">
            <v>0.15115549005902332</v>
          </cell>
          <cell r="AG33">
            <v>0.15493243254550332</v>
          </cell>
          <cell r="AH33">
            <v>0.15881723848465912</v>
          </cell>
          <cell r="AI33">
            <v>0.16281286026974304</v>
          </cell>
          <cell r="AJ33">
            <v>0.16692235972428524</v>
          </cell>
          <cell r="AK33">
            <v>0.17114890664654578</v>
          </cell>
          <cell r="AL33">
            <v>0.17549577836214678</v>
          </cell>
          <cell r="AM33">
            <v>0.17996636006994793</v>
          </cell>
          <cell r="AN33">
            <v>0.18456414581768615</v>
          </cell>
          <cell r="AO33">
            <v>0.18929273998314855</v>
          </cell>
          <cell r="AP33">
            <v>0.19415585916658953</v>
          </cell>
          <cell r="AQ33">
            <v>0.19915733442296626</v>
          </cell>
          <cell r="AR33">
            <v>0.20430111378002919</v>
          </cell>
          <cell r="AS33">
            <v>0.20959126500164685</v>
          </cell>
          <cell r="AT33">
            <v>0.21503197856595913</v>
          </cell>
          <cell r="AU33">
            <v>0.22062757083577259</v>
          </cell>
          <cell r="AV33">
            <v>0.22638248740461328</v>
          </cell>
          <cell r="AW33">
            <v>0.23230130660645779</v>
          </cell>
          <cell r="AX33">
            <v>0.2383887431807237</v>
          </cell>
          <cell r="AY33">
            <v>0.24464965208683298</v>
          </cell>
          <cell r="AZ33">
            <v>0.25108903246480674</v>
          </cell>
          <cell r="BA33">
            <v>0.25771203173999246</v>
          </cell>
          <cell r="BB33">
            <v>0.26452394987134004</v>
          </cell>
          <cell r="BC33">
            <v>0.27153024374366291</v>
          </cell>
          <cell r="BD33">
            <v>0.27873653170514723</v>
          </cell>
          <cell r="BE33">
            <v>0.28613407123945028</v>
          </cell>
          <cell r="BF33">
            <v>0.29372793807547731</v>
          </cell>
          <cell r="BG33">
            <v>0.30152334264964759</v>
          </cell>
          <cell r="BH33">
            <v>0.30952563368096986</v>
          </cell>
          <cell r="BI33">
            <v>0.31774030184099883</v>
          </cell>
          <cell r="BJ33">
            <v>0.32617298352119056</v>
          </cell>
          <cell r="BK33">
            <v>0.33482946470024166</v>
          </cell>
          <cell r="BL33">
            <v>0.34371568491406601</v>
          </cell>
        </row>
        <row r="34">
          <cell r="A34" t="str">
            <v>Taiwan Mobile Co., Ltd.-IoT</v>
          </cell>
          <cell r="B34" t="str">
            <v>Taiwan Mobile Co., Ltd.</v>
          </cell>
          <cell r="C34" t="str">
            <v>IoT</v>
          </cell>
          <cell r="D34" t="str">
            <v>v2</v>
          </cell>
          <cell r="E34">
            <v>7</v>
          </cell>
          <cell r="F34">
            <v>7.1000000000000005E-5</v>
          </cell>
          <cell r="G34">
            <v>2.5500000000000002E-4</v>
          </cell>
          <cell r="H34">
            <v>3.6600000000000001E-4</v>
          </cell>
          <cell r="I34">
            <v>4.2900000000000002E-4</v>
          </cell>
          <cell r="J34">
            <v>4.4000000000000002E-4</v>
          </cell>
          <cell r="K34">
            <v>5.9500000000000004E-4</v>
          </cell>
          <cell r="L34">
            <v>6.2E-4</v>
          </cell>
          <cell r="M34">
            <v>9.3800000000000003E-4</v>
          </cell>
          <cell r="N34">
            <v>1.054E-3</v>
          </cell>
          <cell r="O34">
            <v>1.0950000000000001E-3</v>
          </cell>
          <cell r="P34">
            <v>1.1119999999999999E-3</v>
          </cell>
          <cell r="Q34">
            <v>1.15E-3</v>
          </cell>
          <cell r="R34">
            <v>1.1659999999999999E-3</v>
          </cell>
          <cell r="S34">
            <v>1.139E-3</v>
          </cell>
          <cell r="T34">
            <v>1.1770000000000001E-3</v>
          </cell>
          <cell r="U34">
            <v>1.9789999999999999E-3</v>
          </cell>
          <cell r="V34">
            <v>1.41E-3</v>
          </cell>
          <cell r="W34">
            <v>1.2598911986693197E-3</v>
          </cell>
          <cell r="X34">
            <v>1.2248890397764465E-3</v>
          </cell>
          <cell r="Y34">
            <v>1.2223649398773473E-3</v>
          </cell>
          <cell r="Z34">
            <v>1.2291328258785927E-3</v>
          </cell>
          <cell r="AA34">
            <v>1.2386897103754812E-3</v>
          </cell>
          <cell r="AB34">
            <v>1.2492149455152844E-3</v>
          </cell>
          <cell r="AC34">
            <v>1.2602021275362563E-3</v>
          </cell>
          <cell r="AD34">
            <v>1.2715138186306174E-3</v>
          </cell>
          <cell r="AE34">
            <v>1.2831162504769443E-3</v>
          </cell>
          <cell r="AF34">
            <v>1.2950048697277423E-3</v>
          </cell>
          <cell r="AG34">
            <v>1.3071834447756355E-3</v>
          </cell>
          <cell r="AH34">
            <v>1.3196582049628286E-3</v>
          </cell>
          <cell r="AI34">
            <v>1.3324361988330995E-3</v>
          </cell>
          <cell r="AJ34">
            <v>1.3455248365673428E-3</v>
          </cell>
          <cell r="AK34">
            <v>1.3589317648489941E-3</v>
          </cell>
          <cell r="AL34">
            <v>1.3726648351103643E-3</v>
          </cell>
          <cell r="AM34">
            <v>1.3867320980710794E-3</v>
          </cell>
          <cell r="AN34">
            <v>1.4011418057417455E-3</v>
          </cell>
          <cell r="AO34">
            <v>1.4159024156111027E-3</v>
          </cell>
          <cell r="AP34">
            <v>1.4310225955365011E-3</v>
          </cell>
          <cell r="AQ34">
            <v>1.4465112289245563E-3</v>
          </cell>
          <cell r="AR34">
            <v>1.4623774200883313E-3</v>
          </cell>
          <cell r="AS34">
            <v>1.4786304997515534E-3</v>
          </cell>
          <cell r="AT34">
            <v>1.495280030693988E-3</v>
          </cell>
          <cell r="AU34">
            <v>1.5123358135388483E-3</v>
          </cell>
          <cell r="AV34">
            <v>1.5298078926850246E-3</v>
          </cell>
          <cell r="AW34">
            <v>1.5477065623875545E-3</v>
          </cell>
          <cell r="AX34">
            <v>1.5660423729899648E-3</v>
          </cell>
          <cell r="AY34">
            <v>1.5848261373122754E-3</v>
          </cell>
          <cell r="AZ34">
            <v>1.6040689371985459E-3</v>
          </cell>
          <cell r="BA34">
            <v>1.6237821302279472E-3</v>
          </cell>
          <cell r="BB34">
            <v>1.6439773565934505E-3</v>
          </cell>
          <cell r="BC34">
            <v>1.6646665461523206E-3</v>
          </cell>
          <cell r="BD34">
            <v>1.6858619256526956E-3</v>
          </cell>
          <cell r="BE34">
            <v>1.7073271754842812E-3</v>
          </cell>
          <cell r="BF34">
            <v>1.7290657317731283E-3</v>
          </cell>
          <cell r="BG34">
            <v>1.7510810743957895E-3</v>
          </cell>
          <cell r="BH34">
            <v>1.773376727536372E-3</v>
          </cell>
          <cell r="BI34">
            <v>1.7959562602506839E-3</v>
          </cell>
          <cell r="BJ34">
            <v>1.8188232870375637E-3</v>
          </cell>
          <cell r="BK34">
            <v>1.841981468417484E-3</v>
          </cell>
          <cell r="BL34">
            <v>1.8654345115185222E-3</v>
          </cell>
        </row>
        <row r="35">
          <cell r="A35" t="str">
            <v>TEF ESP Migrated-IoT</v>
          </cell>
          <cell r="B35" t="str">
            <v>TEF ESP Migrated</v>
          </cell>
          <cell r="C35" t="str">
            <v>IoT</v>
          </cell>
          <cell r="D35" t="str">
            <v>1c</v>
          </cell>
          <cell r="E35">
            <v>1</v>
          </cell>
          <cell r="F35">
            <v>0.38683200000000001</v>
          </cell>
          <cell r="G35">
            <v>0.38702300000000001</v>
          </cell>
          <cell r="H35">
            <v>0.37570599999999998</v>
          </cell>
          <cell r="I35">
            <v>0.36996600000000002</v>
          </cell>
          <cell r="J35">
            <v>0.36276199999999997</v>
          </cell>
          <cell r="K35">
            <v>0.356377</v>
          </cell>
          <cell r="L35">
            <v>0.35158299999999998</v>
          </cell>
          <cell r="M35">
            <v>0.344995</v>
          </cell>
          <cell r="N35">
            <v>0.337837</v>
          </cell>
          <cell r="O35">
            <v>0.33787200000000001</v>
          </cell>
          <cell r="P35">
            <v>0.32609100000000002</v>
          </cell>
          <cell r="Q35">
            <v>0.32038100000000003</v>
          </cell>
          <cell r="R35">
            <v>0.31576700000000002</v>
          </cell>
          <cell r="S35">
            <v>0.31006800000000001</v>
          </cell>
          <cell r="T35">
            <v>0.30521199999999998</v>
          </cell>
          <cell r="U35">
            <v>0.29880499999999999</v>
          </cell>
          <cell r="V35">
            <v>0.29874299999999998</v>
          </cell>
          <cell r="W35">
            <v>0.29442015340875433</v>
          </cell>
          <cell r="X35">
            <v>0.29015985891965479</v>
          </cell>
          <cell r="Y35">
            <v>0.28596121139637504</v>
          </cell>
          <cell r="Z35">
            <v>0.28182331880001865</v>
          </cell>
          <cell r="AA35">
            <v>0.27774530199959752</v>
          </cell>
          <cell r="AB35">
            <v>0.27372629458525322</v>
          </cell>
          <cell r="AC35">
            <v>0.26976544268418051</v>
          </cell>
          <cell r="AD35">
            <v>0.26586190477921473</v>
          </cell>
          <cell r="AE35">
            <v>0.26201485153004433</v>
          </cell>
          <cell r="AF35">
            <v>0.25822346559701026</v>
          </cell>
          <cell r="AG35">
            <v>0.2544869414674551</v>
          </cell>
          <cell r="AH35">
            <v>0.25080448528458515</v>
          </cell>
          <cell r="AI35">
            <v>0.24717531467880827</v>
          </cell>
          <cell r="AJ35">
            <v>0.2435986586015132</v>
          </cell>
          <cell r="AK35">
            <v>0.24007375716125326</v>
          </cell>
          <cell r="AL35">
            <v>0.23659986146230108</v>
          </cell>
          <cell r="AM35">
            <v>0.23317623344553914</v>
          </cell>
          <cell r="AN35">
            <v>0.22980214573165278</v>
          </cell>
          <cell r="AO35">
            <v>0.22647688146659212</v>
          </cell>
          <cell r="AP35">
            <v>0.2231997341692703</v>
          </cell>
          <cell r="AQ35">
            <v>0.21997000758146548</v>
          </cell>
          <cell r="AR35">
            <v>0.21678701551989474</v>
          </cell>
          <cell r="AS35">
            <v>0.21365008173042854</v>
          </cell>
          <cell r="AT35">
            <v>0.21055853974441466</v>
          </cell>
          <cell r="AU35">
            <v>0.20751173273708121</v>
          </cell>
          <cell r="AV35">
            <v>0.20450901338798858</v>
          </cell>
          <cell r="AW35">
            <v>0.20154974374350054</v>
          </cell>
          <cell r="AX35">
            <v>0.19863329508124561</v>
          </cell>
          <cell r="AY35">
            <v>0.19575904777653935</v>
          </cell>
          <cell r="AZ35">
            <v>0.19292639117073998</v>
          </cell>
          <cell r="BA35">
            <v>0.19013472344150864</v>
          </cell>
          <cell r="BB35">
            <v>0.18738345147494684</v>
          </cell>
          <cell r="BC35">
            <v>0.18467199073958457</v>
          </cell>
          <cell r="BD35">
            <v>0.18199976516219141</v>
          </cell>
          <cell r="BE35">
            <v>0.17936620700538475</v>
          </cell>
          <cell r="BF35">
            <v>0.17677075674700918</v>
          </cell>
          <cell r="BG35">
            <v>0.17421286296126112</v>
          </cell>
          <cell r="BH35">
            <v>0.17169198220153373</v>
          </cell>
          <cell r="BI35">
            <v>0.16920757888495688</v>
          </cell>
          <cell r="BJ35">
            <v>0.16675912517860805</v>
          </cell>
          <cell r="BK35">
            <v>0.16434610088736959</v>
          </cell>
          <cell r="BL35">
            <v>0.16196799334340878</v>
          </cell>
        </row>
        <row r="36">
          <cell r="A36" t="str">
            <v>Telcel M2M-IoT</v>
          </cell>
          <cell r="B36" t="str">
            <v>Telcel M2M</v>
          </cell>
          <cell r="C36" t="str">
            <v>IoT</v>
          </cell>
          <cell r="D36" t="str">
            <v>1c</v>
          </cell>
          <cell r="E36">
            <v>1</v>
          </cell>
          <cell r="F36">
            <v>1.804E-3</v>
          </cell>
          <cell r="G36">
            <v>1.836E-3</v>
          </cell>
          <cell r="H36">
            <v>1.892E-3</v>
          </cell>
          <cell r="I36">
            <v>1.8060000000000001E-3</v>
          </cell>
          <cell r="J36">
            <v>1.5269999999999999E-3</v>
          </cell>
          <cell r="K36">
            <v>1.6590000000000001E-3</v>
          </cell>
          <cell r="L36">
            <v>1.789E-3</v>
          </cell>
          <cell r="M36">
            <v>1.9750000000000002E-3</v>
          </cell>
          <cell r="N36">
            <v>2.6440000000000001E-3</v>
          </cell>
          <cell r="O36">
            <v>6.4669999999999997E-3</v>
          </cell>
          <cell r="P36">
            <v>5.104E-3</v>
          </cell>
          <cell r="Q36">
            <v>5.0740000000000004E-3</v>
          </cell>
          <cell r="R36">
            <v>6.097E-3</v>
          </cell>
          <cell r="S36">
            <v>6.3119999999999999E-3</v>
          </cell>
          <cell r="T36">
            <v>6.8009999999999998E-3</v>
          </cell>
          <cell r="U36">
            <v>8.6999999999999994E-3</v>
          </cell>
          <cell r="V36">
            <v>9.6270000000000001E-3</v>
          </cell>
          <cell r="W36">
            <v>9.7508336326625738E-3</v>
          </cell>
          <cell r="X36">
            <v>9.8968097781449941E-3</v>
          </cell>
          <cell r="Y36">
            <v>1.0062397076260887E-2</v>
          </cell>
          <cell r="Z36">
            <v>1.0245680713918175E-2</v>
          </cell>
          <cell r="AA36">
            <v>1.0445181973701987E-2</v>
          </cell>
          <cell r="AB36">
            <v>1.0659744052341292E-2</v>
          </cell>
          <cell r="AC36">
            <v>1.0888456878634175E-2</v>
          </cell>
          <cell r="AD36">
            <v>1.1130605479987251E-2</v>
          </cell>
          <cell r="AE36">
            <v>1.1385633023995785E-2</v>
          </cell>
          <cell r="AF36">
            <v>1.165311334745657E-2</v>
          </cell>
          <cell r="AG36">
            <v>1.1932729870305159E-2</v>
          </cell>
          <cell r="AH36">
            <v>1.2224258986137096E-2</v>
          </cell>
          <cell r="AI36">
            <v>1.2527556715947097E-2</v>
          </cell>
          <cell r="AJ36">
            <v>1.2842547824508641E-2</v>
          </cell>
          <cell r="AK36">
            <v>1.3169216850245647E-2</v>
          </cell>
          <cell r="AL36">
            <v>1.3507600657238699E-2</v>
          </cell>
          <cell r="AM36">
            <v>1.3857782220443187E-2</v>
          </cell>
          <cell r="AN36">
            <v>1.4219885424154562E-2</v>
          </cell>
          <cell r="AO36">
            <v>1.4594070701913518E-2</v>
          </cell>
          <cell r="AP36">
            <v>1.4980531380875199E-2</v>
          </cell>
          <cell r="AQ36">
            <v>1.5379490619670026E-2</v>
          </cell>
          <cell r="AR36">
            <v>1.5791198848732979E-2</v>
          </cell>
          <cell r="AS36">
            <v>1.6215931637735329E-2</v>
          </cell>
          <cell r="AT36">
            <v>1.6653987927266529E-2</v>
          </cell>
          <cell r="AU36">
            <v>1.710568857206415E-2</v>
          </cell>
          <cell r="AV36">
            <v>1.7571375151415731E-2</v>
          </cell>
          <cell r="AW36">
            <v>1.8051409009249016E-2</v>
          </cell>
          <cell r="AX36">
            <v>1.8546170492172602E-2</v>
          </cell>
          <cell r="AY36">
            <v>1.9056058358546169E-2</v>
          </cell>
          <cell r="AZ36">
            <v>1.9581489335715272E-2</v>
          </cell>
          <cell r="BA36">
            <v>2.0122897805973483E-2</v>
          </cell>
          <cell r="BB36">
            <v>2.0680735604720085E-2</v>
          </cell>
          <cell r="BC36">
            <v>2.1255471916749473E-2</v>
          </cell>
          <cell r="BD36">
            <v>2.184759325871008E-2</v>
          </cell>
          <cell r="BE36">
            <v>2.2456209538302671E-2</v>
          </cell>
          <cell r="BF36">
            <v>2.3081780260949876E-2</v>
          </cell>
          <cell r="BG36">
            <v>2.372477773268249E-2</v>
          </cell>
          <cell r="BH36">
            <v>2.4385687416730632E-2</v>
          </cell>
          <cell r="BI36">
            <v>2.5065008300048593E-2</v>
          </cell>
          <cell r="BJ36">
            <v>2.5763253270050093E-2</v>
          </cell>
          <cell r="BK36">
            <v>2.6480949501838387E-2</v>
          </cell>
          <cell r="BL36">
            <v>2.7218638856223581E-2</v>
          </cell>
        </row>
        <row r="37">
          <cell r="A37" t="str">
            <v>Tele2 Severige AB-IoT</v>
          </cell>
          <cell r="B37" t="str">
            <v>Tele2 Severige AB</v>
          </cell>
          <cell r="C37" t="str">
            <v>IoT</v>
          </cell>
          <cell r="D37" t="str">
            <v>1c</v>
          </cell>
          <cell r="E37">
            <v>3</v>
          </cell>
          <cell r="F37">
            <v>0.82746500000000001</v>
          </cell>
          <cell r="G37">
            <v>0.87206899999999998</v>
          </cell>
          <cell r="H37">
            <v>0.91308199999999995</v>
          </cell>
          <cell r="I37">
            <v>0.95319399999999999</v>
          </cell>
          <cell r="J37">
            <v>1.0043580000000001</v>
          </cell>
          <cell r="K37">
            <v>1.05541</v>
          </cell>
          <cell r="L37">
            <v>1.106746</v>
          </cell>
          <cell r="M37">
            <v>1.2714030000000001</v>
          </cell>
          <cell r="N37">
            <v>1.3190230000000001</v>
          </cell>
          <cell r="O37">
            <v>1.356841</v>
          </cell>
          <cell r="P37">
            <v>1.4036550000000001</v>
          </cell>
          <cell r="Q37">
            <v>1.4460740000000001</v>
          </cell>
          <cell r="R37">
            <v>1.4929049999999999</v>
          </cell>
          <cell r="S37">
            <v>1.548098</v>
          </cell>
          <cell r="T37">
            <v>1.606908</v>
          </cell>
          <cell r="U37">
            <v>1.6736880000000001</v>
          </cell>
          <cell r="V37">
            <v>1.689516</v>
          </cell>
          <cell r="W37">
            <v>1.7236846138658901</v>
          </cell>
          <cell r="X37">
            <v>1.7587765278171685</v>
          </cell>
          <cell r="Y37">
            <v>1.7948066018175739</v>
          </cell>
          <cell r="Z37">
            <v>1.8317937031388303</v>
          </cell>
          <cell r="AA37">
            <v>1.8697592799918437</v>
          </cell>
          <cell r="AB37">
            <v>1.9087265768618409</v>
          </cell>
          <cell r="AC37">
            <v>1.9487202039554672</v>
          </cell>
          <cell r="AD37">
            <v>1.9897659029885046</v>
          </cell>
          <cell r="AE37">
            <v>2.0318904224738565</v>
          </cell>
          <cell r="AF37">
            <v>2.0751214545494938</v>
          </cell>
          <cell r="AG37">
            <v>2.1194876067646393</v>
          </cell>
          <cell r="AH37">
            <v>2.1650183940348509</v>
          </cell>
          <cell r="AI37">
            <v>2.2117442425019331</v>
          </cell>
          <cell r="AJ37">
            <v>2.2596965006576477</v>
          </cell>
          <cell r="AK37">
            <v>2.3089074551090545</v>
          </cell>
          <cell r="AL37">
            <v>2.3594103494934258</v>
          </cell>
          <cell r="AM37">
            <v>2.4112394056862141</v>
          </cell>
          <cell r="AN37">
            <v>2.4644298468056469</v>
          </cell>
          <cell r="AO37">
            <v>2.5190179217230479</v>
          </cell>
          <cell r="AP37">
            <v>2.5750409309071154</v>
          </cell>
          <cell r="AQ37">
            <v>2.6325372534999301</v>
          </cell>
          <cell r="AR37">
            <v>2.6915463755647488</v>
          </cell>
          <cell r="AS37">
            <v>2.752108919471314</v>
          </cell>
          <cell r="AT37">
            <v>2.8142666744011957</v>
          </cell>
          <cell r="AU37">
            <v>2.8780626279668042</v>
          </cell>
          <cell r="AV37">
            <v>2.9435409989455419</v>
          </cell>
          <cell r="AW37">
            <v>3.0107472711364736</v>
          </cell>
          <cell r="AX37">
            <v>3.0797282283512963</v>
          </cell>
          <cell r="AY37">
            <v>3.150531990555288</v>
          </cell>
          <cell r="AZ37">
            <v>3.2232080511767904</v>
          </cell>
          <cell r="BA37">
            <v>3.2978073156067342</v>
          </cell>
          <cell r="BB37">
            <v>3.374382140911973</v>
          </cell>
          <cell r="BC37">
            <v>3.4529863767884796</v>
          </cell>
          <cell r="BD37">
            <v>3.5336754077824253</v>
          </cell>
          <cell r="BE37">
            <v>3.6162499717650061</v>
          </cell>
          <cell r="BF37">
            <v>3.7007541296774358</v>
          </cell>
          <cell r="BG37">
            <v>3.7872329720724767</v>
          </cell>
          <cell r="BH37">
            <v>3.8757326431742976</v>
          </cell>
          <cell r="BI37">
            <v>3.9663003655005578</v>
          </cell>
          <cell r="BJ37">
            <v>4.0589844650598588</v>
          </cell>
          <cell r="BK37">
            <v>4.1538343971380067</v>
          </cell>
          <cell r="BL37">
            <v>4.2509007726868484</v>
          </cell>
        </row>
        <row r="38">
          <cell r="A38" t="str">
            <v>Telecom Italia Digital Solutions S.P.A.-IoT</v>
          </cell>
          <cell r="B38" t="str">
            <v>Telecom Italia Digital Solutions S.P.A.</v>
          </cell>
          <cell r="C38" t="str">
            <v>IoT</v>
          </cell>
          <cell r="D38" t="str">
            <v>v2</v>
          </cell>
          <cell r="E38">
            <v>3</v>
          </cell>
          <cell r="F38">
            <v>0.99560300000000002</v>
          </cell>
          <cell r="G38">
            <v>1.2085649999999999</v>
          </cell>
          <cell r="H38">
            <v>1.4609920000000001</v>
          </cell>
          <cell r="I38">
            <v>1.6638790000000001</v>
          </cell>
          <cell r="J38">
            <v>1.8973530000000001</v>
          </cell>
          <cell r="K38">
            <v>2.083723</v>
          </cell>
          <cell r="L38">
            <v>2.236259</v>
          </cell>
          <cell r="M38">
            <v>2.4363090000000001</v>
          </cell>
          <cell r="N38">
            <v>2.7175790000000002</v>
          </cell>
          <cell r="O38">
            <v>2.9969939999999999</v>
          </cell>
          <cell r="P38">
            <v>3.3050579999999998</v>
          </cell>
          <cell r="Q38">
            <v>3.5991050000000002</v>
          </cell>
          <cell r="R38">
            <v>3.8855230000000001</v>
          </cell>
          <cell r="S38">
            <v>4.0326610000000001</v>
          </cell>
          <cell r="T38">
            <v>4.1669320000000001</v>
          </cell>
          <cell r="U38">
            <v>4.2434750000000001</v>
          </cell>
          <cell r="V38">
            <v>4.2987510000000002</v>
          </cell>
          <cell r="W38">
            <v>4.3841054967097195</v>
          </cell>
          <cell r="X38">
            <v>4.4720064910168249</v>
          </cell>
          <cell r="Y38">
            <v>4.5625274108339502</v>
          </cell>
          <cell r="Z38">
            <v>4.6557441304113718</v>
          </cell>
          <cell r="AA38">
            <v>4.7517350109184271</v>
          </cell>
          <cell r="AB38">
            <v>4.8505809471858168</v>
          </cell>
          <cell r="AC38">
            <v>4.9523654199799738</v>
          </cell>
          <cell r="AD38">
            <v>5.0571745533032759</v>
          </cell>
          <cell r="AE38">
            <v>5.165097176314295</v>
          </cell>
          <cell r="AF38">
            <v>5.2762248895458415</v>
          </cell>
          <cell r="AG38">
            <v>5.3906521351665004</v>
          </cell>
          <cell r="AH38">
            <v>5.5084762710887238</v>
          </cell>
          <cell r="AI38">
            <v>5.6297976487732502</v>
          </cell>
          <cell r="AJ38">
            <v>5.7547196946192232</v>
          </cell>
          <cell r="AK38">
            <v>5.8833489948620628</v>
          </cell>
          <cell r="AL38">
            <v>6.0157953839287188</v>
          </cell>
          <cell r="AM38">
            <v>6.1521720362234023</v>
          </cell>
          <cell r="AN38">
            <v>6.2925955613365803</v>
          </cell>
          <cell r="AO38">
            <v>6.43718610268688</v>
          </cell>
          <cell r="AP38">
            <v>6.5860674396202024</v>
          </cell>
          <cell r="AQ38">
            <v>6.7393670930030414</v>
          </cell>
          <cell r="AR38">
            <v>6.8972164343578708</v>
          </cell>
          <cell r="AS38">
            <v>7.0597507985984889</v>
          </cell>
          <cell r="AT38">
            <v>7.227109600431791</v>
          </cell>
          <cell r="AU38">
            <v>7.3994364545005364</v>
          </cell>
          <cell r="AV38">
            <v>7.5768792993486302</v>
          </cell>
          <cell r="AW38">
            <v>7.7595905252973134</v>
          </cell>
          <cell r="AX38">
            <v>7.9477271063268669</v>
          </cell>
          <cell r="AY38">
            <v>8.1414507360642396</v>
          </cell>
          <cell r="AZ38">
            <v>8.3409279679825747</v>
          </cell>
          <cell r="BA38">
            <v>8.5463303599241751</v>
          </cell>
          <cell r="BB38">
            <v>8.7578346230634967</v>
          </cell>
          <cell r="BC38">
            <v>8.9756227754320115</v>
          </cell>
          <cell r="BD38">
            <v>9.1998823001317334</v>
          </cell>
          <cell r="BE38">
            <v>9.4297450387450574</v>
          </cell>
          <cell r="BF38">
            <v>9.6653509898125289</v>
          </cell>
          <cell r="BG38">
            <v>9.9068436497942223</v>
          </cell>
          <cell r="BH38">
            <v>10.154370100466652</v>
          </cell>
          <cell r="BI38">
            <v>10.408081098503343</v>
          </cell>
          <cell r="BJ38">
            <v>10.668131167293604</v>
          </cell>
          <cell r="BK38">
            <v>10.934678691055419</v>
          </cell>
          <cell r="BL38">
            <v>11.207886011299806</v>
          </cell>
        </row>
        <row r="39">
          <cell r="A39" t="str">
            <v>Telecom Personal S.A.-IoT</v>
          </cell>
          <cell r="B39" t="str">
            <v>Telecom Personal S.A.</v>
          </cell>
          <cell r="C39" t="str">
            <v>IoT</v>
          </cell>
          <cell r="D39" t="str">
            <v>1c</v>
          </cell>
          <cell r="E39">
            <v>7</v>
          </cell>
          <cell r="F39">
            <v>5.2096999999999997E-2</v>
          </cell>
          <cell r="G39">
            <v>5.3887999999999998E-2</v>
          </cell>
          <cell r="H39">
            <v>5.6174000000000002E-2</v>
          </cell>
          <cell r="I39">
            <v>5.7854000000000003E-2</v>
          </cell>
          <cell r="J39">
            <v>5.9617999999999997E-2</v>
          </cell>
          <cell r="K39">
            <v>6.3100000000000003E-2</v>
          </cell>
          <cell r="L39">
            <v>6.5327999999999997E-2</v>
          </cell>
          <cell r="M39">
            <v>7.3731000000000005E-2</v>
          </cell>
          <cell r="N39">
            <v>7.7965000000000007E-2</v>
          </cell>
          <cell r="O39">
            <v>7.9265000000000002E-2</v>
          </cell>
          <cell r="P39">
            <v>8.0754999999999993E-2</v>
          </cell>
          <cell r="Q39">
            <v>8.2443000000000002E-2</v>
          </cell>
          <cell r="R39">
            <v>8.8896000000000003E-2</v>
          </cell>
          <cell r="S39">
            <v>9.1176999999999994E-2</v>
          </cell>
          <cell r="T39">
            <v>9.4898999999999997E-2</v>
          </cell>
          <cell r="U39">
            <v>0.106034</v>
          </cell>
          <cell r="V39">
            <v>0.10839600000000001</v>
          </cell>
          <cell r="W39">
            <v>0.11031350854737874</v>
          </cell>
          <cell r="X39">
            <v>0.11229410535606428</v>
          </cell>
          <cell r="Y39">
            <v>0.11433857074717667</v>
          </cell>
          <cell r="Z39">
            <v>0.11644791807872336</v>
          </cell>
          <cell r="AA39">
            <v>0.11862334926274712</v>
          </cell>
          <cell r="AB39">
            <v>0.12086622257565165</v>
          </cell>
          <cell r="AC39">
            <v>0.1231780292795899</v>
          </cell>
          <cell r="AD39">
            <v>0.12556037662316016</v>
          </cell>
          <cell r="AE39">
            <v>0.12801497550641502</v>
          </cell>
          <cell r="AF39">
            <v>0.13054363158891447</v>
          </cell>
          <cell r="AG39">
            <v>0.13314823896298444</v>
          </cell>
          <cell r="AH39">
            <v>0.13583077575557481</v>
          </cell>
          <cell r="AI39">
            <v>0.13859330119322807</v>
          </cell>
          <cell r="AJ39">
            <v>0.141437953787212</v>
          </cell>
          <cell r="AK39">
            <v>0.14436695038442929</v>
          </cell>
          <cell r="AL39">
            <v>0.14738258589428327</v>
          </cell>
          <cell r="AM39">
            <v>0.15048723354912269</v>
          </cell>
          <cell r="AN39">
            <v>0.15368334559102134</v>
          </cell>
          <cell r="AO39">
            <v>0.15697345430383383</v>
          </cell>
          <cell r="AP39">
            <v>0.16036017332911917</v>
          </cell>
          <cell r="AQ39">
            <v>0.16384619921933652</v>
          </cell>
          <cell r="AR39">
            <v>0.16743431319296054</v>
          </cell>
          <cell r="AS39">
            <v>0.17112738306472178</v>
          </cell>
          <cell r="AT39">
            <v>0.17492836533073058</v>
          </cell>
          <cell r="AU39">
            <v>0.17884030739328113</v>
          </cell>
          <cell r="AV39">
            <v>0.18286634991401468</v>
          </cell>
          <cell r="AW39">
            <v>0.1870097292871411</v>
          </cell>
          <cell r="AX39">
            <v>0.19127378022675481</v>
          </cell>
          <cell r="AY39">
            <v>0.19566193846412455</v>
          </cell>
          <cell r="AZ39">
            <v>0.20017774355227591</v>
          </cell>
          <cell r="BA39">
            <v>0.20482484177633167</v>
          </cell>
          <cell r="BB39">
            <v>0.20960698916897902</v>
          </cell>
          <cell r="BC39">
            <v>0.21452805463117527</v>
          </cell>
          <cell r="BD39">
            <v>0.21959202315878709</v>
          </cell>
          <cell r="BE39">
            <v>0.22477552746130131</v>
          </cell>
          <cell r="BF39">
            <v>0.2300813891995169</v>
          </cell>
          <cell r="BG39">
            <v>0.2355124966399805</v>
          </cell>
          <cell r="BH39">
            <v>0.24107180622722565</v>
          </cell>
          <cell r="BI39">
            <v>0.24676234419312487</v>
          </cell>
          <cell r="BJ39">
            <v>0.25258720820423081</v>
          </cell>
          <cell r="BK39">
            <v>0.25854956904800308</v>
          </cell>
          <cell r="BL39">
            <v>0.26465267235883888</v>
          </cell>
        </row>
        <row r="40">
          <cell r="A40" t="str">
            <v>Telefonica - TMS-IoT</v>
          </cell>
          <cell r="B40" t="str">
            <v>Telefonica - TMS</v>
          </cell>
          <cell r="C40" t="str">
            <v>IoT</v>
          </cell>
          <cell r="D40" t="str">
            <v>1c</v>
          </cell>
          <cell r="E40">
            <v>1</v>
          </cell>
          <cell r="F40">
            <v>1.8811000000000001E-2</v>
          </cell>
          <cell r="G40">
            <v>1.8374999999999999E-2</v>
          </cell>
          <cell r="H40">
            <v>1.8661000000000001E-2</v>
          </cell>
          <cell r="I40">
            <v>1.9332999999999999E-2</v>
          </cell>
          <cell r="J40">
            <v>1.9435000000000001E-2</v>
          </cell>
          <cell r="K40">
            <v>1.9415000000000002E-2</v>
          </cell>
          <cell r="L40">
            <v>2.137E-2</v>
          </cell>
          <cell r="M40">
            <v>2.2497E-2</v>
          </cell>
          <cell r="N40">
            <v>2.3708E-2</v>
          </cell>
          <cell r="O40">
            <v>2.4357E-2</v>
          </cell>
          <cell r="P40">
            <v>2.5475999999999999E-2</v>
          </cell>
          <cell r="Q40">
            <v>2.6328000000000001E-2</v>
          </cell>
          <cell r="R40">
            <v>2.6581E-2</v>
          </cell>
          <cell r="S40">
            <v>2.6988000000000002E-2</v>
          </cell>
          <cell r="T40">
            <v>2.6866999999999999E-2</v>
          </cell>
          <cell r="U40">
            <v>2.7400999999999998E-2</v>
          </cell>
          <cell r="V40">
            <v>2.8003E-2</v>
          </cell>
          <cell r="W40">
            <v>2.8461093086284198E-2</v>
          </cell>
          <cell r="X40">
            <v>2.8927820113000876E-2</v>
          </cell>
          <cell r="Y40">
            <v>2.9403358980294156E-2</v>
          </cell>
          <cell r="Z40">
            <v>2.9887891444430388E-2</v>
          </cell>
          <cell r="AA40">
            <v>3.0381603203631546E-2</v>
          </cell>
          <cell r="AB40">
            <v>3.0884683985844909E-2</v>
          </cell>
          <cell r="AC40">
            <v>3.1397327638493136E-2</v>
          </cell>
          <cell r="AD40">
            <v>3.1919732220249568E-2</v>
          </cell>
          <cell r="AE40">
            <v>3.2452100094884841E-2</v>
          </cell>
          <cell r="AF40">
            <v>3.2994638027231835E-2</v>
          </cell>
          <cell r="AG40">
            <v>3.3547557281317114E-2</v>
          </cell>
          <cell r="AH40">
            <v>3.4111073720707999E-2</v>
          </cell>
          <cell r="AI40">
            <v>3.4685407911125718E-2</v>
          </cell>
          <cell r="AJ40">
            <v>3.5270785225376022E-2</v>
          </cell>
          <cell r="AK40">
            <v>3.5867435950649992E-2</v>
          </cell>
          <cell r="AL40">
            <v>3.6475595398248906E-2</v>
          </cell>
          <cell r="AM40">
            <v>3.7095504015788205E-2</v>
          </cell>
          <cell r="AN40">
            <v>3.7727407501936906E-2</v>
          </cell>
          <cell r="AO40">
            <v>3.8371556923750161E-2</v>
          </cell>
          <cell r="AP40">
            <v>3.9028208836653866E-2</v>
          </cell>
          <cell r="AQ40">
            <v>3.9697625407141508E-2</v>
          </cell>
          <cell r="AR40">
            <v>4.0380074538245173E-2</v>
          </cell>
          <cell r="AS40">
            <v>4.1075829997843406E-2</v>
          </cell>
          <cell r="AT40">
            <v>4.1785171549870818E-2</v>
          </cell>
          <cell r="AU40">
            <v>4.2508385088495151E-2</v>
          </cell>
          <cell r="AV40">
            <v>4.3245762775329322E-2</v>
          </cell>
          <cell r="AW40">
            <v>4.3997603179747623E-2</v>
          </cell>
          <cell r="AX40">
            <v>4.4764211422376451E-2</v>
          </cell>
          <cell r="AY40">
            <v>4.5545899321831909E-2</v>
          </cell>
          <cell r="AZ40">
            <v>4.6342985544778115E-2</v>
          </cell>
          <cell r="BA40">
            <v>4.7155795759381655E-2</v>
          </cell>
          <cell r="BB40">
            <v>4.7984662792239612E-2</v>
          </cell>
          <cell r="BC40">
            <v>4.8829926788859973E-2</v>
          </cell>
          <cell r="BD40">
            <v>4.9691935377775429E-2</v>
          </cell>
          <cell r="BE40">
            <v>5.0569161249538287E-2</v>
          </cell>
          <cell r="BF40">
            <v>5.146187303917172E-2</v>
          </cell>
          <cell r="BG40">
            <v>5.237034412398938E-2</v>
          </cell>
          <cell r="BH40">
            <v>5.3294852707312421E-2</v>
          </cell>
          <cell r="BI40">
            <v>5.4235681903664366E-2</v>
          </cell>
          <cell r="BJ40">
            <v>5.5193119825469955E-2</v>
          </cell>
          <cell r="BK40">
            <v>5.6167459671284531E-2</v>
          </cell>
          <cell r="BL40">
            <v>5.7158999815580945E-2</v>
          </cell>
        </row>
        <row r="41">
          <cell r="A41" t="str">
            <v>Telefonica ES-IoT</v>
          </cell>
          <cell r="B41" t="str">
            <v>Telefonica ES</v>
          </cell>
          <cell r="C41" t="str">
            <v>IoT</v>
          </cell>
          <cell r="D41" t="str">
            <v>1c</v>
          </cell>
          <cell r="E41">
            <v>1</v>
          </cell>
          <cell r="F41">
            <v>0.38033899999999998</v>
          </cell>
          <cell r="G41">
            <v>0.39384999999999998</v>
          </cell>
          <cell r="H41">
            <v>0.405441</v>
          </cell>
          <cell r="I41">
            <v>0.414686</v>
          </cell>
          <cell r="J41">
            <v>0.42744399999999999</v>
          </cell>
          <cell r="K41">
            <v>0.44046000000000002</v>
          </cell>
          <cell r="L41">
            <v>0.45416099999999998</v>
          </cell>
          <cell r="M41">
            <v>0.468559</v>
          </cell>
          <cell r="N41">
            <v>0.48255900000000002</v>
          </cell>
          <cell r="O41">
            <v>0.49524600000000002</v>
          </cell>
          <cell r="P41">
            <v>0.504606</v>
          </cell>
          <cell r="Q41">
            <v>0.51744800000000002</v>
          </cell>
          <cell r="R41">
            <v>0.52679100000000001</v>
          </cell>
          <cell r="S41">
            <v>0.53808500000000004</v>
          </cell>
          <cell r="T41">
            <v>0.54871899999999996</v>
          </cell>
          <cell r="U41">
            <v>0.59434100000000001</v>
          </cell>
          <cell r="V41">
            <v>0.59964099999999998</v>
          </cell>
          <cell r="W41">
            <v>0.60914770457283618</v>
          </cell>
          <cell r="X41">
            <v>0.61898246280368918</v>
          </cell>
          <cell r="Y41">
            <v>0.6291493382411536</v>
          </cell>
          <cell r="Z41">
            <v>0.63965305198105993</v>
          </cell>
          <cell r="AA41">
            <v>0.65049893822754956</v>
          </cell>
          <cell r="AB41">
            <v>0.66169290900535205</v>
          </cell>
          <cell r="AC41">
            <v>0.67324142592060388</v>
          </cell>
          <cell r="AD41">
            <v>0.68515147747349014</v>
          </cell>
          <cell r="AE41">
            <v>0.69743056084134958</v>
          </cell>
          <cell r="AF41">
            <v>0.71008666733798742</v>
          </cell>
          <cell r="AG41">
            <v>0.72312827095542942</v>
          </cell>
          <cell r="AH41">
            <v>0.73656431953595403</v>
          </cell>
          <cell r="AI41">
            <v>0.75040422822366648</v>
          </cell>
          <cell r="AJ41">
            <v>0.76465787491861403</v>
          </cell>
          <cell r="AK41">
            <v>0.7793355975109908</v>
          </cell>
          <cell r="AL41">
            <v>0.79444819271404143</v>
          </cell>
          <cell r="AM41">
            <v>0.81000691634583244</v>
          </cell>
          <cell r="AN41">
            <v>0.82602348493472022</v>
          </cell>
          <cell r="AO41">
            <v>0.84251007854304005</v>
          </cell>
          <cell r="AP41">
            <v>0.85947934471951981</v>
          </cell>
          <cell r="AQ41">
            <v>0.87694440350411718</v>
          </cell>
          <cell r="AR41">
            <v>0.89491885342003152</v>
          </cell>
          <cell r="AS41">
            <v>0.9134167783970395</v>
          </cell>
          <cell r="AT41">
            <v>0.9324527555783475</v>
          </cell>
          <cell r="AU41">
            <v>0.95204186397016355</v>
          </cell>
          <cell r="AV41">
            <v>0.97219969389929528</v>
          </cell>
          <cell r="AW41">
            <v>0.99294235724947066</v>
          </cell>
          <cell r="AX41">
            <v>1.0142864984518547</v>
          </cell>
          <cell r="AY41">
            <v>1.0362493062094944</v>
          </cell>
          <cell r="AZ41">
            <v>1.0588485259392328</v>
          </cell>
          <cell r="BA41">
            <v>1.0821024729180735</v>
          </cell>
          <cell r="BB41">
            <v>1.1060300461240709</v>
          </cell>
          <cell r="BC41">
            <v>1.1306507427646437</v>
          </cell>
          <cell r="BD41">
            <v>1.1559846734877672</v>
          </cell>
          <cell r="BE41">
            <v>1.1818862490384303</v>
          </cell>
          <cell r="BF41">
            <v>1.2083681883528987</v>
          </cell>
          <cell r="BG41">
            <v>1.2354434953543385</v>
          </cell>
          <cell r="BH41">
            <v>1.2631254653383759</v>
          </cell>
          <cell r="BI41">
            <v>1.2914276915017355</v>
          </cell>
          <cell r="BJ41">
            <v>1.3203640716171632</v>
          </cell>
          <cell r="BK41">
            <v>1.3499488148579091</v>
          </cell>
          <cell r="BL41">
            <v>1.3801964487751248</v>
          </cell>
        </row>
        <row r="42">
          <cell r="A42" t="str">
            <v>Telefonica USA-IoT</v>
          </cell>
          <cell r="B42" t="str">
            <v>Telefonica USA</v>
          </cell>
          <cell r="C42" t="str">
            <v>IoT</v>
          </cell>
          <cell r="D42" t="str">
            <v>1c</v>
          </cell>
          <cell r="E42">
            <v>1</v>
          </cell>
          <cell r="F42">
            <v>0.23578399999999999</v>
          </cell>
          <cell r="G42">
            <v>0.242481</v>
          </cell>
          <cell r="H42">
            <v>0.24817</v>
          </cell>
          <cell r="I42">
            <v>0.251689</v>
          </cell>
          <cell r="J42">
            <v>0.25686399999999998</v>
          </cell>
          <cell r="K42">
            <v>0.25739499999999998</v>
          </cell>
          <cell r="L42">
            <v>0.263517</v>
          </cell>
          <cell r="M42">
            <v>0.26109399999999999</v>
          </cell>
          <cell r="N42">
            <v>0.26516699999999999</v>
          </cell>
          <cell r="O42">
            <v>0.26749000000000001</v>
          </cell>
          <cell r="P42">
            <v>0.27095599999999997</v>
          </cell>
          <cell r="Q42">
            <v>0.27755299999999999</v>
          </cell>
          <cell r="R42">
            <v>0.28258</v>
          </cell>
          <cell r="S42">
            <v>0.28728300000000001</v>
          </cell>
          <cell r="T42">
            <v>0.29153299999999999</v>
          </cell>
          <cell r="U42">
            <v>0.296068</v>
          </cell>
          <cell r="V42">
            <v>0.29990800000000001</v>
          </cell>
          <cell r="W42">
            <v>0.30365389399466253</v>
          </cell>
          <cell r="X42">
            <v>0.3075511498387839</v>
          </cell>
          <cell r="Y42">
            <v>0.31160260548836149</v>
          </cell>
          <cell r="Z42">
            <v>0.31581123811600131</v>
          </cell>
          <cell r="AA42">
            <v>0.32018016536683325</v>
          </cell>
          <cell r="AB42">
            <v>0.32471264680926659</v>
          </cell>
          <cell r="AC42">
            <v>0.32941208557675172</v>
          </cell>
          <cell r="AD42">
            <v>0.33428203019722924</v>
          </cell>
          <cell r="AE42">
            <v>0.3393261766074247</v>
          </cell>
          <cell r="AF42">
            <v>0.34454837034961699</v>
          </cell>
          <cell r="AG42">
            <v>0.3499526089489336</v>
          </cell>
          <cell r="AH42">
            <v>0.35554304446964724</v>
          </cell>
          <cell r="AI42">
            <v>0.36132398624934076</v>
          </cell>
          <cell r="AJ42">
            <v>0.36729990381018773</v>
          </cell>
          <cell r="AK42">
            <v>0.3734754299469496</v>
          </cell>
          <cell r="AL42">
            <v>0.37985536399164715</v>
          </cell>
          <cell r="AM42">
            <v>0.386444675255186</v>
          </cell>
          <cell r="AN42">
            <v>0.39324850664654304</v>
          </cell>
          <cell r="AO42">
            <v>0.40027217847042523</v>
          </cell>
          <cell r="AP42">
            <v>0.40752119240461593</v>
          </cell>
          <cell r="AQ42">
            <v>0.41500123565850727</v>
          </cell>
          <cell r="AR42">
            <v>0.42271818531460537</v>
          </cell>
          <cell r="AS42">
            <v>0.43067811285506713</v>
          </cell>
          <cell r="AT42">
            <v>0.43888728887559286</v>
          </cell>
          <cell r="AU42">
            <v>0.44735218798926901</v>
          </cell>
          <cell r="AV42">
            <v>0.45607949392320557</v>
          </cell>
          <cell r="AW42">
            <v>0.46507610481107314</v>
          </cell>
          <cell r="AX42">
            <v>0.47434913868489131</v>
          </cell>
          <cell r="AY42">
            <v>0.48390593916967173</v>
          </cell>
          <cell r="AZ42">
            <v>0.49375408138476024</v>
          </cell>
          <cell r="BA42">
            <v>0.50390137805597401</v>
          </cell>
          <cell r="BB42">
            <v>0.51435588584286585</v>
          </cell>
          <cell r="BC42">
            <v>0.52512591188569668</v>
          </cell>
          <cell r="BD42">
            <v>0.53622002057693618</v>
          </cell>
          <cell r="BE42">
            <v>0.54754850971840163</v>
          </cell>
          <cell r="BF42">
            <v>0.5591163309647933</v>
          </cell>
          <cell r="BG42">
            <v>0.57092854058228526</v>
          </cell>
          <cell r="BH42">
            <v>0.58299030165860655</v>
          </cell>
          <cell r="BI42">
            <v>0.59530688635981421</v>
          </cell>
          <cell r="BJ42">
            <v>0.6078836782347441</v>
          </cell>
          <cell r="BK42">
            <v>0.6207261745681466</v>
          </cell>
          <cell r="BL42">
            <v>0.63383998878353676</v>
          </cell>
        </row>
        <row r="43">
          <cell r="A43" t="str">
            <v>Telefonica Vivo Brasil-IoT</v>
          </cell>
          <cell r="B43" t="str">
            <v>Telefonica Vivo Brasil</v>
          </cell>
          <cell r="C43" t="str">
            <v>IoT</v>
          </cell>
          <cell r="D43" t="str">
            <v>1c</v>
          </cell>
          <cell r="E43">
            <v>7</v>
          </cell>
          <cell r="F43">
            <v>5.3579999999999999E-3</v>
          </cell>
          <cell r="G43">
            <v>0</v>
          </cell>
          <cell r="H43">
            <v>1.1587E-2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</row>
        <row r="44">
          <cell r="A44" t="str">
            <v>Telenor Connexion AB - EUR-IoT</v>
          </cell>
          <cell r="B44" t="str">
            <v>Telenor Connexion AB - EUR</v>
          </cell>
          <cell r="C44" t="str">
            <v>IoT</v>
          </cell>
          <cell r="D44" t="str">
            <v>1c</v>
          </cell>
          <cell r="E44">
            <v>3</v>
          </cell>
          <cell r="F44">
            <v>6.0994E-2</v>
          </cell>
          <cell r="G44">
            <v>6.2824000000000005E-2</v>
          </cell>
          <cell r="H44">
            <v>6.3605999999999996E-2</v>
          </cell>
          <cell r="I44">
            <v>6.4881999999999995E-2</v>
          </cell>
          <cell r="J44">
            <v>6.5197000000000005E-2</v>
          </cell>
          <cell r="K44">
            <v>6.8643999999999997E-2</v>
          </cell>
          <cell r="L44">
            <v>7.2272000000000003E-2</v>
          </cell>
          <cell r="M44">
            <v>7.2272000000000003E-2</v>
          </cell>
          <cell r="N44">
            <v>0.110115</v>
          </cell>
          <cell r="O44">
            <v>0.131523</v>
          </cell>
          <cell r="P44">
            <v>0.142509</v>
          </cell>
          <cell r="Q44">
            <v>0.149588</v>
          </cell>
          <cell r="R44">
            <v>0.155172</v>
          </cell>
          <cell r="S44">
            <v>0.15839600000000001</v>
          </cell>
          <cell r="T44">
            <v>0.16059699999999999</v>
          </cell>
          <cell r="U44">
            <v>0.161528</v>
          </cell>
          <cell r="V44">
            <v>0.162634</v>
          </cell>
          <cell r="W44">
            <v>0.16626831558940558</v>
          </cell>
          <cell r="X44">
            <v>0.16998396279233902</v>
          </cell>
          <cell r="Y44">
            <v>0.17378276520916541</v>
          </cell>
          <cell r="Z44">
            <v>0.17766658743294181</v>
          </cell>
          <cell r="AA44">
            <v>0.18163733597399687</v>
          </cell>
          <cell r="AB44">
            <v>0.1856969602054569</v>
          </cell>
          <cell r="AC44">
            <v>0.18984745333019443</v>
          </cell>
          <cell r="AD44">
            <v>0.19409085336968873</v>
          </cell>
          <cell r="AE44">
            <v>0.19842924417529664</v>
          </cell>
          <cell r="AF44">
            <v>0.20286475646244531</v>
          </cell>
          <cell r="AG44">
            <v>0.20739956886826902</v>
          </cell>
          <cell r="AH44">
            <v>0.21203590903322497</v>
          </cell>
          <cell r="AI44">
            <v>0.21677605470723491</v>
          </cell>
          <cell r="AJ44">
            <v>0.22162233488091168</v>
          </cell>
          <cell r="AK44">
            <v>0.22657713094244383</v>
          </cell>
          <cell r="AL44">
            <v>0.23164287786072293</v>
          </cell>
          <cell r="AM44">
            <v>0.23682206539531309</v>
          </cell>
          <cell r="AN44">
            <v>0.24211723933387511</v>
          </cell>
          <cell r="AO44">
            <v>0.24753100275767245</v>
          </cell>
          <cell r="AP44">
            <v>0.25306601733579992</v>
          </cell>
          <cell r="AQ44">
            <v>0.25872500464879111</v>
          </cell>
          <cell r="AR44">
            <v>0.26451074754227633</v>
          </cell>
          <cell r="AS44">
            <v>0.27042609151137642</v>
          </cell>
          <cell r="AT44">
            <v>0.27647394611653625</v>
          </cell>
          <cell r="AU44">
            <v>0.28265728643151522</v>
          </cell>
          <cell r="AV44">
            <v>0.28897915452427092</v>
          </cell>
          <cell r="AW44">
            <v>0.29544266097148719</v>
          </cell>
          <cell r="AX44">
            <v>0.30205098640751671</v>
          </cell>
          <cell r="AY44">
            <v>0.30880738310852468</v>
          </cell>
          <cell r="AZ44">
            <v>0.31571517661263937</v>
          </cell>
          <cell r="BA44">
            <v>0.32277776737693342</v>
          </cell>
          <cell r="BB44">
            <v>0.329998632472078</v>
          </cell>
          <cell r="BC44">
            <v>0.337381327315534</v>
          </cell>
          <cell r="BD44">
            <v>0.34492948744416008</v>
          </cell>
          <cell r="BE44">
            <v>0.35264652094162591</v>
          </cell>
          <cell r="BF44">
            <v>0.36053620597561958</v>
          </cell>
          <cell r="BG44">
            <v>0.3686024052419653</v>
          </cell>
          <cell r="BH44">
            <v>0.37684906785575301</v>
          </cell>
          <cell r="BI44">
            <v>0.38528023128477823</v>
          </cell>
          <cell r="BJ44">
            <v>0.39390002332623808</v>
          </cell>
          <cell r="BK44">
            <v>0.40271266412765183</v>
          </cell>
          <cell r="BL44">
            <v>0.41172246825299469</v>
          </cell>
        </row>
        <row r="45">
          <cell r="A45" t="str">
            <v>Telenor Norway-IoT</v>
          </cell>
          <cell r="B45" t="str">
            <v>Telenor Norway</v>
          </cell>
          <cell r="C45" t="str">
            <v>IoT</v>
          </cell>
          <cell r="D45" t="str">
            <v>FS</v>
          </cell>
          <cell r="E45">
            <v>3</v>
          </cell>
          <cell r="F45">
            <v>0</v>
          </cell>
          <cell r="G45">
            <v>0</v>
          </cell>
          <cell r="H45">
            <v>6.0000000000000002E-6</v>
          </cell>
          <cell r="I45">
            <v>2.2000000000000001E-4</v>
          </cell>
          <cell r="J45">
            <v>5.4299999999999997E-4</v>
          </cell>
          <cell r="K45">
            <v>9.4799999999999995E-4</v>
          </cell>
          <cell r="L45">
            <v>1.1490000000000001E-3</v>
          </cell>
          <cell r="M45">
            <v>0.19150500000000001</v>
          </cell>
          <cell r="N45">
            <v>0.41970499999999999</v>
          </cell>
          <cell r="O45">
            <v>0.423211</v>
          </cell>
          <cell r="P45">
            <v>0.42549100000000001</v>
          </cell>
          <cell r="Q45">
            <v>0.42765300000000001</v>
          </cell>
          <cell r="R45">
            <v>0.42813600000000002</v>
          </cell>
          <cell r="S45">
            <v>0.43127700000000002</v>
          </cell>
          <cell r="T45">
            <v>0.42199199999999998</v>
          </cell>
          <cell r="U45">
            <v>0.42890800000000001</v>
          </cell>
          <cell r="V45">
            <v>0.43304900000000002</v>
          </cell>
          <cell r="W45">
            <v>0.43345768249776284</v>
          </cell>
          <cell r="X45">
            <v>0.43387523283016682</v>
          </cell>
          <cell r="Y45">
            <v>0.43430190564105375</v>
          </cell>
          <cell r="Z45">
            <v>0.43473796317669677</v>
          </cell>
          <cell r="AA45">
            <v>0.43518367551351017</v>
          </cell>
          <cell r="AB45">
            <v>0.43563932079258699</v>
          </cell>
          <cell r="AC45">
            <v>0.43610518546126897</v>
          </cell>
          <cell r="AD45">
            <v>0.43658156452195906</v>
          </cell>
          <cell r="AE45">
            <v>0.43706876178839399</v>
          </cell>
          <cell r="AF45">
            <v>0.43756709014960171</v>
          </cell>
          <cell r="AG45">
            <v>0.43807687184177235</v>
          </cell>
          <cell r="AH45">
            <v>0.43859843872828114</v>
          </cell>
          <cell r="AI45">
            <v>0.43913213258810874</v>
          </cell>
          <cell r="AJ45">
            <v>0.43967830541290803</v>
          </cell>
          <cell r="AK45">
            <v>0.44023731971298063</v>
          </cell>
          <cell r="AL45">
            <v>0.44080954883242596</v>
          </cell>
          <cell r="AM45">
            <v>0.44139537727374173</v>
          </cell>
          <cell r="AN45">
            <v>0.44199520103215767</v>
          </cell>
          <cell r="AO45">
            <v>0.44260942793999447</v>
          </cell>
          <cell r="AP45">
            <v>0.44323847802134825</v>
          </cell>
          <cell r="AQ45">
            <v>0.44388278385741176</v>
          </cell>
          <cell r="AR45">
            <v>0.44454279096275001</v>
          </cell>
          <cell r="AS45">
            <v>0.44521895817285928</v>
          </cell>
          <cell r="AT45">
            <v>0.44591175804334771</v>
          </cell>
          <cell r="AU45">
            <v>0.4466216772610872</v>
          </cell>
          <cell r="AV45">
            <v>0.44734921706769426</v>
          </cell>
          <cell r="AW45">
            <v>0.44809489369570971</v>
          </cell>
          <cell r="AX45">
            <v>0.44885923881785988</v>
          </cell>
          <cell r="AY45">
            <v>0.4496428000097899</v>
          </cell>
          <cell r="AZ45">
            <v>0.4504461412266727</v>
          </cell>
          <cell r="BA45">
            <v>0.45126984329411324</v>
          </cell>
          <cell r="BB45">
            <v>0.45211450441377221</v>
          </cell>
          <cell r="BC45">
            <v>0.45298074068415428</v>
          </cell>
          <cell r="BD45">
            <v>0.45386918663701498</v>
          </cell>
          <cell r="BE45">
            <v>0.45475937512800202</v>
          </cell>
          <cell r="BF45">
            <v>0.45565130957481248</v>
          </cell>
          <cell r="BG45">
            <v>0.45654499340184668</v>
          </cell>
          <cell r="BH45">
            <v>0.45744043004022134</v>
          </cell>
          <cell r="BI45">
            <v>0.45833762292778268</v>
          </cell>
          <cell r="BJ45">
            <v>0.45923657550911973</v>
          </cell>
          <cell r="BK45">
            <v>0.46013729123557745</v>
          </cell>
          <cell r="BL45">
            <v>0.46103977356527009</v>
          </cell>
        </row>
        <row r="46">
          <cell r="A46" t="str">
            <v>Telkomsel-IoT</v>
          </cell>
          <cell r="B46" t="str">
            <v>Telkomsel</v>
          </cell>
          <cell r="C46" t="str">
            <v>IoT</v>
          </cell>
          <cell r="D46" t="str">
            <v>v2</v>
          </cell>
          <cell r="E46">
            <v>7</v>
          </cell>
          <cell r="F46">
            <v>0.247252</v>
          </cell>
          <cell r="G46">
            <v>0.251859</v>
          </cell>
          <cell r="H46">
            <v>0.26409199999999999</v>
          </cell>
          <cell r="I46">
            <v>0.27767900000000001</v>
          </cell>
          <cell r="J46">
            <v>0.30646899999999999</v>
          </cell>
          <cell r="K46">
            <v>0.33881499999999998</v>
          </cell>
          <cell r="L46">
            <v>0.39569599999999999</v>
          </cell>
          <cell r="M46">
            <v>0.43579000000000001</v>
          </cell>
          <cell r="N46">
            <v>0.48614800000000002</v>
          </cell>
          <cell r="O46">
            <v>0.44503100000000001</v>
          </cell>
          <cell r="P46">
            <v>0.47801100000000002</v>
          </cell>
          <cell r="Q46">
            <v>0.54474299999999998</v>
          </cell>
          <cell r="R46">
            <v>0.59496700000000002</v>
          </cell>
          <cell r="S46">
            <v>0.59892800000000002</v>
          </cell>
          <cell r="T46">
            <v>0.61587700000000001</v>
          </cell>
          <cell r="U46">
            <v>0.67223900000000003</v>
          </cell>
          <cell r="V46">
            <v>0.71123999999999998</v>
          </cell>
          <cell r="W46">
            <v>0.72355392716910594</v>
          </cell>
          <cell r="X46">
            <v>0.73633230261780447</v>
          </cell>
          <cell r="Y46">
            <v>0.74956489752057454</v>
          </cell>
          <cell r="Z46">
            <v>0.7632470271023728</v>
          </cell>
          <cell r="AA46">
            <v>0.77737744221211524</v>
          </cell>
          <cell r="AB46">
            <v>0.7919571844990988</v>
          </cell>
          <cell r="AC46">
            <v>0.80698894080945138</v>
          </cell>
          <cell r="AD46">
            <v>0.8224766612352622</v>
          </cell>
          <cell r="AE46">
            <v>0.83842532032895445</v>
          </cell>
          <cell r="AF46">
            <v>0.85484075907229928</v>
          </cell>
          <cell r="AG46">
            <v>0.87172957465700529</v>
          </cell>
          <cell r="AH46">
            <v>0.88909904021066211</v>
          </cell>
          <cell r="AI46">
            <v>0.90695704441461333</v>
          </cell>
          <cell r="AJ46">
            <v>0.92531204508638021</v>
          </cell>
          <cell r="AK46">
            <v>0.94417303303804512</v>
          </cell>
          <cell r="AL46">
            <v>0.96354950378231874</v>
          </cell>
          <cell r="AM46">
            <v>0.98345143540108171</v>
          </cell>
          <cell r="AN46">
            <v>1.0038892713533485</v>
          </cell>
          <cell r="AO46">
            <v>1.0248739073034301</v>
          </cell>
          <cell r="AP46">
            <v>1.0464166812604898</v>
          </cell>
          <cell r="AQ46">
            <v>1.0685293664729123</v>
          </cell>
          <cell r="AR46">
            <v>1.0912241666349749</v>
          </cell>
          <cell r="AS46">
            <v>1.1145137130508627</v>
          </cell>
          <cell r="AT46">
            <v>1.1384110634695777</v>
          </cell>
          <cell r="AU46">
            <v>1.162929702358491</v>
          </cell>
          <cell r="AV46">
            <v>1.1880835424266356</v>
          </cell>
          <cell r="AW46">
            <v>1.2138869272435846</v>
          </cell>
          <cell r="AX46">
            <v>1.2403546348279031</v>
          </cell>
          <cell r="AY46">
            <v>1.2675018821019319</v>
          </cell>
          <cell r="AZ46">
            <v>1.2953443301282039</v>
          </cell>
          <cell r="BA46">
            <v>1.3238980900579249</v>
          </cell>
          <cell r="BB46">
            <v>1.3531797297343315</v>
          </cell>
          <cell r="BC46">
            <v>1.3832062809039727</v>
          </cell>
          <cell r="BD46">
            <v>1.4139952469972612</v>
          </cell>
          <cell r="BE46">
            <v>1.4454695486375184</v>
          </cell>
          <cell r="BF46">
            <v>1.4776444407966232</v>
          </cell>
          <cell r="BG46">
            <v>1.5105355180088311</v>
          </cell>
          <cell r="BH46">
            <v>1.5441587219291368</v>
          </cell>
          <cell r="BI46">
            <v>1.5785303490598792</v>
          </cell>
          <cell r="BJ46">
            <v>1.6136670586493334</v>
          </cell>
          <cell r="BK46">
            <v>1.6495858807661195</v>
          </cell>
          <cell r="BL46">
            <v>1.6863042245533406</v>
          </cell>
        </row>
        <row r="47">
          <cell r="A47" t="str">
            <v>Telstra -IoT</v>
          </cell>
          <cell r="B47" t="str">
            <v xml:space="preserve">Telstra </v>
          </cell>
          <cell r="C47" t="str">
            <v>IoT</v>
          </cell>
          <cell r="D47" t="str">
            <v>1c</v>
          </cell>
          <cell r="E47">
            <v>10</v>
          </cell>
          <cell r="F47">
            <v>1.4379109999999999</v>
          </cell>
          <cell r="G47">
            <v>1.4878439999999999</v>
          </cell>
          <cell r="H47">
            <v>1.52023</v>
          </cell>
          <cell r="I47">
            <v>1.5361610000000001</v>
          </cell>
          <cell r="J47">
            <v>1.554017</v>
          </cell>
          <cell r="K47">
            <v>1.6015969999999999</v>
          </cell>
          <cell r="L47">
            <v>1.644379</v>
          </cell>
          <cell r="M47">
            <v>1.6771750000000001</v>
          </cell>
          <cell r="N47">
            <v>1.755493</v>
          </cell>
          <cell r="O47">
            <v>1.772462</v>
          </cell>
          <cell r="P47">
            <v>1.8214109999999999</v>
          </cell>
          <cell r="Q47">
            <v>1.8614729999999999</v>
          </cell>
          <cell r="R47">
            <v>1.8966499999999999</v>
          </cell>
          <cell r="S47">
            <v>1.935144</v>
          </cell>
          <cell r="T47">
            <v>2.0514999999999999</v>
          </cell>
          <cell r="U47">
            <v>2.0321609999999999</v>
          </cell>
          <cell r="V47">
            <v>2.079088</v>
          </cell>
          <cell r="W47">
            <v>2.1061847712066593</v>
          </cell>
          <cell r="X47">
            <v>2.1340544955435372</v>
          </cell>
          <cell r="Y47">
            <v>2.1627127658310128</v>
          </cell>
          <cell r="Z47">
            <v>2.1921759386893602</v>
          </cell>
          <cell r="AA47">
            <v>2.2344611336944462</v>
          </cell>
          <cell r="AB47">
            <v>2.2568057450313908</v>
          </cell>
          <cell r="AC47">
            <v>2.2793738024817047</v>
          </cell>
          <cell r="AD47">
            <v>2.3021675405065216</v>
          </cell>
          <cell r="AE47">
            <v>2.3251892159115868</v>
          </cell>
          <cell r="AF47">
            <v>2.3484411080707028</v>
          </cell>
          <cell r="AG47">
            <v>2.3719255191514099</v>
          </cell>
          <cell r="AH47">
            <v>2.3956447743429239</v>
          </cell>
          <cell r="AI47">
            <v>2.419601222086353</v>
          </cell>
          <cell r="AJ47">
            <v>2.4437972343072167</v>
          </cell>
          <cell r="AK47">
            <v>2.4682352066502888</v>
          </cell>
          <cell r="AL47">
            <v>2.4929175587167918</v>
          </cell>
          <cell r="AM47">
            <v>2.5178467343039599</v>
          </cell>
          <cell r="AN47">
            <v>2.5430252016469996</v>
          </cell>
          <cell r="AO47">
            <v>2.5684554536634696</v>
          </cell>
          <cell r="AP47">
            <v>2.5941400082001045</v>
          </cell>
          <cell r="AQ47">
            <v>2.6200814082821053</v>
          </cell>
          <cell r="AR47">
            <v>2.6462822223649263</v>
          </cell>
          <cell r="AS47">
            <v>2.6727450445885754</v>
          </cell>
          <cell r="AT47">
            <v>2.6994724950344611</v>
          </cell>
          <cell r="AU47">
            <v>2.7264672199848059</v>
          </cell>
          <cell r="AV47">
            <v>2.7537318921846539</v>
          </cell>
          <cell r="AW47">
            <v>2.7812692111065003</v>
          </cell>
          <cell r="AX47">
            <v>2.8090819032175651</v>
          </cell>
          <cell r="AY47">
            <v>2.8371727222497407</v>
          </cell>
          <cell r="AZ47">
            <v>2.865544449472238</v>
          </cell>
          <cell r="BA47">
            <v>2.8941998939669604</v>
          </cell>
          <cell r="BB47">
            <v>2.9231418929066302</v>
          </cell>
          <cell r="BC47">
            <v>2.9523733118356965</v>
          </cell>
          <cell r="BD47">
            <v>2.9818970449540534</v>
          </cell>
          <cell r="BE47">
            <v>3.0117160154035938</v>
          </cell>
          <cell r="BF47">
            <v>3.0418331755576298</v>
          </cell>
          <cell r="BG47">
            <v>3.0722515073132062</v>
          </cell>
          <cell r="BH47">
            <v>3.1029740223863382</v>
          </cell>
          <cell r="BI47">
            <v>3.1340037626102015</v>
          </cell>
          <cell r="BJ47">
            <v>3.1653438002363035</v>
          </cell>
          <cell r="BK47">
            <v>3.1969972382386667</v>
          </cell>
          <cell r="BL47">
            <v>3.2289672106210534</v>
          </cell>
        </row>
        <row r="48">
          <cell r="A48" t="str">
            <v>Telus-IoT</v>
          </cell>
          <cell r="B48" t="str">
            <v>Telus</v>
          </cell>
          <cell r="C48" t="str">
            <v>IoT</v>
          </cell>
          <cell r="D48" t="str">
            <v>v2</v>
          </cell>
          <cell r="E48">
            <v>7</v>
          </cell>
          <cell r="F48">
            <v>9.6063999999999997E-2</v>
          </cell>
          <cell r="G48">
            <v>0.104037</v>
          </cell>
          <cell r="H48">
            <v>0.11655</v>
          </cell>
          <cell r="I48">
            <v>0.12700400000000001</v>
          </cell>
          <cell r="J48">
            <v>0.12933800000000001</v>
          </cell>
          <cell r="K48">
            <v>0.135709</v>
          </cell>
          <cell r="L48">
            <v>0.14593100000000001</v>
          </cell>
          <cell r="M48">
            <v>0.15407899999999999</v>
          </cell>
          <cell r="N48">
            <v>0.16792299999999999</v>
          </cell>
          <cell r="O48">
            <v>0.18120600000000001</v>
          </cell>
          <cell r="P48">
            <v>0.19336200000000001</v>
          </cell>
          <cell r="Q48">
            <v>0.20938399999999999</v>
          </cell>
          <cell r="R48">
            <v>0.227987</v>
          </cell>
          <cell r="S48">
            <v>0.24444399999999999</v>
          </cell>
          <cell r="T48">
            <v>0.26285900000000001</v>
          </cell>
          <cell r="U48">
            <v>0.27825499999999997</v>
          </cell>
          <cell r="V48">
            <v>0.29483399999999998</v>
          </cell>
          <cell r="W48">
            <v>0.30218870242916002</v>
          </cell>
          <cell r="X48">
            <v>0.30976725452436343</v>
          </cell>
          <cell r="Y48">
            <v>0.31757563365092173</v>
          </cell>
          <cell r="Z48">
            <v>0.32562005222663709</v>
          </cell>
          <cell r="AA48">
            <v>0.33390695863303954</v>
          </cell>
          <cell r="AB48">
            <v>0.34244303889263583</v>
          </cell>
          <cell r="AC48">
            <v>0.3512352190357958</v>
          </cell>
          <cell r="AD48">
            <v>0.36029066809322935</v>
          </cell>
          <cell r="AE48">
            <v>0.36961680166039068</v>
          </cell>
          <cell r="AF48">
            <v>0.37922128598889809</v>
          </cell>
          <cell r="AG48">
            <v>0.38911204256746118</v>
          </cell>
          <cell r="AH48">
            <v>0.39929725316109543</v>
          </cell>
          <cell r="AI48">
            <v>0.40978536528275128</v>
          </cell>
          <cell r="AJ48">
            <v>0.42058509807606914</v>
          </cell>
          <cell r="AK48">
            <v>0.43170544859190269</v>
          </cell>
          <cell r="AL48">
            <v>0.44315569844461816</v>
          </cell>
          <cell r="AM48">
            <v>0.45494542083711659</v>
          </cell>
          <cell r="AN48">
            <v>0.46708448794607671</v>
          </cell>
          <cell r="AO48">
            <v>0.47958307866110506</v>
          </cell>
          <cell r="AP48">
            <v>0.49245168667345179</v>
          </cell>
          <cell r="AQ48">
            <v>0.50570112891165453</v>
          </cell>
          <cell r="AR48">
            <v>0.51934255432297682</v>
          </cell>
          <cell r="AS48">
            <v>0.53338745300088641</v>
          </cell>
          <cell r="AT48">
            <v>0.54784766566000609</v>
          </cell>
          <cell r="AU48">
            <v>0.56273539346107515</v>
          </cell>
          <cell r="AV48">
            <v>0.57806320818944146</v>
          </cell>
          <cell r="AW48">
            <v>0.59384406279152357</v>
          </cell>
          <cell r="AX48">
            <v>0.61009130227449859</v>
          </cell>
          <cell r="AY48">
            <v>0.62681867497525712</v>
          </cell>
          <cell r="AZ48">
            <v>0.64404034420537237</v>
          </cell>
          <cell r="BA48">
            <v>0.6617709002795179</v>
          </cell>
          <cell r="BB48">
            <v>0.68002537293541299</v>
          </cell>
          <cell r="BC48">
            <v>0.69881924415396279</v>
          </cell>
          <cell r="BD48">
            <v>0.71816846138886326</v>
          </cell>
          <cell r="BE48">
            <v>0.73805342833405785</v>
          </cell>
          <cell r="BF48">
            <v>0.75848897906518864</v>
          </cell>
          <cell r="BG48">
            <v>0.77949035839036485</v>
          </cell>
          <cell r="BH48">
            <v>0.80107323322270518</v>
          </cell>
          <cell r="BI48">
            <v>0.82325370426776889</v>
          </cell>
          <cell r="BJ48">
            <v>0.84604831803459313</v>
          </cell>
          <cell r="BK48">
            <v>0.86947407917929742</v>
          </cell>
          <cell r="BL48">
            <v>0.89354846319046355</v>
          </cell>
        </row>
        <row r="49">
          <cell r="A49" t="str">
            <v>True Move H Universal Communication Co., Ltd.-IoT</v>
          </cell>
          <cell r="B49" t="str">
            <v>True Move H Universal Communication Co., Ltd.</v>
          </cell>
          <cell r="C49" t="str">
            <v>IoT</v>
          </cell>
          <cell r="D49" t="str">
            <v>1c</v>
          </cell>
          <cell r="E49">
            <v>7</v>
          </cell>
          <cell r="F49">
            <v>3.2820000000000002E-2</v>
          </cell>
          <cell r="G49">
            <v>3.6308E-2</v>
          </cell>
          <cell r="H49">
            <v>4.0984E-2</v>
          </cell>
          <cell r="I49">
            <v>4.5442000000000003E-2</v>
          </cell>
          <cell r="J49">
            <v>5.0181000000000003E-2</v>
          </cell>
          <cell r="K49">
            <v>5.7931000000000003E-2</v>
          </cell>
          <cell r="L49">
            <v>6.3242000000000007E-2</v>
          </cell>
          <cell r="M49">
            <v>6.8876999999999994E-2</v>
          </cell>
          <cell r="N49">
            <v>7.6442999999999997E-2</v>
          </cell>
          <cell r="O49">
            <v>9.1012999999999997E-2</v>
          </cell>
          <cell r="P49">
            <v>0.108318</v>
          </cell>
          <cell r="Q49">
            <v>0.121269</v>
          </cell>
          <cell r="R49">
            <v>0.13224900000000001</v>
          </cell>
          <cell r="S49">
            <v>0.14147000000000001</v>
          </cell>
          <cell r="T49">
            <v>0.148641</v>
          </cell>
          <cell r="U49">
            <v>0.15561</v>
          </cell>
          <cell r="V49">
            <v>0.16060099999999999</v>
          </cell>
          <cell r="W49">
            <v>0.16394918860387331</v>
          </cell>
          <cell r="X49">
            <v>0.16738996122452163</v>
          </cell>
          <cell r="Y49">
            <v>0.17092503340846188</v>
          </cell>
          <cell r="Z49">
            <v>0.17455620249036538</v>
          </cell>
          <cell r="AA49">
            <v>0.17828534590779418</v>
          </cell>
          <cell r="AB49">
            <v>0.18211441994853678</v>
          </cell>
          <cell r="AC49">
            <v>0.18604545886934551</v>
          </cell>
          <cell r="AD49">
            <v>0.19008057433510353</v>
          </cell>
          <cell r="AE49">
            <v>0.1942219551359472</v>
          </cell>
          <cell r="AF49">
            <v>0.19847186714696088</v>
          </cell>
          <cell r="AG49">
            <v>0.20283265350095561</v>
          </cell>
          <cell r="AH49">
            <v>0.20730673494976468</v>
          </cell>
          <cell r="AI49">
            <v>0.21189661039359045</v>
          </cell>
          <cell r="AJ49">
            <v>0.21660485756136377</v>
          </cell>
          <cell r="AK49">
            <v>0.22143413382793009</v>
          </cell>
          <cell r="AL49">
            <v>0.22638717715627849</v>
          </cell>
          <cell r="AM49">
            <v>0.23146680715502377</v>
          </cell>
          <cell r="AN49">
            <v>0.23667592624303557</v>
          </cell>
          <cell r="AO49">
            <v>0.24201752091451323</v>
          </cell>
          <cell r="AP49">
            <v>0.24749466309899443</v>
          </cell>
          <cell r="AQ49">
            <v>0.25311051161177783</v>
          </cell>
          <cell r="AR49">
            <v>0.25886831369109059</v>
          </cell>
          <cell r="AS49">
            <v>0.26477140661903797</v>
          </cell>
          <cell r="AT49">
            <v>0.2708232194239838</v>
          </cell>
          <cell r="AU49">
            <v>0.27702727466252364</v>
          </cell>
          <cell r="AV49">
            <v>0.28338719027965537</v>
          </cell>
          <cell r="AW49">
            <v>0.28990668154613392</v>
          </cell>
          <cell r="AX49">
            <v>0.29658956307231693</v>
          </cell>
          <cell r="AY49">
            <v>0.30343975089810354</v>
          </cell>
          <cell r="AZ49">
            <v>0.31046126465880403</v>
          </cell>
          <cell r="BA49">
            <v>0.31765822982700875</v>
          </cell>
          <cell r="BB49">
            <v>0.32503488003070352</v>
          </cell>
          <cell r="BC49">
            <v>0.33259555944806651</v>
          </cell>
          <cell r="BD49">
            <v>0.34034472527952003</v>
          </cell>
          <cell r="BE49">
            <v>0.34827443943574077</v>
          </cell>
          <cell r="BF49">
            <v>0.35638890852403143</v>
          </cell>
          <cell r="BG49">
            <v>0.36469243716171512</v>
          </cell>
          <cell r="BH49">
            <v>0.37318943025967727</v>
          </cell>
          <cell r="BI49">
            <v>0.38188439535911201</v>
          </cell>
          <cell r="BJ49">
            <v>0.39078194502271241</v>
          </cell>
          <cell r="BK49">
            <v>0.39988679928157334</v>
          </cell>
          <cell r="BL49">
            <v>0.4092037881391048</v>
          </cell>
        </row>
        <row r="50">
          <cell r="A50" t="str">
            <v>Vimpelcom-IoT</v>
          </cell>
          <cell r="B50" t="str">
            <v>Vimpelcom</v>
          </cell>
          <cell r="C50" t="str">
            <v>IoT</v>
          </cell>
          <cell r="D50" t="str">
            <v>v2</v>
          </cell>
          <cell r="E50">
            <v>10</v>
          </cell>
          <cell r="F50">
            <v>0.947685</v>
          </cell>
          <cell r="G50">
            <v>0.97399199999999997</v>
          </cell>
          <cell r="H50">
            <v>0.99847399999999997</v>
          </cell>
          <cell r="I50">
            <v>1.0118229999999999</v>
          </cell>
          <cell r="J50">
            <v>1.026899</v>
          </cell>
          <cell r="K50">
            <v>1.0419039999999999</v>
          </cell>
          <cell r="L50">
            <v>1.062217</v>
          </cell>
          <cell r="M50">
            <v>1.0900989999999999</v>
          </cell>
          <cell r="N50">
            <v>1.116862</v>
          </cell>
          <cell r="O50">
            <v>1.1284000000000001</v>
          </cell>
          <cell r="P50">
            <v>1.150204</v>
          </cell>
          <cell r="Q50">
            <v>1.1562619999999999</v>
          </cell>
          <cell r="R50">
            <v>1.188588</v>
          </cell>
          <cell r="S50">
            <v>1.2154609999999999</v>
          </cell>
          <cell r="T50">
            <v>1.264068</v>
          </cell>
          <cell r="U50">
            <v>1.310047</v>
          </cell>
          <cell r="V50">
            <v>1.3125739999999999</v>
          </cell>
          <cell r="W50">
            <v>1.35153768654082</v>
          </cell>
          <cell r="X50">
            <v>1.3916673679304215</v>
          </cell>
          <cell r="Y50">
            <v>1.4329979820011198</v>
          </cell>
          <cell r="Z50">
            <v>1.4755655140491128</v>
          </cell>
          <cell r="AA50">
            <v>1.5194070282467904</v>
          </cell>
          <cell r="AB50">
            <v>1.5645606999972004</v>
          </cell>
          <cell r="AC50">
            <v>1.6110658492589398</v>
          </cell>
          <cell r="AD50">
            <v>1.658962974870565</v>
          </cell>
          <cell r="AE50">
            <v>1.7082937899045207</v>
          </cell>
          <cell r="AF50">
            <v>1.7591012580814576</v>
          </cell>
          <cell r="AG50">
            <v>1.8114296312767422</v>
          </cell>
          <cell r="AH50">
            <v>1.8653244881519389</v>
          </cell>
          <cell r="AI50">
            <v>1.9208327739449824</v>
          </cell>
          <cell r="AJ50">
            <v>1.9780028414538255</v>
          </cell>
          <cell r="AK50">
            <v>2.0368844932493331</v>
          </cell>
          <cell r="AL50">
            <v>2.0975290251543219</v>
          </cell>
          <cell r="AM50">
            <v>2.1599892710267032</v>
          </cell>
          <cell r="AN50">
            <v>2.2243196488858623</v>
          </cell>
          <cell r="AO50">
            <v>2.2905762084225594</v>
          </cell>
          <cell r="AP50">
            <v>2.3588166799338506</v>
          </cell>
          <cell r="AQ50">
            <v>2.4291005247257846</v>
          </cell>
          <cell r="AR50">
            <v>2.501488987027888</v>
          </cell>
          <cell r="AS50">
            <v>2.5760451474648054</v>
          </cell>
          <cell r="AT50">
            <v>2.6528339781317807</v>
          </cell>
          <cell r="AU50">
            <v>2.731922399322118</v>
          </cell>
          <cell r="AV50">
            <v>2.8133793379561434</v>
          </cell>
          <cell r="AW50">
            <v>2.8972757877627364</v>
          </cell>
          <cell r="AX50">
            <v>2.9836848712659823</v>
          </cell>
          <cell r="AY50">
            <v>3.0726819036311048</v>
          </cell>
          <cell r="AZ50">
            <v>3.1643444584254352</v>
          </cell>
          <cell r="BA50">
            <v>3.2587524353518909</v>
          </cell>
          <cell r="BB50">
            <v>3.3559881300140959</v>
          </cell>
          <cell r="BC50">
            <v>3.4561363057741237</v>
          </cell>
          <cell r="BD50">
            <v>3.5592842677655945</v>
          </cell>
          <cell r="BE50">
            <v>3.665510667967161</v>
          </cell>
          <cell r="BF50">
            <v>3.7749073819877097</v>
          </cell>
          <cell r="BG50">
            <v>3.8875690274523489</v>
          </cell>
          <cell r="BH50">
            <v>4.0035930458375431</v>
          </cell>
          <cell r="BI50">
            <v>4.1230797867486109</v>
          </cell>
          <cell r="BJ50">
            <v>4.2461325947124706</v>
          </cell>
          <cell r="BK50">
            <v>4.3728578985607074</v>
          </cell>
          <cell r="BL50">
            <v>4.5033653034802636</v>
          </cell>
        </row>
        <row r="51">
          <cell r="A51" t="str">
            <v>Unlimit IOT Private Ltd.-IoT</v>
          </cell>
          <cell r="B51" t="str">
            <v>Unlimit IOT Private Ltd.</v>
          </cell>
          <cell r="C51" t="str">
            <v>IoT</v>
          </cell>
          <cell r="D51" t="str">
            <v>v2</v>
          </cell>
          <cell r="E51">
            <v>13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1.35E-4</v>
          </cell>
          <cell r="O51">
            <v>4.8299999999999998E-4</v>
          </cell>
          <cell r="P51">
            <v>1.7669999999999999E-3</v>
          </cell>
          <cell r="Q51">
            <v>2.7309999999999999E-3</v>
          </cell>
          <cell r="R51">
            <v>4.4409999999999996E-3</v>
          </cell>
          <cell r="S51">
            <v>5.1229999999999999E-3</v>
          </cell>
          <cell r="T51">
            <v>6.6210000000000001E-3</v>
          </cell>
          <cell r="U51">
            <v>8.2209999999999991E-3</v>
          </cell>
          <cell r="V51">
            <v>1.0451999999999999E-2</v>
          </cell>
          <cell r="W51">
            <v>1.0705995337967827E-2</v>
          </cell>
          <cell r="X51">
            <v>1.0967494432708138E-2</v>
          </cell>
          <cell r="Y51">
            <v>1.1236463901408542E-2</v>
          </cell>
          <cell r="Z51">
            <v>1.1512917665071754E-2</v>
          </cell>
          <cell r="AA51">
            <v>1.179690684464269E-2</v>
          </cell>
          <cell r="AB51">
            <v>1.2088512147389716E-2</v>
          </cell>
          <cell r="AC51">
            <v>1.2387838128376559E-2</v>
          </cell>
          <cell r="AD51">
            <v>1.2695008864964047E-2</v>
          </cell>
          <cell r="AE51">
            <v>1.3010164697182669E-2</v>
          </cell>
          <cell r="AF51">
            <v>1.3333459773060349E-2</v>
          </cell>
          <cell r="AG51">
            <v>1.366506020273198E-2</v>
          </cell>
          <cell r="AH51">
            <v>1.4005142673768024E-2</v>
          </cell>
          <cell r="AI51">
            <v>1.4353893416665023E-2</v>
          </cell>
          <cell r="AJ51">
            <v>1.4711507436863861E-2</v>
          </cell>
          <cell r="AK51">
            <v>1.5078187950266709E-2</v>
          </cell>
          <cell r="AL51">
            <v>1.5454145974712603E-2</v>
          </cell>
          <cell r="AM51">
            <v>1.583960004151912E-2</v>
          </cell>
          <cell r="AN51">
            <v>1.6234775999961138E-2</v>
          </cell>
          <cell r="AO51">
            <v>1.663990689415526E-2</v>
          </cell>
          <cell r="AP51">
            <v>1.7055232896789355E-2</v>
          </cell>
          <cell r="AQ51">
            <v>1.7481001287884396E-2</v>
          </cell>
          <cell r="AR51">
            <v>1.7917466469605372E-2</v>
          </cell>
          <cell r="AS51">
            <v>1.8364890010275935E-2</v>
          </cell>
          <cell r="AT51">
            <v>1.8823540712369705E-2</v>
          </cell>
          <cell r="AU51">
            <v>1.9293694700478294E-2</v>
          </cell>
          <cell r="AV51">
            <v>1.9775635526187645E-2</v>
          </cell>
          <cell r="AW51">
            <v>2.0269654287504543E-2</v>
          </cell>
          <cell r="AX51">
            <v>2.077604976101665E-2</v>
          </cell>
          <cell r="AY51">
            <v>2.129512854538497E-2</v>
          </cell>
          <cell r="AZ51">
            <v>2.1827205215086829E-2</v>
          </cell>
          <cell r="BA51">
            <v>2.2372602483574037E-2</v>
          </cell>
          <cell r="BB51">
            <v>2.2931651375202703E-2</v>
          </cell>
          <cell r="BC51">
            <v>2.3504691405440453E-2</v>
          </cell>
          <cell r="BD51">
            <v>2.4092070768974561E-2</v>
          </cell>
          <cell r="BE51">
            <v>2.4694128670965286E-2</v>
          </cell>
          <cell r="BF51">
            <v>2.5311231926293438E-2</v>
          </cell>
          <cell r="BG51">
            <v>2.5943756516498828E-2</v>
          </cell>
          <cell r="BH51">
            <v>2.6592087818853968E-2</v>
          </cell>
          <cell r="BI51">
            <v>2.7256620841162277E-2</v>
          </cell>
          <cell r="BJ51">
            <v>2.7937760462423872E-2</v>
          </cell>
          <cell r="BK51">
            <v>2.863592167951556E-2</v>
          </cell>
          <cell r="BL51">
            <v>2.935152986003535E-2</v>
          </cell>
        </row>
        <row r="52">
          <cell r="A52" t="str">
            <v>KaR-Tel LLP-IoT</v>
          </cell>
          <cell r="B52" t="str">
            <v>KaR-Tel LLP</v>
          </cell>
          <cell r="C52" t="str">
            <v>IoT</v>
          </cell>
          <cell r="D52" t="str">
            <v>v2</v>
          </cell>
          <cell r="E52">
            <v>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5.5000000000000002E-5</v>
          </cell>
          <cell r="P52">
            <v>8.7000000000000001E-5</v>
          </cell>
          <cell r="Q52">
            <v>1.8100000000000001E-4</v>
          </cell>
          <cell r="R52">
            <v>3.2699999999999998E-4</v>
          </cell>
          <cell r="S52">
            <v>2.4060000000000002E-3</v>
          </cell>
          <cell r="T52">
            <v>3.0219999999999999E-3</v>
          </cell>
          <cell r="U52">
            <v>3.9519999999999998E-3</v>
          </cell>
          <cell r="V52">
            <v>5.0480000000000004E-3</v>
          </cell>
          <cell r="W52">
            <v>5.1836918367346944E-3</v>
          </cell>
          <cell r="X52">
            <v>5.3235355805081198E-3</v>
          </cell>
          <cell r="Y52">
            <v>5.4676531337170577E-3</v>
          </cell>
          <cell r="Z52">
            <v>5.6161701353942906E-3</v>
          </cell>
          <cell r="AA52">
            <v>5.7692160708550143E-3</v>
          </cell>
          <cell r="AB52">
            <v>5.9269243847075272E-3</v>
          </cell>
          <cell r="AC52">
            <v>6.0894325973268309E-3</v>
          </cell>
          <cell r="AD52">
            <v>6.2568824248928996E-3</v>
          </cell>
          <cell r="AE52">
            <v>6.4294199030982607E-3</v>
          </cell>
          <cell r="AF52">
            <v>6.6071955146330017E-3</v>
          </cell>
          <cell r="AG52">
            <v>6.7903643205584011E-3</v>
          </cell>
          <cell r="AH52">
            <v>6.9790860956839753E-3</v>
          </cell>
          <cell r="AI52">
            <v>7.1735254680660209E-3</v>
          </cell>
          <cell r="AJ52">
            <v>7.3738520627495792E-3</v>
          </cell>
          <cell r="AK52">
            <v>7.5802406498792331E-3</v>
          </cell>
          <cell r="AL52">
            <v>7.7928712973081181E-3</v>
          </cell>
          <cell r="AM52">
            <v>8.0119295278384128E-3</v>
          </cell>
          <cell r="AN52">
            <v>8.2376064812305708E-3</v>
          </cell>
          <cell r="AO52">
            <v>8.4700990811228758E-3</v>
          </cell>
          <cell r="AP52">
            <v>8.7096102070069945E-3</v>
          </cell>
          <cell r="AQ52">
            <v>8.9563488714097372E-3</v>
          </cell>
          <cell r="AR52">
            <v>9.2105304024359142E-3</v>
          </cell>
          <cell r="AS52">
            <v>9.4723766318314476E-3</v>
          </cell>
          <cell r="AT52">
            <v>9.742116088731316E-3</v>
          </cell>
          <cell r="AU52">
            <v>1.0019984199261285E-2</v>
          </cell>
          <cell r="AV52">
            <v>1.0306223492167943E-2</v>
          </cell>
          <cell r="AW52">
            <v>1.0601083810656595E-2</v>
          </cell>
          <cell r="AX52">
            <v>1.0904822530622089E-2</v>
          </cell>
          <cell r="AY52">
            <v>1.1217704785463092E-2</v>
          </cell>
          <cell r="AZ52">
            <v>1.1540003697676391E-2</v>
          </cell>
          <cell r="BA52">
            <v>1.1872000617433355E-2</v>
          </cell>
          <cell r="BB52">
            <v>1.2213985368347046E-2</v>
          </cell>
          <cell r="BC52">
            <v>1.2566256500644649E-2</v>
          </cell>
          <cell r="BD52">
            <v>1.2929121551966504E-2</v>
          </cell>
          <cell r="BE52">
            <v>1.3302464747313515E-2</v>
          </cell>
          <cell r="BF52">
            <v>1.3686588655097304E-2</v>
          </cell>
          <cell r="BG52">
            <v>1.4081804580738979E-2</v>
          </cell>
          <cell r="BH52">
            <v>1.4488432818960286E-2</v>
          </cell>
          <cell r="BI52">
            <v>1.4906802913359963E-2</v>
          </cell>
          <cell r="BJ52">
            <v>1.5337253923485662E-2</v>
          </cell>
          <cell r="BK52">
            <v>1.5780134699617872E-2</v>
          </cell>
          <cell r="BL52">
            <v>1.6235804165488543E-2</v>
          </cell>
        </row>
        <row r="53">
          <cell r="A53" t="str">
            <v>Wind Tre S.P.A.-IoT</v>
          </cell>
          <cell r="B53" t="str">
            <v>Wind Tre S.P.A.</v>
          </cell>
          <cell r="C53" t="str">
            <v>IoT</v>
          </cell>
          <cell r="D53" t="str">
            <v>v2</v>
          </cell>
          <cell r="E53">
            <v>3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5.8108E-2</v>
          </cell>
          <cell r="P53">
            <v>7.4005000000000001E-2</v>
          </cell>
          <cell r="Q53">
            <v>7.8891000000000003E-2</v>
          </cell>
          <cell r="R53">
            <v>7.7546000000000004E-2</v>
          </cell>
          <cell r="S53">
            <v>0.108573</v>
          </cell>
          <cell r="T53">
            <v>0.18965099999999999</v>
          </cell>
          <cell r="U53">
            <v>0.292022</v>
          </cell>
          <cell r="V53">
            <v>0.36695499999999998</v>
          </cell>
          <cell r="W53">
            <v>0.37584636073247074</v>
          </cell>
          <cell r="X53">
            <v>0.3850309972024602</v>
          </cell>
          <cell r="Y53">
            <v>0.39451735343565403</v>
          </cell>
          <cell r="Z53">
            <v>0.40431413149040496</v>
          </cell>
          <cell r="AA53">
            <v>0.41443029913589413</v>
          </cell>
          <cell r="AB53">
            <v>0.42487509776147403</v>
          </cell>
          <cell r="AC53">
            <v>0.4356580505241176</v>
          </cell>
          <cell r="AD53">
            <v>0.44678897074110391</v>
          </cell>
          <cell r="AE53">
            <v>0.45827797053528796</v>
          </cell>
          <cell r="AF53">
            <v>0.47013546974052145</v>
          </cell>
          <cell r="AG53">
            <v>0.48237220507501821</v>
          </cell>
          <cell r="AH53">
            <v>0.49499923959069164</v>
          </cell>
          <cell r="AI53">
            <v>0.50802797240673447</v>
          </cell>
          <cell r="AJ53">
            <v>0.5214701487359561</v>
          </cell>
          <cell r="AK53">
            <v>0.53533787021265211</v>
          </cell>
          <cell r="AL53">
            <v>0.54964360553104086</v>
          </cell>
          <cell r="AM53">
            <v>0.56440020140357394</v>
          </cell>
          <cell r="AN53">
            <v>0.57962089384870952</v>
          </cell>
          <cell r="AO53">
            <v>0.59531931981801944</v>
          </cell>
          <cell r="AP53">
            <v>0.61150952917280443</v>
          </cell>
          <cell r="AQ53">
            <v>0.62820599702069024</v>
          </cell>
          <cell r="AR53">
            <v>0.64542363642299649</v>
          </cell>
          <cell r="AS53">
            <v>0.66317781148399391</v>
          </cell>
          <cell r="AT53">
            <v>0.68148435083349423</v>
          </cell>
          <cell r="AU53">
            <v>0.7003595615145658</v>
          </cell>
          <cell r="AV53">
            <v>0.71982024328852312</v>
          </cell>
          <cell r="AW53">
            <v>0.73988370336969278</v>
          </cell>
          <cell r="AX53">
            <v>0.76056777160284827</v>
          </cell>
          <cell r="AY53">
            <v>0.7818908160965804</v>
          </cell>
          <cell r="AZ53">
            <v>0.80387175932627497</v>
          </cell>
          <cell r="BA53">
            <v>0.82653009472077976</v>
          </cell>
          <cell r="BB53">
            <v>0.84988590374725714</v>
          </cell>
          <cell r="BC53">
            <v>0.8739598735091697</v>
          </cell>
          <cell r="BD53">
            <v>0.89877331487277601</v>
          </cell>
          <cell r="BE53">
            <v>0.92429125868662965</v>
          </cell>
          <cell r="BF53">
            <v>0.95053370716223906</v>
          </cell>
          <cell r="BG53">
            <v>0.97752123041327543</v>
          </cell>
          <cell r="BH53">
            <v>1.0052749825794332</v>
          </cell>
          <cell r="BI53">
            <v>1.0338167184080786</v>
          </cell>
          <cell r="BJ53">
            <v>1.0631688103066841</v>
          </cell>
          <cell r="BK53">
            <v>1.0933542658794142</v>
          </cell>
          <cell r="BL53">
            <v>1.1243967459616111</v>
          </cell>
        </row>
        <row r="54">
          <cell r="A54" t="str">
            <v>AT&amp;T Firstnet-IoT</v>
          </cell>
          <cell r="B54" t="str">
            <v>AT&amp;T Firstnet</v>
          </cell>
          <cell r="C54" t="str">
            <v>IoT</v>
          </cell>
          <cell r="D54" t="str">
            <v>v2</v>
          </cell>
          <cell r="E54">
            <v>19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2E-3</v>
          </cell>
          <cell r="Q54">
            <v>2E-3</v>
          </cell>
          <cell r="R54">
            <v>3.5666666666666668E-3</v>
          </cell>
          <cell r="S54">
            <v>5.1333333333333344E-3</v>
          </cell>
          <cell r="T54">
            <v>6.7000000000000011E-3</v>
          </cell>
          <cell r="U54">
            <v>8.2666666666666687E-3</v>
          </cell>
          <cell r="V54">
            <v>1.54E-2</v>
          </cell>
          <cell r="W54">
            <v>1.8966666666666663E-2</v>
          </cell>
          <cell r="X54">
            <v>2.2533333333333332E-2</v>
          </cell>
          <cell r="Y54">
            <v>2.6100000000000002E-2</v>
          </cell>
          <cell r="Z54">
            <v>2.9666666666666664E-2</v>
          </cell>
          <cell r="AA54">
            <v>3.4799999999999998E-2</v>
          </cell>
          <cell r="AB54">
            <v>3.8783333333333336E-2</v>
          </cell>
          <cell r="AC54">
            <v>4.2766666666666668E-2</v>
          </cell>
          <cell r="AD54">
            <v>4.6750000000000007E-2</v>
          </cell>
          <cell r="AE54">
            <v>5.0733333333333346E-2</v>
          </cell>
          <cell r="AF54">
            <v>5.4716666666666677E-2</v>
          </cell>
          <cell r="AG54">
            <v>5.8700000000000016E-2</v>
          </cell>
          <cell r="AH54">
            <v>6.2683333333333355E-2</v>
          </cell>
          <cell r="AI54">
            <v>6.666666666666668E-2</v>
          </cell>
          <cell r="AJ54">
            <v>7.0650000000000018E-2</v>
          </cell>
          <cell r="AK54">
            <v>7.4633333333333343E-2</v>
          </cell>
          <cell r="AL54">
            <v>7.8616666666666668E-2</v>
          </cell>
          <cell r="AM54">
            <v>8.2600000000000007E-2</v>
          </cell>
          <cell r="AN54">
            <v>8.5433333333333347E-2</v>
          </cell>
          <cell r="AO54">
            <v>8.8266666666666674E-2</v>
          </cell>
          <cell r="AP54">
            <v>9.11E-2</v>
          </cell>
          <cell r="AQ54">
            <v>9.3933333333333341E-2</v>
          </cell>
          <cell r="AR54">
            <v>9.6766666666666681E-2</v>
          </cell>
          <cell r="AS54">
            <v>9.9600000000000008E-2</v>
          </cell>
          <cell r="AT54">
            <v>0.10243333333333335</v>
          </cell>
          <cell r="AU54">
            <v>0.10526666666666669</v>
          </cell>
          <cell r="AV54">
            <v>0.10810000000000002</v>
          </cell>
          <cell r="AW54">
            <v>0.11093333333333334</v>
          </cell>
          <cell r="AX54">
            <v>0.11376666666666667</v>
          </cell>
          <cell r="AY54">
            <v>0.11687344824636148</v>
          </cell>
          <cell r="AZ54">
            <v>0.11998015489647602</v>
          </cell>
          <cell r="BA54">
            <v>0.12315888807203383</v>
          </cell>
          <cell r="BB54">
            <v>0.12641155522561401</v>
          </cell>
          <cell r="BC54">
            <v>0.12975908662310065</v>
          </cell>
          <cell r="BD54">
            <v>0.1332234700212015</v>
          </cell>
          <cell r="BE54">
            <v>0.13675279856633746</v>
          </cell>
          <cell r="BF54">
            <v>0.1403796178539648</v>
          </cell>
          <cell r="BG54">
            <v>0.14410255266160793</v>
          </cell>
          <cell r="BH54">
            <v>0.14792820791919462</v>
          </cell>
          <cell r="BI54">
            <v>0.15185687936272096</v>
          </cell>
          <cell r="BJ54">
            <v>0.15588417709154931</v>
          </cell>
          <cell r="BK54">
            <v>0.16002085878361755</v>
          </cell>
          <cell r="BL54">
            <v>0.16426728967957993</v>
          </cell>
        </row>
        <row r="55">
          <cell r="A55" t="str">
            <v>T-Mobile-IoT</v>
          </cell>
          <cell r="B55" t="str">
            <v>T-Mobile</v>
          </cell>
          <cell r="C55" t="str">
            <v>IoT</v>
          </cell>
          <cell r="D55" t="str">
            <v>v2</v>
          </cell>
          <cell r="E55">
            <v>20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5.0000000000000001E-3</v>
          </cell>
          <cell r="AD55">
            <v>0.14624999999999999</v>
          </cell>
          <cell r="AE55">
            <v>0.28749999999999998</v>
          </cell>
          <cell r="AF55">
            <v>0.42875000000000002</v>
          </cell>
          <cell r="AG55">
            <v>0.56999999999999995</v>
          </cell>
          <cell r="AH55">
            <v>0.71125000000000005</v>
          </cell>
          <cell r="AI55">
            <v>0.85250000000000004</v>
          </cell>
          <cell r="AJ55">
            <v>0.99375000000000002</v>
          </cell>
          <cell r="AK55">
            <v>1.135</v>
          </cell>
          <cell r="AL55">
            <v>1.2762500000000001</v>
          </cell>
          <cell r="AM55">
            <v>1.4175</v>
          </cell>
          <cell r="AN55">
            <v>1.7</v>
          </cell>
          <cell r="AO55">
            <v>1.95</v>
          </cell>
          <cell r="AP55">
            <v>2.2000000000000002</v>
          </cell>
          <cell r="AQ55">
            <v>2.4500000000000002</v>
          </cell>
          <cell r="AR55">
            <v>2.7</v>
          </cell>
          <cell r="AS55">
            <v>2.95</v>
          </cell>
          <cell r="AT55">
            <v>3.2</v>
          </cell>
          <cell r="AU55">
            <v>3.45</v>
          </cell>
          <cell r="AV55">
            <v>3.7</v>
          </cell>
          <cell r="AW55">
            <v>3.95</v>
          </cell>
          <cell r="AX55">
            <v>4.2</v>
          </cell>
          <cell r="AY55">
            <v>4.45</v>
          </cell>
          <cell r="AZ55">
            <v>4.763110315852968</v>
          </cell>
          <cell r="BA55">
            <v>5.0761017780872324</v>
          </cell>
          <cell r="BB55">
            <v>5.4069930372482284</v>
          </cell>
          <cell r="BC55">
            <v>5.7569449659042169</v>
          </cell>
          <cell r="BD55">
            <v>6.1322738081118748</v>
          </cell>
          <cell r="BE55">
            <v>6.5400418588824216</v>
          </cell>
          <cell r="BF55">
            <v>6.9664780957778234</v>
          </cell>
          <cell r="BG55">
            <v>7.4220847846967217</v>
          </cell>
          <cell r="BH55">
            <v>7.9075211227154796</v>
          </cell>
          <cell r="BI55">
            <v>8.4260469448179709</v>
          </cell>
          <cell r="BJ55">
            <v>8.9790136033088555</v>
          </cell>
          <cell r="BK55">
            <v>9.5662002865363878</v>
          </cell>
          <cell r="BL55">
            <v>10.192795471285329</v>
          </cell>
        </row>
        <row r="56">
          <cell r="A56" t="str">
            <v>Reliance JIO-IoT</v>
          </cell>
          <cell r="B56" t="str">
            <v>Reliance JIO</v>
          </cell>
          <cell r="C56" t="str">
            <v>IoT</v>
          </cell>
          <cell r="D56"/>
          <cell r="E56" t="str">
            <v>JIO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</row>
        <row r="57">
          <cell r="A57" t="str">
            <v>Airtel-IoT</v>
          </cell>
          <cell r="B57" t="str">
            <v>Airtel</v>
          </cell>
          <cell r="C57" t="str">
            <v>IoT</v>
          </cell>
          <cell r="D57"/>
          <cell r="E57" t="str">
            <v>Airtel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</row>
        <row r="58">
          <cell r="A58" t="str">
            <v>DNA-IoT</v>
          </cell>
          <cell r="B58" t="str">
            <v>DNA</v>
          </cell>
          <cell r="C58" t="str">
            <v>IoT</v>
          </cell>
          <cell r="D58" t="str">
            <v>v2</v>
          </cell>
          <cell r="E58">
            <v>3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2.7999999999999998E-4</v>
          </cell>
          <cell r="Q58">
            <v>1.024E-3</v>
          </cell>
          <cell r="R58">
            <v>7.5600000000000005E-4</v>
          </cell>
          <cell r="S58">
            <v>1.1709999999999999E-3</v>
          </cell>
          <cell r="T58">
            <v>2.8506E-2</v>
          </cell>
          <cell r="U58">
            <v>0.156142</v>
          </cell>
          <cell r="V58">
            <v>0.101566</v>
          </cell>
          <cell r="W58">
            <v>0.10444081117986571</v>
          </cell>
          <cell r="X58">
            <v>0.10743541225387838</v>
          </cell>
          <cell r="Y58">
            <v>0.11054525402456163</v>
          </cell>
          <cell r="Z58">
            <v>0.11376783143983145</v>
          </cell>
          <cell r="AA58">
            <v>0.11710206849995067</v>
          </cell>
          <cell r="AB58">
            <v>0.1205479313236978</v>
          </cell>
          <cell r="AC58">
            <v>0.12410617351101372</v>
          </cell>
          <cell r="AD58">
            <v>0.1277781616655401</v>
          </cell>
          <cell r="AE58">
            <v>0.13156575181655039</v>
          </cell>
          <cell r="AF58">
            <v>0.13547119967299601</v>
          </cell>
          <cell r="AG58">
            <v>0.13949709430665463</v>
          </cell>
          <cell r="AH58">
            <v>0.14364630862326258</v>
          </cell>
          <cell r="AI58">
            <v>0.14792196218884099</v>
          </cell>
          <cell r="AJ58">
            <v>0.15232739333326722</v>
          </cell>
          <cell r="AK58">
            <v>0.15686613832335627</v>
          </cell>
          <cell r="AL58">
            <v>0.1615419159816206</v>
          </cell>
          <cell r="AM58">
            <v>0.16635861653402831</v>
          </cell>
          <cell r="AN58">
            <v>0.1713202937630407</v>
          </cell>
          <cell r="AO58">
            <v>0.17643115975821272</v>
          </cell>
          <cell r="AP58">
            <v>0.18169558171877268</v>
          </cell>
          <cell r="AQ58">
            <v>0.18711808038589786</v>
          </cell>
          <cell r="AR58">
            <v>0.19270332977701671</v>
          </cell>
          <cell r="AS58">
            <v>0.19845615796755003</v>
          </cell>
          <cell r="AT58">
            <v>0.20438154872219416</v>
          </cell>
          <cell r="AU58">
            <v>0.21048464382197757</v>
          </cell>
          <cell r="AV58">
            <v>0.2167707459677404</v>
          </cell>
          <cell r="AW58">
            <v>0.22324532216758747</v>
          </cell>
          <cell r="AX58">
            <v>0.22991400753691266</v>
          </cell>
          <cell r="AY58">
            <v>0.23678260945608373</v>
          </cell>
          <cell r="AZ58">
            <v>0.24385711204381011</v>
          </cell>
          <cell r="BA58">
            <v>0.25114368091437278</v>
          </cell>
          <cell r="BB58">
            <v>0.25864866819487825</v>
          </cell>
          <cell r="BC58">
            <v>0.26637861778498584</v>
          </cell>
          <cell r="BD58">
            <v>0.2743402708465163</v>
          </cell>
          <cell r="BE58">
            <v>0.28253988564836685</v>
          </cell>
          <cell r="BF58">
            <v>0.29098457450621096</v>
          </cell>
          <cell r="BG58">
            <v>0.29968166231205545</v>
          </cell>
          <cell r="BH58">
            <v>0.30863869288782486</v>
          </cell>
          <cell r="BI58">
            <v>0.31786343552884477</v>
          </cell>
          <cell r="BJ58">
            <v>0.32736389174289998</v>
          </cell>
          <cell r="BK58">
            <v>0.3371483021907129</v>
          </cell>
          <cell r="BL58">
            <v>0.34722515383386221</v>
          </cell>
        </row>
        <row r="59">
          <cell r="A59" t="str">
            <v>Three Ireland (Hutchison) Limited -IoT</v>
          </cell>
          <cell r="B59" t="str">
            <v xml:space="preserve">Three Ireland (Hutchison) Limited </v>
          </cell>
          <cell r="C59" t="str">
            <v>IoT</v>
          </cell>
          <cell r="D59" t="str">
            <v>1c</v>
          </cell>
          <cell r="E59">
            <v>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1.9659999999999999E-3</v>
          </cell>
          <cell r="Q59">
            <v>2.99E-3</v>
          </cell>
          <cell r="R59">
            <v>3.4099999999999998E-3</v>
          </cell>
          <cell r="S59">
            <v>3.7829999999999999E-3</v>
          </cell>
          <cell r="T59">
            <v>3.954E-3</v>
          </cell>
          <cell r="U59">
            <v>3.9789999999999999E-3</v>
          </cell>
          <cell r="V59">
            <v>3.8370000000000001E-3</v>
          </cell>
          <cell r="W59">
            <v>3.9478774760958067E-3</v>
          </cell>
          <cell r="X59">
            <v>4.0621051157838043E-3</v>
          </cell>
          <cell r="Y59">
            <v>4.1797809218784409E-3</v>
          </cell>
          <cell r="Z59">
            <v>4.3010060005574616E-3</v>
          </cell>
          <cell r="AA59">
            <v>4.4258846423698246E-3</v>
          </cell>
          <cell r="AB59">
            <v>4.5545244066362662E-3</v>
          </cell>
          <cell r="AC59">
            <v>4.6870362092634142E-3</v>
          </cell>
          <cell r="AD59">
            <v>4.823534413999948E-3</v>
          </cell>
          <cell r="AE59">
            <v>4.9641369271706086E-3</v>
          </cell>
          <cell r="AF59">
            <v>5.1089652959308406E-3</v>
          </cell>
          <cell r="AG59">
            <v>5.2581448100913466E-3</v>
          </cell>
          <cell r="AH59">
            <v>5.4118046075683135E-3</v>
          </cell>
          <cell r="AI59">
            <v>5.5700777835210689E-3</v>
          </cell>
          <cell r="AJ59">
            <v>5.7331015032448676E-3</v>
          </cell>
          <cell r="AK59">
            <v>5.9010171188921849E-3</v>
          </cell>
          <cell r="AL59">
            <v>6.073970290101525E-3</v>
          </cell>
          <cell r="AM59">
            <v>6.2521111086180636E-3</v>
          </cell>
          <cell r="AN59">
            <v>6.4355942269958824E-3</v>
          </cell>
          <cell r="AO59">
            <v>6.6245789914767261E-3</v>
          </cell>
          <cell r="AP59">
            <v>6.8192295791454256E-3</v>
          </cell>
          <cell r="AQ59">
            <v>7.0197151394671567E-3</v>
          </cell>
          <cell r="AR59">
            <v>7.2262099403169961E-3</v>
          </cell>
          <cell r="AS59">
            <v>7.4388935186170601E-3</v>
          </cell>
          <cell r="AT59">
            <v>7.6579508357018074E-3</v>
          </cell>
          <cell r="AU59">
            <v>7.8835724375370571E-3</v>
          </cell>
          <cell r="AV59">
            <v>8.1159546199233573E-3</v>
          </cell>
          <cell r="AW59">
            <v>8.3552995988196987E-3</v>
          </cell>
          <cell r="AX59">
            <v>8.601815685928391E-3</v>
          </cell>
          <cell r="AY59">
            <v>8.8557174696876542E-3</v>
          </cell>
          <cell r="AZ59">
            <v>9.1172260018233219E-3</v>
          </cell>
          <cell r="BA59">
            <v>9.3865689896168777E-3</v>
          </cell>
          <cell r="BB59">
            <v>9.6639809940522389E-3</v>
          </cell>
          <cell r="BC59">
            <v>9.9497036340094984E-3</v>
          </cell>
          <cell r="BD59">
            <v>1.0243985796679397E-2</v>
          </cell>
          <cell r="BE59">
            <v>1.0546971936316978E-2</v>
          </cell>
          <cell r="BF59">
            <v>1.0858919490255059E-2</v>
          </cell>
          <cell r="BG59">
            <v>1.1180093510044715E-2</v>
          </cell>
          <cell r="BH59">
            <v>1.1510766886660841E-2</v>
          </cell>
          <cell r="BI59">
            <v>1.1851220582368616E-2</v>
          </cell>
          <cell r="BJ59">
            <v>1.2201743869447874E-2</v>
          </cell>
          <cell r="BK59">
            <v>1.2562634575978227E-2</v>
          </cell>
          <cell r="BL59">
            <v>1.2934199338893755E-2</v>
          </cell>
        </row>
        <row r="60">
          <cell r="A60" t="str">
            <v>MTN-IoT</v>
          </cell>
          <cell r="B60" t="str">
            <v>MTN</v>
          </cell>
          <cell r="C60" t="str">
            <v>IoT</v>
          </cell>
          <cell r="D60" t="str">
            <v>v2</v>
          </cell>
          <cell r="E60">
            <v>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</row>
        <row r="61">
          <cell r="A61" t="str">
            <v>TBD SP-IoT</v>
          </cell>
          <cell r="B61" t="str">
            <v>TBD SP</v>
          </cell>
          <cell r="C61" t="str">
            <v>IoT</v>
          </cell>
          <cell r="D61"/>
          <cell r="E61"/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</row>
        <row r="62">
          <cell r="A62" t="str">
            <v>TBD SP-IoT</v>
          </cell>
          <cell r="B62" t="str">
            <v>TBD SP</v>
          </cell>
          <cell r="C62" t="str">
            <v>IoT</v>
          </cell>
          <cell r="D62"/>
          <cell r="E62"/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</row>
        <row r="63">
          <cell r="A63" t="str">
            <v>TBD SP-IoT</v>
          </cell>
          <cell r="B63" t="str">
            <v>TBD SP</v>
          </cell>
          <cell r="C63" t="str">
            <v>IoT</v>
          </cell>
          <cell r="D63"/>
          <cell r="E63"/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</row>
        <row r="64">
          <cell r="A64" t="str">
            <v>TBD SP-IoT</v>
          </cell>
          <cell r="B64" t="str">
            <v>TBD SP</v>
          </cell>
          <cell r="C64" t="str">
            <v>IoT</v>
          </cell>
          <cell r="D64"/>
          <cell r="E64"/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</row>
        <row r="65">
          <cell r="A65" t="str">
            <v>-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</row>
        <row r="66">
          <cell r="A66" t="str">
            <v>Jasper-IoT</v>
          </cell>
          <cell r="B66" t="str">
            <v>Jasper</v>
          </cell>
          <cell r="C66" t="str">
            <v>IoT</v>
          </cell>
          <cell r="D66"/>
          <cell r="E66">
            <v>1</v>
          </cell>
          <cell r="F66">
            <v>0.39481699999999997</v>
          </cell>
          <cell r="G66">
            <v>0.38571800000000001</v>
          </cell>
          <cell r="H66">
            <v>0.379216</v>
          </cell>
          <cell r="I66">
            <v>0.37174800000000002</v>
          </cell>
          <cell r="J66">
            <v>0.35878500000000002</v>
          </cell>
          <cell r="K66">
            <v>0.33565299999999998</v>
          </cell>
          <cell r="L66">
            <v>0.32613199999999998</v>
          </cell>
          <cell r="M66">
            <v>0.31726300000000002</v>
          </cell>
          <cell r="N66">
            <v>0.30464599999999997</v>
          </cell>
          <cell r="O66">
            <v>0.29661300000000002</v>
          </cell>
          <cell r="P66">
            <v>0.29026999999999997</v>
          </cell>
          <cell r="Q66">
            <v>0.28436899999999998</v>
          </cell>
          <cell r="R66">
            <v>0.27865099999999998</v>
          </cell>
          <cell r="S66">
            <v>0.27056200000000002</v>
          </cell>
          <cell r="T66">
            <v>0.264955</v>
          </cell>
          <cell r="U66">
            <v>0.25801099999999999</v>
          </cell>
          <cell r="V66">
            <v>0.25050899999999998</v>
          </cell>
          <cell r="W66">
            <v>0.24466911826419693</v>
          </cell>
          <cell r="X66">
            <v>0.2390229408734364</v>
          </cell>
          <cell r="Y66">
            <v>0.23356362455916846</v>
          </cell>
          <cell r="Z66">
            <v>0.22828460621033092</v>
          </cell>
          <cell r="AA66">
            <v>0.2231795890263911</v>
          </cell>
          <cell r="AB66">
            <v>0.2182425295533193</v>
          </cell>
          <cell r="AC66">
            <v>0.21346762553105741</v>
          </cell>
          <cell r="AD66">
            <v>0.20884930448782166</v>
          </cell>
          <cell r="AE66">
            <v>0.20438221302265927</v>
          </cell>
          <cell r="AF66">
            <v>0.20006120672313077</v>
          </cell>
          <cell r="AG66">
            <v>0.19588134066988627</v>
          </cell>
          <cell r="AH66">
            <v>0.19183786048430371</v>
          </cell>
          <cell r="AI66">
            <v>0.18792619387931006</v>
          </cell>
          <cell r="AJ66">
            <v>0.18414194267706463</v>
          </cell>
          <cell r="AK66">
            <v>0.18048087526038398</v>
          </cell>
          <cell r="AL66">
            <v>0.17693891942767445</v>
          </cell>
          <cell r="AM66">
            <v>0.17351215562373679</v>
          </cell>
          <cell r="AN66">
            <v>0.17019681052115418</v>
          </cell>
          <cell r="AO66">
            <v>0.16698925092909375</v>
          </cell>
          <cell r="AP66">
            <v>0.16388597800826515</v>
          </cell>
          <cell r="AQ66">
            <v>0.16088362177251184</v>
          </cell>
          <cell r="AR66">
            <v>0.15797893585907821</v>
          </cell>
          <cell r="AS66">
            <v>0.15516879255101573</v>
          </cell>
          <cell r="AT66">
            <v>0.15245017803647992</v>
          </cell>
          <cell r="AU66">
            <v>0.14982018789083967</v>
          </cell>
          <cell r="AV66">
            <v>0.14727602276858245</v>
          </cell>
          <cell r="AW66">
            <v>0.14481498429296713</v>
          </cell>
          <cell r="AX66">
            <v>0.14243447113225619</v>
          </cell>
          <cell r="AY66">
            <v>0.14013197525216151</v>
          </cell>
          <cell r="AZ66">
            <v>0.13790507833487162</v>
          </cell>
          <cell r="BA66">
            <v>0.1357514483556978</v>
          </cell>
          <cell r="BB66">
            <v>0.13366883630898724</v>
          </cell>
          <cell r="BC66">
            <v>0.13165507307551569</v>
          </cell>
          <cell r="BD66">
            <v>0.12970806642408358</v>
          </cell>
          <cell r="BE66">
            <v>0.12778985345915489</v>
          </cell>
          <cell r="BF66">
            <v>0.1259000083596972</v>
          </cell>
          <cell r="BG66">
            <v>0.12403811160201522</v>
          </cell>
          <cell r="BH66">
            <v>0.12220374986662143</v>
          </cell>
          <cell r="BI66">
            <v>0.12039651594648391</v>
          </cell>
          <cell r="BJ66">
            <v>0.11861600865663115</v>
          </cell>
          <cell r="BK66">
            <v>0.11686183274509358</v>
          </cell>
          <cell r="BL66">
            <v>0.11513359880516229</v>
          </cell>
        </row>
        <row r="67">
          <cell r="A67" t="str">
            <v>-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</row>
        <row r="68">
          <cell r="A68" t="str">
            <v>Telus-CCME</v>
          </cell>
          <cell r="B68" t="str">
            <v>Telus</v>
          </cell>
          <cell r="C68" t="str">
            <v>CCME</v>
          </cell>
          <cell r="D68"/>
          <cell r="E68">
            <v>12</v>
          </cell>
          <cell r="F68">
            <v>0.113493</v>
          </cell>
          <cell r="G68">
            <v>0.134494</v>
          </cell>
          <cell r="H68">
            <v>0.13893800000000001</v>
          </cell>
          <cell r="I68">
            <v>0.1469</v>
          </cell>
          <cell r="J68">
            <v>0.15628600000000001</v>
          </cell>
          <cell r="K68">
            <v>0.1686</v>
          </cell>
          <cell r="L68">
            <v>0.178035</v>
          </cell>
          <cell r="M68">
            <v>0.19764300000000001</v>
          </cell>
          <cell r="N68">
            <v>0.211037</v>
          </cell>
          <cell r="O68">
            <v>0.21992300000000001</v>
          </cell>
          <cell r="P68">
            <v>0.234546</v>
          </cell>
          <cell r="Q68">
            <v>0.23963799999999999</v>
          </cell>
          <cell r="R68">
            <v>0.24493999999999999</v>
          </cell>
          <cell r="S68">
            <v>0.245476</v>
          </cell>
          <cell r="T68">
            <v>0.26708900000000002</v>
          </cell>
          <cell r="U68">
            <v>0.27653299999999997</v>
          </cell>
          <cell r="V68">
            <v>0.28482899</v>
          </cell>
          <cell r="W68">
            <v>0.29337385969999996</v>
          </cell>
          <cell r="X68">
            <v>0.30217507549099998</v>
          </cell>
          <cell r="Y68">
            <v>0.31124032775572996</v>
          </cell>
          <cell r="Z68">
            <v>0.32057753758840185</v>
          </cell>
          <cell r="AA68">
            <v>0.33019486371605394</v>
          </cell>
          <cell r="AB68">
            <v>0.34010070962753558</v>
          </cell>
          <cell r="AC68">
            <v>0.35030373091636169</v>
          </cell>
          <cell r="AD68">
            <v>0.36081284284385251</v>
          </cell>
          <cell r="AE68">
            <v>0.37163722812916811</v>
          </cell>
          <cell r="AF68">
            <v>0.38278634497304315</v>
          </cell>
          <cell r="AG68">
            <v>0.39426993532223442</v>
          </cell>
          <cell r="AH68">
            <v>0.40609803338190142</v>
          </cell>
          <cell r="AI68">
            <v>0.41828097438335848</v>
          </cell>
          <cell r="AJ68">
            <v>0.43082940361485927</v>
          </cell>
          <cell r="AK68">
            <v>0.44375428572330505</v>
          </cell>
          <cell r="AL68">
            <v>0.45706691429500423</v>
          </cell>
          <cell r="AM68">
            <v>0.47077892172385438</v>
          </cell>
          <cell r="AN68">
            <v>0.48490228937557001</v>
          </cell>
          <cell r="AO68">
            <v>0.4994493580568371</v>
          </cell>
          <cell r="AP68">
            <v>0.51443283879854218</v>
          </cell>
          <cell r="AQ68">
            <v>0.52986582396249848</v>
          </cell>
          <cell r="AR68">
            <v>0.54576179868137342</v>
          </cell>
          <cell r="AS68">
            <v>0.56213465264181461</v>
          </cell>
          <cell r="AT68">
            <v>0.57899869222106914</v>
          </cell>
          <cell r="AU68">
            <v>0.59636865298770125</v>
          </cell>
          <cell r="AV68">
            <v>0.61425971257733225</v>
          </cell>
          <cell r="AW68">
            <v>0.63268750395465223</v>
          </cell>
          <cell r="AX68">
            <v>0.65166812907329175</v>
          </cell>
          <cell r="AY68">
            <v>0.67121817294549058</v>
          </cell>
          <cell r="AZ68">
            <v>0.69135471813385529</v>
          </cell>
          <cell r="BA68">
            <v>0.71209535967787096</v>
          </cell>
          <cell r="BB68">
            <v>0.73345822046820708</v>
          </cell>
          <cell r="BC68">
            <v>0.75546196708225333</v>
          </cell>
          <cell r="BD68">
            <v>0.77812582609472092</v>
          </cell>
          <cell r="BE68">
            <v>0.80146960087756258</v>
          </cell>
          <cell r="BF68">
            <v>0.82551368890388943</v>
          </cell>
          <cell r="BG68">
            <v>0.85027909957100611</v>
          </cell>
          <cell r="BH68">
            <v>0.87578747255813627</v>
          </cell>
          <cell r="BI68">
            <v>0.90206109673488033</v>
          </cell>
          <cell r="BJ68">
            <v>0.92912292963692678</v>
          </cell>
          <cell r="BK68">
            <v>0.9569966175260346</v>
          </cell>
          <cell r="BL68">
            <v>0.9857065160518157</v>
          </cell>
        </row>
        <row r="69">
          <cell r="A69" t="str">
            <v>-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</row>
        <row r="70">
          <cell r="A70" t="str">
            <v>AT&amp;T Mobility - AIO Wireless-Smartphone</v>
          </cell>
          <cell r="B70" t="str">
            <v>AT&amp;T Mobility - AIO Wireless</v>
          </cell>
          <cell r="C70" t="str">
            <v>Smartphone</v>
          </cell>
          <cell r="D70"/>
          <cell r="E70">
            <v>5</v>
          </cell>
          <cell r="F70">
            <v>0.13640099999999999</v>
          </cell>
          <cell r="G70">
            <v>6.0333999999999999E-2</v>
          </cell>
          <cell r="H70">
            <v>3.7857000000000002E-2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</row>
        <row r="71">
          <cell r="A71" t="str">
            <v>-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</row>
        <row r="72">
          <cell r="A72" t="str">
            <v>Acloud-Connected Car</v>
          </cell>
          <cell r="B72" t="str">
            <v>Acloud</v>
          </cell>
          <cell r="C72" t="str">
            <v>Connected Car</v>
          </cell>
          <cell r="D72" t="str">
            <v>v2</v>
          </cell>
          <cell r="E72">
            <v>9</v>
          </cell>
          <cell r="F72">
            <v>0.79076900000000006</v>
          </cell>
          <cell r="G72">
            <v>0.86775000000000002</v>
          </cell>
          <cell r="H72">
            <v>0.95222799999999996</v>
          </cell>
          <cell r="I72">
            <v>2.0316589999999999</v>
          </cell>
          <cell r="J72">
            <v>2.2698160000000001</v>
          </cell>
          <cell r="K72">
            <v>2.440089</v>
          </cell>
          <cell r="L72">
            <v>2.6036769999999998</v>
          </cell>
          <cell r="M72">
            <v>2.7634859999999999</v>
          </cell>
          <cell r="N72">
            <v>3.0702340000000001</v>
          </cell>
          <cell r="O72">
            <v>3.2089020000000001</v>
          </cell>
          <cell r="P72">
            <v>3.406685</v>
          </cell>
          <cell r="Q72">
            <v>3.710188</v>
          </cell>
          <cell r="R72">
            <v>3.9795980000000002</v>
          </cell>
          <cell r="S72">
            <v>4.2461169999999999</v>
          </cell>
          <cell r="T72">
            <v>4.4775499999999999</v>
          </cell>
          <cell r="U72">
            <v>4.7822979999999999</v>
          </cell>
          <cell r="V72">
            <v>5.1860840000000001</v>
          </cell>
          <cell r="W72">
            <v>5.3157360999999996</v>
          </cell>
          <cell r="X72">
            <v>5.4486295024999993</v>
          </cell>
          <cell r="Y72">
            <v>5.5848452400624993</v>
          </cell>
          <cell r="Z72">
            <v>5.7244663710640609</v>
          </cell>
          <cell r="AA72">
            <v>5.8675780303406624</v>
          </cell>
          <cell r="AB72">
            <v>6.0142674810991785</v>
          </cell>
          <cell r="AC72">
            <v>6.1646241681266565</v>
          </cell>
          <cell r="AD72">
            <v>6.3187397723298222</v>
          </cell>
          <cell r="AE72">
            <v>6.4767082666380675</v>
          </cell>
          <cell r="AF72">
            <v>6.638625973304018</v>
          </cell>
          <cell r="AG72">
            <v>6.8045916226366181</v>
          </cell>
          <cell r="AH72">
            <v>6.9747064132025329</v>
          </cell>
          <cell r="AI72">
            <v>7.1490740735325957</v>
          </cell>
          <cell r="AJ72">
            <v>7.3278009253709095</v>
          </cell>
          <cell r="AK72">
            <v>7.5109959485051823</v>
          </cell>
          <cell r="AL72">
            <v>7.6987708472178102</v>
          </cell>
          <cell r="AM72">
            <v>7.8912401183982546</v>
          </cell>
          <cell r="AN72">
            <v>8.0885211213582107</v>
          </cell>
          <cell r="AO72">
            <v>8.2907341493921649</v>
          </cell>
          <cell r="AP72">
            <v>8.4980025031269673</v>
          </cell>
          <cell r="AQ72">
            <v>8.7104525657051415</v>
          </cell>
          <cell r="AR72">
            <v>8.9282138798477693</v>
          </cell>
          <cell r="AS72">
            <v>9.1514192268439629</v>
          </cell>
          <cell r="AT72">
            <v>9.3802047075150607</v>
          </cell>
          <cell r="AU72">
            <v>9.6147098252029366</v>
          </cell>
          <cell r="AV72">
            <v>9.8550775708330089</v>
          </cell>
          <cell r="AW72">
            <v>10.101454510103833</v>
          </cell>
          <cell r="AX72">
            <v>10.353990872856427</v>
          </cell>
          <cell r="AY72">
            <v>10.612840644677837</v>
          </cell>
          <cell r="AZ72">
            <v>10.878161660794781</v>
          </cell>
          <cell r="BA72">
            <v>11.15011570231465</v>
          </cell>
          <cell r="BB72">
            <v>11.428868594872515</v>
          </cell>
          <cell r="BC72">
            <v>11.714590309744329</v>
          </cell>
          <cell r="BD72">
            <v>12.007455067487935</v>
          </cell>
          <cell r="BE72">
            <v>12.307641444175133</v>
          </cell>
          <cell r="BF72">
            <v>12.615332480279509</v>
          </cell>
          <cell r="BG72">
            <v>12.930715792286495</v>
          </cell>
          <cell r="BH72">
            <v>13.253983687093656</v>
          </cell>
          <cell r="BI72">
            <v>13.585333279270996</v>
          </cell>
          <cell r="BJ72">
            <v>13.924966611252769</v>
          </cell>
          <cell r="BK72">
            <v>14.273090776534087</v>
          </cell>
          <cell r="BL72">
            <v>14.629918045947438</v>
          </cell>
        </row>
        <row r="73">
          <cell r="A73" t="str">
            <v>Asia Pacific Telecom-Connected Car</v>
          </cell>
          <cell r="B73" t="str">
            <v>Asia Pacific Telecom</v>
          </cell>
          <cell r="C73" t="str">
            <v>Connected Car</v>
          </cell>
          <cell r="D73" t="str">
            <v>1c</v>
          </cell>
          <cell r="E73">
            <v>7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</row>
        <row r="74">
          <cell r="A74" t="str">
            <v>AT&amp;T Mobility-Connected Car</v>
          </cell>
          <cell r="B74" t="str">
            <v>AT&amp;T Mobility</v>
          </cell>
          <cell r="C74" t="str">
            <v>Connected Car</v>
          </cell>
          <cell r="D74" t="str">
            <v>1b</v>
          </cell>
          <cell r="E74">
            <v>1</v>
          </cell>
          <cell r="F74">
            <v>6.2367279999999994</v>
          </cell>
          <cell r="G74">
            <v>6.5967349999999989</v>
          </cell>
          <cell r="H74">
            <v>7.0178280000000015</v>
          </cell>
          <cell r="I74">
            <v>7.3196909999999988</v>
          </cell>
          <cell r="J74">
            <v>7.7136049999999994</v>
          </cell>
          <cell r="K74">
            <v>8.1486650000000012</v>
          </cell>
          <cell r="L74">
            <v>8.6104959999999977</v>
          </cell>
          <cell r="M74">
            <v>9.0312779999999986</v>
          </cell>
          <cell r="N74">
            <v>9.4629390000000004</v>
          </cell>
          <cell r="O74">
            <v>9.8789049999999978</v>
          </cell>
          <cell r="P74">
            <v>10.29693</v>
          </cell>
          <cell r="Q74">
            <v>10.719750000000001</v>
          </cell>
          <cell r="R74">
            <v>11.400259999999999</v>
          </cell>
          <cell r="S74">
            <v>11.762105999999998</v>
          </cell>
          <cell r="T74">
            <v>12.215488000000002</v>
          </cell>
          <cell r="U74">
            <v>12.638866838401476</v>
          </cell>
          <cell r="V74">
            <v>12.756637546404717</v>
          </cell>
          <cell r="W74">
            <v>13.086370751955398</v>
          </cell>
          <cell r="X74">
            <v>13.426440040187339</v>
          </cell>
          <cell r="Y74">
            <v>13.776745057904975</v>
          </cell>
          <cell r="Z74">
            <v>14.137295051079484</v>
          </cell>
          <cell r="AA74">
            <v>14.508182839894124</v>
          </cell>
          <cell r="AB74">
            <v>14.889565747479811</v>
          </cell>
          <cell r="AC74">
            <v>15.281651653153366</v>
          </cell>
          <cell r="AD74">
            <v>15.684688823122711</v>
          </cell>
          <cell r="AE74">
            <v>16.098958526718512</v>
          </cell>
          <cell r="AF74">
            <v>16.52476970773473</v>
          </cell>
          <cell r="AG74">
            <v>16.96245517306863</v>
          </cell>
          <cell r="AH74">
            <v>17.412368902706355</v>
          </cell>
          <cell r="AI74">
            <v>17.874884189576914</v>
          </cell>
          <cell r="AJ74">
            <v>18.350392394747079</v>
          </cell>
          <cell r="AK74">
            <v>18.839302160104708</v>
          </cell>
          <cell r="AL74">
            <v>19.342038962423963</v>
          </cell>
          <cell r="AM74">
            <v>19.859044923454523</v>
          </cell>
          <cell r="AN74">
            <v>20.390778813328211</v>
          </cell>
          <cell r="AO74">
            <v>20.937716201264209</v>
          </cell>
          <cell r="AP74">
            <v>21.500349719849389</v>
          </cell>
          <cell r="AQ74">
            <v>22.079189418231184</v>
          </cell>
          <cell r="AR74">
            <v>22.674763186240298</v>
          </cell>
          <cell r="AS74">
            <v>23.287617236385319</v>
          </cell>
          <cell r="AT74">
            <v>23.918316634295479</v>
          </cell>
          <cell r="AU74">
            <v>24.56744587087066</v>
          </cell>
          <cell r="AV74">
            <v>25.235609471380286</v>
          </cell>
          <cell r="AW74">
            <v>25.923432638220575</v>
          </cell>
          <cell r="AX74">
            <v>26.631561925127052</v>
          </cell>
          <cell r="AY74">
            <v>27.360665941448907</v>
          </cell>
          <cell r="AZ74">
            <v>28.111436085694663</v>
          </cell>
          <cell r="BA74">
            <v>28.884587308012236</v>
          </cell>
          <cell r="BB74">
            <v>29.680858901607522</v>
          </cell>
          <cell r="BC74">
            <v>30.501015323366648</v>
          </cell>
          <cell r="BD74">
            <v>31.333955825529213</v>
          </cell>
          <cell r="BE74">
            <v>32.189415350199248</v>
          </cell>
          <cell r="BF74">
            <v>33.065496576059189</v>
          </cell>
          <cell r="BG74">
            <v>33.962656525044842</v>
          </cell>
          <cell r="BH74">
            <v>34.880755479613967</v>
          </cell>
          <cell r="BI74">
            <v>35.819649777459503</v>
          </cell>
          <cell r="BJ74">
            <v>36.781519716612635</v>
          </cell>
          <cell r="BK74">
            <v>37.22003160317724</v>
          </cell>
          <cell r="BL74">
            <v>37.663713568833714</v>
          </cell>
        </row>
        <row r="75">
          <cell r="A75" t="str">
            <v>AT&amp;T Mobility - IOT-Connected Car</v>
          </cell>
          <cell r="B75" t="str">
            <v>AT&amp;T Mobility - IOT</v>
          </cell>
          <cell r="C75" t="str">
            <v>Connected Car</v>
          </cell>
          <cell r="D75" t="str">
            <v>v2</v>
          </cell>
          <cell r="E75">
            <v>11</v>
          </cell>
          <cell r="F75">
            <v>1.2918000000000001E-2</v>
          </cell>
          <cell r="G75">
            <v>1.2962E-2</v>
          </cell>
          <cell r="H75">
            <v>1.3284000000000001E-2</v>
          </cell>
          <cell r="I75">
            <v>1.3150999999999999E-2</v>
          </cell>
          <cell r="J75">
            <v>1.3180000000000001E-2</v>
          </cell>
          <cell r="K75">
            <v>1.3261999999999999E-2</v>
          </cell>
          <cell r="L75">
            <v>1.3304E-2</v>
          </cell>
          <cell r="M75">
            <v>0.34976499999999999</v>
          </cell>
          <cell r="N75">
            <v>0.35284599999999999</v>
          </cell>
          <cell r="O75">
            <v>0.35567599999999999</v>
          </cell>
          <cell r="P75">
            <v>0.35870099999999999</v>
          </cell>
          <cell r="Q75">
            <v>0.36020400000000002</v>
          </cell>
          <cell r="R75">
            <v>0.36370000000000002</v>
          </cell>
          <cell r="S75">
            <v>0.36677199999999999</v>
          </cell>
          <cell r="T75">
            <v>0.37096899999999999</v>
          </cell>
          <cell r="U75">
            <v>0.370506</v>
          </cell>
          <cell r="V75">
            <v>0.37368499999999999</v>
          </cell>
          <cell r="W75">
            <v>0.37645349869783062</v>
          </cell>
          <cell r="X75">
            <v>0.37930110065470901</v>
          </cell>
          <cell r="Y75">
            <v>0.38222911226305095</v>
          </cell>
          <cell r="Z75">
            <v>0.38523886577877947</v>
          </cell>
          <cell r="AA75">
            <v>0.38833171980207321</v>
          </cell>
          <cell r="AB75">
            <v>0.39150905976730183</v>
          </cell>
          <cell r="AC75">
            <v>0.39477229844232697</v>
          </cell>
          <cell r="AD75">
            <v>0.39812287643734545</v>
          </cell>
          <cell r="AE75">
            <v>0.40156226272345957</v>
          </cell>
          <cell r="AF75">
            <v>0.40509195516115776</v>
          </cell>
          <cell r="AG75">
            <v>0.40871348103889832</v>
          </cell>
          <cell r="AH75">
            <v>0.41242839762198757</v>
          </cell>
          <cell r="AI75">
            <v>0.4162382927119499</v>
          </cell>
          <cell r="AJ75">
            <v>0.42014478521659232</v>
          </cell>
          <cell r="AK75">
            <v>0.42414952573096582</v>
          </cell>
          <cell r="AL75">
            <v>0.42825419712943513</v>
          </cell>
          <cell r="AM75">
            <v>0.43246051516906775</v>
          </cell>
          <cell r="AN75">
            <v>0.43677022910456154</v>
          </cell>
          <cell r="AO75">
            <v>0.44118512231493007</v>
          </cell>
          <cell r="AP75">
            <v>0.44570701294217374</v>
          </cell>
          <cell r="AQ75">
            <v>0.45033775454216518</v>
          </cell>
          <cell r="AR75">
            <v>0.45507923674798489</v>
          </cell>
          <cell r="AS75">
            <v>0.45993338594594529</v>
          </cell>
          <cell r="AT75">
            <v>0.46490216596454825</v>
          </cell>
          <cell r="AU75">
            <v>0.46998757877662467</v>
          </cell>
          <cell r="AV75">
            <v>0.47519166521490902</v>
          </cell>
          <cell r="AW75">
            <v>0.48051650570130899</v>
          </cell>
          <cell r="AX75">
            <v>0.48596422099013253</v>
          </cell>
          <cell r="AY75">
            <v>0.49153697292554221</v>
          </cell>
          <cell r="AZ75">
            <v>0.49723696521351146</v>
          </cell>
          <cell r="BA75">
            <v>0.50306644420856084</v>
          </cell>
          <cell r="BB75">
            <v>0.50902769971556128</v>
          </cell>
          <cell r="BC75">
            <v>0.51512306580689404</v>
          </cell>
          <cell r="BD75">
            <v>0.52135492165526487</v>
          </cell>
          <cell r="BE75">
            <v>0.52766216924959453</v>
          </cell>
          <cell r="BF75">
            <v>0.53404572066415068</v>
          </cell>
          <cell r="BG75">
            <v>0.54050649900729308</v>
          </cell>
          <cell r="BH75">
            <v>0.54704543855496179</v>
          </cell>
          <cell r="BI75">
            <v>0.55366348488578032</v>
          </cell>
          <cell r="BJ75">
            <v>0.56036159501779348</v>
          </cell>
          <cell r="BK75">
            <v>0.56714073754685879</v>
          </cell>
          <cell r="BL75">
            <v>0.57400189278671299</v>
          </cell>
        </row>
        <row r="76">
          <cell r="A76" t="str">
            <v>AT&amp;T Onstar-Connected Car</v>
          </cell>
          <cell r="B76" t="str">
            <v>AT&amp;T Onstar</v>
          </cell>
          <cell r="C76" t="str">
            <v>Connected Car</v>
          </cell>
          <cell r="D76" t="str">
            <v>1c</v>
          </cell>
          <cell r="E76">
            <v>6</v>
          </cell>
          <cell r="F76">
            <v>9.9034790000000008</v>
          </cell>
          <cell r="G76">
            <v>10.175818</v>
          </cell>
          <cell r="H76">
            <v>10.429273999999999</v>
          </cell>
          <cell r="I76">
            <v>10.601139</v>
          </cell>
          <cell r="J76">
            <v>10.865003</v>
          </cell>
          <cell r="K76">
            <v>11.122712</v>
          </cell>
          <cell r="L76">
            <v>11.408974000000001</v>
          </cell>
          <cell r="M76">
            <v>11.672102000000001</v>
          </cell>
          <cell r="N76">
            <v>11.900397</v>
          </cell>
          <cell r="O76">
            <v>12.132364000000001</v>
          </cell>
          <cell r="P76">
            <v>12.383483999999999</v>
          </cell>
          <cell r="Q76">
            <v>12.645695</v>
          </cell>
          <cell r="R76">
            <v>12.96518</v>
          </cell>
          <cell r="S76">
            <v>13.219022000000001</v>
          </cell>
          <cell r="T76">
            <v>13.438675999999999</v>
          </cell>
          <cell r="U76">
            <v>13.611972161598523</v>
          </cell>
          <cell r="V76">
            <v>13.858403144246347</v>
          </cell>
          <cell r="W76">
            <v>14.105193887516235</v>
          </cell>
          <cell r="X76">
            <v>14.352350430688199</v>
          </cell>
          <cell r="Y76">
            <v>14.599878914423286</v>
          </cell>
          <cell r="Z76">
            <v>14.847785582465452</v>
          </cell>
          <cell r="AA76">
            <v>15.096076783372007</v>
          </cell>
          <cell r="AB76">
            <v>15.344758972273112</v>
          </cell>
          <cell r="AC76">
            <v>15.593838712660817</v>
          </cell>
          <cell r="AD76">
            <v>15.843322678208112</v>
          </cell>
          <cell r="AE76">
            <v>16.093217654618542</v>
          </cell>
          <cell r="AF76">
            <v>16.343530541506841</v>
          </cell>
          <cell r="AG76">
            <v>16.594268354311179</v>
          </cell>
          <cell r="AH76">
            <v>16.845438226237448</v>
          </cell>
          <cell r="AI76">
            <v>17.097047410236261</v>
          </cell>
          <cell r="AJ76">
            <v>17.349103281013054</v>
          </cell>
          <cell r="AK76">
            <v>17.601613337072017</v>
          </cell>
          <cell r="AL76">
            <v>17.854585202794283</v>
          </cell>
          <cell r="AM76">
            <v>18.108026630551006</v>
          </cell>
          <cell r="AN76">
            <v>18.361945502851931</v>
          </cell>
          <cell r="AO76">
            <v>18.616349834530027</v>
          </cell>
          <cell r="AP76">
            <v>18.871247774962775</v>
          </cell>
          <cell r="AQ76">
            <v>19.126647610330782</v>
          </cell>
          <cell r="AR76">
            <v>19.382557765914264</v>
          </cell>
          <cell r="AS76">
            <v>19.638986808428104</v>
          </cell>
          <cell r="AT76">
            <v>19.895943448396132</v>
          </cell>
          <cell r="AU76">
            <v>20.153436542565199</v>
          </cell>
          <cell r="AV76">
            <v>20.411475096359858</v>
          </cell>
          <cell r="AW76">
            <v>20.670068266378159</v>
          </cell>
          <cell r="AX76">
            <v>20.929225362929444</v>
          </cell>
          <cell r="AY76">
            <v>21.188955852614633</v>
          </cell>
          <cell r="AZ76">
            <v>21.449269360949927</v>
          </cell>
          <cell r="BA76">
            <v>21.710175675034478</v>
          </cell>
          <cell r="BB76">
            <v>21.971684746262902</v>
          </cell>
          <cell r="BC76">
            <v>22.233806693083256</v>
          </cell>
          <cell r="BD76">
            <v>22.50582159308598</v>
          </cell>
          <cell r="BE76">
            <v>22.778469657202692</v>
          </cell>
          <cell r="BF76">
            <v>23.054133315692283</v>
          </cell>
          <cell r="BG76">
            <v>23.332850820072537</v>
          </cell>
          <cell r="BH76">
            <v>23.615267538829098</v>
          </cell>
          <cell r="BI76">
            <v>23.902043380142299</v>
          </cell>
          <cell r="BJ76">
            <v>24.191525108780244</v>
          </cell>
          <cell r="BK76">
            <v>24.484689760120354</v>
          </cell>
          <cell r="BL76">
            <v>24.781464450823446</v>
          </cell>
        </row>
        <row r="77">
          <cell r="A77" t="str">
            <v>Bell Mobility Inc.-Connected Car</v>
          </cell>
          <cell r="B77" t="str">
            <v>Bell Mobility Inc.</v>
          </cell>
          <cell r="C77" t="str">
            <v>Connected Car</v>
          </cell>
          <cell r="D77" t="str">
            <v>1c</v>
          </cell>
          <cell r="E77">
            <v>7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</row>
        <row r="78">
          <cell r="A78" t="str">
            <v>Claro - Argentina-Connected Car</v>
          </cell>
          <cell r="B78" t="str">
            <v>Claro - Argentina</v>
          </cell>
          <cell r="C78" t="str">
            <v>Connected Car</v>
          </cell>
          <cell r="D78" t="str">
            <v>1c</v>
          </cell>
          <cell r="E78">
            <v>1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</row>
        <row r="79">
          <cell r="A79" t="str">
            <v>Claro Brazil-Connected Car</v>
          </cell>
          <cell r="B79" t="str">
            <v>Claro Brazil</v>
          </cell>
          <cell r="C79" t="str">
            <v>Connected Car</v>
          </cell>
          <cell r="D79" t="str">
            <v>1c</v>
          </cell>
          <cell r="E79">
            <v>7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A80" t="str">
            <v>CSL Limited-Connected Car</v>
          </cell>
          <cell r="B80" t="str">
            <v>CSL Limited</v>
          </cell>
          <cell r="C80" t="str">
            <v>Connected Car</v>
          </cell>
          <cell r="D80" t="str">
            <v>1c</v>
          </cell>
          <cell r="E80">
            <v>1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</row>
        <row r="81">
          <cell r="A81" t="str">
            <v>EE Limited-Connected Car</v>
          </cell>
          <cell r="B81" t="str">
            <v>EE Limited</v>
          </cell>
          <cell r="C81" t="str">
            <v>Connected Car</v>
          </cell>
          <cell r="D81" t="str">
            <v>v2</v>
          </cell>
          <cell r="E81">
            <v>3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</row>
        <row r="82">
          <cell r="A82" t="str">
            <v>Enterprise des Postes et Telecommunications-Connected Car</v>
          </cell>
          <cell r="B82" t="str">
            <v>Enterprise des Postes et Telecommunications</v>
          </cell>
          <cell r="C82" t="str">
            <v>Connected Car</v>
          </cell>
          <cell r="D82" t="str">
            <v>v2</v>
          </cell>
          <cell r="E82">
            <v>3</v>
          </cell>
          <cell r="F82">
            <v>1.183829</v>
          </cell>
          <cell r="G82">
            <v>1.185843</v>
          </cell>
          <cell r="H82">
            <v>1.188358</v>
          </cell>
          <cell r="I82">
            <v>1.1907030000000001</v>
          </cell>
          <cell r="J82">
            <v>1.1935560000000001</v>
          </cell>
          <cell r="K82">
            <v>1.1972400000000001</v>
          </cell>
          <cell r="L82">
            <v>1.200976</v>
          </cell>
          <cell r="M82">
            <v>1.2028589999999999</v>
          </cell>
          <cell r="N82">
            <v>1.204528</v>
          </cell>
          <cell r="O82">
            <v>1.2035169999999999</v>
          </cell>
          <cell r="P82">
            <v>1.21024</v>
          </cell>
          <cell r="Q82">
            <v>1.211484</v>
          </cell>
          <cell r="R82">
            <v>1.2104839999999999</v>
          </cell>
          <cell r="S82">
            <v>1.2118468335167569</v>
          </cell>
          <cell r="T82">
            <v>1.213227113089093</v>
          </cell>
          <cell r="U82">
            <v>1.212191</v>
          </cell>
          <cell r="V82">
            <v>1.212567</v>
          </cell>
          <cell r="W82">
            <v>1.2129811201650478</v>
          </cell>
          <cell r="X82">
            <v>1.2134007617801794</v>
          </cell>
          <cell r="Y82">
            <v>1.2138259983148441</v>
          </cell>
          <cell r="Z82">
            <v>1.2142569042160889</v>
          </cell>
          <cell r="AA82">
            <v>1.2146935549215674</v>
          </cell>
          <cell r="AB82">
            <v>1.2151360268727209</v>
          </cell>
          <cell r="AC82">
            <v>1.2155843975281357</v>
          </cell>
          <cell r="AD82">
            <v>1.2160387453770749</v>
          </cell>
          <cell r="AE82">
            <v>1.2164991499531961</v>
          </cell>
          <cell r="AF82">
            <v>1.2169656918484462</v>
          </cell>
          <cell r="AG82">
            <v>1.2174384527271433</v>
          </cell>
          <cell r="AH82">
            <v>1.2179175153402477</v>
          </cell>
          <cell r="AI82">
            <v>1.2184029635398181</v>
          </cell>
          <cell r="AJ82">
            <v>1.2188948822936652</v>
          </cell>
          <cell r="AK82">
            <v>1.2193933577001974</v>
          </cell>
          <cell r="AL82">
            <v>1.2198984770034644</v>
          </cell>
          <cell r="AM82">
            <v>1.2204103286084027</v>
          </cell>
          <cell r="AN82">
            <v>1.2209290020962804</v>
          </cell>
          <cell r="AO82">
            <v>1.2214545882403514</v>
          </cell>
          <cell r="AP82">
            <v>1.2219871790217154</v>
          </cell>
          <cell r="AQ82">
            <v>1.2225268676453904</v>
          </cell>
          <cell r="AR82">
            <v>1.2230737485565975</v>
          </cell>
          <cell r="AS82">
            <v>1.223627917457264</v>
          </cell>
          <cell r="AT82">
            <v>1.224189471322745</v>
          </cell>
          <cell r="AU82">
            <v>1.224758508418768</v>
          </cell>
          <cell r="AV82">
            <v>1.2253351283186029</v>
          </cell>
          <cell r="AW82">
            <v>1.22591943192046</v>
          </cell>
          <cell r="AX82">
            <v>1.2265115214651208</v>
          </cell>
          <cell r="AY82">
            <v>1.2271115005538014</v>
          </cell>
          <cell r="AZ82">
            <v>1.2277194741662552</v>
          </cell>
          <cell r="BA82">
            <v>1.2283355486791165</v>
          </cell>
          <cell r="BB82">
            <v>1.228959831884487</v>
          </cell>
          <cell r="BC82">
            <v>1.2295924330087702</v>
          </cell>
          <cell r="BD82">
            <v>1.2302334627317568</v>
          </cell>
          <cell r="BE82">
            <v>1.2308748266460534</v>
          </cell>
          <cell r="BF82">
            <v>1.2315165249258855</v>
          </cell>
          <cell r="BG82">
            <v>1.2321585577455696</v>
          </cell>
          <cell r="BH82">
            <v>1.2328009252795131</v>
          </cell>
          <cell r="BI82">
            <v>1.2334436277022143</v>
          </cell>
          <cell r="BJ82">
            <v>1.2340866651882623</v>
          </cell>
          <cell r="BK82">
            <v>1.2347300379123376</v>
          </cell>
          <cell r="BL82">
            <v>1.2353737460492116</v>
          </cell>
        </row>
        <row r="83">
          <cell r="A83" t="str">
            <v>Etisalat - AED-Connected Car</v>
          </cell>
          <cell r="B83" t="str">
            <v>Etisalat - AED</v>
          </cell>
          <cell r="C83" t="str">
            <v>Connected Car</v>
          </cell>
          <cell r="D83" t="str">
            <v>v2</v>
          </cell>
          <cell r="E83">
            <v>4</v>
          </cell>
          <cell r="F83">
            <v>1.3616E-2</v>
          </cell>
          <cell r="G83">
            <v>1.4343E-2</v>
          </cell>
          <cell r="H83">
            <v>1.4935E-2</v>
          </cell>
          <cell r="I83">
            <v>1.2824E-2</v>
          </cell>
          <cell r="J83">
            <v>1.3171E-2</v>
          </cell>
          <cell r="K83">
            <v>1.3457E-2</v>
          </cell>
          <cell r="L83">
            <v>1.1035E-2</v>
          </cell>
          <cell r="M83">
            <v>1.1398999999999999E-2</v>
          </cell>
          <cell r="N83">
            <v>1.187E-2</v>
          </cell>
          <cell r="O83">
            <v>1.2638999999999999E-2</v>
          </cell>
          <cell r="P83">
            <v>1.3236E-2</v>
          </cell>
          <cell r="Q83">
            <v>1.3802E-2</v>
          </cell>
          <cell r="R83">
            <v>1.4317E-2</v>
          </cell>
          <cell r="S83">
            <v>1.4624683703787273E-2</v>
          </cell>
          <cell r="T83">
            <v>1.4939066676715653E-2</v>
          </cell>
          <cell r="U83">
            <v>1.5121000000000001E-2</v>
          </cell>
          <cell r="V83">
            <v>1.4563E-2</v>
          </cell>
          <cell r="W83">
            <v>1.4797661968461502E-2</v>
          </cell>
          <cell r="X83">
            <v>1.5038585481700801E-2</v>
          </cell>
          <cell r="Y83">
            <v>1.5285955390565957E-2</v>
          </cell>
          <cell r="Z83">
            <v>1.5539962079901725E-2</v>
          </cell>
          <cell r="AA83">
            <v>1.5800801634525082E-2</v>
          </cell>
          <cell r="AB83">
            <v>1.6068676010179833E-2</v>
          </cell>
          <cell r="AC83">
            <v>1.6343793209619747E-2</v>
          </cell>
          <cell r="AD83">
            <v>1.6626367463973928E-2</v>
          </cell>
          <cell r="AE83">
            <v>1.6916619419553035E-2</v>
          </cell>
          <cell r="AF83">
            <v>1.7214776330259505E-2</v>
          </cell>
          <cell r="AG83">
            <v>1.752107225576988E-2</v>
          </cell>
          <cell r="AH83">
            <v>1.783574826566247E-2</v>
          </cell>
          <cell r="AI83">
            <v>1.8159052649668651E-2</v>
          </cell>
          <cell r="AJ83">
            <v>1.8491241134231503E-2</v>
          </cell>
          <cell r="AK83">
            <v>1.8832577105561073E-2</v>
          </cell>
          <cell r="AL83">
            <v>1.9183331839381108E-2</v>
          </cell>
          <cell r="AM83">
            <v>1.9543784737567967E-2</v>
          </cell>
          <cell r="AN83">
            <v>1.991422357188858E-2</v>
          </cell>
          <cell r="AO83">
            <v>2.0294944735050349E-2</v>
          </cell>
          <cell r="AP83">
            <v>2.0686253499282353E-2</v>
          </cell>
          <cell r="AQ83">
            <v>2.1088464282673799E-2</v>
          </cell>
          <cell r="AR83">
            <v>2.1501900923502491E-2</v>
          </cell>
          <cell r="AS83">
            <v>2.1926896962792902E-2</v>
          </cell>
          <cell r="AT83">
            <v>2.23637959353509E-2</v>
          </cell>
          <cell r="AU83">
            <v>2.2812951669529211E-2</v>
          </cell>
          <cell r="AV83">
            <v>2.3274728595985773E-2</v>
          </cell>
          <cell r="AW83">
            <v>2.3749502065704593E-2</v>
          </cell>
          <cell r="AX83">
            <v>2.4237658677557061E-2</v>
          </cell>
          <cell r="AY83">
            <v>2.4739596615689915E-2</v>
          </cell>
          <cell r="AZ83">
            <v>2.5255725997034649E-2</v>
          </cell>
          <cell r="BA83">
            <v>2.5786469229242052E-2</v>
          </cell>
          <cell r="BB83">
            <v>2.6332261379354543E-2</v>
          </cell>
          <cell r="BC83">
            <v>2.6893550553538516E-2</v>
          </cell>
          <cell r="BD83">
            <v>2.7470798288208455E-2</v>
          </cell>
          <cell r="BE83">
            <v>2.806043616625192E-2</v>
          </cell>
          <cell r="BF83">
            <v>2.8662730131809699E-2</v>
          </cell>
          <cell r="BG83">
            <v>2.9277951837292763E-2</v>
          </cell>
          <cell r="BH83">
            <v>2.9906378765905545E-2</v>
          </cell>
          <cell r="BI83">
            <v>3.054829435679909E-2</v>
          </cell>
          <cell r="BJ83">
            <v>3.1203988132910497E-2</v>
          </cell>
          <cell r="BK83">
            <v>3.1873755831546342E-2</v>
          </cell>
          <cell r="BL83">
            <v>3.2557899537768949E-2</v>
          </cell>
        </row>
        <row r="84">
          <cell r="A84" t="str">
            <v>KDDI Corporation-Connected Car</v>
          </cell>
          <cell r="B84" t="str">
            <v>KDDI Corporation</v>
          </cell>
          <cell r="C84" t="str">
            <v>Connected Car</v>
          </cell>
          <cell r="D84" t="str">
            <v>v2</v>
          </cell>
          <cell r="E84">
            <v>7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</row>
        <row r="85">
          <cell r="A85" t="str">
            <v>KPN BV-Connected Car</v>
          </cell>
          <cell r="B85" t="str">
            <v>KPN BV</v>
          </cell>
          <cell r="C85" t="str">
            <v>Connected Car</v>
          </cell>
          <cell r="D85" t="str">
            <v>v2</v>
          </cell>
          <cell r="E85">
            <v>2</v>
          </cell>
          <cell r="F85">
            <v>3.1642000000000003E-2</v>
          </cell>
          <cell r="G85">
            <v>3.2570000000000002E-2</v>
          </cell>
          <cell r="H85">
            <v>3.4687999999999997E-2</v>
          </cell>
          <cell r="I85">
            <v>3.5846000000000003E-2</v>
          </cell>
          <cell r="J85">
            <v>3.6274000000000001E-2</v>
          </cell>
          <cell r="K85">
            <v>3.7953000000000001E-2</v>
          </cell>
          <cell r="L85">
            <v>4.0658E-2</v>
          </cell>
          <cell r="M85">
            <v>4.1199E-2</v>
          </cell>
          <cell r="N85">
            <v>4.3333999999999998E-2</v>
          </cell>
          <cell r="O85">
            <v>4.5296999999999997E-2</v>
          </cell>
          <cell r="P85">
            <v>4.7189000000000002E-2</v>
          </cell>
          <cell r="Q85">
            <v>5.2195999999999999E-2</v>
          </cell>
          <cell r="R85">
            <v>5.3698999999999997E-2</v>
          </cell>
          <cell r="S85">
            <v>5.4999971354275187E-2</v>
          </cell>
          <cell r="T85">
            <v>5.6332461479191256E-2</v>
          </cell>
          <cell r="U85">
            <v>5.8453999999999999E-2</v>
          </cell>
          <cell r="V85">
            <v>6.4468999999999999E-2</v>
          </cell>
          <cell r="W85">
            <v>6.6403070000000008E-2</v>
          </cell>
          <cell r="X85">
            <v>6.8395162100000018E-2</v>
          </cell>
          <cell r="Y85">
            <v>7.0447016963000014E-2</v>
          </cell>
          <cell r="Z85">
            <v>7.256042747189001E-2</v>
          </cell>
          <cell r="AA85">
            <v>7.4737240296046711E-2</v>
          </cell>
          <cell r="AB85">
            <v>7.6979357504928125E-2</v>
          </cell>
          <cell r="AC85">
            <v>7.928873823007597E-2</v>
          </cell>
          <cell r="AD85">
            <v>8.1667400376978241E-2</v>
          </cell>
          <cell r="AE85">
            <v>8.4117422388287594E-2</v>
          </cell>
          <cell r="AF85">
            <v>8.6640945059936234E-2</v>
          </cell>
          <cell r="AG85">
            <v>8.9240173411734319E-2</v>
          </cell>
          <cell r="AH85">
            <v>9.1917378614086345E-2</v>
          </cell>
          <cell r="AI85">
            <v>9.4674899972508941E-2</v>
          </cell>
          <cell r="AJ85">
            <v>9.7515146971684216E-2</v>
          </cell>
          <cell r="AK85">
            <v>0.10044060138083473</v>
          </cell>
          <cell r="AL85">
            <v>0.10345381942225979</v>
          </cell>
          <cell r="AM85">
            <v>0.10655743400492758</v>
          </cell>
          <cell r="AN85">
            <v>0.10975415702507541</v>
          </cell>
          <cell r="AO85">
            <v>0.11304678173582766</v>
          </cell>
          <cell r="AP85">
            <v>0.1164381851879025</v>
          </cell>
          <cell r="AQ85">
            <v>0.11993133074353958</v>
          </cell>
          <cell r="AR85">
            <v>0.12352927066584578</v>
          </cell>
          <cell r="AS85">
            <v>0.12723514878582115</v>
          </cell>
          <cell r="AT85">
            <v>0.13105220324939579</v>
          </cell>
          <cell r="AU85">
            <v>0.13498376934687767</v>
          </cell>
          <cell r="AV85">
            <v>0.13903328242728399</v>
          </cell>
          <cell r="AW85">
            <v>0.14320428090010251</v>
          </cell>
          <cell r="AX85">
            <v>0.14750040932710559</v>
          </cell>
          <cell r="AY85">
            <v>0.15192542160691877</v>
          </cell>
          <cell r="AZ85">
            <v>0.15648318425512633</v>
          </cell>
          <cell r="BA85">
            <v>0.16117767978278011</v>
          </cell>
          <cell r="BB85">
            <v>0.16601301017626352</v>
          </cell>
          <cell r="BC85">
            <v>0.17099340048155143</v>
          </cell>
          <cell r="BD85">
            <v>0.17612320249599797</v>
          </cell>
          <cell r="BE85">
            <v>0.18140689857087791</v>
          </cell>
          <cell r="BF85">
            <v>0.18684910552800427</v>
          </cell>
          <cell r="BG85">
            <v>0.19245457869384439</v>
          </cell>
          <cell r="BH85">
            <v>0.19822821605465973</v>
          </cell>
          <cell r="BI85">
            <v>0.20417506253629952</v>
          </cell>
          <cell r="BJ85">
            <v>0.2103003144123885</v>
          </cell>
          <cell r="BK85">
            <v>0.21660932384476017</v>
          </cell>
          <cell r="BL85">
            <v>0.22310760356010298</v>
          </cell>
        </row>
        <row r="86">
          <cell r="A86" t="str">
            <v>KT Corporation-Connected Car</v>
          </cell>
          <cell r="B86" t="str">
            <v>KT Corporation</v>
          </cell>
          <cell r="C86" t="str">
            <v>Connected Car</v>
          </cell>
          <cell r="D86" t="str">
            <v>v2</v>
          </cell>
          <cell r="E86">
            <v>7</v>
          </cell>
          <cell r="F86">
            <v>3.9740000000000001E-3</v>
          </cell>
          <cell r="G86">
            <v>1.4035000000000001E-2</v>
          </cell>
          <cell r="H86">
            <v>1.8752000000000001E-2</v>
          </cell>
          <cell r="I86">
            <v>2.444E-2</v>
          </cell>
          <cell r="J86">
            <v>2.9262E-2</v>
          </cell>
          <cell r="K86">
            <v>3.2185999999999999E-2</v>
          </cell>
          <cell r="L86">
            <v>3.9678999999999999E-2</v>
          </cell>
          <cell r="M86">
            <v>4.3901000000000003E-2</v>
          </cell>
          <cell r="N86">
            <v>5.1894999999999997E-2</v>
          </cell>
          <cell r="O86">
            <v>5.6030999999999997E-2</v>
          </cell>
          <cell r="P86">
            <v>5.6030999999999997E-2</v>
          </cell>
          <cell r="Q86">
            <v>5.6030999999999997E-2</v>
          </cell>
          <cell r="R86">
            <v>6.7812999999999998E-2</v>
          </cell>
          <cell r="S86">
            <v>6.9171459354796266E-2</v>
          </cell>
          <cell r="T86">
            <v>7.0557138677550563E-2</v>
          </cell>
          <cell r="U86">
            <v>8.5305000000000006E-2</v>
          </cell>
          <cell r="V86">
            <v>9.5144000000000006E-2</v>
          </cell>
          <cell r="W86">
            <v>9.7522599999999987E-2</v>
          </cell>
          <cell r="X86">
            <v>9.9960664999999976E-2</v>
          </cell>
          <cell r="Y86">
            <v>0.10245968162499997</v>
          </cell>
          <cell r="Z86">
            <v>0.10502117366562495</v>
          </cell>
          <cell r="AA86">
            <v>0.10764670300726556</v>
          </cell>
          <cell r="AB86">
            <v>0.11033787058244718</v>
          </cell>
          <cell r="AC86">
            <v>0.11309631734700835</v>
          </cell>
          <cell r="AD86">
            <v>0.11592372528068356</v>
          </cell>
          <cell r="AE86">
            <v>0.11882181841270063</v>
          </cell>
          <cell r="AF86">
            <v>0.12179236387301814</v>
          </cell>
          <cell r="AG86">
            <v>0.12483717296984358</v>
          </cell>
          <cell r="AH86">
            <v>0.12795810229408966</v>
          </cell>
          <cell r="AI86">
            <v>0.13115705485144191</v>
          </cell>
          <cell r="AJ86">
            <v>0.13443598122272796</v>
          </cell>
          <cell r="AK86">
            <v>0.13779688075329613</v>
          </cell>
          <cell r="AL86">
            <v>0.14124180277212853</v>
          </cell>
          <cell r="AM86">
            <v>0.14477284784143171</v>
          </cell>
          <cell r="AN86">
            <v>0.14839216903746749</v>
          </cell>
          <cell r="AO86">
            <v>0.15210197326340416</v>
          </cell>
          <cell r="AP86">
            <v>0.15590452259498927</v>
          </cell>
          <cell r="AQ86">
            <v>0.15980213565986401</v>
          </cell>
          <cell r="AR86">
            <v>0.16379718905136059</v>
          </cell>
          <cell r="AS86">
            <v>0.16789211877764459</v>
          </cell>
          <cell r="AT86">
            <v>0.17208942174708569</v>
          </cell>
          <cell r="AU86">
            <v>0.17639165729076281</v>
          </cell>
          <cell r="AV86">
            <v>0.18080144872303189</v>
          </cell>
          <cell r="AW86">
            <v>0.18532148494110764</v>
          </cell>
          <cell r="AX86">
            <v>0.18995452206463534</v>
          </cell>
          <cell r="AY86">
            <v>0.19470338511625118</v>
          </cell>
          <cell r="AZ86">
            <v>0.19957096974415742</v>
          </cell>
          <cell r="BA86">
            <v>0.20456024398776135</v>
          </cell>
          <cell r="BB86">
            <v>0.20967425008745538</v>
          </cell>
          <cell r="BC86">
            <v>0.21491610633964175</v>
          </cell>
          <cell r="BD86">
            <v>0.22028900899813281</v>
          </cell>
          <cell r="BE86">
            <v>0.22579623422308615</v>
          </cell>
          <cell r="BF86">
            <v>0.23144114007866332</v>
          </cell>
          <cell r="BG86">
            <v>0.23722716858062992</v>
          </cell>
          <cell r="BH86">
            <v>0.24315784779514571</v>
          </cell>
          <cell r="BI86">
            <v>0.24923679399002438</v>
          </cell>
          <cell r="BJ86">
            <v>0.25546771383977501</v>
          </cell>
          <cell r="BK86">
            <v>0.26185440668576943</v>
          </cell>
          <cell r="BL86">
            <v>0.2684007668529137</v>
          </cell>
        </row>
        <row r="87">
          <cell r="A87" t="str">
            <v>Millicom International Cellular S.A.-Connected Car</v>
          </cell>
          <cell r="B87" t="str">
            <v>Millicom International Cellular S.A.</v>
          </cell>
          <cell r="C87" t="str">
            <v>Connected Car</v>
          </cell>
          <cell r="D87" t="str">
            <v>1c</v>
          </cell>
          <cell r="E87">
            <v>7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</row>
        <row r="88">
          <cell r="A88" t="str">
            <v>Mobily-Connected Car</v>
          </cell>
          <cell r="B88" t="str">
            <v>Mobily</v>
          </cell>
          <cell r="C88" t="str">
            <v>Connected Car</v>
          </cell>
          <cell r="D88" t="str">
            <v>v2</v>
          </cell>
          <cell r="E88">
            <v>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</row>
        <row r="89">
          <cell r="A89" t="str">
            <v>NTT Docomo-Connected Car</v>
          </cell>
          <cell r="B89" t="str">
            <v>NTT Docomo</v>
          </cell>
          <cell r="C89" t="str">
            <v>Connected Car</v>
          </cell>
          <cell r="D89" t="str">
            <v>1c</v>
          </cell>
          <cell r="E89">
            <v>17</v>
          </cell>
          <cell r="F89">
            <v>1.1304E-2</v>
          </cell>
          <cell r="G89">
            <v>1.4652999999999999E-2</v>
          </cell>
          <cell r="H89">
            <v>1.8082000000000001E-2</v>
          </cell>
          <cell r="I89">
            <v>2.1912000000000001E-2</v>
          </cell>
          <cell r="J89">
            <v>2.4743999999999999E-2</v>
          </cell>
          <cell r="K89">
            <v>2.8565E-2</v>
          </cell>
          <cell r="L89">
            <v>3.2224000000000003E-2</v>
          </cell>
          <cell r="M89">
            <v>3.5767E-2</v>
          </cell>
          <cell r="N89">
            <v>3.8632E-2</v>
          </cell>
          <cell r="O89">
            <v>4.2162999999999999E-2</v>
          </cell>
          <cell r="P89">
            <v>4.5113E-2</v>
          </cell>
          <cell r="Q89">
            <v>4.7820000000000001E-2</v>
          </cell>
          <cell r="R89">
            <v>5.1429000000000002E-2</v>
          </cell>
          <cell r="S89">
            <v>5.2428364340576225E-2</v>
          </cell>
          <cell r="T89">
            <v>5.3447491365595699E-2</v>
          </cell>
          <cell r="U89">
            <v>6.3792000000000001E-2</v>
          </cell>
          <cell r="V89">
            <v>6.7434999999999995E-2</v>
          </cell>
          <cell r="W89">
            <v>6.9090154835157833E-2</v>
          </cell>
          <cell r="X89">
            <v>7.0786308272586751E-2</v>
          </cell>
          <cell r="Y89">
            <v>7.252447880698859E-2</v>
          </cell>
          <cell r="Z89">
            <v>7.4305710307558323E-2</v>
          </cell>
          <cell r="AA89">
            <v>7.6131072650797577E-2</v>
          </cell>
          <cell r="AB89">
            <v>7.8001662369126826E-2</v>
          </cell>
          <cell r="AC89">
            <v>7.9918603315691339E-2</v>
          </cell>
          <cell r="AD89">
            <v>8.1883047345764709E-2</v>
          </cell>
          <cell r="AE89">
            <v>8.3896175015165469E-2</v>
          </cell>
          <cell r="AF89">
            <v>8.5959196296110527E-2</v>
          </cell>
          <cell r="AG89">
            <v>8.8073351310942058E-2</v>
          </cell>
          <cell r="AH89">
            <v>9.0239911084173383E-2</v>
          </cell>
          <cell r="AI89">
            <v>9.2460178313312158E-2</v>
          </cell>
          <cell r="AJ89">
            <v>9.4735488158929279E-2</v>
          </cell>
          <cell r="AK89">
            <v>9.7067209054454415E-2</v>
          </cell>
          <cell r="AL89">
            <v>9.9456743536191147E-2</v>
          </cell>
          <cell r="AM89">
            <v>0.10190552909405635</v>
          </cell>
          <cell r="AN89">
            <v>0.10441503904356191</v>
          </cell>
          <cell r="AO89">
            <v>0.10698678341956877</v>
          </cell>
          <cell r="AP89">
            <v>0.10962230989235806</v>
          </cell>
          <cell r="AQ89">
            <v>0.11232320470657577</v>
          </cell>
          <cell r="AR89">
            <v>0.11509109364362298</v>
          </cell>
          <cell r="AS89">
            <v>0.11792764300807727</v>
          </cell>
          <cell r="AT89">
            <v>0.12083456063874526</v>
          </cell>
          <cell r="AU89">
            <v>0.12381359694496187</v>
          </cell>
          <cell r="AV89">
            <v>0.12686654596876681</v>
          </cell>
          <cell r="AW89">
            <v>0.12999524647360475</v>
          </cell>
          <cell r="AX89">
            <v>0.13320158306021185</v>
          </cell>
          <cell r="AY89">
            <v>0.13648748731036767</v>
          </cell>
          <cell r="AZ89">
            <v>0.13985493895920856</v>
          </cell>
          <cell r="BA89">
            <v>0.14330596709681584</v>
          </cell>
          <cell r="BB89">
            <v>0.14684265139981098</v>
          </cell>
          <cell r="BC89">
            <v>0.15046712339370566</v>
          </cell>
          <cell r="BD89">
            <v>0.15418156774677724</v>
          </cell>
          <cell r="BE89">
            <v>0.15798770719270949</v>
          </cell>
          <cell r="BF89">
            <v>0.16188780532445349</v>
          </cell>
          <cell r="BG89">
            <v>0.16588418161421062</v>
          </cell>
          <cell r="BH89">
            <v>0.16997921279287259</v>
          </cell>
          <cell r="BI89">
            <v>0.17417533426351439</v>
          </cell>
          <cell r="BJ89">
            <v>0.17847504154978081</v>
          </cell>
          <cell r="BK89">
            <v>0.18288089178002803</v>
          </cell>
          <cell r="BL89">
            <v>0.18739550520810289</v>
          </cell>
        </row>
        <row r="90">
          <cell r="A90" t="str">
            <v>O2 Europe-Connected Car</v>
          </cell>
          <cell r="B90" t="str">
            <v>O2 Europe</v>
          </cell>
          <cell r="C90" t="str">
            <v>Connected Car</v>
          </cell>
          <cell r="D90" t="str">
            <v>1c</v>
          </cell>
          <cell r="E90">
            <v>1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A91" t="str">
            <v>O2 Ireland-Connected Car</v>
          </cell>
          <cell r="B91" t="str">
            <v>O2 Ireland</v>
          </cell>
          <cell r="C91" t="str">
            <v>Connected Car</v>
          </cell>
          <cell r="D91" t="str">
            <v>1c</v>
          </cell>
          <cell r="E91">
            <v>1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</row>
        <row r="92">
          <cell r="A92" t="str">
            <v>O2 UK-Connected Car</v>
          </cell>
          <cell r="B92" t="str">
            <v>O2 UK</v>
          </cell>
          <cell r="C92" t="str">
            <v>Connected Car</v>
          </cell>
          <cell r="D92" t="str">
            <v>1c</v>
          </cell>
          <cell r="E92">
            <v>1</v>
          </cell>
          <cell r="F92">
            <v>6.0000000000000002E-6</v>
          </cell>
          <cell r="G92">
            <v>6.9999999999999999E-6</v>
          </cell>
          <cell r="H92">
            <v>1.5E-5</v>
          </cell>
          <cell r="I92">
            <v>1.5E-5</v>
          </cell>
          <cell r="J92">
            <v>1.5E-5</v>
          </cell>
          <cell r="K92">
            <v>1.5E-5</v>
          </cell>
          <cell r="L92">
            <v>1.5E-5</v>
          </cell>
          <cell r="M92">
            <v>1.5E-5</v>
          </cell>
          <cell r="N92">
            <v>1.5E-5</v>
          </cell>
          <cell r="O92">
            <v>1.5E-5</v>
          </cell>
          <cell r="P92">
            <v>1.5E-5</v>
          </cell>
          <cell r="Q92">
            <v>1.5E-5</v>
          </cell>
          <cell r="R92">
            <v>1.5E-5</v>
          </cell>
          <cell r="S92">
            <v>1.5E-5</v>
          </cell>
          <cell r="T92">
            <v>1.5E-5</v>
          </cell>
          <cell r="U92">
            <v>1.5E-5</v>
          </cell>
          <cell r="V92">
            <v>1.5999999999999999E-5</v>
          </cell>
          <cell r="W92">
            <v>1.6177777777777778E-5</v>
          </cell>
          <cell r="X92">
            <v>1.6357530864197527E-5</v>
          </cell>
          <cell r="Y92">
            <v>1.6539281207133055E-5</v>
          </cell>
          <cell r="Z92">
            <v>1.6723050998323422E-5</v>
          </cell>
          <cell r="AA92">
            <v>1.6908862676082572E-5</v>
          </cell>
          <cell r="AB92">
            <v>1.709673892803904E-5</v>
          </cell>
          <cell r="AC92">
            <v>1.7286702693906138E-5</v>
          </cell>
          <cell r="AD92">
            <v>1.7478777168282875E-5</v>
          </cell>
          <cell r="AE92">
            <v>1.7672985803486018E-5</v>
          </cell>
          <cell r="AF92">
            <v>1.7869352312413639E-5</v>
          </cell>
          <cell r="AG92">
            <v>1.8067900671440456E-5</v>
          </cell>
          <cell r="AH92">
            <v>1.8268655123345348E-5</v>
          </cell>
          <cell r="AI92">
            <v>1.8471640180271407E-5</v>
          </cell>
          <cell r="AJ92">
            <v>1.8676880626718867E-5</v>
          </cell>
          <cell r="AK92">
            <v>1.8884401522571299E-5</v>
          </cell>
          <cell r="AL92">
            <v>1.9094228206155423E-5</v>
          </cell>
          <cell r="AM92">
            <v>1.9306386297334928E-5</v>
          </cell>
          <cell r="AN92">
            <v>1.9520901700638648E-5</v>
          </cell>
          <cell r="AO92">
            <v>1.9737800608423525E-5</v>
          </cell>
          <cell r="AP92">
            <v>1.9957109504072672E-5</v>
          </cell>
          <cell r="AQ92">
            <v>2.0178855165229034E-5</v>
          </cell>
          <cell r="AR92">
            <v>2.040306466706491E-5</v>
          </cell>
          <cell r="AS92">
            <v>2.0629765385587851E-5</v>
          </cell>
          <cell r="AT92">
            <v>2.085898500098327E-5</v>
          </cell>
          <cell r="AU92">
            <v>2.1090751500994195E-5</v>
          </cell>
          <cell r="AV92">
            <v>2.1325093184338575E-5</v>
          </cell>
          <cell r="AW92">
            <v>2.1562038664164557E-5</v>
          </cell>
          <cell r="AX92">
            <v>2.1801616871544162E-5</v>
          </cell>
          <cell r="AY92">
            <v>2.2043857059005762E-5</v>
          </cell>
          <cell r="AZ92">
            <v>2.2288788804105829E-5</v>
          </cell>
          <cell r="BA92">
            <v>2.2536442013040335E-5</v>
          </cell>
          <cell r="BB92">
            <v>2.2786846924296337E-5</v>
          </cell>
          <cell r="BC92">
            <v>2.3040034112344073E-5</v>
          </cell>
          <cell r="BD92">
            <v>2.329603449137012E-5</v>
          </cell>
          <cell r="BE92">
            <v>2.3554879319052008E-5</v>
          </cell>
          <cell r="BF92">
            <v>2.3816600200374807E-5</v>
          </cell>
          <cell r="BG92">
            <v>2.408122909149008E-5</v>
          </cell>
          <cell r="BH92">
            <v>2.4348798303617748E-5</v>
          </cell>
          <cell r="BI92">
            <v>2.4619340506991279E-5</v>
          </cell>
          <cell r="BJ92">
            <v>2.4892888734846737E-5</v>
          </cell>
          <cell r="BK92">
            <v>2.5169476387456144E-5</v>
          </cell>
          <cell r="BL92">
            <v>2.5449137236205655E-5</v>
          </cell>
        </row>
        <row r="93">
          <cell r="A93" t="str">
            <v>Optimus-Connected Car</v>
          </cell>
          <cell r="B93" t="str">
            <v>Optimus</v>
          </cell>
          <cell r="C93" t="str">
            <v>Connected Car</v>
          </cell>
          <cell r="D93" t="str">
            <v>1c</v>
          </cell>
          <cell r="E93">
            <v>3</v>
          </cell>
          <cell r="F93">
            <v>6.5499999999999998E-4</v>
          </cell>
          <cell r="G93">
            <v>6.5499999999999998E-4</v>
          </cell>
          <cell r="H93">
            <v>6.5499999999999998E-4</v>
          </cell>
          <cell r="I93">
            <v>6.5600000000000001E-4</v>
          </cell>
          <cell r="J93">
            <v>6.5600000000000001E-4</v>
          </cell>
          <cell r="K93">
            <v>6.5700000000000003E-4</v>
          </cell>
          <cell r="L93">
            <v>6.5700000000000003E-4</v>
          </cell>
          <cell r="M93">
            <v>6.5700000000000003E-4</v>
          </cell>
          <cell r="N93">
            <v>6.5700000000000003E-4</v>
          </cell>
          <cell r="O93">
            <v>6.5799999999999995E-4</v>
          </cell>
          <cell r="P93">
            <v>6.5799999999999995E-4</v>
          </cell>
          <cell r="Q93">
            <v>6.5799999999999995E-4</v>
          </cell>
          <cell r="R93">
            <v>6.5799999999999995E-4</v>
          </cell>
          <cell r="S93">
            <v>6.5816692034500264E-4</v>
          </cell>
          <cell r="T93">
            <v>6.5833388303408063E-4</v>
          </cell>
          <cell r="U93">
            <v>6.5799999999999995E-4</v>
          </cell>
          <cell r="V93">
            <v>6.5799999999999995E-4</v>
          </cell>
          <cell r="W93">
            <v>6.5799999999999995E-4</v>
          </cell>
          <cell r="X93">
            <v>6.5799999999999995E-4</v>
          </cell>
          <cell r="Y93">
            <v>6.5799999999999995E-4</v>
          </cell>
          <cell r="Z93">
            <v>6.5799999999999995E-4</v>
          </cell>
          <cell r="AA93">
            <v>6.5799999999999995E-4</v>
          </cell>
          <cell r="AB93">
            <v>6.5799999999999995E-4</v>
          </cell>
          <cell r="AC93">
            <v>6.5799999999999995E-4</v>
          </cell>
          <cell r="AD93">
            <v>6.5799999999999995E-4</v>
          </cell>
          <cell r="AE93">
            <v>6.5799999999999995E-4</v>
          </cell>
          <cell r="AF93">
            <v>6.5799999999999995E-4</v>
          </cell>
          <cell r="AG93">
            <v>6.5799999999999995E-4</v>
          </cell>
          <cell r="AH93">
            <v>6.5799999999999995E-4</v>
          </cell>
          <cell r="AI93">
            <v>6.5799999999999995E-4</v>
          </cell>
          <cell r="AJ93">
            <v>6.5799999999999995E-4</v>
          </cell>
          <cell r="AK93">
            <v>6.5799999999999995E-4</v>
          </cell>
          <cell r="AL93">
            <v>6.5799999999999995E-4</v>
          </cell>
          <cell r="AM93">
            <v>6.5799999999999995E-4</v>
          </cell>
          <cell r="AN93">
            <v>6.5799999999999995E-4</v>
          </cell>
          <cell r="AO93">
            <v>6.5799999999999995E-4</v>
          </cell>
          <cell r="AP93">
            <v>6.5799999999999995E-4</v>
          </cell>
          <cell r="AQ93">
            <v>6.5799999999999995E-4</v>
          </cell>
          <cell r="AR93">
            <v>6.5799999999999995E-4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/>
        </row>
        <row r="94">
          <cell r="A94" t="str">
            <v>Optus-Connected Car</v>
          </cell>
          <cell r="B94" t="str">
            <v>Optus</v>
          </cell>
          <cell r="C94" t="str">
            <v>Connected Car</v>
          </cell>
          <cell r="D94" t="str">
            <v>1c</v>
          </cell>
          <cell r="E94">
            <v>1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</row>
        <row r="95">
          <cell r="A95" t="str">
            <v>Radiomovil Dipsa S.A. de C.V.-USD-Connected Car</v>
          </cell>
          <cell r="B95" t="str">
            <v>Radiomovil Dipsa S.A. de C.V.-USD</v>
          </cell>
          <cell r="C95" t="str">
            <v>Connected Car</v>
          </cell>
          <cell r="D95"/>
          <cell r="E95">
            <v>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</row>
        <row r="96">
          <cell r="A96" t="str">
            <v>Reliance Communications Ltd.-Connected Car</v>
          </cell>
          <cell r="B96" t="str">
            <v>Reliance Communications Ltd.</v>
          </cell>
          <cell r="C96" t="str">
            <v>Connected Car</v>
          </cell>
          <cell r="D96" t="str">
            <v>v2</v>
          </cell>
          <cell r="E96">
            <v>13</v>
          </cell>
          <cell r="F96">
            <v>1.6949999999999999E-3</v>
          </cell>
          <cell r="G96">
            <v>2.843E-3</v>
          </cell>
          <cell r="H96">
            <v>3.2650000000000001E-3</v>
          </cell>
          <cell r="I96">
            <v>3.1120000000000002E-3</v>
          </cell>
          <cell r="J96">
            <v>3.1150000000000001E-3</v>
          </cell>
          <cell r="K96">
            <v>2.8200000000000002E-4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</row>
        <row r="97">
          <cell r="A97" t="str">
            <v>Rogers Wireless-Connected Car</v>
          </cell>
          <cell r="B97" t="str">
            <v>Rogers Wireless</v>
          </cell>
          <cell r="C97" t="str">
            <v>Connected Car</v>
          </cell>
          <cell r="D97" t="str">
            <v>1c</v>
          </cell>
          <cell r="E97">
            <v>1</v>
          </cell>
          <cell r="F97">
            <v>1.6971E-2</v>
          </cell>
          <cell r="G97">
            <v>6.6759999999999996E-3</v>
          </cell>
          <cell r="H97">
            <v>6.8129999999999996E-3</v>
          </cell>
          <cell r="I97">
            <v>6.5919999999999998E-3</v>
          </cell>
          <cell r="J97">
            <v>6.9969999999999997E-3</v>
          </cell>
          <cell r="K97">
            <v>6.3400000000000001E-3</v>
          </cell>
          <cell r="L97">
            <v>6.3369999999999998E-3</v>
          </cell>
          <cell r="M97">
            <v>6.3720000000000001E-3</v>
          </cell>
          <cell r="N97">
            <v>6.3819999999999997E-3</v>
          </cell>
          <cell r="O97">
            <v>6.0780000000000001E-3</v>
          </cell>
          <cell r="P97">
            <v>5.9329999999999999E-3</v>
          </cell>
          <cell r="Q97">
            <v>5.7939999999999997E-3</v>
          </cell>
          <cell r="R97">
            <v>5.7060000000000001E-3</v>
          </cell>
          <cell r="S97">
            <v>5.6080332806266037E-3</v>
          </cell>
          <cell r="T97">
            <v>5.511748558818013E-3</v>
          </cell>
          <cell r="U97">
            <v>5.3880000000000004E-3</v>
          </cell>
          <cell r="V97">
            <v>5.2449999999999997E-3</v>
          </cell>
          <cell r="W97">
            <v>5.1384264042846029E-3</v>
          </cell>
          <cell r="X97">
            <v>5.0340182864154794E-3</v>
          </cell>
          <cell r="Y97">
            <v>4.9317316458663161E-3</v>
          </cell>
          <cell r="Z97">
            <v>4.8315233761611898E-3</v>
          </cell>
          <cell r="AA97">
            <v>4.7333512467082834E-3</v>
          </cell>
          <cell r="AB97">
            <v>4.6371738850027244E-3</v>
          </cell>
          <cell r="AC97">
            <v>4.5429507591910412E-3</v>
          </cell>
          <cell r="AD97">
            <v>4.4506421609899005E-3</v>
          </cell>
          <cell r="AE97">
            <v>4.3602091889519143E-3</v>
          </cell>
          <cell r="AF97">
            <v>4.2716137320714716E-3</v>
          </cell>
          <cell r="AG97">
            <v>4.1848184537236887E-3</v>
          </cell>
          <cell r="AH97">
            <v>4.0997867759296975E-3</v>
          </cell>
          <cell r="AI97">
            <v>4.0164828639416596E-3</v>
          </cell>
          <cell r="AJ97">
            <v>3.9348716111409845E-3</v>
          </cell>
          <cell r="AK97">
            <v>3.8549186242434188E-3</v>
          </cell>
          <cell r="AL97">
            <v>3.7765902088047398E-3</v>
          </cell>
          <cell r="AM97">
            <v>3.6998533550209678E-3</v>
          </cell>
          <cell r="AN97">
            <v>3.6246757238171047E-3</v>
          </cell>
          <cell r="AO97">
            <v>3.5510256332185351E-3</v>
          </cell>
          <cell r="AP97">
            <v>3.4788720449993467E-3</v>
          </cell>
          <cell r="AQ97">
            <v>3.4081845516019476E-3</v>
          </cell>
          <cell r="AR97">
            <v>3.3389333633224647E-3</v>
          </cell>
          <cell r="AS97">
            <v>3.27108929575652E-3</v>
          </cell>
          <cell r="AT97">
            <v>3.204623757500101E-3</v>
          </cell>
          <cell r="AU97">
            <v>3.1395087381003348E-3</v>
          </cell>
          <cell r="AV97">
            <v>3.0757167962510955E-3</v>
          </cell>
          <cell r="AW97">
            <v>3.0132210482284602E-3</v>
          </cell>
          <cell r="AX97">
            <v>2.9519951565611536E-3</v>
          </cell>
          <cell r="AY97">
            <v>2.8920133189311902E-3</v>
          </cell>
          <cell r="AZ97">
            <v>2.8332502573000526E-3</v>
          </cell>
          <cell r="BA97">
            <v>2.7756812072558122E-3</v>
          </cell>
          <cell r="BB97">
            <v>2.719281907576707E-3</v>
          </cell>
          <cell r="BC97">
            <v>2.6640285900067788E-3</v>
          </cell>
          <cell r="BD97">
            <v>2.6098979692392591E-3</v>
          </cell>
          <cell r="BE97">
            <v>2.556867233103484E-3</v>
          </cell>
          <cell r="BF97">
            <v>2.5049140329512025E-3</v>
          </cell>
          <cell r="BG97">
            <v>2.4540164742382253E-3</v>
          </cell>
          <cell r="BH97">
            <v>2.4041531072974461E-3</v>
          </cell>
          <cell r="BI97">
            <v>2.3553029182993464E-3</v>
          </cell>
          <cell r="BJ97">
            <v>2.3074453203961757E-3</v>
          </cell>
          <cell r="BK97">
            <v>2.2605601450460732E-3</v>
          </cell>
          <cell r="BL97">
            <v>2.2146276335134746E-3</v>
          </cell>
        </row>
        <row r="98">
          <cell r="A98" t="str">
            <v>SingTel-Connected Car</v>
          </cell>
          <cell r="B98" t="str">
            <v>SingTel</v>
          </cell>
          <cell r="C98" t="str">
            <v>Connected Car</v>
          </cell>
          <cell r="D98" t="str">
            <v>1c</v>
          </cell>
          <cell r="E98">
            <v>1</v>
          </cell>
          <cell r="F98">
            <v>7.8670000000000007E-3</v>
          </cell>
          <cell r="G98">
            <v>7.9100000000000004E-3</v>
          </cell>
          <cell r="H98">
            <v>7.9719999999999999E-3</v>
          </cell>
          <cell r="I98">
            <v>8.0280000000000004E-3</v>
          </cell>
          <cell r="J98">
            <v>8.0809999999999996E-3</v>
          </cell>
          <cell r="K98">
            <v>8.1200000000000005E-3</v>
          </cell>
          <cell r="L98">
            <v>8.1670000000000006E-3</v>
          </cell>
          <cell r="M98">
            <v>8.2170000000000003E-3</v>
          </cell>
          <cell r="N98">
            <v>8.2900000000000005E-3</v>
          </cell>
          <cell r="O98">
            <v>8.3320000000000009E-3</v>
          </cell>
          <cell r="P98">
            <v>8.3739999999999995E-3</v>
          </cell>
          <cell r="Q98">
            <v>8.4110000000000001E-3</v>
          </cell>
          <cell r="R98">
            <v>8.5909999999999997E-3</v>
          </cell>
          <cell r="S98">
            <v>8.6187914088108001E-3</v>
          </cell>
          <cell r="T98">
            <v>8.6467799441834522E-3</v>
          </cell>
          <cell r="U98">
            <v>1.4186000000000001E-2</v>
          </cell>
          <cell r="V98">
            <v>1.4298999999999999E-2</v>
          </cell>
          <cell r="W98">
            <v>1.4451642457325109E-2</v>
          </cell>
          <cell r="X98">
            <v>1.4608056644382059E-2</v>
          </cell>
          <cell r="Y98">
            <v>1.4768336668083587E-2</v>
          </cell>
          <cell r="Z98">
            <v>1.4932578986811771E-2</v>
          </cell>
          <cell r="AA98">
            <v>1.5100882469192393E-2</v>
          </cell>
          <cell r="AB98">
            <v>1.5273348454338502E-2</v>
          </cell>
          <cell r="AC98">
            <v>1.5450080813599909E-2</v>
          </cell>
          <cell r="AD98">
            <v>1.5631186013856248E-2</v>
          </cell>
          <cell r="AE98">
            <v>1.5816773182392191E-2</v>
          </cell>
          <cell r="AF98">
            <v>1.6006954173394396E-2</v>
          </cell>
          <cell r="AG98">
            <v>1.6201843636110689E-2</v>
          </cell>
          <cell r="AH98">
            <v>1.6401559084713059E-2</v>
          </cell>
          <cell r="AI98">
            <v>1.6606220969907028E-2</v>
          </cell>
          <cell r="AJ98">
            <v>1.681595275233112E-2</v>
          </cell>
          <cell r="AK98">
            <v>1.7030880977791121E-2</v>
          </cell>
          <cell r="AL98">
            <v>1.7251135354374957E-2</v>
          </cell>
          <cell r="AM98">
            <v>1.7476848831495365E-2</v>
          </cell>
          <cell r="AN98">
            <v>1.7708157680908328E-2</v>
          </cell>
          <cell r="AO98">
            <v>1.7945201579756868E-2</v>
          </cell>
          <cell r="AP98">
            <v>1.8188123695690679E-2</v>
          </cell>
          <cell r="AQ98">
            <v>1.8437070774113589E-2</v>
          </cell>
          <cell r="AR98">
            <v>1.8692193227611998E-2</v>
          </cell>
          <cell r="AS98">
            <v>1.8953645227618835E-2</v>
          </cell>
          <cell r="AT98">
            <v>1.9221584798368874E-2</v>
          </cell>
          <cell r="AU98">
            <v>1.9496173913202759E-2</v>
          </cell>
          <cell r="AV98">
            <v>1.9777578593278427E-2</v>
          </cell>
          <cell r="AW98">
            <v>2.0065969008750056E-2</v>
          </cell>
          <cell r="AX98">
            <v>2.0361519582476315E-2</v>
          </cell>
          <cell r="AY98">
            <v>2.0664409096321078E-2</v>
          </cell>
          <cell r="AZ98">
            <v>2.097482080011143E-2</v>
          </cell>
          <cell r="BA98">
            <v>2.1292942523319428E-2</v>
          </cell>
          <cell r="BB98">
            <v>2.1618966789535635E-2</v>
          </cell>
          <cell r="BC98">
            <v>2.1953090933804275E-2</v>
          </cell>
          <cell r="BD98">
            <v>2.2295517222891539E-2</v>
          </cell>
          <cell r="BE98">
            <v>2.264328470806876E-2</v>
          </cell>
          <cell r="BF98">
            <v>2.2996476701793479E-2</v>
          </cell>
          <cell r="BG98">
            <v>2.3355177816038457E-2</v>
          </cell>
          <cell r="BH98">
            <v>2.3719473982561617E-2</v>
          </cell>
          <cell r="BI98">
            <v>2.4089452473492187E-2</v>
          </cell>
          <cell r="BJ98">
            <v>2.4465201922237924E-2</v>
          </cell>
          <cell r="BK98">
            <v>2.4846812344718455E-2</v>
          </cell>
          <cell r="BL98">
            <v>2.5234375160929828E-2</v>
          </cell>
        </row>
        <row r="99">
          <cell r="A99" t="str">
            <v>Smartone Mobile Communication Limited-Connected Car</v>
          </cell>
          <cell r="B99" t="str">
            <v>Smartone Mobile Communication Limited</v>
          </cell>
          <cell r="C99" t="str">
            <v>Connected Car</v>
          </cell>
          <cell r="D99" t="str">
            <v>FS</v>
          </cell>
          <cell r="E99">
            <v>7</v>
          </cell>
          <cell r="F99">
            <v>6.5170000000000002E-3</v>
          </cell>
          <cell r="G99">
            <v>6.9880000000000003E-3</v>
          </cell>
          <cell r="H99">
            <v>7.5259999999999997E-3</v>
          </cell>
          <cell r="I99">
            <v>7.953E-3</v>
          </cell>
          <cell r="J99">
            <v>8.4639999999999993E-3</v>
          </cell>
          <cell r="K99">
            <v>8.8900000000000003E-3</v>
          </cell>
          <cell r="L99">
            <v>9.0379999999999992E-3</v>
          </cell>
          <cell r="M99">
            <v>9.129E-3</v>
          </cell>
          <cell r="N99">
            <v>9.2580000000000006E-3</v>
          </cell>
          <cell r="O99">
            <v>9.2630000000000004E-3</v>
          </cell>
          <cell r="P99">
            <v>9.4199999999999996E-3</v>
          </cell>
          <cell r="Q99">
            <v>9.4199999999999996E-3</v>
          </cell>
          <cell r="R99">
            <v>9.4420000000000007E-3</v>
          </cell>
          <cell r="S99">
            <v>9.5067384714431075E-3</v>
          </cell>
          <cell r="T99">
            <v>9.5719435895392745E-3</v>
          </cell>
          <cell r="U99">
            <v>9.7109999999999991E-3</v>
          </cell>
          <cell r="V99">
            <v>9.8530000000000006E-3</v>
          </cell>
          <cell r="W99">
            <v>9.9157287080407826E-3</v>
          </cell>
          <cell r="X99">
            <v>9.9789287418640335E-3</v>
          </cell>
          <cell r="Y99">
            <v>1.0042605331258215E-2</v>
          </cell>
          <cell r="Z99">
            <v>1.0106763797603611E-2</v>
          </cell>
          <cell r="AA99">
            <v>1.0171409555928223E-2</v>
          </cell>
          <cell r="AB99">
            <v>1.0236548117013635E-2</v>
          </cell>
          <cell r="AC99">
            <v>1.0302185089552142E-2</v>
          </cell>
          <cell r="AD99">
            <v>1.0368326182356372E-2</v>
          </cell>
          <cell r="AE99">
            <v>1.0434977206622743E-2</v>
          </cell>
          <cell r="AF99">
            <v>1.0502144078250071E-2</v>
          </cell>
          <cell r="AG99">
            <v>1.0569832820214684E-2</v>
          </cell>
          <cell r="AH99">
            <v>1.0638049565003506E-2</v>
          </cell>
          <cell r="AI99">
            <v>1.0706800557106466E-2</v>
          </cell>
          <cell r="AJ99">
            <v>1.0776092155569785E-2</v>
          </cell>
          <cell r="AK99">
            <v>1.08459308366116E-2</v>
          </cell>
          <cell r="AL99">
            <v>1.0916323196301514E-2</v>
          </cell>
          <cell r="AM99">
            <v>1.0987275953305618E-2</v>
          </cell>
          <cell r="AN99">
            <v>1.1058795951698662E-2</v>
          </cell>
          <cell r="AO99">
            <v>1.1130890163845011E-2</v>
          </cell>
          <cell r="AP99">
            <v>1.1203565693350093E-2</v>
          </cell>
          <cell r="AQ99">
            <v>1.1276829778084124E-2</v>
          </cell>
          <cell r="AR99">
            <v>1.1350689793279889E-2</v>
          </cell>
          <cell r="AS99">
            <v>1.1425153254706399E-2</v>
          </cell>
          <cell r="AT99">
            <v>1.1500227821920355E-2</v>
          </cell>
          <cell r="AU99">
            <v>1.1575921301597325E-2</v>
          </cell>
          <cell r="AV99">
            <v>1.1652241650944636E-2</v>
          </cell>
          <cell r="AW99">
            <v>1.1729196981197981E-2</v>
          </cell>
          <cell r="AX99">
            <v>1.1806795561203879E-2</v>
          </cell>
          <cell r="AY99">
            <v>1.1885045821090064E-2</v>
          </cell>
          <cell r="AZ99">
            <v>1.1963956356026052E-2</v>
          </cell>
          <cell r="BA99">
            <v>1.2043535930076062E-2</v>
          </cell>
          <cell r="BB99">
            <v>1.2123793480146673E-2</v>
          </cell>
          <cell r="BC99">
            <v>1.220473812003149E-2</v>
          </cell>
          <cell r="BD99">
            <v>1.2286379144555302E-2</v>
          </cell>
          <cell r="BE99">
            <v>1.2368566289513633E-2</v>
          </cell>
          <cell r="BF99">
            <v>1.245130320806408E-2</v>
          </cell>
          <cell r="BG99">
            <v>1.2534593577801269E-2</v>
          </cell>
          <cell r="BH99">
            <v>1.261844110092032E-2</v>
          </cell>
          <cell r="BI99">
            <v>1.2702849504381407E-2</v>
          </cell>
          <cell r="BJ99">
            <v>1.2787822540075419E-2</v>
          </cell>
          <cell r="BK99">
            <v>1.287336398499073E-2</v>
          </cell>
          <cell r="BL99">
            <v>1.2959477641381079E-2</v>
          </cell>
        </row>
        <row r="100">
          <cell r="A100" t="str">
            <v>Softbank Corp.-Connected Car</v>
          </cell>
          <cell r="B100" t="str">
            <v>Softbank Corp.</v>
          </cell>
          <cell r="C100" t="str">
            <v>Connected Car</v>
          </cell>
          <cell r="D100" t="str">
            <v>1c</v>
          </cell>
          <cell r="E100">
            <v>7</v>
          </cell>
          <cell r="F100">
            <v>3.3609999999999998E-3</v>
          </cell>
          <cell r="G100">
            <v>6.698E-3</v>
          </cell>
          <cell r="H100">
            <v>9.8790000000000006E-3</v>
          </cell>
          <cell r="I100">
            <v>1.3939E-2</v>
          </cell>
          <cell r="J100">
            <v>1.7812999999999999E-2</v>
          </cell>
          <cell r="K100">
            <v>2.2683999999999999E-2</v>
          </cell>
          <cell r="L100">
            <v>2.9416000000000001E-2</v>
          </cell>
          <cell r="M100">
            <v>3.4554000000000001E-2</v>
          </cell>
          <cell r="N100">
            <v>3.9593999999999997E-2</v>
          </cell>
          <cell r="O100">
            <v>4.7840000000000001E-2</v>
          </cell>
          <cell r="P100">
            <v>5.1394000000000002E-2</v>
          </cell>
          <cell r="Q100">
            <v>4.8929E-2</v>
          </cell>
          <cell r="R100">
            <v>5.5413999999999998E-2</v>
          </cell>
          <cell r="S100">
            <v>5.6522148333333327E-2</v>
          </cell>
          <cell r="T100">
            <v>5.7652457642078186E-2</v>
          </cell>
          <cell r="U100">
            <v>7.2023000000000004E-2</v>
          </cell>
          <cell r="V100">
            <v>7.5506000000000004E-2</v>
          </cell>
          <cell r="W100">
            <v>7.7393649999999994E-2</v>
          </cell>
          <cell r="X100">
            <v>7.9328491249999994E-2</v>
          </cell>
          <cell r="Y100">
            <v>8.1311703531249974E-2</v>
          </cell>
          <cell r="Z100">
            <v>8.3344496119531222E-2</v>
          </cell>
          <cell r="AA100">
            <v>8.5428108522519502E-2</v>
          </cell>
          <cell r="AB100">
            <v>8.7563811235582489E-2</v>
          </cell>
          <cell r="AC100">
            <v>8.9752906516472053E-2</v>
          </cell>
          <cell r="AD100">
            <v>9.199672917938384E-2</v>
          </cell>
          <cell r="AE100">
            <v>9.4296647408868436E-2</v>
          </cell>
          <cell r="AF100">
            <v>9.6654063594090123E-2</v>
          </cell>
          <cell r="AG100">
            <v>9.9070415183942384E-2</v>
          </cell>
          <cell r="AH100">
            <v>0.10154717556354094</v>
          </cell>
          <cell r="AI100">
            <v>0.10408585495262944</v>
          </cell>
          <cell r="AJ100">
            <v>0.10668800132644517</v>
          </cell>
          <cell r="AK100">
            <v>0.10935520135960629</v>
          </cell>
          <cell r="AL100">
            <v>0.11208908139359644</v>
          </cell>
          <cell r="AM100">
            <v>0.11489130842843634</v>
          </cell>
          <cell r="AN100">
            <v>0.11776359113914725</v>
          </cell>
          <cell r="AO100">
            <v>0.12070768091762592</v>
          </cell>
          <cell r="AP100">
            <v>0.12372537294056656</v>
          </cell>
          <cell r="AQ100">
            <v>0.1268185072640807</v>
          </cell>
          <cell r="AR100">
            <v>0.12998896994568271</v>
          </cell>
          <cell r="AS100">
            <v>0.13323869419432477</v>
          </cell>
          <cell r="AT100">
            <v>0.1365696615491829</v>
          </cell>
          <cell r="AU100">
            <v>0.13998390308791245</v>
          </cell>
          <cell r="AV100">
            <v>0.14348350066511026</v>
          </cell>
          <cell r="AW100">
            <v>0.14707058818173799</v>
          </cell>
          <cell r="AX100">
            <v>0.15074735288628141</v>
          </cell>
          <cell r="AY100">
            <v>0.15451603670843844</v>
          </cell>
          <cell r="AZ100">
            <v>0.15837893762614938</v>
          </cell>
          <cell r="BA100">
            <v>0.16233841106680308</v>
          </cell>
          <cell r="BB100">
            <v>0.16639687134347317</v>
          </cell>
          <cell r="BC100">
            <v>0.17055679312705999</v>
          </cell>
          <cell r="BD100">
            <v>0.17482071295523646</v>
          </cell>
          <cell r="BE100">
            <v>0.17919123077911736</v>
          </cell>
          <cell r="BF100">
            <v>0.18367101154859528</v>
          </cell>
          <cell r="BG100">
            <v>0.18826278683731015</v>
          </cell>
          <cell r="BH100">
            <v>0.1929693565082429</v>
          </cell>
          <cell r="BI100">
            <v>0.19779359042094896</v>
          </cell>
          <cell r="BJ100">
            <v>0.20273843018147267</v>
          </cell>
          <cell r="BK100">
            <v>0.20780689093600946</v>
          </cell>
          <cell r="BL100">
            <v>0.21300206320940968</v>
          </cell>
        </row>
        <row r="101">
          <cell r="A101" t="str">
            <v>Spark New Zealand Trading Limited-Connected Car</v>
          </cell>
          <cell r="B101" t="str">
            <v>Spark New Zealand Trading Limited</v>
          </cell>
          <cell r="C101" t="str">
            <v>Connected Car</v>
          </cell>
          <cell r="D101" t="str">
            <v>1c</v>
          </cell>
          <cell r="E101">
            <v>7</v>
          </cell>
          <cell r="F101">
            <v>1.1400000000000001E-4</v>
          </cell>
          <cell r="G101">
            <v>1.1400000000000001E-4</v>
          </cell>
          <cell r="H101">
            <v>1.1400000000000001E-4</v>
          </cell>
          <cell r="I101">
            <v>1.1400000000000001E-4</v>
          </cell>
          <cell r="J101">
            <v>1.1400000000000001E-4</v>
          </cell>
          <cell r="K101">
            <v>1.1400000000000001E-4</v>
          </cell>
          <cell r="L101">
            <v>1.1400000000000001E-4</v>
          </cell>
          <cell r="M101">
            <v>1.12E-4</v>
          </cell>
          <cell r="N101">
            <v>1.12E-4</v>
          </cell>
          <cell r="O101">
            <v>1.12E-4</v>
          </cell>
          <cell r="P101">
            <v>5.5999999999999999E-5</v>
          </cell>
          <cell r="Q101">
            <v>5.5999999999999999E-5</v>
          </cell>
          <cell r="R101">
            <v>5.5999999999999999E-5</v>
          </cell>
          <cell r="S101">
            <v>5.1916935679822281E-5</v>
          </cell>
          <cell r="T101">
            <v>4.8240491219222815E-5</v>
          </cell>
          <cell r="U101">
            <v>5.5000000000000002E-5</v>
          </cell>
          <cell r="V101">
            <v>5.5000000000000002E-5</v>
          </cell>
          <cell r="W101">
            <v>5.4948148148148151E-5</v>
          </cell>
          <cell r="X101">
            <v>5.4896488340192053E-5</v>
          </cell>
          <cell r="Y101">
            <v>5.4845019864858003E-5</v>
          </cell>
          <cell r="Z101">
            <v>5.4793742013506671E-5</v>
          </cell>
          <cell r="AA101">
            <v>5.4742654080123314E-5</v>
          </cell>
          <cell r="AB101">
            <v>5.469175536130805E-5</v>
          </cell>
          <cell r="AC101">
            <v>5.4641045156266165E-5</v>
          </cell>
          <cell r="AD101">
            <v>5.4590522766798516E-5</v>
          </cell>
          <cell r="AE101">
            <v>5.4540187497291852E-5</v>
          </cell>
          <cell r="AF101">
            <v>5.4490038654709298E-5</v>
          </cell>
          <cell r="AG101">
            <v>5.4440075548580738E-5</v>
          </cell>
          <cell r="AH101">
            <v>5.4390297490993407E-5</v>
          </cell>
          <cell r="AI101">
            <v>5.4340703796582318E-5</v>
          </cell>
          <cell r="AJ101">
            <v>5.4291293782520906E-5</v>
          </cell>
          <cell r="AK101">
            <v>5.4242066768511564E-5</v>
          </cell>
          <cell r="AL101">
            <v>5.4193022076776335E-5</v>
          </cell>
          <cell r="AM101">
            <v>5.4144159032047543E-5</v>
          </cell>
          <cell r="AN101">
            <v>5.4095476961558475E-5</v>
          </cell>
          <cell r="AO101">
            <v>5.4046975195034186E-5</v>
          </cell>
          <cell r="AP101">
            <v>5.3998653064682207E-5</v>
          </cell>
          <cell r="AQ101">
            <v>5.3950509905183381E-5</v>
          </cell>
          <cell r="AR101">
            <v>5.3902545053682709E-5</v>
          </cell>
          <cell r="AS101">
            <v>5.3854757849780181E-5</v>
          </cell>
          <cell r="AT101">
            <v>5.3807147635521729E-5</v>
          </cell>
          <cell r="AU101">
            <v>5.3759713755390171E-5</v>
          </cell>
          <cell r="AV101">
            <v>5.3712455556296133E-5</v>
          </cell>
          <cell r="AW101">
            <v>5.3665372387569113E-5</v>
          </cell>
          <cell r="AX101">
            <v>5.3618463600948491E-5</v>
          </cell>
          <cell r="AY101">
            <v>5.3571728550574605E-5</v>
          </cell>
          <cell r="AZ101">
            <v>5.3525166592979883E-5</v>
          </cell>
          <cell r="BA101">
            <v>5.3478777087079965E-5</v>
          </cell>
          <cell r="BB101">
            <v>5.3432559394164846E-5</v>
          </cell>
          <cell r="BC101">
            <v>5.3386512877890162E-5</v>
          </cell>
          <cell r="BD101">
            <v>5.3340636904268353E-5</v>
          </cell>
          <cell r="BE101">
            <v>5.3294800352681104E-5</v>
          </cell>
          <cell r="BF101">
            <v>5.3249003189252368E-5</v>
          </cell>
          <cell r="BG101">
            <v>5.3203245380135202E-5</v>
          </cell>
          <cell r="BH101">
            <v>5.315752689151175E-5</v>
          </cell>
          <cell r="BI101">
            <v>5.3111847689593216E-5</v>
          </cell>
          <cell r="BJ101">
            <v>5.3066207740619842E-5</v>
          </cell>
          <cell r="BK101">
            <v>5.3020607010860878E-5</v>
          </cell>
          <cell r="BL101">
            <v>5.2975045466614564E-5</v>
          </cell>
        </row>
        <row r="102">
          <cell r="A102" t="str">
            <v>Taiwan Mobile Co., Ltd.-Connected Car</v>
          </cell>
          <cell r="B102" t="str">
            <v>Taiwan Mobile Co., Ltd.</v>
          </cell>
          <cell r="C102" t="str">
            <v>Connected Car</v>
          </cell>
          <cell r="D102" t="str">
            <v>v2</v>
          </cell>
          <cell r="E102">
            <v>7</v>
          </cell>
          <cell r="F102">
            <v>5.2300000000000003E-4</v>
          </cell>
          <cell r="G102">
            <v>6.02E-4</v>
          </cell>
          <cell r="H102">
            <v>7.1199999999999996E-4</v>
          </cell>
          <cell r="I102">
            <v>7.9600000000000005E-4</v>
          </cell>
          <cell r="J102">
            <v>8.2299999999999995E-4</v>
          </cell>
          <cell r="K102">
            <v>8.83E-4</v>
          </cell>
          <cell r="L102">
            <v>8.9999999999999998E-4</v>
          </cell>
          <cell r="M102">
            <v>9.1200000000000005E-4</v>
          </cell>
          <cell r="N102">
            <v>9.19E-4</v>
          </cell>
          <cell r="O102">
            <v>1.0250000000000001E-3</v>
          </cell>
          <cell r="P102">
            <v>1.029E-3</v>
          </cell>
          <cell r="Q102">
            <v>1.0499999999999999E-3</v>
          </cell>
          <cell r="R102">
            <v>1.0859999999999999E-3</v>
          </cell>
          <cell r="S102">
            <v>1.10772E-3</v>
          </cell>
          <cell r="T102">
            <v>1.1298744000000002E-3</v>
          </cell>
          <cell r="U102">
            <v>1.255E-3</v>
          </cell>
          <cell r="V102">
            <v>1.255E-3</v>
          </cell>
          <cell r="W102">
            <v>1.286375E-3</v>
          </cell>
          <cell r="X102">
            <v>1.3185343749999999E-3</v>
          </cell>
          <cell r="Y102">
            <v>1.3514977343749999E-3</v>
          </cell>
          <cell r="Z102">
            <v>1.3852851777343749E-3</v>
          </cell>
          <cell r="AA102">
            <v>1.4199173071777341E-3</v>
          </cell>
          <cell r="AB102">
            <v>1.4554152398571774E-3</v>
          </cell>
          <cell r="AC102">
            <v>1.4918006208536067E-3</v>
          </cell>
          <cell r="AD102">
            <v>1.5290956363749467E-3</v>
          </cell>
          <cell r="AE102">
            <v>1.5673230272843202E-3</v>
          </cell>
          <cell r="AF102">
            <v>1.6065061029664281E-3</v>
          </cell>
          <cell r="AG102">
            <v>1.6466687555405886E-3</v>
          </cell>
          <cell r="AH102">
            <v>1.6878354744291032E-3</v>
          </cell>
          <cell r="AI102">
            <v>1.7300313612898304E-3</v>
          </cell>
          <cell r="AJ102">
            <v>1.7732821453220761E-3</v>
          </cell>
          <cell r="AK102">
            <v>1.8176141989551279E-3</v>
          </cell>
          <cell r="AL102">
            <v>1.863054553929006E-3</v>
          </cell>
          <cell r="AM102">
            <v>1.909630917777231E-3</v>
          </cell>
          <cell r="AN102">
            <v>1.9573716907216616E-3</v>
          </cell>
          <cell r="AO102">
            <v>2.006305982989703E-3</v>
          </cell>
          <cell r="AP102">
            <v>2.056463632564445E-3</v>
          </cell>
          <cell r="AQ102">
            <v>2.107875223378556E-3</v>
          </cell>
          <cell r="AR102">
            <v>2.16057210396302E-3</v>
          </cell>
          <cell r="AS102">
            <v>2.2145864065620949E-3</v>
          </cell>
          <cell r="AT102">
            <v>2.2699510667261468E-3</v>
          </cell>
          <cell r="AU102">
            <v>2.3266998433943004E-3</v>
          </cell>
          <cell r="AV102">
            <v>2.3848673394791576E-3</v>
          </cell>
          <cell r="AW102">
            <v>2.4444890229661366E-3</v>
          </cell>
          <cell r="AX102">
            <v>2.50560124854029E-3</v>
          </cell>
          <cell r="AY102">
            <v>2.5682412797537967E-3</v>
          </cell>
          <cell r="AZ102">
            <v>2.6324473117476416E-3</v>
          </cell>
          <cell r="BA102">
            <v>2.6982584945413322E-3</v>
          </cell>
          <cell r="BB102">
            <v>2.7657149569048651E-3</v>
          </cell>
          <cell r="BC102">
            <v>2.8348578308274863E-3</v>
          </cell>
          <cell r="BD102">
            <v>2.9057292765981733E-3</v>
          </cell>
          <cell r="BE102">
            <v>2.9783725085131274E-3</v>
          </cell>
          <cell r="BF102">
            <v>3.0528318212259555E-3</v>
          </cell>
          <cell r="BG102">
            <v>3.1291526167566042E-3</v>
          </cell>
          <cell r="BH102">
            <v>3.2073814321755189E-3</v>
          </cell>
          <cell r="BI102">
            <v>3.2875659679799064E-3</v>
          </cell>
          <cell r="BJ102">
            <v>3.3697551171794037E-3</v>
          </cell>
          <cell r="BK102">
            <v>3.4539989951088883E-3</v>
          </cell>
          <cell r="BL102">
            <v>3.5403489699866101E-3</v>
          </cell>
        </row>
        <row r="103">
          <cell r="A103" t="str">
            <v>TEF ESP Migrated-Connected Car</v>
          </cell>
          <cell r="B103" t="str">
            <v>TEF ESP Migrated</v>
          </cell>
          <cell r="C103" t="str">
            <v>Connected Car</v>
          </cell>
          <cell r="D103" t="str">
            <v>1c</v>
          </cell>
          <cell r="E103">
            <v>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</row>
        <row r="104">
          <cell r="A104" t="str">
            <v>Telcel M2M-Connected Car</v>
          </cell>
          <cell r="B104" t="str">
            <v>Telcel M2M</v>
          </cell>
          <cell r="C104" t="str">
            <v>Connected Car</v>
          </cell>
          <cell r="D104" t="str">
            <v>1c</v>
          </cell>
          <cell r="E104">
            <v>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</row>
        <row r="105">
          <cell r="A105" t="str">
            <v>Tele2 Severige AB-Connected Car</v>
          </cell>
          <cell r="B105" t="str">
            <v>Tele2 Severige AB</v>
          </cell>
          <cell r="C105" t="str">
            <v>Connected Car</v>
          </cell>
          <cell r="D105" t="str">
            <v>1c</v>
          </cell>
          <cell r="E105">
            <v>3</v>
          </cell>
          <cell r="F105">
            <v>1.8000000000000001E-4</v>
          </cell>
          <cell r="G105">
            <v>1.5699999999999999E-4</v>
          </cell>
          <cell r="H105">
            <v>1.5699999999999999E-4</v>
          </cell>
          <cell r="I105">
            <v>1.56E-4</v>
          </cell>
          <cell r="J105">
            <v>1.5699999999999999E-4</v>
          </cell>
          <cell r="K105">
            <v>1.56E-4</v>
          </cell>
          <cell r="L105">
            <v>1.6699999999999999E-4</v>
          </cell>
          <cell r="M105">
            <v>1.64E-4</v>
          </cell>
          <cell r="N105">
            <v>1.07E-4</v>
          </cell>
          <cell r="O105">
            <v>8.7000000000000001E-5</v>
          </cell>
          <cell r="P105">
            <v>8.7000000000000001E-5</v>
          </cell>
          <cell r="Q105">
            <v>5.5999999999999999E-5</v>
          </cell>
          <cell r="R105">
            <v>5.7000000000000003E-5</v>
          </cell>
          <cell r="S105">
            <v>5.0272748343884177E-5</v>
          </cell>
          <cell r="T105">
            <v>4.4339460106096652E-5</v>
          </cell>
          <cell r="U105">
            <v>8.7000000000000001E-5</v>
          </cell>
          <cell r="V105">
            <v>6.0999999999999999E-5</v>
          </cell>
          <cell r="W105">
            <v>5.9702211982078706E-5</v>
          </cell>
          <cell r="X105">
            <v>5.8432034681197745E-5</v>
          </cell>
          <cell r="Y105">
            <v>5.7188880673459724E-5</v>
          </cell>
          <cell r="Z105">
            <v>5.597217503253601E-5</v>
          </cell>
          <cell r="AA105">
            <v>5.4781355063778329E-5</v>
          </cell>
          <cell r="AB105">
            <v>5.361587004398712E-5</v>
          </cell>
          <cell r="AC105">
            <v>5.2475180966716447E-5</v>
          </cell>
          <cell r="AD105">
            <v>5.1358760292997496E-5</v>
          </cell>
          <cell r="AE105">
            <v>5.0266091707365622E-5</v>
          </cell>
          <cell r="AF105">
            <v>4.9196669879077889E-5</v>
          </cell>
          <cell r="AG105">
            <v>4.8150000228410733E-5</v>
          </cell>
          <cell r="AH105">
            <v>4.7125598697929767E-5</v>
          </cell>
          <cell r="AI105">
            <v>4.6122991528625823E-5</v>
          </cell>
          <cell r="AJ105">
            <v>4.5141715040813764E-5</v>
          </cell>
          <cell r="AK105">
            <v>4.4181315419692693E-5</v>
          </cell>
          <cell r="AL105">
            <v>4.3241348505468456E-5</v>
          </cell>
          <cell r="AM105">
            <v>4.2321379587941317E-5</v>
          </cell>
          <cell r="AN105">
            <v>4.1420983205463788E-5</v>
          </cell>
          <cell r="AO105">
            <v>4.0539742948175758E-5</v>
          </cell>
          <cell r="AP105">
            <v>3.9677251265425729E-5</v>
          </cell>
          <cell r="AQ105">
            <v>3.8833109277289304E-5</v>
          </cell>
          <cell r="AR105">
            <v>3.8006926590097593E-5</v>
          </cell>
          <cell r="AS105">
            <v>3.7198321115890333E-5</v>
          </cell>
          <cell r="AT105">
            <v>3.640691889571015E-5</v>
          </cell>
          <cell r="AU105">
            <v>3.56323539266563E-5</v>
          </cell>
          <cell r="AV105">
            <v>3.4874267992617855E-5</v>
          </cell>
          <cell r="AW105">
            <v>3.4132310498608092E-5</v>
          </cell>
          <cell r="AX105">
            <v>3.3406138308623457E-5</v>
          </cell>
          <cell r="AY105">
            <v>3.2695415586952097E-5</v>
          </cell>
          <cell r="AZ105">
            <v>3.1999813642858597E-5</v>
          </cell>
          <cell r="BA105">
            <v>3.1319010778573085E-5</v>
          </cell>
          <cell r="BB105">
            <v>3.0652692140514394E-5</v>
          </cell>
          <cell r="BC105">
            <v>3.0000549573678497E-5</v>
          </cell>
          <cell r="BD105">
            <v>2.936228147912483E-5</v>
          </cell>
          <cell r="BE105">
            <v>2.8737592674494659E-5</v>
          </cell>
          <cell r="BF105">
            <v>2.8126194257496924E-5</v>
          </cell>
          <cell r="BG105">
            <v>2.7527803472298462E-5</v>
          </cell>
          <cell r="BH105">
            <v>2.6942143578756805E-5</v>
          </cell>
          <cell r="BI105">
            <v>2.6368943724435074E-5</v>
          </cell>
          <cell r="BJ105">
            <v>2.5807938819339786E-5</v>
          </cell>
          <cell r="BK105">
            <v>2.5258869413323643E-5</v>
          </cell>
          <cell r="BL105">
            <v>2.4721481576096593E-5</v>
          </cell>
        </row>
        <row r="106">
          <cell r="A106" t="str">
            <v>Telecom Italia Digital Solutions S.P.A.-Connected Car</v>
          </cell>
          <cell r="B106" t="str">
            <v>Telecom Italia Digital Solutions S.P.A.</v>
          </cell>
          <cell r="C106" t="str">
            <v>Connected Car</v>
          </cell>
          <cell r="D106" t="str">
            <v>v2</v>
          </cell>
          <cell r="E106">
            <v>3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</row>
        <row r="107">
          <cell r="A107" t="str">
            <v>Telecom Personal S.A.-Connected Car</v>
          </cell>
          <cell r="B107" t="str">
            <v>Telecom Personal S.A.</v>
          </cell>
          <cell r="C107" t="str">
            <v>Connected Car</v>
          </cell>
          <cell r="D107" t="str">
            <v>1c</v>
          </cell>
          <cell r="E107">
            <v>7</v>
          </cell>
          <cell r="F107">
            <v>0.106601</v>
          </cell>
          <cell r="G107">
            <v>9.1238E-2</v>
          </cell>
          <cell r="H107">
            <v>0.137185</v>
          </cell>
          <cell r="I107">
            <v>9.5776E-2</v>
          </cell>
          <cell r="J107">
            <v>0.111293</v>
          </cell>
          <cell r="K107">
            <v>0.108525</v>
          </cell>
          <cell r="L107">
            <v>0.15709999999999999</v>
          </cell>
          <cell r="M107">
            <v>0.12163300000000001</v>
          </cell>
          <cell r="N107">
            <v>0.117325</v>
          </cell>
          <cell r="O107">
            <v>0.106798</v>
          </cell>
          <cell r="P107">
            <v>9.8989999999999995E-2</v>
          </cell>
          <cell r="Q107">
            <v>0.105973</v>
          </cell>
          <cell r="R107">
            <v>0.11199000000000001</v>
          </cell>
          <cell r="S107">
            <v>0.10664459448483019</v>
          </cell>
          <cell r="T107">
            <v>0.10160655483096917</v>
          </cell>
          <cell r="U107">
            <v>0.12926299999999999</v>
          </cell>
          <cell r="V107">
            <v>0.12529399999999999</v>
          </cell>
          <cell r="W107">
            <v>0.12905282000000001</v>
          </cell>
          <cell r="X107">
            <v>0.13292440460000002</v>
          </cell>
          <cell r="Y107">
            <v>0.13691213673800004</v>
          </cell>
          <cell r="Z107">
            <v>0.14101950084014003</v>
          </cell>
          <cell r="AA107">
            <v>0.14525008586534424</v>
          </cell>
          <cell r="AB107">
            <v>0.14960758844130456</v>
          </cell>
          <cell r="AC107">
            <v>0.1540958160945437</v>
          </cell>
          <cell r="AD107">
            <v>0.15871869057738</v>
          </cell>
          <cell r="AE107">
            <v>0.16348025129470142</v>
          </cell>
          <cell r="AF107">
            <v>0.16838465883354245</v>
          </cell>
          <cell r="AG107">
            <v>0.17343619859854872</v>
          </cell>
          <cell r="AH107">
            <v>0.17863928455650521</v>
          </cell>
          <cell r="AI107">
            <v>0.18399846309320034</v>
          </cell>
          <cell r="AJ107">
            <v>0.18951841698599639</v>
          </cell>
          <cell r="AK107">
            <v>0.19520396949557628</v>
          </cell>
          <cell r="AL107">
            <v>0.20106008858044355</v>
          </cell>
          <cell r="AM107">
            <v>0.20709189123785685</v>
          </cell>
          <cell r="AN107">
            <v>0.21330464797499255</v>
          </cell>
          <cell r="AO107">
            <v>0.21970378741424235</v>
          </cell>
          <cell r="AP107">
            <v>0.2262949010366696</v>
          </cell>
          <cell r="AQ107">
            <v>0.23308374806776971</v>
          </cell>
          <cell r="AR107">
            <v>0.24007626050980282</v>
          </cell>
          <cell r="AS107">
            <v>0.24727854832509694</v>
          </cell>
          <cell r="AT107">
            <v>0.25469690477484985</v>
          </cell>
          <cell r="AU107">
            <v>0.26233781191809535</v>
          </cell>
          <cell r="AV107">
            <v>0.27020794627563821</v>
          </cell>
          <cell r="AW107">
            <v>0.27831418466390734</v>
          </cell>
          <cell r="AX107">
            <v>0.28666361020382458</v>
          </cell>
          <cell r="AY107">
            <v>0.29526351850993932</v>
          </cell>
          <cell r="AZ107">
            <v>0.30412142406523751</v>
          </cell>
          <cell r="BA107">
            <v>0.31324506678719466</v>
          </cell>
          <cell r="BB107">
            <v>0.32264241879081051</v>
          </cell>
          <cell r="BC107">
            <v>0.33232169135453482</v>
          </cell>
          <cell r="BD107">
            <v>0.34229134209517087</v>
          </cell>
          <cell r="BE107">
            <v>0.35256008235802599</v>
          </cell>
          <cell r="BF107">
            <v>0.36313688482876677</v>
          </cell>
          <cell r="BG107">
            <v>0.37403099137362977</v>
          </cell>
          <cell r="BH107">
            <v>0.38525192111483869</v>
          </cell>
          <cell r="BI107">
            <v>0.39680947874828387</v>
          </cell>
          <cell r="BJ107">
            <v>0.40871376311073238</v>
          </cell>
          <cell r="BK107">
            <v>0.42097517600405437</v>
          </cell>
          <cell r="BL107">
            <v>0.43360443128417603</v>
          </cell>
        </row>
        <row r="108">
          <cell r="A108" t="str">
            <v>Telefonica - TMS-Connected Car</v>
          </cell>
          <cell r="B108" t="str">
            <v>Telefonica - TMS</v>
          </cell>
          <cell r="C108" t="str">
            <v>Connected Car</v>
          </cell>
          <cell r="D108" t="str">
            <v>1c</v>
          </cell>
          <cell r="E108">
            <v>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</row>
        <row r="109">
          <cell r="A109" t="str">
            <v>Telefonica ES-Connected Car</v>
          </cell>
          <cell r="B109" t="str">
            <v>Telefonica ES</v>
          </cell>
          <cell r="C109" t="str">
            <v>Connected Car</v>
          </cell>
          <cell r="D109" t="str">
            <v>1c</v>
          </cell>
          <cell r="E109">
            <v>1</v>
          </cell>
          <cell r="F109">
            <v>1.3073E-2</v>
          </cell>
          <cell r="G109">
            <v>1.3106E-2</v>
          </cell>
          <cell r="H109">
            <v>1.3958999999999999E-2</v>
          </cell>
          <cell r="I109">
            <v>1.3983000000000001E-2</v>
          </cell>
          <cell r="J109">
            <v>1.4227999999999999E-2</v>
          </cell>
          <cell r="K109">
            <v>1.4917E-2</v>
          </cell>
          <cell r="L109">
            <v>1.5629000000000001E-2</v>
          </cell>
          <cell r="M109">
            <v>1.5907000000000001E-2</v>
          </cell>
          <cell r="N109">
            <v>1.6192000000000002E-2</v>
          </cell>
          <cell r="O109">
            <v>1.6317999999999999E-2</v>
          </cell>
          <cell r="P109">
            <v>1.6265000000000002E-2</v>
          </cell>
          <cell r="Q109">
            <v>1.6722999999999998E-2</v>
          </cell>
          <cell r="R109">
            <v>1.7697999999999998E-2</v>
          </cell>
          <cell r="S109">
            <v>1.7959850427488808E-2</v>
          </cell>
          <cell r="T109">
            <v>1.8226430085809125E-2</v>
          </cell>
          <cell r="U109">
            <v>1.9549E-2</v>
          </cell>
          <cell r="V109">
            <v>2.0007E-2</v>
          </cell>
          <cell r="W109">
            <v>2.0533153434214951E-2</v>
          </cell>
          <cell r="X109">
            <v>2.1075004603184955E-2</v>
          </cell>
          <cell r="Y109">
            <v>2.16330243370563E-2</v>
          </cell>
          <cell r="Z109">
            <v>2.2207697590760106E-2</v>
          </cell>
          <cell r="AA109">
            <v>2.2799523867755765E-2</v>
          </cell>
          <cell r="AB109">
            <v>2.340901765648665E-2</v>
          </cell>
          <cell r="AC109">
            <v>2.4036708879929494E-2</v>
          </cell>
          <cell r="AD109">
            <v>2.4683143358630245E-2</v>
          </cell>
          <cell r="AE109">
            <v>2.5348883287630995E-2</v>
          </cell>
          <cell r="AF109">
            <v>2.6034507727704735E-2</v>
          </cell>
          <cell r="AG109">
            <v>2.6740613111327138E-2</v>
          </cell>
          <cell r="AH109">
            <v>2.7467813763827495E-2</v>
          </cell>
          <cell r="AI109">
            <v>2.8216742440174188E-2</v>
          </cell>
          <cell r="AJ109">
            <v>2.898805087786371E-2</v>
          </cell>
          <cell r="AK109">
            <v>2.9782410366396374E-2</v>
          </cell>
          <cell r="AL109">
            <v>3.0600512333836285E-2</v>
          </cell>
          <cell r="AM109">
            <v>3.1443068950968121E-2</v>
          </cell>
          <cell r="AN109">
            <v>3.2310813753578582E-2</v>
          </cell>
          <cell r="AO109">
            <v>3.3204502283406337E-2</v>
          </cell>
          <cell r="AP109">
            <v>3.412491274832042E-2</v>
          </cell>
          <cell r="AQ109">
            <v>3.5072846702304004E-2</v>
          </cell>
          <cell r="AR109">
            <v>3.6049129745837703E-2</v>
          </cell>
          <cell r="AS109">
            <v>3.7054612247294304E-2</v>
          </cell>
          <cell r="AT109">
            <v>3.8090170085975428E-2</v>
          </cell>
          <cell r="AU109">
            <v>3.9156705417439285E-2</v>
          </cell>
          <cell r="AV109">
            <v>4.0255147461788099E-2</v>
          </cell>
          <cell r="AW109">
            <v>4.1386453315604421E-2</v>
          </cell>
          <cell r="AX109">
            <v>4.2551608788245356E-2</v>
          </cell>
          <cell r="AY109">
            <v>4.3751629263225615E-2</v>
          </cell>
          <cell r="AZ109">
            <v>4.4987560585442149E-2</v>
          </cell>
          <cell r="BA109">
            <v>4.6260479975015423E-2</v>
          </cell>
          <cell r="BB109">
            <v>4.7571496968546026E-2</v>
          </cell>
          <cell r="BC109">
            <v>4.8921754388608879E-2</v>
          </cell>
          <cell r="BD109">
            <v>5.0312429342332397E-2</v>
          </cell>
          <cell r="BE109">
            <v>5.1742636337600283E-2</v>
          </cell>
          <cell r="BF109">
            <v>5.3213499132559239E-2</v>
          </cell>
          <cell r="BG109">
            <v>5.472617342988307E-2</v>
          </cell>
          <cell r="BH109">
            <v>5.6281847784844234E-2</v>
          </cell>
          <cell r="BI109">
            <v>5.7881744539198705E-2</v>
          </cell>
          <cell r="BJ109">
            <v>5.9527120781617947E-2</v>
          </cell>
          <cell r="BK109">
            <v>6.1219269335422592E-2</v>
          </cell>
          <cell r="BL109">
            <v>6.2959519774393957E-2</v>
          </cell>
        </row>
        <row r="110">
          <cell r="A110" t="str">
            <v>Telefonica USA-Connected Car</v>
          </cell>
          <cell r="B110" t="str">
            <v>Telefonica USA</v>
          </cell>
          <cell r="C110" t="str">
            <v>Connected Car</v>
          </cell>
          <cell r="D110" t="str">
            <v>1c</v>
          </cell>
          <cell r="E110">
            <v>1</v>
          </cell>
          <cell r="F110">
            <v>0.20104900000000001</v>
          </cell>
          <cell r="G110">
            <v>0.20152500000000001</v>
          </cell>
          <cell r="H110">
            <v>0.20177100000000001</v>
          </cell>
          <cell r="I110">
            <v>0.20227300000000001</v>
          </cell>
          <cell r="J110">
            <v>0.20263700000000001</v>
          </cell>
          <cell r="K110">
            <v>0.203009</v>
          </cell>
          <cell r="L110">
            <v>0.20322000000000001</v>
          </cell>
          <cell r="M110">
            <v>0.202957</v>
          </cell>
          <cell r="N110">
            <v>0.20333100000000001</v>
          </cell>
          <cell r="O110">
            <v>0.20408200000000001</v>
          </cell>
          <cell r="P110">
            <v>0.20483100000000001</v>
          </cell>
          <cell r="Q110">
            <v>0.20533199999999999</v>
          </cell>
          <cell r="R110">
            <v>0.20575199999999999</v>
          </cell>
          <cell r="S110">
            <v>0.2061584701254526</v>
          </cell>
          <cell r="T110">
            <v>0.20657683767406385</v>
          </cell>
          <cell r="U110">
            <v>0.20732300000000001</v>
          </cell>
          <cell r="V110">
            <v>0.20752699999999999</v>
          </cell>
          <cell r="W110">
            <v>0.20810432492819875</v>
          </cell>
          <cell r="X110">
            <v>0.20869882469831563</v>
          </cell>
          <cell r="Y110">
            <v>0.2093110145513544</v>
          </cell>
          <cell r="Z110">
            <v>0.20994142518554876</v>
          </cell>
          <cell r="AA110">
            <v>0.21059060322007933</v>
          </cell>
          <cell r="AB110">
            <v>0.211259111672702</v>
          </cell>
          <cell r="AC110">
            <v>0.21194753045170522</v>
          </cell>
          <cell r="AD110">
            <v>0.21265645686262608</v>
          </cell>
          <cell r="AE110">
            <v>0.21338650613016757</v>
          </cell>
          <cell r="AF110">
            <v>0.21413831193577365</v>
          </cell>
          <cell r="AG110">
            <v>0.21491252697133156</v>
          </cell>
          <cell r="AH110">
            <v>0.21570982350948506</v>
          </cell>
          <cell r="AI110">
            <v>0.21653089399105702</v>
          </cell>
          <cell r="AJ110">
            <v>0.21737645163009489</v>
          </cell>
          <cell r="AK110">
            <v>0.21824723103706758</v>
          </cell>
          <cell r="AL110">
            <v>0.21914398886075778</v>
          </cell>
          <cell r="AM110">
            <v>0.22006750444941162</v>
          </cell>
          <cell r="AN110">
            <v>0.22101858053172255</v>
          </cell>
          <cell r="AO110">
            <v>0.22199804391824463</v>
          </cell>
          <cell r="AP110">
            <v>0.22300674622384845</v>
          </cell>
          <cell r="AQ110">
            <v>0.22404556461185066</v>
          </cell>
          <cell r="AR110">
            <v>0.22511540256046719</v>
          </cell>
          <cell r="AS110">
            <v>0.22621719065226054</v>
          </cell>
          <cell r="AT110">
            <v>0.22735188738726969</v>
          </cell>
          <cell r="AU110">
            <v>0.22852048002053493</v>
          </cell>
          <cell r="AV110">
            <v>0.22972398542474751</v>
          </cell>
          <cell r="AW110">
            <v>0.23096345097877941</v>
          </cell>
          <cell r="AX110">
            <v>0.23223995548286849</v>
          </cell>
          <cell r="AY110">
            <v>0.23355461010125977</v>
          </cell>
          <cell r="AZ110">
            <v>0.23490855933312552</v>
          </cell>
          <cell r="BA110">
            <v>0.23630298201261296</v>
          </cell>
          <cell r="BB110">
            <v>0.2377390923388937</v>
          </cell>
          <cell r="BC110">
            <v>0.23921814093711444</v>
          </cell>
          <cell r="BD110">
            <v>0.24074141595117596</v>
          </cell>
          <cell r="BE110">
            <v>0.24227439075957319</v>
          </cell>
          <cell r="BF110">
            <v>0.24381712712791595</v>
          </cell>
          <cell r="BG110">
            <v>0.2453696872151204</v>
          </cell>
          <cell r="BH110">
            <v>0.24693213357591345</v>
          </cell>
          <cell r="BI110">
            <v>0.2485045291633533</v>
          </cell>
          <cell r="BJ110">
            <v>0.25008693733136578</v>
          </cell>
          <cell r="BK110">
            <v>0.25167942183729702</v>
          </cell>
          <cell r="BL110">
            <v>0.2532820468444823</v>
          </cell>
        </row>
        <row r="111">
          <cell r="A111" t="str">
            <v>Telefonica Vivo Brasil-Connected Car</v>
          </cell>
          <cell r="B111" t="str">
            <v>Telefonica Vivo Brasil</v>
          </cell>
          <cell r="C111" t="str">
            <v>Connected Car</v>
          </cell>
          <cell r="D111" t="str">
            <v>1c</v>
          </cell>
          <cell r="E111">
            <v>7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</row>
        <row r="112">
          <cell r="A112" t="str">
            <v>Telenor Connexion AB - EUR-Connected Car</v>
          </cell>
          <cell r="B112" t="str">
            <v>Telenor Connexion AB - EUR</v>
          </cell>
          <cell r="C112" t="str">
            <v>Connected Car</v>
          </cell>
          <cell r="D112" t="str">
            <v>1c</v>
          </cell>
          <cell r="E112">
            <v>3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</row>
        <row r="113">
          <cell r="A113" t="str">
            <v>Telenor Norway-Connected Car</v>
          </cell>
          <cell r="B113" t="str">
            <v>Telenor Norway</v>
          </cell>
          <cell r="C113" t="str">
            <v>Connected Car</v>
          </cell>
          <cell r="D113" t="str">
            <v>FS</v>
          </cell>
          <cell r="E113">
            <v>3</v>
          </cell>
          <cell r="F113">
            <v>1.8957000000000002E-2</v>
          </cell>
          <cell r="G113">
            <v>1.9637999999999999E-2</v>
          </cell>
          <cell r="H113">
            <v>2.1427999999999999E-2</v>
          </cell>
          <cell r="I113">
            <v>2.2780999999999999E-2</v>
          </cell>
          <cell r="J113">
            <v>2.2841E-2</v>
          </cell>
          <cell r="K113">
            <v>2.4285999999999999E-2</v>
          </cell>
          <cell r="L113">
            <v>2.5506999999999998E-2</v>
          </cell>
          <cell r="M113">
            <v>2.6259999999999999E-2</v>
          </cell>
          <cell r="N113">
            <v>2.6783000000000001E-2</v>
          </cell>
          <cell r="O113">
            <v>2.7557000000000002E-2</v>
          </cell>
          <cell r="P113">
            <v>2.8951000000000001E-2</v>
          </cell>
          <cell r="Q113">
            <v>3.0842000000000001E-2</v>
          </cell>
          <cell r="R113">
            <v>3.0917E-2</v>
          </cell>
          <cell r="S113">
            <v>3.1666029429973111E-2</v>
          </cell>
          <cell r="T113">
            <v>3.2433205675192388E-2</v>
          </cell>
          <cell r="U113">
            <v>3.3453999999999998E-2</v>
          </cell>
          <cell r="V113">
            <v>3.4862999999999998E-2</v>
          </cell>
          <cell r="W113">
            <v>3.5908889999999999E-2</v>
          </cell>
          <cell r="X113">
            <v>3.6986156700000002E-2</v>
          </cell>
          <cell r="Y113">
            <v>3.8095741401E-2</v>
          </cell>
          <cell r="Z113">
            <v>3.9238613643030003E-2</v>
          </cell>
          <cell r="AA113">
            <v>4.0415772052320907E-2</v>
          </cell>
          <cell r="AB113">
            <v>4.1628245213890538E-2</v>
          </cell>
          <cell r="AC113">
            <v>4.2877092570307251E-2</v>
          </cell>
          <cell r="AD113">
            <v>4.4163405347416466E-2</v>
          </cell>
          <cell r="AE113">
            <v>4.5488307507838964E-2</v>
          </cell>
          <cell r="AF113">
            <v>4.6852956733074137E-2</v>
          </cell>
          <cell r="AG113">
            <v>4.8258545435066358E-2</v>
          </cell>
          <cell r="AH113">
            <v>4.9706301798118351E-2</v>
          </cell>
          <cell r="AI113">
            <v>5.1197490852061905E-2</v>
          </cell>
          <cell r="AJ113">
            <v>5.2733415577623767E-2</v>
          </cell>
          <cell r="AK113">
            <v>5.4315418044952476E-2</v>
          </cell>
          <cell r="AL113">
            <v>5.5944880586301059E-2</v>
          </cell>
          <cell r="AM113">
            <v>5.7623227003890089E-2</v>
          </cell>
          <cell r="AN113">
            <v>5.93519238140068E-2</v>
          </cell>
          <cell r="AO113">
            <v>6.1132481528426999E-2</v>
          </cell>
          <cell r="AP113">
            <v>6.2966455974279814E-2</v>
          </cell>
          <cell r="AQ113">
            <v>6.4855449653508215E-2</v>
          </cell>
          <cell r="AR113">
            <v>6.6801113143113461E-2</v>
          </cell>
          <cell r="AS113">
            <v>6.8805146537406867E-2</v>
          </cell>
          <cell r="AT113">
            <v>7.086930093352907E-2</v>
          </cell>
          <cell r="AU113">
            <v>7.2995379961534948E-2</v>
          </cell>
          <cell r="AV113">
            <v>7.5185241360381003E-2</v>
          </cell>
          <cell r="AW113">
            <v>7.7440798601192434E-2</v>
          </cell>
          <cell r="AX113">
            <v>7.9764022559228209E-2</v>
          </cell>
          <cell r="AY113">
            <v>8.2156943236005059E-2</v>
          </cell>
          <cell r="AZ113">
            <v>8.4621651533085207E-2</v>
          </cell>
          <cell r="BA113">
            <v>8.7160301079077782E-2</v>
          </cell>
          <cell r="BB113">
            <v>8.9775110111450104E-2</v>
          </cell>
          <cell r="BC113">
            <v>9.2468363414793614E-2</v>
          </cell>
          <cell r="BD113">
            <v>9.5242414317237414E-2</v>
          </cell>
          <cell r="BE113">
            <v>9.8099686746754525E-2</v>
          </cell>
          <cell r="BF113">
            <v>0.10104267734915715</v>
          </cell>
          <cell r="BG113">
            <v>0.10407395766963184</v>
          </cell>
          <cell r="BH113">
            <v>0.10719617639972077</v>
          </cell>
          <cell r="BI113">
            <v>0.11041206169171237</v>
          </cell>
          <cell r="BJ113">
            <v>0.11372442354246372</v>
          </cell>
          <cell r="BK113">
            <v>0.11713615624873761</v>
          </cell>
          <cell r="BL113">
            <v>0.12065024093619971</v>
          </cell>
        </row>
        <row r="114">
          <cell r="A114" t="str">
            <v>Telkomsel-Connected Car</v>
          </cell>
          <cell r="B114" t="str">
            <v>Telkomsel</v>
          </cell>
          <cell r="C114" t="str">
            <v>Connected Car</v>
          </cell>
          <cell r="D114" t="str">
            <v>v2</v>
          </cell>
          <cell r="E114">
            <v>7</v>
          </cell>
          <cell r="F114">
            <v>3.0000000000000001E-5</v>
          </cell>
          <cell r="G114">
            <v>3.0000000000000001E-5</v>
          </cell>
          <cell r="H114">
            <v>3.0000000000000001E-5</v>
          </cell>
          <cell r="I114">
            <v>3.0000000000000001E-5</v>
          </cell>
          <cell r="J114">
            <v>3.0000000000000001E-5</v>
          </cell>
          <cell r="K114">
            <v>3.0000000000000001E-5</v>
          </cell>
          <cell r="L114">
            <v>3.0000000000000001E-5</v>
          </cell>
          <cell r="M114">
            <v>3.0000000000000001E-5</v>
          </cell>
          <cell r="N114">
            <v>3.0000000000000001E-5</v>
          </cell>
          <cell r="O114">
            <v>3.0000000000000001E-5</v>
          </cell>
          <cell r="P114">
            <v>3.0000000000000001E-5</v>
          </cell>
          <cell r="Q114">
            <v>3.0000000000000001E-5</v>
          </cell>
          <cell r="R114">
            <v>3.0000000000000001E-5</v>
          </cell>
          <cell r="S114">
            <v>3.0000000000000001E-5</v>
          </cell>
          <cell r="T114">
            <v>3.0000000000000001E-5</v>
          </cell>
          <cell r="U114">
            <v>1.0000000000000001E-5</v>
          </cell>
          <cell r="V114">
            <v>1.0000000000000001E-5</v>
          </cell>
          <cell r="W114">
            <v>1.0000000000000001E-5</v>
          </cell>
          <cell r="X114">
            <v>1.0000000000000001E-5</v>
          </cell>
          <cell r="Y114">
            <v>1.0000000000000001E-5</v>
          </cell>
          <cell r="Z114">
            <v>1.0000000000000001E-5</v>
          </cell>
          <cell r="AA114">
            <v>1.0000000000000001E-5</v>
          </cell>
          <cell r="AB114">
            <v>1.0000000000000001E-5</v>
          </cell>
          <cell r="AC114">
            <v>1.0000000000000001E-5</v>
          </cell>
          <cell r="AD114">
            <v>1.0000000000000001E-5</v>
          </cell>
          <cell r="AE114">
            <v>1.0000000000000001E-5</v>
          </cell>
          <cell r="AF114">
            <v>1.0000000000000001E-5</v>
          </cell>
          <cell r="AG114">
            <v>1.0000000000000001E-5</v>
          </cell>
          <cell r="AH114">
            <v>1.0000000000000001E-5</v>
          </cell>
          <cell r="AI114">
            <v>1.0000000000000001E-5</v>
          </cell>
          <cell r="AJ114">
            <v>1.0000000000000001E-5</v>
          </cell>
          <cell r="AK114">
            <v>1.0000000000000001E-5</v>
          </cell>
          <cell r="AL114">
            <v>1.0000000000000001E-5</v>
          </cell>
          <cell r="AM114">
            <v>1.0000000000000001E-5</v>
          </cell>
          <cell r="AN114">
            <v>1.0000000000000001E-5</v>
          </cell>
          <cell r="AO114">
            <v>1.0000000000000001E-5</v>
          </cell>
          <cell r="AP114">
            <v>1.0000000000000001E-5</v>
          </cell>
          <cell r="AQ114">
            <v>1.0000000000000001E-5</v>
          </cell>
          <cell r="AR114">
            <v>1.0000000000000001E-5</v>
          </cell>
          <cell r="AS114">
            <v>1.0000000000000001E-5</v>
          </cell>
          <cell r="AT114">
            <v>1.0000000000000001E-5</v>
          </cell>
          <cell r="AU114">
            <v>1.0000000000000001E-5</v>
          </cell>
          <cell r="AV114">
            <v>1.0000000000000001E-5</v>
          </cell>
          <cell r="AW114">
            <v>1.0000000000000001E-5</v>
          </cell>
          <cell r="AX114">
            <v>1.0000000000000001E-5</v>
          </cell>
          <cell r="AY114">
            <v>1.0000000000000001E-5</v>
          </cell>
          <cell r="AZ114">
            <v>1.0000000000000001E-5</v>
          </cell>
          <cell r="BA114">
            <v>1.0000000000000001E-5</v>
          </cell>
          <cell r="BB114">
            <v>1.0000000000000001E-5</v>
          </cell>
          <cell r="BC114">
            <v>1.0000000000000001E-5</v>
          </cell>
          <cell r="BD114">
            <v>1.0000000000000001E-5</v>
          </cell>
          <cell r="BE114">
            <v>1.0000000000000001E-5</v>
          </cell>
          <cell r="BF114">
            <v>1.0000000000000001E-5</v>
          </cell>
          <cell r="BG114">
            <v>1.0000000000000001E-5</v>
          </cell>
          <cell r="BH114">
            <v>1.0000000000000001E-5</v>
          </cell>
          <cell r="BI114">
            <v>1.0000000000000001E-5</v>
          </cell>
          <cell r="BJ114">
            <v>1.0000000000000001E-5</v>
          </cell>
          <cell r="BK114">
            <v>1.0000000000000001E-5</v>
          </cell>
          <cell r="BL114">
            <v>1.0000000000000001E-5</v>
          </cell>
        </row>
        <row r="115">
          <cell r="A115" t="str">
            <v>Telstra -Connected Car</v>
          </cell>
          <cell r="B115" t="str">
            <v xml:space="preserve">Telstra </v>
          </cell>
          <cell r="C115" t="str">
            <v>Connected Car</v>
          </cell>
          <cell r="D115" t="str">
            <v>1c</v>
          </cell>
          <cell r="E115">
            <v>10</v>
          </cell>
          <cell r="F115">
            <v>1.4061000000000001E-2</v>
          </cell>
          <cell r="G115">
            <v>1.4753E-2</v>
          </cell>
          <cell r="H115">
            <v>1.5528999999999999E-2</v>
          </cell>
          <cell r="I115">
            <v>1.6101000000000001E-2</v>
          </cell>
          <cell r="J115">
            <v>1.6653000000000001E-2</v>
          </cell>
          <cell r="K115">
            <v>1.6331999999999999E-2</v>
          </cell>
          <cell r="L115">
            <v>1.702E-2</v>
          </cell>
          <cell r="M115">
            <v>1.7488E-2</v>
          </cell>
          <cell r="N115">
            <v>1.8249999999999999E-2</v>
          </cell>
          <cell r="O115">
            <v>1.9207999999999999E-2</v>
          </cell>
          <cell r="P115">
            <v>1.9522000000000001E-2</v>
          </cell>
          <cell r="Q115">
            <v>2.0184000000000001E-2</v>
          </cell>
          <cell r="R115">
            <v>2.0573999999999999E-2</v>
          </cell>
          <cell r="S115">
            <v>2.0770593280113228E-2</v>
          </cell>
          <cell r="T115">
            <v>2.0969616571310908E-2</v>
          </cell>
          <cell r="U115">
            <v>2.2224000000000001E-2</v>
          </cell>
          <cell r="V115">
            <v>2.2764E-2</v>
          </cell>
          <cell r="W115">
            <v>2.3221942459854247E-2</v>
          </cell>
          <cell r="X115">
            <v>2.3691323383761589E-2</v>
          </cell>
          <cell r="Y115">
            <v>2.4172459944523543E-2</v>
          </cell>
          <cell r="Z115">
            <v>2.4665678537280068E-2</v>
          </cell>
          <cell r="AA115">
            <v>2.5171315052878711E-2</v>
          </cell>
          <cell r="AB115">
            <v>2.5689715159407732E-2</v>
          </cell>
          <cell r="AC115">
            <v>2.6221234592137477E-2</v>
          </cell>
          <cell r="AD115">
            <v>2.6766239452121979E-2</v>
          </cell>
          <cell r="AE115">
            <v>2.7325106513720172E-2</v>
          </cell>
          <cell r="AF115">
            <v>2.7898223541303765E-2</v>
          </cell>
          <cell r="AG115">
            <v>2.8485989615427039E-2</v>
          </cell>
          <cell r="AH115">
            <v>2.90888154687419E-2</v>
          </cell>
          <cell r="AI115">
            <v>2.970712383195017E-2</v>
          </cell>
          <cell r="AJ115">
            <v>3.0341349790093768E-2</v>
          </cell>
          <cell r="AK115">
            <v>3.0991941149492386E-2</v>
          </cell>
          <cell r="AL115">
            <v>3.1659358815647666E-2</v>
          </cell>
          <cell r="AM115">
            <v>3.2344077182442532E-2</v>
          </cell>
          <cell r="AN115">
            <v>3.3046584532973759E-2</v>
          </cell>
          <cell r="AO115">
            <v>3.3767383452366594E-2</v>
          </cell>
          <cell r="AP115">
            <v>3.4506991252930282E-2</v>
          </cell>
          <cell r="AQ115">
            <v>3.526594041202416E-2</v>
          </cell>
          <cell r="AR115">
            <v>3.6044779023015297E-2</v>
          </cell>
          <cell r="AS115">
            <v>3.6844071259719786E-2</v>
          </cell>
          <cell r="AT115">
            <v>3.7664397854731801E-2</v>
          </cell>
          <cell r="AU115">
            <v>3.8506356592056437E-2</v>
          </cell>
          <cell r="AV115">
            <v>3.9370562814475006E-2</v>
          </cell>
          <cell r="AW115">
            <v>4.0257649946084204E-2</v>
          </cell>
          <cell r="AX115">
            <v>4.1168270030463798E-2</v>
          </cell>
          <cell r="AY115">
            <v>4.2103094284941314E-2</v>
          </cell>
          <cell r="AZ115">
            <v>4.3062813671435753E-2</v>
          </cell>
          <cell r="BA115">
            <v>4.4048139484377656E-2</v>
          </cell>
          <cell r="BB115">
            <v>4.5059803956216733E-2</v>
          </cell>
          <cell r="BC115">
            <v>4.609856088104447E-2</v>
          </cell>
          <cell r="BD115">
            <v>4.7165186256874471E-2</v>
          </cell>
          <cell r="BE115">
            <v>4.8256491138325051E-2</v>
          </cell>
          <cell r="BF115">
            <v>4.9373046558123808E-2</v>
          </cell>
          <cell r="BG115">
            <v>5.0515436761514855E-2</v>
          </cell>
          <cell r="BH115">
            <v>5.1684259511969158E-2</v>
          </cell>
          <cell r="BI115">
            <v>5.2880126403968331E-2</v>
          </cell>
          <cell r="BJ115">
            <v>5.4103663183025646E-2</v>
          </cell>
          <cell r="BK115">
            <v>5.5355510073111625E-2</v>
          </cell>
          <cell r="BL115">
            <v>5.6636322111655597E-2</v>
          </cell>
        </row>
        <row r="116">
          <cell r="A116" t="str">
            <v>Telus-Connected Car</v>
          </cell>
          <cell r="B116" t="str">
            <v>Telus</v>
          </cell>
          <cell r="C116" t="str">
            <v>Connected Car</v>
          </cell>
          <cell r="D116" t="str">
            <v>v2</v>
          </cell>
          <cell r="E116">
            <v>7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</row>
        <row r="117">
          <cell r="A117" t="str">
            <v>True Move H Universal Communication Co., Ltd.-Connected Car</v>
          </cell>
          <cell r="B117" t="str">
            <v>True Move H Universal Communication Co., Ltd.</v>
          </cell>
          <cell r="C117" t="str">
            <v>Connected Car</v>
          </cell>
          <cell r="D117" t="str">
            <v>1c</v>
          </cell>
          <cell r="E117">
            <v>7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</row>
        <row r="118">
          <cell r="A118" t="str">
            <v>Vimpelcom-Connected Car</v>
          </cell>
          <cell r="B118" t="str">
            <v>Vimpelcom</v>
          </cell>
          <cell r="C118" t="str">
            <v>Connected Car</v>
          </cell>
          <cell r="D118" t="str">
            <v>v2</v>
          </cell>
          <cell r="E118">
            <v>10</v>
          </cell>
          <cell r="F118">
            <v>7.4200000000000004E-3</v>
          </cell>
          <cell r="G118">
            <v>7.4960000000000001E-3</v>
          </cell>
          <cell r="H118">
            <v>7.62E-3</v>
          </cell>
          <cell r="I118">
            <v>5.1960000000000001E-3</v>
          </cell>
          <cell r="J118">
            <v>5.2220000000000001E-3</v>
          </cell>
          <cell r="K118">
            <v>5.3699999999999998E-3</v>
          </cell>
          <cell r="L118">
            <v>5.2430000000000003E-3</v>
          </cell>
          <cell r="M118">
            <v>5.0480000000000004E-3</v>
          </cell>
          <cell r="N118">
            <v>5.1200000000000004E-3</v>
          </cell>
          <cell r="O118">
            <v>5.4130000000000003E-3</v>
          </cell>
          <cell r="P118">
            <v>5.8960000000000002E-3</v>
          </cell>
          <cell r="Q118">
            <v>8.2999999999999998E-5</v>
          </cell>
          <cell r="R118">
            <v>0</v>
          </cell>
          <cell r="S118">
            <v>0</v>
          </cell>
          <cell r="T118">
            <v>0</v>
          </cell>
          <cell r="U118">
            <v>6.2329999999999998E-3</v>
          </cell>
          <cell r="V118">
            <v>6.254E-3</v>
          </cell>
          <cell r="W118">
            <v>6.4416199999999995E-3</v>
          </cell>
          <cell r="X118">
            <v>6.6348685999999997E-3</v>
          </cell>
          <cell r="Y118">
            <v>6.8339146579999999E-3</v>
          </cell>
          <cell r="Z118">
            <v>7.0389320977400005E-3</v>
          </cell>
          <cell r="AA118">
            <v>7.2501000606721997E-3</v>
          </cell>
          <cell r="AB118">
            <v>7.4676030624923661E-3</v>
          </cell>
          <cell r="AC118">
            <v>7.6916311543671371E-3</v>
          </cell>
          <cell r="AD118">
            <v>7.9223800889981506E-3</v>
          </cell>
          <cell r="AE118">
            <v>8.1600514916680966E-3</v>
          </cell>
          <cell r="AF118">
            <v>8.4048530364181397E-3</v>
          </cell>
          <cell r="AG118">
            <v>8.6569986275106831E-3</v>
          </cell>
          <cell r="AH118">
            <v>8.9167085863360047E-3</v>
          </cell>
          <cell r="AI118">
            <v>9.184209843926084E-3</v>
          </cell>
          <cell r="AJ118">
            <v>9.4597361392438663E-3</v>
          </cell>
          <cell r="AK118">
            <v>9.7435282234211822E-3</v>
          </cell>
          <cell r="AL118">
            <v>1.0035834070123817E-2</v>
          </cell>
          <cell r="AM118">
            <v>1.0336909092227531E-2</v>
          </cell>
          <cell r="AN118">
            <v>1.0647016364994358E-2</v>
          </cell>
          <cell r="AO118">
            <v>1.096642685594419E-2</v>
          </cell>
          <cell r="AP118">
            <v>1.1295419661622516E-2</v>
          </cell>
          <cell r="AQ118">
            <v>1.1634282251471192E-2</v>
          </cell>
          <cell r="AR118">
            <v>1.1983310719015327E-2</v>
          </cell>
          <cell r="AS118">
            <v>1.2342810040585787E-2</v>
          </cell>
          <cell r="AT118">
            <v>1.2713094341803363E-2</v>
          </cell>
          <cell r="AU118">
            <v>1.3094487172057462E-2</v>
          </cell>
          <cell r="AV118">
            <v>1.3487321787219187E-2</v>
          </cell>
          <cell r="AW118">
            <v>1.3891941440835762E-2</v>
          </cell>
          <cell r="AX118">
            <v>1.4308699684060835E-2</v>
          </cell>
          <cell r="AY118">
            <v>1.473796067458266E-2</v>
          </cell>
          <cell r="AZ118">
            <v>1.518009949482014E-2</v>
          </cell>
          <cell r="BA118">
            <v>1.5635502479664744E-2</v>
          </cell>
          <cell r="BB118">
            <v>1.6104567554054688E-2</v>
          </cell>
          <cell r="BC118">
            <v>1.6587704580676328E-2</v>
          </cell>
          <cell r="BD118">
            <v>1.7085335718096617E-2</v>
          </cell>
          <cell r="BE118">
            <v>1.7597895789639516E-2</v>
          </cell>
          <cell r="BF118">
            <v>1.8125832663328702E-2</v>
          </cell>
          <cell r="BG118">
            <v>1.8669607643228565E-2</v>
          </cell>
          <cell r="BH118">
            <v>1.9229695872525421E-2</v>
          </cell>
          <cell r="BI118">
            <v>1.9806586748701185E-2</v>
          </cell>
          <cell r="BJ118">
            <v>2.0400784351162222E-2</v>
          </cell>
          <cell r="BK118">
            <v>2.1012807881697088E-2</v>
          </cell>
          <cell r="BL118">
            <v>0</v>
          </cell>
        </row>
        <row r="119">
          <cell r="A119" t="str">
            <v>Unlimit IOT Private Ltd.-Connected Car</v>
          </cell>
          <cell r="B119" t="str">
            <v>Unlimit IOT Private Ltd.</v>
          </cell>
          <cell r="C119" t="str">
            <v>Connected Car</v>
          </cell>
          <cell r="D119" t="str">
            <v>v2</v>
          </cell>
          <cell r="E119">
            <v>13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7.1000000000000004E-3</v>
          </cell>
          <cell r="O119">
            <v>4.6369999999999996E-3</v>
          </cell>
          <cell r="P119">
            <v>5.4260000000000003E-3</v>
          </cell>
          <cell r="Q119">
            <v>7.5690000000000002E-3</v>
          </cell>
          <cell r="R119">
            <v>6.9119999999999997E-3</v>
          </cell>
          <cell r="S119">
            <v>7.0502400000000002E-3</v>
          </cell>
          <cell r="T119">
            <v>7.1912447999999997E-3</v>
          </cell>
          <cell r="U119">
            <v>8.6910000000000008E-3</v>
          </cell>
          <cell r="V119">
            <v>9.972E-3</v>
          </cell>
          <cell r="W119">
            <v>1.0221299999999999E-2</v>
          </cell>
          <cell r="X119">
            <v>1.0476832499999998E-2</v>
          </cell>
          <cell r="Y119">
            <v>1.0738753312499997E-2</v>
          </cell>
          <cell r="Z119">
            <v>1.1007222145312497E-2</v>
          </cell>
          <cell r="AA119">
            <v>1.1282402698945308E-2</v>
          </cell>
          <cell r="AB119">
            <v>1.1564462766418942E-2</v>
          </cell>
          <cell r="AC119">
            <v>1.1853574335579414E-2</v>
          </cell>
          <cell r="AD119">
            <v>1.2149913693968898E-2</v>
          </cell>
          <cell r="AE119">
            <v>1.245366153631812E-2</v>
          </cell>
          <cell r="AF119">
            <v>1.2765003074726071E-2</v>
          </cell>
          <cell r="AG119">
            <v>1.3084128151594222E-2</v>
          </cell>
          <cell r="AH119">
            <v>1.3411231355384077E-2</v>
          </cell>
          <cell r="AI119">
            <v>1.3746512139268677E-2</v>
          </cell>
          <cell r="AJ119">
            <v>1.4090174942750392E-2</v>
          </cell>
          <cell r="AK119">
            <v>1.4442429316319151E-2</v>
          </cell>
          <cell r="AL119">
            <v>1.4803490049227128E-2</v>
          </cell>
          <cell r="AM119">
            <v>1.5173577300457805E-2</v>
          </cell>
          <cell r="AN119">
            <v>1.5552916732969249E-2</v>
          </cell>
          <cell r="AO119">
            <v>1.5941739651293481E-2</v>
          </cell>
          <cell r="AP119">
            <v>1.6340283142575813E-2</v>
          </cell>
          <cell r="AQ119">
            <v>1.6748790221140206E-2</v>
          </cell>
          <cell r="AR119">
            <v>1.7167509976668709E-2</v>
          </cell>
          <cell r="AS119">
            <v>1.7596697726085426E-2</v>
          </cell>
          <cell r="AT119">
            <v>1.803661516923756E-2</v>
          </cell>
          <cell r="AU119">
            <v>1.8487530548468498E-2</v>
          </cell>
          <cell r="AV119">
            <v>1.8949718812180209E-2</v>
          </cell>
          <cell r="AW119">
            <v>1.9423461782484712E-2</v>
          </cell>
          <cell r="AX119">
            <v>1.9909048327046829E-2</v>
          </cell>
          <cell r="AY119">
            <v>2.0406774535222997E-2</v>
          </cell>
          <cell r="AZ119">
            <v>2.091694389860357E-2</v>
          </cell>
          <cell r="BA119">
            <v>2.143986749606866E-2</v>
          </cell>
          <cell r="BB119">
            <v>2.1975864183470376E-2</v>
          </cell>
          <cell r="BC119">
            <v>2.2525260788057132E-2</v>
          </cell>
          <cell r="BD119">
            <v>2.3088392307758557E-2</v>
          </cell>
          <cell r="BE119">
            <v>2.366560211545252E-2</v>
          </cell>
          <cell r="BF119">
            <v>2.4257242168338831E-2</v>
          </cell>
          <cell r="BG119">
            <v>2.4863673222547299E-2</v>
          </cell>
          <cell r="BH119">
            <v>2.5485265053110981E-2</v>
          </cell>
          <cell r="BI119">
            <v>2.6122396679438754E-2</v>
          </cell>
          <cell r="BJ119">
            <v>2.6775456596424722E-2</v>
          </cell>
          <cell r="BK119">
            <v>2.7444843011335339E-2</v>
          </cell>
          <cell r="BL119">
            <v>2.813096408661872E-2</v>
          </cell>
        </row>
        <row r="120">
          <cell r="A120" t="str">
            <v>KaR-Tel LLP-Connected Car</v>
          </cell>
          <cell r="B120" t="str">
            <v>KaR-Tel LLP</v>
          </cell>
          <cell r="C120" t="str">
            <v>Connected Car</v>
          </cell>
          <cell r="D120" t="str">
            <v>v2</v>
          </cell>
          <cell r="E120">
            <v>3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</row>
        <row r="121">
          <cell r="A121" t="str">
            <v>Wind Tre S.P.A.-Connected Car</v>
          </cell>
          <cell r="B121" t="str">
            <v>Wind Tre S.P.A.</v>
          </cell>
          <cell r="C121" t="str">
            <v>Connected Car</v>
          </cell>
          <cell r="D121" t="str">
            <v>v2</v>
          </cell>
          <cell r="E121">
            <v>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</row>
        <row r="122">
          <cell r="A122" t="str">
            <v>AT&amp;T Mexico-Connected Car</v>
          </cell>
          <cell r="B122" t="str">
            <v>AT&amp;T Mexico</v>
          </cell>
          <cell r="C122" t="str">
            <v>Connected Car</v>
          </cell>
          <cell r="D122" t="str">
            <v>v2</v>
          </cell>
          <cell r="E122">
            <v>7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</row>
        <row r="123">
          <cell r="A123" t="str">
            <v>TBD SP-Connected Car</v>
          </cell>
          <cell r="B123" t="str">
            <v>TBD SP</v>
          </cell>
          <cell r="C123" t="str">
            <v>Connected Car</v>
          </cell>
          <cell r="D123"/>
          <cell r="E123"/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</row>
        <row r="124">
          <cell r="A124" t="str">
            <v>TBD SP-Connected Car</v>
          </cell>
          <cell r="B124" t="str">
            <v>TBD SP</v>
          </cell>
          <cell r="C124" t="str">
            <v>Connected Car</v>
          </cell>
          <cell r="D124"/>
          <cell r="E124"/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</row>
        <row r="125">
          <cell r="A125" t="str">
            <v>TBD SP-Connected Car</v>
          </cell>
          <cell r="B125" t="str">
            <v>TBD SP</v>
          </cell>
          <cell r="C125" t="str">
            <v>Connected Car</v>
          </cell>
          <cell r="D125"/>
          <cell r="E125"/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</row>
        <row r="126">
          <cell r="A126" t="str">
            <v>TBD SP-Connected Car</v>
          </cell>
          <cell r="B126" t="str">
            <v>TBD SP</v>
          </cell>
          <cell r="C126" t="str">
            <v>Connected Car</v>
          </cell>
          <cell r="D126"/>
          <cell r="E126"/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</row>
        <row r="127">
          <cell r="A127" t="str">
            <v>TBD SP-Connected Car</v>
          </cell>
          <cell r="B127" t="str">
            <v>TBD SP</v>
          </cell>
          <cell r="C127" t="str">
            <v>Connected Car</v>
          </cell>
          <cell r="D127"/>
          <cell r="E127"/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</row>
        <row r="128">
          <cell r="A128" t="str">
            <v>TBD SP-Connected Car</v>
          </cell>
          <cell r="B128" t="str">
            <v>TBD SP</v>
          </cell>
          <cell r="C128" t="str">
            <v>Connected Car</v>
          </cell>
          <cell r="D128"/>
          <cell r="E128"/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</row>
        <row r="129">
          <cell r="A129" t="str">
            <v>TBD SP-Connected Car</v>
          </cell>
          <cell r="B129" t="str">
            <v>TBD SP</v>
          </cell>
          <cell r="C129" t="str">
            <v>Connected Car</v>
          </cell>
          <cell r="D129"/>
          <cell r="E129"/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</row>
        <row r="130">
          <cell r="A130" t="str">
            <v>TBD SP-Connected Car</v>
          </cell>
          <cell r="B130" t="str">
            <v>TBD SP</v>
          </cell>
          <cell r="C130" t="str">
            <v>Connected Car</v>
          </cell>
          <cell r="D130"/>
          <cell r="E130"/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</row>
        <row r="131">
          <cell r="A131" t="str">
            <v>TBD SP-Connected Car</v>
          </cell>
          <cell r="B131" t="str">
            <v>TBD SP</v>
          </cell>
          <cell r="C131" t="str">
            <v>Connected Car</v>
          </cell>
          <cell r="D131"/>
          <cell r="E131"/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</row>
        <row r="132">
          <cell r="A132" t="str">
            <v>TBD SP-Connected Car</v>
          </cell>
          <cell r="B132" t="str">
            <v>TBD SP</v>
          </cell>
          <cell r="C132" t="str">
            <v>Connected Car</v>
          </cell>
          <cell r="D132"/>
          <cell r="E132"/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</row>
        <row r="133">
          <cell r="A133" t="str">
            <v>TBD SP-Connected Car</v>
          </cell>
          <cell r="B133" t="str">
            <v>TBD SP</v>
          </cell>
          <cell r="C133" t="str">
            <v>Connected Car</v>
          </cell>
          <cell r="D133"/>
          <cell r="E133"/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</row>
        <row r="134">
          <cell r="A134" t="str">
            <v>TBD SP-Connected Car</v>
          </cell>
          <cell r="B134" t="str">
            <v>TBD SP</v>
          </cell>
          <cell r="C134" t="str">
            <v>Connected Car</v>
          </cell>
          <cell r="D134"/>
          <cell r="E134"/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</row>
        <row r="135">
          <cell r="A135" t="str">
            <v>-</v>
          </cell>
        </row>
        <row r="136">
          <cell r="A136" t="str">
            <v>POD1-NBIOT</v>
          </cell>
          <cell r="B136" t="str">
            <v>POD1</v>
          </cell>
          <cell r="C136" t="str">
            <v>NBIOT</v>
          </cell>
          <cell r="D136"/>
          <cell r="E136">
            <v>1</v>
          </cell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</row>
        <row r="137">
          <cell r="A137" t="str">
            <v>POD2-NBIOT</v>
          </cell>
          <cell r="B137" t="str">
            <v>POD2</v>
          </cell>
          <cell r="C137" t="str">
            <v>NBIOT</v>
          </cell>
          <cell r="D137"/>
          <cell r="E137">
            <v>2</v>
          </cell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</row>
        <row r="138">
          <cell r="A138" t="str">
            <v>POD3-NBIOT</v>
          </cell>
          <cell r="B138" t="str">
            <v>POD3</v>
          </cell>
          <cell r="C138" t="str">
            <v>NBIOT</v>
          </cell>
          <cell r="D138"/>
          <cell r="E138">
            <v>3</v>
          </cell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</row>
        <row r="139">
          <cell r="A139" t="str">
            <v>POD4-NBIOT</v>
          </cell>
          <cell r="B139" t="str">
            <v>POD4</v>
          </cell>
          <cell r="C139" t="str">
            <v>NBIOT</v>
          </cell>
          <cell r="D139"/>
          <cell r="E139">
            <v>4</v>
          </cell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</row>
        <row r="140">
          <cell r="A140" t="str">
            <v>POD5-NBIOT</v>
          </cell>
          <cell r="B140" t="str">
            <v>POD5</v>
          </cell>
          <cell r="C140" t="str">
            <v>NBIOT</v>
          </cell>
          <cell r="D140"/>
          <cell r="E140">
            <v>5</v>
          </cell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</row>
        <row r="141">
          <cell r="A141" t="str">
            <v>POD6-NBIOT</v>
          </cell>
          <cell r="B141" t="str">
            <v>POD6</v>
          </cell>
          <cell r="C141" t="str">
            <v>NBIOT</v>
          </cell>
          <cell r="D141"/>
          <cell r="E141">
            <v>6</v>
          </cell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</row>
        <row r="142">
          <cell r="A142" t="str">
            <v>POD7-NBIOT</v>
          </cell>
          <cell r="B142" t="str">
            <v>POD7</v>
          </cell>
          <cell r="C142" t="str">
            <v>NBIOT</v>
          </cell>
          <cell r="D142"/>
          <cell r="E142">
            <v>7</v>
          </cell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</row>
        <row r="143">
          <cell r="A143" t="str">
            <v>POD8-NBIOT</v>
          </cell>
          <cell r="B143" t="str">
            <v>POD8</v>
          </cell>
          <cell r="C143" t="str">
            <v>NBIOT</v>
          </cell>
          <cell r="D143"/>
          <cell r="E143">
            <v>8</v>
          </cell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</row>
        <row r="144">
          <cell r="A144" t="str">
            <v>POD9-NBIOT</v>
          </cell>
          <cell r="B144" t="str">
            <v>POD9</v>
          </cell>
          <cell r="C144" t="str">
            <v>NBIOT</v>
          </cell>
          <cell r="D144"/>
          <cell r="E144">
            <v>9</v>
          </cell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</row>
        <row r="145">
          <cell r="A145" t="str">
            <v>POD10-NBIOT</v>
          </cell>
          <cell r="B145" t="str">
            <v>POD10</v>
          </cell>
          <cell r="C145" t="str">
            <v>NBIOT</v>
          </cell>
          <cell r="D145"/>
          <cell r="E145">
            <v>10</v>
          </cell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</row>
        <row r="146">
          <cell r="A146" t="str">
            <v>POD11-NBIOT</v>
          </cell>
          <cell r="B146" t="str">
            <v>POD11</v>
          </cell>
          <cell r="C146" t="str">
            <v>NBIOT</v>
          </cell>
          <cell r="D146"/>
          <cell r="E146">
            <v>11</v>
          </cell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</row>
        <row r="147">
          <cell r="A147" t="str">
            <v>POD12-NBIOT</v>
          </cell>
          <cell r="B147" t="str">
            <v>POD12</v>
          </cell>
          <cell r="C147" t="str">
            <v>NBIOT</v>
          </cell>
          <cell r="D147"/>
          <cell r="E147">
            <v>12</v>
          </cell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</row>
        <row r="148">
          <cell r="A148" t="str">
            <v>POD13-NBIOT</v>
          </cell>
          <cell r="B148" t="str">
            <v>POD13</v>
          </cell>
          <cell r="C148" t="str">
            <v>NBIOT</v>
          </cell>
          <cell r="D148"/>
          <cell r="E148">
            <v>13</v>
          </cell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</row>
        <row r="149">
          <cell r="A149" t="str">
            <v>POD14-NBIOT</v>
          </cell>
          <cell r="B149" t="str">
            <v>POD14</v>
          </cell>
          <cell r="C149" t="str">
            <v>NBIOT</v>
          </cell>
          <cell r="D149"/>
          <cell r="E149">
            <v>14</v>
          </cell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</row>
        <row r="150">
          <cell r="A150" t="str">
            <v>POD15-NBIOT</v>
          </cell>
          <cell r="B150" t="str">
            <v>POD15</v>
          </cell>
          <cell r="C150" t="str">
            <v>NBIOT</v>
          </cell>
          <cell r="D150"/>
          <cell r="E150">
            <v>15</v>
          </cell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</row>
        <row r="151">
          <cell r="A151" t="str">
            <v>POD16-NBIOT</v>
          </cell>
          <cell r="B151" t="str">
            <v>POD16</v>
          </cell>
          <cell r="C151" t="str">
            <v>NBIOT</v>
          </cell>
          <cell r="D151"/>
          <cell r="E151">
            <v>16</v>
          </cell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</row>
        <row r="152">
          <cell r="A152" t="str">
            <v>POD17-NBIOT</v>
          </cell>
          <cell r="B152" t="str">
            <v>POD17</v>
          </cell>
          <cell r="C152" t="str">
            <v>NBIOT</v>
          </cell>
          <cell r="D152"/>
          <cell r="E152">
            <v>17</v>
          </cell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</row>
        <row r="153">
          <cell r="A153" t="str">
            <v>PODTBD-NBIOT</v>
          </cell>
          <cell r="B153" t="str">
            <v>PODTBD</v>
          </cell>
          <cell r="C153" t="str">
            <v>NBIOT</v>
          </cell>
          <cell r="D153"/>
          <cell r="E153" t="str">
            <v>TBD</v>
          </cell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</row>
        <row r="154">
          <cell r="A154" t="str">
            <v>PODTBD-NBIOT</v>
          </cell>
          <cell r="B154" t="str">
            <v>PODTBD</v>
          </cell>
          <cell r="C154" t="str">
            <v>NBIOT</v>
          </cell>
          <cell r="D154"/>
          <cell r="E154" t="str">
            <v>TBD</v>
          </cell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</row>
        <row r="155">
          <cell r="A155" t="str">
            <v>PODTBD-NBIOT</v>
          </cell>
          <cell r="B155" t="str">
            <v>PODTBD</v>
          </cell>
          <cell r="C155" t="str">
            <v>NBIOT</v>
          </cell>
          <cell r="D155"/>
          <cell r="E155" t="str">
            <v>TBD</v>
          </cell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</row>
        <row r="156">
          <cell r="A156" t="str">
            <v>PODTBD-NBIOT</v>
          </cell>
          <cell r="B156" t="str">
            <v>PODTBD</v>
          </cell>
          <cell r="C156" t="str">
            <v>NBIOT</v>
          </cell>
          <cell r="D156"/>
          <cell r="E156" t="str">
            <v>TBD</v>
          </cell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</row>
        <row r="157">
          <cell r="A157" t="str">
            <v>PODTBD-NBIOT</v>
          </cell>
          <cell r="B157" t="str">
            <v>PODTBD</v>
          </cell>
          <cell r="C157" t="str">
            <v>NBIOT</v>
          </cell>
          <cell r="D157"/>
          <cell r="E157" t="str">
            <v>TBD</v>
          </cell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</row>
        <row r="158">
          <cell r="A158" t="str">
            <v>PODTBD-NBIOT</v>
          </cell>
          <cell r="B158" t="str">
            <v>PODTBD</v>
          </cell>
          <cell r="C158" t="str">
            <v>NBIOT</v>
          </cell>
          <cell r="D158"/>
          <cell r="E158" t="str">
            <v>TBD</v>
          </cell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</row>
        <row r="159">
          <cell r="A159" t="str">
            <v>PODTBD-NBIOT</v>
          </cell>
          <cell r="B159" t="str">
            <v>PODTBD</v>
          </cell>
          <cell r="C159" t="str">
            <v>NBIOT</v>
          </cell>
          <cell r="D159"/>
          <cell r="E159" t="str">
            <v>TBD</v>
          </cell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</row>
        <row r="160">
          <cell r="A160" t="str">
            <v>PODTBD-NBIOT</v>
          </cell>
          <cell r="B160" t="str">
            <v>PODTBD</v>
          </cell>
          <cell r="C160" t="str">
            <v>NBIOT</v>
          </cell>
          <cell r="D160"/>
          <cell r="E160" t="str">
            <v>TBD</v>
          </cell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</row>
        <row r="161">
          <cell r="A161" t="str">
            <v>-</v>
          </cell>
        </row>
        <row r="162">
          <cell r="A162" t="str">
            <v>ATT-LTE-M</v>
          </cell>
          <cell r="B162" t="str">
            <v>ATT</v>
          </cell>
          <cell r="C162" t="str">
            <v>LTE-M</v>
          </cell>
          <cell r="D162"/>
          <cell r="E162">
            <v>1</v>
          </cell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</row>
        <row r="163">
          <cell r="A163" t="str">
            <v>-</v>
          </cell>
        </row>
        <row r="164">
          <cell r="A164" t="str">
            <v>TOTAL-Total</v>
          </cell>
          <cell r="B164" t="str">
            <v>TOTAL</v>
          </cell>
          <cell r="C164" t="str">
            <v>Total</v>
          </cell>
          <cell r="D164"/>
          <cell r="E164"/>
          <cell r="F164">
            <v>55.678021000000001</v>
          </cell>
          <cell r="G164">
            <v>59.405386999999997</v>
          </cell>
          <cell r="H164">
            <v>63.440761000000023</v>
          </cell>
          <cell r="I164">
            <v>66.863772999999995</v>
          </cell>
          <cell r="J164">
            <v>69.392245000000017</v>
          </cell>
          <cell r="K164">
            <v>72.85390000000001</v>
          </cell>
          <cell r="L164">
            <v>84.154986999999991</v>
          </cell>
          <cell r="M164">
            <v>88.519409000000024</v>
          </cell>
          <cell r="N164">
            <v>94.989283000000015</v>
          </cell>
          <cell r="O164">
            <v>99.021335000000008</v>
          </cell>
          <cell r="P164">
            <v>103.42917999999997</v>
          </cell>
          <cell r="Q164">
            <v>106.67903499999997</v>
          </cell>
          <cell r="R164">
            <v>111.13815503658529</v>
          </cell>
          <cell r="S164">
            <v>114.15939621144992</v>
          </cell>
          <cell r="T164">
            <v>114.81997454024959</v>
          </cell>
          <cell r="U164">
            <v>116.38029218845502</v>
          </cell>
          <cell r="V164">
            <v>117.27625402264377</v>
          </cell>
          <cell r="W164">
            <v>117.36978932625462</v>
          </cell>
          <cell r="X164">
            <v>118.06126568682409</v>
          </cell>
          <cell r="Y164">
            <v>119.22478057907139</v>
          </cell>
          <cell r="Z164">
            <v>120.02230981935267</v>
          </cell>
          <cell r="AA164">
            <v>120.89727345097295</v>
          </cell>
          <cell r="AB164">
            <v>122.7063964542137</v>
          </cell>
          <cell r="AC164">
            <v>124.56662346324707</v>
          </cell>
          <cell r="AD164">
            <v>126.60259425308264</v>
          </cell>
          <cell r="AE164">
            <v>128.68262644319162</v>
          </cell>
          <cell r="AF164">
            <v>130.80765774014205</v>
          </cell>
          <cell r="AG164">
            <v>132.92212192473818</v>
          </cell>
          <cell r="AH164">
            <v>135.09750572990401</v>
          </cell>
          <cell r="AI164">
            <v>137.32656119831543</v>
          </cell>
          <cell r="AJ164">
            <v>139.60865008190081</v>
          </cell>
          <cell r="AK164">
            <v>141.94689664208099</v>
          </cell>
          <cell r="AL164">
            <v>144.34145222525203</v>
          </cell>
          <cell r="AM164">
            <v>146.79274731413292</v>
          </cell>
          <cell r="AN164">
            <v>149.44154633906399</v>
          </cell>
          <cell r="AO164">
            <v>152.11611181200985</v>
          </cell>
          <cell r="AP164">
            <v>154.84997592614053</v>
          </cell>
          <cell r="AQ164">
            <v>157.64431813731807</v>
          </cell>
          <cell r="AR164">
            <v>160.50044754202167</v>
          </cell>
          <cell r="AS164">
            <v>163.40396096198145</v>
          </cell>
          <cell r="AT164">
            <v>166.39107886174716</v>
          </cell>
          <cell r="AU164">
            <v>169.44395940928095</v>
          </cell>
          <cell r="AV164">
            <v>172.56444191408525</v>
          </cell>
          <cell r="AW164">
            <v>175.75442764501744</v>
          </cell>
          <cell r="AX164">
            <v>179.01588142146824</v>
          </cell>
          <cell r="AY164">
            <v>182.33919987953951</v>
          </cell>
          <cell r="AZ164">
            <v>185.5035577846057</v>
          </cell>
          <cell r="BA164">
            <v>188.73923804589009</v>
          </cell>
          <cell r="BB164">
            <v>192.06630514452493</v>
          </cell>
          <cell r="BC164">
            <v>195.48723662447958</v>
          </cell>
          <cell r="BD164">
            <v>199.00705526719162</v>
          </cell>
          <cell r="BE164">
            <v>202.62688990651711</v>
          </cell>
          <cell r="BF164">
            <v>206.33321192559671</v>
          </cell>
          <cell r="BG164">
            <v>210.13817528371496</v>
          </cell>
          <cell r="BH164">
            <v>214.04380407221282</v>
          </cell>
          <cell r="BI164">
            <v>218.05501518538145</v>
          </cell>
          <cell r="BJ164">
            <v>222.17504718551541</v>
          </cell>
          <cell r="BK164">
            <v>225.85910414332511</v>
          </cell>
          <cell r="BL164">
            <v>229.6204099187301</v>
          </cell>
        </row>
        <row r="165">
          <cell r="A165" t="str">
            <v>-</v>
          </cell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</row>
        <row r="166">
          <cell r="A166" t="str">
            <v>POD1-Total</v>
          </cell>
          <cell r="B166" t="str">
            <v>POD1</v>
          </cell>
          <cell r="C166" t="str">
            <v>Total</v>
          </cell>
          <cell r="D166"/>
          <cell r="E166">
            <v>1</v>
          </cell>
          <cell r="F166">
            <v>16.72017</v>
          </cell>
          <cell r="G166">
            <v>17.329174999999999</v>
          </cell>
          <cell r="H166">
            <v>17.986833000000004</v>
          </cell>
          <cell r="I166">
            <v>18.485927</v>
          </cell>
          <cell r="J166">
            <v>19.036048999999998</v>
          </cell>
          <cell r="K166">
            <v>19.714902000000009</v>
          </cell>
          <cell r="L166">
            <v>20.415792</v>
          </cell>
          <cell r="M166">
            <v>21.015404999999998</v>
          </cell>
          <cell r="N166">
            <v>21.685220999999999</v>
          </cell>
          <cell r="O166">
            <v>22.2257</v>
          </cell>
          <cell r="P166">
            <v>22.97317</v>
          </cell>
          <cell r="Q166">
            <v>23.544470999999998</v>
          </cell>
          <cell r="R166">
            <v>24.250831369918682</v>
          </cell>
          <cell r="S166">
            <v>25.215043145242376</v>
          </cell>
          <cell r="T166">
            <v>25.913863457618</v>
          </cell>
          <cell r="U166">
            <v>26.465643360189777</v>
          </cell>
          <cell r="V166">
            <v>26.680698888397401</v>
          </cell>
          <cell r="W166">
            <v>27.156617021043804</v>
          </cell>
          <cell r="X166">
            <v>27.651242492637543</v>
          </cell>
          <cell r="Y166">
            <v>28.164466013106782</v>
          </cell>
          <cell r="Z166">
            <v>28.696311019839509</v>
          </cell>
          <cell r="AA166">
            <v>29.246905317130693</v>
          </cell>
          <cell r="AB166">
            <v>29.816460155230267</v>
          </cell>
          <cell r="AC166">
            <v>30.405254802897847</v>
          </cell>
          <cell r="AD166">
            <v>31.013625186782797</v>
          </cell>
          <cell r="AE166">
            <v>31.64195554772478</v>
          </cell>
          <cell r="AF166">
            <v>32.29067233991104</v>
          </cell>
          <cell r="AG166">
            <v>32.960239801511818</v>
          </cell>
          <cell r="AH166">
            <v>33.653981774630509</v>
          </cell>
          <cell r="AI166">
            <v>34.366269080436652</v>
          </cell>
          <cell r="AJ166">
            <v>35.097616079518104</v>
          </cell>
          <cell r="AK166">
            <v>35.851922069336489</v>
          </cell>
          <cell r="AL166">
            <v>36.62980666065868</v>
          </cell>
          <cell r="AM166">
            <v>37.431918385356511</v>
          </cell>
          <cell r="AN166">
            <v>38.258934660960563</v>
          </cell>
          <cell r="AO166">
            <v>39.111561947843512</v>
          </cell>
          <cell r="AP166">
            <v>39.990536060579018</v>
          </cell>
          <cell r="AQ166">
            <v>40.896622604930236</v>
          </cell>
          <cell r="AR166">
            <v>41.830617519295231</v>
          </cell>
          <cell r="AS166">
            <v>42.793347704931158</v>
          </cell>
          <cell r="AT166">
            <v>43.785671733384682</v>
          </cell>
          <cell r="AU166">
            <v>44.808480622630817</v>
          </cell>
          <cell r="AV166">
            <v>45.862698675731856</v>
          </cell>
          <cell r="AW166">
            <v>46.949284377572752</v>
          </cell>
          <cell r="AX166">
            <v>48.069231346548598</v>
          </cell>
          <cell r="AY166">
            <v>49.211662474335576</v>
          </cell>
          <cell r="AZ166">
            <v>50.389260447632445</v>
          </cell>
          <cell r="BA166">
            <v>51.6000035016217</v>
          </cell>
          <cell r="BB166">
            <v>52.844873277568148</v>
          </cell>
          <cell r="BC166">
            <v>54.124071359673991</v>
          </cell>
          <cell r="BD166">
            <v>55.42588562203553</v>
          </cell>
          <cell r="BE166">
            <v>56.761548702308048</v>
          </cell>
          <cell r="BF166">
            <v>58.128134011589289</v>
          </cell>
          <cell r="BG166">
            <v>59.52648411038529</v>
          </cell>
          <cell r="BH166">
            <v>60.9565209658847</v>
          </cell>
          <cell r="BI166">
            <v>62.418431311744534</v>
          </cell>
          <cell r="BJ166">
            <v>63.914930210091036</v>
          </cell>
          <cell r="BK166">
            <v>64.899604830266526</v>
          </cell>
          <cell r="BL166">
            <v>65.901335690141678</v>
          </cell>
        </row>
        <row r="167">
          <cell r="A167" t="str">
            <v>POD2-Total</v>
          </cell>
          <cell r="B167" t="str">
            <v>POD2</v>
          </cell>
          <cell r="C167" t="str">
            <v>Total</v>
          </cell>
          <cell r="E167">
            <v>2</v>
          </cell>
          <cell r="F167">
            <v>3.3849020000000003</v>
          </cell>
          <cell r="G167">
            <v>3.4946270000000004</v>
          </cell>
          <cell r="H167">
            <v>3.584076</v>
          </cell>
          <cell r="I167">
            <v>3.659084</v>
          </cell>
          <cell r="J167">
            <v>3.7457510000000003</v>
          </cell>
          <cell r="K167">
            <v>3.8537460000000001</v>
          </cell>
          <cell r="L167">
            <v>4.0089269999999999</v>
          </cell>
          <cell r="M167">
            <v>4.0890689999999994</v>
          </cell>
          <cell r="N167">
            <v>4.153886</v>
          </cell>
          <cell r="O167">
            <v>4.2912349999999995</v>
          </cell>
          <cell r="P167">
            <v>4.3736350000000002</v>
          </cell>
          <cell r="Q167">
            <v>4.4326370000000006</v>
          </cell>
          <cell r="R167">
            <v>4.5274720000000004</v>
          </cell>
          <cell r="S167">
            <v>4.6267559713542745</v>
          </cell>
          <cell r="T167">
            <v>4.7050544614791914</v>
          </cell>
          <cell r="U167">
            <v>4.9868190000000006</v>
          </cell>
          <cell r="V167">
            <v>4.8366499999999997</v>
          </cell>
          <cell r="W167">
            <v>4.852823113754801</v>
          </cell>
          <cell r="X167">
            <v>4.9286065333983</v>
          </cell>
          <cell r="Y167">
            <v>5.0056805124134147</v>
          </cell>
          <cell r="Z167">
            <v>5.0840603516488887</v>
          </cell>
          <cell r="AA167">
            <v>5.1637632889808467</v>
          </cell>
          <cell r="AB167">
            <v>5.2448084128942165</v>
          </cell>
          <cell r="AC167">
            <v>5.3272165935418077</v>
          </cell>
          <cell r="AD167">
            <v>5.4110104270275068</v>
          </cell>
          <cell r="AE167">
            <v>5.4962141900657127</v>
          </cell>
          <cell r="AF167">
            <v>5.5828538030766763</v>
          </cell>
          <cell r="AG167">
            <v>5.6709568003658779</v>
          </cell>
          <cell r="AH167">
            <v>5.7605523064207143</v>
          </cell>
          <cell r="AI167">
            <v>5.8516710176126896</v>
          </cell>
          <cell r="AJ167">
            <v>5.9443451887639673</v>
          </cell>
          <cell r="AK167">
            <v>6.0386086241543433</v>
          </cell>
          <cell r="AL167">
            <v>6.1344966726264785</v>
          </cell>
          <cell r="AM167">
            <v>6.232046226506414</v>
          </cell>
          <cell r="AN167">
            <v>6.3312957241002525</v>
          </cell>
          <cell r="AO167">
            <v>6.4322851555618765</v>
          </cell>
          <cell r="AP167">
            <v>6.5350560719534805</v>
          </cell>
          <cell r="AQ167">
            <v>6.6396515973428807</v>
          </cell>
          <cell r="AR167">
            <v>6.7461164438005232</v>
          </cell>
          <cell r="AS167">
            <v>6.8544969291749984</v>
          </cell>
          <cell r="AT167">
            <v>6.9648409975406675</v>
          </cell>
          <cell r="AU167">
            <v>7.0771982422233926</v>
          </cell>
          <cell r="AV167">
            <v>7.1916199313222009</v>
          </cell>
          <cell r="AW167">
            <v>7.3081590356552786</v>
          </cell>
          <cell r="AX167">
            <v>7.4268702590682505</v>
          </cell>
          <cell r="AY167">
            <v>7.5478100710517673</v>
          </cell>
          <cell r="AZ167">
            <v>7.6710367416238272</v>
          </cell>
          <cell r="BA167">
            <v>7.7966103784396257</v>
          </cell>
          <cell r="BB167">
            <v>7.9245929660992971</v>
          </cell>
          <cell r="BC167">
            <v>8.0550484076304532</v>
          </cell>
          <cell r="BD167">
            <v>8.1880425681286351</v>
          </cell>
          <cell r="BE167">
            <v>8.3232643390877126</v>
          </cell>
          <cell r="BF167">
            <v>8.4607519690605013</v>
          </cell>
          <cell r="BG167">
            <v>8.6005443905471033</v>
          </cell>
          <cell r="BH167">
            <v>8.7426812329960875</v>
          </cell>
          <cell r="BI167">
            <v>8.8872028360737918</v>
          </cell>
          <cell r="BJ167">
            <v>9.0341502632078061</v>
          </cell>
          <cell r="BK167">
            <v>9.1835653154108634</v>
          </cell>
          <cell r="BL167">
            <v>9.3354905453915027</v>
          </cell>
        </row>
        <row r="168">
          <cell r="A168" t="str">
            <v>POD3-Total</v>
          </cell>
          <cell r="B168" t="str">
            <v>POD3</v>
          </cell>
          <cell r="C168" t="str">
            <v>Total</v>
          </cell>
          <cell r="E168">
            <v>3</v>
          </cell>
          <cell r="F168">
            <v>3.9318999999999997</v>
          </cell>
          <cell r="G168">
            <v>4.2695009999999991</v>
          </cell>
          <cell r="H168">
            <v>4.6185670000000005</v>
          </cell>
          <cell r="I168">
            <v>4.8671470000000001</v>
          </cell>
          <cell r="J168">
            <v>5.1861539999999993</v>
          </cell>
          <cell r="K168">
            <v>5.457948</v>
          </cell>
          <cell r="L168">
            <v>5.7332550000000007</v>
          </cell>
          <cell r="M168">
            <v>6.3155180000000009</v>
          </cell>
          <cell r="N168">
            <v>6.9216080000000009</v>
          </cell>
          <cell r="O168">
            <v>7.3492109999999986</v>
          </cell>
          <cell r="P168">
            <v>7.8041549999999997</v>
          </cell>
          <cell r="Q168">
            <v>8.213419</v>
          </cell>
          <cell r="R168">
            <v>8.6161209999999997</v>
          </cell>
          <cell r="S168">
            <v>8.9207503026154189</v>
          </cell>
          <cell r="T168">
            <v>9.4046729921074252</v>
          </cell>
          <cell r="U168">
            <v>9.7776900000000015</v>
          </cell>
          <cell r="V168">
            <v>9.9253910000000012</v>
          </cell>
          <cell r="W168">
            <v>10.141964514853953</v>
          </cell>
          <cell r="X168">
            <v>10.339655467058156</v>
          </cell>
          <cell r="Y168">
            <v>10.543635237081146</v>
          </cell>
          <cell r="Z168">
            <v>10.75409352488643</v>
          </cell>
          <cell r="AA168">
            <v>10.97123025458991</v>
          </cell>
          <cell r="AB168">
            <v>11.150662767201586</v>
          </cell>
          <cell r="AC168">
            <v>11.334971224774709</v>
          </cell>
          <cell r="AD168">
            <v>11.524288475272439</v>
          </cell>
          <cell r="AE168">
            <v>11.718752115106168</v>
          </cell>
          <cell r="AF168">
            <v>11.918504418078994</v>
          </cell>
          <cell r="AG168">
            <v>12.067123954052942</v>
          </cell>
          <cell r="AH168">
            <v>12.232361574335352</v>
          </cell>
          <cell r="AI168">
            <v>12.412166107434134</v>
          </cell>
          <cell r="AJ168">
            <v>12.604932737026667</v>
          </cell>
          <cell r="AK168">
            <v>12.809414798033117</v>
          </cell>
          <cell r="AL168">
            <v>13.024653245645544</v>
          </cell>
          <cell r="AM168">
            <v>13.24992026315423</v>
          </cell>
          <cell r="AN168">
            <v>13.484674181500905</v>
          </cell>
          <cell r="AO168">
            <v>13.728523449059036</v>
          </cell>
          <cell r="AP168">
            <v>13.981197842543473</v>
          </cell>
          <cell r="AQ168">
            <v>14.242525471841942</v>
          </cell>
          <cell r="AR168">
            <v>14.512414421056869</v>
          </cell>
          <cell r="AS168">
            <v>14.775009957178876</v>
          </cell>
          <cell r="AT168">
            <v>15.065029448749764</v>
          </cell>
          <cell r="AU168">
            <v>15.363075316897568</v>
          </cell>
          <cell r="AV168">
            <v>15.669377262589199</v>
          </cell>
          <cell r="AW168">
            <v>15.984171779311366</v>
          </cell>
          <cell r="AX168">
            <v>16.307702350127268</v>
          </cell>
          <cell r="AY168">
            <v>16.64021965112455</v>
          </cell>
          <cell r="AZ168">
            <v>16.981981761360057</v>
          </cell>
          <cell r="BA168">
            <v>17.3332543794264</v>
          </cell>
          <cell r="BB168">
            <v>17.69431104678117</v>
          </cell>
          <cell r="BC168">
            <v>18.065433377994204</v>
          </cell>
          <cell r="BD168">
            <v>18.446911298081169</v>
          </cell>
          <cell r="BE168">
            <v>18.837629037865167</v>
          </cell>
          <cell r="BF168">
            <v>19.237816465865613</v>
          </cell>
          <cell r="BG168">
            <v>19.647709242847828</v>
          </cell>
          <cell r="BH168">
            <v>20.06754896900069</v>
          </cell>
          <cell r="BI168">
            <v>20.497583334879636</v>
          </cell>
          <cell r="BJ168">
            <v>20.938066276211966</v>
          </cell>
          <cell r="BK168">
            <v>21.389258132663919</v>
          </cell>
          <cell r="BL168">
            <v>21.85142581067154</v>
          </cell>
        </row>
        <row r="169">
          <cell r="A169" t="str">
            <v>POD4-Total</v>
          </cell>
          <cell r="B169" t="str">
            <v>POD4</v>
          </cell>
          <cell r="C169" t="str">
            <v>Total</v>
          </cell>
          <cell r="E169">
            <v>4</v>
          </cell>
          <cell r="F169">
            <v>0.33718000000000004</v>
          </cell>
          <cell r="G169">
            <v>0.34345300000000001</v>
          </cell>
          <cell r="H169">
            <v>0.35523099999999996</v>
          </cell>
          <cell r="I169">
            <v>0.36693399999999998</v>
          </cell>
          <cell r="J169">
            <v>0.39954999999999996</v>
          </cell>
          <cell r="K169">
            <v>0.408441</v>
          </cell>
          <cell r="L169">
            <v>0.41441300000000003</v>
          </cell>
          <cell r="M169">
            <v>0.42218499999999998</v>
          </cell>
          <cell r="N169">
            <v>0.43689600000000001</v>
          </cell>
          <cell r="O169">
            <v>0.44073899999999999</v>
          </cell>
          <cell r="P169">
            <v>0.44866300000000003</v>
          </cell>
          <cell r="Q169">
            <v>0.44787099999999996</v>
          </cell>
          <cell r="R169">
            <v>0.45338800000000001</v>
          </cell>
          <cell r="S169">
            <v>0.57708868370378719</v>
          </cell>
          <cell r="T169">
            <v>0.60832806667671568</v>
          </cell>
          <cell r="U169">
            <v>0.62011700000000003</v>
          </cell>
          <cell r="V169">
            <v>0.62724199999999997</v>
          </cell>
          <cell r="W169">
            <v>0.63224387596223941</v>
          </cell>
          <cell r="X169">
            <v>0.63742289444193512</v>
          </cell>
          <cell r="Y169">
            <v>0.64277812237110288</v>
          </cell>
          <cell r="Z169">
            <v>0.64830953033234984</v>
          </cell>
          <cell r="AA169">
            <v>0.65401779340015687</v>
          </cell>
          <cell r="AB169">
            <v>0.65990416028933829</v>
          </cell>
          <cell r="AC169">
            <v>0.66597036294336909</v>
          </cell>
          <cell r="AD169">
            <v>0.67221855136486808</v>
          </cell>
          <cell r="AE169">
            <v>0.67865124509206132</v>
          </cell>
          <cell r="AF169">
            <v>0.68527129623473304</v>
          </cell>
          <cell r="AG169">
            <v>0.69208186090227941</v>
          </cell>
          <cell r="AH169">
            <v>0.6990863769450637</v>
          </cell>
          <cell r="AI169">
            <v>0.70628854657624851</v>
          </cell>
          <cell r="AJ169">
            <v>0.71369232284451789</v>
          </cell>
          <cell r="AK169">
            <v>0.72130189919306065</v>
          </cell>
          <cell r="AL169">
            <v>0.72912170152283551</v>
          </cell>
          <cell r="AM169">
            <v>0.73715638230925939</v>
          </cell>
          <cell r="AN169">
            <v>0.74541081641855789</v>
          </cell>
          <cell r="AO169">
            <v>0.75389009834378373</v>
          </cell>
          <cell r="AP169">
            <v>0.76259954063735236</v>
          </cell>
          <cell r="AQ169">
            <v>0.77154467336148214</v>
          </cell>
          <cell r="AR169">
            <v>0.78073124441298114</v>
          </cell>
          <cell r="AS169">
            <v>0.79016522060668981</v>
          </cell>
          <cell r="AT169">
            <v>0.79985278942414439</v>
          </cell>
          <cell r="AU169">
            <v>0.80980036135186095</v>
          </cell>
          <cell r="AV169">
            <v>0.82001457274801148</v>
          </cell>
          <cell r="AW169">
            <v>0.83050228918788538</v>
          </cell>
          <cell r="AX169">
            <v>0.84127060924797847</v>
          </cell>
          <cell r="AY169">
            <v>0.85232686869620911</v>
          </cell>
          <cell r="AZ169">
            <v>0.86367864506210967</v>
          </cell>
          <cell r="BA169">
            <v>0.87533376256596285</v>
          </cell>
          <cell r="BB169">
            <v>0.887300297390205</v>
          </cell>
          <cell r="BC169">
            <v>0.89958658327990404</v>
          </cell>
          <cell r="BD169">
            <v>0.9122012174621611</v>
          </cell>
          <cell r="BE169">
            <v>0.92499427803084022</v>
          </cell>
          <cell r="BF169">
            <v>0.937968321131043</v>
          </cell>
          <cell r="BG169">
            <v>0.95112594020575236</v>
          </cell>
          <cell r="BH169">
            <v>0.96446976655408445</v>
          </cell>
          <cell r="BI169">
            <v>0.97800246989817863</v>
          </cell>
          <cell r="BJ169">
            <v>0.99172675895886775</v>
          </cell>
          <cell r="BK169">
            <v>1.0056453820402698</v>
          </cell>
          <cell r="BL169">
            <v>1.0197611276234435</v>
          </cell>
        </row>
        <row r="170">
          <cell r="A170" t="str">
            <v>POD5-Total</v>
          </cell>
          <cell r="B170" t="str">
            <v>POD5</v>
          </cell>
          <cell r="C170" t="str">
            <v>Total</v>
          </cell>
          <cell r="E170">
            <v>5</v>
          </cell>
          <cell r="F170">
            <v>0.13640099999999999</v>
          </cell>
          <cell r="G170">
            <v>6.0333999999999999E-2</v>
          </cell>
          <cell r="H170">
            <v>3.7857000000000002E-2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</row>
        <row r="171">
          <cell r="A171" t="str">
            <v>POD6-Total</v>
          </cell>
          <cell r="B171" t="str">
            <v>POD6</v>
          </cell>
          <cell r="C171" t="str">
            <v>Total</v>
          </cell>
          <cell r="D171" t="str">
            <v>Onstar</v>
          </cell>
          <cell r="E171">
            <v>6</v>
          </cell>
          <cell r="F171">
            <v>9.9034790000000008</v>
          </cell>
          <cell r="G171">
            <v>10.175818</v>
          </cell>
          <cell r="H171">
            <v>10.429273999999999</v>
          </cell>
          <cell r="I171">
            <v>10.601139</v>
          </cell>
          <cell r="J171">
            <v>10.865003</v>
          </cell>
          <cell r="K171">
            <v>11.122712</v>
          </cell>
          <cell r="L171">
            <v>11.408974000000001</v>
          </cell>
          <cell r="M171">
            <v>11.672102000000001</v>
          </cell>
          <cell r="N171">
            <v>11.900397</v>
          </cell>
          <cell r="O171">
            <v>12.132364000000001</v>
          </cell>
          <cell r="P171">
            <v>12.383483999999999</v>
          </cell>
          <cell r="Q171">
            <v>12.645695</v>
          </cell>
          <cell r="R171">
            <v>12.96518</v>
          </cell>
          <cell r="S171">
            <v>13.219022000000001</v>
          </cell>
          <cell r="T171">
            <v>13.438675999999999</v>
          </cell>
          <cell r="U171">
            <v>13.611972161598523</v>
          </cell>
          <cell r="V171">
            <v>13.858403144246347</v>
          </cell>
          <cell r="W171">
            <v>14.105193887516235</v>
          </cell>
          <cell r="X171">
            <v>14.352350430688199</v>
          </cell>
          <cell r="Y171">
            <v>14.599878914423286</v>
          </cell>
          <cell r="Z171">
            <v>14.847785582465452</v>
          </cell>
          <cell r="AA171">
            <v>15.096076783372007</v>
          </cell>
          <cell r="AB171">
            <v>15.344758972273112</v>
          </cell>
          <cell r="AC171">
            <v>15.593838712660817</v>
          </cell>
          <cell r="AD171">
            <v>15.843322678208112</v>
          </cell>
          <cell r="AE171">
            <v>16.093217654618542</v>
          </cell>
          <cell r="AF171">
            <v>16.343530541506841</v>
          </cell>
          <cell r="AG171">
            <v>16.594268354311179</v>
          </cell>
          <cell r="AH171">
            <v>16.845438226237448</v>
          </cell>
          <cell r="AI171">
            <v>17.097047410236261</v>
          </cell>
          <cell r="AJ171">
            <v>17.349103281013054</v>
          </cell>
          <cell r="AK171">
            <v>17.601613337072017</v>
          </cell>
          <cell r="AL171">
            <v>17.854585202794283</v>
          </cell>
          <cell r="AM171">
            <v>18.108026630551006</v>
          </cell>
          <cell r="AN171">
            <v>18.361945502851931</v>
          </cell>
          <cell r="AO171">
            <v>18.616349834530027</v>
          </cell>
          <cell r="AP171">
            <v>18.871247774962775</v>
          </cell>
          <cell r="AQ171">
            <v>19.126647610330782</v>
          </cell>
          <cell r="AR171">
            <v>19.382557765914264</v>
          </cell>
          <cell r="AS171">
            <v>19.638986808428104</v>
          </cell>
          <cell r="AT171">
            <v>19.895943448396132</v>
          </cell>
          <cell r="AU171">
            <v>20.153436542565199</v>
          </cell>
          <cell r="AV171">
            <v>20.411475096359858</v>
          </cell>
          <cell r="AW171">
            <v>20.670068266378159</v>
          </cell>
          <cell r="AX171">
            <v>20.929225362929444</v>
          </cell>
          <cell r="AY171">
            <v>21.188955852614633</v>
          </cell>
          <cell r="AZ171">
            <v>21.449269360949927</v>
          </cell>
          <cell r="BA171">
            <v>21.710175675034478</v>
          </cell>
          <cell r="BB171">
            <v>21.971684746262902</v>
          </cell>
          <cell r="BC171">
            <v>22.233806693083256</v>
          </cell>
          <cell r="BD171">
            <v>22.50582159308598</v>
          </cell>
          <cell r="BE171">
            <v>22.778469657202692</v>
          </cell>
          <cell r="BF171">
            <v>23.054133315692283</v>
          </cell>
          <cell r="BG171">
            <v>23.332850820072537</v>
          </cell>
          <cell r="BH171">
            <v>23.615267538829098</v>
          </cell>
          <cell r="BI171">
            <v>23.902043380142299</v>
          </cell>
          <cell r="BJ171">
            <v>24.191525108780244</v>
          </cell>
          <cell r="BK171">
            <v>24.484689760120354</v>
          </cell>
          <cell r="BL171">
            <v>24.781464450823446</v>
          </cell>
        </row>
        <row r="172">
          <cell r="A172" t="str">
            <v>POD7-Total</v>
          </cell>
          <cell r="B172" t="str">
            <v>POD7</v>
          </cell>
          <cell r="C172" t="str">
            <v>Total</v>
          </cell>
          <cell r="E172">
            <v>7</v>
          </cell>
          <cell r="F172">
            <v>0.81356799999999985</v>
          </cell>
          <cell r="G172">
            <v>0.847885</v>
          </cell>
          <cell r="H172">
            <v>0.986155</v>
          </cell>
          <cell r="I172">
            <v>1.0008950000000001</v>
          </cell>
          <cell r="J172">
            <v>1.0786330000000002</v>
          </cell>
          <cell r="K172">
            <v>1.1499979999999996</v>
          </cell>
          <cell r="L172">
            <v>1.3064290000000001</v>
          </cell>
          <cell r="M172">
            <v>1.3665890000000001</v>
          </cell>
          <cell r="N172">
            <v>1.4813379999999996</v>
          </cell>
          <cell r="O172">
            <v>1.5167599999999999</v>
          </cell>
          <cell r="P172">
            <v>1.6142919999999998</v>
          </cell>
          <cell r="Q172">
            <v>1.7710540000000001</v>
          </cell>
          <cell r="R172">
            <v>1.979352</v>
          </cell>
          <cell r="S172">
            <v>2.0390295775800831</v>
          </cell>
          <cell r="T172">
            <v>2.1334892096313567</v>
          </cell>
          <cell r="U172">
            <v>2.3388599999999999</v>
          </cell>
          <cell r="V172">
            <v>2.4404599999999999</v>
          </cell>
          <cell r="W172">
            <v>2.483722757100371</v>
          </cell>
          <cell r="X172">
            <v>2.5293637492527896</v>
          </cell>
          <cell r="Y172">
            <v>2.5772153569253429</v>
          </cell>
          <cell r="Z172">
            <v>2.6271926265428438</v>
          </cell>
          <cell r="AA172">
            <v>2.6792451541655717</v>
          </cell>
          <cell r="AB172">
            <v>2.7333416502731946</v>
          </cell>
          <cell r="AC172">
            <v>2.7894641333704997</v>
          </cell>
          <cell r="AD172">
            <v>2.847605148059849</v>
          </cell>
          <cell r="AE172">
            <v>2.9077660628193001</v>
          </cell>
          <cell r="AF172">
            <v>2.9699558432737678</v>
          </cell>
          <cell r="AG172">
            <v>3.0341900927278744</v>
          </cell>
          <cell r="AH172">
            <v>3.1004902745265044</v>
          </cell>
          <cell r="AI172">
            <v>3.1688830724194283</v>
          </cell>
          <cell r="AJ172">
            <v>3.239399861418673</v>
          </cell>
          <cell r="AK172">
            <v>3.3120762694071151</v>
          </cell>
          <cell r="AL172">
            <v>3.3869518142585027</v>
          </cell>
          <cell r="AM172">
            <v>3.4640696042558234</v>
          </cell>
          <cell r="AN172">
            <v>3.5434760918278094</v>
          </cell>
          <cell r="AO172">
            <v>3.6252208723599457</v>
          </cell>
          <cell r="AP172">
            <v>3.7093565212278032</v>
          </cell>
          <cell r="AQ172">
            <v>3.7959384633347812</v>
          </cell>
          <cell r="AR172">
            <v>3.8850248703705388</v>
          </cell>
          <cell r="AS172">
            <v>3.9766765817810139</v>
          </cell>
          <cell r="AT172">
            <v>4.0709570460858631</v>
          </cell>
          <cell r="AU172">
            <v>4.1679322797178688</v>
          </cell>
          <cell r="AV172">
            <v>4.2676708410098385</v>
          </cell>
          <cell r="AW172">
            <v>4.3702438173327138</v>
          </cell>
          <cell r="AX172">
            <v>4.4757248237062068</v>
          </cell>
          <cell r="AY172">
            <v>4.5841900114705956</v>
          </cell>
          <cell r="AZ172">
            <v>4.6957180858331595</v>
          </cell>
          <cell r="BA172">
            <v>4.8103903312926688</v>
          </cell>
          <cell r="BB172">
            <v>4.9282906441054202</v>
          </cell>
          <cell r="BC172">
            <v>5.0495055710918413</v>
          </cell>
          <cell r="BD172">
            <v>5.1741243541973194</v>
          </cell>
          <cell r="BE172">
            <v>5.3018730879168636</v>
          </cell>
          <cell r="BF172">
            <v>5.4328315608039466</v>
          </cell>
          <cell r="BG172">
            <v>5.5670816221988533</v>
          </cell>
          <cell r="BH172">
            <v>5.7047072360837969</v>
          </cell>
          <cell r="BI172">
            <v>5.8457945363604384</v>
          </cell>
          <cell r="BJ172">
            <v>5.9904318835877621</v>
          </cell>
          <cell r="BK172">
            <v>6.1387099232192561</v>
          </cell>
          <cell r="BL172">
            <v>6.290721645379393</v>
          </cell>
        </row>
        <row r="173">
          <cell r="A173" t="str">
            <v>POD8-Total</v>
          </cell>
          <cell r="B173" t="str">
            <v>POD8</v>
          </cell>
          <cell r="C173" t="str">
            <v>Total</v>
          </cell>
          <cell r="E173">
            <v>8</v>
          </cell>
          <cell r="F173">
            <v>9.6240000000000006E-2</v>
          </cell>
          <cell r="G173">
            <v>9.9053000000000002E-2</v>
          </cell>
          <cell r="H173">
            <v>0.101408</v>
          </cell>
          <cell r="I173">
            <v>0.103293</v>
          </cell>
          <cell r="J173">
            <v>0.10727</v>
          </cell>
          <cell r="K173">
            <v>0.100051</v>
          </cell>
          <cell r="L173">
            <v>0.107381</v>
          </cell>
          <cell r="M173">
            <v>0.106805</v>
          </cell>
          <cell r="N173">
            <v>0.111179</v>
          </cell>
          <cell r="O173">
            <v>0.54949099999999995</v>
          </cell>
          <cell r="P173">
            <v>0.13200799999999999</v>
          </cell>
          <cell r="Q173">
            <v>0.14066600000000001</v>
          </cell>
          <cell r="R173">
            <v>0.15167900000000001</v>
          </cell>
          <cell r="S173">
            <v>0.16713</v>
          </cell>
          <cell r="T173">
            <v>0.17529</v>
          </cell>
          <cell r="U173">
            <v>0.18319299999999999</v>
          </cell>
          <cell r="V173">
            <v>0.19011500000000001</v>
          </cell>
          <cell r="W173">
            <v>0.19243407177140442</v>
          </cell>
          <cell r="X173">
            <v>0.19492409453102122</v>
          </cell>
          <cell r="Y173">
            <v>0.19757727858805899</v>
          </cell>
          <cell r="Z173">
            <v>0.20038751035215252</v>
          </cell>
          <cell r="AA173">
            <v>0.20335010939242723</v>
          </cell>
          <cell r="AB173">
            <v>0.20646162353180011</v>
          </cell>
          <cell r="AC173">
            <v>0.20971965608187865</v>
          </cell>
          <cell r="AD173">
            <v>0.21312272024461978</v>
          </cell>
          <cell r="AE173">
            <v>0.21667011648291379</v>
          </cell>
          <cell r="AF173">
            <v>0.22036182931646325</v>
          </cell>
          <cell r="AG173">
            <v>0.22419844055103072</v>
          </cell>
          <cell r="AH173">
            <v>0.22818105641453354</v>
          </cell>
          <cell r="AI173">
            <v>0.23231124646617921</v>
          </cell>
          <cell r="AJ173">
            <v>0.23659099247629731</v>
          </cell>
          <cell r="AK173">
            <v>0.24102264575435897</v>
          </cell>
          <cell r="AL173">
            <v>0.24560889163897198</v>
          </cell>
          <cell r="AM173">
            <v>0.25035272006322395</v>
          </cell>
          <cell r="AN173">
            <v>0.25525740127733865</v>
          </cell>
          <cell r="AO173">
            <v>0.26032646595307468</v>
          </cell>
          <cell r="AP173">
            <v>0.26556368901467409</v>
          </cell>
          <cell r="AQ173">
            <v>0.2709730766429283</v>
          </cell>
          <cell r="AR173">
            <v>0.27655885598494612</v>
          </cell>
          <cell r="AS173">
            <v>0.28232546717494122</v>
          </cell>
          <cell r="AT173">
            <v>0.28827755733285698</v>
          </cell>
          <cell r="AU173">
            <v>0.29441997625967414</v>
          </cell>
          <cell r="AV173">
            <v>0.30075777359224398</v>
          </cell>
          <cell r="AW173">
            <v>0.30729619721773138</v>
          </cell>
          <cell r="AX173">
            <v>0.31404069277925367</v>
          </cell>
          <cell r="AY173">
            <v>0.32099690413097981</v>
          </cell>
          <cell r="AZ173">
            <v>0.32817067462353067</v>
          </cell>
          <cell r="BA173">
            <v>0.33556804911964633</v>
          </cell>
          <cell r="BB173">
            <v>0.34319527665629102</v>
          </cell>
          <cell r="BC173">
            <v>0.35105881368309294</v>
          </cell>
          <cell r="BD173">
            <v>0.35916532781865884</v>
          </cell>
          <cell r="BE173">
            <v>0.36745903443841477</v>
          </cell>
          <cell r="BF173">
            <v>0.37594425611869264</v>
          </cell>
          <cell r="BG173">
            <v>0.38462541525108268</v>
          </cell>
          <cell r="BH173">
            <v>0.39350703634732859</v>
          </cell>
          <cell r="BI173">
            <v>0.40259374839744655</v>
          </cell>
          <cell r="BJ173">
            <v>0.4118902872822971</v>
          </cell>
          <cell r="BK173">
            <v>0.42140149824186701</v>
          </cell>
          <cell r="BL173">
            <v>0.43113233840054804</v>
          </cell>
        </row>
        <row r="174">
          <cell r="A174" t="str">
            <v>POD9-Total</v>
          </cell>
          <cell r="B174" t="str">
            <v>POD9</v>
          </cell>
          <cell r="C174" t="str">
            <v>Total</v>
          </cell>
          <cell r="D174" t="str">
            <v>China Unicom</v>
          </cell>
          <cell r="E174">
            <v>9</v>
          </cell>
          <cell r="F174">
            <v>17.00722</v>
          </cell>
          <cell r="G174">
            <v>19.192175000000002</v>
          </cell>
          <cell r="H174">
            <v>21.708627</v>
          </cell>
          <cell r="I174">
            <v>23.944532000000002</v>
          </cell>
          <cell r="J174">
            <v>24.782185999999999</v>
          </cell>
          <cell r="K174">
            <v>26.241564</v>
          </cell>
          <cell r="L174">
            <v>26.303193</v>
          </cell>
          <cell r="M174">
            <v>28.286161</v>
          </cell>
          <cell r="N174">
            <v>29.635505999999999</v>
          </cell>
          <cell r="O174">
            <v>31.339722999999999</v>
          </cell>
          <cell r="P174">
            <v>31.674894999999999</v>
          </cell>
          <cell r="Q174">
            <v>32.693814000000003</v>
          </cell>
          <cell r="R174">
            <v>34.002036000000004</v>
          </cell>
          <cell r="S174">
            <v>34.883074000000001</v>
          </cell>
          <cell r="T174">
            <v>33.582892000000001</v>
          </cell>
          <cell r="U174">
            <v>33.395688</v>
          </cell>
          <cell r="V174">
            <v>33.298415999999996</v>
          </cell>
          <cell r="W174">
            <v>31.770524099999999</v>
          </cell>
          <cell r="X174">
            <v>31.109773862499999</v>
          </cell>
          <cell r="Y174">
            <v>30.476155269262499</v>
          </cell>
          <cell r="Z174">
            <v>29.869037099388059</v>
          </cell>
          <cell r="AA174">
            <v>29.28781163681494</v>
          </cell>
          <cell r="AB174">
            <v>29.668703423638199</v>
          </cell>
          <cell r="AC174">
            <v>30.055604470091069</v>
          </cell>
          <cell r="AD174">
            <v>30.448629877313877</v>
          </cell>
          <cell r="AE174">
            <v>30.847897272671965</v>
          </cell>
          <cell r="AF174">
            <v>31.253526869398257</v>
          </cell>
          <cell r="AG174">
            <v>31.665641527691797</v>
          </cell>
          <cell r="AH174">
            <v>32.084366817308265</v>
          </cell>
          <cell r="AI174">
            <v>32.50983108167938</v>
          </cell>
          <cell r="AJ174">
            <v>32.942165503599163</v>
          </cell>
          <cell r="AK174">
            <v>33.381504172515719</v>
          </cell>
          <cell r="AL174">
            <v>33.827984153468456</v>
          </cell>
          <cell r="AM174">
            <v>34.281745557711403</v>
          </cell>
          <cell r="AN174">
            <v>34.742931615064492</v>
          </cell>
          <cell r="AO174">
            <v>35.211688748035513</v>
          </cell>
          <cell r="AP174">
            <v>35.688166647756745</v>
          </cell>
          <cell r="AQ174">
            <v>36.172518351781221</v>
          </cell>
          <cell r="AR174">
            <v>36.664900323784607</v>
          </cell>
          <cell r="AS174">
            <v>37.165472535220175</v>
          </cell>
          <cell r="AT174">
            <v>37.674398548975034</v>
          </cell>
          <cell r="AU174">
            <v>38.191845605077503</v>
          </cell>
          <cell r="AV174">
            <v>38.717984708506329</v>
          </cell>
          <cell r="AW174">
            <v>39.252990719153885</v>
          </cell>
          <cell r="AX174">
            <v>39.797042443996979</v>
          </cell>
          <cell r="AY174">
            <v>40.350322731529793</v>
          </cell>
          <cell r="AZ174">
            <v>40.615643747646736</v>
          </cell>
          <cell r="BA174">
            <v>40.887597789166605</v>
          </cell>
          <cell r="BB174">
            <v>41.166350681724467</v>
          </cell>
          <cell r="BC174">
            <v>41.452072396596286</v>
          </cell>
          <cell r="BD174">
            <v>41.744937154339894</v>
          </cell>
          <cell r="BE174">
            <v>42.045123531027087</v>
          </cell>
          <cell r="BF174">
            <v>42.35281456713146</v>
          </cell>
          <cell r="BG174">
            <v>42.668197879138447</v>
          </cell>
          <cell r="BH174">
            <v>42.991465773945613</v>
          </cell>
          <cell r="BI174">
            <v>43.322815366122953</v>
          </cell>
          <cell r="BJ174">
            <v>43.662448698104726</v>
          </cell>
          <cell r="BK174">
            <v>44.010572863386045</v>
          </cell>
          <cell r="BL174">
            <v>44.367400132799389</v>
          </cell>
        </row>
        <row r="175">
          <cell r="A175" t="str">
            <v>POD10-Total</v>
          </cell>
          <cell r="B175" t="str">
            <v>POD10</v>
          </cell>
          <cell r="C175" t="str">
            <v>Total</v>
          </cell>
          <cell r="E175">
            <v>10</v>
          </cell>
          <cell r="F175">
            <v>2.4070770000000001</v>
          </cell>
          <cell r="G175">
            <v>2.4840849999999999</v>
          </cell>
          <cell r="H175">
            <v>2.5418530000000001</v>
          </cell>
          <cell r="I175">
            <v>2.5692810000000001</v>
          </cell>
          <cell r="J175">
            <v>2.6027909999999999</v>
          </cell>
          <cell r="K175">
            <v>2.6652029999999995</v>
          </cell>
          <cell r="L175">
            <v>2.7288590000000004</v>
          </cell>
          <cell r="M175">
            <v>2.7898100000000001</v>
          </cell>
          <cell r="N175">
            <v>2.8957249999999997</v>
          </cell>
          <cell r="O175">
            <v>2.9254829999999998</v>
          </cell>
          <cell r="P175">
            <v>2.9970329999999996</v>
          </cell>
          <cell r="Q175">
            <v>3.0380020000000001</v>
          </cell>
          <cell r="R175">
            <v>3.1058119999999998</v>
          </cell>
          <cell r="S175">
            <v>3.1713755932801129</v>
          </cell>
          <cell r="T175">
            <v>3.3365376165713108</v>
          </cell>
          <cell r="U175">
            <v>3.3706649999999998</v>
          </cell>
          <cell r="V175">
            <v>3.4206800000000004</v>
          </cell>
          <cell r="W175">
            <v>3.4873860202073335</v>
          </cell>
          <cell r="X175">
            <v>3.5560480554577203</v>
          </cell>
          <cell r="Y175">
            <v>3.6267171224346559</v>
          </cell>
          <cell r="Z175">
            <v>3.6994460633734927</v>
          </cell>
          <cell r="AA175">
            <v>3.7862895770547875</v>
          </cell>
          <cell r="AB175">
            <v>3.8545237632504912</v>
          </cell>
          <cell r="AC175">
            <v>3.924352517487149</v>
          </cell>
          <cell r="AD175">
            <v>3.9958191349182068</v>
          </cell>
          <cell r="AE175">
            <v>4.068968163821495</v>
          </cell>
          <cell r="AF175">
            <v>4.1438454427298828</v>
          </cell>
          <cell r="AG175">
            <v>4.2204981386710898</v>
          </cell>
          <cell r="AH175">
            <v>4.298974786549941</v>
          </cell>
          <cell r="AI175">
            <v>4.3793253297072114</v>
          </cell>
          <cell r="AJ175">
            <v>4.4616011616903792</v>
          </cell>
          <cell r="AK175">
            <v>4.5458551692725351</v>
          </cell>
          <cell r="AL175">
            <v>4.6321417767568844</v>
          </cell>
          <cell r="AM175">
            <v>4.7205169916053338</v>
          </cell>
          <cell r="AN175">
            <v>4.8110384514308295</v>
          </cell>
          <cell r="AO175">
            <v>4.9037654723943396</v>
          </cell>
          <cell r="AP175">
            <v>4.9987590990485078</v>
          </cell>
          <cell r="AQ175">
            <v>5.096082155671386</v>
          </cell>
          <cell r="AR175">
            <v>5.1957992991348458</v>
          </cell>
          <cell r="AS175">
            <v>5.2979770733536871</v>
          </cell>
          <cell r="AT175">
            <v>5.402683965362777</v>
          </cell>
          <cell r="AU175">
            <v>5.5099904630710377</v>
          </cell>
          <cell r="AV175">
            <v>5.6199691147424922</v>
          </cell>
          <cell r="AW175">
            <v>5.7326945902561564</v>
          </cell>
          <cell r="AX175">
            <v>5.8482437441980721</v>
          </cell>
          <cell r="AY175">
            <v>5.9666956808403695</v>
          </cell>
          <cell r="AZ175">
            <v>6.0881318210639295</v>
          </cell>
          <cell r="BA175">
            <v>6.2126359712828938</v>
          </cell>
          <cell r="BB175">
            <v>6.3402943944309973</v>
          </cell>
          <cell r="BC175">
            <v>6.4711958830715401</v>
          </cell>
          <cell r="BD175">
            <v>6.6054318346946186</v>
          </cell>
          <cell r="BE175">
            <v>6.7430810702987189</v>
          </cell>
          <cell r="BF175">
            <v>6.8842394367667916</v>
          </cell>
          <cell r="BG175">
            <v>7.0290055791702981</v>
          </cell>
          <cell r="BH175">
            <v>7.1774810236083759</v>
          </cell>
          <cell r="BI175">
            <v>7.3297702625114818</v>
          </cell>
          <cell r="BJ175">
            <v>7.4859808424829621</v>
          </cell>
          <cell r="BK175">
            <v>7.6462234547541827</v>
          </cell>
          <cell r="BL175">
            <v>7.7889688362129732</v>
          </cell>
        </row>
        <row r="176">
          <cell r="A176" t="str">
            <v>POD11-Total</v>
          </cell>
          <cell r="B176" t="str">
            <v>POD11</v>
          </cell>
          <cell r="C176" t="str">
            <v>Total</v>
          </cell>
          <cell r="E176">
            <v>11</v>
          </cell>
          <cell r="F176">
            <v>0.59934199999999993</v>
          </cell>
          <cell r="G176">
            <v>0.73271900000000001</v>
          </cell>
          <cell r="H176">
            <v>0.69490999999999992</v>
          </cell>
          <cell r="I176">
            <v>0.860205</v>
          </cell>
          <cell r="J176">
            <v>1.154793</v>
          </cell>
          <cell r="K176">
            <v>1.6755610000000001</v>
          </cell>
          <cell r="L176">
            <v>11.233378</v>
          </cell>
          <cell r="M176">
            <v>11.915013999999999</v>
          </cell>
          <cell r="N176">
            <v>15.187448</v>
          </cell>
          <cell r="O176">
            <v>15.638122000000001</v>
          </cell>
          <cell r="P176">
            <v>18.416547999999999</v>
          </cell>
          <cell r="Q176">
            <v>19.096381000000001</v>
          </cell>
          <cell r="R176">
            <v>20.375654000000001</v>
          </cell>
          <cell r="S176">
            <v>20.603680000000001</v>
          </cell>
          <cell r="T176">
            <v>20.739469</v>
          </cell>
          <cell r="U176">
            <v>20.813669999999998</v>
          </cell>
          <cell r="V176">
            <v>21.138921999999997</v>
          </cell>
          <cell r="W176">
            <v>21.663649613148035</v>
          </cell>
          <cell r="X176">
            <v>21.853975682856454</v>
          </cell>
          <cell r="Y176">
            <v>22.457380734482026</v>
          </cell>
          <cell r="Z176">
            <v>22.636270003639869</v>
          </cell>
          <cell r="AA176">
            <v>22.820746137515648</v>
          </cell>
          <cell r="AB176">
            <v>23.010921276948277</v>
          </cell>
          <cell r="AC176">
            <v>23.210616403890363</v>
          </cell>
          <cell r="AD176">
            <v>23.41256087658271</v>
          </cell>
          <cell r="AE176">
            <v>23.620592099910539</v>
          </cell>
          <cell r="AF176">
            <v>23.834855295183726</v>
          </cell>
          <cell r="AG176">
            <v>24.055503344810745</v>
          </cell>
          <cell r="AH176">
            <v>24.282696694877099</v>
          </cell>
          <cell r="AI176">
            <v>24.516603303727354</v>
          </cell>
          <cell r="AJ176">
            <v>24.75739862810315</v>
          </cell>
          <cell r="AK176">
            <v>25.005265640750821</v>
          </cell>
          <cell r="AL176">
            <v>25.260394875041801</v>
          </cell>
          <cell r="AM176">
            <v>25.522984493286437</v>
          </cell>
          <cell r="AN176">
            <v>25.79324037622737</v>
          </cell>
          <cell r="AO176">
            <v>26.071376231777613</v>
          </cell>
          <cell r="AP176">
            <v>26.357613721493319</v>
          </cell>
          <cell r="AQ176">
            <v>26.652182603589218</v>
          </cell>
          <cell r="AR176">
            <v>26.955320891547657</v>
          </cell>
          <cell r="AS176">
            <v>27.267275027562711</v>
          </cell>
          <cell r="AT176">
            <v>27.588300070213091</v>
          </cell>
          <cell r="AU176">
            <v>27.9186598958823</v>
          </cell>
          <cell r="AV176">
            <v>28.258627413548211</v>
          </cell>
          <cell r="AW176">
            <v>28.608484792652686</v>
          </cell>
          <cell r="AX176">
            <v>28.968523703837743</v>
          </cell>
          <cell r="AY176">
            <v>29.339045572401538</v>
          </cell>
          <cell r="AZ176">
            <v>29.720361844385888</v>
          </cell>
          <cell r="BA176">
            <v>30.112794265260021</v>
          </cell>
          <cell r="BB176">
            <v>30.516675171212597</v>
          </cell>
          <cell r="BC176">
            <v>30.932347793107013</v>
          </cell>
          <cell r="BD176">
            <v>31.360166573194785</v>
          </cell>
          <cell r="BE176">
            <v>31.793903997865787</v>
          </cell>
          <cell r="BF176">
            <v>32.233641967483429</v>
          </cell>
          <cell r="BG176">
            <v>32.679463515954055</v>
          </cell>
          <cell r="BH176">
            <v>33.131452826418567</v>
          </cell>
          <cell r="BI176">
            <v>33.589695247161288</v>
          </cell>
          <cell r="BJ176">
            <v>34.054277307739071</v>
          </cell>
          <cell r="BK176">
            <v>34.525286735333765</v>
          </cell>
          <cell r="BL176">
            <v>35.002812471331062</v>
          </cell>
        </row>
        <row r="177">
          <cell r="A177" t="str">
            <v>POD12-Total</v>
          </cell>
          <cell r="B177" t="str">
            <v>POD12</v>
          </cell>
          <cell r="C177" t="str">
            <v>Total</v>
          </cell>
          <cell r="E177">
            <v>12</v>
          </cell>
          <cell r="F177">
            <v>0.113493</v>
          </cell>
          <cell r="G177">
            <v>0.134494</v>
          </cell>
          <cell r="H177">
            <v>0.13893800000000001</v>
          </cell>
          <cell r="I177">
            <v>0.1469</v>
          </cell>
          <cell r="J177">
            <v>0.15628600000000001</v>
          </cell>
          <cell r="K177">
            <v>0.1686</v>
          </cell>
          <cell r="L177">
            <v>0.178035</v>
          </cell>
          <cell r="M177">
            <v>0.19764300000000001</v>
          </cell>
          <cell r="N177">
            <v>0.211037</v>
          </cell>
          <cell r="O177">
            <v>0.21992300000000001</v>
          </cell>
          <cell r="P177">
            <v>0.234546</v>
          </cell>
          <cell r="Q177">
            <v>0.23963799999999999</v>
          </cell>
          <cell r="R177">
            <v>0.24493999999999999</v>
          </cell>
          <cell r="S177">
            <v>0.245476</v>
          </cell>
          <cell r="T177">
            <v>0.26708900000000002</v>
          </cell>
          <cell r="U177">
            <v>0.27653299999999997</v>
          </cell>
          <cell r="V177">
            <v>0.28482899</v>
          </cell>
          <cell r="W177">
            <v>0.29337385969999996</v>
          </cell>
          <cell r="X177">
            <v>0.30217507549099998</v>
          </cell>
          <cell r="Y177">
            <v>0.31124032775572996</v>
          </cell>
          <cell r="Z177">
            <v>0.32057753758840185</v>
          </cell>
          <cell r="AA177">
            <v>0.33019486371605394</v>
          </cell>
          <cell r="AB177">
            <v>0.34010070962753558</v>
          </cell>
          <cell r="AC177">
            <v>0.35030373091636169</v>
          </cell>
          <cell r="AD177">
            <v>0.36081284284385251</v>
          </cell>
          <cell r="AE177">
            <v>0.37163722812916811</v>
          </cell>
          <cell r="AF177">
            <v>0.38278634497304315</v>
          </cell>
          <cell r="AG177">
            <v>0.39426993532223442</v>
          </cell>
          <cell r="AH177">
            <v>0.40609803338190142</v>
          </cell>
          <cell r="AI177">
            <v>0.41828097438335848</v>
          </cell>
          <cell r="AJ177">
            <v>0.43082940361485927</v>
          </cell>
          <cell r="AK177">
            <v>0.44375428572330505</v>
          </cell>
          <cell r="AL177">
            <v>0.45706691429500423</v>
          </cell>
          <cell r="AM177">
            <v>0.47077892172385438</v>
          </cell>
          <cell r="AN177">
            <v>0.48490228937557001</v>
          </cell>
          <cell r="AO177">
            <v>0.4994493580568371</v>
          </cell>
          <cell r="AP177">
            <v>0.51443283879854218</v>
          </cell>
          <cell r="AQ177">
            <v>0.52986582396249848</v>
          </cell>
          <cell r="AR177">
            <v>0.54576179868137342</v>
          </cell>
          <cell r="AS177">
            <v>0.56213465264181461</v>
          </cell>
          <cell r="AT177">
            <v>0.57899869222106914</v>
          </cell>
          <cell r="AU177">
            <v>0.59636865298770125</v>
          </cell>
          <cell r="AV177">
            <v>0.61425971257733225</v>
          </cell>
          <cell r="AW177">
            <v>0.63268750395465223</v>
          </cell>
          <cell r="AX177">
            <v>0.65166812907329175</v>
          </cell>
          <cell r="AY177">
            <v>0.67121817294549058</v>
          </cell>
          <cell r="AZ177">
            <v>0.69135471813385529</v>
          </cell>
          <cell r="BA177">
            <v>0.71209535967787096</v>
          </cell>
          <cell r="BB177">
            <v>0.73345822046820708</v>
          </cell>
          <cell r="BC177">
            <v>0.75546196708225333</v>
          </cell>
          <cell r="BD177">
            <v>0.77812582609472092</v>
          </cell>
          <cell r="BE177">
            <v>0.80146960087756258</v>
          </cell>
          <cell r="BF177">
            <v>0.82551368890388943</v>
          </cell>
          <cell r="BG177">
            <v>0.85027909957100611</v>
          </cell>
          <cell r="BH177">
            <v>0.87578747255813627</v>
          </cell>
          <cell r="BI177">
            <v>0.90206109673488033</v>
          </cell>
          <cell r="BJ177">
            <v>0.92912292963692678</v>
          </cell>
          <cell r="BK177">
            <v>0.9569966175260346</v>
          </cell>
          <cell r="BL177">
            <v>0.9857065160518157</v>
          </cell>
        </row>
        <row r="178">
          <cell r="A178" t="str">
            <v>POD13-Total</v>
          </cell>
          <cell r="B178" t="str">
            <v>POD13</v>
          </cell>
          <cell r="C178" t="str">
            <v>Total</v>
          </cell>
          <cell r="D178" t="str">
            <v>Reliance India</v>
          </cell>
          <cell r="E178">
            <v>13</v>
          </cell>
          <cell r="F178">
            <v>9.2169999999999995E-3</v>
          </cell>
          <cell r="G178">
            <v>1.1986999999999999E-2</v>
          </cell>
          <cell r="H178">
            <v>1.4004000000000001E-2</v>
          </cell>
          <cell r="I178">
            <v>1.4079E-2</v>
          </cell>
          <cell r="J178">
            <v>1.2666E-2</v>
          </cell>
          <cell r="K178">
            <v>3.8560000000000001E-3</v>
          </cell>
          <cell r="L178">
            <v>0</v>
          </cell>
          <cell r="M178">
            <v>0</v>
          </cell>
          <cell r="N178">
            <v>7.2350000000000001E-3</v>
          </cell>
          <cell r="O178">
            <v>5.1199999999999996E-3</v>
          </cell>
          <cell r="P178">
            <v>7.1929999999999997E-3</v>
          </cell>
          <cell r="Q178">
            <v>1.03E-2</v>
          </cell>
          <cell r="R178">
            <v>1.1352999999999999E-2</v>
          </cell>
          <cell r="S178">
            <v>1.217324E-2</v>
          </cell>
          <cell r="T178">
            <v>1.38122448E-2</v>
          </cell>
          <cell r="U178">
            <v>1.6912E-2</v>
          </cell>
          <cell r="V178">
            <v>2.0423999999999998E-2</v>
          </cell>
          <cell r="W178">
            <v>2.0927295337967826E-2</v>
          </cell>
          <cell r="X178">
            <v>2.1444326932708136E-2</v>
          </cell>
          <cell r="Y178">
            <v>2.1975217213908538E-2</v>
          </cell>
          <cell r="Z178">
            <v>2.2520139810384251E-2</v>
          </cell>
          <cell r="AA178">
            <v>2.3079309543588E-2</v>
          </cell>
          <cell r="AB178">
            <v>2.3652974913808657E-2</v>
          </cell>
          <cell r="AC178">
            <v>2.4241412463955975E-2</v>
          </cell>
          <cell r="AD178">
            <v>2.4844922558932947E-2</v>
          </cell>
          <cell r="AE178">
            <v>2.546382623350079E-2</v>
          </cell>
          <cell r="AF178">
            <v>2.609846284778642E-2</v>
          </cell>
          <cell r="AG178">
            <v>2.67491883543262E-2</v>
          </cell>
          <cell r="AH178">
            <v>2.7416374029152101E-2</v>
          </cell>
          <cell r="AI178">
            <v>2.81004055559337E-2</v>
          </cell>
          <cell r="AJ178">
            <v>2.8801682379614252E-2</v>
          </cell>
          <cell r="AK178">
            <v>2.952061726658586E-2</v>
          </cell>
          <cell r="AL178">
            <v>3.025763602393973E-2</v>
          </cell>
          <cell r="AM178">
            <v>3.1013177341976925E-2</v>
          </cell>
          <cell r="AN178">
            <v>3.1787692732930389E-2</v>
          </cell>
          <cell r="AO178">
            <v>3.2581646545448741E-2</v>
          </cell>
          <cell r="AP178">
            <v>3.3395516039365164E-2</v>
          </cell>
          <cell r="AQ178">
            <v>3.4229791509024603E-2</v>
          </cell>
          <cell r="AR178">
            <v>3.5084976446274077E-2</v>
          </cell>
          <cell r="AS178">
            <v>3.5961587736361364E-2</v>
          </cell>
          <cell r="AT178">
            <v>3.6860155881607265E-2</v>
          </cell>
          <cell r="AU178">
            <v>3.7781225248946795E-2</v>
          </cell>
          <cell r="AV178">
            <v>3.8725354338367851E-2</v>
          </cell>
          <cell r="AW178">
            <v>3.9693116069989251E-2</v>
          </cell>
          <cell r="AX178">
            <v>4.0685098088063476E-2</v>
          </cell>
          <cell r="AY178">
            <v>4.1701903080607963E-2</v>
          </cell>
          <cell r="AZ178">
            <v>4.2744149113690399E-2</v>
          </cell>
          <cell r="BA178">
            <v>4.3812469979642693E-2</v>
          </cell>
          <cell r="BB178">
            <v>4.4907515558673075E-2</v>
          </cell>
          <cell r="BC178">
            <v>4.6029952193497585E-2</v>
          </cell>
          <cell r="BD178">
            <v>4.7180463076733119E-2</v>
          </cell>
          <cell r="BE178">
            <v>4.8359730786417809E-2</v>
          </cell>
          <cell r="BF178">
            <v>4.9568474094632269E-2</v>
          </cell>
          <cell r="BG178">
            <v>5.0807429739046131E-2</v>
          </cell>
          <cell r="BH178">
            <v>5.2077352871964952E-2</v>
          </cell>
          <cell r="BI178">
            <v>5.3379017520601035E-2</v>
          </cell>
          <cell r="BJ178">
            <v>5.4713217058848594E-2</v>
          </cell>
          <cell r="BK178">
            <v>5.6080764690850896E-2</v>
          </cell>
          <cell r="BL178">
            <v>5.748249394665407E-2</v>
          </cell>
        </row>
        <row r="179">
          <cell r="A179" t="str">
            <v>POD14-Total</v>
          </cell>
          <cell r="B179" t="str">
            <v>POD14</v>
          </cell>
          <cell r="C179" t="str">
            <v>Total</v>
          </cell>
          <cell r="D179" t="str">
            <v>Reliance India</v>
          </cell>
          <cell r="E179">
            <v>14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</row>
        <row r="180">
          <cell r="A180" t="str">
            <v>POD15 - still assuming ALL CU on POD9-Total</v>
          </cell>
          <cell r="B180" t="str">
            <v>POD15 - still assuming ALL CU on POD9</v>
          </cell>
          <cell r="C180" t="str">
            <v>Total</v>
          </cell>
          <cell r="D180" t="str">
            <v>China Unicom</v>
          </cell>
          <cell r="E180">
            <v>15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</row>
        <row r="181">
          <cell r="A181" t="str">
            <v>POD16-Total</v>
          </cell>
          <cell r="B181" t="str">
            <v>POD16</v>
          </cell>
          <cell r="C181" t="str">
            <v>Total</v>
          </cell>
          <cell r="E181">
            <v>16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</row>
        <row r="182">
          <cell r="A182" t="str">
            <v>POD17-Total</v>
          </cell>
          <cell r="B182" t="str">
            <v>POD17</v>
          </cell>
          <cell r="C182" t="str">
            <v>Total</v>
          </cell>
          <cell r="E182">
            <v>17</v>
          </cell>
          <cell r="F182">
            <v>0.217832</v>
          </cell>
          <cell r="G182">
            <v>0.23008100000000001</v>
          </cell>
          <cell r="H182">
            <v>0.24302800000000002</v>
          </cell>
          <cell r="I182">
            <v>0.24435699999999999</v>
          </cell>
          <cell r="J182">
            <v>0.26511299999999999</v>
          </cell>
          <cell r="K182">
            <v>0.29131800000000002</v>
          </cell>
          <cell r="L182">
            <v>0.31635100000000005</v>
          </cell>
          <cell r="M182">
            <v>0.34310799999999997</v>
          </cell>
          <cell r="N182">
            <v>0.36180699999999999</v>
          </cell>
          <cell r="O182">
            <v>0.38746400000000003</v>
          </cell>
          <cell r="P182">
            <v>0.367558</v>
          </cell>
          <cell r="Q182">
            <v>0.40308699999999997</v>
          </cell>
          <cell r="R182">
            <v>0.45077</v>
          </cell>
          <cell r="S182">
            <v>0.47366436434057624</v>
          </cell>
          <cell r="T182">
            <v>0.4941004913655957</v>
          </cell>
          <cell r="U182">
            <v>0.51426300000000003</v>
          </cell>
          <cell r="V182">
            <v>0.53862299999999996</v>
          </cell>
          <cell r="W182">
            <v>0.54996252919178445</v>
          </cell>
          <cell r="X182">
            <v>0.56174968824495575</v>
          </cell>
          <cell r="Y182">
            <v>0.57398047301344857</v>
          </cell>
          <cell r="Z182">
            <v>0.58665216281815813</v>
          </cell>
          <cell r="AA182">
            <v>0.59976322529628501</v>
          </cell>
          <cell r="AB182">
            <v>0.61331323080855682</v>
          </cell>
          <cell r="AC182">
            <v>0.6273027754606284</v>
          </cell>
          <cell r="AD182">
            <v>0.64173341190485833</v>
          </cell>
          <cell r="AE182">
            <v>0.65660758718217993</v>
          </cell>
          <cell r="AF182">
            <v>0.67192858694415591</v>
          </cell>
          <cell r="AG182">
            <v>0.68770048546500073</v>
          </cell>
          <cell r="AH182">
            <v>0.70392810091418945</v>
          </cell>
          <cell r="AI182">
            <v>0.72061695541384729</v>
          </cell>
          <cell r="AJ182">
            <v>0.73777323945241369</v>
          </cell>
          <cell r="AK182">
            <v>0.75540378026820076</v>
          </cell>
          <cell r="AL182">
            <v>0.77351601385397795</v>
          </cell>
          <cell r="AM182">
            <v>0.79211796026738501</v>
          </cell>
          <cell r="AN182">
            <v>0.8112182019621309</v>
          </cell>
          <cell r="AO182">
            <v>0.83082586488216192</v>
          </cell>
          <cell r="AP182">
            <v>0.85095060208545981</v>
          </cell>
          <cell r="AQ182">
            <v>0.87160257968630439</v>
          </cell>
          <cell r="AR182">
            <v>0.89279246492484787</v>
          </cell>
          <cell r="AS182">
            <v>0.91453141619100398</v>
          </cell>
          <cell r="AT182">
            <v>0.93683107484607198</v>
          </cell>
          <cell r="AU182">
            <v>0.95970355870046486</v>
          </cell>
          <cell r="AV182">
            <v>0.98316145701940294</v>
          </cell>
          <cell r="AW182">
            <v>1.0072178269407752</v>
          </cell>
          <cell r="AX182">
            <v>1.031886191200506</v>
          </cell>
          <cell r="AY182">
            <v>1.0571805370709417</v>
          </cell>
          <cell r="AZ182">
            <v>1.0831153164270038</v>
          </cell>
          <cell r="BA182">
            <v>1.1097054468632543</v>
          </cell>
          <cell r="BB182">
            <v>1.136966313792682</v>
          </cell>
          <cell r="BC182">
            <v>1.1649137734649737</v>
          </cell>
          <cell r="BD182">
            <v>1.1935641568483835</v>
          </cell>
          <cell r="BE182">
            <v>1.2229191813630491</v>
          </cell>
          <cell r="BF182">
            <v>1.2529961773233127</v>
          </cell>
          <cell r="BG182">
            <v>1.2838129012752595</v>
          </cell>
          <cell r="BH182">
            <v>1.3153875464797287</v>
          </cell>
          <cell r="BI182">
            <v>1.3477387536531524</v>
          </cell>
          <cell r="BJ182">
            <v>1.3808856219725587</v>
          </cell>
          <cell r="BK182">
            <v>1.4148477203512415</v>
          </cell>
          <cell r="BL182">
            <v>1.4496450989917526</v>
          </cell>
        </row>
        <row r="183">
          <cell r="A183" t="str">
            <v>POD19-Total</v>
          </cell>
          <cell r="B183" t="str">
            <v>POD19</v>
          </cell>
          <cell r="C183" t="str">
            <v>Total</v>
          </cell>
          <cell r="E183">
            <v>19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2E-3</v>
          </cell>
          <cell r="Q183">
            <v>2E-3</v>
          </cell>
          <cell r="R183">
            <v>3.5666666666666668E-3</v>
          </cell>
          <cell r="S183">
            <v>5.1333333333333344E-3</v>
          </cell>
          <cell r="T183">
            <v>6.7000000000000011E-3</v>
          </cell>
          <cell r="U183">
            <v>8.2666666666666687E-3</v>
          </cell>
          <cell r="V183">
            <v>1.54E-2</v>
          </cell>
          <cell r="W183">
            <v>1.8966666666666663E-2</v>
          </cell>
          <cell r="X183">
            <v>2.2533333333333332E-2</v>
          </cell>
          <cell r="Y183">
            <v>2.6100000000000002E-2</v>
          </cell>
          <cell r="Z183">
            <v>2.9666666666666664E-2</v>
          </cell>
          <cell r="AA183">
            <v>3.4799999999999998E-2</v>
          </cell>
          <cell r="AB183">
            <v>3.8783333333333336E-2</v>
          </cell>
          <cell r="AC183">
            <v>4.2766666666666668E-2</v>
          </cell>
          <cell r="AD183">
            <v>4.6750000000000007E-2</v>
          </cell>
          <cell r="AE183">
            <v>5.0733333333333346E-2</v>
          </cell>
          <cell r="AF183">
            <v>5.4716666666666677E-2</v>
          </cell>
          <cell r="AG183">
            <v>5.8700000000000016E-2</v>
          </cell>
          <cell r="AH183">
            <v>6.2683333333333355E-2</v>
          </cell>
          <cell r="AI183">
            <v>6.666666666666668E-2</v>
          </cell>
          <cell r="AJ183">
            <v>7.0650000000000018E-2</v>
          </cell>
          <cell r="AK183">
            <v>7.4633333333333343E-2</v>
          </cell>
          <cell r="AL183">
            <v>7.8616666666666668E-2</v>
          </cell>
          <cell r="AM183">
            <v>8.2600000000000007E-2</v>
          </cell>
          <cell r="AN183">
            <v>8.5433333333333347E-2</v>
          </cell>
          <cell r="AO183">
            <v>8.8266666666666674E-2</v>
          </cell>
          <cell r="AP183">
            <v>9.11E-2</v>
          </cell>
          <cell r="AQ183">
            <v>9.3933333333333341E-2</v>
          </cell>
          <cell r="AR183">
            <v>9.6766666666666681E-2</v>
          </cell>
          <cell r="AS183">
            <v>9.9600000000000008E-2</v>
          </cell>
          <cell r="AT183">
            <v>0.10243333333333335</v>
          </cell>
          <cell r="AU183">
            <v>0.10526666666666669</v>
          </cell>
          <cell r="AV183">
            <v>0.10810000000000002</v>
          </cell>
          <cell r="AW183">
            <v>0.11093333333333334</v>
          </cell>
          <cell r="AX183">
            <v>0.11376666666666667</v>
          </cell>
          <cell r="AY183">
            <v>0.11687344824636148</v>
          </cell>
          <cell r="AZ183">
            <v>0.11998015489647602</v>
          </cell>
          <cell r="BA183">
            <v>0.12315888807203383</v>
          </cell>
          <cell r="BB183">
            <v>0.12641155522561401</v>
          </cell>
          <cell r="BC183">
            <v>0.12975908662310065</v>
          </cell>
          <cell r="BD183">
            <v>0.1332234700212015</v>
          </cell>
          <cell r="BE183">
            <v>0.13675279856633746</v>
          </cell>
          <cell r="BF183">
            <v>0.1403796178539648</v>
          </cell>
          <cell r="BG183">
            <v>0.14410255266160793</v>
          </cell>
          <cell r="BH183">
            <v>0.14792820791919462</v>
          </cell>
          <cell r="BI183">
            <v>0.15185687936272096</v>
          </cell>
          <cell r="BJ183">
            <v>0.15588417709154931</v>
          </cell>
          <cell r="BK183">
            <v>0.16002085878361755</v>
          </cell>
          <cell r="BL183">
            <v>0.16426728967957993</v>
          </cell>
        </row>
        <row r="184">
          <cell r="A184" t="str">
            <v>POD-JIO-Total</v>
          </cell>
          <cell r="B184" t="str">
            <v>POD-JIO</v>
          </cell>
          <cell r="C184" t="str">
            <v>Total</v>
          </cell>
          <cell r="E184" t="str">
            <v>JIO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</row>
        <row r="185">
          <cell r="A185" t="str">
            <v>POD-Airtel-Total</v>
          </cell>
          <cell r="B185" t="str">
            <v>POD-Airtel</v>
          </cell>
          <cell r="C185" t="str">
            <v>Total</v>
          </cell>
          <cell r="E185" t="str">
            <v>Airtel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</row>
        <row r="186">
          <cell r="A186" t="str">
            <v>POD20-Total</v>
          </cell>
          <cell r="B186" t="str">
            <v>POD20</v>
          </cell>
          <cell r="C186" t="str">
            <v>Total</v>
          </cell>
          <cell r="E186">
            <v>20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5.0000000000000001E-3</v>
          </cell>
          <cell r="AD186">
            <v>0.14624999999999999</v>
          </cell>
          <cell r="AE186">
            <v>0.28749999999999998</v>
          </cell>
          <cell r="AF186">
            <v>0.42875000000000002</v>
          </cell>
          <cell r="AG186">
            <v>0.56999999999999995</v>
          </cell>
          <cell r="AH186">
            <v>0.71125000000000005</v>
          </cell>
          <cell r="AI186">
            <v>0.85250000000000004</v>
          </cell>
          <cell r="AJ186">
            <v>0.99375000000000002</v>
          </cell>
          <cell r="AK186">
            <v>1.135</v>
          </cell>
          <cell r="AL186">
            <v>1.2762500000000001</v>
          </cell>
          <cell r="AM186">
            <v>1.4175</v>
          </cell>
          <cell r="AN186">
            <v>1.7</v>
          </cell>
          <cell r="AO186">
            <v>1.95</v>
          </cell>
          <cell r="AP186">
            <v>2.2000000000000002</v>
          </cell>
          <cell r="AQ186">
            <v>2.4500000000000002</v>
          </cell>
          <cell r="AR186">
            <v>2.7</v>
          </cell>
          <cell r="AS186">
            <v>2.95</v>
          </cell>
          <cell r="AT186">
            <v>3.2</v>
          </cell>
          <cell r="AU186">
            <v>3.45</v>
          </cell>
          <cell r="AV186">
            <v>3.7</v>
          </cell>
          <cell r="AW186">
            <v>3.95</v>
          </cell>
          <cell r="AX186">
            <v>4.2</v>
          </cell>
          <cell r="AY186">
            <v>4.45</v>
          </cell>
          <cell r="AZ186">
            <v>4.763110315852968</v>
          </cell>
          <cell r="BA186">
            <v>5.0761017780872324</v>
          </cell>
          <cell r="BB186">
            <v>5.4069930372482284</v>
          </cell>
          <cell r="BC186">
            <v>5.7569449659042169</v>
          </cell>
          <cell r="BD186">
            <v>6.1322738081118748</v>
          </cell>
          <cell r="BE186">
            <v>6.5400418588824216</v>
          </cell>
          <cell r="BF186">
            <v>6.9664780957778234</v>
          </cell>
          <cell r="BG186">
            <v>7.4220847846967217</v>
          </cell>
          <cell r="BH186">
            <v>7.9075211227154796</v>
          </cell>
          <cell r="BI186">
            <v>8.4260469448179709</v>
          </cell>
          <cell r="BJ186">
            <v>8.9790136033088555</v>
          </cell>
          <cell r="BK186">
            <v>9.5662002865363878</v>
          </cell>
          <cell r="BL186">
            <v>10.192795471285329</v>
          </cell>
        </row>
        <row r="187">
          <cell r="A187" t="str">
            <v>PODTBD-Total</v>
          </cell>
          <cell r="B187" t="str">
            <v>PODTBD</v>
          </cell>
          <cell r="C187" t="str">
            <v>Total</v>
          </cell>
          <cell r="E187" t="str">
            <v>TBD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</row>
        <row r="188">
          <cell r="A188" t="str">
            <v>PODTBD-Total</v>
          </cell>
          <cell r="B188" t="str">
            <v>PODTBD</v>
          </cell>
          <cell r="C188" t="str">
            <v>Total</v>
          </cell>
          <cell r="E188" t="str">
            <v>TBD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</row>
        <row r="189">
          <cell r="A189" t="str">
            <v>PODTBD-Total</v>
          </cell>
          <cell r="B189" t="str">
            <v>PODTBD</v>
          </cell>
          <cell r="C189" t="str">
            <v>Total</v>
          </cell>
          <cell r="E189" t="str">
            <v>TBD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</row>
        <row r="190">
          <cell r="A190" t="str">
            <v>PODTBD-Total</v>
          </cell>
          <cell r="B190" t="str">
            <v>PODTBD</v>
          </cell>
          <cell r="C190" t="str">
            <v>Total</v>
          </cell>
          <cell r="D190"/>
          <cell r="E190" t="str">
            <v>TBD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</row>
        <row r="191">
          <cell r="A191" t="str">
            <v>Check-</v>
          </cell>
          <cell r="B191" t="str">
            <v>Check</v>
          </cell>
          <cell r="C191"/>
          <cell r="D191"/>
          <cell r="E191"/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</row>
        <row r="192">
          <cell r="A192" t="str">
            <v>Data Center-Location</v>
          </cell>
          <cell r="B192" t="str">
            <v>Data Center</v>
          </cell>
          <cell r="C192" t="str">
            <v>Location</v>
          </cell>
          <cell r="D192"/>
          <cell r="E192" t="str">
            <v>PODs</v>
          </cell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</row>
        <row r="193">
          <cell r="A193" t="str">
            <v>DC1-San Jose</v>
          </cell>
          <cell r="B193" t="str">
            <v>DC1</v>
          </cell>
          <cell r="C193" t="str">
            <v>San Jose</v>
          </cell>
          <cell r="D193"/>
          <cell r="E193" t="str">
            <v>1,2,5,6,7</v>
          </cell>
          <cell r="F193">
            <v>30.95852</v>
          </cell>
          <cell r="G193">
            <v>31.907839000000003</v>
          </cell>
          <cell r="H193">
            <v>33.024194999999999</v>
          </cell>
          <cell r="I193">
            <v>33.747045</v>
          </cell>
          <cell r="J193">
            <v>34.725436000000002</v>
          </cell>
          <cell r="K193">
            <v>35.841358000000007</v>
          </cell>
          <cell r="L193">
            <v>37.140121999999998</v>
          </cell>
          <cell r="M193">
            <v>38.143164999999996</v>
          </cell>
          <cell r="N193">
            <v>39.220841999999998</v>
          </cell>
          <cell r="O193">
            <v>40.166058999999997</v>
          </cell>
          <cell r="P193">
            <v>41.344580999999998</v>
          </cell>
          <cell r="Q193">
            <v>42.393856999999997</v>
          </cell>
          <cell r="R193">
            <v>43.722835369918677</v>
          </cell>
          <cell r="S193">
            <v>45.09985069417673</v>
          </cell>
          <cell r="T193">
            <v>46.19108312872855</v>
          </cell>
          <cell r="U193">
            <v>47.403294521788297</v>
          </cell>
          <cell r="V193">
            <v>47.816212032643747</v>
          </cell>
          <cell r="W193">
            <v>48.598356779415212</v>
          </cell>
          <cell r="X193">
            <v>49.46156320597683</v>
          </cell>
          <cell r="Y193">
            <v>50.347240796868824</v>
          </cell>
          <cell r="Z193">
            <v>51.255349580496691</v>
          </cell>
          <cell r="AA193">
            <v>52.185990543649119</v>
          </cell>
          <cell r="AB193">
            <v>53.139369190670791</v>
          </cell>
          <cell r="AC193">
            <v>54.115774242470977</v>
          </cell>
          <cell r="AD193">
            <v>55.115563440078262</v>
          </cell>
          <cell r="AE193">
            <v>56.139153455228332</v>
          </cell>
          <cell r="AF193">
            <v>57.187012527768317</v>
          </cell>
          <cell r="AG193">
            <v>58.259655048916748</v>
          </cell>
          <cell r="AH193">
            <v>59.360462581815177</v>
          </cell>
          <cell r="AI193">
            <v>60.483870580705023</v>
          </cell>
          <cell r="AJ193">
            <v>61.630464410713799</v>
          </cell>
          <cell r="AK193">
            <v>62.804220299969963</v>
          </cell>
          <cell r="AL193">
            <v>64.005840350337948</v>
          </cell>
          <cell r="AM193">
            <v>65.236060846669758</v>
          </cell>
          <cell r="AN193">
            <v>66.495651979740558</v>
          </cell>
          <cell r="AO193">
            <v>67.785417810295357</v>
          </cell>
          <cell r="AP193">
            <v>69.106196428723067</v>
          </cell>
          <cell r="AQ193">
            <v>70.458860275938676</v>
          </cell>
          <cell r="AR193">
            <v>71.844316599380562</v>
          </cell>
          <cell r="AS193">
            <v>73.263508024315286</v>
          </cell>
          <cell r="AT193">
            <v>74.717413225407356</v>
          </cell>
          <cell r="AU193">
            <v>76.20704768713729</v>
          </cell>
          <cell r="AV193">
            <v>77.733464544423754</v>
          </cell>
          <cell r="AW193">
            <v>79.297755496938919</v>
          </cell>
          <cell r="AX193">
            <v>80.901051792252503</v>
          </cell>
          <cell r="AY193">
            <v>82.532618409472562</v>
          </cell>
          <cell r="AZ193">
            <v>84.205284636039366</v>
          </cell>
          <cell r="BA193">
            <v>85.917179886388467</v>
          </cell>
          <cell r="BB193">
            <v>87.669441634035763</v>
          </cell>
          <cell r="BC193">
            <v>89.462432031479537</v>
          </cell>
          <cell r="BD193">
            <v>91.29387413744746</v>
          </cell>
          <cell r="BE193">
            <v>93.165155786515314</v>
          </cell>
          <cell r="BF193">
            <v>95.075850857146023</v>
          </cell>
          <cell r="BG193">
            <v>97.02696094320379</v>
          </cell>
          <cell r="BH193">
            <v>99.019176973793677</v>
          </cell>
          <cell r="BI193">
            <v>101.05347206432107</v>
          </cell>
          <cell r="BJ193">
            <v>103.13103746566684</v>
          </cell>
          <cell r="BK193">
            <v>104.706569829017</v>
          </cell>
          <cell r="BL193">
            <v>106.30901233173603</v>
          </cell>
        </row>
        <row r="194">
          <cell r="A194" t="str">
            <v>DC2-Phoenix</v>
          </cell>
          <cell r="B194" t="str">
            <v>DC2</v>
          </cell>
          <cell r="C194" t="str">
            <v>Phoenix</v>
          </cell>
          <cell r="E194" t="str">
            <v>1,5,6,7,10,11,17, 19</v>
          </cell>
          <cell r="F194">
            <v>30.797869000000002</v>
          </cell>
          <cell r="G194">
            <v>31.860097</v>
          </cell>
          <cell r="H194">
            <v>32.919910000000002</v>
          </cell>
          <cell r="I194">
            <v>33.761803999999998</v>
          </cell>
          <cell r="J194">
            <v>35.002381999999997</v>
          </cell>
          <cell r="K194">
            <v>36.61969400000001</v>
          </cell>
          <cell r="L194">
            <v>47.409782999999997</v>
          </cell>
          <cell r="M194">
            <v>49.102027999999997</v>
          </cell>
          <cell r="N194">
            <v>53.511935999999992</v>
          </cell>
          <cell r="O194">
            <v>54.825893000000001</v>
          </cell>
          <cell r="P194">
            <v>58.754085000000003</v>
          </cell>
          <cell r="Q194">
            <v>60.500689999999999</v>
          </cell>
          <cell r="R194">
            <v>63.131166036585341</v>
          </cell>
          <cell r="S194">
            <v>64.726948013776479</v>
          </cell>
          <cell r="T194">
            <v>66.062835775186272</v>
          </cell>
          <cell r="U194">
            <v>67.123340188454975</v>
          </cell>
          <cell r="V194">
            <v>68.093187032643741</v>
          </cell>
          <cell r="W194">
            <v>69.46549849487424</v>
          </cell>
          <cell r="X194">
            <v>70.527263432470988</v>
          </cell>
          <cell r="Y194">
            <v>72.025738614385546</v>
          </cell>
          <cell r="Z194">
            <v>73.123324125345988</v>
          </cell>
          <cell r="AA194">
            <v>74.263826194535</v>
          </cell>
          <cell r="AB194">
            <v>75.412102382117226</v>
          </cell>
          <cell r="AC194">
            <v>76.593596012433977</v>
          </cell>
          <cell r="AD194">
            <v>77.80141643645652</v>
          </cell>
          <cell r="AE194">
            <v>79.039840449410164</v>
          </cell>
          <cell r="AF194">
            <v>80.309504716216082</v>
          </cell>
          <cell r="AG194">
            <v>81.611100217497707</v>
          </cell>
          <cell r="AH194">
            <v>82.948193191069024</v>
          </cell>
          <cell r="AI194">
            <v>84.315411818607416</v>
          </cell>
          <cell r="AJ194">
            <v>85.713542251195776</v>
          </cell>
          <cell r="AK194">
            <v>87.146769599440503</v>
          </cell>
          <cell r="AL194">
            <v>88.616013010030784</v>
          </cell>
          <cell r="AM194">
            <v>90.122234065322516</v>
          </cell>
          <cell r="AN194">
            <v>91.665286618593967</v>
          </cell>
          <cell r="AO194">
            <v>93.247366890454273</v>
          </cell>
          <cell r="AP194">
            <v>94.869563779396884</v>
          </cell>
          <cell r="AQ194">
            <v>96.533009350876043</v>
          </cell>
          <cell r="AR194">
            <v>98.238879477854056</v>
          </cell>
          <cell r="AS194">
            <v>99.988394612247689</v>
          </cell>
          <cell r="AT194">
            <v>101.78282067162196</v>
          </cell>
          <cell r="AU194">
            <v>103.62347002923435</v>
          </cell>
          <cell r="AV194">
            <v>105.51170259841165</v>
          </cell>
          <cell r="AW194">
            <v>107.4489270044666</v>
          </cell>
          <cell r="AX194">
            <v>109.43660183908722</v>
          </cell>
          <cell r="AY194">
            <v>111.46460357698002</v>
          </cell>
          <cell r="AZ194">
            <v>113.54583703118882</v>
          </cell>
          <cell r="BA194">
            <v>115.67886407942706</v>
          </cell>
          <cell r="BB194">
            <v>117.86519610259836</v>
          </cell>
          <cell r="BC194">
            <v>120.10560016011571</v>
          </cell>
          <cell r="BD194">
            <v>122.39821760407781</v>
          </cell>
          <cell r="BE194">
            <v>124.73854849552148</v>
          </cell>
          <cell r="BF194">
            <v>127.12635608751303</v>
          </cell>
          <cell r="BG194">
            <v>129.56280110171795</v>
          </cell>
          <cell r="BH194">
            <v>132.04874534522347</v>
          </cell>
          <cell r="BI194">
            <v>134.58533037093594</v>
          </cell>
          <cell r="BJ194">
            <v>137.17391515174518</v>
          </cell>
          <cell r="BK194">
            <v>139.26938328282893</v>
          </cell>
          <cell r="BL194">
            <v>141.37921548255989</v>
          </cell>
        </row>
        <row r="195">
          <cell r="A195" t="str">
            <v>DC3-Amsterdam</v>
          </cell>
          <cell r="B195" t="str">
            <v>DC3</v>
          </cell>
          <cell r="C195" t="str">
            <v>Amsterdam</v>
          </cell>
          <cell r="E195" t="str">
            <v>2,3</v>
          </cell>
          <cell r="F195">
            <v>7.316802</v>
          </cell>
          <cell r="G195">
            <v>7.7641279999999995</v>
          </cell>
          <cell r="H195">
            <v>8.2026430000000001</v>
          </cell>
          <cell r="I195">
            <v>8.5262309999999992</v>
          </cell>
          <cell r="J195">
            <v>8.9319050000000004</v>
          </cell>
          <cell r="K195">
            <v>9.3116939999999992</v>
          </cell>
          <cell r="L195">
            <v>9.7421819999999997</v>
          </cell>
          <cell r="M195">
            <v>10.404586999999999</v>
          </cell>
          <cell r="N195">
            <v>11.075494000000001</v>
          </cell>
          <cell r="O195">
            <v>11.640445999999997</v>
          </cell>
          <cell r="P195">
            <v>12.17779</v>
          </cell>
          <cell r="Q195">
            <v>12.646056000000002</v>
          </cell>
          <cell r="R195">
            <v>13.143592999999999</v>
          </cell>
          <cell r="S195">
            <v>13.547506273969693</v>
          </cell>
          <cell r="T195">
            <v>14.109727453586617</v>
          </cell>
          <cell r="U195">
            <v>14.764509000000002</v>
          </cell>
          <cell r="V195">
            <v>14.762041</v>
          </cell>
          <cell r="W195">
            <v>14.994787628608755</v>
          </cell>
          <cell r="X195">
            <v>15.268262000456456</v>
          </cell>
          <cell r="Y195">
            <v>15.549315749494561</v>
          </cell>
          <cell r="Z195">
            <v>15.838153876535319</v>
          </cell>
          <cell r="AA195">
            <v>16.134993543570758</v>
          </cell>
          <cell r="AB195">
            <v>16.395471180095804</v>
          </cell>
          <cell r="AC195">
            <v>16.662187818316518</v>
          </cell>
          <cell r="AD195">
            <v>16.935298902299945</v>
          </cell>
          <cell r="AE195">
            <v>17.214966305171881</v>
          </cell>
          <cell r="AF195">
            <v>17.50135822115567</v>
          </cell>
          <cell r="AG195">
            <v>17.738080754418821</v>
          </cell>
          <cell r="AH195">
            <v>17.992913880756067</v>
          </cell>
          <cell r="AI195">
            <v>18.263837125046823</v>
          </cell>
          <cell r="AJ195">
            <v>18.549277925790634</v>
          </cell>
          <cell r="AK195">
            <v>18.84802342218746</v>
          </cell>
          <cell r="AL195">
            <v>19.159149918272021</v>
          </cell>
          <cell r="AM195">
            <v>19.481966489660643</v>
          </cell>
          <cell r="AN195">
            <v>19.815969905601158</v>
          </cell>
          <cell r="AO195">
            <v>20.160808604620911</v>
          </cell>
          <cell r="AP195">
            <v>20.516253914496954</v>
          </cell>
          <cell r="AQ195">
            <v>20.882177069184824</v>
          </cell>
          <cell r="AR195">
            <v>21.258530864857391</v>
          </cell>
          <cell r="AS195">
            <v>21.629506886353873</v>
          </cell>
          <cell r="AT195">
            <v>22.029870446290431</v>
          </cell>
          <cell r="AU195">
            <v>22.440273559120961</v>
          </cell>
          <cell r="AV195">
            <v>22.860997193911402</v>
          </cell>
          <cell r="AW195">
            <v>23.292330814966643</v>
          </cell>
          <cell r="AX195">
            <v>23.734572609195517</v>
          </cell>
          <cell r="AY195">
            <v>24.188029722176317</v>
          </cell>
          <cell r="AZ195">
            <v>24.653018502983883</v>
          </cell>
          <cell r="BA195">
            <v>25.129864757866024</v>
          </cell>
          <cell r="BB195">
            <v>25.618904012880467</v>
          </cell>
          <cell r="BC195">
            <v>26.120481785624655</v>
          </cell>
          <cell r="BD195">
            <v>26.634953866209806</v>
          </cell>
          <cell r="BE195">
            <v>27.160893376952878</v>
          </cell>
          <cell r="BF195">
            <v>27.698568434926116</v>
          </cell>
          <cell r="BG195">
            <v>28.248253633394931</v>
          </cell>
          <cell r="BH195">
            <v>28.810230201996777</v>
          </cell>
          <cell r="BI195">
            <v>29.384786170953426</v>
          </cell>
          <cell r="BJ195">
            <v>29.972216539419772</v>
          </cell>
          <cell r="BK195">
            <v>30.572823448074782</v>
          </cell>
          <cell r="BL195">
            <v>31.186916356063044</v>
          </cell>
        </row>
        <row r="196">
          <cell r="A196" t="str">
            <v>DC4-London</v>
          </cell>
          <cell r="B196" t="str">
            <v>DC4</v>
          </cell>
          <cell r="C196" t="str">
            <v>London</v>
          </cell>
          <cell r="E196">
            <v>3</v>
          </cell>
          <cell r="F196">
            <v>3.9318999999999997</v>
          </cell>
          <cell r="G196">
            <v>4.2695009999999991</v>
          </cell>
          <cell r="H196">
            <v>4.6185670000000005</v>
          </cell>
          <cell r="I196">
            <v>4.8671470000000001</v>
          </cell>
          <cell r="J196">
            <v>5.1861539999999993</v>
          </cell>
          <cell r="K196">
            <v>5.457948</v>
          </cell>
          <cell r="L196">
            <v>5.7332550000000007</v>
          </cell>
          <cell r="M196">
            <v>6.3155180000000009</v>
          </cell>
          <cell r="N196">
            <v>6.9216080000000009</v>
          </cell>
          <cell r="O196">
            <v>7.3492109999999986</v>
          </cell>
          <cell r="P196">
            <v>7.8041549999999997</v>
          </cell>
          <cell r="Q196">
            <v>8.213419</v>
          </cell>
          <cell r="R196">
            <v>8.6161209999999997</v>
          </cell>
          <cell r="S196">
            <v>8.9207503026154189</v>
          </cell>
          <cell r="T196">
            <v>9.4046729921074252</v>
          </cell>
          <cell r="U196">
            <v>9.7776900000000015</v>
          </cell>
          <cell r="V196">
            <v>9.9253910000000012</v>
          </cell>
          <cell r="W196">
            <v>10.141964514853953</v>
          </cell>
          <cell r="X196">
            <v>10.339655467058156</v>
          </cell>
          <cell r="Y196">
            <v>10.543635237081146</v>
          </cell>
          <cell r="Z196">
            <v>10.75409352488643</v>
          </cell>
          <cell r="AA196">
            <v>10.97123025458991</v>
          </cell>
          <cell r="AB196">
            <v>11.150662767201586</v>
          </cell>
          <cell r="AC196">
            <v>11.334971224774709</v>
          </cell>
          <cell r="AD196">
            <v>11.524288475272439</v>
          </cell>
          <cell r="AE196">
            <v>11.718752115106168</v>
          </cell>
          <cell r="AF196">
            <v>11.918504418078994</v>
          </cell>
          <cell r="AG196">
            <v>12.067123954052942</v>
          </cell>
          <cell r="AH196">
            <v>12.232361574335352</v>
          </cell>
          <cell r="AI196">
            <v>12.412166107434134</v>
          </cell>
          <cell r="AJ196">
            <v>12.604932737026667</v>
          </cell>
          <cell r="AK196">
            <v>12.809414798033117</v>
          </cell>
          <cell r="AL196">
            <v>13.024653245645544</v>
          </cell>
          <cell r="AM196">
            <v>13.24992026315423</v>
          </cell>
          <cell r="AN196">
            <v>13.484674181500905</v>
          </cell>
          <cell r="AO196">
            <v>13.728523449059036</v>
          </cell>
          <cell r="AP196">
            <v>13.981197842543473</v>
          </cell>
          <cell r="AQ196">
            <v>14.242525471841942</v>
          </cell>
          <cell r="AR196">
            <v>14.512414421056869</v>
          </cell>
          <cell r="AS196">
            <v>14.775009957178876</v>
          </cell>
          <cell r="AT196">
            <v>15.065029448749764</v>
          </cell>
          <cell r="AU196">
            <v>15.363075316897568</v>
          </cell>
          <cell r="AV196">
            <v>15.669377262589199</v>
          </cell>
          <cell r="AW196">
            <v>15.984171779311366</v>
          </cell>
          <cell r="AX196">
            <v>16.307702350127268</v>
          </cell>
          <cell r="AY196">
            <v>16.64021965112455</v>
          </cell>
          <cell r="AZ196">
            <v>16.981981761360057</v>
          </cell>
          <cell r="BA196">
            <v>17.3332543794264</v>
          </cell>
          <cell r="BB196">
            <v>17.69431104678117</v>
          </cell>
          <cell r="BC196">
            <v>18.065433377994204</v>
          </cell>
          <cell r="BD196">
            <v>18.446911298081169</v>
          </cell>
          <cell r="BE196">
            <v>18.837629037865167</v>
          </cell>
          <cell r="BF196">
            <v>19.237816465865613</v>
          </cell>
          <cell r="BG196">
            <v>19.647709242847828</v>
          </cell>
          <cell r="BH196">
            <v>20.06754896900069</v>
          </cell>
          <cell r="BI196">
            <v>20.497583334879636</v>
          </cell>
          <cell r="BJ196">
            <v>20.938066276211966</v>
          </cell>
          <cell r="BK196">
            <v>21.389258132663919</v>
          </cell>
          <cell r="BL196">
            <v>21.85142581067154</v>
          </cell>
        </row>
        <row r="197">
          <cell r="A197" t="str">
            <v>DC5-UAE ((Jabel Ali) - Etisalat</v>
          </cell>
          <cell r="B197" t="str">
            <v>DC5</v>
          </cell>
          <cell r="C197" t="str">
            <v>UAE ((Jabel Ali) - Etisalat</v>
          </cell>
          <cell r="E197">
            <v>4</v>
          </cell>
          <cell r="F197">
            <v>0.33718000000000004</v>
          </cell>
          <cell r="G197">
            <v>0.34345300000000001</v>
          </cell>
          <cell r="H197">
            <v>0.35523099999999996</v>
          </cell>
          <cell r="I197">
            <v>0.36693399999999998</v>
          </cell>
          <cell r="J197">
            <v>0.39954999999999996</v>
          </cell>
          <cell r="K197">
            <v>0.408441</v>
          </cell>
          <cell r="L197">
            <v>0.41441300000000003</v>
          </cell>
          <cell r="M197">
            <v>0.42218499999999998</v>
          </cell>
          <cell r="N197">
            <v>0.43689600000000001</v>
          </cell>
          <cell r="O197">
            <v>0.44073899999999999</v>
          </cell>
          <cell r="P197">
            <v>0.44866300000000003</v>
          </cell>
          <cell r="Q197">
            <v>0.44787099999999996</v>
          </cell>
          <cell r="R197">
            <v>0.45338800000000001</v>
          </cell>
          <cell r="S197">
            <v>0.57708868370378719</v>
          </cell>
          <cell r="T197">
            <v>0.60832806667671568</v>
          </cell>
          <cell r="U197">
            <v>0.62011700000000003</v>
          </cell>
          <cell r="V197">
            <v>0.62724199999999997</v>
          </cell>
          <cell r="W197">
            <v>0.63224387596223941</v>
          </cell>
          <cell r="X197">
            <v>0.63742289444193512</v>
          </cell>
          <cell r="Y197">
            <v>0.64277812237110288</v>
          </cell>
          <cell r="Z197">
            <v>0.64830953033234984</v>
          </cell>
          <cell r="AA197">
            <v>0.65401779340015687</v>
          </cell>
          <cell r="AB197">
            <v>0.65990416028933829</v>
          </cell>
          <cell r="AC197">
            <v>0.66597036294336909</v>
          </cell>
          <cell r="AD197">
            <v>0.67221855136486808</v>
          </cell>
          <cell r="AE197">
            <v>0.67865124509206132</v>
          </cell>
          <cell r="AF197">
            <v>0.68527129623473304</v>
          </cell>
          <cell r="AG197">
            <v>0.69208186090227941</v>
          </cell>
          <cell r="AH197">
            <v>0.6990863769450637</v>
          </cell>
          <cell r="AI197">
            <v>0.70628854657624851</v>
          </cell>
          <cell r="AJ197">
            <v>0.71369232284451789</v>
          </cell>
          <cell r="AK197">
            <v>0.72130189919306065</v>
          </cell>
          <cell r="AL197">
            <v>0.72912170152283551</v>
          </cell>
          <cell r="AM197">
            <v>0.73715638230925939</v>
          </cell>
          <cell r="AN197">
            <v>0.74541081641855789</v>
          </cell>
          <cell r="AO197">
            <v>0.75389009834378373</v>
          </cell>
          <cell r="AP197">
            <v>0.76259954063735236</v>
          </cell>
          <cell r="AQ197">
            <v>0.77154467336148214</v>
          </cell>
          <cell r="AR197">
            <v>0.78073124441298114</v>
          </cell>
          <cell r="AS197">
            <v>0.79016522060668981</v>
          </cell>
          <cell r="AT197">
            <v>0.79985278942414439</v>
          </cell>
          <cell r="AU197">
            <v>0.80980036135186095</v>
          </cell>
          <cell r="AV197">
            <v>0.82001457274801148</v>
          </cell>
          <cell r="AW197">
            <v>0.83050228918788538</v>
          </cell>
          <cell r="AX197">
            <v>0.84127060924797847</v>
          </cell>
          <cell r="AY197">
            <v>0.85232686869620911</v>
          </cell>
          <cell r="AZ197">
            <v>0.86367864506210967</v>
          </cell>
          <cell r="BA197">
            <v>0.87533376256596285</v>
          </cell>
          <cell r="BB197">
            <v>0.887300297390205</v>
          </cell>
          <cell r="BC197">
            <v>0.89958658327990404</v>
          </cell>
          <cell r="BD197">
            <v>0.9122012174621611</v>
          </cell>
          <cell r="BE197">
            <v>0.92499427803084022</v>
          </cell>
          <cell r="BF197">
            <v>0.937968321131043</v>
          </cell>
          <cell r="BG197">
            <v>0.95112594020575236</v>
          </cell>
          <cell r="BH197">
            <v>0.96446976655408445</v>
          </cell>
          <cell r="BI197">
            <v>0.97800246989817863</v>
          </cell>
          <cell r="BJ197">
            <v>0.99172675895886775</v>
          </cell>
          <cell r="BK197">
            <v>1.0056453820402698</v>
          </cell>
          <cell r="BL197">
            <v>1.0197611276234435</v>
          </cell>
        </row>
        <row r="198">
          <cell r="A198" t="str">
            <v>DC6-AL Ain UAE</v>
          </cell>
          <cell r="B198" t="str">
            <v>DC6</v>
          </cell>
          <cell r="C198" t="str">
            <v>AL Ain UAE</v>
          </cell>
          <cell r="E198">
            <v>4</v>
          </cell>
          <cell r="F198">
            <v>0.33718000000000004</v>
          </cell>
          <cell r="G198">
            <v>0.34345300000000001</v>
          </cell>
          <cell r="H198">
            <v>0.35523099999999996</v>
          </cell>
          <cell r="I198">
            <v>0.36693399999999998</v>
          </cell>
          <cell r="J198">
            <v>0.39954999999999996</v>
          </cell>
          <cell r="K198">
            <v>0.408441</v>
          </cell>
          <cell r="L198">
            <v>0.41441300000000003</v>
          </cell>
          <cell r="M198">
            <v>0.42218499999999998</v>
          </cell>
          <cell r="N198">
            <v>0.43689600000000001</v>
          </cell>
          <cell r="O198">
            <v>0.44073899999999999</v>
          </cell>
          <cell r="P198">
            <v>0.44866300000000003</v>
          </cell>
          <cell r="Q198">
            <v>0.44787099999999996</v>
          </cell>
          <cell r="R198">
            <v>0.45338800000000001</v>
          </cell>
          <cell r="S198">
            <v>0.57708868370378719</v>
          </cell>
          <cell r="T198">
            <v>0.60832806667671568</v>
          </cell>
          <cell r="U198">
            <v>0.62011700000000003</v>
          </cell>
          <cell r="V198">
            <v>0.62724199999999997</v>
          </cell>
          <cell r="W198">
            <v>0.63224387596223941</v>
          </cell>
          <cell r="X198">
            <v>0.63742289444193512</v>
          </cell>
          <cell r="Y198">
            <v>0.64277812237110288</v>
          </cell>
          <cell r="Z198">
            <v>0.64830953033234984</v>
          </cell>
          <cell r="AA198">
            <v>0.65401779340015687</v>
          </cell>
          <cell r="AB198">
            <v>0.65990416028933829</v>
          </cell>
          <cell r="AC198">
            <v>0.66597036294336909</v>
          </cell>
          <cell r="AD198">
            <v>0.67221855136486808</v>
          </cell>
          <cell r="AE198">
            <v>0.67865124509206132</v>
          </cell>
          <cell r="AF198">
            <v>0.68527129623473304</v>
          </cell>
          <cell r="AG198">
            <v>0.69208186090227941</v>
          </cell>
          <cell r="AH198">
            <v>0.6990863769450637</v>
          </cell>
          <cell r="AI198">
            <v>0.70628854657624851</v>
          </cell>
          <cell r="AJ198">
            <v>0.71369232284451789</v>
          </cell>
          <cell r="AK198">
            <v>0.72130189919306065</v>
          </cell>
          <cell r="AL198">
            <v>0.72912170152283551</v>
          </cell>
          <cell r="AM198">
            <v>0.73715638230925939</v>
          </cell>
          <cell r="AN198">
            <v>0.74541081641855789</v>
          </cell>
          <cell r="AO198">
            <v>0.75389009834378373</v>
          </cell>
          <cell r="AP198">
            <v>0.76259954063735236</v>
          </cell>
          <cell r="AQ198">
            <v>0.77154467336148214</v>
          </cell>
          <cell r="AR198">
            <v>0.78073124441298114</v>
          </cell>
          <cell r="AS198">
            <v>0.79016522060668981</v>
          </cell>
          <cell r="AT198">
            <v>0.79985278942414439</v>
          </cell>
          <cell r="AU198">
            <v>0.80980036135186095</v>
          </cell>
          <cell r="AV198">
            <v>0.82001457274801148</v>
          </cell>
          <cell r="AW198">
            <v>0.83050228918788538</v>
          </cell>
          <cell r="AX198">
            <v>0.84127060924797847</v>
          </cell>
          <cell r="AY198">
            <v>0.85232686869620911</v>
          </cell>
          <cell r="AZ198">
            <v>0.86367864506210967</v>
          </cell>
          <cell r="BA198">
            <v>0.87533376256596285</v>
          </cell>
          <cell r="BB198">
            <v>0.887300297390205</v>
          </cell>
          <cell r="BC198">
            <v>0.89958658327990404</v>
          </cell>
          <cell r="BD198">
            <v>0.9122012174621611</v>
          </cell>
          <cell r="BE198">
            <v>0.92499427803084022</v>
          </cell>
          <cell r="BF198">
            <v>0.937968321131043</v>
          </cell>
          <cell r="BG198">
            <v>0.95112594020575236</v>
          </cell>
          <cell r="BH198">
            <v>0.96446976655408445</v>
          </cell>
          <cell r="BI198">
            <v>0.97800246989817863</v>
          </cell>
          <cell r="BJ198">
            <v>0.99172675895886775</v>
          </cell>
          <cell r="BK198">
            <v>1.0056453820402698</v>
          </cell>
          <cell r="BL198">
            <v>1.0197611276234435</v>
          </cell>
        </row>
        <row r="199">
          <cell r="A199" t="str">
            <v>DC7-Shanghai (GGSN)</v>
          </cell>
          <cell r="B199" t="str">
            <v>DC7</v>
          </cell>
          <cell r="C199" t="str">
            <v>Shanghai (GGSN)</v>
          </cell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</row>
        <row r="200">
          <cell r="A200" t="str">
            <v>DC8-Atlanta (Wireless Instance)</v>
          </cell>
          <cell r="B200" t="str">
            <v>DC8</v>
          </cell>
          <cell r="C200" t="str">
            <v>Atlanta (Wireless Instance)</v>
          </cell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</row>
        <row r="201">
          <cell r="A201" t="str">
            <v xml:space="preserve">DC9-Toronto (Wireless Instance) </v>
          </cell>
          <cell r="B201" t="str">
            <v>DC9</v>
          </cell>
          <cell r="C201" t="str">
            <v xml:space="preserve">Toronto (Wireless Instance) </v>
          </cell>
          <cell r="E201">
            <v>12</v>
          </cell>
          <cell r="F201">
            <v>0.113493</v>
          </cell>
          <cell r="G201">
            <v>0.134494</v>
          </cell>
          <cell r="H201">
            <v>0.13893800000000001</v>
          </cell>
          <cell r="I201">
            <v>0.1469</v>
          </cell>
          <cell r="J201">
            <v>0.15628600000000001</v>
          </cell>
          <cell r="K201">
            <v>0.1686</v>
          </cell>
          <cell r="L201">
            <v>0.178035</v>
          </cell>
          <cell r="M201">
            <v>0.19764300000000001</v>
          </cell>
          <cell r="N201">
            <v>0.211037</v>
          </cell>
          <cell r="O201">
            <v>0.21992300000000001</v>
          </cell>
          <cell r="P201">
            <v>0.234546</v>
          </cell>
          <cell r="Q201">
            <v>0.23963799999999999</v>
          </cell>
          <cell r="R201">
            <v>0.24493999999999999</v>
          </cell>
          <cell r="S201">
            <v>0.245476</v>
          </cell>
          <cell r="T201">
            <v>0.26708900000000002</v>
          </cell>
          <cell r="U201">
            <v>0.27653299999999997</v>
          </cell>
          <cell r="V201">
            <v>0.28482899</v>
          </cell>
          <cell r="W201">
            <v>0.29337385969999996</v>
          </cell>
          <cell r="X201">
            <v>0.30217507549099998</v>
          </cell>
          <cell r="Y201">
            <v>0.31124032775572996</v>
          </cell>
          <cell r="Z201">
            <v>0.32057753758840185</v>
          </cell>
          <cell r="AA201">
            <v>0.33019486371605394</v>
          </cell>
          <cell r="AB201">
            <v>0.34010070962753558</v>
          </cell>
          <cell r="AC201">
            <v>0.35030373091636169</v>
          </cell>
          <cell r="AD201">
            <v>0.36081284284385251</v>
          </cell>
          <cell r="AE201">
            <v>0.37163722812916811</v>
          </cell>
          <cell r="AF201">
            <v>0.38278634497304315</v>
          </cell>
          <cell r="AG201">
            <v>0.39426993532223442</v>
          </cell>
          <cell r="AH201">
            <v>0.40609803338190142</v>
          </cell>
          <cell r="AI201">
            <v>0.41828097438335848</v>
          </cell>
          <cell r="AJ201">
            <v>0.43082940361485927</v>
          </cell>
          <cell r="AK201">
            <v>0.44375428572330505</v>
          </cell>
          <cell r="AL201">
            <v>0.45706691429500423</v>
          </cell>
          <cell r="AM201">
            <v>0.47077892172385438</v>
          </cell>
          <cell r="AN201">
            <v>0.48490228937557001</v>
          </cell>
          <cell r="AO201">
            <v>0.4994493580568371</v>
          </cell>
          <cell r="AP201">
            <v>0.51443283879854218</v>
          </cell>
          <cell r="AQ201">
            <v>0.52986582396249848</v>
          </cell>
          <cell r="AR201">
            <v>0.54576179868137342</v>
          </cell>
          <cell r="AS201">
            <v>0.56213465264181461</v>
          </cell>
          <cell r="AT201">
            <v>0.57899869222106914</v>
          </cell>
          <cell r="AU201">
            <v>0.59636865298770125</v>
          </cell>
          <cell r="AV201">
            <v>0.61425971257733225</v>
          </cell>
          <cell r="AW201">
            <v>0.63268750395465223</v>
          </cell>
          <cell r="AX201">
            <v>0.65166812907329175</v>
          </cell>
          <cell r="AY201">
            <v>0.67121817294549058</v>
          </cell>
          <cell r="AZ201">
            <v>0.69135471813385529</v>
          </cell>
          <cell r="BA201">
            <v>0.71209535967787096</v>
          </cell>
          <cell r="BB201">
            <v>0.73345822046820708</v>
          </cell>
          <cell r="BC201">
            <v>0.75546196708225333</v>
          </cell>
          <cell r="BD201">
            <v>0.77812582609472092</v>
          </cell>
          <cell r="BE201">
            <v>0.80146960087756258</v>
          </cell>
          <cell r="BF201">
            <v>0.82551368890388943</v>
          </cell>
          <cell r="BG201">
            <v>0.85027909957100611</v>
          </cell>
          <cell r="BH201">
            <v>0.87578747255813627</v>
          </cell>
          <cell r="BI201">
            <v>0.90206109673488033</v>
          </cell>
          <cell r="BJ201">
            <v>0.92912292963692678</v>
          </cell>
          <cell r="BK201">
            <v>0.9569966175260346</v>
          </cell>
          <cell r="BL201">
            <v>0.9857065160518157</v>
          </cell>
        </row>
        <row r="202">
          <cell r="A202" t="str">
            <v xml:space="preserve">DC10-Vancouver (Wireless Instance) </v>
          </cell>
          <cell r="B202" t="str">
            <v>DC10</v>
          </cell>
          <cell r="C202" t="str">
            <v xml:space="preserve">Vancouver (Wireless Instance) </v>
          </cell>
          <cell r="E202">
            <v>12</v>
          </cell>
          <cell r="F202">
            <v>0.113493</v>
          </cell>
          <cell r="G202">
            <v>0.134494</v>
          </cell>
          <cell r="H202">
            <v>0.13893800000000001</v>
          </cell>
          <cell r="I202">
            <v>0.1469</v>
          </cell>
          <cell r="J202">
            <v>0.15628600000000001</v>
          </cell>
          <cell r="K202">
            <v>0.1686</v>
          </cell>
          <cell r="L202">
            <v>0.178035</v>
          </cell>
          <cell r="M202">
            <v>0.19764300000000001</v>
          </cell>
          <cell r="N202">
            <v>0.211037</v>
          </cell>
          <cell r="O202">
            <v>0.21992300000000001</v>
          </cell>
          <cell r="P202">
            <v>0.234546</v>
          </cell>
          <cell r="Q202">
            <v>0.23963799999999999</v>
          </cell>
          <cell r="R202">
            <v>0.24493999999999999</v>
          </cell>
          <cell r="S202">
            <v>0.245476</v>
          </cell>
          <cell r="T202">
            <v>0.26708900000000002</v>
          </cell>
          <cell r="U202">
            <v>0.27653299999999997</v>
          </cell>
          <cell r="V202">
            <v>0.28482899</v>
          </cell>
          <cell r="W202">
            <v>0.29337385969999996</v>
          </cell>
          <cell r="X202">
            <v>0.30217507549099998</v>
          </cell>
          <cell r="Y202">
            <v>0.31124032775572996</v>
          </cell>
          <cell r="Z202">
            <v>0.32057753758840185</v>
          </cell>
          <cell r="AA202">
            <v>0.33019486371605394</v>
          </cell>
          <cell r="AB202">
            <v>0.34010070962753558</v>
          </cell>
          <cell r="AC202">
            <v>0.35030373091636169</v>
          </cell>
          <cell r="AD202">
            <v>0.36081284284385251</v>
          </cell>
          <cell r="AE202">
            <v>0.37163722812916811</v>
          </cell>
          <cell r="AF202">
            <v>0.38278634497304315</v>
          </cell>
          <cell r="AG202">
            <v>0.39426993532223442</v>
          </cell>
          <cell r="AH202">
            <v>0.40609803338190142</v>
          </cell>
          <cell r="AI202">
            <v>0.41828097438335848</v>
          </cell>
          <cell r="AJ202">
            <v>0.43082940361485927</v>
          </cell>
          <cell r="AK202">
            <v>0.44375428572330505</v>
          </cell>
          <cell r="AL202">
            <v>0.45706691429500423</v>
          </cell>
          <cell r="AM202">
            <v>0.47077892172385438</v>
          </cell>
          <cell r="AN202">
            <v>0.48490228937557001</v>
          </cell>
          <cell r="AO202">
            <v>0.4994493580568371</v>
          </cell>
          <cell r="AP202">
            <v>0.51443283879854218</v>
          </cell>
          <cell r="AQ202">
            <v>0.52986582396249848</v>
          </cell>
          <cell r="AR202">
            <v>0.54576179868137342</v>
          </cell>
          <cell r="AS202">
            <v>0.56213465264181461</v>
          </cell>
          <cell r="AT202">
            <v>0.57899869222106914</v>
          </cell>
          <cell r="AU202">
            <v>0.59636865298770125</v>
          </cell>
          <cell r="AV202">
            <v>0.61425971257733225</v>
          </cell>
          <cell r="AW202">
            <v>0.63268750395465223</v>
          </cell>
          <cell r="AX202">
            <v>0.65166812907329175</v>
          </cell>
          <cell r="AY202">
            <v>0.67121817294549058</v>
          </cell>
          <cell r="AZ202">
            <v>0.69135471813385529</v>
          </cell>
          <cell r="BA202">
            <v>0.71209535967787096</v>
          </cell>
          <cell r="BB202">
            <v>0.73345822046820708</v>
          </cell>
          <cell r="BC202">
            <v>0.75546196708225333</v>
          </cell>
          <cell r="BD202">
            <v>0.77812582609472092</v>
          </cell>
          <cell r="BE202">
            <v>0.80146960087756258</v>
          </cell>
          <cell r="BF202">
            <v>0.82551368890388943</v>
          </cell>
          <cell r="BG202">
            <v>0.85027909957100611</v>
          </cell>
          <cell r="BH202">
            <v>0.87578747255813627</v>
          </cell>
          <cell r="BI202">
            <v>0.90206109673488033</v>
          </cell>
          <cell r="BJ202">
            <v>0.92912292963692678</v>
          </cell>
          <cell r="BK202">
            <v>0.9569966175260346</v>
          </cell>
          <cell r="BL202">
            <v>0.9857065160518157</v>
          </cell>
        </row>
        <row r="203">
          <cell r="A203" t="str">
            <v>DC11-Riyadh Saudi Arabia</v>
          </cell>
          <cell r="B203" t="str">
            <v>DC11</v>
          </cell>
          <cell r="C203" t="str">
            <v>Riyadh Saudi Arabia</v>
          </cell>
          <cell r="E203">
            <v>8</v>
          </cell>
          <cell r="F203">
            <v>9.6240000000000006E-2</v>
          </cell>
          <cell r="G203">
            <v>9.9053000000000002E-2</v>
          </cell>
          <cell r="H203">
            <v>0.101408</v>
          </cell>
          <cell r="I203">
            <v>0.103293</v>
          </cell>
          <cell r="J203">
            <v>0.10727</v>
          </cell>
          <cell r="K203">
            <v>0.100051</v>
          </cell>
          <cell r="L203">
            <v>0.107381</v>
          </cell>
          <cell r="M203">
            <v>0.106805</v>
          </cell>
          <cell r="N203">
            <v>0.111179</v>
          </cell>
          <cell r="O203">
            <v>0.54949099999999995</v>
          </cell>
          <cell r="P203">
            <v>0.13200799999999999</v>
          </cell>
          <cell r="Q203">
            <v>0.14066600000000001</v>
          </cell>
          <cell r="R203">
            <v>0.15167900000000001</v>
          </cell>
          <cell r="S203">
            <v>0.16713</v>
          </cell>
          <cell r="T203">
            <v>0.17529</v>
          </cell>
          <cell r="U203">
            <v>0.18319299999999999</v>
          </cell>
          <cell r="V203">
            <v>0.19011500000000001</v>
          </cell>
          <cell r="W203">
            <v>0.19243407177140442</v>
          </cell>
          <cell r="X203">
            <v>0.19492409453102122</v>
          </cell>
          <cell r="Y203">
            <v>0.19757727858805899</v>
          </cell>
          <cell r="Z203">
            <v>0.20038751035215252</v>
          </cell>
          <cell r="AA203">
            <v>0.20335010939242723</v>
          </cell>
          <cell r="AB203">
            <v>0.20646162353180011</v>
          </cell>
          <cell r="AC203">
            <v>0.20971965608187865</v>
          </cell>
          <cell r="AD203">
            <v>0.21312272024461978</v>
          </cell>
          <cell r="AE203">
            <v>0.21667011648291379</v>
          </cell>
          <cell r="AF203">
            <v>0.22036182931646325</v>
          </cell>
          <cell r="AG203">
            <v>0.22419844055103072</v>
          </cell>
          <cell r="AH203">
            <v>0.22818105641453354</v>
          </cell>
          <cell r="AI203">
            <v>0.23231124646617921</v>
          </cell>
          <cell r="AJ203">
            <v>0.23659099247629731</v>
          </cell>
          <cell r="AK203">
            <v>0.24102264575435897</v>
          </cell>
          <cell r="AL203">
            <v>0.24560889163897198</v>
          </cell>
          <cell r="AM203">
            <v>0.25035272006322395</v>
          </cell>
          <cell r="AN203">
            <v>0.25525740127733865</v>
          </cell>
          <cell r="AO203">
            <v>0.26032646595307468</v>
          </cell>
          <cell r="AP203">
            <v>0.26556368901467409</v>
          </cell>
          <cell r="AQ203">
            <v>0.2709730766429283</v>
          </cell>
          <cell r="AR203">
            <v>0.27655885598494612</v>
          </cell>
          <cell r="AS203">
            <v>0.28232546717494122</v>
          </cell>
          <cell r="AT203">
            <v>0.28827755733285698</v>
          </cell>
          <cell r="AU203">
            <v>0.29441997625967414</v>
          </cell>
          <cell r="AV203">
            <v>0.30075777359224398</v>
          </cell>
          <cell r="AW203">
            <v>0.30729619721773138</v>
          </cell>
          <cell r="AX203">
            <v>0.31404069277925367</v>
          </cell>
          <cell r="AY203">
            <v>0.32099690413097981</v>
          </cell>
          <cell r="AZ203">
            <v>0.32817067462353067</v>
          </cell>
          <cell r="BA203">
            <v>0.33556804911964633</v>
          </cell>
          <cell r="BB203">
            <v>0.34319527665629102</v>
          </cell>
          <cell r="BC203">
            <v>0.35105881368309294</v>
          </cell>
          <cell r="BD203">
            <v>0.35916532781865884</v>
          </cell>
          <cell r="BE203">
            <v>0.36745903443841477</v>
          </cell>
          <cell r="BF203">
            <v>0.37594425611869264</v>
          </cell>
          <cell r="BG203">
            <v>0.38462541525108268</v>
          </cell>
          <cell r="BH203">
            <v>0.39350703634732859</v>
          </cell>
          <cell r="BI203">
            <v>0.40259374839744655</v>
          </cell>
          <cell r="BJ203">
            <v>0.4118902872822971</v>
          </cell>
          <cell r="BK203">
            <v>0.42140149824186701</v>
          </cell>
          <cell r="BL203">
            <v>0.43113233840054804</v>
          </cell>
        </row>
        <row r="204">
          <cell r="A204" t="str">
            <v>DC12-Jeddah Saudi Arabia</v>
          </cell>
          <cell r="B204" t="str">
            <v>DC12</v>
          </cell>
          <cell r="C204" t="str">
            <v>Jeddah Saudi Arabia</v>
          </cell>
          <cell r="E204">
            <v>8</v>
          </cell>
          <cell r="F204">
            <v>9.6240000000000006E-2</v>
          </cell>
          <cell r="G204">
            <v>9.9053000000000002E-2</v>
          </cell>
          <cell r="H204">
            <v>0.101408</v>
          </cell>
          <cell r="I204">
            <v>0.103293</v>
          </cell>
          <cell r="J204">
            <v>0.10727</v>
          </cell>
          <cell r="K204">
            <v>0.100051</v>
          </cell>
          <cell r="L204">
            <v>0.107381</v>
          </cell>
          <cell r="M204">
            <v>0.106805</v>
          </cell>
          <cell r="N204">
            <v>0.111179</v>
          </cell>
          <cell r="O204">
            <v>0.54949099999999995</v>
          </cell>
          <cell r="P204">
            <v>0.13200799999999999</v>
          </cell>
          <cell r="Q204">
            <v>0.14066600000000001</v>
          </cell>
          <cell r="R204">
            <v>0.15167900000000001</v>
          </cell>
          <cell r="S204">
            <v>0.16713</v>
          </cell>
          <cell r="T204">
            <v>0.17529</v>
          </cell>
          <cell r="U204">
            <v>0.18319299999999999</v>
          </cell>
          <cell r="V204">
            <v>0.19011500000000001</v>
          </cell>
          <cell r="W204">
            <v>0.19243407177140442</v>
          </cell>
          <cell r="X204">
            <v>0.19492409453102122</v>
          </cell>
          <cell r="Y204">
            <v>0.19757727858805899</v>
          </cell>
          <cell r="Z204">
            <v>0.20038751035215252</v>
          </cell>
          <cell r="AA204">
            <v>0.20335010939242723</v>
          </cell>
          <cell r="AB204">
            <v>0.20646162353180011</v>
          </cell>
          <cell r="AC204">
            <v>0.20971965608187865</v>
          </cell>
          <cell r="AD204">
            <v>0.21312272024461978</v>
          </cell>
          <cell r="AE204">
            <v>0.21667011648291379</v>
          </cell>
          <cell r="AF204">
            <v>0.22036182931646325</v>
          </cell>
          <cell r="AG204">
            <v>0.22419844055103072</v>
          </cell>
          <cell r="AH204">
            <v>0.22818105641453354</v>
          </cell>
          <cell r="AI204">
            <v>0.23231124646617921</v>
          </cell>
          <cell r="AJ204">
            <v>0.23659099247629731</v>
          </cell>
          <cell r="AK204">
            <v>0.24102264575435897</v>
          </cell>
          <cell r="AL204">
            <v>0.24560889163897198</v>
          </cell>
          <cell r="AM204">
            <v>0.25035272006322395</v>
          </cell>
          <cell r="AN204">
            <v>0.25525740127733865</v>
          </cell>
          <cell r="AO204">
            <v>0.26032646595307468</v>
          </cell>
          <cell r="AP204">
            <v>0.26556368901467409</v>
          </cell>
          <cell r="AQ204">
            <v>0.2709730766429283</v>
          </cell>
          <cell r="AR204">
            <v>0.27655885598494612</v>
          </cell>
          <cell r="AS204">
            <v>0.28232546717494122</v>
          </cell>
          <cell r="AT204">
            <v>0.28827755733285698</v>
          </cell>
          <cell r="AU204">
            <v>0.29441997625967414</v>
          </cell>
          <cell r="AV204">
            <v>0.30075777359224398</v>
          </cell>
          <cell r="AW204">
            <v>0.30729619721773138</v>
          </cell>
          <cell r="AX204">
            <v>0.31404069277925367</v>
          </cell>
          <cell r="AY204">
            <v>0.32099690413097981</v>
          </cell>
          <cell r="AZ204">
            <v>0.32817067462353067</v>
          </cell>
          <cell r="BA204">
            <v>0.33556804911964633</v>
          </cell>
          <cell r="BB204">
            <v>0.34319527665629102</v>
          </cell>
          <cell r="BC204">
            <v>0.35105881368309294</v>
          </cell>
          <cell r="BD204">
            <v>0.35916532781865884</v>
          </cell>
          <cell r="BE204">
            <v>0.36745903443841477</v>
          </cell>
          <cell r="BF204">
            <v>0.37594425611869264</v>
          </cell>
          <cell r="BG204">
            <v>0.38462541525108268</v>
          </cell>
          <cell r="BH204">
            <v>0.39350703634732859</v>
          </cell>
          <cell r="BI204">
            <v>0.40259374839744655</v>
          </cell>
          <cell r="BJ204">
            <v>0.4118902872822971</v>
          </cell>
          <cell r="BK204">
            <v>0.42140149824186701</v>
          </cell>
          <cell r="BL204">
            <v>0.43113233840054804</v>
          </cell>
        </row>
        <row r="205">
          <cell r="A205" t="str">
            <v>DC13-Santa Clara</v>
          </cell>
          <cell r="B205" t="str">
            <v>DC13</v>
          </cell>
          <cell r="C205" t="str">
            <v>Santa Clara</v>
          </cell>
          <cell r="E205" t="str">
            <v>10,11,17,19</v>
          </cell>
          <cell r="F205">
            <v>3.2242510000000002</v>
          </cell>
          <cell r="G205">
            <v>3.446885</v>
          </cell>
          <cell r="H205">
            <v>3.4797909999999996</v>
          </cell>
          <cell r="I205">
            <v>3.6738430000000002</v>
          </cell>
          <cell r="J205">
            <v>4.022697</v>
          </cell>
          <cell r="K205">
            <v>4.6320820000000005</v>
          </cell>
          <cell r="L205">
            <v>14.278587999999999</v>
          </cell>
          <cell r="M205">
            <v>15.047931999999999</v>
          </cell>
          <cell r="N205">
            <v>18.444979999999997</v>
          </cell>
          <cell r="O205">
            <v>18.951069000000004</v>
          </cell>
          <cell r="P205">
            <v>21.783138999999995</v>
          </cell>
          <cell r="Q205">
            <v>22.539469999999998</v>
          </cell>
          <cell r="R205">
            <v>23.935802666666667</v>
          </cell>
          <cell r="S205">
            <v>24.253853290954023</v>
          </cell>
          <cell r="T205">
            <v>24.576807107936904</v>
          </cell>
          <cell r="U205">
            <v>24.706864666666664</v>
          </cell>
          <cell r="V205">
            <v>25.113624999999999</v>
          </cell>
          <cell r="W205">
            <v>25.719964829213822</v>
          </cell>
          <cell r="X205">
            <v>25.99430675989246</v>
          </cell>
          <cell r="Y205">
            <v>26.684178329930131</v>
          </cell>
          <cell r="Z205">
            <v>26.952034896498187</v>
          </cell>
          <cell r="AA205">
            <v>27.241598939866723</v>
          </cell>
          <cell r="AB205">
            <v>27.517541604340661</v>
          </cell>
          <cell r="AC205">
            <v>27.805038363504806</v>
          </cell>
          <cell r="AD205">
            <v>28.096863423405775</v>
          </cell>
          <cell r="AE205">
            <v>28.396901184247547</v>
          </cell>
          <cell r="AF205">
            <v>28.705345991524432</v>
          </cell>
          <cell r="AG205">
            <v>29.022401968946838</v>
          </cell>
          <cell r="AH205">
            <v>29.348282915674563</v>
          </cell>
          <cell r="AI205">
            <v>29.683212255515077</v>
          </cell>
          <cell r="AJ205">
            <v>30.027423029245941</v>
          </cell>
          <cell r="AK205">
            <v>30.38115792362489</v>
          </cell>
          <cell r="AL205">
            <v>30.744669332319329</v>
          </cell>
          <cell r="AM205">
            <v>31.118219445159156</v>
          </cell>
          <cell r="AN205">
            <v>31.500930362953664</v>
          </cell>
          <cell r="AO205">
            <v>31.894234235720781</v>
          </cell>
          <cell r="AP205">
            <v>32.298423422627287</v>
          </cell>
          <cell r="AQ205">
            <v>32.713800672280243</v>
          </cell>
          <cell r="AR205">
            <v>33.140679322274018</v>
          </cell>
          <cell r="AS205">
            <v>33.579383517107402</v>
          </cell>
          <cell r="AT205">
            <v>34.030248443755269</v>
          </cell>
          <cell r="AU205">
            <v>34.493620584320468</v>
          </cell>
          <cell r="AV205">
            <v>34.969857985310107</v>
          </cell>
          <cell r="AW205">
            <v>35.459330543182951</v>
          </cell>
          <cell r="AX205">
            <v>35.962420305902988</v>
          </cell>
          <cell r="AY205">
            <v>36.479795238559205</v>
          </cell>
          <cell r="AZ205">
            <v>37.011589136773296</v>
          </cell>
          <cell r="BA205">
            <v>37.5582945714782</v>
          </cell>
          <cell r="BB205">
            <v>38.120347434661895</v>
          </cell>
          <cell r="BC205">
            <v>38.698216536266628</v>
          </cell>
          <cell r="BD205">
            <v>39.292386034758984</v>
          </cell>
          <cell r="BE205">
            <v>39.896657048093886</v>
          </cell>
          <cell r="BF205">
            <v>40.511257199427497</v>
          </cell>
          <cell r="BG205">
            <v>41.136384549061219</v>
          </cell>
          <cell r="BH205">
            <v>41.772249604425866</v>
          </cell>
          <cell r="BI205">
            <v>42.419061142688641</v>
          </cell>
          <cell r="BJ205">
            <v>43.077027949286141</v>
          </cell>
          <cell r="BK205">
            <v>43.746378769222808</v>
          </cell>
          <cell r="BL205">
            <v>44.405693696215366</v>
          </cell>
        </row>
        <row r="206">
          <cell r="A206" t="str">
            <v>DC14-Mumbai India</v>
          </cell>
          <cell r="B206" t="str">
            <v>DC14</v>
          </cell>
          <cell r="C206" t="str">
            <v>Mumbai India</v>
          </cell>
          <cell r="E206">
            <v>13</v>
          </cell>
          <cell r="F206">
            <v>9.2169999999999995E-3</v>
          </cell>
          <cell r="G206">
            <v>1.1986999999999999E-2</v>
          </cell>
          <cell r="H206">
            <v>1.4004000000000001E-2</v>
          </cell>
          <cell r="I206">
            <v>1.4079E-2</v>
          </cell>
          <cell r="J206">
            <v>1.2666E-2</v>
          </cell>
          <cell r="K206">
            <v>3.8560000000000001E-3</v>
          </cell>
          <cell r="L206">
            <v>0</v>
          </cell>
          <cell r="M206">
            <v>0</v>
          </cell>
          <cell r="N206">
            <v>7.2350000000000001E-3</v>
          </cell>
          <cell r="O206">
            <v>5.1199999999999996E-3</v>
          </cell>
          <cell r="P206">
            <v>7.1929999999999997E-3</v>
          </cell>
          <cell r="Q206">
            <v>1.03E-2</v>
          </cell>
          <cell r="R206">
            <v>1.1352999999999999E-2</v>
          </cell>
          <cell r="S206">
            <v>1.217324E-2</v>
          </cell>
          <cell r="T206">
            <v>1.38122448E-2</v>
          </cell>
          <cell r="U206">
            <v>1.6912E-2</v>
          </cell>
          <cell r="V206">
            <v>2.0423999999999998E-2</v>
          </cell>
          <cell r="W206">
            <v>2.0927295337967826E-2</v>
          </cell>
          <cell r="X206">
            <v>2.1444326932708136E-2</v>
          </cell>
          <cell r="Y206">
            <v>2.1975217213908538E-2</v>
          </cell>
          <cell r="Z206">
            <v>2.2520139810384251E-2</v>
          </cell>
          <cell r="AA206">
            <v>2.3079309543588E-2</v>
          </cell>
          <cell r="AB206">
            <v>2.3652974913808657E-2</v>
          </cell>
          <cell r="AC206">
            <v>2.4241412463955975E-2</v>
          </cell>
          <cell r="AD206">
            <v>2.4844922558932947E-2</v>
          </cell>
          <cell r="AE206">
            <v>2.546382623350079E-2</v>
          </cell>
          <cell r="AF206">
            <v>2.609846284778642E-2</v>
          </cell>
          <cell r="AG206">
            <v>2.67491883543262E-2</v>
          </cell>
          <cell r="AH206">
            <v>2.7416374029152101E-2</v>
          </cell>
          <cell r="AI206">
            <v>2.81004055559337E-2</v>
          </cell>
          <cell r="AJ206">
            <v>2.8801682379614252E-2</v>
          </cell>
          <cell r="AK206">
            <v>2.952061726658586E-2</v>
          </cell>
          <cell r="AL206">
            <v>3.025763602393973E-2</v>
          </cell>
          <cell r="AM206">
            <v>3.1013177341976925E-2</v>
          </cell>
          <cell r="AN206">
            <v>3.1787692732930389E-2</v>
          </cell>
          <cell r="AO206">
            <v>3.2581646545448741E-2</v>
          </cell>
          <cell r="AP206">
            <v>3.3395516039365164E-2</v>
          </cell>
          <cell r="AQ206">
            <v>3.4229791509024603E-2</v>
          </cell>
          <cell r="AR206">
            <v>3.5084976446274077E-2</v>
          </cell>
          <cell r="AS206">
            <v>3.5961587736361364E-2</v>
          </cell>
          <cell r="AT206">
            <v>3.6860155881607265E-2</v>
          </cell>
          <cell r="AU206">
            <v>3.7781225248946795E-2</v>
          </cell>
          <cell r="AV206">
            <v>3.8725354338367851E-2</v>
          </cell>
          <cell r="AW206">
            <v>3.9693116069989251E-2</v>
          </cell>
          <cell r="AX206">
            <v>4.0685098088063476E-2</v>
          </cell>
          <cell r="AY206">
            <v>4.1701903080607963E-2</v>
          </cell>
          <cell r="AZ206">
            <v>4.2744149113690399E-2</v>
          </cell>
          <cell r="BA206">
            <v>4.3812469979642693E-2</v>
          </cell>
          <cell r="BB206">
            <v>4.4907515558673075E-2</v>
          </cell>
          <cell r="BC206">
            <v>4.6029952193497585E-2</v>
          </cell>
          <cell r="BD206">
            <v>4.7180463076733119E-2</v>
          </cell>
          <cell r="BE206">
            <v>4.8359730786417809E-2</v>
          </cell>
          <cell r="BF206">
            <v>4.9568474094632269E-2</v>
          </cell>
          <cell r="BG206">
            <v>5.0807429739046131E-2</v>
          </cell>
          <cell r="BH206">
            <v>5.2077352871964952E-2</v>
          </cell>
          <cell r="BI206">
            <v>5.3379017520601035E-2</v>
          </cell>
          <cell r="BJ206">
            <v>5.4713217058848594E-2</v>
          </cell>
          <cell r="BK206">
            <v>5.6080764690850896E-2</v>
          </cell>
          <cell r="BL206">
            <v>5.748249394665407E-2</v>
          </cell>
        </row>
        <row r="207">
          <cell r="A207" t="str">
            <v>DC15-Hyderabad India</v>
          </cell>
          <cell r="B207" t="str">
            <v>DC15</v>
          </cell>
          <cell r="C207" t="str">
            <v>Hyderabad India</v>
          </cell>
          <cell r="E207">
            <v>13</v>
          </cell>
          <cell r="F207">
            <v>9.2169999999999995E-3</v>
          </cell>
          <cell r="G207">
            <v>1.1986999999999999E-2</v>
          </cell>
          <cell r="H207">
            <v>1.4004000000000001E-2</v>
          </cell>
          <cell r="I207">
            <v>1.4079E-2</v>
          </cell>
          <cell r="J207">
            <v>1.2666E-2</v>
          </cell>
          <cell r="K207">
            <v>3.8560000000000001E-3</v>
          </cell>
          <cell r="L207">
            <v>0</v>
          </cell>
          <cell r="M207">
            <v>0</v>
          </cell>
          <cell r="N207">
            <v>7.2350000000000001E-3</v>
          </cell>
          <cell r="O207">
            <v>5.1199999999999996E-3</v>
          </cell>
          <cell r="P207">
            <v>7.1929999999999997E-3</v>
          </cell>
          <cell r="Q207">
            <v>1.03E-2</v>
          </cell>
          <cell r="R207">
            <v>1.1352999999999999E-2</v>
          </cell>
          <cell r="S207">
            <v>1.217324E-2</v>
          </cell>
          <cell r="T207">
            <v>1.38122448E-2</v>
          </cell>
          <cell r="U207">
            <v>1.6912E-2</v>
          </cell>
          <cell r="V207">
            <v>2.0423999999999998E-2</v>
          </cell>
          <cell r="W207">
            <v>2.0927295337967826E-2</v>
          </cell>
          <cell r="X207">
            <v>2.1444326932708136E-2</v>
          </cell>
          <cell r="Y207">
            <v>2.1975217213908538E-2</v>
          </cell>
          <cell r="Z207">
            <v>2.2520139810384251E-2</v>
          </cell>
          <cell r="AA207">
            <v>2.3079309543588E-2</v>
          </cell>
          <cell r="AB207">
            <v>2.3652974913808657E-2</v>
          </cell>
          <cell r="AC207">
            <v>2.4241412463955975E-2</v>
          </cell>
          <cell r="AD207">
            <v>2.4844922558932947E-2</v>
          </cell>
          <cell r="AE207">
            <v>2.546382623350079E-2</v>
          </cell>
          <cell r="AF207">
            <v>2.609846284778642E-2</v>
          </cell>
          <cell r="AG207">
            <v>2.67491883543262E-2</v>
          </cell>
          <cell r="AH207">
            <v>2.7416374029152101E-2</v>
          </cell>
          <cell r="AI207">
            <v>2.81004055559337E-2</v>
          </cell>
          <cell r="AJ207">
            <v>2.8801682379614252E-2</v>
          </cell>
          <cell r="AK207">
            <v>2.952061726658586E-2</v>
          </cell>
          <cell r="AL207">
            <v>3.025763602393973E-2</v>
          </cell>
          <cell r="AM207">
            <v>3.1013177341976925E-2</v>
          </cell>
          <cell r="AN207">
            <v>3.1787692732930389E-2</v>
          </cell>
          <cell r="AO207">
            <v>3.2581646545448741E-2</v>
          </cell>
          <cell r="AP207">
            <v>3.3395516039365164E-2</v>
          </cell>
          <cell r="AQ207">
            <v>3.4229791509024603E-2</v>
          </cell>
          <cell r="AR207">
            <v>3.5084976446274077E-2</v>
          </cell>
          <cell r="AS207">
            <v>3.5961587736361364E-2</v>
          </cell>
          <cell r="AT207">
            <v>3.6860155881607265E-2</v>
          </cell>
          <cell r="AU207">
            <v>3.7781225248946795E-2</v>
          </cell>
          <cell r="AV207">
            <v>3.8725354338367851E-2</v>
          </cell>
          <cell r="AW207">
            <v>3.9693116069989251E-2</v>
          </cell>
          <cell r="AX207">
            <v>4.0685098088063476E-2</v>
          </cell>
          <cell r="AY207">
            <v>4.1701903080607963E-2</v>
          </cell>
          <cell r="AZ207">
            <v>4.2744149113690399E-2</v>
          </cell>
          <cell r="BA207">
            <v>4.3812469979642693E-2</v>
          </cell>
          <cell r="BB207">
            <v>4.4907515558673075E-2</v>
          </cell>
          <cell r="BC207">
            <v>4.6029952193497585E-2</v>
          </cell>
          <cell r="BD207">
            <v>4.7180463076733119E-2</v>
          </cell>
          <cell r="BE207">
            <v>4.8359730786417809E-2</v>
          </cell>
          <cell r="BF207">
            <v>4.9568474094632269E-2</v>
          </cell>
          <cell r="BG207">
            <v>5.0807429739046131E-2</v>
          </cell>
          <cell r="BH207">
            <v>5.2077352871964952E-2</v>
          </cell>
          <cell r="BI207">
            <v>5.3379017520601035E-2</v>
          </cell>
          <cell r="BJ207">
            <v>5.4713217058848594E-2</v>
          </cell>
          <cell r="BK207">
            <v>5.6080764690850896E-2</v>
          </cell>
          <cell r="BL207">
            <v>5.748249394665407E-2</v>
          </cell>
        </row>
        <row r="208">
          <cell r="A208" t="str">
            <v>DC16-Nanjing - China Unicom</v>
          </cell>
          <cell r="B208" t="str">
            <v>DC16</v>
          </cell>
          <cell r="C208" t="str">
            <v>Nanjing - China Unicom</v>
          </cell>
          <cell r="E208" t="str">
            <v>9,15</v>
          </cell>
          <cell r="F208">
            <v>17.00722</v>
          </cell>
          <cell r="G208">
            <v>19.192175000000002</v>
          </cell>
          <cell r="H208">
            <v>21.708627</v>
          </cell>
          <cell r="I208">
            <v>23.944532000000002</v>
          </cell>
          <cell r="J208">
            <v>24.782185999999999</v>
          </cell>
          <cell r="K208">
            <v>26.241564</v>
          </cell>
          <cell r="L208">
            <v>26.303193</v>
          </cell>
          <cell r="M208">
            <v>28.286161</v>
          </cell>
          <cell r="N208">
            <v>29.635505999999999</v>
          </cell>
          <cell r="O208">
            <v>31.339722999999999</v>
          </cell>
          <cell r="P208">
            <v>31.674894999999999</v>
          </cell>
          <cell r="Q208">
            <v>32.693814000000003</v>
          </cell>
          <cell r="R208">
            <v>34.002036000000004</v>
          </cell>
          <cell r="S208">
            <v>34.883074000000001</v>
          </cell>
          <cell r="T208">
            <v>33.582892000000001</v>
          </cell>
          <cell r="U208">
            <v>33.395688</v>
          </cell>
          <cell r="V208">
            <v>33.298415999999996</v>
          </cell>
          <cell r="W208">
            <v>31.770524099999999</v>
          </cell>
          <cell r="X208">
            <v>31.109773862499999</v>
          </cell>
          <cell r="Y208">
            <v>30.476155269262499</v>
          </cell>
          <cell r="Z208">
            <v>29.869037099388059</v>
          </cell>
          <cell r="AA208">
            <v>29.28781163681494</v>
          </cell>
          <cell r="AB208">
            <v>29.668703423638199</v>
          </cell>
          <cell r="AC208">
            <v>30.055604470091069</v>
          </cell>
          <cell r="AD208">
            <v>30.448629877313877</v>
          </cell>
          <cell r="AE208">
            <v>30.847897272671965</v>
          </cell>
          <cell r="AF208">
            <v>31.253526869398257</v>
          </cell>
          <cell r="AG208">
            <v>31.665641527691797</v>
          </cell>
          <cell r="AH208">
            <v>32.084366817308265</v>
          </cell>
          <cell r="AI208">
            <v>32.50983108167938</v>
          </cell>
          <cell r="AJ208">
            <v>32.942165503599163</v>
          </cell>
          <cell r="AK208">
            <v>33.381504172515719</v>
          </cell>
          <cell r="AL208">
            <v>33.827984153468456</v>
          </cell>
          <cell r="AM208">
            <v>34.281745557711403</v>
          </cell>
          <cell r="AN208">
            <v>34.742931615064492</v>
          </cell>
          <cell r="AO208">
            <v>35.211688748035513</v>
          </cell>
          <cell r="AP208">
            <v>35.688166647756745</v>
          </cell>
          <cell r="AQ208">
            <v>36.172518351781221</v>
          </cell>
          <cell r="AR208">
            <v>36.664900323784607</v>
          </cell>
          <cell r="AS208">
            <v>37.165472535220175</v>
          </cell>
          <cell r="AT208">
            <v>37.674398548975034</v>
          </cell>
          <cell r="AU208">
            <v>38.191845605077503</v>
          </cell>
          <cell r="AV208">
            <v>38.717984708506329</v>
          </cell>
          <cell r="AW208">
            <v>39.252990719153885</v>
          </cell>
          <cell r="AX208">
            <v>39.797042443996979</v>
          </cell>
          <cell r="AY208">
            <v>40.350322731529793</v>
          </cell>
          <cell r="AZ208">
            <v>40.615643747646736</v>
          </cell>
          <cell r="BA208">
            <v>40.887597789166605</v>
          </cell>
          <cell r="BB208">
            <v>41.166350681724467</v>
          </cell>
          <cell r="BC208">
            <v>41.452072396596286</v>
          </cell>
          <cell r="BD208">
            <v>41.744937154339894</v>
          </cell>
          <cell r="BE208">
            <v>42.045123531027087</v>
          </cell>
          <cell r="BF208">
            <v>42.35281456713146</v>
          </cell>
          <cell r="BG208">
            <v>42.668197879138447</v>
          </cell>
          <cell r="BH208">
            <v>42.991465773945613</v>
          </cell>
          <cell r="BI208">
            <v>43.322815366122953</v>
          </cell>
          <cell r="BJ208">
            <v>43.662448698104726</v>
          </cell>
          <cell r="BK208">
            <v>44.010572863386045</v>
          </cell>
          <cell r="BL208">
            <v>44.367400132799389</v>
          </cell>
        </row>
        <row r="209">
          <cell r="A209" t="str">
            <v>DC17-Guangzhou - China Unicom</v>
          </cell>
          <cell r="B209" t="str">
            <v>DC17</v>
          </cell>
          <cell r="C209" t="str">
            <v>Guangzhou - China Unicom</v>
          </cell>
          <cell r="E209" t="str">
            <v>9,15</v>
          </cell>
          <cell r="F209">
            <v>17.00722</v>
          </cell>
          <cell r="G209">
            <v>19.192175000000002</v>
          </cell>
          <cell r="H209">
            <v>21.708627</v>
          </cell>
          <cell r="I209">
            <v>23.944532000000002</v>
          </cell>
          <cell r="J209">
            <v>24.782185999999999</v>
          </cell>
          <cell r="K209">
            <v>26.241564</v>
          </cell>
          <cell r="L209">
            <v>26.303193</v>
          </cell>
          <cell r="M209">
            <v>28.286161</v>
          </cell>
          <cell r="N209">
            <v>29.635505999999999</v>
          </cell>
          <cell r="O209">
            <v>31.339722999999999</v>
          </cell>
          <cell r="P209">
            <v>31.674894999999999</v>
          </cell>
          <cell r="Q209">
            <v>32.693814000000003</v>
          </cell>
          <cell r="R209">
            <v>34.002036000000004</v>
          </cell>
          <cell r="S209">
            <v>34.883074000000001</v>
          </cell>
          <cell r="T209">
            <v>33.582892000000001</v>
          </cell>
          <cell r="U209">
            <v>33.395688</v>
          </cell>
          <cell r="V209">
            <v>33.298415999999996</v>
          </cell>
          <cell r="W209">
            <v>31.770524099999999</v>
          </cell>
          <cell r="X209">
            <v>31.109773862499999</v>
          </cell>
          <cell r="Y209">
            <v>30.476155269262499</v>
          </cell>
          <cell r="Z209">
            <v>29.869037099388059</v>
          </cell>
          <cell r="AA209">
            <v>29.28781163681494</v>
          </cell>
          <cell r="AB209">
            <v>29.668703423638199</v>
          </cell>
          <cell r="AC209">
            <v>30.055604470091069</v>
          </cell>
          <cell r="AD209">
            <v>30.448629877313877</v>
          </cell>
          <cell r="AE209">
            <v>30.847897272671965</v>
          </cell>
          <cell r="AF209">
            <v>31.253526869398257</v>
          </cell>
          <cell r="AG209">
            <v>31.665641527691797</v>
          </cell>
          <cell r="AH209">
            <v>32.084366817308265</v>
          </cell>
          <cell r="AI209">
            <v>32.50983108167938</v>
          </cell>
          <cell r="AJ209">
            <v>32.942165503599163</v>
          </cell>
          <cell r="AK209">
            <v>33.381504172515719</v>
          </cell>
          <cell r="AL209">
            <v>33.827984153468456</v>
          </cell>
          <cell r="AM209">
            <v>34.281745557711403</v>
          </cell>
          <cell r="AN209">
            <v>34.742931615064492</v>
          </cell>
          <cell r="AO209">
            <v>35.211688748035513</v>
          </cell>
          <cell r="AP209">
            <v>35.688166647756745</v>
          </cell>
          <cell r="AQ209">
            <v>36.172518351781221</v>
          </cell>
          <cell r="AR209">
            <v>36.664900323784607</v>
          </cell>
          <cell r="AS209">
            <v>37.165472535220175</v>
          </cell>
          <cell r="AT209">
            <v>37.674398548975034</v>
          </cell>
          <cell r="AU209">
            <v>38.191845605077503</v>
          </cell>
          <cell r="AV209">
            <v>38.717984708506329</v>
          </cell>
          <cell r="AW209">
            <v>39.252990719153885</v>
          </cell>
          <cell r="AX209">
            <v>39.797042443996979</v>
          </cell>
          <cell r="AY209">
            <v>40.350322731529793</v>
          </cell>
          <cell r="AZ209">
            <v>40.615643747646736</v>
          </cell>
          <cell r="BA209">
            <v>40.887597789166605</v>
          </cell>
          <cell r="BB209">
            <v>41.166350681724467</v>
          </cell>
          <cell r="BC209">
            <v>41.452072396596286</v>
          </cell>
          <cell r="BD209">
            <v>41.744937154339894</v>
          </cell>
          <cell r="BE209">
            <v>42.045123531027087</v>
          </cell>
          <cell r="BF209">
            <v>42.35281456713146</v>
          </cell>
          <cell r="BG209">
            <v>42.668197879138447</v>
          </cell>
          <cell r="BH209">
            <v>42.991465773945613</v>
          </cell>
          <cell r="BI209">
            <v>43.322815366122953</v>
          </cell>
          <cell r="BJ209">
            <v>43.662448698104726</v>
          </cell>
          <cell r="BK209">
            <v>44.010572863386045</v>
          </cell>
          <cell r="BL209">
            <v>44.367400132799389</v>
          </cell>
        </row>
        <row r="210">
          <cell r="A210" t="str">
            <v>DC-JIO-</v>
          </cell>
          <cell r="B210" t="str">
            <v>DC-JIO</v>
          </cell>
          <cell r="E210" t="str">
            <v>JIO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</row>
        <row r="211">
          <cell r="A211" t="str">
            <v>DC-Airtel-</v>
          </cell>
          <cell r="B211" t="str">
            <v>DC-Airtel</v>
          </cell>
          <cell r="C211"/>
          <cell r="D211"/>
          <cell r="E211" t="str">
            <v>Airtel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</row>
        <row r="212">
          <cell r="A212" t="str">
            <v>-</v>
          </cell>
          <cell r="B212"/>
          <cell r="C212"/>
          <cell r="D212"/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</row>
        <row r="213">
          <cell r="B213" t="str">
            <v>Check</v>
          </cell>
          <cell r="C213"/>
          <cell r="D213"/>
          <cell r="E213"/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-9.9999999999056399E-3</v>
          </cell>
          <cell r="AD213">
            <v>-0.29250000000004661</v>
          </cell>
          <cell r="AE213">
            <v>-0.57499999999993179</v>
          </cell>
          <cell r="AF213">
            <v>-0.85750000000001592</v>
          </cell>
          <cell r="AG213">
            <v>-1.1399999999999864</v>
          </cell>
          <cell r="AH213">
            <v>-1.4224999999999568</v>
          </cell>
          <cell r="AI213">
            <v>-1.7050000000002115</v>
          </cell>
          <cell r="AJ213">
            <v>-1.9874999999998408</v>
          </cell>
          <cell r="AK213">
            <v>-2.269999999999925</v>
          </cell>
          <cell r="AL213">
            <v>-2.5525000000000091</v>
          </cell>
          <cell r="AM213">
            <v>-2.8350000000000932</v>
          </cell>
          <cell r="AN213">
            <v>-3.3999999999999204</v>
          </cell>
          <cell r="AO213">
            <v>-3.9000000000000341</v>
          </cell>
          <cell r="AP213">
            <v>-4.4000000000000341</v>
          </cell>
          <cell r="AQ213">
            <v>-4.9000000000001478</v>
          </cell>
          <cell r="AR213">
            <v>-5.4000000000000909</v>
          </cell>
          <cell r="AS213">
            <v>-5.8999999999998636</v>
          </cell>
          <cell r="AT213">
            <v>-6.4000000000001478</v>
          </cell>
          <cell r="AU213">
            <v>-6.8999999999999204</v>
          </cell>
          <cell r="AV213">
            <v>-7.3999999999999204</v>
          </cell>
          <cell r="AW213">
            <v>-7.9000000000000341</v>
          </cell>
          <cell r="AX213">
            <v>-8.3999999999997499</v>
          </cell>
          <cell r="AY213">
            <v>-8.9000000000002615</v>
          </cell>
          <cell r="AZ213">
            <v>-9.5262206317061668</v>
          </cell>
          <cell r="BA213">
            <v>-10.152203556174641</v>
          </cell>
          <cell r="BB213">
            <v>-10.813986074496484</v>
          </cell>
          <cell r="BC213">
            <v>-11.513889931808365</v>
          </cell>
          <cell r="BD213">
            <v>-12.264547616223638</v>
          </cell>
          <cell r="BE213">
            <v>-13.080083717764694</v>
          </cell>
          <cell r="BF213">
            <v>-13.932956191555604</v>
          </cell>
          <cell r="BG213">
            <v>-14.844169569393387</v>
          </cell>
          <cell r="BH213">
            <v>-15.815042245430845</v>
          </cell>
          <cell r="BI213">
            <v>-16.852093889636024</v>
          </cell>
          <cell r="BJ213">
            <v>-17.958027206617487</v>
          </cell>
          <cell r="BK213">
            <v>-19.132400573072573</v>
          </cell>
          <cell r="BL213">
            <v>-20.385590942570502</v>
          </cell>
        </row>
        <row r="214">
          <cell r="E214"/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</row>
        <row r="215"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</row>
        <row r="216"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</row>
        <row r="217">
          <cell r="E217"/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</row>
        <row r="218"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</row>
        <row r="219"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</row>
        <row r="220"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</row>
        <row r="221"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</row>
        <row r="222"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</row>
        <row r="223"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</row>
        <row r="224"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</row>
        <row r="225">
          <cell r="C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</row>
        <row r="226">
          <cell r="C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</row>
      </sheetData>
      <sheetData sheetId="1"/>
      <sheetData sheetId="2">
        <row r="4">
          <cell r="A4" t="str">
            <v>Subs</v>
          </cell>
          <cell r="D4">
            <v>42979</v>
          </cell>
          <cell r="E4">
            <v>43009</v>
          </cell>
          <cell r="F4">
            <v>43040</v>
          </cell>
          <cell r="G4">
            <v>43070</v>
          </cell>
          <cell r="H4">
            <v>43101</v>
          </cell>
          <cell r="I4">
            <v>43132</v>
          </cell>
          <cell r="J4">
            <v>43160</v>
          </cell>
          <cell r="K4">
            <v>43191</v>
          </cell>
          <cell r="L4">
            <v>43221</v>
          </cell>
          <cell r="M4">
            <v>43252</v>
          </cell>
          <cell r="N4">
            <v>43282</v>
          </cell>
          <cell r="O4">
            <v>43313</v>
          </cell>
          <cell r="P4">
            <v>43344</v>
          </cell>
          <cell r="Q4">
            <v>43374</v>
          </cell>
          <cell r="R4">
            <v>43405</v>
          </cell>
          <cell r="S4">
            <v>43435</v>
          </cell>
          <cell r="T4">
            <v>43466</v>
          </cell>
          <cell r="U4">
            <v>43497</v>
          </cell>
          <cell r="V4">
            <v>43525</v>
          </cell>
          <cell r="W4">
            <v>43556</v>
          </cell>
          <cell r="X4">
            <v>43586</v>
          </cell>
          <cell r="Y4">
            <v>43617</v>
          </cell>
          <cell r="Z4">
            <v>43647</v>
          </cell>
          <cell r="AA4">
            <v>43678</v>
          </cell>
          <cell r="AB4">
            <v>43709</v>
          </cell>
          <cell r="AC4">
            <v>43739</v>
          </cell>
          <cell r="AD4">
            <v>43770</v>
          </cell>
          <cell r="AE4">
            <v>43800</v>
          </cell>
          <cell r="AF4">
            <v>43831</v>
          </cell>
          <cell r="AG4">
            <v>43862</v>
          </cell>
          <cell r="AH4">
            <v>43891</v>
          </cell>
          <cell r="AI4">
            <v>43922</v>
          </cell>
          <cell r="AJ4">
            <v>43952</v>
          </cell>
          <cell r="AK4">
            <v>43983</v>
          </cell>
          <cell r="AL4">
            <v>44013</v>
          </cell>
          <cell r="AM4">
            <v>44044</v>
          </cell>
          <cell r="AN4">
            <v>44075</v>
          </cell>
          <cell r="AO4">
            <v>44105</v>
          </cell>
          <cell r="AP4">
            <v>44136</v>
          </cell>
          <cell r="AQ4">
            <v>44166</v>
          </cell>
          <cell r="AR4">
            <v>44197</v>
          </cell>
          <cell r="AS4">
            <v>44228</v>
          </cell>
          <cell r="AT4">
            <v>44256</v>
          </cell>
          <cell r="AU4">
            <v>44287</v>
          </cell>
          <cell r="AV4">
            <v>44317</v>
          </cell>
          <cell r="AW4">
            <v>44348</v>
          </cell>
          <cell r="AX4">
            <v>44378</v>
          </cell>
          <cell r="AY4">
            <v>44409</v>
          </cell>
          <cell r="AZ4">
            <v>44440</v>
          </cell>
          <cell r="BA4">
            <v>44470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>
    <tabColor rgb="FFCCFFCC"/>
  </sheetPr>
  <dimension ref="A1:BL226"/>
  <sheetViews>
    <sheetView showGridLines="0" zoomScale="85" zoomScaleNormal="85" zoomScalePageLayoutView="130" workbookViewId="0">
      <pane xSplit="5" ySplit="1" topLeftCell="F3" activePane="bottomRight" state="frozen"/>
      <selection pane="topRight" activeCell="F1" sqref="F1"/>
      <selection pane="bottomLeft" activeCell="A2" sqref="A2"/>
      <selection pane="bottomRight" activeCell="A122" sqref="A122"/>
    </sheetView>
  </sheetViews>
  <sheetFormatPr defaultColWidth="8.7109375" defaultRowHeight="11.25" x14ac:dyDescent="0.2"/>
  <cols>
    <col min="1" max="1" width="24.7109375" style="135" customWidth="1"/>
    <col min="2" max="2" width="30.140625" style="135" bestFit="1" customWidth="1"/>
    <col min="3" max="3" width="19.7109375" style="136" bestFit="1" customWidth="1"/>
    <col min="4" max="4" width="20.85546875" style="135" bestFit="1" customWidth="1"/>
    <col min="5" max="5" width="10.85546875" style="136" bestFit="1" customWidth="1"/>
    <col min="6" max="6" width="11.7109375" style="135" bestFit="1" customWidth="1"/>
    <col min="7" max="8" width="12.42578125" style="135" bestFit="1" customWidth="1"/>
    <col min="9" max="9" width="12.28515625" style="135" bestFit="1" customWidth="1"/>
    <col min="10" max="10" width="12.7109375" style="135" bestFit="1" customWidth="1"/>
    <col min="11" max="11" width="12.42578125" style="135" bestFit="1" customWidth="1"/>
    <col min="12" max="12" width="12.28515625" style="135" bestFit="1" customWidth="1"/>
    <col min="13" max="14" width="12.42578125" style="135" bestFit="1" customWidth="1"/>
    <col min="15" max="15" width="12.28515625" style="135" bestFit="1" customWidth="1"/>
    <col min="16" max="16" width="12.7109375" style="135" bestFit="1" customWidth="1"/>
    <col min="17" max="17" width="12.28515625" style="135" bestFit="1" customWidth="1"/>
    <col min="18" max="18" width="11.7109375" style="135" bestFit="1" customWidth="1"/>
    <col min="19" max="20" width="12.42578125" style="135" bestFit="1" customWidth="1"/>
    <col min="21" max="21" width="12.28515625" style="135" bestFit="1" customWidth="1"/>
    <col min="22" max="22" width="12.7109375" style="135" bestFit="1" customWidth="1"/>
    <col min="23" max="24" width="12.42578125" style="135" bestFit="1" customWidth="1"/>
    <col min="25" max="25" width="12.7109375" style="135" bestFit="1" customWidth="1"/>
    <col min="26" max="26" width="12.85546875" style="135" bestFit="1" customWidth="1"/>
    <col min="27" max="27" width="12.42578125" style="135" bestFit="1" customWidth="1"/>
    <col min="28" max="28" width="13.140625" style="135" bestFit="1" customWidth="1"/>
    <col min="29" max="29" width="12.42578125" style="135" bestFit="1" customWidth="1"/>
    <col min="30" max="30" width="12.140625" style="135" bestFit="1" customWidth="1"/>
    <col min="31" max="31" width="12.85546875" style="135" bestFit="1" customWidth="1"/>
    <col min="32" max="32" width="12.7109375" style="135" bestFit="1" customWidth="1"/>
    <col min="33" max="33" width="12.42578125" style="135" bestFit="1" customWidth="1"/>
    <col min="34" max="34" width="13.140625" style="135" bestFit="1" customWidth="1"/>
    <col min="35" max="35" width="12.85546875" style="135" bestFit="1" customWidth="1"/>
    <col min="36" max="36" width="12.28515625" style="135" bestFit="1" customWidth="1"/>
    <col min="37" max="38" width="12.42578125" style="135" bestFit="1" customWidth="1"/>
    <col min="39" max="39" width="12.28515625" style="135" bestFit="1" customWidth="1"/>
    <col min="40" max="40" width="12.7109375" style="135" bestFit="1" customWidth="1"/>
    <col min="41" max="41" width="12.28515625" style="135" bestFit="1" customWidth="1"/>
    <col min="42" max="42" width="11.7109375" style="135" bestFit="1" customWidth="1"/>
    <col min="43" max="44" width="12.42578125" style="135" bestFit="1" customWidth="1"/>
    <col min="45" max="45" width="12.28515625" style="135" bestFit="1" customWidth="1"/>
    <col min="46" max="46" width="12.7109375" style="135" bestFit="1" customWidth="1"/>
    <col min="47" max="48" width="12.42578125" style="135" bestFit="1" customWidth="1"/>
    <col min="49" max="49" width="12.7109375" style="135" bestFit="1" customWidth="1"/>
    <col min="50" max="50" width="12.85546875" style="135" bestFit="1" customWidth="1"/>
    <col min="51" max="51" width="12.42578125" style="135" bestFit="1" customWidth="1"/>
    <col min="52" max="52" width="13.140625" style="135" bestFit="1" customWidth="1"/>
    <col min="53" max="53" width="12.42578125" style="135" bestFit="1" customWidth="1"/>
    <col min="54" max="54" width="12.140625" style="135" bestFit="1" customWidth="1"/>
    <col min="55" max="16384" width="8.7109375" style="135"/>
  </cols>
  <sheetData>
    <row r="1" spans="1:64" s="136" customFormat="1" ht="12" thickBot="1" x14ac:dyDescent="0.25">
      <c r="B1" s="137" t="s">
        <v>197</v>
      </c>
      <c r="C1" s="138" t="s">
        <v>198</v>
      </c>
      <c r="D1" s="138" t="s">
        <v>199</v>
      </c>
      <c r="E1" s="139" t="s">
        <v>148</v>
      </c>
      <c r="F1" s="140">
        <v>42979</v>
      </c>
      <c r="G1" s="140">
        <v>43009</v>
      </c>
      <c r="H1" s="140">
        <v>43040</v>
      </c>
      <c r="I1" s="140">
        <v>43070</v>
      </c>
      <c r="J1" s="140">
        <v>43101</v>
      </c>
      <c r="K1" s="140">
        <v>43132</v>
      </c>
      <c r="L1" s="140">
        <v>43160</v>
      </c>
      <c r="M1" s="140">
        <v>43191</v>
      </c>
      <c r="N1" s="140">
        <v>43221</v>
      </c>
      <c r="O1" s="140">
        <v>43252</v>
      </c>
      <c r="P1" s="140">
        <v>43282</v>
      </c>
      <c r="Q1" s="140">
        <v>43313</v>
      </c>
      <c r="R1" s="140">
        <v>43344</v>
      </c>
      <c r="S1" s="140">
        <v>43374</v>
      </c>
      <c r="T1" s="140">
        <v>43405</v>
      </c>
      <c r="U1" s="140">
        <v>43435</v>
      </c>
      <c r="V1" s="140">
        <v>43466</v>
      </c>
      <c r="W1" s="140">
        <v>43497</v>
      </c>
      <c r="X1" s="140">
        <v>43525</v>
      </c>
      <c r="Y1" s="140">
        <v>43556</v>
      </c>
      <c r="Z1" s="140">
        <v>43586</v>
      </c>
      <c r="AA1" s="140">
        <v>43617</v>
      </c>
      <c r="AB1" s="140">
        <v>43647</v>
      </c>
      <c r="AC1" s="140">
        <v>43678</v>
      </c>
      <c r="AD1" s="140">
        <v>43709</v>
      </c>
      <c r="AE1" s="140">
        <v>43739</v>
      </c>
      <c r="AF1" s="140">
        <v>43770</v>
      </c>
      <c r="AG1" s="140">
        <v>43800</v>
      </c>
      <c r="AH1" s="140">
        <v>43831</v>
      </c>
      <c r="AI1" s="140">
        <v>43862</v>
      </c>
      <c r="AJ1" s="140">
        <v>43891</v>
      </c>
      <c r="AK1" s="140">
        <v>43922</v>
      </c>
      <c r="AL1" s="140">
        <v>43952</v>
      </c>
      <c r="AM1" s="140">
        <v>43983</v>
      </c>
      <c r="AN1" s="140">
        <v>44013</v>
      </c>
      <c r="AO1" s="140">
        <v>44044</v>
      </c>
      <c r="AP1" s="140">
        <v>44075</v>
      </c>
      <c r="AQ1" s="140">
        <v>44105</v>
      </c>
      <c r="AR1" s="140">
        <v>44136</v>
      </c>
      <c r="AS1" s="140">
        <v>44166</v>
      </c>
      <c r="AT1" s="140">
        <v>44197</v>
      </c>
      <c r="AU1" s="140">
        <v>44228</v>
      </c>
      <c r="AV1" s="140">
        <v>44256</v>
      </c>
      <c r="AW1" s="140">
        <v>44287</v>
      </c>
      <c r="AX1" s="140">
        <v>44317</v>
      </c>
      <c r="AY1" s="140">
        <v>44348</v>
      </c>
      <c r="AZ1" s="141">
        <v>44378</v>
      </c>
      <c r="BA1" s="140">
        <v>44409</v>
      </c>
      <c r="BB1" s="140">
        <v>44440</v>
      </c>
      <c r="BC1" s="140">
        <v>44470</v>
      </c>
      <c r="BD1" s="141">
        <v>44501</v>
      </c>
      <c r="BE1" s="140">
        <v>44531</v>
      </c>
      <c r="BF1" s="140">
        <v>44562</v>
      </c>
      <c r="BG1" s="140">
        <v>44593</v>
      </c>
      <c r="BH1" s="141">
        <v>44621</v>
      </c>
      <c r="BI1" s="140">
        <v>44652</v>
      </c>
      <c r="BJ1" s="140">
        <v>44682</v>
      </c>
      <c r="BK1" s="140">
        <v>44713</v>
      </c>
      <c r="BL1" s="141">
        <v>44743</v>
      </c>
    </row>
    <row r="2" spans="1:64" hidden="1" x14ac:dyDescent="0.2">
      <c r="A2" s="135" t="str">
        <f>B2&amp;"-"&amp;C2</f>
        <v>Acloud-IoT</v>
      </c>
      <c r="B2" s="142" t="s">
        <v>200</v>
      </c>
      <c r="C2" s="143" t="s">
        <v>117</v>
      </c>
      <c r="D2" s="289" t="s">
        <v>145</v>
      </c>
      <c r="E2" s="144">
        <v>9</v>
      </c>
      <c r="F2" s="292">
        <v>16.216450999999999</v>
      </c>
      <c r="G2" s="292">
        <v>18.324425000000002</v>
      </c>
      <c r="H2" s="292">
        <v>20.756398999999998</v>
      </c>
      <c r="I2" s="292">
        <v>21.912873000000001</v>
      </c>
      <c r="J2" s="292">
        <v>22.512370000000001</v>
      </c>
      <c r="K2" s="292">
        <v>23.801475</v>
      </c>
      <c r="L2" s="292">
        <v>23.699515999999999</v>
      </c>
      <c r="M2" s="292">
        <v>25.522675</v>
      </c>
      <c r="N2" s="292">
        <v>26.565272</v>
      </c>
      <c r="O2" s="292">
        <v>28.130821000000001</v>
      </c>
      <c r="P2" s="292">
        <v>28.26821</v>
      </c>
      <c r="Q2" s="292">
        <v>28.983626000000001</v>
      </c>
      <c r="R2" s="292">
        <v>30.022438000000001</v>
      </c>
      <c r="S2" s="292">
        <v>30.636956999999999</v>
      </c>
      <c r="T2" s="292">
        <v>29.105342</v>
      </c>
      <c r="U2" s="292">
        <v>28.613389999999999</v>
      </c>
      <c r="V2" s="292">
        <v>28.112331999999999</v>
      </c>
      <c r="W2" s="292">
        <v>26.454788000000001</v>
      </c>
      <c r="X2" s="292">
        <v>25.661144360000002</v>
      </c>
      <c r="Y2" s="292">
        <v>24.8913100292</v>
      </c>
      <c r="Z2" s="292">
        <v>24.144570728323998</v>
      </c>
      <c r="AA2" s="292">
        <v>23.420233606474277</v>
      </c>
      <c r="AB2" s="292">
        <v>23.65443594253902</v>
      </c>
      <c r="AC2" s="292">
        <v>23.890980301964412</v>
      </c>
      <c r="AD2" s="292">
        <v>24.129890104984057</v>
      </c>
      <c r="AE2" s="292">
        <v>24.371189006033898</v>
      </c>
      <c r="AF2" s="292">
        <v>24.614900896094237</v>
      </c>
      <c r="AG2" s="292">
        <v>24.861049905055179</v>
      </c>
      <c r="AH2" s="292">
        <v>25.109660404105732</v>
      </c>
      <c r="AI2" s="292">
        <v>25.360757008146788</v>
      </c>
      <c r="AJ2" s="292">
        <v>25.614364578228255</v>
      </c>
      <c r="AK2" s="292">
        <v>25.870508224010539</v>
      </c>
      <c r="AL2" s="292">
        <v>26.129213306250644</v>
      </c>
      <c r="AM2" s="292">
        <v>26.390505439313152</v>
      </c>
      <c r="AN2" s="292">
        <v>26.654410493706283</v>
      </c>
      <c r="AO2" s="292">
        <v>26.920954598643345</v>
      </c>
      <c r="AP2" s="292">
        <v>27.190164144629779</v>
      </c>
      <c r="AQ2" s="292">
        <v>27.462065786076078</v>
      </c>
      <c r="AR2" s="292">
        <v>27.73668644393684</v>
      </c>
      <c r="AS2" s="292">
        <v>28.014053308376209</v>
      </c>
      <c r="AT2" s="292">
        <v>28.294193841459972</v>
      </c>
      <c r="AU2" s="292">
        <v>28.57713577987457</v>
      </c>
      <c r="AV2" s="292">
        <v>28.862907137673318</v>
      </c>
      <c r="AW2" s="292">
        <v>29.15153620905005</v>
      </c>
      <c r="AX2" s="292">
        <v>29.44305157114055</v>
      </c>
      <c r="AY2" s="292">
        <v>29.737482086851955</v>
      </c>
      <c r="AZ2" s="292">
        <v>29.737482086851955</v>
      </c>
      <c r="BA2" s="292">
        <v>29.737482086851955</v>
      </c>
      <c r="BB2" s="292">
        <v>29.737482086851955</v>
      </c>
      <c r="BC2" s="292">
        <v>29.737482086851955</v>
      </c>
      <c r="BD2" s="292">
        <v>29.737482086851955</v>
      </c>
      <c r="BE2" s="292">
        <v>29.737482086851955</v>
      </c>
      <c r="BF2" s="292">
        <v>29.737482086851955</v>
      </c>
      <c r="BG2" s="292">
        <v>29.737482086851955</v>
      </c>
      <c r="BH2" s="292">
        <v>29.737482086851955</v>
      </c>
      <c r="BI2" s="292">
        <v>29.737482086851955</v>
      </c>
      <c r="BJ2" s="292">
        <v>29.737482086851955</v>
      </c>
      <c r="BK2" s="292">
        <v>29.737482086851955</v>
      </c>
      <c r="BL2" s="292">
        <v>29.737482086851955</v>
      </c>
    </row>
    <row r="3" spans="1:64" x14ac:dyDescent="0.2">
      <c r="A3" s="135" t="str">
        <f t="shared" ref="A3:A66" si="0">B3&amp;"-"&amp;C3</f>
        <v>Asia Pacific Telecom-IoT</v>
      </c>
      <c r="B3" s="142" t="s">
        <v>201</v>
      </c>
      <c r="C3" s="143" t="s">
        <v>117</v>
      </c>
      <c r="D3" s="145" t="s">
        <v>146</v>
      </c>
      <c r="E3" s="144">
        <v>7</v>
      </c>
      <c r="F3" s="292">
        <v>2.0799999999999999E-4</v>
      </c>
      <c r="G3" s="292">
        <v>3.0200000000000002E-4</v>
      </c>
      <c r="H3" s="292">
        <v>3.2400000000000001E-4</v>
      </c>
      <c r="I3" s="292">
        <v>4.8500000000000003E-4</v>
      </c>
      <c r="J3" s="292">
        <v>4.4299999999999998E-4</v>
      </c>
      <c r="K3" s="292">
        <v>5.44E-4</v>
      </c>
      <c r="L3" s="292">
        <v>6.7100000000000005E-4</v>
      </c>
      <c r="M3" s="292">
        <v>9.2900000000000003E-4</v>
      </c>
      <c r="N3" s="292">
        <v>1.209E-3</v>
      </c>
      <c r="O3" s="292">
        <v>1.2539999999999999E-3</v>
      </c>
      <c r="P3" s="292">
        <v>0</v>
      </c>
      <c r="Q3" s="292">
        <v>1.297E-3</v>
      </c>
      <c r="R3" s="292">
        <v>0</v>
      </c>
      <c r="S3" s="292">
        <v>0</v>
      </c>
      <c r="T3" s="292">
        <v>0</v>
      </c>
      <c r="U3" s="292">
        <v>0</v>
      </c>
      <c r="V3" s="292">
        <v>0</v>
      </c>
      <c r="W3" s="292">
        <v>0</v>
      </c>
      <c r="X3" s="292">
        <v>0</v>
      </c>
      <c r="Y3" s="292">
        <v>0</v>
      </c>
      <c r="Z3" s="292">
        <v>0</v>
      </c>
      <c r="AA3" s="292">
        <v>0</v>
      </c>
      <c r="AB3" s="292">
        <v>0</v>
      </c>
      <c r="AC3" s="292">
        <v>0</v>
      </c>
      <c r="AD3" s="292">
        <v>0</v>
      </c>
      <c r="AE3" s="292">
        <v>0</v>
      </c>
      <c r="AF3" s="292">
        <v>0</v>
      </c>
      <c r="AG3" s="292">
        <v>0</v>
      </c>
      <c r="AH3" s="292">
        <v>0</v>
      </c>
      <c r="AI3" s="292">
        <v>0</v>
      </c>
      <c r="AJ3" s="292">
        <v>0</v>
      </c>
      <c r="AK3" s="292">
        <v>0</v>
      </c>
      <c r="AL3" s="292">
        <v>0</v>
      </c>
      <c r="AM3" s="292">
        <v>0</v>
      </c>
      <c r="AN3" s="292">
        <v>0</v>
      </c>
      <c r="AO3" s="292">
        <v>0</v>
      </c>
      <c r="AP3" s="292">
        <v>0</v>
      </c>
      <c r="AQ3" s="292">
        <v>0</v>
      </c>
      <c r="AR3" s="292">
        <v>0</v>
      </c>
      <c r="AS3" s="292">
        <v>0</v>
      </c>
      <c r="AT3" s="292">
        <v>0</v>
      </c>
      <c r="AU3" s="292">
        <v>0</v>
      </c>
      <c r="AV3" s="292">
        <v>0</v>
      </c>
      <c r="AW3" s="292">
        <v>0</v>
      </c>
      <c r="AX3" s="292">
        <v>0</v>
      </c>
      <c r="AY3" s="292">
        <v>0</v>
      </c>
      <c r="AZ3" s="292">
        <v>0</v>
      </c>
      <c r="BA3" s="292">
        <v>0</v>
      </c>
      <c r="BB3" s="292">
        <v>0</v>
      </c>
      <c r="BC3" s="292">
        <v>0</v>
      </c>
      <c r="BD3" s="292">
        <v>0</v>
      </c>
      <c r="BE3" s="292">
        <v>0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</row>
    <row r="4" spans="1:64" s="331" customFormat="1" hidden="1" x14ac:dyDescent="0.2">
      <c r="A4" s="325" t="str">
        <f t="shared" si="0"/>
        <v>AT&amp;T Mobility-IoT</v>
      </c>
      <c r="B4" s="326" t="s">
        <v>202</v>
      </c>
      <c r="C4" s="327" t="s">
        <v>117</v>
      </c>
      <c r="D4" s="329" t="s">
        <v>147</v>
      </c>
      <c r="E4" s="328">
        <v>1</v>
      </c>
      <c r="F4" s="316">
        <v>5.9703980000000003</v>
      </c>
      <c r="G4" s="316">
        <v>6.1760419999999998</v>
      </c>
      <c r="H4" s="316">
        <v>6.3961860000000001</v>
      </c>
      <c r="I4" s="316">
        <v>6.5838640000000002</v>
      </c>
      <c r="J4" s="316">
        <v>6.7390869999999996</v>
      </c>
      <c r="K4" s="316">
        <v>6.9665309999999998</v>
      </c>
      <c r="L4" s="316">
        <v>7.1896909999999998</v>
      </c>
      <c r="M4" s="316">
        <v>7.3670689999999999</v>
      </c>
      <c r="N4" s="316">
        <v>7.5571659999999996</v>
      </c>
      <c r="O4" s="316">
        <v>7.6598430000000004</v>
      </c>
      <c r="P4" s="316">
        <v>7.8786829999999997</v>
      </c>
      <c r="Q4" s="316">
        <v>8.1201589999999992</v>
      </c>
      <c r="R4" s="316">
        <v>8.1165363699186841</v>
      </c>
      <c r="S4" s="316">
        <v>8.6913680000000006</v>
      </c>
      <c r="T4" s="316">
        <v>8.8185796613551233</v>
      </c>
      <c r="U4" s="316">
        <v>8.9560355217883032</v>
      </c>
      <c r="V4" s="316">
        <v>9.0844717336746506</v>
      </c>
      <c r="W4" s="316">
        <v>9.2186873825725808</v>
      </c>
      <c r="X4" s="316">
        <v>9.3587504565561765</v>
      </c>
      <c r="Y4" s="316">
        <v>9.5047390455807044</v>
      </c>
      <c r="Z4" s="316">
        <v>9.6567406893743737</v>
      </c>
      <c r="AA4" s="316">
        <v>9.8148519398670935</v>
      </c>
      <c r="AB4" s="316">
        <v>9.9791780550028655</v>
      </c>
      <c r="AC4" s="316">
        <v>10.149832787239962</v>
      </c>
      <c r="AD4" s="316">
        <v>10.326938244910272</v>
      </c>
      <c r="AE4" s="316">
        <v>10.51062481139147</v>
      </c>
      <c r="AF4" s="316">
        <v>10.701031111102054</v>
      </c>
      <c r="AG4" s="316">
        <v>10.898304014104262</v>
      </c>
      <c r="AH4" s="316">
        <v>11.102598673109997</v>
      </c>
      <c r="AI4" s="316">
        <v>11.313568206222625</v>
      </c>
      <c r="AJ4" s="316">
        <v>11.528511882886008</v>
      </c>
      <c r="AK4" s="316">
        <v>11.750917633285459</v>
      </c>
      <c r="AL4" s="316">
        <v>11.980973147791543</v>
      </c>
      <c r="AM4" s="316">
        <v>12.218874911296862</v>
      </c>
      <c r="AN4" s="316">
        <v>12.464828366418374</v>
      </c>
      <c r="AO4" s="316">
        <v>12.719048092353347</v>
      </c>
      <c r="AP4" s="316">
        <v>12.981757998745122</v>
      </c>
      <c r="AQ4" s="316">
        <v>13.253191534101513</v>
      </c>
      <c r="AR4" s="316">
        <v>13.533591908457071</v>
      </c>
      <c r="AS4" s="316">
        <v>13.823212330089671</v>
      </c>
      <c r="AT4" s="316">
        <v>14.122316256198518</v>
      </c>
      <c r="AU4" s="316">
        <v>14.431177657530368</v>
      </c>
      <c r="AV4" s="316">
        <v>14.750081297006718</v>
      </c>
      <c r="AW4" s="316">
        <v>15.079323022461306</v>
      </c>
      <c r="AX4" s="316">
        <v>15.419210073645381</v>
      </c>
      <c r="AY4" s="316">
        <v>15.758154538947329</v>
      </c>
      <c r="AZ4" s="316">
        <v>16.108103681001555</v>
      </c>
      <c r="BA4" s="316">
        <v>16.466273375171252</v>
      </c>
      <c r="BB4" s="316">
        <v>16.832856859341401</v>
      </c>
      <c r="BC4" s="316">
        <v>17.207239667727897</v>
      </c>
      <c r="BD4" s="316">
        <v>17.588756500628119</v>
      </c>
      <c r="BE4" s="316">
        <v>17.979872170719684</v>
      </c>
      <c r="BF4" s="316">
        <v>18.379524862815192</v>
      </c>
      <c r="BG4" s="316">
        <v>18.788066984882743</v>
      </c>
      <c r="BH4" s="316">
        <v>19.205526282435045</v>
      </c>
      <c r="BI4" s="316">
        <v>19.632198460896721</v>
      </c>
      <c r="BJ4" s="316">
        <v>20.068582801134323</v>
      </c>
      <c r="BK4" s="316">
        <v>20.514563876347022</v>
      </c>
      <c r="BL4" s="316">
        <v>20.970456992070325</v>
      </c>
    </row>
    <row r="5" spans="1:64" s="325" customFormat="1" hidden="1" x14ac:dyDescent="0.2">
      <c r="A5" s="325" t="str">
        <f t="shared" si="0"/>
        <v>AT&amp;T Mobility - IOT-IoT</v>
      </c>
      <c r="B5" s="326" t="s">
        <v>203</v>
      </c>
      <c r="C5" s="327" t="s">
        <v>117</v>
      </c>
      <c r="D5" s="327" t="s">
        <v>145</v>
      </c>
      <c r="E5" s="328">
        <v>11</v>
      </c>
      <c r="F5" s="316">
        <v>0.58642399999999995</v>
      </c>
      <c r="G5" s="316">
        <v>0.71975699999999998</v>
      </c>
      <c r="H5" s="316">
        <v>0.68162599999999995</v>
      </c>
      <c r="I5" s="316">
        <v>0.84705399999999997</v>
      </c>
      <c r="J5" s="316">
        <v>1.141613</v>
      </c>
      <c r="K5" s="316">
        <v>1.662299</v>
      </c>
      <c r="L5" s="316">
        <v>11.220074</v>
      </c>
      <c r="M5" s="316">
        <v>11.565249</v>
      </c>
      <c r="N5" s="316">
        <v>14.834602</v>
      </c>
      <c r="O5" s="316">
        <v>15.282446</v>
      </c>
      <c r="P5" s="316">
        <v>18.057846999999999</v>
      </c>
      <c r="Q5" s="316">
        <v>18.736177000000001</v>
      </c>
      <c r="R5" s="316">
        <v>20.011953999999999</v>
      </c>
      <c r="S5" s="316">
        <v>20.236908</v>
      </c>
      <c r="T5" s="316">
        <v>20.368500000000001</v>
      </c>
      <c r="U5" s="316">
        <v>20.443163999999999</v>
      </c>
      <c r="V5" s="316">
        <v>20.765236999999999</v>
      </c>
      <c r="W5" s="316">
        <v>21.287196114450204</v>
      </c>
      <c r="X5" s="316">
        <v>21.474674582201747</v>
      </c>
      <c r="Y5" s="316">
        <v>22.075151622218975</v>
      </c>
      <c r="Z5" s="316">
        <v>22.251031137861091</v>
      </c>
      <c r="AA5" s="316">
        <v>22.432414417713574</v>
      </c>
      <c r="AB5" s="316">
        <v>22.619412217180976</v>
      </c>
      <c r="AC5" s="316">
        <v>22.815844105448036</v>
      </c>
      <c r="AD5" s="316">
        <v>23.014438000145365</v>
      </c>
      <c r="AE5" s="316">
        <v>23.21902983718708</v>
      </c>
      <c r="AF5" s="316">
        <v>23.429763340022568</v>
      </c>
      <c r="AG5" s="316">
        <v>23.646789863771847</v>
      </c>
      <c r="AH5" s="316">
        <v>23.870268297255112</v>
      </c>
      <c r="AI5" s="316">
        <v>24.100365011015406</v>
      </c>
      <c r="AJ5" s="316">
        <v>24.337253842886557</v>
      </c>
      <c r="AK5" s="316">
        <v>24.581116115019856</v>
      </c>
      <c r="AL5" s="316">
        <v>24.832140677912367</v>
      </c>
      <c r="AM5" s="316">
        <v>25.090523978117368</v>
      </c>
      <c r="AN5" s="316">
        <v>25.35647014712281</v>
      </c>
      <c r="AO5" s="316">
        <v>25.630191109462682</v>
      </c>
      <c r="AP5" s="316">
        <v>25.911906708551147</v>
      </c>
      <c r="AQ5" s="316">
        <v>26.201844849047053</v>
      </c>
      <c r="AR5" s="316">
        <v>26.500241654799673</v>
      </c>
      <c r="AS5" s="316">
        <v>26.807341641616766</v>
      </c>
      <c r="AT5" s="316">
        <v>27.123397904248542</v>
      </c>
      <c r="AU5" s="316">
        <v>27.448672317105675</v>
      </c>
      <c r="AV5" s="316">
        <v>27.783435748333304</v>
      </c>
      <c r="AW5" s="316">
        <v>28.127968286951376</v>
      </c>
      <c r="AX5" s="316">
        <v>28.482559482847609</v>
      </c>
      <c r="AY5" s="316">
        <v>28.847508599475997</v>
      </c>
      <c r="AZ5" s="316">
        <v>29.223124879172378</v>
      </c>
      <c r="BA5" s="316">
        <v>29.609727821051461</v>
      </c>
      <c r="BB5" s="316">
        <v>30.007647471497037</v>
      </c>
      <c r="BC5" s="316">
        <v>30.41722472730012</v>
      </c>
      <c r="BD5" s="316">
        <v>30.838811651539519</v>
      </c>
      <c r="BE5" s="316">
        <v>31.266241828616192</v>
      </c>
      <c r="BF5" s="316">
        <v>31.699596246819276</v>
      </c>
      <c r="BG5" s="316">
        <v>32.138957016946762</v>
      </c>
      <c r="BH5" s="316">
        <v>32.584407387863607</v>
      </c>
      <c r="BI5" s="316">
        <v>33.036031762275506</v>
      </c>
      <c r="BJ5" s="316">
        <v>33.493915712721275</v>
      </c>
      <c r="BK5" s="316">
        <v>33.958145997786907</v>
      </c>
      <c r="BL5" s="316">
        <v>34.428810578544351</v>
      </c>
    </row>
    <row r="6" spans="1:64" s="325" customFormat="1" hidden="1" x14ac:dyDescent="0.2">
      <c r="A6" s="325" t="str">
        <f t="shared" si="0"/>
        <v>AT&amp;T Onstar-</v>
      </c>
      <c r="B6" s="326" t="s">
        <v>289</v>
      </c>
      <c r="C6" s="327"/>
      <c r="D6" s="327" t="s">
        <v>146</v>
      </c>
      <c r="E6" s="328">
        <v>6</v>
      </c>
      <c r="F6" s="316">
        <v>0</v>
      </c>
      <c r="G6" s="316">
        <v>0</v>
      </c>
      <c r="H6" s="316">
        <v>0</v>
      </c>
      <c r="I6" s="316">
        <v>0</v>
      </c>
      <c r="J6" s="316">
        <v>0</v>
      </c>
      <c r="K6" s="316">
        <v>0</v>
      </c>
      <c r="L6" s="316">
        <v>0</v>
      </c>
      <c r="M6" s="316">
        <v>0</v>
      </c>
      <c r="N6" s="316">
        <v>0</v>
      </c>
      <c r="O6" s="316">
        <v>0</v>
      </c>
      <c r="P6" s="316">
        <v>0</v>
      </c>
      <c r="Q6" s="316">
        <v>0</v>
      </c>
      <c r="R6" s="316">
        <v>0</v>
      </c>
      <c r="S6" s="316">
        <v>0</v>
      </c>
      <c r="T6" s="316">
        <v>0</v>
      </c>
      <c r="U6" s="316">
        <v>0</v>
      </c>
      <c r="V6" s="316">
        <v>0</v>
      </c>
      <c r="W6" s="316">
        <v>0</v>
      </c>
      <c r="X6" s="316">
        <v>0</v>
      </c>
      <c r="Y6" s="316">
        <v>0</v>
      </c>
      <c r="Z6" s="316">
        <v>0</v>
      </c>
      <c r="AA6" s="316">
        <v>0</v>
      </c>
      <c r="AB6" s="316">
        <v>0</v>
      </c>
      <c r="AC6" s="316">
        <v>0</v>
      </c>
      <c r="AD6" s="316">
        <v>0</v>
      </c>
      <c r="AE6" s="316">
        <v>0</v>
      </c>
      <c r="AF6" s="316">
        <v>0</v>
      </c>
      <c r="AG6" s="316">
        <v>0</v>
      </c>
      <c r="AH6" s="316">
        <v>0</v>
      </c>
      <c r="AI6" s="316">
        <v>0</v>
      </c>
      <c r="AJ6" s="316">
        <v>0</v>
      </c>
      <c r="AK6" s="316">
        <v>0</v>
      </c>
      <c r="AL6" s="316">
        <v>0</v>
      </c>
      <c r="AM6" s="316">
        <v>0</v>
      </c>
      <c r="AN6" s="316">
        <v>0</v>
      </c>
      <c r="AO6" s="316">
        <v>0</v>
      </c>
      <c r="AP6" s="316">
        <v>0</v>
      </c>
      <c r="AQ6" s="316">
        <v>0</v>
      </c>
      <c r="AR6" s="316">
        <v>0</v>
      </c>
      <c r="AS6" s="316">
        <v>0</v>
      </c>
      <c r="AT6" s="316">
        <v>0</v>
      </c>
      <c r="AU6" s="316">
        <v>0</v>
      </c>
      <c r="AV6" s="316">
        <v>0</v>
      </c>
      <c r="AW6" s="316">
        <v>0</v>
      </c>
      <c r="AX6" s="316">
        <v>0</v>
      </c>
      <c r="AY6" s="316">
        <v>0</v>
      </c>
      <c r="AZ6" s="316">
        <v>0</v>
      </c>
      <c r="BA6" s="316">
        <v>0</v>
      </c>
      <c r="BB6" s="316">
        <v>0</v>
      </c>
      <c r="BC6" s="316">
        <v>0</v>
      </c>
      <c r="BD6" s="316">
        <v>0</v>
      </c>
      <c r="BE6" s="316">
        <v>0</v>
      </c>
      <c r="BF6" s="316">
        <v>0</v>
      </c>
      <c r="BG6" s="316">
        <v>0</v>
      </c>
      <c r="BH6" s="316">
        <v>0</v>
      </c>
      <c r="BI6" s="316">
        <v>0</v>
      </c>
      <c r="BJ6" s="316">
        <v>0</v>
      </c>
      <c r="BK6" s="316">
        <v>0</v>
      </c>
      <c r="BL6" s="316">
        <v>0</v>
      </c>
    </row>
    <row r="7" spans="1:64" x14ac:dyDescent="0.2">
      <c r="A7" s="135" t="str">
        <f t="shared" si="0"/>
        <v>Bell Mobility Inc.-IoT</v>
      </c>
      <c r="B7" s="142" t="s">
        <v>204</v>
      </c>
      <c r="C7" s="143" t="s">
        <v>117</v>
      </c>
      <c r="D7" s="289" t="s">
        <v>146</v>
      </c>
      <c r="E7" s="144">
        <v>7</v>
      </c>
      <c r="F7" s="292">
        <v>0.10727399999999999</v>
      </c>
      <c r="G7" s="292">
        <v>0.114984</v>
      </c>
      <c r="H7" s="292">
        <v>0.13086200000000001</v>
      </c>
      <c r="I7" s="292">
        <v>0.13995199999999999</v>
      </c>
      <c r="J7" s="292">
        <v>0.148919</v>
      </c>
      <c r="K7" s="292">
        <v>0.15522900000000001</v>
      </c>
      <c r="L7" s="292">
        <v>0.16454299999999999</v>
      </c>
      <c r="M7" s="292">
        <v>0.169847</v>
      </c>
      <c r="N7" s="292">
        <v>0.18202399999999999</v>
      </c>
      <c r="O7" s="292">
        <v>0.203542</v>
      </c>
      <c r="P7" s="292">
        <v>0.22625000000000001</v>
      </c>
      <c r="Q7" s="292">
        <v>0.234374</v>
      </c>
      <c r="R7" s="292">
        <v>0.245673</v>
      </c>
      <c r="S7" s="292">
        <v>0.26000600000000001</v>
      </c>
      <c r="T7" s="292">
        <v>0.284688</v>
      </c>
      <c r="U7" s="292">
        <v>0.28732400000000002</v>
      </c>
      <c r="V7" s="292">
        <v>0.29885800000000001</v>
      </c>
      <c r="W7" s="292">
        <v>0.30531817973167885</v>
      </c>
      <c r="X7" s="292">
        <v>0.31202512319944731</v>
      </c>
      <c r="Y7" s="292">
        <v>0.31898164625310632</v>
      </c>
      <c r="Z7" s="292">
        <v>0.32619171100179822</v>
      </c>
      <c r="AA7" s="292">
        <v>0.33365988659345774</v>
      </c>
      <c r="AB7" s="292">
        <v>0.34139120182824656</v>
      </c>
      <c r="AC7" s="292">
        <v>0.34939108494850596</v>
      </c>
      <c r="AD7" s="292">
        <v>0.35766533071391976</v>
      </c>
      <c r="AE7" s="292">
        <v>0.36622007986183963</v>
      </c>
      <c r="AF7" s="292">
        <v>0.37506180572913983</v>
      </c>
      <c r="AG7" s="292">
        <v>0.38419730557545223</v>
      </c>
      <c r="AH7" s="292">
        <v>0.39363369523141306</v>
      </c>
      <c r="AI7" s="292">
        <v>0.40337840622517113</v>
      </c>
      <c r="AJ7" s="292">
        <v>0.41343918483214054</v>
      </c>
      <c r="AK7" s="292">
        <v>0.42382409266604282</v>
      </c>
      <c r="AL7" s="292">
        <v>0.43454150853806006</v>
      </c>
      <c r="AM7" s="292">
        <v>0.44560013138290644</v>
      </c>
      <c r="AN7" s="292">
        <v>0.45700898410045737</v>
      </c>
      <c r="AO7" s="292">
        <v>0.46877741819738633</v>
      </c>
      <c r="AP7" s="292">
        <v>0.48091511913976032</v>
      </c>
      <c r="AQ7" s="292">
        <v>0.493432112347651</v>
      </c>
      <c r="AR7" s="292">
        <v>0.50633876977820869</v>
      </c>
      <c r="AS7" s="292">
        <v>0.51964581705576762</v>
      </c>
      <c r="AT7" s="292">
        <v>0.53336434111699949</v>
      </c>
      <c r="AU7" s="292">
        <v>0.5475057983467192</v>
      </c>
      <c r="AV7" s="292">
        <v>0.56208202318598133</v>
      </c>
      <c r="AW7" s="292">
        <v>0.5771052371990355</v>
      </c>
      <c r="AX7" s="292">
        <v>0.59258805858963015</v>
      </c>
      <c r="AY7" s="292">
        <v>0.60854351216050717</v>
      </c>
      <c r="AZ7" s="292">
        <v>0.62498503971258812</v>
      </c>
      <c r="BA7" s="292">
        <v>0.64192651088264552</v>
      </c>
      <c r="BB7" s="292">
        <v>0.6593822344201834</v>
      </c>
      <c r="BC7" s="292">
        <v>0.6773669699058894</v>
      </c>
      <c r="BD7" s="292">
        <v>0.69589593991546905</v>
      </c>
      <c r="BE7" s="292">
        <v>0.71493175886346616</v>
      </c>
      <c r="BF7" s="292">
        <v>0.7344882913007027</v>
      </c>
      <c r="BG7" s="292">
        <v>0.75457978103453027</v>
      </c>
      <c r="BH7" s="292">
        <v>0.77522086150316671</v>
      </c>
      <c r="BI7" s="292">
        <v>0.79642656643381649</v>
      </c>
      <c r="BJ7" s="292">
        <v>0.81821234079233729</v>
      </c>
      <c r="BK7" s="292">
        <v>0.84059405203242843</v>
      </c>
      <c r="BL7" s="292">
        <v>0.86358800165253435</v>
      </c>
    </row>
    <row r="8" spans="1:64" hidden="1" x14ac:dyDescent="0.2">
      <c r="A8" s="135" t="str">
        <f t="shared" si="0"/>
        <v>Claro - Argentina-IoT</v>
      </c>
      <c r="B8" s="142" t="s">
        <v>205</v>
      </c>
      <c r="C8" s="143" t="s">
        <v>117</v>
      </c>
      <c r="D8" s="289" t="s">
        <v>146</v>
      </c>
      <c r="E8" s="144">
        <v>1</v>
      </c>
      <c r="F8" s="292">
        <v>6.0907999999999997E-2</v>
      </c>
      <c r="G8" s="292">
        <v>6.4846000000000001E-2</v>
      </c>
      <c r="H8" s="292">
        <v>6.9043999999999994E-2</v>
      </c>
      <c r="I8" s="292">
        <v>7.3270000000000002E-2</v>
      </c>
      <c r="J8" s="292">
        <v>7.6018000000000002E-2</v>
      </c>
      <c r="K8" s="292">
        <v>7.9408000000000006E-2</v>
      </c>
      <c r="L8" s="292">
        <v>8.3511000000000002E-2</v>
      </c>
      <c r="M8" s="292">
        <v>8.6271E-2</v>
      </c>
      <c r="N8" s="292">
        <v>9.0059E-2</v>
      </c>
      <c r="O8" s="292">
        <v>9.3977000000000005E-2</v>
      </c>
      <c r="P8" s="292">
        <v>0.18235100000000001</v>
      </c>
      <c r="Q8" s="292">
        <v>9.7545000000000007E-2</v>
      </c>
      <c r="R8" s="292">
        <v>0.10230499999999999</v>
      </c>
      <c r="S8" s="292">
        <v>0.105822</v>
      </c>
      <c r="T8" s="292">
        <v>0.11366999999999999</v>
      </c>
      <c r="U8" s="292">
        <v>0.116159</v>
      </c>
      <c r="V8" s="292">
        <v>0.12411</v>
      </c>
      <c r="W8" s="292">
        <v>0.11953250780383122</v>
      </c>
      <c r="X8" s="292">
        <v>0.11523673177849805</v>
      </c>
      <c r="Y8" s="292">
        <v>0.1112067034376972</v>
      </c>
      <c r="Z8" s="292">
        <v>0.10742757088125562</v>
      </c>
      <c r="AA8" s="292">
        <v>0.10388551842850272</v>
      </c>
      <c r="AB8" s="292">
        <v>0.1005676925551194</v>
      </c>
      <c r="AC8" s="292">
        <v>9.746213360728255E-2</v>
      </c>
      <c r="AD8" s="292">
        <v>9.4557712815121514E-2</v>
      </c>
      <c r="AE8" s="292">
        <v>9.1844074170754741E-2</v>
      </c>
      <c r="AF8" s="292">
        <v>8.9311580775063806E-2</v>
      </c>
      <c r="AG8" s="292">
        <v>8.6951265292381327E-2</v>
      </c>
      <c r="AH8" s="292">
        <v>8.4754784183858484E-2</v>
      </c>
      <c r="AI8" s="292">
        <v>8.2714375418816266E-2</v>
      </c>
      <c r="AJ8" s="292">
        <v>8.0822819389205255E-2</v>
      </c>
      <c r="AK8" s="292">
        <v>7.9073402775689833E-2</v>
      </c>
      <c r="AL8" s="292">
        <v>7.7459885135097772E-2</v>
      </c>
      <c r="AM8" s="292">
        <v>7.5976467998252778E-2</v>
      </c>
      <c r="AN8" s="292">
        <v>7.4617766284738402E-2</v>
      </c>
      <c r="AO8" s="292">
        <v>7.3378781857106987E-2</v>
      </c>
      <c r="AP8" s="292">
        <v>7.2254879051591531E-2</v>
      </c>
      <c r="AQ8" s="292">
        <v>7.1241762035654993E-2</v>
      </c>
      <c r="AR8" s="292">
        <v>7.0335453854830254E-2</v>
      </c>
      <c r="AS8" s="292">
        <v>6.9532277042383475E-2</v>
      </c>
      <c r="AT8" s="292">
        <v>6.8828835675468977E-2</v>
      </c>
      <c r="AU8" s="292">
        <v>6.8221998770721007E-2</v>
      </c>
      <c r="AV8" s="292">
        <v>6.7708884920729642E-2</v>
      </c>
      <c r="AW8" s="292">
        <v>6.7286848080642434E-2</v>
      </c>
      <c r="AX8" s="292">
        <v>6.6953464421282999E-2</v>
      </c>
      <c r="AY8" s="292">
        <v>6.6706520171744277E-2</v>
      </c>
      <c r="AZ8" s="292">
        <v>6.6544000380443127E-2</v>
      </c>
      <c r="BA8" s="292">
        <v>6.6464078529166165E-2</v>
      </c>
      <c r="BB8" s="292">
        <v>6.6465106939735077E-2</v>
      </c>
      <c r="BC8" s="292">
        <v>6.6545607917606817E-2</v>
      </c>
      <c r="BD8" s="292">
        <v>6.6704265581045058E-2</v>
      </c>
      <c r="BE8" s="292">
        <v>6.6863301515190487E-2</v>
      </c>
      <c r="BF8" s="292">
        <v>6.7022716621914002E-2</v>
      </c>
      <c r="BG8" s="292">
        <v>6.7182511805236725E-2</v>
      </c>
      <c r="BH8" s="292">
        <v>6.7342687971335136E-2</v>
      </c>
      <c r="BI8" s="292">
        <v>6.7503246028546238E-2</v>
      </c>
      <c r="BJ8" s="292">
        <v>6.7664186887372649E-2</v>
      </c>
      <c r="BK8" s="292">
        <v>6.7825511460487833E-2</v>
      </c>
      <c r="BL8" s="292">
        <v>6.7987220662741238E-2</v>
      </c>
    </row>
    <row r="9" spans="1:64" x14ac:dyDescent="0.2">
      <c r="A9" s="135" t="str">
        <f t="shared" si="0"/>
        <v>Claro Brazil-IoT</v>
      </c>
      <c r="B9" s="142" t="s">
        <v>206</v>
      </c>
      <c r="C9" s="143" t="s">
        <v>117</v>
      </c>
      <c r="D9" s="289" t="s">
        <v>146</v>
      </c>
      <c r="E9" s="144">
        <v>7</v>
      </c>
      <c r="F9" s="292">
        <v>1.0139E-2</v>
      </c>
      <c r="G9" s="292">
        <v>1.3712999999999999E-2</v>
      </c>
      <c r="H9" s="292">
        <v>1.4222E-2</v>
      </c>
      <c r="I9" s="292">
        <v>2.5569999999999999E-2</v>
      </c>
      <c r="J9" s="292">
        <v>2.2020999999999999E-2</v>
      </c>
      <c r="K9" s="292">
        <v>2.3555E-2</v>
      </c>
      <c r="L9" s="292">
        <v>2.7141999999999999E-2</v>
      </c>
      <c r="M9" s="292">
        <v>3.8453000000000001E-2</v>
      </c>
      <c r="N9" s="292">
        <v>4.5530000000000001E-2</v>
      </c>
      <c r="O9" s="292">
        <v>7.6593999999999995E-2</v>
      </c>
      <c r="P9" s="292">
        <v>8.3821999999999994E-2</v>
      </c>
      <c r="Q9" s="292">
        <v>0.10399700000000001</v>
      </c>
      <c r="R9" s="292">
        <v>0.17749500000000001</v>
      </c>
      <c r="S9" s="292">
        <v>0.17999799999999999</v>
      </c>
      <c r="T9" s="292">
        <v>0.19306999999999999</v>
      </c>
      <c r="U9" s="292">
        <v>0.22997500000000001</v>
      </c>
      <c r="V9" s="292">
        <v>0.23196900000000001</v>
      </c>
      <c r="W9" s="292">
        <v>0.22912030876195733</v>
      </c>
      <c r="X9" s="292">
        <v>0.22698271264411715</v>
      </c>
      <c r="Y9" s="292">
        <v>0.22546328626839038</v>
      </c>
      <c r="Z9" s="292">
        <v>0.22448341447555525</v>
      </c>
      <c r="AA9" s="292">
        <v>0.22397660971899117</v>
      </c>
      <c r="AB9" s="292">
        <v>0.22388666889926845</v>
      </c>
      <c r="AC9" s="292">
        <v>0.22416611624642141</v>
      </c>
      <c r="AD9" s="292">
        <v>0.22477488734975701</v>
      </c>
      <c r="AE9" s="292">
        <v>0.22567921656409659</v>
      </c>
      <c r="AF9" s="292">
        <v>0.22685069600732283</v>
      </c>
      <c r="AG9" s="292">
        <v>0.22826547939183969</v>
      </c>
      <c r="AH9" s="292">
        <v>0.22990360815682437</v>
      </c>
      <c r="AI9" s="292">
        <v>0.23174844091850691</v>
      </c>
      <c r="AJ9" s="292">
        <v>0.233786170240667</v>
      </c>
      <c r="AK9" s="292">
        <v>0.23600541323798954</v>
      </c>
      <c r="AL9" s="292">
        <v>0.23839686463703993</v>
      </c>
      <c r="AM9" s="292">
        <v>0.24095300269722844</v>
      </c>
      <c r="AN9" s="292">
        <v>0.24366783989076543</v>
      </c>
      <c r="AO9" s="292">
        <v>0.24653671150113601</v>
      </c>
      <c r="AP9" s="292">
        <v>0.24955609636168244</v>
      </c>
      <c r="AQ9" s="292">
        <v>0.25272346485108188</v>
      </c>
      <c r="AR9" s="292">
        <v>0.2560371500173389</v>
      </c>
      <c r="AS9" s="292">
        <v>0.25949623833864238</v>
      </c>
      <c r="AT9" s="292">
        <v>0.26310047716676743</v>
      </c>
      <c r="AU9" s="292">
        <v>0.2668501963523181</v>
      </c>
      <c r="AV9" s="292">
        <v>0.27074624193422858</v>
      </c>
      <c r="AW9" s="292">
        <v>0.27478992009964143</v>
      </c>
      <c r="AX9" s="292">
        <v>0.27898294989390993</v>
      </c>
      <c r="AY9" s="292">
        <v>0.28332742339185718</v>
      </c>
      <c r="AZ9" s="292">
        <v>0.28782577223719463</v>
      </c>
      <c r="BA9" s="292">
        <v>0.29248073962268939</v>
      </c>
      <c r="BB9" s="292">
        <v>0.29729535692398557</v>
      </c>
      <c r="BC9" s="292">
        <v>0.302272924318846</v>
      </c>
      <c r="BD9" s="292">
        <v>0.30741699482433077</v>
      </c>
      <c r="BE9" s="292">
        <v>0.31264860694944629</v>
      </c>
      <c r="BF9" s="292">
        <v>0.31796925047454444</v>
      </c>
      <c r="BG9" s="292">
        <v>0.32338044053300918</v>
      </c>
      <c r="BH9" s="292">
        <v>0.32888371804271371</v>
      </c>
      <c r="BI9" s="292">
        <v>0.33448065014481998</v>
      </c>
      <c r="BJ9" s="292">
        <v>0.34017283065004583</v>
      </c>
      <c r="BK9" s="292">
        <v>0.34596188049252646</v>
      </c>
      <c r="BL9" s="292">
        <v>0.35184944819139991</v>
      </c>
    </row>
    <row r="10" spans="1:64" hidden="1" x14ac:dyDescent="0.2">
      <c r="A10" s="135" t="str">
        <f t="shared" si="0"/>
        <v>CSL Limited-IoT</v>
      </c>
      <c r="B10" s="142" t="s">
        <v>207</v>
      </c>
      <c r="C10" s="143" t="s">
        <v>117</v>
      </c>
      <c r="D10" s="289" t="s">
        <v>146</v>
      </c>
      <c r="E10" s="144">
        <v>1</v>
      </c>
      <c r="F10" s="292">
        <v>3.7500000000000001E-4</v>
      </c>
      <c r="G10" s="292">
        <v>3.8099999999999999E-4</v>
      </c>
      <c r="H10" s="292">
        <v>3.8200000000000002E-4</v>
      </c>
      <c r="I10" s="292">
        <v>4.15E-4</v>
      </c>
      <c r="J10" s="292">
        <v>4.1599999999999997E-4</v>
      </c>
      <c r="K10" s="292">
        <v>4.2000000000000002E-4</v>
      </c>
      <c r="L10" s="292">
        <v>5.4600000000000004E-4</v>
      </c>
      <c r="M10" s="292">
        <v>5.5699999999999999E-4</v>
      </c>
      <c r="N10" s="292">
        <v>5.2899999999999996E-4</v>
      </c>
      <c r="O10" s="292">
        <v>5.2499999999999997E-4</v>
      </c>
      <c r="P10" s="292">
        <v>5.6400000000000005E-4</v>
      </c>
      <c r="Q10" s="292">
        <v>5.7200000000000003E-4</v>
      </c>
      <c r="R10" s="292">
        <v>6.0400000000000004E-4</v>
      </c>
      <c r="S10" s="292">
        <v>6.1899999999999998E-4</v>
      </c>
      <c r="T10" s="292">
        <v>6.6699999999999995E-4</v>
      </c>
      <c r="U10" s="292">
        <v>6.6799999999999997E-4</v>
      </c>
      <c r="V10" s="292">
        <v>6.7560831803689116E-4</v>
      </c>
      <c r="W10" s="292">
        <v>6.8341996611836597E-4</v>
      </c>
      <c r="X10" s="292">
        <v>6.9143978667057587E-4</v>
      </c>
      <c r="Y10" s="292">
        <v>6.996727420908248E-4</v>
      </c>
      <c r="Z10" s="292">
        <v>7.0812391771190089E-4</v>
      </c>
      <c r="AA10" s="292">
        <v>7.1679852484005254E-4</v>
      </c>
      <c r="AB10" s="292">
        <v>7.2570190386845397E-4</v>
      </c>
      <c r="AC10" s="292">
        <v>7.3483952746803154E-4</v>
      </c>
      <c r="AD10" s="292">
        <v>7.4421700385757684E-4</v>
      </c>
      <c r="AE10" s="292">
        <v>7.5384008015512525E-4</v>
      </c>
      <c r="AF10" s="292">
        <v>7.6371464581261874E-4</v>
      </c>
      <c r="AG10" s="292">
        <v>7.7384673613592556E-4</v>
      </c>
      <c r="AH10" s="292">
        <v>7.8424253589234633E-4</v>
      </c>
      <c r="AI10" s="292">
        <v>7.9490838300778183E-4</v>
      </c>
      <c r="AJ10" s="292">
        <v>8.0585077235579259E-4</v>
      </c>
      <c r="AK10" s="292">
        <v>8.1707635964084501E-4</v>
      </c>
      <c r="AL10" s="292">
        <v>8.2859196537808113E-4</v>
      </c>
      <c r="AM10" s="292">
        <v>8.4040457897202353E-4</v>
      </c>
      <c r="AN10" s="292">
        <v>8.5252136289667123E-4</v>
      </c>
      <c r="AO10" s="292">
        <v>8.6494965697951848E-4</v>
      </c>
      <c r="AP10" s="292">
        <v>8.7769698279208021E-4</v>
      </c>
      <c r="AQ10" s="292">
        <v>8.9077104814957683E-4</v>
      </c>
      <c r="AR10" s="292">
        <v>9.0417975172249997E-4</v>
      </c>
      <c r="AS10" s="292">
        <v>9.1793118776284269E-4</v>
      </c>
      <c r="AT10" s="292">
        <v>9.320336509478505E-4</v>
      </c>
      <c r="AU10" s="292">
        <v>9.4649564134422165E-4</v>
      </c>
      <c r="AV10" s="292">
        <v>9.6132586949575737E-4</v>
      </c>
      <c r="AW10" s="292">
        <v>9.7653326163753328E-4</v>
      </c>
      <c r="AX10" s="292">
        <v>9.9212696503974893E-4</v>
      </c>
      <c r="AY10" s="292">
        <v>1.0081163534844816E-3</v>
      </c>
      <c r="AZ10" s="292">
        <v>1.0239873251267296E-3</v>
      </c>
      <c r="BA10" s="292">
        <v>1.0402616716098211E-3</v>
      </c>
      <c r="BB10" s="292">
        <v>1.0568140767171208E-3</v>
      </c>
      <c r="BC10" s="292">
        <v>1.073649391889967E-3</v>
      </c>
      <c r="BD10" s="292">
        <v>1.0907376897075708E-3</v>
      </c>
      <c r="BE10" s="292">
        <v>1.1080472416581657E-3</v>
      </c>
      <c r="BF10" s="292">
        <v>1.1256793824687781E-3</v>
      </c>
      <c r="BG10" s="292">
        <v>1.1435854781582143E-3</v>
      </c>
      <c r="BH10" s="292">
        <v>1.1617767007541108E-3</v>
      </c>
      <c r="BI10" s="292">
        <v>1.1802505186129175E-3</v>
      </c>
      <c r="BJ10" s="292">
        <v>1.1990154674596945E-3</v>
      </c>
      <c r="BK10" s="292">
        <v>1.2180882849025813E-3</v>
      </c>
      <c r="BL10" s="292">
        <v>1.2374603282955688E-3</v>
      </c>
    </row>
    <row r="11" spans="1:64" hidden="1" x14ac:dyDescent="0.2">
      <c r="A11" s="135" t="str">
        <f t="shared" si="0"/>
        <v>EE Limited-IoT</v>
      </c>
      <c r="B11" s="142" t="s">
        <v>208</v>
      </c>
      <c r="C11" s="143" t="s">
        <v>117</v>
      </c>
      <c r="D11" s="289" t="s">
        <v>145</v>
      </c>
      <c r="E11" s="144">
        <v>3</v>
      </c>
      <c r="F11" s="292">
        <v>0.62085100000000004</v>
      </c>
      <c r="G11" s="292">
        <v>0.69010099999999996</v>
      </c>
      <c r="H11" s="292">
        <v>0.73599599999999998</v>
      </c>
      <c r="I11" s="292">
        <v>0.73256699999999997</v>
      </c>
      <c r="J11" s="292">
        <v>0.75817900000000005</v>
      </c>
      <c r="K11" s="292">
        <v>0.77462799999999998</v>
      </c>
      <c r="L11" s="292">
        <v>0.82446900000000001</v>
      </c>
      <c r="M11" s="292">
        <v>0.83721900000000005</v>
      </c>
      <c r="N11" s="292">
        <v>0.83547000000000005</v>
      </c>
      <c r="O11" s="292">
        <v>0.84379599999999999</v>
      </c>
      <c r="P11" s="292">
        <v>0.86264799999999997</v>
      </c>
      <c r="Q11" s="292">
        <v>0.90620999999999996</v>
      </c>
      <c r="R11" s="292">
        <v>0.94328599999999996</v>
      </c>
      <c r="S11" s="292">
        <v>0.99422500000000003</v>
      </c>
      <c r="T11" s="292">
        <v>1.1713039999999999</v>
      </c>
      <c r="U11" s="292">
        <v>1.1576679999999999</v>
      </c>
      <c r="V11" s="292">
        <v>1.197921</v>
      </c>
      <c r="W11" s="292">
        <v>1.2705759999999999</v>
      </c>
      <c r="X11" s="292">
        <v>1.32139904</v>
      </c>
      <c r="Y11" s="292">
        <v>1.3742550015999999</v>
      </c>
      <c r="Z11" s="292">
        <v>1.4292252016639999</v>
      </c>
      <c r="AA11" s="292">
        <v>1.48639420973056</v>
      </c>
      <c r="AB11" s="292">
        <v>1.5012581518278656</v>
      </c>
      <c r="AC11" s="292">
        <v>1.5162707333461443</v>
      </c>
      <c r="AD11" s="292">
        <v>1.5314334406796057</v>
      </c>
      <c r="AE11" s="292">
        <v>1.5467477750864018</v>
      </c>
      <c r="AF11" s="292">
        <v>1.5622152528372659</v>
      </c>
      <c r="AG11" s="292">
        <v>1.5778374053656385</v>
      </c>
      <c r="AH11" s="292">
        <v>1.5936157794192949</v>
      </c>
      <c r="AI11" s="292">
        <v>1.6095519372134879</v>
      </c>
      <c r="AJ11" s="292">
        <v>1.6256474565856227</v>
      </c>
      <c r="AK11" s="292">
        <v>1.6419039311514789</v>
      </c>
      <c r="AL11" s="292">
        <v>1.6583229704629938</v>
      </c>
      <c r="AM11" s="292">
        <v>1.6749062001676238</v>
      </c>
      <c r="AN11" s="292">
        <v>1.6916552621693002</v>
      </c>
      <c r="AO11" s="292">
        <v>1.7085718147909932</v>
      </c>
      <c r="AP11" s="292">
        <v>1.7256575329389032</v>
      </c>
      <c r="AQ11" s="292">
        <v>1.7429141082682922</v>
      </c>
      <c r="AR11" s="292">
        <v>1.7603432493509752</v>
      </c>
      <c r="AS11" s="292">
        <v>1.7779466818444849</v>
      </c>
      <c r="AT11" s="292">
        <v>1.7957261486629297</v>
      </c>
      <c r="AU11" s="292">
        <v>1.8136834101495589</v>
      </c>
      <c r="AV11" s="292">
        <v>1.8318202442510545</v>
      </c>
      <c r="AW11" s="292">
        <v>1.8501384466935651</v>
      </c>
      <c r="AX11" s="292">
        <v>1.8686398311605008</v>
      </c>
      <c r="AY11" s="292">
        <v>1.8873262294721058</v>
      </c>
      <c r="AZ11" s="292">
        <v>1.9061994917668268</v>
      </c>
      <c r="BA11" s="292">
        <v>1.925261486684495</v>
      </c>
      <c r="BB11" s="292">
        <v>1.9445141015513401</v>
      </c>
      <c r="BC11" s="292">
        <v>1.9639592425668535</v>
      </c>
      <c r="BD11" s="292">
        <v>1.983598834992522</v>
      </c>
      <c r="BE11" s="292">
        <v>2.003434823342447</v>
      </c>
      <c r="BF11" s="292">
        <v>2.0234691715758717</v>
      </c>
      <c r="BG11" s="292">
        <v>2.0437038632916305</v>
      </c>
      <c r="BH11" s="292">
        <v>2.0641409019245467</v>
      </c>
      <c r="BI11" s="292">
        <v>2.0847823109437922</v>
      </c>
      <c r="BJ11" s="292">
        <v>2.10563013405323</v>
      </c>
      <c r="BK11" s="292">
        <v>2.1266864353937622</v>
      </c>
      <c r="BL11" s="292">
        <v>2.1479532997476998</v>
      </c>
    </row>
    <row r="12" spans="1:64" x14ac:dyDescent="0.2">
      <c r="A12" s="135" t="str">
        <f t="shared" si="0"/>
        <v>Entel PCS Telecomunicaciones S.A.-IoT</v>
      </c>
      <c r="B12" s="142" t="s">
        <v>290</v>
      </c>
      <c r="C12" s="143" t="s">
        <v>117</v>
      </c>
      <c r="D12" s="289" t="s">
        <v>146</v>
      </c>
      <c r="E12" s="144">
        <v>7</v>
      </c>
      <c r="F12" s="292">
        <v>5.0340000000000003E-3</v>
      </c>
      <c r="G12" s="292">
        <v>6.4330000000000003E-3</v>
      </c>
      <c r="H12" s="292">
        <v>8.1469999999999997E-3</v>
      </c>
      <c r="I12" s="292">
        <v>1.0070000000000001E-2</v>
      </c>
      <c r="J12" s="292">
        <v>1.3395000000000001E-2</v>
      </c>
      <c r="K12" s="292">
        <v>1.5658999999999999E-2</v>
      </c>
      <c r="L12" s="292">
        <v>1.6926E-2</v>
      </c>
      <c r="M12" s="292">
        <v>1.7645000000000001E-2</v>
      </c>
      <c r="N12" s="292">
        <v>1.9272000000000001E-2</v>
      </c>
      <c r="O12" s="292">
        <v>2.1122999999999999E-2</v>
      </c>
      <c r="P12" s="292">
        <v>2.2887999999999999E-2</v>
      </c>
      <c r="Q12" s="292">
        <v>2.6627000000000001E-2</v>
      </c>
      <c r="R12" s="292">
        <v>2.8469999999999999E-2</v>
      </c>
      <c r="S12" s="292">
        <v>3.0766999999999999E-2</v>
      </c>
      <c r="T12" s="292">
        <v>3.4015999999999998E-2</v>
      </c>
      <c r="U12" s="292">
        <v>3.5158000000000002E-2</v>
      </c>
      <c r="V12" s="292">
        <v>3.8355E-2</v>
      </c>
      <c r="W12" s="292">
        <v>3.9212661750965029E-2</v>
      </c>
      <c r="X12" s="292">
        <v>4.0107529771407406E-2</v>
      </c>
      <c r="Y12" s="292">
        <v>4.1039782474215657E-2</v>
      </c>
      <c r="Z12" s="292">
        <v>4.2009735951015079E-2</v>
      </c>
      <c r="AA12" s="292">
        <v>4.3017823550204809E-2</v>
      </c>
      <c r="AB12" s="292">
        <v>4.4064579808736279E-2</v>
      </c>
      <c r="AC12" s="292">
        <v>4.5150627840224958E-2</v>
      </c>
      <c r="AD12" s="292">
        <v>4.6276669469137707E-2</v>
      </c>
      <c r="AE12" s="292">
        <v>4.7443477548915834E-2</v>
      </c>
      <c r="AF12" s="292">
        <v>4.8651890019122693E-2</v>
      </c>
      <c r="AG12" s="292">
        <v>4.9902805349489217E-2</v>
      </c>
      <c r="AH12" s="292">
        <v>5.119717909217375E-2</v>
      </c>
      <c r="AI12" s="292">
        <v>5.2536021321686222E-2</v>
      </c>
      <c r="AJ12" s="292">
        <v>5.3920394787948946E-2</v>
      </c>
      <c r="AK12" s="292">
        <v>5.5351413644401E-2</v>
      </c>
      <c r="AL12" s="292">
        <v>5.6830242641902638E-2</v>
      </c>
      <c r="AM12" s="292">
        <v>5.8358096702041964E-2</v>
      </c>
      <c r="AN12" s="292">
        <v>5.9936240801540648E-2</v>
      </c>
      <c r="AO12" s="292">
        <v>6.1565990113790763E-2</v>
      </c>
      <c r="AP12" s="292">
        <v>6.3248710364913877E-2</v>
      </c>
      <c r="AQ12" s="292">
        <v>6.4985818370738163E-2</v>
      </c>
      <c r="AR12" s="292">
        <v>6.6778782728229846E-2</v>
      </c>
      <c r="AS12" s="292">
        <v>6.8629124640581504E-2</v>
      </c>
      <c r="AT12" s="292">
        <v>7.0538418859657878E-2</v>
      </c>
      <c r="AU12" s="292">
        <v>7.2508294733074394E-2</v>
      </c>
      <c r="AV12" s="292">
        <v>7.4540437346027014E-2</v>
      </c>
      <c r="AW12" s="292">
        <v>7.6636588750256987E-2</v>
      </c>
      <c r="AX12" s="292">
        <v>7.8798549274340032E-2</v>
      </c>
      <c r="AY12" s="292">
        <v>8.1028178910934917E-2</v>
      </c>
      <c r="AZ12" s="292">
        <v>8.3327398777781683E-2</v>
      </c>
      <c r="BA12" s="292">
        <v>8.5698192650173324E-2</v>
      </c>
      <c r="BB12" s="292">
        <v>8.8142608563371846E-2</v>
      </c>
      <c r="BC12" s="292">
        <v>9.0662760484052307E-2</v>
      </c>
      <c r="BD12" s="292">
        <v>9.3260830050352003E-2</v>
      </c>
      <c r="BE12" s="292">
        <v>9.593335097281265E-2</v>
      </c>
      <c r="BF12" s="292">
        <v>9.8682456760292553E-2</v>
      </c>
      <c r="BG12" s="292">
        <v>0.10151034206036237</v>
      </c>
      <c r="BH12" s="292">
        <v>0.10441926441132135</v>
      </c>
      <c r="BI12" s="292">
        <v>0.10741154604442005</v>
      </c>
      <c r="BJ12" s="292">
        <v>0.1104895757377283</v>
      </c>
      <c r="BK12" s="292">
        <v>0.11365581072312843</v>
      </c>
      <c r="BL12" s="292">
        <v>0.11691277864795596</v>
      </c>
    </row>
    <row r="13" spans="1:64" hidden="1" x14ac:dyDescent="0.2">
      <c r="A13" s="135" t="str">
        <f t="shared" si="0"/>
        <v>Enterprise des Postes et Telecommunications-IoT</v>
      </c>
      <c r="B13" s="142" t="s">
        <v>209</v>
      </c>
      <c r="C13" s="143" t="s">
        <v>117</v>
      </c>
      <c r="D13" s="145" t="s">
        <v>145</v>
      </c>
      <c r="E13" s="144">
        <v>3</v>
      </c>
      <c r="F13" s="292">
        <v>2.3730999999999999E-2</v>
      </c>
      <c r="G13" s="292">
        <v>2.7304999999999999E-2</v>
      </c>
      <c r="H13" s="292">
        <v>3.0168E-2</v>
      </c>
      <c r="I13" s="292">
        <v>3.2913999999999999E-2</v>
      </c>
      <c r="J13" s="292">
        <v>3.5948000000000001E-2</v>
      </c>
      <c r="K13" s="292">
        <v>3.9120000000000002E-2</v>
      </c>
      <c r="L13" s="292">
        <v>4.4156000000000001E-2</v>
      </c>
      <c r="M13" s="292">
        <v>4.8993000000000002E-2</v>
      </c>
      <c r="N13" s="292">
        <v>5.4563E-2</v>
      </c>
      <c r="O13" s="292">
        <v>6.0246000000000001E-2</v>
      </c>
      <c r="P13" s="292">
        <v>9.7263000000000002E-2</v>
      </c>
      <c r="Q13" s="292">
        <v>0.111883</v>
      </c>
      <c r="R13" s="292">
        <v>0.13647400000000001</v>
      </c>
      <c r="S13" s="292">
        <v>0.141123</v>
      </c>
      <c r="T13" s="292">
        <v>0.14660899999999999</v>
      </c>
      <c r="U13" s="292">
        <v>0.150148</v>
      </c>
      <c r="V13" s="292">
        <v>0.15549399999999999</v>
      </c>
      <c r="W13" s="292">
        <v>0.15982346205824266</v>
      </c>
      <c r="X13" s="292">
        <v>0.16428439892845509</v>
      </c>
      <c r="Y13" s="292">
        <v>0.16888067863079143</v>
      </c>
      <c r="Z13" s="292">
        <v>0.17361628665939638</v>
      </c>
      <c r="AA13" s="292">
        <v>0.17849532946010033</v>
      </c>
      <c r="AB13" s="292">
        <v>0.1835220380140897</v>
      </c>
      <c r="AC13" s="292">
        <v>0.1887007715306393</v>
      </c>
      <c r="AD13" s="292">
        <v>0.19403602125208802</v>
      </c>
      <c r="AE13" s="292">
        <v>0.19953241437434782</v>
      </c>
      <c r="AF13" s="292">
        <v>0.20519471808633405</v>
      </c>
      <c r="AG13" s="292">
        <v>0.21102784373181366</v>
      </c>
      <c r="AH13" s="292">
        <v>0.21703685109728182</v>
      </c>
      <c r="AI13" s="292">
        <v>0.22322695282958349</v>
      </c>
      <c r="AJ13" s="292">
        <v>0.22960351898711703</v>
      </c>
      <c r="AK13" s="292">
        <v>0.23617208172857312</v>
      </c>
      <c r="AL13" s="292">
        <v>0.24293834014328783</v>
      </c>
      <c r="AM13" s="292">
        <v>0.24990816522740752</v>
      </c>
      <c r="AN13" s="292">
        <v>0.25708760501020173</v>
      </c>
      <c r="AO13" s="292">
        <v>0.26448288983498286</v>
      </c>
      <c r="AP13" s="292">
        <v>0.27210043779923709</v>
      </c>
      <c r="AQ13" s="292">
        <v>0.27994686035870248</v>
      </c>
      <c r="AR13" s="292">
        <v>0.28802896810028306</v>
      </c>
      <c r="AS13" s="292">
        <v>0.2963537766888299</v>
      </c>
      <c r="AT13" s="292">
        <v>0.30492851299297563</v>
      </c>
      <c r="AU13" s="292">
        <v>0.31376062139536642</v>
      </c>
      <c r="AV13" s="292">
        <v>0.32285777029279727</v>
      </c>
      <c r="AW13" s="292">
        <v>0.33222785879191935</v>
      </c>
      <c r="AX13" s="292">
        <v>0.34187902360636752</v>
      </c>
      <c r="AY13" s="292">
        <v>0.35181964616132555</v>
      </c>
      <c r="AZ13" s="292">
        <v>0.36205835991173019</v>
      </c>
      <c r="BA13" s="292">
        <v>0.37260405788050288</v>
      </c>
      <c r="BB13" s="292">
        <v>0.38346590042339473</v>
      </c>
      <c r="BC13" s="292">
        <v>0.39465332322721897</v>
      </c>
      <c r="BD13" s="292">
        <v>0.40617604554845838</v>
      </c>
      <c r="BE13" s="292">
        <v>0.41803519764712033</v>
      </c>
      <c r="BF13" s="292">
        <v>0.43024060228834493</v>
      </c>
      <c r="BG13" s="292">
        <v>0.44280236903327397</v>
      </c>
      <c r="BH13" s="292">
        <v>0.45573090261265498</v>
      </c>
      <c r="BI13" s="292">
        <v>0.4690369115449301</v>
      </c>
      <c r="BJ13" s="292">
        <v>0.4827314170059479</v>
      </c>
      <c r="BK13" s="292">
        <v>0.49682576195764483</v>
      </c>
      <c r="BL13" s="292">
        <v>0.51133162054325754</v>
      </c>
    </row>
    <row r="14" spans="1:64" hidden="1" x14ac:dyDescent="0.2">
      <c r="A14" s="135" t="str">
        <f t="shared" si="0"/>
        <v>Etisalat - AED-IoT</v>
      </c>
      <c r="B14" s="142" t="s">
        <v>210</v>
      </c>
      <c r="C14" s="143" t="s">
        <v>117</v>
      </c>
      <c r="D14" s="289" t="s">
        <v>145</v>
      </c>
      <c r="E14" s="144">
        <v>4</v>
      </c>
      <c r="F14" s="292">
        <v>0.32356400000000002</v>
      </c>
      <c r="G14" s="292">
        <v>0.32911000000000001</v>
      </c>
      <c r="H14" s="292">
        <v>0.34029599999999999</v>
      </c>
      <c r="I14" s="292">
        <v>0.35410999999999998</v>
      </c>
      <c r="J14" s="292">
        <v>0.38637899999999997</v>
      </c>
      <c r="K14" s="292">
        <v>0.394984</v>
      </c>
      <c r="L14" s="292">
        <v>0.40337800000000001</v>
      </c>
      <c r="M14" s="292">
        <v>0.41078599999999998</v>
      </c>
      <c r="N14" s="292">
        <v>0.42502600000000001</v>
      </c>
      <c r="O14" s="292">
        <v>0.42809999999999998</v>
      </c>
      <c r="P14" s="292">
        <v>0.43542700000000001</v>
      </c>
      <c r="Q14" s="292">
        <v>0.43406899999999998</v>
      </c>
      <c r="R14" s="292">
        <v>0.43907099999999999</v>
      </c>
      <c r="S14" s="292">
        <v>0.56246399999999996</v>
      </c>
      <c r="T14" s="292">
        <v>0.59338900000000006</v>
      </c>
      <c r="U14" s="292">
        <v>0.60499599999999998</v>
      </c>
      <c r="V14" s="292">
        <v>0.61267899999999997</v>
      </c>
      <c r="W14" s="292">
        <v>0.61744621399377786</v>
      </c>
      <c r="X14" s="292">
        <v>0.62238430896023433</v>
      </c>
      <c r="Y14" s="292">
        <v>0.62749216698053689</v>
      </c>
      <c r="Z14" s="292">
        <v>0.63276956825244812</v>
      </c>
      <c r="AA14" s="292">
        <v>0.63821699176563174</v>
      </c>
      <c r="AB14" s="292">
        <v>0.64383548427915849</v>
      </c>
      <c r="AC14" s="292">
        <v>0.64962656973374933</v>
      </c>
      <c r="AD14" s="292">
        <v>0.65559218390089413</v>
      </c>
      <c r="AE14" s="292">
        <v>0.66173462567250829</v>
      </c>
      <c r="AF14" s="292">
        <v>0.66805651990447357</v>
      </c>
      <c r="AG14" s="292">
        <v>0.67456078864650948</v>
      </c>
      <c r="AH14" s="292">
        <v>0.68125062867940123</v>
      </c>
      <c r="AI14" s="292">
        <v>0.68812949392657985</v>
      </c>
      <c r="AJ14" s="292">
        <v>0.69520108171028638</v>
      </c>
      <c r="AK14" s="292">
        <v>0.70246932208749957</v>
      </c>
      <c r="AL14" s="292">
        <v>0.70993836968345436</v>
      </c>
      <c r="AM14" s="292">
        <v>0.71761259757169138</v>
      </c>
      <c r="AN14" s="292">
        <v>0.72549659284666934</v>
      </c>
      <c r="AO14" s="292">
        <v>0.7335951536087334</v>
      </c>
      <c r="AP14" s="292">
        <v>0.74191328713807003</v>
      </c>
      <c r="AQ14" s="292">
        <v>0.75045620907880839</v>
      </c>
      <c r="AR14" s="292">
        <v>0.75922934348947868</v>
      </c>
      <c r="AS14" s="292">
        <v>0.76823832364389688</v>
      </c>
      <c r="AT14" s="292">
        <v>0.77748899348879352</v>
      </c>
      <c r="AU14" s="292">
        <v>0.78698740968233172</v>
      </c>
      <c r="AV14" s="292">
        <v>0.7967398441520257</v>
      </c>
      <c r="AW14" s="292">
        <v>0.80675278712218079</v>
      </c>
      <c r="AX14" s="292">
        <v>0.81703295057042136</v>
      </c>
      <c r="AY14" s="292">
        <v>0.82758727208051919</v>
      </c>
      <c r="AZ14" s="292">
        <v>0.83842291906507505</v>
      </c>
      <c r="BA14" s="292">
        <v>0.84954729333672074</v>
      </c>
      <c r="BB14" s="292">
        <v>0.86096803601085048</v>
      </c>
      <c r="BC14" s="292">
        <v>0.87269303272636556</v>
      </c>
      <c r="BD14" s="292">
        <v>0.88473041917395268</v>
      </c>
      <c r="BE14" s="292">
        <v>0.89693384186458835</v>
      </c>
      <c r="BF14" s="292">
        <v>0.90930559099923325</v>
      </c>
      <c r="BG14" s="292">
        <v>0.9218479883684596</v>
      </c>
      <c r="BH14" s="292">
        <v>0.93456338778817893</v>
      </c>
      <c r="BI14" s="292">
        <v>0.94745417554137956</v>
      </c>
      <c r="BJ14" s="292">
        <v>0.96052277082595727</v>
      </c>
      <c r="BK14" s="292">
        <v>0.97377162620872337</v>
      </c>
      <c r="BL14" s="292">
        <v>0.98720322808567462</v>
      </c>
    </row>
    <row r="15" spans="1:64" hidden="1" x14ac:dyDescent="0.2">
      <c r="A15" s="135" t="str">
        <f t="shared" si="0"/>
        <v>Hutchison Drei Austria GmbH-IoT</v>
      </c>
      <c r="B15" s="142" t="s">
        <v>291</v>
      </c>
      <c r="C15" s="143" t="s">
        <v>117</v>
      </c>
      <c r="D15" s="289" t="s">
        <v>145</v>
      </c>
      <c r="E15" s="144">
        <v>3</v>
      </c>
      <c r="F15" s="292">
        <v>3.0000000000000001E-6</v>
      </c>
      <c r="G15" s="292">
        <v>6.0000000000000002E-6</v>
      </c>
      <c r="H15" s="292">
        <v>1.2999999999999999E-5</v>
      </c>
      <c r="I15" s="292">
        <v>5.0000000000000002E-5</v>
      </c>
      <c r="J15" s="292">
        <v>7.1000000000000005E-5</v>
      </c>
      <c r="K15" s="292">
        <v>7.2000000000000002E-5</v>
      </c>
      <c r="L15" s="292">
        <v>1.56E-4</v>
      </c>
      <c r="M15" s="292">
        <v>1.76E-4</v>
      </c>
      <c r="N15" s="292">
        <v>1.83E-4</v>
      </c>
      <c r="O15" s="292">
        <v>1.94E-4</v>
      </c>
      <c r="P15" s="292">
        <v>2.05E-4</v>
      </c>
      <c r="Q15" s="292">
        <v>2.23E-4</v>
      </c>
      <c r="R15" s="292">
        <v>2.8400000000000002E-4</v>
      </c>
      <c r="S15" s="292">
        <v>3.0400000000000002E-4</v>
      </c>
      <c r="T15" s="292">
        <v>3.3700000000000001E-4</v>
      </c>
      <c r="U15" s="292">
        <v>1.219E-3</v>
      </c>
      <c r="V15" s="292">
        <v>1.16E-3</v>
      </c>
      <c r="W15" s="292">
        <v>1.191825414664844E-3</v>
      </c>
      <c r="X15" s="292">
        <v>1.2245945640579259E-3</v>
      </c>
      <c r="Y15" s="292">
        <v>1.2583357024206602E-3</v>
      </c>
      <c r="Z15" s="292">
        <v>1.2930779313186634E-3</v>
      </c>
      <c r="AA15" s="292">
        <v>1.32885122505989E-3</v>
      </c>
      <c r="AB15" s="292">
        <v>1.3656864568753072E-3</v>
      </c>
      <c r="AC15" s="292">
        <v>1.4036154258849755E-3</v>
      </c>
      <c r="AD15" s="292">
        <v>1.4426708848731121E-3</v>
      </c>
      <c r="AE15" s="292">
        <v>1.4828865688963884E-3</v>
      </c>
      <c r="AF15" s="292">
        <v>1.5242972247504739E-3</v>
      </c>
      <c r="AG15" s="292">
        <v>1.5669386413205667E-3</v>
      </c>
      <c r="AH15" s="292">
        <v>1.6108476808424307E-3</v>
      </c>
      <c r="AI15" s="292">
        <v>1.6560623111012548E-3</v>
      </c>
      <c r="AJ15" s="292">
        <v>1.7026216385964694E-3</v>
      </c>
      <c r="AK15" s="292">
        <v>1.7505659427015008E-3</v>
      </c>
      <c r="AL15" s="292">
        <v>1.7999367108483049E-3</v>
      </c>
      <c r="AM15" s="292">
        <v>1.850776674767435E-3</v>
      </c>
      <c r="AN15" s="292">
        <v>1.9031298478152936E-3</v>
      </c>
      <c r="AO15" s="292">
        <v>1.9570415634212017E-3</v>
      </c>
      <c r="AP15" s="292">
        <v>2.0125585146878663E-3</v>
      </c>
      <c r="AQ15" s="292">
        <v>2.0697287951798524E-3</v>
      </c>
      <c r="AR15" s="292">
        <v>2.1286019409357043E-3</v>
      </c>
      <c r="AS15" s="292">
        <v>2.1892289737404165E-3</v>
      </c>
      <c r="AT15" s="292">
        <v>2.2516624456960736E-3</v>
      </c>
      <c r="AU15" s="292">
        <v>2.3159564851295963E-3</v>
      </c>
      <c r="AV15" s="292">
        <v>2.3821668438777162E-3</v>
      </c>
      <c r="AW15" s="292">
        <v>2.4503509459904817E-3</v>
      </c>
      <c r="AX15" s="292">
        <v>2.5205679378958712E-3</v>
      </c>
      <c r="AY15" s="292">
        <v>2.5928787400693242E-3</v>
      </c>
      <c r="AZ15" s="292">
        <v>2.6673461002533557E-3</v>
      </c>
      <c r="BA15" s="292">
        <v>2.7440346482737491E-3</v>
      </c>
      <c r="BB15" s="292">
        <v>2.8230109525002197E-3</v>
      </c>
      <c r="BC15" s="292">
        <v>2.9043435780008973E-3</v>
      </c>
      <c r="BD15" s="292">
        <v>2.9881031464414273E-3</v>
      </c>
      <c r="BE15" s="292">
        <v>3.0742782917987121E-3</v>
      </c>
      <c r="BF15" s="292">
        <v>3.1629386778968304E-3</v>
      </c>
      <c r="BG15" s="292">
        <v>3.2541559776237627E-3</v>
      </c>
      <c r="BH15" s="292">
        <v>3.3480039308716181E-3</v>
      </c>
      <c r="BI15" s="292">
        <v>3.4445584041478228E-3</v>
      </c>
      <c r="BJ15" s="292">
        <v>3.5438974519054617E-3</v>
      </c>
      <c r="BK15" s="292">
        <v>3.6461013796423485E-3</v>
      </c>
      <c r="BL15" s="292">
        <v>3.7512528088198402E-3</v>
      </c>
    </row>
    <row r="16" spans="1:64" x14ac:dyDescent="0.2">
      <c r="A16" s="135" t="str">
        <f t="shared" si="0"/>
        <v>KDDI Corporation-IoT</v>
      </c>
      <c r="B16" s="142" t="s">
        <v>211</v>
      </c>
      <c r="C16" s="143" t="s">
        <v>117</v>
      </c>
      <c r="D16" s="289" t="s">
        <v>145</v>
      </c>
      <c r="E16" s="144">
        <v>7</v>
      </c>
      <c r="F16" s="292">
        <v>0</v>
      </c>
      <c r="G16" s="292">
        <v>0</v>
      </c>
      <c r="H16" s="292">
        <v>0</v>
      </c>
      <c r="I16" s="292">
        <v>0</v>
      </c>
      <c r="J16" s="292">
        <v>0</v>
      </c>
      <c r="K16" s="292">
        <v>0</v>
      </c>
      <c r="L16" s="292">
        <v>0</v>
      </c>
      <c r="M16" s="292">
        <v>0</v>
      </c>
      <c r="N16" s="292">
        <v>0</v>
      </c>
      <c r="O16" s="292">
        <v>0</v>
      </c>
      <c r="P16" s="292">
        <v>0</v>
      </c>
      <c r="Q16" s="292">
        <v>0</v>
      </c>
      <c r="R16" s="292">
        <v>0</v>
      </c>
      <c r="S16" s="292">
        <v>0</v>
      </c>
      <c r="T16" s="292">
        <v>0</v>
      </c>
      <c r="U16" s="292">
        <v>0</v>
      </c>
      <c r="V16" s="292">
        <v>0</v>
      </c>
      <c r="W16" s="292">
        <v>0</v>
      </c>
      <c r="X16" s="292">
        <v>0</v>
      </c>
      <c r="Y16" s="292">
        <v>0</v>
      </c>
      <c r="Z16" s="292">
        <v>0</v>
      </c>
      <c r="AA16" s="292">
        <v>0</v>
      </c>
      <c r="AB16" s="292">
        <v>0</v>
      </c>
      <c r="AC16" s="292">
        <v>0</v>
      </c>
      <c r="AD16" s="292">
        <v>0</v>
      </c>
      <c r="AE16" s="292">
        <v>0</v>
      </c>
      <c r="AF16" s="292">
        <v>0</v>
      </c>
      <c r="AG16" s="292">
        <v>0</v>
      </c>
      <c r="AH16" s="292">
        <v>0</v>
      </c>
      <c r="AI16" s="292">
        <v>0</v>
      </c>
      <c r="AJ16" s="292">
        <v>0</v>
      </c>
      <c r="AK16" s="292">
        <v>0</v>
      </c>
      <c r="AL16" s="292">
        <v>0</v>
      </c>
      <c r="AM16" s="292">
        <v>0</v>
      </c>
      <c r="AN16" s="292">
        <v>0</v>
      </c>
      <c r="AO16" s="292">
        <v>0</v>
      </c>
      <c r="AP16" s="292">
        <v>0</v>
      </c>
      <c r="AQ16" s="292">
        <v>0</v>
      </c>
      <c r="AR16" s="292">
        <v>0</v>
      </c>
      <c r="AS16" s="292">
        <v>0</v>
      </c>
      <c r="AT16" s="292">
        <v>0</v>
      </c>
      <c r="AU16" s="292">
        <v>0</v>
      </c>
      <c r="AV16" s="292">
        <v>0</v>
      </c>
      <c r="AW16" s="292">
        <v>0</v>
      </c>
      <c r="AX16" s="292">
        <v>0</v>
      </c>
      <c r="AY16" s="292">
        <v>0</v>
      </c>
      <c r="AZ16" s="292">
        <v>0</v>
      </c>
      <c r="BA16" s="292">
        <v>0</v>
      </c>
      <c r="BB16" s="292">
        <v>0</v>
      </c>
      <c r="BC16" s="292">
        <v>0</v>
      </c>
      <c r="BD16" s="292">
        <v>0</v>
      </c>
      <c r="BE16" s="292">
        <v>0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</row>
    <row r="17" spans="1:64" hidden="1" x14ac:dyDescent="0.2">
      <c r="A17" s="135" t="str">
        <f t="shared" si="0"/>
        <v>KPN BV-IoT</v>
      </c>
      <c r="B17" s="142" t="s">
        <v>212</v>
      </c>
      <c r="C17" s="143" t="s">
        <v>117</v>
      </c>
      <c r="D17" s="289" t="s">
        <v>145</v>
      </c>
      <c r="E17" s="144">
        <v>2</v>
      </c>
      <c r="F17" s="292">
        <v>3.3532600000000001</v>
      </c>
      <c r="G17" s="292">
        <v>3.4620570000000002</v>
      </c>
      <c r="H17" s="292">
        <v>3.549388</v>
      </c>
      <c r="I17" s="292">
        <v>3.6232380000000002</v>
      </c>
      <c r="J17" s="292">
        <v>3.7094770000000001</v>
      </c>
      <c r="K17" s="292">
        <v>3.8157930000000002</v>
      </c>
      <c r="L17" s="292">
        <v>3.9682689999999998</v>
      </c>
      <c r="M17" s="292">
        <v>4.0478699999999996</v>
      </c>
      <c r="N17" s="292">
        <v>4.1105520000000002</v>
      </c>
      <c r="O17" s="292">
        <v>4.2459379999999998</v>
      </c>
      <c r="P17" s="292">
        <v>4.3264459999999998</v>
      </c>
      <c r="Q17" s="292">
        <v>4.3804410000000003</v>
      </c>
      <c r="R17" s="292">
        <v>4.4737730000000004</v>
      </c>
      <c r="S17" s="292">
        <v>4.5717559999999997</v>
      </c>
      <c r="T17" s="292">
        <v>4.6487220000000002</v>
      </c>
      <c r="U17" s="292">
        <v>4.9283650000000003</v>
      </c>
      <c r="V17" s="292">
        <v>4.7721809999999998</v>
      </c>
      <c r="W17" s="292">
        <v>4.7864200437548012</v>
      </c>
      <c r="X17" s="292">
        <v>4.8602113712983002</v>
      </c>
      <c r="Y17" s="292">
        <v>4.9352334954504151</v>
      </c>
      <c r="Z17" s="292">
        <v>5.0114999241769986</v>
      </c>
      <c r="AA17" s="292">
        <v>5.0890260486847998</v>
      </c>
      <c r="AB17" s="292">
        <v>5.1678290553892881</v>
      </c>
      <c r="AC17" s="292">
        <v>5.2479278553117314</v>
      </c>
      <c r="AD17" s="292">
        <v>5.3293430266505286</v>
      </c>
      <c r="AE17" s="292">
        <v>5.4120967676774248</v>
      </c>
      <c r="AF17" s="292">
        <v>5.4962128580167402</v>
      </c>
      <c r="AG17" s="292">
        <v>5.5817166269541438</v>
      </c>
      <c r="AH17" s="292">
        <v>5.6686349278066279</v>
      </c>
      <c r="AI17" s="292">
        <v>5.7569961176401803</v>
      </c>
      <c r="AJ17" s="292">
        <v>5.8468300417922832</v>
      </c>
      <c r="AK17" s="292">
        <v>5.9381680227735085</v>
      </c>
      <c r="AL17" s="292">
        <v>6.0310428532042186</v>
      </c>
      <c r="AM17" s="292">
        <v>6.1254887925014865</v>
      </c>
      <c r="AN17" s="292">
        <v>6.2215415670751772</v>
      </c>
      <c r="AO17" s="292">
        <v>6.3192383738260487</v>
      </c>
      <c r="AP17" s="292">
        <v>6.4186178867655777</v>
      </c>
      <c r="AQ17" s="292">
        <v>6.5197202665993412</v>
      </c>
      <c r="AR17" s="292">
        <v>6.6225871731346775</v>
      </c>
      <c r="AS17" s="292">
        <v>6.7272617803891777</v>
      </c>
      <c r="AT17" s="292">
        <v>6.8337887942912721</v>
      </c>
      <c r="AU17" s="292">
        <v>6.9422144728765147</v>
      </c>
      <c r="AV17" s="292">
        <v>7.0525866488949172</v>
      </c>
      <c r="AW17" s="292">
        <v>7.1649547547551764</v>
      </c>
      <c r="AX17" s="292">
        <v>7.279369849741145</v>
      </c>
      <c r="AY17" s="292">
        <v>7.3958846494448487</v>
      </c>
      <c r="AZ17" s="292">
        <v>7.5145535573687008</v>
      </c>
      <c r="BA17" s="292">
        <v>7.6354326986568459</v>
      </c>
      <c r="BB17" s="292">
        <v>7.7585799559230333</v>
      </c>
      <c r="BC17" s="292">
        <v>7.8840550071489011</v>
      </c>
      <c r="BD17" s="292">
        <v>8.0119193656326377</v>
      </c>
      <c r="BE17" s="292">
        <v>8.1418574405168354</v>
      </c>
      <c r="BF17" s="292">
        <v>8.2739028635324967</v>
      </c>
      <c r="BG17" s="292">
        <v>8.4080898118532588</v>
      </c>
      <c r="BH17" s="292">
        <v>8.5444530169414286</v>
      </c>
      <c r="BI17" s="292">
        <v>8.6830277735374928</v>
      </c>
      <c r="BJ17" s="292">
        <v>8.8238499487954183</v>
      </c>
      <c r="BK17" s="292">
        <v>8.9669559915661026</v>
      </c>
      <c r="BL17" s="292">
        <v>9.1123829418313989</v>
      </c>
    </row>
    <row r="18" spans="1:64" x14ac:dyDescent="0.2">
      <c r="A18" s="135" t="str">
        <f t="shared" si="0"/>
        <v>KT Corporation-IoT</v>
      </c>
      <c r="B18" s="142" t="s">
        <v>213</v>
      </c>
      <c r="C18" s="143" t="s">
        <v>117</v>
      </c>
      <c r="D18" s="145" t="s">
        <v>145</v>
      </c>
      <c r="E18" s="144">
        <v>7</v>
      </c>
      <c r="F18" s="292">
        <v>0</v>
      </c>
      <c r="G18" s="292">
        <v>0</v>
      </c>
      <c r="H18" s="292">
        <v>0</v>
      </c>
      <c r="I18" s="292">
        <v>0</v>
      </c>
      <c r="J18" s="292">
        <v>0</v>
      </c>
      <c r="K18" s="292">
        <v>0</v>
      </c>
      <c r="L18" s="292">
        <v>0</v>
      </c>
      <c r="M18" s="292">
        <v>0</v>
      </c>
      <c r="N18" s="292">
        <v>0</v>
      </c>
      <c r="O18" s="292">
        <v>0</v>
      </c>
      <c r="P18" s="292">
        <v>0</v>
      </c>
      <c r="Q18" s="292">
        <v>0</v>
      </c>
      <c r="R18" s="292">
        <v>0</v>
      </c>
      <c r="S18" s="292">
        <v>0</v>
      </c>
      <c r="T18" s="292">
        <v>0</v>
      </c>
      <c r="U18" s="292">
        <v>0</v>
      </c>
      <c r="V18" s="292">
        <v>0</v>
      </c>
      <c r="W18" s="292">
        <v>0</v>
      </c>
      <c r="X18" s="292">
        <v>0</v>
      </c>
      <c r="Y18" s="292">
        <v>0</v>
      </c>
      <c r="Z18" s="292">
        <v>0</v>
      </c>
      <c r="AA18" s="292">
        <v>0</v>
      </c>
      <c r="AB18" s="292">
        <v>0</v>
      </c>
      <c r="AC18" s="292">
        <v>0</v>
      </c>
      <c r="AD18" s="292">
        <v>0</v>
      </c>
      <c r="AE18" s="292">
        <v>0</v>
      </c>
      <c r="AF18" s="292">
        <v>0</v>
      </c>
      <c r="AG18" s="292">
        <v>0</v>
      </c>
      <c r="AH18" s="292">
        <v>0</v>
      </c>
      <c r="AI18" s="292">
        <v>0</v>
      </c>
      <c r="AJ18" s="292">
        <v>0</v>
      </c>
      <c r="AK18" s="292">
        <v>0</v>
      </c>
      <c r="AL18" s="292">
        <v>0</v>
      </c>
      <c r="AM18" s="292">
        <v>0</v>
      </c>
      <c r="AN18" s="292">
        <v>0</v>
      </c>
      <c r="AO18" s="292">
        <v>0</v>
      </c>
      <c r="AP18" s="292">
        <v>0</v>
      </c>
      <c r="AQ18" s="292">
        <v>0</v>
      </c>
      <c r="AR18" s="292">
        <v>0</v>
      </c>
      <c r="AS18" s="292">
        <v>0</v>
      </c>
      <c r="AT18" s="292">
        <v>0</v>
      </c>
      <c r="AU18" s="292">
        <v>0</v>
      </c>
      <c r="AV18" s="292">
        <v>0</v>
      </c>
      <c r="AW18" s="292">
        <v>0</v>
      </c>
      <c r="AX18" s="292">
        <v>0</v>
      </c>
      <c r="AY18" s="292">
        <v>0</v>
      </c>
      <c r="AZ18" s="292">
        <v>0</v>
      </c>
      <c r="BA18" s="292">
        <v>0</v>
      </c>
      <c r="BB18" s="292">
        <v>0</v>
      </c>
      <c r="BC18" s="292">
        <v>0</v>
      </c>
      <c r="BD18" s="292">
        <v>0</v>
      </c>
      <c r="BE18" s="292">
        <v>0</v>
      </c>
      <c r="BF18" s="292">
        <v>0</v>
      </c>
      <c r="BG18" s="292">
        <v>0</v>
      </c>
      <c r="BH18" s="292">
        <v>0</v>
      </c>
      <c r="BI18" s="292">
        <v>0</v>
      </c>
      <c r="BJ18" s="292">
        <v>0</v>
      </c>
      <c r="BK18" s="292">
        <v>0</v>
      </c>
      <c r="BL18" s="292">
        <v>0</v>
      </c>
    </row>
    <row r="19" spans="1:64" x14ac:dyDescent="0.2">
      <c r="A19" s="135" t="str">
        <f t="shared" si="0"/>
        <v>Millicom International Cellular S.A.-IoT</v>
      </c>
      <c r="B19" s="142" t="s">
        <v>214</v>
      </c>
      <c r="C19" s="143" t="s">
        <v>117</v>
      </c>
      <c r="D19" s="289" t="s">
        <v>146</v>
      </c>
      <c r="E19" s="144">
        <v>7</v>
      </c>
      <c r="F19" s="292">
        <v>5.9808E-2</v>
      </c>
      <c r="G19" s="292">
        <v>6.6592999999999999E-2</v>
      </c>
      <c r="H19" s="292">
        <v>7.0969000000000004E-2</v>
      </c>
      <c r="I19" s="292">
        <v>7.2442999999999994E-2</v>
      </c>
      <c r="J19" s="292">
        <v>7.6785999999999993E-2</v>
      </c>
      <c r="K19" s="292">
        <v>7.9531000000000004E-2</v>
      </c>
      <c r="L19" s="292">
        <v>8.2085000000000005E-2</v>
      </c>
      <c r="M19" s="292">
        <v>8.5292000000000007E-2</v>
      </c>
      <c r="N19" s="292">
        <v>8.9321999999999999E-2</v>
      </c>
      <c r="O19" s="292">
        <v>9.4797000000000006E-2</v>
      </c>
      <c r="P19" s="292">
        <v>0.10066</v>
      </c>
      <c r="Q19" s="292">
        <v>0.110969</v>
      </c>
      <c r="R19" s="292">
        <v>0.118286</v>
      </c>
      <c r="S19" s="292">
        <v>0.123414</v>
      </c>
      <c r="T19" s="292">
        <v>0.12768499999999999</v>
      </c>
      <c r="U19" s="292">
        <v>0.137073</v>
      </c>
      <c r="V19" s="292">
        <v>0.143757</v>
      </c>
      <c r="W19" s="292">
        <v>0.14631956036204707</v>
      </c>
      <c r="X19" s="292">
        <v>0.148987359382728</v>
      </c>
      <c r="Y19" s="292">
        <v>0.1517595846192572</v>
      </c>
      <c r="Z19" s="292">
        <v>0.15463646468212833</v>
      </c>
      <c r="AA19" s="292">
        <v>0.15761885981056722</v>
      </c>
      <c r="AB19" s="292">
        <v>0.16070804816657858</v>
      </c>
      <c r="AC19" s="292">
        <v>0.16390561181294677</v>
      </c>
      <c r="AD19" s="292">
        <v>0.16721337395910724</v>
      </c>
      <c r="AE19" s="292">
        <v>0.1706333629768356</v>
      </c>
      <c r="AF19" s="292">
        <v>0.1741677907214168</v>
      </c>
      <c r="AG19" s="292">
        <v>0.1778190387631492</v>
      </c>
      <c r="AH19" s="292">
        <v>0.18158964920603124</v>
      </c>
      <c r="AI19" s="292">
        <v>0.18548231833376316</v>
      </c>
      <c r="AJ19" s="292">
        <v>0.18949989212511029</v>
      </c>
      <c r="AK19" s="292">
        <v>0.19364536309698707</v>
      </c>
      <c r="AL19" s="292">
        <v>0.19792186815359925</v>
      </c>
      <c r="AM19" s="292">
        <v>0.20233268723920306</v>
      </c>
      <c r="AN19" s="292">
        <v>0.20688124265897231</v>
      </c>
      <c r="AO19" s="292">
        <v>0.21157109897178694</v>
      </c>
      <c r="AP19" s="292">
        <v>0.21640596338318835</v>
      </c>
      <c r="AQ19" s="292">
        <v>0.22138968658282351</v>
      </c>
      <c r="AR19" s="292">
        <v>0.22652626398197184</v>
      </c>
      <c r="AS19" s="292">
        <v>0.23181983731502928</v>
      </c>
      <c r="AT19" s="292">
        <v>0.23727469657521133</v>
      </c>
      <c r="AU19" s="292">
        <v>0.2428952822598005</v>
      </c>
      <c r="AV19" s="292">
        <v>0.2486861879043987</v>
      </c>
      <c r="AW19" s="292">
        <v>0.25465216288906622</v>
      </c>
      <c r="AX19" s="292">
        <v>0.26079811550211507</v>
      </c>
      <c r="AY19" s="292">
        <v>0.26712911624976748</v>
      </c>
      <c r="AZ19" s="292">
        <v>0.27365040140198438</v>
      </c>
      <c r="BA19" s="292">
        <v>0.28036737676658957</v>
      </c>
      <c r="BB19" s="292">
        <v>0.28728562168537608</v>
      </c>
      <c r="BC19" s="292">
        <v>0.29441089324726072</v>
      </c>
      <c r="BD19" s="292">
        <v>0.30174913071476328</v>
      </c>
      <c r="BE19" s="292">
        <v>0.30927027489653691</v>
      </c>
      <c r="BF19" s="292">
        <v>0.3169788847709839</v>
      </c>
      <c r="BG19" s="292">
        <v>0.32487963294975486</v>
      </c>
      <c r="BH19" s="292">
        <v>0.33297730851007507</v>
      </c>
      <c r="BI19" s="292">
        <v>0.34127681989766717</v>
      </c>
      <c r="BJ19" s="292">
        <v>0.34978319790202961</v>
      </c>
      <c r="BK19" s="292">
        <v>0.35850159870587428</v>
      </c>
      <c r="BL19" s="292">
        <v>0.36743730701057198</v>
      </c>
    </row>
    <row r="20" spans="1:64" hidden="1" x14ac:dyDescent="0.2">
      <c r="A20" s="135" t="str">
        <f t="shared" si="0"/>
        <v>Mobily-IoT</v>
      </c>
      <c r="B20" s="142" t="s">
        <v>150</v>
      </c>
      <c r="C20" s="143" t="s">
        <v>117</v>
      </c>
      <c r="D20" s="289" t="s">
        <v>145</v>
      </c>
      <c r="E20" s="144">
        <v>8</v>
      </c>
      <c r="F20" s="292">
        <v>9.6240000000000006E-2</v>
      </c>
      <c r="G20" s="292">
        <v>9.9053000000000002E-2</v>
      </c>
      <c r="H20" s="292">
        <v>0.101408</v>
      </c>
      <c r="I20" s="292">
        <v>0.103293</v>
      </c>
      <c r="J20" s="292">
        <v>0.10727</v>
      </c>
      <c r="K20" s="292">
        <v>0.100051</v>
      </c>
      <c r="L20" s="292">
        <v>0.107381</v>
      </c>
      <c r="M20" s="292">
        <v>0.106805</v>
      </c>
      <c r="N20" s="292">
        <v>0.111179</v>
      </c>
      <c r="O20" s="292">
        <v>0.54949099999999995</v>
      </c>
      <c r="P20" s="292">
        <v>0.13200799999999999</v>
      </c>
      <c r="Q20" s="292">
        <v>0.14066600000000001</v>
      </c>
      <c r="R20" s="292">
        <v>0.15167900000000001</v>
      </c>
      <c r="S20" s="292">
        <v>0.16713</v>
      </c>
      <c r="T20" s="292">
        <v>0.17529</v>
      </c>
      <c r="U20" s="292">
        <v>0.18319299999999999</v>
      </c>
      <c r="V20" s="292">
        <v>0.19011500000000001</v>
      </c>
      <c r="W20" s="292">
        <v>0.19243407177140442</v>
      </c>
      <c r="X20" s="292">
        <v>0.19492409453102122</v>
      </c>
      <c r="Y20" s="292">
        <v>0.19757727858805899</v>
      </c>
      <c r="Z20" s="292">
        <v>0.20038751035215252</v>
      </c>
      <c r="AA20" s="292">
        <v>0.20335010939242723</v>
      </c>
      <c r="AB20" s="292">
        <v>0.20646162353180011</v>
      </c>
      <c r="AC20" s="292">
        <v>0.20971965608187865</v>
      </c>
      <c r="AD20" s="292">
        <v>0.21312272024461978</v>
      </c>
      <c r="AE20" s="292">
        <v>0.21667011648291379</v>
      </c>
      <c r="AF20" s="292">
        <v>0.22036182931646325</v>
      </c>
      <c r="AG20" s="292">
        <v>0.22419844055103072</v>
      </c>
      <c r="AH20" s="292">
        <v>0.22818105641453354</v>
      </c>
      <c r="AI20" s="292">
        <v>0.23231124646617921</v>
      </c>
      <c r="AJ20" s="292">
        <v>0.23659099247629731</v>
      </c>
      <c r="AK20" s="292">
        <v>0.24102264575435897</v>
      </c>
      <c r="AL20" s="292">
        <v>0.24560889163897198</v>
      </c>
      <c r="AM20" s="292">
        <v>0.25035272006322395</v>
      </c>
      <c r="AN20" s="292">
        <v>0.25525740127733865</v>
      </c>
      <c r="AO20" s="292">
        <v>0.26032646595307468</v>
      </c>
      <c r="AP20" s="292">
        <v>0.26556368901467409</v>
      </c>
      <c r="AQ20" s="292">
        <v>0.2709730766429283</v>
      </c>
      <c r="AR20" s="292">
        <v>0.27655885598494612</v>
      </c>
      <c r="AS20" s="292">
        <v>0.28232546717494122</v>
      </c>
      <c r="AT20" s="292">
        <v>0.28827755733285698</v>
      </c>
      <c r="AU20" s="292">
        <v>0.29441997625967414</v>
      </c>
      <c r="AV20" s="292">
        <v>0.30075777359224398</v>
      </c>
      <c r="AW20" s="292">
        <v>0.30729619721773138</v>
      </c>
      <c r="AX20" s="292">
        <v>0.31404069277925367</v>
      </c>
      <c r="AY20" s="292">
        <v>0.32099690413097981</v>
      </c>
      <c r="AZ20" s="292">
        <v>0.32817067462353067</v>
      </c>
      <c r="BA20" s="292">
        <v>0.33556804911964633</v>
      </c>
      <c r="BB20" s="292">
        <v>0.34319527665629102</v>
      </c>
      <c r="BC20" s="292">
        <v>0.35105881368309294</v>
      </c>
      <c r="BD20" s="292">
        <v>0.35916532781865884</v>
      </c>
      <c r="BE20" s="292">
        <v>0.36745903443841477</v>
      </c>
      <c r="BF20" s="292">
        <v>0.37594425611869264</v>
      </c>
      <c r="BG20" s="292">
        <v>0.38462541525108268</v>
      </c>
      <c r="BH20" s="292">
        <v>0.39350703634732859</v>
      </c>
      <c r="BI20" s="292">
        <v>0.40259374839744655</v>
      </c>
      <c r="BJ20" s="292">
        <v>0.4118902872822971</v>
      </c>
      <c r="BK20" s="292">
        <v>0.42140149824186701</v>
      </c>
      <c r="BL20" s="292">
        <v>0.43113233840054804</v>
      </c>
    </row>
    <row r="21" spans="1:64" hidden="1" x14ac:dyDescent="0.2">
      <c r="A21" s="135" t="str">
        <f t="shared" si="0"/>
        <v>NTT Docomo-IoT</v>
      </c>
      <c r="B21" s="142" t="s">
        <v>215</v>
      </c>
      <c r="C21" s="143" t="s">
        <v>117</v>
      </c>
      <c r="D21" s="289" t="s">
        <v>146</v>
      </c>
      <c r="E21" s="144">
        <v>17</v>
      </c>
      <c r="F21" s="292">
        <v>0.20652799999999999</v>
      </c>
      <c r="G21" s="292">
        <v>0.21542800000000001</v>
      </c>
      <c r="H21" s="292">
        <v>0.22494600000000001</v>
      </c>
      <c r="I21" s="292">
        <v>0.222445</v>
      </c>
      <c r="J21" s="292">
        <v>0.240369</v>
      </c>
      <c r="K21" s="292">
        <v>0.26275300000000001</v>
      </c>
      <c r="L21" s="292">
        <v>0.28412700000000002</v>
      </c>
      <c r="M21" s="292">
        <v>0.30734099999999998</v>
      </c>
      <c r="N21" s="292">
        <v>0.32317499999999999</v>
      </c>
      <c r="O21" s="292">
        <v>0.34530100000000002</v>
      </c>
      <c r="P21" s="292">
        <v>0.32244499999999998</v>
      </c>
      <c r="Q21" s="292">
        <v>0.355267</v>
      </c>
      <c r="R21" s="292">
        <v>0.399341</v>
      </c>
      <c r="S21" s="292">
        <v>0.421236</v>
      </c>
      <c r="T21" s="292">
        <v>0.44065300000000002</v>
      </c>
      <c r="U21" s="292">
        <v>0.45047100000000001</v>
      </c>
      <c r="V21" s="292">
        <v>0.471188</v>
      </c>
      <c r="W21" s="292">
        <v>0.48087237435662661</v>
      </c>
      <c r="X21" s="292">
        <v>0.49096337997236894</v>
      </c>
      <c r="Y21" s="292">
        <v>0.50145599420646003</v>
      </c>
      <c r="Z21" s="292">
        <v>0.51234645251059985</v>
      </c>
      <c r="AA21" s="292">
        <v>0.52363215264548746</v>
      </c>
      <c r="AB21" s="292">
        <v>0.53531156843942995</v>
      </c>
      <c r="AC21" s="292">
        <v>0.54738417214493706</v>
      </c>
      <c r="AD21" s="292">
        <v>0.55985036455909365</v>
      </c>
      <c r="AE21" s="292">
        <v>0.57271141216701449</v>
      </c>
      <c r="AF21" s="292">
        <v>0.58596939064804543</v>
      </c>
      <c r="AG21" s="292">
        <v>0.59962713415405866</v>
      </c>
      <c r="AH21" s="292">
        <v>0.61368818983001605</v>
      </c>
      <c r="AI21" s="292">
        <v>0.62815677710053519</v>
      </c>
      <c r="AJ21" s="292">
        <v>0.64303775129348439</v>
      </c>
      <c r="AK21" s="292">
        <v>0.65833657121374634</v>
      </c>
      <c r="AL21" s="292">
        <v>0.67405927031778679</v>
      </c>
      <c r="AM21" s="292">
        <v>0.69021243117332864</v>
      </c>
      <c r="AN21" s="292">
        <v>0.70680316291856904</v>
      </c>
      <c r="AO21" s="292">
        <v>0.72383908146259313</v>
      </c>
      <c r="AP21" s="292">
        <v>0.7413282921931017</v>
      </c>
      <c r="AQ21" s="292">
        <v>0.75927937497972864</v>
      </c>
      <c r="AR21" s="292">
        <v>0.77770137128122485</v>
      </c>
      <c r="AS21" s="292">
        <v>0.79660377318292674</v>
      </c>
      <c r="AT21" s="292">
        <v>0.81599651420732677</v>
      </c>
      <c r="AU21" s="292">
        <v>0.83588996175550301</v>
      </c>
      <c r="AV21" s="292">
        <v>0.85629491105063615</v>
      </c>
      <c r="AW21" s="292">
        <v>0.8772225804671705</v>
      </c>
      <c r="AX21" s="292">
        <v>0.89868460814029416</v>
      </c>
      <c r="AY21" s="292">
        <v>0.92069304976057409</v>
      </c>
      <c r="AZ21" s="292">
        <v>0.94326037746779512</v>
      </c>
      <c r="BA21" s="292">
        <v>0.96639947976643847</v>
      </c>
      <c r="BB21" s="292">
        <v>0.99012366239287097</v>
      </c>
      <c r="BC21" s="292">
        <v>1.0144466500712681</v>
      </c>
      <c r="BD21" s="292">
        <v>1.0393825891016062</v>
      </c>
      <c r="BE21" s="292">
        <v>1.0649314741703397</v>
      </c>
      <c r="BF21" s="292">
        <v>1.0911083719988592</v>
      </c>
      <c r="BG21" s="292">
        <v>1.1179287196610488</v>
      </c>
      <c r="BH21" s="292">
        <v>1.1454083336868561</v>
      </c>
      <c r="BI21" s="292">
        <v>1.173563419389638</v>
      </c>
      <c r="BJ21" s="292">
        <v>1.2024105804227778</v>
      </c>
      <c r="BK21" s="292">
        <v>1.2319668285712135</v>
      </c>
      <c r="BL21" s="292">
        <v>1.2622495937836498</v>
      </c>
    </row>
    <row r="22" spans="1:64" hidden="1" x14ac:dyDescent="0.2">
      <c r="A22" s="135" t="str">
        <f t="shared" si="0"/>
        <v>O2 Europe-IoT</v>
      </c>
      <c r="B22" s="142" t="s">
        <v>216</v>
      </c>
      <c r="C22" s="143" t="s">
        <v>117</v>
      </c>
      <c r="D22" s="145" t="s">
        <v>146</v>
      </c>
      <c r="E22" s="144">
        <v>1</v>
      </c>
      <c r="F22" s="292">
        <v>9.9319999999999999E-3</v>
      </c>
      <c r="G22" s="292">
        <v>1.0212000000000001E-2</v>
      </c>
      <c r="H22" s="292">
        <v>1.0507000000000001E-2</v>
      </c>
      <c r="I22" s="292">
        <v>1.0899000000000001E-2</v>
      </c>
      <c r="J22" s="292">
        <v>1.1328E-2</v>
      </c>
      <c r="K22" s="292">
        <v>1.1328E-2</v>
      </c>
      <c r="L22" s="292">
        <v>1.2463E-2</v>
      </c>
      <c r="M22" s="292">
        <v>1.2748000000000001E-2</v>
      </c>
      <c r="N22" s="292">
        <v>1.3488999999999999E-2</v>
      </c>
      <c r="O22" s="292">
        <v>1.4383999999999999E-2</v>
      </c>
      <c r="P22" s="292">
        <v>1.5002E-2</v>
      </c>
      <c r="Q22" s="292">
        <v>1.5468000000000001E-2</v>
      </c>
      <c r="R22" s="292">
        <v>1.5739E-2</v>
      </c>
      <c r="S22" s="292">
        <v>1.6056999999999998E-2</v>
      </c>
      <c r="T22" s="292">
        <v>1.6452999999999999E-2</v>
      </c>
      <c r="U22" s="292">
        <v>1.6879999999999999E-2</v>
      </c>
      <c r="V22" s="292">
        <v>1.7270000000000001E-2</v>
      </c>
      <c r="W22" s="292">
        <v>1.7737872129303868E-2</v>
      </c>
      <c r="X22" s="292">
        <v>1.8219716032903802E-2</v>
      </c>
      <c r="Y22" s="292">
        <v>1.8715950781484497E-2</v>
      </c>
      <c r="Z22" s="292">
        <v>1.9227008017745385E-2</v>
      </c>
      <c r="AA22" s="292">
        <v>1.975333233356092E-2</v>
      </c>
      <c r="AB22" s="292">
        <v>2.0295381658455697E-2</v>
      </c>
      <c r="AC22" s="292">
        <v>2.0853627659733837E-2</v>
      </c>
      <c r="AD22" s="292">
        <v>2.1428556154612213E-2</v>
      </c>
      <c r="AE22" s="292">
        <v>2.2020667534717701E-2</v>
      </c>
      <c r="AF22" s="292">
        <v>2.2630477203319361E-2</v>
      </c>
      <c r="AG22" s="292">
        <v>2.3258516025677557E-2</v>
      </c>
      <c r="AH22" s="292">
        <v>2.3905330792903544E-2</v>
      </c>
      <c r="AI22" s="292">
        <v>2.4571484699734875E-2</v>
      </c>
      <c r="AJ22" s="292">
        <v>2.5257557836644053E-2</v>
      </c>
      <c r="AK22" s="292">
        <v>2.5964147696710429E-2</v>
      </c>
      <c r="AL22" s="292">
        <v>2.6691869697698281E-2</v>
      </c>
      <c r="AM22" s="292">
        <v>2.7441357719797221E-2</v>
      </c>
      <c r="AN22" s="292">
        <v>2.8213264659494825E-2</v>
      </c>
      <c r="AO22" s="292">
        <v>2.9008263000065402E-2</v>
      </c>
      <c r="AP22" s="292">
        <v>2.982704539917351E-2</v>
      </c>
      <c r="AQ22" s="292">
        <v>3.0670325294105474E-2</v>
      </c>
      <c r="AR22" s="292">
        <v>3.1538837525157938E-2</v>
      </c>
      <c r="AS22" s="292">
        <v>3.2433338977728016E-2</v>
      </c>
      <c r="AT22" s="292">
        <v>3.3354609243666157E-2</v>
      </c>
      <c r="AU22" s="292">
        <v>3.4303451302469652E-2</v>
      </c>
      <c r="AV22" s="292">
        <v>3.5280692222911837E-2</v>
      </c>
      <c r="AW22" s="292">
        <v>3.6287183885720282E-2</v>
      </c>
      <c r="AX22" s="292">
        <v>3.7323803727935263E-2</v>
      </c>
      <c r="AY22" s="292">
        <v>3.8391455509599E-2</v>
      </c>
      <c r="AZ22" s="292">
        <v>3.9491070103445575E-2</v>
      </c>
      <c r="BA22" s="292">
        <v>4.0623606308281553E-2</v>
      </c>
      <c r="BB22" s="292">
        <v>4.1790051686768019E-2</v>
      </c>
      <c r="BC22" s="292">
        <v>4.2991423428336055E-2</v>
      </c>
      <c r="BD22" s="292">
        <v>4.4228769237989726E-2</v>
      </c>
      <c r="BE22" s="292">
        <v>4.5501727375186346E-2</v>
      </c>
      <c r="BF22" s="292">
        <v>4.6811322806320221E-2</v>
      </c>
      <c r="BG22" s="292">
        <v>4.8158609997573557E-2</v>
      </c>
      <c r="BH22" s="292">
        <v>4.9544673763956493E-2</v>
      </c>
      <c r="BI22" s="292">
        <v>5.0970630142783531E-2</v>
      </c>
      <c r="BJ22" s="292">
        <v>5.2437627292289672E-2</v>
      </c>
      <c r="BK22" s="292">
        <v>5.3946846416109855E-2</v>
      </c>
      <c r="BL22" s="292">
        <v>5.5499502714366024E-2</v>
      </c>
    </row>
    <row r="23" spans="1:64" hidden="1" x14ac:dyDescent="0.2">
      <c r="A23" s="135" t="str">
        <f t="shared" si="0"/>
        <v>O2 Ireland-IoT</v>
      </c>
      <c r="B23" s="142" t="s">
        <v>154</v>
      </c>
      <c r="C23" s="143" t="s">
        <v>117</v>
      </c>
      <c r="D23" s="289" t="s">
        <v>146</v>
      </c>
      <c r="E23" s="144">
        <v>1</v>
      </c>
      <c r="F23" s="292">
        <v>7.0095000000000005E-2</v>
      </c>
      <c r="G23" s="292">
        <v>7.0732000000000003E-2</v>
      </c>
      <c r="H23" s="292">
        <v>7.1726999999999999E-2</v>
      </c>
      <c r="I23" s="292">
        <v>7.3449E-2</v>
      </c>
      <c r="J23" s="292">
        <v>7.5651999999999997E-2</v>
      </c>
      <c r="K23" s="292">
        <v>7.7108999999999997E-2</v>
      </c>
      <c r="L23" s="292">
        <v>8.0188999999999996E-2</v>
      </c>
      <c r="M23" s="292">
        <v>8.2314999999999999E-2</v>
      </c>
      <c r="N23" s="292">
        <v>8.5139999999999993E-2</v>
      </c>
      <c r="O23" s="292">
        <v>8.5847999999999994E-2</v>
      </c>
      <c r="P23" s="292">
        <v>8.7661000000000003E-2</v>
      </c>
      <c r="Q23" s="292">
        <v>8.9591000000000004E-2</v>
      </c>
      <c r="R23" s="292">
        <v>9.0806999999999999E-2</v>
      </c>
      <c r="S23" s="292">
        <v>9.1885999999999995E-2</v>
      </c>
      <c r="T23" s="292">
        <v>9.3465999999999994E-2</v>
      </c>
      <c r="U23" s="292">
        <v>9.5397999999999997E-2</v>
      </c>
      <c r="V23" s="292">
        <v>9.7115000000000007E-2</v>
      </c>
      <c r="W23" s="292">
        <v>9.8917554125228443E-2</v>
      </c>
      <c r="X23" s="292">
        <v>0.10080296119113384</v>
      </c>
      <c r="Y23" s="292">
        <v>0.10277192437537268</v>
      </c>
      <c r="Z23" s="292">
        <v>0.10482526419557402</v>
      </c>
      <c r="AA23" s="292">
        <v>0.10696391650883942</v>
      </c>
      <c r="AB23" s="292">
        <v>0.10918893076333068</v>
      </c>
      <c r="AC23" s="292">
        <v>0.11150146849172173</v>
      </c>
      <c r="AD23" s="292">
        <v>0.11390280203699774</v>
      </c>
      <c r="AE23" s="292">
        <v>0.11639431350175213</v>
      </c>
      <c r="AF23" s="292">
        <v>0.11897749391276653</v>
      </c>
      <c r="AG23" s="292">
        <v>0.12165394259326037</v>
      </c>
      <c r="AH23" s="292">
        <v>0.12442536673576991</v>
      </c>
      <c r="AI23" s="292">
        <v>0.12729358116915757</v>
      </c>
      <c r="AJ23" s="292">
        <v>0.13026050831377173</v>
      </c>
      <c r="AK23" s="292">
        <v>0.13332817831926647</v>
      </c>
      <c r="AL23" s="292">
        <v>0.13649872938006072</v>
      </c>
      <c r="AM23" s="292">
        <v>0.13977440822386086</v>
      </c>
      <c r="AN23" s="292">
        <v>0.14315757076909796</v>
      </c>
      <c r="AO23" s="292">
        <v>0.14665068294753564</v>
      </c>
      <c r="AP23" s="292">
        <v>0.15025632168869357</v>
      </c>
      <c r="AQ23" s="292">
        <v>0.1539771760631039</v>
      </c>
      <c r="AR23" s="292">
        <v>0.15781604858177012</v>
      </c>
      <c r="AS23" s="292">
        <v>0.16177585664954408</v>
      </c>
      <c r="AT23" s="292">
        <v>0.16585963417045863</v>
      </c>
      <c r="AU23" s="292">
        <v>0.17007053330337177</v>
      </c>
      <c r="AV23" s="292">
        <v>0.17441182636657965</v>
      </c>
      <c r="AW23" s="292">
        <v>0.17888690789034603</v>
      </c>
      <c r="AX23" s="292">
        <v>0.18349929681657995</v>
      </c>
      <c r="AY23" s="292">
        <v>0.18825263884516294</v>
      </c>
      <c r="AZ23" s="292">
        <v>0.19315070892669287</v>
      </c>
      <c r="BA23" s="292">
        <v>0.19819741390166523</v>
      </c>
      <c r="BB23" s="292">
        <v>0.20339679528636082</v>
      </c>
      <c r="BC23" s="292">
        <v>0.2087530322059534</v>
      </c>
      <c r="BD23" s="292">
        <v>0.21427044447558027</v>
      </c>
      <c r="BE23" s="292">
        <v>0.21993368379179584</v>
      </c>
      <c r="BF23" s="292">
        <v>0.22574660441208125</v>
      </c>
      <c r="BG23" s="292">
        <v>0.23171316246322843</v>
      </c>
      <c r="BH23" s="292">
        <v>0.23783741863378</v>
      </c>
      <c r="BI23" s="292">
        <v>0.24412354093763114</v>
      </c>
      <c r="BJ23" s="292">
        <v>0.25057580755067455</v>
      </c>
      <c r="BK23" s="292">
        <v>0.25719860972241865</v>
      </c>
      <c r="BL23" s="292">
        <v>0.26399645476456113</v>
      </c>
    </row>
    <row r="24" spans="1:64" hidden="1" x14ac:dyDescent="0.2">
      <c r="A24" s="135" t="str">
        <f t="shared" si="0"/>
        <v>O2 UK-IoT</v>
      </c>
      <c r="B24" s="142" t="s">
        <v>155</v>
      </c>
      <c r="C24" s="143" t="s">
        <v>117</v>
      </c>
      <c r="D24" s="289" t="s">
        <v>146</v>
      </c>
      <c r="E24" s="144">
        <v>1</v>
      </c>
      <c r="F24" s="292">
        <v>1.058932</v>
      </c>
      <c r="G24" s="292">
        <v>1.081879</v>
      </c>
      <c r="H24" s="292">
        <v>1.091971</v>
      </c>
      <c r="I24" s="292">
        <v>1.0916859999999999</v>
      </c>
      <c r="J24" s="292">
        <v>1.1086549999999999</v>
      </c>
      <c r="K24" s="292">
        <v>1.1266590000000001</v>
      </c>
      <c r="L24" s="292">
        <v>1.109772</v>
      </c>
      <c r="M24" s="292">
        <v>1.130182</v>
      </c>
      <c r="N24" s="292">
        <v>1.1440680000000001</v>
      </c>
      <c r="O24" s="292">
        <v>1.1594310000000001</v>
      </c>
      <c r="P24" s="292">
        <v>1.17489</v>
      </c>
      <c r="Q24" s="292">
        <v>1.163238</v>
      </c>
      <c r="R24" s="292">
        <v>1.172839</v>
      </c>
      <c r="S24" s="292">
        <v>1.189783</v>
      </c>
      <c r="T24" s="292">
        <v>1.1965440000000001</v>
      </c>
      <c r="U24" s="292">
        <v>1.19983</v>
      </c>
      <c r="V24" s="292">
        <v>1.2115549999999999</v>
      </c>
      <c r="W24" s="292">
        <v>1.2206430305755445</v>
      </c>
      <c r="X24" s="292">
        <v>1.2301620787682908</v>
      </c>
      <c r="Y24" s="292">
        <v>1.2400960674286685</v>
      </c>
      <c r="Z24" s="292">
        <v>1.2504316698433493</v>
      </c>
      <c r="AA24" s="292">
        <v>1.2611579240094066</v>
      </c>
      <c r="AB24" s="292">
        <v>1.2722659063419641</v>
      </c>
      <c r="AC24" s="292">
        <v>1.2837484556375949</v>
      </c>
      <c r="AD24" s="292">
        <v>1.2955999395402438</v>
      </c>
      <c r="AE24" s="292">
        <v>1.3078160569596922</v>
      </c>
      <c r="AF24" s="292">
        <v>1.3203936709089774</v>
      </c>
      <c r="AG24" s="292">
        <v>1.3333306670856984</v>
      </c>
      <c r="AH24" s="292">
        <v>1.3466258342473849</v>
      </c>
      <c r="AI24" s="292">
        <v>1.3602787630436923</v>
      </c>
      <c r="AJ24" s="292">
        <v>1.3742897604857149</v>
      </c>
      <c r="AK24" s="292">
        <v>1.3886597776698681</v>
      </c>
      <c r="AL24" s="292">
        <v>1.403390348743119</v>
      </c>
      <c r="AM24" s="292">
        <v>1.4184835394083297</v>
      </c>
      <c r="AN24" s="292">
        <v>1.4339419035321013</v>
      </c>
      <c r="AO24" s="292">
        <v>1.4497684466401968</v>
      </c>
      <c r="AP24" s="292">
        <v>1.4659665952737899</v>
      </c>
      <c r="AQ24" s="292">
        <v>1.482540171338788</v>
      </c>
      <c r="AR24" s="292">
        <v>1.4994933707148479</v>
      </c>
      <c r="AS24" s="292">
        <v>1.5168307455042058</v>
      </c>
      <c r="AT24" s="292">
        <v>1.53455718939644</v>
      </c>
      <c r="AU24" s="292">
        <v>1.5526779257063872</v>
      </c>
      <c r="AV24" s="292">
        <v>1.5711984977109634</v>
      </c>
      <c r="AW24" s="292">
        <v>1.5901247609686562</v>
      </c>
      <c r="AX24" s="292">
        <v>1.6094628773544297</v>
      </c>
      <c r="AY24" s="292">
        <v>1.6292193105842565</v>
      </c>
      <c r="AZ24" s="292">
        <v>1.6494008230385511</v>
      </c>
      <c r="BA24" s="292">
        <v>1.670014473723459</v>
      </c>
      <c r="BB24" s="292">
        <v>1.6910676172340173</v>
      </c>
      <c r="BC24" s="292">
        <v>1.7125679036045705</v>
      </c>
      <c r="BD24" s="292">
        <v>1.7345232789496723</v>
      </c>
      <c r="BE24" s="292">
        <v>1.7567601254735401</v>
      </c>
      <c r="BF24" s="292">
        <v>1.779282051678567</v>
      </c>
      <c r="BG24" s="292">
        <v>1.8020927123286838</v>
      </c>
      <c r="BH24" s="292">
        <v>1.8251958090424387</v>
      </c>
      <c r="BI24" s="292">
        <v>1.8485950908936803</v>
      </c>
      <c r="BJ24" s="292">
        <v>1.8722943550199422</v>
      </c>
      <c r="BK24" s="292">
        <v>1.8962974472386258</v>
      </c>
      <c r="BL24" s="292">
        <v>1.9206082626710839</v>
      </c>
    </row>
    <row r="25" spans="1:64" hidden="1" x14ac:dyDescent="0.2">
      <c r="A25" s="135" t="str">
        <f t="shared" si="0"/>
        <v>Optimus-IoT</v>
      </c>
      <c r="B25" s="142" t="s">
        <v>217</v>
      </c>
      <c r="C25" s="143" t="s">
        <v>117</v>
      </c>
      <c r="D25" s="289" t="s">
        <v>146</v>
      </c>
      <c r="E25" s="144">
        <v>3</v>
      </c>
      <c r="F25" s="292">
        <v>0.199632</v>
      </c>
      <c r="G25" s="292">
        <v>0.20233799999999999</v>
      </c>
      <c r="H25" s="292">
        <v>0.20410600000000001</v>
      </c>
      <c r="I25" s="292">
        <v>0.20514499999999999</v>
      </c>
      <c r="J25" s="292">
        <v>0.20729500000000001</v>
      </c>
      <c r="K25" s="292">
        <v>0.213064</v>
      </c>
      <c r="L25" s="292">
        <v>0.22074099999999999</v>
      </c>
      <c r="M25" s="292">
        <v>0.22770099999999999</v>
      </c>
      <c r="N25" s="292">
        <v>0.23289499999999999</v>
      </c>
      <c r="O25" s="292">
        <v>0.246424</v>
      </c>
      <c r="P25" s="292">
        <v>0.251052</v>
      </c>
      <c r="Q25" s="292">
        <v>0.246557</v>
      </c>
      <c r="R25" s="292">
        <v>0.25018600000000002</v>
      </c>
      <c r="S25" s="292">
        <v>0.25451200000000002</v>
      </c>
      <c r="T25" s="292">
        <v>0.25849800000000001</v>
      </c>
      <c r="U25" s="292">
        <v>0.258571</v>
      </c>
      <c r="V25" s="292">
        <v>0.26131100000000002</v>
      </c>
      <c r="W25" s="292">
        <v>0.26383066511607556</v>
      </c>
      <c r="X25" s="292">
        <v>0.26514981844165592</v>
      </c>
      <c r="Y25" s="292">
        <v>0.26647556753386414</v>
      </c>
      <c r="Z25" s="292">
        <v>0.26780794537153346</v>
      </c>
      <c r="AA25" s="292">
        <v>0.26914698509839108</v>
      </c>
      <c r="AB25" s="292">
        <v>0.27049272002388303</v>
      </c>
      <c r="AC25" s="292">
        <v>0.2718451836240024</v>
      </c>
      <c r="AD25" s="292">
        <v>0.27320440954212238</v>
      </c>
      <c r="AE25" s="292">
        <v>0.27457043158983296</v>
      </c>
      <c r="AF25" s="292">
        <v>0.2759432837477821</v>
      </c>
      <c r="AG25" s="292">
        <v>0.22075462699822568</v>
      </c>
      <c r="AH25" s="292">
        <v>0.17660370159858055</v>
      </c>
      <c r="AI25" s="292">
        <v>0.14128296127886444</v>
      </c>
      <c r="AJ25" s="292">
        <v>0.11302636902309156</v>
      </c>
      <c r="AK25" s="292">
        <v>9.0421095218473246E-2</v>
      </c>
      <c r="AL25" s="292">
        <v>7.2336876174778603E-2</v>
      </c>
      <c r="AM25" s="292">
        <v>5.7869500939822884E-2</v>
      </c>
      <c r="AN25" s="292">
        <v>4.6295600751858311E-2</v>
      </c>
      <c r="AO25" s="292">
        <v>3.7036480601486649E-2</v>
      </c>
      <c r="AP25" s="292">
        <v>2.962918448118932E-2</v>
      </c>
      <c r="AQ25" s="292">
        <v>2.3703347584951458E-2</v>
      </c>
      <c r="AR25" s="292">
        <v>1.8962678067961168E-2</v>
      </c>
      <c r="AS25" s="292">
        <v>0</v>
      </c>
      <c r="AT25" s="292">
        <v>0</v>
      </c>
      <c r="AU25" s="292">
        <v>0</v>
      </c>
      <c r="AV25" s="292">
        <v>0</v>
      </c>
      <c r="AW25" s="292">
        <v>0</v>
      </c>
      <c r="AX25" s="292">
        <v>0</v>
      </c>
      <c r="AY25" s="292">
        <v>0</v>
      </c>
      <c r="AZ25" s="292">
        <v>0</v>
      </c>
      <c r="BA25" s="292">
        <v>0</v>
      </c>
      <c r="BB25" s="292">
        <v>0</v>
      </c>
      <c r="BC25" s="292">
        <v>0</v>
      </c>
      <c r="BD25" s="292">
        <v>0</v>
      </c>
      <c r="BE25" s="292">
        <v>0</v>
      </c>
      <c r="BF25" s="292">
        <v>0</v>
      </c>
      <c r="BG25" s="292">
        <v>0</v>
      </c>
      <c r="BH25" s="292">
        <v>0</v>
      </c>
      <c r="BI25" s="292">
        <v>0</v>
      </c>
      <c r="BJ25" s="292">
        <v>0</v>
      </c>
      <c r="BK25" s="292">
        <v>0</v>
      </c>
      <c r="BL25" s="292"/>
    </row>
    <row r="26" spans="1:64" hidden="1" x14ac:dyDescent="0.2">
      <c r="A26" s="135" t="str">
        <f t="shared" si="0"/>
        <v>Optus-IoT</v>
      </c>
      <c r="B26" s="142" t="s">
        <v>152</v>
      </c>
      <c r="C26" s="143" t="s">
        <v>117</v>
      </c>
      <c r="D26" s="289" t="s">
        <v>146</v>
      </c>
      <c r="E26" s="144">
        <v>1</v>
      </c>
      <c r="F26" s="292">
        <v>0.26996999999999999</v>
      </c>
      <c r="G26" s="292">
        <v>0.271283</v>
      </c>
      <c r="H26" s="292">
        <v>0.28688900000000001</v>
      </c>
      <c r="I26" s="292">
        <v>0.287968</v>
      </c>
      <c r="J26" s="292">
        <v>0.28722599999999998</v>
      </c>
      <c r="K26" s="292">
        <v>0.29542200000000002</v>
      </c>
      <c r="L26" s="292">
        <v>0.29680699999999999</v>
      </c>
      <c r="M26" s="292">
        <v>0.29754000000000003</v>
      </c>
      <c r="N26" s="292">
        <v>0.30064600000000002</v>
      </c>
      <c r="O26" s="292">
        <v>0.30317899999999998</v>
      </c>
      <c r="P26" s="292">
        <v>0.31098500000000001</v>
      </c>
      <c r="Q26" s="292">
        <v>0.31536999999999998</v>
      </c>
      <c r="R26" s="292">
        <v>0.31536599999999998</v>
      </c>
      <c r="S26" s="292">
        <v>0.31888</v>
      </c>
      <c r="T26" s="292">
        <v>0.368309</v>
      </c>
      <c r="U26" s="292">
        <v>0.32614199999999999</v>
      </c>
      <c r="V26" s="292">
        <v>0.32125799999999999</v>
      </c>
      <c r="W26" s="292">
        <v>0.32434453837320509</v>
      </c>
      <c r="X26" s="292">
        <v>0.32761693604972858</v>
      </c>
      <c r="Y26" s="292">
        <v>0.33107605950679375</v>
      </c>
      <c r="Z26" s="292">
        <v>0.33472301448606745</v>
      </c>
      <c r="AA26" s="292">
        <v>0.33855914183212438</v>
      </c>
      <c r="AB26" s="292">
        <v>0.34258601382272785</v>
      </c>
      <c r="AC26" s="292">
        <v>0.34680543097023031</v>
      </c>
      <c r="AD26" s="292">
        <v>0.35121941927491573</v>
      </c>
      <c r="AE26" s="292">
        <v>0.35583022791253516</v>
      </c>
      <c r="AF26" s="292">
        <v>0.36064032733963419</v>
      </c>
      <c r="AG26" s="292">
        <v>0.36565240780153924</v>
      </c>
      <c r="AH26" s="292">
        <v>0.37086937822905663</v>
      </c>
      <c r="AI26" s="292">
        <v>0.37629436551107193</v>
      </c>
      <c r="AJ26" s="292">
        <v>0.38193071413129065</v>
      </c>
      <c r="AK26" s="292">
        <v>0.38778198615837278</v>
      </c>
      <c r="AL26" s="292">
        <v>0.3938519615796568</v>
      </c>
      <c r="AM26" s="292">
        <v>0.40014463896957503</v>
      </c>
      <c r="AN26" s="292">
        <v>0.40666423648470279</v>
      </c>
      <c r="AO26" s="292">
        <v>0.41341519317820774</v>
      </c>
      <c r="AP26" s="292">
        <v>0.42040217062722018</v>
      </c>
      <c r="AQ26" s="292">
        <v>0.42763005486738626</v>
      </c>
      <c r="AR26" s="292">
        <v>0.43510395862955931</v>
      </c>
      <c r="AS26" s="292">
        <v>0.44282922387425128</v>
      </c>
      <c r="AT26" s="292">
        <v>0.45081142462009799</v>
      </c>
      <c r="AU26" s="292">
        <v>0.45905637006320704</v>
      </c>
      <c r="AV26" s="292">
        <v>0.46757010798483911</v>
      </c>
      <c r="AW26" s="292">
        <v>0.47635892844542949</v>
      </c>
      <c r="AX26" s="292">
        <v>0.48542936776349926</v>
      </c>
      <c r="AY26" s="292">
        <v>0.49478821277853324</v>
      </c>
      <c r="AZ26" s="292">
        <v>0.50444250539738811</v>
      </c>
      <c r="BA26" s="292">
        <v>0.51439954742429639</v>
      </c>
      <c r="BB26" s="292">
        <v>0.52466690567499374</v>
      </c>
      <c r="BC26" s="292">
        <v>0.53525241737595919</v>
      </c>
      <c r="BD26" s="292">
        <v>0.54616419585019982</v>
      </c>
      <c r="BE26" s="292">
        <v>0.55729842434167642</v>
      </c>
      <c r="BF26" s="292">
        <v>0.56865963776743167</v>
      </c>
      <c r="BG26" s="292">
        <v>0.58025246349436665</v>
      </c>
      <c r="BH26" s="292">
        <v>0.59208162322394453</v>
      </c>
      <c r="BI26" s="292">
        <v>0.60415193491531716</v>
      </c>
      <c r="BJ26" s="292">
        <v>0.61646831474765584</v>
      </c>
      <c r="BK26" s="292">
        <v>0.62903577912248743</v>
      </c>
      <c r="BL26" s="292">
        <v>0.64185944670685025</v>
      </c>
    </row>
    <row r="27" spans="1:64" hidden="1" x14ac:dyDescent="0.2">
      <c r="A27" s="135" t="str">
        <f t="shared" si="0"/>
        <v>Radiomovil Dipsa S.A. de C.V.-USD-IoT</v>
      </c>
      <c r="B27" s="142" t="s">
        <v>218</v>
      </c>
      <c r="C27" s="143" t="s">
        <v>117</v>
      </c>
      <c r="D27" s="145"/>
      <c r="E27" s="144">
        <v>1</v>
      </c>
      <c r="F27" s="292">
        <v>2.3749999999999999E-3</v>
      </c>
      <c r="G27" s="292">
        <v>2.3749999999999999E-3</v>
      </c>
      <c r="H27" s="292">
        <v>1.7229999999999999E-3</v>
      </c>
      <c r="I27" s="292">
        <v>1.7229999999999999E-3</v>
      </c>
      <c r="J27" s="292">
        <v>1.7229999999999999E-3</v>
      </c>
      <c r="K27" s="292">
        <v>1.7229999999999999E-3</v>
      </c>
      <c r="L27" s="292">
        <v>1.7229999999999999E-3</v>
      </c>
      <c r="M27" s="292">
        <v>1.7229999999999999E-3</v>
      </c>
      <c r="N27" s="292">
        <v>1.7229999999999999E-3</v>
      </c>
      <c r="O27" s="292">
        <v>1.7229999999999999E-3</v>
      </c>
      <c r="P27" s="292">
        <v>1.7229999999999999E-3</v>
      </c>
      <c r="Q27" s="292">
        <v>1.7229999999999999E-3</v>
      </c>
      <c r="R27" s="292">
        <v>1.7229999999999999E-3</v>
      </c>
      <c r="S27" s="292">
        <v>1.7229999999999999E-3</v>
      </c>
      <c r="T27" s="292">
        <v>1.7229999999999999E-3</v>
      </c>
      <c r="U27" s="292">
        <v>1.7229999999999999E-3</v>
      </c>
      <c r="V27" s="292">
        <v>1.7229999999999999E-3</v>
      </c>
      <c r="W27" s="292">
        <v>1.7229999999999999E-3</v>
      </c>
      <c r="X27" s="292">
        <v>1.7229999999999999E-3</v>
      </c>
      <c r="Y27" s="292">
        <v>1.7229999999999999E-3</v>
      </c>
      <c r="Z27" s="292">
        <v>1.7229999999999999E-3</v>
      </c>
      <c r="AA27" s="292">
        <v>1.7229999999999999E-3</v>
      </c>
      <c r="AB27" s="292">
        <v>1.7229999999999999E-3</v>
      </c>
      <c r="AC27" s="292">
        <v>1.7229999999999999E-3</v>
      </c>
      <c r="AD27" s="292">
        <v>1.7229999999999999E-3</v>
      </c>
      <c r="AE27" s="292">
        <v>1.7229999999999999E-3</v>
      </c>
      <c r="AF27" s="292">
        <v>1.7229999999999999E-3</v>
      </c>
      <c r="AG27" s="292">
        <v>1.7229999999999999E-3</v>
      </c>
      <c r="AH27" s="292">
        <v>1.7229999999999999E-3</v>
      </c>
      <c r="AI27" s="292">
        <v>1.7229999999999999E-3</v>
      </c>
      <c r="AJ27" s="292">
        <v>1.7229999999999999E-3</v>
      </c>
      <c r="AK27" s="292">
        <v>1.7229999999999999E-3</v>
      </c>
      <c r="AL27" s="292">
        <v>1.7229999999999999E-3</v>
      </c>
      <c r="AM27" s="292">
        <v>1.7229999999999999E-3</v>
      </c>
      <c r="AN27" s="292">
        <v>1.7229999999999999E-3</v>
      </c>
      <c r="AO27" s="292">
        <v>1.7229999999999999E-3</v>
      </c>
      <c r="AP27" s="292">
        <v>1.7229999999999999E-3</v>
      </c>
      <c r="AQ27" s="292">
        <v>1.7229999999999999E-3</v>
      </c>
      <c r="AR27" s="292">
        <v>1.7229999999999999E-3</v>
      </c>
      <c r="AS27" s="292">
        <v>1.7229999999999999E-3</v>
      </c>
      <c r="AT27" s="292">
        <v>1.7229999999999999E-3</v>
      </c>
      <c r="AU27" s="292">
        <v>1.7229999999999999E-3</v>
      </c>
      <c r="AV27" s="292">
        <v>1.7229999999999999E-3</v>
      </c>
      <c r="AW27" s="292">
        <v>1.7229999999999999E-3</v>
      </c>
      <c r="AX27" s="292">
        <v>1.7229999999999999E-3</v>
      </c>
      <c r="AY27" s="292">
        <v>1.7229999999999999E-3</v>
      </c>
      <c r="AZ27" s="292">
        <v>1.7229999999999999E-3</v>
      </c>
      <c r="BA27" s="292">
        <v>1.7229999999999999E-3</v>
      </c>
      <c r="BB27" s="292">
        <v>1.7229999999999999E-3</v>
      </c>
      <c r="BC27" s="292">
        <v>1.7229999999999999E-3</v>
      </c>
      <c r="BD27" s="292">
        <v>1.7229999999999999E-3</v>
      </c>
      <c r="BE27" s="292">
        <v>1.7229999999999999E-3</v>
      </c>
      <c r="BF27" s="292">
        <v>1.7229999999999999E-3</v>
      </c>
      <c r="BG27" s="292">
        <v>1.7229999999999999E-3</v>
      </c>
      <c r="BH27" s="292">
        <v>1.7229999999999999E-3</v>
      </c>
      <c r="BI27" s="292">
        <v>1.7229999999999999E-3</v>
      </c>
      <c r="BJ27" s="292">
        <v>1.7229999999999999E-3</v>
      </c>
      <c r="BK27" s="292">
        <v>1.7229999999999999E-3</v>
      </c>
      <c r="BL27" s="292">
        <v>1.7229999999999999E-3</v>
      </c>
    </row>
    <row r="28" spans="1:64" hidden="1" x14ac:dyDescent="0.2">
      <c r="A28" s="135" t="str">
        <f t="shared" si="0"/>
        <v>Reliance Communications Ltd.-IoT</v>
      </c>
      <c r="B28" s="142" t="s">
        <v>219</v>
      </c>
      <c r="C28" s="143" t="s">
        <v>117</v>
      </c>
      <c r="D28" s="145" t="s">
        <v>145</v>
      </c>
      <c r="E28" s="144">
        <v>13</v>
      </c>
      <c r="F28" s="292">
        <v>7.522E-3</v>
      </c>
      <c r="G28" s="292">
        <v>9.1439999999999994E-3</v>
      </c>
      <c r="H28" s="292">
        <v>1.0739E-2</v>
      </c>
      <c r="I28" s="292">
        <v>1.0966999999999999E-2</v>
      </c>
      <c r="J28" s="292">
        <v>9.5510000000000005E-3</v>
      </c>
      <c r="K28" s="292">
        <v>3.5739999999999999E-3</v>
      </c>
      <c r="L28" s="292">
        <v>0</v>
      </c>
      <c r="M28" s="292">
        <v>0</v>
      </c>
      <c r="N28" s="292">
        <v>0</v>
      </c>
      <c r="O28" s="292">
        <v>0</v>
      </c>
      <c r="P28" s="292">
        <v>0</v>
      </c>
      <c r="Q28" s="292">
        <v>0</v>
      </c>
      <c r="R28" s="292">
        <v>0</v>
      </c>
      <c r="S28" s="292">
        <v>0</v>
      </c>
      <c r="T28" s="292">
        <v>0</v>
      </c>
      <c r="U28" s="292">
        <v>0</v>
      </c>
      <c r="V28" s="292">
        <v>0</v>
      </c>
      <c r="W28" s="292">
        <v>0</v>
      </c>
      <c r="X28" s="292">
        <v>0</v>
      </c>
      <c r="Y28" s="292">
        <v>0</v>
      </c>
      <c r="Z28" s="292">
        <v>0</v>
      </c>
      <c r="AA28" s="292">
        <v>0</v>
      </c>
      <c r="AB28" s="292">
        <v>0</v>
      </c>
      <c r="AC28" s="292">
        <v>0</v>
      </c>
      <c r="AD28" s="292">
        <v>0</v>
      </c>
      <c r="AE28" s="292">
        <v>0</v>
      </c>
      <c r="AF28" s="292">
        <v>0</v>
      </c>
      <c r="AG28" s="292">
        <v>0</v>
      </c>
      <c r="AH28" s="292">
        <v>0</v>
      </c>
      <c r="AI28" s="292">
        <v>0</v>
      </c>
      <c r="AJ28" s="292">
        <v>0</v>
      </c>
      <c r="AK28" s="292">
        <v>0</v>
      </c>
      <c r="AL28" s="292">
        <v>0</v>
      </c>
      <c r="AM28" s="292">
        <v>0</v>
      </c>
      <c r="AN28" s="292">
        <v>0</v>
      </c>
      <c r="AO28" s="292">
        <v>0</v>
      </c>
      <c r="AP28" s="292">
        <v>0</v>
      </c>
      <c r="AQ28" s="292">
        <v>0</v>
      </c>
      <c r="AR28" s="292">
        <v>0</v>
      </c>
      <c r="AS28" s="292">
        <v>0</v>
      </c>
      <c r="AT28" s="292">
        <v>0</v>
      </c>
      <c r="AU28" s="292">
        <v>0</v>
      </c>
      <c r="AV28" s="292">
        <v>0</v>
      </c>
      <c r="AW28" s="292">
        <v>0</v>
      </c>
      <c r="AX28" s="292">
        <v>0</v>
      </c>
      <c r="AY28" s="292">
        <v>0</v>
      </c>
      <c r="AZ28" s="292">
        <v>0</v>
      </c>
      <c r="BA28" s="292">
        <v>0</v>
      </c>
      <c r="BB28" s="292">
        <v>0</v>
      </c>
      <c r="BC28" s="292">
        <v>0</v>
      </c>
      <c r="BD28" s="292">
        <v>0</v>
      </c>
      <c r="BE28" s="292">
        <v>0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</row>
    <row r="29" spans="1:64" hidden="1" x14ac:dyDescent="0.2">
      <c r="A29" s="135" t="str">
        <f t="shared" si="0"/>
        <v>Rogers Wireless-IoT</v>
      </c>
      <c r="B29" s="142" t="s">
        <v>220</v>
      </c>
      <c r="C29" s="143" t="s">
        <v>117</v>
      </c>
      <c r="D29" s="289" t="s">
        <v>146</v>
      </c>
      <c r="E29" s="144">
        <v>1</v>
      </c>
      <c r="F29" s="292">
        <v>1.274608</v>
      </c>
      <c r="G29" s="292">
        <v>1.2879069999999999</v>
      </c>
      <c r="H29" s="292">
        <v>1.271469</v>
      </c>
      <c r="I29" s="292">
        <v>1.2719560000000001</v>
      </c>
      <c r="J29" s="292">
        <v>1.249733</v>
      </c>
      <c r="K29" s="292">
        <v>1.2500169999999999</v>
      </c>
      <c r="L29" s="292">
        <v>1.2591920000000001</v>
      </c>
      <c r="M29" s="292">
        <v>1.235349</v>
      </c>
      <c r="N29" s="292">
        <v>1.2568889999999999</v>
      </c>
      <c r="O29" s="292">
        <v>1.2407710000000001</v>
      </c>
      <c r="P29" s="292">
        <v>1.2402260000000001</v>
      </c>
      <c r="Q29" s="292">
        <v>1.222113</v>
      </c>
      <c r="R29" s="292">
        <v>1.227678</v>
      </c>
      <c r="S29" s="292">
        <v>1.2236</v>
      </c>
      <c r="T29" s="292">
        <v>1.2685500000000001</v>
      </c>
      <c r="U29" s="292">
        <v>1.245808</v>
      </c>
      <c r="V29" s="292">
        <v>1.191522</v>
      </c>
      <c r="W29" s="292">
        <v>1.1877911037295839</v>
      </c>
      <c r="X29" s="292">
        <v>1.1847177949105587</v>
      </c>
      <c r="Y29" s="292">
        <v>1.1822550151291729</v>
      </c>
      <c r="Z29" s="292">
        <v>1.1803615037811739</v>
      </c>
      <c r="AA29" s="292">
        <v>1.1790010498220529</v>
      </c>
      <c r="AB29" s="292">
        <v>1.1781418508391381</v>
      </c>
      <c r="AC29" s="292">
        <v>1.1777559631118626</v>
      </c>
      <c r="AD29" s="292">
        <v>1.1778188289411828</v>
      </c>
      <c r="AE29" s="292">
        <v>1.1783088697077275</v>
      </c>
      <c r="AF29" s="292">
        <v>1.179207134935971</v>
      </c>
      <c r="AG29" s="292">
        <v>1.1804969991606389</v>
      </c>
      <c r="AH29" s="292">
        <v>1.1849888996627285</v>
      </c>
      <c r="AI29" s="292">
        <v>1.1870201092077572</v>
      </c>
      <c r="AJ29" s="292">
        <v>1.1894045388129768</v>
      </c>
      <c r="AK29" s="292">
        <v>1.1921325663217301</v>
      </c>
      <c r="AL29" s="292">
        <v>1.1951958871957373</v>
      </c>
      <c r="AM29" s="292">
        <v>1.1985873844692831</v>
      </c>
      <c r="AN29" s="292">
        <v>1.2023010152593778</v>
      </c>
      <c r="AO29" s="292">
        <v>1.2063317116065568</v>
      </c>
      <c r="AP29" s="292">
        <v>1.210675293743025</v>
      </c>
      <c r="AQ29" s="292">
        <v>1.2153283941580597</v>
      </c>
      <c r="AR29" s="292">
        <v>1.2202883910623867</v>
      </c>
      <c r="AS29" s="292">
        <v>1.2255533500504348</v>
      </c>
      <c r="AT29" s="292">
        <v>1.2311219729272056</v>
      </c>
      <c r="AU29" s="292">
        <v>1.2369935528095874</v>
      </c>
      <c r="AV29" s="292">
        <v>1.2431679347341362</v>
      </c>
      <c r="AW29" s="292">
        <v>1.2496454811079221</v>
      </c>
      <c r="AX29" s="292">
        <v>1.2564270414282848</v>
      </c>
      <c r="AY29" s="292">
        <v>1.2635139257743688</v>
      </c>
      <c r="AZ29" s="292">
        <v>1.2709078816388639</v>
      </c>
      <c r="BA29" s="292">
        <v>1.2786110737252869</v>
      </c>
      <c r="BB29" s="292">
        <v>1.2866260663847759</v>
      </c>
      <c r="BC29" s="292">
        <v>1.294955808408534</v>
      </c>
      <c r="BD29" s="292">
        <v>1.3036036199283758</v>
      </c>
      <c r="BE29" s="292">
        <v>1.3123091821788582</v>
      </c>
      <c r="BF29" s="292">
        <v>1.3210728808236696</v>
      </c>
      <c r="BG29" s="292">
        <v>1.3298951041019895</v>
      </c>
      <c r="BH29" s="292">
        <v>1.338776242845688</v>
      </c>
      <c r="BI29" s="292">
        <v>1.3477166904966389</v>
      </c>
      <c r="BJ29" s="292">
        <v>1.3567168431241508</v>
      </c>
      <c r="BK29" s="292">
        <v>1.3657770994425122</v>
      </c>
      <c r="BL29" s="292">
        <v>1.3748978608286559</v>
      </c>
    </row>
    <row r="30" spans="1:64" hidden="1" x14ac:dyDescent="0.2">
      <c r="A30" s="135" t="str">
        <f t="shared" si="0"/>
        <v>SingTel-IoT</v>
      </c>
      <c r="B30" s="142" t="s">
        <v>221</v>
      </c>
      <c r="C30" s="143" t="s">
        <v>117</v>
      </c>
      <c r="D30" s="289" t="s">
        <v>146</v>
      </c>
      <c r="E30" s="144">
        <v>1</v>
      </c>
      <c r="F30" s="292">
        <v>0.108496</v>
      </c>
      <c r="G30" s="292">
        <v>0.108276</v>
      </c>
      <c r="H30" s="292">
        <v>0.109491</v>
      </c>
      <c r="I30" s="292">
        <v>0.110887</v>
      </c>
      <c r="J30" s="292">
        <v>0.113831</v>
      </c>
      <c r="K30" s="292">
        <v>0.11426</v>
      </c>
      <c r="L30" s="292">
        <v>0.119482</v>
      </c>
      <c r="M30" s="292">
        <v>0.120522</v>
      </c>
      <c r="N30" s="292">
        <v>0.12180199999999999</v>
      </c>
      <c r="O30" s="292">
        <v>0.12424399999999999</v>
      </c>
      <c r="P30" s="292">
        <v>0.12623400000000001</v>
      </c>
      <c r="Q30" s="292">
        <v>0.13151399999999999</v>
      </c>
      <c r="R30" s="292">
        <v>0.132745</v>
      </c>
      <c r="S30" s="292">
        <v>0.13554099999999999</v>
      </c>
      <c r="T30" s="292">
        <v>0.13735</v>
      </c>
      <c r="U30" s="292">
        <v>0.138346</v>
      </c>
      <c r="V30" s="292">
        <v>0.14083599999999999</v>
      </c>
      <c r="W30" s="292">
        <v>0.14183933785181416</v>
      </c>
      <c r="X30" s="292">
        <v>0.142908033286368</v>
      </c>
      <c r="Y30" s="292">
        <v>0.14403433399464344</v>
      </c>
      <c r="Z30" s="292">
        <v>0.14521238880673609</v>
      </c>
      <c r="AA30" s="292">
        <v>0.14643780644603138</v>
      </c>
      <c r="AB30" s="292">
        <v>0.14770731846414695</v>
      </c>
      <c r="AC30" s="292">
        <v>0.14901852166178034</v>
      </c>
      <c r="AD30" s="292">
        <v>0.15036968117162106</v>
      </c>
      <c r="AE30" s="292">
        <v>0.15175957985216151</v>
      </c>
      <c r="AF30" s="292">
        <v>0.15318740304901377</v>
      </c>
      <c r="AG30" s="292">
        <v>0.15465265037710094</v>
      </c>
      <c r="AH30" s="292">
        <v>0.15615506815614946</v>
      </c>
      <c r="AI30" s="292">
        <v>0.15769459764042817</v>
      </c>
      <c r="AJ30" s="292">
        <v>0.15927133533372992</v>
      </c>
      <c r="AK30" s="292">
        <v>0.16088550255755713</v>
      </c>
      <c r="AL30" s="292">
        <v>0.16253742210928654</v>
      </c>
      <c r="AM30" s="292">
        <v>0.16422750035733608</v>
      </c>
      <c r="AN30" s="292">
        <v>0.1659562135096827</v>
      </c>
      <c r="AO30" s="292">
        <v>0.16772409708925903</v>
      </c>
      <c r="AP30" s="292">
        <v>0.16953173787665321</v>
      </c>
      <c r="AQ30" s="292">
        <v>0.17137976775383912</v>
      </c>
      <c r="AR30" s="292">
        <v>0.17326885901508357</v>
      </c>
      <c r="AS30" s="292">
        <v>0.17519972081239715</v>
      </c>
      <c r="AT30" s="292">
        <v>0.17717309648031246</v>
      </c>
      <c r="AU30" s="292">
        <v>0.1791897615440057</v>
      </c>
      <c r="AV30" s="292">
        <v>0.18125052226013325</v>
      </c>
      <c r="AW30" s="292">
        <v>0.18335621457449564</v>
      </c>
      <c r="AX30" s="292">
        <v>0.18550770340729036</v>
      </c>
      <c r="AY30" s="292">
        <v>0.18770588219714679</v>
      </c>
      <c r="AZ30" s="292">
        <v>0.18995167265083807</v>
      </c>
      <c r="BA30" s="292">
        <v>0.19224602465763588</v>
      </c>
      <c r="BB30" s="292">
        <v>0.1945899163365552</v>
      </c>
      <c r="BC30" s="292">
        <v>0.19698435419189964</v>
      </c>
      <c r="BD30" s="292">
        <v>0.19943037335803465</v>
      </c>
      <c r="BE30" s="292">
        <v>0.20190676554432979</v>
      </c>
      <c r="BF30" s="292">
        <v>0.20441390790251243</v>
      </c>
      <c r="BG30" s="292">
        <v>0.20695218226752626</v>
      </c>
      <c r="BH30" s="292">
        <v>0.20952197521568444</v>
      </c>
      <c r="BI30" s="292">
        <v>0.21212367812354466</v>
      </c>
      <c r="BJ30" s="292">
        <v>0.21475768722751531</v>
      </c>
      <c r="BK30" s="292">
        <v>0.21742440368420199</v>
      </c>
      <c r="BL30" s="292">
        <v>0.22012423363150299</v>
      </c>
    </row>
    <row r="31" spans="1:64" x14ac:dyDescent="0.2">
      <c r="A31" s="135" t="str">
        <f t="shared" si="0"/>
        <v>Smartone Mobile Communication Limited-IoT</v>
      </c>
      <c r="B31" s="142" t="s">
        <v>222</v>
      </c>
      <c r="C31" s="143" t="s">
        <v>117</v>
      </c>
      <c r="D31" s="289" t="s">
        <v>438</v>
      </c>
      <c r="E31" s="144">
        <v>7</v>
      </c>
      <c r="F31" s="292">
        <v>0</v>
      </c>
      <c r="G31" s="292">
        <v>0</v>
      </c>
      <c r="H31" s="292">
        <v>0</v>
      </c>
      <c r="I31" s="292">
        <v>0</v>
      </c>
      <c r="J31" s="292">
        <v>0</v>
      </c>
      <c r="K31" s="292">
        <v>2.0000000000000002E-5</v>
      </c>
      <c r="L31" s="292">
        <v>2.8E-5</v>
      </c>
      <c r="M31" s="292">
        <v>4.3000000000000002E-5</v>
      </c>
      <c r="N31" s="292">
        <v>6.7000000000000002E-5</v>
      </c>
      <c r="O31" s="292">
        <v>6.7000000000000002E-5</v>
      </c>
      <c r="P31" s="292">
        <v>1.21E-4</v>
      </c>
      <c r="Q31" s="292">
        <v>1.21E-4</v>
      </c>
      <c r="R31" s="292">
        <v>1.21E-4</v>
      </c>
      <c r="S31" s="292">
        <v>1.46E-4</v>
      </c>
      <c r="T31" s="292">
        <v>1.55E-4</v>
      </c>
      <c r="U31" s="292">
        <v>1.55E-4</v>
      </c>
      <c r="V31" s="292">
        <v>1.6000000000000001E-4</v>
      </c>
      <c r="W31" s="292">
        <v>1.64E-4</v>
      </c>
      <c r="X31" s="292">
        <v>1.6809999999999999E-4</v>
      </c>
      <c r="Y31" s="292">
        <v>1.7230249999999997E-4</v>
      </c>
      <c r="Z31" s="292">
        <v>1.7661006249999997E-4</v>
      </c>
      <c r="AA31" s="292">
        <v>1.8102531406249993E-4</v>
      </c>
      <c r="AB31" s="292">
        <v>1.8555094691406242E-4</v>
      </c>
      <c r="AC31" s="292">
        <v>1.9018972058691398E-4</v>
      </c>
      <c r="AD31" s="292">
        <v>1.9494446360158682E-4</v>
      </c>
      <c r="AE31" s="292">
        <v>1.9981807519162646E-4</v>
      </c>
      <c r="AF31" s="292">
        <v>2.0481352707141709E-4</v>
      </c>
      <c r="AG31" s="292">
        <v>2.099338652482025E-4</v>
      </c>
      <c r="AH31" s="292">
        <v>2.1518221187940753E-4</v>
      </c>
      <c r="AI31" s="292">
        <v>2.205617671763927E-4</v>
      </c>
      <c r="AJ31" s="292">
        <v>2.2607581135580251E-4</v>
      </c>
      <c r="AK31" s="292">
        <v>2.3172770663969753E-4</v>
      </c>
      <c r="AL31" s="292">
        <v>2.3752089930568996E-4</v>
      </c>
      <c r="AM31" s="292">
        <v>2.4345892178833219E-4</v>
      </c>
      <c r="AN31" s="292">
        <v>2.4954539483304045E-4</v>
      </c>
      <c r="AO31" s="292">
        <v>2.5578402970386643E-4</v>
      </c>
      <c r="AP31" s="292">
        <v>2.6217863044646311E-4</v>
      </c>
      <c r="AQ31" s="292">
        <v>2.6873309620762466E-4</v>
      </c>
      <c r="AR31" s="292">
        <v>2.7545142361281531E-4</v>
      </c>
      <c r="AS31" s="292">
        <v>2.8233770920313563E-4</v>
      </c>
      <c r="AT31" s="292">
        <v>2.8939615193321404E-4</v>
      </c>
      <c r="AU31" s="292">
        <v>2.9663105573154432E-4</v>
      </c>
      <c r="AV31" s="292">
        <v>3.0404683212483294E-4</v>
      </c>
      <c r="AW31" s="292">
        <v>3.1164800292795371E-4</v>
      </c>
      <c r="AX31" s="292">
        <v>3.1943920300115254E-4</v>
      </c>
      <c r="AY31" s="292">
        <v>3.2742518307618133E-4</v>
      </c>
      <c r="AZ31" s="292">
        <v>3.356108126530858E-4</v>
      </c>
      <c r="BA31" s="292">
        <v>3.4400108296941294E-4</v>
      </c>
      <c r="BB31" s="292">
        <v>3.5260111004364826E-4</v>
      </c>
      <c r="BC31" s="292">
        <v>3.6141613779473942E-4</v>
      </c>
      <c r="BD31" s="292">
        <v>3.7045154123960787E-4</v>
      </c>
      <c r="BE31" s="292">
        <v>3.7971282977059803E-4</v>
      </c>
      <c r="BF31" s="292">
        <v>3.8920565051486295E-4</v>
      </c>
      <c r="BG31" s="292">
        <v>3.9893579177773447E-4</v>
      </c>
      <c r="BH31" s="292">
        <v>4.0890918657217779E-4</v>
      </c>
      <c r="BI31" s="292">
        <v>4.1913191623648219E-4</v>
      </c>
      <c r="BJ31" s="292">
        <v>4.2961021414239422E-4</v>
      </c>
      <c r="BK31" s="292">
        <v>4.4035046949595405E-4</v>
      </c>
      <c r="BL31" s="292">
        <v>4.5135923123335286E-4</v>
      </c>
    </row>
    <row r="32" spans="1:64" x14ac:dyDescent="0.2">
      <c r="A32" s="135" t="str">
        <f t="shared" si="0"/>
        <v>Softbank Corp.-IoT</v>
      </c>
      <c r="B32" s="142" t="s">
        <v>223</v>
      </c>
      <c r="C32" s="143" t="s">
        <v>117</v>
      </c>
      <c r="D32" s="145" t="s">
        <v>146</v>
      </c>
      <c r="E32" s="144">
        <v>7</v>
      </c>
      <c r="F32" s="292">
        <v>1.5713000000000001E-2</v>
      </c>
      <c r="G32" s="292">
        <v>1.5727000000000001E-2</v>
      </c>
      <c r="H32" s="292">
        <v>2.6074E-2</v>
      </c>
      <c r="I32" s="292">
        <v>2.6081E-2</v>
      </c>
      <c r="J32" s="292">
        <v>2.6081E-2</v>
      </c>
      <c r="K32" s="292">
        <v>2.6117000000000001E-2</v>
      </c>
      <c r="L32" s="292">
        <v>2.6169000000000001E-2</v>
      </c>
      <c r="M32" s="292">
        <v>2.6234E-2</v>
      </c>
      <c r="N32" s="292">
        <v>2.63E-2</v>
      </c>
      <c r="O32" s="292">
        <v>8.4419999999999999E-3</v>
      </c>
      <c r="P32" s="292">
        <v>9.0810000000000005E-3</v>
      </c>
      <c r="Q32" s="292">
        <v>1.6105000000000001E-2</v>
      </c>
      <c r="R32" s="292">
        <v>1.7170999999999999E-2</v>
      </c>
      <c r="S32" s="292">
        <v>1.8966E-2</v>
      </c>
      <c r="T32" s="292">
        <v>1.8966E-2</v>
      </c>
      <c r="U32" s="292">
        <v>2.265E-2</v>
      </c>
      <c r="V32" s="292">
        <v>2.5003000000000001E-2</v>
      </c>
      <c r="W32" s="292">
        <v>2.5495364405251502E-2</v>
      </c>
      <c r="X32" s="292">
        <v>2.5999448855311913E-2</v>
      </c>
      <c r="Y32" s="292">
        <v>2.6515510898535221E-2</v>
      </c>
      <c r="Z32" s="292">
        <v>2.7043815718102916E-2</v>
      </c>
      <c r="AA32" s="292">
        <v>2.7584636231898902E-2</v>
      </c>
      <c r="AB32" s="292">
        <v>2.813825320041902E-2</v>
      </c>
      <c r="AC32" s="292">
        <v>2.8704955342561851E-2</v>
      </c>
      <c r="AD32" s="292">
        <v>2.9285039459166259E-2</v>
      </c>
      <c r="AE32" s="292">
        <v>2.9878810564178519E-2</v>
      </c>
      <c r="AF32" s="292">
        <v>3.048658202334872E-2</v>
      </c>
      <c r="AG32" s="292">
        <v>3.1108675700371839E-2</v>
      </c>
      <c r="AH32" s="292">
        <v>3.1745422110404195E-2</v>
      </c>
      <c r="AI32" s="292">
        <v>3.2397160580900315E-2</v>
      </c>
      <c r="AJ32" s="292">
        <v>3.3064239419728733E-2</v>
      </c>
      <c r="AK32" s="292">
        <v>3.3747016090538873E-2</v>
      </c>
      <c r="AL32" s="292">
        <v>3.4445857395363121E-2</v>
      </c>
      <c r="AM32" s="292">
        <v>3.5161139664450759E-2</v>
      </c>
      <c r="AN32" s="292">
        <v>3.5893248953341533E-2</v>
      </c>
      <c r="AO32" s="292">
        <v>3.6642581247197964E-2</v>
      </c>
      <c r="AP32" s="292">
        <v>3.7409542672426147E-2</v>
      </c>
      <c r="AQ32" s="292">
        <v>3.8194549715624963E-2</v>
      </c>
      <c r="AR32" s="292">
        <v>3.8998029449913749E-2</v>
      </c>
      <c r="AS32" s="292">
        <v>3.9820419768697914E-2</v>
      </c>
      <c r="AT32" s="292">
        <v>4.0662169626941545E-2</v>
      </c>
      <c r="AU32" s="292">
        <v>4.1523739290024744E-2</v>
      </c>
      <c r="AV32" s="292">
        <v>4.2405600590272818E-2</v>
      </c>
      <c r="AW32" s="292">
        <v>4.3308237191252555E-2</v>
      </c>
      <c r="AX32" s="292">
        <v>4.4232144859939419E-2</v>
      </c>
      <c r="AY32" s="292">
        <v>4.5177831746867909E-2</v>
      </c>
      <c r="AZ32" s="292">
        <v>4.6145818674385157E-2</v>
      </c>
      <c r="BA32" s="292">
        <v>4.7136639433135945E-2</v>
      </c>
      <c r="BB32" s="292">
        <v>4.8150841086915253E-2</v>
      </c>
      <c r="BC32" s="292">
        <v>4.9188984286031821E-2</v>
      </c>
      <c r="BD32" s="292">
        <v>5.0251643589334531E-2</v>
      </c>
      <c r="BE32" s="292">
        <v>5.1337260162670081E-2</v>
      </c>
      <c r="BF32" s="292">
        <v>5.2446329965793147E-2</v>
      </c>
      <c r="BG32" s="292">
        <v>5.3579359672976182E-2</v>
      </c>
      <c r="BH32" s="292">
        <v>5.4736866904481637E-2</v>
      </c>
      <c r="BI32" s="292">
        <v>5.5919380463034768E-2</v>
      </c>
      <c r="BJ32" s="292">
        <v>5.7127440575405128E-2</v>
      </c>
      <c r="BK32" s="292">
        <v>5.8361599139207097E-2</v>
      </c>
      <c r="BL32" s="292">
        <v>5.9622419975032183E-2</v>
      </c>
    </row>
    <row r="33" spans="1:64" x14ac:dyDescent="0.2">
      <c r="A33" s="135" t="str">
        <f t="shared" si="0"/>
        <v>Spark New Zealand Trading Limited-IoT</v>
      </c>
      <c r="B33" s="142" t="s">
        <v>224</v>
      </c>
      <c r="C33" s="143" t="s">
        <v>117</v>
      </c>
      <c r="D33" s="289" t="s">
        <v>146</v>
      </c>
      <c r="E33" s="144">
        <v>7</v>
      </c>
      <c r="F33" s="292">
        <v>6.0609999999999997E-2</v>
      </c>
      <c r="G33" s="292">
        <v>6.4080999999999999E-2</v>
      </c>
      <c r="H33" s="292">
        <v>7.1606000000000003E-2</v>
      </c>
      <c r="I33" s="292">
        <v>7.4838000000000002E-2</v>
      </c>
      <c r="J33" s="292">
        <v>7.7143000000000003E-2</v>
      </c>
      <c r="K33" s="292">
        <v>7.9880999999999994E-2</v>
      </c>
      <c r="L33" s="292">
        <v>8.1770999999999996E-2</v>
      </c>
      <c r="M33" s="292">
        <v>8.4459999999999993E-2</v>
      </c>
      <c r="N33" s="292">
        <v>8.8947999999999999E-2</v>
      </c>
      <c r="O33" s="292">
        <v>9.2231999999999995E-2</v>
      </c>
      <c r="P33" s="292">
        <v>9.2962000000000003E-2</v>
      </c>
      <c r="Q33" s="292">
        <v>9.7086000000000006E-2</v>
      </c>
      <c r="R33" s="292">
        <v>0.10104</v>
      </c>
      <c r="S33" s="292">
        <v>0.10553999999999999</v>
      </c>
      <c r="T33" s="292">
        <v>0.11086</v>
      </c>
      <c r="U33" s="292">
        <v>0.114786</v>
      </c>
      <c r="V33" s="292">
        <v>0.11876</v>
      </c>
      <c r="W33" s="292">
        <v>0.12159134228409542</v>
      </c>
      <c r="X33" s="292">
        <v>0.12450904218204283</v>
      </c>
      <c r="Y33" s="292">
        <v>0.12751427366507725</v>
      </c>
      <c r="Z33" s="292">
        <v>0.1306085285851192</v>
      </c>
      <c r="AA33" s="292">
        <v>0.1337935603080026</v>
      </c>
      <c r="AB33" s="292">
        <v>0.13707134119002623</v>
      </c>
      <c r="AC33" s="292">
        <v>0.14044403062394692</v>
      </c>
      <c r="AD33" s="292">
        <v>0.14391395116082792</v>
      </c>
      <c r="AE33" s="292">
        <v>0.14748357080838337</v>
      </c>
      <c r="AF33" s="292">
        <v>0.15115549005902332</v>
      </c>
      <c r="AG33" s="292">
        <v>0.15493243254550332</v>
      </c>
      <c r="AH33" s="292">
        <v>0.15881723848465912</v>
      </c>
      <c r="AI33" s="292">
        <v>0.16281286026974304</v>
      </c>
      <c r="AJ33" s="292">
        <v>0.16692235972428524</v>
      </c>
      <c r="AK33" s="292">
        <v>0.17114890664654578</v>
      </c>
      <c r="AL33" s="292">
        <v>0.17549577836214678</v>
      </c>
      <c r="AM33" s="292">
        <v>0.17996636006994793</v>
      </c>
      <c r="AN33" s="292">
        <v>0.18456414581768615</v>
      </c>
      <c r="AO33" s="292">
        <v>0.18929273998314855</v>
      </c>
      <c r="AP33" s="292">
        <v>0.19415585916658953</v>
      </c>
      <c r="AQ33" s="292">
        <v>0.19915733442296626</v>
      </c>
      <c r="AR33" s="292">
        <v>0.20430111378002919</v>
      </c>
      <c r="AS33" s="292">
        <v>0.20959126500164685</v>
      </c>
      <c r="AT33" s="292">
        <v>0.21503197856595913</v>
      </c>
      <c r="AU33" s="292">
        <v>0.22062757083577259</v>
      </c>
      <c r="AV33" s="292">
        <v>0.22638248740461328</v>
      </c>
      <c r="AW33" s="292">
        <v>0.23230130660645779</v>
      </c>
      <c r="AX33" s="292">
        <v>0.2383887431807237</v>
      </c>
      <c r="AY33" s="292">
        <v>0.24464965208683298</v>
      </c>
      <c r="AZ33" s="292">
        <v>0.25108903246480674</v>
      </c>
      <c r="BA33" s="292">
        <v>0.25771203173999246</v>
      </c>
      <c r="BB33" s="292">
        <v>0.26452394987134004</v>
      </c>
      <c r="BC33" s="292">
        <v>0.27153024374366291</v>
      </c>
      <c r="BD33" s="292">
        <v>0.27873653170514723</v>
      </c>
      <c r="BE33" s="292">
        <v>0.28613407123945028</v>
      </c>
      <c r="BF33" s="292">
        <v>0.29372793807547731</v>
      </c>
      <c r="BG33" s="292">
        <v>0.30152334264964759</v>
      </c>
      <c r="BH33" s="292">
        <v>0.30952563368096986</v>
      </c>
      <c r="BI33" s="292">
        <v>0.31774030184099883</v>
      </c>
      <c r="BJ33" s="292">
        <v>0.32617298352119056</v>
      </c>
      <c r="BK33" s="292">
        <v>0.33482946470024166</v>
      </c>
      <c r="BL33" s="292">
        <v>0.34371568491406601</v>
      </c>
    </row>
    <row r="34" spans="1:64" x14ac:dyDescent="0.2">
      <c r="A34" s="135" t="str">
        <f t="shared" si="0"/>
        <v>Taiwan Mobile Co., Ltd.-IoT</v>
      </c>
      <c r="B34" s="142" t="s">
        <v>225</v>
      </c>
      <c r="C34" s="143" t="s">
        <v>117</v>
      </c>
      <c r="D34" s="145" t="s">
        <v>145</v>
      </c>
      <c r="E34" s="144">
        <v>7</v>
      </c>
      <c r="F34" s="292">
        <v>7.1000000000000005E-5</v>
      </c>
      <c r="G34" s="292">
        <v>2.5500000000000002E-4</v>
      </c>
      <c r="H34" s="292">
        <v>3.6600000000000001E-4</v>
      </c>
      <c r="I34" s="292">
        <v>4.2900000000000002E-4</v>
      </c>
      <c r="J34" s="292">
        <v>4.4000000000000002E-4</v>
      </c>
      <c r="K34" s="292">
        <v>5.9500000000000004E-4</v>
      </c>
      <c r="L34" s="292">
        <v>6.2E-4</v>
      </c>
      <c r="M34" s="292">
        <v>9.3800000000000003E-4</v>
      </c>
      <c r="N34" s="292">
        <v>1.054E-3</v>
      </c>
      <c r="O34" s="292">
        <v>1.0950000000000001E-3</v>
      </c>
      <c r="P34" s="292">
        <v>1.1119999999999999E-3</v>
      </c>
      <c r="Q34" s="292">
        <v>1.15E-3</v>
      </c>
      <c r="R34" s="292">
        <v>1.1659999999999999E-3</v>
      </c>
      <c r="S34" s="292">
        <v>1.139E-3</v>
      </c>
      <c r="T34" s="292">
        <v>1.1770000000000001E-3</v>
      </c>
      <c r="U34" s="292">
        <v>1.9789999999999999E-3</v>
      </c>
      <c r="V34" s="292">
        <v>1.41E-3</v>
      </c>
      <c r="W34" s="292">
        <v>1.2598911986693197E-3</v>
      </c>
      <c r="X34" s="292">
        <v>1.2248890397764465E-3</v>
      </c>
      <c r="Y34" s="292">
        <v>1.2223649398773473E-3</v>
      </c>
      <c r="Z34" s="292">
        <v>1.2291328258785927E-3</v>
      </c>
      <c r="AA34" s="292">
        <v>1.2386897103754812E-3</v>
      </c>
      <c r="AB34" s="292">
        <v>1.2492149455152844E-3</v>
      </c>
      <c r="AC34" s="292">
        <v>1.2602021275362563E-3</v>
      </c>
      <c r="AD34" s="292">
        <v>1.2715138186306174E-3</v>
      </c>
      <c r="AE34" s="292">
        <v>1.2831162504769443E-3</v>
      </c>
      <c r="AF34" s="292">
        <v>1.2950048697277423E-3</v>
      </c>
      <c r="AG34" s="292">
        <v>1.3071834447756355E-3</v>
      </c>
      <c r="AH34" s="292">
        <v>1.3196582049628286E-3</v>
      </c>
      <c r="AI34" s="292">
        <v>1.3324361988330995E-3</v>
      </c>
      <c r="AJ34" s="292">
        <v>1.3455248365673428E-3</v>
      </c>
      <c r="AK34" s="292">
        <v>1.3589317648489941E-3</v>
      </c>
      <c r="AL34" s="292">
        <v>1.3726648351103643E-3</v>
      </c>
      <c r="AM34" s="292">
        <v>1.3867320980710794E-3</v>
      </c>
      <c r="AN34" s="292">
        <v>1.4011418057417455E-3</v>
      </c>
      <c r="AO34" s="292">
        <v>1.4159024156111027E-3</v>
      </c>
      <c r="AP34" s="292">
        <v>1.4310225955365011E-3</v>
      </c>
      <c r="AQ34" s="292">
        <v>1.4465112289245563E-3</v>
      </c>
      <c r="AR34" s="292">
        <v>1.4623774200883313E-3</v>
      </c>
      <c r="AS34" s="292">
        <v>1.4786304997515534E-3</v>
      </c>
      <c r="AT34" s="292">
        <v>1.495280030693988E-3</v>
      </c>
      <c r="AU34" s="292">
        <v>1.5123358135388483E-3</v>
      </c>
      <c r="AV34" s="292">
        <v>1.5298078926850246E-3</v>
      </c>
      <c r="AW34" s="292">
        <v>1.5477065623875545E-3</v>
      </c>
      <c r="AX34" s="292">
        <v>1.5660423729899648E-3</v>
      </c>
      <c r="AY34" s="292">
        <v>1.5848261373122754E-3</v>
      </c>
      <c r="AZ34" s="292">
        <v>1.6040689371985459E-3</v>
      </c>
      <c r="BA34" s="292">
        <v>1.6237821302279472E-3</v>
      </c>
      <c r="BB34" s="292">
        <v>1.6439773565934505E-3</v>
      </c>
      <c r="BC34" s="292">
        <v>1.6646665461523206E-3</v>
      </c>
      <c r="BD34" s="292">
        <v>1.6858619256526956E-3</v>
      </c>
      <c r="BE34" s="292">
        <v>1.7073271754842812E-3</v>
      </c>
      <c r="BF34" s="292">
        <v>1.7290657317731283E-3</v>
      </c>
      <c r="BG34" s="292">
        <v>1.7510810743957895E-3</v>
      </c>
      <c r="BH34" s="292">
        <v>1.773376727536372E-3</v>
      </c>
      <c r="BI34" s="292">
        <v>1.7959562602506839E-3</v>
      </c>
      <c r="BJ34" s="292">
        <v>1.8188232870375637E-3</v>
      </c>
      <c r="BK34" s="292">
        <v>1.841981468417484E-3</v>
      </c>
      <c r="BL34" s="292">
        <v>1.8654345115185222E-3</v>
      </c>
    </row>
    <row r="35" spans="1:64" hidden="1" x14ac:dyDescent="0.2">
      <c r="A35" s="135" t="str">
        <f t="shared" si="0"/>
        <v>TEF ESP Migrated-IoT</v>
      </c>
      <c r="B35" s="142" t="s">
        <v>226</v>
      </c>
      <c r="C35" s="143" t="s">
        <v>117</v>
      </c>
      <c r="D35" s="145" t="s">
        <v>146</v>
      </c>
      <c r="E35" s="144">
        <v>1</v>
      </c>
      <c r="F35" s="292">
        <v>0.38683200000000001</v>
      </c>
      <c r="G35" s="292">
        <v>0.38702300000000001</v>
      </c>
      <c r="H35" s="292">
        <v>0.37570599999999998</v>
      </c>
      <c r="I35" s="292">
        <v>0.36996600000000002</v>
      </c>
      <c r="J35" s="292">
        <v>0.36276199999999997</v>
      </c>
      <c r="K35" s="292">
        <v>0.356377</v>
      </c>
      <c r="L35" s="292">
        <v>0.35158299999999998</v>
      </c>
      <c r="M35" s="292">
        <v>0.344995</v>
      </c>
      <c r="N35" s="292">
        <v>0.337837</v>
      </c>
      <c r="O35" s="292">
        <v>0.33787200000000001</v>
      </c>
      <c r="P35" s="292">
        <v>0.32609100000000002</v>
      </c>
      <c r="Q35" s="292">
        <v>0.32038100000000003</v>
      </c>
      <c r="R35" s="292">
        <v>0.31576700000000002</v>
      </c>
      <c r="S35" s="292">
        <v>0.31006800000000001</v>
      </c>
      <c r="T35" s="292">
        <v>0.30521199999999998</v>
      </c>
      <c r="U35" s="292">
        <v>0.29880499999999999</v>
      </c>
      <c r="V35" s="292">
        <v>0.29874299999999998</v>
      </c>
      <c r="W35" s="292">
        <v>0.29442015340875433</v>
      </c>
      <c r="X35" s="292">
        <v>0.29015985891965479</v>
      </c>
      <c r="Y35" s="292">
        <v>0.28596121139637504</v>
      </c>
      <c r="Z35" s="292">
        <v>0.28182331880001865</v>
      </c>
      <c r="AA35" s="292">
        <v>0.27774530199959752</v>
      </c>
      <c r="AB35" s="292">
        <v>0.27372629458525322</v>
      </c>
      <c r="AC35" s="292">
        <v>0.26976544268418051</v>
      </c>
      <c r="AD35" s="292">
        <v>0.26586190477921473</v>
      </c>
      <c r="AE35" s="292">
        <v>0.26201485153004433</v>
      </c>
      <c r="AF35" s="292">
        <v>0.25822346559701026</v>
      </c>
      <c r="AG35" s="292">
        <v>0.2544869414674551</v>
      </c>
      <c r="AH35" s="292">
        <v>0.25080448528458515</v>
      </c>
      <c r="AI35" s="292">
        <v>0.24717531467880827</v>
      </c>
      <c r="AJ35" s="292">
        <v>0.2435986586015132</v>
      </c>
      <c r="AK35" s="292">
        <v>0.24007375716125326</v>
      </c>
      <c r="AL35" s="292">
        <v>0.23659986146230108</v>
      </c>
      <c r="AM35" s="292">
        <v>0.23317623344553914</v>
      </c>
      <c r="AN35" s="292">
        <v>0.22980214573165278</v>
      </c>
      <c r="AO35" s="292">
        <v>0.22647688146659212</v>
      </c>
      <c r="AP35" s="292">
        <v>0.2231997341692703</v>
      </c>
      <c r="AQ35" s="292">
        <v>0.21997000758146548</v>
      </c>
      <c r="AR35" s="292">
        <v>0.21678701551989474</v>
      </c>
      <c r="AS35" s="292">
        <v>0.21365008173042854</v>
      </c>
      <c r="AT35" s="292">
        <v>0.21055853974441466</v>
      </c>
      <c r="AU35" s="292">
        <v>0.20751173273708121</v>
      </c>
      <c r="AV35" s="292">
        <v>0.20450901338798858</v>
      </c>
      <c r="AW35" s="292">
        <v>0.20154974374350054</v>
      </c>
      <c r="AX35" s="292">
        <v>0.19863329508124561</v>
      </c>
      <c r="AY35" s="292">
        <v>0.19575904777653935</v>
      </c>
      <c r="AZ35" s="292">
        <v>0.19292639117073998</v>
      </c>
      <c r="BA35" s="292">
        <v>0.19013472344150864</v>
      </c>
      <c r="BB35" s="292">
        <v>0.18738345147494684</v>
      </c>
      <c r="BC35" s="292">
        <v>0.18467199073958457</v>
      </c>
      <c r="BD35" s="292">
        <v>0.18199976516219141</v>
      </c>
      <c r="BE35" s="292">
        <v>0.17936620700538475</v>
      </c>
      <c r="BF35" s="292">
        <v>0.17677075674700918</v>
      </c>
      <c r="BG35" s="292">
        <v>0.17421286296126112</v>
      </c>
      <c r="BH35" s="292">
        <v>0.17169198220153373</v>
      </c>
      <c r="BI35" s="292">
        <v>0.16920757888495688</v>
      </c>
      <c r="BJ35" s="292">
        <v>0.16675912517860805</v>
      </c>
      <c r="BK35" s="292">
        <v>0.16434610088736959</v>
      </c>
      <c r="BL35" s="292">
        <v>0.16196799334340878</v>
      </c>
    </row>
    <row r="36" spans="1:64" hidden="1" x14ac:dyDescent="0.2">
      <c r="A36" s="135" t="str">
        <f t="shared" si="0"/>
        <v>Telcel M2M-IoT</v>
      </c>
      <c r="B36" s="142" t="s">
        <v>227</v>
      </c>
      <c r="C36" s="143" t="s">
        <v>117</v>
      </c>
      <c r="D36" s="289" t="s">
        <v>146</v>
      </c>
      <c r="E36" s="144">
        <v>1</v>
      </c>
      <c r="F36" s="292">
        <v>1.804E-3</v>
      </c>
      <c r="G36" s="292">
        <v>1.836E-3</v>
      </c>
      <c r="H36" s="292">
        <v>1.892E-3</v>
      </c>
      <c r="I36" s="292">
        <v>1.8060000000000001E-3</v>
      </c>
      <c r="J36" s="292">
        <v>1.5269999999999999E-3</v>
      </c>
      <c r="K36" s="292">
        <v>1.6590000000000001E-3</v>
      </c>
      <c r="L36" s="292">
        <v>1.789E-3</v>
      </c>
      <c r="M36" s="292">
        <v>1.9750000000000002E-3</v>
      </c>
      <c r="N36" s="292">
        <v>2.6440000000000001E-3</v>
      </c>
      <c r="O36" s="292">
        <v>6.4669999999999997E-3</v>
      </c>
      <c r="P36" s="292">
        <v>5.104E-3</v>
      </c>
      <c r="Q36" s="292">
        <v>5.0740000000000004E-3</v>
      </c>
      <c r="R36" s="292">
        <v>6.097E-3</v>
      </c>
      <c r="S36" s="292">
        <v>6.3119999999999999E-3</v>
      </c>
      <c r="T36" s="292">
        <v>6.8009999999999998E-3</v>
      </c>
      <c r="U36" s="292">
        <v>8.6999999999999994E-3</v>
      </c>
      <c r="V36" s="292">
        <v>9.6270000000000001E-3</v>
      </c>
      <c r="W36" s="292">
        <v>9.7508336326625738E-3</v>
      </c>
      <c r="X36" s="292">
        <v>9.8968097781449941E-3</v>
      </c>
      <c r="Y36" s="292">
        <v>1.0062397076260887E-2</v>
      </c>
      <c r="Z36" s="292">
        <v>1.0245680713918175E-2</v>
      </c>
      <c r="AA36" s="292">
        <v>1.0445181973701987E-2</v>
      </c>
      <c r="AB36" s="292">
        <v>1.0659744052341292E-2</v>
      </c>
      <c r="AC36" s="292">
        <v>1.0888456878634175E-2</v>
      </c>
      <c r="AD36" s="292">
        <v>1.1130605479987251E-2</v>
      </c>
      <c r="AE36" s="292">
        <v>1.1385633023995785E-2</v>
      </c>
      <c r="AF36" s="292">
        <v>1.165311334745657E-2</v>
      </c>
      <c r="AG36" s="292">
        <v>1.1932729870305159E-2</v>
      </c>
      <c r="AH36" s="292">
        <v>1.2224258986137096E-2</v>
      </c>
      <c r="AI36" s="292">
        <v>1.2527556715947097E-2</v>
      </c>
      <c r="AJ36" s="292">
        <v>1.2842547824508641E-2</v>
      </c>
      <c r="AK36" s="292">
        <v>1.3169216850245647E-2</v>
      </c>
      <c r="AL36" s="292">
        <v>1.3507600657238699E-2</v>
      </c>
      <c r="AM36" s="292">
        <v>1.3857782220443187E-2</v>
      </c>
      <c r="AN36" s="292">
        <v>1.4219885424154562E-2</v>
      </c>
      <c r="AO36" s="292">
        <v>1.4594070701913518E-2</v>
      </c>
      <c r="AP36" s="292">
        <v>1.4980531380875199E-2</v>
      </c>
      <c r="AQ36" s="292">
        <v>1.5379490619670026E-2</v>
      </c>
      <c r="AR36" s="292">
        <v>1.5791198848732979E-2</v>
      </c>
      <c r="AS36" s="292">
        <v>1.6215931637735329E-2</v>
      </c>
      <c r="AT36" s="292">
        <v>1.6653987927266529E-2</v>
      </c>
      <c r="AU36" s="292">
        <v>1.710568857206415E-2</v>
      </c>
      <c r="AV36" s="292">
        <v>1.7571375151415731E-2</v>
      </c>
      <c r="AW36" s="292">
        <v>1.8051409009249016E-2</v>
      </c>
      <c r="AX36" s="292">
        <v>1.8546170492172602E-2</v>
      </c>
      <c r="AY36" s="292">
        <v>1.9056058358546169E-2</v>
      </c>
      <c r="AZ36" s="292">
        <v>1.9581489335715272E-2</v>
      </c>
      <c r="BA36" s="292">
        <v>2.0122897805973483E-2</v>
      </c>
      <c r="BB36" s="292">
        <v>2.0680735604720085E-2</v>
      </c>
      <c r="BC36" s="292">
        <v>2.1255471916749473E-2</v>
      </c>
      <c r="BD36" s="292">
        <v>2.184759325871008E-2</v>
      </c>
      <c r="BE36" s="292">
        <v>2.2456209538302671E-2</v>
      </c>
      <c r="BF36" s="292">
        <v>2.3081780260949876E-2</v>
      </c>
      <c r="BG36" s="292">
        <v>2.372477773268249E-2</v>
      </c>
      <c r="BH36" s="292">
        <v>2.4385687416730632E-2</v>
      </c>
      <c r="BI36" s="292">
        <v>2.5065008300048593E-2</v>
      </c>
      <c r="BJ36" s="292">
        <v>2.5763253270050093E-2</v>
      </c>
      <c r="BK36" s="292">
        <v>2.6480949501838387E-2</v>
      </c>
      <c r="BL36" s="292">
        <v>2.7218638856223581E-2</v>
      </c>
    </row>
    <row r="37" spans="1:64" hidden="1" x14ac:dyDescent="0.2">
      <c r="A37" s="135" t="str">
        <f t="shared" si="0"/>
        <v>Tele2 Severige AB-IoT</v>
      </c>
      <c r="B37" s="142" t="s">
        <v>228</v>
      </c>
      <c r="C37" s="143" t="s">
        <v>117</v>
      </c>
      <c r="D37" s="289" t="s">
        <v>146</v>
      </c>
      <c r="E37" s="144">
        <v>3</v>
      </c>
      <c r="F37" s="292">
        <v>0.82746500000000001</v>
      </c>
      <c r="G37" s="292">
        <v>0.87206899999999998</v>
      </c>
      <c r="H37" s="292">
        <v>0.91308199999999995</v>
      </c>
      <c r="I37" s="292">
        <v>0.95319399999999999</v>
      </c>
      <c r="J37" s="292">
        <v>1.0043580000000001</v>
      </c>
      <c r="K37" s="292">
        <v>1.05541</v>
      </c>
      <c r="L37" s="292">
        <v>1.106746</v>
      </c>
      <c r="M37" s="292">
        <v>1.2714030000000001</v>
      </c>
      <c r="N37" s="292">
        <v>1.3190230000000001</v>
      </c>
      <c r="O37" s="292">
        <v>1.356841</v>
      </c>
      <c r="P37" s="292">
        <v>1.4036550000000001</v>
      </c>
      <c r="Q37" s="292">
        <v>1.4460740000000001</v>
      </c>
      <c r="R37" s="292">
        <v>1.4929049999999999</v>
      </c>
      <c r="S37" s="292">
        <v>1.548098</v>
      </c>
      <c r="T37" s="292">
        <v>1.606908</v>
      </c>
      <c r="U37" s="292">
        <v>1.6736880000000001</v>
      </c>
      <c r="V37" s="292">
        <v>1.689516</v>
      </c>
      <c r="W37" s="292">
        <v>1.7236846138658901</v>
      </c>
      <c r="X37" s="292">
        <v>1.7587765278171685</v>
      </c>
      <c r="Y37" s="292">
        <v>1.7948066018175739</v>
      </c>
      <c r="Z37" s="292">
        <v>1.8317937031388303</v>
      </c>
      <c r="AA37" s="292">
        <v>1.8697592799918437</v>
      </c>
      <c r="AB37" s="292">
        <v>1.9087265768618409</v>
      </c>
      <c r="AC37" s="292">
        <v>1.9487202039554672</v>
      </c>
      <c r="AD37" s="292">
        <v>1.9897659029885046</v>
      </c>
      <c r="AE37" s="292">
        <v>2.0318904224738565</v>
      </c>
      <c r="AF37" s="292">
        <v>2.0751214545494938</v>
      </c>
      <c r="AG37" s="292">
        <v>2.1194876067646393</v>
      </c>
      <c r="AH37" s="292">
        <v>2.1650183940348509</v>
      </c>
      <c r="AI37" s="292">
        <v>2.2117442425019331</v>
      </c>
      <c r="AJ37" s="292">
        <v>2.2596965006576477</v>
      </c>
      <c r="AK37" s="292">
        <v>2.3089074551090545</v>
      </c>
      <c r="AL37" s="292">
        <v>2.3594103494934258</v>
      </c>
      <c r="AM37" s="292">
        <v>2.4112394056862141</v>
      </c>
      <c r="AN37" s="292">
        <v>2.4644298468056469</v>
      </c>
      <c r="AO37" s="292">
        <v>2.5190179217230479</v>
      </c>
      <c r="AP37" s="292">
        <v>2.5750409309071154</v>
      </c>
      <c r="AQ37" s="292">
        <v>2.6325372534999301</v>
      </c>
      <c r="AR37" s="292">
        <v>2.6915463755647488</v>
      </c>
      <c r="AS37" s="292">
        <v>2.752108919471314</v>
      </c>
      <c r="AT37" s="292">
        <v>2.8142666744011957</v>
      </c>
      <c r="AU37" s="292">
        <v>2.8780626279668042</v>
      </c>
      <c r="AV37" s="292">
        <v>2.9435409989455419</v>
      </c>
      <c r="AW37" s="292">
        <v>3.0107472711364736</v>
      </c>
      <c r="AX37" s="292">
        <v>3.0797282283512963</v>
      </c>
      <c r="AY37" s="292">
        <v>3.150531990555288</v>
      </c>
      <c r="AZ37" s="292">
        <v>3.2232080511767904</v>
      </c>
      <c r="BA37" s="292">
        <v>3.2978073156067342</v>
      </c>
      <c r="BB37" s="292">
        <v>3.374382140911973</v>
      </c>
      <c r="BC37" s="292">
        <v>3.4529863767884796</v>
      </c>
      <c r="BD37" s="292">
        <v>3.5336754077824253</v>
      </c>
      <c r="BE37" s="292">
        <v>3.6162499717650061</v>
      </c>
      <c r="BF37" s="292">
        <v>3.7007541296774358</v>
      </c>
      <c r="BG37" s="292">
        <v>3.7872329720724767</v>
      </c>
      <c r="BH37" s="292">
        <v>3.8757326431742976</v>
      </c>
      <c r="BI37" s="292">
        <v>3.9663003655005578</v>
      </c>
      <c r="BJ37" s="292">
        <v>4.0589844650598588</v>
      </c>
      <c r="BK37" s="292">
        <v>4.1538343971380067</v>
      </c>
      <c r="BL37" s="292">
        <v>4.2509007726868484</v>
      </c>
    </row>
    <row r="38" spans="1:64" hidden="1" x14ac:dyDescent="0.2">
      <c r="A38" s="135" t="str">
        <f t="shared" si="0"/>
        <v>Telecom Italia Digital Solutions S.P.A.-IoT</v>
      </c>
      <c r="B38" s="142" t="s">
        <v>229</v>
      </c>
      <c r="C38" s="143" t="s">
        <v>117</v>
      </c>
      <c r="D38" s="145" t="s">
        <v>145</v>
      </c>
      <c r="E38" s="144">
        <v>3</v>
      </c>
      <c r="F38" s="292">
        <v>0.99560300000000002</v>
      </c>
      <c r="G38" s="292">
        <v>1.2085649999999999</v>
      </c>
      <c r="H38" s="292">
        <v>1.4609920000000001</v>
      </c>
      <c r="I38" s="292">
        <v>1.6638790000000001</v>
      </c>
      <c r="J38" s="292">
        <v>1.8973530000000001</v>
      </c>
      <c r="K38" s="292">
        <v>2.083723</v>
      </c>
      <c r="L38" s="292">
        <v>2.236259</v>
      </c>
      <c r="M38" s="292">
        <v>2.4363090000000001</v>
      </c>
      <c r="N38" s="292">
        <v>2.7175790000000002</v>
      </c>
      <c r="O38" s="292">
        <v>2.9969939999999999</v>
      </c>
      <c r="P38" s="292">
        <v>3.3050579999999998</v>
      </c>
      <c r="Q38" s="292">
        <v>3.5991050000000002</v>
      </c>
      <c r="R38" s="292">
        <v>3.8855230000000001</v>
      </c>
      <c r="S38" s="292">
        <v>4.0326610000000001</v>
      </c>
      <c r="T38" s="292">
        <v>4.1669320000000001</v>
      </c>
      <c r="U38" s="292">
        <v>4.2434750000000001</v>
      </c>
      <c r="V38" s="292">
        <v>4.2987510000000002</v>
      </c>
      <c r="W38" s="292">
        <v>4.3841054967097195</v>
      </c>
      <c r="X38" s="292">
        <v>4.4720064910168249</v>
      </c>
      <c r="Y38" s="292">
        <v>4.5625274108339502</v>
      </c>
      <c r="Z38" s="292">
        <v>4.6557441304113718</v>
      </c>
      <c r="AA38" s="292">
        <v>4.7517350109184271</v>
      </c>
      <c r="AB38" s="292">
        <v>4.8505809471858168</v>
      </c>
      <c r="AC38" s="292">
        <v>4.9523654199799738</v>
      </c>
      <c r="AD38" s="292">
        <v>5.0571745533032759</v>
      </c>
      <c r="AE38" s="292">
        <v>5.165097176314295</v>
      </c>
      <c r="AF38" s="292">
        <v>5.2762248895458415</v>
      </c>
      <c r="AG38" s="292">
        <v>5.3906521351665004</v>
      </c>
      <c r="AH38" s="292">
        <v>5.5084762710887238</v>
      </c>
      <c r="AI38" s="292">
        <v>5.6297976487732502</v>
      </c>
      <c r="AJ38" s="292">
        <v>5.7547196946192232</v>
      </c>
      <c r="AK38" s="292">
        <v>5.8833489948620628</v>
      </c>
      <c r="AL38" s="292">
        <v>6.0157953839287188</v>
      </c>
      <c r="AM38" s="292">
        <v>6.1521720362234023</v>
      </c>
      <c r="AN38" s="292">
        <v>6.2925955613365803</v>
      </c>
      <c r="AO38" s="292">
        <v>6.43718610268688</v>
      </c>
      <c r="AP38" s="292">
        <v>6.5860674396202024</v>
      </c>
      <c r="AQ38" s="292">
        <v>6.7393670930030414</v>
      </c>
      <c r="AR38" s="292">
        <v>6.8972164343578708</v>
      </c>
      <c r="AS38" s="292">
        <v>7.0597507985984889</v>
      </c>
      <c r="AT38" s="292">
        <v>7.227109600431791</v>
      </c>
      <c r="AU38" s="292">
        <v>7.3994364545005364</v>
      </c>
      <c r="AV38" s="292">
        <v>7.5768792993486302</v>
      </c>
      <c r="AW38" s="292">
        <v>7.7595905252973134</v>
      </c>
      <c r="AX38" s="292">
        <v>7.9477271063268669</v>
      </c>
      <c r="AY38" s="292">
        <v>8.1414507360642396</v>
      </c>
      <c r="AZ38" s="292">
        <v>8.3409279679825747</v>
      </c>
      <c r="BA38" s="292">
        <v>8.5463303599241751</v>
      </c>
      <c r="BB38" s="292">
        <v>8.7578346230634967</v>
      </c>
      <c r="BC38" s="292">
        <v>8.9756227754320115</v>
      </c>
      <c r="BD38" s="292">
        <v>9.1998823001317334</v>
      </c>
      <c r="BE38" s="292">
        <v>9.4297450387450574</v>
      </c>
      <c r="BF38" s="292">
        <v>9.6653509898125289</v>
      </c>
      <c r="BG38" s="292">
        <v>9.9068436497942223</v>
      </c>
      <c r="BH38" s="292">
        <v>10.154370100466652</v>
      </c>
      <c r="BI38" s="292">
        <v>10.408081098503343</v>
      </c>
      <c r="BJ38" s="292">
        <v>10.668131167293604</v>
      </c>
      <c r="BK38" s="292">
        <v>10.934678691055419</v>
      </c>
      <c r="BL38" s="292">
        <v>11.207886011299806</v>
      </c>
    </row>
    <row r="39" spans="1:64" x14ac:dyDescent="0.2">
      <c r="A39" s="135" t="str">
        <f t="shared" si="0"/>
        <v>Telecom Personal S.A.-IoT</v>
      </c>
      <c r="B39" s="142" t="s">
        <v>230</v>
      </c>
      <c r="C39" s="143" t="s">
        <v>117</v>
      </c>
      <c r="D39" s="145" t="s">
        <v>146</v>
      </c>
      <c r="E39" s="144">
        <v>7</v>
      </c>
      <c r="F39" s="292">
        <v>5.2096999999999997E-2</v>
      </c>
      <c r="G39" s="292">
        <v>5.3887999999999998E-2</v>
      </c>
      <c r="H39" s="292">
        <v>5.6174000000000002E-2</v>
      </c>
      <c r="I39" s="292">
        <v>5.7854000000000003E-2</v>
      </c>
      <c r="J39" s="292">
        <v>5.9617999999999997E-2</v>
      </c>
      <c r="K39" s="292">
        <v>6.3100000000000003E-2</v>
      </c>
      <c r="L39" s="292">
        <v>6.5327999999999997E-2</v>
      </c>
      <c r="M39" s="292">
        <v>7.3731000000000005E-2</v>
      </c>
      <c r="N39" s="292">
        <v>7.7965000000000007E-2</v>
      </c>
      <c r="O39" s="292">
        <v>7.9265000000000002E-2</v>
      </c>
      <c r="P39" s="292">
        <v>8.0754999999999993E-2</v>
      </c>
      <c r="Q39" s="292">
        <v>8.2443000000000002E-2</v>
      </c>
      <c r="R39" s="292">
        <v>8.8896000000000003E-2</v>
      </c>
      <c r="S39" s="292">
        <v>9.1176999999999994E-2</v>
      </c>
      <c r="T39" s="292">
        <v>9.4898999999999997E-2</v>
      </c>
      <c r="U39" s="292">
        <v>0.106034</v>
      </c>
      <c r="V39" s="292">
        <v>0.10839600000000001</v>
      </c>
      <c r="W39" s="292">
        <v>0.11031350854737874</v>
      </c>
      <c r="X39" s="292">
        <v>0.11229410535606428</v>
      </c>
      <c r="Y39" s="292">
        <v>0.11433857074717667</v>
      </c>
      <c r="Z39" s="292">
        <v>0.11644791807872336</v>
      </c>
      <c r="AA39" s="292">
        <v>0.11862334926274712</v>
      </c>
      <c r="AB39" s="292">
        <v>0.12086622257565165</v>
      </c>
      <c r="AC39" s="292">
        <v>0.1231780292795899</v>
      </c>
      <c r="AD39" s="292">
        <v>0.12556037662316016</v>
      </c>
      <c r="AE39" s="292">
        <v>0.12801497550641502</v>
      </c>
      <c r="AF39" s="292">
        <v>0.13054363158891447</v>
      </c>
      <c r="AG39" s="292">
        <v>0.13314823896298444</v>
      </c>
      <c r="AH39" s="292">
        <v>0.13583077575557481</v>
      </c>
      <c r="AI39" s="292">
        <v>0.13859330119322807</v>
      </c>
      <c r="AJ39" s="292">
        <v>0.141437953787212</v>
      </c>
      <c r="AK39" s="292">
        <v>0.14436695038442929</v>
      </c>
      <c r="AL39" s="292">
        <v>0.14738258589428327</v>
      </c>
      <c r="AM39" s="292">
        <v>0.15048723354912269</v>
      </c>
      <c r="AN39" s="292">
        <v>0.15368334559102134</v>
      </c>
      <c r="AO39" s="292">
        <v>0.15697345430383383</v>
      </c>
      <c r="AP39" s="292">
        <v>0.16036017332911917</v>
      </c>
      <c r="AQ39" s="292">
        <v>0.16384619921933652</v>
      </c>
      <c r="AR39" s="292">
        <v>0.16743431319296054</v>
      </c>
      <c r="AS39" s="292">
        <v>0.17112738306472178</v>
      </c>
      <c r="AT39" s="292">
        <v>0.17492836533073058</v>
      </c>
      <c r="AU39" s="292">
        <v>0.17884030739328113</v>
      </c>
      <c r="AV39" s="292">
        <v>0.18286634991401468</v>
      </c>
      <c r="AW39" s="292">
        <v>0.1870097292871411</v>
      </c>
      <c r="AX39" s="292">
        <v>0.19127378022675481</v>
      </c>
      <c r="AY39" s="292">
        <v>0.19566193846412455</v>
      </c>
      <c r="AZ39" s="292">
        <v>0.20017774355227591</v>
      </c>
      <c r="BA39" s="292">
        <v>0.20482484177633167</v>
      </c>
      <c r="BB39" s="292">
        <v>0.20960698916897902</v>
      </c>
      <c r="BC39" s="292">
        <v>0.21452805463117527</v>
      </c>
      <c r="BD39" s="292">
        <v>0.21959202315878709</v>
      </c>
      <c r="BE39" s="292">
        <v>0.22477552746130131</v>
      </c>
      <c r="BF39" s="292">
        <v>0.2300813891995169</v>
      </c>
      <c r="BG39" s="292">
        <v>0.2355124966399805</v>
      </c>
      <c r="BH39" s="292">
        <v>0.24107180622722565</v>
      </c>
      <c r="BI39" s="292">
        <v>0.24676234419312487</v>
      </c>
      <c r="BJ39" s="292">
        <v>0.25258720820423081</v>
      </c>
      <c r="BK39" s="292">
        <v>0.25854956904800308</v>
      </c>
      <c r="BL39" s="292">
        <v>0.26465267235883888</v>
      </c>
    </row>
    <row r="40" spans="1:64" hidden="1" x14ac:dyDescent="0.2">
      <c r="A40" s="135" t="str">
        <f t="shared" si="0"/>
        <v>Telefonica - TMS-IoT</v>
      </c>
      <c r="B40" s="142" t="s">
        <v>231</v>
      </c>
      <c r="C40" s="143" t="s">
        <v>117</v>
      </c>
      <c r="D40" s="145" t="s">
        <v>146</v>
      </c>
      <c r="E40" s="144">
        <v>1</v>
      </c>
      <c r="F40" s="292">
        <v>1.8811000000000001E-2</v>
      </c>
      <c r="G40" s="292">
        <v>1.8374999999999999E-2</v>
      </c>
      <c r="H40" s="292">
        <v>1.8661000000000001E-2</v>
      </c>
      <c r="I40" s="292">
        <v>1.9332999999999999E-2</v>
      </c>
      <c r="J40" s="292">
        <v>1.9435000000000001E-2</v>
      </c>
      <c r="K40" s="292">
        <v>1.9415000000000002E-2</v>
      </c>
      <c r="L40" s="292">
        <v>2.137E-2</v>
      </c>
      <c r="M40" s="292">
        <v>2.2497E-2</v>
      </c>
      <c r="N40" s="292">
        <v>2.3708E-2</v>
      </c>
      <c r="O40" s="292">
        <v>2.4357E-2</v>
      </c>
      <c r="P40" s="292">
        <v>2.5475999999999999E-2</v>
      </c>
      <c r="Q40" s="292">
        <v>2.6328000000000001E-2</v>
      </c>
      <c r="R40" s="292">
        <v>2.6581E-2</v>
      </c>
      <c r="S40" s="292">
        <v>2.6988000000000002E-2</v>
      </c>
      <c r="T40" s="292">
        <v>2.6866999999999999E-2</v>
      </c>
      <c r="U40" s="292">
        <v>2.7400999999999998E-2</v>
      </c>
      <c r="V40" s="292">
        <v>2.8003E-2</v>
      </c>
      <c r="W40" s="292">
        <v>2.8461093086284198E-2</v>
      </c>
      <c r="X40" s="292">
        <v>2.8927820113000876E-2</v>
      </c>
      <c r="Y40" s="292">
        <v>2.9403358980294156E-2</v>
      </c>
      <c r="Z40" s="292">
        <v>2.9887891444430388E-2</v>
      </c>
      <c r="AA40" s="292">
        <v>3.0381603203631546E-2</v>
      </c>
      <c r="AB40" s="292">
        <v>3.0884683985844909E-2</v>
      </c>
      <c r="AC40" s="292">
        <v>3.1397327638493136E-2</v>
      </c>
      <c r="AD40" s="292">
        <v>3.1919732220249568E-2</v>
      </c>
      <c r="AE40" s="292">
        <v>3.2452100094884841E-2</v>
      </c>
      <c r="AF40" s="292">
        <v>3.2994638027231835E-2</v>
      </c>
      <c r="AG40" s="292">
        <v>3.3547557281317114E-2</v>
      </c>
      <c r="AH40" s="292">
        <v>3.4111073720707999E-2</v>
      </c>
      <c r="AI40" s="292">
        <v>3.4685407911125718E-2</v>
      </c>
      <c r="AJ40" s="292">
        <v>3.5270785225376022E-2</v>
      </c>
      <c r="AK40" s="292">
        <v>3.5867435950649992E-2</v>
      </c>
      <c r="AL40" s="292">
        <v>3.6475595398248906E-2</v>
      </c>
      <c r="AM40" s="292">
        <v>3.7095504015788205E-2</v>
      </c>
      <c r="AN40" s="292">
        <v>3.7727407501936906E-2</v>
      </c>
      <c r="AO40" s="292">
        <v>3.8371556923750161E-2</v>
      </c>
      <c r="AP40" s="292">
        <v>3.9028208836653866E-2</v>
      </c>
      <c r="AQ40" s="292">
        <v>3.9697625407141508E-2</v>
      </c>
      <c r="AR40" s="292">
        <v>4.0380074538245173E-2</v>
      </c>
      <c r="AS40" s="292">
        <v>4.1075829997843406E-2</v>
      </c>
      <c r="AT40" s="292">
        <v>4.1785171549870818E-2</v>
      </c>
      <c r="AU40" s="292">
        <v>4.2508385088495151E-2</v>
      </c>
      <c r="AV40" s="292">
        <v>4.3245762775329322E-2</v>
      </c>
      <c r="AW40" s="292">
        <v>4.3997603179747623E-2</v>
      </c>
      <c r="AX40" s="292">
        <v>4.4764211422376451E-2</v>
      </c>
      <c r="AY40" s="292">
        <v>4.5545899321831909E-2</v>
      </c>
      <c r="AZ40" s="292">
        <v>4.6342985544778115E-2</v>
      </c>
      <c r="BA40" s="292">
        <v>4.7155795759381655E-2</v>
      </c>
      <c r="BB40" s="292">
        <v>4.7984662792239612E-2</v>
      </c>
      <c r="BC40" s="292">
        <v>4.8829926788859973E-2</v>
      </c>
      <c r="BD40" s="292">
        <v>4.9691935377775429E-2</v>
      </c>
      <c r="BE40" s="292">
        <v>5.0569161249538287E-2</v>
      </c>
      <c r="BF40" s="292">
        <v>5.146187303917172E-2</v>
      </c>
      <c r="BG40" s="292">
        <v>5.237034412398938E-2</v>
      </c>
      <c r="BH40" s="292">
        <v>5.3294852707312421E-2</v>
      </c>
      <c r="BI40" s="292">
        <v>5.4235681903664366E-2</v>
      </c>
      <c r="BJ40" s="292">
        <v>5.5193119825469955E-2</v>
      </c>
      <c r="BK40" s="292">
        <v>5.6167459671284531E-2</v>
      </c>
      <c r="BL40" s="292">
        <v>5.7158999815580945E-2</v>
      </c>
    </row>
    <row r="41" spans="1:64" hidden="1" x14ac:dyDescent="0.2">
      <c r="A41" s="135" t="str">
        <f t="shared" si="0"/>
        <v>Telefonica ES-IoT</v>
      </c>
      <c r="B41" s="142" t="s">
        <v>232</v>
      </c>
      <c r="C41" s="143" t="s">
        <v>117</v>
      </c>
      <c r="D41" s="289" t="s">
        <v>146</v>
      </c>
      <c r="E41" s="144">
        <v>1</v>
      </c>
      <c r="F41" s="292">
        <v>0.38033899999999998</v>
      </c>
      <c r="G41" s="292">
        <v>0.39384999999999998</v>
      </c>
      <c r="H41" s="292">
        <v>0.405441</v>
      </c>
      <c r="I41" s="292">
        <v>0.414686</v>
      </c>
      <c r="J41" s="292">
        <v>0.42744399999999999</v>
      </c>
      <c r="K41" s="292">
        <v>0.44046000000000002</v>
      </c>
      <c r="L41" s="292">
        <v>0.45416099999999998</v>
      </c>
      <c r="M41" s="292">
        <v>0.468559</v>
      </c>
      <c r="N41" s="292">
        <v>0.48255900000000002</v>
      </c>
      <c r="O41" s="292">
        <v>0.49524600000000002</v>
      </c>
      <c r="P41" s="292">
        <v>0.504606</v>
      </c>
      <c r="Q41" s="292">
        <v>0.51744800000000002</v>
      </c>
      <c r="R41" s="292">
        <v>0.52679100000000001</v>
      </c>
      <c r="S41" s="292">
        <v>0.53808500000000004</v>
      </c>
      <c r="T41" s="292">
        <v>0.54871899999999996</v>
      </c>
      <c r="U41" s="292">
        <v>0.59434100000000001</v>
      </c>
      <c r="V41" s="292">
        <v>0.59964099999999998</v>
      </c>
      <c r="W41" s="292">
        <v>0.60914770457283618</v>
      </c>
      <c r="X41" s="292">
        <v>0.61898246280368918</v>
      </c>
      <c r="Y41" s="292">
        <v>0.6291493382411536</v>
      </c>
      <c r="Z41" s="292">
        <v>0.63965305198105993</v>
      </c>
      <c r="AA41" s="292">
        <v>0.65049893822754956</v>
      </c>
      <c r="AB41" s="292">
        <v>0.66169290900535205</v>
      </c>
      <c r="AC41" s="292">
        <v>0.67324142592060388</v>
      </c>
      <c r="AD41" s="292">
        <v>0.68515147747349014</v>
      </c>
      <c r="AE41" s="292">
        <v>0.69743056084134958</v>
      </c>
      <c r="AF41" s="292">
        <v>0.71008666733798742</v>
      </c>
      <c r="AG41" s="292">
        <v>0.72312827095542942</v>
      </c>
      <c r="AH41" s="292">
        <v>0.73656431953595403</v>
      </c>
      <c r="AI41" s="292">
        <v>0.75040422822366648</v>
      </c>
      <c r="AJ41" s="292">
        <v>0.76465787491861403</v>
      </c>
      <c r="AK41" s="292">
        <v>0.7793355975109908</v>
      </c>
      <c r="AL41" s="292">
        <v>0.79444819271404143</v>
      </c>
      <c r="AM41" s="292">
        <v>0.81000691634583244</v>
      </c>
      <c r="AN41" s="292">
        <v>0.82602348493472022</v>
      </c>
      <c r="AO41" s="292">
        <v>0.84251007854304005</v>
      </c>
      <c r="AP41" s="292">
        <v>0.85947934471951981</v>
      </c>
      <c r="AQ41" s="292">
        <v>0.87694440350411718</v>
      </c>
      <c r="AR41" s="292">
        <v>0.89491885342003152</v>
      </c>
      <c r="AS41" s="292">
        <v>0.9134167783970395</v>
      </c>
      <c r="AT41" s="292">
        <v>0.9324527555783475</v>
      </c>
      <c r="AU41" s="292">
        <v>0.95204186397016355</v>
      </c>
      <c r="AV41" s="292">
        <v>0.97219969389929528</v>
      </c>
      <c r="AW41" s="292">
        <v>0.99294235724947066</v>
      </c>
      <c r="AX41" s="292">
        <v>1.0142864984518547</v>
      </c>
      <c r="AY41" s="292">
        <v>1.0362493062094944</v>
      </c>
      <c r="AZ41" s="292">
        <v>1.0588485259392328</v>
      </c>
      <c r="BA41" s="292">
        <v>1.0821024729180735</v>
      </c>
      <c r="BB41" s="292">
        <v>1.1060300461240709</v>
      </c>
      <c r="BC41" s="292">
        <v>1.1306507427646437</v>
      </c>
      <c r="BD41" s="292">
        <v>1.1559846734877672</v>
      </c>
      <c r="BE41" s="292">
        <v>1.1818862490384303</v>
      </c>
      <c r="BF41" s="292">
        <v>1.2083681883528987</v>
      </c>
      <c r="BG41" s="292">
        <v>1.2354434953543385</v>
      </c>
      <c r="BH41" s="292">
        <v>1.2631254653383759</v>
      </c>
      <c r="BI41" s="292">
        <v>1.2914276915017355</v>
      </c>
      <c r="BJ41" s="292">
        <v>1.3203640716171632</v>
      </c>
      <c r="BK41" s="292">
        <v>1.3499488148579091</v>
      </c>
      <c r="BL41" s="292">
        <v>1.3801964487751248</v>
      </c>
    </row>
    <row r="42" spans="1:64" hidden="1" x14ac:dyDescent="0.2">
      <c r="A42" s="135" t="str">
        <f t="shared" si="0"/>
        <v>Telefonica USA-IoT</v>
      </c>
      <c r="B42" s="142" t="s">
        <v>153</v>
      </c>
      <c r="C42" s="143" t="s">
        <v>117</v>
      </c>
      <c r="D42" s="289" t="s">
        <v>146</v>
      </c>
      <c r="E42" s="144">
        <v>1</v>
      </c>
      <c r="F42" s="292">
        <v>0.23578399999999999</v>
      </c>
      <c r="G42" s="292">
        <v>0.242481</v>
      </c>
      <c r="H42" s="292">
        <v>0.24817</v>
      </c>
      <c r="I42" s="292">
        <v>0.251689</v>
      </c>
      <c r="J42" s="292">
        <v>0.25686399999999998</v>
      </c>
      <c r="K42" s="292">
        <v>0.25739499999999998</v>
      </c>
      <c r="L42" s="292">
        <v>0.263517</v>
      </c>
      <c r="M42" s="292">
        <v>0.26109399999999999</v>
      </c>
      <c r="N42" s="292">
        <v>0.26516699999999999</v>
      </c>
      <c r="O42" s="292">
        <v>0.26749000000000001</v>
      </c>
      <c r="P42" s="292">
        <v>0.27095599999999997</v>
      </c>
      <c r="Q42" s="292">
        <v>0.27755299999999999</v>
      </c>
      <c r="R42" s="292">
        <v>0.28258</v>
      </c>
      <c r="S42" s="292">
        <v>0.28728300000000001</v>
      </c>
      <c r="T42" s="292">
        <v>0.29153299999999999</v>
      </c>
      <c r="U42" s="292">
        <v>0.296068</v>
      </c>
      <c r="V42" s="292">
        <v>0.29990800000000001</v>
      </c>
      <c r="W42" s="292">
        <v>0.30365389399466253</v>
      </c>
      <c r="X42" s="292">
        <v>0.3075511498387839</v>
      </c>
      <c r="Y42" s="292">
        <v>0.31160260548836149</v>
      </c>
      <c r="Z42" s="292">
        <v>0.31581123811600131</v>
      </c>
      <c r="AA42" s="292">
        <v>0.32018016536683325</v>
      </c>
      <c r="AB42" s="292">
        <v>0.32471264680926659</v>
      </c>
      <c r="AC42" s="292">
        <v>0.32941208557675172</v>
      </c>
      <c r="AD42" s="292">
        <v>0.33428203019722924</v>
      </c>
      <c r="AE42" s="292">
        <v>0.3393261766074247</v>
      </c>
      <c r="AF42" s="292">
        <v>0.34454837034961699</v>
      </c>
      <c r="AG42" s="292">
        <v>0.3499526089489336</v>
      </c>
      <c r="AH42" s="292">
        <v>0.35554304446964724</v>
      </c>
      <c r="AI42" s="292">
        <v>0.36132398624934076</v>
      </c>
      <c r="AJ42" s="292">
        <v>0.36729990381018773</v>
      </c>
      <c r="AK42" s="292">
        <v>0.3734754299469496</v>
      </c>
      <c r="AL42" s="292">
        <v>0.37985536399164715</v>
      </c>
      <c r="AM42" s="292">
        <v>0.386444675255186</v>
      </c>
      <c r="AN42" s="292">
        <v>0.39324850664654304</v>
      </c>
      <c r="AO42" s="292">
        <v>0.40027217847042523</v>
      </c>
      <c r="AP42" s="292">
        <v>0.40752119240461593</v>
      </c>
      <c r="AQ42" s="292">
        <v>0.41500123565850727</v>
      </c>
      <c r="AR42" s="292">
        <v>0.42271818531460537</v>
      </c>
      <c r="AS42" s="292">
        <v>0.43067811285506713</v>
      </c>
      <c r="AT42" s="292">
        <v>0.43888728887559286</v>
      </c>
      <c r="AU42" s="292">
        <v>0.44735218798926901</v>
      </c>
      <c r="AV42" s="292">
        <v>0.45607949392320557</v>
      </c>
      <c r="AW42" s="292">
        <v>0.46507610481107314</v>
      </c>
      <c r="AX42" s="292">
        <v>0.47434913868489131</v>
      </c>
      <c r="AY42" s="292">
        <v>0.48390593916967173</v>
      </c>
      <c r="AZ42" s="292">
        <v>0.49375408138476024</v>
      </c>
      <c r="BA42" s="292">
        <v>0.50390137805597401</v>
      </c>
      <c r="BB42" s="292">
        <v>0.51435588584286585</v>
      </c>
      <c r="BC42" s="292">
        <v>0.52512591188569668</v>
      </c>
      <c r="BD42" s="292">
        <v>0.53622002057693618</v>
      </c>
      <c r="BE42" s="292">
        <v>0.54754850971840163</v>
      </c>
      <c r="BF42" s="292">
        <v>0.5591163309647933</v>
      </c>
      <c r="BG42" s="292">
        <v>0.57092854058228526</v>
      </c>
      <c r="BH42" s="292">
        <v>0.58299030165860655</v>
      </c>
      <c r="BI42" s="292">
        <v>0.59530688635981421</v>
      </c>
      <c r="BJ42" s="292">
        <v>0.6078836782347441</v>
      </c>
      <c r="BK42" s="292">
        <v>0.6207261745681466</v>
      </c>
      <c r="BL42" s="292">
        <v>0.63383998878353676</v>
      </c>
    </row>
    <row r="43" spans="1:64" x14ac:dyDescent="0.2">
      <c r="A43" s="135" t="str">
        <f t="shared" si="0"/>
        <v>Telefonica Vivo Brasil-IoT</v>
      </c>
      <c r="B43" s="142" t="s">
        <v>233</v>
      </c>
      <c r="C43" s="143" t="s">
        <v>117</v>
      </c>
      <c r="D43" s="145" t="s">
        <v>146</v>
      </c>
      <c r="E43" s="144">
        <v>7</v>
      </c>
      <c r="F43" s="292">
        <v>5.3579999999999999E-3</v>
      </c>
      <c r="G43" s="292">
        <v>0</v>
      </c>
      <c r="H43" s="292">
        <v>1.1587E-2</v>
      </c>
      <c r="I43" s="292">
        <v>0</v>
      </c>
      <c r="J43" s="292">
        <v>0</v>
      </c>
      <c r="K43" s="292">
        <v>0</v>
      </c>
      <c r="L43" s="292">
        <v>0</v>
      </c>
      <c r="M43" s="292">
        <v>0</v>
      </c>
      <c r="N43" s="292">
        <v>0</v>
      </c>
      <c r="O43" s="292">
        <v>0</v>
      </c>
      <c r="P43" s="292">
        <v>0</v>
      </c>
      <c r="Q43" s="292">
        <v>0</v>
      </c>
      <c r="R43" s="292">
        <v>0</v>
      </c>
      <c r="S43" s="292">
        <v>0</v>
      </c>
      <c r="T43" s="292">
        <v>0</v>
      </c>
      <c r="U43" s="292">
        <v>0</v>
      </c>
      <c r="V43" s="292">
        <v>0</v>
      </c>
      <c r="W43" s="292">
        <v>0</v>
      </c>
      <c r="X43" s="292">
        <v>0</v>
      </c>
      <c r="Y43" s="292">
        <v>0</v>
      </c>
      <c r="Z43" s="292">
        <v>0</v>
      </c>
      <c r="AA43" s="292">
        <v>0</v>
      </c>
      <c r="AB43" s="292">
        <v>0</v>
      </c>
      <c r="AC43" s="292">
        <v>0</v>
      </c>
      <c r="AD43" s="292">
        <v>0</v>
      </c>
      <c r="AE43" s="292">
        <v>0</v>
      </c>
      <c r="AF43" s="292">
        <v>0</v>
      </c>
      <c r="AG43" s="292">
        <v>0</v>
      </c>
      <c r="AH43" s="292">
        <v>0</v>
      </c>
      <c r="AI43" s="292">
        <v>0</v>
      </c>
      <c r="AJ43" s="292">
        <v>0</v>
      </c>
      <c r="AK43" s="292">
        <v>0</v>
      </c>
      <c r="AL43" s="292">
        <v>0</v>
      </c>
      <c r="AM43" s="292">
        <v>0</v>
      </c>
      <c r="AN43" s="292">
        <v>0</v>
      </c>
      <c r="AO43" s="292">
        <v>0</v>
      </c>
      <c r="AP43" s="292">
        <v>0</v>
      </c>
      <c r="AQ43" s="292">
        <v>0</v>
      </c>
      <c r="AR43" s="292">
        <v>0</v>
      </c>
      <c r="AS43" s="292">
        <v>0</v>
      </c>
      <c r="AT43" s="292">
        <v>0</v>
      </c>
      <c r="AU43" s="292">
        <v>0</v>
      </c>
      <c r="AV43" s="292">
        <v>0</v>
      </c>
      <c r="AW43" s="292">
        <v>0</v>
      </c>
      <c r="AX43" s="292">
        <v>0</v>
      </c>
      <c r="AY43" s="292">
        <v>0</v>
      </c>
      <c r="AZ43" s="292">
        <v>0</v>
      </c>
      <c r="BA43" s="292">
        <v>0</v>
      </c>
      <c r="BB43" s="292">
        <v>0</v>
      </c>
      <c r="BC43" s="292">
        <v>0</v>
      </c>
      <c r="BD43" s="292">
        <v>0</v>
      </c>
      <c r="BE43" s="292">
        <v>0</v>
      </c>
      <c r="BF43" s="292">
        <v>0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</row>
    <row r="44" spans="1:64" hidden="1" x14ac:dyDescent="0.2">
      <c r="A44" s="135" t="str">
        <f t="shared" si="0"/>
        <v>Telenor Connexion AB - EUR-IoT</v>
      </c>
      <c r="B44" s="142" t="s">
        <v>234</v>
      </c>
      <c r="C44" s="143" t="s">
        <v>117</v>
      </c>
      <c r="D44" s="145" t="s">
        <v>146</v>
      </c>
      <c r="E44" s="144">
        <v>3</v>
      </c>
      <c r="F44" s="292">
        <v>6.0994E-2</v>
      </c>
      <c r="G44" s="292">
        <v>6.2824000000000005E-2</v>
      </c>
      <c r="H44" s="292">
        <v>6.3605999999999996E-2</v>
      </c>
      <c r="I44" s="292">
        <v>6.4881999999999995E-2</v>
      </c>
      <c r="J44" s="292">
        <v>6.5197000000000005E-2</v>
      </c>
      <c r="K44" s="292">
        <v>6.8643999999999997E-2</v>
      </c>
      <c r="L44" s="292">
        <v>7.2272000000000003E-2</v>
      </c>
      <c r="M44" s="292">
        <v>7.2272000000000003E-2</v>
      </c>
      <c r="N44" s="292">
        <v>0.110115</v>
      </c>
      <c r="O44" s="292">
        <v>0.131523</v>
      </c>
      <c r="P44" s="292">
        <v>0.142509</v>
      </c>
      <c r="Q44" s="292">
        <v>0.149588</v>
      </c>
      <c r="R44" s="292">
        <v>0.155172</v>
      </c>
      <c r="S44" s="292">
        <v>0.15839600000000001</v>
      </c>
      <c r="T44" s="292">
        <v>0.16059699999999999</v>
      </c>
      <c r="U44" s="292">
        <v>0.161528</v>
      </c>
      <c r="V44" s="292">
        <v>0.162634</v>
      </c>
      <c r="W44" s="292">
        <v>0.16626831558940558</v>
      </c>
      <c r="X44" s="292">
        <v>0.16998396279233902</v>
      </c>
      <c r="Y44" s="292">
        <v>0.17378276520916541</v>
      </c>
      <c r="Z44" s="292">
        <v>0.17766658743294181</v>
      </c>
      <c r="AA44" s="292">
        <v>0.18163733597399687</v>
      </c>
      <c r="AB44" s="292">
        <v>0.1856969602054569</v>
      </c>
      <c r="AC44" s="292">
        <v>0.18984745333019443</v>
      </c>
      <c r="AD44" s="292">
        <v>0.19409085336968873</v>
      </c>
      <c r="AE44" s="292">
        <v>0.19842924417529664</v>
      </c>
      <c r="AF44" s="292">
        <v>0.20286475646244531</v>
      </c>
      <c r="AG44" s="292">
        <v>0.20739956886826902</v>
      </c>
      <c r="AH44" s="292">
        <v>0.21203590903322497</v>
      </c>
      <c r="AI44" s="292">
        <v>0.21677605470723491</v>
      </c>
      <c r="AJ44" s="292">
        <v>0.22162233488091168</v>
      </c>
      <c r="AK44" s="292">
        <v>0.22657713094244383</v>
      </c>
      <c r="AL44" s="292">
        <v>0.23164287786072293</v>
      </c>
      <c r="AM44" s="292">
        <v>0.23682206539531309</v>
      </c>
      <c r="AN44" s="292">
        <v>0.24211723933387511</v>
      </c>
      <c r="AO44" s="292">
        <v>0.24753100275767245</v>
      </c>
      <c r="AP44" s="292">
        <v>0.25306601733579992</v>
      </c>
      <c r="AQ44" s="292">
        <v>0.25872500464879111</v>
      </c>
      <c r="AR44" s="292">
        <v>0.26451074754227633</v>
      </c>
      <c r="AS44" s="292">
        <v>0.27042609151137642</v>
      </c>
      <c r="AT44" s="292">
        <v>0.27647394611653625</v>
      </c>
      <c r="AU44" s="292">
        <v>0.28265728643151522</v>
      </c>
      <c r="AV44" s="292">
        <v>0.28897915452427092</v>
      </c>
      <c r="AW44" s="292">
        <v>0.29544266097148719</v>
      </c>
      <c r="AX44" s="292">
        <v>0.30205098640751671</v>
      </c>
      <c r="AY44" s="292">
        <v>0.30880738310852468</v>
      </c>
      <c r="AZ44" s="292">
        <v>0.31571517661263937</v>
      </c>
      <c r="BA44" s="292">
        <v>0.32277776737693342</v>
      </c>
      <c r="BB44" s="292">
        <v>0.329998632472078</v>
      </c>
      <c r="BC44" s="292">
        <v>0.337381327315534</v>
      </c>
      <c r="BD44" s="292">
        <v>0.34492948744416008</v>
      </c>
      <c r="BE44" s="292">
        <v>0.35264652094162591</v>
      </c>
      <c r="BF44" s="292">
        <v>0.36053620597561958</v>
      </c>
      <c r="BG44" s="292">
        <v>0.3686024052419653</v>
      </c>
      <c r="BH44" s="292">
        <v>0.37684906785575301</v>
      </c>
      <c r="BI44" s="292">
        <v>0.38528023128477823</v>
      </c>
      <c r="BJ44" s="292">
        <v>0.39390002332623808</v>
      </c>
      <c r="BK44" s="292">
        <v>0.40271266412765183</v>
      </c>
      <c r="BL44" s="292">
        <v>0.41172246825299469</v>
      </c>
    </row>
    <row r="45" spans="1:64" hidden="1" x14ac:dyDescent="0.2">
      <c r="A45" s="135" t="str">
        <f t="shared" si="0"/>
        <v>Telenor Norway-IoT</v>
      </c>
      <c r="B45" s="142" t="s">
        <v>235</v>
      </c>
      <c r="C45" s="143" t="s">
        <v>117</v>
      </c>
      <c r="D45" s="145" t="s">
        <v>438</v>
      </c>
      <c r="E45" s="144">
        <v>3</v>
      </c>
      <c r="F45" s="292">
        <v>0</v>
      </c>
      <c r="G45" s="292">
        <v>0</v>
      </c>
      <c r="H45" s="292">
        <v>6.0000000000000002E-6</v>
      </c>
      <c r="I45" s="292">
        <v>2.2000000000000001E-4</v>
      </c>
      <c r="J45" s="292">
        <v>5.4299999999999997E-4</v>
      </c>
      <c r="K45" s="292">
        <v>9.4799999999999995E-4</v>
      </c>
      <c r="L45" s="292">
        <v>1.1490000000000001E-3</v>
      </c>
      <c r="M45" s="292">
        <v>0.19150500000000001</v>
      </c>
      <c r="N45" s="292">
        <v>0.41970499999999999</v>
      </c>
      <c r="O45" s="292">
        <v>0.423211</v>
      </c>
      <c r="P45" s="292">
        <v>0.42549100000000001</v>
      </c>
      <c r="Q45" s="292">
        <v>0.42765300000000001</v>
      </c>
      <c r="R45" s="292">
        <v>0.42813600000000002</v>
      </c>
      <c r="S45" s="292">
        <v>0.43127700000000002</v>
      </c>
      <c r="T45" s="292">
        <v>0.42199199999999998</v>
      </c>
      <c r="U45" s="292">
        <v>0.42890800000000001</v>
      </c>
      <c r="V45" s="292">
        <v>0.43304900000000002</v>
      </c>
      <c r="W45" s="292">
        <v>0.43345768249776284</v>
      </c>
      <c r="X45" s="292">
        <v>0.43387523283016682</v>
      </c>
      <c r="Y45" s="292">
        <v>0.43430190564105375</v>
      </c>
      <c r="Z45" s="292">
        <v>0.43473796317669677</v>
      </c>
      <c r="AA45" s="292">
        <v>0.43518367551351017</v>
      </c>
      <c r="AB45" s="292">
        <v>0.43563932079258699</v>
      </c>
      <c r="AC45" s="292">
        <v>0.43610518546126897</v>
      </c>
      <c r="AD45" s="292">
        <v>0.43658156452195906</v>
      </c>
      <c r="AE45" s="292">
        <v>0.43706876178839399</v>
      </c>
      <c r="AF45" s="292">
        <v>0.43756709014960171</v>
      </c>
      <c r="AG45" s="292">
        <v>0.43807687184177235</v>
      </c>
      <c r="AH45" s="292">
        <v>0.43859843872828114</v>
      </c>
      <c r="AI45" s="292">
        <v>0.43913213258810874</v>
      </c>
      <c r="AJ45" s="292">
        <v>0.43967830541290803</v>
      </c>
      <c r="AK45" s="292">
        <v>0.44023731971298063</v>
      </c>
      <c r="AL45" s="292">
        <v>0.44080954883242596</v>
      </c>
      <c r="AM45" s="292">
        <v>0.44139537727374173</v>
      </c>
      <c r="AN45" s="292">
        <v>0.44199520103215767</v>
      </c>
      <c r="AO45" s="292">
        <v>0.44260942793999447</v>
      </c>
      <c r="AP45" s="292">
        <v>0.44323847802134825</v>
      </c>
      <c r="AQ45" s="292">
        <v>0.44388278385741176</v>
      </c>
      <c r="AR45" s="292">
        <v>0.44454279096275001</v>
      </c>
      <c r="AS45" s="292">
        <v>0.44521895817285928</v>
      </c>
      <c r="AT45" s="292">
        <v>0.44591175804334771</v>
      </c>
      <c r="AU45" s="292">
        <v>0.4466216772610872</v>
      </c>
      <c r="AV45" s="292">
        <v>0.44734921706769426</v>
      </c>
      <c r="AW45" s="292">
        <v>0.44809489369570971</v>
      </c>
      <c r="AX45" s="292">
        <v>0.44885923881785988</v>
      </c>
      <c r="AY45" s="292">
        <v>0.4496428000097899</v>
      </c>
      <c r="AZ45" s="292">
        <v>0.4504461412266727</v>
      </c>
      <c r="BA45" s="292">
        <v>0.45126984329411324</v>
      </c>
      <c r="BB45" s="292">
        <v>0.45211450441377221</v>
      </c>
      <c r="BC45" s="292">
        <v>0.45298074068415428</v>
      </c>
      <c r="BD45" s="292">
        <v>0.45386918663701498</v>
      </c>
      <c r="BE45" s="292">
        <v>0.45475937512800202</v>
      </c>
      <c r="BF45" s="292">
        <v>0.45565130957481248</v>
      </c>
      <c r="BG45" s="292">
        <v>0.45654499340184668</v>
      </c>
      <c r="BH45" s="292">
        <v>0.45744043004022134</v>
      </c>
      <c r="BI45" s="292">
        <v>0.45833762292778268</v>
      </c>
      <c r="BJ45" s="292">
        <v>0.45923657550911973</v>
      </c>
      <c r="BK45" s="292">
        <v>0.46013729123557745</v>
      </c>
      <c r="BL45" s="292">
        <v>0.46103977356527009</v>
      </c>
    </row>
    <row r="46" spans="1:64" x14ac:dyDescent="0.2">
      <c r="A46" s="135" t="str">
        <f t="shared" si="0"/>
        <v>Telkomsel-IoT</v>
      </c>
      <c r="B46" s="142" t="s">
        <v>151</v>
      </c>
      <c r="C46" s="143" t="s">
        <v>117</v>
      </c>
      <c r="D46" s="289" t="s">
        <v>145</v>
      </c>
      <c r="E46" s="144">
        <v>7</v>
      </c>
      <c r="F46" s="292">
        <v>0.247252</v>
      </c>
      <c r="G46" s="292">
        <v>0.251859</v>
      </c>
      <c r="H46" s="292">
        <v>0.26409199999999999</v>
      </c>
      <c r="I46" s="292">
        <v>0.27767900000000001</v>
      </c>
      <c r="J46" s="292">
        <v>0.30646899999999999</v>
      </c>
      <c r="K46" s="292">
        <v>0.33881499999999998</v>
      </c>
      <c r="L46" s="292">
        <v>0.39569599999999999</v>
      </c>
      <c r="M46" s="292">
        <v>0.43579000000000001</v>
      </c>
      <c r="N46" s="292">
        <v>0.48614800000000002</v>
      </c>
      <c r="O46" s="292">
        <v>0.44503100000000001</v>
      </c>
      <c r="P46" s="292">
        <v>0.47801100000000002</v>
      </c>
      <c r="Q46" s="292">
        <v>0.54474299999999998</v>
      </c>
      <c r="R46" s="292">
        <v>0.59496700000000002</v>
      </c>
      <c r="S46" s="292">
        <v>0.59892800000000002</v>
      </c>
      <c r="T46" s="292">
        <v>0.61587700000000001</v>
      </c>
      <c r="U46" s="292">
        <v>0.67223900000000003</v>
      </c>
      <c r="V46" s="292">
        <v>0.71123999999999998</v>
      </c>
      <c r="W46" s="292">
        <v>0.72355392716910594</v>
      </c>
      <c r="X46" s="292">
        <v>0.73633230261780447</v>
      </c>
      <c r="Y46" s="292">
        <v>0.74956489752057454</v>
      </c>
      <c r="Z46" s="292">
        <v>0.7632470271023728</v>
      </c>
      <c r="AA46" s="292">
        <v>0.77737744221211524</v>
      </c>
      <c r="AB46" s="292">
        <v>0.7919571844990988</v>
      </c>
      <c r="AC46" s="292">
        <v>0.80698894080945138</v>
      </c>
      <c r="AD46" s="292">
        <v>0.8224766612352622</v>
      </c>
      <c r="AE46" s="292">
        <v>0.83842532032895445</v>
      </c>
      <c r="AF46" s="292">
        <v>0.85484075907229928</v>
      </c>
      <c r="AG46" s="292">
        <v>0.87172957465700529</v>
      </c>
      <c r="AH46" s="292">
        <v>0.88909904021066211</v>
      </c>
      <c r="AI46" s="292">
        <v>0.90695704441461333</v>
      </c>
      <c r="AJ46" s="292">
        <v>0.92531204508638021</v>
      </c>
      <c r="AK46" s="292">
        <v>0.94417303303804512</v>
      </c>
      <c r="AL46" s="292">
        <v>0.96354950378231874</v>
      </c>
      <c r="AM46" s="292">
        <v>0.98345143540108171</v>
      </c>
      <c r="AN46" s="292">
        <v>1.0038892713533485</v>
      </c>
      <c r="AO46" s="292">
        <v>1.0248739073034301</v>
      </c>
      <c r="AP46" s="292">
        <v>1.0464166812604898</v>
      </c>
      <c r="AQ46" s="292">
        <v>1.0685293664729123</v>
      </c>
      <c r="AR46" s="292">
        <v>1.0912241666349749</v>
      </c>
      <c r="AS46" s="292">
        <v>1.1145137130508627</v>
      </c>
      <c r="AT46" s="292">
        <v>1.1384110634695777</v>
      </c>
      <c r="AU46" s="292">
        <v>1.162929702358491</v>
      </c>
      <c r="AV46" s="292">
        <v>1.1880835424266356</v>
      </c>
      <c r="AW46" s="292">
        <v>1.2138869272435846</v>
      </c>
      <c r="AX46" s="292">
        <v>1.2403546348279031</v>
      </c>
      <c r="AY46" s="292">
        <v>1.2675018821019319</v>
      </c>
      <c r="AZ46" s="292">
        <v>1.2953443301282039</v>
      </c>
      <c r="BA46" s="292">
        <v>1.3238980900579249</v>
      </c>
      <c r="BB46" s="292">
        <v>1.3531797297343315</v>
      </c>
      <c r="BC46" s="292">
        <v>1.3832062809039727</v>
      </c>
      <c r="BD46" s="292">
        <v>1.4139952469972612</v>
      </c>
      <c r="BE46" s="292">
        <v>1.4454695486375184</v>
      </c>
      <c r="BF46" s="292">
        <v>1.4776444407966232</v>
      </c>
      <c r="BG46" s="292">
        <v>1.5105355180088311</v>
      </c>
      <c r="BH46" s="292">
        <v>1.5441587219291368</v>
      </c>
      <c r="BI46" s="292">
        <v>1.5785303490598792</v>
      </c>
      <c r="BJ46" s="292">
        <v>1.6136670586493334</v>
      </c>
      <c r="BK46" s="292">
        <v>1.6495858807661195</v>
      </c>
      <c r="BL46" s="292">
        <v>1.6863042245533406</v>
      </c>
    </row>
    <row r="47" spans="1:64" hidden="1" x14ac:dyDescent="0.2">
      <c r="A47" s="135" t="str">
        <f t="shared" si="0"/>
        <v>Telstra -IoT</v>
      </c>
      <c r="B47" s="142" t="s">
        <v>236</v>
      </c>
      <c r="C47" s="143" t="s">
        <v>117</v>
      </c>
      <c r="D47" s="289" t="s">
        <v>146</v>
      </c>
      <c r="E47" s="144">
        <v>10</v>
      </c>
      <c r="F47" s="292">
        <v>1.4379109999999999</v>
      </c>
      <c r="G47" s="292">
        <v>1.4878439999999999</v>
      </c>
      <c r="H47" s="292">
        <v>1.52023</v>
      </c>
      <c r="I47" s="292">
        <v>1.5361610000000001</v>
      </c>
      <c r="J47" s="292">
        <v>1.554017</v>
      </c>
      <c r="K47" s="292">
        <v>1.6015969999999999</v>
      </c>
      <c r="L47" s="292">
        <v>1.644379</v>
      </c>
      <c r="M47" s="292">
        <v>1.6771750000000001</v>
      </c>
      <c r="N47" s="292">
        <v>1.755493</v>
      </c>
      <c r="O47" s="292">
        <v>1.772462</v>
      </c>
      <c r="P47" s="292">
        <v>1.8214109999999999</v>
      </c>
      <c r="Q47" s="292">
        <v>1.8614729999999999</v>
      </c>
      <c r="R47" s="292">
        <v>1.8966499999999999</v>
      </c>
      <c r="S47" s="292">
        <v>1.935144</v>
      </c>
      <c r="T47" s="292">
        <v>2.0514999999999999</v>
      </c>
      <c r="U47" s="292">
        <v>2.0321609999999999</v>
      </c>
      <c r="V47" s="292">
        <v>2.079088</v>
      </c>
      <c r="W47" s="292">
        <v>2.1061847712066593</v>
      </c>
      <c r="X47" s="292">
        <v>2.1340544955435372</v>
      </c>
      <c r="Y47" s="292">
        <v>2.1627127658310128</v>
      </c>
      <c r="Z47" s="292">
        <v>2.1921759386893602</v>
      </c>
      <c r="AA47" s="292">
        <v>2.2344611336944462</v>
      </c>
      <c r="AB47" s="292">
        <v>2.2568057450313908</v>
      </c>
      <c r="AC47" s="292">
        <v>2.2793738024817047</v>
      </c>
      <c r="AD47" s="292">
        <v>2.3021675405065216</v>
      </c>
      <c r="AE47" s="292">
        <v>2.3251892159115868</v>
      </c>
      <c r="AF47" s="292">
        <v>2.3484411080707028</v>
      </c>
      <c r="AG47" s="292">
        <v>2.3719255191514099</v>
      </c>
      <c r="AH47" s="292">
        <v>2.3956447743429239</v>
      </c>
      <c r="AI47" s="292">
        <v>2.419601222086353</v>
      </c>
      <c r="AJ47" s="292">
        <v>2.4437972343072167</v>
      </c>
      <c r="AK47" s="292">
        <v>2.4682352066502888</v>
      </c>
      <c r="AL47" s="292">
        <v>2.4929175587167918</v>
      </c>
      <c r="AM47" s="292">
        <v>2.5178467343039599</v>
      </c>
      <c r="AN47" s="292">
        <v>2.5430252016469996</v>
      </c>
      <c r="AO47" s="292">
        <v>2.5684554536634696</v>
      </c>
      <c r="AP47" s="292">
        <v>2.5941400082001045</v>
      </c>
      <c r="AQ47" s="292">
        <v>2.6200814082821053</v>
      </c>
      <c r="AR47" s="292">
        <v>2.6462822223649263</v>
      </c>
      <c r="AS47" s="292">
        <v>2.6727450445885754</v>
      </c>
      <c r="AT47" s="292">
        <v>2.6994724950344611</v>
      </c>
      <c r="AU47" s="292">
        <v>2.7264672199848059</v>
      </c>
      <c r="AV47" s="292">
        <v>2.7537318921846539</v>
      </c>
      <c r="AW47" s="292">
        <v>2.7812692111065003</v>
      </c>
      <c r="AX47" s="292">
        <v>2.8090819032175651</v>
      </c>
      <c r="AY47" s="292">
        <v>2.8371727222497407</v>
      </c>
      <c r="AZ47" s="292">
        <v>2.865544449472238</v>
      </c>
      <c r="BA47" s="292">
        <v>2.8941998939669604</v>
      </c>
      <c r="BB47" s="292">
        <v>2.9231418929066302</v>
      </c>
      <c r="BC47" s="292">
        <v>2.9523733118356965</v>
      </c>
      <c r="BD47" s="292">
        <v>2.9818970449540534</v>
      </c>
      <c r="BE47" s="292">
        <v>3.0117160154035938</v>
      </c>
      <c r="BF47" s="292">
        <v>3.0418331755576298</v>
      </c>
      <c r="BG47" s="292">
        <v>3.0722515073132062</v>
      </c>
      <c r="BH47" s="292">
        <v>3.1029740223863382</v>
      </c>
      <c r="BI47" s="292">
        <v>3.1340037626102015</v>
      </c>
      <c r="BJ47" s="292">
        <v>3.1653438002363035</v>
      </c>
      <c r="BK47" s="292">
        <v>3.1969972382386667</v>
      </c>
      <c r="BL47" s="292">
        <v>3.2289672106210534</v>
      </c>
    </row>
    <row r="48" spans="1:64" x14ac:dyDescent="0.2">
      <c r="A48" s="135" t="str">
        <f t="shared" si="0"/>
        <v>Telus-IoT</v>
      </c>
      <c r="B48" s="142" t="s">
        <v>149</v>
      </c>
      <c r="C48" s="143" t="s">
        <v>117</v>
      </c>
      <c r="D48" s="289" t="s">
        <v>145</v>
      </c>
      <c r="E48" s="144">
        <v>7</v>
      </c>
      <c r="F48" s="292">
        <v>9.6063999999999997E-2</v>
      </c>
      <c r="G48" s="292">
        <v>0.104037</v>
      </c>
      <c r="H48" s="292">
        <v>0.11655</v>
      </c>
      <c r="I48" s="292">
        <v>0.12700400000000001</v>
      </c>
      <c r="J48" s="292">
        <v>0.12933800000000001</v>
      </c>
      <c r="K48" s="292">
        <v>0.135709</v>
      </c>
      <c r="L48" s="292">
        <v>0.14593100000000001</v>
      </c>
      <c r="M48" s="292">
        <v>0.15407899999999999</v>
      </c>
      <c r="N48" s="292">
        <v>0.16792299999999999</v>
      </c>
      <c r="O48" s="292">
        <v>0.18120600000000001</v>
      </c>
      <c r="P48" s="292">
        <v>0.19336200000000001</v>
      </c>
      <c r="Q48" s="292">
        <v>0.20938399999999999</v>
      </c>
      <c r="R48" s="292">
        <v>0.227987</v>
      </c>
      <c r="S48" s="292">
        <v>0.24444399999999999</v>
      </c>
      <c r="T48" s="292">
        <v>0.26285900000000001</v>
      </c>
      <c r="U48" s="292">
        <v>0.27825499999999997</v>
      </c>
      <c r="V48" s="292">
        <v>0.29483399999999998</v>
      </c>
      <c r="W48" s="292">
        <v>0.30218870242916002</v>
      </c>
      <c r="X48" s="292">
        <v>0.30976725452436343</v>
      </c>
      <c r="Y48" s="292">
        <v>0.31757563365092173</v>
      </c>
      <c r="Z48" s="292">
        <v>0.32562005222663709</v>
      </c>
      <c r="AA48" s="292">
        <v>0.33390695863303954</v>
      </c>
      <c r="AB48" s="292">
        <v>0.34244303889263583</v>
      </c>
      <c r="AC48" s="292">
        <v>0.3512352190357958</v>
      </c>
      <c r="AD48" s="292">
        <v>0.36029066809322935</v>
      </c>
      <c r="AE48" s="292">
        <v>0.36961680166039068</v>
      </c>
      <c r="AF48" s="292">
        <v>0.37922128598889809</v>
      </c>
      <c r="AG48" s="292">
        <v>0.38911204256746118</v>
      </c>
      <c r="AH48" s="292">
        <v>0.39929725316109543</v>
      </c>
      <c r="AI48" s="292">
        <v>0.40978536528275128</v>
      </c>
      <c r="AJ48" s="292">
        <v>0.42058509807606914</v>
      </c>
      <c r="AK48" s="292">
        <v>0.43170544859190269</v>
      </c>
      <c r="AL48" s="292">
        <v>0.44315569844461816</v>
      </c>
      <c r="AM48" s="292">
        <v>0.45494542083711659</v>
      </c>
      <c r="AN48" s="292">
        <v>0.46708448794607671</v>
      </c>
      <c r="AO48" s="292">
        <v>0.47958307866110506</v>
      </c>
      <c r="AP48" s="292">
        <v>0.49245168667345179</v>
      </c>
      <c r="AQ48" s="292">
        <v>0.50570112891165453</v>
      </c>
      <c r="AR48" s="292">
        <v>0.51934255432297682</v>
      </c>
      <c r="AS48" s="292">
        <v>0.53338745300088641</v>
      </c>
      <c r="AT48" s="292">
        <v>0.54784766566000609</v>
      </c>
      <c r="AU48" s="292">
        <v>0.56273539346107515</v>
      </c>
      <c r="AV48" s="292">
        <v>0.57806320818944146</v>
      </c>
      <c r="AW48" s="292">
        <v>0.59384406279152357</v>
      </c>
      <c r="AX48" s="292">
        <v>0.61009130227449859</v>
      </c>
      <c r="AY48" s="292">
        <v>0.62681867497525712</v>
      </c>
      <c r="AZ48" s="292">
        <v>0.64404034420537237</v>
      </c>
      <c r="BA48" s="292">
        <v>0.6617709002795179</v>
      </c>
      <c r="BB48" s="292">
        <v>0.68002537293541299</v>
      </c>
      <c r="BC48" s="292">
        <v>0.69881924415396279</v>
      </c>
      <c r="BD48" s="292">
        <v>0.71816846138886326</v>
      </c>
      <c r="BE48" s="292">
        <v>0.73805342833405785</v>
      </c>
      <c r="BF48" s="292">
        <v>0.75848897906518864</v>
      </c>
      <c r="BG48" s="292">
        <v>0.77949035839036485</v>
      </c>
      <c r="BH48" s="292">
        <v>0.80107323322270518</v>
      </c>
      <c r="BI48" s="292">
        <v>0.82325370426776889</v>
      </c>
      <c r="BJ48" s="292">
        <v>0.84604831803459313</v>
      </c>
      <c r="BK48" s="292">
        <v>0.86947407917929742</v>
      </c>
      <c r="BL48" s="292">
        <v>0.89354846319046355</v>
      </c>
    </row>
    <row r="49" spans="1:64" x14ac:dyDescent="0.2">
      <c r="A49" s="135" t="str">
        <f t="shared" si="0"/>
        <v>True Move H Universal Communication Co., Ltd.-IoT</v>
      </c>
      <c r="B49" s="142" t="s">
        <v>237</v>
      </c>
      <c r="C49" s="143" t="s">
        <v>117</v>
      </c>
      <c r="D49" s="145" t="s">
        <v>146</v>
      </c>
      <c r="E49" s="144">
        <v>7</v>
      </c>
      <c r="F49" s="292">
        <v>3.2820000000000002E-2</v>
      </c>
      <c r="G49" s="292">
        <v>3.6308E-2</v>
      </c>
      <c r="H49" s="292">
        <v>4.0984E-2</v>
      </c>
      <c r="I49" s="292">
        <v>4.5442000000000003E-2</v>
      </c>
      <c r="J49" s="292">
        <v>5.0181000000000003E-2</v>
      </c>
      <c r="K49" s="292">
        <v>5.7931000000000003E-2</v>
      </c>
      <c r="L49" s="292">
        <v>6.3242000000000007E-2</v>
      </c>
      <c r="M49" s="292">
        <v>6.8876999999999994E-2</v>
      </c>
      <c r="N49" s="292">
        <v>7.6442999999999997E-2</v>
      </c>
      <c r="O49" s="292">
        <v>9.1012999999999997E-2</v>
      </c>
      <c r="P49" s="292">
        <v>0.108318</v>
      </c>
      <c r="Q49" s="292">
        <v>0.121269</v>
      </c>
      <c r="R49" s="292">
        <v>0.13224900000000001</v>
      </c>
      <c r="S49" s="292">
        <v>0.14147000000000001</v>
      </c>
      <c r="T49" s="292">
        <v>0.148641</v>
      </c>
      <c r="U49" s="292">
        <v>0.15561</v>
      </c>
      <c r="V49" s="292">
        <v>0.16060099999999999</v>
      </c>
      <c r="W49" s="292">
        <v>0.16394918860387331</v>
      </c>
      <c r="X49" s="292">
        <v>0.16738996122452163</v>
      </c>
      <c r="Y49" s="292">
        <v>0.17092503340846188</v>
      </c>
      <c r="Z49" s="292">
        <v>0.17455620249036538</v>
      </c>
      <c r="AA49" s="292">
        <v>0.17828534590779418</v>
      </c>
      <c r="AB49" s="292">
        <v>0.18211441994853678</v>
      </c>
      <c r="AC49" s="292">
        <v>0.18604545886934551</v>
      </c>
      <c r="AD49" s="292">
        <v>0.19008057433510353</v>
      </c>
      <c r="AE49" s="292">
        <v>0.1942219551359472</v>
      </c>
      <c r="AF49" s="292">
        <v>0.19847186714696088</v>
      </c>
      <c r="AG49" s="292">
        <v>0.20283265350095561</v>
      </c>
      <c r="AH49" s="292">
        <v>0.20730673494976468</v>
      </c>
      <c r="AI49" s="292">
        <v>0.21189661039359045</v>
      </c>
      <c r="AJ49" s="292">
        <v>0.21660485756136377</v>
      </c>
      <c r="AK49" s="292">
        <v>0.22143413382793009</v>
      </c>
      <c r="AL49" s="292">
        <v>0.22638717715627849</v>
      </c>
      <c r="AM49" s="292">
        <v>0.23146680715502377</v>
      </c>
      <c r="AN49" s="292">
        <v>0.23667592624303557</v>
      </c>
      <c r="AO49" s="292">
        <v>0.24201752091451323</v>
      </c>
      <c r="AP49" s="292">
        <v>0.24749466309899443</v>
      </c>
      <c r="AQ49" s="292">
        <v>0.25311051161177783</v>
      </c>
      <c r="AR49" s="292">
        <v>0.25886831369109059</v>
      </c>
      <c r="AS49" s="292">
        <v>0.26477140661903797</v>
      </c>
      <c r="AT49" s="292">
        <v>0.2708232194239838</v>
      </c>
      <c r="AU49" s="292">
        <v>0.27702727466252364</v>
      </c>
      <c r="AV49" s="292">
        <v>0.28338719027965537</v>
      </c>
      <c r="AW49" s="292">
        <v>0.28990668154613392</v>
      </c>
      <c r="AX49" s="292">
        <v>0.29658956307231693</v>
      </c>
      <c r="AY49" s="292">
        <v>0.30343975089810354</v>
      </c>
      <c r="AZ49" s="292">
        <v>0.31046126465880403</v>
      </c>
      <c r="BA49" s="292">
        <v>0.31765822982700875</v>
      </c>
      <c r="BB49" s="292">
        <v>0.32503488003070352</v>
      </c>
      <c r="BC49" s="292">
        <v>0.33259555944806651</v>
      </c>
      <c r="BD49" s="292">
        <v>0.34034472527952003</v>
      </c>
      <c r="BE49" s="292">
        <v>0.34827443943574077</v>
      </c>
      <c r="BF49" s="292">
        <v>0.35638890852403143</v>
      </c>
      <c r="BG49" s="292">
        <v>0.36469243716171512</v>
      </c>
      <c r="BH49" s="292">
        <v>0.37318943025967727</v>
      </c>
      <c r="BI49" s="292">
        <v>0.38188439535911201</v>
      </c>
      <c r="BJ49" s="292">
        <v>0.39078194502271241</v>
      </c>
      <c r="BK49" s="292">
        <v>0.39988679928157334</v>
      </c>
      <c r="BL49" s="292">
        <v>0.4092037881391048</v>
      </c>
    </row>
    <row r="50" spans="1:64" hidden="1" x14ac:dyDescent="0.2">
      <c r="A50" s="135" t="str">
        <f t="shared" si="0"/>
        <v>Vimpelcom-IoT</v>
      </c>
      <c r="B50" s="142" t="s">
        <v>238</v>
      </c>
      <c r="C50" s="143" t="s">
        <v>117</v>
      </c>
      <c r="D50" s="289" t="s">
        <v>145</v>
      </c>
      <c r="E50" s="144">
        <v>10</v>
      </c>
      <c r="F50" s="292">
        <v>0.947685</v>
      </c>
      <c r="G50" s="292">
        <v>0.97399199999999997</v>
      </c>
      <c r="H50" s="292">
        <v>0.99847399999999997</v>
      </c>
      <c r="I50" s="292">
        <v>1.0118229999999999</v>
      </c>
      <c r="J50" s="292">
        <v>1.026899</v>
      </c>
      <c r="K50" s="292">
        <v>1.0419039999999999</v>
      </c>
      <c r="L50" s="292">
        <v>1.062217</v>
      </c>
      <c r="M50" s="292">
        <v>1.0900989999999999</v>
      </c>
      <c r="N50" s="292">
        <v>1.116862</v>
      </c>
      <c r="O50" s="292">
        <v>1.1284000000000001</v>
      </c>
      <c r="P50" s="292">
        <v>1.150204</v>
      </c>
      <c r="Q50" s="292">
        <v>1.1562619999999999</v>
      </c>
      <c r="R50" s="292">
        <v>1.188588</v>
      </c>
      <c r="S50" s="292">
        <v>1.2154609999999999</v>
      </c>
      <c r="T50" s="292">
        <v>1.264068</v>
      </c>
      <c r="U50" s="292">
        <v>1.310047</v>
      </c>
      <c r="V50" s="292">
        <v>1.3125739999999999</v>
      </c>
      <c r="W50" s="292">
        <v>1.35153768654082</v>
      </c>
      <c r="X50" s="292">
        <v>1.3916673679304215</v>
      </c>
      <c r="Y50" s="292">
        <v>1.4329979820011198</v>
      </c>
      <c r="Z50" s="292">
        <v>1.4755655140491128</v>
      </c>
      <c r="AA50" s="292">
        <v>1.5194070282467904</v>
      </c>
      <c r="AB50" s="292">
        <v>1.5645606999972004</v>
      </c>
      <c r="AC50" s="292">
        <v>1.6110658492589398</v>
      </c>
      <c r="AD50" s="292">
        <v>1.658962974870565</v>
      </c>
      <c r="AE50" s="292">
        <v>1.7082937899045207</v>
      </c>
      <c r="AF50" s="292">
        <v>1.7591012580814576</v>
      </c>
      <c r="AG50" s="292">
        <v>1.8114296312767422</v>
      </c>
      <c r="AH50" s="292">
        <v>1.8653244881519389</v>
      </c>
      <c r="AI50" s="292">
        <v>1.9208327739449824</v>
      </c>
      <c r="AJ50" s="292">
        <v>1.9780028414538255</v>
      </c>
      <c r="AK50" s="292">
        <v>2.0368844932493331</v>
      </c>
      <c r="AL50" s="292">
        <v>2.0975290251543219</v>
      </c>
      <c r="AM50" s="292">
        <v>2.1599892710267032</v>
      </c>
      <c r="AN50" s="292">
        <v>2.2243196488858623</v>
      </c>
      <c r="AO50" s="292">
        <v>2.2905762084225594</v>
      </c>
      <c r="AP50" s="292">
        <v>2.3588166799338506</v>
      </c>
      <c r="AQ50" s="292">
        <v>2.4291005247257846</v>
      </c>
      <c r="AR50" s="292">
        <v>2.501488987027888</v>
      </c>
      <c r="AS50" s="292">
        <v>2.5760451474648054</v>
      </c>
      <c r="AT50" s="292">
        <v>2.6528339781317807</v>
      </c>
      <c r="AU50" s="292">
        <v>2.731922399322118</v>
      </c>
      <c r="AV50" s="292">
        <v>2.8133793379561434</v>
      </c>
      <c r="AW50" s="292">
        <v>2.8972757877627364</v>
      </c>
      <c r="AX50" s="292">
        <v>2.9836848712659823</v>
      </c>
      <c r="AY50" s="292">
        <v>3.0726819036311048</v>
      </c>
      <c r="AZ50" s="292">
        <v>3.1643444584254352</v>
      </c>
      <c r="BA50" s="292">
        <v>3.2587524353518909</v>
      </c>
      <c r="BB50" s="292">
        <v>3.3559881300140959</v>
      </c>
      <c r="BC50" s="292">
        <v>3.4561363057741237</v>
      </c>
      <c r="BD50" s="292">
        <v>3.5592842677655945</v>
      </c>
      <c r="BE50" s="292">
        <v>3.665510667967161</v>
      </c>
      <c r="BF50" s="292">
        <v>3.7749073819877097</v>
      </c>
      <c r="BG50" s="292">
        <v>3.8875690274523489</v>
      </c>
      <c r="BH50" s="292">
        <v>4.0035930458375431</v>
      </c>
      <c r="BI50" s="292">
        <v>4.1230797867486109</v>
      </c>
      <c r="BJ50" s="292">
        <v>4.2461325947124706</v>
      </c>
      <c r="BK50" s="292">
        <v>4.3728578985607074</v>
      </c>
      <c r="BL50" s="292">
        <v>4.5033653034802636</v>
      </c>
    </row>
    <row r="51" spans="1:64" hidden="1" x14ac:dyDescent="0.2">
      <c r="A51" s="135" t="str">
        <f t="shared" si="0"/>
        <v>Unlimit IOT Private Ltd.-IoT</v>
      </c>
      <c r="B51" s="146" t="s">
        <v>439</v>
      </c>
      <c r="C51" s="143" t="s">
        <v>117</v>
      </c>
      <c r="D51" s="136" t="s">
        <v>145</v>
      </c>
      <c r="E51" s="144">
        <v>13</v>
      </c>
      <c r="F51" s="292">
        <v>0</v>
      </c>
      <c r="G51" s="292">
        <v>0</v>
      </c>
      <c r="H51" s="292">
        <v>0</v>
      </c>
      <c r="I51" s="292">
        <v>0</v>
      </c>
      <c r="J51" s="292">
        <v>0</v>
      </c>
      <c r="K51" s="292">
        <v>0</v>
      </c>
      <c r="L51" s="292">
        <v>0</v>
      </c>
      <c r="M51" s="292">
        <v>0</v>
      </c>
      <c r="N51" s="292">
        <v>1.35E-4</v>
      </c>
      <c r="O51" s="292">
        <v>4.8299999999999998E-4</v>
      </c>
      <c r="P51" s="292">
        <v>1.7669999999999999E-3</v>
      </c>
      <c r="Q51" s="292">
        <v>2.7309999999999999E-3</v>
      </c>
      <c r="R51" s="292">
        <v>4.4409999999999996E-3</v>
      </c>
      <c r="S51" s="292">
        <v>5.1229999999999999E-3</v>
      </c>
      <c r="T51" s="292">
        <v>6.6210000000000001E-3</v>
      </c>
      <c r="U51" s="292">
        <v>8.2209999999999991E-3</v>
      </c>
      <c r="V51" s="292">
        <v>1.0451999999999999E-2</v>
      </c>
      <c r="W51" s="292">
        <v>1.0705995337967827E-2</v>
      </c>
      <c r="X51" s="292">
        <v>1.0967494432708138E-2</v>
      </c>
      <c r="Y51" s="292">
        <v>1.1236463901408542E-2</v>
      </c>
      <c r="Z51" s="292">
        <v>1.1512917665071754E-2</v>
      </c>
      <c r="AA51" s="292">
        <v>1.179690684464269E-2</v>
      </c>
      <c r="AB51" s="292">
        <v>1.2088512147389716E-2</v>
      </c>
      <c r="AC51" s="292">
        <v>1.2387838128376559E-2</v>
      </c>
      <c r="AD51" s="292">
        <v>1.2695008864964047E-2</v>
      </c>
      <c r="AE51" s="292">
        <v>1.3010164697182669E-2</v>
      </c>
      <c r="AF51" s="292">
        <v>1.3333459773060349E-2</v>
      </c>
      <c r="AG51" s="292">
        <v>1.366506020273198E-2</v>
      </c>
      <c r="AH51" s="292">
        <v>1.4005142673768024E-2</v>
      </c>
      <c r="AI51" s="292">
        <v>1.4353893416665023E-2</v>
      </c>
      <c r="AJ51" s="292">
        <v>1.4711507436863861E-2</v>
      </c>
      <c r="AK51" s="292">
        <v>1.5078187950266709E-2</v>
      </c>
      <c r="AL51" s="292">
        <v>1.5454145974712603E-2</v>
      </c>
      <c r="AM51" s="292">
        <v>1.583960004151912E-2</v>
      </c>
      <c r="AN51" s="292">
        <v>1.6234775999961138E-2</v>
      </c>
      <c r="AO51" s="292">
        <v>1.663990689415526E-2</v>
      </c>
      <c r="AP51" s="292">
        <v>1.7055232896789355E-2</v>
      </c>
      <c r="AQ51" s="292">
        <v>1.7481001287884396E-2</v>
      </c>
      <c r="AR51" s="292">
        <v>1.7917466469605372E-2</v>
      </c>
      <c r="AS51" s="292">
        <v>1.8364890010275935E-2</v>
      </c>
      <c r="AT51" s="292">
        <v>1.8823540712369705E-2</v>
      </c>
      <c r="AU51" s="292">
        <v>1.9293694700478294E-2</v>
      </c>
      <c r="AV51" s="292">
        <v>1.9775635526187645E-2</v>
      </c>
      <c r="AW51" s="292">
        <v>2.0269654287504543E-2</v>
      </c>
      <c r="AX51" s="292">
        <v>2.077604976101665E-2</v>
      </c>
      <c r="AY51" s="292">
        <v>2.129512854538497E-2</v>
      </c>
      <c r="AZ51" s="292">
        <v>2.1827205215086829E-2</v>
      </c>
      <c r="BA51" s="292">
        <v>2.2372602483574037E-2</v>
      </c>
      <c r="BB51" s="292">
        <v>2.2931651375202703E-2</v>
      </c>
      <c r="BC51" s="292">
        <v>2.3504691405440453E-2</v>
      </c>
      <c r="BD51" s="292">
        <v>2.4092070768974561E-2</v>
      </c>
      <c r="BE51" s="292">
        <v>2.4694128670965286E-2</v>
      </c>
      <c r="BF51" s="292">
        <v>2.5311231926293438E-2</v>
      </c>
      <c r="BG51" s="292">
        <v>2.5943756516498828E-2</v>
      </c>
      <c r="BH51" s="292">
        <v>2.6592087818853968E-2</v>
      </c>
      <c r="BI51" s="292">
        <v>2.7256620841162277E-2</v>
      </c>
      <c r="BJ51" s="292">
        <v>2.7937760462423872E-2</v>
      </c>
      <c r="BK51" s="292">
        <v>2.863592167951556E-2</v>
      </c>
      <c r="BL51" s="292">
        <v>2.935152986003535E-2</v>
      </c>
    </row>
    <row r="52" spans="1:64" hidden="1" x14ac:dyDescent="0.2">
      <c r="A52" s="135" t="str">
        <f t="shared" si="0"/>
        <v>KaR-Tel LLP-IoT</v>
      </c>
      <c r="B52" s="146" t="s">
        <v>440</v>
      </c>
      <c r="C52" s="143" t="s">
        <v>117</v>
      </c>
      <c r="D52" s="136" t="s">
        <v>145</v>
      </c>
      <c r="E52" s="144">
        <v>3</v>
      </c>
      <c r="F52" s="292">
        <v>0</v>
      </c>
      <c r="G52" s="292">
        <v>0</v>
      </c>
      <c r="H52" s="292">
        <v>0</v>
      </c>
      <c r="I52" s="292">
        <v>0</v>
      </c>
      <c r="J52" s="292">
        <v>0</v>
      </c>
      <c r="K52" s="292">
        <v>0</v>
      </c>
      <c r="L52" s="292">
        <v>0</v>
      </c>
      <c r="M52" s="292">
        <v>0</v>
      </c>
      <c r="N52" s="292">
        <v>0</v>
      </c>
      <c r="O52" s="292">
        <v>5.5000000000000002E-5</v>
      </c>
      <c r="P52" s="292">
        <v>8.7000000000000001E-5</v>
      </c>
      <c r="Q52" s="292">
        <v>1.8100000000000001E-4</v>
      </c>
      <c r="R52" s="292">
        <v>3.2699999999999998E-4</v>
      </c>
      <c r="S52" s="292">
        <v>2.4060000000000002E-3</v>
      </c>
      <c r="T52" s="292">
        <v>3.0219999999999999E-3</v>
      </c>
      <c r="U52" s="292">
        <v>3.9519999999999998E-3</v>
      </c>
      <c r="V52" s="292">
        <v>5.0480000000000004E-3</v>
      </c>
      <c r="W52" s="292">
        <v>5.1836918367346944E-3</v>
      </c>
      <c r="X52" s="292">
        <v>5.3235355805081198E-3</v>
      </c>
      <c r="Y52" s="292">
        <v>5.4676531337170577E-3</v>
      </c>
      <c r="Z52" s="292">
        <v>5.6161701353942906E-3</v>
      </c>
      <c r="AA52" s="292">
        <v>5.7692160708550143E-3</v>
      </c>
      <c r="AB52" s="292">
        <v>5.9269243847075272E-3</v>
      </c>
      <c r="AC52" s="292">
        <v>6.0894325973268309E-3</v>
      </c>
      <c r="AD52" s="292">
        <v>6.2568824248928996E-3</v>
      </c>
      <c r="AE52" s="292">
        <v>6.4294199030982607E-3</v>
      </c>
      <c r="AF52" s="292">
        <v>6.6071955146330017E-3</v>
      </c>
      <c r="AG52" s="292">
        <v>6.7903643205584011E-3</v>
      </c>
      <c r="AH52" s="292">
        <v>6.9790860956839753E-3</v>
      </c>
      <c r="AI52" s="292">
        <v>7.1735254680660209E-3</v>
      </c>
      <c r="AJ52" s="292">
        <v>7.3738520627495792E-3</v>
      </c>
      <c r="AK52" s="292">
        <v>7.5802406498792331E-3</v>
      </c>
      <c r="AL52" s="292">
        <v>7.7928712973081181E-3</v>
      </c>
      <c r="AM52" s="292">
        <v>8.0119295278384128E-3</v>
      </c>
      <c r="AN52" s="292">
        <v>8.2376064812305708E-3</v>
      </c>
      <c r="AO52" s="292">
        <v>8.4700990811228758E-3</v>
      </c>
      <c r="AP52" s="292">
        <v>8.7096102070069945E-3</v>
      </c>
      <c r="AQ52" s="292">
        <v>8.9563488714097372E-3</v>
      </c>
      <c r="AR52" s="292">
        <v>9.2105304024359142E-3</v>
      </c>
      <c r="AS52" s="292">
        <v>9.4723766318314476E-3</v>
      </c>
      <c r="AT52" s="292">
        <v>9.742116088731316E-3</v>
      </c>
      <c r="AU52" s="292">
        <v>1.0019984199261285E-2</v>
      </c>
      <c r="AV52" s="292">
        <v>1.0306223492167943E-2</v>
      </c>
      <c r="AW52" s="292">
        <v>1.0601083810656595E-2</v>
      </c>
      <c r="AX52" s="292">
        <v>1.0904822530622089E-2</v>
      </c>
      <c r="AY52" s="292">
        <v>1.1217704785463092E-2</v>
      </c>
      <c r="AZ52" s="292">
        <v>1.1540003697676391E-2</v>
      </c>
      <c r="BA52" s="292">
        <v>1.1872000617433355E-2</v>
      </c>
      <c r="BB52" s="292">
        <v>1.2213985368347046E-2</v>
      </c>
      <c r="BC52" s="292">
        <v>1.2566256500644649E-2</v>
      </c>
      <c r="BD52" s="292">
        <v>1.2929121551966504E-2</v>
      </c>
      <c r="BE52" s="292">
        <v>1.3302464747313515E-2</v>
      </c>
      <c r="BF52" s="292">
        <v>1.3686588655097304E-2</v>
      </c>
      <c r="BG52" s="292">
        <v>1.4081804580738979E-2</v>
      </c>
      <c r="BH52" s="292">
        <v>1.4488432818960286E-2</v>
      </c>
      <c r="BI52" s="292">
        <v>1.4906802913359963E-2</v>
      </c>
      <c r="BJ52" s="292">
        <v>1.5337253923485662E-2</v>
      </c>
      <c r="BK52" s="292">
        <v>1.5780134699617872E-2</v>
      </c>
      <c r="BL52" s="292">
        <v>1.6235804165488543E-2</v>
      </c>
    </row>
    <row r="53" spans="1:64" hidden="1" x14ac:dyDescent="0.2">
      <c r="A53" s="135" t="str">
        <f t="shared" si="0"/>
        <v>Wind Tre S.P.A.-IoT</v>
      </c>
      <c r="B53" s="146" t="s">
        <v>441</v>
      </c>
      <c r="C53" s="143" t="s">
        <v>117</v>
      </c>
      <c r="D53" s="136" t="s">
        <v>145</v>
      </c>
      <c r="E53" s="144">
        <v>3</v>
      </c>
      <c r="F53" s="292">
        <v>0</v>
      </c>
      <c r="G53" s="292">
        <v>0</v>
      </c>
      <c r="H53" s="292">
        <v>0</v>
      </c>
      <c r="I53" s="292">
        <v>0</v>
      </c>
      <c r="J53" s="292">
        <v>0</v>
      </c>
      <c r="K53" s="292">
        <v>0</v>
      </c>
      <c r="L53" s="292">
        <v>0</v>
      </c>
      <c r="M53" s="292">
        <v>0</v>
      </c>
      <c r="N53" s="292">
        <v>0</v>
      </c>
      <c r="O53" s="292">
        <v>5.8108E-2</v>
      </c>
      <c r="P53" s="292">
        <v>7.4005000000000001E-2</v>
      </c>
      <c r="Q53" s="292">
        <v>7.8891000000000003E-2</v>
      </c>
      <c r="R53" s="292">
        <v>7.7546000000000004E-2</v>
      </c>
      <c r="S53" s="292">
        <v>0.108573</v>
      </c>
      <c r="T53" s="292">
        <v>0.18965099999999999</v>
      </c>
      <c r="U53" s="292">
        <v>0.292022</v>
      </c>
      <c r="V53" s="292">
        <v>0.36695499999999998</v>
      </c>
      <c r="W53" s="292">
        <v>0.37584636073247074</v>
      </c>
      <c r="X53" s="292">
        <v>0.3850309972024602</v>
      </c>
      <c r="Y53" s="292">
        <v>0.39451735343565403</v>
      </c>
      <c r="Z53" s="292">
        <v>0.40431413149040496</v>
      </c>
      <c r="AA53" s="292">
        <v>0.41443029913589413</v>
      </c>
      <c r="AB53" s="292">
        <v>0.42487509776147403</v>
      </c>
      <c r="AC53" s="292">
        <v>0.4356580505241176</v>
      </c>
      <c r="AD53" s="292">
        <v>0.44678897074110391</v>
      </c>
      <c r="AE53" s="292">
        <v>0.45827797053528796</v>
      </c>
      <c r="AF53" s="292">
        <v>0.47013546974052145</v>
      </c>
      <c r="AG53" s="292">
        <v>0.48237220507501821</v>
      </c>
      <c r="AH53" s="292">
        <v>0.49499923959069164</v>
      </c>
      <c r="AI53" s="292">
        <v>0.50802797240673447</v>
      </c>
      <c r="AJ53" s="292">
        <v>0.5214701487359561</v>
      </c>
      <c r="AK53" s="292">
        <v>0.53533787021265211</v>
      </c>
      <c r="AL53" s="292">
        <v>0.54964360553104086</v>
      </c>
      <c r="AM53" s="292">
        <v>0.56440020140357394</v>
      </c>
      <c r="AN53" s="292">
        <v>0.57962089384870952</v>
      </c>
      <c r="AO53" s="292">
        <v>0.59531931981801944</v>
      </c>
      <c r="AP53" s="292">
        <v>0.61150952917280443</v>
      </c>
      <c r="AQ53" s="292">
        <v>0.62820599702069024</v>
      </c>
      <c r="AR53" s="292">
        <v>0.64542363642299649</v>
      </c>
      <c r="AS53" s="292">
        <v>0.66317781148399391</v>
      </c>
      <c r="AT53" s="292">
        <v>0.68148435083349423</v>
      </c>
      <c r="AU53" s="292">
        <v>0.7003595615145658</v>
      </c>
      <c r="AV53" s="292">
        <v>0.71982024328852312</v>
      </c>
      <c r="AW53" s="292">
        <v>0.73988370336969278</v>
      </c>
      <c r="AX53" s="292">
        <v>0.76056777160284827</v>
      </c>
      <c r="AY53" s="292">
        <v>0.7818908160965804</v>
      </c>
      <c r="AZ53" s="292">
        <v>0.80387175932627497</v>
      </c>
      <c r="BA53" s="292">
        <v>0.82653009472077976</v>
      </c>
      <c r="BB53" s="292">
        <v>0.84988590374725714</v>
      </c>
      <c r="BC53" s="292">
        <v>0.8739598735091697</v>
      </c>
      <c r="BD53" s="292">
        <v>0.89877331487277601</v>
      </c>
      <c r="BE53" s="292">
        <v>0.92429125868662965</v>
      </c>
      <c r="BF53" s="292">
        <v>0.95053370716223906</v>
      </c>
      <c r="BG53" s="292">
        <v>0.97752123041327543</v>
      </c>
      <c r="BH53" s="292">
        <v>1.0052749825794332</v>
      </c>
      <c r="BI53" s="292">
        <v>1.0338167184080786</v>
      </c>
      <c r="BJ53" s="292">
        <v>1.0631688103066841</v>
      </c>
      <c r="BK53" s="292">
        <v>1.0933542658794142</v>
      </c>
      <c r="BL53" s="292">
        <v>1.1243967459616111</v>
      </c>
    </row>
    <row r="54" spans="1:64" hidden="1" x14ac:dyDescent="0.2">
      <c r="A54" s="135" t="str">
        <f t="shared" si="0"/>
        <v>AT&amp;T Firstnet-IoT</v>
      </c>
      <c r="B54" s="288" t="s">
        <v>442</v>
      </c>
      <c r="C54" s="143" t="s">
        <v>117</v>
      </c>
      <c r="D54" s="136" t="s">
        <v>145</v>
      </c>
      <c r="E54" s="144">
        <v>19</v>
      </c>
      <c r="F54" s="292">
        <v>0</v>
      </c>
      <c r="G54" s="292">
        <v>0</v>
      </c>
      <c r="H54" s="292">
        <v>0</v>
      </c>
      <c r="I54" s="292">
        <v>0</v>
      </c>
      <c r="J54" s="292">
        <v>0</v>
      </c>
      <c r="K54" s="292">
        <v>0</v>
      </c>
      <c r="L54" s="292">
        <v>0</v>
      </c>
      <c r="M54" s="292">
        <v>0</v>
      </c>
      <c r="N54" s="292">
        <v>0</v>
      </c>
      <c r="O54" s="292">
        <v>0</v>
      </c>
      <c r="P54" s="292">
        <v>2E-3</v>
      </c>
      <c r="Q54" s="292">
        <v>2E-3</v>
      </c>
      <c r="R54" s="292">
        <v>3.5666666666666668E-3</v>
      </c>
      <c r="S54" s="292">
        <v>5.1333333333333344E-3</v>
      </c>
      <c r="T54" s="292">
        <v>6.7000000000000011E-3</v>
      </c>
      <c r="U54" s="292">
        <v>8.2666666666666687E-3</v>
      </c>
      <c r="V54" s="292">
        <v>1.54E-2</v>
      </c>
      <c r="W54" s="292">
        <v>1.8966666666666663E-2</v>
      </c>
      <c r="X54" s="292">
        <v>2.2533333333333332E-2</v>
      </c>
      <c r="Y54" s="292">
        <v>2.6100000000000002E-2</v>
      </c>
      <c r="Z54" s="292">
        <v>2.9666666666666664E-2</v>
      </c>
      <c r="AA54" s="292">
        <v>3.4799999999999998E-2</v>
      </c>
      <c r="AB54" s="292">
        <v>3.8783333333333336E-2</v>
      </c>
      <c r="AC54" s="292">
        <v>4.2766666666666668E-2</v>
      </c>
      <c r="AD54" s="292">
        <v>4.6750000000000007E-2</v>
      </c>
      <c r="AE54" s="292">
        <v>5.0733333333333346E-2</v>
      </c>
      <c r="AF54" s="292">
        <v>5.4716666666666677E-2</v>
      </c>
      <c r="AG54" s="292">
        <v>5.8700000000000016E-2</v>
      </c>
      <c r="AH54" s="292">
        <v>6.2683333333333355E-2</v>
      </c>
      <c r="AI54" s="292">
        <v>6.666666666666668E-2</v>
      </c>
      <c r="AJ54" s="292">
        <v>7.0650000000000018E-2</v>
      </c>
      <c r="AK54" s="292">
        <v>7.4633333333333343E-2</v>
      </c>
      <c r="AL54" s="292">
        <v>7.8616666666666668E-2</v>
      </c>
      <c r="AM54" s="292">
        <v>8.2600000000000007E-2</v>
      </c>
      <c r="AN54" s="292">
        <v>8.5433333333333347E-2</v>
      </c>
      <c r="AO54" s="292">
        <v>8.8266666666666674E-2</v>
      </c>
      <c r="AP54" s="292">
        <v>9.11E-2</v>
      </c>
      <c r="AQ54" s="292">
        <v>9.3933333333333341E-2</v>
      </c>
      <c r="AR54" s="292">
        <v>9.6766666666666681E-2</v>
      </c>
      <c r="AS54" s="292">
        <v>9.9600000000000008E-2</v>
      </c>
      <c r="AT54" s="292">
        <v>0.10243333333333335</v>
      </c>
      <c r="AU54" s="292">
        <v>0.10526666666666669</v>
      </c>
      <c r="AV54" s="292">
        <v>0.10810000000000002</v>
      </c>
      <c r="AW54" s="292">
        <v>0.11093333333333334</v>
      </c>
      <c r="AX54" s="292">
        <v>0.11376666666666667</v>
      </c>
      <c r="AY54" s="292">
        <v>0.11687344824636148</v>
      </c>
      <c r="AZ54" s="292">
        <v>0.11998015489647602</v>
      </c>
      <c r="BA54" s="292">
        <v>0.12315888807203383</v>
      </c>
      <c r="BB54" s="292">
        <v>0.12641155522561401</v>
      </c>
      <c r="BC54" s="292">
        <v>0.12975908662310065</v>
      </c>
      <c r="BD54" s="292">
        <v>0.1332234700212015</v>
      </c>
      <c r="BE54" s="292">
        <v>0.13675279856633746</v>
      </c>
      <c r="BF54" s="292">
        <v>0.1403796178539648</v>
      </c>
      <c r="BG54" s="292">
        <v>0.14410255266160793</v>
      </c>
      <c r="BH54" s="292">
        <v>0.14792820791919462</v>
      </c>
      <c r="BI54" s="292">
        <v>0.15185687936272096</v>
      </c>
      <c r="BJ54" s="292">
        <v>0.15588417709154931</v>
      </c>
      <c r="BK54" s="292">
        <v>0.16002085878361755</v>
      </c>
      <c r="BL54" s="292">
        <v>0.16426728967957993</v>
      </c>
    </row>
    <row r="55" spans="1:64" hidden="1" x14ac:dyDescent="0.2">
      <c r="A55" s="135" t="str">
        <f t="shared" si="0"/>
        <v>T-Mobile-IoT</v>
      </c>
      <c r="B55" s="288" t="s">
        <v>443</v>
      </c>
      <c r="C55" s="143" t="s">
        <v>117</v>
      </c>
      <c r="D55" s="136" t="s">
        <v>145</v>
      </c>
      <c r="E55" s="144">
        <v>20</v>
      </c>
      <c r="F55" s="292">
        <v>0</v>
      </c>
      <c r="G55" s="292">
        <v>0</v>
      </c>
      <c r="H55" s="292">
        <v>0</v>
      </c>
      <c r="I55" s="292">
        <v>0</v>
      </c>
      <c r="J55" s="292">
        <v>0</v>
      </c>
      <c r="K55" s="292">
        <v>0</v>
      </c>
      <c r="L55" s="292">
        <v>0</v>
      </c>
      <c r="M55" s="292">
        <v>0</v>
      </c>
      <c r="N55" s="292">
        <v>0</v>
      </c>
      <c r="O55" s="292">
        <v>0</v>
      </c>
      <c r="P55" s="292">
        <v>0</v>
      </c>
      <c r="Q55" s="292">
        <v>0</v>
      </c>
      <c r="R55" s="292">
        <v>0</v>
      </c>
      <c r="S55" s="292">
        <v>0</v>
      </c>
      <c r="T55" s="292">
        <v>0</v>
      </c>
      <c r="U55" s="292">
        <v>0</v>
      </c>
      <c r="V55" s="292">
        <v>0</v>
      </c>
      <c r="W55" s="292">
        <v>0</v>
      </c>
      <c r="X55" s="292">
        <v>0</v>
      </c>
      <c r="Y55" s="292">
        <v>0</v>
      </c>
      <c r="Z55" s="292">
        <v>0</v>
      </c>
      <c r="AA55" s="292">
        <v>0</v>
      </c>
      <c r="AB55" s="292">
        <v>0</v>
      </c>
      <c r="AC55" s="292">
        <v>5.0000000000000001E-3</v>
      </c>
      <c r="AD55" s="292">
        <v>0.14624999999999999</v>
      </c>
      <c r="AE55" s="292">
        <v>0.28749999999999998</v>
      </c>
      <c r="AF55" s="292">
        <v>0.42875000000000002</v>
      </c>
      <c r="AG55" s="292">
        <v>0.56999999999999995</v>
      </c>
      <c r="AH55" s="292">
        <v>0.71125000000000005</v>
      </c>
      <c r="AI55" s="292">
        <v>0.85250000000000004</v>
      </c>
      <c r="AJ55" s="292">
        <v>0.99375000000000002</v>
      </c>
      <c r="AK55" s="292">
        <v>1.135</v>
      </c>
      <c r="AL55" s="292">
        <v>1.2762500000000001</v>
      </c>
      <c r="AM55" s="292">
        <v>1.4175</v>
      </c>
      <c r="AN55" s="292">
        <v>1.7</v>
      </c>
      <c r="AO55" s="292">
        <v>1.95</v>
      </c>
      <c r="AP55" s="292">
        <v>2.2000000000000002</v>
      </c>
      <c r="AQ55" s="292">
        <v>2.4500000000000002</v>
      </c>
      <c r="AR55" s="292">
        <v>2.7</v>
      </c>
      <c r="AS55" s="292">
        <v>2.95</v>
      </c>
      <c r="AT55" s="292">
        <v>3.2</v>
      </c>
      <c r="AU55" s="292">
        <v>3.45</v>
      </c>
      <c r="AV55" s="292">
        <v>3.7</v>
      </c>
      <c r="AW55" s="292">
        <v>3.95</v>
      </c>
      <c r="AX55" s="292">
        <v>4.2</v>
      </c>
      <c r="AY55" s="292">
        <v>4.45</v>
      </c>
      <c r="AZ55" s="292">
        <v>4.763110315852968</v>
      </c>
      <c r="BA55" s="292">
        <v>5.0761017780872324</v>
      </c>
      <c r="BB55" s="292">
        <v>5.4069930372482284</v>
      </c>
      <c r="BC55" s="292">
        <v>5.7569449659042169</v>
      </c>
      <c r="BD55" s="292">
        <v>6.1322738081118748</v>
      </c>
      <c r="BE55" s="292">
        <v>6.5400418588824216</v>
      </c>
      <c r="BF55" s="292">
        <v>6.9664780957778234</v>
      </c>
      <c r="BG55" s="292">
        <v>7.4220847846967217</v>
      </c>
      <c r="BH55" s="292">
        <v>7.9075211227154796</v>
      </c>
      <c r="BI55" s="292">
        <v>8.4260469448179709</v>
      </c>
      <c r="BJ55" s="292">
        <v>8.9790136033088555</v>
      </c>
      <c r="BK55" s="292">
        <v>9.5662002865363878</v>
      </c>
      <c r="BL55" s="292">
        <v>10.192795471285329</v>
      </c>
    </row>
    <row r="56" spans="1:64" hidden="1" x14ac:dyDescent="0.2">
      <c r="A56" s="135" t="str">
        <f t="shared" si="0"/>
        <v>Reliance JIO-IoT</v>
      </c>
      <c r="B56" s="288" t="s">
        <v>444</v>
      </c>
      <c r="C56" s="143" t="s">
        <v>117</v>
      </c>
      <c r="D56" s="136"/>
      <c r="E56" s="144" t="s">
        <v>445</v>
      </c>
      <c r="F56" s="292">
        <v>0</v>
      </c>
      <c r="G56" s="292">
        <v>0</v>
      </c>
      <c r="H56" s="292">
        <v>0</v>
      </c>
      <c r="I56" s="292">
        <v>0</v>
      </c>
      <c r="J56" s="292">
        <v>0</v>
      </c>
      <c r="K56" s="292">
        <v>0</v>
      </c>
      <c r="L56" s="292">
        <v>0</v>
      </c>
      <c r="M56" s="292">
        <v>0</v>
      </c>
      <c r="N56" s="292">
        <v>0</v>
      </c>
      <c r="O56" s="292">
        <v>0</v>
      </c>
      <c r="P56" s="292">
        <v>0</v>
      </c>
      <c r="Q56" s="292">
        <v>0</v>
      </c>
      <c r="R56" s="292">
        <v>0</v>
      </c>
      <c r="S56" s="292">
        <v>0</v>
      </c>
      <c r="T56" s="292">
        <v>0</v>
      </c>
      <c r="U56" s="292">
        <v>0</v>
      </c>
      <c r="V56" s="292">
        <v>0</v>
      </c>
      <c r="W56" s="292">
        <v>0</v>
      </c>
      <c r="X56" s="292">
        <v>0</v>
      </c>
      <c r="Y56" s="292">
        <v>0</v>
      </c>
      <c r="Z56" s="292">
        <v>0</v>
      </c>
      <c r="AA56" s="292">
        <v>0</v>
      </c>
      <c r="AB56" s="292">
        <v>0</v>
      </c>
      <c r="AC56" s="292">
        <v>0</v>
      </c>
      <c r="AD56" s="292">
        <v>0</v>
      </c>
      <c r="AE56" s="292">
        <v>0</v>
      </c>
      <c r="AF56" s="292">
        <v>0</v>
      </c>
      <c r="AG56" s="292">
        <v>0</v>
      </c>
      <c r="AH56" s="292">
        <v>0</v>
      </c>
      <c r="AI56" s="292">
        <v>0</v>
      </c>
      <c r="AJ56" s="292">
        <v>0</v>
      </c>
      <c r="AK56" s="292">
        <v>0</v>
      </c>
      <c r="AL56" s="292">
        <v>0</v>
      </c>
      <c r="AM56" s="292">
        <v>0</v>
      </c>
      <c r="AN56" s="292">
        <v>0</v>
      </c>
      <c r="AO56" s="292">
        <v>0</v>
      </c>
      <c r="AP56" s="292">
        <v>0</v>
      </c>
      <c r="AQ56" s="292">
        <v>0</v>
      </c>
      <c r="AR56" s="292">
        <v>0</v>
      </c>
      <c r="AS56" s="292">
        <v>0</v>
      </c>
      <c r="AT56" s="292">
        <v>0</v>
      </c>
      <c r="AU56" s="292">
        <v>0</v>
      </c>
      <c r="AV56" s="292">
        <v>0</v>
      </c>
      <c r="AW56" s="292">
        <v>0</v>
      </c>
      <c r="AX56" s="292">
        <v>0</v>
      </c>
      <c r="AY56" s="292">
        <v>0</v>
      </c>
      <c r="AZ56" s="292">
        <v>0</v>
      </c>
      <c r="BA56" s="292">
        <v>0</v>
      </c>
      <c r="BB56" s="292">
        <v>0</v>
      </c>
      <c r="BC56" s="292">
        <v>0</v>
      </c>
      <c r="BD56" s="292">
        <v>0</v>
      </c>
      <c r="BE56" s="292">
        <v>0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</row>
    <row r="57" spans="1:64" hidden="1" x14ac:dyDescent="0.2">
      <c r="A57" s="135" t="str">
        <f t="shared" si="0"/>
        <v>Airtel-IoT</v>
      </c>
      <c r="B57" s="288" t="s">
        <v>446</v>
      </c>
      <c r="C57" s="143" t="s">
        <v>117</v>
      </c>
      <c r="D57" s="136"/>
      <c r="E57" s="144" t="s">
        <v>446</v>
      </c>
      <c r="F57" s="292">
        <v>0</v>
      </c>
      <c r="G57" s="292">
        <v>0</v>
      </c>
      <c r="H57" s="292">
        <v>0</v>
      </c>
      <c r="I57" s="292">
        <v>0</v>
      </c>
      <c r="J57" s="292">
        <v>0</v>
      </c>
      <c r="K57" s="292">
        <v>0</v>
      </c>
      <c r="L57" s="292">
        <v>0</v>
      </c>
      <c r="M57" s="292">
        <v>0</v>
      </c>
      <c r="N57" s="292">
        <v>0</v>
      </c>
      <c r="O57" s="292">
        <v>0</v>
      </c>
      <c r="P57" s="292">
        <v>0</v>
      </c>
      <c r="Q57" s="292">
        <v>0</v>
      </c>
      <c r="R57" s="292">
        <v>0</v>
      </c>
      <c r="S57" s="292">
        <v>0</v>
      </c>
      <c r="T57" s="292">
        <v>0</v>
      </c>
      <c r="U57" s="292">
        <v>0</v>
      </c>
      <c r="V57" s="292">
        <v>0</v>
      </c>
      <c r="W57" s="292">
        <v>0</v>
      </c>
      <c r="X57" s="292">
        <v>0</v>
      </c>
      <c r="Y57" s="292">
        <v>0</v>
      </c>
      <c r="Z57" s="292">
        <v>0</v>
      </c>
      <c r="AA57" s="292">
        <v>0</v>
      </c>
      <c r="AB57" s="292">
        <v>0</v>
      </c>
      <c r="AC57" s="292">
        <v>0</v>
      </c>
      <c r="AD57" s="292">
        <v>0</v>
      </c>
      <c r="AE57" s="292">
        <v>0</v>
      </c>
      <c r="AF57" s="292">
        <v>0</v>
      </c>
      <c r="AG57" s="292">
        <v>0</v>
      </c>
      <c r="AH57" s="292">
        <v>0</v>
      </c>
      <c r="AI57" s="292">
        <v>0</v>
      </c>
      <c r="AJ57" s="292">
        <v>0</v>
      </c>
      <c r="AK57" s="292">
        <v>0</v>
      </c>
      <c r="AL57" s="292">
        <v>0</v>
      </c>
      <c r="AM57" s="292">
        <v>0</v>
      </c>
      <c r="AN57" s="292">
        <v>0</v>
      </c>
      <c r="AO57" s="292">
        <v>0</v>
      </c>
      <c r="AP57" s="292">
        <v>0</v>
      </c>
      <c r="AQ57" s="292">
        <v>0</v>
      </c>
      <c r="AR57" s="292">
        <v>0</v>
      </c>
      <c r="AS57" s="292">
        <v>0</v>
      </c>
      <c r="AT57" s="292">
        <v>0</v>
      </c>
      <c r="AU57" s="292">
        <v>0</v>
      </c>
      <c r="AV57" s="292">
        <v>0</v>
      </c>
      <c r="AW57" s="292">
        <v>0</v>
      </c>
      <c r="AX57" s="292">
        <v>0</v>
      </c>
      <c r="AY57" s="292">
        <v>0</v>
      </c>
      <c r="AZ57" s="292">
        <v>0</v>
      </c>
      <c r="BA57" s="292">
        <v>0</v>
      </c>
      <c r="BB57" s="292">
        <v>0</v>
      </c>
      <c r="BC57" s="292">
        <v>0</v>
      </c>
      <c r="BD57" s="292">
        <v>0</v>
      </c>
      <c r="BE57" s="292">
        <v>0</v>
      </c>
      <c r="BF57" s="292">
        <v>0</v>
      </c>
      <c r="BG57" s="292">
        <v>0</v>
      </c>
      <c r="BH57" s="292">
        <v>0</v>
      </c>
      <c r="BI57" s="292">
        <v>0</v>
      </c>
      <c r="BJ57" s="292">
        <v>0</v>
      </c>
      <c r="BK57" s="292">
        <v>0</v>
      </c>
      <c r="BL57" s="292">
        <v>0</v>
      </c>
    </row>
    <row r="58" spans="1:64" hidden="1" x14ac:dyDescent="0.2">
      <c r="A58" s="135" t="str">
        <f t="shared" si="0"/>
        <v>DNA-IoT</v>
      </c>
      <c r="B58" s="146" t="s">
        <v>447</v>
      </c>
      <c r="C58" s="143" t="s">
        <v>117</v>
      </c>
      <c r="D58" s="136" t="s">
        <v>145</v>
      </c>
      <c r="E58" s="144">
        <v>3</v>
      </c>
      <c r="F58" s="292">
        <v>0</v>
      </c>
      <c r="G58" s="292">
        <v>0</v>
      </c>
      <c r="H58" s="292">
        <v>0</v>
      </c>
      <c r="I58" s="292">
        <v>0</v>
      </c>
      <c r="J58" s="292">
        <v>0</v>
      </c>
      <c r="K58" s="292">
        <v>0</v>
      </c>
      <c r="L58" s="292">
        <v>0</v>
      </c>
      <c r="M58" s="292">
        <v>0</v>
      </c>
      <c r="N58" s="292">
        <v>0</v>
      </c>
      <c r="O58" s="292">
        <v>0</v>
      </c>
      <c r="P58" s="292">
        <v>2.7999999999999998E-4</v>
      </c>
      <c r="Q58" s="292">
        <v>1.024E-3</v>
      </c>
      <c r="R58" s="292">
        <v>7.5600000000000005E-4</v>
      </c>
      <c r="S58" s="292">
        <v>1.1709999999999999E-3</v>
      </c>
      <c r="T58" s="292">
        <v>2.8506E-2</v>
      </c>
      <c r="U58" s="292">
        <v>0.156142</v>
      </c>
      <c r="V58" s="292">
        <v>0.101566</v>
      </c>
      <c r="W58" s="292">
        <v>0.10444081117986571</v>
      </c>
      <c r="X58" s="292">
        <v>0.10743541225387838</v>
      </c>
      <c r="Y58" s="292">
        <v>0.11054525402456163</v>
      </c>
      <c r="Z58" s="292">
        <v>0.11376783143983145</v>
      </c>
      <c r="AA58" s="292">
        <v>0.11710206849995067</v>
      </c>
      <c r="AB58" s="292">
        <v>0.1205479313236978</v>
      </c>
      <c r="AC58" s="292">
        <v>0.12410617351101372</v>
      </c>
      <c r="AD58" s="292">
        <v>0.1277781616655401</v>
      </c>
      <c r="AE58" s="292">
        <v>0.13156575181655039</v>
      </c>
      <c r="AF58" s="292">
        <v>0.13547119967299601</v>
      </c>
      <c r="AG58" s="292">
        <v>0.13949709430665463</v>
      </c>
      <c r="AH58" s="292">
        <v>0.14364630862326258</v>
      </c>
      <c r="AI58" s="292">
        <v>0.14792196218884099</v>
      </c>
      <c r="AJ58" s="292">
        <v>0.15232739333326722</v>
      </c>
      <c r="AK58" s="292">
        <v>0.15686613832335627</v>
      </c>
      <c r="AL58" s="292">
        <v>0.1615419159816206</v>
      </c>
      <c r="AM58" s="292">
        <v>0.16635861653402831</v>
      </c>
      <c r="AN58" s="292">
        <v>0.1713202937630407</v>
      </c>
      <c r="AO58" s="292">
        <v>0.17643115975821272</v>
      </c>
      <c r="AP58" s="292">
        <v>0.18169558171877268</v>
      </c>
      <c r="AQ58" s="292">
        <v>0.18711808038589786</v>
      </c>
      <c r="AR58" s="292">
        <v>0.19270332977701671</v>
      </c>
      <c r="AS58" s="292">
        <v>0.19845615796755003</v>
      </c>
      <c r="AT58" s="292">
        <v>0.20438154872219416</v>
      </c>
      <c r="AU58" s="292">
        <v>0.21048464382197757</v>
      </c>
      <c r="AV58" s="292">
        <v>0.2167707459677404</v>
      </c>
      <c r="AW58" s="292">
        <v>0.22324532216758747</v>
      </c>
      <c r="AX58" s="292">
        <v>0.22991400753691266</v>
      </c>
      <c r="AY58" s="292">
        <v>0.23678260945608373</v>
      </c>
      <c r="AZ58" s="292">
        <v>0.24385711204381011</v>
      </c>
      <c r="BA58" s="292">
        <v>0.25114368091437278</v>
      </c>
      <c r="BB58" s="292">
        <v>0.25864866819487825</v>
      </c>
      <c r="BC58" s="292">
        <v>0.26637861778498584</v>
      </c>
      <c r="BD58" s="292">
        <v>0.2743402708465163</v>
      </c>
      <c r="BE58" s="292">
        <v>0.28253988564836685</v>
      </c>
      <c r="BF58" s="292">
        <v>0.29098457450621096</v>
      </c>
      <c r="BG58" s="292">
        <v>0.29968166231205545</v>
      </c>
      <c r="BH58" s="292">
        <v>0.30863869288782486</v>
      </c>
      <c r="BI58" s="292">
        <v>0.31786343552884477</v>
      </c>
      <c r="BJ58" s="292">
        <v>0.32736389174289998</v>
      </c>
      <c r="BK58" s="292">
        <v>0.3371483021907129</v>
      </c>
      <c r="BL58" s="292">
        <v>0.34722515383386221</v>
      </c>
    </row>
    <row r="59" spans="1:64" hidden="1" x14ac:dyDescent="0.2">
      <c r="A59" s="135" t="str">
        <f t="shared" si="0"/>
        <v>Three Ireland (Hutchison) Limited -IoT</v>
      </c>
      <c r="B59" s="146" t="s">
        <v>448</v>
      </c>
      <c r="C59" s="143" t="s">
        <v>117</v>
      </c>
      <c r="D59" s="136" t="s">
        <v>146</v>
      </c>
      <c r="E59" s="144">
        <v>3</v>
      </c>
      <c r="F59" s="292">
        <v>0</v>
      </c>
      <c r="G59" s="292">
        <v>0</v>
      </c>
      <c r="H59" s="292">
        <v>0</v>
      </c>
      <c r="I59" s="292">
        <v>0</v>
      </c>
      <c r="J59" s="292">
        <v>0</v>
      </c>
      <c r="K59" s="292">
        <v>0</v>
      </c>
      <c r="L59" s="292">
        <v>0</v>
      </c>
      <c r="M59" s="292">
        <v>0</v>
      </c>
      <c r="N59" s="292">
        <v>0</v>
      </c>
      <c r="O59" s="292">
        <v>0</v>
      </c>
      <c r="P59" s="292">
        <v>1.9659999999999999E-3</v>
      </c>
      <c r="Q59" s="292">
        <v>2.99E-3</v>
      </c>
      <c r="R59" s="292">
        <v>3.4099999999999998E-3</v>
      </c>
      <c r="S59" s="292">
        <v>3.7829999999999999E-3</v>
      </c>
      <c r="T59" s="292">
        <v>3.954E-3</v>
      </c>
      <c r="U59" s="292">
        <v>3.9789999999999999E-3</v>
      </c>
      <c r="V59" s="292">
        <v>3.8370000000000001E-3</v>
      </c>
      <c r="W59" s="292">
        <v>3.9478774760958067E-3</v>
      </c>
      <c r="X59" s="292">
        <v>4.0621051157838043E-3</v>
      </c>
      <c r="Y59" s="292">
        <v>4.1797809218784409E-3</v>
      </c>
      <c r="Z59" s="292">
        <v>4.3010060005574616E-3</v>
      </c>
      <c r="AA59" s="292">
        <v>4.4258846423698246E-3</v>
      </c>
      <c r="AB59" s="292">
        <v>4.5545244066362662E-3</v>
      </c>
      <c r="AC59" s="292">
        <v>4.6870362092634142E-3</v>
      </c>
      <c r="AD59" s="292">
        <v>4.823534413999948E-3</v>
      </c>
      <c r="AE59" s="292">
        <v>4.9641369271706086E-3</v>
      </c>
      <c r="AF59" s="292">
        <v>5.1089652959308406E-3</v>
      </c>
      <c r="AG59" s="292">
        <v>5.2581448100913466E-3</v>
      </c>
      <c r="AH59" s="292">
        <v>5.4118046075683135E-3</v>
      </c>
      <c r="AI59" s="292">
        <v>5.5700777835210689E-3</v>
      </c>
      <c r="AJ59" s="292">
        <v>5.7331015032448676E-3</v>
      </c>
      <c r="AK59" s="292">
        <v>5.9010171188921849E-3</v>
      </c>
      <c r="AL59" s="292">
        <v>6.073970290101525E-3</v>
      </c>
      <c r="AM59" s="292">
        <v>6.2521111086180636E-3</v>
      </c>
      <c r="AN59" s="292">
        <v>6.4355942269958824E-3</v>
      </c>
      <c r="AO59" s="292">
        <v>6.6245789914767261E-3</v>
      </c>
      <c r="AP59" s="292">
        <v>6.8192295791454256E-3</v>
      </c>
      <c r="AQ59" s="292">
        <v>7.0197151394671567E-3</v>
      </c>
      <c r="AR59" s="292">
        <v>7.2262099403169961E-3</v>
      </c>
      <c r="AS59" s="292">
        <v>7.4388935186170601E-3</v>
      </c>
      <c r="AT59" s="292">
        <v>7.6579508357018074E-3</v>
      </c>
      <c r="AU59" s="292">
        <v>7.8835724375370571E-3</v>
      </c>
      <c r="AV59" s="292">
        <v>8.1159546199233573E-3</v>
      </c>
      <c r="AW59" s="292">
        <v>8.3552995988196987E-3</v>
      </c>
      <c r="AX59" s="292">
        <v>8.601815685928391E-3</v>
      </c>
      <c r="AY59" s="292">
        <v>8.8557174696876542E-3</v>
      </c>
      <c r="AZ59" s="292">
        <v>9.1172260018233219E-3</v>
      </c>
      <c r="BA59" s="292">
        <v>9.3865689896168777E-3</v>
      </c>
      <c r="BB59" s="292">
        <v>9.6639809940522389E-3</v>
      </c>
      <c r="BC59" s="292">
        <v>9.9497036340094984E-3</v>
      </c>
      <c r="BD59" s="292">
        <v>1.0243985796679397E-2</v>
      </c>
      <c r="BE59" s="292">
        <v>1.0546971936316978E-2</v>
      </c>
      <c r="BF59" s="292">
        <v>1.0858919490255059E-2</v>
      </c>
      <c r="BG59" s="292">
        <v>1.1180093510044715E-2</v>
      </c>
      <c r="BH59" s="292">
        <v>1.1510766886660841E-2</v>
      </c>
      <c r="BI59" s="292">
        <v>1.1851220582368616E-2</v>
      </c>
      <c r="BJ59" s="292">
        <v>1.2201743869447874E-2</v>
      </c>
      <c r="BK59" s="292">
        <v>1.2562634575978227E-2</v>
      </c>
      <c r="BL59" s="292">
        <v>1.2934199338893755E-2</v>
      </c>
    </row>
    <row r="60" spans="1:64" hidden="1" x14ac:dyDescent="0.2">
      <c r="A60" s="135" t="str">
        <f t="shared" si="0"/>
        <v>MTN-IoT</v>
      </c>
      <c r="B60" s="146" t="s">
        <v>449</v>
      </c>
      <c r="C60" s="143" t="s">
        <v>117</v>
      </c>
      <c r="D60" s="136" t="s">
        <v>145</v>
      </c>
      <c r="E60" s="144">
        <v>3</v>
      </c>
      <c r="F60" s="292">
        <v>0</v>
      </c>
      <c r="G60" s="292">
        <v>0</v>
      </c>
      <c r="H60" s="292">
        <v>0</v>
      </c>
      <c r="I60" s="292">
        <v>0</v>
      </c>
      <c r="J60" s="292">
        <v>0</v>
      </c>
      <c r="K60" s="292">
        <v>0</v>
      </c>
      <c r="L60" s="292">
        <v>0</v>
      </c>
      <c r="M60" s="292">
        <v>0</v>
      </c>
      <c r="N60" s="292">
        <v>0</v>
      </c>
      <c r="O60" s="292">
        <v>0</v>
      </c>
      <c r="P60" s="292">
        <v>0</v>
      </c>
      <c r="Q60" s="292">
        <v>0</v>
      </c>
      <c r="R60" s="292">
        <v>0</v>
      </c>
      <c r="S60" s="292">
        <v>0</v>
      </c>
      <c r="T60" s="292">
        <v>0</v>
      </c>
      <c r="U60" s="292">
        <v>0</v>
      </c>
      <c r="V60" s="292">
        <v>0</v>
      </c>
      <c r="W60" s="292">
        <v>0</v>
      </c>
      <c r="X60" s="292">
        <v>0</v>
      </c>
      <c r="Y60" s="292">
        <v>0</v>
      </c>
      <c r="Z60" s="292">
        <v>0</v>
      </c>
      <c r="AA60" s="292">
        <v>0</v>
      </c>
      <c r="AB60" s="292">
        <v>0</v>
      </c>
      <c r="AC60" s="292">
        <v>0</v>
      </c>
      <c r="AD60" s="292">
        <v>0</v>
      </c>
      <c r="AE60" s="292">
        <v>0</v>
      </c>
      <c r="AF60" s="292">
        <v>0</v>
      </c>
      <c r="AG60" s="292">
        <v>0</v>
      </c>
      <c r="AH60" s="292">
        <v>0</v>
      </c>
      <c r="AI60" s="292">
        <v>0</v>
      </c>
      <c r="AJ60" s="292">
        <v>0</v>
      </c>
      <c r="AK60" s="292">
        <v>0</v>
      </c>
      <c r="AL60" s="292">
        <v>0</v>
      </c>
      <c r="AM60" s="292">
        <v>0</v>
      </c>
      <c r="AN60" s="292">
        <v>0</v>
      </c>
      <c r="AO60" s="292">
        <v>0</v>
      </c>
      <c r="AP60" s="292">
        <v>0</v>
      </c>
      <c r="AQ60" s="292">
        <v>0</v>
      </c>
      <c r="AR60" s="292">
        <v>0</v>
      </c>
      <c r="AS60" s="292">
        <v>0</v>
      </c>
      <c r="AT60" s="292">
        <v>0</v>
      </c>
      <c r="AU60" s="292">
        <v>0</v>
      </c>
      <c r="AV60" s="292">
        <v>0</v>
      </c>
      <c r="AW60" s="292">
        <v>0</v>
      </c>
      <c r="AX60" s="292">
        <v>0</v>
      </c>
      <c r="AY60" s="292">
        <v>0</v>
      </c>
      <c r="AZ60" s="292">
        <v>0</v>
      </c>
      <c r="BA60" s="292">
        <v>0</v>
      </c>
      <c r="BB60" s="292">
        <v>0</v>
      </c>
      <c r="BC60" s="292">
        <v>0</v>
      </c>
      <c r="BD60" s="292">
        <v>0</v>
      </c>
      <c r="BE60" s="292">
        <v>0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</row>
    <row r="61" spans="1:64" hidden="1" x14ac:dyDescent="0.2">
      <c r="A61" s="135" t="str">
        <f t="shared" si="0"/>
        <v>TBD SP-IoT</v>
      </c>
      <c r="B61" s="146" t="s">
        <v>292</v>
      </c>
      <c r="C61" s="143" t="s">
        <v>117</v>
      </c>
      <c r="D61" s="136"/>
      <c r="E61" s="144"/>
      <c r="F61" s="292">
        <v>0</v>
      </c>
      <c r="G61" s="292">
        <v>0</v>
      </c>
      <c r="H61" s="292">
        <v>0</v>
      </c>
      <c r="I61" s="292">
        <v>0</v>
      </c>
      <c r="J61" s="292">
        <v>0</v>
      </c>
      <c r="K61" s="292">
        <v>0</v>
      </c>
      <c r="L61" s="292">
        <v>0</v>
      </c>
      <c r="M61" s="292">
        <v>0</v>
      </c>
      <c r="N61" s="292">
        <v>0</v>
      </c>
      <c r="O61" s="292">
        <v>0</v>
      </c>
      <c r="P61" s="292">
        <v>0</v>
      </c>
      <c r="Q61" s="292">
        <v>0</v>
      </c>
      <c r="R61" s="292">
        <v>0</v>
      </c>
      <c r="S61" s="292">
        <v>0</v>
      </c>
      <c r="T61" s="292">
        <v>0</v>
      </c>
      <c r="U61" s="292">
        <v>0</v>
      </c>
      <c r="V61" s="292">
        <v>0</v>
      </c>
      <c r="W61" s="292">
        <v>0</v>
      </c>
      <c r="X61" s="292">
        <v>0</v>
      </c>
      <c r="Y61" s="292">
        <v>0</v>
      </c>
      <c r="Z61" s="292">
        <v>0</v>
      </c>
      <c r="AA61" s="292">
        <v>0</v>
      </c>
      <c r="AB61" s="292">
        <v>0</v>
      </c>
      <c r="AC61" s="292">
        <v>0</v>
      </c>
      <c r="AD61" s="292">
        <v>0</v>
      </c>
      <c r="AE61" s="292">
        <v>0</v>
      </c>
      <c r="AF61" s="292">
        <v>0</v>
      </c>
      <c r="AG61" s="292">
        <v>0</v>
      </c>
      <c r="AH61" s="292">
        <v>0</v>
      </c>
      <c r="AI61" s="292">
        <v>0</v>
      </c>
      <c r="AJ61" s="292">
        <v>0</v>
      </c>
      <c r="AK61" s="292">
        <v>0</v>
      </c>
      <c r="AL61" s="292">
        <v>0</v>
      </c>
      <c r="AM61" s="292">
        <v>0</v>
      </c>
      <c r="AN61" s="292">
        <v>0</v>
      </c>
      <c r="AO61" s="292">
        <v>0</v>
      </c>
      <c r="AP61" s="292">
        <v>0</v>
      </c>
      <c r="AQ61" s="292">
        <v>0</v>
      </c>
      <c r="AR61" s="292">
        <v>0</v>
      </c>
      <c r="AS61" s="292">
        <v>0</v>
      </c>
      <c r="AT61" s="292">
        <v>0</v>
      </c>
      <c r="AU61" s="292">
        <v>0</v>
      </c>
      <c r="AV61" s="292">
        <v>0</v>
      </c>
      <c r="AW61" s="292">
        <v>0</v>
      </c>
      <c r="AX61" s="292">
        <v>0</v>
      </c>
      <c r="AY61" s="292">
        <v>0</v>
      </c>
      <c r="AZ61" s="292">
        <v>0</v>
      </c>
      <c r="BA61" s="292">
        <v>0</v>
      </c>
      <c r="BB61" s="292">
        <v>0</v>
      </c>
      <c r="BC61" s="292">
        <v>0</v>
      </c>
      <c r="BD61" s="292">
        <v>0</v>
      </c>
      <c r="BE61" s="292">
        <v>0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</row>
    <row r="62" spans="1:64" hidden="1" x14ac:dyDescent="0.2">
      <c r="A62" s="135" t="str">
        <f t="shared" si="0"/>
        <v>TBD SP-IoT</v>
      </c>
      <c r="B62" s="146" t="s">
        <v>292</v>
      </c>
      <c r="C62" s="143" t="s">
        <v>117</v>
      </c>
      <c r="D62" s="136"/>
      <c r="E62" s="144"/>
      <c r="F62" s="292">
        <v>0</v>
      </c>
      <c r="G62" s="292">
        <v>0</v>
      </c>
      <c r="H62" s="292">
        <v>0</v>
      </c>
      <c r="I62" s="292">
        <v>0</v>
      </c>
      <c r="J62" s="292">
        <v>0</v>
      </c>
      <c r="K62" s="292">
        <v>0</v>
      </c>
      <c r="L62" s="292">
        <v>0</v>
      </c>
      <c r="M62" s="292">
        <v>0</v>
      </c>
      <c r="N62" s="292">
        <v>0</v>
      </c>
      <c r="O62" s="292">
        <v>0</v>
      </c>
      <c r="P62" s="292">
        <v>0</v>
      </c>
      <c r="Q62" s="292">
        <v>0</v>
      </c>
      <c r="R62" s="292">
        <v>0</v>
      </c>
      <c r="S62" s="292">
        <v>0</v>
      </c>
      <c r="T62" s="292">
        <v>0</v>
      </c>
      <c r="U62" s="292">
        <v>0</v>
      </c>
      <c r="V62" s="292">
        <v>0</v>
      </c>
      <c r="W62" s="292">
        <v>0</v>
      </c>
      <c r="X62" s="292">
        <v>0</v>
      </c>
      <c r="Y62" s="292">
        <v>0</v>
      </c>
      <c r="Z62" s="292">
        <v>0</v>
      </c>
      <c r="AA62" s="292">
        <v>0</v>
      </c>
      <c r="AB62" s="292">
        <v>0</v>
      </c>
      <c r="AC62" s="292">
        <v>0</v>
      </c>
      <c r="AD62" s="292">
        <v>0</v>
      </c>
      <c r="AE62" s="292">
        <v>0</v>
      </c>
      <c r="AF62" s="292">
        <v>0</v>
      </c>
      <c r="AG62" s="292">
        <v>0</v>
      </c>
      <c r="AH62" s="292">
        <v>0</v>
      </c>
      <c r="AI62" s="292">
        <v>0</v>
      </c>
      <c r="AJ62" s="292">
        <v>0</v>
      </c>
      <c r="AK62" s="292">
        <v>0</v>
      </c>
      <c r="AL62" s="292">
        <v>0</v>
      </c>
      <c r="AM62" s="292">
        <v>0</v>
      </c>
      <c r="AN62" s="292">
        <v>0</v>
      </c>
      <c r="AO62" s="292">
        <v>0</v>
      </c>
      <c r="AP62" s="292">
        <v>0</v>
      </c>
      <c r="AQ62" s="292">
        <v>0</v>
      </c>
      <c r="AR62" s="292">
        <v>0</v>
      </c>
      <c r="AS62" s="292">
        <v>0</v>
      </c>
      <c r="AT62" s="292">
        <v>0</v>
      </c>
      <c r="AU62" s="292">
        <v>0</v>
      </c>
      <c r="AV62" s="292">
        <v>0</v>
      </c>
      <c r="AW62" s="292">
        <v>0</v>
      </c>
      <c r="AX62" s="292">
        <v>0</v>
      </c>
      <c r="AY62" s="292">
        <v>0</v>
      </c>
      <c r="AZ62" s="292">
        <v>0</v>
      </c>
      <c r="BA62" s="292">
        <v>0</v>
      </c>
      <c r="BB62" s="292">
        <v>0</v>
      </c>
      <c r="BC62" s="292">
        <v>0</v>
      </c>
      <c r="BD62" s="292">
        <v>0</v>
      </c>
      <c r="BE62" s="292">
        <v>0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</row>
    <row r="63" spans="1:64" hidden="1" x14ac:dyDescent="0.2">
      <c r="A63" s="135" t="str">
        <f t="shared" si="0"/>
        <v>TBD SP-IoT</v>
      </c>
      <c r="B63" s="146" t="s">
        <v>292</v>
      </c>
      <c r="C63" s="143" t="s">
        <v>117</v>
      </c>
      <c r="D63" s="136"/>
      <c r="E63" s="144"/>
      <c r="F63" s="292">
        <v>0</v>
      </c>
      <c r="G63" s="292">
        <v>0</v>
      </c>
      <c r="H63" s="292">
        <v>0</v>
      </c>
      <c r="I63" s="292">
        <v>0</v>
      </c>
      <c r="J63" s="292">
        <v>0</v>
      </c>
      <c r="K63" s="292">
        <v>0</v>
      </c>
      <c r="L63" s="292">
        <v>0</v>
      </c>
      <c r="M63" s="292">
        <v>0</v>
      </c>
      <c r="N63" s="292">
        <v>0</v>
      </c>
      <c r="O63" s="292">
        <v>0</v>
      </c>
      <c r="P63" s="292">
        <v>0</v>
      </c>
      <c r="Q63" s="292">
        <v>0</v>
      </c>
      <c r="R63" s="292">
        <v>0</v>
      </c>
      <c r="S63" s="292">
        <v>0</v>
      </c>
      <c r="T63" s="292">
        <v>0</v>
      </c>
      <c r="U63" s="292">
        <v>0</v>
      </c>
      <c r="V63" s="292">
        <v>0</v>
      </c>
      <c r="W63" s="292">
        <v>0</v>
      </c>
      <c r="X63" s="292">
        <v>0</v>
      </c>
      <c r="Y63" s="292">
        <v>0</v>
      </c>
      <c r="Z63" s="292">
        <v>0</v>
      </c>
      <c r="AA63" s="292">
        <v>0</v>
      </c>
      <c r="AB63" s="292">
        <v>0</v>
      </c>
      <c r="AC63" s="292">
        <v>0</v>
      </c>
      <c r="AD63" s="292">
        <v>0</v>
      </c>
      <c r="AE63" s="292">
        <v>0</v>
      </c>
      <c r="AF63" s="292">
        <v>0</v>
      </c>
      <c r="AG63" s="292">
        <v>0</v>
      </c>
      <c r="AH63" s="292">
        <v>0</v>
      </c>
      <c r="AI63" s="292">
        <v>0</v>
      </c>
      <c r="AJ63" s="292">
        <v>0</v>
      </c>
      <c r="AK63" s="292">
        <v>0</v>
      </c>
      <c r="AL63" s="292">
        <v>0</v>
      </c>
      <c r="AM63" s="292">
        <v>0</v>
      </c>
      <c r="AN63" s="292">
        <v>0</v>
      </c>
      <c r="AO63" s="292">
        <v>0</v>
      </c>
      <c r="AP63" s="292">
        <v>0</v>
      </c>
      <c r="AQ63" s="292">
        <v>0</v>
      </c>
      <c r="AR63" s="292">
        <v>0</v>
      </c>
      <c r="AS63" s="292">
        <v>0</v>
      </c>
      <c r="AT63" s="292">
        <v>0</v>
      </c>
      <c r="AU63" s="292">
        <v>0</v>
      </c>
      <c r="AV63" s="292">
        <v>0</v>
      </c>
      <c r="AW63" s="292">
        <v>0</v>
      </c>
      <c r="AX63" s="292">
        <v>0</v>
      </c>
      <c r="AY63" s="292">
        <v>0</v>
      </c>
      <c r="AZ63" s="292">
        <v>0</v>
      </c>
      <c r="BA63" s="292">
        <v>0</v>
      </c>
      <c r="BB63" s="292">
        <v>0</v>
      </c>
      <c r="BC63" s="292">
        <v>0</v>
      </c>
      <c r="BD63" s="292">
        <v>0</v>
      </c>
      <c r="BE63" s="292">
        <v>0</v>
      </c>
      <c r="BF63" s="292">
        <v>0</v>
      </c>
      <c r="BG63" s="292">
        <v>0</v>
      </c>
      <c r="BH63" s="292">
        <v>0</v>
      </c>
      <c r="BI63" s="292">
        <v>0</v>
      </c>
      <c r="BJ63" s="292">
        <v>0</v>
      </c>
      <c r="BK63" s="292">
        <v>0</v>
      </c>
      <c r="BL63" s="292">
        <v>0</v>
      </c>
    </row>
    <row r="64" spans="1:64" ht="12" hidden="1" thickBot="1" x14ac:dyDescent="0.25">
      <c r="A64" s="135" t="str">
        <f t="shared" si="0"/>
        <v>TBD SP-IoT</v>
      </c>
      <c r="B64" s="147" t="s">
        <v>292</v>
      </c>
      <c r="C64" s="148" t="s">
        <v>117</v>
      </c>
      <c r="D64" s="149"/>
      <c r="E64" s="150"/>
      <c r="F64" s="292">
        <v>0</v>
      </c>
      <c r="G64" s="292">
        <v>0</v>
      </c>
      <c r="H64" s="292">
        <v>0</v>
      </c>
      <c r="I64" s="292">
        <v>0</v>
      </c>
      <c r="J64" s="292">
        <v>0</v>
      </c>
      <c r="K64" s="292">
        <v>0</v>
      </c>
      <c r="L64" s="292">
        <v>0</v>
      </c>
      <c r="M64" s="292">
        <v>0</v>
      </c>
      <c r="N64" s="292">
        <v>0</v>
      </c>
      <c r="O64" s="292">
        <v>0</v>
      </c>
      <c r="P64" s="292">
        <v>0</v>
      </c>
      <c r="Q64" s="292">
        <v>0</v>
      </c>
      <c r="R64" s="292">
        <v>0</v>
      </c>
      <c r="S64" s="292">
        <v>0</v>
      </c>
      <c r="T64" s="292">
        <v>0</v>
      </c>
      <c r="U64" s="292">
        <v>0</v>
      </c>
      <c r="V64" s="292">
        <v>0</v>
      </c>
      <c r="W64" s="292">
        <v>0</v>
      </c>
      <c r="X64" s="292">
        <v>0</v>
      </c>
      <c r="Y64" s="292">
        <v>0</v>
      </c>
      <c r="Z64" s="292">
        <v>0</v>
      </c>
      <c r="AA64" s="292">
        <v>0</v>
      </c>
      <c r="AB64" s="292">
        <v>0</v>
      </c>
      <c r="AC64" s="292">
        <v>0</v>
      </c>
      <c r="AD64" s="292">
        <v>0</v>
      </c>
      <c r="AE64" s="292">
        <v>0</v>
      </c>
      <c r="AF64" s="292">
        <v>0</v>
      </c>
      <c r="AG64" s="292">
        <v>0</v>
      </c>
      <c r="AH64" s="292">
        <v>0</v>
      </c>
      <c r="AI64" s="292">
        <v>0</v>
      </c>
      <c r="AJ64" s="292">
        <v>0</v>
      </c>
      <c r="AK64" s="292">
        <v>0</v>
      </c>
      <c r="AL64" s="292">
        <v>0</v>
      </c>
      <c r="AM64" s="292">
        <v>0</v>
      </c>
      <c r="AN64" s="292">
        <v>0</v>
      </c>
      <c r="AO64" s="292">
        <v>0</v>
      </c>
      <c r="AP64" s="292">
        <v>0</v>
      </c>
      <c r="AQ64" s="292">
        <v>0</v>
      </c>
      <c r="AR64" s="292">
        <v>0</v>
      </c>
      <c r="AS64" s="292">
        <v>0</v>
      </c>
      <c r="AT64" s="292">
        <v>0</v>
      </c>
      <c r="AU64" s="292">
        <v>0</v>
      </c>
      <c r="AV64" s="292">
        <v>0</v>
      </c>
      <c r="AW64" s="292">
        <v>0</v>
      </c>
      <c r="AX64" s="292">
        <v>0</v>
      </c>
      <c r="AY64" s="292">
        <v>0</v>
      </c>
      <c r="AZ64" s="292">
        <v>0</v>
      </c>
      <c r="BA64" s="292">
        <v>0</v>
      </c>
      <c r="BB64" s="292">
        <v>0</v>
      </c>
      <c r="BC64" s="292">
        <v>0</v>
      </c>
      <c r="BD64" s="292">
        <v>0</v>
      </c>
      <c r="BE64" s="292">
        <v>0</v>
      </c>
      <c r="BF64" s="292">
        <v>0</v>
      </c>
      <c r="BG64" s="292">
        <v>0</v>
      </c>
      <c r="BH64" s="292">
        <v>0</v>
      </c>
      <c r="BI64" s="292">
        <v>0</v>
      </c>
      <c r="BJ64" s="292">
        <v>0</v>
      </c>
      <c r="BK64" s="292">
        <v>0</v>
      </c>
      <c r="BL64" s="292">
        <v>0</v>
      </c>
    </row>
    <row r="65" spans="1:64" hidden="1" x14ac:dyDescent="0.2">
      <c r="A65" s="135" t="str">
        <f t="shared" si="0"/>
        <v>-</v>
      </c>
      <c r="F65" s="292">
        <v>0</v>
      </c>
      <c r="G65" s="292">
        <v>0</v>
      </c>
      <c r="H65" s="292">
        <v>0</v>
      </c>
      <c r="I65" s="292">
        <v>0</v>
      </c>
      <c r="J65" s="292">
        <v>0</v>
      </c>
      <c r="K65" s="292">
        <v>0</v>
      </c>
      <c r="L65" s="292">
        <v>0</v>
      </c>
      <c r="M65" s="292">
        <v>0</v>
      </c>
      <c r="N65" s="292">
        <v>0</v>
      </c>
      <c r="O65" s="292">
        <v>0</v>
      </c>
      <c r="P65" s="292">
        <v>0</v>
      </c>
      <c r="Q65" s="292">
        <v>0</v>
      </c>
      <c r="R65" s="292">
        <v>0</v>
      </c>
      <c r="S65" s="292">
        <v>0</v>
      </c>
      <c r="T65" s="292">
        <v>0</v>
      </c>
      <c r="U65" s="292">
        <v>0</v>
      </c>
      <c r="V65" s="292">
        <v>0</v>
      </c>
      <c r="W65" s="292">
        <v>0</v>
      </c>
      <c r="X65" s="292">
        <v>0</v>
      </c>
      <c r="Y65" s="292">
        <v>0</v>
      </c>
      <c r="Z65" s="292">
        <v>0</v>
      </c>
      <c r="AA65" s="292">
        <v>0</v>
      </c>
      <c r="AB65" s="292">
        <v>0</v>
      </c>
      <c r="AC65" s="292">
        <v>0</v>
      </c>
      <c r="AD65" s="292">
        <v>0</v>
      </c>
      <c r="AE65" s="292">
        <v>0</v>
      </c>
      <c r="AF65" s="292">
        <v>0</v>
      </c>
      <c r="AG65" s="292">
        <v>0</v>
      </c>
      <c r="AH65" s="292">
        <v>0</v>
      </c>
      <c r="AI65" s="292">
        <v>0</v>
      </c>
      <c r="AJ65" s="292">
        <v>0</v>
      </c>
      <c r="AK65" s="292">
        <v>0</v>
      </c>
      <c r="AL65" s="292">
        <v>0</v>
      </c>
      <c r="AM65" s="292">
        <v>0</v>
      </c>
      <c r="AN65" s="292">
        <v>0</v>
      </c>
      <c r="AO65" s="292">
        <v>0</v>
      </c>
      <c r="AP65" s="292">
        <v>0</v>
      </c>
      <c r="AQ65" s="292">
        <v>0</v>
      </c>
      <c r="AR65" s="292">
        <v>0</v>
      </c>
      <c r="AS65" s="292">
        <v>0</v>
      </c>
      <c r="AT65" s="292">
        <v>0</v>
      </c>
      <c r="AU65" s="292">
        <v>0</v>
      </c>
      <c r="AV65" s="292">
        <v>0</v>
      </c>
      <c r="AW65" s="292">
        <v>0</v>
      </c>
      <c r="AX65" s="292">
        <v>0</v>
      </c>
      <c r="AY65" s="292">
        <v>0</v>
      </c>
      <c r="AZ65" s="292">
        <v>0</v>
      </c>
      <c r="BA65" s="292">
        <v>0</v>
      </c>
      <c r="BB65" s="292">
        <v>0</v>
      </c>
      <c r="BC65" s="292">
        <v>0</v>
      </c>
      <c r="BD65" s="292">
        <v>0</v>
      </c>
      <c r="BE65" s="292">
        <v>0</v>
      </c>
      <c r="BF65" s="292">
        <v>0</v>
      </c>
      <c r="BG65" s="292">
        <v>0</v>
      </c>
      <c r="BH65" s="292">
        <v>0</v>
      </c>
      <c r="BI65" s="292">
        <v>0</v>
      </c>
      <c r="BJ65" s="292">
        <v>0</v>
      </c>
      <c r="BK65" s="292">
        <v>0</v>
      </c>
      <c r="BL65" s="292">
        <v>0</v>
      </c>
    </row>
    <row r="66" spans="1:64" ht="12" hidden="1" thickBot="1" x14ac:dyDescent="0.25">
      <c r="A66" s="135" t="str">
        <f t="shared" si="0"/>
        <v>Jasper-IoT</v>
      </c>
      <c r="B66" s="151" t="s">
        <v>239</v>
      </c>
      <c r="C66" s="152" t="s">
        <v>117</v>
      </c>
      <c r="D66" s="153"/>
      <c r="E66" s="154">
        <v>1</v>
      </c>
      <c r="F66" s="292">
        <v>0.39481699999999997</v>
      </c>
      <c r="G66" s="292">
        <v>0.38571800000000001</v>
      </c>
      <c r="H66" s="292">
        <v>0.379216</v>
      </c>
      <c r="I66" s="292">
        <v>0.37174800000000002</v>
      </c>
      <c r="J66" s="292">
        <v>0.35878500000000002</v>
      </c>
      <c r="K66" s="292">
        <v>0.33565299999999998</v>
      </c>
      <c r="L66" s="292">
        <v>0.32613199999999998</v>
      </c>
      <c r="M66" s="292">
        <v>0.31726300000000002</v>
      </c>
      <c r="N66" s="292">
        <v>0.30464599999999997</v>
      </c>
      <c r="O66" s="292">
        <v>0.29661300000000002</v>
      </c>
      <c r="P66" s="292">
        <v>0.29026999999999997</v>
      </c>
      <c r="Q66" s="292">
        <v>0.28436899999999998</v>
      </c>
      <c r="R66" s="292">
        <v>0.27865099999999998</v>
      </c>
      <c r="S66" s="292">
        <v>0.27056200000000002</v>
      </c>
      <c r="T66" s="292">
        <v>0.264955</v>
      </c>
      <c r="U66" s="292">
        <v>0.25801099999999999</v>
      </c>
      <c r="V66" s="292">
        <v>0.25050899999999998</v>
      </c>
      <c r="W66" s="292">
        <v>0.24466911826419693</v>
      </c>
      <c r="X66" s="292">
        <v>0.2390229408734364</v>
      </c>
      <c r="Y66" s="292">
        <v>0.23356362455916846</v>
      </c>
      <c r="Z66" s="292">
        <v>0.22828460621033092</v>
      </c>
      <c r="AA66" s="292">
        <v>0.2231795890263911</v>
      </c>
      <c r="AB66" s="292">
        <v>0.2182425295533193</v>
      </c>
      <c r="AC66" s="292">
        <v>0.21346762553105741</v>
      </c>
      <c r="AD66" s="292">
        <v>0.20884930448782166</v>
      </c>
      <c r="AE66" s="292">
        <v>0.20438221302265927</v>
      </c>
      <c r="AF66" s="292">
        <v>0.20006120672313077</v>
      </c>
      <c r="AG66" s="292">
        <v>0.19588134066988627</v>
      </c>
      <c r="AH66" s="292">
        <v>0.19183786048430371</v>
      </c>
      <c r="AI66" s="292">
        <v>0.18792619387931006</v>
      </c>
      <c r="AJ66" s="292">
        <v>0.18414194267706463</v>
      </c>
      <c r="AK66" s="292">
        <v>0.18048087526038398</v>
      </c>
      <c r="AL66" s="292">
        <v>0.17693891942767445</v>
      </c>
      <c r="AM66" s="292">
        <v>0.17351215562373679</v>
      </c>
      <c r="AN66" s="292">
        <v>0.17019681052115418</v>
      </c>
      <c r="AO66" s="292">
        <v>0.16698925092909375</v>
      </c>
      <c r="AP66" s="292">
        <v>0.16388597800826515</v>
      </c>
      <c r="AQ66" s="292">
        <v>0.16088362177251184</v>
      </c>
      <c r="AR66" s="292">
        <v>0.15797893585907821</v>
      </c>
      <c r="AS66" s="292">
        <v>0.15516879255101573</v>
      </c>
      <c r="AT66" s="292">
        <v>0.15245017803647992</v>
      </c>
      <c r="AU66" s="292">
        <v>0.14982018789083967</v>
      </c>
      <c r="AV66" s="292">
        <v>0.14727602276858245</v>
      </c>
      <c r="AW66" s="292">
        <v>0.14481498429296713</v>
      </c>
      <c r="AX66" s="292">
        <v>0.14243447113225619</v>
      </c>
      <c r="AY66" s="292">
        <v>0.14013197525216151</v>
      </c>
      <c r="AZ66" s="292">
        <v>0.13790507833487162</v>
      </c>
      <c r="BA66" s="292">
        <v>0.1357514483556978</v>
      </c>
      <c r="BB66" s="292">
        <v>0.13366883630898724</v>
      </c>
      <c r="BC66" s="292">
        <v>0.13165507307551569</v>
      </c>
      <c r="BD66" s="292">
        <v>0.12970806642408358</v>
      </c>
      <c r="BE66" s="292">
        <v>0.12778985345915489</v>
      </c>
      <c r="BF66" s="292">
        <v>0.1259000083596972</v>
      </c>
      <c r="BG66" s="292">
        <v>0.12403811160201522</v>
      </c>
      <c r="BH66" s="292">
        <v>0.12220374986662143</v>
      </c>
      <c r="BI66" s="292">
        <v>0.12039651594648391</v>
      </c>
      <c r="BJ66" s="292">
        <v>0.11861600865663115</v>
      </c>
      <c r="BK66" s="292">
        <v>0.11686183274509358</v>
      </c>
      <c r="BL66" s="292">
        <v>0.11513359880516229</v>
      </c>
    </row>
    <row r="67" spans="1:64" ht="3" hidden="1" customHeight="1" thickBot="1" x14ac:dyDescent="0.25">
      <c r="A67" s="135" t="str">
        <f t="shared" ref="A67:A130" si="1">B67&amp;"-"&amp;C67</f>
        <v>-</v>
      </c>
      <c r="F67" s="292">
        <v>0</v>
      </c>
      <c r="G67" s="292">
        <v>0</v>
      </c>
      <c r="H67" s="292">
        <v>0</v>
      </c>
      <c r="I67" s="292">
        <v>0</v>
      </c>
      <c r="J67" s="292">
        <v>0</v>
      </c>
      <c r="K67" s="292">
        <v>0</v>
      </c>
      <c r="L67" s="292">
        <v>0</v>
      </c>
      <c r="M67" s="292">
        <v>0</v>
      </c>
      <c r="N67" s="292">
        <v>0</v>
      </c>
      <c r="O67" s="292">
        <v>0</v>
      </c>
      <c r="P67" s="292">
        <v>0</v>
      </c>
      <c r="Q67" s="292">
        <v>0</v>
      </c>
      <c r="R67" s="292">
        <v>0</v>
      </c>
      <c r="S67" s="292">
        <v>0</v>
      </c>
      <c r="T67" s="292">
        <v>0</v>
      </c>
      <c r="U67" s="292">
        <v>0</v>
      </c>
      <c r="V67" s="292">
        <v>0</v>
      </c>
      <c r="W67" s="292">
        <v>0</v>
      </c>
      <c r="X67" s="292">
        <v>0</v>
      </c>
      <c r="Y67" s="292">
        <v>0</v>
      </c>
      <c r="Z67" s="292">
        <v>0</v>
      </c>
      <c r="AA67" s="292">
        <v>0</v>
      </c>
      <c r="AB67" s="292">
        <v>0</v>
      </c>
      <c r="AC67" s="292">
        <v>0</v>
      </c>
      <c r="AD67" s="292">
        <v>0</v>
      </c>
      <c r="AE67" s="292">
        <v>0</v>
      </c>
      <c r="AF67" s="292">
        <v>0</v>
      </c>
      <c r="AG67" s="292">
        <v>0</v>
      </c>
      <c r="AH67" s="292">
        <v>0</v>
      </c>
      <c r="AI67" s="292">
        <v>0</v>
      </c>
      <c r="AJ67" s="292">
        <v>0</v>
      </c>
      <c r="AK67" s="292">
        <v>0</v>
      </c>
      <c r="AL67" s="292">
        <v>0</v>
      </c>
      <c r="AM67" s="292">
        <v>0</v>
      </c>
      <c r="AN67" s="292">
        <v>0</v>
      </c>
      <c r="AO67" s="292">
        <v>0</v>
      </c>
      <c r="AP67" s="292">
        <v>0</v>
      </c>
      <c r="AQ67" s="292">
        <v>0</v>
      </c>
      <c r="AR67" s="292">
        <v>0</v>
      </c>
      <c r="AS67" s="292">
        <v>0</v>
      </c>
      <c r="AT67" s="292">
        <v>0</v>
      </c>
      <c r="AU67" s="292">
        <v>0</v>
      </c>
      <c r="AV67" s="292">
        <v>0</v>
      </c>
      <c r="AW67" s="292">
        <v>0</v>
      </c>
      <c r="AX67" s="292">
        <v>0</v>
      </c>
      <c r="AY67" s="292">
        <v>0</v>
      </c>
      <c r="AZ67" s="292">
        <v>0</v>
      </c>
      <c r="BA67" s="292">
        <v>0</v>
      </c>
      <c r="BB67" s="292">
        <v>0</v>
      </c>
      <c r="BC67" s="292">
        <v>0</v>
      </c>
      <c r="BD67" s="292">
        <v>0</v>
      </c>
      <c r="BE67" s="292">
        <v>0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</row>
    <row r="68" spans="1:64" ht="12" hidden="1" thickBot="1" x14ac:dyDescent="0.25">
      <c r="A68" s="135" t="str">
        <f t="shared" si="1"/>
        <v>Telus-CCME</v>
      </c>
      <c r="B68" s="151" t="s">
        <v>149</v>
      </c>
      <c r="C68" s="152" t="s">
        <v>240</v>
      </c>
      <c r="D68" s="153"/>
      <c r="E68" s="154">
        <v>12</v>
      </c>
      <c r="F68" s="292">
        <v>0.113493</v>
      </c>
      <c r="G68" s="292">
        <v>0.134494</v>
      </c>
      <c r="H68" s="292">
        <v>0.13893800000000001</v>
      </c>
      <c r="I68" s="292">
        <v>0.1469</v>
      </c>
      <c r="J68" s="292">
        <v>0.15628600000000001</v>
      </c>
      <c r="K68" s="292">
        <v>0.1686</v>
      </c>
      <c r="L68" s="292">
        <v>0.178035</v>
      </c>
      <c r="M68" s="292">
        <v>0.19764300000000001</v>
      </c>
      <c r="N68" s="292">
        <v>0.211037</v>
      </c>
      <c r="O68" s="292">
        <v>0.21992300000000001</v>
      </c>
      <c r="P68" s="292">
        <v>0.234546</v>
      </c>
      <c r="Q68" s="292">
        <v>0.23963799999999999</v>
      </c>
      <c r="R68" s="292">
        <v>0.24493999999999999</v>
      </c>
      <c r="S68" s="292">
        <v>0.245476</v>
      </c>
      <c r="T68" s="292">
        <v>0.26708900000000002</v>
      </c>
      <c r="U68" s="292">
        <v>0.27653299999999997</v>
      </c>
      <c r="V68" s="292">
        <v>0.28482899</v>
      </c>
      <c r="W68" s="292">
        <v>0.29337385969999996</v>
      </c>
      <c r="X68" s="292">
        <v>0.30217507549099998</v>
      </c>
      <c r="Y68" s="292">
        <v>0.31124032775572996</v>
      </c>
      <c r="Z68" s="292">
        <v>0.32057753758840185</v>
      </c>
      <c r="AA68" s="292">
        <v>0.33019486371605394</v>
      </c>
      <c r="AB68" s="292">
        <v>0.34010070962753558</v>
      </c>
      <c r="AC68" s="292">
        <v>0.35030373091636169</v>
      </c>
      <c r="AD68" s="292">
        <v>0.36081284284385251</v>
      </c>
      <c r="AE68" s="292">
        <v>0.37163722812916811</v>
      </c>
      <c r="AF68" s="292">
        <v>0.38278634497304315</v>
      </c>
      <c r="AG68" s="292">
        <v>0.39426993532223442</v>
      </c>
      <c r="AH68" s="292">
        <v>0.40609803338190142</v>
      </c>
      <c r="AI68" s="292">
        <v>0.41828097438335848</v>
      </c>
      <c r="AJ68" s="292">
        <v>0.43082940361485927</v>
      </c>
      <c r="AK68" s="292">
        <v>0.44375428572330505</v>
      </c>
      <c r="AL68" s="292">
        <v>0.45706691429500423</v>
      </c>
      <c r="AM68" s="292">
        <v>0.47077892172385438</v>
      </c>
      <c r="AN68" s="292">
        <v>0.48490228937557001</v>
      </c>
      <c r="AO68" s="292">
        <v>0.4994493580568371</v>
      </c>
      <c r="AP68" s="292">
        <v>0.51443283879854218</v>
      </c>
      <c r="AQ68" s="292">
        <v>0.52986582396249848</v>
      </c>
      <c r="AR68" s="292">
        <v>0.54576179868137342</v>
      </c>
      <c r="AS68" s="292">
        <v>0.56213465264181461</v>
      </c>
      <c r="AT68" s="292">
        <v>0.57899869222106914</v>
      </c>
      <c r="AU68" s="292">
        <v>0.59636865298770125</v>
      </c>
      <c r="AV68" s="292">
        <v>0.61425971257733225</v>
      </c>
      <c r="AW68" s="292">
        <v>0.63268750395465223</v>
      </c>
      <c r="AX68" s="292">
        <v>0.65166812907329175</v>
      </c>
      <c r="AY68" s="292">
        <v>0.67121817294549058</v>
      </c>
      <c r="AZ68" s="292">
        <v>0.69135471813385529</v>
      </c>
      <c r="BA68" s="292">
        <v>0.71209535967787096</v>
      </c>
      <c r="BB68" s="292">
        <v>0.73345822046820708</v>
      </c>
      <c r="BC68" s="292">
        <v>0.75546196708225333</v>
      </c>
      <c r="BD68" s="292">
        <v>0.77812582609472092</v>
      </c>
      <c r="BE68" s="292">
        <v>0.80146960087756258</v>
      </c>
      <c r="BF68" s="292">
        <v>0.82551368890388943</v>
      </c>
      <c r="BG68" s="292">
        <v>0.85027909957100611</v>
      </c>
      <c r="BH68" s="292">
        <v>0.87578747255813627</v>
      </c>
      <c r="BI68" s="292">
        <v>0.90206109673488033</v>
      </c>
      <c r="BJ68" s="292">
        <v>0.92912292963692678</v>
      </c>
      <c r="BK68" s="292">
        <v>0.9569966175260346</v>
      </c>
      <c r="BL68" s="292">
        <v>0.9857065160518157</v>
      </c>
    </row>
    <row r="69" spans="1:64" ht="3.6" hidden="1" customHeight="1" thickBot="1" x14ac:dyDescent="0.25">
      <c r="A69" s="135" t="str">
        <f t="shared" si="1"/>
        <v>-</v>
      </c>
      <c r="F69" s="292">
        <v>0</v>
      </c>
      <c r="G69" s="292">
        <v>0</v>
      </c>
      <c r="H69" s="292">
        <v>0</v>
      </c>
      <c r="I69" s="292">
        <v>0</v>
      </c>
      <c r="J69" s="292">
        <v>0</v>
      </c>
      <c r="K69" s="292">
        <v>0</v>
      </c>
      <c r="L69" s="292">
        <v>0</v>
      </c>
      <c r="M69" s="292">
        <v>0</v>
      </c>
      <c r="N69" s="292">
        <v>0</v>
      </c>
      <c r="O69" s="292">
        <v>0</v>
      </c>
      <c r="P69" s="292">
        <v>0</v>
      </c>
      <c r="Q69" s="292">
        <v>0</v>
      </c>
      <c r="R69" s="292">
        <v>0</v>
      </c>
      <c r="S69" s="292">
        <v>0</v>
      </c>
      <c r="T69" s="292">
        <v>0</v>
      </c>
      <c r="U69" s="292">
        <v>0</v>
      </c>
      <c r="V69" s="292">
        <v>0</v>
      </c>
      <c r="W69" s="292">
        <v>0</v>
      </c>
      <c r="X69" s="292">
        <v>0</v>
      </c>
      <c r="Y69" s="292">
        <v>0</v>
      </c>
      <c r="Z69" s="292">
        <v>0</v>
      </c>
      <c r="AA69" s="292">
        <v>0</v>
      </c>
      <c r="AB69" s="292">
        <v>0</v>
      </c>
      <c r="AC69" s="292">
        <v>0</v>
      </c>
      <c r="AD69" s="292">
        <v>0</v>
      </c>
      <c r="AE69" s="292">
        <v>0</v>
      </c>
      <c r="AF69" s="292">
        <v>0</v>
      </c>
      <c r="AG69" s="292">
        <v>0</v>
      </c>
      <c r="AH69" s="292">
        <v>0</v>
      </c>
      <c r="AI69" s="292">
        <v>0</v>
      </c>
      <c r="AJ69" s="292">
        <v>0</v>
      </c>
      <c r="AK69" s="292">
        <v>0</v>
      </c>
      <c r="AL69" s="292">
        <v>0</v>
      </c>
      <c r="AM69" s="292">
        <v>0</v>
      </c>
      <c r="AN69" s="292">
        <v>0</v>
      </c>
      <c r="AO69" s="292">
        <v>0</v>
      </c>
      <c r="AP69" s="292">
        <v>0</v>
      </c>
      <c r="AQ69" s="292">
        <v>0</v>
      </c>
      <c r="AR69" s="292">
        <v>0</v>
      </c>
      <c r="AS69" s="292">
        <v>0</v>
      </c>
      <c r="AT69" s="292">
        <v>0</v>
      </c>
      <c r="AU69" s="292">
        <v>0</v>
      </c>
      <c r="AV69" s="292">
        <v>0</v>
      </c>
      <c r="AW69" s="292">
        <v>0</v>
      </c>
      <c r="AX69" s="292">
        <v>0</v>
      </c>
      <c r="AY69" s="292">
        <v>0</v>
      </c>
      <c r="AZ69" s="292">
        <v>0</v>
      </c>
      <c r="BA69" s="292">
        <v>0</v>
      </c>
      <c r="BB69" s="292">
        <v>0</v>
      </c>
      <c r="BC69" s="292">
        <v>0</v>
      </c>
      <c r="BD69" s="292">
        <v>0</v>
      </c>
      <c r="BE69" s="292">
        <v>0</v>
      </c>
      <c r="BF69" s="292">
        <v>0</v>
      </c>
      <c r="BG69" s="292">
        <v>0</v>
      </c>
      <c r="BH69" s="292">
        <v>0</v>
      </c>
      <c r="BI69" s="292">
        <v>0</v>
      </c>
      <c r="BJ69" s="292">
        <v>0</v>
      </c>
      <c r="BK69" s="292">
        <v>0</v>
      </c>
      <c r="BL69" s="292">
        <v>0</v>
      </c>
    </row>
    <row r="70" spans="1:64" ht="12" hidden="1" thickBot="1" x14ac:dyDescent="0.25">
      <c r="A70" s="135" t="str">
        <f t="shared" si="1"/>
        <v>AT&amp;T Mobility - AIO Wireless-Smartphone</v>
      </c>
      <c r="B70" s="151" t="s">
        <v>241</v>
      </c>
      <c r="C70" s="152" t="s">
        <v>143</v>
      </c>
      <c r="D70" s="153"/>
      <c r="E70" s="154">
        <v>5</v>
      </c>
      <c r="F70" s="292">
        <v>0.13640099999999999</v>
      </c>
      <c r="G70" s="292">
        <v>6.0333999999999999E-2</v>
      </c>
      <c r="H70" s="292">
        <v>3.7857000000000002E-2</v>
      </c>
      <c r="I70" s="292">
        <v>0</v>
      </c>
      <c r="J70" s="292">
        <v>0</v>
      </c>
      <c r="K70" s="292">
        <v>0</v>
      </c>
      <c r="L70" s="292">
        <v>0</v>
      </c>
      <c r="M70" s="292">
        <v>0</v>
      </c>
      <c r="N70" s="292">
        <v>0</v>
      </c>
      <c r="O70" s="292">
        <v>0</v>
      </c>
      <c r="P70" s="292">
        <v>0</v>
      </c>
      <c r="Q70" s="292">
        <v>0</v>
      </c>
      <c r="R70" s="292">
        <v>0</v>
      </c>
      <c r="S70" s="292">
        <v>0</v>
      </c>
      <c r="T70" s="292">
        <v>0</v>
      </c>
      <c r="U70" s="292">
        <v>0</v>
      </c>
      <c r="V70" s="292">
        <v>0</v>
      </c>
      <c r="W70" s="292">
        <v>0</v>
      </c>
      <c r="X70" s="292">
        <v>0</v>
      </c>
      <c r="Y70" s="292">
        <v>0</v>
      </c>
      <c r="Z70" s="292">
        <v>0</v>
      </c>
      <c r="AA70" s="292">
        <v>0</v>
      </c>
      <c r="AB70" s="292">
        <v>0</v>
      </c>
      <c r="AC70" s="292">
        <v>0</v>
      </c>
      <c r="AD70" s="292">
        <v>0</v>
      </c>
      <c r="AE70" s="292">
        <v>0</v>
      </c>
      <c r="AF70" s="292">
        <v>0</v>
      </c>
      <c r="AG70" s="292">
        <v>0</v>
      </c>
      <c r="AH70" s="292">
        <v>0</v>
      </c>
      <c r="AI70" s="292">
        <v>0</v>
      </c>
      <c r="AJ70" s="292">
        <v>0</v>
      </c>
      <c r="AK70" s="292">
        <v>0</v>
      </c>
      <c r="AL70" s="292">
        <v>0</v>
      </c>
      <c r="AM70" s="292">
        <v>0</v>
      </c>
      <c r="AN70" s="292">
        <v>0</v>
      </c>
      <c r="AO70" s="292">
        <v>0</v>
      </c>
      <c r="AP70" s="292">
        <v>0</v>
      </c>
      <c r="AQ70" s="292">
        <v>0</v>
      </c>
      <c r="AR70" s="292">
        <v>0</v>
      </c>
      <c r="AS70" s="292">
        <v>0</v>
      </c>
      <c r="AT70" s="292">
        <v>0</v>
      </c>
      <c r="AU70" s="292">
        <v>0</v>
      </c>
      <c r="AV70" s="292">
        <v>0</v>
      </c>
      <c r="AW70" s="292">
        <v>0</v>
      </c>
      <c r="AX70" s="292">
        <v>0</v>
      </c>
      <c r="AY70" s="292">
        <v>0</v>
      </c>
      <c r="AZ70" s="292">
        <v>0</v>
      </c>
      <c r="BA70" s="292">
        <v>0</v>
      </c>
      <c r="BB70" s="292">
        <v>0</v>
      </c>
      <c r="BC70" s="292">
        <v>0</v>
      </c>
      <c r="BD70" s="292">
        <v>0</v>
      </c>
      <c r="BE70" s="292">
        <v>0</v>
      </c>
      <c r="BF70" s="292">
        <v>0</v>
      </c>
      <c r="BG70" s="292">
        <v>0</v>
      </c>
      <c r="BH70" s="292">
        <v>0</v>
      </c>
      <c r="BI70" s="292">
        <v>0</v>
      </c>
      <c r="BJ70" s="292">
        <v>0</v>
      </c>
      <c r="BK70" s="292">
        <v>0</v>
      </c>
      <c r="BL70" s="292">
        <v>0</v>
      </c>
    </row>
    <row r="71" spans="1:64" ht="3.6" hidden="1" customHeight="1" thickBot="1" x14ac:dyDescent="0.25">
      <c r="A71" s="135" t="str">
        <f t="shared" si="1"/>
        <v>-</v>
      </c>
      <c r="F71" s="292">
        <v>0</v>
      </c>
      <c r="G71" s="292">
        <v>0</v>
      </c>
      <c r="H71" s="292">
        <v>0</v>
      </c>
      <c r="I71" s="292">
        <v>0</v>
      </c>
      <c r="J71" s="292">
        <v>0</v>
      </c>
      <c r="K71" s="292">
        <v>0</v>
      </c>
      <c r="L71" s="292">
        <v>0</v>
      </c>
      <c r="M71" s="292">
        <v>0</v>
      </c>
      <c r="N71" s="292">
        <v>0</v>
      </c>
      <c r="O71" s="292">
        <v>0</v>
      </c>
      <c r="P71" s="292">
        <v>0</v>
      </c>
      <c r="Q71" s="292">
        <v>0</v>
      </c>
      <c r="R71" s="292">
        <v>0</v>
      </c>
      <c r="S71" s="292">
        <v>0</v>
      </c>
      <c r="T71" s="292">
        <v>0</v>
      </c>
      <c r="U71" s="292">
        <v>0</v>
      </c>
      <c r="V71" s="292">
        <v>0</v>
      </c>
      <c r="W71" s="292">
        <v>0</v>
      </c>
      <c r="X71" s="292">
        <v>0</v>
      </c>
      <c r="Y71" s="292">
        <v>0</v>
      </c>
      <c r="Z71" s="292">
        <v>0</v>
      </c>
      <c r="AA71" s="292">
        <v>0</v>
      </c>
      <c r="AB71" s="292">
        <v>0</v>
      </c>
      <c r="AC71" s="292">
        <v>0</v>
      </c>
      <c r="AD71" s="292">
        <v>0</v>
      </c>
      <c r="AE71" s="292">
        <v>0</v>
      </c>
      <c r="AF71" s="292">
        <v>0</v>
      </c>
      <c r="AG71" s="292">
        <v>0</v>
      </c>
      <c r="AH71" s="292">
        <v>0</v>
      </c>
      <c r="AI71" s="292">
        <v>0</v>
      </c>
      <c r="AJ71" s="292">
        <v>0</v>
      </c>
      <c r="AK71" s="292">
        <v>0</v>
      </c>
      <c r="AL71" s="292">
        <v>0</v>
      </c>
      <c r="AM71" s="292">
        <v>0</v>
      </c>
      <c r="AN71" s="292">
        <v>0</v>
      </c>
      <c r="AO71" s="292">
        <v>0</v>
      </c>
      <c r="AP71" s="292">
        <v>0</v>
      </c>
      <c r="AQ71" s="292">
        <v>0</v>
      </c>
      <c r="AR71" s="292">
        <v>0</v>
      </c>
      <c r="AS71" s="292">
        <v>0</v>
      </c>
      <c r="AT71" s="292">
        <v>0</v>
      </c>
      <c r="AU71" s="292">
        <v>0</v>
      </c>
      <c r="AV71" s="292">
        <v>0</v>
      </c>
      <c r="AW71" s="292">
        <v>0</v>
      </c>
      <c r="AX71" s="292">
        <v>0</v>
      </c>
      <c r="AY71" s="292">
        <v>0</v>
      </c>
      <c r="AZ71" s="292">
        <v>0</v>
      </c>
      <c r="BA71" s="292">
        <v>0</v>
      </c>
      <c r="BB71" s="292">
        <v>0</v>
      </c>
      <c r="BC71" s="292">
        <v>0</v>
      </c>
      <c r="BD71" s="292">
        <v>0</v>
      </c>
      <c r="BE71" s="292">
        <v>0</v>
      </c>
      <c r="BF71" s="292">
        <v>0</v>
      </c>
      <c r="BG71" s="292">
        <v>0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</row>
    <row r="72" spans="1:64" hidden="1" x14ac:dyDescent="0.2">
      <c r="A72" s="135" t="str">
        <f t="shared" si="1"/>
        <v>Acloud-Connected Car</v>
      </c>
      <c r="B72" s="155" t="s">
        <v>200</v>
      </c>
      <c r="C72" s="156" t="s">
        <v>242</v>
      </c>
      <c r="D72" s="294" t="s">
        <v>145</v>
      </c>
      <c r="E72" s="158">
        <v>9</v>
      </c>
      <c r="F72" s="292">
        <v>0.79076900000000006</v>
      </c>
      <c r="G72" s="292">
        <v>0.86775000000000002</v>
      </c>
      <c r="H72" s="292">
        <v>0.95222799999999996</v>
      </c>
      <c r="I72" s="292">
        <v>2.0316589999999999</v>
      </c>
      <c r="J72" s="292">
        <v>2.2698160000000001</v>
      </c>
      <c r="K72" s="292">
        <v>2.440089</v>
      </c>
      <c r="L72" s="292">
        <v>2.6036769999999998</v>
      </c>
      <c r="M72" s="292">
        <v>2.7634859999999999</v>
      </c>
      <c r="N72" s="292">
        <v>3.0702340000000001</v>
      </c>
      <c r="O72" s="292">
        <v>3.2089020000000001</v>
      </c>
      <c r="P72" s="292">
        <v>3.406685</v>
      </c>
      <c r="Q72" s="292">
        <v>3.710188</v>
      </c>
      <c r="R72" s="292">
        <v>3.9795980000000002</v>
      </c>
      <c r="S72" s="292">
        <v>4.2461169999999999</v>
      </c>
      <c r="T72" s="292">
        <v>4.4775499999999999</v>
      </c>
      <c r="U72" s="292">
        <v>4.7822979999999999</v>
      </c>
      <c r="V72" s="292">
        <v>5.1860840000000001</v>
      </c>
      <c r="W72" s="292">
        <v>5.3157360999999996</v>
      </c>
      <c r="X72" s="292">
        <v>5.4486295024999993</v>
      </c>
      <c r="Y72" s="292">
        <v>5.5848452400624993</v>
      </c>
      <c r="Z72" s="292">
        <v>5.7244663710640609</v>
      </c>
      <c r="AA72" s="292">
        <v>5.8675780303406624</v>
      </c>
      <c r="AB72" s="292">
        <v>6.0142674810991785</v>
      </c>
      <c r="AC72" s="292">
        <v>6.1646241681266565</v>
      </c>
      <c r="AD72" s="292">
        <v>6.3187397723298222</v>
      </c>
      <c r="AE72" s="292">
        <v>6.4767082666380675</v>
      </c>
      <c r="AF72" s="292">
        <v>6.638625973304018</v>
      </c>
      <c r="AG72" s="292">
        <v>6.8045916226366181</v>
      </c>
      <c r="AH72" s="292">
        <v>6.9747064132025329</v>
      </c>
      <c r="AI72" s="292">
        <v>7.1490740735325957</v>
      </c>
      <c r="AJ72" s="292">
        <v>7.3278009253709095</v>
      </c>
      <c r="AK72" s="292">
        <v>7.5109959485051823</v>
      </c>
      <c r="AL72" s="292">
        <v>7.6987708472178102</v>
      </c>
      <c r="AM72" s="292">
        <v>7.8912401183982546</v>
      </c>
      <c r="AN72" s="292">
        <v>8.0885211213582107</v>
      </c>
      <c r="AO72" s="292">
        <v>8.2907341493921649</v>
      </c>
      <c r="AP72" s="292">
        <v>8.4980025031269673</v>
      </c>
      <c r="AQ72" s="292">
        <v>8.7104525657051415</v>
      </c>
      <c r="AR72" s="292">
        <v>8.9282138798477693</v>
      </c>
      <c r="AS72" s="292">
        <v>9.1514192268439629</v>
      </c>
      <c r="AT72" s="292">
        <v>9.3802047075150607</v>
      </c>
      <c r="AU72" s="292">
        <v>9.6147098252029366</v>
      </c>
      <c r="AV72" s="292">
        <v>9.8550775708330089</v>
      </c>
      <c r="AW72" s="292">
        <v>10.101454510103833</v>
      </c>
      <c r="AX72" s="292">
        <v>10.353990872856427</v>
      </c>
      <c r="AY72" s="292">
        <v>10.612840644677837</v>
      </c>
      <c r="AZ72" s="292">
        <v>10.878161660794781</v>
      </c>
      <c r="BA72" s="292">
        <v>11.15011570231465</v>
      </c>
      <c r="BB72" s="292">
        <v>11.428868594872515</v>
      </c>
      <c r="BC72" s="292">
        <v>11.714590309744329</v>
      </c>
      <c r="BD72" s="292">
        <v>12.007455067487935</v>
      </c>
      <c r="BE72" s="292">
        <v>12.307641444175133</v>
      </c>
      <c r="BF72" s="292">
        <v>12.615332480279509</v>
      </c>
      <c r="BG72" s="292">
        <v>12.930715792286495</v>
      </c>
      <c r="BH72" s="292">
        <v>13.253983687093656</v>
      </c>
      <c r="BI72" s="292">
        <v>13.585333279270996</v>
      </c>
      <c r="BJ72" s="292">
        <v>13.924966611252769</v>
      </c>
      <c r="BK72" s="292">
        <v>14.273090776534087</v>
      </c>
      <c r="BL72" s="292">
        <v>14.629918045947438</v>
      </c>
    </row>
    <row r="73" spans="1:64" x14ac:dyDescent="0.2">
      <c r="A73" s="135" t="str">
        <f t="shared" si="1"/>
        <v>Asia Pacific Telecom-Connected Car</v>
      </c>
      <c r="B73" s="142" t="s">
        <v>201</v>
      </c>
      <c r="C73" s="143" t="s">
        <v>242</v>
      </c>
      <c r="D73" s="145" t="s">
        <v>146</v>
      </c>
      <c r="E73" s="144">
        <v>7</v>
      </c>
      <c r="F73" s="292">
        <v>0</v>
      </c>
      <c r="G73" s="292">
        <v>0</v>
      </c>
      <c r="H73" s="292">
        <v>0</v>
      </c>
      <c r="I73" s="292">
        <v>0</v>
      </c>
      <c r="J73" s="292">
        <v>0</v>
      </c>
      <c r="K73" s="292">
        <v>0</v>
      </c>
      <c r="L73" s="292">
        <v>0</v>
      </c>
      <c r="M73" s="292">
        <v>0</v>
      </c>
      <c r="N73" s="292">
        <v>0</v>
      </c>
      <c r="O73" s="292">
        <v>0</v>
      </c>
      <c r="P73" s="292">
        <v>0</v>
      </c>
      <c r="Q73" s="292">
        <v>0</v>
      </c>
      <c r="R73" s="292">
        <v>0</v>
      </c>
      <c r="S73" s="292">
        <v>0</v>
      </c>
      <c r="T73" s="292">
        <v>0</v>
      </c>
      <c r="U73" s="292">
        <v>0</v>
      </c>
      <c r="V73" s="292">
        <v>0</v>
      </c>
      <c r="W73" s="292">
        <v>0</v>
      </c>
      <c r="X73" s="292">
        <v>0</v>
      </c>
      <c r="Y73" s="292">
        <v>0</v>
      </c>
      <c r="Z73" s="292">
        <v>0</v>
      </c>
      <c r="AA73" s="292">
        <v>0</v>
      </c>
      <c r="AB73" s="292">
        <v>0</v>
      </c>
      <c r="AC73" s="292">
        <v>0</v>
      </c>
      <c r="AD73" s="292">
        <v>0</v>
      </c>
      <c r="AE73" s="292">
        <v>0</v>
      </c>
      <c r="AF73" s="292">
        <v>0</v>
      </c>
      <c r="AG73" s="292">
        <v>0</v>
      </c>
      <c r="AH73" s="292">
        <v>0</v>
      </c>
      <c r="AI73" s="292">
        <v>0</v>
      </c>
      <c r="AJ73" s="292">
        <v>0</v>
      </c>
      <c r="AK73" s="292">
        <v>0</v>
      </c>
      <c r="AL73" s="292">
        <v>0</v>
      </c>
      <c r="AM73" s="292">
        <v>0</v>
      </c>
      <c r="AN73" s="292">
        <v>0</v>
      </c>
      <c r="AO73" s="292">
        <v>0</v>
      </c>
      <c r="AP73" s="292">
        <v>0</v>
      </c>
      <c r="AQ73" s="292">
        <v>0</v>
      </c>
      <c r="AR73" s="292">
        <v>0</v>
      </c>
      <c r="AS73" s="292">
        <v>0</v>
      </c>
      <c r="AT73" s="292">
        <v>0</v>
      </c>
      <c r="AU73" s="292">
        <v>0</v>
      </c>
      <c r="AV73" s="292">
        <v>0</v>
      </c>
      <c r="AW73" s="292">
        <v>0</v>
      </c>
      <c r="AX73" s="292">
        <v>0</v>
      </c>
      <c r="AY73" s="292">
        <v>0</v>
      </c>
      <c r="AZ73" s="292">
        <v>0</v>
      </c>
      <c r="BA73" s="292">
        <v>0</v>
      </c>
      <c r="BB73" s="292">
        <v>0</v>
      </c>
      <c r="BC73" s="292">
        <v>0</v>
      </c>
      <c r="BD73" s="292">
        <v>0</v>
      </c>
      <c r="BE73" s="292">
        <v>0</v>
      </c>
      <c r="BF73" s="292">
        <v>0</v>
      </c>
      <c r="BG73" s="292">
        <v>0</v>
      </c>
      <c r="BH73" s="292">
        <v>0</v>
      </c>
      <c r="BI73" s="292">
        <v>0</v>
      </c>
      <c r="BJ73" s="292">
        <v>0</v>
      </c>
      <c r="BK73" s="292">
        <v>0</v>
      </c>
      <c r="BL73" s="292">
        <v>0</v>
      </c>
    </row>
    <row r="74" spans="1:64" s="325" customFormat="1" hidden="1" x14ac:dyDescent="0.2">
      <c r="A74" s="325" t="str">
        <f t="shared" si="1"/>
        <v>AT&amp;T Mobility-Connected Car</v>
      </c>
      <c r="B74" s="330" t="s">
        <v>202</v>
      </c>
      <c r="C74" s="327" t="s">
        <v>242</v>
      </c>
      <c r="D74" s="332" t="s">
        <v>147</v>
      </c>
      <c r="E74" s="328">
        <v>1</v>
      </c>
      <c r="F74" s="316">
        <v>6.2367279999999994</v>
      </c>
      <c r="G74" s="316">
        <v>6.5967349999999989</v>
      </c>
      <c r="H74" s="316">
        <v>7.0178280000000015</v>
      </c>
      <c r="I74" s="316">
        <v>7.3196909999999988</v>
      </c>
      <c r="J74" s="316">
        <v>7.7136049999999994</v>
      </c>
      <c r="K74" s="316">
        <v>8.1486650000000012</v>
      </c>
      <c r="L74" s="316">
        <v>8.6104959999999977</v>
      </c>
      <c r="M74" s="316">
        <v>9.0312779999999986</v>
      </c>
      <c r="N74" s="316">
        <v>9.4629390000000004</v>
      </c>
      <c r="O74" s="316">
        <v>9.8789049999999978</v>
      </c>
      <c r="P74" s="316">
        <v>10.29693</v>
      </c>
      <c r="Q74" s="316">
        <v>10.719750000000001</v>
      </c>
      <c r="R74" s="316">
        <v>11.400259999999999</v>
      </c>
      <c r="S74" s="316">
        <v>11.762105999999998</v>
      </c>
      <c r="T74" s="316">
        <v>12.215488000000002</v>
      </c>
      <c r="U74" s="316">
        <v>12.638866838401476</v>
      </c>
      <c r="V74" s="316">
        <v>12.756637546404717</v>
      </c>
      <c r="W74" s="316">
        <v>13.086370751955398</v>
      </c>
      <c r="X74" s="316">
        <v>13.426440040187339</v>
      </c>
      <c r="Y74" s="316">
        <v>13.776745057904975</v>
      </c>
      <c r="Z74" s="316">
        <v>14.137295051079484</v>
      </c>
      <c r="AA74" s="316">
        <v>14.508182839894124</v>
      </c>
      <c r="AB74" s="316">
        <v>14.889565747479811</v>
      </c>
      <c r="AC74" s="316">
        <v>15.281651653153366</v>
      </c>
      <c r="AD74" s="316">
        <v>15.684688823122711</v>
      </c>
      <c r="AE74" s="316">
        <v>16.098958526718512</v>
      </c>
      <c r="AF74" s="316">
        <v>16.52476970773473</v>
      </c>
      <c r="AG74" s="316">
        <v>16.96245517306863</v>
      </c>
      <c r="AH74" s="316">
        <v>17.412368902706355</v>
      </c>
      <c r="AI74" s="316">
        <v>17.874884189576914</v>
      </c>
      <c r="AJ74" s="316">
        <v>18.350392394747079</v>
      </c>
      <c r="AK74" s="316">
        <v>18.839302160104708</v>
      </c>
      <c r="AL74" s="316">
        <v>19.342038962423963</v>
      </c>
      <c r="AM74" s="316">
        <v>19.859044923454523</v>
      </c>
      <c r="AN74" s="316">
        <v>20.390778813328211</v>
      </c>
      <c r="AO74" s="316">
        <v>20.937716201264209</v>
      </c>
      <c r="AP74" s="316">
        <v>21.500349719849389</v>
      </c>
      <c r="AQ74" s="316">
        <v>22.079189418231184</v>
      </c>
      <c r="AR74" s="316">
        <v>22.674763186240298</v>
      </c>
      <c r="AS74" s="316">
        <v>23.287617236385319</v>
      </c>
      <c r="AT74" s="316">
        <v>23.918316634295479</v>
      </c>
      <c r="AU74" s="316">
        <v>24.56744587087066</v>
      </c>
      <c r="AV74" s="316">
        <v>25.235609471380286</v>
      </c>
      <c r="AW74" s="316">
        <v>25.923432638220575</v>
      </c>
      <c r="AX74" s="316">
        <v>26.631561925127052</v>
      </c>
      <c r="AY74" s="316">
        <v>27.360665941448907</v>
      </c>
      <c r="AZ74" s="316">
        <v>28.111436085694663</v>
      </c>
      <c r="BA74" s="316">
        <v>28.884587308012236</v>
      </c>
      <c r="BB74" s="316">
        <v>29.680858901607522</v>
      </c>
      <c r="BC74" s="316">
        <v>30.501015323366648</v>
      </c>
      <c r="BD74" s="316">
        <v>31.333955825529213</v>
      </c>
      <c r="BE74" s="316">
        <v>32.189415350199248</v>
      </c>
      <c r="BF74" s="316">
        <v>33.065496576059189</v>
      </c>
      <c r="BG74" s="316">
        <v>33.962656525044842</v>
      </c>
      <c r="BH74" s="316">
        <v>34.880755479613967</v>
      </c>
      <c r="BI74" s="316">
        <v>35.819649777459503</v>
      </c>
      <c r="BJ74" s="316">
        <v>36.781519716612635</v>
      </c>
      <c r="BK74" s="316">
        <v>37.22003160317724</v>
      </c>
      <c r="BL74" s="316">
        <v>37.663713568833714</v>
      </c>
    </row>
    <row r="75" spans="1:64" s="325" customFormat="1" hidden="1" x14ac:dyDescent="0.2">
      <c r="A75" s="325" t="str">
        <f t="shared" si="1"/>
        <v>AT&amp;T Mobility - IOT-Connected Car</v>
      </c>
      <c r="B75" s="326" t="s">
        <v>203</v>
      </c>
      <c r="C75" s="327" t="s">
        <v>242</v>
      </c>
      <c r="D75" s="327" t="s">
        <v>145</v>
      </c>
      <c r="E75" s="328">
        <v>11</v>
      </c>
      <c r="F75" s="316">
        <v>1.2918000000000001E-2</v>
      </c>
      <c r="G75" s="316">
        <v>1.2962E-2</v>
      </c>
      <c r="H75" s="316">
        <v>1.3284000000000001E-2</v>
      </c>
      <c r="I75" s="316">
        <v>1.3150999999999999E-2</v>
      </c>
      <c r="J75" s="316">
        <v>1.3180000000000001E-2</v>
      </c>
      <c r="K75" s="316">
        <v>1.3261999999999999E-2</v>
      </c>
      <c r="L75" s="316">
        <v>1.3304E-2</v>
      </c>
      <c r="M75" s="316">
        <v>0.34976499999999999</v>
      </c>
      <c r="N75" s="316">
        <v>0.35284599999999999</v>
      </c>
      <c r="O75" s="316">
        <v>0.35567599999999999</v>
      </c>
      <c r="P75" s="316">
        <v>0.35870099999999999</v>
      </c>
      <c r="Q75" s="316">
        <v>0.36020400000000002</v>
      </c>
      <c r="R75" s="316">
        <v>0.36370000000000002</v>
      </c>
      <c r="S75" s="316">
        <v>0.36677199999999999</v>
      </c>
      <c r="T75" s="316">
        <v>0.37096899999999999</v>
      </c>
      <c r="U75" s="316">
        <v>0.370506</v>
      </c>
      <c r="V75" s="316">
        <v>0.37368499999999999</v>
      </c>
      <c r="W75" s="316">
        <v>0.37645349869783062</v>
      </c>
      <c r="X75" s="316">
        <v>0.37930110065470901</v>
      </c>
      <c r="Y75" s="316">
        <v>0.38222911226305095</v>
      </c>
      <c r="Z75" s="316">
        <v>0.38523886577877947</v>
      </c>
      <c r="AA75" s="316">
        <v>0.38833171980207321</v>
      </c>
      <c r="AB75" s="316">
        <v>0.39150905976730183</v>
      </c>
      <c r="AC75" s="316">
        <v>0.39477229844232697</v>
      </c>
      <c r="AD75" s="316">
        <v>0.39812287643734545</v>
      </c>
      <c r="AE75" s="316">
        <v>0.40156226272345957</v>
      </c>
      <c r="AF75" s="316">
        <v>0.40509195516115776</v>
      </c>
      <c r="AG75" s="316">
        <v>0.40871348103889832</v>
      </c>
      <c r="AH75" s="316">
        <v>0.41242839762198757</v>
      </c>
      <c r="AI75" s="316">
        <v>0.4162382927119499</v>
      </c>
      <c r="AJ75" s="316">
        <v>0.42014478521659232</v>
      </c>
      <c r="AK75" s="316">
        <v>0.42414952573096582</v>
      </c>
      <c r="AL75" s="316">
        <v>0.42825419712943513</v>
      </c>
      <c r="AM75" s="316">
        <v>0.43246051516906775</v>
      </c>
      <c r="AN75" s="316">
        <v>0.43677022910456154</v>
      </c>
      <c r="AO75" s="316">
        <v>0.44118512231493007</v>
      </c>
      <c r="AP75" s="316">
        <v>0.44570701294217374</v>
      </c>
      <c r="AQ75" s="316">
        <v>0.45033775454216518</v>
      </c>
      <c r="AR75" s="316">
        <v>0.45507923674798489</v>
      </c>
      <c r="AS75" s="316">
        <v>0.45993338594594529</v>
      </c>
      <c r="AT75" s="316">
        <v>0.46490216596454825</v>
      </c>
      <c r="AU75" s="316">
        <v>0.46998757877662467</v>
      </c>
      <c r="AV75" s="316">
        <v>0.47519166521490902</v>
      </c>
      <c r="AW75" s="316">
        <v>0.48051650570130899</v>
      </c>
      <c r="AX75" s="316">
        <v>0.48596422099013253</v>
      </c>
      <c r="AY75" s="316">
        <v>0.49153697292554221</v>
      </c>
      <c r="AZ75" s="316">
        <v>0.49723696521351146</v>
      </c>
      <c r="BA75" s="316">
        <v>0.50306644420856084</v>
      </c>
      <c r="BB75" s="316">
        <v>0.50902769971556128</v>
      </c>
      <c r="BC75" s="316">
        <v>0.51512306580689404</v>
      </c>
      <c r="BD75" s="316">
        <v>0.52135492165526487</v>
      </c>
      <c r="BE75" s="316">
        <v>0.52766216924959453</v>
      </c>
      <c r="BF75" s="316">
        <v>0.53404572066415068</v>
      </c>
      <c r="BG75" s="316">
        <v>0.54050649900729308</v>
      </c>
      <c r="BH75" s="316">
        <v>0.54704543855496179</v>
      </c>
      <c r="BI75" s="316">
        <v>0.55366348488578032</v>
      </c>
      <c r="BJ75" s="316">
        <v>0.56036159501779348</v>
      </c>
      <c r="BK75" s="316">
        <v>0.56714073754685879</v>
      </c>
      <c r="BL75" s="316">
        <v>0.57400189278671299</v>
      </c>
    </row>
    <row r="76" spans="1:64" s="325" customFormat="1" hidden="1" x14ac:dyDescent="0.2">
      <c r="A76" s="325" t="str">
        <f t="shared" si="1"/>
        <v>AT&amp;T Onstar-Connected Car</v>
      </c>
      <c r="B76" s="330" t="s">
        <v>289</v>
      </c>
      <c r="C76" s="327" t="s">
        <v>242</v>
      </c>
      <c r="D76" s="327" t="s">
        <v>146</v>
      </c>
      <c r="E76" s="328">
        <v>6</v>
      </c>
      <c r="F76" s="316">
        <v>9.9034790000000008</v>
      </c>
      <c r="G76" s="316">
        <v>10.175818</v>
      </c>
      <c r="H76" s="316">
        <v>10.429273999999999</v>
      </c>
      <c r="I76" s="316">
        <v>10.601139</v>
      </c>
      <c r="J76" s="316">
        <v>10.865003</v>
      </c>
      <c r="K76" s="316">
        <v>11.122712</v>
      </c>
      <c r="L76" s="316">
        <v>11.408974000000001</v>
      </c>
      <c r="M76" s="316">
        <v>11.672102000000001</v>
      </c>
      <c r="N76" s="316">
        <v>11.900397</v>
      </c>
      <c r="O76" s="316">
        <v>12.132364000000001</v>
      </c>
      <c r="P76" s="316">
        <v>12.383483999999999</v>
      </c>
      <c r="Q76" s="316">
        <v>12.645695</v>
      </c>
      <c r="R76" s="316">
        <v>12.96518</v>
      </c>
      <c r="S76" s="316">
        <v>13.219022000000001</v>
      </c>
      <c r="T76" s="316">
        <v>13.438675999999999</v>
      </c>
      <c r="U76" s="316">
        <v>13.611972161598523</v>
      </c>
      <c r="V76" s="316">
        <v>13.858403144246347</v>
      </c>
      <c r="W76" s="316">
        <v>14.105193887516235</v>
      </c>
      <c r="X76" s="316">
        <v>14.352350430688199</v>
      </c>
      <c r="Y76" s="316">
        <v>14.599878914423286</v>
      </c>
      <c r="Z76" s="316">
        <v>14.847785582465452</v>
      </c>
      <c r="AA76" s="316">
        <v>15.096076783372007</v>
      </c>
      <c r="AB76" s="316">
        <v>15.344758972273112</v>
      </c>
      <c r="AC76" s="316">
        <v>15.593838712660817</v>
      </c>
      <c r="AD76" s="316">
        <v>15.843322678208112</v>
      </c>
      <c r="AE76" s="316">
        <v>16.093217654618542</v>
      </c>
      <c r="AF76" s="316">
        <v>16.343530541506841</v>
      </c>
      <c r="AG76" s="316">
        <v>16.594268354311179</v>
      </c>
      <c r="AH76" s="316">
        <v>16.845438226237448</v>
      </c>
      <c r="AI76" s="316">
        <v>17.097047410236261</v>
      </c>
      <c r="AJ76" s="316">
        <v>17.349103281013054</v>
      </c>
      <c r="AK76" s="316">
        <v>17.601613337072017</v>
      </c>
      <c r="AL76" s="316">
        <v>17.854585202794283</v>
      </c>
      <c r="AM76" s="316">
        <v>18.108026630551006</v>
      </c>
      <c r="AN76" s="316">
        <v>18.361945502851931</v>
      </c>
      <c r="AO76" s="316">
        <v>18.616349834530027</v>
      </c>
      <c r="AP76" s="316">
        <v>18.871247774962775</v>
      </c>
      <c r="AQ76" s="316">
        <v>19.126647610330782</v>
      </c>
      <c r="AR76" s="316">
        <v>19.382557765914264</v>
      </c>
      <c r="AS76" s="316">
        <v>19.638986808428104</v>
      </c>
      <c r="AT76" s="316">
        <v>19.895943448396132</v>
      </c>
      <c r="AU76" s="316">
        <v>20.153436542565199</v>
      </c>
      <c r="AV76" s="316">
        <v>20.411475096359858</v>
      </c>
      <c r="AW76" s="316">
        <v>20.670068266378159</v>
      </c>
      <c r="AX76" s="316">
        <v>20.929225362929444</v>
      </c>
      <c r="AY76" s="316">
        <v>21.188955852614633</v>
      </c>
      <c r="AZ76" s="316">
        <v>21.449269360949927</v>
      </c>
      <c r="BA76" s="316">
        <v>21.710175675034478</v>
      </c>
      <c r="BB76" s="316">
        <v>21.971684746262902</v>
      </c>
      <c r="BC76" s="316">
        <v>22.233806693083256</v>
      </c>
      <c r="BD76" s="316">
        <v>22.50582159308598</v>
      </c>
      <c r="BE76" s="316">
        <v>22.778469657202692</v>
      </c>
      <c r="BF76" s="316">
        <v>23.054133315692283</v>
      </c>
      <c r="BG76" s="316">
        <v>23.332850820072537</v>
      </c>
      <c r="BH76" s="316">
        <v>23.615267538829098</v>
      </c>
      <c r="BI76" s="316">
        <v>23.902043380142299</v>
      </c>
      <c r="BJ76" s="316">
        <v>24.191525108780244</v>
      </c>
      <c r="BK76" s="316">
        <v>24.484689760120354</v>
      </c>
      <c r="BL76" s="316">
        <v>24.781464450823446</v>
      </c>
    </row>
    <row r="77" spans="1:64" x14ac:dyDescent="0.2">
      <c r="A77" s="135" t="str">
        <f t="shared" si="1"/>
        <v>Bell Mobility Inc.-Connected Car</v>
      </c>
      <c r="B77" s="142" t="s">
        <v>204</v>
      </c>
      <c r="C77" s="143" t="s">
        <v>242</v>
      </c>
      <c r="D77" s="295" t="s">
        <v>146</v>
      </c>
      <c r="E77" s="144">
        <v>7</v>
      </c>
      <c r="F77" s="292">
        <v>0</v>
      </c>
      <c r="G77" s="292">
        <v>0</v>
      </c>
      <c r="H77" s="292">
        <v>0</v>
      </c>
      <c r="I77" s="292">
        <v>0</v>
      </c>
      <c r="J77" s="292">
        <v>0</v>
      </c>
      <c r="K77" s="292">
        <v>0</v>
      </c>
      <c r="L77" s="292">
        <v>0</v>
      </c>
      <c r="M77" s="292">
        <v>0</v>
      </c>
      <c r="N77" s="292">
        <v>0</v>
      </c>
      <c r="O77" s="292">
        <v>0</v>
      </c>
      <c r="P77" s="292">
        <v>0</v>
      </c>
      <c r="Q77" s="292">
        <v>0</v>
      </c>
      <c r="R77" s="292">
        <v>0</v>
      </c>
      <c r="S77" s="292">
        <v>0</v>
      </c>
      <c r="T77" s="292">
        <v>0</v>
      </c>
      <c r="U77" s="292">
        <v>0</v>
      </c>
      <c r="V77" s="292">
        <v>0</v>
      </c>
      <c r="W77" s="292">
        <v>0</v>
      </c>
      <c r="X77" s="292">
        <v>0</v>
      </c>
      <c r="Y77" s="292">
        <v>0</v>
      </c>
      <c r="Z77" s="292">
        <v>0</v>
      </c>
      <c r="AA77" s="292">
        <v>0</v>
      </c>
      <c r="AB77" s="292">
        <v>0</v>
      </c>
      <c r="AC77" s="292">
        <v>0</v>
      </c>
      <c r="AD77" s="292">
        <v>0</v>
      </c>
      <c r="AE77" s="292">
        <v>0</v>
      </c>
      <c r="AF77" s="292">
        <v>0</v>
      </c>
      <c r="AG77" s="292">
        <v>0</v>
      </c>
      <c r="AH77" s="292">
        <v>0</v>
      </c>
      <c r="AI77" s="292">
        <v>0</v>
      </c>
      <c r="AJ77" s="292">
        <v>0</v>
      </c>
      <c r="AK77" s="292">
        <v>0</v>
      </c>
      <c r="AL77" s="292">
        <v>0</v>
      </c>
      <c r="AM77" s="292">
        <v>0</v>
      </c>
      <c r="AN77" s="292">
        <v>0</v>
      </c>
      <c r="AO77" s="292">
        <v>0</v>
      </c>
      <c r="AP77" s="292">
        <v>0</v>
      </c>
      <c r="AQ77" s="292">
        <v>0</v>
      </c>
      <c r="AR77" s="292">
        <v>0</v>
      </c>
      <c r="AS77" s="292">
        <v>0</v>
      </c>
      <c r="AT77" s="292">
        <v>0</v>
      </c>
      <c r="AU77" s="292">
        <v>0</v>
      </c>
      <c r="AV77" s="292">
        <v>0</v>
      </c>
      <c r="AW77" s="292">
        <v>0</v>
      </c>
      <c r="AX77" s="292">
        <v>0</v>
      </c>
      <c r="AY77" s="292">
        <v>0</v>
      </c>
      <c r="AZ77" s="292">
        <v>0</v>
      </c>
      <c r="BA77" s="292">
        <v>0</v>
      </c>
      <c r="BB77" s="292">
        <v>0</v>
      </c>
      <c r="BC77" s="292">
        <v>0</v>
      </c>
      <c r="BD77" s="292">
        <v>0</v>
      </c>
      <c r="BE77" s="292">
        <v>0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</row>
    <row r="78" spans="1:64" hidden="1" x14ac:dyDescent="0.2">
      <c r="A78" s="135" t="str">
        <f t="shared" si="1"/>
        <v>Claro - Argentina-Connected Car</v>
      </c>
      <c r="B78" s="142" t="s">
        <v>205</v>
      </c>
      <c r="C78" s="143" t="s">
        <v>242</v>
      </c>
      <c r="D78" s="295" t="s">
        <v>146</v>
      </c>
      <c r="E78" s="144">
        <v>1</v>
      </c>
      <c r="F78" s="292">
        <v>0</v>
      </c>
      <c r="G78" s="292">
        <v>0</v>
      </c>
      <c r="H78" s="292">
        <v>0</v>
      </c>
      <c r="I78" s="292">
        <v>0</v>
      </c>
      <c r="J78" s="292">
        <v>0</v>
      </c>
      <c r="K78" s="292">
        <v>0</v>
      </c>
      <c r="L78" s="292">
        <v>0</v>
      </c>
      <c r="M78" s="292">
        <v>0</v>
      </c>
      <c r="N78" s="292">
        <v>0</v>
      </c>
      <c r="O78" s="292">
        <v>0</v>
      </c>
      <c r="P78" s="292">
        <v>0</v>
      </c>
      <c r="Q78" s="292">
        <v>0</v>
      </c>
      <c r="R78" s="292">
        <v>0</v>
      </c>
      <c r="S78" s="292">
        <v>0</v>
      </c>
      <c r="T78" s="292">
        <v>0</v>
      </c>
      <c r="U78" s="292">
        <v>0</v>
      </c>
      <c r="V78" s="292">
        <v>0</v>
      </c>
      <c r="W78" s="292">
        <v>0</v>
      </c>
      <c r="X78" s="292">
        <v>0</v>
      </c>
      <c r="Y78" s="292">
        <v>0</v>
      </c>
      <c r="Z78" s="292">
        <v>0</v>
      </c>
      <c r="AA78" s="292">
        <v>0</v>
      </c>
      <c r="AB78" s="292">
        <v>0</v>
      </c>
      <c r="AC78" s="292">
        <v>0</v>
      </c>
      <c r="AD78" s="292">
        <v>0</v>
      </c>
      <c r="AE78" s="292">
        <v>0</v>
      </c>
      <c r="AF78" s="292">
        <v>0</v>
      </c>
      <c r="AG78" s="292">
        <v>0</v>
      </c>
      <c r="AH78" s="292">
        <v>0</v>
      </c>
      <c r="AI78" s="292">
        <v>0</v>
      </c>
      <c r="AJ78" s="292">
        <v>0</v>
      </c>
      <c r="AK78" s="292">
        <v>0</v>
      </c>
      <c r="AL78" s="292">
        <v>0</v>
      </c>
      <c r="AM78" s="292">
        <v>0</v>
      </c>
      <c r="AN78" s="292">
        <v>0</v>
      </c>
      <c r="AO78" s="292">
        <v>0</v>
      </c>
      <c r="AP78" s="292">
        <v>0</v>
      </c>
      <c r="AQ78" s="292">
        <v>0</v>
      </c>
      <c r="AR78" s="292">
        <v>0</v>
      </c>
      <c r="AS78" s="292">
        <v>0</v>
      </c>
      <c r="AT78" s="292">
        <v>0</v>
      </c>
      <c r="AU78" s="292">
        <v>0</v>
      </c>
      <c r="AV78" s="292">
        <v>0</v>
      </c>
      <c r="AW78" s="292">
        <v>0</v>
      </c>
      <c r="AX78" s="292">
        <v>0</v>
      </c>
      <c r="AY78" s="292">
        <v>0</v>
      </c>
      <c r="AZ78" s="292">
        <v>0</v>
      </c>
      <c r="BA78" s="292">
        <v>0</v>
      </c>
      <c r="BB78" s="292">
        <v>0</v>
      </c>
      <c r="BC78" s="292">
        <v>0</v>
      </c>
      <c r="BD78" s="292">
        <v>0</v>
      </c>
      <c r="BE78" s="292">
        <v>0</v>
      </c>
      <c r="BF78" s="292">
        <v>0</v>
      </c>
      <c r="BG78" s="292">
        <v>0</v>
      </c>
      <c r="BH78" s="292">
        <v>0</v>
      </c>
      <c r="BI78" s="292">
        <v>0</v>
      </c>
      <c r="BJ78" s="292">
        <v>0</v>
      </c>
      <c r="BK78" s="292">
        <v>0</v>
      </c>
      <c r="BL78" s="292">
        <v>0</v>
      </c>
    </row>
    <row r="79" spans="1:64" x14ac:dyDescent="0.2">
      <c r="A79" s="135" t="str">
        <f t="shared" si="1"/>
        <v>Claro Brazil-Connected Car</v>
      </c>
      <c r="B79" s="142" t="s">
        <v>206</v>
      </c>
      <c r="C79" s="143" t="s">
        <v>242</v>
      </c>
      <c r="D79" s="295" t="s">
        <v>146</v>
      </c>
      <c r="E79" s="144">
        <v>7</v>
      </c>
      <c r="F79" s="292">
        <v>0</v>
      </c>
      <c r="G79" s="292">
        <v>0</v>
      </c>
      <c r="H79" s="292">
        <v>0</v>
      </c>
      <c r="I79" s="292">
        <v>0</v>
      </c>
      <c r="J79" s="292">
        <v>0</v>
      </c>
      <c r="K79" s="292">
        <v>0</v>
      </c>
      <c r="L79" s="292">
        <v>0</v>
      </c>
      <c r="M79" s="292">
        <v>0</v>
      </c>
      <c r="N79" s="292">
        <v>0</v>
      </c>
      <c r="O79" s="292">
        <v>0</v>
      </c>
      <c r="P79" s="292">
        <v>0</v>
      </c>
      <c r="Q79" s="292">
        <v>0</v>
      </c>
      <c r="R79" s="292">
        <v>0</v>
      </c>
      <c r="S79" s="292">
        <v>0</v>
      </c>
      <c r="T79" s="292">
        <v>0</v>
      </c>
      <c r="U79" s="292">
        <v>0</v>
      </c>
      <c r="V79" s="292">
        <v>0</v>
      </c>
      <c r="W79" s="292">
        <v>0</v>
      </c>
      <c r="X79" s="292">
        <v>0</v>
      </c>
      <c r="Y79" s="292">
        <v>0</v>
      </c>
      <c r="Z79" s="292">
        <v>0</v>
      </c>
      <c r="AA79" s="292">
        <v>0</v>
      </c>
      <c r="AB79" s="292">
        <v>0</v>
      </c>
      <c r="AC79" s="292">
        <v>0</v>
      </c>
      <c r="AD79" s="292">
        <v>0</v>
      </c>
      <c r="AE79" s="292">
        <v>0</v>
      </c>
      <c r="AF79" s="292">
        <v>0</v>
      </c>
      <c r="AG79" s="292">
        <v>0</v>
      </c>
      <c r="AH79" s="292">
        <v>0</v>
      </c>
      <c r="AI79" s="292">
        <v>0</v>
      </c>
      <c r="AJ79" s="292">
        <v>0</v>
      </c>
      <c r="AK79" s="292">
        <v>0</v>
      </c>
      <c r="AL79" s="292">
        <v>0</v>
      </c>
      <c r="AM79" s="292">
        <v>0</v>
      </c>
      <c r="AN79" s="292">
        <v>0</v>
      </c>
      <c r="AO79" s="292">
        <v>0</v>
      </c>
      <c r="AP79" s="292">
        <v>0</v>
      </c>
      <c r="AQ79" s="292">
        <v>0</v>
      </c>
      <c r="AR79" s="292">
        <v>0</v>
      </c>
      <c r="AS79" s="292">
        <v>0</v>
      </c>
      <c r="AT79" s="292">
        <v>0</v>
      </c>
      <c r="AU79" s="292">
        <v>0</v>
      </c>
      <c r="AV79" s="292">
        <v>0</v>
      </c>
      <c r="AW79" s="292">
        <v>0</v>
      </c>
      <c r="AX79" s="292">
        <v>0</v>
      </c>
      <c r="AY79" s="292">
        <v>0</v>
      </c>
      <c r="AZ79" s="292">
        <v>0</v>
      </c>
      <c r="BA79" s="292">
        <v>0</v>
      </c>
      <c r="BB79" s="292">
        <v>0</v>
      </c>
      <c r="BC79" s="292">
        <v>0</v>
      </c>
      <c r="BD79" s="292">
        <v>0</v>
      </c>
      <c r="BE79" s="292">
        <v>0</v>
      </c>
      <c r="BF79" s="292">
        <v>0</v>
      </c>
      <c r="BG79" s="292">
        <v>0</v>
      </c>
      <c r="BH79" s="292">
        <v>0</v>
      </c>
      <c r="BI79" s="292">
        <v>0</v>
      </c>
      <c r="BJ79" s="292">
        <v>0</v>
      </c>
      <c r="BK79" s="292">
        <v>0</v>
      </c>
      <c r="BL79" s="292">
        <v>0</v>
      </c>
    </row>
    <row r="80" spans="1:64" hidden="1" x14ac:dyDescent="0.2">
      <c r="A80" s="135" t="str">
        <f t="shared" si="1"/>
        <v>CSL Limited-Connected Car</v>
      </c>
      <c r="B80" s="142" t="s">
        <v>207</v>
      </c>
      <c r="C80" s="143" t="s">
        <v>242</v>
      </c>
      <c r="D80" s="295" t="s">
        <v>146</v>
      </c>
      <c r="E80" s="144">
        <v>1</v>
      </c>
      <c r="F80" s="292">
        <v>0</v>
      </c>
      <c r="G80" s="292">
        <v>0</v>
      </c>
      <c r="H80" s="292">
        <v>0</v>
      </c>
      <c r="I80" s="292">
        <v>0</v>
      </c>
      <c r="J80" s="292">
        <v>0</v>
      </c>
      <c r="K80" s="292">
        <v>0</v>
      </c>
      <c r="L80" s="292">
        <v>0</v>
      </c>
      <c r="M80" s="292">
        <v>0</v>
      </c>
      <c r="N80" s="292">
        <v>0</v>
      </c>
      <c r="O80" s="292">
        <v>0</v>
      </c>
      <c r="P80" s="292">
        <v>0</v>
      </c>
      <c r="Q80" s="292">
        <v>0</v>
      </c>
      <c r="R80" s="292">
        <v>0</v>
      </c>
      <c r="S80" s="292">
        <v>0</v>
      </c>
      <c r="T80" s="292">
        <v>0</v>
      </c>
      <c r="U80" s="292">
        <v>0</v>
      </c>
      <c r="V80" s="292">
        <v>0</v>
      </c>
      <c r="W80" s="292">
        <v>0</v>
      </c>
      <c r="X80" s="292">
        <v>0</v>
      </c>
      <c r="Y80" s="292">
        <v>0</v>
      </c>
      <c r="Z80" s="292">
        <v>0</v>
      </c>
      <c r="AA80" s="292">
        <v>0</v>
      </c>
      <c r="AB80" s="292">
        <v>0</v>
      </c>
      <c r="AC80" s="292">
        <v>0</v>
      </c>
      <c r="AD80" s="292">
        <v>0</v>
      </c>
      <c r="AE80" s="292">
        <v>0</v>
      </c>
      <c r="AF80" s="292">
        <v>0</v>
      </c>
      <c r="AG80" s="292">
        <v>0</v>
      </c>
      <c r="AH80" s="292">
        <v>0</v>
      </c>
      <c r="AI80" s="292">
        <v>0</v>
      </c>
      <c r="AJ80" s="292">
        <v>0</v>
      </c>
      <c r="AK80" s="292">
        <v>0</v>
      </c>
      <c r="AL80" s="292">
        <v>0</v>
      </c>
      <c r="AM80" s="292">
        <v>0</v>
      </c>
      <c r="AN80" s="292">
        <v>0</v>
      </c>
      <c r="AO80" s="292">
        <v>0</v>
      </c>
      <c r="AP80" s="292">
        <v>0</v>
      </c>
      <c r="AQ80" s="292">
        <v>0</v>
      </c>
      <c r="AR80" s="292">
        <v>0</v>
      </c>
      <c r="AS80" s="292">
        <v>0</v>
      </c>
      <c r="AT80" s="292">
        <v>0</v>
      </c>
      <c r="AU80" s="292">
        <v>0</v>
      </c>
      <c r="AV80" s="292">
        <v>0</v>
      </c>
      <c r="AW80" s="292">
        <v>0</v>
      </c>
      <c r="AX80" s="292">
        <v>0</v>
      </c>
      <c r="AY80" s="292">
        <v>0</v>
      </c>
      <c r="AZ80" s="292">
        <v>0</v>
      </c>
      <c r="BA80" s="292">
        <v>0</v>
      </c>
      <c r="BB80" s="292">
        <v>0</v>
      </c>
      <c r="BC80" s="292">
        <v>0</v>
      </c>
      <c r="BD80" s="292">
        <v>0</v>
      </c>
      <c r="BE80" s="292">
        <v>0</v>
      </c>
      <c r="BF80" s="292">
        <v>0</v>
      </c>
      <c r="BG80" s="292">
        <v>0</v>
      </c>
      <c r="BH80" s="292">
        <v>0</v>
      </c>
      <c r="BI80" s="292">
        <v>0</v>
      </c>
      <c r="BJ80" s="292">
        <v>0</v>
      </c>
      <c r="BK80" s="292">
        <v>0</v>
      </c>
      <c r="BL80" s="292">
        <v>0</v>
      </c>
    </row>
    <row r="81" spans="1:64" hidden="1" x14ac:dyDescent="0.2">
      <c r="A81" s="135" t="str">
        <f t="shared" si="1"/>
        <v>EE Limited-Connected Car</v>
      </c>
      <c r="B81" s="142" t="s">
        <v>208</v>
      </c>
      <c r="C81" s="143" t="s">
        <v>242</v>
      </c>
      <c r="D81" s="295" t="s">
        <v>145</v>
      </c>
      <c r="E81" s="144">
        <v>3</v>
      </c>
      <c r="F81" s="292">
        <v>0</v>
      </c>
      <c r="G81" s="292">
        <v>0</v>
      </c>
      <c r="H81" s="292">
        <v>0</v>
      </c>
      <c r="I81" s="292">
        <v>0</v>
      </c>
      <c r="J81" s="292">
        <v>0</v>
      </c>
      <c r="K81" s="292">
        <v>0</v>
      </c>
      <c r="L81" s="292">
        <v>0</v>
      </c>
      <c r="M81" s="292">
        <v>0</v>
      </c>
      <c r="N81" s="292">
        <v>0</v>
      </c>
      <c r="O81" s="292">
        <v>0</v>
      </c>
      <c r="P81" s="292">
        <v>0</v>
      </c>
      <c r="Q81" s="292">
        <v>0</v>
      </c>
      <c r="R81" s="292">
        <v>0</v>
      </c>
      <c r="S81" s="292">
        <v>0</v>
      </c>
      <c r="T81" s="292">
        <v>0</v>
      </c>
      <c r="U81" s="292">
        <v>0</v>
      </c>
      <c r="V81" s="292">
        <v>0</v>
      </c>
      <c r="W81" s="292">
        <v>0</v>
      </c>
      <c r="X81" s="292">
        <v>0</v>
      </c>
      <c r="Y81" s="292">
        <v>0</v>
      </c>
      <c r="Z81" s="292">
        <v>0</v>
      </c>
      <c r="AA81" s="292">
        <v>0</v>
      </c>
      <c r="AB81" s="292">
        <v>0</v>
      </c>
      <c r="AC81" s="292">
        <v>0</v>
      </c>
      <c r="AD81" s="292">
        <v>0</v>
      </c>
      <c r="AE81" s="292">
        <v>0</v>
      </c>
      <c r="AF81" s="292">
        <v>0</v>
      </c>
      <c r="AG81" s="292">
        <v>0</v>
      </c>
      <c r="AH81" s="292">
        <v>0</v>
      </c>
      <c r="AI81" s="292">
        <v>0</v>
      </c>
      <c r="AJ81" s="292">
        <v>0</v>
      </c>
      <c r="AK81" s="292">
        <v>0</v>
      </c>
      <c r="AL81" s="292">
        <v>0</v>
      </c>
      <c r="AM81" s="292">
        <v>0</v>
      </c>
      <c r="AN81" s="292">
        <v>0</v>
      </c>
      <c r="AO81" s="292">
        <v>0</v>
      </c>
      <c r="AP81" s="292">
        <v>0</v>
      </c>
      <c r="AQ81" s="292">
        <v>0</v>
      </c>
      <c r="AR81" s="292">
        <v>0</v>
      </c>
      <c r="AS81" s="292">
        <v>0</v>
      </c>
      <c r="AT81" s="292">
        <v>0</v>
      </c>
      <c r="AU81" s="292">
        <v>0</v>
      </c>
      <c r="AV81" s="292">
        <v>0</v>
      </c>
      <c r="AW81" s="292">
        <v>0</v>
      </c>
      <c r="AX81" s="292">
        <v>0</v>
      </c>
      <c r="AY81" s="292">
        <v>0</v>
      </c>
      <c r="AZ81" s="292">
        <v>0</v>
      </c>
      <c r="BA81" s="292">
        <v>0</v>
      </c>
      <c r="BB81" s="292">
        <v>0</v>
      </c>
      <c r="BC81" s="292">
        <v>0</v>
      </c>
      <c r="BD81" s="292">
        <v>0</v>
      </c>
      <c r="BE81" s="292">
        <v>0</v>
      </c>
      <c r="BF81" s="292">
        <v>0</v>
      </c>
      <c r="BG81" s="292">
        <v>0</v>
      </c>
      <c r="BH81" s="292">
        <v>0</v>
      </c>
      <c r="BI81" s="292">
        <v>0</v>
      </c>
      <c r="BJ81" s="292">
        <v>0</v>
      </c>
      <c r="BK81" s="292">
        <v>0</v>
      </c>
      <c r="BL81" s="292">
        <v>0</v>
      </c>
    </row>
    <row r="82" spans="1:64" hidden="1" x14ac:dyDescent="0.2">
      <c r="A82" s="135" t="str">
        <f t="shared" si="1"/>
        <v>Enterprise des Postes et Telecommunications-Connected Car</v>
      </c>
      <c r="B82" s="142" t="s">
        <v>209</v>
      </c>
      <c r="C82" s="143" t="s">
        <v>242</v>
      </c>
      <c r="D82" s="145" t="s">
        <v>145</v>
      </c>
      <c r="E82" s="144">
        <v>3</v>
      </c>
      <c r="F82" s="292">
        <v>1.183829</v>
      </c>
      <c r="G82" s="292">
        <v>1.185843</v>
      </c>
      <c r="H82" s="292">
        <v>1.188358</v>
      </c>
      <c r="I82" s="292">
        <v>1.1907030000000001</v>
      </c>
      <c r="J82" s="292">
        <v>1.1935560000000001</v>
      </c>
      <c r="K82" s="292">
        <v>1.1972400000000001</v>
      </c>
      <c r="L82" s="292">
        <v>1.200976</v>
      </c>
      <c r="M82" s="292">
        <v>1.2028589999999999</v>
      </c>
      <c r="N82" s="292">
        <v>1.204528</v>
      </c>
      <c r="O82" s="292">
        <v>1.2035169999999999</v>
      </c>
      <c r="P82" s="292">
        <v>1.21024</v>
      </c>
      <c r="Q82" s="292">
        <v>1.211484</v>
      </c>
      <c r="R82" s="292">
        <v>1.2104839999999999</v>
      </c>
      <c r="S82" s="292">
        <v>1.2118468335167569</v>
      </c>
      <c r="T82" s="292">
        <v>1.213227113089093</v>
      </c>
      <c r="U82" s="292">
        <v>1.212191</v>
      </c>
      <c r="V82" s="292">
        <v>1.212567</v>
      </c>
      <c r="W82" s="292">
        <v>1.2129811201650478</v>
      </c>
      <c r="X82" s="292">
        <v>1.2134007617801794</v>
      </c>
      <c r="Y82" s="292">
        <v>1.2138259983148441</v>
      </c>
      <c r="Z82" s="292">
        <v>1.2142569042160889</v>
      </c>
      <c r="AA82" s="292">
        <v>1.2146935549215674</v>
      </c>
      <c r="AB82" s="292">
        <v>1.2151360268727209</v>
      </c>
      <c r="AC82" s="292">
        <v>1.2155843975281357</v>
      </c>
      <c r="AD82" s="292">
        <v>1.2160387453770749</v>
      </c>
      <c r="AE82" s="292">
        <v>1.2164991499531961</v>
      </c>
      <c r="AF82" s="292">
        <v>1.2169656918484462</v>
      </c>
      <c r="AG82" s="292">
        <v>1.2174384527271433</v>
      </c>
      <c r="AH82" s="292">
        <v>1.2179175153402477</v>
      </c>
      <c r="AI82" s="292">
        <v>1.2184029635398181</v>
      </c>
      <c r="AJ82" s="292">
        <v>1.2188948822936652</v>
      </c>
      <c r="AK82" s="292">
        <v>1.2193933577001974</v>
      </c>
      <c r="AL82" s="292">
        <v>1.2198984770034644</v>
      </c>
      <c r="AM82" s="292">
        <v>1.2204103286084027</v>
      </c>
      <c r="AN82" s="292">
        <v>1.2209290020962804</v>
      </c>
      <c r="AO82" s="292">
        <v>1.2214545882403514</v>
      </c>
      <c r="AP82" s="292">
        <v>1.2219871790217154</v>
      </c>
      <c r="AQ82" s="292">
        <v>1.2225268676453904</v>
      </c>
      <c r="AR82" s="292">
        <v>1.2230737485565975</v>
      </c>
      <c r="AS82" s="292">
        <v>1.223627917457264</v>
      </c>
      <c r="AT82" s="292">
        <v>1.224189471322745</v>
      </c>
      <c r="AU82" s="292">
        <v>1.224758508418768</v>
      </c>
      <c r="AV82" s="292">
        <v>1.2253351283186029</v>
      </c>
      <c r="AW82" s="292">
        <v>1.22591943192046</v>
      </c>
      <c r="AX82" s="292">
        <v>1.2265115214651208</v>
      </c>
      <c r="AY82" s="292">
        <v>1.2271115005538014</v>
      </c>
      <c r="AZ82" s="292">
        <v>1.2277194741662552</v>
      </c>
      <c r="BA82" s="292">
        <v>1.2283355486791165</v>
      </c>
      <c r="BB82" s="292">
        <v>1.228959831884487</v>
      </c>
      <c r="BC82" s="292">
        <v>1.2295924330087702</v>
      </c>
      <c r="BD82" s="292">
        <v>1.2302334627317568</v>
      </c>
      <c r="BE82" s="292">
        <v>1.2308748266460534</v>
      </c>
      <c r="BF82" s="292">
        <v>1.2315165249258855</v>
      </c>
      <c r="BG82" s="292">
        <v>1.2321585577455696</v>
      </c>
      <c r="BH82" s="292">
        <v>1.2328009252795131</v>
      </c>
      <c r="BI82" s="292">
        <v>1.2334436277022143</v>
      </c>
      <c r="BJ82" s="292">
        <v>1.2340866651882623</v>
      </c>
      <c r="BK82" s="292">
        <v>1.2347300379123376</v>
      </c>
      <c r="BL82" s="292">
        <v>1.2353737460492116</v>
      </c>
    </row>
    <row r="83" spans="1:64" hidden="1" x14ac:dyDescent="0.2">
      <c r="A83" s="135" t="str">
        <f t="shared" si="1"/>
        <v>Etisalat - AED-Connected Car</v>
      </c>
      <c r="B83" s="142" t="s">
        <v>210</v>
      </c>
      <c r="C83" s="143" t="s">
        <v>242</v>
      </c>
      <c r="D83" s="295" t="s">
        <v>145</v>
      </c>
      <c r="E83" s="144">
        <v>4</v>
      </c>
      <c r="F83" s="292">
        <v>1.3616E-2</v>
      </c>
      <c r="G83" s="292">
        <v>1.4343E-2</v>
      </c>
      <c r="H83" s="292">
        <v>1.4935E-2</v>
      </c>
      <c r="I83" s="292">
        <v>1.2824E-2</v>
      </c>
      <c r="J83" s="292">
        <v>1.3171E-2</v>
      </c>
      <c r="K83" s="292">
        <v>1.3457E-2</v>
      </c>
      <c r="L83" s="292">
        <v>1.1035E-2</v>
      </c>
      <c r="M83" s="292">
        <v>1.1398999999999999E-2</v>
      </c>
      <c r="N83" s="292">
        <v>1.187E-2</v>
      </c>
      <c r="O83" s="292">
        <v>1.2638999999999999E-2</v>
      </c>
      <c r="P83" s="292">
        <v>1.3236E-2</v>
      </c>
      <c r="Q83" s="292">
        <v>1.3802E-2</v>
      </c>
      <c r="R83" s="292">
        <v>1.4317E-2</v>
      </c>
      <c r="S83" s="292">
        <v>1.4624683703787273E-2</v>
      </c>
      <c r="T83" s="292">
        <v>1.4939066676715653E-2</v>
      </c>
      <c r="U83" s="292">
        <v>1.5121000000000001E-2</v>
      </c>
      <c r="V83" s="292">
        <v>1.4563E-2</v>
      </c>
      <c r="W83" s="292">
        <v>1.4797661968461502E-2</v>
      </c>
      <c r="X83" s="292">
        <v>1.5038585481700801E-2</v>
      </c>
      <c r="Y83" s="292">
        <v>1.5285955390565957E-2</v>
      </c>
      <c r="Z83" s="292">
        <v>1.5539962079901725E-2</v>
      </c>
      <c r="AA83" s="292">
        <v>1.5800801634525082E-2</v>
      </c>
      <c r="AB83" s="292">
        <v>1.6068676010179833E-2</v>
      </c>
      <c r="AC83" s="292">
        <v>1.6343793209619747E-2</v>
      </c>
      <c r="AD83" s="292">
        <v>1.6626367463973928E-2</v>
      </c>
      <c r="AE83" s="292">
        <v>1.6916619419553035E-2</v>
      </c>
      <c r="AF83" s="292">
        <v>1.7214776330259505E-2</v>
      </c>
      <c r="AG83" s="292">
        <v>1.752107225576988E-2</v>
      </c>
      <c r="AH83" s="292">
        <v>1.783574826566247E-2</v>
      </c>
      <c r="AI83" s="292">
        <v>1.8159052649668651E-2</v>
      </c>
      <c r="AJ83" s="292">
        <v>1.8491241134231503E-2</v>
      </c>
      <c r="AK83" s="292">
        <v>1.8832577105561073E-2</v>
      </c>
      <c r="AL83" s="292">
        <v>1.9183331839381108E-2</v>
      </c>
      <c r="AM83" s="292">
        <v>1.9543784737567967E-2</v>
      </c>
      <c r="AN83" s="292">
        <v>1.991422357188858E-2</v>
      </c>
      <c r="AO83" s="292">
        <v>2.0294944735050349E-2</v>
      </c>
      <c r="AP83" s="292">
        <v>2.0686253499282353E-2</v>
      </c>
      <c r="AQ83" s="292">
        <v>2.1088464282673799E-2</v>
      </c>
      <c r="AR83" s="292">
        <v>2.1501900923502491E-2</v>
      </c>
      <c r="AS83" s="292">
        <v>2.1926896962792902E-2</v>
      </c>
      <c r="AT83" s="292">
        <v>2.23637959353509E-2</v>
      </c>
      <c r="AU83" s="292">
        <v>2.2812951669529211E-2</v>
      </c>
      <c r="AV83" s="292">
        <v>2.3274728595985773E-2</v>
      </c>
      <c r="AW83" s="292">
        <v>2.3749502065704593E-2</v>
      </c>
      <c r="AX83" s="292">
        <v>2.4237658677557061E-2</v>
      </c>
      <c r="AY83" s="292">
        <v>2.4739596615689915E-2</v>
      </c>
      <c r="AZ83" s="292">
        <v>2.5255725997034649E-2</v>
      </c>
      <c r="BA83" s="292">
        <v>2.5786469229242052E-2</v>
      </c>
      <c r="BB83" s="292">
        <v>2.6332261379354543E-2</v>
      </c>
      <c r="BC83" s="292">
        <v>2.6893550553538516E-2</v>
      </c>
      <c r="BD83" s="292">
        <v>2.7470798288208455E-2</v>
      </c>
      <c r="BE83" s="292">
        <v>2.806043616625192E-2</v>
      </c>
      <c r="BF83" s="292">
        <v>2.8662730131809699E-2</v>
      </c>
      <c r="BG83" s="292">
        <v>2.9277951837292763E-2</v>
      </c>
      <c r="BH83" s="292">
        <v>2.9906378765905545E-2</v>
      </c>
      <c r="BI83" s="292">
        <v>3.054829435679909E-2</v>
      </c>
      <c r="BJ83" s="292">
        <v>3.1203988132910497E-2</v>
      </c>
      <c r="BK83" s="292">
        <v>3.1873755831546342E-2</v>
      </c>
      <c r="BL83" s="292">
        <v>3.2557899537768949E-2</v>
      </c>
    </row>
    <row r="84" spans="1:64" x14ac:dyDescent="0.2">
      <c r="A84" s="135" t="str">
        <f t="shared" si="1"/>
        <v>KDDI Corporation-Connected Car</v>
      </c>
      <c r="B84" s="142" t="s">
        <v>211</v>
      </c>
      <c r="C84" s="143" t="s">
        <v>242</v>
      </c>
      <c r="D84" s="295" t="s">
        <v>145</v>
      </c>
      <c r="E84" s="144">
        <v>7</v>
      </c>
      <c r="F84" s="292">
        <v>0</v>
      </c>
      <c r="G84" s="292">
        <v>0</v>
      </c>
      <c r="H84" s="292">
        <v>0</v>
      </c>
      <c r="I84" s="292">
        <v>0</v>
      </c>
      <c r="J84" s="292">
        <v>0</v>
      </c>
      <c r="K84" s="292">
        <v>0</v>
      </c>
      <c r="L84" s="292">
        <v>0</v>
      </c>
      <c r="M84" s="292">
        <v>0</v>
      </c>
      <c r="N84" s="292">
        <v>0</v>
      </c>
      <c r="O84" s="292">
        <v>0</v>
      </c>
      <c r="P84" s="292">
        <v>0</v>
      </c>
      <c r="Q84" s="292">
        <v>0</v>
      </c>
      <c r="R84" s="292">
        <v>0</v>
      </c>
      <c r="S84" s="292">
        <v>0</v>
      </c>
      <c r="T84" s="292">
        <v>0</v>
      </c>
      <c r="U84" s="292">
        <v>0</v>
      </c>
      <c r="V84" s="292">
        <v>0</v>
      </c>
      <c r="W84" s="292">
        <v>0</v>
      </c>
      <c r="X84" s="292">
        <v>0</v>
      </c>
      <c r="Y84" s="292">
        <v>0</v>
      </c>
      <c r="Z84" s="292">
        <v>0</v>
      </c>
      <c r="AA84" s="292">
        <v>0</v>
      </c>
      <c r="AB84" s="292">
        <v>0</v>
      </c>
      <c r="AC84" s="292">
        <v>0</v>
      </c>
      <c r="AD84" s="292">
        <v>0</v>
      </c>
      <c r="AE84" s="292">
        <v>0</v>
      </c>
      <c r="AF84" s="292">
        <v>0</v>
      </c>
      <c r="AG84" s="292">
        <v>0</v>
      </c>
      <c r="AH84" s="292">
        <v>0</v>
      </c>
      <c r="AI84" s="292">
        <v>0</v>
      </c>
      <c r="AJ84" s="292">
        <v>0</v>
      </c>
      <c r="AK84" s="292">
        <v>0</v>
      </c>
      <c r="AL84" s="292">
        <v>0</v>
      </c>
      <c r="AM84" s="292">
        <v>0</v>
      </c>
      <c r="AN84" s="292">
        <v>0</v>
      </c>
      <c r="AO84" s="292">
        <v>0</v>
      </c>
      <c r="AP84" s="292">
        <v>0</v>
      </c>
      <c r="AQ84" s="292">
        <v>0</v>
      </c>
      <c r="AR84" s="292">
        <v>0</v>
      </c>
      <c r="AS84" s="292">
        <v>0</v>
      </c>
      <c r="AT84" s="292">
        <v>0</v>
      </c>
      <c r="AU84" s="292">
        <v>0</v>
      </c>
      <c r="AV84" s="292">
        <v>0</v>
      </c>
      <c r="AW84" s="292">
        <v>0</v>
      </c>
      <c r="AX84" s="292">
        <v>0</v>
      </c>
      <c r="AY84" s="292">
        <v>0</v>
      </c>
      <c r="AZ84" s="292">
        <v>0</v>
      </c>
      <c r="BA84" s="292">
        <v>0</v>
      </c>
      <c r="BB84" s="292">
        <v>0</v>
      </c>
      <c r="BC84" s="292">
        <v>0</v>
      </c>
      <c r="BD84" s="292">
        <v>0</v>
      </c>
      <c r="BE84" s="292">
        <v>0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</row>
    <row r="85" spans="1:64" hidden="1" x14ac:dyDescent="0.2">
      <c r="A85" s="135" t="str">
        <f t="shared" si="1"/>
        <v>KPN BV-Connected Car</v>
      </c>
      <c r="B85" s="142" t="s">
        <v>212</v>
      </c>
      <c r="C85" s="143" t="s">
        <v>242</v>
      </c>
      <c r="D85" s="295" t="s">
        <v>145</v>
      </c>
      <c r="E85" s="144">
        <v>2</v>
      </c>
      <c r="F85" s="292">
        <v>3.1642000000000003E-2</v>
      </c>
      <c r="G85" s="292">
        <v>3.2570000000000002E-2</v>
      </c>
      <c r="H85" s="292">
        <v>3.4687999999999997E-2</v>
      </c>
      <c r="I85" s="292">
        <v>3.5846000000000003E-2</v>
      </c>
      <c r="J85" s="292">
        <v>3.6274000000000001E-2</v>
      </c>
      <c r="K85" s="292">
        <v>3.7953000000000001E-2</v>
      </c>
      <c r="L85" s="292">
        <v>4.0658E-2</v>
      </c>
      <c r="M85" s="292">
        <v>4.1199E-2</v>
      </c>
      <c r="N85" s="292">
        <v>4.3333999999999998E-2</v>
      </c>
      <c r="O85" s="292">
        <v>4.5296999999999997E-2</v>
      </c>
      <c r="P85" s="292">
        <v>4.7189000000000002E-2</v>
      </c>
      <c r="Q85" s="292">
        <v>5.2195999999999999E-2</v>
      </c>
      <c r="R85" s="292">
        <v>5.3698999999999997E-2</v>
      </c>
      <c r="S85" s="292">
        <v>5.4999971354275187E-2</v>
      </c>
      <c r="T85" s="292">
        <v>5.6332461479191256E-2</v>
      </c>
      <c r="U85" s="292">
        <v>5.8453999999999999E-2</v>
      </c>
      <c r="V85" s="292">
        <v>6.4468999999999999E-2</v>
      </c>
      <c r="W85" s="292">
        <v>6.6403070000000008E-2</v>
      </c>
      <c r="X85" s="292">
        <v>6.8395162100000018E-2</v>
      </c>
      <c r="Y85" s="292">
        <v>7.0447016963000014E-2</v>
      </c>
      <c r="Z85" s="292">
        <v>7.256042747189001E-2</v>
      </c>
      <c r="AA85" s="292">
        <v>7.4737240296046711E-2</v>
      </c>
      <c r="AB85" s="292">
        <v>7.6979357504928125E-2</v>
      </c>
      <c r="AC85" s="292">
        <v>7.928873823007597E-2</v>
      </c>
      <c r="AD85" s="292">
        <v>8.1667400376978241E-2</v>
      </c>
      <c r="AE85" s="292">
        <v>8.4117422388287594E-2</v>
      </c>
      <c r="AF85" s="292">
        <v>8.6640945059936234E-2</v>
      </c>
      <c r="AG85" s="292">
        <v>8.9240173411734319E-2</v>
      </c>
      <c r="AH85" s="292">
        <v>9.1917378614086345E-2</v>
      </c>
      <c r="AI85" s="292">
        <v>9.4674899972508941E-2</v>
      </c>
      <c r="AJ85" s="292">
        <v>9.7515146971684216E-2</v>
      </c>
      <c r="AK85" s="292">
        <v>0.10044060138083473</v>
      </c>
      <c r="AL85" s="292">
        <v>0.10345381942225979</v>
      </c>
      <c r="AM85" s="292">
        <v>0.10655743400492758</v>
      </c>
      <c r="AN85" s="292">
        <v>0.10975415702507541</v>
      </c>
      <c r="AO85" s="292">
        <v>0.11304678173582766</v>
      </c>
      <c r="AP85" s="292">
        <v>0.1164381851879025</v>
      </c>
      <c r="AQ85" s="292">
        <v>0.11993133074353958</v>
      </c>
      <c r="AR85" s="292">
        <v>0.12352927066584578</v>
      </c>
      <c r="AS85" s="292">
        <v>0.12723514878582115</v>
      </c>
      <c r="AT85" s="292">
        <v>0.13105220324939579</v>
      </c>
      <c r="AU85" s="292">
        <v>0.13498376934687767</v>
      </c>
      <c r="AV85" s="292">
        <v>0.13903328242728399</v>
      </c>
      <c r="AW85" s="292">
        <v>0.14320428090010251</v>
      </c>
      <c r="AX85" s="292">
        <v>0.14750040932710559</v>
      </c>
      <c r="AY85" s="292">
        <v>0.15192542160691877</v>
      </c>
      <c r="AZ85" s="292">
        <v>0.15648318425512633</v>
      </c>
      <c r="BA85" s="292">
        <v>0.16117767978278011</v>
      </c>
      <c r="BB85" s="292">
        <v>0.16601301017626352</v>
      </c>
      <c r="BC85" s="292">
        <v>0.17099340048155143</v>
      </c>
      <c r="BD85" s="292">
        <v>0.17612320249599797</v>
      </c>
      <c r="BE85" s="292">
        <v>0.18140689857087791</v>
      </c>
      <c r="BF85" s="292">
        <v>0.18684910552800427</v>
      </c>
      <c r="BG85" s="292">
        <v>0.19245457869384439</v>
      </c>
      <c r="BH85" s="292">
        <v>0.19822821605465973</v>
      </c>
      <c r="BI85" s="292">
        <v>0.20417506253629952</v>
      </c>
      <c r="BJ85" s="292">
        <v>0.2103003144123885</v>
      </c>
      <c r="BK85" s="292">
        <v>0.21660932384476017</v>
      </c>
      <c r="BL85" s="292">
        <v>0.22310760356010298</v>
      </c>
    </row>
    <row r="86" spans="1:64" x14ac:dyDescent="0.2">
      <c r="A86" s="135" t="str">
        <f t="shared" si="1"/>
        <v>KT Corporation-Connected Car</v>
      </c>
      <c r="B86" s="142" t="s">
        <v>213</v>
      </c>
      <c r="C86" s="143" t="s">
        <v>242</v>
      </c>
      <c r="D86" s="145" t="s">
        <v>145</v>
      </c>
      <c r="E86" s="144">
        <v>7</v>
      </c>
      <c r="F86" s="292">
        <v>3.9740000000000001E-3</v>
      </c>
      <c r="G86" s="292">
        <v>1.4035000000000001E-2</v>
      </c>
      <c r="H86" s="292">
        <v>1.8752000000000001E-2</v>
      </c>
      <c r="I86" s="292">
        <v>2.444E-2</v>
      </c>
      <c r="J86" s="292">
        <v>2.9262E-2</v>
      </c>
      <c r="K86" s="292">
        <v>3.2185999999999999E-2</v>
      </c>
      <c r="L86" s="292">
        <v>3.9678999999999999E-2</v>
      </c>
      <c r="M86" s="292">
        <v>4.3901000000000003E-2</v>
      </c>
      <c r="N86" s="292">
        <v>5.1894999999999997E-2</v>
      </c>
      <c r="O86" s="292">
        <v>5.6030999999999997E-2</v>
      </c>
      <c r="P86" s="292">
        <v>5.6030999999999997E-2</v>
      </c>
      <c r="Q86" s="292">
        <v>5.6030999999999997E-2</v>
      </c>
      <c r="R86" s="292">
        <v>6.7812999999999998E-2</v>
      </c>
      <c r="S86" s="292">
        <v>6.9171459354796266E-2</v>
      </c>
      <c r="T86" s="292">
        <v>7.0557138677550563E-2</v>
      </c>
      <c r="U86" s="292">
        <v>8.5305000000000006E-2</v>
      </c>
      <c r="V86" s="292">
        <v>9.5144000000000006E-2</v>
      </c>
      <c r="W86" s="292">
        <v>9.7522599999999987E-2</v>
      </c>
      <c r="X86" s="292">
        <v>9.9960664999999976E-2</v>
      </c>
      <c r="Y86" s="292">
        <v>0.10245968162499997</v>
      </c>
      <c r="Z86" s="292">
        <v>0.10502117366562495</v>
      </c>
      <c r="AA86" s="292">
        <v>0.10764670300726556</v>
      </c>
      <c r="AB86" s="292">
        <v>0.11033787058244718</v>
      </c>
      <c r="AC86" s="292">
        <v>0.11309631734700835</v>
      </c>
      <c r="AD86" s="292">
        <v>0.11592372528068356</v>
      </c>
      <c r="AE86" s="292">
        <v>0.11882181841270063</v>
      </c>
      <c r="AF86" s="292">
        <v>0.12179236387301814</v>
      </c>
      <c r="AG86" s="292">
        <v>0.12483717296984358</v>
      </c>
      <c r="AH86" s="292">
        <v>0.12795810229408966</v>
      </c>
      <c r="AI86" s="292">
        <v>0.13115705485144191</v>
      </c>
      <c r="AJ86" s="292">
        <v>0.13443598122272796</v>
      </c>
      <c r="AK86" s="292">
        <v>0.13779688075329613</v>
      </c>
      <c r="AL86" s="292">
        <v>0.14124180277212853</v>
      </c>
      <c r="AM86" s="292">
        <v>0.14477284784143171</v>
      </c>
      <c r="AN86" s="292">
        <v>0.14839216903746749</v>
      </c>
      <c r="AO86" s="292">
        <v>0.15210197326340416</v>
      </c>
      <c r="AP86" s="292">
        <v>0.15590452259498927</v>
      </c>
      <c r="AQ86" s="292">
        <v>0.15980213565986401</v>
      </c>
      <c r="AR86" s="292">
        <v>0.16379718905136059</v>
      </c>
      <c r="AS86" s="292">
        <v>0.16789211877764459</v>
      </c>
      <c r="AT86" s="292">
        <v>0.17208942174708569</v>
      </c>
      <c r="AU86" s="292">
        <v>0.17639165729076281</v>
      </c>
      <c r="AV86" s="292">
        <v>0.18080144872303189</v>
      </c>
      <c r="AW86" s="292">
        <v>0.18532148494110764</v>
      </c>
      <c r="AX86" s="292">
        <v>0.18995452206463534</v>
      </c>
      <c r="AY86" s="292">
        <v>0.19470338511625118</v>
      </c>
      <c r="AZ86" s="292">
        <v>0.19957096974415742</v>
      </c>
      <c r="BA86" s="292">
        <v>0.20456024398776135</v>
      </c>
      <c r="BB86" s="292">
        <v>0.20967425008745538</v>
      </c>
      <c r="BC86" s="292">
        <v>0.21491610633964175</v>
      </c>
      <c r="BD86" s="292">
        <v>0.22028900899813281</v>
      </c>
      <c r="BE86" s="292">
        <v>0.22579623422308615</v>
      </c>
      <c r="BF86" s="292">
        <v>0.23144114007866332</v>
      </c>
      <c r="BG86" s="292">
        <v>0.23722716858062992</v>
      </c>
      <c r="BH86" s="292">
        <v>0.24315784779514571</v>
      </c>
      <c r="BI86" s="292">
        <v>0.24923679399002438</v>
      </c>
      <c r="BJ86" s="292">
        <v>0.25546771383977501</v>
      </c>
      <c r="BK86" s="292">
        <v>0.26185440668576943</v>
      </c>
      <c r="BL86" s="292">
        <v>0.2684007668529137</v>
      </c>
    </row>
    <row r="87" spans="1:64" x14ac:dyDescent="0.2">
      <c r="A87" s="135" t="str">
        <f t="shared" si="1"/>
        <v>Millicom International Cellular S.A.-Connected Car</v>
      </c>
      <c r="B87" s="142" t="s">
        <v>214</v>
      </c>
      <c r="C87" s="143" t="s">
        <v>242</v>
      </c>
      <c r="D87" s="295" t="s">
        <v>146</v>
      </c>
      <c r="E87" s="144">
        <v>7</v>
      </c>
      <c r="F87" s="292">
        <v>0</v>
      </c>
      <c r="G87" s="292">
        <v>0</v>
      </c>
      <c r="H87" s="292">
        <v>0</v>
      </c>
      <c r="I87" s="292">
        <v>0</v>
      </c>
      <c r="J87" s="292">
        <v>0</v>
      </c>
      <c r="K87" s="292">
        <v>0</v>
      </c>
      <c r="L87" s="292">
        <v>0</v>
      </c>
      <c r="M87" s="292">
        <v>0</v>
      </c>
      <c r="N87" s="292">
        <v>0</v>
      </c>
      <c r="O87" s="292">
        <v>0</v>
      </c>
      <c r="P87" s="292">
        <v>0</v>
      </c>
      <c r="Q87" s="292">
        <v>0</v>
      </c>
      <c r="R87" s="292">
        <v>0</v>
      </c>
      <c r="S87" s="292">
        <v>0</v>
      </c>
      <c r="T87" s="292">
        <v>0</v>
      </c>
      <c r="U87" s="292">
        <v>0</v>
      </c>
      <c r="V87" s="292">
        <v>0</v>
      </c>
      <c r="W87" s="292">
        <v>0</v>
      </c>
      <c r="X87" s="292">
        <v>0</v>
      </c>
      <c r="Y87" s="292">
        <v>0</v>
      </c>
      <c r="Z87" s="292">
        <v>0</v>
      </c>
      <c r="AA87" s="292">
        <v>0</v>
      </c>
      <c r="AB87" s="292">
        <v>0</v>
      </c>
      <c r="AC87" s="292">
        <v>0</v>
      </c>
      <c r="AD87" s="292">
        <v>0</v>
      </c>
      <c r="AE87" s="292">
        <v>0</v>
      </c>
      <c r="AF87" s="292">
        <v>0</v>
      </c>
      <c r="AG87" s="292">
        <v>0</v>
      </c>
      <c r="AH87" s="292">
        <v>0</v>
      </c>
      <c r="AI87" s="292">
        <v>0</v>
      </c>
      <c r="AJ87" s="292">
        <v>0</v>
      </c>
      <c r="AK87" s="292">
        <v>0</v>
      </c>
      <c r="AL87" s="292">
        <v>0</v>
      </c>
      <c r="AM87" s="292">
        <v>0</v>
      </c>
      <c r="AN87" s="292">
        <v>0</v>
      </c>
      <c r="AO87" s="292">
        <v>0</v>
      </c>
      <c r="AP87" s="292">
        <v>0</v>
      </c>
      <c r="AQ87" s="292">
        <v>0</v>
      </c>
      <c r="AR87" s="292">
        <v>0</v>
      </c>
      <c r="AS87" s="292">
        <v>0</v>
      </c>
      <c r="AT87" s="292">
        <v>0</v>
      </c>
      <c r="AU87" s="292">
        <v>0</v>
      </c>
      <c r="AV87" s="292">
        <v>0</v>
      </c>
      <c r="AW87" s="292">
        <v>0</v>
      </c>
      <c r="AX87" s="292">
        <v>0</v>
      </c>
      <c r="AY87" s="292">
        <v>0</v>
      </c>
      <c r="AZ87" s="292">
        <v>0</v>
      </c>
      <c r="BA87" s="292">
        <v>0</v>
      </c>
      <c r="BB87" s="292">
        <v>0</v>
      </c>
      <c r="BC87" s="292">
        <v>0</v>
      </c>
      <c r="BD87" s="292">
        <v>0</v>
      </c>
      <c r="BE87" s="292">
        <v>0</v>
      </c>
      <c r="BF87" s="292">
        <v>0</v>
      </c>
      <c r="BG87" s="292">
        <v>0</v>
      </c>
      <c r="BH87" s="292">
        <v>0</v>
      </c>
      <c r="BI87" s="292">
        <v>0</v>
      </c>
      <c r="BJ87" s="292">
        <v>0</v>
      </c>
      <c r="BK87" s="292">
        <v>0</v>
      </c>
      <c r="BL87" s="292">
        <v>0</v>
      </c>
    </row>
    <row r="88" spans="1:64" hidden="1" x14ac:dyDescent="0.2">
      <c r="A88" s="135" t="str">
        <f t="shared" si="1"/>
        <v>Mobily-Connected Car</v>
      </c>
      <c r="B88" s="142" t="s">
        <v>150</v>
      </c>
      <c r="C88" s="143" t="s">
        <v>242</v>
      </c>
      <c r="D88" s="295" t="s">
        <v>145</v>
      </c>
      <c r="E88" s="144">
        <v>8</v>
      </c>
      <c r="F88" s="292">
        <v>0</v>
      </c>
      <c r="G88" s="292">
        <v>0</v>
      </c>
      <c r="H88" s="292">
        <v>0</v>
      </c>
      <c r="I88" s="292">
        <v>0</v>
      </c>
      <c r="J88" s="292">
        <v>0</v>
      </c>
      <c r="K88" s="292">
        <v>0</v>
      </c>
      <c r="L88" s="292">
        <v>0</v>
      </c>
      <c r="M88" s="292">
        <v>0</v>
      </c>
      <c r="N88" s="292">
        <v>0</v>
      </c>
      <c r="O88" s="292">
        <v>0</v>
      </c>
      <c r="P88" s="292">
        <v>0</v>
      </c>
      <c r="Q88" s="292">
        <v>0</v>
      </c>
      <c r="R88" s="292">
        <v>0</v>
      </c>
      <c r="S88" s="292">
        <v>0</v>
      </c>
      <c r="T88" s="292">
        <v>0</v>
      </c>
      <c r="U88" s="292">
        <v>0</v>
      </c>
      <c r="V88" s="292">
        <v>0</v>
      </c>
      <c r="W88" s="292">
        <v>0</v>
      </c>
      <c r="X88" s="292">
        <v>0</v>
      </c>
      <c r="Y88" s="292">
        <v>0</v>
      </c>
      <c r="Z88" s="292">
        <v>0</v>
      </c>
      <c r="AA88" s="292">
        <v>0</v>
      </c>
      <c r="AB88" s="292">
        <v>0</v>
      </c>
      <c r="AC88" s="292">
        <v>0</v>
      </c>
      <c r="AD88" s="292">
        <v>0</v>
      </c>
      <c r="AE88" s="292">
        <v>0</v>
      </c>
      <c r="AF88" s="292">
        <v>0</v>
      </c>
      <c r="AG88" s="292">
        <v>0</v>
      </c>
      <c r="AH88" s="292">
        <v>0</v>
      </c>
      <c r="AI88" s="292">
        <v>0</v>
      </c>
      <c r="AJ88" s="292">
        <v>0</v>
      </c>
      <c r="AK88" s="292">
        <v>0</v>
      </c>
      <c r="AL88" s="292">
        <v>0</v>
      </c>
      <c r="AM88" s="292">
        <v>0</v>
      </c>
      <c r="AN88" s="292">
        <v>0</v>
      </c>
      <c r="AO88" s="292">
        <v>0</v>
      </c>
      <c r="AP88" s="292">
        <v>0</v>
      </c>
      <c r="AQ88" s="292">
        <v>0</v>
      </c>
      <c r="AR88" s="292">
        <v>0</v>
      </c>
      <c r="AS88" s="292">
        <v>0</v>
      </c>
      <c r="AT88" s="292">
        <v>0</v>
      </c>
      <c r="AU88" s="292">
        <v>0</v>
      </c>
      <c r="AV88" s="292">
        <v>0</v>
      </c>
      <c r="AW88" s="292">
        <v>0</v>
      </c>
      <c r="AX88" s="292">
        <v>0</v>
      </c>
      <c r="AY88" s="292">
        <v>0</v>
      </c>
      <c r="AZ88" s="292">
        <v>0</v>
      </c>
      <c r="BA88" s="292">
        <v>0</v>
      </c>
      <c r="BB88" s="292">
        <v>0</v>
      </c>
      <c r="BC88" s="292">
        <v>0</v>
      </c>
      <c r="BD88" s="292">
        <v>0</v>
      </c>
      <c r="BE88" s="292">
        <v>0</v>
      </c>
      <c r="BF88" s="292">
        <v>0</v>
      </c>
      <c r="BG88" s="292">
        <v>0</v>
      </c>
      <c r="BH88" s="292">
        <v>0</v>
      </c>
      <c r="BI88" s="292">
        <v>0</v>
      </c>
      <c r="BJ88" s="292">
        <v>0</v>
      </c>
      <c r="BK88" s="292">
        <v>0</v>
      </c>
      <c r="BL88" s="292">
        <v>0</v>
      </c>
    </row>
    <row r="89" spans="1:64" hidden="1" x14ac:dyDescent="0.2">
      <c r="A89" s="135" t="str">
        <f t="shared" si="1"/>
        <v>NTT Docomo-Connected Car</v>
      </c>
      <c r="B89" s="142" t="s">
        <v>215</v>
      </c>
      <c r="C89" s="143" t="s">
        <v>242</v>
      </c>
      <c r="D89" s="295" t="s">
        <v>146</v>
      </c>
      <c r="E89" s="144">
        <v>17</v>
      </c>
      <c r="F89" s="292">
        <v>1.1304E-2</v>
      </c>
      <c r="G89" s="292">
        <v>1.4652999999999999E-2</v>
      </c>
      <c r="H89" s="292">
        <v>1.8082000000000001E-2</v>
      </c>
      <c r="I89" s="292">
        <v>2.1912000000000001E-2</v>
      </c>
      <c r="J89" s="292">
        <v>2.4743999999999999E-2</v>
      </c>
      <c r="K89" s="292">
        <v>2.8565E-2</v>
      </c>
      <c r="L89" s="292">
        <v>3.2224000000000003E-2</v>
      </c>
      <c r="M89" s="292">
        <v>3.5767E-2</v>
      </c>
      <c r="N89" s="292">
        <v>3.8632E-2</v>
      </c>
      <c r="O89" s="292">
        <v>4.2162999999999999E-2</v>
      </c>
      <c r="P89" s="292">
        <v>4.5113E-2</v>
      </c>
      <c r="Q89" s="292">
        <v>4.7820000000000001E-2</v>
      </c>
      <c r="R89" s="292">
        <v>5.1429000000000002E-2</v>
      </c>
      <c r="S89" s="292">
        <v>5.2428364340576225E-2</v>
      </c>
      <c r="T89" s="292">
        <v>5.3447491365595699E-2</v>
      </c>
      <c r="U89" s="292">
        <v>6.3792000000000001E-2</v>
      </c>
      <c r="V89" s="292">
        <v>6.7434999999999995E-2</v>
      </c>
      <c r="W89" s="292">
        <v>6.9090154835157833E-2</v>
      </c>
      <c r="X89" s="292">
        <v>7.0786308272586751E-2</v>
      </c>
      <c r="Y89" s="292">
        <v>7.252447880698859E-2</v>
      </c>
      <c r="Z89" s="292">
        <v>7.4305710307558323E-2</v>
      </c>
      <c r="AA89" s="292">
        <v>7.6131072650797577E-2</v>
      </c>
      <c r="AB89" s="292">
        <v>7.8001662369126826E-2</v>
      </c>
      <c r="AC89" s="292">
        <v>7.9918603315691339E-2</v>
      </c>
      <c r="AD89" s="292">
        <v>8.1883047345764709E-2</v>
      </c>
      <c r="AE89" s="292">
        <v>8.3896175015165469E-2</v>
      </c>
      <c r="AF89" s="292">
        <v>8.5959196296110527E-2</v>
      </c>
      <c r="AG89" s="292">
        <v>8.8073351310942058E-2</v>
      </c>
      <c r="AH89" s="292">
        <v>9.0239911084173383E-2</v>
      </c>
      <c r="AI89" s="292">
        <v>9.2460178313312158E-2</v>
      </c>
      <c r="AJ89" s="292">
        <v>9.4735488158929279E-2</v>
      </c>
      <c r="AK89" s="292">
        <v>9.7067209054454415E-2</v>
      </c>
      <c r="AL89" s="292">
        <v>9.9456743536191147E-2</v>
      </c>
      <c r="AM89" s="292">
        <v>0.10190552909405635</v>
      </c>
      <c r="AN89" s="292">
        <v>0.10441503904356191</v>
      </c>
      <c r="AO89" s="292">
        <v>0.10698678341956877</v>
      </c>
      <c r="AP89" s="292">
        <v>0.10962230989235806</v>
      </c>
      <c r="AQ89" s="292">
        <v>0.11232320470657577</v>
      </c>
      <c r="AR89" s="292">
        <v>0.11509109364362298</v>
      </c>
      <c r="AS89" s="292">
        <v>0.11792764300807727</v>
      </c>
      <c r="AT89" s="292">
        <v>0.12083456063874526</v>
      </c>
      <c r="AU89" s="292">
        <v>0.12381359694496187</v>
      </c>
      <c r="AV89" s="292">
        <v>0.12686654596876681</v>
      </c>
      <c r="AW89" s="292">
        <v>0.12999524647360475</v>
      </c>
      <c r="AX89" s="292">
        <v>0.13320158306021185</v>
      </c>
      <c r="AY89" s="292">
        <v>0.13648748731036767</v>
      </c>
      <c r="AZ89" s="292">
        <v>0.13985493895920856</v>
      </c>
      <c r="BA89" s="292">
        <v>0.14330596709681584</v>
      </c>
      <c r="BB89" s="292">
        <v>0.14684265139981098</v>
      </c>
      <c r="BC89" s="292">
        <v>0.15046712339370566</v>
      </c>
      <c r="BD89" s="292">
        <v>0.15418156774677724</v>
      </c>
      <c r="BE89" s="292">
        <v>0.15798770719270949</v>
      </c>
      <c r="BF89" s="292">
        <v>0.16188780532445349</v>
      </c>
      <c r="BG89" s="292">
        <v>0.16588418161421062</v>
      </c>
      <c r="BH89" s="292">
        <v>0.16997921279287259</v>
      </c>
      <c r="BI89" s="292">
        <v>0.17417533426351439</v>
      </c>
      <c r="BJ89" s="292">
        <v>0.17847504154978081</v>
      </c>
      <c r="BK89" s="292">
        <v>0.18288089178002803</v>
      </c>
      <c r="BL89" s="292">
        <v>0.18739550520810289</v>
      </c>
    </row>
    <row r="90" spans="1:64" hidden="1" x14ac:dyDescent="0.2">
      <c r="A90" s="135" t="str">
        <f t="shared" si="1"/>
        <v>O2 Europe-Connected Car</v>
      </c>
      <c r="B90" s="142" t="s">
        <v>216</v>
      </c>
      <c r="C90" s="143" t="s">
        <v>242</v>
      </c>
      <c r="D90" s="145" t="s">
        <v>146</v>
      </c>
      <c r="E90" s="144">
        <v>1</v>
      </c>
      <c r="F90" s="292">
        <v>0</v>
      </c>
      <c r="G90" s="292">
        <v>0</v>
      </c>
      <c r="H90" s="292">
        <v>0</v>
      </c>
      <c r="I90" s="292">
        <v>0</v>
      </c>
      <c r="J90" s="292">
        <v>0</v>
      </c>
      <c r="K90" s="292">
        <v>0</v>
      </c>
      <c r="L90" s="292">
        <v>0</v>
      </c>
      <c r="M90" s="292">
        <v>0</v>
      </c>
      <c r="N90" s="292">
        <v>0</v>
      </c>
      <c r="O90" s="292">
        <v>0</v>
      </c>
      <c r="P90" s="292">
        <v>0</v>
      </c>
      <c r="Q90" s="292">
        <v>0</v>
      </c>
      <c r="R90" s="292">
        <v>0</v>
      </c>
      <c r="S90" s="292">
        <v>0</v>
      </c>
      <c r="T90" s="292">
        <v>0</v>
      </c>
      <c r="U90" s="292">
        <v>0</v>
      </c>
      <c r="V90" s="292">
        <v>0</v>
      </c>
      <c r="W90" s="292">
        <v>0</v>
      </c>
      <c r="X90" s="292">
        <v>0</v>
      </c>
      <c r="Y90" s="292">
        <v>0</v>
      </c>
      <c r="Z90" s="292">
        <v>0</v>
      </c>
      <c r="AA90" s="292">
        <v>0</v>
      </c>
      <c r="AB90" s="292">
        <v>0</v>
      </c>
      <c r="AC90" s="292">
        <v>0</v>
      </c>
      <c r="AD90" s="292">
        <v>0</v>
      </c>
      <c r="AE90" s="292">
        <v>0</v>
      </c>
      <c r="AF90" s="292">
        <v>0</v>
      </c>
      <c r="AG90" s="292">
        <v>0</v>
      </c>
      <c r="AH90" s="292">
        <v>0</v>
      </c>
      <c r="AI90" s="292">
        <v>0</v>
      </c>
      <c r="AJ90" s="292">
        <v>0</v>
      </c>
      <c r="AK90" s="292">
        <v>0</v>
      </c>
      <c r="AL90" s="292">
        <v>0</v>
      </c>
      <c r="AM90" s="292">
        <v>0</v>
      </c>
      <c r="AN90" s="292">
        <v>0</v>
      </c>
      <c r="AO90" s="292">
        <v>0</v>
      </c>
      <c r="AP90" s="292">
        <v>0</v>
      </c>
      <c r="AQ90" s="292">
        <v>0</v>
      </c>
      <c r="AR90" s="292">
        <v>0</v>
      </c>
      <c r="AS90" s="292">
        <v>0</v>
      </c>
      <c r="AT90" s="292">
        <v>0</v>
      </c>
      <c r="AU90" s="292">
        <v>0</v>
      </c>
      <c r="AV90" s="292">
        <v>0</v>
      </c>
      <c r="AW90" s="292">
        <v>0</v>
      </c>
      <c r="AX90" s="292">
        <v>0</v>
      </c>
      <c r="AY90" s="292">
        <v>0</v>
      </c>
      <c r="AZ90" s="292">
        <v>0</v>
      </c>
      <c r="BA90" s="292">
        <v>0</v>
      </c>
      <c r="BB90" s="292">
        <v>0</v>
      </c>
      <c r="BC90" s="292">
        <v>0</v>
      </c>
      <c r="BD90" s="292">
        <v>0</v>
      </c>
      <c r="BE90" s="292">
        <v>0</v>
      </c>
      <c r="BF90" s="292">
        <v>0</v>
      </c>
      <c r="BG90" s="292">
        <v>0</v>
      </c>
      <c r="BH90" s="292">
        <v>0</v>
      </c>
      <c r="BI90" s="292">
        <v>0</v>
      </c>
      <c r="BJ90" s="292">
        <v>0</v>
      </c>
      <c r="BK90" s="292">
        <v>0</v>
      </c>
      <c r="BL90" s="292">
        <v>0</v>
      </c>
    </row>
    <row r="91" spans="1:64" hidden="1" x14ac:dyDescent="0.2">
      <c r="A91" s="135" t="str">
        <f t="shared" si="1"/>
        <v>O2 Ireland-Connected Car</v>
      </c>
      <c r="B91" s="142" t="s">
        <v>154</v>
      </c>
      <c r="C91" s="143" t="s">
        <v>242</v>
      </c>
      <c r="D91" s="295" t="s">
        <v>146</v>
      </c>
      <c r="E91" s="144">
        <v>1</v>
      </c>
      <c r="F91" s="292">
        <v>0</v>
      </c>
      <c r="G91" s="292">
        <v>0</v>
      </c>
      <c r="H91" s="292">
        <v>0</v>
      </c>
      <c r="I91" s="292">
        <v>0</v>
      </c>
      <c r="J91" s="292">
        <v>0</v>
      </c>
      <c r="K91" s="292">
        <v>0</v>
      </c>
      <c r="L91" s="292">
        <v>0</v>
      </c>
      <c r="M91" s="292">
        <v>0</v>
      </c>
      <c r="N91" s="292">
        <v>0</v>
      </c>
      <c r="O91" s="292">
        <v>0</v>
      </c>
      <c r="P91" s="292">
        <v>0</v>
      </c>
      <c r="Q91" s="292">
        <v>0</v>
      </c>
      <c r="R91" s="292">
        <v>0</v>
      </c>
      <c r="S91" s="292">
        <v>0</v>
      </c>
      <c r="T91" s="292">
        <v>0</v>
      </c>
      <c r="U91" s="292">
        <v>0</v>
      </c>
      <c r="V91" s="292">
        <v>0</v>
      </c>
      <c r="W91" s="292">
        <v>0</v>
      </c>
      <c r="X91" s="292">
        <v>0</v>
      </c>
      <c r="Y91" s="292">
        <v>0</v>
      </c>
      <c r="Z91" s="292">
        <v>0</v>
      </c>
      <c r="AA91" s="292">
        <v>0</v>
      </c>
      <c r="AB91" s="292">
        <v>0</v>
      </c>
      <c r="AC91" s="292">
        <v>0</v>
      </c>
      <c r="AD91" s="292">
        <v>0</v>
      </c>
      <c r="AE91" s="292">
        <v>0</v>
      </c>
      <c r="AF91" s="292">
        <v>0</v>
      </c>
      <c r="AG91" s="292">
        <v>0</v>
      </c>
      <c r="AH91" s="292">
        <v>0</v>
      </c>
      <c r="AI91" s="292">
        <v>0</v>
      </c>
      <c r="AJ91" s="292">
        <v>0</v>
      </c>
      <c r="AK91" s="292">
        <v>0</v>
      </c>
      <c r="AL91" s="292">
        <v>0</v>
      </c>
      <c r="AM91" s="292">
        <v>0</v>
      </c>
      <c r="AN91" s="292">
        <v>0</v>
      </c>
      <c r="AO91" s="292">
        <v>0</v>
      </c>
      <c r="AP91" s="292">
        <v>0</v>
      </c>
      <c r="AQ91" s="292">
        <v>0</v>
      </c>
      <c r="AR91" s="292">
        <v>0</v>
      </c>
      <c r="AS91" s="292">
        <v>0</v>
      </c>
      <c r="AT91" s="292">
        <v>0</v>
      </c>
      <c r="AU91" s="292">
        <v>0</v>
      </c>
      <c r="AV91" s="292">
        <v>0</v>
      </c>
      <c r="AW91" s="292">
        <v>0</v>
      </c>
      <c r="AX91" s="292">
        <v>0</v>
      </c>
      <c r="AY91" s="292">
        <v>0</v>
      </c>
      <c r="AZ91" s="292">
        <v>0</v>
      </c>
      <c r="BA91" s="292">
        <v>0</v>
      </c>
      <c r="BB91" s="292">
        <v>0</v>
      </c>
      <c r="BC91" s="292">
        <v>0</v>
      </c>
      <c r="BD91" s="292">
        <v>0</v>
      </c>
      <c r="BE91" s="292">
        <v>0</v>
      </c>
      <c r="BF91" s="292">
        <v>0</v>
      </c>
      <c r="BG91" s="292">
        <v>0</v>
      </c>
      <c r="BH91" s="292">
        <v>0</v>
      </c>
      <c r="BI91" s="292">
        <v>0</v>
      </c>
      <c r="BJ91" s="292">
        <v>0</v>
      </c>
      <c r="BK91" s="292">
        <v>0</v>
      </c>
      <c r="BL91" s="292">
        <v>0</v>
      </c>
    </row>
    <row r="92" spans="1:64" hidden="1" x14ac:dyDescent="0.2">
      <c r="A92" s="135" t="str">
        <f t="shared" si="1"/>
        <v>O2 UK-Connected Car</v>
      </c>
      <c r="B92" s="142" t="s">
        <v>155</v>
      </c>
      <c r="C92" s="143" t="s">
        <v>242</v>
      </c>
      <c r="D92" s="295" t="s">
        <v>146</v>
      </c>
      <c r="E92" s="144">
        <v>1</v>
      </c>
      <c r="F92" s="292">
        <v>6.0000000000000002E-6</v>
      </c>
      <c r="G92" s="292">
        <v>6.9999999999999999E-6</v>
      </c>
      <c r="H92" s="292">
        <v>1.5E-5</v>
      </c>
      <c r="I92" s="292">
        <v>1.5E-5</v>
      </c>
      <c r="J92" s="292">
        <v>1.5E-5</v>
      </c>
      <c r="K92" s="292">
        <v>1.5E-5</v>
      </c>
      <c r="L92" s="292">
        <v>1.5E-5</v>
      </c>
      <c r="M92" s="292">
        <v>1.5E-5</v>
      </c>
      <c r="N92" s="292">
        <v>1.5E-5</v>
      </c>
      <c r="O92" s="292">
        <v>1.5E-5</v>
      </c>
      <c r="P92" s="292">
        <v>1.5E-5</v>
      </c>
      <c r="Q92" s="292">
        <v>1.5E-5</v>
      </c>
      <c r="R92" s="292">
        <v>1.5E-5</v>
      </c>
      <c r="S92" s="292">
        <v>1.5E-5</v>
      </c>
      <c r="T92" s="292">
        <v>1.5E-5</v>
      </c>
      <c r="U92" s="292">
        <v>1.5E-5</v>
      </c>
      <c r="V92" s="292">
        <v>1.5999999999999999E-5</v>
      </c>
      <c r="W92" s="292">
        <v>1.6177777777777778E-5</v>
      </c>
      <c r="X92" s="292">
        <v>1.6357530864197527E-5</v>
      </c>
      <c r="Y92" s="292">
        <v>1.6539281207133055E-5</v>
      </c>
      <c r="Z92" s="292">
        <v>1.6723050998323422E-5</v>
      </c>
      <c r="AA92" s="292">
        <v>1.6908862676082572E-5</v>
      </c>
      <c r="AB92" s="292">
        <v>1.709673892803904E-5</v>
      </c>
      <c r="AC92" s="292">
        <v>1.7286702693906138E-5</v>
      </c>
      <c r="AD92" s="292">
        <v>1.7478777168282875E-5</v>
      </c>
      <c r="AE92" s="292">
        <v>1.7672985803486018E-5</v>
      </c>
      <c r="AF92" s="292">
        <v>1.7869352312413639E-5</v>
      </c>
      <c r="AG92" s="292">
        <v>1.8067900671440456E-5</v>
      </c>
      <c r="AH92" s="292">
        <v>1.8268655123345348E-5</v>
      </c>
      <c r="AI92" s="292">
        <v>1.8471640180271407E-5</v>
      </c>
      <c r="AJ92" s="292">
        <v>1.8676880626718867E-5</v>
      </c>
      <c r="AK92" s="292">
        <v>1.8884401522571299E-5</v>
      </c>
      <c r="AL92" s="292">
        <v>1.9094228206155423E-5</v>
      </c>
      <c r="AM92" s="292">
        <v>1.9306386297334928E-5</v>
      </c>
      <c r="AN92" s="292">
        <v>1.9520901700638648E-5</v>
      </c>
      <c r="AO92" s="292">
        <v>1.9737800608423525E-5</v>
      </c>
      <c r="AP92" s="292">
        <v>1.9957109504072672E-5</v>
      </c>
      <c r="AQ92" s="292">
        <v>2.0178855165229034E-5</v>
      </c>
      <c r="AR92" s="292">
        <v>2.040306466706491E-5</v>
      </c>
      <c r="AS92" s="292">
        <v>2.0629765385587851E-5</v>
      </c>
      <c r="AT92" s="292">
        <v>2.085898500098327E-5</v>
      </c>
      <c r="AU92" s="292">
        <v>2.1090751500994195E-5</v>
      </c>
      <c r="AV92" s="292">
        <v>2.1325093184338575E-5</v>
      </c>
      <c r="AW92" s="292">
        <v>2.1562038664164557E-5</v>
      </c>
      <c r="AX92" s="292">
        <v>2.1801616871544162E-5</v>
      </c>
      <c r="AY92" s="292">
        <v>2.2043857059005762E-5</v>
      </c>
      <c r="AZ92" s="292">
        <v>2.2288788804105829E-5</v>
      </c>
      <c r="BA92" s="292">
        <v>2.2536442013040335E-5</v>
      </c>
      <c r="BB92" s="292">
        <v>2.2786846924296337E-5</v>
      </c>
      <c r="BC92" s="292">
        <v>2.3040034112344073E-5</v>
      </c>
      <c r="BD92" s="292">
        <v>2.329603449137012E-5</v>
      </c>
      <c r="BE92" s="292">
        <v>2.3554879319052008E-5</v>
      </c>
      <c r="BF92" s="292">
        <v>2.3816600200374807E-5</v>
      </c>
      <c r="BG92" s="292">
        <v>2.408122909149008E-5</v>
      </c>
      <c r="BH92" s="292">
        <v>2.4348798303617748E-5</v>
      </c>
      <c r="BI92" s="292">
        <v>2.4619340506991279E-5</v>
      </c>
      <c r="BJ92" s="292">
        <v>2.4892888734846737E-5</v>
      </c>
      <c r="BK92" s="292">
        <v>2.5169476387456144E-5</v>
      </c>
      <c r="BL92" s="292">
        <v>2.5449137236205655E-5</v>
      </c>
    </row>
    <row r="93" spans="1:64" hidden="1" x14ac:dyDescent="0.2">
      <c r="A93" s="135" t="str">
        <f t="shared" si="1"/>
        <v>Optimus-Connected Car</v>
      </c>
      <c r="B93" s="142" t="s">
        <v>217</v>
      </c>
      <c r="C93" s="143" t="s">
        <v>242</v>
      </c>
      <c r="D93" s="295" t="s">
        <v>146</v>
      </c>
      <c r="E93" s="144">
        <v>3</v>
      </c>
      <c r="F93" s="292">
        <v>6.5499999999999998E-4</v>
      </c>
      <c r="G93" s="292">
        <v>6.5499999999999998E-4</v>
      </c>
      <c r="H93" s="292">
        <v>6.5499999999999998E-4</v>
      </c>
      <c r="I93" s="292">
        <v>6.5600000000000001E-4</v>
      </c>
      <c r="J93" s="292">
        <v>6.5600000000000001E-4</v>
      </c>
      <c r="K93" s="292">
        <v>6.5700000000000003E-4</v>
      </c>
      <c r="L93" s="292">
        <v>6.5700000000000003E-4</v>
      </c>
      <c r="M93" s="292">
        <v>6.5700000000000003E-4</v>
      </c>
      <c r="N93" s="292">
        <v>6.5700000000000003E-4</v>
      </c>
      <c r="O93" s="292">
        <v>6.5799999999999995E-4</v>
      </c>
      <c r="P93" s="292">
        <v>6.5799999999999995E-4</v>
      </c>
      <c r="Q93" s="292">
        <v>6.5799999999999995E-4</v>
      </c>
      <c r="R93" s="292">
        <v>6.5799999999999995E-4</v>
      </c>
      <c r="S93" s="292">
        <v>6.5816692034500264E-4</v>
      </c>
      <c r="T93" s="292">
        <v>6.5833388303408063E-4</v>
      </c>
      <c r="U93" s="292">
        <v>6.5799999999999995E-4</v>
      </c>
      <c r="V93" s="292">
        <v>6.5799999999999995E-4</v>
      </c>
      <c r="W93" s="292">
        <v>6.5799999999999995E-4</v>
      </c>
      <c r="X93" s="292">
        <v>6.5799999999999995E-4</v>
      </c>
      <c r="Y93" s="292">
        <v>6.5799999999999995E-4</v>
      </c>
      <c r="Z93" s="292">
        <v>6.5799999999999995E-4</v>
      </c>
      <c r="AA93" s="292">
        <v>6.5799999999999995E-4</v>
      </c>
      <c r="AB93" s="292">
        <v>6.5799999999999995E-4</v>
      </c>
      <c r="AC93" s="292">
        <v>6.5799999999999995E-4</v>
      </c>
      <c r="AD93" s="292">
        <v>6.5799999999999995E-4</v>
      </c>
      <c r="AE93" s="292">
        <v>6.5799999999999995E-4</v>
      </c>
      <c r="AF93" s="292">
        <v>6.5799999999999995E-4</v>
      </c>
      <c r="AG93" s="292">
        <v>6.5799999999999995E-4</v>
      </c>
      <c r="AH93" s="292">
        <v>6.5799999999999995E-4</v>
      </c>
      <c r="AI93" s="292">
        <v>6.5799999999999995E-4</v>
      </c>
      <c r="AJ93" s="292">
        <v>6.5799999999999995E-4</v>
      </c>
      <c r="AK93" s="292">
        <v>6.5799999999999995E-4</v>
      </c>
      <c r="AL93" s="292">
        <v>6.5799999999999995E-4</v>
      </c>
      <c r="AM93" s="292">
        <v>6.5799999999999995E-4</v>
      </c>
      <c r="AN93" s="292">
        <v>6.5799999999999995E-4</v>
      </c>
      <c r="AO93" s="292">
        <v>6.5799999999999995E-4</v>
      </c>
      <c r="AP93" s="292">
        <v>6.5799999999999995E-4</v>
      </c>
      <c r="AQ93" s="292">
        <v>6.5799999999999995E-4</v>
      </c>
      <c r="AR93" s="292">
        <v>6.5799999999999995E-4</v>
      </c>
      <c r="AS93" s="292">
        <v>0</v>
      </c>
      <c r="AT93" s="292">
        <v>0</v>
      </c>
      <c r="AU93" s="292">
        <v>0</v>
      </c>
      <c r="AV93" s="292">
        <v>0</v>
      </c>
      <c r="AW93" s="292">
        <v>0</v>
      </c>
      <c r="AX93" s="292">
        <v>0</v>
      </c>
      <c r="AY93" s="292">
        <v>0</v>
      </c>
      <c r="AZ93" s="292">
        <v>0</v>
      </c>
      <c r="BA93" s="292">
        <v>0</v>
      </c>
      <c r="BB93" s="292">
        <v>0</v>
      </c>
      <c r="BC93" s="292">
        <v>0</v>
      </c>
      <c r="BD93" s="292">
        <v>0</v>
      </c>
      <c r="BE93" s="292">
        <v>0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/>
    </row>
    <row r="94" spans="1:64" hidden="1" x14ac:dyDescent="0.2">
      <c r="A94" s="135" t="str">
        <f t="shared" si="1"/>
        <v>Optus-Connected Car</v>
      </c>
      <c r="B94" s="142" t="s">
        <v>152</v>
      </c>
      <c r="C94" s="143" t="s">
        <v>242</v>
      </c>
      <c r="D94" s="295" t="s">
        <v>146</v>
      </c>
      <c r="E94" s="144">
        <v>1</v>
      </c>
      <c r="F94" s="292">
        <v>0</v>
      </c>
      <c r="G94" s="292">
        <v>0</v>
      </c>
      <c r="H94" s="292">
        <v>0</v>
      </c>
      <c r="I94" s="292">
        <v>0</v>
      </c>
      <c r="J94" s="292">
        <v>0</v>
      </c>
      <c r="K94" s="292">
        <v>0</v>
      </c>
      <c r="L94" s="292">
        <v>0</v>
      </c>
      <c r="M94" s="292">
        <v>0</v>
      </c>
      <c r="N94" s="292">
        <v>0</v>
      </c>
      <c r="O94" s="292">
        <v>0</v>
      </c>
      <c r="P94" s="292">
        <v>0</v>
      </c>
      <c r="Q94" s="292">
        <v>0</v>
      </c>
      <c r="R94" s="292">
        <v>0</v>
      </c>
      <c r="S94" s="292">
        <v>0</v>
      </c>
      <c r="T94" s="292">
        <v>0</v>
      </c>
      <c r="U94" s="292">
        <v>0</v>
      </c>
      <c r="V94" s="292">
        <v>0</v>
      </c>
      <c r="W94" s="292">
        <v>0</v>
      </c>
      <c r="X94" s="292">
        <v>0</v>
      </c>
      <c r="Y94" s="292">
        <v>0</v>
      </c>
      <c r="Z94" s="292">
        <v>0</v>
      </c>
      <c r="AA94" s="292">
        <v>0</v>
      </c>
      <c r="AB94" s="292">
        <v>0</v>
      </c>
      <c r="AC94" s="292">
        <v>0</v>
      </c>
      <c r="AD94" s="292">
        <v>0</v>
      </c>
      <c r="AE94" s="292">
        <v>0</v>
      </c>
      <c r="AF94" s="292">
        <v>0</v>
      </c>
      <c r="AG94" s="292">
        <v>0</v>
      </c>
      <c r="AH94" s="292">
        <v>0</v>
      </c>
      <c r="AI94" s="292">
        <v>0</v>
      </c>
      <c r="AJ94" s="292">
        <v>0</v>
      </c>
      <c r="AK94" s="292">
        <v>0</v>
      </c>
      <c r="AL94" s="292">
        <v>0</v>
      </c>
      <c r="AM94" s="292">
        <v>0</v>
      </c>
      <c r="AN94" s="292">
        <v>0</v>
      </c>
      <c r="AO94" s="292">
        <v>0</v>
      </c>
      <c r="AP94" s="292">
        <v>0</v>
      </c>
      <c r="AQ94" s="292">
        <v>0</v>
      </c>
      <c r="AR94" s="292">
        <v>0</v>
      </c>
      <c r="AS94" s="292">
        <v>0</v>
      </c>
      <c r="AT94" s="292">
        <v>0</v>
      </c>
      <c r="AU94" s="292">
        <v>0</v>
      </c>
      <c r="AV94" s="292">
        <v>0</v>
      </c>
      <c r="AW94" s="292">
        <v>0</v>
      </c>
      <c r="AX94" s="292">
        <v>0</v>
      </c>
      <c r="AY94" s="292">
        <v>0</v>
      </c>
      <c r="AZ94" s="292">
        <v>0</v>
      </c>
      <c r="BA94" s="292">
        <v>0</v>
      </c>
      <c r="BB94" s="292">
        <v>0</v>
      </c>
      <c r="BC94" s="292">
        <v>0</v>
      </c>
      <c r="BD94" s="292">
        <v>0</v>
      </c>
      <c r="BE94" s="292">
        <v>0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</row>
    <row r="95" spans="1:64" hidden="1" x14ac:dyDescent="0.2">
      <c r="A95" s="135" t="str">
        <f t="shared" si="1"/>
        <v>Radiomovil Dipsa S.A. de C.V.-USD-Connected Car</v>
      </c>
      <c r="B95" s="142" t="s">
        <v>218</v>
      </c>
      <c r="C95" s="143" t="s">
        <v>242</v>
      </c>
      <c r="D95" s="145"/>
      <c r="E95" s="144">
        <v>1</v>
      </c>
      <c r="F95" s="292">
        <v>0</v>
      </c>
      <c r="G95" s="292">
        <v>0</v>
      </c>
      <c r="H95" s="292">
        <v>0</v>
      </c>
      <c r="I95" s="292">
        <v>0</v>
      </c>
      <c r="J95" s="292">
        <v>0</v>
      </c>
      <c r="K95" s="292">
        <v>0</v>
      </c>
      <c r="L95" s="292">
        <v>0</v>
      </c>
      <c r="M95" s="292">
        <v>0</v>
      </c>
      <c r="N95" s="292">
        <v>0</v>
      </c>
      <c r="O95" s="292">
        <v>0</v>
      </c>
      <c r="P95" s="292">
        <v>0</v>
      </c>
      <c r="Q95" s="292">
        <v>0</v>
      </c>
      <c r="R95" s="292">
        <v>0</v>
      </c>
      <c r="S95" s="292">
        <v>0</v>
      </c>
      <c r="T95" s="292">
        <v>0</v>
      </c>
      <c r="U95" s="292">
        <v>0</v>
      </c>
      <c r="V95" s="292">
        <v>0</v>
      </c>
      <c r="W95" s="292">
        <v>0</v>
      </c>
      <c r="X95" s="292">
        <v>0</v>
      </c>
      <c r="Y95" s="292">
        <v>0</v>
      </c>
      <c r="Z95" s="292">
        <v>0</v>
      </c>
      <c r="AA95" s="292">
        <v>0</v>
      </c>
      <c r="AB95" s="292">
        <v>0</v>
      </c>
      <c r="AC95" s="292">
        <v>0</v>
      </c>
      <c r="AD95" s="292">
        <v>0</v>
      </c>
      <c r="AE95" s="292">
        <v>0</v>
      </c>
      <c r="AF95" s="292">
        <v>0</v>
      </c>
      <c r="AG95" s="292">
        <v>0</v>
      </c>
      <c r="AH95" s="292">
        <v>0</v>
      </c>
      <c r="AI95" s="292">
        <v>0</v>
      </c>
      <c r="AJ95" s="292">
        <v>0</v>
      </c>
      <c r="AK95" s="292">
        <v>0</v>
      </c>
      <c r="AL95" s="292">
        <v>0</v>
      </c>
      <c r="AM95" s="292">
        <v>0</v>
      </c>
      <c r="AN95" s="292">
        <v>0</v>
      </c>
      <c r="AO95" s="292">
        <v>0</v>
      </c>
      <c r="AP95" s="292">
        <v>0</v>
      </c>
      <c r="AQ95" s="292">
        <v>0</v>
      </c>
      <c r="AR95" s="292">
        <v>0</v>
      </c>
      <c r="AS95" s="292">
        <v>0</v>
      </c>
      <c r="AT95" s="292">
        <v>0</v>
      </c>
      <c r="AU95" s="292">
        <v>0</v>
      </c>
      <c r="AV95" s="292">
        <v>0</v>
      </c>
      <c r="AW95" s="292">
        <v>0</v>
      </c>
      <c r="AX95" s="292">
        <v>0</v>
      </c>
      <c r="AY95" s="292">
        <v>0</v>
      </c>
      <c r="AZ95" s="292">
        <v>0</v>
      </c>
      <c r="BA95" s="292">
        <v>0</v>
      </c>
      <c r="BB95" s="292">
        <v>0</v>
      </c>
      <c r="BC95" s="292">
        <v>0</v>
      </c>
      <c r="BD95" s="292">
        <v>0</v>
      </c>
      <c r="BE95" s="292">
        <v>0</v>
      </c>
      <c r="BF95" s="292">
        <v>0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</row>
    <row r="96" spans="1:64" hidden="1" x14ac:dyDescent="0.2">
      <c r="A96" s="135" t="str">
        <f t="shared" si="1"/>
        <v>Reliance Communications Ltd.-Connected Car</v>
      </c>
      <c r="B96" s="142" t="s">
        <v>219</v>
      </c>
      <c r="C96" s="143" t="s">
        <v>242</v>
      </c>
      <c r="D96" s="145" t="s">
        <v>145</v>
      </c>
      <c r="E96" s="144">
        <v>13</v>
      </c>
      <c r="F96" s="292">
        <v>1.6949999999999999E-3</v>
      </c>
      <c r="G96" s="292">
        <v>2.843E-3</v>
      </c>
      <c r="H96" s="292">
        <v>3.2650000000000001E-3</v>
      </c>
      <c r="I96" s="292">
        <v>3.1120000000000002E-3</v>
      </c>
      <c r="J96" s="292">
        <v>3.1150000000000001E-3</v>
      </c>
      <c r="K96" s="292">
        <v>2.8200000000000002E-4</v>
      </c>
      <c r="L96" s="292">
        <v>0</v>
      </c>
      <c r="M96" s="292">
        <v>0</v>
      </c>
      <c r="N96" s="292">
        <v>0</v>
      </c>
      <c r="O96" s="292">
        <v>0</v>
      </c>
      <c r="P96" s="292">
        <v>0</v>
      </c>
      <c r="Q96" s="292">
        <v>0</v>
      </c>
      <c r="R96" s="292">
        <v>0</v>
      </c>
      <c r="S96" s="292">
        <v>0</v>
      </c>
      <c r="T96" s="292">
        <v>0</v>
      </c>
      <c r="U96" s="292">
        <v>0</v>
      </c>
      <c r="V96" s="292">
        <v>0</v>
      </c>
      <c r="W96" s="292">
        <v>0</v>
      </c>
      <c r="X96" s="292">
        <v>0</v>
      </c>
      <c r="Y96" s="292">
        <v>0</v>
      </c>
      <c r="Z96" s="292">
        <v>0</v>
      </c>
      <c r="AA96" s="292">
        <v>0</v>
      </c>
      <c r="AB96" s="292">
        <v>0</v>
      </c>
      <c r="AC96" s="292">
        <v>0</v>
      </c>
      <c r="AD96" s="292">
        <v>0</v>
      </c>
      <c r="AE96" s="292">
        <v>0</v>
      </c>
      <c r="AF96" s="292">
        <v>0</v>
      </c>
      <c r="AG96" s="292">
        <v>0</v>
      </c>
      <c r="AH96" s="292">
        <v>0</v>
      </c>
      <c r="AI96" s="292">
        <v>0</v>
      </c>
      <c r="AJ96" s="292">
        <v>0</v>
      </c>
      <c r="AK96" s="292">
        <v>0</v>
      </c>
      <c r="AL96" s="292">
        <v>0</v>
      </c>
      <c r="AM96" s="292">
        <v>0</v>
      </c>
      <c r="AN96" s="292">
        <v>0</v>
      </c>
      <c r="AO96" s="292">
        <v>0</v>
      </c>
      <c r="AP96" s="292">
        <v>0</v>
      </c>
      <c r="AQ96" s="292">
        <v>0</v>
      </c>
      <c r="AR96" s="292">
        <v>0</v>
      </c>
      <c r="AS96" s="292">
        <v>0</v>
      </c>
      <c r="AT96" s="292">
        <v>0</v>
      </c>
      <c r="AU96" s="292">
        <v>0</v>
      </c>
      <c r="AV96" s="292">
        <v>0</v>
      </c>
      <c r="AW96" s="292">
        <v>0</v>
      </c>
      <c r="AX96" s="292">
        <v>0</v>
      </c>
      <c r="AY96" s="292">
        <v>0</v>
      </c>
      <c r="AZ96" s="292">
        <v>0</v>
      </c>
      <c r="BA96" s="292">
        <v>0</v>
      </c>
      <c r="BB96" s="292">
        <v>0</v>
      </c>
      <c r="BC96" s="292">
        <v>0</v>
      </c>
      <c r="BD96" s="292">
        <v>0</v>
      </c>
      <c r="BE96" s="292">
        <v>0</v>
      </c>
      <c r="BF96" s="292">
        <v>0</v>
      </c>
      <c r="BG96" s="292">
        <v>0</v>
      </c>
      <c r="BH96" s="292">
        <v>0</v>
      </c>
      <c r="BI96" s="292">
        <v>0</v>
      </c>
      <c r="BJ96" s="292">
        <v>0</v>
      </c>
      <c r="BK96" s="292">
        <v>0</v>
      </c>
      <c r="BL96" s="292">
        <v>0</v>
      </c>
    </row>
    <row r="97" spans="1:64" hidden="1" x14ac:dyDescent="0.2">
      <c r="A97" s="135" t="str">
        <f t="shared" si="1"/>
        <v>Rogers Wireless-Connected Car</v>
      </c>
      <c r="B97" s="142" t="s">
        <v>220</v>
      </c>
      <c r="C97" s="143" t="s">
        <v>242</v>
      </c>
      <c r="D97" s="295" t="s">
        <v>146</v>
      </c>
      <c r="E97" s="144">
        <v>1</v>
      </c>
      <c r="F97" s="292">
        <v>1.6971E-2</v>
      </c>
      <c r="G97" s="292">
        <v>6.6759999999999996E-3</v>
      </c>
      <c r="H97" s="292">
        <v>6.8129999999999996E-3</v>
      </c>
      <c r="I97" s="292">
        <v>6.5919999999999998E-3</v>
      </c>
      <c r="J97" s="292">
        <v>6.9969999999999997E-3</v>
      </c>
      <c r="K97" s="292">
        <v>6.3400000000000001E-3</v>
      </c>
      <c r="L97" s="292">
        <v>6.3369999999999998E-3</v>
      </c>
      <c r="M97" s="292">
        <v>6.3720000000000001E-3</v>
      </c>
      <c r="N97" s="292">
        <v>6.3819999999999997E-3</v>
      </c>
      <c r="O97" s="292">
        <v>6.0780000000000001E-3</v>
      </c>
      <c r="P97" s="292">
        <v>5.9329999999999999E-3</v>
      </c>
      <c r="Q97" s="292">
        <v>5.7939999999999997E-3</v>
      </c>
      <c r="R97" s="292">
        <v>5.7060000000000001E-3</v>
      </c>
      <c r="S97" s="292">
        <v>5.6080332806266037E-3</v>
      </c>
      <c r="T97" s="292">
        <v>5.511748558818013E-3</v>
      </c>
      <c r="U97" s="292">
        <v>5.3880000000000004E-3</v>
      </c>
      <c r="V97" s="292">
        <v>5.2449999999999997E-3</v>
      </c>
      <c r="W97" s="292">
        <v>5.1384264042846029E-3</v>
      </c>
      <c r="X97" s="292">
        <v>5.0340182864154794E-3</v>
      </c>
      <c r="Y97" s="292">
        <v>4.9317316458663161E-3</v>
      </c>
      <c r="Z97" s="292">
        <v>4.8315233761611898E-3</v>
      </c>
      <c r="AA97" s="292">
        <v>4.7333512467082834E-3</v>
      </c>
      <c r="AB97" s="292">
        <v>4.6371738850027244E-3</v>
      </c>
      <c r="AC97" s="292">
        <v>4.5429507591910412E-3</v>
      </c>
      <c r="AD97" s="292">
        <v>4.4506421609899005E-3</v>
      </c>
      <c r="AE97" s="292">
        <v>4.3602091889519143E-3</v>
      </c>
      <c r="AF97" s="292">
        <v>4.2716137320714716E-3</v>
      </c>
      <c r="AG97" s="292">
        <v>4.1848184537236887E-3</v>
      </c>
      <c r="AH97" s="292">
        <v>4.0997867759296975E-3</v>
      </c>
      <c r="AI97" s="292">
        <v>4.0164828639416596E-3</v>
      </c>
      <c r="AJ97" s="292">
        <v>3.9348716111409845E-3</v>
      </c>
      <c r="AK97" s="292">
        <v>3.8549186242434188E-3</v>
      </c>
      <c r="AL97" s="292">
        <v>3.7765902088047398E-3</v>
      </c>
      <c r="AM97" s="292">
        <v>3.6998533550209678E-3</v>
      </c>
      <c r="AN97" s="292">
        <v>3.6246757238171047E-3</v>
      </c>
      <c r="AO97" s="292">
        <v>3.5510256332185351E-3</v>
      </c>
      <c r="AP97" s="292">
        <v>3.4788720449993467E-3</v>
      </c>
      <c r="AQ97" s="292">
        <v>3.4081845516019476E-3</v>
      </c>
      <c r="AR97" s="292">
        <v>3.3389333633224647E-3</v>
      </c>
      <c r="AS97" s="292">
        <v>3.27108929575652E-3</v>
      </c>
      <c r="AT97" s="292">
        <v>3.204623757500101E-3</v>
      </c>
      <c r="AU97" s="292">
        <v>3.1395087381003348E-3</v>
      </c>
      <c r="AV97" s="292">
        <v>3.0757167962510955E-3</v>
      </c>
      <c r="AW97" s="292">
        <v>3.0132210482284602E-3</v>
      </c>
      <c r="AX97" s="292">
        <v>2.9519951565611536E-3</v>
      </c>
      <c r="AY97" s="292">
        <v>2.8920133189311902E-3</v>
      </c>
      <c r="AZ97" s="292">
        <v>2.8332502573000526E-3</v>
      </c>
      <c r="BA97" s="292">
        <v>2.7756812072558122E-3</v>
      </c>
      <c r="BB97" s="292">
        <v>2.719281907576707E-3</v>
      </c>
      <c r="BC97" s="292">
        <v>2.6640285900067788E-3</v>
      </c>
      <c r="BD97" s="292">
        <v>2.6098979692392591E-3</v>
      </c>
      <c r="BE97" s="292">
        <v>2.556867233103484E-3</v>
      </c>
      <c r="BF97" s="292">
        <v>2.5049140329512025E-3</v>
      </c>
      <c r="BG97" s="292">
        <v>2.4540164742382253E-3</v>
      </c>
      <c r="BH97" s="292">
        <v>2.4041531072974461E-3</v>
      </c>
      <c r="BI97" s="292">
        <v>2.3553029182993464E-3</v>
      </c>
      <c r="BJ97" s="292">
        <v>2.3074453203961757E-3</v>
      </c>
      <c r="BK97" s="292">
        <v>2.2605601450460732E-3</v>
      </c>
      <c r="BL97" s="292">
        <v>2.2146276335134746E-3</v>
      </c>
    </row>
    <row r="98" spans="1:64" hidden="1" x14ac:dyDescent="0.2">
      <c r="A98" s="135" t="str">
        <f t="shared" si="1"/>
        <v>SingTel-Connected Car</v>
      </c>
      <c r="B98" s="142" t="s">
        <v>221</v>
      </c>
      <c r="C98" s="143" t="s">
        <v>242</v>
      </c>
      <c r="D98" s="295" t="s">
        <v>146</v>
      </c>
      <c r="E98" s="144">
        <v>1</v>
      </c>
      <c r="F98" s="292">
        <v>7.8670000000000007E-3</v>
      </c>
      <c r="G98" s="292">
        <v>7.9100000000000004E-3</v>
      </c>
      <c r="H98" s="292">
        <v>7.9719999999999999E-3</v>
      </c>
      <c r="I98" s="292">
        <v>8.0280000000000004E-3</v>
      </c>
      <c r="J98" s="292">
        <v>8.0809999999999996E-3</v>
      </c>
      <c r="K98" s="292">
        <v>8.1200000000000005E-3</v>
      </c>
      <c r="L98" s="292">
        <v>8.1670000000000006E-3</v>
      </c>
      <c r="M98" s="292">
        <v>8.2170000000000003E-3</v>
      </c>
      <c r="N98" s="292">
        <v>8.2900000000000005E-3</v>
      </c>
      <c r="O98" s="292">
        <v>8.3320000000000009E-3</v>
      </c>
      <c r="P98" s="292">
        <v>8.3739999999999995E-3</v>
      </c>
      <c r="Q98" s="292">
        <v>8.4110000000000001E-3</v>
      </c>
      <c r="R98" s="292">
        <v>8.5909999999999997E-3</v>
      </c>
      <c r="S98" s="292">
        <v>8.6187914088108001E-3</v>
      </c>
      <c r="T98" s="292">
        <v>8.6467799441834522E-3</v>
      </c>
      <c r="U98" s="292">
        <v>1.4186000000000001E-2</v>
      </c>
      <c r="V98" s="292">
        <v>1.4298999999999999E-2</v>
      </c>
      <c r="W98" s="292">
        <v>1.4451642457325109E-2</v>
      </c>
      <c r="X98" s="292">
        <v>1.4608056644382059E-2</v>
      </c>
      <c r="Y98" s="292">
        <v>1.4768336668083587E-2</v>
      </c>
      <c r="Z98" s="292">
        <v>1.4932578986811771E-2</v>
      </c>
      <c r="AA98" s="292">
        <v>1.5100882469192393E-2</v>
      </c>
      <c r="AB98" s="292">
        <v>1.5273348454338502E-2</v>
      </c>
      <c r="AC98" s="292">
        <v>1.5450080813599909E-2</v>
      </c>
      <c r="AD98" s="292">
        <v>1.5631186013856248E-2</v>
      </c>
      <c r="AE98" s="292">
        <v>1.5816773182392191E-2</v>
      </c>
      <c r="AF98" s="292">
        <v>1.6006954173394396E-2</v>
      </c>
      <c r="AG98" s="292">
        <v>1.6201843636110689E-2</v>
      </c>
      <c r="AH98" s="292">
        <v>1.6401559084713059E-2</v>
      </c>
      <c r="AI98" s="292">
        <v>1.6606220969907028E-2</v>
      </c>
      <c r="AJ98" s="292">
        <v>1.681595275233112E-2</v>
      </c>
      <c r="AK98" s="292">
        <v>1.7030880977791121E-2</v>
      </c>
      <c r="AL98" s="292">
        <v>1.7251135354374957E-2</v>
      </c>
      <c r="AM98" s="292">
        <v>1.7476848831495365E-2</v>
      </c>
      <c r="AN98" s="292">
        <v>1.7708157680908328E-2</v>
      </c>
      <c r="AO98" s="292">
        <v>1.7945201579756868E-2</v>
      </c>
      <c r="AP98" s="292">
        <v>1.8188123695690679E-2</v>
      </c>
      <c r="AQ98" s="292">
        <v>1.8437070774113589E-2</v>
      </c>
      <c r="AR98" s="292">
        <v>1.8692193227611998E-2</v>
      </c>
      <c r="AS98" s="292">
        <v>1.8953645227618835E-2</v>
      </c>
      <c r="AT98" s="292">
        <v>1.9221584798368874E-2</v>
      </c>
      <c r="AU98" s="292">
        <v>1.9496173913202759E-2</v>
      </c>
      <c r="AV98" s="292">
        <v>1.9777578593278427E-2</v>
      </c>
      <c r="AW98" s="292">
        <v>2.0065969008750056E-2</v>
      </c>
      <c r="AX98" s="292">
        <v>2.0361519582476315E-2</v>
      </c>
      <c r="AY98" s="292">
        <v>2.0664409096321078E-2</v>
      </c>
      <c r="AZ98" s="292">
        <v>2.097482080011143E-2</v>
      </c>
      <c r="BA98" s="292">
        <v>2.1292942523319428E-2</v>
      </c>
      <c r="BB98" s="292">
        <v>2.1618966789535635E-2</v>
      </c>
      <c r="BC98" s="292">
        <v>2.1953090933804275E-2</v>
      </c>
      <c r="BD98" s="292">
        <v>2.2295517222891539E-2</v>
      </c>
      <c r="BE98" s="292">
        <v>2.264328470806876E-2</v>
      </c>
      <c r="BF98" s="292">
        <v>2.2996476701793479E-2</v>
      </c>
      <c r="BG98" s="292">
        <v>2.3355177816038457E-2</v>
      </c>
      <c r="BH98" s="292">
        <v>2.3719473982561617E-2</v>
      </c>
      <c r="BI98" s="292">
        <v>2.4089452473492187E-2</v>
      </c>
      <c r="BJ98" s="292">
        <v>2.4465201922237924E-2</v>
      </c>
      <c r="BK98" s="292">
        <v>2.4846812344718455E-2</v>
      </c>
      <c r="BL98" s="292">
        <v>2.5234375160929828E-2</v>
      </c>
    </row>
    <row r="99" spans="1:64" x14ac:dyDescent="0.2">
      <c r="A99" s="135" t="str">
        <f t="shared" si="1"/>
        <v>Smartone Mobile Communication Limited-Connected Car</v>
      </c>
      <c r="B99" s="142" t="s">
        <v>222</v>
      </c>
      <c r="C99" s="143" t="s">
        <v>242</v>
      </c>
      <c r="D99" s="295" t="s">
        <v>438</v>
      </c>
      <c r="E99" s="144">
        <v>7</v>
      </c>
      <c r="F99" s="292">
        <v>6.5170000000000002E-3</v>
      </c>
      <c r="G99" s="292">
        <v>6.9880000000000003E-3</v>
      </c>
      <c r="H99" s="292">
        <v>7.5259999999999997E-3</v>
      </c>
      <c r="I99" s="292">
        <v>7.953E-3</v>
      </c>
      <c r="J99" s="292">
        <v>8.4639999999999993E-3</v>
      </c>
      <c r="K99" s="292">
        <v>8.8900000000000003E-3</v>
      </c>
      <c r="L99" s="292">
        <v>9.0379999999999992E-3</v>
      </c>
      <c r="M99" s="292">
        <v>9.129E-3</v>
      </c>
      <c r="N99" s="292">
        <v>9.2580000000000006E-3</v>
      </c>
      <c r="O99" s="292">
        <v>9.2630000000000004E-3</v>
      </c>
      <c r="P99" s="292">
        <v>9.4199999999999996E-3</v>
      </c>
      <c r="Q99" s="292">
        <v>9.4199999999999996E-3</v>
      </c>
      <c r="R99" s="292">
        <v>9.4420000000000007E-3</v>
      </c>
      <c r="S99" s="292">
        <v>9.5067384714431075E-3</v>
      </c>
      <c r="T99" s="292">
        <v>9.5719435895392745E-3</v>
      </c>
      <c r="U99" s="292">
        <v>9.7109999999999991E-3</v>
      </c>
      <c r="V99" s="292">
        <v>9.8530000000000006E-3</v>
      </c>
      <c r="W99" s="292">
        <v>9.9157287080407826E-3</v>
      </c>
      <c r="X99" s="292">
        <v>9.9789287418640335E-3</v>
      </c>
      <c r="Y99" s="292">
        <v>1.0042605331258215E-2</v>
      </c>
      <c r="Z99" s="292">
        <v>1.0106763797603611E-2</v>
      </c>
      <c r="AA99" s="292">
        <v>1.0171409555928223E-2</v>
      </c>
      <c r="AB99" s="292">
        <v>1.0236548117013635E-2</v>
      </c>
      <c r="AC99" s="292">
        <v>1.0302185089552142E-2</v>
      </c>
      <c r="AD99" s="292">
        <v>1.0368326182356372E-2</v>
      </c>
      <c r="AE99" s="292">
        <v>1.0434977206622743E-2</v>
      </c>
      <c r="AF99" s="292">
        <v>1.0502144078250071E-2</v>
      </c>
      <c r="AG99" s="292">
        <v>1.0569832820214684E-2</v>
      </c>
      <c r="AH99" s="292">
        <v>1.0638049565003506E-2</v>
      </c>
      <c r="AI99" s="292">
        <v>1.0706800557106466E-2</v>
      </c>
      <c r="AJ99" s="292">
        <v>1.0776092155569785E-2</v>
      </c>
      <c r="AK99" s="292">
        <v>1.08459308366116E-2</v>
      </c>
      <c r="AL99" s="292">
        <v>1.0916323196301514E-2</v>
      </c>
      <c r="AM99" s="292">
        <v>1.0987275953305618E-2</v>
      </c>
      <c r="AN99" s="292">
        <v>1.1058795951698662E-2</v>
      </c>
      <c r="AO99" s="292">
        <v>1.1130890163845011E-2</v>
      </c>
      <c r="AP99" s="292">
        <v>1.1203565693350093E-2</v>
      </c>
      <c r="AQ99" s="292">
        <v>1.1276829778084124E-2</v>
      </c>
      <c r="AR99" s="292">
        <v>1.1350689793279889E-2</v>
      </c>
      <c r="AS99" s="292">
        <v>1.1425153254706399E-2</v>
      </c>
      <c r="AT99" s="292">
        <v>1.1500227821920355E-2</v>
      </c>
      <c r="AU99" s="292">
        <v>1.1575921301597325E-2</v>
      </c>
      <c r="AV99" s="292">
        <v>1.1652241650944636E-2</v>
      </c>
      <c r="AW99" s="292">
        <v>1.1729196981197981E-2</v>
      </c>
      <c r="AX99" s="292">
        <v>1.1806795561203879E-2</v>
      </c>
      <c r="AY99" s="292">
        <v>1.1885045821090064E-2</v>
      </c>
      <c r="AZ99" s="292">
        <v>1.1963956356026052E-2</v>
      </c>
      <c r="BA99" s="292">
        <v>1.2043535930076062E-2</v>
      </c>
      <c r="BB99" s="292">
        <v>1.2123793480146673E-2</v>
      </c>
      <c r="BC99" s="292">
        <v>1.220473812003149E-2</v>
      </c>
      <c r="BD99" s="292">
        <v>1.2286379144555302E-2</v>
      </c>
      <c r="BE99" s="292">
        <v>1.2368566289513633E-2</v>
      </c>
      <c r="BF99" s="292">
        <v>1.245130320806408E-2</v>
      </c>
      <c r="BG99" s="292">
        <v>1.2534593577801269E-2</v>
      </c>
      <c r="BH99" s="292">
        <v>1.261844110092032E-2</v>
      </c>
      <c r="BI99" s="292">
        <v>1.2702849504381407E-2</v>
      </c>
      <c r="BJ99" s="292">
        <v>1.2787822540075419E-2</v>
      </c>
      <c r="BK99" s="292">
        <v>1.287336398499073E-2</v>
      </c>
      <c r="BL99" s="292">
        <v>1.2959477641381079E-2</v>
      </c>
    </row>
    <row r="100" spans="1:64" x14ac:dyDescent="0.2">
      <c r="A100" s="135" t="str">
        <f t="shared" si="1"/>
        <v>Softbank Corp.-Connected Car</v>
      </c>
      <c r="B100" s="142" t="s">
        <v>223</v>
      </c>
      <c r="C100" s="143" t="s">
        <v>242</v>
      </c>
      <c r="D100" s="145" t="s">
        <v>146</v>
      </c>
      <c r="E100" s="144">
        <v>7</v>
      </c>
      <c r="F100" s="292">
        <v>3.3609999999999998E-3</v>
      </c>
      <c r="G100" s="292">
        <v>6.698E-3</v>
      </c>
      <c r="H100" s="292">
        <v>9.8790000000000006E-3</v>
      </c>
      <c r="I100" s="292">
        <v>1.3939E-2</v>
      </c>
      <c r="J100" s="292">
        <v>1.7812999999999999E-2</v>
      </c>
      <c r="K100" s="292">
        <v>2.2683999999999999E-2</v>
      </c>
      <c r="L100" s="292">
        <v>2.9416000000000001E-2</v>
      </c>
      <c r="M100" s="292">
        <v>3.4554000000000001E-2</v>
      </c>
      <c r="N100" s="292">
        <v>3.9593999999999997E-2</v>
      </c>
      <c r="O100" s="292">
        <v>4.7840000000000001E-2</v>
      </c>
      <c r="P100" s="292">
        <v>5.1394000000000002E-2</v>
      </c>
      <c r="Q100" s="292">
        <v>4.8929E-2</v>
      </c>
      <c r="R100" s="292">
        <v>5.5413999999999998E-2</v>
      </c>
      <c r="S100" s="292">
        <v>5.6522148333333327E-2</v>
      </c>
      <c r="T100" s="292">
        <v>5.7652457642078186E-2</v>
      </c>
      <c r="U100" s="292">
        <v>7.2023000000000004E-2</v>
      </c>
      <c r="V100" s="292">
        <v>7.5506000000000004E-2</v>
      </c>
      <c r="W100" s="292">
        <v>7.7393649999999994E-2</v>
      </c>
      <c r="X100" s="292">
        <v>7.9328491249999994E-2</v>
      </c>
      <c r="Y100" s="292">
        <v>8.1311703531249974E-2</v>
      </c>
      <c r="Z100" s="292">
        <v>8.3344496119531222E-2</v>
      </c>
      <c r="AA100" s="292">
        <v>8.5428108522519502E-2</v>
      </c>
      <c r="AB100" s="292">
        <v>8.7563811235582489E-2</v>
      </c>
      <c r="AC100" s="292">
        <v>8.9752906516472053E-2</v>
      </c>
      <c r="AD100" s="292">
        <v>9.199672917938384E-2</v>
      </c>
      <c r="AE100" s="292">
        <v>9.4296647408868436E-2</v>
      </c>
      <c r="AF100" s="292">
        <v>9.6654063594090123E-2</v>
      </c>
      <c r="AG100" s="292">
        <v>9.9070415183942384E-2</v>
      </c>
      <c r="AH100" s="292">
        <v>0.10154717556354094</v>
      </c>
      <c r="AI100" s="292">
        <v>0.10408585495262944</v>
      </c>
      <c r="AJ100" s="292">
        <v>0.10668800132644517</v>
      </c>
      <c r="AK100" s="292">
        <v>0.10935520135960629</v>
      </c>
      <c r="AL100" s="292">
        <v>0.11208908139359644</v>
      </c>
      <c r="AM100" s="292">
        <v>0.11489130842843634</v>
      </c>
      <c r="AN100" s="292">
        <v>0.11776359113914725</v>
      </c>
      <c r="AO100" s="292">
        <v>0.12070768091762592</v>
      </c>
      <c r="AP100" s="292">
        <v>0.12372537294056656</v>
      </c>
      <c r="AQ100" s="292">
        <v>0.1268185072640807</v>
      </c>
      <c r="AR100" s="292">
        <v>0.12998896994568271</v>
      </c>
      <c r="AS100" s="292">
        <v>0.13323869419432477</v>
      </c>
      <c r="AT100" s="292">
        <v>0.1365696615491829</v>
      </c>
      <c r="AU100" s="292">
        <v>0.13998390308791245</v>
      </c>
      <c r="AV100" s="292">
        <v>0.14348350066511026</v>
      </c>
      <c r="AW100" s="292">
        <v>0.14707058818173799</v>
      </c>
      <c r="AX100" s="292">
        <v>0.15074735288628141</v>
      </c>
      <c r="AY100" s="292">
        <v>0.15451603670843844</v>
      </c>
      <c r="AZ100" s="292">
        <v>0.15837893762614938</v>
      </c>
      <c r="BA100" s="292">
        <v>0.16233841106680308</v>
      </c>
      <c r="BB100" s="292">
        <v>0.16639687134347317</v>
      </c>
      <c r="BC100" s="292">
        <v>0.17055679312705999</v>
      </c>
      <c r="BD100" s="292">
        <v>0.17482071295523646</v>
      </c>
      <c r="BE100" s="292">
        <v>0.17919123077911736</v>
      </c>
      <c r="BF100" s="292">
        <v>0.18367101154859528</v>
      </c>
      <c r="BG100" s="292">
        <v>0.18826278683731015</v>
      </c>
      <c r="BH100" s="292">
        <v>0.1929693565082429</v>
      </c>
      <c r="BI100" s="292">
        <v>0.19779359042094896</v>
      </c>
      <c r="BJ100" s="292">
        <v>0.20273843018147267</v>
      </c>
      <c r="BK100" s="292">
        <v>0.20780689093600946</v>
      </c>
      <c r="BL100" s="292">
        <v>0.21300206320940968</v>
      </c>
    </row>
    <row r="101" spans="1:64" x14ac:dyDescent="0.2">
      <c r="A101" s="135" t="str">
        <f t="shared" si="1"/>
        <v>Spark New Zealand Trading Limited-Connected Car</v>
      </c>
      <c r="B101" s="142" t="s">
        <v>224</v>
      </c>
      <c r="C101" s="143" t="s">
        <v>242</v>
      </c>
      <c r="D101" s="295" t="s">
        <v>146</v>
      </c>
      <c r="E101" s="144">
        <v>7</v>
      </c>
      <c r="F101" s="292">
        <v>1.1400000000000001E-4</v>
      </c>
      <c r="G101" s="292">
        <v>1.1400000000000001E-4</v>
      </c>
      <c r="H101" s="292">
        <v>1.1400000000000001E-4</v>
      </c>
      <c r="I101" s="292">
        <v>1.1400000000000001E-4</v>
      </c>
      <c r="J101" s="292">
        <v>1.1400000000000001E-4</v>
      </c>
      <c r="K101" s="292">
        <v>1.1400000000000001E-4</v>
      </c>
      <c r="L101" s="292">
        <v>1.1400000000000001E-4</v>
      </c>
      <c r="M101" s="292">
        <v>1.12E-4</v>
      </c>
      <c r="N101" s="292">
        <v>1.12E-4</v>
      </c>
      <c r="O101" s="292">
        <v>1.12E-4</v>
      </c>
      <c r="P101" s="292">
        <v>5.5999999999999999E-5</v>
      </c>
      <c r="Q101" s="292">
        <v>5.5999999999999999E-5</v>
      </c>
      <c r="R101" s="292">
        <v>5.5999999999999999E-5</v>
      </c>
      <c r="S101" s="292">
        <v>5.1916935679822281E-5</v>
      </c>
      <c r="T101" s="292">
        <v>4.8240491219222815E-5</v>
      </c>
      <c r="U101" s="292">
        <v>5.5000000000000002E-5</v>
      </c>
      <c r="V101" s="292">
        <v>5.5000000000000002E-5</v>
      </c>
      <c r="W101" s="292">
        <v>5.4948148148148151E-5</v>
      </c>
      <c r="X101" s="292">
        <v>5.4896488340192053E-5</v>
      </c>
      <c r="Y101" s="292">
        <v>5.4845019864858003E-5</v>
      </c>
      <c r="Z101" s="292">
        <v>5.4793742013506671E-5</v>
      </c>
      <c r="AA101" s="292">
        <v>5.4742654080123314E-5</v>
      </c>
      <c r="AB101" s="292">
        <v>5.469175536130805E-5</v>
      </c>
      <c r="AC101" s="292">
        <v>5.4641045156266165E-5</v>
      </c>
      <c r="AD101" s="292">
        <v>5.4590522766798516E-5</v>
      </c>
      <c r="AE101" s="292">
        <v>5.4540187497291852E-5</v>
      </c>
      <c r="AF101" s="292">
        <v>5.4490038654709298E-5</v>
      </c>
      <c r="AG101" s="292">
        <v>5.4440075548580738E-5</v>
      </c>
      <c r="AH101" s="292">
        <v>5.4390297490993407E-5</v>
      </c>
      <c r="AI101" s="292">
        <v>5.4340703796582318E-5</v>
      </c>
      <c r="AJ101" s="292">
        <v>5.4291293782520906E-5</v>
      </c>
      <c r="AK101" s="292">
        <v>5.4242066768511564E-5</v>
      </c>
      <c r="AL101" s="292">
        <v>5.4193022076776335E-5</v>
      </c>
      <c r="AM101" s="292">
        <v>5.4144159032047543E-5</v>
      </c>
      <c r="AN101" s="292">
        <v>5.4095476961558475E-5</v>
      </c>
      <c r="AO101" s="292">
        <v>5.4046975195034186E-5</v>
      </c>
      <c r="AP101" s="292">
        <v>5.3998653064682207E-5</v>
      </c>
      <c r="AQ101" s="292">
        <v>5.3950509905183381E-5</v>
      </c>
      <c r="AR101" s="292">
        <v>5.3902545053682709E-5</v>
      </c>
      <c r="AS101" s="292">
        <v>5.3854757849780181E-5</v>
      </c>
      <c r="AT101" s="292">
        <v>5.3807147635521729E-5</v>
      </c>
      <c r="AU101" s="292">
        <v>5.3759713755390171E-5</v>
      </c>
      <c r="AV101" s="292">
        <v>5.3712455556296133E-5</v>
      </c>
      <c r="AW101" s="292">
        <v>5.3665372387569113E-5</v>
      </c>
      <c r="AX101" s="292">
        <v>5.3618463600948491E-5</v>
      </c>
      <c r="AY101" s="292">
        <v>5.3571728550574605E-5</v>
      </c>
      <c r="AZ101" s="292">
        <v>5.3525166592979883E-5</v>
      </c>
      <c r="BA101" s="292">
        <v>5.3478777087079965E-5</v>
      </c>
      <c r="BB101" s="292">
        <v>5.3432559394164846E-5</v>
      </c>
      <c r="BC101" s="292">
        <v>5.3386512877890162E-5</v>
      </c>
      <c r="BD101" s="292">
        <v>5.3340636904268353E-5</v>
      </c>
      <c r="BE101" s="292">
        <v>5.3294800352681104E-5</v>
      </c>
      <c r="BF101" s="292">
        <v>5.3249003189252368E-5</v>
      </c>
      <c r="BG101" s="292">
        <v>5.3203245380135202E-5</v>
      </c>
      <c r="BH101" s="292">
        <v>5.315752689151175E-5</v>
      </c>
      <c r="BI101" s="292">
        <v>5.3111847689593216E-5</v>
      </c>
      <c r="BJ101" s="292">
        <v>5.3066207740619842E-5</v>
      </c>
      <c r="BK101" s="292">
        <v>5.3020607010860878E-5</v>
      </c>
      <c r="BL101" s="292">
        <v>5.2975045466614564E-5</v>
      </c>
    </row>
    <row r="102" spans="1:64" x14ac:dyDescent="0.2">
      <c r="A102" s="135" t="str">
        <f t="shared" si="1"/>
        <v>Taiwan Mobile Co., Ltd.-Connected Car</v>
      </c>
      <c r="B102" s="142" t="s">
        <v>225</v>
      </c>
      <c r="C102" s="143" t="s">
        <v>242</v>
      </c>
      <c r="D102" s="145" t="s">
        <v>145</v>
      </c>
      <c r="E102" s="144">
        <v>7</v>
      </c>
      <c r="F102" s="292">
        <v>5.2300000000000003E-4</v>
      </c>
      <c r="G102" s="292">
        <v>6.02E-4</v>
      </c>
      <c r="H102" s="292">
        <v>7.1199999999999996E-4</v>
      </c>
      <c r="I102" s="292">
        <v>7.9600000000000005E-4</v>
      </c>
      <c r="J102" s="292">
        <v>8.2299999999999995E-4</v>
      </c>
      <c r="K102" s="292">
        <v>8.83E-4</v>
      </c>
      <c r="L102" s="292">
        <v>8.9999999999999998E-4</v>
      </c>
      <c r="M102" s="292">
        <v>9.1200000000000005E-4</v>
      </c>
      <c r="N102" s="292">
        <v>9.19E-4</v>
      </c>
      <c r="O102" s="292">
        <v>1.0250000000000001E-3</v>
      </c>
      <c r="P102" s="292">
        <v>1.029E-3</v>
      </c>
      <c r="Q102" s="292">
        <v>1.0499999999999999E-3</v>
      </c>
      <c r="R102" s="292">
        <v>1.0859999999999999E-3</v>
      </c>
      <c r="S102" s="292">
        <v>1.10772E-3</v>
      </c>
      <c r="T102" s="292">
        <v>1.1298744000000002E-3</v>
      </c>
      <c r="U102" s="292">
        <v>1.255E-3</v>
      </c>
      <c r="V102" s="292">
        <v>1.255E-3</v>
      </c>
      <c r="W102" s="292">
        <v>1.286375E-3</v>
      </c>
      <c r="X102" s="292">
        <v>1.3185343749999999E-3</v>
      </c>
      <c r="Y102" s="292">
        <v>1.3514977343749999E-3</v>
      </c>
      <c r="Z102" s="292">
        <v>1.3852851777343749E-3</v>
      </c>
      <c r="AA102" s="292">
        <v>1.4199173071777341E-3</v>
      </c>
      <c r="AB102" s="292">
        <v>1.4554152398571774E-3</v>
      </c>
      <c r="AC102" s="292">
        <v>1.4918006208536067E-3</v>
      </c>
      <c r="AD102" s="292">
        <v>1.5290956363749467E-3</v>
      </c>
      <c r="AE102" s="292">
        <v>1.5673230272843202E-3</v>
      </c>
      <c r="AF102" s="292">
        <v>1.6065061029664281E-3</v>
      </c>
      <c r="AG102" s="292">
        <v>1.6466687555405886E-3</v>
      </c>
      <c r="AH102" s="292">
        <v>1.6878354744291032E-3</v>
      </c>
      <c r="AI102" s="292">
        <v>1.7300313612898304E-3</v>
      </c>
      <c r="AJ102" s="292">
        <v>1.7732821453220761E-3</v>
      </c>
      <c r="AK102" s="292">
        <v>1.8176141989551279E-3</v>
      </c>
      <c r="AL102" s="292">
        <v>1.863054553929006E-3</v>
      </c>
      <c r="AM102" s="292">
        <v>1.909630917777231E-3</v>
      </c>
      <c r="AN102" s="292">
        <v>1.9573716907216616E-3</v>
      </c>
      <c r="AO102" s="292">
        <v>2.006305982989703E-3</v>
      </c>
      <c r="AP102" s="292">
        <v>2.056463632564445E-3</v>
      </c>
      <c r="AQ102" s="292">
        <v>2.107875223378556E-3</v>
      </c>
      <c r="AR102" s="292">
        <v>2.16057210396302E-3</v>
      </c>
      <c r="AS102" s="292">
        <v>2.2145864065620949E-3</v>
      </c>
      <c r="AT102" s="292">
        <v>2.2699510667261468E-3</v>
      </c>
      <c r="AU102" s="292">
        <v>2.3266998433943004E-3</v>
      </c>
      <c r="AV102" s="292">
        <v>2.3848673394791576E-3</v>
      </c>
      <c r="AW102" s="292">
        <v>2.4444890229661366E-3</v>
      </c>
      <c r="AX102" s="292">
        <v>2.50560124854029E-3</v>
      </c>
      <c r="AY102" s="292">
        <v>2.5682412797537967E-3</v>
      </c>
      <c r="AZ102" s="292">
        <v>2.6324473117476416E-3</v>
      </c>
      <c r="BA102" s="292">
        <v>2.6982584945413322E-3</v>
      </c>
      <c r="BB102" s="292">
        <v>2.7657149569048651E-3</v>
      </c>
      <c r="BC102" s="292">
        <v>2.8348578308274863E-3</v>
      </c>
      <c r="BD102" s="292">
        <v>2.9057292765981733E-3</v>
      </c>
      <c r="BE102" s="292">
        <v>2.9783725085131274E-3</v>
      </c>
      <c r="BF102" s="292">
        <v>3.0528318212259555E-3</v>
      </c>
      <c r="BG102" s="292">
        <v>3.1291526167566042E-3</v>
      </c>
      <c r="BH102" s="292">
        <v>3.2073814321755189E-3</v>
      </c>
      <c r="BI102" s="292">
        <v>3.2875659679799064E-3</v>
      </c>
      <c r="BJ102" s="292">
        <v>3.3697551171794037E-3</v>
      </c>
      <c r="BK102" s="292">
        <v>3.4539989951088883E-3</v>
      </c>
      <c r="BL102" s="292">
        <v>3.5403489699866101E-3</v>
      </c>
    </row>
    <row r="103" spans="1:64" hidden="1" x14ac:dyDescent="0.2">
      <c r="A103" s="135" t="str">
        <f t="shared" si="1"/>
        <v>TEF ESP Migrated-Connected Car</v>
      </c>
      <c r="B103" s="142" t="s">
        <v>226</v>
      </c>
      <c r="C103" s="143" t="s">
        <v>242</v>
      </c>
      <c r="D103" s="145" t="s">
        <v>146</v>
      </c>
      <c r="E103" s="144">
        <v>1</v>
      </c>
      <c r="F103" s="292">
        <v>0</v>
      </c>
      <c r="G103" s="292">
        <v>0</v>
      </c>
      <c r="H103" s="292">
        <v>0</v>
      </c>
      <c r="I103" s="292">
        <v>0</v>
      </c>
      <c r="J103" s="292">
        <v>0</v>
      </c>
      <c r="K103" s="292">
        <v>0</v>
      </c>
      <c r="L103" s="292">
        <v>0</v>
      </c>
      <c r="M103" s="292">
        <v>0</v>
      </c>
      <c r="N103" s="292">
        <v>0</v>
      </c>
      <c r="O103" s="292">
        <v>0</v>
      </c>
      <c r="P103" s="292">
        <v>0</v>
      </c>
      <c r="Q103" s="292">
        <v>0</v>
      </c>
      <c r="R103" s="292">
        <v>0</v>
      </c>
      <c r="S103" s="292">
        <v>0</v>
      </c>
      <c r="T103" s="292">
        <v>0</v>
      </c>
      <c r="U103" s="292">
        <v>0</v>
      </c>
      <c r="V103" s="292">
        <v>0</v>
      </c>
      <c r="W103" s="292">
        <v>0</v>
      </c>
      <c r="X103" s="292">
        <v>0</v>
      </c>
      <c r="Y103" s="292">
        <v>0</v>
      </c>
      <c r="Z103" s="292">
        <v>0</v>
      </c>
      <c r="AA103" s="292">
        <v>0</v>
      </c>
      <c r="AB103" s="292">
        <v>0</v>
      </c>
      <c r="AC103" s="292">
        <v>0</v>
      </c>
      <c r="AD103" s="292">
        <v>0</v>
      </c>
      <c r="AE103" s="292">
        <v>0</v>
      </c>
      <c r="AF103" s="292">
        <v>0</v>
      </c>
      <c r="AG103" s="292">
        <v>0</v>
      </c>
      <c r="AH103" s="292">
        <v>0</v>
      </c>
      <c r="AI103" s="292">
        <v>0</v>
      </c>
      <c r="AJ103" s="292">
        <v>0</v>
      </c>
      <c r="AK103" s="292">
        <v>0</v>
      </c>
      <c r="AL103" s="292">
        <v>0</v>
      </c>
      <c r="AM103" s="292">
        <v>0</v>
      </c>
      <c r="AN103" s="292">
        <v>0</v>
      </c>
      <c r="AO103" s="292">
        <v>0</v>
      </c>
      <c r="AP103" s="292">
        <v>0</v>
      </c>
      <c r="AQ103" s="292">
        <v>0</v>
      </c>
      <c r="AR103" s="292">
        <v>0</v>
      </c>
      <c r="AS103" s="292">
        <v>0</v>
      </c>
      <c r="AT103" s="292">
        <v>0</v>
      </c>
      <c r="AU103" s="292">
        <v>0</v>
      </c>
      <c r="AV103" s="292">
        <v>0</v>
      </c>
      <c r="AW103" s="292">
        <v>0</v>
      </c>
      <c r="AX103" s="292">
        <v>0</v>
      </c>
      <c r="AY103" s="292">
        <v>0</v>
      </c>
      <c r="AZ103" s="292">
        <v>0</v>
      </c>
      <c r="BA103" s="292">
        <v>0</v>
      </c>
      <c r="BB103" s="292">
        <v>0</v>
      </c>
      <c r="BC103" s="292">
        <v>0</v>
      </c>
      <c r="BD103" s="292">
        <v>0</v>
      </c>
      <c r="BE103" s="292">
        <v>0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</row>
    <row r="104" spans="1:64" hidden="1" x14ac:dyDescent="0.2">
      <c r="A104" s="135" t="str">
        <f t="shared" si="1"/>
        <v>Telcel M2M-Connected Car</v>
      </c>
      <c r="B104" s="142" t="s">
        <v>227</v>
      </c>
      <c r="C104" s="143" t="s">
        <v>242</v>
      </c>
      <c r="D104" s="295" t="s">
        <v>146</v>
      </c>
      <c r="E104" s="144">
        <v>1</v>
      </c>
      <c r="F104" s="292">
        <v>0</v>
      </c>
      <c r="G104" s="292">
        <v>0</v>
      </c>
      <c r="H104" s="292">
        <v>0</v>
      </c>
      <c r="I104" s="292">
        <v>0</v>
      </c>
      <c r="J104" s="292">
        <v>0</v>
      </c>
      <c r="K104" s="292">
        <v>0</v>
      </c>
      <c r="L104" s="292">
        <v>0</v>
      </c>
      <c r="M104" s="292">
        <v>0</v>
      </c>
      <c r="N104" s="292">
        <v>0</v>
      </c>
      <c r="O104" s="292">
        <v>0</v>
      </c>
      <c r="P104" s="292">
        <v>0</v>
      </c>
      <c r="Q104" s="292">
        <v>0</v>
      </c>
      <c r="R104" s="292">
        <v>0</v>
      </c>
      <c r="S104" s="292">
        <v>0</v>
      </c>
      <c r="T104" s="292">
        <v>0</v>
      </c>
      <c r="U104" s="292">
        <v>0</v>
      </c>
      <c r="V104" s="292">
        <v>0</v>
      </c>
      <c r="W104" s="292">
        <v>0</v>
      </c>
      <c r="X104" s="292">
        <v>0</v>
      </c>
      <c r="Y104" s="292">
        <v>0</v>
      </c>
      <c r="Z104" s="292">
        <v>0</v>
      </c>
      <c r="AA104" s="292">
        <v>0</v>
      </c>
      <c r="AB104" s="292">
        <v>0</v>
      </c>
      <c r="AC104" s="292">
        <v>0</v>
      </c>
      <c r="AD104" s="292">
        <v>0</v>
      </c>
      <c r="AE104" s="292">
        <v>0</v>
      </c>
      <c r="AF104" s="292">
        <v>0</v>
      </c>
      <c r="AG104" s="292">
        <v>0</v>
      </c>
      <c r="AH104" s="292">
        <v>0</v>
      </c>
      <c r="AI104" s="292">
        <v>0</v>
      </c>
      <c r="AJ104" s="292">
        <v>0</v>
      </c>
      <c r="AK104" s="292">
        <v>0</v>
      </c>
      <c r="AL104" s="292">
        <v>0</v>
      </c>
      <c r="AM104" s="292">
        <v>0</v>
      </c>
      <c r="AN104" s="292">
        <v>0</v>
      </c>
      <c r="AO104" s="292">
        <v>0</v>
      </c>
      <c r="AP104" s="292">
        <v>0</v>
      </c>
      <c r="AQ104" s="292">
        <v>0</v>
      </c>
      <c r="AR104" s="292">
        <v>0</v>
      </c>
      <c r="AS104" s="292">
        <v>0</v>
      </c>
      <c r="AT104" s="292">
        <v>0</v>
      </c>
      <c r="AU104" s="292">
        <v>0</v>
      </c>
      <c r="AV104" s="292">
        <v>0</v>
      </c>
      <c r="AW104" s="292">
        <v>0</v>
      </c>
      <c r="AX104" s="292">
        <v>0</v>
      </c>
      <c r="AY104" s="292">
        <v>0</v>
      </c>
      <c r="AZ104" s="292">
        <v>0</v>
      </c>
      <c r="BA104" s="292">
        <v>0</v>
      </c>
      <c r="BB104" s="292">
        <v>0</v>
      </c>
      <c r="BC104" s="292">
        <v>0</v>
      </c>
      <c r="BD104" s="292">
        <v>0</v>
      </c>
      <c r="BE104" s="292">
        <v>0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</row>
    <row r="105" spans="1:64" hidden="1" x14ac:dyDescent="0.2">
      <c r="A105" s="135" t="str">
        <f t="shared" si="1"/>
        <v>Tele2 Severige AB-Connected Car</v>
      </c>
      <c r="B105" s="142" t="s">
        <v>228</v>
      </c>
      <c r="C105" s="143" t="s">
        <v>242</v>
      </c>
      <c r="D105" s="295" t="s">
        <v>146</v>
      </c>
      <c r="E105" s="144">
        <v>3</v>
      </c>
      <c r="F105" s="292">
        <v>1.8000000000000001E-4</v>
      </c>
      <c r="G105" s="292">
        <v>1.5699999999999999E-4</v>
      </c>
      <c r="H105" s="292">
        <v>1.5699999999999999E-4</v>
      </c>
      <c r="I105" s="292">
        <v>1.56E-4</v>
      </c>
      <c r="J105" s="292">
        <v>1.5699999999999999E-4</v>
      </c>
      <c r="K105" s="292">
        <v>1.56E-4</v>
      </c>
      <c r="L105" s="292">
        <v>1.6699999999999999E-4</v>
      </c>
      <c r="M105" s="292">
        <v>1.64E-4</v>
      </c>
      <c r="N105" s="292">
        <v>1.07E-4</v>
      </c>
      <c r="O105" s="292">
        <v>8.7000000000000001E-5</v>
      </c>
      <c r="P105" s="292">
        <v>8.7000000000000001E-5</v>
      </c>
      <c r="Q105" s="292">
        <v>5.5999999999999999E-5</v>
      </c>
      <c r="R105" s="292">
        <v>5.7000000000000003E-5</v>
      </c>
      <c r="S105" s="292">
        <v>5.0272748343884177E-5</v>
      </c>
      <c r="T105" s="292">
        <v>4.4339460106096652E-5</v>
      </c>
      <c r="U105" s="292">
        <v>8.7000000000000001E-5</v>
      </c>
      <c r="V105" s="292">
        <v>6.0999999999999999E-5</v>
      </c>
      <c r="W105" s="292">
        <v>5.9702211982078706E-5</v>
      </c>
      <c r="X105" s="292">
        <v>5.8432034681197745E-5</v>
      </c>
      <c r="Y105" s="292">
        <v>5.7188880673459724E-5</v>
      </c>
      <c r="Z105" s="292">
        <v>5.597217503253601E-5</v>
      </c>
      <c r="AA105" s="292">
        <v>5.4781355063778329E-5</v>
      </c>
      <c r="AB105" s="292">
        <v>5.361587004398712E-5</v>
      </c>
      <c r="AC105" s="292">
        <v>5.2475180966716447E-5</v>
      </c>
      <c r="AD105" s="292">
        <v>5.1358760292997496E-5</v>
      </c>
      <c r="AE105" s="292">
        <v>5.0266091707365622E-5</v>
      </c>
      <c r="AF105" s="292">
        <v>4.9196669879077889E-5</v>
      </c>
      <c r="AG105" s="292">
        <v>4.8150000228410733E-5</v>
      </c>
      <c r="AH105" s="292">
        <v>4.7125598697929767E-5</v>
      </c>
      <c r="AI105" s="292">
        <v>4.6122991528625823E-5</v>
      </c>
      <c r="AJ105" s="292">
        <v>4.5141715040813764E-5</v>
      </c>
      <c r="AK105" s="292">
        <v>4.4181315419692693E-5</v>
      </c>
      <c r="AL105" s="292">
        <v>4.3241348505468456E-5</v>
      </c>
      <c r="AM105" s="292">
        <v>4.2321379587941317E-5</v>
      </c>
      <c r="AN105" s="292">
        <v>4.1420983205463788E-5</v>
      </c>
      <c r="AO105" s="292">
        <v>4.0539742948175758E-5</v>
      </c>
      <c r="AP105" s="292">
        <v>3.9677251265425729E-5</v>
      </c>
      <c r="AQ105" s="292">
        <v>3.8833109277289304E-5</v>
      </c>
      <c r="AR105" s="292">
        <v>3.8006926590097593E-5</v>
      </c>
      <c r="AS105" s="292">
        <v>3.7198321115890333E-5</v>
      </c>
      <c r="AT105" s="292">
        <v>3.640691889571015E-5</v>
      </c>
      <c r="AU105" s="292">
        <v>3.56323539266563E-5</v>
      </c>
      <c r="AV105" s="292">
        <v>3.4874267992617855E-5</v>
      </c>
      <c r="AW105" s="292">
        <v>3.4132310498608092E-5</v>
      </c>
      <c r="AX105" s="292">
        <v>3.3406138308623457E-5</v>
      </c>
      <c r="AY105" s="292">
        <v>3.2695415586952097E-5</v>
      </c>
      <c r="AZ105" s="292">
        <v>3.1999813642858597E-5</v>
      </c>
      <c r="BA105" s="292">
        <v>3.1319010778573085E-5</v>
      </c>
      <c r="BB105" s="292">
        <v>3.0652692140514394E-5</v>
      </c>
      <c r="BC105" s="292">
        <v>3.0000549573678497E-5</v>
      </c>
      <c r="BD105" s="292">
        <v>2.936228147912483E-5</v>
      </c>
      <c r="BE105" s="292">
        <v>2.8737592674494659E-5</v>
      </c>
      <c r="BF105" s="292">
        <v>2.8126194257496924E-5</v>
      </c>
      <c r="BG105" s="292">
        <v>2.7527803472298462E-5</v>
      </c>
      <c r="BH105" s="292">
        <v>2.6942143578756805E-5</v>
      </c>
      <c r="BI105" s="292">
        <v>2.6368943724435074E-5</v>
      </c>
      <c r="BJ105" s="292">
        <v>2.5807938819339786E-5</v>
      </c>
      <c r="BK105" s="292">
        <v>2.5258869413323643E-5</v>
      </c>
      <c r="BL105" s="292">
        <v>2.4721481576096593E-5</v>
      </c>
    </row>
    <row r="106" spans="1:64" hidden="1" x14ac:dyDescent="0.2">
      <c r="A106" s="135" t="str">
        <f t="shared" si="1"/>
        <v>Telecom Italia Digital Solutions S.P.A.-Connected Car</v>
      </c>
      <c r="B106" s="142" t="s">
        <v>229</v>
      </c>
      <c r="C106" s="143" t="s">
        <v>242</v>
      </c>
      <c r="D106" s="145" t="s">
        <v>145</v>
      </c>
      <c r="E106" s="144">
        <v>3</v>
      </c>
      <c r="F106" s="292">
        <v>0</v>
      </c>
      <c r="G106" s="292">
        <v>0</v>
      </c>
      <c r="H106" s="292">
        <v>0</v>
      </c>
      <c r="I106" s="292">
        <v>0</v>
      </c>
      <c r="J106" s="292">
        <v>0</v>
      </c>
      <c r="K106" s="292">
        <v>0</v>
      </c>
      <c r="L106" s="292">
        <v>0</v>
      </c>
      <c r="M106" s="292">
        <v>0</v>
      </c>
      <c r="N106" s="292">
        <v>0</v>
      </c>
      <c r="O106" s="292">
        <v>0</v>
      </c>
      <c r="P106" s="292">
        <v>0</v>
      </c>
      <c r="Q106" s="292">
        <v>0</v>
      </c>
      <c r="R106" s="292">
        <v>0</v>
      </c>
      <c r="S106" s="292">
        <v>0</v>
      </c>
      <c r="T106" s="292">
        <v>0</v>
      </c>
      <c r="U106" s="292">
        <v>0</v>
      </c>
      <c r="V106" s="292">
        <v>0</v>
      </c>
      <c r="W106" s="292">
        <v>0</v>
      </c>
      <c r="X106" s="292">
        <v>0</v>
      </c>
      <c r="Y106" s="292">
        <v>0</v>
      </c>
      <c r="Z106" s="292">
        <v>0</v>
      </c>
      <c r="AA106" s="292">
        <v>0</v>
      </c>
      <c r="AB106" s="292">
        <v>0</v>
      </c>
      <c r="AC106" s="292">
        <v>0</v>
      </c>
      <c r="AD106" s="292">
        <v>0</v>
      </c>
      <c r="AE106" s="292">
        <v>0</v>
      </c>
      <c r="AF106" s="292">
        <v>0</v>
      </c>
      <c r="AG106" s="292">
        <v>0</v>
      </c>
      <c r="AH106" s="292">
        <v>0</v>
      </c>
      <c r="AI106" s="292">
        <v>0</v>
      </c>
      <c r="AJ106" s="292">
        <v>0</v>
      </c>
      <c r="AK106" s="292">
        <v>0</v>
      </c>
      <c r="AL106" s="292">
        <v>0</v>
      </c>
      <c r="AM106" s="292">
        <v>0</v>
      </c>
      <c r="AN106" s="292">
        <v>0</v>
      </c>
      <c r="AO106" s="292">
        <v>0</v>
      </c>
      <c r="AP106" s="292">
        <v>0</v>
      </c>
      <c r="AQ106" s="292">
        <v>0</v>
      </c>
      <c r="AR106" s="292">
        <v>0</v>
      </c>
      <c r="AS106" s="292">
        <v>0</v>
      </c>
      <c r="AT106" s="292">
        <v>0</v>
      </c>
      <c r="AU106" s="292">
        <v>0</v>
      </c>
      <c r="AV106" s="292">
        <v>0</v>
      </c>
      <c r="AW106" s="292">
        <v>0</v>
      </c>
      <c r="AX106" s="292">
        <v>0</v>
      </c>
      <c r="AY106" s="292">
        <v>0</v>
      </c>
      <c r="AZ106" s="292">
        <v>0</v>
      </c>
      <c r="BA106" s="292">
        <v>0</v>
      </c>
      <c r="BB106" s="292">
        <v>0</v>
      </c>
      <c r="BC106" s="292">
        <v>0</v>
      </c>
      <c r="BD106" s="292">
        <v>0</v>
      </c>
      <c r="BE106" s="292">
        <v>0</v>
      </c>
      <c r="BF106" s="292">
        <v>0</v>
      </c>
      <c r="BG106" s="292">
        <v>0</v>
      </c>
      <c r="BH106" s="292">
        <v>0</v>
      </c>
      <c r="BI106" s="292">
        <v>0</v>
      </c>
      <c r="BJ106" s="292">
        <v>0</v>
      </c>
      <c r="BK106" s="292">
        <v>0</v>
      </c>
      <c r="BL106" s="292">
        <v>0</v>
      </c>
    </row>
    <row r="107" spans="1:64" x14ac:dyDescent="0.2">
      <c r="A107" s="135" t="str">
        <f t="shared" si="1"/>
        <v>Telecom Personal S.A.-Connected Car</v>
      </c>
      <c r="B107" s="142" t="s">
        <v>230</v>
      </c>
      <c r="C107" s="143" t="s">
        <v>242</v>
      </c>
      <c r="D107" s="145" t="s">
        <v>146</v>
      </c>
      <c r="E107" s="144">
        <v>7</v>
      </c>
      <c r="F107" s="292">
        <v>0.106601</v>
      </c>
      <c r="G107" s="292">
        <v>9.1238E-2</v>
      </c>
      <c r="H107" s="292">
        <v>0.137185</v>
      </c>
      <c r="I107" s="292">
        <v>9.5776E-2</v>
      </c>
      <c r="J107" s="292">
        <v>0.111293</v>
      </c>
      <c r="K107" s="292">
        <v>0.108525</v>
      </c>
      <c r="L107" s="292">
        <v>0.15709999999999999</v>
      </c>
      <c r="M107" s="292">
        <v>0.12163300000000001</v>
      </c>
      <c r="N107" s="292">
        <v>0.117325</v>
      </c>
      <c r="O107" s="292">
        <v>0.106798</v>
      </c>
      <c r="P107" s="292">
        <v>9.8989999999999995E-2</v>
      </c>
      <c r="Q107" s="292">
        <v>0.105973</v>
      </c>
      <c r="R107" s="292">
        <v>0.11199000000000001</v>
      </c>
      <c r="S107" s="292">
        <v>0.10664459448483019</v>
      </c>
      <c r="T107" s="292">
        <v>0.10160655483096917</v>
      </c>
      <c r="U107" s="292">
        <v>0.12926299999999999</v>
      </c>
      <c r="V107" s="292">
        <v>0.12529399999999999</v>
      </c>
      <c r="W107" s="292">
        <v>0.12905282000000001</v>
      </c>
      <c r="X107" s="292">
        <v>0.13292440460000002</v>
      </c>
      <c r="Y107" s="292">
        <v>0.13691213673800004</v>
      </c>
      <c r="Z107" s="292">
        <v>0.14101950084014003</v>
      </c>
      <c r="AA107" s="292">
        <v>0.14525008586534424</v>
      </c>
      <c r="AB107" s="292">
        <v>0.14960758844130456</v>
      </c>
      <c r="AC107" s="292">
        <v>0.1540958160945437</v>
      </c>
      <c r="AD107" s="292">
        <v>0.15871869057738</v>
      </c>
      <c r="AE107" s="292">
        <v>0.16348025129470142</v>
      </c>
      <c r="AF107" s="292">
        <v>0.16838465883354245</v>
      </c>
      <c r="AG107" s="292">
        <v>0.17343619859854872</v>
      </c>
      <c r="AH107" s="292">
        <v>0.17863928455650521</v>
      </c>
      <c r="AI107" s="292">
        <v>0.18399846309320034</v>
      </c>
      <c r="AJ107" s="292">
        <v>0.18951841698599639</v>
      </c>
      <c r="AK107" s="292">
        <v>0.19520396949557628</v>
      </c>
      <c r="AL107" s="292">
        <v>0.20106008858044355</v>
      </c>
      <c r="AM107" s="292">
        <v>0.20709189123785685</v>
      </c>
      <c r="AN107" s="292">
        <v>0.21330464797499255</v>
      </c>
      <c r="AO107" s="292">
        <v>0.21970378741424235</v>
      </c>
      <c r="AP107" s="292">
        <v>0.2262949010366696</v>
      </c>
      <c r="AQ107" s="292">
        <v>0.23308374806776971</v>
      </c>
      <c r="AR107" s="292">
        <v>0.24007626050980282</v>
      </c>
      <c r="AS107" s="292">
        <v>0.24727854832509694</v>
      </c>
      <c r="AT107" s="292">
        <v>0.25469690477484985</v>
      </c>
      <c r="AU107" s="292">
        <v>0.26233781191809535</v>
      </c>
      <c r="AV107" s="292">
        <v>0.27020794627563821</v>
      </c>
      <c r="AW107" s="292">
        <v>0.27831418466390734</v>
      </c>
      <c r="AX107" s="292">
        <v>0.28666361020382458</v>
      </c>
      <c r="AY107" s="292">
        <v>0.29526351850993932</v>
      </c>
      <c r="AZ107" s="292">
        <v>0.30412142406523751</v>
      </c>
      <c r="BA107" s="292">
        <v>0.31324506678719466</v>
      </c>
      <c r="BB107" s="292">
        <v>0.32264241879081051</v>
      </c>
      <c r="BC107" s="292">
        <v>0.33232169135453482</v>
      </c>
      <c r="BD107" s="292">
        <v>0.34229134209517087</v>
      </c>
      <c r="BE107" s="292">
        <v>0.35256008235802599</v>
      </c>
      <c r="BF107" s="292">
        <v>0.36313688482876677</v>
      </c>
      <c r="BG107" s="292">
        <v>0.37403099137362977</v>
      </c>
      <c r="BH107" s="292">
        <v>0.38525192111483869</v>
      </c>
      <c r="BI107" s="292">
        <v>0.39680947874828387</v>
      </c>
      <c r="BJ107" s="292">
        <v>0.40871376311073238</v>
      </c>
      <c r="BK107" s="292">
        <v>0.42097517600405437</v>
      </c>
      <c r="BL107" s="292">
        <v>0.43360443128417603</v>
      </c>
    </row>
    <row r="108" spans="1:64" hidden="1" x14ac:dyDescent="0.2">
      <c r="A108" s="135" t="str">
        <f t="shared" si="1"/>
        <v>Telefonica - TMS-Connected Car</v>
      </c>
      <c r="B108" s="142" t="s">
        <v>231</v>
      </c>
      <c r="C108" s="143" t="s">
        <v>242</v>
      </c>
      <c r="D108" s="145" t="s">
        <v>146</v>
      </c>
      <c r="E108" s="144">
        <v>1</v>
      </c>
      <c r="F108" s="292">
        <v>0</v>
      </c>
      <c r="G108" s="292">
        <v>0</v>
      </c>
      <c r="H108" s="292">
        <v>0</v>
      </c>
      <c r="I108" s="292">
        <v>0</v>
      </c>
      <c r="J108" s="292">
        <v>0</v>
      </c>
      <c r="K108" s="292">
        <v>0</v>
      </c>
      <c r="L108" s="292">
        <v>0</v>
      </c>
      <c r="M108" s="292">
        <v>0</v>
      </c>
      <c r="N108" s="292">
        <v>0</v>
      </c>
      <c r="O108" s="292">
        <v>0</v>
      </c>
      <c r="P108" s="292">
        <v>0</v>
      </c>
      <c r="Q108" s="292">
        <v>0</v>
      </c>
      <c r="R108" s="292">
        <v>0</v>
      </c>
      <c r="S108" s="292">
        <v>0</v>
      </c>
      <c r="T108" s="292">
        <v>0</v>
      </c>
      <c r="U108" s="292">
        <v>0</v>
      </c>
      <c r="V108" s="292">
        <v>0</v>
      </c>
      <c r="W108" s="292">
        <v>0</v>
      </c>
      <c r="X108" s="292">
        <v>0</v>
      </c>
      <c r="Y108" s="292">
        <v>0</v>
      </c>
      <c r="Z108" s="292">
        <v>0</v>
      </c>
      <c r="AA108" s="292">
        <v>0</v>
      </c>
      <c r="AB108" s="292">
        <v>0</v>
      </c>
      <c r="AC108" s="292">
        <v>0</v>
      </c>
      <c r="AD108" s="292">
        <v>0</v>
      </c>
      <c r="AE108" s="292">
        <v>0</v>
      </c>
      <c r="AF108" s="292">
        <v>0</v>
      </c>
      <c r="AG108" s="292">
        <v>0</v>
      </c>
      <c r="AH108" s="292">
        <v>0</v>
      </c>
      <c r="AI108" s="292">
        <v>0</v>
      </c>
      <c r="AJ108" s="292">
        <v>0</v>
      </c>
      <c r="AK108" s="292">
        <v>0</v>
      </c>
      <c r="AL108" s="292">
        <v>0</v>
      </c>
      <c r="AM108" s="292">
        <v>0</v>
      </c>
      <c r="AN108" s="292">
        <v>0</v>
      </c>
      <c r="AO108" s="292">
        <v>0</v>
      </c>
      <c r="AP108" s="292">
        <v>0</v>
      </c>
      <c r="AQ108" s="292">
        <v>0</v>
      </c>
      <c r="AR108" s="292">
        <v>0</v>
      </c>
      <c r="AS108" s="292">
        <v>0</v>
      </c>
      <c r="AT108" s="292">
        <v>0</v>
      </c>
      <c r="AU108" s="292">
        <v>0</v>
      </c>
      <c r="AV108" s="292">
        <v>0</v>
      </c>
      <c r="AW108" s="292">
        <v>0</v>
      </c>
      <c r="AX108" s="292">
        <v>0</v>
      </c>
      <c r="AY108" s="292">
        <v>0</v>
      </c>
      <c r="AZ108" s="292">
        <v>0</v>
      </c>
      <c r="BA108" s="292">
        <v>0</v>
      </c>
      <c r="BB108" s="292">
        <v>0</v>
      </c>
      <c r="BC108" s="292">
        <v>0</v>
      </c>
      <c r="BD108" s="292">
        <v>0</v>
      </c>
      <c r="BE108" s="292">
        <v>0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</row>
    <row r="109" spans="1:64" hidden="1" x14ac:dyDescent="0.2">
      <c r="A109" s="135" t="str">
        <f t="shared" si="1"/>
        <v>Telefonica ES-Connected Car</v>
      </c>
      <c r="B109" s="142" t="s">
        <v>232</v>
      </c>
      <c r="C109" s="143" t="s">
        <v>242</v>
      </c>
      <c r="D109" s="295" t="s">
        <v>146</v>
      </c>
      <c r="E109" s="144">
        <v>1</v>
      </c>
      <c r="F109" s="292">
        <v>1.3073E-2</v>
      </c>
      <c r="G109" s="292">
        <v>1.3106E-2</v>
      </c>
      <c r="H109" s="292">
        <v>1.3958999999999999E-2</v>
      </c>
      <c r="I109" s="292">
        <v>1.3983000000000001E-2</v>
      </c>
      <c r="J109" s="292">
        <v>1.4227999999999999E-2</v>
      </c>
      <c r="K109" s="292">
        <v>1.4917E-2</v>
      </c>
      <c r="L109" s="292">
        <v>1.5629000000000001E-2</v>
      </c>
      <c r="M109" s="292">
        <v>1.5907000000000001E-2</v>
      </c>
      <c r="N109" s="292">
        <v>1.6192000000000002E-2</v>
      </c>
      <c r="O109" s="292">
        <v>1.6317999999999999E-2</v>
      </c>
      <c r="P109" s="292">
        <v>1.6265000000000002E-2</v>
      </c>
      <c r="Q109" s="292">
        <v>1.6722999999999998E-2</v>
      </c>
      <c r="R109" s="292">
        <v>1.7697999999999998E-2</v>
      </c>
      <c r="S109" s="292">
        <v>1.7959850427488808E-2</v>
      </c>
      <c r="T109" s="292">
        <v>1.8226430085809125E-2</v>
      </c>
      <c r="U109" s="292">
        <v>1.9549E-2</v>
      </c>
      <c r="V109" s="292">
        <v>2.0007E-2</v>
      </c>
      <c r="W109" s="292">
        <v>2.0533153434214951E-2</v>
      </c>
      <c r="X109" s="292">
        <v>2.1075004603184955E-2</v>
      </c>
      <c r="Y109" s="292">
        <v>2.16330243370563E-2</v>
      </c>
      <c r="Z109" s="292">
        <v>2.2207697590760106E-2</v>
      </c>
      <c r="AA109" s="292">
        <v>2.2799523867755765E-2</v>
      </c>
      <c r="AB109" s="292">
        <v>2.340901765648665E-2</v>
      </c>
      <c r="AC109" s="292">
        <v>2.4036708879929494E-2</v>
      </c>
      <c r="AD109" s="292">
        <v>2.4683143358630245E-2</v>
      </c>
      <c r="AE109" s="292">
        <v>2.5348883287630995E-2</v>
      </c>
      <c r="AF109" s="292">
        <v>2.6034507727704735E-2</v>
      </c>
      <c r="AG109" s="292">
        <v>2.6740613111327138E-2</v>
      </c>
      <c r="AH109" s="292">
        <v>2.7467813763827495E-2</v>
      </c>
      <c r="AI109" s="292">
        <v>2.8216742440174188E-2</v>
      </c>
      <c r="AJ109" s="292">
        <v>2.898805087786371E-2</v>
      </c>
      <c r="AK109" s="292">
        <v>2.9782410366396374E-2</v>
      </c>
      <c r="AL109" s="292">
        <v>3.0600512333836285E-2</v>
      </c>
      <c r="AM109" s="292">
        <v>3.1443068950968121E-2</v>
      </c>
      <c r="AN109" s="292">
        <v>3.2310813753578582E-2</v>
      </c>
      <c r="AO109" s="292">
        <v>3.3204502283406337E-2</v>
      </c>
      <c r="AP109" s="292">
        <v>3.412491274832042E-2</v>
      </c>
      <c r="AQ109" s="292">
        <v>3.5072846702304004E-2</v>
      </c>
      <c r="AR109" s="292">
        <v>3.6049129745837703E-2</v>
      </c>
      <c r="AS109" s="292">
        <v>3.7054612247294304E-2</v>
      </c>
      <c r="AT109" s="292">
        <v>3.8090170085975428E-2</v>
      </c>
      <c r="AU109" s="292">
        <v>3.9156705417439285E-2</v>
      </c>
      <c r="AV109" s="292">
        <v>4.0255147461788099E-2</v>
      </c>
      <c r="AW109" s="292">
        <v>4.1386453315604421E-2</v>
      </c>
      <c r="AX109" s="292">
        <v>4.2551608788245356E-2</v>
      </c>
      <c r="AY109" s="292">
        <v>4.3751629263225615E-2</v>
      </c>
      <c r="AZ109" s="292">
        <v>4.4987560585442149E-2</v>
      </c>
      <c r="BA109" s="292">
        <v>4.6260479975015423E-2</v>
      </c>
      <c r="BB109" s="292">
        <v>4.7571496968546026E-2</v>
      </c>
      <c r="BC109" s="292">
        <v>4.8921754388608879E-2</v>
      </c>
      <c r="BD109" s="292">
        <v>5.0312429342332397E-2</v>
      </c>
      <c r="BE109" s="292">
        <v>5.1742636337600283E-2</v>
      </c>
      <c r="BF109" s="292">
        <v>5.3213499132559239E-2</v>
      </c>
      <c r="BG109" s="292">
        <v>5.472617342988307E-2</v>
      </c>
      <c r="BH109" s="292">
        <v>5.6281847784844234E-2</v>
      </c>
      <c r="BI109" s="292">
        <v>5.7881744539198705E-2</v>
      </c>
      <c r="BJ109" s="292">
        <v>5.9527120781617947E-2</v>
      </c>
      <c r="BK109" s="292">
        <v>6.1219269335422592E-2</v>
      </c>
      <c r="BL109" s="292">
        <v>6.2959519774393957E-2</v>
      </c>
    </row>
    <row r="110" spans="1:64" hidden="1" x14ac:dyDescent="0.2">
      <c r="A110" s="135" t="str">
        <f t="shared" si="1"/>
        <v>Telefonica USA-Connected Car</v>
      </c>
      <c r="B110" s="142" t="s">
        <v>153</v>
      </c>
      <c r="C110" s="143" t="s">
        <v>242</v>
      </c>
      <c r="D110" s="295" t="s">
        <v>146</v>
      </c>
      <c r="E110" s="144">
        <v>1</v>
      </c>
      <c r="F110" s="292">
        <v>0.20104900000000001</v>
      </c>
      <c r="G110" s="292">
        <v>0.20152500000000001</v>
      </c>
      <c r="H110" s="292">
        <v>0.20177100000000001</v>
      </c>
      <c r="I110" s="292">
        <v>0.20227300000000001</v>
      </c>
      <c r="J110" s="292">
        <v>0.20263700000000001</v>
      </c>
      <c r="K110" s="292">
        <v>0.203009</v>
      </c>
      <c r="L110" s="292">
        <v>0.20322000000000001</v>
      </c>
      <c r="M110" s="292">
        <v>0.202957</v>
      </c>
      <c r="N110" s="292">
        <v>0.20333100000000001</v>
      </c>
      <c r="O110" s="292">
        <v>0.20408200000000001</v>
      </c>
      <c r="P110" s="292">
        <v>0.20483100000000001</v>
      </c>
      <c r="Q110" s="292">
        <v>0.20533199999999999</v>
      </c>
      <c r="R110" s="292">
        <v>0.20575199999999999</v>
      </c>
      <c r="S110" s="292">
        <v>0.2061584701254526</v>
      </c>
      <c r="T110" s="292">
        <v>0.20657683767406385</v>
      </c>
      <c r="U110" s="292">
        <v>0.20732300000000001</v>
      </c>
      <c r="V110" s="292">
        <v>0.20752699999999999</v>
      </c>
      <c r="W110" s="292">
        <v>0.20810432492819875</v>
      </c>
      <c r="X110" s="292">
        <v>0.20869882469831563</v>
      </c>
      <c r="Y110" s="292">
        <v>0.2093110145513544</v>
      </c>
      <c r="Z110" s="292">
        <v>0.20994142518554876</v>
      </c>
      <c r="AA110" s="292">
        <v>0.21059060322007933</v>
      </c>
      <c r="AB110" s="292">
        <v>0.211259111672702</v>
      </c>
      <c r="AC110" s="292">
        <v>0.21194753045170522</v>
      </c>
      <c r="AD110" s="292">
        <v>0.21265645686262608</v>
      </c>
      <c r="AE110" s="292">
        <v>0.21338650613016757</v>
      </c>
      <c r="AF110" s="292">
        <v>0.21413831193577365</v>
      </c>
      <c r="AG110" s="292">
        <v>0.21491252697133156</v>
      </c>
      <c r="AH110" s="292">
        <v>0.21570982350948506</v>
      </c>
      <c r="AI110" s="292">
        <v>0.21653089399105702</v>
      </c>
      <c r="AJ110" s="292">
        <v>0.21737645163009489</v>
      </c>
      <c r="AK110" s="292">
        <v>0.21824723103706758</v>
      </c>
      <c r="AL110" s="292">
        <v>0.21914398886075778</v>
      </c>
      <c r="AM110" s="292">
        <v>0.22006750444941162</v>
      </c>
      <c r="AN110" s="292">
        <v>0.22101858053172255</v>
      </c>
      <c r="AO110" s="292">
        <v>0.22199804391824463</v>
      </c>
      <c r="AP110" s="292">
        <v>0.22300674622384845</v>
      </c>
      <c r="AQ110" s="292">
        <v>0.22404556461185066</v>
      </c>
      <c r="AR110" s="292">
        <v>0.22511540256046719</v>
      </c>
      <c r="AS110" s="292">
        <v>0.22621719065226054</v>
      </c>
      <c r="AT110" s="292">
        <v>0.22735188738726969</v>
      </c>
      <c r="AU110" s="292">
        <v>0.22852048002053493</v>
      </c>
      <c r="AV110" s="292">
        <v>0.22972398542474751</v>
      </c>
      <c r="AW110" s="292">
        <v>0.23096345097877941</v>
      </c>
      <c r="AX110" s="292">
        <v>0.23223995548286849</v>
      </c>
      <c r="AY110" s="292">
        <v>0.23355461010125977</v>
      </c>
      <c r="AZ110" s="292">
        <v>0.23490855933312552</v>
      </c>
      <c r="BA110" s="292">
        <v>0.23630298201261296</v>
      </c>
      <c r="BB110" s="292">
        <v>0.2377390923388937</v>
      </c>
      <c r="BC110" s="292">
        <v>0.23921814093711444</v>
      </c>
      <c r="BD110" s="292">
        <v>0.24074141595117596</v>
      </c>
      <c r="BE110" s="292">
        <v>0.24227439075957319</v>
      </c>
      <c r="BF110" s="292">
        <v>0.24381712712791595</v>
      </c>
      <c r="BG110" s="292">
        <v>0.2453696872151204</v>
      </c>
      <c r="BH110" s="292">
        <v>0.24693213357591345</v>
      </c>
      <c r="BI110" s="292">
        <v>0.2485045291633533</v>
      </c>
      <c r="BJ110" s="292">
        <v>0.25008693733136578</v>
      </c>
      <c r="BK110" s="292">
        <v>0.25167942183729702</v>
      </c>
      <c r="BL110" s="292">
        <v>0.2532820468444823</v>
      </c>
    </row>
    <row r="111" spans="1:64" x14ac:dyDescent="0.2">
      <c r="A111" s="135" t="str">
        <f t="shared" si="1"/>
        <v>Telefonica Vivo Brasil-Connected Car</v>
      </c>
      <c r="B111" s="142" t="s">
        <v>233</v>
      </c>
      <c r="C111" s="143" t="s">
        <v>242</v>
      </c>
      <c r="D111" s="145" t="s">
        <v>146</v>
      </c>
      <c r="E111" s="144">
        <v>7</v>
      </c>
      <c r="F111" s="292">
        <v>0</v>
      </c>
      <c r="G111" s="292">
        <v>0</v>
      </c>
      <c r="H111" s="292">
        <v>0</v>
      </c>
      <c r="I111" s="292">
        <v>0</v>
      </c>
      <c r="J111" s="292">
        <v>0</v>
      </c>
      <c r="K111" s="292">
        <v>0</v>
      </c>
      <c r="L111" s="292">
        <v>0</v>
      </c>
      <c r="M111" s="292">
        <v>0</v>
      </c>
      <c r="N111" s="292">
        <v>0</v>
      </c>
      <c r="O111" s="292">
        <v>0</v>
      </c>
      <c r="P111" s="292">
        <v>0</v>
      </c>
      <c r="Q111" s="292">
        <v>0</v>
      </c>
      <c r="R111" s="292">
        <v>0</v>
      </c>
      <c r="S111" s="292">
        <v>0</v>
      </c>
      <c r="T111" s="292">
        <v>0</v>
      </c>
      <c r="U111" s="292">
        <v>0</v>
      </c>
      <c r="V111" s="292">
        <v>0</v>
      </c>
      <c r="W111" s="292">
        <v>0</v>
      </c>
      <c r="X111" s="292">
        <v>0</v>
      </c>
      <c r="Y111" s="292">
        <v>0</v>
      </c>
      <c r="Z111" s="292">
        <v>0</v>
      </c>
      <c r="AA111" s="292">
        <v>0</v>
      </c>
      <c r="AB111" s="292">
        <v>0</v>
      </c>
      <c r="AC111" s="292">
        <v>0</v>
      </c>
      <c r="AD111" s="292">
        <v>0</v>
      </c>
      <c r="AE111" s="292">
        <v>0</v>
      </c>
      <c r="AF111" s="292">
        <v>0</v>
      </c>
      <c r="AG111" s="292">
        <v>0</v>
      </c>
      <c r="AH111" s="292">
        <v>0</v>
      </c>
      <c r="AI111" s="292">
        <v>0</v>
      </c>
      <c r="AJ111" s="292">
        <v>0</v>
      </c>
      <c r="AK111" s="292">
        <v>0</v>
      </c>
      <c r="AL111" s="292">
        <v>0</v>
      </c>
      <c r="AM111" s="292">
        <v>0</v>
      </c>
      <c r="AN111" s="292">
        <v>0</v>
      </c>
      <c r="AO111" s="292">
        <v>0</v>
      </c>
      <c r="AP111" s="292">
        <v>0</v>
      </c>
      <c r="AQ111" s="292">
        <v>0</v>
      </c>
      <c r="AR111" s="292">
        <v>0</v>
      </c>
      <c r="AS111" s="292">
        <v>0</v>
      </c>
      <c r="AT111" s="292">
        <v>0</v>
      </c>
      <c r="AU111" s="292">
        <v>0</v>
      </c>
      <c r="AV111" s="292">
        <v>0</v>
      </c>
      <c r="AW111" s="292">
        <v>0</v>
      </c>
      <c r="AX111" s="292">
        <v>0</v>
      </c>
      <c r="AY111" s="292">
        <v>0</v>
      </c>
      <c r="AZ111" s="292">
        <v>0</v>
      </c>
      <c r="BA111" s="292">
        <v>0</v>
      </c>
      <c r="BB111" s="292">
        <v>0</v>
      </c>
      <c r="BC111" s="292">
        <v>0</v>
      </c>
      <c r="BD111" s="292">
        <v>0</v>
      </c>
      <c r="BE111" s="292">
        <v>0</v>
      </c>
      <c r="BF111" s="292">
        <v>0</v>
      </c>
      <c r="BG111" s="292">
        <v>0</v>
      </c>
      <c r="BH111" s="292">
        <v>0</v>
      </c>
      <c r="BI111" s="292">
        <v>0</v>
      </c>
      <c r="BJ111" s="292">
        <v>0</v>
      </c>
      <c r="BK111" s="292">
        <v>0</v>
      </c>
      <c r="BL111" s="292">
        <v>0</v>
      </c>
    </row>
    <row r="112" spans="1:64" hidden="1" x14ac:dyDescent="0.2">
      <c r="A112" s="135" t="str">
        <f t="shared" si="1"/>
        <v>Telenor Connexion AB - EUR-Connected Car</v>
      </c>
      <c r="B112" s="142" t="s">
        <v>234</v>
      </c>
      <c r="C112" s="143" t="s">
        <v>242</v>
      </c>
      <c r="D112" s="145" t="s">
        <v>146</v>
      </c>
      <c r="E112" s="144">
        <v>3</v>
      </c>
      <c r="F112" s="292">
        <v>0</v>
      </c>
      <c r="G112" s="292">
        <v>0</v>
      </c>
      <c r="H112" s="292">
        <v>0</v>
      </c>
      <c r="I112" s="292">
        <v>0</v>
      </c>
      <c r="J112" s="292">
        <v>0</v>
      </c>
      <c r="K112" s="292">
        <v>0</v>
      </c>
      <c r="L112" s="292">
        <v>0</v>
      </c>
      <c r="M112" s="292">
        <v>0</v>
      </c>
      <c r="N112" s="292">
        <v>0</v>
      </c>
      <c r="O112" s="292">
        <v>0</v>
      </c>
      <c r="P112" s="292">
        <v>0</v>
      </c>
      <c r="Q112" s="292">
        <v>0</v>
      </c>
      <c r="R112" s="292">
        <v>0</v>
      </c>
      <c r="S112" s="292">
        <v>0</v>
      </c>
      <c r="T112" s="292">
        <v>0</v>
      </c>
      <c r="U112" s="292">
        <v>0</v>
      </c>
      <c r="V112" s="292">
        <v>0</v>
      </c>
      <c r="W112" s="292">
        <v>0</v>
      </c>
      <c r="X112" s="292">
        <v>0</v>
      </c>
      <c r="Y112" s="292">
        <v>0</v>
      </c>
      <c r="Z112" s="292">
        <v>0</v>
      </c>
      <c r="AA112" s="292">
        <v>0</v>
      </c>
      <c r="AB112" s="292">
        <v>0</v>
      </c>
      <c r="AC112" s="292">
        <v>0</v>
      </c>
      <c r="AD112" s="292">
        <v>0</v>
      </c>
      <c r="AE112" s="292">
        <v>0</v>
      </c>
      <c r="AF112" s="292">
        <v>0</v>
      </c>
      <c r="AG112" s="292">
        <v>0</v>
      </c>
      <c r="AH112" s="292">
        <v>0</v>
      </c>
      <c r="AI112" s="292">
        <v>0</v>
      </c>
      <c r="AJ112" s="292">
        <v>0</v>
      </c>
      <c r="AK112" s="292">
        <v>0</v>
      </c>
      <c r="AL112" s="292">
        <v>0</v>
      </c>
      <c r="AM112" s="292">
        <v>0</v>
      </c>
      <c r="AN112" s="292">
        <v>0</v>
      </c>
      <c r="AO112" s="292">
        <v>0</v>
      </c>
      <c r="AP112" s="292">
        <v>0</v>
      </c>
      <c r="AQ112" s="292">
        <v>0</v>
      </c>
      <c r="AR112" s="292">
        <v>0</v>
      </c>
      <c r="AS112" s="292">
        <v>0</v>
      </c>
      <c r="AT112" s="292">
        <v>0</v>
      </c>
      <c r="AU112" s="292">
        <v>0</v>
      </c>
      <c r="AV112" s="292">
        <v>0</v>
      </c>
      <c r="AW112" s="292">
        <v>0</v>
      </c>
      <c r="AX112" s="292">
        <v>0</v>
      </c>
      <c r="AY112" s="292">
        <v>0</v>
      </c>
      <c r="AZ112" s="292">
        <v>0</v>
      </c>
      <c r="BA112" s="292">
        <v>0</v>
      </c>
      <c r="BB112" s="292">
        <v>0</v>
      </c>
      <c r="BC112" s="292">
        <v>0</v>
      </c>
      <c r="BD112" s="292">
        <v>0</v>
      </c>
      <c r="BE112" s="292">
        <v>0</v>
      </c>
      <c r="BF112" s="292">
        <v>0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</row>
    <row r="113" spans="1:64" hidden="1" x14ac:dyDescent="0.2">
      <c r="A113" s="135" t="str">
        <f t="shared" si="1"/>
        <v>Telenor Norway-Connected Car</v>
      </c>
      <c r="B113" s="142" t="s">
        <v>235</v>
      </c>
      <c r="C113" s="143" t="s">
        <v>242</v>
      </c>
      <c r="D113" s="145" t="s">
        <v>438</v>
      </c>
      <c r="E113" s="144">
        <v>3</v>
      </c>
      <c r="F113" s="292">
        <v>1.8957000000000002E-2</v>
      </c>
      <c r="G113" s="292">
        <v>1.9637999999999999E-2</v>
      </c>
      <c r="H113" s="292">
        <v>2.1427999999999999E-2</v>
      </c>
      <c r="I113" s="292">
        <v>2.2780999999999999E-2</v>
      </c>
      <c r="J113" s="292">
        <v>2.2841E-2</v>
      </c>
      <c r="K113" s="292">
        <v>2.4285999999999999E-2</v>
      </c>
      <c r="L113" s="292">
        <v>2.5506999999999998E-2</v>
      </c>
      <c r="M113" s="292">
        <v>2.6259999999999999E-2</v>
      </c>
      <c r="N113" s="292">
        <v>2.6783000000000001E-2</v>
      </c>
      <c r="O113" s="292">
        <v>2.7557000000000002E-2</v>
      </c>
      <c r="P113" s="292">
        <v>2.8951000000000001E-2</v>
      </c>
      <c r="Q113" s="292">
        <v>3.0842000000000001E-2</v>
      </c>
      <c r="R113" s="292">
        <v>3.0917E-2</v>
      </c>
      <c r="S113" s="292">
        <v>3.1666029429973111E-2</v>
      </c>
      <c r="T113" s="292">
        <v>3.2433205675192388E-2</v>
      </c>
      <c r="U113" s="292">
        <v>3.3453999999999998E-2</v>
      </c>
      <c r="V113" s="292">
        <v>3.4862999999999998E-2</v>
      </c>
      <c r="W113" s="292">
        <v>3.5908889999999999E-2</v>
      </c>
      <c r="X113" s="292">
        <v>3.6986156700000002E-2</v>
      </c>
      <c r="Y113" s="292">
        <v>3.8095741401E-2</v>
      </c>
      <c r="Z113" s="292">
        <v>3.9238613643030003E-2</v>
      </c>
      <c r="AA113" s="292">
        <v>4.0415772052320907E-2</v>
      </c>
      <c r="AB113" s="292">
        <v>4.1628245213890538E-2</v>
      </c>
      <c r="AC113" s="292">
        <v>4.2877092570307251E-2</v>
      </c>
      <c r="AD113" s="292">
        <v>4.4163405347416466E-2</v>
      </c>
      <c r="AE113" s="292">
        <v>4.5488307507838964E-2</v>
      </c>
      <c r="AF113" s="292">
        <v>4.6852956733074137E-2</v>
      </c>
      <c r="AG113" s="292">
        <v>4.8258545435066358E-2</v>
      </c>
      <c r="AH113" s="292">
        <v>4.9706301798118351E-2</v>
      </c>
      <c r="AI113" s="292">
        <v>5.1197490852061905E-2</v>
      </c>
      <c r="AJ113" s="292">
        <v>5.2733415577623767E-2</v>
      </c>
      <c r="AK113" s="292">
        <v>5.4315418044952476E-2</v>
      </c>
      <c r="AL113" s="292">
        <v>5.5944880586301059E-2</v>
      </c>
      <c r="AM113" s="292">
        <v>5.7623227003890089E-2</v>
      </c>
      <c r="AN113" s="292">
        <v>5.93519238140068E-2</v>
      </c>
      <c r="AO113" s="292">
        <v>6.1132481528426999E-2</v>
      </c>
      <c r="AP113" s="292">
        <v>6.2966455974279814E-2</v>
      </c>
      <c r="AQ113" s="292">
        <v>6.4855449653508215E-2</v>
      </c>
      <c r="AR113" s="292">
        <v>6.6801113143113461E-2</v>
      </c>
      <c r="AS113" s="292">
        <v>6.8805146537406867E-2</v>
      </c>
      <c r="AT113" s="292">
        <v>7.086930093352907E-2</v>
      </c>
      <c r="AU113" s="292">
        <v>7.2995379961534948E-2</v>
      </c>
      <c r="AV113" s="292">
        <v>7.5185241360381003E-2</v>
      </c>
      <c r="AW113" s="292">
        <v>7.7440798601192434E-2</v>
      </c>
      <c r="AX113" s="292">
        <v>7.9764022559228209E-2</v>
      </c>
      <c r="AY113" s="292">
        <v>8.2156943236005059E-2</v>
      </c>
      <c r="AZ113" s="292">
        <v>8.4621651533085207E-2</v>
      </c>
      <c r="BA113" s="292">
        <v>8.7160301079077782E-2</v>
      </c>
      <c r="BB113" s="292">
        <v>8.9775110111450104E-2</v>
      </c>
      <c r="BC113" s="292">
        <v>9.2468363414793614E-2</v>
      </c>
      <c r="BD113" s="292">
        <v>9.5242414317237414E-2</v>
      </c>
      <c r="BE113" s="292">
        <v>9.8099686746754525E-2</v>
      </c>
      <c r="BF113" s="292">
        <v>0.10104267734915715</v>
      </c>
      <c r="BG113" s="292">
        <v>0.10407395766963184</v>
      </c>
      <c r="BH113" s="292">
        <v>0.10719617639972077</v>
      </c>
      <c r="BI113" s="292">
        <v>0.11041206169171237</v>
      </c>
      <c r="BJ113" s="292">
        <v>0.11372442354246372</v>
      </c>
      <c r="BK113" s="292">
        <v>0.11713615624873761</v>
      </c>
      <c r="BL113" s="292">
        <v>0.12065024093619971</v>
      </c>
    </row>
    <row r="114" spans="1:64" x14ac:dyDescent="0.2">
      <c r="A114" s="135" t="str">
        <f t="shared" si="1"/>
        <v>Telkomsel-Connected Car</v>
      </c>
      <c r="B114" s="142" t="s">
        <v>151</v>
      </c>
      <c r="C114" s="143" t="s">
        <v>242</v>
      </c>
      <c r="D114" s="295" t="s">
        <v>145</v>
      </c>
      <c r="E114" s="144">
        <v>7</v>
      </c>
      <c r="F114" s="292">
        <v>3.0000000000000001E-5</v>
      </c>
      <c r="G114" s="292">
        <v>3.0000000000000001E-5</v>
      </c>
      <c r="H114" s="292">
        <v>3.0000000000000001E-5</v>
      </c>
      <c r="I114" s="292">
        <v>3.0000000000000001E-5</v>
      </c>
      <c r="J114" s="292">
        <v>3.0000000000000001E-5</v>
      </c>
      <c r="K114" s="292">
        <v>3.0000000000000001E-5</v>
      </c>
      <c r="L114" s="292">
        <v>3.0000000000000001E-5</v>
      </c>
      <c r="M114" s="292">
        <v>3.0000000000000001E-5</v>
      </c>
      <c r="N114" s="292">
        <v>3.0000000000000001E-5</v>
      </c>
      <c r="O114" s="292">
        <v>3.0000000000000001E-5</v>
      </c>
      <c r="P114" s="292">
        <v>3.0000000000000001E-5</v>
      </c>
      <c r="Q114" s="292">
        <v>3.0000000000000001E-5</v>
      </c>
      <c r="R114" s="292">
        <v>3.0000000000000001E-5</v>
      </c>
      <c r="S114" s="292">
        <v>3.0000000000000001E-5</v>
      </c>
      <c r="T114" s="292">
        <v>3.0000000000000001E-5</v>
      </c>
      <c r="U114" s="292">
        <v>1.0000000000000001E-5</v>
      </c>
      <c r="V114" s="292">
        <v>1.0000000000000001E-5</v>
      </c>
      <c r="W114" s="292">
        <v>1.0000000000000001E-5</v>
      </c>
      <c r="X114" s="292">
        <v>1.0000000000000001E-5</v>
      </c>
      <c r="Y114" s="292">
        <v>1.0000000000000001E-5</v>
      </c>
      <c r="Z114" s="292">
        <v>1.0000000000000001E-5</v>
      </c>
      <c r="AA114" s="292">
        <v>1.0000000000000001E-5</v>
      </c>
      <c r="AB114" s="292">
        <v>1.0000000000000001E-5</v>
      </c>
      <c r="AC114" s="292">
        <v>1.0000000000000001E-5</v>
      </c>
      <c r="AD114" s="292">
        <v>1.0000000000000001E-5</v>
      </c>
      <c r="AE114" s="292">
        <v>1.0000000000000001E-5</v>
      </c>
      <c r="AF114" s="292">
        <v>1.0000000000000001E-5</v>
      </c>
      <c r="AG114" s="292">
        <v>1.0000000000000001E-5</v>
      </c>
      <c r="AH114" s="292">
        <v>1.0000000000000001E-5</v>
      </c>
      <c r="AI114" s="292">
        <v>1.0000000000000001E-5</v>
      </c>
      <c r="AJ114" s="292">
        <v>1.0000000000000001E-5</v>
      </c>
      <c r="AK114" s="292">
        <v>1.0000000000000001E-5</v>
      </c>
      <c r="AL114" s="292">
        <v>1.0000000000000001E-5</v>
      </c>
      <c r="AM114" s="292">
        <v>1.0000000000000001E-5</v>
      </c>
      <c r="AN114" s="292">
        <v>1.0000000000000001E-5</v>
      </c>
      <c r="AO114" s="292">
        <v>1.0000000000000001E-5</v>
      </c>
      <c r="AP114" s="292">
        <v>1.0000000000000001E-5</v>
      </c>
      <c r="AQ114" s="292">
        <v>1.0000000000000001E-5</v>
      </c>
      <c r="AR114" s="292">
        <v>1.0000000000000001E-5</v>
      </c>
      <c r="AS114" s="292">
        <v>1.0000000000000001E-5</v>
      </c>
      <c r="AT114" s="292">
        <v>1.0000000000000001E-5</v>
      </c>
      <c r="AU114" s="292">
        <v>1.0000000000000001E-5</v>
      </c>
      <c r="AV114" s="292">
        <v>1.0000000000000001E-5</v>
      </c>
      <c r="AW114" s="292">
        <v>1.0000000000000001E-5</v>
      </c>
      <c r="AX114" s="292">
        <v>1.0000000000000001E-5</v>
      </c>
      <c r="AY114" s="292">
        <v>1.0000000000000001E-5</v>
      </c>
      <c r="AZ114" s="292">
        <v>1.0000000000000001E-5</v>
      </c>
      <c r="BA114" s="292">
        <v>1.0000000000000001E-5</v>
      </c>
      <c r="BB114" s="292">
        <v>1.0000000000000001E-5</v>
      </c>
      <c r="BC114" s="292">
        <v>1.0000000000000001E-5</v>
      </c>
      <c r="BD114" s="292">
        <v>1.0000000000000001E-5</v>
      </c>
      <c r="BE114" s="292">
        <v>1.0000000000000001E-5</v>
      </c>
      <c r="BF114" s="292">
        <v>1.0000000000000001E-5</v>
      </c>
      <c r="BG114" s="292">
        <v>1.0000000000000001E-5</v>
      </c>
      <c r="BH114" s="292">
        <v>1.0000000000000001E-5</v>
      </c>
      <c r="BI114" s="292">
        <v>1.0000000000000001E-5</v>
      </c>
      <c r="BJ114" s="292">
        <v>1.0000000000000001E-5</v>
      </c>
      <c r="BK114" s="292">
        <v>1.0000000000000001E-5</v>
      </c>
      <c r="BL114" s="292">
        <v>1.0000000000000001E-5</v>
      </c>
    </row>
    <row r="115" spans="1:64" hidden="1" x14ac:dyDescent="0.2">
      <c r="A115" s="135" t="str">
        <f t="shared" si="1"/>
        <v>Telstra -Connected Car</v>
      </c>
      <c r="B115" s="142" t="s">
        <v>236</v>
      </c>
      <c r="C115" s="143" t="s">
        <v>242</v>
      </c>
      <c r="D115" s="295" t="s">
        <v>146</v>
      </c>
      <c r="E115" s="144">
        <v>10</v>
      </c>
      <c r="F115" s="292">
        <v>1.4061000000000001E-2</v>
      </c>
      <c r="G115" s="292">
        <v>1.4753E-2</v>
      </c>
      <c r="H115" s="292">
        <v>1.5528999999999999E-2</v>
      </c>
      <c r="I115" s="292">
        <v>1.6101000000000001E-2</v>
      </c>
      <c r="J115" s="292">
        <v>1.6653000000000001E-2</v>
      </c>
      <c r="K115" s="292">
        <v>1.6331999999999999E-2</v>
      </c>
      <c r="L115" s="292">
        <v>1.702E-2</v>
      </c>
      <c r="M115" s="292">
        <v>1.7488E-2</v>
      </c>
      <c r="N115" s="292">
        <v>1.8249999999999999E-2</v>
      </c>
      <c r="O115" s="292">
        <v>1.9207999999999999E-2</v>
      </c>
      <c r="P115" s="292">
        <v>1.9522000000000001E-2</v>
      </c>
      <c r="Q115" s="292">
        <v>2.0184000000000001E-2</v>
      </c>
      <c r="R115" s="292">
        <v>2.0573999999999999E-2</v>
      </c>
      <c r="S115" s="292">
        <v>2.0770593280113228E-2</v>
      </c>
      <c r="T115" s="292">
        <v>2.0969616571310908E-2</v>
      </c>
      <c r="U115" s="292">
        <v>2.2224000000000001E-2</v>
      </c>
      <c r="V115" s="292">
        <v>2.2764E-2</v>
      </c>
      <c r="W115" s="292">
        <v>2.3221942459854247E-2</v>
      </c>
      <c r="X115" s="292">
        <v>2.3691323383761589E-2</v>
      </c>
      <c r="Y115" s="292">
        <v>2.4172459944523543E-2</v>
      </c>
      <c r="Z115" s="292">
        <v>2.4665678537280068E-2</v>
      </c>
      <c r="AA115" s="292">
        <v>2.5171315052878711E-2</v>
      </c>
      <c r="AB115" s="292">
        <v>2.5689715159407732E-2</v>
      </c>
      <c r="AC115" s="292">
        <v>2.6221234592137477E-2</v>
      </c>
      <c r="AD115" s="292">
        <v>2.6766239452121979E-2</v>
      </c>
      <c r="AE115" s="292">
        <v>2.7325106513720172E-2</v>
      </c>
      <c r="AF115" s="292">
        <v>2.7898223541303765E-2</v>
      </c>
      <c r="AG115" s="292">
        <v>2.8485989615427039E-2</v>
      </c>
      <c r="AH115" s="292">
        <v>2.90888154687419E-2</v>
      </c>
      <c r="AI115" s="292">
        <v>2.970712383195017E-2</v>
      </c>
      <c r="AJ115" s="292">
        <v>3.0341349790093768E-2</v>
      </c>
      <c r="AK115" s="292">
        <v>3.0991941149492386E-2</v>
      </c>
      <c r="AL115" s="292">
        <v>3.1659358815647666E-2</v>
      </c>
      <c r="AM115" s="292">
        <v>3.2344077182442532E-2</v>
      </c>
      <c r="AN115" s="292">
        <v>3.3046584532973759E-2</v>
      </c>
      <c r="AO115" s="292">
        <v>3.3767383452366594E-2</v>
      </c>
      <c r="AP115" s="292">
        <v>3.4506991252930282E-2</v>
      </c>
      <c r="AQ115" s="292">
        <v>3.526594041202416E-2</v>
      </c>
      <c r="AR115" s="292">
        <v>3.6044779023015297E-2</v>
      </c>
      <c r="AS115" s="292">
        <v>3.6844071259719786E-2</v>
      </c>
      <c r="AT115" s="292">
        <v>3.7664397854731801E-2</v>
      </c>
      <c r="AU115" s="292">
        <v>3.8506356592056437E-2</v>
      </c>
      <c r="AV115" s="292">
        <v>3.9370562814475006E-2</v>
      </c>
      <c r="AW115" s="292">
        <v>4.0257649946084204E-2</v>
      </c>
      <c r="AX115" s="292">
        <v>4.1168270030463798E-2</v>
      </c>
      <c r="AY115" s="292">
        <v>4.2103094284941314E-2</v>
      </c>
      <c r="AZ115" s="292">
        <v>4.3062813671435753E-2</v>
      </c>
      <c r="BA115" s="292">
        <v>4.4048139484377656E-2</v>
      </c>
      <c r="BB115" s="292">
        <v>4.5059803956216733E-2</v>
      </c>
      <c r="BC115" s="292">
        <v>4.609856088104447E-2</v>
      </c>
      <c r="BD115" s="292">
        <v>4.7165186256874471E-2</v>
      </c>
      <c r="BE115" s="292">
        <v>4.8256491138325051E-2</v>
      </c>
      <c r="BF115" s="292">
        <v>4.9373046558123808E-2</v>
      </c>
      <c r="BG115" s="292">
        <v>5.0515436761514855E-2</v>
      </c>
      <c r="BH115" s="292">
        <v>5.1684259511969158E-2</v>
      </c>
      <c r="BI115" s="292">
        <v>5.2880126403968331E-2</v>
      </c>
      <c r="BJ115" s="292">
        <v>5.4103663183025646E-2</v>
      </c>
      <c r="BK115" s="292">
        <v>5.5355510073111625E-2</v>
      </c>
      <c r="BL115" s="292">
        <v>5.6636322111655597E-2</v>
      </c>
    </row>
    <row r="116" spans="1:64" x14ac:dyDescent="0.2">
      <c r="A116" s="135" t="str">
        <f t="shared" si="1"/>
        <v>Telus-Connected Car</v>
      </c>
      <c r="B116" s="142" t="s">
        <v>149</v>
      </c>
      <c r="C116" s="143" t="s">
        <v>242</v>
      </c>
      <c r="D116" s="295" t="s">
        <v>145</v>
      </c>
      <c r="E116" s="144">
        <v>7</v>
      </c>
      <c r="F116" s="292">
        <v>0</v>
      </c>
      <c r="G116" s="292">
        <v>0</v>
      </c>
      <c r="H116" s="292">
        <v>0</v>
      </c>
      <c r="I116" s="292">
        <v>0</v>
      </c>
      <c r="J116" s="292">
        <v>0</v>
      </c>
      <c r="K116" s="292">
        <v>0</v>
      </c>
      <c r="L116" s="292">
        <v>0</v>
      </c>
      <c r="M116" s="292">
        <v>0</v>
      </c>
      <c r="N116" s="292">
        <v>0</v>
      </c>
      <c r="O116" s="292">
        <v>0</v>
      </c>
      <c r="P116" s="292">
        <v>0</v>
      </c>
      <c r="Q116" s="292">
        <v>0</v>
      </c>
      <c r="R116" s="292">
        <v>0</v>
      </c>
      <c r="S116" s="292">
        <v>0</v>
      </c>
      <c r="T116" s="292">
        <v>0</v>
      </c>
      <c r="U116" s="292">
        <v>0</v>
      </c>
      <c r="V116" s="292">
        <v>0</v>
      </c>
      <c r="W116" s="292">
        <v>0</v>
      </c>
      <c r="X116" s="292">
        <v>0</v>
      </c>
      <c r="Y116" s="292">
        <v>0</v>
      </c>
      <c r="Z116" s="292">
        <v>0</v>
      </c>
      <c r="AA116" s="292">
        <v>0</v>
      </c>
      <c r="AB116" s="292">
        <v>0</v>
      </c>
      <c r="AC116" s="292">
        <v>0</v>
      </c>
      <c r="AD116" s="292">
        <v>0</v>
      </c>
      <c r="AE116" s="292">
        <v>0</v>
      </c>
      <c r="AF116" s="292">
        <v>0</v>
      </c>
      <c r="AG116" s="292">
        <v>0</v>
      </c>
      <c r="AH116" s="292">
        <v>0</v>
      </c>
      <c r="AI116" s="292">
        <v>0</v>
      </c>
      <c r="AJ116" s="292">
        <v>0</v>
      </c>
      <c r="AK116" s="292">
        <v>0</v>
      </c>
      <c r="AL116" s="292">
        <v>0</v>
      </c>
      <c r="AM116" s="292">
        <v>0</v>
      </c>
      <c r="AN116" s="292">
        <v>0</v>
      </c>
      <c r="AO116" s="292">
        <v>0</v>
      </c>
      <c r="AP116" s="292">
        <v>0</v>
      </c>
      <c r="AQ116" s="292">
        <v>0</v>
      </c>
      <c r="AR116" s="292">
        <v>0</v>
      </c>
      <c r="AS116" s="292">
        <v>0</v>
      </c>
      <c r="AT116" s="292">
        <v>0</v>
      </c>
      <c r="AU116" s="292">
        <v>0</v>
      </c>
      <c r="AV116" s="292">
        <v>0</v>
      </c>
      <c r="AW116" s="292">
        <v>0</v>
      </c>
      <c r="AX116" s="292">
        <v>0</v>
      </c>
      <c r="AY116" s="292">
        <v>0</v>
      </c>
      <c r="AZ116" s="292">
        <v>0</v>
      </c>
      <c r="BA116" s="292">
        <v>0</v>
      </c>
      <c r="BB116" s="292">
        <v>0</v>
      </c>
      <c r="BC116" s="292">
        <v>0</v>
      </c>
      <c r="BD116" s="292">
        <v>0</v>
      </c>
      <c r="BE116" s="292">
        <v>0</v>
      </c>
      <c r="BF116" s="292">
        <v>0</v>
      </c>
      <c r="BG116" s="292">
        <v>0</v>
      </c>
      <c r="BH116" s="292">
        <v>0</v>
      </c>
      <c r="BI116" s="292">
        <v>0</v>
      </c>
      <c r="BJ116" s="292">
        <v>0</v>
      </c>
      <c r="BK116" s="292">
        <v>0</v>
      </c>
      <c r="BL116" s="292">
        <v>0</v>
      </c>
    </row>
    <row r="117" spans="1:64" x14ac:dyDescent="0.2">
      <c r="A117" s="135" t="str">
        <f t="shared" si="1"/>
        <v>True Move H Universal Communication Co., Ltd.-Connected Car</v>
      </c>
      <c r="B117" s="142" t="s">
        <v>237</v>
      </c>
      <c r="C117" s="143" t="s">
        <v>242</v>
      </c>
      <c r="D117" s="145" t="s">
        <v>146</v>
      </c>
      <c r="E117" s="144">
        <v>7</v>
      </c>
      <c r="F117" s="292">
        <v>0</v>
      </c>
      <c r="G117" s="292">
        <v>0</v>
      </c>
      <c r="H117" s="292">
        <v>0</v>
      </c>
      <c r="I117" s="292">
        <v>0</v>
      </c>
      <c r="J117" s="292">
        <v>0</v>
      </c>
      <c r="K117" s="292">
        <v>0</v>
      </c>
      <c r="L117" s="292">
        <v>0</v>
      </c>
      <c r="M117" s="292">
        <v>0</v>
      </c>
      <c r="N117" s="292">
        <v>0</v>
      </c>
      <c r="O117" s="292">
        <v>0</v>
      </c>
      <c r="P117" s="292">
        <v>0</v>
      </c>
      <c r="Q117" s="292">
        <v>0</v>
      </c>
      <c r="R117" s="292">
        <v>0</v>
      </c>
      <c r="S117" s="292">
        <v>0</v>
      </c>
      <c r="T117" s="292">
        <v>0</v>
      </c>
      <c r="U117" s="292">
        <v>0</v>
      </c>
      <c r="V117" s="292">
        <v>0</v>
      </c>
      <c r="W117" s="292">
        <v>0</v>
      </c>
      <c r="X117" s="292">
        <v>0</v>
      </c>
      <c r="Y117" s="292">
        <v>0</v>
      </c>
      <c r="Z117" s="292">
        <v>0</v>
      </c>
      <c r="AA117" s="292">
        <v>0</v>
      </c>
      <c r="AB117" s="292">
        <v>0</v>
      </c>
      <c r="AC117" s="292">
        <v>0</v>
      </c>
      <c r="AD117" s="292">
        <v>0</v>
      </c>
      <c r="AE117" s="292">
        <v>0</v>
      </c>
      <c r="AF117" s="292">
        <v>0</v>
      </c>
      <c r="AG117" s="292">
        <v>0</v>
      </c>
      <c r="AH117" s="292">
        <v>0</v>
      </c>
      <c r="AI117" s="292">
        <v>0</v>
      </c>
      <c r="AJ117" s="292">
        <v>0</v>
      </c>
      <c r="AK117" s="292">
        <v>0</v>
      </c>
      <c r="AL117" s="292">
        <v>0</v>
      </c>
      <c r="AM117" s="292">
        <v>0</v>
      </c>
      <c r="AN117" s="292">
        <v>0</v>
      </c>
      <c r="AO117" s="292">
        <v>0</v>
      </c>
      <c r="AP117" s="292">
        <v>0</v>
      </c>
      <c r="AQ117" s="292">
        <v>0</v>
      </c>
      <c r="AR117" s="292">
        <v>0</v>
      </c>
      <c r="AS117" s="292">
        <v>0</v>
      </c>
      <c r="AT117" s="292">
        <v>0</v>
      </c>
      <c r="AU117" s="292">
        <v>0</v>
      </c>
      <c r="AV117" s="292">
        <v>0</v>
      </c>
      <c r="AW117" s="292">
        <v>0</v>
      </c>
      <c r="AX117" s="292">
        <v>0</v>
      </c>
      <c r="AY117" s="292">
        <v>0</v>
      </c>
      <c r="AZ117" s="292">
        <v>0</v>
      </c>
      <c r="BA117" s="292">
        <v>0</v>
      </c>
      <c r="BB117" s="292">
        <v>0</v>
      </c>
      <c r="BC117" s="292">
        <v>0</v>
      </c>
      <c r="BD117" s="292">
        <v>0</v>
      </c>
      <c r="BE117" s="292">
        <v>0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</row>
    <row r="118" spans="1:64" hidden="1" x14ac:dyDescent="0.2">
      <c r="A118" s="135" t="str">
        <f t="shared" si="1"/>
        <v>Vimpelcom-Connected Car</v>
      </c>
      <c r="B118" s="142" t="s">
        <v>238</v>
      </c>
      <c r="C118" s="143" t="s">
        <v>242</v>
      </c>
      <c r="D118" s="295" t="s">
        <v>145</v>
      </c>
      <c r="E118" s="144">
        <v>10</v>
      </c>
      <c r="F118" s="292">
        <v>7.4200000000000004E-3</v>
      </c>
      <c r="G118" s="292">
        <v>7.4960000000000001E-3</v>
      </c>
      <c r="H118" s="292">
        <v>7.62E-3</v>
      </c>
      <c r="I118" s="292">
        <v>5.1960000000000001E-3</v>
      </c>
      <c r="J118" s="292">
        <v>5.2220000000000001E-3</v>
      </c>
      <c r="K118" s="292">
        <v>5.3699999999999998E-3</v>
      </c>
      <c r="L118" s="292">
        <v>5.2430000000000003E-3</v>
      </c>
      <c r="M118" s="292">
        <v>5.0480000000000004E-3</v>
      </c>
      <c r="N118" s="292">
        <v>5.1200000000000004E-3</v>
      </c>
      <c r="O118" s="292">
        <v>5.4130000000000003E-3</v>
      </c>
      <c r="P118" s="292">
        <v>5.8960000000000002E-3</v>
      </c>
      <c r="Q118" s="292">
        <v>8.2999999999999998E-5</v>
      </c>
      <c r="R118" s="292">
        <v>0</v>
      </c>
      <c r="S118" s="292">
        <v>0</v>
      </c>
      <c r="T118" s="292">
        <v>0</v>
      </c>
      <c r="U118" s="292">
        <v>6.2329999999999998E-3</v>
      </c>
      <c r="V118" s="292">
        <v>6.254E-3</v>
      </c>
      <c r="W118" s="292">
        <v>6.4416199999999995E-3</v>
      </c>
      <c r="X118" s="292">
        <v>6.6348685999999997E-3</v>
      </c>
      <c r="Y118" s="292">
        <v>6.8339146579999999E-3</v>
      </c>
      <c r="Z118" s="292">
        <v>7.0389320977400005E-3</v>
      </c>
      <c r="AA118" s="292">
        <v>7.2501000606721997E-3</v>
      </c>
      <c r="AB118" s="292">
        <v>7.4676030624923661E-3</v>
      </c>
      <c r="AC118" s="292">
        <v>7.6916311543671371E-3</v>
      </c>
      <c r="AD118" s="292">
        <v>7.9223800889981506E-3</v>
      </c>
      <c r="AE118" s="292">
        <v>8.1600514916680966E-3</v>
      </c>
      <c r="AF118" s="292">
        <v>8.4048530364181397E-3</v>
      </c>
      <c r="AG118" s="292">
        <v>8.6569986275106831E-3</v>
      </c>
      <c r="AH118" s="292">
        <v>8.9167085863360047E-3</v>
      </c>
      <c r="AI118" s="292">
        <v>9.184209843926084E-3</v>
      </c>
      <c r="AJ118" s="292">
        <v>9.4597361392438663E-3</v>
      </c>
      <c r="AK118" s="292">
        <v>9.7435282234211822E-3</v>
      </c>
      <c r="AL118" s="292">
        <v>1.0035834070123817E-2</v>
      </c>
      <c r="AM118" s="292">
        <v>1.0336909092227531E-2</v>
      </c>
      <c r="AN118" s="292">
        <v>1.0647016364994358E-2</v>
      </c>
      <c r="AO118" s="292">
        <v>1.096642685594419E-2</v>
      </c>
      <c r="AP118" s="292">
        <v>1.1295419661622516E-2</v>
      </c>
      <c r="AQ118" s="292">
        <v>1.1634282251471192E-2</v>
      </c>
      <c r="AR118" s="292">
        <v>1.1983310719015327E-2</v>
      </c>
      <c r="AS118" s="292">
        <v>1.2342810040585787E-2</v>
      </c>
      <c r="AT118" s="292">
        <v>1.2713094341803363E-2</v>
      </c>
      <c r="AU118" s="292">
        <v>1.3094487172057462E-2</v>
      </c>
      <c r="AV118" s="292">
        <v>1.3487321787219187E-2</v>
      </c>
      <c r="AW118" s="292">
        <v>1.3891941440835762E-2</v>
      </c>
      <c r="AX118" s="292">
        <v>1.4308699684060835E-2</v>
      </c>
      <c r="AY118" s="292">
        <v>1.473796067458266E-2</v>
      </c>
      <c r="AZ118" s="292">
        <v>1.518009949482014E-2</v>
      </c>
      <c r="BA118" s="292">
        <v>1.5635502479664744E-2</v>
      </c>
      <c r="BB118" s="292">
        <v>1.6104567554054688E-2</v>
      </c>
      <c r="BC118" s="292">
        <v>1.6587704580676328E-2</v>
      </c>
      <c r="BD118" s="292">
        <v>1.7085335718096617E-2</v>
      </c>
      <c r="BE118" s="292">
        <v>1.7597895789639516E-2</v>
      </c>
      <c r="BF118" s="292">
        <v>1.8125832663328702E-2</v>
      </c>
      <c r="BG118" s="292">
        <v>1.8669607643228565E-2</v>
      </c>
      <c r="BH118" s="292">
        <v>1.9229695872525421E-2</v>
      </c>
      <c r="BI118" s="292">
        <v>1.9806586748701185E-2</v>
      </c>
      <c r="BJ118" s="292">
        <v>2.0400784351162222E-2</v>
      </c>
      <c r="BK118" s="292">
        <v>2.1012807881697088E-2</v>
      </c>
      <c r="BL118" s="292">
        <v>2.1012807881697088E-2</v>
      </c>
    </row>
    <row r="119" spans="1:64" hidden="1" x14ac:dyDescent="0.2">
      <c r="A119" s="135" t="str">
        <f t="shared" si="1"/>
        <v>Unlimit IOT Private Ltd.-Connected Car</v>
      </c>
      <c r="B119" s="146" t="s">
        <v>439</v>
      </c>
      <c r="C119" s="143" t="s">
        <v>242</v>
      </c>
      <c r="D119" s="136" t="s">
        <v>145</v>
      </c>
      <c r="E119" s="144">
        <v>13</v>
      </c>
      <c r="F119" s="292">
        <v>0</v>
      </c>
      <c r="G119" s="292">
        <v>0</v>
      </c>
      <c r="H119" s="292">
        <v>0</v>
      </c>
      <c r="I119" s="292">
        <v>0</v>
      </c>
      <c r="J119" s="292">
        <v>0</v>
      </c>
      <c r="K119" s="292">
        <v>0</v>
      </c>
      <c r="L119" s="292">
        <v>0</v>
      </c>
      <c r="M119" s="292">
        <v>0</v>
      </c>
      <c r="N119" s="292">
        <v>7.1000000000000004E-3</v>
      </c>
      <c r="O119" s="292">
        <v>4.6369999999999996E-3</v>
      </c>
      <c r="P119" s="292">
        <v>5.4260000000000003E-3</v>
      </c>
      <c r="Q119" s="292">
        <v>7.5690000000000002E-3</v>
      </c>
      <c r="R119" s="292">
        <v>6.9119999999999997E-3</v>
      </c>
      <c r="S119" s="292">
        <v>7.0502400000000002E-3</v>
      </c>
      <c r="T119" s="292">
        <v>7.1912447999999997E-3</v>
      </c>
      <c r="U119" s="292">
        <v>8.6910000000000008E-3</v>
      </c>
      <c r="V119" s="292">
        <v>9.972E-3</v>
      </c>
      <c r="W119" s="292">
        <v>1.0221299999999999E-2</v>
      </c>
      <c r="X119" s="292">
        <v>1.0476832499999998E-2</v>
      </c>
      <c r="Y119" s="292">
        <v>1.0738753312499997E-2</v>
      </c>
      <c r="Z119" s="292">
        <v>1.1007222145312497E-2</v>
      </c>
      <c r="AA119" s="292">
        <v>1.1282402698945308E-2</v>
      </c>
      <c r="AB119" s="292">
        <v>1.1564462766418942E-2</v>
      </c>
      <c r="AC119" s="292">
        <v>1.1853574335579414E-2</v>
      </c>
      <c r="AD119" s="292">
        <v>1.2149913693968898E-2</v>
      </c>
      <c r="AE119" s="292">
        <v>1.245366153631812E-2</v>
      </c>
      <c r="AF119" s="292">
        <v>1.2765003074726071E-2</v>
      </c>
      <c r="AG119" s="292">
        <v>1.3084128151594222E-2</v>
      </c>
      <c r="AH119" s="292">
        <v>1.3411231355384077E-2</v>
      </c>
      <c r="AI119" s="292">
        <v>1.3746512139268677E-2</v>
      </c>
      <c r="AJ119" s="292">
        <v>1.4090174942750392E-2</v>
      </c>
      <c r="AK119" s="292">
        <v>1.4442429316319151E-2</v>
      </c>
      <c r="AL119" s="292">
        <v>1.4803490049227128E-2</v>
      </c>
      <c r="AM119" s="292">
        <v>1.5173577300457805E-2</v>
      </c>
      <c r="AN119" s="292">
        <v>1.5552916732969249E-2</v>
      </c>
      <c r="AO119" s="292">
        <v>1.5941739651293481E-2</v>
      </c>
      <c r="AP119" s="292">
        <v>1.6340283142575813E-2</v>
      </c>
      <c r="AQ119" s="292">
        <v>1.6748790221140206E-2</v>
      </c>
      <c r="AR119" s="292">
        <v>1.7167509976668709E-2</v>
      </c>
      <c r="AS119" s="292">
        <v>1.7596697726085426E-2</v>
      </c>
      <c r="AT119" s="292">
        <v>1.803661516923756E-2</v>
      </c>
      <c r="AU119" s="292">
        <v>1.8487530548468498E-2</v>
      </c>
      <c r="AV119" s="292">
        <v>1.8949718812180209E-2</v>
      </c>
      <c r="AW119" s="292">
        <v>1.9423461782484712E-2</v>
      </c>
      <c r="AX119" s="292">
        <v>1.9909048327046829E-2</v>
      </c>
      <c r="AY119" s="292">
        <v>2.0406774535222997E-2</v>
      </c>
      <c r="AZ119" s="292">
        <v>2.091694389860357E-2</v>
      </c>
      <c r="BA119" s="292">
        <v>2.143986749606866E-2</v>
      </c>
      <c r="BB119" s="292">
        <v>2.1975864183470376E-2</v>
      </c>
      <c r="BC119" s="292">
        <v>2.2525260788057132E-2</v>
      </c>
      <c r="BD119" s="292">
        <v>2.3088392307758557E-2</v>
      </c>
      <c r="BE119" s="292">
        <v>2.366560211545252E-2</v>
      </c>
      <c r="BF119" s="292">
        <v>2.4257242168338831E-2</v>
      </c>
      <c r="BG119" s="292">
        <v>2.4863673222547299E-2</v>
      </c>
      <c r="BH119" s="292">
        <v>2.5485265053110981E-2</v>
      </c>
      <c r="BI119" s="292">
        <v>2.6122396679438754E-2</v>
      </c>
      <c r="BJ119" s="292">
        <v>2.6775456596424722E-2</v>
      </c>
      <c r="BK119" s="292">
        <v>2.7444843011335339E-2</v>
      </c>
      <c r="BL119" s="292">
        <v>2.813096408661872E-2</v>
      </c>
    </row>
    <row r="120" spans="1:64" hidden="1" x14ac:dyDescent="0.2">
      <c r="A120" s="135" t="str">
        <f t="shared" si="1"/>
        <v>KaR-Tel LLP-Connected Car</v>
      </c>
      <c r="B120" s="146" t="s">
        <v>440</v>
      </c>
      <c r="C120" s="143" t="s">
        <v>242</v>
      </c>
      <c r="D120" s="136" t="s">
        <v>145</v>
      </c>
      <c r="E120" s="144">
        <v>3</v>
      </c>
      <c r="F120" s="292">
        <v>0</v>
      </c>
      <c r="G120" s="292">
        <v>0</v>
      </c>
      <c r="H120" s="292">
        <v>0</v>
      </c>
      <c r="I120" s="292">
        <v>0</v>
      </c>
      <c r="J120" s="292">
        <v>0</v>
      </c>
      <c r="K120" s="292">
        <v>0</v>
      </c>
      <c r="L120" s="292">
        <v>0</v>
      </c>
      <c r="M120" s="292">
        <v>0</v>
      </c>
      <c r="N120" s="292">
        <v>0</v>
      </c>
      <c r="O120" s="292">
        <v>0</v>
      </c>
      <c r="P120" s="292">
        <v>0</v>
      </c>
      <c r="Q120" s="292">
        <v>0</v>
      </c>
      <c r="R120" s="292">
        <v>0</v>
      </c>
      <c r="S120" s="292">
        <v>0</v>
      </c>
      <c r="T120" s="292">
        <v>0</v>
      </c>
      <c r="U120" s="292">
        <v>0</v>
      </c>
      <c r="V120" s="292">
        <v>0</v>
      </c>
      <c r="W120" s="292">
        <v>0</v>
      </c>
      <c r="X120" s="292">
        <v>0</v>
      </c>
      <c r="Y120" s="292">
        <v>0</v>
      </c>
      <c r="Z120" s="292">
        <v>0</v>
      </c>
      <c r="AA120" s="292">
        <v>0</v>
      </c>
      <c r="AB120" s="292">
        <v>0</v>
      </c>
      <c r="AC120" s="292">
        <v>0</v>
      </c>
      <c r="AD120" s="292">
        <v>0</v>
      </c>
      <c r="AE120" s="292">
        <v>0</v>
      </c>
      <c r="AF120" s="292">
        <v>0</v>
      </c>
      <c r="AG120" s="292">
        <v>0</v>
      </c>
      <c r="AH120" s="292">
        <v>0</v>
      </c>
      <c r="AI120" s="292">
        <v>0</v>
      </c>
      <c r="AJ120" s="292">
        <v>0</v>
      </c>
      <c r="AK120" s="292">
        <v>0</v>
      </c>
      <c r="AL120" s="292">
        <v>0</v>
      </c>
      <c r="AM120" s="292">
        <v>0</v>
      </c>
      <c r="AN120" s="292">
        <v>0</v>
      </c>
      <c r="AO120" s="292">
        <v>0</v>
      </c>
      <c r="AP120" s="292">
        <v>0</v>
      </c>
      <c r="AQ120" s="292">
        <v>0</v>
      </c>
      <c r="AR120" s="292">
        <v>0</v>
      </c>
      <c r="AS120" s="292">
        <v>0</v>
      </c>
      <c r="AT120" s="292">
        <v>0</v>
      </c>
      <c r="AU120" s="292">
        <v>0</v>
      </c>
      <c r="AV120" s="292">
        <v>0</v>
      </c>
      <c r="AW120" s="292">
        <v>0</v>
      </c>
      <c r="AX120" s="292">
        <v>0</v>
      </c>
      <c r="AY120" s="292">
        <v>0</v>
      </c>
      <c r="AZ120" s="292">
        <v>0</v>
      </c>
      <c r="BA120" s="292">
        <v>0</v>
      </c>
      <c r="BB120" s="292">
        <v>0</v>
      </c>
      <c r="BC120" s="292">
        <v>0</v>
      </c>
      <c r="BD120" s="292">
        <v>0</v>
      </c>
      <c r="BE120" s="292">
        <v>0</v>
      </c>
      <c r="BF120" s="292">
        <v>0</v>
      </c>
      <c r="BG120" s="292">
        <v>0</v>
      </c>
      <c r="BH120" s="292">
        <v>0</v>
      </c>
      <c r="BI120" s="292">
        <v>0</v>
      </c>
      <c r="BJ120" s="292">
        <v>0</v>
      </c>
      <c r="BK120" s="292">
        <v>0</v>
      </c>
      <c r="BL120" s="292">
        <v>0</v>
      </c>
    </row>
    <row r="121" spans="1:64" hidden="1" x14ac:dyDescent="0.2">
      <c r="A121" s="135" t="str">
        <f t="shared" si="1"/>
        <v>Wind Tre S.P.A.-Connected Car</v>
      </c>
      <c r="B121" s="146" t="s">
        <v>441</v>
      </c>
      <c r="C121" s="143" t="s">
        <v>242</v>
      </c>
      <c r="D121" s="136" t="s">
        <v>145</v>
      </c>
      <c r="E121" s="144">
        <v>3</v>
      </c>
      <c r="F121" s="292">
        <v>0</v>
      </c>
      <c r="G121" s="292">
        <v>0</v>
      </c>
      <c r="H121" s="292">
        <v>0</v>
      </c>
      <c r="I121" s="292">
        <v>0</v>
      </c>
      <c r="J121" s="292">
        <v>0</v>
      </c>
      <c r="K121" s="292">
        <v>0</v>
      </c>
      <c r="L121" s="292">
        <v>0</v>
      </c>
      <c r="M121" s="292">
        <v>0</v>
      </c>
      <c r="N121" s="292">
        <v>0</v>
      </c>
      <c r="O121" s="292">
        <v>0</v>
      </c>
      <c r="P121" s="292">
        <v>0</v>
      </c>
      <c r="Q121" s="292">
        <v>0</v>
      </c>
      <c r="R121" s="292">
        <v>0</v>
      </c>
      <c r="S121" s="292">
        <v>0</v>
      </c>
      <c r="T121" s="292">
        <v>0</v>
      </c>
      <c r="U121" s="292">
        <v>0</v>
      </c>
      <c r="V121" s="292">
        <v>0</v>
      </c>
      <c r="W121" s="292">
        <v>0</v>
      </c>
      <c r="X121" s="292">
        <v>0</v>
      </c>
      <c r="Y121" s="292">
        <v>0</v>
      </c>
      <c r="Z121" s="292">
        <v>0</v>
      </c>
      <c r="AA121" s="292">
        <v>0</v>
      </c>
      <c r="AB121" s="292">
        <v>0</v>
      </c>
      <c r="AC121" s="292">
        <v>0</v>
      </c>
      <c r="AD121" s="292">
        <v>0</v>
      </c>
      <c r="AE121" s="292">
        <v>0</v>
      </c>
      <c r="AF121" s="292">
        <v>0</v>
      </c>
      <c r="AG121" s="292">
        <v>0</v>
      </c>
      <c r="AH121" s="292">
        <v>0</v>
      </c>
      <c r="AI121" s="292">
        <v>0</v>
      </c>
      <c r="AJ121" s="292">
        <v>0</v>
      </c>
      <c r="AK121" s="292">
        <v>0</v>
      </c>
      <c r="AL121" s="292">
        <v>0</v>
      </c>
      <c r="AM121" s="292">
        <v>0</v>
      </c>
      <c r="AN121" s="292">
        <v>0</v>
      </c>
      <c r="AO121" s="292">
        <v>0</v>
      </c>
      <c r="AP121" s="292">
        <v>0</v>
      </c>
      <c r="AQ121" s="292">
        <v>0</v>
      </c>
      <c r="AR121" s="292">
        <v>0</v>
      </c>
      <c r="AS121" s="292">
        <v>0</v>
      </c>
      <c r="AT121" s="292">
        <v>0</v>
      </c>
      <c r="AU121" s="292">
        <v>0</v>
      </c>
      <c r="AV121" s="292">
        <v>0</v>
      </c>
      <c r="AW121" s="292">
        <v>0</v>
      </c>
      <c r="AX121" s="292">
        <v>0</v>
      </c>
      <c r="AY121" s="292">
        <v>0</v>
      </c>
      <c r="AZ121" s="292">
        <v>0</v>
      </c>
      <c r="BA121" s="292">
        <v>0</v>
      </c>
      <c r="BB121" s="292">
        <v>0</v>
      </c>
      <c r="BC121" s="292">
        <v>0</v>
      </c>
      <c r="BD121" s="292">
        <v>0</v>
      </c>
      <c r="BE121" s="292">
        <v>0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</row>
    <row r="122" spans="1:64" x14ac:dyDescent="0.2">
      <c r="A122" s="135" t="str">
        <f t="shared" si="1"/>
        <v>AT&amp;T Mexico-Connected Car</v>
      </c>
      <c r="B122" s="146" t="s">
        <v>450</v>
      </c>
      <c r="C122" s="143" t="s">
        <v>242</v>
      </c>
      <c r="D122" s="136" t="s">
        <v>145</v>
      </c>
      <c r="E122" s="144">
        <v>7</v>
      </c>
      <c r="F122" s="292">
        <v>0</v>
      </c>
      <c r="G122" s="292">
        <v>0</v>
      </c>
      <c r="H122" s="292">
        <v>0</v>
      </c>
      <c r="I122" s="292">
        <v>0</v>
      </c>
      <c r="J122" s="292">
        <v>0</v>
      </c>
      <c r="K122" s="292">
        <v>0</v>
      </c>
      <c r="L122" s="292">
        <v>0</v>
      </c>
      <c r="M122" s="292">
        <v>0</v>
      </c>
      <c r="N122" s="292">
        <v>0</v>
      </c>
      <c r="O122" s="292">
        <v>0</v>
      </c>
      <c r="P122" s="292">
        <v>0</v>
      </c>
      <c r="Q122" s="292">
        <v>0</v>
      </c>
      <c r="R122" s="292">
        <v>0</v>
      </c>
      <c r="S122" s="292">
        <v>0</v>
      </c>
      <c r="T122" s="292">
        <v>0</v>
      </c>
      <c r="U122" s="292">
        <v>0</v>
      </c>
      <c r="V122" s="292">
        <v>0</v>
      </c>
      <c r="W122" s="292">
        <v>0</v>
      </c>
      <c r="X122" s="292">
        <v>0</v>
      </c>
      <c r="Y122" s="292">
        <v>0</v>
      </c>
      <c r="Z122" s="292">
        <v>0</v>
      </c>
      <c r="AA122" s="292">
        <v>0</v>
      </c>
      <c r="AB122" s="292">
        <v>0</v>
      </c>
      <c r="AC122" s="292">
        <v>0</v>
      </c>
      <c r="AD122" s="292">
        <v>0</v>
      </c>
      <c r="AE122" s="292">
        <v>0</v>
      </c>
      <c r="AF122" s="292">
        <v>0</v>
      </c>
      <c r="AG122" s="292">
        <v>0</v>
      </c>
      <c r="AH122" s="292">
        <v>0</v>
      </c>
      <c r="AI122" s="292">
        <v>0</v>
      </c>
      <c r="AJ122" s="292">
        <v>0</v>
      </c>
      <c r="AK122" s="292">
        <v>0</v>
      </c>
      <c r="AL122" s="292">
        <v>0</v>
      </c>
      <c r="AM122" s="292">
        <v>0</v>
      </c>
      <c r="AN122" s="292">
        <v>0</v>
      </c>
      <c r="AO122" s="292">
        <v>0</v>
      </c>
      <c r="AP122" s="292">
        <v>0</v>
      </c>
      <c r="AQ122" s="292">
        <v>0</v>
      </c>
      <c r="AR122" s="292">
        <v>0</v>
      </c>
      <c r="AS122" s="292">
        <v>0</v>
      </c>
      <c r="AT122" s="292">
        <v>0</v>
      </c>
      <c r="AU122" s="292">
        <v>0</v>
      </c>
      <c r="AV122" s="292">
        <v>0</v>
      </c>
      <c r="AW122" s="292">
        <v>0</v>
      </c>
      <c r="AX122" s="292">
        <v>0</v>
      </c>
      <c r="AY122" s="292">
        <v>0</v>
      </c>
      <c r="AZ122" s="292">
        <v>0</v>
      </c>
      <c r="BA122" s="292">
        <v>0</v>
      </c>
      <c r="BB122" s="292">
        <v>0</v>
      </c>
      <c r="BC122" s="292">
        <v>0</v>
      </c>
      <c r="BD122" s="292">
        <v>0</v>
      </c>
      <c r="BE122" s="292">
        <v>0</v>
      </c>
      <c r="BF122" s="292">
        <v>0</v>
      </c>
      <c r="BG122" s="292">
        <v>0</v>
      </c>
      <c r="BH122" s="292">
        <v>0</v>
      </c>
      <c r="BI122" s="292">
        <v>0</v>
      </c>
      <c r="BJ122" s="292">
        <v>0</v>
      </c>
      <c r="BK122" s="292">
        <v>0</v>
      </c>
      <c r="BL122" s="292">
        <v>0</v>
      </c>
    </row>
    <row r="123" spans="1:64" hidden="1" x14ac:dyDescent="0.2">
      <c r="A123" s="135" t="str">
        <f t="shared" si="1"/>
        <v>TBD SP-Connected Car</v>
      </c>
      <c r="B123" s="146" t="s">
        <v>292</v>
      </c>
      <c r="C123" s="143" t="s">
        <v>242</v>
      </c>
      <c r="D123" s="136"/>
      <c r="E123" s="144"/>
      <c r="F123" s="292">
        <v>0</v>
      </c>
      <c r="G123" s="292">
        <v>0</v>
      </c>
      <c r="H123" s="292">
        <v>0</v>
      </c>
      <c r="I123" s="292">
        <v>0</v>
      </c>
      <c r="J123" s="292">
        <v>0</v>
      </c>
      <c r="K123" s="292">
        <v>0</v>
      </c>
      <c r="L123" s="292">
        <v>0</v>
      </c>
      <c r="M123" s="292">
        <v>0</v>
      </c>
      <c r="N123" s="292">
        <v>0</v>
      </c>
      <c r="O123" s="292">
        <v>0</v>
      </c>
      <c r="P123" s="292">
        <v>0</v>
      </c>
      <c r="Q123" s="292">
        <v>0</v>
      </c>
      <c r="R123" s="292">
        <v>0</v>
      </c>
      <c r="S123" s="292">
        <v>0</v>
      </c>
      <c r="T123" s="292">
        <v>0</v>
      </c>
      <c r="U123" s="292">
        <v>0</v>
      </c>
      <c r="V123" s="292">
        <v>0</v>
      </c>
      <c r="W123" s="292">
        <v>0</v>
      </c>
      <c r="X123" s="292">
        <v>0</v>
      </c>
      <c r="Y123" s="292">
        <v>0</v>
      </c>
      <c r="Z123" s="292">
        <v>0</v>
      </c>
      <c r="AA123" s="292">
        <v>0</v>
      </c>
      <c r="AB123" s="292">
        <v>0</v>
      </c>
      <c r="AC123" s="292">
        <v>0</v>
      </c>
      <c r="AD123" s="292">
        <v>0</v>
      </c>
      <c r="AE123" s="292">
        <v>0</v>
      </c>
      <c r="AF123" s="292">
        <v>0</v>
      </c>
      <c r="AG123" s="292">
        <v>0</v>
      </c>
      <c r="AH123" s="292">
        <v>0</v>
      </c>
      <c r="AI123" s="292">
        <v>0</v>
      </c>
      <c r="AJ123" s="292">
        <v>0</v>
      </c>
      <c r="AK123" s="292">
        <v>0</v>
      </c>
      <c r="AL123" s="292">
        <v>0</v>
      </c>
      <c r="AM123" s="292">
        <v>0</v>
      </c>
      <c r="AN123" s="292">
        <v>0</v>
      </c>
      <c r="AO123" s="292">
        <v>0</v>
      </c>
      <c r="AP123" s="292">
        <v>0</v>
      </c>
      <c r="AQ123" s="292">
        <v>0</v>
      </c>
      <c r="AR123" s="292">
        <v>0</v>
      </c>
      <c r="AS123" s="292">
        <v>0</v>
      </c>
      <c r="AT123" s="292">
        <v>0</v>
      </c>
      <c r="AU123" s="292">
        <v>0</v>
      </c>
      <c r="AV123" s="292">
        <v>0</v>
      </c>
      <c r="AW123" s="292">
        <v>0</v>
      </c>
      <c r="AX123" s="292">
        <v>0</v>
      </c>
      <c r="AY123" s="292">
        <v>0</v>
      </c>
      <c r="AZ123" s="292">
        <v>0</v>
      </c>
      <c r="BA123" s="292">
        <v>0</v>
      </c>
      <c r="BB123" s="292">
        <v>0</v>
      </c>
      <c r="BC123" s="292">
        <v>0</v>
      </c>
      <c r="BD123" s="292">
        <v>0</v>
      </c>
      <c r="BE123" s="292">
        <v>0</v>
      </c>
      <c r="BF123" s="292">
        <v>0</v>
      </c>
      <c r="BG123" s="292">
        <v>0</v>
      </c>
      <c r="BH123" s="292">
        <v>0</v>
      </c>
      <c r="BI123" s="292">
        <v>0</v>
      </c>
      <c r="BJ123" s="292">
        <v>0</v>
      </c>
      <c r="BK123" s="292">
        <v>0</v>
      </c>
      <c r="BL123" s="292">
        <v>0</v>
      </c>
    </row>
    <row r="124" spans="1:64" hidden="1" x14ac:dyDescent="0.2">
      <c r="A124" s="135" t="str">
        <f t="shared" si="1"/>
        <v>TBD SP-Connected Car</v>
      </c>
      <c r="B124" s="146" t="s">
        <v>292</v>
      </c>
      <c r="C124" s="143" t="s">
        <v>242</v>
      </c>
      <c r="D124" s="136"/>
      <c r="E124" s="144"/>
      <c r="F124" s="292">
        <v>0</v>
      </c>
      <c r="G124" s="292">
        <v>0</v>
      </c>
      <c r="H124" s="292">
        <v>0</v>
      </c>
      <c r="I124" s="292">
        <v>0</v>
      </c>
      <c r="J124" s="292">
        <v>0</v>
      </c>
      <c r="K124" s="292">
        <v>0</v>
      </c>
      <c r="L124" s="292">
        <v>0</v>
      </c>
      <c r="M124" s="292">
        <v>0</v>
      </c>
      <c r="N124" s="292">
        <v>0</v>
      </c>
      <c r="O124" s="292">
        <v>0</v>
      </c>
      <c r="P124" s="292">
        <v>0</v>
      </c>
      <c r="Q124" s="292">
        <v>0</v>
      </c>
      <c r="R124" s="292">
        <v>0</v>
      </c>
      <c r="S124" s="292">
        <v>0</v>
      </c>
      <c r="T124" s="292">
        <v>0</v>
      </c>
      <c r="U124" s="292">
        <v>0</v>
      </c>
      <c r="V124" s="292">
        <v>0</v>
      </c>
      <c r="W124" s="292">
        <v>0</v>
      </c>
      <c r="X124" s="292">
        <v>0</v>
      </c>
      <c r="Y124" s="292">
        <v>0</v>
      </c>
      <c r="Z124" s="292">
        <v>0</v>
      </c>
      <c r="AA124" s="292">
        <v>0</v>
      </c>
      <c r="AB124" s="292">
        <v>0</v>
      </c>
      <c r="AC124" s="292">
        <v>0</v>
      </c>
      <c r="AD124" s="292">
        <v>0</v>
      </c>
      <c r="AE124" s="292">
        <v>0</v>
      </c>
      <c r="AF124" s="292">
        <v>0</v>
      </c>
      <c r="AG124" s="292">
        <v>0</v>
      </c>
      <c r="AH124" s="292">
        <v>0</v>
      </c>
      <c r="AI124" s="292">
        <v>0</v>
      </c>
      <c r="AJ124" s="292">
        <v>0</v>
      </c>
      <c r="AK124" s="292">
        <v>0</v>
      </c>
      <c r="AL124" s="292">
        <v>0</v>
      </c>
      <c r="AM124" s="292">
        <v>0</v>
      </c>
      <c r="AN124" s="292">
        <v>0</v>
      </c>
      <c r="AO124" s="292">
        <v>0</v>
      </c>
      <c r="AP124" s="292">
        <v>0</v>
      </c>
      <c r="AQ124" s="292">
        <v>0</v>
      </c>
      <c r="AR124" s="292">
        <v>0</v>
      </c>
      <c r="AS124" s="292">
        <v>0</v>
      </c>
      <c r="AT124" s="292">
        <v>0</v>
      </c>
      <c r="AU124" s="292">
        <v>0</v>
      </c>
      <c r="AV124" s="292">
        <v>0</v>
      </c>
      <c r="AW124" s="292">
        <v>0</v>
      </c>
      <c r="AX124" s="292">
        <v>0</v>
      </c>
      <c r="AY124" s="292">
        <v>0</v>
      </c>
      <c r="AZ124" s="292">
        <v>0</v>
      </c>
      <c r="BA124" s="292">
        <v>0</v>
      </c>
      <c r="BB124" s="292">
        <v>0</v>
      </c>
      <c r="BC124" s="292">
        <v>0</v>
      </c>
      <c r="BD124" s="292">
        <v>0</v>
      </c>
      <c r="BE124" s="292">
        <v>0</v>
      </c>
      <c r="BF124" s="292">
        <v>0</v>
      </c>
      <c r="BG124" s="292">
        <v>0</v>
      </c>
      <c r="BH124" s="292">
        <v>0</v>
      </c>
      <c r="BI124" s="292">
        <v>0</v>
      </c>
      <c r="BJ124" s="292">
        <v>0</v>
      </c>
      <c r="BK124" s="292">
        <v>0</v>
      </c>
      <c r="BL124" s="292">
        <v>0</v>
      </c>
    </row>
    <row r="125" spans="1:64" hidden="1" x14ac:dyDescent="0.2">
      <c r="A125" s="135" t="str">
        <f t="shared" si="1"/>
        <v>TBD SP-Connected Car</v>
      </c>
      <c r="B125" s="146" t="s">
        <v>292</v>
      </c>
      <c r="C125" s="143" t="s">
        <v>242</v>
      </c>
      <c r="D125" s="136"/>
      <c r="E125" s="144"/>
      <c r="F125" s="292">
        <v>0</v>
      </c>
      <c r="G125" s="292">
        <v>0</v>
      </c>
      <c r="H125" s="292">
        <v>0</v>
      </c>
      <c r="I125" s="292">
        <v>0</v>
      </c>
      <c r="J125" s="292">
        <v>0</v>
      </c>
      <c r="K125" s="292">
        <v>0</v>
      </c>
      <c r="L125" s="292">
        <v>0</v>
      </c>
      <c r="M125" s="292">
        <v>0</v>
      </c>
      <c r="N125" s="292">
        <v>0</v>
      </c>
      <c r="O125" s="292">
        <v>0</v>
      </c>
      <c r="P125" s="292">
        <v>0</v>
      </c>
      <c r="Q125" s="292">
        <v>0</v>
      </c>
      <c r="R125" s="292">
        <v>0</v>
      </c>
      <c r="S125" s="292">
        <v>0</v>
      </c>
      <c r="T125" s="292">
        <v>0</v>
      </c>
      <c r="U125" s="292">
        <v>0</v>
      </c>
      <c r="V125" s="292">
        <v>0</v>
      </c>
      <c r="W125" s="292">
        <v>0</v>
      </c>
      <c r="X125" s="292">
        <v>0</v>
      </c>
      <c r="Y125" s="292">
        <v>0</v>
      </c>
      <c r="Z125" s="292">
        <v>0</v>
      </c>
      <c r="AA125" s="292">
        <v>0</v>
      </c>
      <c r="AB125" s="292">
        <v>0</v>
      </c>
      <c r="AC125" s="292">
        <v>0</v>
      </c>
      <c r="AD125" s="292">
        <v>0</v>
      </c>
      <c r="AE125" s="292">
        <v>0</v>
      </c>
      <c r="AF125" s="292">
        <v>0</v>
      </c>
      <c r="AG125" s="292">
        <v>0</v>
      </c>
      <c r="AH125" s="292">
        <v>0</v>
      </c>
      <c r="AI125" s="292">
        <v>0</v>
      </c>
      <c r="AJ125" s="292">
        <v>0</v>
      </c>
      <c r="AK125" s="292">
        <v>0</v>
      </c>
      <c r="AL125" s="292">
        <v>0</v>
      </c>
      <c r="AM125" s="292">
        <v>0</v>
      </c>
      <c r="AN125" s="292">
        <v>0</v>
      </c>
      <c r="AO125" s="292">
        <v>0</v>
      </c>
      <c r="AP125" s="292">
        <v>0</v>
      </c>
      <c r="AQ125" s="292">
        <v>0</v>
      </c>
      <c r="AR125" s="292">
        <v>0</v>
      </c>
      <c r="AS125" s="292">
        <v>0</v>
      </c>
      <c r="AT125" s="292">
        <v>0</v>
      </c>
      <c r="AU125" s="292">
        <v>0</v>
      </c>
      <c r="AV125" s="292">
        <v>0</v>
      </c>
      <c r="AW125" s="292">
        <v>0</v>
      </c>
      <c r="AX125" s="292">
        <v>0</v>
      </c>
      <c r="AY125" s="292">
        <v>0</v>
      </c>
      <c r="AZ125" s="292">
        <v>0</v>
      </c>
      <c r="BA125" s="292">
        <v>0</v>
      </c>
      <c r="BB125" s="292">
        <v>0</v>
      </c>
      <c r="BC125" s="292">
        <v>0</v>
      </c>
      <c r="BD125" s="292">
        <v>0</v>
      </c>
      <c r="BE125" s="292">
        <v>0</v>
      </c>
      <c r="BF125" s="292">
        <v>0</v>
      </c>
      <c r="BG125" s="292">
        <v>0</v>
      </c>
      <c r="BH125" s="292">
        <v>0</v>
      </c>
      <c r="BI125" s="292">
        <v>0</v>
      </c>
      <c r="BJ125" s="292">
        <v>0</v>
      </c>
      <c r="BK125" s="292">
        <v>0</v>
      </c>
      <c r="BL125" s="292">
        <v>0</v>
      </c>
    </row>
    <row r="126" spans="1:64" hidden="1" x14ac:dyDescent="0.2">
      <c r="A126" s="135" t="str">
        <f t="shared" si="1"/>
        <v>TBD SP-Connected Car</v>
      </c>
      <c r="B126" s="146" t="s">
        <v>292</v>
      </c>
      <c r="C126" s="143" t="s">
        <v>242</v>
      </c>
      <c r="D126" s="136"/>
      <c r="E126" s="144"/>
      <c r="F126" s="292">
        <v>0</v>
      </c>
      <c r="G126" s="292">
        <v>0</v>
      </c>
      <c r="H126" s="292">
        <v>0</v>
      </c>
      <c r="I126" s="292">
        <v>0</v>
      </c>
      <c r="J126" s="292">
        <v>0</v>
      </c>
      <c r="K126" s="292">
        <v>0</v>
      </c>
      <c r="L126" s="292">
        <v>0</v>
      </c>
      <c r="M126" s="292">
        <v>0</v>
      </c>
      <c r="N126" s="292">
        <v>0</v>
      </c>
      <c r="O126" s="292">
        <v>0</v>
      </c>
      <c r="P126" s="292">
        <v>0</v>
      </c>
      <c r="Q126" s="292">
        <v>0</v>
      </c>
      <c r="R126" s="292">
        <v>0</v>
      </c>
      <c r="S126" s="292">
        <v>0</v>
      </c>
      <c r="T126" s="292">
        <v>0</v>
      </c>
      <c r="U126" s="292">
        <v>0</v>
      </c>
      <c r="V126" s="292">
        <v>0</v>
      </c>
      <c r="W126" s="292">
        <v>0</v>
      </c>
      <c r="X126" s="292">
        <v>0</v>
      </c>
      <c r="Y126" s="292">
        <v>0</v>
      </c>
      <c r="Z126" s="292">
        <v>0</v>
      </c>
      <c r="AA126" s="292">
        <v>0</v>
      </c>
      <c r="AB126" s="292">
        <v>0</v>
      </c>
      <c r="AC126" s="292">
        <v>0</v>
      </c>
      <c r="AD126" s="292">
        <v>0</v>
      </c>
      <c r="AE126" s="292">
        <v>0</v>
      </c>
      <c r="AF126" s="292">
        <v>0</v>
      </c>
      <c r="AG126" s="292">
        <v>0</v>
      </c>
      <c r="AH126" s="292">
        <v>0</v>
      </c>
      <c r="AI126" s="292">
        <v>0</v>
      </c>
      <c r="AJ126" s="292">
        <v>0</v>
      </c>
      <c r="AK126" s="292">
        <v>0</v>
      </c>
      <c r="AL126" s="292">
        <v>0</v>
      </c>
      <c r="AM126" s="292">
        <v>0</v>
      </c>
      <c r="AN126" s="292">
        <v>0</v>
      </c>
      <c r="AO126" s="292">
        <v>0</v>
      </c>
      <c r="AP126" s="292">
        <v>0</v>
      </c>
      <c r="AQ126" s="292">
        <v>0</v>
      </c>
      <c r="AR126" s="292">
        <v>0</v>
      </c>
      <c r="AS126" s="292">
        <v>0</v>
      </c>
      <c r="AT126" s="292">
        <v>0</v>
      </c>
      <c r="AU126" s="292">
        <v>0</v>
      </c>
      <c r="AV126" s="292">
        <v>0</v>
      </c>
      <c r="AW126" s="292">
        <v>0</v>
      </c>
      <c r="AX126" s="292">
        <v>0</v>
      </c>
      <c r="AY126" s="292">
        <v>0</v>
      </c>
      <c r="AZ126" s="292">
        <v>0</v>
      </c>
      <c r="BA126" s="292">
        <v>0</v>
      </c>
      <c r="BB126" s="292">
        <v>0</v>
      </c>
      <c r="BC126" s="292">
        <v>0</v>
      </c>
      <c r="BD126" s="292">
        <v>0</v>
      </c>
      <c r="BE126" s="292">
        <v>0</v>
      </c>
      <c r="BF126" s="292">
        <v>0</v>
      </c>
      <c r="BG126" s="292">
        <v>0</v>
      </c>
      <c r="BH126" s="292">
        <v>0</v>
      </c>
      <c r="BI126" s="292">
        <v>0</v>
      </c>
      <c r="BJ126" s="292">
        <v>0</v>
      </c>
      <c r="BK126" s="292">
        <v>0</v>
      </c>
      <c r="BL126" s="292">
        <v>0</v>
      </c>
    </row>
    <row r="127" spans="1:64" hidden="1" x14ac:dyDescent="0.2">
      <c r="A127" s="135" t="str">
        <f t="shared" si="1"/>
        <v>TBD SP-Connected Car</v>
      </c>
      <c r="B127" s="146" t="s">
        <v>292</v>
      </c>
      <c r="C127" s="143" t="s">
        <v>242</v>
      </c>
      <c r="D127" s="136"/>
      <c r="E127" s="144"/>
      <c r="F127" s="292">
        <v>0</v>
      </c>
      <c r="G127" s="292">
        <v>0</v>
      </c>
      <c r="H127" s="292">
        <v>0</v>
      </c>
      <c r="I127" s="292">
        <v>0</v>
      </c>
      <c r="J127" s="292">
        <v>0</v>
      </c>
      <c r="K127" s="292">
        <v>0</v>
      </c>
      <c r="L127" s="292">
        <v>0</v>
      </c>
      <c r="M127" s="292">
        <v>0</v>
      </c>
      <c r="N127" s="292">
        <v>0</v>
      </c>
      <c r="O127" s="292">
        <v>0</v>
      </c>
      <c r="P127" s="292">
        <v>0</v>
      </c>
      <c r="Q127" s="292">
        <v>0</v>
      </c>
      <c r="R127" s="292">
        <v>0</v>
      </c>
      <c r="S127" s="292">
        <v>0</v>
      </c>
      <c r="T127" s="292">
        <v>0</v>
      </c>
      <c r="U127" s="292">
        <v>0</v>
      </c>
      <c r="V127" s="292">
        <v>0</v>
      </c>
      <c r="W127" s="292">
        <v>0</v>
      </c>
      <c r="X127" s="292">
        <v>0</v>
      </c>
      <c r="Y127" s="292">
        <v>0</v>
      </c>
      <c r="Z127" s="292">
        <v>0</v>
      </c>
      <c r="AA127" s="292">
        <v>0</v>
      </c>
      <c r="AB127" s="292">
        <v>0</v>
      </c>
      <c r="AC127" s="292">
        <v>0</v>
      </c>
      <c r="AD127" s="292">
        <v>0</v>
      </c>
      <c r="AE127" s="292">
        <v>0</v>
      </c>
      <c r="AF127" s="292">
        <v>0</v>
      </c>
      <c r="AG127" s="292">
        <v>0</v>
      </c>
      <c r="AH127" s="292">
        <v>0</v>
      </c>
      <c r="AI127" s="292">
        <v>0</v>
      </c>
      <c r="AJ127" s="292">
        <v>0</v>
      </c>
      <c r="AK127" s="292">
        <v>0</v>
      </c>
      <c r="AL127" s="292">
        <v>0</v>
      </c>
      <c r="AM127" s="292">
        <v>0</v>
      </c>
      <c r="AN127" s="292">
        <v>0</v>
      </c>
      <c r="AO127" s="292">
        <v>0</v>
      </c>
      <c r="AP127" s="292">
        <v>0</v>
      </c>
      <c r="AQ127" s="292">
        <v>0</v>
      </c>
      <c r="AR127" s="292">
        <v>0</v>
      </c>
      <c r="AS127" s="292">
        <v>0</v>
      </c>
      <c r="AT127" s="292">
        <v>0</v>
      </c>
      <c r="AU127" s="292">
        <v>0</v>
      </c>
      <c r="AV127" s="292">
        <v>0</v>
      </c>
      <c r="AW127" s="292">
        <v>0</v>
      </c>
      <c r="AX127" s="292">
        <v>0</v>
      </c>
      <c r="AY127" s="292">
        <v>0</v>
      </c>
      <c r="AZ127" s="292">
        <v>0</v>
      </c>
      <c r="BA127" s="292">
        <v>0</v>
      </c>
      <c r="BB127" s="292">
        <v>0</v>
      </c>
      <c r="BC127" s="292">
        <v>0</v>
      </c>
      <c r="BD127" s="292">
        <v>0</v>
      </c>
      <c r="BE127" s="292">
        <v>0</v>
      </c>
      <c r="BF127" s="292">
        <v>0</v>
      </c>
      <c r="BG127" s="292">
        <v>0</v>
      </c>
      <c r="BH127" s="292">
        <v>0</v>
      </c>
      <c r="BI127" s="292">
        <v>0</v>
      </c>
      <c r="BJ127" s="292">
        <v>0</v>
      </c>
      <c r="BK127" s="292">
        <v>0</v>
      </c>
      <c r="BL127" s="292">
        <v>0</v>
      </c>
    </row>
    <row r="128" spans="1:64" hidden="1" x14ac:dyDescent="0.2">
      <c r="A128" s="135" t="str">
        <f t="shared" si="1"/>
        <v>TBD SP-Connected Car</v>
      </c>
      <c r="B128" s="146" t="s">
        <v>292</v>
      </c>
      <c r="C128" s="143" t="s">
        <v>242</v>
      </c>
      <c r="D128" s="136"/>
      <c r="E128" s="144"/>
      <c r="F128" s="292">
        <v>0</v>
      </c>
      <c r="G128" s="292">
        <v>0</v>
      </c>
      <c r="H128" s="292">
        <v>0</v>
      </c>
      <c r="I128" s="292">
        <v>0</v>
      </c>
      <c r="J128" s="292">
        <v>0</v>
      </c>
      <c r="K128" s="292">
        <v>0</v>
      </c>
      <c r="L128" s="292">
        <v>0</v>
      </c>
      <c r="M128" s="292">
        <v>0</v>
      </c>
      <c r="N128" s="292">
        <v>0</v>
      </c>
      <c r="O128" s="292">
        <v>0</v>
      </c>
      <c r="P128" s="292">
        <v>0</v>
      </c>
      <c r="Q128" s="292">
        <v>0</v>
      </c>
      <c r="R128" s="292">
        <v>0</v>
      </c>
      <c r="S128" s="292">
        <v>0</v>
      </c>
      <c r="T128" s="292">
        <v>0</v>
      </c>
      <c r="U128" s="292">
        <v>0</v>
      </c>
      <c r="V128" s="292">
        <v>0</v>
      </c>
      <c r="W128" s="292">
        <v>0</v>
      </c>
      <c r="X128" s="292">
        <v>0</v>
      </c>
      <c r="Y128" s="292">
        <v>0</v>
      </c>
      <c r="Z128" s="292">
        <v>0</v>
      </c>
      <c r="AA128" s="292">
        <v>0</v>
      </c>
      <c r="AB128" s="292">
        <v>0</v>
      </c>
      <c r="AC128" s="292">
        <v>0</v>
      </c>
      <c r="AD128" s="292">
        <v>0</v>
      </c>
      <c r="AE128" s="292">
        <v>0</v>
      </c>
      <c r="AF128" s="292">
        <v>0</v>
      </c>
      <c r="AG128" s="292">
        <v>0</v>
      </c>
      <c r="AH128" s="292">
        <v>0</v>
      </c>
      <c r="AI128" s="292">
        <v>0</v>
      </c>
      <c r="AJ128" s="292">
        <v>0</v>
      </c>
      <c r="AK128" s="292">
        <v>0</v>
      </c>
      <c r="AL128" s="292">
        <v>0</v>
      </c>
      <c r="AM128" s="292">
        <v>0</v>
      </c>
      <c r="AN128" s="292">
        <v>0</v>
      </c>
      <c r="AO128" s="292">
        <v>0</v>
      </c>
      <c r="AP128" s="292">
        <v>0</v>
      </c>
      <c r="AQ128" s="292">
        <v>0</v>
      </c>
      <c r="AR128" s="292">
        <v>0</v>
      </c>
      <c r="AS128" s="292">
        <v>0</v>
      </c>
      <c r="AT128" s="292">
        <v>0</v>
      </c>
      <c r="AU128" s="292">
        <v>0</v>
      </c>
      <c r="AV128" s="292">
        <v>0</v>
      </c>
      <c r="AW128" s="292">
        <v>0</v>
      </c>
      <c r="AX128" s="292">
        <v>0</v>
      </c>
      <c r="AY128" s="292">
        <v>0</v>
      </c>
      <c r="AZ128" s="292">
        <v>0</v>
      </c>
      <c r="BA128" s="292">
        <v>0</v>
      </c>
      <c r="BB128" s="292">
        <v>0</v>
      </c>
      <c r="BC128" s="292">
        <v>0</v>
      </c>
      <c r="BD128" s="292">
        <v>0</v>
      </c>
      <c r="BE128" s="292">
        <v>0</v>
      </c>
      <c r="BF128" s="292">
        <v>0</v>
      </c>
      <c r="BG128" s="292">
        <v>0</v>
      </c>
      <c r="BH128" s="292">
        <v>0</v>
      </c>
      <c r="BI128" s="292">
        <v>0</v>
      </c>
      <c r="BJ128" s="292">
        <v>0</v>
      </c>
      <c r="BK128" s="292">
        <v>0</v>
      </c>
      <c r="BL128" s="292">
        <v>0</v>
      </c>
    </row>
    <row r="129" spans="1:64" hidden="1" x14ac:dyDescent="0.2">
      <c r="A129" s="135" t="str">
        <f t="shared" si="1"/>
        <v>TBD SP-Connected Car</v>
      </c>
      <c r="B129" s="146" t="s">
        <v>292</v>
      </c>
      <c r="C129" s="143" t="s">
        <v>242</v>
      </c>
      <c r="D129" s="136"/>
      <c r="E129" s="144"/>
      <c r="F129" s="292">
        <v>0</v>
      </c>
      <c r="G129" s="292">
        <v>0</v>
      </c>
      <c r="H129" s="292">
        <v>0</v>
      </c>
      <c r="I129" s="292">
        <v>0</v>
      </c>
      <c r="J129" s="292">
        <v>0</v>
      </c>
      <c r="K129" s="292">
        <v>0</v>
      </c>
      <c r="L129" s="292">
        <v>0</v>
      </c>
      <c r="M129" s="292">
        <v>0</v>
      </c>
      <c r="N129" s="292">
        <v>0</v>
      </c>
      <c r="O129" s="292">
        <v>0</v>
      </c>
      <c r="P129" s="292">
        <v>0</v>
      </c>
      <c r="Q129" s="292">
        <v>0</v>
      </c>
      <c r="R129" s="292">
        <v>0</v>
      </c>
      <c r="S129" s="292">
        <v>0</v>
      </c>
      <c r="T129" s="292">
        <v>0</v>
      </c>
      <c r="U129" s="292">
        <v>0</v>
      </c>
      <c r="V129" s="292">
        <v>0</v>
      </c>
      <c r="W129" s="292">
        <v>0</v>
      </c>
      <c r="X129" s="292">
        <v>0</v>
      </c>
      <c r="Y129" s="292">
        <v>0</v>
      </c>
      <c r="Z129" s="292">
        <v>0</v>
      </c>
      <c r="AA129" s="292">
        <v>0</v>
      </c>
      <c r="AB129" s="292">
        <v>0</v>
      </c>
      <c r="AC129" s="292">
        <v>0</v>
      </c>
      <c r="AD129" s="292">
        <v>0</v>
      </c>
      <c r="AE129" s="292">
        <v>0</v>
      </c>
      <c r="AF129" s="292">
        <v>0</v>
      </c>
      <c r="AG129" s="292">
        <v>0</v>
      </c>
      <c r="AH129" s="292">
        <v>0</v>
      </c>
      <c r="AI129" s="292">
        <v>0</v>
      </c>
      <c r="AJ129" s="292">
        <v>0</v>
      </c>
      <c r="AK129" s="292">
        <v>0</v>
      </c>
      <c r="AL129" s="292">
        <v>0</v>
      </c>
      <c r="AM129" s="292">
        <v>0</v>
      </c>
      <c r="AN129" s="292">
        <v>0</v>
      </c>
      <c r="AO129" s="292">
        <v>0</v>
      </c>
      <c r="AP129" s="292">
        <v>0</v>
      </c>
      <c r="AQ129" s="292">
        <v>0</v>
      </c>
      <c r="AR129" s="292">
        <v>0</v>
      </c>
      <c r="AS129" s="292">
        <v>0</v>
      </c>
      <c r="AT129" s="292">
        <v>0</v>
      </c>
      <c r="AU129" s="292">
        <v>0</v>
      </c>
      <c r="AV129" s="292">
        <v>0</v>
      </c>
      <c r="AW129" s="292">
        <v>0</v>
      </c>
      <c r="AX129" s="292">
        <v>0</v>
      </c>
      <c r="AY129" s="292">
        <v>0</v>
      </c>
      <c r="AZ129" s="292">
        <v>0</v>
      </c>
      <c r="BA129" s="292">
        <v>0</v>
      </c>
      <c r="BB129" s="292">
        <v>0</v>
      </c>
      <c r="BC129" s="292">
        <v>0</v>
      </c>
      <c r="BD129" s="292">
        <v>0</v>
      </c>
      <c r="BE129" s="292">
        <v>0</v>
      </c>
      <c r="BF129" s="292">
        <v>0</v>
      </c>
      <c r="BG129" s="292">
        <v>0</v>
      </c>
      <c r="BH129" s="292">
        <v>0</v>
      </c>
      <c r="BI129" s="292">
        <v>0</v>
      </c>
      <c r="BJ129" s="292">
        <v>0</v>
      </c>
      <c r="BK129" s="292">
        <v>0</v>
      </c>
      <c r="BL129" s="292">
        <v>0</v>
      </c>
    </row>
    <row r="130" spans="1:64" hidden="1" x14ac:dyDescent="0.2">
      <c r="A130" s="135" t="str">
        <f t="shared" si="1"/>
        <v>TBD SP-Connected Car</v>
      </c>
      <c r="B130" s="146" t="s">
        <v>292</v>
      </c>
      <c r="C130" s="143" t="s">
        <v>242</v>
      </c>
      <c r="D130" s="136"/>
      <c r="E130" s="144"/>
      <c r="F130" s="292">
        <v>0</v>
      </c>
      <c r="G130" s="292">
        <v>0</v>
      </c>
      <c r="H130" s="292">
        <v>0</v>
      </c>
      <c r="I130" s="292">
        <v>0</v>
      </c>
      <c r="J130" s="292">
        <v>0</v>
      </c>
      <c r="K130" s="292">
        <v>0</v>
      </c>
      <c r="L130" s="292">
        <v>0</v>
      </c>
      <c r="M130" s="292">
        <v>0</v>
      </c>
      <c r="N130" s="292">
        <v>0</v>
      </c>
      <c r="O130" s="292">
        <v>0</v>
      </c>
      <c r="P130" s="292">
        <v>0</v>
      </c>
      <c r="Q130" s="292">
        <v>0</v>
      </c>
      <c r="R130" s="292">
        <v>0</v>
      </c>
      <c r="S130" s="292">
        <v>0</v>
      </c>
      <c r="T130" s="292">
        <v>0</v>
      </c>
      <c r="U130" s="292">
        <v>0</v>
      </c>
      <c r="V130" s="292">
        <v>0</v>
      </c>
      <c r="W130" s="292">
        <v>0</v>
      </c>
      <c r="X130" s="292">
        <v>0</v>
      </c>
      <c r="Y130" s="292">
        <v>0</v>
      </c>
      <c r="Z130" s="292">
        <v>0</v>
      </c>
      <c r="AA130" s="292">
        <v>0</v>
      </c>
      <c r="AB130" s="292">
        <v>0</v>
      </c>
      <c r="AC130" s="292">
        <v>0</v>
      </c>
      <c r="AD130" s="292">
        <v>0</v>
      </c>
      <c r="AE130" s="292">
        <v>0</v>
      </c>
      <c r="AF130" s="292">
        <v>0</v>
      </c>
      <c r="AG130" s="292">
        <v>0</v>
      </c>
      <c r="AH130" s="292">
        <v>0</v>
      </c>
      <c r="AI130" s="292">
        <v>0</v>
      </c>
      <c r="AJ130" s="292">
        <v>0</v>
      </c>
      <c r="AK130" s="292">
        <v>0</v>
      </c>
      <c r="AL130" s="292">
        <v>0</v>
      </c>
      <c r="AM130" s="292">
        <v>0</v>
      </c>
      <c r="AN130" s="292">
        <v>0</v>
      </c>
      <c r="AO130" s="292">
        <v>0</v>
      </c>
      <c r="AP130" s="292">
        <v>0</v>
      </c>
      <c r="AQ130" s="292">
        <v>0</v>
      </c>
      <c r="AR130" s="292">
        <v>0</v>
      </c>
      <c r="AS130" s="292">
        <v>0</v>
      </c>
      <c r="AT130" s="292">
        <v>0</v>
      </c>
      <c r="AU130" s="292">
        <v>0</v>
      </c>
      <c r="AV130" s="292">
        <v>0</v>
      </c>
      <c r="AW130" s="292">
        <v>0</v>
      </c>
      <c r="AX130" s="292">
        <v>0</v>
      </c>
      <c r="AY130" s="292">
        <v>0</v>
      </c>
      <c r="AZ130" s="292">
        <v>0</v>
      </c>
      <c r="BA130" s="292">
        <v>0</v>
      </c>
      <c r="BB130" s="292">
        <v>0</v>
      </c>
      <c r="BC130" s="292">
        <v>0</v>
      </c>
      <c r="BD130" s="292">
        <v>0</v>
      </c>
      <c r="BE130" s="292">
        <v>0</v>
      </c>
      <c r="BF130" s="292">
        <v>0</v>
      </c>
      <c r="BG130" s="292">
        <v>0</v>
      </c>
      <c r="BH130" s="292">
        <v>0</v>
      </c>
      <c r="BI130" s="292">
        <v>0</v>
      </c>
      <c r="BJ130" s="292">
        <v>0</v>
      </c>
      <c r="BK130" s="292">
        <v>0</v>
      </c>
      <c r="BL130" s="292">
        <v>0</v>
      </c>
    </row>
    <row r="131" spans="1:64" hidden="1" x14ac:dyDescent="0.2">
      <c r="A131" s="135" t="str">
        <f t="shared" ref="A131:A194" si="2">B131&amp;"-"&amp;C131</f>
        <v>TBD SP-Connected Car</v>
      </c>
      <c r="B131" s="146" t="s">
        <v>292</v>
      </c>
      <c r="C131" s="143" t="s">
        <v>242</v>
      </c>
      <c r="D131" s="136"/>
      <c r="E131" s="144"/>
      <c r="F131" s="292">
        <v>0</v>
      </c>
      <c r="G131" s="292">
        <v>0</v>
      </c>
      <c r="H131" s="292">
        <v>0</v>
      </c>
      <c r="I131" s="292">
        <v>0</v>
      </c>
      <c r="J131" s="292">
        <v>0</v>
      </c>
      <c r="K131" s="292">
        <v>0</v>
      </c>
      <c r="L131" s="292">
        <v>0</v>
      </c>
      <c r="M131" s="292">
        <v>0</v>
      </c>
      <c r="N131" s="292">
        <v>0</v>
      </c>
      <c r="O131" s="292">
        <v>0</v>
      </c>
      <c r="P131" s="292">
        <v>0</v>
      </c>
      <c r="Q131" s="292">
        <v>0</v>
      </c>
      <c r="R131" s="292">
        <v>0</v>
      </c>
      <c r="S131" s="292">
        <v>0</v>
      </c>
      <c r="T131" s="292">
        <v>0</v>
      </c>
      <c r="U131" s="292">
        <v>0</v>
      </c>
      <c r="V131" s="292">
        <v>0</v>
      </c>
      <c r="W131" s="292">
        <v>0</v>
      </c>
      <c r="X131" s="292">
        <v>0</v>
      </c>
      <c r="Y131" s="292">
        <v>0</v>
      </c>
      <c r="Z131" s="292">
        <v>0</v>
      </c>
      <c r="AA131" s="292">
        <v>0</v>
      </c>
      <c r="AB131" s="292">
        <v>0</v>
      </c>
      <c r="AC131" s="292">
        <v>0</v>
      </c>
      <c r="AD131" s="292">
        <v>0</v>
      </c>
      <c r="AE131" s="292">
        <v>0</v>
      </c>
      <c r="AF131" s="292">
        <v>0</v>
      </c>
      <c r="AG131" s="292">
        <v>0</v>
      </c>
      <c r="AH131" s="292">
        <v>0</v>
      </c>
      <c r="AI131" s="292">
        <v>0</v>
      </c>
      <c r="AJ131" s="292">
        <v>0</v>
      </c>
      <c r="AK131" s="292">
        <v>0</v>
      </c>
      <c r="AL131" s="292">
        <v>0</v>
      </c>
      <c r="AM131" s="292">
        <v>0</v>
      </c>
      <c r="AN131" s="292">
        <v>0</v>
      </c>
      <c r="AO131" s="292">
        <v>0</v>
      </c>
      <c r="AP131" s="292">
        <v>0</v>
      </c>
      <c r="AQ131" s="292">
        <v>0</v>
      </c>
      <c r="AR131" s="292">
        <v>0</v>
      </c>
      <c r="AS131" s="292">
        <v>0</v>
      </c>
      <c r="AT131" s="292">
        <v>0</v>
      </c>
      <c r="AU131" s="292">
        <v>0</v>
      </c>
      <c r="AV131" s="292">
        <v>0</v>
      </c>
      <c r="AW131" s="292">
        <v>0</v>
      </c>
      <c r="AX131" s="292">
        <v>0</v>
      </c>
      <c r="AY131" s="292">
        <v>0</v>
      </c>
      <c r="AZ131" s="292">
        <v>0</v>
      </c>
      <c r="BA131" s="292">
        <v>0</v>
      </c>
      <c r="BB131" s="292">
        <v>0</v>
      </c>
      <c r="BC131" s="292">
        <v>0</v>
      </c>
      <c r="BD131" s="292">
        <v>0</v>
      </c>
      <c r="BE131" s="292">
        <v>0</v>
      </c>
      <c r="BF131" s="292">
        <v>0</v>
      </c>
      <c r="BG131" s="292">
        <v>0</v>
      </c>
      <c r="BH131" s="292">
        <v>0</v>
      </c>
      <c r="BI131" s="292">
        <v>0</v>
      </c>
      <c r="BJ131" s="292">
        <v>0</v>
      </c>
      <c r="BK131" s="292">
        <v>0</v>
      </c>
      <c r="BL131" s="292">
        <v>0</v>
      </c>
    </row>
    <row r="132" spans="1:64" hidden="1" x14ac:dyDescent="0.2">
      <c r="A132" s="135" t="str">
        <f t="shared" si="2"/>
        <v>TBD SP-Connected Car</v>
      </c>
      <c r="B132" s="146" t="s">
        <v>292</v>
      </c>
      <c r="C132" s="143" t="s">
        <v>242</v>
      </c>
      <c r="D132" s="136"/>
      <c r="E132" s="144"/>
      <c r="F132" s="292">
        <v>0</v>
      </c>
      <c r="G132" s="292">
        <v>0</v>
      </c>
      <c r="H132" s="292">
        <v>0</v>
      </c>
      <c r="I132" s="292">
        <v>0</v>
      </c>
      <c r="J132" s="292">
        <v>0</v>
      </c>
      <c r="K132" s="292">
        <v>0</v>
      </c>
      <c r="L132" s="292">
        <v>0</v>
      </c>
      <c r="M132" s="292">
        <v>0</v>
      </c>
      <c r="N132" s="292">
        <v>0</v>
      </c>
      <c r="O132" s="292">
        <v>0</v>
      </c>
      <c r="P132" s="292">
        <v>0</v>
      </c>
      <c r="Q132" s="292">
        <v>0</v>
      </c>
      <c r="R132" s="292">
        <v>0</v>
      </c>
      <c r="S132" s="292">
        <v>0</v>
      </c>
      <c r="T132" s="292">
        <v>0</v>
      </c>
      <c r="U132" s="292">
        <v>0</v>
      </c>
      <c r="V132" s="292">
        <v>0</v>
      </c>
      <c r="W132" s="292">
        <v>0</v>
      </c>
      <c r="X132" s="292">
        <v>0</v>
      </c>
      <c r="Y132" s="292">
        <v>0</v>
      </c>
      <c r="Z132" s="292">
        <v>0</v>
      </c>
      <c r="AA132" s="292">
        <v>0</v>
      </c>
      <c r="AB132" s="292">
        <v>0</v>
      </c>
      <c r="AC132" s="292">
        <v>0</v>
      </c>
      <c r="AD132" s="292">
        <v>0</v>
      </c>
      <c r="AE132" s="292">
        <v>0</v>
      </c>
      <c r="AF132" s="292">
        <v>0</v>
      </c>
      <c r="AG132" s="292">
        <v>0</v>
      </c>
      <c r="AH132" s="292">
        <v>0</v>
      </c>
      <c r="AI132" s="292">
        <v>0</v>
      </c>
      <c r="AJ132" s="292">
        <v>0</v>
      </c>
      <c r="AK132" s="292">
        <v>0</v>
      </c>
      <c r="AL132" s="292">
        <v>0</v>
      </c>
      <c r="AM132" s="292">
        <v>0</v>
      </c>
      <c r="AN132" s="292">
        <v>0</v>
      </c>
      <c r="AO132" s="292">
        <v>0</v>
      </c>
      <c r="AP132" s="292">
        <v>0</v>
      </c>
      <c r="AQ132" s="292">
        <v>0</v>
      </c>
      <c r="AR132" s="292">
        <v>0</v>
      </c>
      <c r="AS132" s="292">
        <v>0</v>
      </c>
      <c r="AT132" s="292">
        <v>0</v>
      </c>
      <c r="AU132" s="292">
        <v>0</v>
      </c>
      <c r="AV132" s="292">
        <v>0</v>
      </c>
      <c r="AW132" s="292">
        <v>0</v>
      </c>
      <c r="AX132" s="292">
        <v>0</v>
      </c>
      <c r="AY132" s="292">
        <v>0</v>
      </c>
      <c r="AZ132" s="292">
        <v>0</v>
      </c>
      <c r="BA132" s="292">
        <v>0</v>
      </c>
      <c r="BB132" s="292">
        <v>0</v>
      </c>
      <c r="BC132" s="292">
        <v>0</v>
      </c>
      <c r="BD132" s="292">
        <v>0</v>
      </c>
      <c r="BE132" s="292">
        <v>0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</row>
    <row r="133" spans="1:64" hidden="1" x14ac:dyDescent="0.2">
      <c r="A133" s="135" t="str">
        <f t="shared" si="2"/>
        <v>TBD SP-Connected Car</v>
      </c>
      <c r="B133" s="146" t="s">
        <v>292</v>
      </c>
      <c r="C133" s="143" t="s">
        <v>242</v>
      </c>
      <c r="D133" s="136"/>
      <c r="E133" s="144"/>
      <c r="F133" s="292">
        <v>0</v>
      </c>
      <c r="G133" s="292">
        <v>0</v>
      </c>
      <c r="H133" s="292">
        <v>0</v>
      </c>
      <c r="I133" s="292">
        <v>0</v>
      </c>
      <c r="J133" s="292">
        <v>0</v>
      </c>
      <c r="K133" s="292">
        <v>0</v>
      </c>
      <c r="L133" s="292">
        <v>0</v>
      </c>
      <c r="M133" s="292">
        <v>0</v>
      </c>
      <c r="N133" s="292">
        <v>0</v>
      </c>
      <c r="O133" s="292">
        <v>0</v>
      </c>
      <c r="P133" s="292">
        <v>0</v>
      </c>
      <c r="Q133" s="292">
        <v>0</v>
      </c>
      <c r="R133" s="292">
        <v>0</v>
      </c>
      <c r="S133" s="292">
        <v>0</v>
      </c>
      <c r="T133" s="292">
        <v>0</v>
      </c>
      <c r="U133" s="292">
        <v>0</v>
      </c>
      <c r="V133" s="292">
        <v>0</v>
      </c>
      <c r="W133" s="292">
        <v>0</v>
      </c>
      <c r="X133" s="292">
        <v>0</v>
      </c>
      <c r="Y133" s="292">
        <v>0</v>
      </c>
      <c r="Z133" s="292">
        <v>0</v>
      </c>
      <c r="AA133" s="292">
        <v>0</v>
      </c>
      <c r="AB133" s="292">
        <v>0</v>
      </c>
      <c r="AC133" s="292">
        <v>0</v>
      </c>
      <c r="AD133" s="292">
        <v>0</v>
      </c>
      <c r="AE133" s="292">
        <v>0</v>
      </c>
      <c r="AF133" s="292">
        <v>0</v>
      </c>
      <c r="AG133" s="292">
        <v>0</v>
      </c>
      <c r="AH133" s="292">
        <v>0</v>
      </c>
      <c r="AI133" s="292">
        <v>0</v>
      </c>
      <c r="AJ133" s="292">
        <v>0</v>
      </c>
      <c r="AK133" s="292">
        <v>0</v>
      </c>
      <c r="AL133" s="292">
        <v>0</v>
      </c>
      <c r="AM133" s="292">
        <v>0</v>
      </c>
      <c r="AN133" s="292">
        <v>0</v>
      </c>
      <c r="AO133" s="292">
        <v>0</v>
      </c>
      <c r="AP133" s="292">
        <v>0</v>
      </c>
      <c r="AQ133" s="292">
        <v>0</v>
      </c>
      <c r="AR133" s="292">
        <v>0</v>
      </c>
      <c r="AS133" s="292">
        <v>0</v>
      </c>
      <c r="AT133" s="292">
        <v>0</v>
      </c>
      <c r="AU133" s="292">
        <v>0</v>
      </c>
      <c r="AV133" s="292">
        <v>0</v>
      </c>
      <c r="AW133" s="292">
        <v>0</v>
      </c>
      <c r="AX133" s="292">
        <v>0</v>
      </c>
      <c r="AY133" s="292">
        <v>0</v>
      </c>
      <c r="AZ133" s="292">
        <v>0</v>
      </c>
      <c r="BA133" s="292">
        <v>0</v>
      </c>
      <c r="BB133" s="292">
        <v>0</v>
      </c>
      <c r="BC133" s="292">
        <v>0</v>
      </c>
      <c r="BD133" s="292">
        <v>0</v>
      </c>
      <c r="BE133" s="292">
        <v>0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</row>
    <row r="134" spans="1:64" ht="12" hidden="1" thickBot="1" x14ac:dyDescent="0.25">
      <c r="A134" s="135" t="str">
        <f t="shared" si="2"/>
        <v>TBD SP-Connected Car</v>
      </c>
      <c r="B134" s="147" t="s">
        <v>292</v>
      </c>
      <c r="C134" s="148" t="s">
        <v>242</v>
      </c>
      <c r="D134" s="149"/>
      <c r="E134" s="150"/>
      <c r="F134" s="292">
        <v>0</v>
      </c>
      <c r="G134" s="292">
        <v>0</v>
      </c>
      <c r="H134" s="292">
        <v>0</v>
      </c>
      <c r="I134" s="292">
        <v>0</v>
      </c>
      <c r="J134" s="292">
        <v>0</v>
      </c>
      <c r="K134" s="292">
        <v>0</v>
      </c>
      <c r="L134" s="292">
        <v>0</v>
      </c>
      <c r="M134" s="292">
        <v>0</v>
      </c>
      <c r="N134" s="292">
        <v>0</v>
      </c>
      <c r="O134" s="292">
        <v>0</v>
      </c>
      <c r="P134" s="292">
        <v>0</v>
      </c>
      <c r="Q134" s="292">
        <v>0</v>
      </c>
      <c r="R134" s="292">
        <v>0</v>
      </c>
      <c r="S134" s="292">
        <v>0</v>
      </c>
      <c r="T134" s="292">
        <v>0</v>
      </c>
      <c r="U134" s="292">
        <v>0</v>
      </c>
      <c r="V134" s="292">
        <v>0</v>
      </c>
      <c r="W134" s="292">
        <v>0</v>
      </c>
      <c r="X134" s="292">
        <v>0</v>
      </c>
      <c r="Y134" s="292">
        <v>0</v>
      </c>
      <c r="Z134" s="292">
        <v>0</v>
      </c>
      <c r="AA134" s="292">
        <v>0</v>
      </c>
      <c r="AB134" s="292">
        <v>0</v>
      </c>
      <c r="AC134" s="292">
        <v>0</v>
      </c>
      <c r="AD134" s="292">
        <v>0</v>
      </c>
      <c r="AE134" s="292">
        <v>0</v>
      </c>
      <c r="AF134" s="292">
        <v>0</v>
      </c>
      <c r="AG134" s="292">
        <v>0</v>
      </c>
      <c r="AH134" s="292">
        <v>0</v>
      </c>
      <c r="AI134" s="292">
        <v>0</v>
      </c>
      <c r="AJ134" s="292">
        <v>0</v>
      </c>
      <c r="AK134" s="292">
        <v>0</v>
      </c>
      <c r="AL134" s="292">
        <v>0</v>
      </c>
      <c r="AM134" s="292">
        <v>0</v>
      </c>
      <c r="AN134" s="292">
        <v>0</v>
      </c>
      <c r="AO134" s="292">
        <v>0</v>
      </c>
      <c r="AP134" s="292">
        <v>0</v>
      </c>
      <c r="AQ134" s="292">
        <v>0</v>
      </c>
      <c r="AR134" s="292">
        <v>0</v>
      </c>
      <c r="AS134" s="292">
        <v>0</v>
      </c>
      <c r="AT134" s="292">
        <v>0</v>
      </c>
      <c r="AU134" s="292">
        <v>0</v>
      </c>
      <c r="AV134" s="292">
        <v>0</v>
      </c>
      <c r="AW134" s="292">
        <v>0</v>
      </c>
      <c r="AX134" s="292">
        <v>0</v>
      </c>
      <c r="AY134" s="292">
        <v>0</v>
      </c>
      <c r="AZ134" s="292">
        <v>0</v>
      </c>
      <c r="BA134" s="292">
        <v>0</v>
      </c>
      <c r="BB134" s="292">
        <v>0</v>
      </c>
      <c r="BC134" s="292">
        <v>0</v>
      </c>
      <c r="BD134" s="292">
        <v>0</v>
      </c>
      <c r="BE134" s="292">
        <v>0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</row>
    <row r="135" spans="1:64" hidden="1" x14ac:dyDescent="0.2">
      <c r="A135" s="135" t="str">
        <f t="shared" si="2"/>
        <v>-</v>
      </c>
    </row>
    <row r="136" spans="1:64" hidden="1" x14ac:dyDescent="0.2">
      <c r="A136" s="135" t="str">
        <f t="shared" si="2"/>
        <v>POD1-NBIOT</v>
      </c>
      <c r="B136" s="155" t="s">
        <v>243</v>
      </c>
      <c r="C136" s="156" t="s">
        <v>293</v>
      </c>
      <c r="D136" s="157"/>
      <c r="E136" s="158">
        <v>1</v>
      </c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/>
      <c r="S136" s="296"/>
      <c r="T136" s="296"/>
      <c r="U136" s="296"/>
      <c r="V136" s="296"/>
      <c r="W136" s="296"/>
      <c r="X136" s="296"/>
      <c r="Y136" s="296"/>
      <c r="Z136" s="296"/>
      <c r="AA136" s="296"/>
      <c r="AB136" s="296"/>
      <c r="AC136" s="296"/>
      <c r="AD136" s="296"/>
      <c r="AE136" s="296"/>
      <c r="AF136" s="296"/>
      <c r="AG136" s="296"/>
      <c r="AH136" s="296"/>
      <c r="AI136" s="296"/>
      <c r="AJ136" s="296"/>
      <c r="AK136" s="296"/>
      <c r="AL136" s="296"/>
      <c r="AM136" s="296"/>
      <c r="AN136" s="296"/>
      <c r="AO136" s="296"/>
      <c r="AP136" s="296"/>
      <c r="AQ136" s="296"/>
      <c r="AR136" s="296"/>
      <c r="AS136" s="296"/>
      <c r="AT136" s="296"/>
      <c r="AU136" s="296"/>
      <c r="AV136" s="296"/>
      <c r="AW136" s="296"/>
      <c r="AX136" s="296"/>
      <c r="AY136" s="296"/>
      <c r="AZ136" s="297"/>
      <c r="BA136" s="297"/>
      <c r="BB136" s="297"/>
      <c r="BC136" s="297"/>
      <c r="BD136" s="297"/>
      <c r="BE136" s="297"/>
      <c r="BF136" s="297"/>
      <c r="BG136" s="297"/>
      <c r="BH136" s="297"/>
      <c r="BI136" s="297"/>
      <c r="BJ136" s="297"/>
      <c r="BK136" s="297"/>
      <c r="BL136" s="297"/>
    </row>
    <row r="137" spans="1:64" ht="2.85" hidden="1" customHeight="1" x14ac:dyDescent="0.2">
      <c r="A137" s="135" t="str">
        <f t="shared" si="2"/>
        <v>POD2-NBIOT</v>
      </c>
      <c r="B137" s="142" t="s">
        <v>244</v>
      </c>
      <c r="C137" s="143" t="s">
        <v>293</v>
      </c>
      <c r="D137" s="159"/>
      <c r="E137" s="144">
        <v>2</v>
      </c>
      <c r="F137" s="290"/>
      <c r="G137" s="290"/>
      <c r="H137" s="290"/>
      <c r="I137" s="290"/>
      <c r="J137" s="290"/>
      <c r="K137" s="290"/>
      <c r="L137" s="290"/>
      <c r="M137" s="290"/>
      <c r="N137" s="290"/>
      <c r="O137" s="290"/>
      <c r="P137" s="290"/>
      <c r="Q137" s="290"/>
      <c r="R137" s="290"/>
      <c r="S137" s="290"/>
      <c r="T137" s="290"/>
      <c r="U137" s="290"/>
      <c r="V137" s="290"/>
      <c r="W137" s="290"/>
      <c r="X137" s="290"/>
      <c r="Y137" s="290"/>
      <c r="Z137" s="290"/>
      <c r="AA137" s="290"/>
      <c r="AB137" s="290"/>
      <c r="AC137" s="290"/>
      <c r="AD137" s="290"/>
      <c r="AE137" s="290"/>
      <c r="AF137" s="290"/>
      <c r="AG137" s="290"/>
      <c r="AH137" s="290"/>
      <c r="AI137" s="290"/>
      <c r="AJ137" s="290"/>
      <c r="AK137" s="290"/>
      <c r="AL137" s="290"/>
      <c r="AM137" s="290"/>
      <c r="AN137" s="290"/>
      <c r="AO137" s="290"/>
      <c r="AP137" s="290"/>
      <c r="AQ137" s="290"/>
      <c r="AR137" s="290"/>
      <c r="AS137" s="290"/>
      <c r="AT137" s="290"/>
      <c r="AU137" s="290"/>
      <c r="AV137" s="290"/>
      <c r="AW137" s="290"/>
      <c r="AX137" s="290"/>
      <c r="AY137" s="290"/>
      <c r="AZ137" s="298"/>
      <c r="BA137" s="298"/>
      <c r="BB137" s="298"/>
      <c r="BC137" s="298"/>
      <c r="BD137" s="298"/>
      <c r="BE137" s="298"/>
      <c r="BF137" s="298"/>
      <c r="BG137" s="298"/>
      <c r="BH137" s="298"/>
      <c r="BI137" s="298"/>
      <c r="BJ137" s="298"/>
      <c r="BK137" s="298"/>
      <c r="BL137" s="298"/>
    </row>
    <row r="138" spans="1:64" hidden="1" x14ac:dyDescent="0.2">
      <c r="A138" s="135" t="str">
        <f t="shared" si="2"/>
        <v>POD3-NBIOT</v>
      </c>
      <c r="B138" s="142" t="s">
        <v>245</v>
      </c>
      <c r="C138" s="143" t="s">
        <v>293</v>
      </c>
      <c r="D138" s="159"/>
      <c r="E138" s="144">
        <v>3</v>
      </c>
      <c r="F138" s="290"/>
      <c r="G138" s="290"/>
      <c r="H138" s="290"/>
      <c r="I138" s="290"/>
      <c r="J138" s="290"/>
      <c r="K138" s="290"/>
      <c r="L138" s="290"/>
      <c r="M138" s="290"/>
      <c r="N138" s="290"/>
      <c r="O138" s="290"/>
      <c r="P138" s="290"/>
      <c r="Q138" s="290"/>
      <c r="R138" s="290"/>
      <c r="S138" s="290"/>
      <c r="T138" s="290"/>
      <c r="U138" s="290"/>
      <c r="V138" s="290"/>
      <c r="W138" s="290"/>
      <c r="X138" s="290"/>
      <c r="Y138" s="290"/>
      <c r="Z138" s="290"/>
      <c r="AA138" s="290"/>
      <c r="AB138" s="290"/>
      <c r="AC138" s="290"/>
      <c r="AD138" s="290"/>
      <c r="AE138" s="290"/>
      <c r="AF138" s="290"/>
      <c r="AG138" s="290"/>
      <c r="AH138" s="290"/>
      <c r="AI138" s="290"/>
      <c r="AJ138" s="290"/>
      <c r="AK138" s="290"/>
      <c r="AL138" s="290"/>
      <c r="AM138" s="290"/>
      <c r="AN138" s="290"/>
      <c r="AO138" s="290"/>
      <c r="AP138" s="290"/>
      <c r="AQ138" s="290"/>
      <c r="AR138" s="290"/>
      <c r="AS138" s="290"/>
      <c r="AT138" s="290"/>
      <c r="AU138" s="290"/>
      <c r="AV138" s="290"/>
      <c r="AW138" s="290"/>
      <c r="AX138" s="290"/>
      <c r="AY138" s="290"/>
      <c r="AZ138" s="298"/>
      <c r="BA138" s="298"/>
      <c r="BB138" s="298"/>
      <c r="BC138" s="298"/>
      <c r="BD138" s="298"/>
      <c r="BE138" s="298"/>
      <c r="BF138" s="298"/>
      <c r="BG138" s="298"/>
      <c r="BH138" s="298"/>
      <c r="BI138" s="298"/>
      <c r="BJ138" s="298"/>
      <c r="BK138" s="298"/>
      <c r="BL138" s="298"/>
    </row>
    <row r="139" spans="1:64" hidden="1" x14ac:dyDescent="0.2">
      <c r="A139" s="135" t="str">
        <f t="shared" si="2"/>
        <v>POD4-NBIOT</v>
      </c>
      <c r="B139" s="142" t="s">
        <v>246</v>
      </c>
      <c r="C139" s="143" t="s">
        <v>293</v>
      </c>
      <c r="D139" s="159"/>
      <c r="E139" s="144">
        <v>4</v>
      </c>
      <c r="F139" s="290"/>
      <c r="G139" s="290"/>
      <c r="H139" s="290"/>
      <c r="I139" s="290"/>
      <c r="J139" s="290"/>
      <c r="K139" s="290"/>
      <c r="L139" s="290"/>
      <c r="M139" s="290"/>
      <c r="N139" s="290"/>
      <c r="O139" s="290"/>
      <c r="P139" s="290"/>
      <c r="Q139" s="290"/>
      <c r="R139" s="290"/>
      <c r="S139" s="290"/>
      <c r="T139" s="290"/>
      <c r="U139" s="290"/>
      <c r="V139" s="290"/>
      <c r="W139" s="290"/>
      <c r="X139" s="290"/>
      <c r="Y139" s="290"/>
      <c r="Z139" s="290"/>
      <c r="AA139" s="290"/>
      <c r="AB139" s="290"/>
      <c r="AC139" s="290"/>
      <c r="AD139" s="290"/>
      <c r="AE139" s="290"/>
      <c r="AF139" s="290"/>
      <c r="AG139" s="290"/>
      <c r="AH139" s="290"/>
      <c r="AI139" s="290"/>
      <c r="AJ139" s="290"/>
      <c r="AK139" s="290"/>
      <c r="AL139" s="290"/>
      <c r="AM139" s="290"/>
      <c r="AN139" s="290"/>
      <c r="AO139" s="290"/>
      <c r="AP139" s="290"/>
      <c r="AQ139" s="290"/>
      <c r="AR139" s="290"/>
      <c r="AS139" s="290"/>
      <c r="AT139" s="290"/>
      <c r="AU139" s="290"/>
      <c r="AV139" s="290"/>
      <c r="AW139" s="290"/>
      <c r="AX139" s="290"/>
      <c r="AY139" s="290"/>
      <c r="AZ139" s="298"/>
      <c r="BA139" s="298"/>
      <c r="BB139" s="298"/>
      <c r="BC139" s="298"/>
      <c r="BD139" s="298"/>
      <c r="BE139" s="298"/>
      <c r="BF139" s="298"/>
      <c r="BG139" s="298"/>
      <c r="BH139" s="298"/>
      <c r="BI139" s="298"/>
      <c r="BJ139" s="298"/>
      <c r="BK139" s="298"/>
      <c r="BL139" s="298"/>
    </row>
    <row r="140" spans="1:64" hidden="1" x14ac:dyDescent="0.2">
      <c r="A140" s="135" t="str">
        <f t="shared" si="2"/>
        <v>POD5-NBIOT</v>
      </c>
      <c r="B140" s="142" t="s">
        <v>247</v>
      </c>
      <c r="C140" s="143" t="s">
        <v>293</v>
      </c>
      <c r="D140" s="159"/>
      <c r="E140" s="144">
        <v>5</v>
      </c>
      <c r="F140" s="290"/>
      <c r="G140" s="290"/>
      <c r="H140" s="290"/>
      <c r="I140" s="290"/>
      <c r="J140" s="290"/>
      <c r="K140" s="290"/>
      <c r="L140" s="290"/>
      <c r="M140" s="290"/>
      <c r="N140" s="290"/>
      <c r="O140" s="290"/>
      <c r="P140" s="290"/>
      <c r="Q140" s="290"/>
      <c r="R140" s="290"/>
      <c r="S140" s="290"/>
      <c r="T140" s="290"/>
      <c r="U140" s="290"/>
      <c r="V140" s="290"/>
      <c r="W140" s="290"/>
      <c r="X140" s="290"/>
      <c r="Y140" s="290"/>
      <c r="Z140" s="290"/>
      <c r="AA140" s="290"/>
      <c r="AB140" s="290"/>
      <c r="AC140" s="290"/>
      <c r="AD140" s="290"/>
      <c r="AE140" s="290"/>
      <c r="AF140" s="290"/>
      <c r="AG140" s="290"/>
      <c r="AH140" s="290"/>
      <c r="AI140" s="290"/>
      <c r="AJ140" s="290"/>
      <c r="AK140" s="290"/>
      <c r="AL140" s="290"/>
      <c r="AM140" s="290"/>
      <c r="AN140" s="290"/>
      <c r="AO140" s="290"/>
      <c r="AP140" s="290"/>
      <c r="AQ140" s="290"/>
      <c r="AR140" s="290"/>
      <c r="AS140" s="290"/>
      <c r="AT140" s="290"/>
      <c r="AU140" s="290"/>
      <c r="AV140" s="290"/>
      <c r="AW140" s="290"/>
      <c r="AX140" s="290"/>
      <c r="AY140" s="290"/>
      <c r="AZ140" s="298"/>
      <c r="BA140" s="298"/>
      <c r="BB140" s="298"/>
      <c r="BC140" s="298"/>
      <c r="BD140" s="298"/>
      <c r="BE140" s="298"/>
      <c r="BF140" s="298"/>
      <c r="BG140" s="298"/>
      <c r="BH140" s="298"/>
      <c r="BI140" s="298"/>
      <c r="BJ140" s="298"/>
      <c r="BK140" s="298"/>
      <c r="BL140" s="298"/>
    </row>
    <row r="141" spans="1:64" hidden="1" x14ac:dyDescent="0.2">
      <c r="A141" s="135" t="str">
        <f t="shared" si="2"/>
        <v>POD6-NBIOT</v>
      </c>
      <c r="B141" s="142" t="s">
        <v>248</v>
      </c>
      <c r="C141" s="143" t="s">
        <v>293</v>
      </c>
      <c r="D141" s="159"/>
      <c r="E141" s="144">
        <v>6</v>
      </c>
      <c r="F141" s="290"/>
      <c r="G141" s="290"/>
      <c r="H141" s="290"/>
      <c r="I141" s="290"/>
      <c r="J141" s="290"/>
      <c r="K141" s="290"/>
      <c r="L141" s="290"/>
      <c r="M141" s="290"/>
      <c r="N141" s="290"/>
      <c r="O141" s="290"/>
      <c r="P141" s="290"/>
      <c r="Q141" s="290"/>
      <c r="R141" s="290"/>
      <c r="S141" s="290"/>
      <c r="T141" s="290"/>
      <c r="U141" s="290"/>
      <c r="V141" s="290"/>
      <c r="W141" s="290"/>
      <c r="X141" s="290"/>
      <c r="Y141" s="290"/>
      <c r="Z141" s="290"/>
      <c r="AA141" s="290"/>
      <c r="AB141" s="290"/>
      <c r="AC141" s="290"/>
      <c r="AD141" s="290"/>
      <c r="AE141" s="290"/>
      <c r="AF141" s="290"/>
      <c r="AG141" s="290"/>
      <c r="AH141" s="290"/>
      <c r="AI141" s="290"/>
      <c r="AJ141" s="290"/>
      <c r="AK141" s="290"/>
      <c r="AL141" s="290"/>
      <c r="AM141" s="290"/>
      <c r="AN141" s="290"/>
      <c r="AO141" s="290"/>
      <c r="AP141" s="290"/>
      <c r="AQ141" s="290"/>
      <c r="AR141" s="290"/>
      <c r="AS141" s="290"/>
      <c r="AT141" s="290"/>
      <c r="AU141" s="290"/>
      <c r="AV141" s="290"/>
      <c r="AW141" s="290"/>
      <c r="AX141" s="290"/>
      <c r="AY141" s="290"/>
      <c r="AZ141" s="298"/>
      <c r="BA141" s="298"/>
      <c r="BB141" s="298"/>
      <c r="BC141" s="298"/>
      <c r="BD141" s="298"/>
      <c r="BE141" s="298"/>
      <c r="BF141" s="298"/>
      <c r="BG141" s="298"/>
      <c r="BH141" s="298"/>
      <c r="BI141" s="298"/>
      <c r="BJ141" s="298"/>
      <c r="BK141" s="298"/>
      <c r="BL141" s="298"/>
    </row>
    <row r="142" spans="1:64" x14ac:dyDescent="0.2">
      <c r="A142" s="135" t="str">
        <f t="shared" si="2"/>
        <v>POD7-NBIOT</v>
      </c>
      <c r="B142" s="142" t="s">
        <v>249</v>
      </c>
      <c r="C142" s="143" t="s">
        <v>293</v>
      </c>
      <c r="D142" s="159"/>
      <c r="E142" s="144">
        <v>7</v>
      </c>
      <c r="F142" s="290"/>
      <c r="G142" s="290"/>
      <c r="H142" s="290"/>
      <c r="I142" s="290"/>
      <c r="J142" s="290"/>
      <c r="K142" s="290"/>
      <c r="L142" s="290"/>
      <c r="M142" s="290"/>
      <c r="N142" s="290"/>
      <c r="O142" s="290"/>
      <c r="P142" s="290"/>
      <c r="Q142" s="290"/>
      <c r="R142" s="290"/>
      <c r="S142" s="290"/>
      <c r="T142" s="290"/>
      <c r="U142" s="290"/>
      <c r="V142" s="290"/>
      <c r="W142" s="290"/>
      <c r="X142" s="290"/>
      <c r="Y142" s="290"/>
      <c r="Z142" s="290"/>
      <c r="AA142" s="290"/>
      <c r="AB142" s="290"/>
      <c r="AC142" s="290"/>
      <c r="AD142" s="290"/>
      <c r="AE142" s="290"/>
      <c r="AF142" s="290"/>
      <c r="AG142" s="290"/>
      <c r="AH142" s="290"/>
      <c r="AI142" s="290"/>
      <c r="AJ142" s="290"/>
      <c r="AK142" s="290"/>
      <c r="AL142" s="290"/>
      <c r="AM142" s="290"/>
      <c r="AN142" s="290"/>
      <c r="AO142" s="290"/>
      <c r="AP142" s="290"/>
      <c r="AQ142" s="290"/>
      <c r="AR142" s="290"/>
      <c r="AS142" s="290"/>
      <c r="AT142" s="290"/>
      <c r="AU142" s="290"/>
      <c r="AV142" s="290"/>
      <c r="AW142" s="290"/>
      <c r="AX142" s="290"/>
      <c r="AY142" s="290"/>
      <c r="AZ142" s="298"/>
      <c r="BA142" s="298"/>
      <c r="BB142" s="298"/>
      <c r="BC142" s="298"/>
      <c r="BD142" s="298"/>
      <c r="BE142" s="298"/>
      <c r="BF142" s="298"/>
      <c r="BG142" s="298"/>
      <c r="BH142" s="298"/>
      <c r="BI142" s="298"/>
      <c r="BJ142" s="298"/>
      <c r="BK142" s="298"/>
      <c r="BL142" s="298"/>
    </row>
    <row r="143" spans="1:64" hidden="1" x14ac:dyDescent="0.2">
      <c r="A143" s="135" t="str">
        <f t="shared" si="2"/>
        <v>POD8-NBIOT</v>
      </c>
      <c r="B143" s="142" t="s">
        <v>250</v>
      </c>
      <c r="C143" s="143" t="s">
        <v>293</v>
      </c>
      <c r="D143" s="159"/>
      <c r="E143" s="144">
        <v>8</v>
      </c>
      <c r="F143" s="290"/>
      <c r="G143" s="290"/>
      <c r="H143" s="290"/>
      <c r="I143" s="290"/>
      <c r="J143" s="290"/>
      <c r="K143" s="290"/>
      <c r="L143" s="290"/>
      <c r="M143" s="290"/>
      <c r="N143" s="290"/>
      <c r="O143" s="290"/>
      <c r="P143" s="290"/>
      <c r="Q143" s="290"/>
      <c r="R143" s="290"/>
      <c r="S143" s="290"/>
      <c r="T143" s="290"/>
      <c r="U143" s="290"/>
      <c r="V143" s="290"/>
      <c r="W143" s="290"/>
      <c r="X143" s="290"/>
      <c r="Y143" s="290"/>
      <c r="Z143" s="290"/>
      <c r="AA143" s="290"/>
      <c r="AB143" s="290"/>
      <c r="AC143" s="290"/>
      <c r="AD143" s="290"/>
      <c r="AE143" s="290"/>
      <c r="AF143" s="290"/>
      <c r="AG143" s="290"/>
      <c r="AH143" s="290"/>
      <c r="AI143" s="290"/>
      <c r="AJ143" s="290"/>
      <c r="AK143" s="290"/>
      <c r="AL143" s="290"/>
      <c r="AM143" s="290"/>
      <c r="AN143" s="290"/>
      <c r="AO143" s="290"/>
      <c r="AP143" s="290"/>
      <c r="AQ143" s="290"/>
      <c r="AR143" s="290"/>
      <c r="AS143" s="290"/>
      <c r="AT143" s="290"/>
      <c r="AU143" s="290"/>
      <c r="AV143" s="290"/>
      <c r="AW143" s="290"/>
      <c r="AX143" s="290"/>
      <c r="AY143" s="290"/>
      <c r="AZ143" s="298"/>
      <c r="BA143" s="298"/>
      <c r="BB143" s="298"/>
      <c r="BC143" s="298"/>
      <c r="BD143" s="298"/>
      <c r="BE143" s="298"/>
      <c r="BF143" s="298"/>
      <c r="BG143" s="298"/>
      <c r="BH143" s="298"/>
      <c r="BI143" s="298"/>
      <c r="BJ143" s="298"/>
      <c r="BK143" s="298"/>
      <c r="BL143" s="298"/>
    </row>
    <row r="144" spans="1:64" hidden="1" x14ac:dyDescent="0.2">
      <c r="A144" s="135" t="str">
        <f t="shared" si="2"/>
        <v>POD9-NBIOT</v>
      </c>
      <c r="B144" s="142" t="s">
        <v>251</v>
      </c>
      <c r="C144" s="143" t="s">
        <v>293</v>
      </c>
      <c r="D144" s="159"/>
      <c r="E144" s="144">
        <v>9</v>
      </c>
      <c r="F144" s="290"/>
      <c r="G144" s="290"/>
      <c r="H144" s="290"/>
      <c r="I144" s="290"/>
      <c r="J144" s="290"/>
      <c r="K144" s="290"/>
      <c r="L144" s="290"/>
      <c r="M144" s="290"/>
      <c r="N144" s="290"/>
      <c r="O144" s="290"/>
      <c r="P144" s="290"/>
      <c r="Q144" s="290"/>
      <c r="R144" s="290"/>
      <c r="S144" s="290"/>
      <c r="T144" s="290"/>
      <c r="U144" s="290"/>
      <c r="V144" s="290"/>
      <c r="W144" s="290"/>
      <c r="X144" s="290"/>
      <c r="Y144" s="290"/>
      <c r="Z144" s="290"/>
      <c r="AA144" s="290"/>
      <c r="AB144" s="290"/>
      <c r="AC144" s="290"/>
      <c r="AD144" s="290"/>
      <c r="AE144" s="290"/>
      <c r="AF144" s="290"/>
      <c r="AG144" s="290"/>
      <c r="AH144" s="290"/>
      <c r="AI144" s="290"/>
      <c r="AJ144" s="290"/>
      <c r="AK144" s="290"/>
      <c r="AL144" s="290"/>
      <c r="AM144" s="290"/>
      <c r="AN144" s="290"/>
      <c r="AO144" s="290"/>
      <c r="AP144" s="290"/>
      <c r="AQ144" s="290"/>
      <c r="AR144" s="290"/>
      <c r="AS144" s="290"/>
      <c r="AT144" s="290"/>
      <c r="AU144" s="290"/>
      <c r="AV144" s="290"/>
      <c r="AW144" s="290"/>
      <c r="AX144" s="290"/>
      <c r="AY144" s="290"/>
      <c r="AZ144" s="298"/>
      <c r="BA144" s="298"/>
      <c r="BB144" s="298"/>
      <c r="BC144" s="298"/>
      <c r="BD144" s="298"/>
      <c r="BE144" s="298"/>
      <c r="BF144" s="298"/>
      <c r="BG144" s="298"/>
      <c r="BH144" s="298"/>
      <c r="BI144" s="298"/>
      <c r="BJ144" s="298"/>
      <c r="BK144" s="298"/>
      <c r="BL144" s="298"/>
    </row>
    <row r="145" spans="1:64" hidden="1" x14ac:dyDescent="0.2">
      <c r="A145" s="135" t="str">
        <f t="shared" si="2"/>
        <v>POD10-NBIOT</v>
      </c>
      <c r="B145" s="142" t="s">
        <v>252</v>
      </c>
      <c r="C145" s="143" t="s">
        <v>293</v>
      </c>
      <c r="D145" s="159"/>
      <c r="E145" s="144">
        <v>10</v>
      </c>
      <c r="F145" s="290"/>
      <c r="G145" s="290"/>
      <c r="H145" s="290"/>
      <c r="I145" s="290"/>
      <c r="J145" s="290"/>
      <c r="K145" s="290"/>
      <c r="L145" s="290"/>
      <c r="M145" s="290"/>
      <c r="N145" s="290"/>
      <c r="O145" s="290"/>
      <c r="P145" s="290"/>
      <c r="Q145" s="290"/>
      <c r="R145" s="290"/>
      <c r="S145" s="290"/>
      <c r="T145" s="290"/>
      <c r="U145" s="290"/>
      <c r="V145" s="290"/>
      <c r="W145" s="290"/>
      <c r="X145" s="290"/>
      <c r="Y145" s="290"/>
      <c r="Z145" s="290"/>
      <c r="AA145" s="290"/>
      <c r="AB145" s="290"/>
      <c r="AC145" s="290"/>
      <c r="AD145" s="290"/>
      <c r="AE145" s="290"/>
      <c r="AF145" s="290"/>
      <c r="AG145" s="290"/>
      <c r="AH145" s="290"/>
      <c r="AI145" s="290"/>
      <c r="AJ145" s="290"/>
      <c r="AK145" s="290"/>
      <c r="AL145" s="290"/>
      <c r="AM145" s="290"/>
      <c r="AN145" s="290"/>
      <c r="AO145" s="290"/>
      <c r="AP145" s="290"/>
      <c r="AQ145" s="290"/>
      <c r="AR145" s="290"/>
      <c r="AS145" s="290"/>
      <c r="AT145" s="290"/>
      <c r="AU145" s="290"/>
      <c r="AV145" s="290"/>
      <c r="AW145" s="290"/>
      <c r="AX145" s="290"/>
      <c r="AY145" s="290"/>
      <c r="AZ145" s="298"/>
      <c r="BA145" s="298"/>
      <c r="BB145" s="298"/>
      <c r="BC145" s="298"/>
      <c r="BD145" s="298"/>
      <c r="BE145" s="298"/>
      <c r="BF145" s="298"/>
      <c r="BG145" s="298"/>
      <c r="BH145" s="298"/>
      <c r="BI145" s="298"/>
      <c r="BJ145" s="298"/>
      <c r="BK145" s="298"/>
      <c r="BL145" s="298"/>
    </row>
    <row r="146" spans="1:64" hidden="1" x14ac:dyDescent="0.2">
      <c r="A146" s="135" t="str">
        <f t="shared" si="2"/>
        <v>POD11-NBIOT</v>
      </c>
      <c r="B146" s="142" t="s">
        <v>253</v>
      </c>
      <c r="C146" s="143" t="s">
        <v>293</v>
      </c>
      <c r="D146" s="159"/>
      <c r="E146" s="144">
        <v>11</v>
      </c>
      <c r="F146" s="290"/>
      <c r="G146" s="290"/>
      <c r="H146" s="290"/>
      <c r="I146" s="290"/>
      <c r="J146" s="290"/>
      <c r="K146" s="290"/>
      <c r="L146" s="290"/>
      <c r="M146" s="290"/>
      <c r="N146" s="290"/>
      <c r="O146" s="290"/>
      <c r="P146" s="290"/>
      <c r="Q146" s="290"/>
      <c r="R146" s="290"/>
      <c r="S146" s="290"/>
      <c r="T146" s="290"/>
      <c r="U146" s="290"/>
      <c r="V146" s="290"/>
      <c r="W146" s="290"/>
      <c r="X146" s="290"/>
      <c r="Y146" s="290"/>
      <c r="Z146" s="290"/>
      <c r="AA146" s="290"/>
      <c r="AB146" s="290"/>
      <c r="AC146" s="290"/>
      <c r="AD146" s="290"/>
      <c r="AE146" s="290"/>
      <c r="AF146" s="290"/>
      <c r="AG146" s="290"/>
      <c r="AH146" s="290"/>
      <c r="AI146" s="290"/>
      <c r="AJ146" s="290"/>
      <c r="AK146" s="290"/>
      <c r="AL146" s="290"/>
      <c r="AM146" s="290"/>
      <c r="AN146" s="290"/>
      <c r="AO146" s="290"/>
      <c r="AP146" s="290"/>
      <c r="AQ146" s="290"/>
      <c r="AR146" s="290"/>
      <c r="AS146" s="290"/>
      <c r="AT146" s="290"/>
      <c r="AU146" s="290"/>
      <c r="AV146" s="290"/>
      <c r="AW146" s="290"/>
      <c r="AX146" s="290"/>
      <c r="AY146" s="290"/>
      <c r="AZ146" s="298"/>
      <c r="BA146" s="298"/>
      <c r="BB146" s="298"/>
      <c r="BC146" s="298"/>
      <c r="BD146" s="298"/>
      <c r="BE146" s="298"/>
      <c r="BF146" s="298"/>
      <c r="BG146" s="298"/>
      <c r="BH146" s="298"/>
      <c r="BI146" s="298"/>
      <c r="BJ146" s="298"/>
      <c r="BK146" s="298"/>
      <c r="BL146" s="298"/>
    </row>
    <row r="147" spans="1:64" hidden="1" x14ac:dyDescent="0.2">
      <c r="A147" s="135" t="str">
        <f t="shared" si="2"/>
        <v>POD12-NBIOT</v>
      </c>
      <c r="B147" s="142" t="s">
        <v>254</v>
      </c>
      <c r="C147" s="143" t="s">
        <v>293</v>
      </c>
      <c r="D147" s="159"/>
      <c r="E147" s="144">
        <v>12</v>
      </c>
      <c r="F147" s="290"/>
      <c r="G147" s="290"/>
      <c r="H147" s="290"/>
      <c r="I147" s="290"/>
      <c r="J147" s="290"/>
      <c r="K147" s="290"/>
      <c r="L147" s="290"/>
      <c r="M147" s="290"/>
      <c r="N147" s="290"/>
      <c r="O147" s="290"/>
      <c r="P147" s="290"/>
      <c r="Q147" s="290"/>
      <c r="R147" s="290"/>
      <c r="S147" s="290"/>
      <c r="T147" s="290"/>
      <c r="U147" s="290"/>
      <c r="V147" s="290"/>
      <c r="W147" s="290"/>
      <c r="X147" s="290"/>
      <c r="Y147" s="290"/>
      <c r="Z147" s="290"/>
      <c r="AA147" s="290"/>
      <c r="AB147" s="290"/>
      <c r="AC147" s="290"/>
      <c r="AD147" s="290"/>
      <c r="AE147" s="290"/>
      <c r="AF147" s="290"/>
      <c r="AG147" s="290"/>
      <c r="AH147" s="290"/>
      <c r="AI147" s="290"/>
      <c r="AJ147" s="290"/>
      <c r="AK147" s="290"/>
      <c r="AL147" s="290"/>
      <c r="AM147" s="290"/>
      <c r="AN147" s="290"/>
      <c r="AO147" s="290"/>
      <c r="AP147" s="290"/>
      <c r="AQ147" s="290"/>
      <c r="AR147" s="290"/>
      <c r="AS147" s="290"/>
      <c r="AT147" s="290"/>
      <c r="AU147" s="290"/>
      <c r="AV147" s="290"/>
      <c r="AW147" s="290"/>
      <c r="AX147" s="290"/>
      <c r="AY147" s="290"/>
      <c r="AZ147" s="298"/>
      <c r="BA147" s="298"/>
      <c r="BB147" s="298"/>
      <c r="BC147" s="298"/>
      <c r="BD147" s="298"/>
      <c r="BE147" s="298"/>
      <c r="BF147" s="298"/>
      <c r="BG147" s="298"/>
      <c r="BH147" s="298"/>
      <c r="BI147" s="298"/>
      <c r="BJ147" s="298"/>
      <c r="BK147" s="298"/>
      <c r="BL147" s="298"/>
    </row>
    <row r="148" spans="1:64" hidden="1" x14ac:dyDescent="0.2">
      <c r="A148" s="135" t="str">
        <f t="shared" si="2"/>
        <v>POD13-NBIOT</v>
      </c>
      <c r="B148" s="142" t="s">
        <v>255</v>
      </c>
      <c r="C148" s="143" t="s">
        <v>293</v>
      </c>
      <c r="D148" s="159"/>
      <c r="E148" s="144">
        <v>13</v>
      </c>
      <c r="F148" s="290"/>
      <c r="G148" s="290"/>
      <c r="H148" s="290"/>
      <c r="I148" s="290"/>
      <c r="J148" s="290"/>
      <c r="K148" s="290"/>
      <c r="L148" s="290"/>
      <c r="M148" s="290"/>
      <c r="N148" s="290"/>
      <c r="O148" s="290"/>
      <c r="P148" s="290"/>
      <c r="Q148" s="290"/>
      <c r="R148" s="290"/>
      <c r="S148" s="290"/>
      <c r="T148" s="290"/>
      <c r="U148" s="290"/>
      <c r="V148" s="290"/>
      <c r="W148" s="290"/>
      <c r="X148" s="290"/>
      <c r="Y148" s="290"/>
      <c r="Z148" s="290"/>
      <c r="AA148" s="290"/>
      <c r="AB148" s="290"/>
      <c r="AC148" s="290"/>
      <c r="AD148" s="290"/>
      <c r="AE148" s="290"/>
      <c r="AF148" s="290"/>
      <c r="AG148" s="290"/>
      <c r="AH148" s="290"/>
      <c r="AI148" s="290"/>
      <c r="AJ148" s="290"/>
      <c r="AK148" s="290"/>
      <c r="AL148" s="290"/>
      <c r="AM148" s="290"/>
      <c r="AN148" s="290"/>
      <c r="AO148" s="290"/>
      <c r="AP148" s="290"/>
      <c r="AQ148" s="290"/>
      <c r="AR148" s="290"/>
      <c r="AS148" s="290"/>
      <c r="AT148" s="290"/>
      <c r="AU148" s="290"/>
      <c r="AV148" s="290"/>
      <c r="AW148" s="290"/>
      <c r="AX148" s="290"/>
      <c r="AY148" s="290"/>
      <c r="AZ148" s="298"/>
      <c r="BA148" s="298"/>
      <c r="BB148" s="298"/>
      <c r="BC148" s="298"/>
      <c r="BD148" s="298"/>
      <c r="BE148" s="298"/>
      <c r="BF148" s="298"/>
      <c r="BG148" s="298"/>
      <c r="BH148" s="298"/>
      <c r="BI148" s="298"/>
      <c r="BJ148" s="298"/>
      <c r="BK148" s="298"/>
      <c r="BL148" s="298"/>
    </row>
    <row r="149" spans="1:64" hidden="1" x14ac:dyDescent="0.2">
      <c r="A149" s="135" t="str">
        <f t="shared" si="2"/>
        <v>POD14-NBIOT</v>
      </c>
      <c r="B149" s="142" t="s">
        <v>256</v>
      </c>
      <c r="C149" s="143" t="s">
        <v>293</v>
      </c>
      <c r="D149" s="159"/>
      <c r="E149" s="144">
        <v>14</v>
      </c>
      <c r="F149" s="290"/>
      <c r="G149" s="290"/>
      <c r="H149" s="290"/>
      <c r="I149" s="290"/>
      <c r="J149" s="290"/>
      <c r="K149" s="290"/>
      <c r="L149" s="290"/>
      <c r="M149" s="290"/>
      <c r="N149" s="290"/>
      <c r="O149" s="290"/>
      <c r="P149" s="290"/>
      <c r="Q149" s="290"/>
      <c r="R149" s="290"/>
      <c r="S149" s="290"/>
      <c r="T149" s="290"/>
      <c r="U149" s="290"/>
      <c r="V149" s="290"/>
      <c r="W149" s="290"/>
      <c r="X149" s="290"/>
      <c r="Y149" s="290"/>
      <c r="Z149" s="290"/>
      <c r="AA149" s="290"/>
      <c r="AB149" s="290"/>
      <c r="AC149" s="290"/>
      <c r="AD149" s="290"/>
      <c r="AE149" s="290"/>
      <c r="AF149" s="290"/>
      <c r="AG149" s="290"/>
      <c r="AH149" s="290"/>
      <c r="AI149" s="290"/>
      <c r="AJ149" s="290"/>
      <c r="AK149" s="290"/>
      <c r="AL149" s="290"/>
      <c r="AM149" s="290"/>
      <c r="AN149" s="290"/>
      <c r="AO149" s="290"/>
      <c r="AP149" s="290"/>
      <c r="AQ149" s="290"/>
      <c r="AR149" s="290"/>
      <c r="AS149" s="290"/>
      <c r="AT149" s="290"/>
      <c r="AU149" s="290"/>
      <c r="AV149" s="290"/>
      <c r="AW149" s="290"/>
      <c r="AX149" s="290"/>
      <c r="AY149" s="290"/>
      <c r="AZ149" s="298"/>
      <c r="BA149" s="298"/>
      <c r="BB149" s="298"/>
      <c r="BC149" s="298"/>
      <c r="BD149" s="298"/>
      <c r="BE149" s="298"/>
      <c r="BF149" s="298"/>
      <c r="BG149" s="298"/>
      <c r="BH149" s="298"/>
      <c r="BI149" s="298"/>
      <c r="BJ149" s="298"/>
      <c r="BK149" s="298"/>
      <c r="BL149" s="298"/>
    </row>
    <row r="150" spans="1:64" hidden="1" x14ac:dyDescent="0.2">
      <c r="A150" s="135" t="str">
        <f t="shared" si="2"/>
        <v>POD15-NBIOT</v>
      </c>
      <c r="B150" s="142" t="s">
        <v>257</v>
      </c>
      <c r="C150" s="143" t="s">
        <v>293</v>
      </c>
      <c r="D150" s="159"/>
      <c r="E150" s="144">
        <v>15</v>
      </c>
      <c r="F150" s="290"/>
      <c r="G150" s="290"/>
      <c r="H150" s="290"/>
      <c r="I150" s="290"/>
      <c r="J150" s="290"/>
      <c r="K150" s="290"/>
      <c r="L150" s="290"/>
      <c r="M150" s="290"/>
      <c r="N150" s="290"/>
      <c r="O150" s="290"/>
      <c r="P150" s="290"/>
      <c r="Q150" s="290"/>
      <c r="R150" s="290"/>
      <c r="S150" s="290"/>
      <c r="T150" s="290"/>
      <c r="U150" s="290"/>
      <c r="V150" s="290"/>
      <c r="W150" s="290"/>
      <c r="X150" s="290"/>
      <c r="Y150" s="290"/>
      <c r="Z150" s="290"/>
      <c r="AA150" s="290"/>
      <c r="AB150" s="290"/>
      <c r="AC150" s="290"/>
      <c r="AD150" s="290"/>
      <c r="AE150" s="290"/>
      <c r="AF150" s="290"/>
      <c r="AG150" s="290"/>
      <c r="AH150" s="290"/>
      <c r="AI150" s="290"/>
      <c r="AJ150" s="290"/>
      <c r="AK150" s="290"/>
      <c r="AL150" s="290"/>
      <c r="AM150" s="290"/>
      <c r="AN150" s="290"/>
      <c r="AO150" s="290"/>
      <c r="AP150" s="290"/>
      <c r="AQ150" s="290"/>
      <c r="AR150" s="290"/>
      <c r="AS150" s="290"/>
      <c r="AT150" s="290"/>
      <c r="AU150" s="290"/>
      <c r="AV150" s="290"/>
      <c r="AW150" s="290"/>
      <c r="AX150" s="290"/>
      <c r="AY150" s="290"/>
      <c r="AZ150" s="298"/>
      <c r="BA150" s="298"/>
      <c r="BB150" s="298"/>
      <c r="BC150" s="298"/>
      <c r="BD150" s="298"/>
      <c r="BE150" s="298"/>
      <c r="BF150" s="298"/>
      <c r="BG150" s="298"/>
      <c r="BH150" s="298"/>
      <c r="BI150" s="298"/>
      <c r="BJ150" s="298"/>
      <c r="BK150" s="298"/>
      <c r="BL150" s="298"/>
    </row>
    <row r="151" spans="1:64" hidden="1" x14ac:dyDescent="0.2">
      <c r="A151" s="135" t="str">
        <f t="shared" si="2"/>
        <v>POD16-NBIOT</v>
      </c>
      <c r="B151" s="142" t="s">
        <v>294</v>
      </c>
      <c r="C151" s="143" t="s">
        <v>293</v>
      </c>
      <c r="D151" s="159"/>
      <c r="E151" s="144">
        <v>16</v>
      </c>
      <c r="F151" s="290"/>
      <c r="G151" s="290"/>
      <c r="H151" s="290"/>
      <c r="I151" s="290"/>
      <c r="J151" s="290"/>
      <c r="K151" s="290"/>
      <c r="L151" s="290"/>
      <c r="M151" s="290"/>
      <c r="N151" s="290"/>
      <c r="O151" s="290"/>
      <c r="P151" s="290"/>
      <c r="Q151" s="290"/>
      <c r="R151" s="290"/>
      <c r="S151" s="290"/>
      <c r="T151" s="290"/>
      <c r="U151" s="290"/>
      <c r="V151" s="290"/>
      <c r="W151" s="290"/>
      <c r="X151" s="290"/>
      <c r="Y151" s="290"/>
      <c r="Z151" s="290"/>
      <c r="AA151" s="290"/>
      <c r="AB151" s="290"/>
      <c r="AC151" s="290"/>
      <c r="AD151" s="290"/>
      <c r="AE151" s="290"/>
      <c r="AF151" s="290"/>
      <c r="AG151" s="290"/>
      <c r="AH151" s="290"/>
      <c r="AI151" s="290"/>
      <c r="AJ151" s="290"/>
      <c r="AK151" s="290"/>
      <c r="AL151" s="290"/>
      <c r="AM151" s="290"/>
      <c r="AN151" s="290"/>
      <c r="AO151" s="290"/>
      <c r="AP151" s="290"/>
      <c r="AQ151" s="290"/>
      <c r="AR151" s="290"/>
      <c r="AS151" s="290"/>
      <c r="AT151" s="290"/>
      <c r="AU151" s="290"/>
      <c r="AV151" s="290"/>
      <c r="AW151" s="290"/>
      <c r="AX151" s="290"/>
      <c r="AY151" s="290"/>
      <c r="AZ151" s="298"/>
      <c r="BA151" s="298"/>
      <c r="BB151" s="298"/>
      <c r="BC151" s="298"/>
      <c r="BD151" s="298"/>
      <c r="BE151" s="298"/>
      <c r="BF151" s="298"/>
      <c r="BG151" s="298"/>
      <c r="BH151" s="298"/>
      <c r="BI151" s="298"/>
      <c r="BJ151" s="298"/>
      <c r="BK151" s="298"/>
      <c r="BL151" s="298"/>
    </row>
    <row r="152" spans="1:64" hidden="1" x14ac:dyDescent="0.2">
      <c r="A152" s="135" t="str">
        <f t="shared" si="2"/>
        <v>POD17-NBIOT</v>
      </c>
      <c r="B152" s="142" t="s">
        <v>295</v>
      </c>
      <c r="C152" s="143" t="s">
        <v>293</v>
      </c>
      <c r="D152" s="159"/>
      <c r="E152" s="144">
        <v>17</v>
      </c>
      <c r="F152" s="290"/>
      <c r="G152" s="290"/>
      <c r="H152" s="290"/>
      <c r="I152" s="290"/>
      <c r="J152" s="290"/>
      <c r="K152" s="290"/>
      <c r="L152" s="290"/>
      <c r="M152" s="290"/>
      <c r="N152" s="290"/>
      <c r="O152" s="290"/>
      <c r="P152" s="290"/>
      <c r="Q152" s="290"/>
      <c r="R152" s="290"/>
      <c r="S152" s="290"/>
      <c r="T152" s="290"/>
      <c r="U152" s="290"/>
      <c r="V152" s="290"/>
      <c r="W152" s="290"/>
      <c r="X152" s="290"/>
      <c r="Y152" s="290"/>
      <c r="Z152" s="290"/>
      <c r="AA152" s="290"/>
      <c r="AB152" s="290"/>
      <c r="AC152" s="290"/>
      <c r="AD152" s="290"/>
      <c r="AE152" s="290"/>
      <c r="AF152" s="290"/>
      <c r="AG152" s="290"/>
      <c r="AH152" s="290"/>
      <c r="AI152" s="290"/>
      <c r="AJ152" s="290"/>
      <c r="AK152" s="290"/>
      <c r="AL152" s="290"/>
      <c r="AM152" s="290"/>
      <c r="AN152" s="290"/>
      <c r="AO152" s="290"/>
      <c r="AP152" s="290"/>
      <c r="AQ152" s="290"/>
      <c r="AR152" s="290"/>
      <c r="AS152" s="290"/>
      <c r="AT152" s="290"/>
      <c r="AU152" s="290"/>
      <c r="AV152" s="290"/>
      <c r="AW152" s="290"/>
      <c r="AX152" s="290"/>
      <c r="AY152" s="290"/>
      <c r="AZ152" s="298"/>
      <c r="BA152" s="298"/>
      <c r="BB152" s="298"/>
      <c r="BC152" s="298"/>
      <c r="BD152" s="298"/>
      <c r="BE152" s="298"/>
      <c r="BF152" s="298"/>
      <c r="BG152" s="298"/>
      <c r="BH152" s="298"/>
      <c r="BI152" s="298"/>
      <c r="BJ152" s="298"/>
      <c r="BK152" s="298"/>
      <c r="BL152" s="298"/>
    </row>
    <row r="153" spans="1:64" hidden="1" x14ac:dyDescent="0.2">
      <c r="A153" s="135" t="str">
        <f t="shared" si="2"/>
        <v>PODTBD-NBIOT</v>
      </c>
      <c r="B153" s="142" t="s">
        <v>296</v>
      </c>
      <c r="C153" s="143" t="s">
        <v>293</v>
      </c>
      <c r="D153" s="159"/>
      <c r="E153" s="144" t="s">
        <v>144</v>
      </c>
      <c r="F153" s="290"/>
      <c r="G153" s="290"/>
      <c r="H153" s="290"/>
      <c r="I153" s="290"/>
      <c r="J153" s="290"/>
      <c r="K153" s="290"/>
      <c r="L153" s="290"/>
      <c r="M153" s="290"/>
      <c r="N153" s="290"/>
      <c r="O153" s="290"/>
      <c r="P153" s="290"/>
      <c r="Q153" s="290"/>
      <c r="R153" s="290"/>
      <c r="S153" s="290"/>
      <c r="T153" s="290"/>
      <c r="U153" s="290"/>
      <c r="V153" s="290"/>
      <c r="W153" s="290"/>
      <c r="X153" s="290"/>
      <c r="Y153" s="290"/>
      <c r="Z153" s="290"/>
      <c r="AA153" s="290"/>
      <c r="AB153" s="290"/>
      <c r="AC153" s="290"/>
      <c r="AD153" s="290"/>
      <c r="AE153" s="290"/>
      <c r="AF153" s="290"/>
      <c r="AG153" s="290"/>
      <c r="AH153" s="290"/>
      <c r="AI153" s="290"/>
      <c r="AJ153" s="290"/>
      <c r="AK153" s="290"/>
      <c r="AL153" s="290"/>
      <c r="AM153" s="290"/>
      <c r="AN153" s="290"/>
      <c r="AO153" s="290"/>
      <c r="AP153" s="290"/>
      <c r="AQ153" s="290"/>
      <c r="AR153" s="290"/>
      <c r="AS153" s="290"/>
      <c r="AT153" s="290"/>
      <c r="AU153" s="290"/>
      <c r="AV153" s="290"/>
      <c r="AW153" s="290"/>
      <c r="AX153" s="290"/>
      <c r="AY153" s="290"/>
      <c r="AZ153" s="298"/>
      <c r="BA153" s="298"/>
      <c r="BB153" s="298"/>
      <c r="BC153" s="298"/>
      <c r="BD153" s="298"/>
      <c r="BE153" s="298"/>
      <c r="BF153" s="298"/>
      <c r="BG153" s="298"/>
      <c r="BH153" s="298"/>
      <c r="BI153" s="298"/>
      <c r="BJ153" s="298"/>
      <c r="BK153" s="298"/>
      <c r="BL153" s="298"/>
    </row>
    <row r="154" spans="1:64" hidden="1" x14ac:dyDescent="0.2">
      <c r="A154" s="135" t="str">
        <f t="shared" si="2"/>
        <v>PODTBD-NBIOT</v>
      </c>
      <c r="B154" s="142" t="s">
        <v>296</v>
      </c>
      <c r="C154" s="143" t="s">
        <v>293</v>
      </c>
      <c r="D154" s="159"/>
      <c r="E154" s="144" t="s">
        <v>144</v>
      </c>
      <c r="F154" s="290"/>
      <c r="G154" s="290"/>
      <c r="H154" s="290"/>
      <c r="I154" s="290"/>
      <c r="J154" s="290"/>
      <c r="K154" s="290"/>
      <c r="L154" s="290"/>
      <c r="M154" s="290"/>
      <c r="N154" s="290"/>
      <c r="O154" s="290"/>
      <c r="P154" s="290"/>
      <c r="Q154" s="290"/>
      <c r="R154" s="290"/>
      <c r="S154" s="290"/>
      <c r="T154" s="290"/>
      <c r="U154" s="290"/>
      <c r="V154" s="290"/>
      <c r="W154" s="290"/>
      <c r="X154" s="290"/>
      <c r="Y154" s="290"/>
      <c r="Z154" s="290"/>
      <c r="AA154" s="290"/>
      <c r="AB154" s="290"/>
      <c r="AC154" s="290"/>
      <c r="AD154" s="290"/>
      <c r="AE154" s="290"/>
      <c r="AF154" s="290"/>
      <c r="AG154" s="290"/>
      <c r="AH154" s="290"/>
      <c r="AI154" s="290"/>
      <c r="AJ154" s="290"/>
      <c r="AK154" s="290"/>
      <c r="AL154" s="290"/>
      <c r="AM154" s="290"/>
      <c r="AN154" s="290"/>
      <c r="AO154" s="290"/>
      <c r="AP154" s="290"/>
      <c r="AQ154" s="290"/>
      <c r="AR154" s="290"/>
      <c r="AS154" s="290"/>
      <c r="AT154" s="290"/>
      <c r="AU154" s="290"/>
      <c r="AV154" s="290"/>
      <c r="AW154" s="290"/>
      <c r="AX154" s="290"/>
      <c r="AY154" s="290"/>
      <c r="AZ154" s="298"/>
      <c r="BA154" s="298"/>
      <c r="BB154" s="298"/>
      <c r="BC154" s="298"/>
      <c r="BD154" s="298"/>
      <c r="BE154" s="298"/>
      <c r="BF154" s="298"/>
      <c r="BG154" s="298"/>
      <c r="BH154" s="298"/>
      <c r="BI154" s="298"/>
      <c r="BJ154" s="298"/>
      <c r="BK154" s="298"/>
      <c r="BL154" s="298"/>
    </row>
    <row r="155" spans="1:64" hidden="1" x14ac:dyDescent="0.2">
      <c r="A155" s="135" t="str">
        <f t="shared" si="2"/>
        <v>PODTBD-NBIOT</v>
      </c>
      <c r="B155" s="142" t="s">
        <v>296</v>
      </c>
      <c r="C155" s="143" t="s">
        <v>293</v>
      </c>
      <c r="D155" s="159"/>
      <c r="E155" s="144" t="s">
        <v>144</v>
      </c>
      <c r="F155" s="290"/>
      <c r="G155" s="290"/>
      <c r="H155" s="290"/>
      <c r="I155" s="290"/>
      <c r="J155" s="290"/>
      <c r="K155" s="290"/>
      <c r="L155" s="290"/>
      <c r="M155" s="290"/>
      <c r="N155" s="290"/>
      <c r="O155" s="290"/>
      <c r="P155" s="290"/>
      <c r="Q155" s="290"/>
      <c r="R155" s="290"/>
      <c r="S155" s="290"/>
      <c r="T155" s="290"/>
      <c r="U155" s="290"/>
      <c r="V155" s="290"/>
      <c r="W155" s="290"/>
      <c r="X155" s="290"/>
      <c r="Y155" s="290"/>
      <c r="Z155" s="290"/>
      <c r="AA155" s="290"/>
      <c r="AB155" s="290"/>
      <c r="AC155" s="290"/>
      <c r="AD155" s="290"/>
      <c r="AE155" s="290"/>
      <c r="AF155" s="290"/>
      <c r="AG155" s="290"/>
      <c r="AH155" s="290"/>
      <c r="AI155" s="290"/>
      <c r="AJ155" s="290"/>
      <c r="AK155" s="290"/>
      <c r="AL155" s="290"/>
      <c r="AM155" s="290"/>
      <c r="AN155" s="290"/>
      <c r="AO155" s="290"/>
      <c r="AP155" s="290"/>
      <c r="AQ155" s="290"/>
      <c r="AR155" s="290"/>
      <c r="AS155" s="290"/>
      <c r="AT155" s="290"/>
      <c r="AU155" s="290"/>
      <c r="AV155" s="290"/>
      <c r="AW155" s="290"/>
      <c r="AX155" s="290"/>
      <c r="AY155" s="290"/>
      <c r="AZ155" s="298"/>
      <c r="BA155" s="298"/>
      <c r="BB155" s="298"/>
      <c r="BC155" s="298"/>
      <c r="BD155" s="298"/>
      <c r="BE155" s="298"/>
      <c r="BF155" s="298"/>
      <c r="BG155" s="298"/>
      <c r="BH155" s="298"/>
      <c r="BI155" s="298"/>
      <c r="BJ155" s="298"/>
      <c r="BK155" s="298"/>
      <c r="BL155" s="298"/>
    </row>
    <row r="156" spans="1:64" hidden="1" x14ac:dyDescent="0.2">
      <c r="A156" s="135" t="str">
        <f t="shared" si="2"/>
        <v>PODTBD-NBIOT</v>
      </c>
      <c r="B156" s="142" t="s">
        <v>296</v>
      </c>
      <c r="C156" s="143" t="s">
        <v>293</v>
      </c>
      <c r="D156" s="159"/>
      <c r="E156" s="144" t="s">
        <v>144</v>
      </c>
      <c r="F156" s="290"/>
      <c r="G156" s="290"/>
      <c r="H156" s="290"/>
      <c r="I156" s="290"/>
      <c r="J156" s="290"/>
      <c r="K156" s="290"/>
      <c r="L156" s="290"/>
      <c r="M156" s="290"/>
      <c r="N156" s="290"/>
      <c r="O156" s="290"/>
      <c r="P156" s="290"/>
      <c r="Q156" s="290"/>
      <c r="R156" s="290"/>
      <c r="S156" s="290"/>
      <c r="T156" s="290"/>
      <c r="U156" s="290"/>
      <c r="V156" s="290"/>
      <c r="W156" s="290"/>
      <c r="X156" s="290"/>
      <c r="Y156" s="290"/>
      <c r="Z156" s="290"/>
      <c r="AA156" s="290"/>
      <c r="AB156" s="290"/>
      <c r="AC156" s="290"/>
      <c r="AD156" s="290"/>
      <c r="AE156" s="290"/>
      <c r="AF156" s="290"/>
      <c r="AG156" s="290"/>
      <c r="AH156" s="290"/>
      <c r="AI156" s="290"/>
      <c r="AJ156" s="290"/>
      <c r="AK156" s="290"/>
      <c r="AL156" s="290"/>
      <c r="AM156" s="290"/>
      <c r="AN156" s="290"/>
      <c r="AO156" s="290"/>
      <c r="AP156" s="290"/>
      <c r="AQ156" s="290"/>
      <c r="AR156" s="290"/>
      <c r="AS156" s="290"/>
      <c r="AT156" s="290"/>
      <c r="AU156" s="290"/>
      <c r="AV156" s="290"/>
      <c r="AW156" s="290"/>
      <c r="AX156" s="290"/>
      <c r="AY156" s="290"/>
      <c r="AZ156" s="298"/>
      <c r="BA156" s="298"/>
      <c r="BB156" s="298"/>
      <c r="BC156" s="298"/>
      <c r="BD156" s="298"/>
      <c r="BE156" s="298"/>
      <c r="BF156" s="298"/>
      <c r="BG156" s="298"/>
      <c r="BH156" s="298"/>
      <c r="BI156" s="298"/>
      <c r="BJ156" s="298"/>
      <c r="BK156" s="298"/>
      <c r="BL156" s="298"/>
    </row>
    <row r="157" spans="1:64" hidden="1" x14ac:dyDescent="0.2">
      <c r="A157" s="135" t="str">
        <f t="shared" si="2"/>
        <v>PODTBD-NBIOT</v>
      </c>
      <c r="B157" s="142" t="s">
        <v>296</v>
      </c>
      <c r="C157" s="143" t="s">
        <v>293</v>
      </c>
      <c r="D157" s="159"/>
      <c r="E157" s="144" t="s">
        <v>144</v>
      </c>
      <c r="F157" s="290"/>
      <c r="G157" s="290"/>
      <c r="H157" s="290"/>
      <c r="I157" s="290"/>
      <c r="J157" s="290"/>
      <c r="K157" s="290"/>
      <c r="L157" s="290"/>
      <c r="M157" s="290"/>
      <c r="N157" s="290"/>
      <c r="O157" s="290"/>
      <c r="P157" s="290"/>
      <c r="Q157" s="290"/>
      <c r="R157" s="290"/>
      <c r="S157" s="290"/>
      <c r="T157" s="290"/>
      <c r="U157" s="290"/>
      <c r="V157" s="290"/>
      <c r="W157" s="290"/>
      <c r="X157" s="290"/>
      <c r="Y157" s="290"/>
      <c r="Z157" s="290"/>
      <c r="AA157" s="290"/>
      <c r="AB157" s="290"/>
      <c r="AC157" s="290"/>
      <c r="AD157" s="290"/>
      <c r="AE157" s="290"/>
      <c r="AF157" s="290"/>
      <c r="AG157" s="290"/>
      <c r="AH157" s="290"/>
      <c r="AI157" s="290"/>
      <c r="AJ157" s="290"/>
      <c r="AK157" s="290"/>
      <c r="AL157" s="290"/>
      <c r="AM157" s="290"/>
      <c r="AN157" s="290"/>
      <c r="AO157" s="290"/>
      <c r="AP157" s="290"/>
      <c r="AQ157" s="290"/>
      <c r="AR157" s="290"/>
      <c r="AS157" s="290"/>
      <c r="AT157" s="290"/>
      <c r="AU157" s="290"/>
      <c r="AV157" s="290"/>
      <c r="AW157" s="290"/>
      <c r="AX157" s="290"/>
      <c r="AY157" s="290"/>
      <c r="AZ157" s="298"/>
      <c r="BA157" s="298"/>
      <c r="BB157" s="298"/>
      <c r="BC157" s="298"/>
      <c r="BD157" s="298"/>
      <c r="BE157" s="298"/>
      <c r="BF157" s="298"/>
      <c r="BG157" s="298"/>
      <c r="BH157" s="298"/>
      <c r="BI157" s="298"/>
      <c r="BJ157" s="298"/>
      <c r="BK157" s="298"/>
      <c r="BL157" s="298"/>
    </row>
    <row r="158" spans="1:64" hidden="1" x14ac:dyDescent="0.2">
      <c r="A158" s="135" t="str">
        <f t="shared" si="2"/>
        <v>PODTBD-NBIOT</v>
      </c>
      <c r="B158" s="142" t="s">
        <v>296</v>
      </c>
      <c r="C158" s="143" t="s">
        <v>293</v>
      </c>
      <c r="D158" s="159"/>
      <c r="E158" s="144" t="s">
        <v>144</v>
      </c>
      <c r="F158" s="290"/>
      <c r="G158" s="290"/>
      <c r="H158" s="290"/>
      <c r="I158" s="290"/>
      <c r="J158" s="290"/>
      <c r="K158" s="290"/>
      <c r="L158" s="290"/>
      <c r="M158" s="290"/>
      <c r="N158" s="290"/>
      <c r="O158" s="290"/>
      <c r="P158" s="290"/>
      <c r="Q158" s="290"/>
      <c r="R158" s="290"/>
      <c r="S158" s="290"/>
      <c r="T158" s="290"/>
      <c r="U158" s="290"/>
      <c r="V158" s="290"/>
      <c r="W158" s="290"/>
      <c r="X158" s="290"/>
      <c r="Y158" s="290"/>
      <c r="Z158" s="290"/>
      <c r="AA158" s="290"/>
      <c r="AB158" s="290"/>
      <c r="AC158" s="290"/>
      <c r="AD158" s="290"/>
      <c r="AE158" s="290"/>
      <c r="AF158" s="290"/>
      <c r="AG158" s="290"/>
      <c r="AH158" s="290"/>
      <c r="AI158" s="290"/>
      <c r="AJ158" s="290"/>
      <c r="AK158" s="290"/>
      <c r="AL158" s="290"/>
      <c r="AM158" s="290"/>
      <c r="AN158" s="290"/>
      <c r="AO158" s="290"/>
      <c r="AP158" s="290"/>
      <c r="AQ158" s="290"/>
      <c r="AR158" s="290"/>
      <c r="AS158" s="290"/>
      <c r="AT158" s="290"/>
      <c r="AU158" s="290"/>
      <c r="AV158" s="290"/>
      <c r="AW158" s="290"/>
      <c r="AX158" s="290"/>
      <c r="AY158" s="290"/>
      <c r="AZ158" s="298"/>
      <c r="BA158" s="298"/>
      <c r="BB158" s="298"/>
      <c r="BC158" s="298"/>
      <c r="BD158" s="298"/>
      <c r="BE158" s="298"/>
      <c r="BF158" s="298"/>
      <c r="BG158" s="298"/>
      <c r="BH158" s="298"/>
      <c r="BI158" s="298"/>
      <c r="BJ158" s="298"/>
      <c r="BK158" s="298"/>
      <c r="BL158" s="298"/>
    </row>
    <row r="159" spans="1:64" hidden="1" x14ac:dyDescent="0.2">
      <c r="A159" s="135" t="str">
        <f t="shared" si="2"/>
        <v>PODTBD-NBIOT</v>
      </c>
      <c r="B159" s="142" t="s">
        <v>296</v>
      </c>
      <c r="C159" s="143" t="s">
        <v>293</v>
      </c>
      <c r="D159" s="159"/>
      <c r="E159" s="144" t="s">
        <v>144</v>
      </c>
      <c r="F159" s="290"/>
      <c r="G159" s="290"/>
      <c r="H159" s="290"/>
      <c r="I159" s="290"/>
      <c r="J159" s="290"/>
      <c r="K159" s="290"/>
      <c r="L159" s="290"/>
      <c r="M159" s="290"/>
      <c r="N159" s="290"/>
      <c r="O159" s="290"/>
      <c r="P159" s="290"/>
      <c r="Q159" s="290"/>
      <c r="R159" s="290"/>
      <c r="S159" s="290"/>
      <c r="T159" s="290"/>
      <c r="U159" s="290"/>
      <c r="V159" s="290"/>
      <c r="W159" s="290"/>
      <c r="X159" s="290"/>
      <c r="Y159" s="290"/>
      <c r="Z159" s="290"/>
      <c r="AA159" s="290"/>
      <c r="AB159" s="290"/>
      <c r="AC159" s="290"/>
      <c r="AD159" s="290"/>
      <c r="AE159" s="290"/>
      <c r="AF159" s="290"/>
      <c r="AG159" s="290"/>
      <c r="AH159" s="290"/>
      <c r="AI159" s="290"/>
      <c r="AJ159" s="290"/>
      <c r="AK159" s="290"/>
      <c r="AL159" s="290"/>
      <c r="AM159" s="290"/>
      <c r="AN159" s="290"/>
      <c r="AO159" s="290"/>
      <c r="AP159" s="290"/>
      <c r="AQ159" s="290"/>
      <c r="AR159" s="290"/>
      <c r="AS159" s="290"/>
      <c r="AT159" s="290"/>
      <c r="AU159" s="290"/>
      <c r="AV159" s="290"/>
      <c r="AW159" s="290"/>
      <c r="AX159" s="290"/>
      <c r="AY159" s="290"/>
      <c r="AZ159" s="298"/>
      <c r="BA159" s="298"/>
      <c r="BB159" s="298"/>
      <c r="BC159" s="298"/>
      <c r="BD159" s="298"/>
      <c r="BE159" s="298"/>
      <c r="BF159" s="298"/>
      <c r="BG159" s="298"/>
      <c r="BH159" s="298"/>
      <c r="BI159" s="298"/>
      <c r="BJ159" s="298"/>
      <c r="BK159" s="298"/>
      <c r="BL159" s="298"/>
    </row>
    <row r="160" spans="1:64" ht="12" hidden="1" thickBot="1" x14ac:dyDescent="0.25">
      <c r="A160" s="135" t="str">
        <f t="shared" si="2"/>
        <v>PODTBD-NBIOT</v>
      </c>
      <c r="B160" s="160" t="s">
        <v>296</v>
      </c>
      <c r="C160" s="148" t="s">
        <v>293</v>
      </c>
      <c r="D160" s="161"/>
      <c r="E160" s="150" t="s">
        <v>144</v>
      </c>
      <c r="F160" s="293"/>
      <c r="G160" s="293"/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293"/>
      <c r="T160" s="293"/>
      <c r="U160" s="293"/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293"/>
      <c r="AL160" s="293"/>
      <c r="AM160" s="293"/>
      <c r="AN160" s="293"/>
      <c r="AO160" s="293"/>
      <c r="AP160" s="293"/>
      <c r="AQ160" s="293"/>
      <c r="AR160" s="293"/>
      <c r="AS160" s="293"/>
      <c r="AT160" s="293"/>
      <c r="AU160" s="293"/>
      <c r="AV160" s="293"/>
      <c r="AW160" s="293"/>
      <c r="AX160" s="293"/>
      <c r="AY160" s="293"/>
      <c r="AZ160" s="299"/>
      <c r="BA160" s="299"/>
      <c r="BB160" s="299"/>
      <c r="BC160" s="299"/>
      <c r="BD160" s="299"/>
      <c r="BE160" s="299"/>
      <c r="BF160" s="299"/>
      <c r="BG160" s="299"/>
      <c r="BH160" s="299"/>
      <c r="BI160" s="299"/>
      <c r="BJ160" s="299"/>
      <c r="BK160" s="299"/>
      <c r="BL160" s="299"/>
    </row>
    <row r="161" spans="1:64" hidden="1" x14ac:dyDescent="0.2">
      <c r="A161" s="135" t="str">
        <f t="shared" si="2"/>
        <v>-</v>
      </c>
    </row>
    <row r="162" spans="1:64" ht="12" hidden="1" thickBot="1" x14ac:dyDescent="0.25">
      <c r="A162" s="135" t="str">
        <f t="shared" si="2"/>
        <v>ATT-LTE-M</v>
      </c>
      <c r="B162" s="151" t="s">
        <v>258</v>
      </c>
      <c r="C162" s="152" t="s">
        <v>259</v>
      </c>
      <c r="D162" s="162"/>
      <c r="E162" s="154">
        <v>1</v>
      </c>
      <c r="F162" s="300"/>
      <c r="G162" s="300"/>
      <c r="H162" s="300"/>
      <c r="I162" s="300"/>
      <c r="J162" s="300"/>
      <c r="K162" s="300"/>
      <c r="L162" s="300"/>
      <c r="M162" s="300"/>
      <c r="N162" s="300"/>
      <c r="O162" s="300"/>
      <c r="P162" s="300"/>
      <c r="Q162" s="300"/>
      <c r="R162" s="300"/>
      <c r="S162" s="300"/>
      <c r="T162" s="300"/>
      <c r="U162" s="300"/>
      <c r="V162" s="300"/>
      <c r="W162" s="300"/>
      <c r="X162" s="300"/>
      <c r="Y162" s="300"/>
      <c r="Z162" s="300"/>
      <c r="AA162" s="300"/>
      <c r="AB162" s="300"/>
      <c r="AC162" s="300"/>
      <c r="AD162" s="300"/>
      <c r="AE162" s="300"/>
      <c r="AF162" s="300"/>
      <c r="AG162" s="300"/>
      <c r="AH162" s="300"/>
      <c r="AI162" s="300"/>
      <c r="AJ162" s="300"/>
      <c r="AK162" s="300"/>
      <c r="AL162" s="300"/>
      <c r="AM162" s="300"/>
      <c r="AN162" s="300"/>
      <c r="AO162" s="300"/>
      <c r="AP162" s="300"/>
      <c r="AQ162" s="300"/>
      <c r="AR162" s="300"/>
      <c r="AS162" s="300"/>
      <c r="AT162" s="300"/>
      <c r="AU162" s="300"/>
      <c r="AV162" s="300"/>
      <c r="AW162" s="300"/>
      <c r="AX162" s="300"/>
      <c r="AY162" s="300"/>
      <c r="AZ162" s="301"/>
      <c r="BA162" s="301"/>
      <c r="BB162" s="301"/>
      <c r="BC162" s="301"/>
      <c r="BD162" s="301"/>
      <c r="BE162" s="301"/>
      <c r="BF162" s="301"/>
      <c r="BG162" s="301"/>
      <c r="BH162" s="301"/>
      <c r="BI162" s="301"/>
      <c r="BJ162" s="301"/>
      <c r="BK162" s="301"/>
      <c r="BL162" s="301"/>
    </row>
    <row r="163" spans="1:64" ht="3.6" hidden="1" customHeight="1" thickBot="1" x14ac:dyDescent="0.25">
      <c r="A163" s="135" t="str">
        <f t="shared" si="2"/>
        <v>-</v>
      </c>
    </row>
    <row r="164" spans="1:64" ht="12" hidden="1" thickBot="1" x14ac:dyDescent="0.25">
      <c r="A164" s="135" t="str">
        <f t="shared" si="2"/>
        <v>TOTAL-Total</v>
      </c>
      <c r="B164" s="163" t="s">
        <v>260</v>
      </c>
      <c r="C164" s="164" t="s">
        <v>138</v>
      </c>
      <c r="D164" s="165"/>
      <c r="E164" s="166"/>
      <c r="F164" s="302">
        <v>55.678021000000001</v>
      </c>
      <c r="G164" s="302">
        <v>59.405386999999997</v>
      </c>
      <c r="H164" s="302">
        <v>63.440761000000023</v>
      </c>
      <c r="I164" s="302">
        <v>66.863772999999995</v>
      </c>
      <c r="J164" s="302">
        <v>69.392245000000017</v>
      </c>
      <c r="K164" s="302">
        <v>72.85390000000001</v>
      </c>
      <c r="L164" s="302">
        <v>84.154986999999991</v>
      </c>
      <c r="M164" s="302">
        <v>88.519409000000024</v>
      </c>
      <c r="N164" s="302">
        <v>94.989283000000015</v>
      </c>
      <c r="O164" s="302">
        <v>99.021335000000008</v>
      </c>
      <c r="P164" s="302">
        <v>103.42917999999997</v>
      </c>
      <c r="Q164" s="302">
        <v>106.67903499999997</v>
      </c>
      <c r="R164" s="302">
        <v>111.13815503658529</v>
      </c>
      <c r="S164" s="302">
        <v>114.15939621144992</v>
      </c>
      <c r="T164" s="302">
        <v>114.81997454024959</v>
      </c>
      <c r="U164" s="302">
        <v>116.38029218845502</v>
      </c>
      <c r="V164" s="302">
        <v>117.27625402264377</v>
      </c>
      <c r="W164" s="302">
        <v>117.36978932625462</v>
      </c>
      <c r="X164" s="302">
        <v>118.06126568682409</v>
      </c>
      <c r="Y164" s="302">
        <v>119.22478057907139</v>
      </c>
      <c r="Z164" s="302">
        <v>120.02230981935267</v>
      </c>
      <c r="AA164" s="302">
        <v>120.89727345097295</v>
      </c>
      <c r="AB164" s="302">
        <v>122.7063964542137</v>
      </c>
      <c r="AC164" s="302">
        <v>124.56662346324707</v>
      </c>
      <c r="AD164" s="302">
        <v>126.60259425308264</v>
      </c>
      <c r="AE164" s="302">
        <v>128.68262644319162</v>
      </c>
      <c r="AF164" s="302">
        <v>130.80765774014205</v>
      </c>
      <c r="AG164" s="302">
        <v>132.92212192473818</v>
      </c>
      <c r="AH164" s="302">
        <v>135.09750572990401</v>
      </c>
      <c r="AI164" s="302">
        <v>137.32656119831543</v>
      </c>
      <c r="AJ164" s="302">
        <v>139.60865008190081</v>
      </c>
      <c r="AK164" s="302">
        <v>141.94689664208099</v>
      </c>
      <c r="AL164" s="302">
        <v>144.34145222525203</v>
      </c>
      <c r="AM164" s="302">
        <v>146.79274731413292</v>
      </c>
      <c r="AN164" s="302">
        <v>149.44154633906399</v>
      </c>
      <c r="AO164" s="302">
        <v>152.11611181200985</v>
      </c>
      <c r="AP164" s="302">
        <v>154.84997592614053</v>
      </c>
      <c r="AQ164" s="302">
        <v>157.64431813731807</v>
      </c>
      <c r="AR164" s="302">
        <v>160.50044754202167</v>
      </c>
      <c r="AS164" s="302">
        <v>163.40396096198145</v>
      </c>
      <c r="AT164" s="302">
        <v>166.39107886174716</v>
      </c>
      <c r="AU164" s="302">
        <v>169.44395940928095</v>
      </c>
      <c r="AV164" s="302">
        <v>172.56444191408525</v>
      </c>
      <c r="AW164" s="302">
        <v>175.75442764501744</v>
      </c>
      <c r="AX164" s="302">
        <v>179.01588142146824</v>
      </c>
      <c r="AY164" s="302">
        <v>182.33919987953951</v>
      </c>
      <c r="AZ164" s="302">
        <v>185.5035577846057</v>
      </c>
      <c r="BA164" s="302">
        <v>188.73923804589009</v>
      </c>
      <c r="BB164" s="302">
        <v>192.06630514452493</v>
      </c>
      <c r="BC164" s="302">
        <v>195.48723662447958</v>
      </c>
      <c r="BD164" s="302">
        <v>199.00705526719162</v>
      </c>
      <c r="BE164" s="302">
        <v>202.62688990651711</v>
      </c>
      <c r="BF164" s="302">
        <v>206.33321192559671</v>
      </c>
      <c r="BG164" s="302">
        <v>210.13817528371496</v>
      </c>
      <c r="BH164" s="302">
        <v>214.04380407221282</v>
      </c>
      <c r="BI164" s="302">
        <v>218.05501518538145</v>
      </c>
      <c r="BJ164" s="302">
        <v>222.17504718551541</v>
      </c>
      <c r="BK164" s="302">
        <v>225.85910414332511</v>
      </c>
      <c r="BL164" s="302">
        <v>229.6204099187301</v>
      </c>
    </row>
    <row r="165" spans="1:64" ht="4.3499999999999996" hidden="1" customHeight="1" thickBot="1" x14ac:dyDescent="0.25">
      <c r="A165" s="135" t="str">
        <f t="shared" si="2"/>
        <v>-</v>
      </c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</row>
    <row r="166" spans="1:64" hidden="1" x14ac:dyDescent="0.2">
      <c r="A166" s="135" t="str">
        <f t="shared" si="2"/>
        <v>POD1-Total</v>
      </c>
      <c r="B166" s="168" t="s">
        <v>243</v>
      </c>
      <c r="C166" s="169" t="s">
        <v>138</v>
      </c>
      <c r="D166" s="170"/>
      <c r="E166" s="171">
        <v>1</v>
      </c>
      <c r="F166" s="303">
        <v>16.72017</v>
      </c>
      <c r="G166" s="303">
        <v>17.329174999999999</v>
      </c>
      <c r="H166" s="303">
        <v>17.986833000000004</v>
      </c>
      <c r="I166" s="303">
        <v>18.485927</v>
      </c>
      <c r="J166" s="303">
        <v>19.036048999999998</v>
      </c>
      <c r="K166" s="303">
        <v>19.714902000000009</v>
      </c>
      <c r="L166" s="303">
        <v>20.415792</v>
      </c>
      <c r="M166" s="303">
        <v>21.015404999999998</v>
      </c>
      <c r="N166" s="303">
        <v>21.685220999999999</v>
      </c>
      <c r="O166" s="303">
        <v>22.2257</v>
      </c>
      <c r="P166" s="303">
        <v>22.97317</v>
      </c>
      <c r="Q166" s="303">
        <v>23.544470999999998</v>
      </c>
      <c r="R166" s="303">
        <v>24.250831369918682</v>
      </c>
      <c r="S166" s="303">
        <v>25.215043145242376</v>
      </c>
      <c r="T166" s="303">
        <v>25.913863457618</v>
      </c>
      <c r="U166" s="303">
        <v>26.465643360189777</v>
      </c>
      <c r="V166" s="303">
        <v>26.680698888397401</v>
      </c>
      <c r="W166" s="303">
        <v>27.156617021043804</v>
      </c>
      <c r="X166" s="303">
        <v>27.651242492637543</v>
      </c>
      <c r="Y166" s="303">
        <v>28.164466013106782</v>
      </c>
      <c r="Z166" s="303">
        <v>28.696311019839509</v>
      </c>
      <c r="AA166" s="303">
        <v>29.246905317130693</v>
      </c>
      <c r="AB166" s="303">
        <v>29.816460155230267</v>
      </c>
      <c r="AC166" s="303">
        <v>30.405254802897847</v>
      </c>
      <c r="AD166" s="303">
        <v>31.013625186782797</v>
      </c>
      <c r="AE166" s="303">
        <v>31.64195554772478</v>
      </c>
      <c r="AF166" s="303">
        <v>32.29067233991104</v>
      </c>
      <c r="AG166" s="303">
        <v>32.960239801511818</v>
      </c>
      <c r="AH166" s="303">
        <v>33.653981774630509</v>
      </c>
      <c r="AI166" s="303">
        <v>34.366269080436652</v>
      </c>
      <c r="AJ166" s="303">
        <v>35.097616079518104</v>
      </c>
      <c r="AK166" s="303">
        <v>35.851922069336489</v>
      </c>
      <c r="AL166" s="303">
        <v>36.62980666065868</v>
      </c>
      <c r="AM166" s="303">
        <v>37.431918385356511</v>
      </c>
      <c r="AN166" s="303">
        <v>38.258934660960563</v>
      </c>
      <c r="AO166" s="303">
        <v>39.111561947843512</v>
      </c>
      <c r="AP166" s="303">
        <v>39.990536060579018</v>
      </c>
      <c r="AQ166" s="303">
        <v>40.896622604930236</v>
      </c>
      <c r="AR166" s="303">
        <v>41.830617519295231</v>
      </c>
      <c r="AS166" s="303">
        <v>42.793347704931158</v>
      </c>
      <c r="AT166" s="303">
        <v>43.785671733384682</v>
      </c>
      <c r="AU166" s="303">
        <v>44.808480622630817</v>
      </c>
      <c r="AV166" s="303">
        <v>45.862698675731856</v>
      </c>
      <c r="AW166" s="303">
        <v>46.949284377572752</v>
      </c>
      <c r="AX166" s="303">
        <v>48.069231346548598</v>
      </c>
      <c r="AY166" s="303">
        <v>49.211662474335576</v>
      </c>
      <c r="AZ166" s="304">
        <v>50.389260447632445</v>
      </c>
      <c r="BA166" s="304">
        <v>51.6000035016217</v>
      </c>
      <c r="BB166" s="304">
        <v>52.844873277568148</v>
      </c>
      <c r="BC166" s="304">
        <v>54.124071359673991</v>
      </c>
      <c r="BD166" s="304">
        <v>55.42588562203553</v>
      </c>
      <c r="BE166" s="304">
        <v>56.761548702308048</v>
      </c>
      <c r="BF166" s="304">
        <v>58.128134011589289</v>
      </c>
      <c r="BG166" s="304">
        <v>59.52648411038529</v>
      </c>
      <c r="BH166" s="304">
        <v>60.9565209658847</v>
      </c>
      <c r="BI166" s="304">
        <v>62.418431311744534</v>
      </c>
      <c r="BJ166" s="304">
        <v>63.914930210091036</v>
      </c>
      <c r="BK166" s="304">
        <v>64.899604830266526</v>
      </c>
      <c r="BL166" s="304">
        <v>65.901335690141678</v>
      </c>
    </row>
    <row r="167" spans="1:64" ht="15.6" hidden="1" customHeight="1" x14ac:dyDescent="0.2">
      <c r="A167" s="135" t="str">
        <f t="shared" si="2"/>
        <v>POD2-Total</v>
      </c>
      <c r="B167" s="146" t="s">
        <v>244</v>
      </c>
      <c r="C167" s="172" t="s">
        <v>138</v>
      </c>
      <c r="E167" s="173">
        <v>2</v>
      </c>
      <c r="F167" s="291">
        <v>3.3849020000000003</v>
      </c>
      <c r="G167" s="291">
        <v>3.4946270000000004</v>
      </c>
      <c r="H167" s="291">
        <v>3.584076</v>
      </c>
      <c r="I167" s="291">
        <v>3.659084</v>
      </c>
      <c r="J167" s="291">
        <v>3.7457510000000003</v>
      </c>
      <c r="K167" s="291">
        <v>3.8537460000000001</v>
      </c>
      <c r="L167" s="291">
        <v>4.0089269999999999</v>
      </c>
      <c r="M167" s="291">
        <v>4.0890689999999994</v>
      </c>
      <c r="N167" s="291">
        <v>4.153886</v>
      </c>
      <c r="O167" s="291">
        <v>4.2912349999999995</v>
      </c>
      <c r="P167" s="291">
        <v>4.3736350000000002</v>
      </c>
      <c r="Q167" s="291">
        <v>4.4326370000000006</v>
      </c>
      <c r="R167" s="291">
        <v>4.5274720000000004</v>
      </c>
      <c r="S167" s="291">
        <v>4.6267559713542745</v>
      </c>
      <c r="T167" s="291">
        <v>4.7050544614791914</v>
      </c>
      <c r="U167" s="291">
        <v>4.9868190000000006</v>
      </c>
      <c r="V167" s="291">
        <v>4.8366499999999997</v>
      </c>
      <c r="W167" s="291">
        <v>4.852823113754801</v>
      </c>
      <c r="X167" s="291">
        <v>4.9286065333983</v>
      </c>
      <c r="Y167" s="291">
        <v>5.0056805124134147</v>
      </c>
      <c r="Z167" s="291">
        <v>5.0840603516488887</v>
      </c>
      <c r="AA167" s="291">
        <v>5.1637632889808467</v>
      </c>
      <c r="AB167" s="291">
        <v>5.2448084128942165</v>
      </c>
      <c r="AC167" s="291">
        <v>5.3272165935418077</v>
      </c>
      <c r="AD167" s="291">
        <v>5.4110104270275068</v>
      </c>
      <c r="AE167" s="291">
        <v>5.4962141900657127</v>
      </c>
      <c r="AF167" s="291">
        <v>5.5828538030766763</v>
      </c>
      <c r="AG167" s="291">
        <v>5.6709568003658779</v>
      </c>
      <c r="AH167" s="291">
        <v>5.7605523064207143</v>
      </c>
      <c r="AI167" s="291">
        <v>5.8516710176126896</v>
      </c>
      <c r="AJ167" s="291">
        <v>5.9443451887639673</v>
      </c>
      <c r="AK167" s="291">
        <v>6.0386086241543433</v>
      </c>
      <c r="AL167" s="291">
        <v>6.1344966726264785</v>
      </c>
      <c r="AM167" s="291">
        <v>6.232046226506414</v>
      </c>
      <c r="AN167" s="291">
        <v>6.3312957241002525</v>
      </c>
      <c r="AO167" s="291">
        <v>6.4322851555618765</v>
      </c>
      <c r="AP167" s="291">
        <v>6.5350560719534805</v>
      </c>
      <c r="AQ167" s="291">
        <v>6.6396515973428807</v>
      </c>
      <c r="AR167" s="291">
        <v>6.7461164438005232</v>
      </c>
      <c r="AS167" s="291">
        <v>6.8544969291749984</v>
      </c>
      <c r="AT167" s="291">
        <v>6.9648409975406675</v>
      </c>
      <c r="AU167" s="291">
        <v>7.0771982422233926</v>
      </c>
      <c r="AV167" s="291">
        <v>7.1916199313222009</v>
      </c>
      <c r="AW167" s="291">
        <v>7.3081590356552786</v>
      </c>
      <c r="AX167" s="291">
        <v>7.4268702590682505</v>
      </c>
      <c r="AY167" s="291">
        <v>7.5478100710517673</v>
      </c>
      <c r="AZ167" s="305">
        <v>7.6710367416238272</v>
      </c>
      <c r="BA167" s="305">
        <v>7.7966103784396257</v>
      </c>
      <c r="BB167" s="305">
        <v>7.9245929660992971</v>
      </c>
      <c r="BC167" s="305">
        <v>8.0550484076304532</v>
      </c>
      <c r="BD167" s="305">
        <v>8.1880425681286351</v>
      </c>
      <c r="BE167" s="305">
        <v>8.3232643390877126</v>
      </c>
      <c r="BF167" s="305">
        <v>8.4607519690605013</v>
      </c>
      <c r="BG167" s="305">
        <v>8.6005443905471033</v>
      </c>
      <c r="BH167" s="305">
        <v>8.7426812329960875</v>
      </c>
      <c r="BI167" s="305">
        <v>8.8872028360737918</v>
      </c>
      <c r="BJ167" s="305">
        <v>9.0341502632078061</v>
      </c>
      <c r="BK167" s="305">
        <v>9.1835653154108634</v>
      </c>
      <c r="BL167" s="305">
        <v>9.3354905453915027</v>
      </c>
    </row>
    <row r="168" spans="1:64" hidden="1" x14ac:dyDescent="0.2">
      <c r="A168" s="135" t="str">
        <f t="shared" si="2"/>
        <v>POD3-Total</v>
      </c>
      <c r="B168" s="146" t="s">
        <v>245</v>
      </c>
      <c r="C168" s="172" t="s">
        <v>138</v>
      </c>
      <c r="E168" s="173">
        <v>3</v>
      </c>
      <c r="F168" s="291">
        <v>3.9318999999999997</v>
      </c>
      <c r="G168" s="291">
        <v>4.2695009999999991</v>
      </c>
      <c r="H168" s="291">
        <v>4.6185670000000005</v>
      </c>
      <c r="I168" s="291">
        <v>4.8671470000000001</v>
      </c>
      <c r="J168" s="291">
        <v>5.1861539999999993</v>
      </c>
      <c r="K168" s="291">
        <v>5.457948</v>
      </c>
      <c r="L168" s="291">
        <v>5.7332550000000007</v>
      </c>
      <c r="M168" s="291">
        <v>6.3155180000000009</v>
      </c>
      <c r="N168" s="291">
        <v>6.9216080000000009</v>
      </c>
      <c r="O168" s="291">
        <v>7.3492109999999986</v>
      </c>
      <c r="P168" s="291">
        <v>7.8041549999999997</v>
      </c>
      <c r="Q168" s="291">
        <v>8.213419</v>
      </c>
      <c r="R168" s="291">
        <v>8.6161209999999997</v>
      </c>
      <c r="S168" s="291">
        <v>8.9207503026154189</v>
      </c>
      <c r="T168" s="291">
        <v>9.4046729921074252</v>
      </c>
      <c r="U168" s="291">
        <v>9.7776900000000015</v>
      </c>
      <c r="V168" s="291">
        <v>9.9253910000000012</v>
      </c>
      <c r="W168" s="291">
        <v>10.141964514853953</v>
      </c>
      <c r="X168" s="291">
        <v>10.339655467058156</v>
      </c>
      <c r="Y168" s="291">
        <v>10.543635237081146</v>
      </c>
      <c r="Z168" s="291">
        <v>10.75409352488643</v>
      </c>
      <c r="AA168" s="291">
        <v>10.97123025458991</v>
      </c>
      <c r="AB168" s="291">
        <v>11.150662767201586</v>
      </c>
      <c r="AC168" s="291">
        <v>11.334971224774709</v>
      </c>
      <c r="AD168" s="291">
        <v>11.524288475272439</v>
      </c>
      <c r="AE168" s="291">
        <v>11.718752115106168</v>
      </c>
      <c r="AF168" s="291">
        <v>11.918504418078994</v>
      </c>
      <c r="AG168" s="291">
        <v>12.067123954052942</v>
      </c>
      <c r="AH168" s="291">
        <v>12.232361574335352</v>
      </c>
      <c r="AI168" s="291">
        <v>12.412166107434134</v>
      </c>
      <c r="AJ168" s="291">
        <v>12.604932737026667</v>
      </c>
      <c r="AK168" s="291">
        <v>12.809414798033117</v>
      </c>
      <c r="AL168" s="291">
        <v>13.024653245645544</v>
      </c>
      <c r="AM168" s="291">
        <v>13.24992026315423</v>
      </c>
      <c r="AN168" s="291">
        <v>13.484674181500905</v>
      </c>
      <c r="AO168" s="291">
        <v>13.728523449059036</v>
      </c>
      <c r="AP168" s="291">
        <v>13.981197842543473</v>
      </c>
      <c r="AQ168" s="291">
        <v>14.242525471841942</v>
      </c>
      <c r="AR168" s="291">
        <v>14.512414421056869</v>
      </c>
      <c r="AS168" s="291">
        <v>14.775009957178876</v>
      </c>
      <c r="AT168" s="291">
        <v>15.065029448749764</v>
      </c>
      <c r="AU168" s="291">
        <v>15.363075316897568</v>
      </c>
      <c r="AV168" s="291">
        <v>15.669377262589199</v>
      </c>
      <c r="AW168" s="291">
        <v>15.984171779311366</v>
      </c>
      <c r="AX168" s="291">
        <v>16.307702350127268</v>
      </c>
      <c r="AY168" s="291">
        <v>16.64021965112455</v>
      </c>
      <c r="AZ168" s="305">
        <v>16.981981761360057</v>
      </c>
      <c r="BA168" s="305">
        <v>17.3332543794264</v>
      </c>
      <c r="BB168" s="305">
        <v>17.69431104678117</v>
      </c>
      <c r="BC168" s="305">
        <v>18.065433377994204</v>
      </c>
      <c r="BD168" s="305">
        <v>18.446911298081169</v>
      </c>
      <c r="BE168" s="305">
        <v>18.837629037865167</v>
      </c>
      <c r="BF168" s="305">
        <v>19.237816465865613</v>
      </c>
      <c r="BG168" s="305">
        <v>19.647709242847828</v>
      </c>
      <c r="BH168" s="305">
        <v>20.06754896900069</v>
      </c>
      <c r="BI168" s="305">
        <v>20.497583334879636</v>
      </c>
      <c r="BJ168" s="305">
        <v>20.938066276211966</v>
      </c>
      <c r="BK168" s="305">
        <v>21.389258132663919</v>
      </c>
      <c r="BL168" s="305">
        <v>21.85142581067154</v>
      </c>
    </row>
    <row r="169" spans="1:64" hidden="1" x14ac:dyDescent="0.2">
      <c r="A169" s="135" t="str">
        <f t="shared" si="2"/>
        <v>POD4-Total</v>
      </c>
      <c r="B169" s="146" t="s">
        <v>246</v>
      </c>
      <c r="C169" s="172" t="s">
        <v>138</v>
      </c>
      <c r="E169" s="173">
        <v>4</v>
      </c>
      <c r="F169" s="291">
        <v>0.33718000000000004</v>
      </c>
      <c r="G169" s="291">
        <v>0.34345300000000001</v>
      </c>
      <c r="H169" s="291">
        <v>0.35523099999999996</v>
      </c>
      <c r="I169" s="291">
        <v>0.36693399999999998</v>
      </c>
      <c r="J169" s="291">
        <v>0.39954999999999996</v>
      </c>
      <c r="K169" s="291">
        <v>0.408441</v>
      </c>
      <c r="L169" s="291">
        <v>0.41441300000000003</v>
      </c>
      <c r="M169" s="291">
        <v>0.42218499999999998</v>
      </c>
      <c r="N169" s="291">
        <v>0.43689600000000001</v>
      </c>
      <c r="O169" s="291">
        <v>0.44073899999999999</v>
      </c>
      <c r="P169" s="291">
        <v>0.44866300000000003</v>
      </c>
      <c r="Q169" s="291">
        <v>0.44787099999999996</v>
      </c>
      <c r="R169" s="291">
        <v>0.45338800000000001</v>
      </c>
      <c r="S169" s="291">
        <v>0.57708868370378719</v>
      </c>
      <c r="T169" s="291">
        <v>0.60832806667671568</v>
      </c>
      <c r="U169" s="291">
        <v>0.62011700000000003</v>
      </c>
      <c r="V169" s="291">
        <v>0.62724199999999997</v>
      </c>
      <c r="W169" s="291">
        <v>0.63224387596223941</v>
      </c>
      <c r="X169" s="291">
        <v>0.63742289444193512</v>
      </c>
      <c r="Y169" s="291">
        <v>0.64277812237110288</v>
      </c>
      <c r="Z169" s="291">
        <v>0.64830953033234984</v>
      </c>
      <c r="AA169" s="291">
        <v>0.65401779340015687</v>
      </c>
      <c r="AB169" s="291">
        <v>0.65990416028933829</v>
      </c>
      <c r="AC169" s="291">
        <v>0.66597036294336909</v>
      </c>
      <c r="AD169" s="291">
        <v>0.67221855136486808</v>
      </c>
      <c r="AE169" s="291">
        <v>0.67865124509206132</v>
      </c>
      <c r="AF169" s="291">
        <v>0.68527129623473304</v>
      </c>
      <c r="AG169" s="291">
        <v>0.69208186090227941</v>
      </c>
      <c r="AH169" s="291">
        <v>0.6990863769450637</v>
      </c>
      <c r="AI169" s="291">
        <v>0.70628854657624851</v>
      </c>
      <c r="AJ169" s="291">
        <v>0.71369232284451789</v>
      </c>
      <c r="AK169" s="291">
        <v>0.72130189919306065</v>
      </c>
      <c r="AL169" s="291">
        <v>0.72912170152283551</v>
      </c>
      <c r="AM169" s="291">
        <v>0.73715638230925939</v>
      </c>
      <c r="AN169" s="291">
        <v>0.74541081641855789</v>
      </c>
      <c r="AO169" s="291">
        <v>0.75389009834378373</v>
      </c>
      <c r="AP169" s="291">
        <v>0.76259954063735236</v>
      </c>
      <c r="AQ169" s="291">
        <v>0.77154467336148214</v>
      </c>
      <c r="AR169" s="291">
        <v>0.78073124441298114</v>
      </c>
      <c r="AS169" s="291">
        <v>0.79016522060668981</v>
      </c>
      <c r="AT169" s="291">
        <v>0.79985278942414439</v>
      </c>
      <c r="AU169" s="291">
        <v>0.80980036135186095</v>
      </c>
      <c r="AV169" s="291">
        <v>0.82001457274801148</v>
      </c>
      <c r="AW169" s="291">
        <v>0.83050228918788538</v>
      </c>
      <c r="AX169" s="291">
        <v>0.84127060924797847</v>
      </c>
      <c r="AY169" s="291">
        <v>0.85232686869620911</v>
      </c>
      <c r="AZ169" s="305">
        <v>0.86367864506210967</v>
      </c>
      <c r="BA169" s="305">
        <v>0.87533376256596285</v>
      </c>
      <c r="BB169" s="305">
        <v>0.887300297390205</v>
      </c>
      <c r="BC169" s="305">
        <v>0.89958658327990404</v>
      </c>
      <c r="BD169" s="305">
        <v>0.9122012174621611</v>
      </c>
      <c r="BE169" s="305">
        <v>0.92499427803084022</v>
      </c>
      <c r="BF169" s="305">
        <v>0.937968321131043</v>
      </c>
      <c r="BG169" s="305">
        <v>0.95112594020575236</v>
      </c>
      <c r="BH169" s="305">
        <v>0.96446976655408445</v>
      </c>
      <c r="BI169" s="305">
        <v>0.97800246989817863</v>
      </c>
      <c r="BJ169" s="305">
        <v>0.99172675895886775</v>
      </c>
      <c r="BK169" s="305">
        <v>1.0056453820402698</v>
      </c>
      <c r="BL169" s="305">
        <v>1.0197611276234435</v>
      </c>
    </row>
    <row r="170" spans="1:64" hidden="1" x14ac:dyDescent="0.2">
      <c r="A170" s="135" t="str">
        <f t="shared" si="2"/>
        <v>POD5-Total</v>
      </c>
      <c r="B170" s="146" t="s">
        <v>247</v>
      </c>
      <c r="C170" s="172" t="s">
        <v>138</v>
      </c>
      <c r="E170" s="173">
        <v>5</v>
      </c>
      <c r="F170" s="291">
        <v>0.13640099999999999</v>
      </c>
      <c r="G170" s="291">
        <v>6.0333999999999999E-2</v>
      </c>
      <c r="H170" s="291">
        <v>3.7857000000000002E-2</v>
      </c>
      <c r="I170" s="291">
        <v>0</v>
      </c>
      <c r="J170" s="291">
        <v>0</v>
      </c>
      <c r="K170" s="291">
        <v>0</v>
      </c>
      <c r="L170" s="291">
        <v>0</v>
      </c>
      <c r="M170" s="291">
        <v>0</v>
      </c>
      <c r="N170" s="291">
        <v>0</v>
      </c>
      <c r="O170" s="291">
        <v>0</v>
      </c>
      <c r="P170" s="291">
        <v>0</v>
      </c>
      <c r="Q170" s="291">
        <v>0</v>
      </c>
      <c r="R170" s="291">
        <v>0</v>
      </c>
      <c r="S170" s="291">
        <v>0</v>
      </c>
      <c r="T170" s="291">
        <v>0</v>
      </c>
      <c r="U170" s="291">
        <v>0</v>
      </c>
      <c r="V170" s="291">
        <v>0</v>
      </c>
      <c r="W170" s="291">
        <v>0</v>
      </c>
      <c r="X170" s="291">
        <v>0</v>
      </c>
      <c r="Y170" s="291">
        <v>0</v>
      </c>
      <c r="Z170" s="291">
        <v>0</v>
      </c>
      <c r="AA170" s="291">
        <v>0</v>
      </c>
      <c r="AB170" s="291">
        <v>0</v>
      </c>
      <c r="AC170" s="291">
        <v>0</v>
      </c>
      <c r="AD170" s="291">
        <v>0</v>
      </c>
      <c r="AE170" s="291">
        <v>0</v>
      </c>
      <c r="AF170" s="291">
        <v>0</v>
      </c>
      <c r="AG170" s="291">
        <v>0</v>
      </c>
      <c r="AH170" s="291">
        <v>0</v>
      </c>
      <c r="AI170" s="291">
        <v>0</v>
      </c>
      <c r="AJ170" s="291">
        <v>0</v>
      </c>
      <c r="AK170" s="291">
        <v>0</v>
      </c>
      <c r="AL170" s="291">
        <v>0</v>
      </c>
      <c r="AM170" s="291">
        <v>0</v>
      </c>
      <c r="AN170" s="291">
        <v>0</v>
      </c>
      <c r="AO170" s="291">
        <v>0</v>
      </c>
      <c r="AP170" s="291">
        <v>0</v>
      </c>
      <c r="AQ170" s="291">
        <v>0</v>
      </c>
      <c r="AR170" s="291">
        <v>0</v>
      </c>
      <c r="AS170" s="291">
        <v>0</v>
      </c>
      <c r="AT170" s="291">
        <v>0</v>
      </c>
      <c r="AU170" s="291">
        <v>0</v>
      </c>
      <c r="AV170" s="291">
        <v>0</v>
      </c>
      <c r="AW170" s="291">
        <v>0</v>
      </c>
      <c r="AX170" s="291">
        <v>0</v>
      </c>
      <c r="AY170" s="291">
        <v>0</v>
      </c>
      <c r="AZ170" s="305">
        <v>0</v>
      </c>
      <c r="BA170" s="305">
        <v>0</v>
      </c>
      <c r="BB170" s="305">
        <v>0</v>
      </c>
      <c r="BC170" s="305">
        <v>0</v>
      </c>
      <c r="BD170" s="305">
        <v>0</v>
      </c>
      <c r="BE170" s="305">
        <v>0</v>
      </c>
      <c r="BF170" s="305">
        <v>0</v>
      </c>
      <c r="BG170" s="305">
        <v>0</v>
      </c>
      <c r="BH170" s="305">
        <v>0</v>
      </c>
      <c r="BI170" s="305">
        <v>0</v>
      </c>
      <c r="BJ170" s="305">
        <v>0</v>
      </c>
      <c r="BK170" s="305">
        <v>0</v>
      </c>
      <c r="BL170" s="305">
        <v>0</v>
      </c>
    </row>
    <row r="171" spans="1:64" hidden="1" x14ac:dyDescent="0.2">
      <c r="A171" s="135" t="str">
        <f t="shared" si="2"/>
        <v>POD6-Total</v>
      </c>
      <c r="B171" s="146" t="s">
        <v>248</v>
      </c>
      <c r="C171" s="172" t="s">
        <v>138</v>
      </c>
      <c r="D171" s="135" t="s">
        <v>261</v>
      </c>
      <c r="E171" s="173">
        <v>6</v>
      </c>
      <c r="F171" s="291">
        <v>9.9034790000000008</v>
      </c>
      <c r="G171" s="291">
        <v>10.175818</v>
      </c>
      <c r="H171" s="291">
        <v>10.429273999999999</v>
      </c>
      <c r="I171" s="291">
        <v>10.601139</v>
      </c>
      <c r="J171" s="291">
        <v>10.865003</v>
      </c>
      <c r="K171" s="291">
        <v>11.122712</v>
      </c>
      <c r="L171" s="291">
        <v>11.408974000000001</v>
      </c>
      <c r="M171" s="291">
        <v>11.672102000000001</v>
      </c>
      <c r="N171" s="291">
        <v>11.900397</v>
      </c>
      <c r="O171" s="291">
        <v>12.132364000000001</v>
      </c>
      <c r="P171" s="291">
        <v>12.383483999999999</v>
      </c>
      <c r="Q171" s="291">
        <v>12.645695</v>
      </c>
      <c r="R171" s="291">
        <v>12.96518</v>
      </c>
      <c r="S171" s="291">
        <v>13.219022000000001</v>
      </c>
      <c r="T171" s="291">
        <v>13.438675999999999</v>
      </c>
      <c r="U171" s="291">
        <v>13.611972161598523</v>
      </c>
      <c r="V171" s="291">
        <v>13.858403144246347</v>
      </c>
      <c r="W171" s="291">
        <v>14.105193887516235</v>
      </c>
      <c r="X171" s="291">
        <v>14.352350430688199</v>
      </c>
      <c r="Y171" s="291">
        <v>14.599878914423286</v>
      </c>
      <c r="Z171" s="291">
        <v>14.847785582465452</v>
      </c>
      <c r="AA171" s="291">
        <v>15.096076783372007</v>
      </c>
      <c r="AB171" s="291">
        <v>15.344758972273112</v>
      </c>
      <c r="AC171" s="291">
        <v>15.593838712660817</v>
      </c>
      <c r="AD171" s="291">
        <v>15.843322678208112</v>
      </c>
      <c r="AE171" s="291">
        <v>16.093217654618542</v>
      </c>
      <c r="AF171" s="291">
        <v>16.343530541506841</v>
      </c>
      <c r="AG171" s="291">
        <v>16.594268354311179</v>
      </c>
      <c r="AH171" s="291">
        <v>16.845438226237448</v>
      </c>
      <c r="AI171" s="291">
        <v>17.097047410236261</v>
      </c>
      <c r="AJ171" s="291">
        <v>17.349103281013054</v>
      </c>
      <c r="AK171" s="291">
        <v>17.601613337072017</v>
      </c>
      <c r="AL171" s="291">
        <v>17.854585202794283</v>
      </c>
      <c r="AM171" s="291">
        <v>18.108026630551006</v>
      </c>
      <c r="AN171" s="291">
        <v>18.361945502851931</v>
      </c>
      <c r="AO171" s="291">
        <v>18.616349834530027</v>
      </c>
      <c r="AP171" s="291">
        <v>18.871247774962775</v>
      </c>
      <c r="AQ171" s="291">
        <v>19.126647610330782</v>
      </c>
      <c r="AR171" s="291">
        <v>19.382557765914264</v>
      </c>
      <c r="AS171" s="291">
        <v>19.638986808428104</v>
      </c>
      <c r="AT171" s="291">
        <v>19.895943448396132</v>
      </c>
      <c r="AU171" s="291">
        <v>20.153436542565199</v>
      </c>
      <c r="AV171" s="291">
        <v>20.411475096359858</v>
      </c>
      <c r="AW171" s="291">
        <v>20.670068266378159</v>
      </c>
      <c r="AX171" s="291">
        <v>20.929225362929444</v>
      </c>
      <c r="AY171" s="291">
        <v>21.188955852614633</v>
      </c>
      <c r="AZ171" s="305">
        <v>21.449269360949927</v>
      </c>
      <c r="BA171" s="305">
        <v>21.710175675034478</v>
      </c>
      <c r="BB171" s="305">
        <v>21.971684746262902</v>
      </c>
      <c r="BC171" s="305">
        <v>22.233806693083256</v>
      </c>
      <c r="BD171" s="305">
        <v>22.50582159308598</v>
      </c>
      <c r="BE171" s="305">
        <v>22.778469657202692</v>
      </c>
      <c r="BF171" s="305">
        <v>23.054133315692283</v>
      </c>
      <c r="BG171" s="305">
        <v>23.332850820072537</v>
      </c>
      <c r="BH171" s="305">
        <v>23.615267538829098</v>
      </c>
      <c r="BI171" s="305">
        <v>23.902043380142299</v>
      </c>
      <c r="BJ171" s="305">
        <v>24.191525108780244</v>
      </c>
      <c r="BK171" s="305">
        <v>24.484689760120354</v>
      </c>
      <c r="BL171" s="305">
        <v>24.781464450823446</v>
      </c>
    </row>
    <row r="172" spans="1:64" x14ac:dyDescent="0.2">
      <c r="A172" s="135" t="str">
        <f t="shared" si="2"/>
        <v>POD7-Total</v>
      </c>
      <c r="B172" s="146" t="s">
        <v>249</v>
      </c>
      <c r="C172" s="172" t="s">
        <v>138</v>
      </c>
      <c r="E172" s="173">
        <v>7</v>
      </c>
      <c r="F172" s="291">
        <v>0.81356799999999985</v>
      </c>
      <c r="G172" s="291">
        <v>0.847885</v>
      </c>
      <c r="H172" s="291">
        <v>0.986155</v>
      </c>
      <c r="I172" s="291">
        <v>1.0008950000000001</v>
      </c>
      <c r="J172" s="291">
        <v>1.0786330000000002</v>
      </c>
      <c r="K172" s="291">
        <v>1.1499979999999996</v>
      </c>
      <c r="L172" s="291">
        <v>1.3064290000000001</v>
      </c>
      <c r="M172" s="291">
        <v>1.3665890000000001</v>
      </c>
      <c r="N172" s="291">
        <v>1.4813379999999996</v>
      </c>
      <c r="O172" s="291">
        <v>1.5167599999999999</v>
      </c>
      <c r="P172" s="291">
        <v>1.6142919999999998</v>
      </c>
      <c r="Q172" s="291">
        <v>1.7710540000000001</v>
      </c>
      <c r="R172" s="291">
        <v>1.979352</v>
      </c>
      <c r="S172" s="291">
        <v>2.0390295775800831</v>
      </c>
      <c r="T172" s="291">
        <v>2.1334892096313567</v>
      </c>
      <c r="U172" s="291">
        <v>2.3388599999999999</v>
      </c>
      <c r="V172" s="291">
        <v>2.4404599999999999</v>
      </c>
      <c r="W172" s="291">
        <v>2.483722757100371</v>
      </c>
      <c r="X172" s="291">
        <v>2.5293637492527896</v>
      </c>
      <c r="Y172" s="291">
        <v>2.5772153569253429</v>
      </c>
      <c r="Z172" s="291">
        <v>2.6271926265428438</v>
      </c>
      <c r="AA172" s="291">
        <v>2.6792451541655717</v>
      </c>
      <c r="AB172" s="291">
        <v>2.7333416502731946</v>
      </c>
      <c r="AC172" s="291">
        <v>2.7894641333704997</v>
      </c>
      <c r="AD172" s="291">
        <v>2.847605148059849</v>
      </c>
      <c r="AE172" s="291">
        <v>2.9077660628193001</v>
      </c>
      <c r="AF172" s="291">
        <v>2.9699558432737678</v>
      </c>
      <c r="AG172" s="291">
        <v>3.0341900927278744</v>
      </c>
      <c r="AH172" s="291">
        <v>3.1004902745265044</v>
      </c>
      <c r="AI172" s="291">
        <v>3.1688830724194283</v>
      </c>
      <c r="AJ172" s="291">
        <v>3.239399861418673</v>
      </c>
      <c r="AK172" s="291">
        <v>3.3120762694071151</v>
      </c>
      <c r="AL172" s="291">
        <v>3.3869518142585027</v>
      </c>
      <c r="AM172" s="291">
        <v>3.4640696042558234</v>
      </c>
      <c r="AN172" s="291">
        <v>3.5434760918278094</v>
      </c>
      <c r="AO172" s="291">
        <v>3.6252208723599457</v>
      </c>
      <c r="AP172" s="291">
        <v>3.7093565212278032</v>
      </c>
      <c r="AQ172" s="291">
        <v>3.7959384633347812</v>
      </c>
      <c r="AR172" s="291">
        <v>3.8850248703705388</v>
      </c>
      <c r="AS172" s="291">
        <v>3.9766765817810139</v>
      </c>
      <c r="AT172" s="291">
        <v>4.0709570460858631</v>
      </c>
      <c r="AU172" s="291">
        <v>4.1679322797178688</v>
      </c>
      <c r="AV172" s="291">
        <v>4.2676708410098385</v>
      </c>
      <c r="AW172" s="291">
        <v>4.3702438173327138</v>
      </c>
      <c r="AX172" s="291">
        <v>4.4757248237062068</v>
      </c>
      <c r="AY172" s="291">
        <v>4.5841900114705956</v>
      </c>
      <c r="AZ172" s="305">
        <v>4.6957180858331595</v>
      </c>
      <c r="BA172" s="305">
        <v>4.8103903312926688</v>
      </c>
      <c r="BB172" s="305">
        <v>4.9282906441054202</v>
      </c>
      <c r="BC172" s="305">
        <v>5.0495055710918413</v>
      </c>
      <c r="BD172" s="305">
        <v>5.1741243541973194</v>
      </c>
      <c r="BE172" s="305">
        <v>5.3018730879168636</v>
      </c>
      <c r="BF172" s="305">
        <v>5.4328315608039466</v>
      </c>
      <c r="BG172" s="305">
        <v>5.5670816221988533</v>
      </c>
      <c r="BH172" s="305">
        <v>5.7047072360837969</v>
      </c>
      <c r="BI172" s="305">
        <v>5.8457945363604384</v>
      </c>
      <c r="BJ172" s="305">
        <v>5.9904318835877621</v>
      </c>
      <c r="BK172" s="305">
        <v>6.1387099232192561</v>
      </c>
      <c r="BL172" s="305">
        <v>6.290721645379393</v>
      </c>
    </row>
    <row r="173" spans="1:64" hidden="1" x14ac:dyDescent="0.2">
      <c r="A173" s="135" t="str">
        <f t="shared" si="2"/>
        <v>POD8-Total</v>
      </c>
      <c r="B173" s="146" t="s">
        <v>250</v>
      </c>
      <c r="C173" s="172" t="s">
        <v>138</v>
      </c>
      <c r="E173" s="173">
        <v>8</v>
      </c>
      <c r="F173" s="291">
        <v>9.6240000000000006E-2</v>
      </c>
      <c r="G173" s="291">
        <v>9.9053000000000002E-2</v>
      </c>
      <c r="H173" s="291">
        <v>0.101408</v>
      </c>
      <c r="I173" s="291">
        <v>0.103293</v>
      </c>
      <c r="J173" s="291">
        <v>0.10727</v>
      </c>
      <c r="K173" s="291">
        <v>0.100051</v>
      </c>
      <c r="L173" s="291">
        <v>0.107381</v>
      </c>
      <c r="M173" s="291">
        <v>0.106805</v>
      </c>
      <c r="N173" s="291">
        <v>0.111179</v>
      </c>
      <c r="O173" s="291">
        <v>0.54949099999999995</v>
      </c>
      <c r="P173" s="291">
        <v>0.13200799999999999</v>
      </c>
      <c r="Q173" s="291">
        <v>0.14066600000000001</v>
      </c>
      <c r="R173" s="291">
        <v>0.15167900000000001</v>
      </c>
      <c r="S173" s="291">
        <v>0.16713</v>
      </c>
      <c r="T173" s="291">
        <v>0.17529</v>
      </c>
      <c r="U173" s="291">
        <v>0.18319299999999999</v>
      </c>
      <c r="V173" s="291">
        <v>0.19011500000000001</v>
      </c>
      <c r="W173" s="291">
        <v>0.19243407177140442</v>
      </c>
      <c r="X173" s="291">
        <v>0.19492409453102122</v>
      </c>
      <c r="Y173" s="291">
        <v>0.19757727858805899</v>
      </c>
      <c r="Z173" s="291">
        <v>0.20038751035215252</v>
      </c>
      <c r="AA173" s="291">
        <v>0.20335010939242723</v>
      </c>
      <c r="AB173" s="291">
        <v>0.20646162353180011</v>
      </c>
      <c r="AC173" s="291">
        <v>0.20971965608187865</v>
      </c>
      <c r="AD173" s="291">
        <v>0.21312272024461978</v>
      </c>
      <c r="AE173" s="291">
        <v>0.21667011648291379</v>
      </c>
      <c r="AF173" s="291">
        <v>0.22036182931646325</v>
      </c>
      <c r="AG173" s="291">
        <v>0.22419844055103072</v>
      </c>
      <c r="AH173" s="291">
        <v>0.22818105641453354</v>
      </c>
      <c r="AI173" s="291">
        <v>0.23231124646617921</v>
      </c>
      <c r="AJ173" s="291">
        <v>0.23659099247629731</v>
      </c>
      <c r="AK173" s="291">
        <v>0.24102264575435897</v>
      </c>
      <c r="AL173" s="291">
        <v>0.24560889163897198</v>
      </c>
      <c r="AM173" s="291">
        <v>0.25035272006322395</v>
      </c>
      <c r="AN173" s="291">
        <v>0.25525740127733865</v>
      </c>
      <c r="AO173" s="291">
        <v>0.26032646595307468</v>
      </c>
      <c r="AP173" s="291">
        <v>0.26556368901467409</v>
      </c>
      <c r="AQ173" s="291">
        <v>0.2709730766429283</v>
      </c>
      <c r="AR173" s="291">
        <v>0.27655885598494612</v>
      </c>
      <c r="AS173" s="291">
        <v>0.28232546717494122</v>
      </c>
      <c r="AT173" s="291">
        <v>0.28827755733285698</v>
      </c>
      <c r="AU173" s="291">
        <v>0.29441997625967414</v>
      </c>
      <c r="AV173" s="291">
        <v>0.30075777359224398</v>
      </c>
      <c r="AW173" s="291">
        <v>0.30729619721773138</v>
      </c>
      <c r="AX173" s="291">
        <v>0.31404069277925367</v>
      </c>
      <c r="AY173" s="291">
        <v>0.32099690413097981</v>
      </c>
      <c r="AZ173" s="305">
        <v>0.32817067462353067</v>
      </c>
      <c r="BA173" s="305">
        <v>0.33556804911964633</v>
      </c>
      <c r="BB173" s="305">
        <v>0.34319527665629102</v>
      </c>
      <c r="BC173" s="305">
        <v>0.35105881368309294</v>
      </c>
      <c r="BD173" s="305">
        <v>0.35916532781865884</v>
      </c>
      <c r="BE173" s="305">
        <v>0.36745903443841477</v>
      </c>
      <c r="BF173" s="305">
        <v>0.37594425611869264</v>
      </c>
      <c r="BG173" s="305">
        <v>0.38462541525108268</v>
      </c>
      <c r="BH173" s="305">
        <v>0.39350703634732859</v>
      </c>
      <c r="BI173" s="305">
        <v>0.40259374839744655</v>
      </c>
      <c r="BJ173" s="305">
        <v>0.4118902872822971</v>
      </c>
      <c r="BK173" s="305">
        <v>0.42140149824186701</v>
      </c>
      <c r="BL173" s="305">
        <v>0.43113233840054804</v>
      </c>
    </row>
    <row r="174" spans="1:64" hidden="1" x14ac:dyDescent="0.2">
      <c r="A174" s="135" t="str">
        <f t="shared" si="2"/>
        <v>POD9-Total</v>
      </c>
      <c r="B174" s="146" t="s">
        <v>251</v>
      </c>
      <c r="C174" s="172" t="s">
        <v>138</v>
      </c>
      <c r="D174" s="135" t="s">
        <v>262</v>
      </c>
      <c r="E174" s="173">
        <v>9</v>
      </c>
      <c r="F174" s="291">
        <v>17.00722</v>
      </c>
      <c r="G174" s="291">
        <v>19.192175000000002</v>
      </c>
      <c r="H174" s="291">
        <v>21.708627</v>
      </c>
      <c r="I174" s="291">
        <v>23.944532000000002</v>
      </c>
      <c r="J174" s="291">
        <v>24.782185999999999</v>
      </c>
      <c r="K174" s="291">
        <v>26.241564</v>
      </c>
      <c r="L174" s="291">
        <v>26.303193</v>
      </c>
      <c r="M174" s="291">
        <v>28.286161</v>
      </c>
      <c r="N174" s="291">
        <v>29.635505999999999</v>
      </c>
      <c r="O174" s="291">
        <v>31.339722999999999</v>
      </c>
      <c r="P174" s="291">
        <v>31.674894999999999</v>
      </c>
      <c r="Q174" s="291">
        <v>32.693814000000003</v>
      </c>
      <c r="R174" s="291">
        <v>34.002036000000004</v>
      </c>
      <c r="S174" s="291">
        <v>34.883074000000001</v>
      </c>
      <c r="T174" s="291">
        <v>33.582892000000001</v>
      </c>
      <c r="U174" s="291">
        <v>33.395688</v>
      </c>
      <c r="V174" s="291">
        <v>33.298415999999996</v>
      </c>
      <c r="W174" s="291">
        <v>31.770524099999999</v>
      </c>
      <c r="X174" s="291">
        <v>31.109773862499999</v>
      </c>
      <c r="Y174" s="291">
        <v>30.476155269262499</v>
      </c>
      <c r="Z174" s="291">
        <v>29.869037099388059</v>
      </c>
      <c r="AA174" s="291">
        <v>29.28781163681494</v>
      </c>
      <c r="AB174" s="291">
        <v>29.668703423638199</v>
      </c>
      <c r="AC174" s="291">
        <v>30.055604470091069</v>
      </c>
      <c r="AD174" s="291">
        <v>30.448629877313877</v>
      </c>
      <c r="AE174" s="291">
        <v>30.847897272671965</v>
      </c>
      <c r="AF174" s="291">
        <v>31.253526869398257</v>
      </c>
      <c r="AG174" s="291">
        <v>31.665641527691797</v>
      </c>
      <c r="AH174" s="291">
        <v>32.084366817308265</v>
      </c>
      <c r="AI174" s="291">
        <v>32.50983108167938</v>
      </c>
      <c r="AJ174" s="291">
        <v>32.942165503599163</v>
      </c>
      <c r="AK174" s="291">
        <v>33.381504172515719</v>
      </c>
      <c r="AL174" s="291">
        <v>33.827984153468456</v>
      </c>
      <c r="AM174" s="291">
        <v>34.281745557711403</v>
      </c>
      <c r="AN174" s="291">
        <v>34.742931615064492</v>
      </c>
      <c r="AO174" s="291">
        <v>35.211688748035513</v>
      </c>
      <c r="AP174" s="291">
        <v>35.688166647756745</v>
      </c>
      <c r="AQ174" s="291">
        <v>36.172518351781221</v>
      </c>
      <c r="AR174" s="291">
        <v>36.664900323784607</v>
      </c>
      <c r="AS174" s="291">
        <v>37.165472535220175</v>
      </c>
      <c r="AT174" s="291">
        <v>37.674398548975034</v>
      </c>
      <c r="AU174" s="291">
        <v>38.191845605077503</v>
      </c>
      <c r="AV174" s="291">
        <v>38.717984708506329</v>
      </c>
      <c r="AW174" s="291">
        <v>39.252990719153885</v>
      </c>
      <c r="AX174" s="291">
        <v>39.797042443996979</v>
      </c>
      <c r="AY174" s="291">
        <v>40.350322731529793</v>
      </c>
      <c r="AZ174" s="305">
        <v>40.615643747646736</v>
      </c>
      <c r="BA174" s="305">
        <v>40.887597789166605</v>
      </c>
      <c r="BB174" s="305">
        <v>41.166350681724467</v>
      </c>
      <c r="BC174" s="305">
        <v>41.452072396596286</v>
      </c>
      <c r="BD174" s="305">
        <v>41.744937154339894</v>
      </c>
      <c r="BE174" s="305">
        <v>42.045123531027087</v>
      </c>
      <c r="BF174" s="305">
        <v>42.35281456713146</v>
      </c>
      <c r="BG174" s="305">
        <v>42.668197879138447</v>
      </c>
      <c r="BH174" s="305">
        <v>42.991465773945613</v>
      </c>
      <c r="BI174" s="305">
        <v>43.322815366122953</v>
      </c>
      <c r="BJ174" s="305">
        <v>43.662448698104726</v>
      </c>
      <c r="BK174" s="305">
        <v>44.010572863386045</v>
      </c>
      <c r="BL174" s="305">
        <v>44.367400132799389</v>
      </c>
    </row>
    <row r="175" spans="1:64" hidden="1" x14ac:dyDescent="0.2">
      <c r="A175" s="135" t="str">
        <f t="shared" si="2"/>
        <v>POD10-Total</v>
      </c>
      <c r="B175" s="146" t="s">
        <v>252</v>
      </c>
      <c r="C175" s="172" t="s">
        <v>138</v>
      </c>
      <c r="E175" s="173">
        <v>10</v>
      </c>
      <c r="F175" s="291">
        <v>2.4070770000000001</v>
      </c>
      <c r="G175" s="291">
        <v>2.4840849999999999</v>
      </c>
      <c r="H175" s="291">
        <v>2.5418530000000001</v>
      </c>
      <c r="I175" s="291">
        <v>2.5692810000000001</v>
      </c>
      <c r="J175" s="291">
        <v>2.6027909999999999</v>
      </c>
      <c r="K175" s="291">
        <v>2.6652029999999995</v>
      </c>
      <c r="L175" s="291">
        <v>2.7288590000000004</v>
      </c>
      <c r="M175" s="291">
        <v>2.7898100000000001</v>
      </c>
      <c r="N175" s="291">
        <v>2.8957249999999997</v>
      </c>
      <c r="O175" s="291">
        <v>2.9254829999999998</v>
      </c>
      <c r="P175" s="291">
        <v>2.9970329999999996</v>
      </c>
      <c r="Q175" s="291">
        <v>3.0380020000000001</v>
      </c>
      <c r="R175" s="291">
        <v>3.1058119999999998</v>
      </c>
      <c r="S175" s="291">
        <v>3.1713755932801129</v>
      </c>
      <c r="T175" s="291">
        <v>3.3365376165713108</v>
      </c>
      <c r="U175" s="291">
        <v>3.3706649999999998</v>
      </c>
      <c r="V175" s="291">
        <v>3.4206800000000004</v>
      </c>
      <c r="W175" s="291">
        <v>3.4873860202073335</v>
      </c>
      <c r="X175" s="291">
        <v>3.5560480554577203</v>
      </c>
      <c r="Y175" s="291">
        <v>3.6267171224346559</v>
      </c>
      <c r="Z175" s="291">
        <v>3.6994460633734927</v>
      </c>
      <c r="AA175" s="291">
        <v>3.7862895770547875</v>
      </c>
      <c r="AB175" s="291">
        <v>3.8545237632504912</v>
      </c>
      <c r="AC175" s="291">
        <v>3.924352517487149</v>
      </c>
      <c r="AD175" s="291">
        <v>3.9958191349182068</v>
      </c>
      <c r="AE175" s="291">
        <v>4.068968163821495</v>
      </c>
      <c r="AF175" s="291">
        <v>4.1438454427298828</v>
      </c>
      <c r="AG175" s="291">
        <v>4.2204981386710898</v>
      </c>
      <c r="AH175" s="291">
        <v>4.298974786549941</v>
      </c>
      <c r="AI175" s="291">
        <v>4.3793253297072114</v>
      </c>
      <c r="AJ175" s="291">
        <v>4.4616011616903792</v>
      </c>
      <c r="AK175" s="291">
        <v>4.5458551692725351</v>
      </c>
      <c r="AL175" s="291">
        <v>4.6321417767568844</v>
      </c>
      <c r="AM175" s="291">
        <v>4.7205169916053338</v>
      </c>
      <c r="AN175" s="291">
        <v>4.8110384514308295</v>
      </c>
      <c r="AO175" s="291">
        <v>4.9037654723943396</v>
      </c>
      <c r="AP175" s="291">
        <v>4.9987590990485078</v>
      </c>
      <c r="AQ175" s="291">
        <v>5.096082155671386</v>
      </c>
      <c r="AR175" s="291">
        <v>5.1957992991348458</v>
      </c>
      <c r="AS175" s="291">
        <v>5.2979770733536871</v>
      </c>
      <c r="AT175" s="291">
        <v>5.402683965362777</v>
      </c>
      <c r="AU175" s="291">
        <v>5.5099904630710377</v>
      </c>
      <c r="AV175" s="291">
        <v>5.6199691147424922</v>
      </c>
      <c r="AW175" s="291">
        <v>5.7326945902561564</v>
      </c>
      <c r="AX175" s="291">
        <v>5.8482437441980721</v>
      </c>
      <c r="AY175" s="291">
        <v>5.9666956808403695</v>
      </c>
      <c r="AZ175" s="305">
        <v>6.0881318210639295</v>
      </c>
      <c r="BA175" s="305">
        <v>6.2126359712828938</v>
      </c>
      <c r="BB175" s="305">
        <v>6.3402943944309973</v>
      </c>
      <c r="BC175" s="305">
        <v>6.4711958830715401</v>
      </c>
      <c r="BD175" s="305">
        <v>6.6054318346946186</v>
      </c>
      <c r="BE175" s="305">
        <v>6.7430810702987189</v>
      </c>
      <c r="BF175" s="305">
        <v>6.8842394367667916</v>
      </c>
      <c r="BG175" s="305">
        <v>7.0290055791702981</v>
      </c>
      <c r="BH175" s="305">
        <v>7.1774810236083759</v>
      </c>
      <c r="BI175" s="305">
        <v>7.3297702625114818</v>
      </c>
      <c r="BJ175" s="305">
        <v>7.4859808424829621</v>
      </c>
      <c r="BK175" s="305">
        <v>7.6462234547541827</v>
      </c>
      <c r="BL175" s="305">
        <v>7.7889688362129732</v>
      </c>
    </row>
    <row r="176" spans="1:64" hidden="1" x14ac:dyDescent="0.2">
      <c r="A176" s="135" t="str">
        <f t="shared" si="2"/>
        <v>POD11-Total</v>
      </c>
      <c r="B176" s="146" t="s">
        <v>253</v>
      </c>
      <c r="C176" s="172" t="s">
        <v>138</v>
      </c>
      <c r="E176" s="173">
        <v>11</v>
      </c>
      <c r="F176" s="291">
        <v>0.59934199999999993</v>
      </c>
      <c r="G176" s="291">
        <v>0.73271900000000001</v>
      </c>
      <c r="H176" s="291">
        <v>0.69490999999999992</v>
      </c>
      <c r="I176" s="291">
        <v>0.860205</v>
      </c>
      <c r="J176" s="291">
        <v>1.154793</v>
      </c>
      <c r="K176" s="291">
        <v>1.6755610000000001</v>
      </c>
      <c r="L176" s="291">
        <v>11.233378</v>
      </c>
      <c r="M176" s="291">
        <v>11.915013999999999</v>
      </c>
      <c r="N176" s="291">
        <v>15.187448</v>
      </c>
      <c r="O176" s="291">
        <v>15.638122000000001</v>
      </c>
      <c r="P176" s="291">
        <v>18.416547999999999</v>
      </c>
      <c r="Q176" s="291">
        <v>19.096381000000001</v>
      </c>
      <c r="R176" s="291">
        <v>20.375654000000001</v>
      </c>
      <c r="S176" s="291">
        <v>20.603680000000001</v>
      </c>
      <c r="T176" s="291">
        <v>20.739469</v>
      </c>
      <c r="U176" s="291">
        <v>20.813669999999998</v>
      </c>
      <c r="V176" s="291">
        <v>21.138921999999997</v>
      </c>
      <c r="W176" s="291">
        <v>21.663649613148035</v>
      </c>
      <c r="X176" s="291">
        <v>21.853975682856454</v>
      </c>
      <c r="Y176" s="291">
        <v>22.457380734482026</v>
      </c>
      <c r="Z176" s="291">
        <v>22.636270003639869</v>
      </c>
      <c r="AA176" s="291">
        <v>22.820746137515648</v>
      </c>
      <c r="AB176" s="291">
        <v>23.010921276948277</v>
      </c>
      <c r="AC176" s="291">
        <v>23.210616403890363</v>
      </c>
      <c r="AD176" s="291">
        <v>23.41256087658271</v>
      </c>
      <c r="AE176" s="291">
        <v>23.620592099910539</v>
      </c>
      <c r="AF176" s="291">
        <v>23.834855295183726</v>
      </c>
      <c r="AG176" s="291">
        <v>24.055503344810745</v>
      </c>
      <c r="AH176" s="291">
        <v>24.282696694877099</v>
      </c>
      <c r="AI176" s="291">
        <v>24.516603303727354</v>
      </c>
      <c r="AJ176" s="291">
        <v>24.75739862810315</v>
      </c>
      <c r="AK176" s="291">
        <v>25.005265640750821</v>
      </c>
      <c r="AL176" s="291">
        <v>25.260394875041801</v>
      </c>
      <c r="AM176" s="291">
        <v>25.522984493286437</v>
      </c>
      <c r="AN176" s="291">
        <v>25.79324037622737</v>
      </c>
      <c r="AO176" s="291">
        <v>26.071376231777613</v>
      </c>
      <c r="AP176" s="291">
        <v>26.357613721493319</v>
      </c>
      <c r="AQ176" s="291">
        <v>26.652182603589218</v>
      </c>
      <c r="AR176" s="291">
        <v>26.955320891547657</v>
      </c>
      <c r="AS176" s="291">
        <v>27.267275027562711</v>
      </c>
      <c r="AT176" s="291">
        <v>27.588300070213091</v>
      </c>
      <c r="AU176" s="291">
        <v>27.9186598958823</v>
      </c>
      <c r="AV176" s="291">
        <v>28.258627413548211</v>
      </c>
      <c r="AW176" s="291">
        <v>28.608484792652686</v>
      </c>
      <c r="AX176" s="291">
        <v>28.968523703837743</v>
      </c>
      <c r="AY176" s="291">
        <v>29.339045572401538</v>
      </c>
      <c r="AZ176" s="305">
        <v>29.720361844385888</v>
      </c>
      <c r="BA176" s="305">
        <v>30.112794265260021</v>
      </c>
      <c r="BB176" s="305">
        <v>30.516675171212597</v>
      </c>
      <c r="BC176" s="305">
        <v>30.932347793107013</v>
      </c>
      <c r="BD176" s="305">
        <v>31.360166573194785</v>
      </c>
      <c r="BE176" s="305">
        <v>31.793903997865787</v>
      </c>
      <c r="BF176" s="305">
        <v>32.233641967483429</v>
      </c>
      <c r="BG176" s="305">
        <v>32.679463515954055</v>
      </c>
      <c r="BH176" s="305">
        <v>33.131452826418567</v>
      </c>
      <c r="BI176" s="305">
        <v>33.589695247161288</v>
      </c>
      <c r="BJ176" s="305">
        <v>34.054277307739071</v>
      </c>
      <c r="BK176" s="305">
        <v>34.525286735333765</v>
      </c>
      <c r="BL176" s="305">
        <v>35.002812471331062</v>
      </c>
    </row>
    <row r="177" spans="1:64" hidden="1" x14ac:dyDescent="0.2">
      <c r="A177" s="135" t="str">
        <f t="shared" si="2"/>
        <v>POD12-Total</v>
      </c>
      <c r="B177" s="146" t="s">
        <v>254</v>
      </c>
      <c r="C177" s="172" t="s">
        <v>138</v>
      </c>
      <c r="E177" s="173">
        <v>12</v>
      </c>
      <c r="F177" s="291">
        <v>0.113493</v>
      </c>
      <c r="G177" s="291">
        <v>0.134494</v>
      </c>
      <c r="H177" s="291">
        <v>0.13893800000000001</v>
      </c>
      <c r="I177" s="291">
        <v>0.1469</v>
      </c>
      <c r="J177" s="291">
        <v>0.15628600000000001</v>
      </c>
      <c r="K177" s="291">
        <v>0.1686</v>
      </c>
      <c r="L177" s="291">
        <v>0.178035</v>
      </c>
      <c r="M177" s="291">
        <v>0.19764300000000001</v>
      </c>
      <c r="N177" s="291">
        <v>0.211037</v>
      </c>
      <c r="O177" s="291">
        <v>0.21992300000000001</v>
      </c>
      <c r="P177" s="291">
        <v>0.234546</v>
      </c>
      <c r="Q177" s="291">
        <v>0.23963799999999999</v>
      </c>
      <c r="R177" s="291">
        <v>0.24493999999999999</v>
      </c>
      <c r="S177" s="291">
        <v>0.245476</v>
      </c>
      <c r="T177" s="291">
        <v>0.26708900000000002</v>
      </c>
      <c r="U177" s="291">
        <v>0.27653299999999997</v>
      </c>
      <c r="V177" s="291">
        <v>0.28482899</v>
      </c>
      <c r="W177" s="291">
        <v>0.29337385969999996</v>
      </c>
      <c r="X177" s="291">
        <v>0.30217507549099998</v>
      </c>
      <c r="Y177" s="291">
        <v>0.31124032775572996</v>
      </c>
      <c r="Z177" s="291">
        <v>0.32057753758840185</v>
      </c>
      <c r="AA177" s="291">
        <v>0.33019486371605394</v>
      </c>
      <c r="AB177" s="291">
        <v>0.34010070962753558</v>
      </c>
      <c r="AC177" s="291">
        <v>0.35030373091636169</v>
      </c>
      <c r="AD177" s="291">
        <v>0.36081284284385251</v>
      </c>
      <c r="AE177" s="291">
        <v>0.37163722812916811</v>
      </c>
      <c r="AF177" s="291">
        <v>0.38278634497304315</v>
      </c>
      <c r="AG177" s="291">
        <v>0.39426993532223442</v>
      </c>
      <c r="AH177" s="291">
        <v>0.40609803338190142</v>
      </c>
      <c r="AI177" s="291">
        <v>0.41828097438335848</v>
      </c>
      <c r="AJ177" s="291">
        <v>0.43082940361485927</v>
      </c>
      <c r="AK177" s="291">
        <v>0.44375428572330505</v>
      </c>
      <c r="AL177" s="291">
        <v>0.45706691429500423</v>
      </c>
      <c r="AM177" s="291">
        <v>0.47077892172385438</v>
      </c>
      <c r="AN177" s="291">
        <v>0.48490228937557001</v>
      </c>
      <c r="AO177" s="291">
        <v>0.4994493580568371</v>
      </c>
      <c r="AP177" s="291">
        <v>0.51443283879854218</v>
      </c>
      <c r="AQ177" s="291">
        <v>0.52986582396249848</v>
      </c>
      <c r="AR177" s="291">
        <v>0.54576179868137342</v>
      </c>
      <c r="AS177" s="291">
        <v>0.56213465264181461</v>
      </c>
      <c r="AT177" s="291">
        <v>0.57899869222106914</v>
      </c>
      <c r="AU177" s="291">
        <v>0.59636865298770125</v>
      </c>
      <c r="AV177" s="291">
        <v>0.61425971257733225</v>
      </c>
      <c r="AW177" s="291">
        <v>0.63268750395465223</v>
      </c>
      <c r="AX177" s="291">
        <v>0.65166812907329175</v>
      </c>
      <c r="AY177" s="291">
        <v>0.67121817294549058</v>
      </c>
      <c r="AZ177" s="305">
        <v>0.69135471813385529</v>
      </c>
      <c r="BA177" s="305">
        <v>0.71209535967787096</v>
      </c>
      <c r="BB177" s="305">
        <v>0.73345822046820708</v>
      </c>
      <c r="BC177" s="305">
        <v>0.75546196708225333</v>
      </c>
      <c r="BD177" s="305">
        <v>0.77812582609472092</v>
      </c>
      <c r="BE177" s="305">
        <v>0.80146960087756258</v>
      </c>
      <c r="BF177" s="305">
        <v>0.82551368890388943</v>
      </c>
      <c r="BG177" s="305">
        <v>0.85027909957100611</v>
      </c>
      <c r="BH177" s="305">
        <v>0.87578747255813627</v>
      </c>
      <c r="BI177" s="305">
        <v>0.90206109673488033</v>
      </c>
      <c r="BJ177" s="305">
        <v>0.92912292963692678</v>
      </c>
      <c r="BK177" s="305">
        <v>0.9569966175260346</v>
      </c>
      <c r="BL177" s="305">
        <v>0.9857065160518157</v>
      </c>
    </row>
    <row r="178" spans="1:64" hidden="1" x14ac:dyDescent="0.2">
      <c r="A178" s="135" t="str">
        <f t="shared" si="2"/>
        <v>POD13-Total</v>
      </c>
      <c r="B178" s="146" t="s">
        <v>255</v>
      </c>
      <c r="C178" s="172" t="s">
        <v>138</v>
      </c>
      <c r="D178" s="135" t="s">
        <v>263</v>
      </c>
      <c r="E178" s="173">
        <v>13</v>
      </c>
      <c r="F178" s="291">
        <v>9.2169999999999995E-3</v>
      </c>
      <c r="G178" s="291">
        <v>1.1986999999999999E-2</v>
      </c>
      <c r="H178" s="291">
        <v>1.4004000000000001E-2</v>
      </c>
      <c r="I178" s="291">
        <v>1.4079E-2</v>
      </c>
      <c r="J178" s="291">
        <v>1.2666E-2</v>
      </c>
      <c r="K178" s="291">
        <v>3.8560000000000001E-3</v>
      </c>
      <c r="L178" s="291">
        <v>0</v>
      </c>
      <c r="M178" s="291">
        <v>0</v>
      </c>
      <c r="N178" s="291">
        <v>7.2350000000000001E-3</v>
      </c>
      <c r="O178" s="291">
        <v>5.1199999999999996E-3</v>
      </c>
      <c r="P178" s="291">
        <v>7.1929999999999997E-3</v>
      </c>
      <c r="Q178" s="291">
        <v>1.03E-2</v>
      </c>
      <c r="R178" s="291">
        <v>1.1352999999999999E-2</v>
      </c>
      <c r="S178" s="291">
        <v>1.217324E-2</v>
      </c>
      <c r="T178" s="291">
        <v>1.38122448E-2</v>
      </c>
      <c r="U178" s="291">
        <v>1.6912E-2</v>
      </c>
      <c r="V178" s="291">
        <v>2.0423999999999998E-2</v>
      </c>
      <c r="W178" s="291">
        <v>2.0927295337967826E-2</v>
      </c>
      <c r="X178" s="291">
        <v>2.1444326932708136E-2</v>
      </c>
      <c r="Y178" s="291">
        <v>2.1975217213908538E-2</v>
      </c>
      <c r="Z178" s="291">
        <v>2.2520139810384251E-2</v>
      </c>
      <c r="AA178" s="291">
        <v>2.3079309543588E-2</v>
      </c>
      <c r="AB178" s="291">
        <v>2.3652974913808657E-2</v>
      </c>
      <c r="AC178" s="291">
        <v>2.4241412463955975E-2</v>
      </c>
      <c r="AD178" s="291">
        <v>2.4844922558932947E-2</v>
      </c>
      <c r="AE178" s="291">
        <v>2.546382623350079E-2</v>
      </c>
      <c r="AF178" s="291">
        <v>2.609846284778642E-2</v>
      </c>
      <c r="AG178" s="291">
        <v>2.67491883543262E-2</v>
      </c>
      <c r="AH178" s="291">
        <v>2.7416374029152101E-2</v>
      </c>
      <c r="AI178" s="291">
        <v>2.81004055559337E-2</v>
      </c>
      <c r="AJ178" s="291">
        <v>2.8801682379614252E-2</v>
      </c>
      <c r="AK178" s="291">
        <v>2.952061726658586E-2</v>
      </c>
      <c r="AL178" s="291">
        <v>3.025763602393973E-2</v>
      </c>
      <c r="AM178" s="291">
        <v>3.1013177341976925E-2</v>
      </c>
      <c r="AN178" s="291">
        <v>3.1787692732930389E-2</v>
      </c>
      <c r="AO178" s="291">
        <v>3.2581646545448741E-2</v>
      </c>
      <c r="AP178" s="291">
        <v>3.3395516039365164E-2</v>
      </c>
      <c r="AQ178" s="291">
        <v>3.4229791509024603E-2</v>
      </c>
      <c r="AR178" s="291">
        <v>3.5084976446274077E-2</v>
      </c>
      <c r="AS178" s="291">
        <v>3.5961587736361364E-2</v>
      </c>
      <c r="AT178" s="291">
        <v>3.6860155881607265E-2</v>
      </c>
      <c r="AU178" s="291">
        <v>3.7781225248946795E-2</v>
      </c>
      <c r="AV178" s="291">
        <v>3.8725354338367851E-2</v>
      </c>
      <c r="AW178" s="291">
        <v>3.9693116069989251E-2</v>
      </c>
      <c r="AX178" s="291">
        <v>4.0685098088063476E-2</v>
      </c>
      <c r="AY178" s="291">
        <v>4.1701903080607963E-2</v>
      </c>
      <c r="AZ178" s="305">
        <v>4.2744149113690399E-2</v>
      </c>
      <c r="BA178" s="305">
        <v>4.3812469979642693E-2</v>
      </c>
      <c r="BB178" s="305">
        <v>4.4907515558673075E-2</v>
      </c>
      <c r="BC178" s="305">
        <v>4.6029952193497585E-2</v>
      </c>
      <c r="BD178" s="305">
        <v>4.7180463076733119E-2</v>
      </c>
      <c r="BE178" s="305">
        <v>4.8359730786417809E-2</v>
      </c>
      <c r="BF178" s="305">
        <v>4.9568474094632269E-2</v>
      </c>
      <c r="BG178" s="305">
        <v>5.0807429739046131E-2</v>
      </c>
      <c r="BH178" s="305">
        <v>5.2077352871964952E-2</v>
      </c>
      <c r="BI178" s="305">
        <v>5.3379017520601035E-2</v>
      </c>
      <c r="BJ178" s="305">
        <v>5.4713217058848594E-2</v>
      </c>
      <c r="BK178" s="305">
        <v>5.6080764690850896E-2</v>
      </c>
      <c r="BL178" s="305">
        <v>5.748249394665407E-2</v>
      </c>
    </row>
    <row r="179" spans="1:64" hidden="1" x14ac:dyDescent="0.2">
      <c r="A179" s="135" t="str">
        <f t="shared" si="2"/>
        <v>POD14-Total</v>
      </c>
      <c r="B179" s="146" t="s">
        <v>256</v>
      </c>
      <c r="C179" s="172" t="s">
        <v>138</v>
      </c>
      <c r="D179" s="135" t="s">
        <v>263</v>
      </c>
      <c r="E179" s="173">
        <v>14</v>
      </c>
      <c r="F179" s="291">
        <v>0</v>
      </c>
      <c r="G179" s="291">
        <v>0</v>
      </c>
      <c r="H179" s="291">
        <v>0</v>
      </c>
      <c r="I179" s="291">
        <v>0</v>
      </c>
      <c r="J179" s="291">
        <v>0</v>
      </c>
      <c r="K179" s="291">
        <v>0</v>
      </c>
      <c r="L179" s="291">
        <v>0</v>
      </c>
      <c r="M179" s="291">
        <v>0</v>
      </c>
      <c r="N179" s="291">
        <v>0</v>
      </c>
      <c r="O179" s="291">
        <v>0</v>
      </c>
      <c r="P179" s="291">
        <v>0</v>
      </c>
      <c r="Q179" s="291">
        <v>0</v>
      </c>
      <c r="R179" s="291">
        <v>0</v>
      </c>
      <c r="S179" s="291">
        <v>0</v>
      </c>
      <c r="T179" s="291">
        <v>0</v>
      </c>
      <c r="U179" s="291">
        <v>0</v>
      </c>
      <c r="V179" s="291">
        <v>0</v>
      </c>
      <c r="W179" s="291">
        <v>0</v>
      </c>
      <c r="X179" s="291">
        <v>0</v>
      </c>
      <c r="Y179" s="291">
        <v>0</v>
      </c>
      <c r="Z179" s="291">
        <v>0</v>
      </c>
      <c r="AA179" s="291">
        <v>0</v>
      </c>
      <c r="AB179" s="291">
        <v>0</v>
      </c>
      <c r="AC179" s="291">
        <v>0</v>
      </c>
      <c r="AD179" s="291">
        <v>0</v>
      </c>
      <c r="AE179" s="291">
        <v>0</v>
      </c>
      <c r="AF179" s="291">
        <v>0</v>
      </c>
      <c r="AG179" s="291">
        <v>0</v>
      </c>
      <c r="AH179" s="291">
        <v>0</v>
      </c>
      <c r="AI179" s="291">
        <v>0</v>
      </c>
      <c r="AJ179" s="291">
        <v>0</v>
      </c>
      <c r="AK179" s="291">
        <v>0</v>
      </c>
      <c r="AL179" s="291">
        <v>0</v>
      </c>
      <c r="AM179" s="291">
        <v>0</v>
      </c>
      <c r="AN179" s="291">
        <v>0</v>
      </c>
      <c r="AO179" s="291">
        <v>0</v>
      </c>
      <c r="AP179" s="291">
        <v>0</v>
      </c>
      <c r="AQ179" s="291">
        <v>0</v>
      </c>
      <c r="AR179" s="291">
        <v>0</v>
      </c>
      <c r="AS179" s="291">
        <v>0</v>
      </c>
      <c r="AT179" s="291">
        <v>0</v>
      </c>
      <c r="AU179" s="291">
        <v>0</v>
      </c>
      <c r="AV179" s="291">
        <v>0</v>
      </c>
      <c r="AW179" s="291">
        <v>0</v>
      </c>
      <c r="AX179" s="291">
        <v>0</v>
      </c>
      <c r="AY179" s="291">
        <v>0</v>
      </c>
      <c r="AZ179" s="305">
        <v>0</v>
      </c>
      <c r="BA179" s="305">
        <v>0</v>
      </c>
      <c r="BB179" s="305">
        <v>0</v>
      </c>
      <c r="BC179" s="305">
        <v>0</v>
      </c>
      <c r="BD179" s="305">
        <v>0</v>
      </c>
      <c r="BE179" s="305">
        <v>0</v>
      </c>
      <c r="BF179" s="305">
        <v>0</v>
      </c>
      <c r="BG179" s="305">
        <v>0</v>
      </c>
      <c r="BH179" s="305">
        <v>0</v>
      </c>
      <c r="BI179" s="305">
        <v>0</v>
      </c>
      <c r="BJ179" s="305">
        <v>0</v>
      </c>
      <c r="BK179" s="305">
        <v>0</v>
      </c>
      <c r="BL179" s="305">
        <v>0</v>
      </c>
    </row>
    <row r="180" spans="1:64" hidden="1" x14ac:dyDescent="0.2">
      <c r="A180" s="135" t="str">
        <f t="shared" si="2"/>
        <v>POD15 - still assuming ALL CU on POD9-Total</v>
      </c>
      <c r="B180" s="146" t="s">
        <v>461</v>
      </c>
      <c r="C180" s="172" t="s">
        <v>138</v>
      </c>
      <c r="D180" s="135" t="s">
        <v>262</v>
      </c>
      <c r="E180" s="173">
        <v>15</v>
      </c>
      <c r="F180" s="291">
        <v>0</v>
      </c>
      <c r="G180" s="291">
        <v>0</v>
      </c>
      <c r="H180" s="291">
        <v>0</v>
      </c>
      <c r="I180" s="291">
        <v>0</v>
      </c>
      <c r="J180" s="291">
        <v>0</v>
      </c>
      <c r="K180" s="291">
        <v>0</v>
      </c>
      <c r="L180" s="291">
        <v>0</v>
      </c>
      <c r="M180" s="291">
        <v>0</v>
      </c>
      <c r="N180" s="291">
        <v>0</v>
      </c>
      <c r="O180" s="291">
        <v>0</v>
      </c>
      <c r="P180" s="291">
        <v>0</v>
      </c>
      <c r="Q180" s="291">
        <v>0</v>
      </c>
      <c r="R180" s="291">
        <v>0</v>
      </c>
      <c r="S180" s="291">
        <v>0</v>
      </c>
      <c r="T180" s="291">
        <v>0</v>
      </c>
      <c r="U180" s="291">
        <v>0</v>
      </c>
      <c r="V180" s="291">
        <v>0</v>
      </c>
      <c r="W180" s="291">
        <v>0</v>
      </c>
      <c r="X180" s="291">
        <v>0</v>
      </c>
      <c r="Y180" s="291">
        <v>0</v>
      </c>
      <c r="Z180" s="291">
        <v>0</v>
      </c>
      <c r="AA180" s="291">
        <v>0</v>
      </c>
      <c r="AB180" s="291">
        <v>0</v>
      </c>
      <c r="AC180" s="291">
        <v>0</v>
      </c>
      <c r="AD180" s="291">
        <v>0</v>
      </c>
      <c r="AE180" s="291">
        <v>0</v>
      </c>
      <c r="AF180" s="291">
        <v>0</v>
      </c>
      <c r="AG180" s="291">
        <v>0</v>
      </c>
      <c r="AH180" s="291">
        <v>0</v>
      </c>
      <c r="AI180" s="291">
        <v>0</v>
      </c>
      <c r="AJ180" s="291">
        <v>0</v>
      </c>
      <c r="AK180" s="291">
        <v>0</v>
      </c>
      <c r="AL180" s="291">
        <v>0</v>
      </c>
      <c r="AM180" s="291">
        <v>0</v>
      </c>
      <c r="AN180" s="291">
        <v>0</v>
      </c>
      <c r="AO180" s="291">
        <v>0</v>
      </c>
      <c r="AP180" s="291">
        <v>0</v>
      </c>
      <c r="AQ180" s="291">
        <v>0</v>
      </c>
      <c r="AR180" s="291">
        <v>0</v>
      </c>
      <c r="AS180" s="291">
        <v>0</v>
      </c>
      <c r="AT180" s="291">
        <v>0</v>
      </c>
      <c r="AU180" s="291">
        <v>0</v>
      </c>
      <c r="AV180" s="291">
        <v>0</v>
      </c>
      <c r="AW180" s="291">
        <v>0</v>
      </c>
      <c r="AX180" s="291">
        <v>0</v>
      </c>
      <c r="AY180" s="291">
        <v>0</v>
      </c>
      <c r="AZ180" s="305">
        <v>0</v>
      </c>
      <c r="BA180" s="305">
        <v>0</v>
      </c>
      <c r="BB180" s="305">
        <v>0</v>
      </c>
      <c r="BC180" s="305">
        <v>0</v>
      </c>
      <c r="BD180" s="305">
        <v>0</v>
      </c>
      <c r="BE180" s="305">
        <v>0</v>
      </c>
      <c r="BF180" s="305">
        <v>0</v>
      </c>
      <c r="BG180" s="305">
        <v>0</v>
      </c>
      <c r="BH180" s="305">
        <v>0</v>
      </c>
      <c r="BI180" s="305">
        <v>0</v>
      </c>
      <c r="BJ180" s="305">
        <v>0</v>
      </c>
      <c r="BK180" s="305">
        <v>0</v>
      </c>
      <c r="BL180" s="305">
        <v>0</v>
      </c>
    </row>
    <row r="181" spans="1:64" hidden="1" x14ac:dyDescent="0.2">
      <c r="A181" s="135" t="str">
        <f t="shared" si="2"/>
        <v>POD16-Total</v>
      </c>
      <c r="B181" s="146" t="s">
        <v>294</v>
      </c>
      <c r="C181" s="172" t="s">
        <v>138</v>
      </c>
      <c r="E181" s="173">
        <v>16</v>
      </c>
      <c r="F181" s="291">
        <v>0</v>
      </c>
      <c r="G181" s="291">
        <v>0</v>
      </c>
      <c r="H181" s="291">
        <v>0</v>
      </c>
      <c r="I181" s="291">
        <v>0</v>
      </c>
      <c r="J181" s="291">
        <v>0</v>
      </c>
      <c r="K181" s="291">
        <v>0</v>
      </c>
      <c r="L181" s="291">
        <v>0</v>
      </c>
      <c r="M181" s="291">
        <v>0</v>
      </c>
      <c r="N181" s="291">
        <v>0</v>
      </c>
      <c r="O181" s="291">
        <v>0</v>
      </c>
      <c r="P181" s="291">
        <v>0</v>
      </c>
      <c r="Q181" s="291">
        <v>0</v>
      </c>
      <c r="R181" s="291">
        <v>0</v>
      </c>
      <c r="S181" s="291">
        <v>0</v>
      </c>
      <c r="T181" s="291">
        <v>0</v>
      </c>
      <c r="U181" s="291">
        <v>0</v>
      </c>
      <c r="V181" s="291">
        <v>0</v>
      </c>
      <c r="W181" s="291">
        <v>0</v>
      </c>
      <c r="X181" s="291">
        <v>0</v>
      </c>
      <c r="Y181" s="291">
        <v>0</v>
      </c>
      <c r="Z181" s="291">
        <v>0</v>
      </c>
      <c r="AA181" s="291">
        <v>0</v>
      </c>
      <c r="AB181" s="291">
        <v>0</v>
      </c>
      <c r="AC181" s="291">
        <v>0</v>
      </c>
      <c r="AD181" s="291">
        <v>0</v>
      </c>
      <c r="AE181" s="291">
        <v>0</v>
      </c>
      <c r="AF181" s="291">
        <v>0</v>
      </c>
      <c r="AG181" s="291">
        <v>0</v>
      </c>
      <c r="AH181" s="291">
        <v>0</v>
      </c>
      <c r="AI181" s="291">
        <v>0</v>
      </c>
      <c r="AJ181" s="291">
        <v>0</v>
      </c>
      <c r="AK181" s="291">
        <v>0</v>
      </c>
      <c r="AL181" s="291">
        <v>0</v>
      </c>
      <c r="AM181" s="291">
        <v>0</v>
      </c>
      <c r="AN181" s="291">
        <v>0</v>
      </c>
      <c r="AO181" s="291">
        <v>0</v>
      </c>
      <c r="AP181" s="291">
        <v>0</v>
      </c>
      <c r="AQ181" s="291">
        <v>0</v>
      </c>
      <c r="AR181" s="291">
        <v>0</v>
      </c>
      <c r="AS181" s="291">
        <v>0</v>
      </c>
      <c r="AT181" s="291">
        <v>0</v>
      </c>
      <c r="AU181" s="291">
        <v>0</v>
      </c>
      <c r="AV181" s="291">
        <v>0</v>
      </c>
      <c r="AW181" s="291">
        <v>0</v>
      </c>
      <c r="AX181" s="291">
        <v>0</v>
      </c>
      <c r="AY181" s="291">
        <v>0</v>
      </c>
      <c r="AZ181" s="305">
        <v>0</v>
      </c>
      <c r="BA181" s="305">
        <v>0</v>
      </c>
      <c r="BB181" s="305">
        <v>0</v>
      </c>
      <c r="BC181" s="305">
        <v>0</v>
      </c>
      <c r="BD181" s="305">
        <v>0</v>
      </c>
      <c r="BE181" s="305">
        <v>0</v>
      </c>
      <c r="BF181" s="305">
        <v>0</v>
      </c>
      <c r="BG181" s="305">
        <v>0</v>
      </c>
      <c r="BH181" s="305">
        <v>0</v>
      </c>
      <c r="BI181" s="305">
        <v>0</v>
      </c>
      <c r="BJ181" s="305">
        <v>0</v>
      </c>
      <c r="BK181" s="305">
        <v>0</v>
      </c>
      <c r="BL181" s="305">
        <v>0</v>
      </c>
    </row>
    <row r="182" spans="1:64" hidden="1" x14ac:dyDescent="0.2">
      <c r="A182" s="135" t="str">
        <f t="shared" si="2"/>
        <v>POD17-Total</v>
      </c>
      <c r="B182" s="146" t="s">
        <v>295</v>
      </c>
      <c r="C182" s="172" t="s">
        <v>138</v>
      </c>
      <c r="E182" s="173">
        <v>17</v>
      </c>
      <c r="F182" s="291">
        <v>0.217832</v>
      </c>
      <c r="G182" s="291">
        <v>0.23008100000000001</v>
      </c>
      <c r="H182" s="291">
        <v>0.24302800000000002</v>
      </c>
      <c r="I182" s="291">
        <v>0.24435699999999999</v>
      </c>
      <c r="J182" s="291">
        <v>0.26511299999999999</v>
      </c>
      <c r="K182" s="291">
        <v>0.29131800000000002</v>
      </c>
      <c r="L182" s="291">
        <v>0.31635100000000005</v>
      </c>
      <c r="M182" s="291">
        <v>0.34310799999999997</v>
      </c>
      <c r="N182" s="291">
        <v>0.36180699999999999</v>
      </c>
      <c r="O182" s="291">
        <v>0.38746400000000003</v>
      </c>
      <c r="P182" s="291">
        <v>0.367558</v>
      </c>
      <c r="Q182" s="291">
        <v>0.40308699999999997</v>
      </c>
      <c r="R182" s="291">
        <v>0.45077</v>
      </c>
      <c r="S182" s="291">
        <v>0.47366436434057624</v>
      </c>
      <c r="T182" s="291">
        <v>0.4941004913655957</v>
      </c>
      <c r="U182" s="291">
        <v>0.51426300000000003</v>
      </c>
      <c r="V182" s="291">
        <v>0.53862299999999996</v>
      </c>
      <c r="W182" s="291">
        <v>0.54996252919178445</v>
      </c>
      <c r="X182" s="291">
        <v>0.56174968824495575</v>
      </c>
      <c r="Y182" s="291">
        <v>0.57398047301344857</v>
      </c>
      <c r="Z182" s="291">
        <v>0.58665216281815813</v>
      </c>
      <c r="AA182" s="291">
        <v>0.59976322529628501</v>
      </c>
      <c r="AB182" s="291">
        <v>0.61331323080855682</v>
      </c>
      <c r="AC182" s="291">
        <v>0.6273027754606284</v>
      </c>
      <c r="AD182" s="291">
        <v>0.64173341190485833</v>
      </c>
      <c r="AE182" s="291">
        <v>0.65660758718217993</v>
      </c>
      <c r="AF182" s="291">
        <v>0.67192858694415591</v>
      </c>
      <c r="AG182" s="291">
        <v>0.68770048546500073</v>
      </c>
      <c r="AH182" s="291">
        <v>0.70392810091418945</v>
      </c>
      <c r="AI182" s="291">
        <v>0.72061695541384729</v>
      </c>
      <c r="AJ182" s="291">
        <v>0.73777323945241369</v>
      </c>
      <c r="AK182" s="291">
        <v>0.75540378026820076</v>
      </c>
      <c r="AL182" s="291">
        <v>0.77351601385397795</v>
      </c>
      <c r="AM182" s="291">
        <v>0.79211796026738501</v>
      </c>
      <c r="AN182" s="291">
        <v>0.8112182019621309</v>
      </c>
      <c r="AO182" s="291">
        <v>0.83082586488216192</v>
      </c>
      <c r="AP182" s="291">
        <v>0.85095060208545981</v>
      </c>
      <c r="AQ182" s="291">
        <v>0.87160257968630439</v>
      </c>
      <c r="AR182" s="291">
        <v>0.89279246492484787</v>
      </c>
      <c r="AS182" s="291">
        <v>0.91453141619100398</v>
      </c>
      <c r="AT182" s="291">
        <v>0.93683107484607198</v>
      </c>
      <c r="AU182" s="291">
        <v>0.95970355870046486</v>
      </c>
      <c r="AV182" s="291">
        <v>0.98316145701940294</v>
      </c>
      <c r="AW182" s="291">
        <v>1.0072178269407752</v>
      </c>
      <c r="AX182" s="291">
        <v>1.031886191200506</v>
      </c>
      <c r="AY182" s="291">
        <v>1.0571805370709417</v>
      </c>
      <c r="AZ182" s="305">
        <v>1.0831153164270038</v>
      </c>
      <c r="BA182" s="305">
        <v>1.1097054468632543</v>
      </c>
      <c r="BB182" s="305">
        <v>1.136966313792682</v>
      </c>
      <c r="BC182" s="305">
        <v>1.1649137734649737</v>
      </c>
      <c r="BD182" s="305">
        <v>1.1935641568483835</v>
      </c>
      <c r="BE182" s="305">
        <v>1.2229191813630491</v>
      </c>
      <c r="BF182" s="305">
        <v>1.2529961773233127</v>
      </c>
      <c r="BG182" s="305">
        <v>1.2838129012752595</v>
      </c>
      <c r="BH182" s="305">
        <v>1.3153875464797287</v>
      </c>
      <c r="BI182" s="305">
        <v>1.3477387536531524</v>
      </c>
      <c r="BJ182" s="305">
        <v>1.3808856219725587</v>
      </c>
      <c r="BK182" s="305">
        <v>1.4148477203512415</v>
      </c>
      <c r="BL182" s="305">
        <v>1.4496450989917526</v>
      </c>
    </row>
    <row r="183" spans="1:64" hidden="1" x14ac:dyDescent="0.2">
      <c r="A183" s="135" t="str">
        <f t="shared" si="2"/>
        <v>POD19-Total</v>
      </c>
      <c r="B183" s="288" t="s">
        <v>451</v>
      </c>
      <c r="C183" s="172" t="s">
        <v>138</v>
      </c>
      <c r="E183" s="317">
        <v>19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2E-3</v>
      </c>
      <c r="Q183" s="291">
        <v>2E-3</v>
      </c>
      <c r="R183" s="291">
        <v>3.5666666666666668E-3</v>
      </c>
      <c r="S183" s="291">
        <v>5.1333333333333344E-3</v>
      </c>
      <c r="T183" s="291">
        <v>6.7000000000000011E-3</v>
      </c>
      <c r="U183" s="291">
        <v>8.2666666666666687E-3</v>
      </c>
      <c r="V183" s="291">
        <v>1.54E-2</v>
      </c>
      <c r="W183" s="291">
        <v>1.8966666666666663E-2</v>
      </c>
      <c r="X183" s="291">
        <v>2.2533333333333332E-2</v>
      </c>
      <c r="Y183" s="291">
        <v>2.6100000000000002E-2</v>
      </c>
      <c r="Z183" s="291">
        <v>2.9666666666666664E-2</v>
      </c>
      <c r="AA183" s="291">
        <v>3.4799999999999998E-2</v>
      </c>
      <c r="AB183" s="291">
        <v>3.8783333333333336E-2</v>
      </c>
      <c r="AC183" s="291">
        <v>4.2766666666666668E-2</v>
      </c>
      <c r="AD183" s="291">
        <v>4.6750000000000007E-2</v>
      </c>
      <c r="AE183" s="291">
        <v>5.0733333333333346E-2</v>
      </c>
      <c r="AF183" s="291">
        <v>5.4716666666666677E-2</v>
      </c>
      <c r="AG183" s="291">
        <v>5.8700000000000016E-2</v>
      </c>
      <c r="AH183" s="291">
        <v>6.2683333333333355E-2</v>
      </c>
      <c r="AI183" s="291">
        <v>6.666666666666668E-2</v>
      </c>
      <c r="AJ183" s="291">
        <v>7.0650000000000018E-2</v>
      </c>
      <c r="AK183" s="291">
        <v>7.4633333333333343E-2</v>
      </c>
      <c r="AL183" s="291">
        <v>7.8616666666666668E-2</v>
      </c>
      <c r="AM183" s="291">
        <v>8.2600000000000007E-2</v>
      </c>
      <c r="AN183" s="291">
        <v>8.5433333333333347E-2</v>
      </c>
      <c r="AO183" s="291">
        <v>8.8266666666666674E-2</v>
      </c>
      <c r="AP183" s="291">
        <v>9.11E-2</v>
      </c>
      <c r="AQ183" s="291">
        <v>9.3933333333333341E-2</v>
      </c>
      <c r="AR183" s="291">
        <v>9.6766666666666681E-2</v>
      </c>
      <c r="AS183" s="291">
        <v>9.9600000000000008E-2</v>
      </c>
      <c r="AT183" s="291">
        <v>0.10243333333333335</v>
      </c>
      <c r="AU183" s="291">
        <v>0.10526666666666669</v>
      </c>
      <c r="AV183" s="291">
        <v>0.10810000000000002</v>
      </c>
      <c r="AW183" s="291">
        <v>0.11093333333333334</v>
      </c>
      <c r="AX183" s="291">
        <v>0.11376666666666667</v>
      </c>
      <c r="AY183" s="291">
        <v>0.11687344824636148</v>
      </c>
      <c r="AZ183" s="306">
        <v>0.11998015489647602</v>
      </c>
      <c r="BA183" s="306">
        <v>0.12315888807203383</v>
      </c>
      <c r="BB183" s="306">
        <v>0.12641155522561401</v>
      </c>
      <c r="BC183" s="306">
        <v>0.12975908662310065</v>
      </c>
      <c r="BD183" s="306">
        <v>0.1332234700212015</v>
      </c>
      <c r="BE183" s="306">
        <v>0.13675279856633746</v>
      </c>
      <c r="BF183" s="306">
        <v>0.1403796178539648</v>
      </c>
      <c r="BG183" s="306">
        <v>0.14410255266160793</v>
      </c>
      <c r="BH183" s="306">
        <v>0.14792820791919462</v>
      </c>
      <c r="BI183" s="306">
        <v>0.15185687936272096</v>
      </c>
      <c r="BJ183" s="306">
        <v>0.15588417709154931</v>
      </c>
      <c r="BK183" s="306">
        <v>0.16002085878361755</v>
      </c>
      <c r="BL183" s="306">
        <v>0.16426728967957993</v>
      </c>
    </row>
    <row r="184" spans="1:64" hidden="1" x14ac:dyDescent="0.2">
      <c r="A184" s="135" t="str">
        <f t="shared" si="2"/>
        <v>POD-JIO-Total</v>
      </c>
      <c r="B184" s="288" t="s">
        <v>452</v>
      </c>
      <c r="C184" s="172" t="s">
        <v>138</v>
      </c>
      <c r="E184" s="317" t="s">
        <v>445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306">
        <v>0</v>
      </c>
      <c r="BA184" s="306">
        <v>0</v>
      </c>
      <c r="BB184" s="306">
        <v>0</v>
      </c>
      <c r="BC184" s="306">
        <v>0</v>
      </c>
      <c r="BD184" s="306">
        <v>0</v>
      </c>
      <c r="BE184" s="306">
        <v>0</v>
      </c>
      <c r="BF184" s="306">
        <v>0</v>
      </c>
      <c r="BG184" s="306">
        <v>0</v>
      </c>
      <c r="BH184" s="306">
        <v>0</v>
      </c>
      <c r="BI184" s="306">
        <v>0</v>
      </c>
      <c r="BJ184" s="306">
        <v>0</v>
      </c>
      <c r="BK184" s="306">
        <v>0</v>
      </c>
      <c r="BL184" s="306">
        <v>0</v>
      </c>
    </row>
    <row r="185" spans="1:64" hidden="1" x14ac:dyDescent="0.2">
      <c r="A185" s="135" t="str">
        <f t="shared" si="2"/>
        <v>POD-Airtel-Total</v>
      </c>
      <c r="B185" s="288" t="s">
        <v>453</v>
      </c>
      <c r="C185" s="172" t="s">
        <v>138</v>
      </c>
      <c r="E185" s="317" t="s">
        <v>446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306">
        <v>0</v>
      </c>
      <c r="BA185" s="306">
        <v>0</v>
      </c>
      <c r="BB185" s="306">
        <v>0</v>
      </c>
      <c r="BC185" s="306">
        <v>0</v>
      </c>
      <c r="BD185" s="306">
        <v>0</v>
      </c>
      <c r="BE185" s="306">
        <v>0</v>
      </c>
      <c r="BF185" s="306">
        <v>0</v>
      </c>
      <c r="BG185" s="306">
        <v>0</v>
      </c>
      <c r="BH185" s="306">
        <v>0</v>
      </c>
      <c r="BI185" s="306">
        <v>0</v>
      </c>
      <c r="BJ185" s="306">
        <v>0</v>
      </c>
      <c r="BK185" s="306">
        <v>0</v>
      </c>
      <c r="BL185" s="306">
        <v>0</v>
      </c>
    </row>
    <row r="186" spans="1:64" hidden="1" x14ac:dyDescent="0.2">
      <c r="A186" s="135" t="str">
        <f t="shared" si="2"/>
        <v>POD20-Total</v>
      </c>
      <c r="B186" s="146" t="s">
        <v>454</v>
      </c>
      <c r="C186" s="172" t="s">
        <v>138</v>
      </c>
      <c r="E186" s="173">
        <v>20</v>
      </c>
      <c r="F186" s="291">
        <v>0</v>
      </c>
      <c r="G186" s="291">
        <v>0</v>
      </c>
      <c r="H186" s="291">
        <v>0</v>
      </c>
      <c r="I186" s="291">
        <v>0</v>
      </c>
      <c r="J186" s="291">
        <v>0</v>
      </c>
      <c r="K186" s="291">
        <v>0</v>
      </c>
      <c r="L186" s="291">
        <v>0</v>
      </c>
      <c r="M186" s="291">
        <v>0</v>
      </c>
      <c r="N186" s="291">
        <v>0</v>
      </c>
      <c r="O186" s="291">
        <v>0</v>
      </c>
      <c r="P186" s="291">
        <v>0</v>
      </c>
      <c r="Q186" s="291">
        <v>0</v>
      </c>
      <c r="R186" s="291">
        <v>0</v>
      </c>
      <c r="S186" s="291">
        <v>0</v>
      </c>
      <c r="T186" s="291">
        <v>0</v>
      </c>
      <c r="U186" s="291">
        <v>0</v>
      </c>
      <c r="V186" s="291">
        <v>0</v>
      </c>
      <c r="W186" s="291">
        <v>0</v>
      </c>
      <c r="X186" s="291">
        <v>0</v>
      </c>
      <c r="Y186" s="291">
        <v>0</v>
      </c>
      <c r="Z186" s="291">
        <v>0</v>
      </c>
      <c r="AA186" s="291">
        <v>0</v>
      </c>
      <c r="AB186" s="291">
        <v>0</v>
      </c>
      <c r="AC186" s="291">
        <v>5.0000000000000001E-3</v>
      </c>
      <c r="AD186" s="291">
        <v>0.14624999999999999</v>
      </c>
      <c r="AE186" s="291">
        <v>0.28749999999999998</v>
      </c>
      <c r="AF186" s="291">
        <v>0.42875000000000002</v>
      </c>
      <c r="AG186" s="291">
        <v>0.56999999999999995</v>
      </c>
      <c r="AH186" s="291">
        <v>0.71125000000000005</v>
      </c>
      <c r="AI186" s="291">
        <v>0.85250000000000004</v>
      </c>
      <c r="AJ186" s="291">
        <v>0.99375000000000002</v>
      </c>
      <c r="AK186" s="291">
        <v>1.135</v>
      </c>
      <c r="AL186" s="291">
        <v>1.2762500000000001</v>
      </c>
      <c r="AM186" s="291">
        <v>1.4175</v>
      </c>
      <c r="AN186" s="291">
        <v>1.7</v>
      </c>
      <c r="AO186" s="291">
        <v>1.95</v>
      </c>
      <c r="AP186" s="291">
        <v>2.2000000000000002</v>
      </c>
      <c r="AQ186" s="291">
        <v>2.4500000000000002</v>
      </c>
      <c r="AR186" s="291">
        <v>2.7</v>
      </c>
      <c r="AS186" s="291">
        <v>2.95</v>
      </c>
      <c r="AT186" s="291">
        <v>3.2</v>
      </c>
      <c r="AU186" s="291">
        <v>3.45</v>
      </c>
      <c r="AV186" s="291">
        <v>3.7</v>
      </c>
      <c r="AW186" s="291">
        <v>3.95</v>
      </c>
      <c r="AX186" s="291">
        <v>4.2</v>
      </c>
      <c r="AY186" s="291">
        <v>4.45</v>
      </c>
      <c r="AZ186" s="305">
        <v>4.763110315852968</v>
      </c>
      <c r="BA186" s="305">
        <v>5.0761017780872324</v>
      </c>
      <c r="BB186" s="305">
        <v>5.4069930372482284</v>
      </c>
      <c r="BC186" s="305">
        <v>5.7569449659042169</v>
      </c>
      <c r="BD186" s="305">
        <v>6.1322738081118748</v>
      </c>
      <c r="BE186" s="305">
        <v>6.5400418588824216</v>
      </c>
      <c r="BF186" s="305">
        <v>6.9664780957778234</v>
      </c>
      <c r="BG186" s="305">
        <v>7.4220847846967217</v>
      </c>
      <c r="BH186" s="305">
        <v>7.9075211227154796</v>
      </c>
      <c r="BI186" s="305">
        <v>8.4260469448179709</v>
      </c>
      <c r="BJ186" s="305">
        <v>8.9790136033088555</v>
      </c>
      <c r="BK186" s="305">
        <v>9.5662002865363878</v>
      </c>
      <c r="BL186" s="305">
        <v>10.192795471285329</v>
      </c>
    </row>
    <row r="187" spans="1:64" hidden="1" x14ac:dyDescent="0.2">
      <c r="A187" s="135" t="str">
        <f t="shared" si="2"/>
        <v>PODTBD-Total</v>
      </c>
      <c r="B187" s="146" t="s">
        <v>296</v>
      </c>
      <c r="C187" s="172" t="s">
        <v>138</v>
      </c>
      <c r="E187" s="173" t="s">
        <v>144</v>
      </c>
      <c r="F187" s="291">
        <v>0</v>
      </c>
      <c r="G187" s="291">
        <v>0</v>
      </c>
      <c r="H187" s="291">
        <v>0</v>
      </c>
      <c r="I187" s="291">
        <v>0</v>
      </c>
      <c r="J187" s="291">
        <v>0</v>
      </c>
      <c r="K187" s="291">
        <v>0</v>
      </c>
      <c r="L187" s="291">
        <v>0</v>
      </c>
      <c r="M187" s="291">
        <v>0</v>
      </c>
      <c r="N187" s="291">
        <v>0</v>
      </c>
      <c r="O187" s="291">
        <v>0</v>
      </c>
      <c r="P187" s="291">
        <v>0</v>
      </c>
      <c r="Q187" s="291">
        <v>0</v>
      </c>
      <c r="R187" s="291">
        <v>0</v>
      </c>
      <c r="S187" s="291">
        <v>0</v>
      </c>
      <c r="T187" s="291">
        <v>0</v>
      </c>
      <c r="U187" s="291">
        <v>0</v>
      </c>
      <c r="V187" s="291">
        <v>0</v>
      </c>
      <c r="W187" s="291">
        <v>0</v>
      </c>
      <c r="X187" s="291">
        <v>0</v>
      </c>
      <c r="Y187" s="291">
        <v>0</v>
      </c>
      <c r="Z187" s="291">
        <v>0</v>
      </c>
      <c r="AA187" s="291">
        <v>0</v>
      </c>
      <c r="AB187" s="291">
        <v>0</v>
      </c>
      <c r="AC187" s="291">
        <v>0</v>
      </c>
      <c r="AD187" s="291">
        <v>0</v>
      </c>
      <c r="AE187" s="291">
        <v>0</v>
      </c>
      <c r="AF187" s="291">
        <v>0</v>
      </c>
      <c r="AG187" s="291">
        <v>0</v>
      </c>
      <c r="AH187" s="291">
        <v>0</v>
      </c>
      <c r="AI187" s="291">
        <v>0</v>
      </c>
      <c r="AJ187" s="291">
        <v>0</v>
      </c>
      <c r="AK187" s="291">
        <v>0</v>
      </c>
      <c r="AL187" s="291">
        <v>0</v>
      </c>
      <c r="AM187" s="291">
        <v>0</v>
      </c>
      <c r="AN187" s="291">
        <v>0</v>
      </c>
      <c r="AO187" s="291">
        <v>0</v>
      </c>
      <c r="AP187" s="291">
        <v>0</v>
      </c>
      <c r="AQ187" s="291">
        <v>0</v>
      </c>
      <c r="AR187" s="291">
        <v>0</v>
      </c>
      <c r="AS187" s="291">
        <v>0</v>
      </c>
      <c r="AT187" s="291">
        <v>0</v>
      </c>
      <c r="AU187" s="291">
        <v>0</v>
      </c>
      <c r="AV187" s="291">
        <v>0</v>
      </c>
      <c r="AW187" s="291">
        <v>0</v>
      </c>
      <c r="AX187" s="291">
        <v>0</v>
      </c>
      <c r="AY187" s="291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  <c r="BG187" s="305">
        <v>0</v>
      </c>
      <c r="BH187" s="305">
        <v>0</v>
      </c>
      <c r="BI187" s="305">
        <v>0</v>
      </c>
      <c r="BJ187" s="305">
        <v>0</v>
      </c>
      <c r="BK187" s="305">
        <v>0</v>
      </c>
      <c r="BL187" s="305">
        <v>0</v>
      </c>
    </row>
    <row r="188" spans="1:64" hidden="1" x14ac:dyDescent="0.2">
      <c r="A188" s="135" t="str">
        <f t="shared" si="2"/>
        <v>PODTBD-Total</v>
      </c>
      <c r="B188" s="146" t="s">
        <v>296</v>
      </c>
      <c r="C188" s="172" t="s">
        <v>138</v>
      </c>
      <c r="E188" s="173" t="s">
        <v>144</v>
      </c>
      <c r="F188" s="291">
        <v>0</v>
      </c>
      <c r="G188" s="291">
        <v>0</v>
      </c>
      <c r="H188" s="291">
        <v>0</v>
      </c>
      <c r="I188" s="291">
        <v>0</v>
      </c>
      <c r="J188" s="291">
        <v>0</v>
      </c>
      <c r="K188" s="291">
        <v>0</v>
      </c>
      <c r="L188" s="291">
        <v>0</v>
      </c>
      <c r="M188" s="291">
        <v>0</v>
      </c>
      <c r="N188" s="291">
        <v>0</v>
      </c>
      <c r="O188" s="291">
        <v>0</v>
      </c>
      <c r="P188" s="291">
        <v>0</v>
      </c>
      <c r="Q188" s="291">
        <v>0</v>
      </c>
      <c r="R188" s="291">
        <v>0</v>
      </c>
      <c r="S188" s="291">
        <v>0</v>
      </c>
      <c r="T188" s="291">
        <v>0</v>
      </c>
      <c r="U188" s="291">
        <v>0</v>
      </c>
      <c r="V188" s="291">
        <v>0</v>
      </c>
      <c r="W188" s="291">
        <v>0</v>
      </c>
      <c r="X188" s="291">
        <v>0</v>
      </c>
      <c r="Y188" s="291">
        <v>0</v>
      </c>
      <c r="Z188" s="291">
        <v>0</v>
      </c>
      <c r="AA188" s="291">
        <v>0</v>
      </c>
      <c r="AB188" s="291">
        <v>0</v>
      </c>
      <c r="AC188" s="291">
        <v>0</v>
      </c>
      <c r="AD188" s="291">
        <v>0</v>
      </c>
      <c r="AE188" s="291">
        <v>0</v>
      </c>
      <c r="AF188" s="291">
        <v>0</v>
      </c>
      <c r="AG188" s="291">
        <v>0</v>
      </c>
      <c r="AH188" s="291">
        <v>0</v>
      </c>
      <c r="AI188" s="291">
        <v>0</v>
      </c>
      <c r="AJ188" s="291">
        <v>0</v>
      </c>
      <c r="AK188" s="291">
        <v>0</v>
      </c>
      <c r="AL188" s="291">
        <v>0</v>
      </c>
      <c r="AM188" s="291">
        <v>0</v>
      </c>
      <c r="AN188" s="291">
        <v>0</v>
      </c>
      <c r="AO188" s="291">
        <v>0</v>
      </c>
      <c r="AP188" s="291">
        <v>0</v>
      </c>
      <c r="AQ188" s="291">
        <v>0</v>
      </c>
      <c r="AR188" s="291">
        <v>0</v>
      </c>
      <c r="AS188" s="291">
        <v>0</v>
      </c>
      <c r="AT188" s="291">
        <v>0</v>
      </c>
      <c r="AU188" s="291">
        <v>0</v>
      </c>
      <c r="AV188" s="291">
        <v>0</v>
      </c>
      <c r="AW188" s="291">
        <v>0</v>
      </c>
      <c r="AX188" s="291">
        <v>0</v>
      </c>
      <c r="AY188" s="291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  <c r="BG188" s="305">
        <v>0</v>
      </c>
      <c r="BH188" s="305">
        <v>0</v>
      </c>
      <c r="BI188" s="305">
        <v>0</v>
      </c>
      <c r="BJ188" s="305">
        <v>0</v>
      </c>
      <c r="BK188" s="305">
        <v>0</v>
      </c>
      <c r="BL188" s="305">
        <v>0</v>
      </c>
    </row>
    <row r="189" spans="1:64" hidden="1" x14ac:dyDescent="0.2">
      <c r="A189" s="135" t="str">
        <f t="shared" si="2"/>
        <v>PODTBD-Total</v>
      </c>
      <c r="B189" s="146" t="s">
        <v>296</v>
      </c>
      <c r="C189" s="172" t="s">
        <v>138</v>
      </c>
      <c r="E189" s="173" t="s">
        <v>144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  <c r="BG189" s="305">
        <v>0</v>
      </c>
      <c r="BH189" s="305">
        <v>0</v>
      </c>
      <c r="BI189" s="305">
        <v>0</v>
      </c>
      <c r="BJ189" s="305">
        <v>0</v>
      </c>
      <c r="BK189" s="305">
        <v>0</v>
      </c>
      <c r="BL189" s="305">
        <v>0</v>
      </c>
    </row>
    <row r="190" spans="1:64" ht="12" hidden="1" thickBot="1" x14ac:dyDescent="0.25">
      <c r="A190" s="135" t="str">
        <f t="shared" si="2"/>
        <v>PODTBD-Total</v>
      </c>
      <c r="B190" s="147" t="s">
        <v>296</v>
      </c>
      <c r="C190" s="174" t="s">
        <v>138</v>
      </c>
      <c r="D190" s="175"/>
      <c r="E190" s="176" t="s">
        <v>144</v>
      </c>
      <c r="F190" s="307">
        <v>0</v>
      </c>
      <c r="G190" s="307">
        <v>0</v>
      </c>
      <c r="H190" s="307">
        <v>0</v>
      </c>
      <c r="I190" s="307">
        <v>0</v>
      </c>
      <c r="J190" s="307">
        <v>0</v>
      </c>
      <c r="K190" s="307">
        <v>0</v>
      </c>
      <c r="L190" s="307">
        <v>0</v>
      </c>
      <c r="M190" s="307">
        <v>0</v>
      </c>
      <c r="N190" s="307">
        <v>0</v>
      </c>
      <c r="O190" s="307">
        <v>0</v>
      </c>
      <c r="P190" s="307">
        <v>0</v>
      </c>
      <c r="Q190" s="307">
        <v>0</v>
      </c>
      <c r="R190" s="307">
        <v>0</v>
      </c>
      <c r="S190" s="307">
        <v>0</v>
      </c>
      <c r="T190" s="307">
        <v>0</v>
      </c>
      <c r="U190" s="307">
        <v>0</v>
      </c>
      <c r="V190" s="307">
        <v>0</v>
      </c>
      <c r="W190" s="307">
        <v>0</v>
      </c>
      <c r="X190" s="307">
        <v>0</v>
      </c>
      <c r="Y190" s="307">
        <v>0</v>
      </c>
      <c r="Z190" s="307">
        <v>0</v>
      </c>
      <c r="AA190" s="307">
        <v>0</v>
      </c>
      <c r="AB190" s="307">
        <v>0</v>
      </c>
      <c r="AC190" s="307">
        <v>0</v>
      </c>
      <c r="AD190" s="307">
        <v>0</v>
      </c>
      <c r="AE190" s="307">
        <v>0</v>
      </c>
      <c r="AF190" s="307">
        <v>0</v>
      </c>
      <c r="AG190" s="307">
        <v>0</v>
      </c>
      <c r="AH190" s="307">
        <v>0</v>
      </c>
      <c r="AI190" s="307">
        <v>0</v>
      </c>
      <c r="AJ190" s="307">
        <v>0</v>
      </c>
      <c r="AK190" s="307">
        <v>0</v>
      </c>
      <c r="AL190" s="307">
        <v>0</v>
      </c>
      <c r="AM190" s="307">
        <v>0</v>
      </c>
      <c r="AN190" s="307">
        <v>0</v>
      </c>
      <c r="AO190" s="307">
        <v>0</v>
      </c>
      <c r="AP190" s="307">
        <v>0</v>
      </c>
      <c r="AQ190" s="307">
        <v>0</v>
      </c>
      <c r="AR190" s="307">
        <v>0</v>
      </c>
      <c r="AS190" s="307">
        <v>0</v>
      </c>
      <c r="AT190" s="307">
        <v>0</v>
      </c>
      <c r="AU190" s="307">
        <v>0</v>
      </c>
      <c r="AV190" s="307">
        <v>0</v>
      </c>
      <c r="AW190" s="307">
        <v>0</v>
      </c>
      <c r="AX190" s="307">
        <v>0</v>
      </c>
      <c r="AY190" s="307">
        <v>0</v>
      </c>
      <c r="AZ190" s="308">
        <v>0</v>
      </c>
      <c r="BA190" s="308">
        <v>0</v>
      </c>
      <c r="BB190" s="308">
        <v>0</v>
      </c>
      <c r="BC190" s="308">
        <v>0</v>
      </c>
      <c r="BD190" s="308">
        <v>0</v>
      </c>
      <c r="BE190" s="308">
        <v>0</v>
      </c>
      <c r="BF190" s="308">
        <v>0</v>
      </c>
      <c r="BG190" s="308">
        <v>0</v>
      </c>
      <c r="BH190" s="308">
        <v>0</v>
      </c>
      <c r="BI190" s="308">
        <v>0</v>
      </c>
      <c r="BJ190" s="308">
        <v>0</v>
      </c>
      <c r="BK190" s="308">
        <v>0</v>
      </c>
      <c r="BL190" s="308">
        <v>0</v>
      </c>
    </row>
    <row r="191" spans="1:64" hidden="1" x14ac:dyDescent="0.2">
      <c r="A191" s="135" t="str">
        <f t="shared" si="2"/>
        <v>Check-</v>
      </c>
      <c r="B191" s="177" t="s">
        <v>297</v>
      </c>
      <c r="C191" s="178"/>
      <c r="D191" s="177"/>
      <c r="E191" s="179"/>
      <c r="F191" s="309">
        <v>0</v>
      </c>
      <c r="G191" s="309">
        <v>0</v>
      </c>
      <c r="H191" s="309">
        <v>0</v>
      </c>
      <c r="I191" s="309">
        <v>0</v>
      </c>
      <c r="J191" s="309">
        <v>0</v>
      </c>
      <c r="K191" s="309">
        <v>0</v>
      </c>
      <c r="L191" s="309">
        <v>0</v>
      </c>
      <c r="M191" s="309">
        <v>0</v>
      </c>
      <c r="N191" s="309">
        <v>0</v>
      </c>
      <c r="O191" s="309">
        <v>0</v>
      </c>
      <c r="P191" s="309">
        <v>0</v>
      </c>
      <c r="Q191" s="309">
        <v>0</v>
      </c>
      <c r="R191" s="309">
        <v>0</v>
      </c>
      <c r="S191" s="309">
        <v>0</v>
      </c>
      <c r="T191" s="309">
        <v>0</v>
      </c>
      <c r="U191" s="309">
        <v>0</v>
      </c>
      <c r="V191" s="309">
        <v>0</v>
      </c>
      <c r="W191" s="309">
        <v>0</v>
      </c>
      <c r="X191" s="309">
        <v>0</v>
      </c>
      <c r="Y191" s="309">
        <v>0</v>
      </c>
      <c r="Z191" s="309">
        <v>0</v>
      </c>
      <c r="AA191" s="309">
        <v>0</v>
      </c>
      <c r="AB191" s="309">
        <v>0</v>
      </c>
      <c r="AC191" s="309">
        <v>0</v>
      </c>
      <c r="AD191" s="309">
        <v>0</v>
      </c>
      <c r="AE191" s="309">
        <v>0</v>
      </c>
      <c r="AF191" s="309">
        <v>0</v>
      </c>
      <c r="AG191" s="309">
        <v>0</v>
      </c>
      <c r="AH191" s="309">
        <v>0</v>
      </c>
      <c r="AI191" s="309">
        <v>0</v>
      </c>
      <c r="AJ191" s="309">
        <v>0</v>
      </c>
      <c r="AK191" s="309">
        <v>0</v>
      </c>
      <c r="AL191" s="309">
        <v>0</v>
      </c>
      <c r="AM191" s="309">
        <v>0</v>
      </c>
      <c r="AN191" s="309">
        <v>0</v>
      </c>
      <c r="AO191" s="309">
        <v>0</v>
      </c>
      <c r="AP191" s="309">
        <v>0</v>
      </c>
      <c r="AQ191" s="309">
        <v>0</v>
      </c>
      <c r="AR191" s="309">
        <v>0</v>
      </c>
      <c r="AS191" s="309">
        <v>0</v>
      </c>
      <c r="AT191" s="309">
        <v>0</v>
      </c>
      <c r="AU191" s="309">
        <v>0</v>
      </c>
      <c r="AV191" s="309">
        <v>0</v>
      </c>
      <c r="AW191" s="309">
        <v>0</v>
      </c>
      <c r="AX191" s="309">
        <v>0</v>
      </c>
      <c r="AY191" s="309">
        <v>0</v>
      </c>
      <c r="AZ191" s="309">
        <v>0</v>
      </c>
      <c r="BA191" s="309">
        <v>0</v>
      </c>
      <c r="BB191" s="309">
        <v>0</v>
      </c>
      <c r="BC191" s="309">
        <v>0</v>
      </c>
      <c r="BD191" s="309">
        <v>0</v>
      </c>
      <c r="BE191" s="309">
        <v>0</v>
      </c>
      <c r="BF191" s="309">
        <v>0</v>
      </c>
      <c r="BG191" s="309">
        <v>0</v>
      </c>
      <c r="BH191" s="309">
        <v>0</v>
      </c>
      <c r="BI191" s="309">
        <v>0</v>
      </c>
      <c r="BJ191" s="309">
        <v>0</v>
      </c>
      <c r="BK191" s="309">
        <v>0</v>
      </c>
      <c r="BL191" s="309">
        <v>0</v>
      </c>
    </row>
    <row r="192" spans="1:64" hidden="1" x14ac:dyDescent="0.2">
      <c r="A192" s="135" t="str">
        <f t="shared" si="2"/>
        <v>Data Center-Location</v>
      </c>
      <c r="B192" s="180" t="s">
        <v>298</v>
      </c>
      <c r="C192" s="169" t="s">
        <v>299</v>
      </c>
      <c r="D192" s="181"/>
      <c r="E192" s="182" t="s">
        <v>300</v>
      </c>
      <c r="F192" s="170"/>
      <c r="G192" s="170"/>
      <c r="H192" s="17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0"/>
      <c r="T192" s="170"/>
      <c r="U192" s="170"/>
      <c r="V192" s="170"/>
      <c r="W192" s="170"/>
      <c r="X192" s="170"/>
      <c r="Y192" s="170"/>
      <c r="Z192" s="170"/>
      <c r="AA192" s="170"/>
      <c r="AB192" s="170"/>
      <c r="AC192" s="170"/>
      <c r="AD192" s="170"/>
      <c r="AE192" s="170"/>
      <c r="AF192" s="170"/>
      <c r="AG192" s="170"/>
      <c r="AH192" s="170"/>
      <c r="AI192" s="170"/>
      <c r="AJ192" s="170"/>
      <c r="AK192" s="170"/>
      <c r="AL192" s="170"/>
      <c r="AM192" s="170"/>
      <c r="AN192" s="170"/>
      <c r="AO192" s="170"/>
      <c r="AP192" s="170"/>
      <c r="AQ192" s="170"/>
      <c r="AR192" s="170"/>
      <c r="AS192" s="170"/>
      <c r="AT192" s="170"/>
      <c r="AU192" s="170"/>
      <c r="AV192" s="170"/>
      <c r="AW192" s="170"/>
      <c r="AX192" s="170"/>
      <c r="AY192" s="170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</row>
    <row r="193" spans="1:64" s="177" customFormat="1" hidden="1" x14ac:dyDescent="0.2">
      <c r="A193" s="135" t="str">
        <f t="shared" si="2"/>
        <v>DC1-San Jose</v>
      </c>
      <c r="B193" s="146" t="s">
        <v>301</v>
      </c>
      <c r="C193" s="136" t="s">
        <v>302</v>
      </c>
      <c r="D193" s="135"/>
      <c r="E193" s="173" t="s">
        <v>363</v>
      </c>
      <c r="F193" s="310">
        <v>30.95852</v>
      </c>
      <c r="G193" s="310">
        <v>31.907839000000003</v>
      </c>
      <c r="H193" s="310">
        <v>33.024194999999999</v>
      </c>
      <c r="I193" s="310">
        <v>33.747045</v>
      </c>
      <c r="J193" s="310">
        <v>34.725436000000002</v>
      </c>
      <c r="K193" s="310">
        <v>35.841358000000007</v>
      </c>
      <c r="L193" s="310">
        <v>37.140121999999998</v>
      </c>
      <c r="M193" s="310">
        <v>38.143164999999996</v>
      </c>
      <c r="N193" s="310">
        <v>39.220841999999998</v>
      </c>
      <c r="O193" s="310">
        <v>40.166058999999997</v>
      </c>
      <c r="P193" s="310">
        <v>41.344580999999998</v>
      </c>
      <c r="Q193" s="310">
        <v>42.393856999999997</v>
      </c>
      <c r="R193" s="310">
        <v>43.722835369918677</v>
      </c>
      <c r="S193" s="310">
        <v>45.09985069417673</v>
      </c>
      <c r="T193" s="310">
        <v>46.19108312872855</v>
      </c>
      <c r="U193" s="310">
        <v>47.403294521788297</v>
      </c>
      <c r="V193" s="310">
        <v>47.816212032643747</v>
      </c>
      <c r="W193" s="310">
        <v>48.598356779415212</v>
      </c>
      <c r="X193" s="310">
        <v>49.46156320597683</v>
      </c>
      <c r="Y193" s="310">
        <v>50.347240796868824</v>
      </c>
      <c r="Z193" s="310">
        <v>51.255349580496691</v>
      </c>
      <c r="AA193" s="310">
        <v>52.185990543649119</v>
      </c>
      <c r="AB193" s="310">
        <v>53.139369190670791</v>
      </c>
      <c r="AC193" s="310">
        <v>54.115774242470977</v>
      </c>
      <c r="AD193" s="310">
        <v>55.115563440078262</v>
      </c>
      <c r="AE193" s="310">
        <v>56.139153455228332</v>
      </c>
      <c r="AF193" s="310">
        <v>57.187012527768317</v>
      </c>
      <c r="AG193" s="310">
        <v>58.259655048916748</v>
      </c>
      <c r="AH193" s="310">
        <v>59.360462581815177</v>
      </c>
      <c r="AI193" s="310">
        <v>60.483870580705023</v>
      </c>
      <c r="AJ193" s="310">
        <v>61.630464410713799</v>
      </c>
      <c r="AK193" s="310">
        <v>62.804220299969963</v>
      </c>
      <c r="AL193" s="310">
        <v>64.005840350337948</v>
      </c>
      <c r="AM193" s="310">
        <v>65.236060846669758</v>
      </c>
      <c r="AN193" s="310">
        <v>66.495651979740558</v>
      </c>
      <c r="AO193" s="310">
        <v>67.785417810295357</v>
      </c>
      <c r="AP193" s="310">
        <v>69.106196428723067</v>
      </c>
      <c r="AQ193" s="310">
        <v>70.458860275938676</v>
      </c>
      <c r="AR193" s="310">
        <v>71.844316599380562</v>
      </c>
      <c r="AS193" s="310">
        <v>73.263508024315286</v>
      </c>
      <c r="AT193" s="310">
        <v>74.717413225407356</v>
      </c>
      <c r="AU193" s="310">
        <v>76.20704768713729</v>
      </c>
      <c r="AV193" s="310">
        <v>77.733464544423754</v>
      </c>
      <c r="AW193" s="310">
        <v>79.297755496938919</v>
      </c>
      <c r="AX193" s="310">
        <v>80.901051792252503</v>
      </c>
      <c r="AY193" s="310">
        <v>82.532618409472562</v>
      </c>
      <c r="AZ193" s="311">
        <v>84.205284636039366</v>
      </c>
      <c r="BA193" s="311">
        <v>85.917179886388467</v>
      </c>
      <c r="BB193" s="311">
        <v>87.669441634035763</v>
      </c>
      <c r="BC193" s="311">
        <v>89.462432031479537</v>
      </c>
      <c r="BD193" s="311">
        <v>91.29387413744746</v>
      </c>
      <c r="BE193" s="311">
        <v>93.165155786515314</v>
      </c>
      <c r="BF193" s="311">
        <v>95.075850857146023</v>
      </c>
      <c r="BG193" s="311">
        <v>97.02696094320379</v>
      </c>
      <c r="BH193" s="311">
        <v>99.019176973793677</v>
      </c>
      <c r="BI193" s="311">
        <v>101.05347206432107</v>
      </c>
      <c r="BJ193" s="311">
        <v>103.13103746566684</v>
      </c>
      <c r="BK193" s="311">
        <v>104.706569829017</v>
      </c>
      <c r="BL193" s="311">
        <v>106.30901233173603</v>
      </c>
    </row>
    <row r="194" spans="1:64" hidden="1" x14ac:dyDescent="0.2">
      <c r="A194" s="135" t="str">
        <f t="shared" si="2"/>
        <v>DC2-Phoenix</v>
      </c>
      <c r="B194" s="146" t="s">
        <v>303</v>
      </c>
      <c r="C194" s="136" t="s">
        <v>304</v>
      </c>
      <c r="E194" s="173" t="s">
        <v>455</v>
      </c>
      <c r="F194" s="310">
        <v>30.797869000000002</v>
      </c>
      <c r="G194" s="310">
        <v>31.860097</v>
      </c>
      <c r="H194" s="310">
        <v>32.919910000000002</v>
      </c>
      <c r="I194" s="310">
        <v>33.761803999999998</v>
      </c>
      <c r="J194" s="310">
        <v>35.002381999999997</v>
      </c>
      <c r="K194" s="310">
        <v>36.61969400000001</v>
      </c>
      <c r="L194" s="310">
        <v>47.409782999999997</v>
      </c>
      <c r="M194" s="310">
        <v>49.102027999999997</v>
      </c>
      <c r="N194" s="310">
        <v>53.511935999999992</v>
      </c>
      <c r="O194" s="310">
        <v>54.825893000000001</v>
      </c>
      <c r="P194" s="310">
        <v>58.754085000000003</v>
      </c>
      <c r="Q194" s="310">
        <v>60.500689999999999</v>
      </c>
      <c r="R194" s="310">
        <v>63.131166036585341</v>
      </c>
      <c r="S194" s="310">
        <v>64.726948013776479</v>
      </c>
      <c r="T194" s="310">
        <v>66.062835775186272</v>
      </c>
      <c r="U194" s="310">
        <v>67.123340188454975</v>
      </c>
      <c r="V194" s="310">
        <v>68.093187032643741</v>
      </c>
      <c r="W194" s="310">
        <v>69.46549849487424</v>
      </c>
      <c r="X194" s="310">
        <v>70.527263432470988</v>
      </c>
      <c r="Y194" s="310">
        <v>72.025738614385546</v>
      </c>
      <c r="Z194" s="310">
        <v>73.123324125345988</v>
      </c>
      <c r="AA194" s="310">
        <v>74.263826194535</v>
      </c>
      <c r="AB194" s="310">
        <v>75.412102382117226</v>
      </c>
      <c r="AC194" s="310">
        <v>76.593596012433977</v>
      </c>
      <c r="AD194" s="310">
        <v>77.80141643645652</v>
      </c>
      <c r="AE194" s="310">
        <v>79.039840449410164</v>
      </c>
      <c r="AF194" s="310">
        <v>80.309504716216082</v>
      </c>
      <c r="AG194" s="310">
        <v>81.611100217497707</v>
      </c>
      <c r="AH194" s="310">
        <v>82.948193191069024</v>
      </c>
      <c r="AI194" s="310">
        <v>84.315411818607416</v>
      </c>
      <c r="AJ194" s="310">
        <v>85.713542251195776</v>
      </c>
      <c r="AK194" s="310">
        <v>87.146769599440503</v>
      </c>
      <c r="AL194" s="310">
        <v>88.616013010030784</v>
      </c>
      <c r="AM194" s="310">
        <v>90.122234065322516</v>
      </c>
      <c r="AN194" s="310">
        <v>91.665286618593967</v>
      </c>
      <c r="AO194" s="310">
        <v>93.247366890454273</v>
      </c>
      <c r="AP194" s="310">
        <v>94.869563779396884</v>
      </c>
      <c r="AQ194" s="310">
        <v>96.533009350876043</v>
      </c>
      <c r="AR194" s="310">
        <v>98.238879477854056</v>
      </c>
      <c r="AS194" s="310">
        <v>99.988394612247689</v>
      </c>
      <c r="AT194" s="310">
        <v>101.78282067162196</v>
      </c>
      <c r="AU194" s="310">
        <v>103.62347002923435</v>
      </c>
      <c r="AV194" s="310">
        <v>105.51170259841165</v>
      </c>
      <c r="AW194" s="310">
        <v>107.4489270044666</v>
      </c>
      <c r="AX194" s="310">
        <v>109.43660183908722</v>
      </c>
      <c r="AY194" s="310">
        <v>111.46460357698002</v>
      </c>
      <c r="AZ194" s="310">
        <v>113.54583703118882</v>
      </c>
      <c r="BA194" s="310">
        <v>115.67886407942706</v>
      </c>
      <c r="BB194" s="310">
        <v>117.86519610259836</v>
      </c>
      <c r="BC194" s="310">
        <v>120.10560016011571</v>
      </c>
      <c r="BD194" s="310">
        <v>122.39821760407781</v>
      </c>
      <c r="BE194" s="310">
        <v>124.73854849552148</v>
      </c>
      <c r="BF194" s="310">
        <v>127.12635608751303</v>
      </c>
      <c r="BG194" s="310">
        <v>129.56280110171795</v>
      </c>
      <c r="BH194" s="310">
        <v>132.04874534522347</v>
      </c>
      <c r="BI194" s="310">
        <v>134.58533037093594</v>
      </c>
      <c r="BJ194" s="310">
        <v>137.17391515174518</v>
      </c>
      <c r="BK194" s="310">
        <v>139.26938328282893</v>
      </c>
      <c r="BL194" s="310">
        <v>141.37921548255989</v>
      </c>
    </row>
    <row r="195" spans="1:64" hidden="1" x14ac:dyDescent="0.2">
      <c r="A195" s="135" t="str">
        <f t="shared" ref="A195:A211" si="3">B195&amp;"-"&amp;C195</f>
        <v>DC3-Amsterdam</v>
      </c>
      <c r="B195" s="146" t="s">
        <v>305</v>
      </c>
      <c r="C195" s="136" t="s">
        <v>306</v>
      </c>
      <c r="E195" s="173" t="s">
        <v>307</v>
      </c>
      <c r="F195" s="310">
        <v>7.316802</v>
      </c>
      <c r="G195" s="310">
        <v>7.7641279999999995</v>
      </c>
      <c r="H195" s="310">
        <v>8.2026430000000001</v>
      </c>
      <c r="I195" s="310">
        <v>8.5262309999999992</v>
      </c>
      <c r="J195" s="310">
        <v>8.9319050000000004</v>
      </c>
      <c r="K195" s="310">
        <v>9.3116939999999992</v>
      </c>
      <c r="L195" s="310">
        <v>9.7421819999999997</v>
      </c>
      <c r="M195" s="310">
        <v>10.404586999999999</v>
      </c>
      <c r="N195" s="310">
        <v>11.075494000000001</v>
      </c>
      <c r="O195" s="310">
        <v>11.640445999999997</v>
      </c>
      <c r="P195" s="310">
        <v>12.17779</v>
      </c>
      <c r="Q195" s="310">
        <v>12.646056000000002</v>
      </c>
      <c r="R195" s="310">
        <v>13.143592999999999</v>
      </c>
      <c r="S195" s="310">
        <v>13.547506273969693</v>
      </c>
      <c r="T195" s="310">
        <v>14.109727453586617</v>
      </c>
      <c r="U195" s="310">
        <v>14.764509000000002</v>
      </c>
      <c r="V195" s="310">
        <v>14.762041</v>
      </c>
      <c r="W195" s="310">
        <v>14.994787628608755</v>
      </c>
      <c r="X195" s="310">
        <v>15.268262000456456</v>
      </c>
      <c r="Y195" s="310">
        <v>15.549315749494561</v>
      </c>
      <c r="Z195" s="310">
        <v>15.838153876535319</v>
      </c>
      <c r="AA195" s="310">
        <v>16.134993543570758</v>
      </c>
      <c r="AB195" s="310">
        <v>16.395471180095804</v>
      </c>
      <c r="AC195" s="310">
        <v>16.662187818316518</v>
      </c>
      <c r="AD195" s="310">
        <v>16.935298902299945</v>
      </c>
      <c r="AE195" s="310">
        <v>17.214966305171881</v>
      </c>
      <c r="AF195" s="310">
        <v>17.50135822115567</v>
      </c>
      <c r="AG195" s="310">
        <v>17.738080754418821</v>
      </c>
      <c r="AH195" s="310">
        <v>17.992913880756067</v>
      </c>
      <c r="AI195" s="310">
        <v>18.263837125046823</v>
      </c>
      <c r="AJ195" s="310">
        <v>18.549277925790634</v>
      </c>
      <c r="AK195" s="310">
        <v>18.84802342218746</v>
      </c>
      <c r="AL195" s="310">
        <v>19.159149918272021</v>
      </c>
      <c r="AM195" s="310">
        <v>19.481966489660643</v>
      </c>
      <c r="AN195" s="310">
        <v>19.815969905601158</v>
      </c>
      <c r="AO195" s="310">
        <v>20.160808604620911</v>
      </c>
      <c r="AP195" s="310">
        <v>20.516253914496954</v>
      </c>
      <c r="AQ195" s="310">
        <v>20.882177069184824</v>
      </c>
      <c r="AR195" s="310">
        <v>21.258530864857391</v>
      </c>
      <c r="AS195" s="310">
        <v>21.629506886353873</v>
      </c>
      <c r="AT195" s="310">
        <v>22.029870446290431</v>
      </c>
      <c r="AU195" s="310">
        <v>22.440273559120961</v>
      </c>
      <c r="AV195" s="310">
        <v>22.860997193911402</v>
      </c>
      <c r="AW195" s="310">
        <v>23.292330814966643</v>
      </c>
      <c r="AX195" s="310">
        <v>23.734572609195517</v>
      </c>
      <c r="AY195" s="310">
        <v>24.188029722176317</v>
      </c>
      <c r="AZ195" s="311">
        <v>24.653018502983883</v>
      </c>
      <c r="BA195" s="311">
        <v>25.129864757866024</v>
      </c>
      <c r="BB195" s="311">
        <v>25.618904012880467</v>
      </c>
      <c r="BC195" s="311">
        <v>26.120481785624655</v>
      </c>
      <c r="BD195" s="311">
        <v>26.634953866209806</v>
      </c>
      <c r="BE195" s="311">
        <v>27.160893376952878</v>
      </c>
      <c r="BF195" s="311">
        <v>27.698568434926116</v>
      </c>
      <c r="BG195" s="311">
        <v>28.248253633394931</v>
      </c>
      <c r="BH195" s="311">
        <v>28.810230201996777</v>
      </c>
      <c r="BI195" s="311">
        <v>29.384786170953426</v>
      </c>
      <c r="BJ195" s="311">
        <v>29.972216539419772</v>
      </c>
      <c r="BK195" s="311">
        <v>30.572823448074782</v>
      </c>
      <c r="BL195" s="311">
        <v>31.186916356063044</v>
      </c>
    </row>
    <row r="196" spans="1:64" hidden="1" x14ac:dyDescent="0.2">
      <c r="A196" s="135" t="str">
        <f t="shared" si="3"/>
        <v>DC4-London</v>
      </c>
      <c r="B196" s="146" t="s">
        <v>308</v>
      </c>
      <c r="C196" s="136" t="s">
        <v>309</v>
      </c>
      <c r="E196" s="173">
        <v>3</v>
      </c>
      <c r="F196" s="310">
        <v>3.9318999999999997</v>
      </c>
      <c r="G196" s="310">
        <v>4.2695009999999991</v>
      </c>
      <c r="H196" s="310">
        <v>4.6185670000000005</v>
      </c>
      <c r="I196" s="310">
        <v>4.8671470000000001</v>
      </c>
      <c r="J196" s="310">
        <v>5.1861539999999993</v>
      </c>
      <c r="K196" s="310">
        <v>5.457948</v>
      </c>
      <c r="L196" s="310">
        <v>5.7332550000000007</v>
      </c>
      <c r="M196" s="310">
        <v>6.3155180000000009</v>
      </c>
      <c r="N196" s="310">
        <v>6.9216080000000009</v>
      </c>
      <c r="O196" s="310">
        <v>7.3492109999999986</v>
      </c>
      <c r="P196" s="310">
        <v>7.8041549999999997</v>
      </c>
      <c r="Q196" s="310">
        <v>8.213419</v>
      </c>
      <c r="R196" s="310">
        <v>8.6161209999999997</v>
      </c>
      <c r="S196" s="310">
        <v>8.9207503026154189</v>
      </c>
      <c r="T196" s="310">
        <v>9.4046729921074252</v>
      </c>
      <c r="U196" s="310">
        <v>9.7776900000000015</v>
      </c>
      <c r="V196" s="310">
        <v>9.9253910000000012</v>
      </c>
      <c r="W196" s="310">
        <v>10.141964514853953</v>
      </c>
      <c r="X196" s="310">
        <v>10.339655467058156</v>
      </c>
      <c r="Y196" s="310">
        <v>10.543635237081146</v>
      </c>
      <c r="Z196" s="310">
        <v>10.75409352488643</v>
      </c>
      <c r="AA196" s="310">
        <v>10.97123025458991</v>
      </c>
      <c r="AB196" s="310">
        <v>11.150662767201586</v>
      </c>
      <c r="AC196" s="310">
        <v>11.334971224774709</v>
      </c>
      <c r="AD196" s="310">
        <v>11.524288475272439</v>
      </c>
      <c r="AE196" s="310">
        <v>11.718752115106168</v>
      </c>
      <c r="AF196" s="310">
        <v>11.918504418078994</v>
      </c>
      <c r="AG196" s="310">
        <v>12.067123954052942</v>
      </c>
      <c r="AH196" s="310">
        <v>12.232361574335352</v>
      </c>
      <c r="AI196" s="310">
        <v>12.412166107434134</v>
      </c>
      <c r="AJ196" s="310">
        <v>12.604932737026667</v>
      </c>
      <c r="AK196" s="310">
        <v>12.809414798033117</v>
      </c>
      <c r="AL196" s="310">
        <v>13.024653245645544</v>
      </c>
      <c r="AM196" s="310">
        <v>13.24992026315423</v>
      </c>
      <c r="AN196" s="310">
        <v>13.484674181500905</v>
      </c>
      <c r="AO196" s="310">
        <v>13.728523449059036</v>
      </c>
      <c r="AP196" s="310">
        <v>13.981197842543473</v>
      </c>
      <c r="AQ196" s="310">
        <v>14.242525471841942</v>
      </c>
      <c r="AR196" s="310">
        <v>14.512414421056869</v>
      </c>
      <c r="AS196" s="310">
        <v>14.775009957178876</v>
      </c>
      <c r="AT196" s="310">
        <v>15.065029448749764</v>
      </c>
      <c r="AU196" s="310">
        <v>15.363075316897568</v>
      </c>
      <c r="AV196" s="310">
        <v>15.669377262589199</v>
      </c>
      <c r="AW196" s="310">
        <v>15.984171779311366</v>
      </c>
      <c r="AX196" s="310">
        <v>16.307702350127268</v>
      </c>
      <c r="AY196" s="310">
        <v>16.64021965112455</v>
      </c>
      <c r="AZ196" s="311">
        <v>16.981981761360057</v>
      </c>
      <c r="BA196" s="311">
        <v>17.3332543794264</v>
      </c>
      <c r="BB196" s="311">
        <v>17.69431104678117</v>
      </c>
      <c r="BC196" s="311">
        <v>18.065433377994204</v>
      </c>
      <c r="BD196" s="311">
        <v>18.446911298081169</v>
      </c>
      <c r="BE196" s="311">
        <v>18.837629037865167</v>
      </c>
      <c r="BF196" s="311">
        <v>19.237816465865613</v>
      </c>
      <c r="BG196" s="311">
        <v>19.647709242847828</v>
      </c>
      <c r="BH196" s="311">
        <v>20.06754896900069</v>
      </c>
      <c r="BI196" s="311">
        <v>20.497583334879636</v>
      </c>
      <c r="BJ196" s="311">
        <v>20.938066276211966</v>
      </c>
      <c r="BK196" s="311">
        <v>21.389258132663919</v>
      </c>
      <c r="BL196" s="311">
        <v>21.85142581067154</v>
      </c>
    </row>
    <row r="197" spans="1:64" hidden="1" x14ac:dyDescent="0.2">
      <c r="A197" s="135" t="str">
        <f t="shared" si="3"/>
        <v>DC5-UAE ((Jabel Ali) - Etisalat</v>
      </c>
      <c r="B197" s="146" t="s">
        <v>310</v>
      </c>
      <c r="C197" s="136" t="s">
        <v>311</v>
      </c>
      <c r="E197" s="173">
        <v>4</v>
      </c>
      <c r="F197" s="310">
        <v>0.33718000000000004</v>
      </c>
      <c r="G197" s="310">
        <v>0.34345300000000001</v>
      </c>
      <c r="H197" s="310">
        <v>0.35523099999999996</v>
      </c>
      <c r="I197" s="310">
        <v>0.36693399999999998</v>
      </c>
      <c r="J197" s="310">
        <v>0.39954999999999996</v>
      </c>
      <c r="K197" s="310">
        <v>0.408441</v>
      </c>
      <c r="L197" s="310">
        <v>0.41441300000000003</v>
      </c>
      <c r="M197" s="310">
        <v>0.42218499999999998</v>
      </c>
      <c r="N197" s="310">
        <v>0.43689600000000001</v>
      </c>
      <c r="O197" s="310">
        <v>0.44073899999999999</v>
      </c>
      <c r="P197" s="310">
        <v>0.44866300000000003</v>
      </c>
      <c r="Q197" s="310">
        <v>0.44787099999999996</v>
      </c>
      <c r="R197" s="310">
        <v>0.45338800000000001</v>
      </c>
      <c r="S197" s="310">
        <v>0.57708868370378719</v>
      </c>
      <c r="T197" s="310">
        <v>0.60832806667671568</v>
      </c>
      <c r="U197" s="310">
        <v>0.62011700000000003</v>
      </c>
      <c r="V197" s="310">
        <v>0.62724199999999997</v>
      </c>
      <c r="W197" s="310">
        <v>0.63224387596223941</v>
      </c>
      <c r="X197" s="310">
        <v>0.63742289444193512</v>
      </c>
      <c r="Y197" s="310">
        <v>0.64277812237110288</v>
      </c>
      <c r="Z197" s="310">
        <v>0.64830953033234984</v>
      </c>
      <c r="AA197" s="310">
        <v>0.65401779340015687</v>
      </c>
      <c r="AB197" s="310">
        <v>0.65990416028933829</v>
      </c>
      <c r="AC197" s="310">
        <v>0.66597036294336909</v>
      </c>
      <c r="AD197" s="310">
        <v>0.67221855136486808</v>
      </c>
      <c r="AE197" s="310">
        <v>0.67865124509206132</v>
      </c>
      <c r="AF197" s="310">
        <v>0.68527129623473304</v>
      </c>
      <c r="AG197" s="310">
        <v>0.69208186090227941</v>
      </c>
      <c r="AH197" s="310">
        <v>0.6990863769450637</v>
      </c>
      <c r="AI197" s="310">
        <v>0.70628854657624851</v>
      </c>
      <c r="AJ197" s="310">
        <v>0.71369232284451789</v>
      </c>
      <c r="AK197" s="310">
        <v>0.72130189919306065</v>
      </c>
      <c r="AL197" s="310">
        <v>0.72912170152283551</v>
      </c>
      <c r="AM197" s="310">
        <v>0.73715638230925939</v>
      </c>
      <c r="AN197" s="310">
        <v>0.74541081641855789</v>
      </c>
      <c r="AO197" s="310">
        <v>0.75389009834378373</v>
      </c>
      <c r="AP197" s="310">
        <v>0.76259954063735236</v>
      </c>
      <c r="AQ197" s="310">
        <v>0.77154467336148214</v>
      </c>
      <c r="AR197" s="310">
        <v>0.78073124441298114</v>
      </c>
      <c r="AS197" s="310">
        <v>0.79016522060668981</v>
      </c>
      <c r="AT197" s="310">
        <v>0.79985278942414439</v>
      </c>
      <c r="AU197" s="310">
        <v>0.80980036135186095</v>
      </c>
      <c r="AV197" s="310">
        <v>0.82001457274801148</v>
      </c>
      <c r="AW197" s="310">
        <v>0.83050228918788538</v>
      </c>
      <c r="AX197" s="310">
        <v>0.84127060924797847</v>
      </c>
      <c r="AY197" s="310">
        <v>0.85232686869620911</v>
      </c>
      <c r="AZ197" s="311">
        <v>0.86367864506210967</v>
      </c>
      <c r="BA197" s="311">
        <v>0.87533376256596285</v>
      </c>
      <c r="BB197" s="311">
        <v>0.887300297390205</v>
      </c>
      <c r="BC197" s="311">
        <v>0.89958658327990404</v>
      </c>
      <c r="BD197" s="311">
        <v>0.9122012174621611</v>
      </c>
      <c r="BE197" s="311">
        <v>0.92499427803084022</v>
      </c>
      <c r="BF197" s="311">
        <v>0.937968321131043</v>
      </c>
      <c r="BG197" s="311">
        <v>0.95112594020575236</v>
      </c>
      <c r="BH197" s="311">
        <v>0.96446976655408445</v>
      </c>
      <c r="BI197" s="311">
        <v>0.97800246989817863</v>
      </c>
      <c r="BJ197" s="311">
        <v>0.99172675895886775</v>
      </c>
      <c r="BK197" s="311">
        <v>1.0056453820402698</v>
      </c>
      <c r="BL197" s="311">
        <v>1.0197611276234435</v>
      </c>
    </row>
    <row r="198" spans="1:64" hidden="1" x14ac:dyDescent="0.2">
      <c r="A198" s="135" t="str">
        <f t="shared" si="3"/>
        <v>DC6-AL Ain UAE</v>
      </c>
      <c r="B198" s="146" t="s">
        <v>312</v>
      </c>
      <c r="C198" s="136" t="s">
        <v>313</v>
      </c>
      <c r="E198" s="173">
        <v>4</v>
      </c>
      <c r="F198" s="310">
        <v>0.33718000000000004</v>
      </c>
      <c r="G198" s="310">
        <v>0.34345300000000001</v>
      </c>
      <c r="H198" s="310">
        <v>0.35523099999999996</v>
      </c>
      <c r="I198" s="310">
        <v>0.36693399999999998</v>
      </c>
      <c r="J198" s="310">
        <v>0.39954999999999996</v>
      </c>
      <c r="K198" s="310">
        <v>0.408441</v>
      </c>
      <c r="L198" s="310">
        <v>0.41441300000000003</v>
      </c>
      <c r="M198" s="310">
        <v>0.42218499999999998</v>
      </c>
      <c r="N198" s="310">
        <v>0.43689600000000001</v>
      </c>
      <c r="O198" s="310">
        <v>0.44073899999999999</v>
      </c>
      <c r="P198" s="310">
        <v>0.44866300000000003</v>
      </c>
      <c r="Q198" s="310">
        <v>0.44787099999999996</v>
      </c>
      <c r="R198" s="310">
        <v>0.45338800000000001</v>
      </c>
      <c r="S198" s="310">
        <v>0.57708868370378719</v>
      </c>
      <c r="T198" s="310">
        <v>0.60832806667671568</v>
      </c>
      <c r="U198" s="310">
        <v>0.62011700000000003</v>
      </c>
      <c r="V198" s="310">
        <v>0.62724199999999997</v>
      </c>
      <c r="W198" s="310">
        <v>0.63224387596223941</v>
      </c>
      <c r="X198" s="310">
        <v>0.63742289444193512</v>
      </c>
      <c r="Y198" s="310">
        <v>0.64277812237110288</v>
      </c>
      <c r="Z198" s="310">
        <v>0.64830953033234984</v>
      </c>
      <c r="AA198" s="310">
        <v>0.65401779340015687</v>
      </c>
      <c r="AB198" s="310">
        <v>0.65990416028933829</v>
      </c>
      <c r="AC198" s="310">
        <v>0.66597036294336909</v>
      </c>
      <c r="AD198" s="310">
        <v>0.67221855136486808</v>
      </c>
      <c r="AE198" s="310">
        <v>0.67865124509206132</v>
      </c>
      <c r="AF198" s="310">
        <v>0.68527129623473304</v>
      </c>
      <c r="AG198" s="310">
        <v>0.69208186090227941</v>
      </c>
      <c r="AH198" s="310">
        <v>0.6990863769450637</v>
      </c>
      <c r="AI198" s="310">
        <v>0.70628854657624851</v>
      </c>
      <c r="AJ198" s="310">
        <v>0.71369232284451789</v>
      </c>
      <c r="AK198" s="310">
        <v>0.72130189919306065</v>
      </c>
      <c r="AL198" s="310">
        <v>0.72912170152283551</v>
      </c>
      <c r="AM198" s="310">
        <v>0.73715638230925939</v>
      </c>
      <c r="AN198" s="310">
        <v>0.74541081641855789</v>
      </c>
      <c r="AO198" s="310">
        <v>0.75389009834378373</v>
      </c>
      <c r="AP198" s="310">
        <v>0.76259954063735236</v>
      </c>
      <c r="AQ198" s="310">
        <v>0.77154467336148214</v>
      </c>
      <c r="AR198" s="310">
        <v>0.78073124441298114</v>
      </c>
      <c r="AS198" s="310">
        <v>0.79016522060668981</v>
      </c>
      <c r="AT198" s="310">
        <v>0.79985278942414439</v>
      </c>
      <c r="AU198" s="310">
        <v>0.80980036135186095</v>
      </c>
      <c r="AV198" s="310">
        <v>0.82001457274801148</v>
      </c>
      <c r="AW198" s="310">
        <v>0.83050228918788538</v>
      </c>
      <c r="AX198" s="310">
        <v>0.84127060924797847</v>
      </c>
      <c r="AY198" s="310">
        <v>0.85232686869620911</v>
      </c>
      <c r="AZ198" s="311">
        <v>0.86367864506210967</v>
      </c>
      <c r="BA198" s="311">
        <v>0.87533376256596285</v>
      </c>
      <c r="BB198" s="311">
        <v>0.887300297390205</v>
      </c>
      <c r="BC198" s="311">
        <v>0.89958658327990404</v>
      </c>
      <c r="BD198" s="311">
        <v>0.9122012174621611</v>
      </c>
      <c r="BE198" s="311">
        <v>0.92499427803084022</v>
      </c>
      <c r="BF198" s="311">
        <v>0.937968321131043</v>
      </c>
      <c r="BG198" s="311">
        <v>0.95112594020575236</v>
      </c>
      <c r="BH198" s="311">
        <v>0.96446976655408445</v>
      </c>
      <c r="BI198" s="311">
        <v>0.97800246989817863</v>
      </c>
      <c r="BJ198" s="311">
        <v>0.99172675895886775</v>
      </c>
      <c r="BK198" s="311">
        <v>1.0056453820402698</v>
      </c>
      <c r="BL198" s="311">
        <v>1.0197611276234435</v>
      </c>
    </row>
    <row r="199" spans="1:64" hidden="1" x14ac:dyDescent="0.2">
      <c r="A199" s="135" t="str">
        <f t="shared" si="3"/>
        <v>DC7-Shanghai (GGSN)</v>
      </c>
      <c r="B199" s="146" t="s">
        <v>314</v>
      </c>
      <c r="C199" s="136" t="s">
        <v>315</v>
      </c>
      <c r="E199" s="173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310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310"/>
      <c r="AG199" s="310"/>
      <c r="AH199" s="310"/>
      <c r="AI199" s="310"/>
      <c r="AJ199" s="310"/>
      <c r="AK199" s="310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310"/>
      <c r="AX199" s="310"/>
      <c r="AY199" s="310"/>
      <c r="AZ199" s="311"/>
      <c r="BA199" s="311"/>
      <c r="BB199" s="311"/>
      <c r="BC199" s="311"/>
      <c r="BD199" s="311"/>
      <c r="BE199" s="311"/>
      <c r="BF199" s="311"/>
      <c r="BG199" s="311"/>
      <c r="BH199" s="311"/>
      <c r="BI199" s="311"/>
      <c r="BJ199" s="311"/>
      <c r="BK199" s="311"/>
      <c r="BL199" s="311"/>
    </row>
    <row r="200" spans="1:64" hidden="1" x14ac:dyDescent="0.2">
      <c r="A200" s="135" t="str">
        <f t="shared" si="3"/>
        <v>DC8-Atlanta (Wireless Instance)</v>
      </c>
      <c r="B200" s="146" t="s">
        <v>316</v>
      </c>
      <c r="C200" s="136" t="s">
        <v>317</v>
      </c>
      <c r="E200" s="173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310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310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1"/>
      <c r="BA200" s="311"/>
      <c r="BB200" s="311"/>
      <c r="BC200" s="311"/>
      <c r="BD200" s="311"/>
      <c r="BE200" s="311"/>
      <c r="BF200" s="311"/>
      <c r="BG200" s="311"/>
      <c r="BH200" s="311"/>
      <c r="BI200" s="311"/>
      <c r="BJ200" s="311"/>
      <c r="BK200" s="311"/>
      <c r="BL200" s="311"/>
    </row>
    <row r="201" spans="1:64" hidden="1" x14ac:dyDescent="0.2">
      <c r="A201" s="135" t="str">
        <f t="shared" si="3"/>
        <v xml:space="preserve">DC9-Toronto (Wireless Instance) </v>
      </c>
      <c r="B201" s="146" t="s">
        <v>318</v>
      </c>
      <c r="C201" s="136" t="s">
        <v>319</v>
      </c>
      <c r="E201" s="173">
        <v>12</v>
      </c>
      <c r="F201" s="310">
        <v>0.113493</v>
      </c>
      <c r="G201" s="310">
        <v>0.134494</v>
      </c>
      <c r="H201" s="310">
        <v>0.13893800000000001</v>
      </c>
      <c r="I201" s="310">
        <v>0.1469</v>
      </c>
      <c r="J201" s="310">
        <v>0.15628600000000001</v>
      </c>
      <c r="K201" s="310">
        <v>0.1686</v>
      </c>
      <c r="L201" s="310">
        <v>0.178035</v>
      </c>
      <c r="M201" s="310">
        <v>0.19764300000000001</v>
      </c>
      <c r="N201" s="310">
        <v>0.211037</v>
      </c>
      <c r="O201" s="310">
        <v>0.21992300000000001</v>
      </c>
      <c r="P201" s="310">
        <v>0.234546</v>
      </c>
      <c r="Q201" s="310">
        <v>0.23963799999999999</v>
      </c>
      <c r="R201" s="310">
        <v>0.24493999999999999</v>
      </c>
      <c r="S201" s="310">
        <v>0.245476</v>
      </c>
      <c r="T201" s="310">
        <v>0.26708900000000002</v>
      </c>
      <c r="U201" s="310">
        <v>0.27653299999999997</v>
      </c>
      <c r="V201" s="310">
        <v>0.28482899</v>
      </c>
      <c r="W201" s="310">
        <v>0.29337385969999996</v>
      </c>
      <c r="X201" s="310">
        <v>0.30217507549099998</v>
      </c>
      <c r="Y201" s="310">
        <v>0.31124032775572996</v>
      </c>
      <c r="Z201" s="310">
        <v>0.32057753758840185</v>
      </c>
      <c r="AA201" s="310">
        <v>0.33019486371605394</v>
      </c>
      <c r="AB201" s="310">
        <v>0.34010070962753558</v>
      </c>
      <c r="AC201" s="310">
        <v>0.35030373091636169</v>
      </c>
      <c r="AD201" s="310">
        <v>0.36081284284385251</v>
      </c>
      <c r="AE201" s="310">
        <v>0.37163722812916811</v>
      </c>
      <c r="AF201" s="310">
        <v>0.38278634497304315</v>
      </c>
      <c r="AG201" s="310">
        <v>0.39426993532223442</v>
      </c>
      <c r="AH201" s="310">
        <v>0.40609803338190142</v>
      </c>
      <c r="AI201" s="310">
        <v>0.41828097438335848</v>
      </c>
      <c r="AJ201" s="310">
        <v>0.43082940361485927</v>
      </c>
      <c r="AK201" s="310">
        <v>0.44375428572330505</v>
      </c>
      <c r="AL201" s="310">
        <v>0.45706691429500423</v>
      </c>
      <c r="AM201" s="310">
        <v>0.47077892172385438</v>
      </c>
      <c r="AN201" s="310">
        <v>0.48490228937557001</v>
      </c>
      <c r="AO201" s="310">
        <v>0.4994493580568371</v>
      </c>
      <c r="AP201" s="310">
        <v>0.51443283879854218</v>
      </c>
      <c r="AQ201" s="310">
        <v>0.52986582396249848</v>
      </c>
      <c r="AR201" s="310">
        <v>0.54576179868137342</v>
      </c>
      <c r="AS201" s="310">
        <v>0.56213465264181461</v>
      </c>
      <c r="AT201" s="310">
        <v>0.57899869222106914</v>
      </c>
      <c r="AU201" s="310">
        <v>0.59636865298770125</v>
      </c>
      <c r="AV201" s="310">
        <v>0.61425971257733225</v>
      </c>
      <c r="AW201" s="310">
        <v>0.63268750395465223</v>
      </c>
      <c r="AX201" s="310">
        <v>0.65166812907329175</v>
      </c>
      <c r="AY201" s="310">
        <v>0.67121817294549058</v>
      </c>
      <c r="AZ201" s="311">
        <v>0.69135471813385529</v>
      </c>
      <c r="BA201" s="311">
        <v>0.71209535967787096</v>
      </c>
      <c r="BB201" s="311">
        <v>0.73345822046820708</v>
      </c>
      <c r="BC201" s="311">
        <v>0.75546196708225333</v>
      </c>
      <c r="BD201" s="311">
        <v>0.77812582609472092</v>
      </c>
      <c r="BE201" s="311">
        <v>0.80146960087756258</v>
      </c>
      <c r="BF201" s="311">
        <v>0.82551368890388943</v>
      </c>
      <c r="BG201" s="311">
        <v>0.85027909957100611</v>
      </c>
      <c r="BH201" s="311">
        <v>0.87578747255813627</v>
      </c>
      <c r="BI201" s="311">
        <v>0.90206109673488033</v>
      </c>
      <c r="BJ201" s="311">
        <v>0.92912292963692678</v>
      </c>
      <c r="BK201" s="311">
        <v>0.9569966175260346</v>
      </c>
      <c r="BL201" s="311">
        <v>0.9857065160518157</v>
      </c>
    </row>
    <row r="202" spans="1:64" hidden="1" x14ac:dyDescent="0.2">
      <c r="A202" s="135" t="str">
        <f t="shared" si="3"/>
        <v xml:space="preserve">DC10-Vancouver (Wireless Instance) </v>
      </c>
      <c r="B202" s="146" t="s">
        <v>320</v>
      </c>
      <c r="C202" s="136" t="s">
        <v>321</v>
      </c>
      <c r="E202" s="173">
        <v>12</v>
      </c>
      <c r="F202" s="310">
        <v>0.113493</v>
      </c>
      <c r="G202" s="310">
        <v>0.134494</v>
      </c>
      <c r="H202" s="310">
        <v>0.13893800000000001</v>
      </c>
      <c r="I202" s="310">
        <v>0.1469</v>
      </c>
      <c r="J202" s="310">
        <v>0.15628600000000001</v>
      </c>
      <c r="K202" s="310">
        <v>0.1686</v>
      </c>
      <c r="L202" s="310">
        <v>0.178035</v>
      </c>
      <c r="M202" s="310">
        <v>0.19764300000000001</v>
      </c>
      <c r="N202" s="310">
        <v>0.211037</v>
      </c>
      <c r="O202" s="310">
        <v>0.21992300000000001</v>
      </c>
      <c r="P202" s="310">
        <v>0.234546</v>
      </c>
      <c r="Q202" s="310">
        <v>0.23963799999999999</v>
      </c>
      <c r="R202" s="310">
        <v>0.24493999999999999</v>
      </c>
      <c r="S202" s="310">
        <v>0.245476</v>
      </c>
      <c r="T202" s="310">
        <v>0.26708900000000002</v>
      </c>
      <c r="U202" s="310">
        <v>0.27653299999999997</v>
      </c>
      <c r="V202" s="310">
        <v>0.28482899</v>
      </c>
      <c r="W202" s="310">
        <v>0.29337385969999996</v>
      </c>
      <c r="X202" s="310">
        <v>0.30217507549099998</v>
      </c>
      <c r="Y202" s="310">
        <v>0.31124032775572996</v>
      </c>
      <c r="Z202" s="310">
        <v>0.32057753758840185</v>
      </c>
      <c r="AA202" s="310">
        <v>0.33019486371605394</v>
      </c>
      <c r="AB202" s="310">
        <v>0.34010070962753558</v>
      </c>
      <c r="AC202" s="310">
        <v>0.35030373091636169</v>
      </c>
      <c r="AD202" s="310">
        <v>0.36081284284385251</v>
      </c>
      <c r="AE202" s="310">
        <v>0.37163722812916811</v>
      </c>
      <c r="AF202" s="310">
        <v>0.38278634497304315</v>
      </c>
      <c r="AG202" s="310">
        <v>0.39426993532223442</v>
      </c>
      <c r="AH202" s="310">
        <v>0.40609803338190142</v>
      </c>
      <c r="AI202" s="310">
        <v>0.41828097438335848</v>
      </c>
      <c r="AJ202" s="310">
        <v>0.43082940361485927</v>
      </c>
      <c r="AK202" s="310">
        <v>0.44375428572330505</v>
      </c>
      <c r="AL202" s="310">
        <v>0.45706691429500423</v>
      </c>
      <c r="AM202" s="310">
        <v>0.47077892172385438</v>
      </c>
      <c r="AN202" s="310">
        <v>0.48490228937557001</v>
      </c>
      <c r="AO202" s="310">
        <v>0.4994493580568371</v>
      </c>
      <c r="AP202" s="310">
        <v>0.51443283879854218</v>
      </c>
      <c r="AQ202" s="310">
        <v>0.52986582396249848</v>
      </c>
      <c r="AR202" s="310">
        <v>0.54576179868137342</v>
      </c>
      <c r="AS202" s="310">
        <v>0.56213465264181461</v>
      </c>
      <c r="AT202" s="310">
        <v>0.57899869222106914</v>
      </c>
      <c r="AU202" s="310">
        <v>0.59636865298770125</v>
      </c>
      <c r="AV202" s="310">
        <v>0.61425971257733225</v>
      </c>
      <c r="AW202" s="310">
        <v>0.63268750395465223</v>
      </c>
      <c r="AX202" s="310">
        <v>0.65166812907329175</v>
      </c>
      <c r="AY202" s="310">
        <v>0.67121817294549058</v>
      </c>
      <c r="AZ202" s="311">
        <v>0.69135471813385529</v>
      </c>
      <c r="BA202" s="311">
        <v>0.71209535967787096</v>
      </c>
      <c r="BB202" s="311">
        <v>0.73345822046820708</v>
      </c>
      <c r="BC202" s="311">
        <v>0.75546196708225333</v>
      </c>
      <c r="BD202" s="311">
        <v>0.77812582609472092</v>
      </c>
      <c r="BE202" s="311">
        <v>0.80146960087756258</v>
      </c>
      <c r="BF202" s="311">
        <v>0.82551368890388943</v>
      </c>
      <c r="BG202" s="311">
        <v>0.85027909957100611</v>
      </c>
      <c r="BH202" s="311">
        <v>0.87578747255813627</v>
      </c>
      <c r="BI202" s="311">
        <v>0.90206109673488033</v>
      </c>
      <c r="BJ202" s="311">
        <v>0.92912292963692678</v>
      </c>
      <c r="BK202" s="311">
        <v>0.9569966175260346</v>
      </c>
      <c r="BL202" s="311">
        <v>0.9857065160518157</v>
      </c>
    </row>
    <row r="203" spans="1:64" hidden="1" x14ac:dyDescent="0.2">
      <c r="A203" s="135" t="str">
        <f t="shared" si="3"/>
        <v>DC11-Riyadh Saudi Arabia</v>
      </c>
      <c r="B203" s="146" t="s">
        <v>322</v>
      </c>
      <c r="C203" s="136" t="s">
        <v>323</v>
      </c>
      <c r="E203" s="173">
        <v>8</v>
      </c>
      <c r="F203" s="310">
        <v>9.6240000000000006E-2</v>
      </c>
      <c r="G203" s="310">
        <v>9.9053000000000002E-2</v>
      </c>
      <c r="H203" s="310">
        <v>0.101408</v>
      </c>
      <c r="I203" s="310">
        <v>0.103293</v>
      </c>
      <c r="J203" s="310">
        <v>0.10727</v>
      </c>
      <c r="K203" s="310">
        <v>0.100051</v>
      </c>
      <c r="L203" s="310">
        <v>0.107381</v>
      </c>
      <c r="M203" s="310">
        <v>0.106805</v>
      </c>
      <c r="N203" s="310">
        <v>0.111179</v>
      </c>
      <c r="O203" s="310">
        <v>0.54949099999999995</v>
      </c>
      <c r="P203" s="310">
        <v>0.13200799999999999</v>
      </c>
      <c r="Q203" s="310">
        <v>0.14066600000000001</v>
      </c>
      <c r="R203" s="310">
        <v>0.15167900000000001</v>
      </c>
      <c r="S203" s="310">
        <v>0.16713</v>
      </c>
      <c r="T203" s="310">
        <v>0.17529</v>
      </c>
      <c r="U203" s="310">
        <v>0.18319299999999999</v>
      </c>
      <c r="V203" s="310">
        <v>0.19011500000000001</v>
      </c>
      <c r="W203" s="310">
        <v>0.19243407177140442</v>
      </c>
      <c r="X203" s="310">
        <v>0.19492409453102122</v>
      </c>
      <c r="Y203" s="310">
        <v>0.19757727858805899</v>
      </c>
      <c r="Z203" s="310">
        <v>0.20038751035215252</v>
      </c>
      <c r="AA203" s="310">
        <v>0.20335010939242723</v>
      </c>
      <c r="AB203" s="310">
        <v>0.20646162353180011</v>
      </c>
      <c r="AC203" s="310">
        <v>0.20971965608187865</v>
      </c>
      <c r="AD203" s="310">
        <v>0.21312272024461978</v>
      </c>
      <c r="AE203" s="310">
        <v>0.21667011648291379</v>
      </c>
      <c r="AF203" s="310">
        <v>0.22036182931646325</v>
      </c>
      <c r="AG203" s="310">
        <v>0.22419844055103072</v>
      </c>
      <c r="AH203" s="310">
        <v>0.22818105641453354</v>
      </c>
      <c r="AI203" s="310">
        <v>0.23231124646617921</v>
      </c>
      <c r="AJ203" s="310">
        <v>0.23659099247629731</v>
      </c>
      <c r="AK203" s="310">
        <v>0.24102264575435897</v>
      </c>
      <c r="AL203" s="310">
        <v>0.24560889163897198</v>
      </c>
      <c r="AM203" s="310">
        <v>0.25035272006322395</v>
      </c>
      <c r="AN203" s="310">
        <v>0.25525740127733865</v>
      </c>
      <c r="AO203" s="310">
        <v>0.26032646595307468</v>
      </c>
      <c r="AP203" s="310">
        <v>0.26556368901467409</v>
      </c>
      <c r="AQ203" s="310">
        <v>0.2709730766429283</v>
      </c>
      <c r="AR203" s="310">
        <v>0.27655885598494612</v>
      </c>
      <c r="AS203" s="310">
        <v>0.28232546717494122</v>
      </c>
      <c r="AT203" s="310">
        <v>0.28827755733285698</v>
      </c>
      <c r="AU203" s="310">
        <v>0.29441997625967414</v>
      </c>
      <c r="AV203" s="310">
        <v>0.30075777359224398</v>
      </c>
      <c r="AW203" s="310">
        <v>0.30729619721773138</v>
      </c>
      <c r="AX203" s="310">
        <v>0.31404069277925367</v>
      </c>
      <c r="AY203" s="310">
        <v>0.32099690413097981</v>
      </c>
      <c r="AZ203" s="311">
        <v>0.32817067462353067</v>
      </c>
      <c r="BA203" s="311">
        <v>0.33556804911964633</v>
      </c>
      <c r="BB203" s="311">
        <v>0.34319527665629102</v>
      </c>
      <c r="BC203" s="311">
        <v>0.35105881368309294</v>
      </c>
      <c r="BD203" s="311">
        <v>0.35916532781865884</v>
      </c>
      <c r="BE203" s="311">
        <v>0.36745903443841477</v>
      </c>
      <c r="BF203" s="311">
        <v>0.37594425611869264</v>
      </c>
      <c r="BG203" s="311">
        <v>0.38462541525108268</v>
      </c>
      <c r="BH203" s="311">
        <v>0.39350703634732859</v>
      </c>
      <c r="BI203" s="311">
        <v>0.40259374839744655</v>
      </c>
      <c r="BJ203" s="311">
        <v>0.4118902872822971</v>
      </c>
      <c r="BK203" s="311">
        <v>0.42140149824186701</v>
      </c>
      <c r="BL203" s="311">
        <v>0.43113233840054804</v>
      </c>
    </row>
    <row r="204" spans="1:64" hidden="1" x14ac:dyDescent="0.2">
      <c r="A204" s="135" t="str">
        <f t="shared" si="3"/>
        <v>DC12-Jeddah Saudi Arabia</v>
      </c>
      <c r="B204" s="146" t="s">
        <v>324</v>
      </c>
      <c r="C204" s="136" t="s">
        <v>325</v>
      </c>
      <c r="E204" s="173">
        <v>8</v>
      </c>
      <c r="F204" s="310">
        <v>9.6240000000000006E-2</v>
      </c>
      <c r="G204" s="310">
        <v>9.9053000000000002E-2</v>
      </c>
      <c r="H204" s="310">
        <v>0.101408</v>
      </c>
      <c r="I204" s="310">
        <v>0.103293</v>
      </c>
      <c r="J204" s="310">
        <v>0.10727</v>
      </c>
      <c r="K204" s="310">
        <v>0.100051</v>
      </c>
      <c r="L204" s="310">
        <v>0.107381</v>
      </c>
      <c r="M204" s="310">
        <v>0.106805</v>
      </c>
      <c r="N204" s="310">
        <v>0.111179</v>
      </c>
      <c r="O204" s="310">
        <v>0.54949099999999995</v>
      </c>
      <c r="P204" s="310">
        <v>0.13200799999999999</v>
      </c>
      <c r="Q204" s="310">
        <v>0.14066600000000001</v>
      </c>
      <c r="R204" s="310">
        <v>0.15167900000000001</v>
      </c>
      <c r="S204" s="310">
        <v>0.16713</v>
      </c>
      <c r="T204" s="310">
        <v>0.17529</v>
      </c>
      <c r="U204" s="310">
        <v>0.18319299999999999</v>
      </c>
      <c r="V204" s="310">
        <v>0.19011500000000001</v>
      </c>
      <c r="W204" s="310">
        <v>0.19243407177140442</v>
      </c>
      <c r="X204" s="310">
        <v>0.19492409453102122</v>
      </c>
      <c r="Y204" s="310">
        <v>0.19757727858805899</v>
      </c>
      <c r="Z204" s="310">
        <v>0.20038751035215252</v>
      </c>
      <c r="AA204" s="310">
        <v>0.20335010939242723</v>
      </c>
      <c r="AB204" s="310">
        <v>0.20646162353180011</v>
      </c>
      <c r="AC204" s="310">
        <v>0.20971965608187865</v>
      </c>
      <c r="AD204" s="310">
        <v>0.21312272024461978</v>
      </c>
      <c r="AE204" s="310">
        <v>0.21667011648291379</v>
      </c>
      <c r="AF204" s="310">
        <v>0.22036182931646325</v>
      </c>
      <c r="AG204" s="310">
        <v>0.22419844055103072</v>
      </c>
      <c r="AH204" s="310">
        <v>0.22818105641453354</v>
      </c>
      <c r="AI204" s="310">
        <v>0.23231124646617921</v>
      </c>
      <c r="AJ204" s="310">
        <v>0.23659099247629731</v>
      </c>
      <c r="AK204" s="310">
        <v>0.24102264575435897</v>
      </c>
      <c r="AL204" s="310">
        <v>0.24560889163897198</v>
      </c>
      <c r="AM204" s="310">
        <v>0.25035272006322395</v>
      </c>
      <c r="AN204" s="310">
        <v>0.25525740127733865</v>
      </c>
      <c r="AO204" s="310">
        <v>0.26032646595307468</v>
      </c>
      <c r="AP204" s="310">
        <v>0.26556368901467409</v>
      </c>
      <c r="AQ204" s="310">
        <v>0.2709730766429283</v>
      </c>
      <c r="AR204" s="310">
        <v>0.27655885598494612</v>
      </c>
      <c r="AS204" s="310">
        <v>0.28232546717494122</v>
      </c>
      <c r="AT204" s="310">
        <v>0.28827755733285698</v>
      </c>
      <c r="AU204" s="310">
        <v>0.29441997625967414</v>
      </c>
      <c r="AV204" s="310">
        <v>0.30075777359224398</v>
      </c>
      <c r="AW204" s="310">
        <v>0.30729619721773138</v>
      </c>
      <c r="AX204" s="310">
        <v>0.31404069277925367</v>
      </c>
      <c r="AY204" s="310">
        <v>0.32099690413097981</v>
      </c>
      <c r="AZ204" s="311">
        <v>0.32817067462353067</v>
      </c>
      <c r="BA204" s="311">
        <v>0.33556804911964633</v>
      </c>
      <c r="BB204" s="311">
        <v>0.34319527665629102</v>
      </c>
      <c r="BC204" s="311">
        <v>0.35105881368309294</v>
      </c>
      <c r="BD204" s="311">
        <v>0.35916532781865884</v>
      </c>
      <c r="BE204" s="311">
        <v>0.36745903443841477</v>
      </c>
      <c r="BF204" s="311">
        <v>0.37594425611869264</v>
      </c>
      <c r="BG204" s="311">
        <v>0.38462541525108268</v>
      </c>
      <c r="BH204" s="311">
        <v>0.39350703634732859</v>
      </c>
      <c r="BI204" s="311">
        <v>0.40259374839744655</v>
      </c>
      <c r="BJ204" s="311">
        <v>0.4118902872822971</v>
      </c>
      <c r="BK204" s="311">
        <v>0.42140149824186701</v>
      </c>
      <c r="BL204" s="311">
        <v>0.43113233840054804</v>
      </c>
    </row>
    <row r="205" spans="1:64" hidden="1" x14ac:dyDescent="0.2">
      <c r="A205" s="135" t="str">
        <f t="shared" si="3"/>
        <v>DC13-Santa Clara</v>
      </c>
      <c r="B205" s="146" t="s">
        <v>326</v>
      </c>
      <c r="C205" s="136" t="s">
        <v>327</v>
      </c>
      <c r="E205" s="173" t="s">
        <v>456</v>
      </c>
      <c r="F205" s="310">
        <v>3.2242510000000002</v>
      </c>
      <c r="G205" s="310">
        <v>3.446885</v>
      </c>
      <c r="H205" s="310">
        <v>3.4797909999999996</v>
      </c>
      <c r="I205" s="310">
        <v>3.6738430000000002</v>
      </c>
      <c r="J205" s="310">
        <v>4.022697</v>
      </c>
      <c r="K205" s="310">
        <v>4.6320820000000005</v>
      </c>
      <c r="L205" s="310">
        <v>14.278587999999999</v>
      </c>
      <c r="M205" s="310">
        <v>15.047931999999999</v>
      </c>
      <c r="N205" s="310">
        <v>18.444979999999997</v>
      </c>
      <c r="O205" s="310">
        <v>18.951069000000004</v>
      </c>
      <c r="P205" s="310">
        <v>21.783138999999995</v>
      </c>
      <c r="Q205" s="310">
        <v>22.539469999999998</v>
      </c>
      <c r="R205" s="310">
        <v>23.935802666666667</v>
      </c>
      <c r="S205" s="310">
        <v>24.253853290954023</v>
      </c>
      <c r="T205" s="310">
        <v>24.576807107936904</v>
      </c>
      <c r="U205" s="310">
        <v>24.706864666666664</v>
      </c>
      <c r="V205" s="310">
        <v>25.113624999999999</v>
      </c>
      <c r="W205" s="310">
        <v>25.719964829213822</v>
      </c>
      <c r="X205" s="310">
        <v>25.99430675989246</v>
      </c>
      <c r="Y205" s="310">
        <v>26.684178329930131</v>
      </c>
      <c r="Z205" s="310">
        <v>26.952034896498187</v>
      </c>
      <c r="AA205" s="310">
        <v>27.241598939866723</v>
      </c>
      <c r="AB205" s="310">
        <v>27.517541604340661</v>
      </c>
      <c r="AC205" s="310">
        <v>27.805038363504806</v>
      </c>
      <c r="AD205" s="310">
        <v>28.096863423405775</v>
      </c>
      <c r="AE205" s="310">
        <v>28.396901184247547</v>
      </c>
      <c r="AF205" s="310">
        <v>28.705345991524432</v>
      </c>
      <c r="AG205" s="310">
        <v>29.022401968946838</v>
      </c>
      <c r="AH205" s="310">
        <v>29.348282915674563</v>
      </c>
      <c r="AI205" s="310">
        <v>29.683212255515077</v>
      </c>
      <c r="AJ205" s="310">
        <v>30.027423029245941</v>
      </c>
      <c r="AK205" s="310">
        <v>30.38115792362489</v>
      </c>
      <c r="AL205" s="310">
        <v>30.744669332319329</v>
      </c>
      <c r="AM205" s="310">
        <v>31.118219445159156</v>
      </c>
      <c r="AN205" s="310">
        <v>31.500930362953664</v>
      </c>
      <c r="AO205" s="310">
        <v>31.894234235720781</v>
      </c>
      <c r="AP205" s="310">
        <v>32.298423422627287</v>
      </c>
      <c r="AQ205" s="310">
        <v>32.713800672280243</v>
      </c>
      <c r="AR205" s="310">
        <v>33.140679322274018</v>
      </c>
      <c r="AS205" s="310">
        <v>33.579383517107402</v>
      </c>
      <c r="AT205" s="310">
        <v>34.030248443755269</v>
      </c>
      <c r="AU205" s="310">
        <v>34.493620584320468</v>
      </c>
      <c r="AV205" s="310">
        <v>34.969857985310107</v>
      </c>
      <c r="AW205" s="310">
        <v>35.459330543182951</v>
      </c>
      <c r="AX205" s="310">
        <v>35.962420305902988</v>
      </c>
      <c r="AY205" s="310">
        <v>36.479795238559205</v>
      </c>
      <c r="AZ205" s="310">
        <v>37.011589136773296</v>
      </c>
      <c r="BA205" s="310">
        <v>37.5582945714782</v>
      </c>
      <c r="BB205" s="310">
        <v>38.120347434661895</v>
      </c>
      <c r="BC205" s="310">
        <v>38.698216536266628</v>
      </c>
      <c r="BD205" s="310">
        <v>39.292386034758984</v>
      </c>
      <c r="BE205" s="310">
        <v>39.896657048093886</v>
      </c>
      <c r="BF205" s="310">
        <v>40.511257199427497</v>
      </c>
      <c r="BG205" s="310">
        <v>41.136384549061219</v>
      </c>
      <c r="BH205" s="310">
        <v>41.772249604425866</v>
      </c>
      <c r="BI205" s="310">
        <v>42.419061142688641</v>
      </c>
      <c r="BJ205" s="310">
        <v>43.077027949286141</v>
      </c>
      <c r="BK205" s="310">
        <v>43.746378769222808</v>
      </c>
      <c r="BL205" s="310">
        <v>44.405693696215366</v>
      </c>
    </row>
    <row r="206" spans="1:64" hidden="1" x14ac:dyDescent="0.2">
      <c r="A206" s="135" t="str">
        <f t="shared" si="3"/>
        <v>DC14-Mumbai India</v>
      </c>
      <c r="B206" s="146" t="s">
        <v>328</v>
      </c>
      <c r="C206" s="136" t="s">
        <v>329</v>
      </c>
      <c r="E206" s="173">
        <v>13</v>
      </c>
      <c r="F206" s="310">
        <v>9.2169999999999995E-3</v>
      </c>
      <c r="G206" s="310">
        <v>1.1986999999999999E-2</v>
      </c>
      <c r="H206" s="310">
        <v>1.4004000000000001E-2</v>
      </c>
      <c r="I206" s="310">
        <v>1.4079E-2</v>
      </c>
      <c r="J206" s="310">
        <v>1.2666E-2</v>
      </c>
      <c r="K206" s="310">
        <v>3.8560000000000001E-3</v>
      </c>
      <c r="L206" s="310">
        <v>0</v>
      </c>
      <c r="M206" s="310">
        <v>0</v>
      </c>
      <c r="N206" s="310">
        <v>7.2350000000000001E-3</v>
      </c>
      <c r="O206" s="310">
        <v>5.1199999999999996E-3</v>
      </c>
      <c r="P206" s="310">
        <v>7.1929999999999997E-3</v>
      </c>
      <c r="Q206" s="310">
        <v>1.03E-2</v>
      </c>
      <c r="R206" s="310">
        <v>1.1352999999999999E-2</v>
      </c>
      <c r="S206" s="310">
        <v>1.217324E-2</v>
      </c>
      <c r="T206" s="310">
        <v>1.38122448E-2</v>
      </c>
      <c r="U206" s="310">
        <v>1.6912E-2</v>
      </c>
      <c r="V206" s="310">
        <v>2.0423999999999998E-2</v>
      </c>
      <c r="W206" s="310">
        <v>2.0927295337967826E-2</v>
      </c>
      <c r="X206" s="310">
        <v>2.1444326932708136E-2</v>
      </c>
      <c r="Y206" s="310">
        <v>2.1975217213908538E-2</v>
      </c>
      <c r="Z206" s="310">
        <v>2.2520139810384251E-2</v>
      </c>
      <c r="AA206" s="310">
        <v>2.3079309543588E-2</v>
      </c>
      <c r="AB206" s="310">
        <v>2.3652974913808657E-2</v>
      </c>
      <c r="AC206" s="310">
        <v>2.4241412463955975E-2</v>
      </c>
      <c r="AD206" s="310">
        <v>2.4844922558932947E-2</v>
      </c>
      <c r="AE206" s="310">
        <v>2.546382623350079E-2</v>
      </c>
      <c r="AF206" s="310">
        <v>2.609846284778642E-2</v>
      </c>
      <c r="AG206" s="310">
        <v>2.67491883543262E-2</v>
      </c>
      <c r="AH206" s="310">
        <v>2.7416374029152101E-2</v>
      </c>
      <c r="AI206" s="310">
        <v>2.81004055559337E-2</v>
      </c>
      <c r="AJ206" s="310">
        <v>2.8801682379614252E-2</v>
      </c>
      <c r="AK206" s="310">
        <v>2.952061726658586E-2</v>
      </c>
      <c r="AL206" s="310">
        <v>3.025763602393973E-2</v>
      </c>
      <c r="AM206" s="310">
        <v>3.1013177341976925E-2</v>
      </c>
      <c r="AN206" s="310">
        <v>3.1787692732930389E-2</v>
      </c>
      <c r="AO206" s="310">
        <v>3.2581646545448741E-2</v>
      </c>
      <c r="AP206" s="310">
        <v>3.3395516039365164E-2</v>
      </c>
      <c r="AQ206" s="310">
        <v>3.4229791509024603E-2</v>
      </c>
      <c r="AR206" s="310">
        <v>3.5084976446274077E-2</v>
      </c>
      <c r="AS206" s="310">
        <v>3.5961587736361364E-2</v>
      </c>
      <c r="AT206" s="310">
        <v>3.6860155881607265E-2</v>
      </c>
      <c r="AU206" s="310">
        <v>3.7781225248946795E-2</v>
      </c>
      <c r="AV206" s="310">
        <v>3.8725354338367851E-2</v>
      </c>
      <c r="AW206" s="310">
        <v>3.9693116069989251E-2</v>
      </c>
      <c r="AX206" s="310">
        <v>4.0685098088063476E-2</v>
      </c>
      <c r="AY206" s="310">
        <v>4.1701903080607963E-2</v>
      </c>
      <c r="AZ206" s="311">
        <v>4.2744149113690399E-2</v>
      </c>
      <c r="BA206" s="311">
        <v>4.3812469979642693E-2</v>
      </c>
      <c r="BB206" s="311">
        <v>4.4907515558673075E-2</v>
      </c>
      <c r="BC206" s="311">
        <v>4.6029952193497585E-2</v>
      </c>
      <c r="BD206" s="311">
        <v>4.7180463076733119E-2</v>
      </c>
      <c r="BE206" s="311">
        <v>4.8359730786417809E-2</v>
      </c>
      <c r="BF206" s="311">
        <v>4.9568474094632269E-2</v>
      </c>
      <c r="BG206" s="311">
        <v>5.0807429739046131E-2</v>
      </c>
      <c r="BH206" s="311">
        <v>5.2077352871964952E-2</v>
      </c>
      <c r="BI206" s="311">
        <v>5.3379017520601035E-2</v>
      </c>
      <c r="BJ206" s="311">
        <v>5.4713217058848594E-2</v>
      </c>
      <c r="BK206" s="311">
        <v>5.6080764690850896E-2</v>
      </c>
      <c r="BL206" s="311">
        <v>5.748249394665407E-2</v>
      </c>
    </row>
    <row r="207" spans="1:64" hidden="1" x14ac:dyDescent="0.2">
      <c r="A207" s="135" t="str">
        <f t="shared" si="3"/>
        <v>DC15-Hyderabad India</v>
      </c>
      <c r="B207" s="146" t="s">
        <v>330</v>
      </c>
      <c r="C207" s="136" t="s">
        <v>331</v>
      </c>
      <c r="E207" s="173">
        <v>13</v>
      </c>
      <c r="F207" s="310">
        <v>9.2169999999999995E-3</v>
      </c>
      <c r="G207" s="310">
        <v>1.1986999999999999E-2</v>
      </c>
      <c r="H207" s="310">
        <v>1.4004000000000001E-2</v>
      </c>
      <c r="I207" s="310">
        <v>1.4079E-2</v>
      </c>
      <c r="J207" s="310">
        <v>1.2666E-2</v>
      </c>
      <c r="K207" s="310">
        <v>3.8560000000000001E-3</v>
      </c>
      <c r="L207" s="310">
        <v>0</v>
      </c>
      <c r="M207" s="310">
        <v>0</v>
      </c>
      <c r="N207" s="310">
        <v>7.2350000000000001E-3</v>
      </c>
      <c r="O207" s="310">
        <v>5.1199999999999996E-3</v>
      </c>
      <c r="P207" s="310">
        <v>7.1929999999999997E-3</v>
      </c>
      <c r="Q207" s="310">
        <v>1.03E-2</v>
      </c>
      <c r="R207" s="310">
        <v>1.1352999999999999E-2</v>
      </c>
      <c r="S207" s="310">
        <v>1.217324E-2</v>
      </c>
      <c r="T207" s="310">
        <v>1.38122448E-2</v>
      </c>
      <c r="U207" s="310">
        <v>1.6912E-2</v>
      </c>
      <c r="V207" s="310">
        <v>2.0423999999999998E-2</v>
      </c>
      <c r="W207" s="310">
        <v>2.0927295337967826E-2</v>
      </c>
      <c r="X207" s="310">
        <v>2.1444326932708136E-2</v>
      </c>
      <c r="Y207" s="310">
        <v>2.1975217213908538E-2</v>
      </c>
      <c r="Z207" s="310">
        <v>2.2520139810384251E-2</v>
      </c>
      <c r="AA207" s="310">
        <v>2.3079309543588E-2</v>
      </c>
      <c r="AB207" s="310">
        <v>2.3652974913808657E-2</v>
      </c>
      <c r="AC207" s="310">
        <v>2.4241412463955975E-2</v>
      </c>
      <c r="AD207" s="310">
        <v>2.4844922558932947E-2</v>
      </c>
      <c r="AE207" s="310">
        <v>2.546382623350079E-2</v>
      </c>
      <c r="AF207" s="310">
        <v>2.609846284778642E-2</v>
      </c>
      <c r="AG207" s="310">
        <v>2.67491883543262E-2</v>
      </c>
      <c r="AH207" s="310">
        <v>2.7416374029152101E-2</v>
      </c>
      <c r="AI207" s="310">
        <v>2.81004055559337E-2</v>
      </c>
      <c r="AJ207" s="310">
        <v>2.8801682379614252E-2</v>
      </c>
      <c r="AK207" s="310">
        <v>2.952061726658586E-2</v>
      </c>
      <c r="AL207" s="310">
        <v>3.025763602393973E-2</v>
      </c>
      <c r="AM207" s="310">
        <v>3.1013177341976925E-2</v>
      </c>
      <c r="AN207" s="310">
        <v>3.1787692732930389E-2</v>
      </c>
      <c r="AO207" s="310">
        <v>3.2581646545448741E-2</v>
      </c>
      <c r="AP207" s="310">
        <v>3.3395516039365164E-2</v>
      </c>
      <c r="AQ207" s="310">
        <v>3.4229791509024603E-2</v>
      </c>
      <c r="AR207" s="310">
        <v>3.5084976446274077E-2</v>
      </c>
      <c r="AS207" s="310">
        <v>3.5961587736361364E-2</v>
      </c>
      <c r="AT207" s="310">
        <v>3.6860155881607265E-2</v>
      </c>
      <c r="AU207" s="310">
        <v>3.7781225248946795E-2</v>
      </c>
      <c r="AV207" s="310">
        <v>3.8725354338367851E-2</v>
      </c>
      <c r="AW207" s="310">
        <v>3.9693116069989251E-2</v>
      </c>
      <c r="AX207" s="310">
        <v>4.0685098088063476E-2</v>
      </c>
      <c r="AY207" s="310">
        <v>4.1701903080607963E-2</v>
      </c>
      <c r="AZ207" s="311">
        <v>4.2744149113690399E-2</v>
      </c>
      <c r="BA207" s="311">
        <v>4.3812469979642693E-2</v>
      </c>
      <c r="BB207" s="311">
        <v>4.4907515558673075E-2</v>
      </c>
      <c r="BC207" s="311">
        <v>4.6029952193497585E-2</v>
      </c>
      <c r="BD207" s="311">
        <v>4.7180463076733119E-2</v>
      </c>
      <c r="BE207" s="311">
        <v>4.8359730786417809E-2</v>
      </c>
      <c r="BF207" s="311">
        <v>4.9568474094632269E-2</v>
      </c>
      <c r="BG207" s="311">
        <v>5.0807429739046131E-2</v>
      </c>
      <c r="BH207" s="311">
        <v>5.2077352871964952E-2</v>
      </c>
      <c r="BI207" s="311">
        <v>5.3379017520601035E-2</v>
      </c>
      <c r="BJ207" s="311">
        <v>5.4713217058848594E-2</v>
      </c>
      <c r="BK207" s="311">
        <v>5.6080764690850896E-2</v>
      </c>
      <c r="BL207" s="311">
        <v>5.748249394665407E-2</v>
      </c>
    </row>
    <row r="208" spans="1:64" hidden="1" x14ac:dyDescent="0.2">
      <c r="A208" s="135" t="str">
        <f t="shared" si="3"/>
        <v>DC16-Nanjing - China Unicom</v>
      </c>
      <c r="B208" s="146" t="s">
        <v>332</v>
      </c>
      <c r="C208" s="136" t="s">
        <v>333</v>
      </c>
      <c r="E208" s="173" t="s">
        <v>334</v>
      </c>
      <c r="F208" s="310">
        <v>17.00722</v>
      </c>
      <c r="G208" s="310">
        <v>19.192175000000002</v>
      </c>
      <c r="H208" s="310">
        <v>21.708627</v>
      </c>
      <c r="I208" s="310">
        <v>23.944532000000002</v>
      </c>
      <c r="J208" s="310">
        <v>24.782185999999999</v>
      </c>
      <c r="K208" s="310">
        <v>26.241564</v>
      </c>
      <c r="L208" s="310">
        <v>26.303193</v>
      </c>
      <c r="M208" s="310">
        <v>28.286161</v>
      </c>
      <c r="N208" s="310">
        <v>29.635505999999999</v>
      </c>
      <c r="O208" s="310">
        <v>31.339722999999999</v>
      </c>
      <c r="P208" s="310">
        <v>31.674894999999999</v>
      </c>
      <c r="Q208" s="310">
        <v>32.693814000000003</v>
      </c>
      <c r="R208" s="310">
        <v>34.002036000000004</v>
      </c>
      <c r="S208" s="310">
        <v>34.883074000000001</v>
      </c>
      <c r="T208" s="310">
        <v>33.582892000000001</v>
      </c>
      <c r="U208" s="310">
        <v>33.395688</v>
      </c>
      <c r="V208" s="310">
        <v>33.298415999999996</v>
      </c>
      <c r="W208" s="310">
        <v>31.770524099999999</v>
      </c>
      <c r="X208" s="310">
        <v>31.109773862499999</v>
      </c>
      <c r="Y208" s="310">
        <v>30.476155269262499</v>
      </c>
      <c r="Z208" s="310">
        <v>29.869037099388059</v>
      </c>
      <c r="AA208" s="310">
        <v>29.28781163681494</v>
      </c>
      <c r="AB208" s="310">
        <v>29.668703423638199</v>
      </c>
      <c r="AC208" s="310">
        <v>30.055604470091069</v>
      </c>
      <c r="AD208" s="310">
        <v>30.448629877313877</v>
      </c>
      <c r="AE208" s="310">
        <v>30.847897272671965</v>
      </c>
      <c r="AF208" s="310">
        <v>31.253526869398257</v>
      </c>
      <c r="AG208" s="310">
        <v>31.665641527691797</v>
      </c>
      <c r="AH208" s="310">
        <v>32.084366817308265</v>
      </c>
      <c r="AI208" s="310">
        <v>32.50983108167938</v>
      </c>
      <c r="AJ208" s="310">
        <v>32.942165503599163</v>
      </c>
      <c r="AK208" s="310">
        <v>33.381504172515719</v>
      </c>
      <c r="AL208" s="310">
        <v>33.827984153468456</v>
      </c>
      <c r="AM208" s="310">
        <v>34.281745557711403</v>
      </c>
      <c r="AN208" s="310">
        <v>34.742931615064492</v>
      </c>
      <c r="AO208" s="310">
        <v>35.211688748035513</v>
      </c>
      <c r="AP208" s="310">
        <v>35.688166647756745</v>
      </c>
      <c r="AQ208" s="310">
        <v>36.172518351781221</v>
      </c>
      <c r="AR208" s="310">
        <v>36.664900323784607</v>
      </c>
      <c r="AS208" s="310">
        <v>37.165472535220175</v>
      </c>
      <c r="AT208" s="310">
        <v>37.674398548975034</v>
      </c>
      <c r="AU208" s="310">
        <v>38.191845605077503</v>
      </c>
      <c r="AV208" s="310">
        <v>38.717984708506329</v>
      </c>
      <c r="AW208" s="310">
        <v>39.252990719153885</v>
      </c>
      <c r="AX208" s="310">
        <v>39.797042443996979</v>
      </c>
      <c r="AY208" s="310">
        <v>40.350322731529793</v>
      </c>
      <c r="AZ208" s="311">
        <v>40.615643747646736</v>
      </c>
      <c r="BA208" s="311">
        <v>40.887597789166605</v>
      </c>
      <c r="BB208" s="311">
        <v>41.166350681724467</v>
      </c>
      <c r="BC208" s="311">
        <v>41.452072396596286</v>
      </c>
      <c r="BD208" s="311">
        <v>41.744937154339894</v>
      </c>
      <c r="BE208" s="311">
        <v>42.045123531027087</v>
      </c>
      <c r="BF208" s="311">
        <v>42.35281456713146</v>
      </c>
      <c r="BG208" s="311">
        <v>42.668197879138447</v>
      </c>
      <c r="BH208" s="311">
        <v>42.991465773945613</v>
      </c>
      <c r="BI208" s="311">
        <v>43.322815366122953</v>
      </c>
      <c r="BJ208" s="311">
        <v>43.662448698104726</v>
      </c>
      <c r="BK208" s="311">
        <v>44.010572863386045</v>
      </c>
      <c r="BL208" s="311">
        <v>44.367400132799389</v>
      </c>
    </row>
    <row r="209" spans="1:64" hidden="1" x14ac:dyDescent="0.2">
      <c r="A209" s="135" t="str">
        <f t="shared" si="3"/>
        <v>DC17-Guangzhou - China Unicom</v>
      </c>
      <c r="B209" s="146" t="s">
        <v>335</v>
      </c>
      <c r="C209" s="136" t="s">
        <v>336</v>
      </c>
      <c r="E209" s="173" t="s">
        <v>334</v>
      </c>
      <c r="F209" s="310">
        <v>17.00722</v>
      </c>
      <c r="G209" s="310">
        <v>19.192175000000002</v>
      </c>
      <c r="H209" s="310">
        <v>21.708627</v>
      </c>
      <c r="I209" s="310">
        <v>23.944532000000002</v>
      </c>
      <c r="J209" s="310">
        <v>24.782185999999999</v>
      </c>
      <c r="K209" s="310">
        <v>26.241564</v>
      </c>
      <c r="L209" s="310">
        <v>26.303193</v>
      </c>
      <c r="M209" s="310">
        <v>28.286161</v>
      </c>
      <c r="N209" s="310">
        <v>29.635505999999999</v>
      </c>
      <c r="O209" s="310">
        <v>31.339722999999999</v>
      </c>
      <c r="P209" s="310">
        <v>31.674894999999999</v>
      </c>
      <c r="Q209" s="310">
        <v>32.693814000000003</v>
      </c>
      <c r="R209" s="310">
        <v>34.002036000000004</v>
      </c>
      <c r="S209" s="310">
        <v>34.883074000000001</v>
      </c>
      <c r="T209" s="310">
        <v>33.582892000000001</v>
      </c>
      <c r="U209" s="310">
        <v>33.395688</v>
      </c>
      <c r="V209" s="310">
        <v>33.298415999999996</v>
      </c>
      <c r="W209" s="310">
        <v>31.770524099999999</v>
      </c>
      <c r="X209" s="310">
        <v>31.109773862499999</v>
      </c>
      <c r="Y209" s="310">
        <v>30.476155269262499</v>
      </c>
      <c r="Z209" s="310">
        <v>29.869037099388059</v>
      </c>
      <c r="AA209" s="310">
        <v>29.28781163681494</v>
      </c>
      <c r="AB209" s="310">
        <v>29.668703423638199</v>
      </c>
      <c r="AC209" s="310">
        <v>30.055604470091069</v>
      </c>
      <c r="AD209" s="310">
        <v>30.448629877313877</v>
      </c>
      <c r="AE209" s="310">
        <v>30.847897272671965</v>
      </c>
      <c r="AF209" s="310">
        <v>31.253526869398257</v>
      </c>
      <c r="AG209" s="310">
        <v>31.665641527691797</v>
      </c>
      <c r="AH209" s="310">
        <v>32.084366817308265</v>
      </c>
      <c r="AI209" s="310">
        <v>32.50983108167938</v>
      </c>
      <c r="AJ209" s="310">
        <v>32.942165503599163</v>
      </c>
      <c r="AK209" s="310">
        <v>33.381504172515719</v>
      </c>
      <c r="AL209" s="310">
        <v>33.827984153468456</v>
      </c>
      <c r="AM209" s="310">
        <v>34.281745557711403</v>
      </c>
      <c r="AN209" s="310">
        <v>34.742931615064492</v>
      </c>
      <c r="AO209" s="310">
        <v>35.211688748035513</v>
      </c>
      <c r="AP209" s="310">
        <v>35.688166647756745</v>
      </c>
      <c r="AQ209" s="310">
        <v>36.172518351781221</v>
      </c>
      <c r="AR209" s="310">
        <v>36.664900323784607</v>
      </c>
      <c r="AS209" s="310">
        <v>37.165472535220175</v>
      </c>
      <c r="AT209" s="310">
        <v>37.674398548975034</v>
      </c>
      <c r="AU209" s="310">
        <v>38.191845605077503</v>
      </c>
      <c r="AV209" s="310">
        <v>38.717984708506329</v>
      </c>
      <c r="AW209" s="310">
        <v>39.252990719153885</v>
      </c>
      <c r="AX209" s="310">
        <v>39.797042443996979</v>
      </c>
      <c r="AY209" s="310">
        <v>40.350322731529793</v>
      </c>
      <c r="AZ209" s="311">
        <v>40.615643747646736</v>
      </c>
      <c r="BA209" s="311">
        <v>40.887597789166605</v>
      </c>
      <c r="BB209" s="311">
        <v>41.166350681724467</v>
      </c>
      <c r="BC209" s="311">
        <v>41.452072396596286</v>
      </c>
      <c r="BD209" s="311">
        <v>41.744937154339894</v>
      </c>
      <c r="BE209" s="311">
        <v>42.045123531027087</v>
      </c>
      <c r="BF209" s="311">
        <v>42.35281456713146</v>
      </c>
      <c r="BG209" s="311">
        <v>42.668197879138447</v>
      </c>
      <c r="BH209" s="311">
        <v>42.991465773945613</v>
      </c>
      <c r="BI209" s="311">
        <v>43.322815366122953</v>
      </c>
      <c r="BJ209" s="311">
        <v>43.662448698104726</v>
      </c>
      <c r="BK209" s="311">
        <v>44.010572863386045</v>
      </c>
      <c r="BL209" s="311">
        <v>44.367400132799389</v>
      </c>
    </row>
    <row r="210" spans="1:64" hidden="1" x14ac:dyDescent="0.2">
      <c r="A210" s="135" t="str">
        <f t="shared" si="3"/>
        <v>DC-JIO-</v>
      </c>
      <c r="B210" s="288" t="s">
        <v>457</v>
      </c>
      <c r="E210" s="317" t="s">
        <v>445</v>
      </c>
      <c r="F210" s="312">
        <v>0</v>
      </c>
      <c r="G210" s="310">
        <v>0</v>
      </c>
      <c r="H210" s="310">
        <v>0</v>
      </c>
      <c r="I210" s="310">
        <v>0</v>
      </c>
      <c r="J210" s="310">
        <v>0</v>
      </c>
      <c r="K210" s="310">
        <v>0</v>
      </c>
      <c r="L210" s="310">
        <v>0</v>
      </c>
      <c r="M210" s="310">
        <v>0</v>
      </c>
      <c r="N210" s="310">
        <v>0</v>
      </c>
      <c r="O210" s="310">
        <v>0</v>
      </c>
      <c r="P210" s="310">
        <v>0</v>
      </c>
      <c r="Q210" s="310">
        <v>0</v>
      </c>
      <c r="R210" s="310">
        <v>0</v>
      </c>
      <c r="S210" s="310">
        <v>0</v>
      </c>
      <c r="T210" s="310">
        <v>0</v>
      </c>
      <c r="U210" s="310">
        <v>0</v>
      </c>
      <c r="V210" s="310">
        <v>0</v>
      </c>
      <c r="W210" s="310">
        <v>0</v>
      </c>
      <c r="X210" s="310">
        <v>0</v>
      </c>
      <c r="Y210" s="310">
        <v>0</v>
      </c>
      <c r="Z210" s="310">
        <v>0</v>
      </c>
      <c r="AA210" s="310">
        <v>0</v>
      </c>
      <c r="AB210" s="310">
        <v>0</v>
      </c>
      <c r="AC210" s="310">
        <v>0</v>
      </c>
      <c r="AD210" s="310">
        <v>0</v>
      </c>
      <c r="AE210" s="310">
        <v>0</v>
      </c>
      <c r="AF210" s="310">
        <v>0</v>
      </c>
      <c r="AG210" s="310">
        <v>0</v>
      </c>
      <c r="AH210" s="310">
        <v>0</v>
      </c>
      <c r="AI210" s="310">
        <v>0</v>
      </c>
      <c r="AJ210" s="310">
        <v>0</v>
      </c>
      <c r="AK210" s="310">
        <v>0</v>
      </c>
      <c r="AL210" s="310">
        <v>0</v>
      </c>
      <c r="AM210" s="310">
        <v>0</v>
      </c>
      <c r="AN210" s="310">
        <v>0</v>
      </c>
      <c r="AO210" s="310">
        <v>0</v>
      </c>
      <c r="AP210" s="310">
        <v>0</v>
      </c>
      <c r="AQ210" s="310">
        <v>0</v>
      </c>
      <c r="AR210" s="310">
        <v>0</v>
      </c>
      <c r="AS210" s="310">
        <v>0</v>
      </c>
      <c r="AT210" s="310">
        <v>0</v>
      </c>
      <c r="AU210" s="310">
        <v>0</v>
      </c>
      <c r="AV210" s="310">
        <v>0</v>
      </c>
      <c r="AW210" s="310">
        <v>0</v>
      </c>
      <c r="AX210" s="310">
        <v>0</v>
      </c>
      <c r="AY210" s="310">
        <v>0</v>
      </c>
      <c r="AZ210" s="311">
        <v>0</v>
      </c>
      <c r="BA210" s="311">
        <v>0</v>
      </c>
      <c r="BB210" s="311">
        <v>0</v>
      </c>
      <c r="BC210" s="311">
        <v>0</v>
      </c>
      <c r="BD210" s="311">
        <v>0</v>
      </c>
      <c r="BE210" s="311">
        <v>0</v>
      </c>
      <c r="BF210" s="311">
        <v>0</v>
      </c>
      <c r="BG210" s="311">
        <v>0</v>
      </c>
      <c r="BH210" s="311">
        <v>0</v>
      </c>
      <c r="BI210" s="311">
        <v>0</v>
      </c>
      <c r="BJ210" s="311">
        <v>0</v>
      </c>
      <c r="BK210" s="311">
        <v>0</v>
      </c>
      <c r="BL210" s="311">
        <v>0</v>
      </c>
    </row>
    <row r="211" spans="1:64" ht="12" hidden="1" thickBot="1" x14ac:dyDescent="0.25">
      <c r="A211" s="135" t="str">
        <f t="shared" si="3"/>
        <v>DC-Airtel-</v>
      </c>
      <c r="B211" s="318" t="s">
        <v>458</v>
      </c>
      <c r="C211" s="149"/>
      <c r="D211" s="175"/>
      <c r="E211" s="319" t="s">
        <v>446</v>
      </c>
      <c r="F211" s="313">
        <v>0</v>
      </c>
      <c r="G211" s="314">
        <v>0</v>
      </c>
      <c r="H211" s="314">
        <v>0</v>
      </c>
      <c r="I211" s="314">
        <v>0</v>
      </c>
      <c r="J211" s="314">
        <v>0</v>
      </c>
      <c r="K211" s="314">
        <v>0</v>
      </c>
      <c r="L211" s="314">
        <v>0</v>
      </c>
      <c r="M211" s="314">
        <v>0</v>
      </c>
      <c r="N211" s="314">
        <v>0</v>
      </c>
      <c r="O211" s="314">
        <v>0</v>
      </c>
      <c r="P211" s="314">
        <v>0</v>
      </c>
      <c r="Q211" s="314">
        <v>0</v>
      </c>
      <c r="R211" s="314">
        <v>0</v>
      </c>
      <c r="S211" s="314">
        <v>0</v>
      </c>
      <c r="T211" s="314">
        <v>0</v>
      </c>
      <c r="U211" s="314">
        <v>0</v>
      </c>
      <c r="V211" s="314">
        <v>0</v>
      </c>
      <c r="W211" s="314">
        <v>0</v>
      </c>
      <c r="X211" s="314">
        <v>0</v>
      </c>
      <c r="Y211" s="314">
        <v>0</v>
      </c>
      <c r="Z211" s="314">
        <v>0</v>
      </c>
      <c r="AA211" s="314">
        <v>0</v>
      </c>
      <c r="AB211" s="314">
        <v>0</v>
      </c>
      <c r="AC211" s="314">
        <v>0</v>
      </c>
      <c r="AD211" s="314">
        <v>0</v>
      </c>
      <c r="AE211" s="314">
        <v>0</v>
      </c>
      <c r="AF211" s="314">
        <v>0</v>
      </c>
      <c r="AG211" s="314">
        <v>0</v>
      </c>
      <c r="AH211" s="314">
        <v>0</v>
      </c>
      <c r="AI211" s="314">
        <v>0</v>
      </c>
      <c r="AJ211" s="314">
        <v>0</v>
      </c>
      <c r="AK211" s="314">
        <v>0</v>
      </c>
      <c r="AL211" s="314">
        <v>0</v>
      </c>
      <c r="AM211" s="314">
        <v>0</v>
      </c>
      <c r="AN211" s="314">
        <v>0</v>
      </c>
      <c r="AO211" s="314">
        <v>0</v>
      </c>
      <c r="AP211" s="314">
        <v>0</v>
      </c>
      <c r="AQ211" s="314">
        <v>0</v>
      </c>
      <c r="AR211" s="314">
        <v>0</v>
      </c>
      <c r="AS211" s="314">
        <v>0</v>
      </c>
      <c r="AT211" s="314">
        <v>0</v>
      </c>
      <c r="AU211" s="314">
        <v>0</v>
      </c>
      <c r="AV211" s="314">
        <v>0</v>
      </c>
      <c r="AW211" s="314">
        <v>0</v>
      </c>
      <c r="AX211" s="314">
        <v>0</v>
      </c>
      <c r="AY211" s="314">
        <v>0</v>
      </c>
      <c r="AZ211" s="315">
        <v>0</v>
      </c>
      <c r="BA211" s="315">
        <v>0</v>
      </c>
      <c r="BB211" s="315">
        <v>0</v>
      </c>
      <c r="BC211" s="315">
        <v>0</v>
      </c>
      <c r="BD211" s="315">
        <v>0</v>
      </c>
      <c r="BE211" s="315">
        <v>0</v>
      </c>
      <c r="BF211" s="315">
        <v>0</v>
      </c>
      <c r="BG211" s="315">
        <v>0</v>
      </c>
      <c r="BH211" s="315">
        <v>0</v>
      </c>
      <c r="BI211" s="315">
        <v>0</v>
      </c>
      <c r="BJ211" s="315">
        <v>0</v>
      </c>
      <c r="BK211" s="315">
        <v>0</v>
      </c>
      <c r="BL211" s="315">
        <v>0</v>
      </c>
    </row>
    <row r="212" spans="1:64" s="177" customFormat="1" hidden="1" x14ac:dyDescent="0.2">
      <c r="A212" s="135" t="str">
        <f>B212&amp;"-"&amp;C212</f>
        <v>-</v>
      </c>
      <c r="B212" s="320"/>
      <c r="C212" s="136"/>
      <c r="D212" s="135"/>
      <c r="E212" s="321"/>
      <c r="F212" s="310"/>
      <c r="G212" s="310"/>
      <c r="H212" s="310"/>
      <c r="I212" s="310"/>
      <c r="J212" s="310"/>
      <c r="K212" s="310"/>
      <c r="L212" s="310"/>
      <c r="M212" s="310"/>
      <c r="N212" s="310"/>
      <c r="O212" s="310"/>
      <c r="P212" s="310"/>
      <c r="Q212" s="310"/>
      <c r="R212" s="310"/>
      <c r="S212" s="310"/>
      <c r="T212" s="310"/>
      <c r="U212" s="310"/>
      <c r="V212" s="310"/>
      <c r="W212" s="310"/>
      <c r="X212" s="310"/>
      <c r="Y212" s="310"/>
      <c r="Z212" s="310"/>
      <c r="AA212" s="310"/>
      <c r="AB212" s="310"/>
      <c r="AC212" s="310"/>
      <c r="AD212" s="310"/>
      <c r="AE212" s="310"/>
      <c r="AF212" s="310"/>
      <c r="AG212" s="310"/>
      <c r="AH212" s="310"/>
      <c r="AI212" s="310"/>
      <c r="AJ212" s="310"/>
      <c r="AK212" s="310"/>
      <c r="AL212" s="310"/>
      <c r="AM212" s="310"/>
      <c r="AN212" s="310"/>
      <c r="AO212" s="310"/>
      <c r="AP212" s="310"/>
      <c r="AQ212" s="310"/>
      <c r="AR212" s="310"/>
      <c r="AS212" s="310"/>
      <c r="AT212" s="310"/>
      <c r="AU212" s="310"/>
      <c r="AV212" s="310"/>
      <c r="AW212" s="310"/>
      <c r="AX212" s="310"/>
      <c r="AY212" s="310"/>
      <c r="AZ212" s="310"/>
      <c r="BA212" s="310"/>
      <c r="BB212" s="310"/>
      <c r="BC212" s="310"/>
      <c r="BD212" s="310"/>
      <c r="BE212" s="310"/>
      <c r="BF212" s="310"/>
      <c r="BG212" s="310"/>
      <c r="BH212" s="310"/>
      <c r="BI212" s="310"/>
      <c r="BJ212" s="310"/>
      <c r="BK212" s="310"/>
      <c r="BL212" s="310"/>
    </row>
    <row r="213" spans="1:64" hidden="1" x14ac:dyDescent="0.2">
      <c r="B213" s="177" t="s">
        <v>297</v>
      </c>
      <c r="C213" s="178"/>
      <c r="D213" s="177"/>
      <c r="E213" s="179"/>
      <c r="F213" s="309">
        <v>0</v>
      </c>
      <c r="G213" s="309">
        <v>0</v>
      </c>
      <c r="H213" s="309">
        <v>0</v>
      </c>
      <c r="I213" s="309">
        <v>0</v>
      </c>
      <c r="J213" s="309">
        <v>0</v>
      </c>
      <c r="K213" s="309">
        <v>0</v>
      </c>
      <c r="L213" s="309">
        <v>0</v>
      </c>
      <c r="M213" s="309">
        <v>0</v>
      </c>
      <c r="N213" s="309">
        <v>0</v>
      </c>
      <c r="O213" s="309">
        <v>0</v>
      </c>
      <c r="P213" s="309">
        <v>0</v>
      </c>
      <c r="Q213" s="309">
        <v>0</v>
      </c>
      <c r="R213" s="309">
        <v>0</v>
      </c>
      <c r="S213" s="309">
        <v>0</v>
      </c>
      <c r="T213" s="309">
        <v>0</v>
      </c>
      <c r="U213" s="309">
        <v>0</v>
      </c>
      <c r="V213" s="309">
        <v>0</v>
      </c>
      <c r="W213" s="309">
        <v>0</v>
      </c>
      <c r="X213" s="309">
        <v>0</v>
      </c>
      <c r="Y213" s="309">
        <v>0</v>
      </c>
      <c r="Z213" s="309">
        <v>0</v>
      </c>
      <c r="AA213" s="309">
        <v>0</v>
      </c>
      <c r="AB213" s="309">
        <v>0</v>
      </c>
      <c r="AC213" s="309">
        <v>-9.9999999999056399E-3</v>
      </c>
      <c r="AD213" s="309">
        <v>-0.29250000000004661</v>
      </c>
      <c r="AE213" s="309">
        <v>-0.57499999999993179</v>
      </c>
      <c r="AF213" s="309">
        <v>-0.85750000000001592</v>
      </c>
      <c r="AG213" s="309">
        <v>-1.1399999999999864</v>
      </c>
      <c r="AH213" s="309">
        <v>-1.4224999999999568</v>
      </c>
      <c r="AI213" s="309">
        <v>-1.7050000000002115</v>
      </c>
      <c r="AJ213" s="309">
        <v>-1.9874999999998408</v>
      </c>
      <c r="AK213" s="309">
        <v>-2.269999999999925</v>
      </c>
      <c r="AL213" s="309">
        <v>-2.5525000000000091</v>
      </c>
      <c r="AM213" s="309">
        <v>-2.8350000000000932</v>
      </c>
      <c r="AN213" s="309">
        <v>-3.3999999999999204</v>
      </c>
      <c r="AO213" s="309">
        <v>-3.9000000000000341</v>
      </c>
      <c r="AP213" s="309">
        <v>-4.4000000000000341</v>
      </c>
      <c r="AQ213" s="309">
        <v>-4.9000000000001478</v>
      </c>
      <c r="AR213" s="309">
        <v>-5.4000000000000909</v>
      </c>
      <c r="AS213" s="309">
        <v>-5.8999999999998636</v>
      </c>
      <c r="AT213" s="309">
        <v>-6.4000000000001478</v>
      </c>
      <c r="AU213" s="309">
        <v>-6.8999999999999204</v>
      </c>
      <c r="AV213" s="309">
        <v>-7.3999999999999204</v>
      </c>
      <c r="AW213" s="309">
        <v>-7.9000000000000341</v>
      </c>
      <c r="AX213" s="309">
        <v>-8.3999999999997499</v>
      </c>
      <c r="AY213" s="309">
        <v>-8.9000000000002615</v>
      </c>
      <c r="AZ213" s="309">
        <v>-9.5262206317061668</v>
      </c>
      <c r="BA213" s="309">
        <v>-10.152203556174641</v>
      </c>
      <c r="BB213" s="309">
        <v>-10.813986074496484</v>
      </c>
      <c r="BC213" s="309">
        <v>-11.513889931808365</v>
      </c>
      <c r="BD213" s="309">
        <v>-12.264547616223638</v>
      </c>
      <c r="BE213" s="309">
        <v>-13.080083717764694</v>
      </c>
      <c r="BF213" s="309">
        <v>-13.932956191555604</v>
      </c>
      <c r="BG213" s="309">
        <v>-14.844169569393387</v>
      </c>
      <c r="BH213" s="309">
        <v>-15.815042245430845</v>
      </c>
      <c r="BI213" s="309">
        <v>-16.852093889636024</v>
      </c>
      <c r="BJ213" s="309">
        <v>-17.958027206617487</v>
      </c>
      <c r="BK213" s="309">
        <v>-19.132400573072573</v>
      </c>
      <c r="BL213" s="309">
        <v>-20.385590942570502</v>
      </c>
    </row>
    <row r="214" spans="1:64" x14ac:dyDescent="0.2">
      <c r="E214" s="322"/>
      <c r="F214" s="223"/>
      <c r="G214" s="223"/>
      <c r="H214" s="223"/>
      <c r="I214" s="223"/>
      <c r="J214" s="223"/>
      <c r="K214" s="223"/>
      <c r="L214" s="223"/>
      <c r="M214" s="223"/>
      <c r="N214" s="323"/>
      <c r="O214" s="323"/>
      <c r="P214" s="223"/>
      <c r="Q214" s="223"/>
      <c r="R214" s="223"/>
      <c r="S214" s="223"/>
      <c r="T214" s="223"/>
      <c r="U214" s="223"/>
      <c r="V214" s="223"/>
    </row>
    <row r="215" spans="1:64" x14ac:dyDescent="0.2">
      <c r="E215" s="322"/>
      <c r="F215" s="223"/>
      <c r="G215" s="223"/>
      <c r="H215" s="223"/>
      <c r="I215" s="223"/>
      <c r="J215" s="223"/>
      <c r="K215" s="223"/>
      <c r="L215" s="223"/>
      <c r="M215" s="223"/>
      <c r="N215" s="323"/>
      <c r="O215" s="323"/>
      <c r="P215" s="223"/>
      <c r="Q215" s="223"/>
      <c r="R215" s="223"/>
      <c r="S215" s="223"/>
      <c r="T215" s="223"/>
      <c r="U215" s="223"/>
      <c r="V215" s="223"/>
    </row>
    <row r="216" spans="1:64" x14ac:dyDescent="0.2">
      <c r="E216" s="322"/>
      <c r="F216" s="223"/>
      <c r="G216" s="223"/>
      <c r="H216" s="223"/>
      <c r="I216" s="223"/>
      <c r="J216" s="223"/>
      <c r="K216" s="223"/>
      <c r="L216" s="223"/>
      <c r="M216" s="223"/>
      <c r="N216" s="323"/>
      <c r="O216" s="323"/>
      <c r="P216" s="223"/>
      <c r="Q216" s="223"/>
      <c r="R216" s="223"/>
      <c r="S216" s="223"/>
      <c r="T216" s="223"/>
      <c r="U216" s="223"/>
      <c r="V216" s="223"/>
    </row>
    <row r="217" spans="1:64" x14ac:dyDescent="0.2">
      <c r="E217" s="322"/>
      <c r="F217" s="223"/>
      <c r="G217" s="223"/>
      <c r="H217" s="223"/>
      <c r="I217" s="223"/>
      <c r="J217" s="223"/>
      <c r="K217" s="223"/>
      <c r="L217" s="223"/>
      <c r="M217" s="223"/>
      <c r="N217" s="323"/>
      <c r="O217" s="323"/>
      <c r="P217" s="223"/>
      <c r="Q217" s="223"/>
      <c r="R217" s="223"/>
      <c r="S217" s="223"/>
      <c r="T217" s="223"/>
      <c r="U217" s="223"/>
      <c r="V217" s="223"/>
    </row>
    <row r="218" spans="1:64" x14ac:dyDescent="0.2">
      <c r="E218" s="322"/>
      <c r="F218" s="223"/>
      <c r="G218" s="223"/>
      <c r="H218" s="223"/>
      <c r="I218" s="223"/>
      <c r="J218" s="223"/>
      <c r="K218" s="223"/>
      <c r="L218" s="223"/>
      <c r="M218" s="223"/>
      <c r="N218" s="323"/>
      <c r="O218" s="323"/>
      <c r="P218" s="223"/>
      <c r="Q218" s="223"/>
      <c r="R218" s="223"/>
      <c r="S218" s="223"/>
      <c r="T218" s="223"/>
      <c r="U218" s="223"/>
      <c r="V218" s="223"/>
    </row>
    <row r="219" spans="1:64" x14ac:dyDescent="0.2">
      <c r="E219" s="322"/>
      <c r="F219" s="223"/>
      <c r="G219" s="223"/>
      <c r="H219" s="223"/>
      <c r="I219" s="223"/>
      <c r="J219" s="223"/>
      <c r="K219" s="223"/>
      <c r="L219" s="223"/>
      <c r="M219" s="223"/>
      <c r="N219" s="323"/>
      <c r="O219" s="323"/>
      <c r="P219" s="223"/>
      <c r="Q219" s="223"/>
      <c r="R219" s="223"/>
      <c r="S219" s="223"/>
      <c r="T219" s="223"/>
      <c r="U219" s="223"/>
      <c r="V219" s="223"/>
    </row>
    <row r="220" spans="1:64" x14ac:dyDescent="0.2">
      <c r="E220" s="322"/>
      <c r="F220" s="223"/>
      <c r="G220" s="223"/>
      <c r="H220" s="223"/>
      <c r="I220" s="223"/>
      <c r="J220" s="223"/>
      <c r="K220" s="223"/>
      <c r="L220" s="223"/>
      <c r="M220" s="223"/>
      <c r="N220" s="323"/>
      <c r="O220" s="323"/>
      <c r="P220" s="223"/>
      <c r="Q220" s="223"/>
      <c r="R220" s="223"/>
      <c r="S220" s="223"/>
      <c r="T220" s="223"/>
      <c r="U220" s="223"/>
      <c r="V220" s="223"/>
    </row>
    <row r="221" spans="1:64" x14ac:dyDescent="0.2">
      <c r="E221" s="322"/>
      <c r="F221" s="223"/>
      <c r="G221" s="223"/>
      <c r="H221" s="223"/>
      <c r="I221" s="223"/>
      <c r="J221" s="223"/>
      <c r="K221" s="223"/>
      <c r="L221" s="223"/>
      <c r="M221" s="223"/>
      <c r="N221" s="323"/>
      <c r="O221" s="323"/>
      <c r="P221" s="223"/>
      <c r="Q221" s="223"/>
      <c r="R221" s="223"/>
      <c r="S221" s="223"/>
      <c r="T221" s="223"/>
      <c r="U221" s="223"/>
      <c r="V221" s="223"/>
    </row>
    <row r="222" spans="1:64" x14ac:dyDescent="0.2">
      <c r="E222" s="322"/>
      <c r="F222" s="223"/>
      <c r="G222" s="223"/>
      <c r="H222" s="223"/>
      <c r="I222" s="223"/>
      <c r="J222" s="223"/>
      <c r="K222" s="223"/>
      <c r="L222" s="223"/>
      <c r="M222" s="223"/>
      <c r="N222" s="323"/>
      <c r="O222" s="323"/>
      <c r="P222" s="223"/>
      <c r="Q222" s="223"/>
      <c r="R222" s="223"/>
      <c r="S222" s="223"/>
      <c r="T222" s="223"/>
      <c r="U222" s="223"/>
      <c r="V222" s="223"/>
    </row>
    <row r="223" spans="1:64" x14ac:dyDescent="0.2">
      <c r="E223" s="322"/>
      <c r="F223" s="223"/>
      <c r="G223" s="223"/>
      <c r="H223" s="223"/>
      <c r="I223" s="223"/>
      <c r="J223" s="223"/>
      <c r="K223" s="223"/>
      <c r="L223" s="223"/>
      <c r="M223" s="223"/>
      <c r="N223" s="323"/>
      <c r="O223" s="323"/>
      <c r="P223" s="223"/>
      <c r="Q223" s="223"/>
      <c r="R223" s="223"/>
      <c r="S223" s="223"/>
      <c r="T223" s="223"/>
      <c r="U223" s="223"/>
      <c r="V223" s="223"/>
    </row>
    <row r="224" spans="1:64" x14ac:dyDescent="0.2">
      <c r="E224" s="322"/>
      <c r="F224" s="223"/>
      <c r="G224" s="223"/>
      <c r="H224" s="223"/>
      <c r="I224" s="223"/>
      <c r="J224" s="223"/>
      <c r="K224" s="223"/>
      <c r="L224" s="223"/>
      <c r="M224" s="223"/>
      <c r="N224" s="323"/>
      <c r="O224" s="323"/>
      <c r="P224" s="223"/>
      <c r="Q224" s="223"/>
      <c r="R224" s="223"/>
      <c r="S224" s="223"/>
      <c r="T224" s="223"/>
      <c r="U224" s="223"/>
      <c r="V224" s="223"/>
    </row>
    <row r="225" spans="3:22" x14ac:dyDescent="0.2">
      <c r="C225" s="135"/>
      <c r="E225" s="322"/>
      <c r="F225" s="223"/>
      <c r="G225" s="223"/>
      <c r="H225" s="223"/>
      <c r="I225" s="223"/>
      <c r="J225" s="223"/>
      <c r="K225" s="223"/>
      <c r="L225" s="223"/>
      <c r="M225" s="223"/>
      <c r="N225" s="323"/>
      <c r="O225" s="323"/>
      <c r="P225" s="223"/>
      <c r="Q225" s="223"/>
      <c r="R225" s="223"/>
      <c r="S225" s="223"/>
      <c r="T225" s="223"/>
      <c r="U225" s="223"/>
      <c r="V225" s="223"/>
    </row>
    <row r="226" spans="3:22" x14ac:dyDescent="0.2">
      <c r="C226" s="135"/>
      <c r="E226" s="322"/>
      <c r="F226" s="223"/>
      <c r="G226" s="223"/>
      <c r="H226" s="223"/>
      <c r="I226" s="223"/>
      <c r="J226" s="223"/>
      <c r="K226" s="223"/>
      <c r="L226" s="223"/>
      <c r="M226" s="223"/>
      <c r="N226" s="323"/>
      <c r="O226" s="323"/>
      <c r="P226" s="223"/>
      <c r="Q226" s="223"/>
      <c r="R226" s="223"/>
      <c r="S226" s="223"/>
      <c r="T226" s="223"/>
      <c r="U226" s="223"/>
      <c r="V226" s="223"/>
    </row>
  </sheetData>
  <autoFilter ref="A1:BB213" xr:uid="{00000000-0009-0000-0000-000000000000}">
    <filterColumn colId="4">
      <filters>
        <filter val="7"/>
      </filters>
    </filterColumn>
  </autoFilter>
  <pageMargins left="0.7" right="0.7" top="0.75" bottom="0.75" header="0.3" footer="0.3"/>
  <pageSetup orientation="portrait" r:id="rId1"/>
  <customProperties>
    <customPr name="SSC_SHEET_GUID" r:id="rId2"/>
  </customProperties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H88"/>
  <sheetViews>
    <sheetView showGridLines="0" topLeftCell="AB28" zoomScale="110" zoomScaleNormal="110" zoomScaleSheetLayoutView="40" workbookViewId="0">
      <selection activeCell="L49" sqref="L49:Q58"/>
    </sheetView>
  </sheetViews>
  <sheetFormatPr defaultColWidth="8.85546875" defaultRowHeight="15" x14ac:dyDescent="0.25"/>
  <cols>
    <col min="1" max="1" width="27.42578125" bestFit="1" customWidth="1"/>
    <col min="2" max="3" width="10.85546875" customWidth="1"/>
    <col min="4" max="4" width="14.28515625" customWidth="1"/>
    <col min="5" max="5" width="10.85546875" customWidth="1"/>
    <col min="6" max="6" width="14.7109375" bestFit="1" customWidth="1"/>
    <col min="7" max="7" width="26.7109375" bestFit="1" customWidth="1"/>
    <col min="8" max="8" width="11" customWidth="1"/>
    <col min="9" max="9" width="9.85546875" customWidth="1"/>
    <col min="10" max="10" width="21" bestFit="1" customWidth="1"/>
    <col min="11" max="11" width="24.140625" customWidth="1"/>
    <col min="12" max="12" width="19.140625" customWidth="1"/>
    <col min="13" max="14" width="12" bestFit="1" customWidth="1"/>
    <col min="15" max="15" width="10.42578125" bestFit="1" customWidth="1"/>
    <col min="17" max="17" width="9.7109375" customWidth="1"/>
    <col min="25" max="25" width="12.28515625" bestFit="1" customWidth="1"/>
  </cols>
  <sheetData>
    <row r="1" spans="1:17" x14ac:dyDescent="0.25">
      <c r="K1" s="218" t="s">
        <v>194</v>
      </c>
      <c r="L1" s="218" t="s">
        <v>141</v>
      </c>
    </row>
    <row r="2" spans="1:17" x14ac:dyDescent="0.25">
      <c r="A2" s="384" t="s">
        <v>11</v>
      </c>
      <c r="B2" s="385" t="s">
        <v>12</v>
      </c>
      <c r="C2" s="386"/>
      <c r="D2" s="8" t="s">
        <v>13</v>
      </c>
      <c r="F2" s="391" t="s">
        <v>52</v>
      </c>
      <c r="G2" s="391"/>
      <c r="H2" s="211">
        <v>0.8</v>
      </c>
      <c r="K2" s="219">
        <v>32000</v>
      </c>
      <c r="L2" s="219">
        <v>7000000</v>
      </c>
    </row>
    <row r="3" spans="1:17" x14ac:dyDescent="0.25">
      <c r="A3" s="384"/>
      <c r="B3" s="387" t="s">
        <v>14</v>
      </c>
      <c r="C3" s="387"/>
      <c r="D3" s="9" t="s">
        <v>15</v>
      </c>
      <c r="K3" s="219">
        <v>2000</v>
      </c>
      <c r="L3" s="219">
        <v>500000</v>
      </c>
    </row>
    <row r="4" spans="1:17" x14ac:dyDescent="0.25">
      <c r="A4" s="384"/>
      <c r="B4" s="387"/>
      <c r="C4" s="387"/>
      <c r="D4" s="9" t="s">
        <v>16</v>
      </c>
    </row>
    <row r="5" spans="1:17" x14ac:dyDescent="0.25">
      <c r="A5" s="384"/>
      <c r="B5" s="387"/>
      <c r="C5" s="387"/>
      <c r="D5" s="9" t="s">
        <v>17</v>
      </c>
    </row>
    <row r="7" spans="1:17" ht="24" x14ac:dyDescent="0.25">
      <c r="A7" s="3"/>
      <c r="B7" s="4" t="s">
        <v>3</v>
      </c>
      <c r="C7" s="5" t="s">
        <v>4</v>
      </c>
      <c r="D7" s="5" t="s">
        <v>5</v>
      </c>
      <c r="F7" s="22"/>
      <c r="G7" s="23" t="s">
        <v>34</v>
      </c>
      <c r="J7" s="29"/>
      <c r="K7" s="13" t="s">
        <v>36</v>
      </c>
      <c r="L7" s="13" t="s">
        <v>38</v>
      </c>
    </row>
    <row r="8" spans="1:17" x14ac:dyDescent="0.25">
      <c r="A8" s="2" t="s">
        <v>6</v>
      </c>
      <c r="B8" s="6">
        <v>0.8</v>
      </c>
      <c r="C8" s="6">
        <v>0.8</v>
      </c>
      <c r="D8" s="6">
        <v>0.8</v>
      </c>
      <c r="F8" s="22" t="s">
        <v>35</v>
      </c>
      <c r="G8" s="3">
        <v>0</v>
      </c>
      <c r="J8" s="21" t="s">
        <v>12</v>
      </c>
      <c r="K8" s="27">
        <v>0.7</v>
      </c>
      <c r="L8" s="27">
        <v>1.4E-2</v>
      </c>
    </row>
    <row r="9" spans="1:17" x14ac:dyDescent="0.25">
      <c r="A9" s="2" t="s">
        <v>7</v>
      </c>
      <c r="B9" s="7">
        <v>0.5</v>
      </c>
      <c r="C9" s="7">
        <v>0.3</v>
      </c>
      <c r="D9" s="7">
        <v>0.2</v>
      </c>
      <c r="J9" s="21" t="s">
        <v>32</v>
      </c>
      <c r="K9" s="28" t="str">
        <f>"Refer " &amp; A21</f>
        <v>Refer Peak onstar connections</v>
      </c>
      <c r="L9" s="27">
        <v>2.5000000000000001E-3</v>
      </c>
      <c r="P9" s="381" t="s">
        <v>161</v>
      </c>
      <c r="Q9" s="381"/>
    </row>
    <row r="10" spans="1:17" x14ac:dyDescent="0.25">
      <c r="A10" s="2" t="s">
        <v>8</v>
      </c>
      <c r="B10" s="7">
        <v>0</v>
      </c>
      <c r="C10" s="7">
        <v>0.45</v>
      </c>
      <c r="D10" s="7">
        <v>0.55000000000000004</v>
      </c>
      <c r="F10" s="5" t="s">
        <v>18</v>
      </c>
      <c r="G10" s="7">
        <v>0.93</v>
      </c>
      <c r="J10" s="21" t="s">
        <v>37</v>
      </c>
      <c r="K10" s="27">
        <v>0.5</v>
      </c>
      <c r="L10" s="27">
        <v>2E-3</v>
      </c>
      <c r="N10" s="22" t="s">
        <v>120</v>
      </c>
      <c r="O10" s="22" t="s">
        <v>121</v>
      </c>
      <c r="P10" s="22" t="s">
        <v>120</v>
      </c>
      <c r="Q10" s="22" t="s">
        <v>121</v>
      </c>
    </row>
    <row r="11" spans="1:17" x14ac:dyDescent="0.25">
      <c r="A11" s="2" t="s">
        <v>9</v>
      </c>
      <c r="B11" s="7">
        <v>0.33</v>
      </c>
      <c r="C11" s="7">
        <v>0.33</v>
      </c>
      <c r="D11" s="7">
        <v>0.33</v>
      </c>
      <c r="J11" s="21" t="s">
        <v>89</v>
      </c>
      <c r="K11" s="27">
        <v>0.75</v>
      </c>
      <c r="L11" s="28" t="s">
        <v>90</v>
      </c>
      <c r="N11" s="27">
        <v>0.85</v>
      </c>
      <c r="O11" s="27">
        <v>2.5000000000000001E-2</v>
      </c>
      <c r="P11" s="27"/>
      <c r="Q11" s="27"/>
    </row>
    <row r="12" spans="1:17" x14ac:dyDescent="0.25">
      <c r="A12" s="24" t="s">
        <v>10</v>
      </c>
      <c r="B12" s="25">
        <v>-0.3</v>
      </c>
      <c r="C12" s="25">
        <v>0.3</v>
      </c>
      <c r="D12" s="25">
        <v>-0.3</v>
      </c>
      <c r="N12" s="22"/>
      <c r="O12" s="22"/>
      <c r="P12" s="22"/>
      <c r="Q12" s="22"/>
    </row>
    <row r="13" spans="1:17" x14ac:dyDescent="0.25">
      <c r="A13" s="24" t="s">
        <v>117</v>
      </c>
      <c r="B13" s="7">
        <v>0</v>
      </c>
      <c r="C13" s="7">
        <v>0.52</v>
      </c>
      <c r="D13" s="7">
        <v>0.48</v>
      </c>
      <c r="J13" s="21" t="s">
        <v>92</v>
      </c>
      <c r="K13" s="27">
        <v>0.8</v>
      </c>
      <c r="L13" s="27">
        <f>0.14/1000</f>
        <v>1.4000000000000001E-4</v>
      </c>
      <c r="N13" s="27">
        <v>0.8</v>
      </c>
      <c r="O13" s="27">
        <v>1.0000000000000001E-5</v>
      </c>
      <c r="P13" s="27">
        <v>0.8</v>
      </c>
      <c r="Q13" s="27">
        <v>1.0000000000000001E-5</v>
      </c>
    </row>
    <row r="14" spans="1:17" x14ac:dyDescent="0.25">
      <c r="A14" s="81" t="s">
        <v>98</v>
      </c>
      <c r="B14" s="82">
        <v>0</v>
      </c>
      <c r="C14" s="82">
        <v>0.5</v>
      </c>
      <c r="D14" s="82">
        <v>0.5</v>
      </c>
      <c r="J14" s="21" t="s">
        <v>93</v>
      </c>
      <c r="K14" s="27">
        <v>8.0000000000000002E-3</v>
      </c>
      <c r="L14" s="27">
        <v>0.06</v>
      </c>
      <c r="N14" s="27">
        <v>0.01</v>
      </c>
      <c r="O14" s="27">
        <v>0.09</v>
      </c>
      <c r="P14" s="27">
        <v>0.01</v>
      </c>
      <c r="Q14" s="27">
        <v>0.18</v>
      </c>
    </row>
    <row r="15" spans="1:17" x14ac:dyDescent="0.25">
      <c r="J15" s="21" t="s">
        <v>98</v>
      </c>
      <c r="K15" s="27">
        <v>0.1</v>
      </c>
      <c r="L15" s="27">
        <v>1.2E-2</v>
      </c>
      <c r="N15" s="27">
        <v>0.12</v>
      </c>
      <c r="O15" s="27">
        <v>0.01</v>
      </c>
      <c r="P15" s="27">
        <v>0.5</v>
      </c>
      <c r="Q15" s="27">
        <v>2E-3</v>
      </c>
    </row>
    <row r="16" spans="1:17" x14ac:dyDescent="0.25">
      <c r="A16" s="396" t="s">
        <v>32</v>
      </c>
      <c r="B16" s="397"/>
      <c r="C16" s="388" t="s">
        <v>19</v>
      </c>
      <c r="D16" s="389"/>
      <c r="E16" s="390" t="s">
        <v>20</v>
      </c>
      <c r="F16" s="388"/>
      <c r="J16" s="21" t="s">
        <v>117</v>
      </c>
      <c r="K16" s="27">
        <v>0.5</v>
      </c>
      <c r="L16" s="27">
        <v>1E-3</v>
      </c>
      <c r="N16" s="27">
        <v>0.5</v>
      </c>
      <c r="O16" s="27">
        <v>7.5000000000000002E-4</v>
      </c>
      <c r="P16" s="27">
        <v>0.5</v>
      </c>
      <c r="Q16" s="27">
        <v>6.9999999999999999E-4</v>
      </c>
    </row>
    <row r="17" spans="1:45" ht="36" x14ac:dyDescent="0.25">
      <c r="A17" s="12" t="s">
        <v>21</v>
      </c>
      <c r="B17" s="13" t="s">
        <v>22</v>
      </c>
      <c r="C17" s="13" t="s">
        <v>23</v>
      </c>
      <c r="D17" s="14" t="s">
        <v>24</v>
      </c>
      <c r="E17" s="15" t="s">
        <v>23</v>
      </c>
      <c r="F17" s="13" t="s">
        <v>24</v>
      </c>
      <c r="J17" s="21" t="s">
        <v>132</v>
      </c>
      <c r="K17" s="27"/>
      <c r="L17" s="27"/>
      <c r="N17" s="27">
        <v>0.08</v>
      </c>
      <c r="O17" s="27">
        <v>0.05</v>
      </c>
      <c r="P17" s="27">
        <v>0.18</v>
      </c>
      <c r="Q17" s="27">
        <v>7.0000000000000007E-2</v>
      </c>
    </row>
    <row r="18" spans="1:45" ht="15.75" thickBot="1" x14ac:dyDescent="0.3">
      <c r="A18" s="16" t="s">
        <v>25</v>
      </c>
      <c r="B18" s="17" t="s">
        <v>26</v>
      </c>
      <c r="C18" s="18">
        <v>1</v>
      </c>
      <c r="D18" s="19">
        <v>1</v>
      </c>
      <c r="E18" s="20">
        <v>1</v>
      </c>
      <c r="F18" s="18">
        <v>1</v>
      </c>
      <c r="O18" t="s">
        <v>162</v>
      </c>
      <c r="P18" s="124">
        <v>0.01</v>
      </c>
      <c r="Q18" s="124">
        <v>6.5000000000000002E-2</v>
      </c>
    </row>
    <row r="19" spans="1:45" ht="34.5" thickBot="1" x14ac:dyDescent="0.3">
      <c r="A19" s="16" t="s">
        <v>27</v>
      </c>
      <c r="B19" s="17" t="s">
        <v>28</v>
      </c>
      <c r="C19" s="18">
        <v>0</v>
      </c>
      <c r="D19" s="19">
        <v>0.7</v>
      </c>
      <c r="E19" s="20">
        <v>0</v>
      </c>
      <c r="F19" s="18">
        <v>0.7</v>
      </c>
      <c r="J19" s="85" t="s">
        <v>122</v>
      </c>
      <c r="K19" s="86" t="s">
        <v>123</v>
      </c>
      <c r="L19" s="86" t="s">
        <v>124</v>
      </c>
      <c r="O19" s="125" t="s">
        <v>163</v>
      </c>
      <c r="P19" s="124">
        <v>0.18</v>
      </c>
      <c r="Q19" s="124">
        <v>0.05</v>
      </c>
    </row>
    <row r="20" spans="1:45" ht="68.25" thickBot="1" x14ac:dyDescent="0.3">
      <c r="A20" s="16" t="s">
        <v>29</v>
      </c>
      <c r="B20" s="17" t="s">
        <v>30</v>
      </c>
      <c r="C20" s="18">
        <v>0.2</v>
      </c>
      <c r="D20" s="19">
        <v>0.7</v>
      </c>
      <c r="E20" s="20">
        <v>0.2</v>
      </c>
      <c r="F20" s="18">
        <v>0.7</v>
      </c>
      <c r="J20" s="87" t="s">
        <v>125</v>
      </c>
      <c r="K20" s="88">
        <v>1347536</v>
      </c>
      <c r="L20" s="88">
        <v>4587873</v>
      </c>
      <c r="O20" t="s">
        <v>164</v>
      </c>
      <c r="P20" s="123">
        <v>0.04</v>
      </c>
      <c r="Q20" s="123">
        <v>0.04</v>
      </c>
    </row>
    <row r="21" spans="1:45" ht="15.75" thickBot="1" x14ac:dyDescent="0.3">
      <c r="A21" s="392" t="s">
        <v>31</v>
      </c>
      <c r="B21" s="392"/>
      <c r="C21" s="393">
        <f>D18+D19*C19+D20*C20</f>
        <v>1.1399999999999999</v>
      </c>
      <c r="D21" s="394"/>
      <c r="E21" s="395">
        <f>F18+F19*E19+F20*E20</f>
        <v>1.1399999999999999</v>
      </c>
      <c r="F21" s="393"/>
      <c r="J21" s="87" t="s">
        <v>128</v>
      </c>
      <c r="K21" s="88">
        <v>1347530</v>
      </c>
      <c r="L21" s="88">
        <v>2534791</v>
      </c>
    </row>
    <row r="22" spans="1:45" ht="15.75" thickBot="1" x14ac:dyDescent="0.3">
      <c r="J22" s="87" t="s">
        <v>126</v>
      </c>
      <c r="K22" s="88">
        <v>624970</v>
      </c>
      <c r="L22" s="88">
        <v>847851</v>
      </c>
    </row>
    <row r="23" spans="1:45" ht="15.75" thickBot="1" x14ac:dyDescent="0.3">
      <c r="A23" s="398" t="s">
        <v>32</v>
      </c>
      <c r="B23" s="216" t="s">
        <v>39</v>
      </c>
      <c r="C23" s="216" t="s">
        <v>40</v>
      </c>
      <c r="D23" s="216" t="s">
        <v>115</v>
      </c>
      <c r="E23" s="216" t="s">
        <v>114</v>
      </c>
      <c r="J23" s="87" t="s">
        <v>129</v>
      </c>
      <c r="K23" s="88">
        <v>624858</v>
      </c>
      <c r="L23" s="88">
        <v>239561</v>
      </c>
    </row>
    <row r="24" spans="1:45" ht="15.75" thickBot="1" x14ac:dyDescent="0.3">
      <c r="A24" s="398"/>
      <c r="B24" s="217">
        <v>0.92</v>
      </c>
      <c r="C24" s="217">
        <v>0.08</v>
      </c>
      <c r="D24" s="217">
        <v>0.7</v>
      </c>
      <c r="E24" s="217">
        <v>0.3</v>
      </c>
      <c r="J24" s="87" t="s">
        <v>127</v>
      </c>
      <c r="K24" s="89">
        <v>0.46</v>
      </c>
      <c r="L24" s="89">
        <v>0.18</v>
      </c>
    </row>
    <row r="25" spans="1:45" ht="15.75" thickBot="1" x14ac:dyDescent="0.3">
      <c r="J25" s="87" t="s">
        <v>130</v>
      </c>
      <c r="K25" s="89">
        <v>0.46</v>
      </c>
      <c r="L25" s="89">
        <v>0.09</v>
      </c>
      <c r="M25" s="90"/>
    </row>
    <row r="26" spans="1:45" s="57" customFormat="1" ht="15.75" thickBot="1" x14ac:dyDescent="0.3">
      <c r="A26" s="56" t="s">
        <v>85</v>
      </c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</row>
    <row r="27" spans="1:45" ht="15.75" thickBot="1" x14ac:dyDescent="0.3">
      <c r="A27" s="382" t="s">
        <v>41</v>
      </c>
      <c r="B27" s="383"/>
      <c r="C27" s="382" t="s">
        <v>42</v>
      </c>
      <c r="D27" s="383"/>
      <c r="E27" s="382" t="s">
        <v>43</v>
      </c>
      <c r="F27" s="383"/>
    </row>
    <row r="28" spans="1:45" ht="12.6" customHeight="1" x14ac:dyDescent="0.25">
      <c r="A28" s="32" t="s">
        <v>44</v>
      </c>
      <c r="B28" s="32" t="s">
        <v>57</v>
      </c>
      <c r="C28" s="3" t="s">
        <v>44</v>
      </c>
      <c r="D28" s="32" t="s">
        <v>57</v>
      </c>
      <c r="E28" s="3" t="s">
        <v>45</v>
      </c>
      <c r="F28" s="32" t="s">
        <v>57</v>
      </c>
      <c r="G28" s="26" t="s">
        <v>48</v>
      </c>
      <c r="H28" s="26" t="s">
        <v>49</v>
      </c>
      <c r="I28" s="26" t="s">
        <v>50</v>
      </c>
      <c r="J28" s="26" t="s">
        <v>51</v>
      </c>
      <c r="L28" s="220" t="s">
        <v>271</v>
      </c>
      <c r="M28" s="220" t="s">
        <v>269</v>
      </c>
      <c r="N28" s="220" t="s">
        <v>194</v>
      </c>
    </row>
    <row r="29" spans="1:45" ht="11.45" hidden="1" customHeight="1" x14ac:dyDescent="0.25">
      <c r="A29" s="3" t="s">
        <v>46</v>
      </c>
      <c r="B29" s="3">
        <v>6</v>
      </c>
      <c r="C29" s="3">
        <v>0</v>
      </c>
      <c r="D29" s="3">
        <v>0</v>
      </c>
      <c r="E29" s="3">
        <v>0</v>
      </c>
      <c r="F29" s="3">
        <v>0</v>
      </c>
      <c r="G29" s="31">
        <f>19800*100/91.6</f>
        <v>21615.72052401747</v>
      </c>
      <c r="H29" s="31">
        <f>1523077 * 100/91.6</f>
        <v>1662747.8165938866</v>
      </c>
      <c r="I29" s="31">
        <f>I30/2</f>
        <v>18325.350000000002</v>
      </c>
      <c r="L29" s="221" t="e">
        <f>L30/2</f>
        <v>#VALUE!</v>
      </c>
      <c r="M29" s="221"/>
      <c r="N29" s="221"/>
    </row>
    <row r="30" spans="1:45" x14ac:dyDescent="0.25">
      <c r="A30" s="3" t="s">
        <v>47</v>
      </c>
      <c r="B30" s="3">
        <v>12</v>
      </c>
      <c r="C30" s="3">
        <v>0</v>
      </c>
      <c r="D30" s="3">
        <v>0</v>
      </c>
      <c r="E30" s="3">
        <v>0</v>
      </c>
      <c r="F30" s="3">
        <v>0</v>
      </c>
      <c r="G30" s="31">
        <v>40723</v>
      </c>
      <c r="H30" s="31">
        <v>5679862.3063683296</v>
      </c>
      <c r="I30" s="31">
        <f>G30*90%</f>
        <v>36650.700000000004</v>
      </c>
      <c r="J30" s="31">
        <f>H30*80%</f>
        <v>4543889.845094664</v>
      </c>
      <c r="L30" s="221" t="s">
        <v>270</v>
      </c>
      <c r="M30" s="222">
        <v>1400000</v>
      </c>
      <c r="N30" s="222">
        <v>25000</v>
      </c>
    </row>
    <row r="31" spans="1:45" x14ac:dyDescent="0.25">
      <c r="A31" s="3" t="s">
        <v>47</v>
      </c>
      <c r="B31" s="3">
        <v>12</v>
      </c>
      <c r="C31" s="3" t="s">
        <v>53</v>
      </c>
      <c r="D31" s="3" t="s">
        <v>56</v>
      </c>
      <c r="E31" s="3">
        <v>0</v>
      </c>
      <c r="F31" s="3">
        <v>0</v>
      </c>
      <c r="G31" s="31">
        <f>G30*1.25</f>
        <v>50903.75</v>
      </c>
      <c r="H31" s="31">
        <f>H30*1.25</f>
        <v>7099827.8829604117</v>
      </c>
      <c r="I31" s="31">
        <f>I30*1.25</f>
        <v>45813.375000000007</v>
      </c>
      <c r="J31" s="31">
        <f>H31*80%</f>
        <v>5679862.3063683296</v>
      </c>
      <c r="L31" s="221" t="s">
        <v>272</v>
      </c>
      <c r="M31" s="222">
        <v>2000000</v>
      </c>
      <c r="N31" s="222">
        <v>30000</v>
      </c>
    </row>
    <row r="32" spans="1:45" x14ac:dyDescent="0.25">
      <c r="A32" s="3" t="s">
        <v>47</v>
      </c>
      <c r="B32" s="3">
        <v>12</v>
      </c>
      <c r="C32" s="3" t="s">
        <v>46</v>
      </c>
      <c r="D32" s="3">
        <v>6</v>
      </c>
      <c r="E32" s="3">
        <v>0</v>
      </c>
      <c r="F32" s="3">
        <v>0</v>
      </c>
      <c r="G32" s="31">
        <f>(3/2) * G30</f>
        <v>61084.5</v>
      </c>
      <c r="H32" s="31">
        <f>(3/2) * H30</f>
        <v>8519793.4595524948</v>
      </c>
      <c r="I32" s="31">
        <f>I30*1.5</f>
        <v>54976.05</v>
      </c>
      <c r="L32" s="221" t="s">
        <v>273</v>
      </c>
      <c r="M32" s="222">
        <v>2800000</v>
      </c>
      <c r="N32" s="222">
        <v>45000</v>
      </c>
    </row>
    <row r="33" spans="1:60" x14ac:dyDescent="0.25">
      <c r="A33" s="3" t="s">
        <v>47</v>
      </c>
      <c r="B33" s="3">
        <v>12</v>
      </c>
      <c r="C33" s="3" t="s">
        <v>54</v>
      </c>
      <c r="D33" s="3" t="s">
        <v>55</v>
      </c>
      <c r="E33" s="3">
        <v>0</v>
      </c>
      <c r="F33" s="3">
        <v>0</v>
      </c>
      <c r="G33" s="31">
        <f>G30*1.75</f>
        <v>71265.25</v>
      </c>
      <c r="H33" s="31">
        <f>H30*1.75</f>
        <v>9939759.036144577</v>
      </c>
      <c r="I33" s="31">
        <f>I30*1.75</f>
        <v>64138.725000000006</v>
      </c>
    </row>
    <row r="34" spans="1:60" x14ac:dyDescent="0.25">
      <c r="A34" s="3" t="s">
        <v>47</v>
      </c>
      <c r="B34" s="3">
        <v>12</v>
      </c>
      <c r="C34" s="3" t="s">
        <v>47</v>
      </c>
      <c r="D34" s="3">
        <v>12</v>
      </c>
      <c r="E34" s="3">
        <v>0</v>
      </c>
      <c r="F34" s="3">
        <v>0</v>
      </c>
      <c r="G34" s="31">
        <f>G30*2</f>
        <v>81446</v>
      </c>
      <c r="H34" s="31">
        <f>H30*2</f>
        <v>11359724.612736659</v>
      </c>
      <c r="I34" s="31">
        <f>I30*2</f>
        <v>73301.400000000009</v>
      </c>
    </row>
    <row r="35" spans="1:60" x14ac:dyDescent="0.25">
      <c r="A35" s="3" t="s">
        <v>47</v>
      </c>
      <c r="B35" s="3">
        <v>12</v>
      </c>
      <c r="C35" s="3" t="s">
        <v>47</v>
      </c>
      <c r="D35" s="3">
        <v>12</v>
      </c>
      <c r="E35" s="3" t="s">
        <v>46</v>
      </c>
      <c r="F35" s="3">
        <v>6</v>
      </c>
      <c r="G35" s="31">
        <f>G34+G29</f>
        <v>103061.72052401747</v>
      </c>
      <c r="H35" s="31">
        <f>H34+H29</f>
        <v>13022472.429330546</v>
      </c>
      <c r="I35" s="31">
        <f>I34+I29</f>
        <v>91626.750000000015</v>
      </c>
    </row>
    <row r="36" spans="1:60" x14ac:dyDescent="0.25">
      <c r="A36" s="3" t="s">
        <v>47</v>
      </c>
      <c r="B36" s="3">
        <v>12</v>
      </c>
      <c r="C36" s="3" t="s">
        <v>47</v>
      </c>
      <c r="D36" s="3">
        <v>12</v>
      </c>
      <c r="E36" s="3">
        <v>12</v>
      </c>
      <c r="F36" s="3">
        <v>12</v>
      </c>
      <c r="G36" s="31">
        <f>G30*3</f>
        <v>122169</v>
      </c>
      <c r="H36" s="31">
        <f>H30*3</f>
        <v>17039586.91910499</v>
      </c>
      <c r="I36" s="31">
        <f>I30*3</f>
        <v>109952.1</v>
      </c>
    </row>
    <row r="38" spans="1:60" x14ac:dyDescent="0.25">
      <c r="B38" s="1">
        <v>43100</v>
      </c>
      <c r="C38" s="1">
        <v>43101</v>
      </c>
      <c r="D38" s="1">
        <v>43132</v>
      </c>
      <c r="E38" s="1">
        <v>43160</v>
      </c>
      <c r="F38" s="1">
        <v>43191</v>
      </c>
      <c r="G38" s="1">
        <v>43221</v>
      </c>
      <c r="H38" s="1">
        <v>43252</v>
      </c>
      <c r="I38" s="1">
        <v>43282</v>
      </c>
      <c r="J38" s="1">
        <v>43313</v>
      </c>
      <c r="K38" s="1">
        <v>43344</v>
      </c>
      <c r="L38" s="1">
        <v>43374</v>
      </c>
      <c r="M38" s="1">
        <v>43405</v>
      </c>
      <c r="N38" s="1">
        <v>43435</v>
      </c>
    </row>
    <row r="39" spans="1:60" x14ac:dyDescent="0.25">
      <c r="A39" s="58" t="s">
        <v>86</v>
      </c>
      <c r="B39" s="126"/>
    </row>
    <row r="40" spans="1:60" x14ac:dyDescent="0.25">
      <c r="A40" s="58" t="s">
        <v>94</v>
      </c>
      <c r="B40" s="126"/>
    </row>
    <row r="41" spans="1:60" x14ac:dyDescent="0.25">
      <c r="A41" s="58" t="s">
        <v>95</v>
      </c>
      <c r="B41" s="126"/>
    </row>
    <row r="42" spans="1:60" x14ac:dyDescent="0.25">
      <c r="A42" s="58" t="s">
        <v>96</v>
      </c>
      <c r="B42" s="126"/>
    </row>
    <row r="43" spans="1:60" x14ac:dyDescent="0.25">
      <c r="A43" s="58" t="s">
        <v>97</v>
      </c>
      <c r="B43" s="126"/>
    </row>
    <row r="44" spans="1:60" x14ac:dyDescent="0.25">
      <c r="A44" s="97" t="s">
        <v>140</v>
      </c>
      <c r="B44" s="122"/>
      <c r="C44" s="122">
        <v>9248.58</v>
      </c>
      <c r="D44" s="122">
        <v>9248.58</v>
      </c>
      <c r="E44" s="122">
        <v>9248.58</v>
      </c>
      <c r="F44" s="122">
        <v>9248.58</v>
      </c>
      <c r="G44" s="122">
        <v>9248.58</v>
      </c>
      <c r="H44" s="122">
        <v>9248.58</v>
      </c>
      <c r="I44" s="122">
        <v>9248.58</v>
      </c>
      <c r="J44" s="122">
        <v>9248.58</v>
      </c>
      <c r="K44" s="122">
        <v>9248.58</v>
      </c>
      <c r="L44" s="122">
        <v>9248.58</v>
      </c>
      <c r="M44" s="122">
        <v>9248.58</v>
      </c>
      <c r="N44" s="122">
        <v>9248.58</v>
      </c>
    </row>
    <row r="45" spans="1:60" x14ac:dyDescent="0.25">
      <c r="A45" s="58" t="s">
        <v>91</v>
      </c>
      <c r="B45" s="58"/>
      <c r="C45" s="54">
        <v>0.02</v>
      </c>
    </row>
    <row r="46" spans="1:60" x14ac:dyDescent="0.25">
      <c r="A46" s="126"/>
      <c r="B46" s="126"/>
      <c r="C46" s="127"/>
    </row>
    <row r="47" spans="1:60" x14ac:dyDescent="0.25">
      <c r="A47" s="126"/>
      <c r="B47" s="127"/>
    </row>
    <row r="48" spans="1:60" x14ac:dyDescent="0.25">
      <c r="A48" s="129" t="s">
        <v>142</v>
      </c>
      <c r="B48" s="1">
        <v>42979</v>
      </c>
      <c r="C48" s="1">
        <v>43009</v>
      </c>
      <c r="D48" s="1">
        <v>43040</v>
      </c>
      <c r="E48" s="1">
        <v>43070</v>
      </c>
      <c r="F48" s="1">
        <v>43101</v>
      </c>
      <c r="G48" s="1">
        <v>43132</v>
      </c>
      <c r="H48" s="1">
        <v>43160</v>
      </c>
      <c r="I48" s="1">
        <v>43191</v>
      </c>
      <c r="J48" s="1">
        <v>43221</v>
      </c>
      <c r="K48" s="1">
        <v>43281</v>
      </c>
      <c r="L48" s="1">
        <v>43282</v>
      </c>
      <c r="M48" s="1">
        <v>43313</v>
      </c>
      <c r="N48" s="1">
        <v>43344</v>
      </c>
      <c r="O48" s="1">
        <v>43374</v>
      </c>
      <c r="P48" s="1">
        <v>43405</v>
      </c>
      <c r="Q48" s="1">
        <v>43435</v>
      </c>
      <c r="R48" s="1">
        <v>43466</v>
      </c>
      <c r="S48" s="1">
        <v>43497</v>
      </c>
      <c r="T48" s="1">
        <v>43525</v>
      </c>
      <c r="U48" s="1">
        <v>43556</v>
      </c>
      <c r="V48" s="1">
        <v>43586</v>
      </c>
      <c r="W48" s="1">
        <v>43617</v>
      </c>
      <c r="X48" s="1">
        <v>43647</v>
      </c>
      <c r="Y48" s="1">
        <v>43678</v>
      </c>
      <c r="Z48" s="1">
        <v>43709</v>
      </c>
      <c r="AA48" s="1">
        <v>43739</v>
      </c>
      <c r="AB48" s="1">
        <v>43770</v>
      </c>
      <c r="AC48" s="1">
        <v>43800</v>
      </c>
      <c r="AD48" s="1">
        <v>43831</v>
      </c>
      <c r="AE48" s="1">
        <v>43862</v>
      </c>
      <c r="AF48" s="1">
        <v>43891</v>
      </c>
      <c r="AG48" s="1">
        <v>43922</v>
      </c>
      <c r="AH48" s="1">
        <v>43952</v>
      </c>
      <c r="AI48" s="1">
        <v>43983</v>
      </c>
      <c r="AJ48" s="1">
        <v>44013</v>
      </c>
      <c r="AK48" s="1">
        <v>44044</v>
      </c>
      <c r="AL48" s="1">
        <v>44075</v>
      </c>
      <c r="AM48" s="1">
        <v>44105</v>
      </c>
      <c r="AN48" s="1">
        <v>44136</v>
      </c>
      <c r="AO48" s="1">
        <v>44166</v>
      </c>
      <c r="AP48" s="1">
        <v>44197</v>
      </c>
      <c r="AQ48" s="1">
        <v>44228</v>
      </c>
      <c r="AR48" s="1">
        <v>44256</v>
      </c>
      <c r="AS48" s="1">
        <v>44287</v>
      </c>
      <c r="AT48" s="1">
        <v>44317</v>
      </c>
      <c r="AU48" s="1">
        <v>44348</v>
      </c>
      <c r="AV48" s="1">
        <v>44378</v>
      </c>
      <c r="AW48" s="1">
        <v>44409</v>
      </c>
      <c r="AX48" s="1">
        <v>44440</v>
      </c>
      <c r="AY48" s="1">
        <v>44470</v>
      </c>
      <c r="AZ48" s="1">
        <v>44501</v>
      </c>
      <c r="BA48" s="1">
        <v>44531</v>
      </c>
      <c r="BB48" s="1">
        <v>44562</v>
      </c>
      <c r="BC48" s="1">
        <v>44593</v>
      </c>
      <c r="BD48" s="1">
        <v>44621</v>
      </c>
      <c r="BE48" s="1">
        <v>44652</v>
      </c>
      <c r="BF48" s="1">
        <v>44682</v>
      </c>
      <c r="BG48" s="1">
        <v>44713</v>
      </c>
      <c r="BH48" s="1">
        <v>44743</v>
      </c>
    </row>
    <row r="49" spans="1:60" x14ac:dyDescent="0.25">
      <c r="A49" s="58" t="s">
        <v>173</v>
      </c>
      <c r="B49" s="27">
        <v>0.7</v>
      </c>
      <c r="C49" s="27">
        <v>0.7</v>
      </c>
      <c r="D49" s="27">
        <v>0.7</v>
      </c>
      <c r="E49" s="27">
        <v>0.7</v>
      </c>
      <c r="F49" s="27">
        <v>0.75</v>
      </c>
      <c r="G49" s="27">
        <v>0.75</v>
      </c>
      <c r="H49" s="27">
        <v>0.75</v>
      </c>
      <c r="I49" s="27">
        <v>0.75</v>
      </c>
      <c r="J49" s="27">
        <v>0.75</v>
      </c>
      <c r="K49" s="27">
        <v>0.75</v>
      </c>
      <c r="L49" s="27">
        <v>0.75</v>
      </c>
      <c r="M49" s="27">
        <v>0.75</v>
      </c>
      <c r="N49" s="27">
        <v>0.75</v>
      </c>
      <c r="O49" s="27">
        <v>0.75</v>
      </c>
      <c r="P49" s="27">
        <v>0.75</v>
      </c>
      <c r="Q49" s="27">
        <v>0.75</v>
      </c>
      <c r="R49" s="27">
        <v>0.75</v>
      </c>
      <c r="S49" s="27">
        <v>0.75</v>
      </c>
      <c r="T49" s="27">
        <v>0.75</v>
      </c>
      <c r="U49" s="27">
        <v>0.75</v>
      </c>
      <c r="V49" s="27">
        <v>0.75</v>
      </c>
      <c r="W49" s="27">
        <v>0.75</v>
      </c>
      <c r="X49" s="27">
        <v>0.75</v>
      </c>
      <c r="Y49" s="27">
        <v>0.75</v>
      </c>
      <c r="Z49" s="27">
        <v>0.75</v>
      </c>
      <c r="AA49" s="27">
        <v>0.75</v>
      </c>
      <c r="AB49" s="27">
        <v>0.75</v>
      </c>
      <c r="AC49" s="27">
        <v>0.75</v>
      </c>
      <c r="AD49" s="27">
        <v>0.75</v>
      </c>
      <c r="AE49" s="27">
        <v>0.75</v>
      </c>
      <c r="AF49" s="27">
        <v>0.75</v>
      </c>
      <c r="AG49" s="27">
        <v>0.75</v>
      </c>
      <c r="AH49" s="27">
        <v>0.75</v>
      </c>
      <c r="AI49" s="27">
        <v>0.75</v>
      </c>
      <c r="AJ49" s="27">
        <v>0.75</v>
      </c>
      <c r="AK49" s="27">
        <v>0.75</v>
      </c>
      <c r="AL49" s="27">
        <v>0.75</v>
      </c>
      <c r="AM49" s="27">
        <v>0.75</v>
      </c>
      <c r="AN49" s="27">
        <v>0.75</v>
      </c>
      <c r="AO49" s="27">
        <v>0.75</v>
      </c>
      <c r="AP49" s="27">
        <v>0.75</v>
      </c>
      <c r="AQ49" s="27">
        <v>0.75</v>
      </c>
      <c r="AR49" s="27">
        <v>0.75</v>
      </c>
      <c r="AS49" s="27">
        <v>0.75</v>
      </c>
      <c r="AT49" s="27">
        <v>0.75</v>
      </c>
      <c r="AU49" s="27">
        <v>0.75</v>
      </c>
      <c r="AV49" s="27">
        <v>0.75</v>
      </c>
      <c r="AW49" s="27">
        <v>0.75</v>
      </c>
      <c r="AX49" s="27">
        <v>0.75</v>
      </c>
      <c r="AY49" s="27">
        <v>0.75</v>
      </c>
      <c r="AZ49" s="27">
        <v>0.75</v>
      </c>
      <c r="BA49" s="27">
        <v>0.75</v>
      </c>
      <c r="BB49" s="27">
        <v>0.75</v>
      </c>
      <c r="BC49" s="27">
        <v>0.75</v>
      </c>
      <c r="BD49" s="27">
        <v>0.75</v>
      </c>
      <c r="BE49" s="27">
        <v>0.75</v>
      </c>
      <c r="BF49" s="27">
        <v>0.75</v>
      </c>
      <c r="BG49" s="27">
        <v>0.75</v>
      </c>
      <c r="BH49" s="27">
        <v>0.75</v>
      </c>
    </row>
    <row r="50" spans="1:60" x14ac:dyDescent="0.25">
      <c r="A50" s="58" t="s">
        <v>174</v>
      </c>
      <c r="B50" s="27">
        <v>8.0000000000000002E-3</v>
      </c>
      <c r="C50" s="27">
        <v>8.0000000000000002E-3</v>
      </c>
      <c r="D50" s="27">
        <v>8.0000000000000002E-3</v>
      </c>
      <c r="E50" s="27">
        <v>8.0000000000000002E-3</v>
      </c>
      <c r="F50" s="27">
        <v>6.4999999999999997E-3</v>
      </c>
      <c r="G50" s="27">
        <v>6.4999999999999997E-3</v>
      </c>
      <c r="H50" s="27">
        <v>6.4999999999999997E-3</v>
      </c>
      <c r="I50" s="27">
        <v>6.4999999999999997E-3</v>
      </c>
      <c r="J50" s="27">
        <v>6.4999999999999997E-3</v>
      </c>
      <c r="K50" s="27">
        <v>6.4999999999999997E-3</v>
      </c>
      <c r="L50" s="27">
        <v>6.4999999999999997E-3</v>
      </c>
      <c r="M50" s="27">
        <v>6.4999999999999997E-3</v>
      </c>
      <c r="N50" s="27">
        <v>6.4999999999999997E-3</v>
      </c>
      <c r="O50" s="27">
        <v>6.4999999999999997E-3</v>
      </c>
      <c r="P50" s="27">
        <v>6.4999999999999997E-3</v>
      </c>
      <c r="Q50" s="27">
        <v>6.4999999999999997E-3</v>
      </c>
      <c r="R50" s="27">
        <v>6.4999999999999997E-3</v>
      </c>
      <c r="S50" s="27">
        <v>6.4999999999999997E-3</v>
      </c>
      <c r="T50" s="27">
        <v>6.4999999999999997E-3</v>
      </c>
      <c r="U50" s="27">
        <v>6.4999999999999997E-3</v>
      </c>
      <c r="V50" s="27">
        <v>6.4999999999999997E-3</v>
      </c>
      <c r="W50" s="27">
        <v>6.4999999999999997E-3</v>
      </c>
      <c r="X50" s="27">
        <v>6.4999999999999997E-3</v>
      </c>
      <c r="Y50" s="27">
        <v>6.4999999999999997E-3</v>
      </c>
      <c r="Z50" s="27">
        <v>6.4999999999999997E-3</v>
      </c>
      <c r="AA50" s="27">
        <v>6.4999999999999997E-3</v>
      </c>
      <c r="AB50" s="27">
        <v>6.4999999999999997E-3</v>
      </c>
      <c r="AC50" s="27">
        <v>6.4999999999999997E-3</v>
      </c>
      <c r="AD50" s="27">
        <f>($AO$50-$AC$50)/12+AC50</f>
        <v>6.4583333333333333E-3</v>
      </c>
      <c r="AE50" s="27">
        <f t="shared" ref="AE50:AN50" si="0">($AO$50-$AC$50)/12+AD50</f>
        <v>6.4166666666666669E-3</v>
      </c>
      <c r="AF50" s="27">
        <f t="shared" si="0"/>
        <v>6.3750000000000005E-3</v>
      </c>
      <c r="AG50" s="27">
        <f t="shared" si="0"/>
        <v>6.333333333333334E-3</v>
      </c>
      <c r="AH50" s="27">
        <f t="shared" si="0"/>
        <v>6.2916666666666676E-3</v>
      </c>
      <c r="AI50" s="27">
        <f t="shared" si="0"/>
        <v>6.2500000000000012E-3</v>
      </c>
      <c r="AJ50" s="27">
        <f t="shared" si="0"/>
        <v>6.2083333333333348E-3</v>
      </c>
      <c r="AK50" s="27">
        <f t="shared" si="0"/>
        <v>6.1666666666666684E-3</v>
      </c>
      <c r="AL50" s="27">
        <f t="shared" si="0"/>
        <v>6.125000000000002E-3</v>
      </c>
      <c r="AM50" s="27">
        <f t="shared" si="0"/>
        <v>6.0833333333333356E-3</v>
      </c>
      <c r="AN50" s="27">
        <f t="shared" si="0"/>
        <v>6.0416666666666691E-3</v>
      </c>
      <c r="AO50" s="27">
        <v>6.0000000000000001E-3</v>
      </c>
      <c r="AP50" s="27">
        <v>6.0000000000000001E-3</v>
      </c>
      <c r="AQ50" s="27">
        <v>6.0000000000000001E-3</v>
      </c>
      <c r="AR50" s="27">
        <v>6.0000000000000001E-3</v>
      </c>
      <c r="AS50" s="27">
        <v>6.0000000000000001E-3</v>
      </c>
      <c r="AT50" s="27">
        <v>6.0000000000000001E-3</v>
      </c>
      <c r="AU50" s="27">
        <v>6.0000000000000001E-3</v>
      </c>
      <c r="AV50" s="27">
        <v>5.4999999999999997E-3</v>
      </c>
      <c r="AW50" s="27">
        <v>5.4999999999999997E-3</v>
      </c>
      <c r="AX50" s="27">
        <v>5.4999999999999997E-3</v>
      </c>
      <c r="AY50" s="27">
        <v>5.4999999999999997E-3</v>
      </c>
      <c r="AZ50" s="27">
        <v>5.4999999999999997E-3</v>
      </c>
      <c r="BA50" s="27">
        <v>5.4999999999999997E-3</v>
      </c>
      <c r="BB50" s="27">
        <v>5.4999999999999997E-3</v>
      </c>
      <c r="BC50" s="27">
        <v>5.4999999999999997E-3</v>
      </c>
      <c r="BD50" s="27">
        <v>5.4999999999999997E-3</v>
      </c>
      <c r="BE50" s="27">
        <v>5.4999999999999997E-3</v>
      </c>
      <c r="BF50" s="27">
        <v>5.4999999999999997E-3</v>
      </c>
      <c r="BG50" s="27">
        <v>5.4999999999999997E-3</v>
      </c>
      <c r="BH50" s="27">
        <v>5.4999999999999997E-3</v>
      </c>
    </row>
    <row r="51" spans="1:60" x14ac:dyDescent="0.25">
      <c r="A51" s="58" t="s">
        <v>175</v>
      </c>
      <c r="B51" s="27">
        <v>1.6E-2</v>
      </c>
      <c r="C51" s="27">
        <v>1.6E-2</v>
      </c>
      <c r="D51" s="27">
        <v>1.6E-2</v>
      </c>
      <c r="E51" s="27">
        <v>1.6E-2</v>
      </c>
      <c r="F51" s="27">
        <v>3.5000000000000003E-2</v>
      </c>
      <c r="G51" s="27">
        <v>3.5000000000000003E-2</v>
      </c>
      <c r="H51" s="27">
        <v>3.5000000000000003E-2</v>
      </c>
      <c r="I51" s="27">
        <v>3.5000000000000003E-2</v>
      </c>
      <c r="J51" s="27">
        <v>3.5000000000000003E-2</v>
      </c>
      <c r="K51" s="27">
        <v>3.5000000000000003E-2</v>
      </c>
      <c r="L51" s="27">
        <v>3.5000000000000003E-2</v>
      </c>
      <c r="M51" s="27">
        <v>3.5000000000000003E-2</v>
      </c>
      <c r="N51" s="27">
        <v>3.5000000000000003E-2</v>
      </c>
      <c r="O51" s="27">
        <v>3.5000000000000003E-2</v>
      </c>
      <c r="P51" s="27">
        <v>3.5000000000000003E-2</v>
      </c>
      <c r="Q51" s="27">
        <v>3.5000000000000003E-2</v>
      </c>
      <c r="R51" s="27">
        <v>3.5000000000000003E-2</v>
      </c>
      <c r="S51" s="27">
        <v>3.5000000000000003E-2</v>
      </c>
      <c r="T51" s="27">
        <v>3.5000000000000003E-2</v>
      </c>
      <c r="U51" s="27">
        <v>3.5000000000000003E-2</v>
      </c>
      <c r="V51" s="27">
        <v>3.5000000000000003E-2</v>
      </c>
      <c r="W51" s="27">
        <v>3.5000000000000003E-2</v>
      </c>
      <c r="X51" s="27">
        <v>3.5000000000000003E-2</v>
      </c>
      <c r="Y51" s="27">
        <v>3.5000000000000003E-2</v>
      </c>
      <c r="Z51" s="27">
        <v>3.5000000000000003E-2</v>
      </c>
      <c r="AA51" s="27">
        <v>3.5000000000000003E-2</v>
      </c>
      <c r="AB51" s="27">
        <v>3.5000000000000003E-2</v>
      </c>
      <c r="AC51" s="27">
        <v>3.5000000000000003E-2</v>
      </c>
      <c r="AD51" s="27">
        <v>3.5000000000000003E-2</v>
      </c>
      <c r="AE51" s="27">
        <v>3.5000000000000003E-2</v>
      </c>
      <c r="AF51" s="27">
        <v>3.5000000000000003E-2</v>
      </c>
      <c r="AG51" s="27">
        <v>3.5000000000000003E-2</v>
      </c>
      <c r="AH51" s="27">
        <v>3.5000000000000003E-2</v>
      </c>
      <c r="AI51" s="27">
        <v>3.5000000000000003E-2</v>
      </c>
      <c r="AJ51" s="27">
        <v>3.5000000000000003E-2</v>
      </c>
      <c r="AK51" s="27">
        <v>3.5000000000000003E-2</v>
      </c>
      <c r="AL51" s="27">
        <v>3.5000000000000003E-2</v>
      </c>
      <c r="AM51" s="27">
        <v>3.5000000000000003E-2</v>
      </c>
      <c r="AN51" s="27">
        <v>3.5000000000000003E-2</v>
      </c>
      <c r="AO51" s="27">
        <v>3.5000000000000003E-2</v>
      </c>
      <c r="AP51" s="27">
        <v>3.5000000000000003E-2</v>
      </c>
      <c r="AQ51" s="27">
        <v>3.5000000000000003E-2</v>
      </c>
      <c r="AR51" s="27">
        <v>3.5000000000000003E-2</v>
      </c>
      <c r="AS51" s="27">
        <v>3.5000000000000003E-2</v>
      </c>
      <c r="AT51" s="27">
        <v>3.5000000000000003E-2</v>
      </c>
      <c r="AU51" s="27">
        <v>3.5000000000000003E-2</v>
      </c>
      <c r="AV51" s="27">
        <v>3.5000000000000003E-2</v>
      </c>
      <c r="AW51" s="27">
        <v>3.5000000000000003E-2</v>
      </c>
      <c r="AX51" s="27">
        <v>3.5000000000000003E-2</v>
      </c>
      <c r="AY51" s="27">
        <v>3.5000000000000003E-2</v>
      </c>
      <c r="AZ51" s="27">
        <v>3.5000000000000003E-2</v>
      </c>
      <c r="BA51" s="27">
        <v>3.5000000000000003E-2</v>
      </c>
      <c r="BB51" s="27">
        <v>3.5000000000000003E-2</v>
      </c>
      <c r="BC51" s="27">
        <v>3.5000000000000003E-2</v>
      </c>
      <c r="BD51" s="27">
        <v>3.5000000000000003E-2</v>
      </c>
      <c r="BE51" s="27">
        <v>3.5000000000000003E-2</v>
      </c>
      <c r="BF51" s="27">
        <v>3.5000000000000003E-2</v>
      </c>
      <c r="BG51" s="27">
        <v>3.5000000000000003E-2</v>
      </c>
      <c r="BH51" s="27">
        <v>3.5000000000000003E-2</v>
      </c>
    </row>
    <row r="52" spans="1:60" x14ac:dyDescent="0.25">
      <c r="A52" s="58" t="s">
        <v>176</v>
      </c>
      <c r="B52" s="27">
        <v>8.0000000000000002E-3</v>
      </c>
      <c r="C52" s="27">
        <v>8.0000000000000002E-3</v>
      </c>
      <c r="D52" s="27">
        <v>8.0000000000000002E-3</v>
      </c>
      <c r="E52" s="27">
        <v>8.0000000000000002E-3</v>
      </c>
      <c r="F52" s="27">
        <v>3.7499999999999999E-3</v>
      </c>
      <c r="G52" s="27">
        <v>3.7499999999999999E-3</v>
      </c>
      <c r="H52" s="27">
        <v>3.7499999999999999E-3</v>
      </c>
      <c r="I52" s="27">
        <v>3.7499999999999999E-3</v>
      </c>
      <c r="J52" s="27">
        <v>3.7499999999999999E-3</v>
      </c>
      <c r="K52" s="27">
        <v>3.7499999999999999E-3</v>
      </c>
      <c r="L52" s="27">
        <v>3.7499999999999999E-3</v>
      </c>
      <c r="M52" s="27">
        <v>3.7499999999999999E-3</v>
      </c>
      <c r="N52" s="27">
        <v>3.7499999999999999E-3</v>
      </c>
      <c r="O52" s="27">
        <v>3.7499999999999999E-3</v>
      </c>
      <c r="P52" s="27">
        <v>3.7499999999999999E-3</v>
      </c>
      <c r="Q52" s="27">
        <v>3.7499999999999999E-3</v>
      </c>
      <c r="R52" s="27">
        <v>3.7499999999999999E-3</v>
      </c>
      <c r="S52" s="27">
        <v>3.7499999999999999E-3</v>
      </c>
      <c r="T52" s="27">
        <v>3.7499999999999999E-3</v>
      </c>
      <c r="U52" s="27">
        <v>3.7499999999999999E-3</v>
      </c>
      <c r="V52" s="27">
        <v>3.7499999999999999E-3</v>
      </c>
      <c r="W52" s="27">
        <v>3.7499999999999999E-3</v>
      </c>
      <c r="X52" s="27">
        <v>3.7499999999999999E-3</v>
      </c>
      <c r="Y52" s="27">
        <v>3.7499999999999999E-3</v>
      </c>
      <c r="Z52" s="27">
        <v>3.7499999999999999E-3</v>
      </c>
      <c r="AA52" s="27">
        <v>3.7499999999999999E-3</v>
      </c>
      <c r="AB52" s="27">
        <v>3.7499999999999999E-3</v>
      </c>
      <c r="AC52" s="27">
        <v>3.7499999999999999E-3</v>
      </c>
      <c r="AD52" s="27">
        <v>3.7499999999999999E-3</v>
      </c>
      <c r="AE52" s="27">
        <v>3.7499999999999999E-3</v>
      </c>
      <c r="AF52" s="27">
        <v>3.7499999999999999E-3</v>
      </c>
      <c r="AG52" s="27">
        <v>3.7499999999999999E-3</v>
      </c>
      <c r="AH52" s="27">
        <v>3.7499999999999999E-3</v>
      </c>
      <c r="AI52" s="27">
        <v>3.7499999999999999E-3</v>
      </c>
      <c r="AJ52" s="27">
        <v>3.7499999999999999E-3</v>
      </c>
      <c r="AK52" s="27">
        <v>3.7499999999999999E-3</v>
      </c>
      <c r="AL52" s="27">
        <v>3.7499999999999999E-3</v>
      </c>
      <c r="AM52" s="27">
        <v>3.7499999999999999E-3</v>
      </c>
      <c r="AN52" s="27">
        <v>3.7499999999999999E-3</v>
      </c>
      <c r="AO52" s="27">
        <v>3.7499999999999999E-3</v>
      </c>
      <c r="AP52" s="27">
        <v>3.7499999999999999E-3</v>
      </c>
      <c r="AQ52" s="27">
        <v>3.7499999999999999E-3</v>
      </c>
      <c r="AR52" s="27">
        <v>3.7499999999999999E-3</v>
      </c>
      <c r="AS52" s="27">
        <v>3.7499999999999999E-3</v>
      </c>
      <c r="AT52" s="27">
        <v>3.7499999999999999E-3</v>
      </c>
      <c r="AU52" s="27">
        <v>3.7499999999999999E-3</v>
      </c>
      <c r="AV52" s="27">
        <v>3.7499999999999999E-3</v>
      </c>
      <c r="AW52" s="27">
        <v>3.7499999999999999E-3</v>
      </c>
      <c r="AX52" s="27">
        <v>3.7499999999999999E-3</v>
      </c>
      <c r="AY52" s="27">
        <v>3.7499999999999999E-3</v>
      </c>
      <c r="AZ52" s="27">
        <v>3.7499999999999999E-3</v>
      </c>
      <c r="BA52" s="27">
        <v>3.7499999999999999E-3</v>
      </c>
      <c r="BB52" s="27">
        <v>3.7499999999999999E-3</v>
      </c>
      <c r="BC52" s="27">
        <v>3.7499999999999999E-3</v>
      </c>
      <c r="BD52" s="27">
        <v>3.7499999999999999E-3</v>
      </c>
      <c r="BE52" s="27">
        <v>3.7499999999999999E-3</v>
      </c>
      <c r="BF52" s="27">
        <v>3.7499999999999999E-3</v>
      </c>
      <c r="BG52" s="27">
        <v>3.7499999999999999E-3</v>
      </c>
      <c r="BH52" s="27">
        <v>3.7499999999999999E-3</v>
      </c>
    </row>
    <row r="53" spans="1:60" x14ac:dyDescent="0.25">
      <c r="A53" s="58" t="s">
        <v>177</v>
      </c>
      <c r="B53" s="27">
        <v>2.5000000000000001E-2</v>
      </c>
      <c r="C53" s="27">
        <v>2.5000000000000001E-2</v>
      </c>
      <c r="D53" s="27">
        <v>2.5000000000000001E-2</v>
      </c>
      <c r="E53" s="27">
        <v>2.5000000000000001E-2</v>
      </c>
      <c r="F53" s="27">
        <v>3.5000000000000003E-2</v>
      </c>
      <c r="G53" s="27">
        <v>3.5000000000000003E-2</v>
      </c>
      <c r="H53" s="27">
        <v>3.5000000000000003E-2</v>
      </c>
      <c r="I53" s="27">
        <v>3.5000000000000003E-2</v>
      </c>
      <c r="J53" s="27">
        <v>3.5000000000000003E-2</v>
      </c>
      <c r="K53" s="27">
        <v>3.5000000000000003E-2</v>
      </c>
      <c r="L53" s="27">
        <v>3.5000000000000003E-2</v>
      </c>
      <c r="M53" s="27">
        <v>3.5000000000000003E-2</v>
      </c>
      <c r="N53" s="27">
        <v>3.5000000000000003E-2</v>
      </c>
      <c r="O53" s="27">
        <v>3.5000000000000003E-2</v>
      </c>
      <c r="P53" s="27">
        <v>3.5000000000000003E-2</v>
      </c>
      <c r="Q53" s="27">
        <v>3.5000000000000003E-2</v>
      </c>
      <c r="R53" s="27">
        <v>3.5000000000000003E-2</v>
      </c>
      <c r="S53" s="27">
        <v>3.5000000000000003E-2</v>
      </c>
      <c r="T53" s="27">
        <v>3.5000000000000003E-2</v>
      </c>
      <c r="U53" s="27">
        <v>3.5000000000000003E-2</v>
      </c>
      <c r="V53" s="27">
        <v>3.5000000000000003E-2</v>
      </c>
      <c r="W53" s="27">
        <v>3.5000000000000003E-2</v>
      </c>
      <c r="X53" s="27">
        <v>3.5000000000000003E-2</v>
      </c>
      <c r="Y53" s="27">
        <v>3.5000000000000003E-2</v>
      </c>
      <c r="Z53" s="27">
        <v>3.5000000000000003E-2</v>
      </c>
      <c r="AA53" s="27">
        <v>3.5000000000000003E-2</v>
      </c>
      <c r="AB53" s="27">
        <v>3.5000000000000003E-2</v>
      </c>
      <c r="AC53" s="27">
        <v>3.5000000000000003E-2</v>
      </c>
      <c r="AD53" s="27">
        <v>0.04</v>
      </c>
      <c r="AE53" s="27">
        <v>0.04</v>
      </c>
      <c r="AF53" s="27">
        <v>0.04</v>
      </c>
      <c r="AG53" s="27">
        <v>0.04</v>
      </c>
      <c r="AH53" s="27">
        <v>0.04</v>
      </c>
      <c r="AI53" s="27">
        <v>0.04</v>
      </c>
      <c r="AJ53" s="27">
        <v>0.04</v>
      </c>
      <c r="AK53" s="27">
        <v>0.04</v>
      </c>
      <c r="AL53" s="27">
        <v>0.04</v>
      </c>
      <c r="AM53" s="27">
        <v>0.04</v>
      </c>
      <c r="AN53" s="27">
        <v>0.04</v>
      </c>
      <c r="AO53" s="27">
        <v>0.04</v>
      </c>
      <c r="AP53" s="27">
        <v>0.04</v>
      </c>
      <c r="AQ53" s="27">
        <v>0.04</v>
      </c>
      <c r="AR53" s="27">
        <v>0.04</v>
      </c>
      <c r="AS53" s="27">
        <v>0.04</v>
      </c>
      <c r="AT53" s="27">
        <v>0.04</v>
      </c>
      <c r="AU53" s="27">
        <v>0.04</v>
      </c>
      <c r="AV53" s="27">
        <v>4.4999999999999998E-2</v>
      </c>
      <c r="AW53" s="27">
        <v>4.4999999999999998E-2</v>
      </c>
      <c r="AX53" s="27">
        <v>4.4999999999999998E-2</v>
      </c>
      <c r="AY53" s="27">
        <v>4.4999999999999998E-2</v>
      </c>
      <c r="AZ53" s="27">
        <v>4.4999999999999998E-2</v>
      </c>
      <c r="BA53" s="27">
        <v>4.4999999999999998E-2</v>
      </c>
      <c r="BB53" s="27">
        <v>4.4999999999999998E-2</v>
      </c>
      <c r="BC53" s="27">
        <v>4.4999999999999998E-2</v>
      </c>
      <c r="BD53" s="27">
        <v>4.4999999999999998E-2</v>
      </c>
      <c r="BE53" s="27">
        <v>4.4999999999999998E-2</v>
      </c>
      <c r="BF53" s="27">
        <v>4.4999999999999998E-2</v>
      </c>
      <c r="BG53" s="27">
        <v>4.4999999999999998E-2</v>
      </c>
      <c r="BH53" s="27">
        <v>4.4999999999999998E-2</v>
      </c>
    </row>
    <row r="54" spans="1:60" x14ac:dyDescent="0.25">
      <c r="A54" s="58" t="s">
        <v>165</v>
      </c>
      <c r="B54" s="27">
        <v>1.0000000000000001E-5</v>
      </c>
      <c r="C54" s="27">
        <v>1.0000000000000001E-5</v>
      </c>
      <c r="D54" s="27">
        <v>1.0000000000000001E-5</v>
      </c>
      <c r="E54" s="27">
        <v>1.0000000000000001E-5</v>
      </c>
      <c r="F54" s="27">
        <v>1.0000000000000001E-5</v>
      </c>
      <c r="G54" s="27">
        <v>1.0000000000000001E-5</v>
      </c>
      <c r="H54" s="27">
        <v>1.0000000000000001E-5</v>
      </c>
      <c r="I54" s="27">
        <v>1.0000000000000001E-5</v>
      </c>
      <c r="J54" s="27">
        <v>1.0000000000000001E-5</v>
      </c>
      <c r="K54" s="27">
        <v>1.0000000000000001E-5</v>
      </c>
      <c r="L54" s="27">
        <v>1.0000000000000001E-5</v>
      </c>
      <c r="M54" s="27">
        <v>1.0000000000000001E-5</v>
      </c>
      <c r="N54" s="27">
        <v>1.0000000000000001E-5</v>
      </c>
      <c r="O54" s="27">
        <v>1.0000000000000001E-5</v>
      </c>
      <c r="P54" s="27">
        <v>1.0000000000000001E-5</v>
      </c>
      <c r="Q54" s="27">
        <v>1.0000000000000001E-5</v>
      </c>
      <c r="R54" s="27">
        <v>1.0000000000000001E-5</v>
      </c>
      <c r="S54" s="27">
        <v>1.0000000000000001E-5</v>
      </c>
      <c r="T54" s="27">
        <v>1.0000000000000001E-5</v>
      </c>
      <c r="U54" s="27">
        <v>1.0000000000000001E-5</v>
      </c>
      <c r="V54" s="27">
        <v>1.0000000000000001E-5</v>
      </c>
      <c r="W54" s="27">
        <v>1.0000000000000001E-5</v>
      </c>
      <c r="X54" s="27">
        <v>1.0000000000000001E-5</v>
      </c>
      <c r="Y54" s="27">
        <v>1.0000000000000001E-5</v>
      </c>
      <c r="Z54" s="27">
        <v>1.0000000000000001E-5</v>
      </c>
      <c r="AA54" s="27">
        <v>1.0000000000000001E-5</v>
      </c>
      <c r="AB54" s="27">
        <v>1.0000000000000001E-5</v>
      </c>
      <c r="AC54" s="27">
        <v>1.0000000000000001E-5</v>
      </c>
      <c r="AD54" s="27">
        <v>1.0000000000000001E-5</v>
      </c>
      <c r="AE54" s="27">
        <v>1.0000000000000001E-5</v>
      </c>
      <c r="AF54" s="27">
        <v>1.0000000000000001E-5</v>
      </c>
      <c r="AG54" s="27">
        <v>1.0000000000000001E-5</v>
      </c>
      <c r="AH54" s="27">
        <v>1.0000000000000001E-5</v>
      </c>
      <c r="AI54" s="27">
        <v>1.0000000000000001E-5</v>
      </c>
      <c r="AJ54" s="27">
        <v>1.0000000000000001E-5</v>
      </c>
      <c r="AK54" s="27">
        <v>1.0000000000000001E-5</v>
      </c>
      <c r="AL54" s="27">
        <v>1.0000000000000001E-5</v>
      </c>
      <c r="AM54" s="27">
        <v>1.0000000000000001E-5</v>
      </c>
      <c r="AN54" s="27">
        <v>1.0000000000000001E-5</v>
      </c>
      <c r="AO54" s="27">
        <v>1.0000000000000001E-5</v>
      </c>
      <c r="AP54" s="27">
        <v>1.0000000000000001E-5</v>
      </c>
      <c r="AQ54" s="27">
        <v>1.0000000000000001E-5</v>
      </c>
      <c r="AR54" s="27">
        <v>1.0000000000000001E-5</v>
      </c>
      <c r="AS54" s="27">
        <v>1.0000000000000001E-5</v>
      </c>
      <c r="AT54" s="27">
        <v>1.0000000000000001E-5</v>
      </c>
      <c r="AU54" s="27">
        <v>1.0000000000000001E-5</v>
      </c>
      <c r="AV54" s="27">
        <v>1.0000000000000001E-5</v>
      </c>
      <c r="AW54" s="27">
        <v>1.0000000000000001E-5</v>
      </c>
      <c r="AX54" s="27">
        <v>1.0000000000000001E-5</v>
      </c>
      <c r="AY54" s="27">
        <v>1.0000000000000001E-5</v>
      </c>
      <c r="AZ54" s="27">
        <v>1.0000000000000001E-5</v>
      </c>
      <c r="BA54" s="27">
        <v>1.0000000000000001E-5</v>
      </c>
      <c r="BB54" s="27">
        <v>1.0000000000000001E-5</v>
      </c>
      <c r="BC54" s="27">
        <v>1.0000000000000001E-5</v>
      </c>
      <c r="BD54" s="27">
        <v>1.0000000000000001E-5</v>
      </c>
      <c r="BE54" s="27">
        <v>1.0000000000000001E-5</v>
      </c>
      <c r="BF54" s="27">
        <v>1.0000000000000001E-5</v>
      </c>
      <c r="BG54" s="27">
        <v>1.0000000000000001E-5</v>
      </c>
      <c r="BH54" s="27">
        <v>1.0000000000000001E-5</v>
      </c>
    </row>
    <row r="55" spans="1:60" x14ac:dyDescent="0.25">
      <c r="A55" s="58" t="s">
        <v>166</v>
      </c>
      <c r="B55" s="27">
        <v>0.25</v>
      </c>
      <c r="C55" s="27">
        <v>0.25</v>
      </c>
      <c r="D55" s="27">
        <v>0.25</v>
      </c>
      <c r="E55" s="27">
        <v>0.25</v>
      </c>
      <c r="F55" s="27">
        <v>0.25</v>
      </c>
      <c r="G55" s="27">
        <v>0.25</v>
      </c>
      <c r="H55" s="27">
        <v>0.25</v>
      </c>
      <c r="I55" s="27">
        <v>0.25</v>
      </c>
      <c r="J55" s="27">
        <v>0.25</v>
      </c>
      <c r="K55" s="27">
        <v>0.25</v>
      </c>
      <c r="L55" s="27">
        <v>0.25</v>
      </c>
      <c r="M55" s="27">
        <v>0.25</v>
      </c>
      <c r="N55" s="27">
        <v>0.25</v>
      </c>
      <c r="O55" s="27">
        <v>0.25</v>
      </c>
      <c r="P55" s="27">
        <v>0.25</v>
      </c>
      <c r="Q55" s="27">
        <v>0.25</v>
      </c>
      <c r="R55" s="27">
        <v>0.25</v>
      </c>
      <c r="S55" s="27">
        <v>0.25</v>
      </c>
      <c r="T55" s="27">
        <v>0.25</v>
      </c>
      <c r="U55" s="27">
        <v>0.25</v>
      </c>
      <c r="V55" s="27">
        <v>0.25</v>
      </c>
      <c r="W55" s="27">
        <v>0.25</v>
      </c>
      <c r="X55" s="27">
        <v>0.25</v>
      </c>
      <c r="Y55" s="27">
        <v>0.25</v>
      </c>
      <c r="Z55" s="27">
        <v>0.25</v>
      </c>
      <c r="AA55" s="27">
        <v>0.25</v>
      </c>
      <c r="AB55" s="27">
        <v>0.25</v>
      </c>
      <c r="AC55" s="27">
        <v>0.25</v>
      </c>
      <c r="AD55" s="27">
        <v>0.25</v>
      </c>
      <c r="AE55" s="27">
        <v>0.25</v>
      </c>
      <c r="AF55" s="27">
        <v>0.25</v>
      </c>
      <c r="AG55" s="27">
        <v>0.25</v>
      </c>
      <c r="AH55" s="27">
        <v>0.25</v>
      </c>
      <c r="AI55" s="27">
        <v>0.25</v>
      </c>
      <c r="AJ55" s="27">
        <v>0.25</v>
      </c>
      <c r="AK55" s="27">
        <v>0.25</v>
      </c>
      <c r="AL55" s="27">
        <v>0.25</v>
      </c>
      <c r="AM55" s="27">
        <v>0.25</v>
      </c>
      <c r="AN55" s="27">
        <v>0.25</v>
      </c>
      <c r="AO55" s="27">
        <v>0.25</v>
      </c>
      <c r="AP55" s="27">
        <v>0.25</v>
      </c>
      <c r="AQ55" s="27">
        <v>0.25</v>
      </c>
      <c r="AR55" s="27">
        <v>0.25</v>
      </c>
      <c r="AS55" s="27">
        <v>0.25</v>
      </c>
      <c r="AT55" s="27">
        <v>0.25</v>
      </c>
      <c r="AU55" s="27">
        <v>0.25</v>
      </c>
      <c r="AV55" s="27">
        <v>0.25</v>
      </c>
      <c r="AW55" s="27">
        <v>0.25</v>
      </c>
      <c r="AX55" s="27">
        <v>0.25</v>
      </c>
      <c r="AY55" s="27">
        <v>0.25</v>
      </c>
      <c r="AZ55" s="27">
        <v>0.25</v>
      </c>
      <c r="BA55" s="27">
        <v>0.25</v>
      </c>
      <c r="BB55" s="27">
        <v>0.25</v>
      </c>
      <c r="BC55" s="27">
        <v>0.25</v>
      </c>
      <c r="BD55" s="27">
        <v>0.25</v>
      </c>
      <c r="BE55" s="27">
        <v>0.25</v>
      </c>
      <c r="BF55" s="27">
        <v>0.25</v>
      </c>
      <c r="BG55" s="27">
        <v>0.25</v>
      </c>
      <c r="BH55" s="27">
        <v>0.25</v>
      </c>
    </row>
    <row r="56" spans="1:60" x14ac:dyDescent="0.25">
      <c r="A56" s="58" t="s">
        <v>171</v>
      </c>
      <c r="B56" s="27">
        <v>7.0000000000000007E-2</v>
      </c>
      <c r="C56" s="27">
        <v>7.0000000000000007E-2</v>
      </c>
      <c r="D56" s="27">
        <v>7.0000000000000007E-2</v>
      </c>
      <c r="E56" s="27">
        <v>7.0000000000000007E-2</v>
      </c>
      <c r="F56" s="27">
        <v>0.06</v>
      </c>
      <c r="G56" s="27">
        <f ca="1">($Z$56-$N$56)/12+F56</f>
        <v>6.0208361111111108E-2</v>
      </c>
      <c r="H56" s="27">
        <f t="shared" ref="H56:Q56" ca="1" si="1">($Z$56-$N$56)/12+G56</f>
        <v>6.0416722222222219E-2</v>
      </c>
      <c r="I56" s="27">
        <f t="shared" ca="1" si="1"/>
        <v>6.0625083333333329E-2</v>
      </c>
      <c r="J56" s="27">
        <f t="shared" ca="1" si="1"/>
        <v>6.083344444444444E-2</v>
      </c>
      <c r="K56" s="27">
        <f t="shared" ca="1" si="1"/>
        <v>6.1041805555555551E-2</v>
      </c>
      <c r="L56" s="27">
        <f t="shared" ca="1" si="1"/>
        <v>6.5000000000000002E-2</v>
      </c>
      <c r="M56" s="27">
        <f t="shared" ca="1" si="1"/>
        <v>6.5833333333333341E-2</v>
      </c>
      <c r="N56" s="27">
        <f t="shared" ca="1" si="1"/>
        <v>6.666666666666668E-2</v>
      </c>
      <c r="O56" s="27">
        <f t="shared" ca="1" si="1"/>
        <v>6.7500000000000018E-2</v>
      </c>
      <c r="P56" s="27">
        <f t="shared" ca="1" si="1"/>
        <v>6.8333333333333357E-2</v>
      </c>
      <c r="Q56" s="27">
        <f t="shared" ca="1" si="1"/>
        <v>6.9166666666666696E-2</v>
      </c>
      <c r="R56" s="27">
        <v>7.0000000000000007E-2</v>
      </c>
      <c r="S56" s="27">
        <f>($AD$56-$R$56)/12+R56</f>
        <v>7.0208333333333345E-2</v>
      </c>
      <c r="T56" s="27">
        <f t="shared" ref="T56:AC56" si="2">($AD$56-$R$56)/12+S56</f>
        <v>7.0416666666666683E-2</v>
      </c>
      <c r="U56" s="27">
        <f t="shared" si="2"/>
        <v>7.0625000000000021E-2</v>
      </c>
      <c r="V56" s="27">
        <f t="shared" si="2"/>
        <v>7.0833333333333359E-2</v>
      </c>
      <c r="W56" s="27">
        <f t="shared" si="2"/>
        <v>7.1041666666666697E-2</v>
      </c>
      <c r="X56" s="27">
        <f t="shared" si="2"/>
        <v>7.1250000000000036E-2</v>
      </c>
      <c r="Y56" s="27">
        <f t="shared" si="2"/>
        <v>7.1458333333333374E-2</v>
      </c>
      <c r="Z56" s="27">
        <f t="shared" si="2"/>
        <v>7.1666666666666712E-2</v>
      </c>
      <c r="AA56" s="27">
        <f t="shared" si="2"/>
        <v>7.187500000000005E-2</v>
      </c>
      <c r="AB56" s="27">
        <f t="shared" si="2"/>
        <v>7.2083333333333388E-2</v>
      </c>
      <c r="AC56" s="27">
        <f t="shared" si="2"/>
        <v>7.2291666666666726E-2</v>
      </c>
      <c r="AD56" s="27">
        <v>7.2499999999999995E-2</v>
      </c>
      <c r="AE56" s="27">
        <f>($AP$56-$AD$56)/12+AD56</f>
        <v>7.2708333333333333E-2</v>
      </c>
      <c r="AF56" s="27">
        <f t="shared" ref="AF56:AO56" si="3">($AP$56-$AD$56)/12+AE56</f>
        <v>7.2916666666666671E-2</v>
      </c>
      <c r="AG56" s="27">
        <f t="shared" si="3"/>
        <v>7.3125000000000009E-2</v>
      </c>
      <c r="AH56" s="27">
        <f t="shared" si="3"/>
        <v>7.3333333333333348E-2</v>
      </c>
      <c r="AI56" s="27">
        <f t="shared" si="3"/>
        <v>7.3541666666666686E-2</v>
      </c>
      <c r="AJ56" s="27">
        <f t="shared" si="3"/>
        <v>7.3750000000000024E-2</v>
      </c>
      <c r="AK56" s="27">
        <f t="shared" si="3"/>
        <v>7.3958333333333362E-2</v>
      </c>
      <c r="AL56" s="27">
        <f t="shared" si="3"/>
        <v>7.41666666666667E-2</v>
      </c>
      <c r="AM56" s="27">
        <f t="shared" si="3"/>
        <v>7.4375000000000038E-2</v>
      </c>
      <c r="AN56" s="27">
        <f t="shared" si="3"/>
        <v>7.4583333333333376E-2</v>
      </c>
      <c r="AO56" s="27">
        <f t="shared" si="3"/>
        <v>7.4791666666666715E-2</v>
      </c>
      <c r="AP56" s="27">
        <v>7.4999999999999997E-2</v>
      </c>
      <c r="AQ56" s="27">
        <v>7.4999999999999997E-2</v>
      </c>
      <c r="AR56" s="27">
        <v>7.4999999999999997E-2</v>
      </c>
      <c r="AS56" s="27">
        <v>7.4999999999999997E-2</v>
      </c>
      <c r="AT56" s="27">
        <v>7.4999999999999997E-2</v>
      </c>
      <c r="AU56" s="27">
        <v>7.4999999999999997E-2</v>
      </c>
      <c r="AV56" s="27">
        <v>7.4999999999999997E-2</v>
      </c>
      <c r="AW56" s="27">
        <v>7.4999999999999997E-2</v>
      </c>
      <c r="AX56" s="27">
        <v>7.4999999999999997E-2</v>
      </c>
      <c r="AY56" s="27">
        <v>7.4999999999999997E-2</v>
      </c>
      <c r="AZ56" s="27">
        <v>7.4999999999999997E-2</v>
      </c>
      <c r="BA56" s="27">
        <v>7.4999999999999997E-2</v>
      </c>
      <c r="BB56" s="27">
        <v>7.4999999999999997E-2</v>
      </c>
      <c r="BC56" s="27">
        <v>7.4999999999999997E-2</v>
      </c>
      <c r="BD56" s="27">
        <v>7.4999999999999997E-2</v>
      </c>
      <c r="BE56" s="27">
        <v>7.4999999999999997E-2</v>
      </c>
      <c r="BF56" s="27">
        <v>7.4999999999999997E-2</v>
      </c>
      <c r="BG56" s="27">
        <v>7.4999999999999997E-2</v>
      </c>
      <c r="BH56" s="27">
        <v>7.4999999999999997E-2</v>
      </c>
    </row>
    <row r="57" spans="1:60" x14ac:dyDescent="0.25">
      <c r="A57" s="58" t="s">
        <v>172</v>
      </c>
      <c r="B57" s="27">
        <v>5.0999999999999997E-2</v>
      </c>
      <c r="C57" s="27">
        <v>5.0999999999999997E-2</v>
      </c>
      <c r="D57" s="27">
        <v>5.0999999999999997E-2</v>
      </c>
      <c r="E57" s="27">
        <v>5.0999999999999997E-2</v>
      </c>
      <c r="F57" s="27">
        <v>0.08</v>
      </c>
      <c r="G57" s="27">
        <v>0.08</v>
      </c>
      <c r="H57" s="27">
        <v>0.08</v>
      </c>
      <c r="I57" s="27">
        <v>0.08</v>
      </c>
      <c r="J57" s="27">
        <v>0.08</v>
      </c>
      <c r="K57" s="27">
        <v>0.08</v>
      </c>
      <c r="L57" s="27">
        <v>0.08</v>
      </c>
      <c r="M57" s="27">
        <v>0.08</v>
      </c>
      <c r="N57" s="27">
        <v>0.08</v>
      </c>
      <c r="O57" s="27">
        <v>0.08</v>
      </c>
      <c r="P57" s="27">
        <v>0.08</v>
      </c>
      <c r="Q57" s="27">
        <v>0.08</v>
      </c>
      <c r="R57" s="27">
        <v>0.08</v>
      </c>
      <c r="S57" s="27">
        <v>0.08</v>
      </c>
      <c r="T57" s="27">
        <v>0.08</v>
      </c>
      <c r="U57" s="27">
        <v>0.08</v>
      </c>
      <c r="V57" s="27">
        <v>0.08</v>
      </c>
      <c r="W57" s="27">
        <v>0.08</v>
      </c>
      <c r="X57" s="27">
        <v>0.08</v>
      </c>
      <c r="Y57" s="27">
        <v>0.08</v>
      </c>
      <c r="Z57" s="27">
        <v>0.08</v>
      </c>
      <c r="AA57" s="27">
        <v>0.08</v>
      </c>
      <c r="AB57" s="27">
        <v>0.08</v>
      </c>
      <c r="AC57" s="27">
        <v>0.08</v>
      </c>
      <c r="AD57" s="27">
        <v>0.08</v>
      </c>
      <c r="AE57" s="27">
        <v>0.08</v>
      </c>
      <c r="AF57" s="27">
        <v>0.08</v>
      </c>
      <c r="AG57" s="27">
        <v>0.08</v>
      </c>
      <c r="AH57" s="27">
        <v>0.08</v>
      </c>
      <c r="AI57" s="27">
        <v>0.08</v>
      </c>
      <c r="AJ57" s="27">
        <v>0.08</v>
      </c>
      <c r="AK57" s="27">
        <v>0.08</v>
      </c>
      <c r="AL57" s="27">
        <v>0.08</v>
      </c>
      <c r="AM57" s="27">
        <v>0.08</v>
      </c>
      <c r="AN57" s="27">
        <v>0.08</v>
      </c>
      <c r="AO57" s="27">
        <v>0.08</v>
      </c>
      <c r="AP57" s="27">
        <v>0.08</v>
      </c>
      <c r="AQ57" s="27">
        <v>0.08</v>
      </c>
      <c r="AR57" s="27">
        <v>0.08</v>
      </c>
      <c r="AS57" s="27">
        <v>0.08</v>
      </c>
      <c r="AT57" s="27">
        <v>0.08</v>
      </c>
      <c r="AU57" s="27">
        <v>0.08</v>
      </c>
      <c r="AV57" s="27">
        <v>0.08</v>
      </c>
      <c r="AW57" s="27">
        <v>0.08</v>
      </c>
      <c r="AX57" s="27">
        <v>0.08</v>
      </c>
      <c r="AY57" s="27">
        <v>0.08</v>
      </c>
      <c r="AZ57" s="27">
        <v>0.08</v>
      </c>
      <c r="BA57" s="27">
        <v>0.08</v>
      </c>
      <c r="BB57" s="27">
        <v>0.08</v>
      </c>
      <c r="BC57" s="27">
        <v>0.08</v>
      </c>
      <c r="BD57" s="27">
        <v>0.08</v>
      </c>
      <c r="BE57" s="27">
        <v>0.08</v>
      </c>
      <c r="BF57" s="27">
        <v>0.08</v>
      </c>
      <c r="BG57" s="27">
        <v>0.08</v>
      </c>
      <c r="BH57" s="27">
        <v>0.08</v>
      </c>
    </row>
    <row r="58" spans="1:60" x14ac:dyDescent="0.25">
      <c r="A58" s="58" t="s">
        <v>167</v>
      </c>
      <c r="B58" s="27">
        <v>2.1999999999999999E-2</v>
      </c>
      <c r="C58" s="27">
        <v>2.1999999999999999E-2</v>
      </c>
      <c r="D58" s="27">
        <v>2.1999999999999999E-2</v>
      </c>
      <c r="E58" s="27">
        <v>2.1999999999999999E-2</v>
      </c>
      <c r="F58" s="27">
        <v>2.1999999999999999E-2</v>
      </c>
      <c r="G58" s="27">
        <f ca="1">($AK$58-$N$58)/23+F58</f>
        <v>2.2439831127914305E-2</v>
      </c>
      <c r="H58" s="27">
        <f t="shared" ref="H58:Q58" ca="1" si="4">($AK$58-$N$58)/23+G58</f>
        <v>2.287966225582861E-2</v>
      </c>
      <c r="I58" s="27">
        <f t="shared" ca="1" si="4"/>
        <v>2.3319493383742916E-2</v>
      </c>
      <c r="J58" s="27">
        <f t="shared" ca="1" si="4"/>
        <v>2.3759324511657222E-2</v>
      </c>
      <c r="K58" s="27">
        <f t="shared" ca="1" si="4"/>
        <v>2.4199155639571528E-2</v>
      </c>
      <c r="L58" s="27">
        <f t="shared" ca="1" si="4"/>
        <v>2.5391304347826077E-2</v>
      </c>
      <c r="M58" s="27">
        <f t="shared" ca="1" si="4"/>
        <v>2.5956521739130423E-2</v>
      </c>
      <c r="N58" s="27">
        <f t="shared" ca="1" si="4"/>
        <v>2.652173913043477E-2</v>
      </c>
      <c r="O58" s="27">
        <f ca="1">($AK$58-$N$58)/23+N58</f>
        <v>2.7086956521739116E-2</v>
      </c>
      <c r="P58" s="27">
        <f t="shared" ca="1" si="4"/>
        <v>2.7652173913043462E-2</v>
      </c>
      <c r="Q58" s="27">
        <f t="shared" ca="1" si="4"/>
        <v>2.8217391304347809E-2</v>
      </c>
      <c r="R58" s="27">
        <f ca="1">($AC$58-0.022)/23+Q58</f>
        <v>2.8782434782608692E-2</v>
      </c>
      <c r="S58" s="27">
        <f t="shared" ref="S58:AB58" ca="1" si="5">($AC$58-0.022)/23+R58</f>
        <v>2.9347652173913039E-2</v>
      </c>
      <c r="T58" s="27">
        <f t="shared" ca="1" si="5"/>
        <v>2.9912869565217385E-2</v>
      </c>
      <c r="U58" s="27">
        <f t="shared" ca="1" si="5"/>
        <v>3.0478086956521731E-2</v>
      </c>
      <c r="V58" s="27">
        <f t="shared" ca="1" si="5"/>
        <v>3.1043304347826078E-2</v>
      </c>
      <c r="W58" s="27">
        <f t="shared" ca="1" si="5"/>
        <v>3.1608521739130424E-2</v>
      </c>
      <c r="X58" s="27">
        <f t="shared" ca="1" si="5"/>
        <v>3.2173739130434774E-2</v>
      </c>
      <c r="Y58" s="27">
        <f t="shared" ca="1" si="5"/>
        <v>3.2738956521739124E-2</v>
      </c>
      <c r="Z58" s="27">
        <f t="shared" ca="1" si="5"/>
        <v>3.3304173913043474E-2</v>
      </c>
      <c r="AA58" s="27">
        <f t="shared" ca="1" si="5"/>
        <v>3.3869391304347823E-2</v>
      </c>
      <c r="AB58" s="27">
        <f t="shared" ca="1" si="5"/>
        <v>3.4434608695652173E-2</v>
      </c>
      <c r="AC58" s="27">
        <v>3.5000000000000003E-2</v>
      </c>
      <c r="AD58" s="27">
        <f>($AO$58-$AC$58)/12+AC58</f>
        <v>3.5416666666666673E-2</v>
      </c>
      <c r="AE58" s="27">
        <f t="shared" ref="AE58:AN58" si="6">($AO$58-$AC$58)/12+AD58</f>
        <v>3.5833333333333342E-2</v>
      </c>
      <c r="AF58" s="27">
        <f t="shared" si="6"/>
        <v>3.6250000000000011E-2</v>
      </c>
      <c r="AG58" s="27">
        <f t="shared" si="6"/>
        <v>3.6666666666666681E-2</v>
      </c>
      <c r="AH58" s="27">
        <f t="shared" si="6"/>
        <v>3.708333333333335E-2</v>
      </c>
      <c r="AI58" s="27">
        <f t="shared" si="6"/>
        <v>3.7500000000000019E-2</v>
      </c>
      <c r="AJ58" s="27">
        <f t="shared" si="6"/>
        <v>3.7916666666666689E-2</v>
      </c>
      <c r="AK58" s="27">
        <f t="shared" si="6"/>
        <v>3.8333333333333358E-2</v>
      </c>
      <c r="AL58" s="27">
        <f t="shared" si="6"/>
        <v>3.8750000000000027E-2</v>
      </c>
      <c r="AM58" s="27">
        <f t="shared" si="6"/>
        <v>3.9166666666666697E-2</v>
      </c>
      <c r="AN58" s="27">
        <f t="shared" si="6"/>
        <v>3.9583333333333366E-2</v>
      </c>
      <c r="AO58" s="27">
        <v>0.04</v>
      </c>
      <c r="AP58" s="27">
        <f>($BA$58-$AO$58)/12+AO58</f>
        <v>4.041666666666667E-2</v>
      </c>
      <c r="AQ58" s="27">
        <f t="shared" ref="AQ58:AZ58" si="7">($BA$58-$AO$58)/12+AP58</f>
        <v>4.083333333333334E-2</v>
      </c>
      <c r="AR58" s="27">
        <f t="shared" si="7"/>
        <v>4.1250000000000009E-2</v>
      </c>
      <c r="AS58" s="27">
        <f t="shared" si="7"/>
        <v>4.1666666666666678E-2</v>
      </c>
      <c r="AT58" s="27">
        <f t="shared" si="7"/>
        <v>4.2083333333333348E-2</v>
      </c>
      <c r="AU58" s="27">
        <f t="shared" si="7"/>
        <v>4.2500000000000017E-2</v>
      </c>
      <c r="AV58" s="27">
        <f t="shared" si="7"/>
        <v>4.2916666666666686E-2</v>
      </c>
      <c r="AW58" s="27">
        <f t="shared" si="7"/>
        <v>4.3333333333333356E-2</v>
      </c>
      <c r="AX58" s="27">
        <f t="shared" si="7"/>
        <v>4.3750000000000025E-2</v>
      </c>
      <c r="AY58" s="27">
        <f t="shared" si="7"/>
        <v>4.4166666666666694E-2</v>
      </c>
      <c r="AZ58" s="27">
        <f t="shared" si="7"/>
        <v>4.4583333333333364E-2</v>
      </c>
      <c r="BA58" s="27">
        <v>4.4999999999999998E-2</v>
      </c>
      <c r="BB58" s="27">
        <v>4.4999999999999998E-2</v>
      </c>
      <c r="BC58" s="27">
        <v>4.4999999999999998E-2</v>
      </c>
      <c r="BD58" s="27">
        <v>4.4999999999999998E-2</v>
      </c>
      <c r="BE58" s="27">
        <v>4.4999999999999998E-2</v>
      </c>
      <c r="BF58" s="27">
        <v>4.4999999999999998E-2</v>
      </c>
      <c r="BG58" s="27">
        <v>4.4999999999999998E-2</v>
      </c>
      <c r="BH58" s="27">
        <v>4.4999999999999998E-2</v>
      </c>
    </row>
    <row r="59" spans="1:60" x14ac:dyDescent="0.25">
      <c r="B59" s="128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</row>
    <row r="60" spans="1:60" x14ac:dyDescent="0.25">
      <c r="A60" s="58" t="s">
        <v>178</v>
      </c>
      <c r="B60" s="27">
        <v>0.5</v>
      </c>
      <c r="C60" s="27">
        <v>0.5</v>
      </c>
      <c r="D60" s="27">
        <v>0.5</v>
      </c>
      <c r="E60" s="27">
        <v>0.5</v>
      </c>
      <c r="F60" s="27">
        <v>0.5</v>
      </c>
      <c r="G60" s="27">
        <v>0.5</v>
      </c>
      <c r="H60" s="27">
        <v>0.5</v>
      </c>
      <c r="I60" s="27">
        <v>0.5</v>
      </c>
      <c r="J60" s="27">
        <v>0.5</v>
      </c>
      <c r="K60" s="27">
        <v>0.5</v>
      </c>
      <c r="L60" s="27">
        <v>0.5</v>
      </c>
      <c r="M60" s="27">
        <v>0.5</v>
      </c>
      <c r="N60" s="27">
        <v>0.5</v>
      </c>
      <c r="O60" s="27">
        <v>0.5</v>
      </c>
      <c r="P60" s="27">
        <v>0.5</v>
      </c>
      <c r="Q60" s="27">
        <v>0.5</v>
      </c>
      <c r="R60" s="27">
        <v>0.5</v>
      </c>
      <c r="S60" s="27">
        <v>0.5</v>
      </c>
      <c r="T60" s="27">
        <v>0.5</v>
      </c>
      <c r="U60" s="27">
        <v>0.5</v>
      </c>
      <c r="V60" s="27">
        <v>0.5</v>
      </c>
      <c r="W60" s="27">
        <v>0.5</v>
      </c>
      <c r="X60" s="27">
        <v>0.5</v>
      </c>
      <c r="Y60" s="27">
        <v>0.5</v>
      </c>
      <c r="Z60" s="27">
        <v>0.5</v>
      </c>
      <c r="AA60" s="27">
        <v>0.5</v>
      </c>
      <c r="AB60" s="27">
        <v>0.5</v>
      </c>
      <c r="AC60" s="27">
        <v>0.5</v>
      </c>
      <c r="AD60" s="27">
        <v>0.5</v>
      </c>
      <c r="AE60" s="27">
        <v>0.5</v>
      </c>
      <c r="AF60" s="27">
        <v>0.5</v>
      </c>
      <c r="AG60" s="27">
        <v>0.5</v>
      </c>
      <c r="AH60" s="27">
        <v>0.5</v>
      </c>
      <c r="AI60" s="27">
        <v>0.5</v>
      </c>
      <c r="AJ60" s="27">
        <v>0.5</v>
      </c>
      <c r="AK60" s="27">
        <v>0.5</v>
      </c>
      <c r="AL60" s="27">
        <v>0.5</v>
      </c>
      <c r="AM60" s="27">
        <v>0.5</v>
      </c>
      <c r="AN60" s="27">
        <v>0.5</v>
      </c>
      <c r="AO60" s="27">
        <v>0.5</v>
      </c>
      <c r="AP60" s="27">
        <v>0.5</v>
      </c>
      <c r="AQ60" s="27">
        <v>0.5</v>
      </c>
      <c r="AR60" s="27">
        <v>0.5</v>
      </c>
      <c r="AS60" s="27">
        <v>0.5</v>
      </c>
      <c r="AT60" s="27">
        <v>0.5</v>
      </c>
      <c r="AU60" s="27">
        <v>0.5</v>
      </c>
      <c r="AV60" s="27">
        <v>0.5</v>
      </c>
      <c r="AW60" s="27">
        <v>0.5</v>
      </c>
      <c r="AX60" s="27">
        <v>0.5</v>
      </c>
      <c r="AY60" s="27">
        <v>0.5</v>
      </c>
      <c r="AZ60" s="27">
        <v>0.5</v>
      </c>
      <c r="BA60" s="27">
        <v>0.5</v>
      </c>
      <c r="BB60" s="27">
        <v>0.5</v>
      </c>
      <c r="BC60" s="27">
        <v>0.5</v>
      </c>
      <c r="BD60" s="27">
        <v>0.5</v>
      </c>
      <c r="BE60" s="27">
        <v>0.5</v>
      </c>
      <c r="BF60" s="27">
        <v>0.5</v>
      </c>
      <c r="BG60" s="27">
        <v>0.5</v>
      </c>
      <c r="BH60" s="27">
        <v>0.5</v>
      </c>
    </row>
    <row r="61" spans="1:60" x14ac:dyDescent="0.25">
      <c r="A61" s="58" t="s">
        <v>179</v>
      </c>
      <c r="B61" s="27">
        <v>7.4999999999999997E-2</v>
      </c>
      <c r="C61" s="27">
        <v>7.4999999999999997E-2</v>
      </c>
      <c r="D61" s="27">
        <v>7.4999999999999997E-2</v>
      </c>
      <c r="E61" s="27">
        <v>7.4999999999999997E-2</v>
      </c>
      <c r="F61" s="27">
        <v>7.4999999999999997E-2</v>
      </c>
      <c r="G61" s="27">
        <v>7.4999999999999997E-2</v>
      </c>
      <c r="H61" s="27">
        <v>7.4999999999999997E-2</v>
      </c>
      <c r="I61" s="27">
        <v>7.4999999999999997E-2</v>
      </c>
      <c r="J61" s="27">
        <v>7.4999999999999997E-2</v>
      </c>
      <c r="K61" s="27">
        <v>7.4999999999999997E-2</v>
      </c>
      <c r="L61" s="27">
        <v>7.4999999999999997E-2</v>
      </c>
      <c r="M61" s="27">
        <v>7.4999999999999997E-2</v>
      </c>
      <c r="N61" s="27">
        <v>7.4999999999999997E-2</v>
      </c>
      <c r="O61" s="27">
        <v>7.4999999999999997E-2</v>
      </c>
      <c r="P61" s="27">
        <v>7.4999999999999997E-2</v>
      </c>
      <c r="Q61" s="27">
        <v>7.4999999999999997E-2</v>
      </c>
      <c r="R61" s="27">
        <v>7.4999999999999997E-2</v>
      </c>
      <c r="S61" s="27">
        <v>7.4999999999999997E-2</v>
      </c>
      <c r="T61" s="27">
        <v>7.4999999999999997E-2</v>
      </c>
      <c r="U61" s="27">
        <v>7.4999999999999997E-2</v>
      </c>
      <c r="V61" s="27">
        <v>7.4999999999999997E-2</v>
      </c>
      <c r="W61" s="27">
        <v>7.4999999999999997E-2</v>
      </c>
      <c r="X61" s="27">
        <v>7.4999999999999997E-2</v>
      </c>
      <c r="Y61" s="27">
        <v>7.4999999999999997E-2</v>
      </c>
      <c r="Z61" s="27">
        <v>7.4999999999999997E-2</v>
      </c>
      <c r="AA61" s="27">
        <v>7.4999999999999997E-2</v>
      </c>
      <c r="AB61" s="27">
        <v>7.4999999999999997E-2</v>
      </c>
      <c r="AC61" s="27">
        <v>7.4999999999999997E-2</v>
      </c>
      <c r="AD61" s="27">
        <v>7.4999999999999997E-2</v>
      </c>
      <c r="AE61" s="27">
        <v>7.4999999999999997E-2</v>
      </c>
      <c r="AF61" s="27">
        <v>7.4999999999999997E-2</v>
      </c>
      <c r="AG61" s="27">
        <v>7.4999999999999997E-2</v>
      </c>
      <c r="AH61" s="27">
        <v>7.4999999999999997E-2</v>
      </c>
      <c r="AI61" s="27">
        <v>7.4999999999999997E-2</v>
      </c>
      <c r="AJ61" s="27">
        <v>7.4999999999999997E-2</v>
      </c>
      <c r="AK61" s="27">
        <v>7.4999999999999997E-2</v>
      </c>
      <c r="AL61" s="27">
        <v>7.4999999999999997E-2</v>
      </c>
      <c r="AM61" s="27">
        <v>7.4999999999999997E-2</v>
      </c>
      <c r="AN61" s="27">
        <v>7.4999999999999997E-2</v>
      </c>
      <c r="AO61" s="27">
        <v>7.4999999999999997E-2</v>
      </c>
      <c r="AP61" s="27">
        <v>7.4999999999999997E-2</v>
      </c>
      <c r="AQ61" s="27">
        <v>7.4999999999999997E-2</v>
      </c>
      <c r="AR61" s="27">
        <v>7.4999999999999997E-2</v>
      </c>
      <c r="AS61" s="27">
        <v>7.4999999999999997E-2</v>
      </c>
      <c r="AT61" s="27">
        <v>7.4999999999999997E-2</v>
      </c>
      <c r="AU61" s="27">
        <v>7.4999999999999997E-2</v>
      </c>
      <c r="AV61" s="27">
        <v>7.4999999999999997E-2</v>
      </c>
      <c r="AW61" s="27">
        <v>7.4999999999999997E-2</v>
      </c>
      <c r="AX61" s="27">
        <v>7.4999999999999997E-2</v>
      </c>
      <c r="AY61" s="27">
        <v>7.4999999999999997E-2</v>
      </c>
      <c r="AZ61" s="27">
        <v>7.4999999999999997E-2</v>
      </c>
      <c r="BA61" s="27">
        <v>7.4999999999999997E-2</v>
      </c>
      <c r="BB61" s="27">
        <v>7.4999999999999997E-2</v>
      </c>
      <c r="BC61" s="27">
        <v>7.4999999999999997E-2</v>
      </c>
      <c r="BD61" s="27">
        <v>7.4999999999999997E-2</v>
      </c>
      <c r="BE61" s="27">
        <v>7.4999999999999997E-2</v>
      </c>
      <c r="BF61" s="27">
        <v>7.4999999999999997E-2</v>
      </c>
      <c r="BG61" s="27">
        <v>7.4999999999999997E-2</v>
      </c>
      <c r="BH61" s="27">
        <v>7.4999999999999997E-2</v>
      </c>
    </row>
    <row r="62" spans="1:60" x14ac:dyDescent="0.25">
      <c r="A62" s="58" t="s">
        <v>180</v>
      </c>
      <c r="B62" s="27">
        <v>1.6000000000000001E-3</v>
      </c>
      <c r="C62" s="27">
        <v>1.6000000000000001E-3</v>
      </c>
      <c r="D62" s="27">
        <v>1.6000000000000001E-3</v>
      </c>
      <c r="E62" s="27">
        <v>1.6000000000000001E-3</v>
      </c>
      <c r="F62" s="27">
        <v>1.6000000000000001E-3</v>
      </c>
      <c r="G62" s="27">
        <v>1.6000000000000001E-3</v>
      </c>
      <c r="H62" s="27">
        <v>1.6000000000000001E-3</v>
      </c>
      <c r="I62" s="27">
        <v>1.6000000000000001E-3</v>
      </c>
      <c r="J62" s="27">
        <v>1.6000000000000001E-3</v>
      </c>
      <c r="K62" s="27">
        <v>1.6000000000000001E-3</v>
      </c>
      <c r="L62" s="27">
        <v>1.6000000000000001E-3</v>
      </c>
      <c r="M62" s="27">
        <v>1.6000000000000001E-3</v>
      </c>
      <c r="N62" s="27">
        <v>1.6000000000000001E-3</v>
      </c>
      <c r="O62" s="27">
        <v>1.6000000000000001E-3</v>
      </c>
      <c r="P62" s="27">
        <v>1.6000000000000001E-3</v>
      </c>
      <c r="Q62" s="27">
        <v>1.6000000000000001E-3</v>
      </c>
      <c r="R62" s="27">
        <v>1.6000000000000001E-3</v>
      </c>
      <c r="S62" s="27">
        <v>1.6000000000000001E-3</v>
      </c>
      <c r="T62" s="27">
        <v>1.6000000000000001E-3</v>
      </c>
      <c r="U62" s="27">
        <v>1.6000000000000001E-3</v>
      </c>
      <c r="V62" s="27">
        <v>1.6000000000000001E-3</v>
      </c>
      <c r="W62" s="27">
        <v>1.6000000000000001E-3</v>
      </c>
      <c r="X62" s="27">
        <v>1.6000000000000001E-3</v>
      </c>
      <c r="Y62" s="27">
        <v>1.6000000000000001E-3</v>
      </c>
      <c r="Z62" s="27">
        <v>1.6000000000000001E-3</v>
      </c>
      <c r="AA62" s="27">
        <v>1.6000000000000001E-3</v>
      </c>
      <c r="AB62" s="27">
        <v>1.6000000000000001E-3</v>
      </c>
      <c r="AC62" s="27">
        <v>1.6000000000000001E-3</v>
      </c>
      <c r="AD62" s="27">
        <v>1.6000000000000001E-3</v>
      </c>
      <c r="AE62" s="27">
        <v>1.6000000000000001E-3</v>
      </c>
      <c r="AF62" s="27">
        <v>1.6000000000000001E-3</v>
      </c>
      <c r="AG62" s="27">
        <v>1.6000000000000001E-3</v>
      </c>
      <c r="AH62" s="27">
        <v>1.6000000000000001E-3</v>
      </c>
      <c r="AI62" s="27">
        <v>1.6000000000000001E-3</v>
      </c>
      <c r="AJ62" s="27">
        <v>1.6000000000000001E-3</v>
      </c>
      <c r="AK62" s="27">
        <v>1.6000000000000001E-3</v>
      </c>
      <c r="AL62" s="27">
        <v>1.6000000000000001E-3</v>
      </c>
      <c r="AM62" s="27">
        <v>1.6000000000000001E-3</v>
      </c>
      <c r="AN62" s="27">
        <v>1.6000000000000001E-3</v>
      </c>
      <c r="AO62" s="27">
        <v>1.6000000000000001E-3</v>
      </c>
      <c r="AP62" s="27">
        <v>1.6000000000000001E-3</v>
      </c>
      <c r="AQ62" s="27">
        <v>1.6000000000000001E-3</v>
      </c>
      <c r="AR62" s="27">
        <v>1.6000000000000001E-3</v>
      </c>
      <c r="AS62" s="27">
        <v>1.6000000000000001E-3</v>
      </c>
      <c r="AT62" s="27">
        <v>1.6000000000000001E-3</v>
      </c>
      <c r="AU62" s="27">
        <v>1.6000000000000001E-3</v>
      </c>
      <c r="AV62" s="27">
        <v>1.6000000000000001E-3</v>
      </c>
      <c r="AW62" s="27">
        <v>1.6000000000000001E-3</v>
      </c>
      <c r="AX62" s="27">
        <v>1.6000000000000001E-3</v>
      </c>
      <c r="AY62" s="27">
        <v>1.6000000000000001E-3</v>
      </c>
      <c r="AZ62" s="27">
        <v>1.6000000000000001E-3</v>
      </c>
      <c r="BA62" s="27">
        <v>1.6000000000000001E-3</v>
      </c>
      <c r="BB62" s="27">
        <v>1.6000000000000001E-3</v>
      </c>
      <c r="BC62" s="27">
        <v>1.6000000000000001E-3</v>
      </c>
      <c r="BD62" s="27">
        <v>1.6000000000000001E-3</v>
      </c>
      <c r="BE62" s="27">
        <v>1.6000000000000001E-3</v>
      </c>
      <c r="BF62" s="27">
        <v>1.6000000000000001E-3</v>
      </c>
      <c r="BG62" s="27">
        <v>1.6000000000000001E-3</v>
      </c>
      <c r="BH62" s="27">
        <v>1.6000000000000001E-3</v>
      </c>
    </row>
    <row r="63" spans="1:60" x14ac:dyDescent="0.25">
      <c r="A63" s="58" t="s">
        <v>181</v>
      </c>
      <c r="B63" s="27">
        <v>4.4999999999999997E-3</v>
      </c>
      <c r="C63" s="27">
        <v>4.4999999999999997E-3</v>
      </c>
      <c r="D63" s="27">
        <v>4.4999999999999997E-3</v>
      </c>
      <c r="E63" s="27">
        <v>4.4999999999999997E-3</v>
      </c>
      <c r="F63" s="27">
        <v>4.4999999999999997E-3</v>
      </c>
      <c r="G63" s="27">
        <v>4.4999999999999997E-3</v>
      </c>
      <c r="H63" s="27">
        <v>4.4999999999999997E-3</v>
      </c>
      <c r="I63" s="27">
        <v>4.4999999999999997E-3</v>
      </c>
      <c r="J63" s="27">
        <v>4.4999999999999997E-3</v>
      </c>
      <c r="K63" s="27">
        <v>4.4999999999999997E-3</v>
      </c>
      <c r="L63" s="27">
        <v>4.4999999999999997E-3</v>
      </c>
      <c r="M63" s="27">
        <v>4.4999999999999997E-3</v>
      </c>
      <c r="N63" s="27">
        <v>4.4999999999999997E-3</v>
      </c>
      <c r="O63" s="27">
        <v>4.4999999999999997E-3</v>
      </c>
      <c r="P63" s="27">
        <v>4.4999999999999997E-3</v>
      </c>
      <c r="Q63" s="27">
        <v>4.4999999999999997E-3</v>
      </c>
      <c r="R63" s="27">
        <v>4.4999999999999997E-3</v>
      </c>
      <c r="S63" s="27">
        <v>4.4999999999999997E-3</v>
      </c>
      <c r="T63" s="27">
        <v>4.4999999999999997E-3</v>
      </c>
      <c r="U63" s="27">
        <v>4.4999999999999997E-3</v>
      </c>
      <c r="V63" s="27">
        <v>4.4999999999999997E-3</v>
      </c>
      <c r="W63" s="27">
        <v>4.4999999999999997E-3</v>
      </c>
      <c r="X63" s="27">
        <v>4.4999999999999997E-3</v>
      </c>
      <c r="Y63" s="27">
        <v>4.4999999999999997E-3</v>
      </c>
      <c r="Z63" s="27">
        <v>4.4999999999999997E-3</v>
      </c>
      <c r="AA63" s="27">
        <v>4.4999999999999997E-3</v>
      </c>
      <c r="AB63" s="27">
        <v>4.4999999999999997E-3</v>
      </c>
      <c r="AC63" s="27">
        <v>4.4999999999999997E-3</v>
      </c>
      <c r="AD63" s="27">
        <v>4.4999999999999997E-3</v>
      </c>
      <c r="AE63" s="27">
        <v>4.4999999999999997E-3</v>
      </c>
      <c r="AF63" s="27">
        <v>4.4999999999999997E-3</v>
      </c>
      <c r="AG63" s="27">
        <v>4.4999999999999997E-3</v>
      </c>
      <c r="AH63" s="27">
        <v>4.4999999999999997E-3</v>
      </c>
      <c r="AI63" s="27">
        <v>4.4999999999999997E-3</v>
      </c>
      <c r="AJ63" s="27">
        <v>4.4999999999999997E-3</v>
      </c>
      <c r="AK63" s="27">
        <v>4.4999999999999997E-3</v>
      </c>
      <c r="AL63" s="27">
        <v>4.4999999999999997E-3</v>
      </c>
      <c r="AM63" s="27">
        <v>4.4999999999999997E-3</v>
      </c>
      <c r="AN63" s="27">
        <v>4.4999999999999997E-3</v>
      </c>
      <c r="AO63" s="27">
        <v>4.4999999999999997E-3</v>
      </c>
      <c r="AP63" s="27">
        <v>4.4999999999999997E-3</v>
      </c>
      <c r="AQ63" s="27">
        <v>4.4999999999999997E-3</v>
      </c>
      <c r="AR63" s="27">
        <v>4.4999999999999997E-3</v>
      </c>
      <c r="AS63" s="27">
        <v>4.4999999999999997E-3</v>
      </c>
      <c r="AT63" s="27">
        <v>4.4999999999999997E-3</v>
      </c>
      <c r="AU63" s="27">
        <v>4.4999999999999997E-3</v>
      </c>
      <c r="AV63" s="27">
        <v>4.4999999999999997E-3</v>
      </c>
      <c r="AW63" s="27">
        <v>4.4999999999999997E-3</v>
      </c>
      <c r="AX63" s="27">
        <v>4.4999999999999997E-3</v>
      </c>
      <c r="AY63" s="27">
        <v>4.4999999999999997E-3</v>
      </c>
      <c r="AZ63" s="27">
        <v>4.4999999999999997E-3</v>
      </c>
      <c r="BA63" s="27">
        <v>4.4999999999999997E-3</v>
      </c>
      <c r="BB63" s="27">
        <v>4.4999999999999997E-3</v>
      </c>
      <c r="BC63" s="27">
        <v>4.4999999999999997E-3</v>
      </c>
      <c r="BD63" s="27">
        <v>4.4999999999999997E-3</v>
      </c>
      <c r="BE63" s="27">
        <v>4.4999999999999997E-3</v>
      </c>
      <c r="BF63" s="27">
        <v>4.4999999999999997E-3</v>
      </c>
      <c r="BG63" s="27">
        <v>4.4999999999999997E-3</v>
      </c>
      <c r="BH63" s="27">
        <v>4.4999999999999997E-3</v>
      </c>
    </row>
    <row r="64" spans="1:60" x14ac:dyDescent="0.25">
      <c r="A64" s="126"/>
      <c r="B64" s="127"/>
    </row>
    <row r="65" spans="1:5" s="57" customFormat="1" x14ac:dyDescent="0.25">
      <c r="A65" s="56" t="s">
        <v>104</v>
      </c>
    </row>
    <row r="66" spans="1:5" x14ac:dyDescent="0.25">
      <c r="A66" s="212" t="s">
        <v>287</v>
      </c>
      <c r="B66" s="213">
        <v>4.5999999999999999E-2</v>
      </c>
      <c r="C66" s="214"/>
      <c r="D66" s="212" t="s">
        <v>287</v>
      </c>
      <c r="E66" s="213">
        <v>2E-3</v>
      </c>
    </row>
    <row r="67" spans="1:5" x14ac:dyDescent="0.25">
      <c r="A67" s="212" t="s">
        <v>288</v>
      </c>
      <c r="B67" s="213">
        <v>2.2000000000000001E-3</v>
      </c>
      <c r="C67" s="214"/>
      <c r="D67" s="212" t="s">
        <v>288</v>
      </c>
      <c r="E67" s="213">
        <v>3.0000000000000001E-5</v>
      </c>
    </row>
    <row r="68" spans="1:5" x14ac:dyDescent="0.25">
      <c r="A68" s="212" t="s">
        <v>352</v>
      </c>
      <c r="B68" s="213">
        <v>1E-4</v>
      </c>
      <c r="C68" s="214"/>
      <c r="D68" s="214"/>
      <c r="E68" s="214"/>
    </row>
    <row r="69" spans="1:5" x14ac:dyDescent="0.25">
      <c r="A69" s="212" t="s">
        <v>102</v>
      </c>
      <c r="B69" s="279">
        <v>5000</v>
      </c>
      <c r="C69" s="214"/>
      <c r="D69" s="214"/>
      <c r="E69" s="214"/>
    </row>
    <row r="70" spans="1:5" x14ac:dyDescent="0.25">
      <c r="A70" s="215" t="s">
        <v>353</v>
      </c>
      <c r="B70" s="213">
        <v>2.2000000000000001E-3</v>
      </c>
      <c r="C70" s="214"/>
      <c r="D70" s="214"/>
      <c r="E70" s="214"/>
    </row>
    <row r="71" spans="1:5" s="57" customFormat="1" x14ac:dyDescent="0.25">
      <c r="A71" s="56" t="s">
        <v>108</v>
      </c>
    </row>
    <row r="72" spans="1:5" x14ac:dyDescent="0.25">
      <c r="A72" s="55" t="s">
        <v>109</v>
      </c>
      <c r="B72" s="83">
        <f>(116.77+160.65)/(560806+1992908 )</f>
        <v>1.0863393473192378E-4</v>
      </c>
      <c r="D72" s="55" t="s">
        <v>160</v>
      </c>
      <c r="E72" s="6">
        <v>0.92</v>
      </c>
    </row>
    <row r="73" spans="1:5" x14ac:dyDescent="0.25">
      <c r="A73" s="55" t="s">
        <v>110</v>
      </c>
      <c r="B73" s="83">
        <f>(60.7+101.57)/645795.010582283</f>
        <v>2.5127168426663555E-4</v>
      </c>
    </row>
    <row r="75" spans="1:5" s="57" customFormat="1" x14ac:dyDescent="0.25">
      <c r="A75" s="56" t="s">
        <v>87</v>
      </c>
    </row>
    <row r="76" spans="1:5" x14ac:dyDescent="0.25">
      <c r="A76" s="55" t="s">
        <v>12</v>
      </c>
      <c r="B76" s="84">
        <v>3.4999999999999997E-5</v>
      </c>
    </row>
    <row r="77" spans="1:5" x14ac:dyDescent="0.25">
      <c r="A77" s="55" t="s">
        <v>98</v>
      </c>
      <c r="B77" s="84">
        <v>1.9999999999999999E-6</v>
      </c>
    </row>
    <row r="79" spans="1:5" s="57" customFormat="1" x14ac:dyDescent="0.25">
      <c r="A79" s="56" t="s">
        <v>111</v>
      </c>
    </row>
    <row r="80" spans="1:5" x14ac:dyDescent="0.25">
      <c r="A80" s="55" t="s">
        <v>112</v>
      </c>
      <c r="B80" s="84">
        <v>1.4E-2</v>
      </c>
      <c r="D80" s="55" t="s">
        <v>113</v>
      </c>
      <c r="E80" s="63">
        <v>5500</v>
      </c>
    </row>
    <row r="82" spans="1:2" s="57" customFormat="1" x14ac:dyDescent="0.25">
      <c r="A82" s="56" t="s">
        <v>131</v>
      </c>
    </row>
    <row r="83" spans="1:2" x14ac:dyDescent="0.25">
      <c r="A83" s="18">
        <v>0.05</v>
      </c>
    </row>
    <row r="87" spans="1:2" s="57" customFormat="1" x14ac:dyDescent="0.25">
      <c r="A87" s="56" t="s">
        <v>111</v>
      </c>
    </row>
    <row r="88" spans="1:2" x14ac:dyDescent="0.25">
      <c r="A88" s="55" t="s">
        <v>159</v>
      </c>
      <c r="B88" s="54">
        <v>1</v>
      </c>
    </row>
  </sheetData>
  <mergeCells count="15">
    <mergeCell ref="P9:Q9"/>
    <mergeCell ref="A27:B27"/>
    <mergeCell ref="C27:D27"/>
    <mergeCell ref="E27:F27"/>
    <mergeCell ref="A2:A5"/>
    <mergeCell ref="B2:C2"/>
    <mergeCell ref="B3:C5"/>
    <mergeCell ref="C16:D16"/>
    <mergeCell ref="E16:F16"/>
    <mergeCell ref="F2:G2"/>
    <mergeCell ref="A21:B21"/>
    <mergeCell ref="C21:D21"/>
    <mergeCell ref="E21:F21"/>
    <mergeCell ref="A16:B16"/>
    <mergeCell ref="A23:A24"/>
  </mergeCells>
  <pageMargins left="0.7" right="0.7" top="0.75" bottom="0.75" header="0.3" footer="0.3"/>
  <pageSetup orientation="portrait" r:id="rId1"/>
  <customProperties>
    <customPr name="SSC_SHEET_GUID" r:id="rId2"/>
  </customProperties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BJ21"/>
  <sheetViews>
    <sheetView showGridLines="0" zoomScale="85" zoomScaleNormal="85" workbookViewId="0">
      <pane xSplit="3" topLeftCell="D1" activePane="topRight" state="frozen"/>
      <selection activeCell="A31" sqref="A31"/>
      <selection pane="topRight" activeCell="D5" sqref="D5"/>
    </sheetView>
  </sheetViews>
  <sheetFormatPr defaultColWidth="8.85546875" defaultRowHeight="15" x14ac:dyDescent="0.25"/>
  <cols>
    <col min="1" max="1" width="19.85546875" bestFit="1" customWidth="1"/>
    <col min="2" max="2" width="16" customWidth="1"/>
    <col min="3" max="3" width="9" customWidth="1"/>
    <col min="4" max="4" width="10.85546875" bestFit="1" customWidth="1"/>
    <col min="5" max="14" width="10.85546875" customWidth="1"/>
    <col min="15" max="17" width="14" bestFit="1" customWidth="1"/>
    <col min="18" max="32" width="13.7109375" bestFit="1" customWidth="1"/>
    <col min="33" max="33" width="15.7109375" bestFit="1" customWidth="1"/>
    <col min="34" max="57" width="13.7109375" bestFit="1" customWidth="1"/>
    <col min="58" max="62" width="11.7109375" bestFit="1" customWidth="1"/>
  </cols>
  <sheetData>
    <row r="1" spans="1:62" x14ac:dyDescent="0.25">
      <c r="J1" t="s">
        <v>459</v>
      </c>
    </row>
    <row r="2" spans="1:62" ht="15.75" thickBot="1" x14ac:dyDescent="0.3"/>
    <row r="3" spans="1:62" ht="16.5" thickTop="1" thickBot="1" x14ac:dyDescent="0.3">
      <c r="A3" s="33"/>
      <c r="D3" s="402" t="s">
        <v>168</v>
      </c>
      <c r="E3" s="403"/>
      <c r="F3" s="403"/>
      <c r="G3" s="403"/>
      <c r="H3" s="403"/>
      <c r="I3" s="403"/>
      <c r="J3" s="403"/>
      <c r="K3" s="403"/>
      <c r="L3" s="403"/>
      <c r="M3" s="403"/>
      <c r="N3" s="403"/>
      <c r="O3" s="403"/>
      <c r="P3" s="403"/>
      <c r="Q3" s="403"/>
      <c r="R3" s="403"/>
      <c r="S3" s="404"/>
    </row>
    <row r="4" spans="1:62" ht="15.75" thickTop="1" x14ac:dyDescent="0.25">
      <c r="A4" s="399" t="s">
        <v>33</v>
      </c>
      <c r="B4" s="400"/>
      <c r="C4" s="401"/>
      <c r="D4" s="1">
        <v>42979</v>
      </c>
      <c r="E4" s="1">
        <v>43009</v>
      </c>
      <c r="F4" s="1">
        <v>43040</v>
      </c>
      <c r="G4" s="1">
        <v>43070</v>
      </c>
      <c r="H4" s="1">
        <v>43101</v>
      </c>
      <c r="I4" s="1">
        <v>43132</v>
      </c>
      <c r="J4" s="1">
        <v>43160</v>
      </c>
      <c r="K4" s="1">
        <v>43191</v>
      </c>
      <c r="L4" s="1">
        <v>43221</v>
      </c>
      <c r="M4" s="1">
        <v>43252</v>
      </c>
      <c r="N4" s="1">
        <v>43282</v>
      </c>
      <c r="O4" s="1">
        <v>43313</v>
      </c>
      <c r="P4" s="1">
        <v>43344</v>
      </c>
      <c r="Q4" s="1">
        <v>43374</v>
      </c>
      <c r="R4" s="1">
        <v>43405</v>
      </c>
      <c r="S4" s="1">
        <v>43435</v>
      </c>
      <c r="T4" s="1">
        <v>43466</v>
      </c>
      <c r="U4" s="1">
        <v>43497</v>
      </c>
      <c r="V4" s="1">
        <v>43525</v>
      </c>
      <c r="W4" s="1">
        <v>43556</v>
      </c>
      <c r="X4" s="1">
        <v>43586</v>
      </c>
      <c r="Y4" s="1">
        <v>43617</v>
      </c>
      <c r="Z4" s="1">
        <v>43647</v>
      </c>
      <c r="AA4" s="1">
        <v>43678</v>
      </c>
      <c r="AB4" s="1">
        <v>43709</v>
      </c>
      <c r="AC4" s="1">
        <v>43739</v>
      </c>
      <c r="AD4" s="1">
        <v>43770</v>
      </c>
      <c r="AE4" s="1">
        <v>43800</v>
      </c>
      <c r="AF4" s="1">
        <v>43831</v>
      </c>
      <c r="AG4" s="1">
        <v>43862</v>
      </c>
      <c r="AH4" s="1">
        <v>43891</v>
      </c>
      <c r="AI4" s="1">
        <v>43922</v>
      </c>
      <c r="AJ4" s="1">
        <v>43952</v>
      </c>
      <c r="AK4" s="1">
        <v>43983</v>
      </c>
      <c r="AL4" s="1">
        <v>44013</v>
      </c>
      <c r="AM4" s="1">
        <v>44044</v>
      </c>
      <c r="AN4" s="1">
        <v>44075</v>
      </c>
      <c r="AO4" s="1">
        <v>44105</v>
      </c>
      <c r="AP4" s="1">
        <v>44136</v>
      </c>
      <c r="AQ4" s="1">
        <v>44166</v>
      </c>
      <c r="AR4" s="1">
        <v>44197</v>
      </c>
      <c r="AS4" s="1">
        <v>44228</v>
      </c>
      <c r="AT4" s="1">
        <v>44256</v>
      </c>
      <c r="AU4" s="1">
        <v>44287</v>
      </c>
      <c r="AV4" s="1">
        <v>44317</v>
      </c>
      <c r="AW4" s="1">
        <v>44348</v>
      </c>
      <c r="AX4" s="1">
        <v>44378</v>
      </c>
      <c r="AY4" s="1">
        <v>44409</v>
      </c>
      <c r="AZ4" s="1">
        <v>44440</v>
      </c>
      <c r="BA4" s="1">
        <v>44470</v>
      </c>
      <c r="BB4" s="1">
        <v>44501</v>
      </c>
      <c r="BC4" s="1">
        <v>44531</v>
      </c>
      <c r="BD4" s="1">
        <v>44562</v>
      </c>
      <c r="BE4" s="1">
        <v>44593</v>
      </c>
      <c r="BF4" s="1">
        <v>44621</v>
      </c>
      <c r="BG4" s="1">
        <v>44652</v>
      </c>
      <c r="BH4" s="1">
        <v>44682</v>
      </c>
      <c r="BI4" s="1">
        <v>44713</v>
      </c>
      <c r="BJ4" s="1">
        <v>44743</v>
      </c>
    </row>
    <row r="5" spans="1:62" x14ac:dyDescent="0.25">
      <c r="A5" s="187" t="s">
        <v>337</v>
      </c>
      <c r="B5" s="188"/>
      <c r="C5" s="189"/>
      <c r="D5" s="11">
        <f>(VLOOKUP($A5,MASTER!$1:$1048576,MATCH(Subs!D$4,MASTER!$1:$1,0),FALSE))*1000000</f>
        <v>9903479</v>
      </c>
      <c r="E5" s="11">
        <f>(VLOOKUP($A5,MASTER!$1:$1048576,MATCH(Subs!E$4,MASTER!$1:$1,0),FALSE))*1000000</f>
        <v>10175818</v>
      </c>
      <c r="F5" s="11">
        <f>(VLOOKUP($A5,MASTER!$1:$1048576,MATCH(Subs!F$4,MASTER!$1:$1,0),FALSE))*1000000</f>
        <v>10429274</v>
      </c>
      <c r="G5" s="11">
        <f>(VLOOKUP($A5,MASTER!$1:$1048576,MATCH(Subs!G$4,MASTER!$1:$1,0),FALSE))*1000000</f>
        <v>10601139</v>
      </c>
      <c r="H5" s="11">
        <f>(VLOOKUP($A5,MASTER!$1:$1048576,MATCH(Subs!H$4,MASTER!$1:$1,0),FALSE))*1000000</f>
        <v>10865003</v>
      </c>
      <c r="I5" s="11">
        <f>(VLOOKUP($A5,MASTER!$1:$1048576,MATCH(Subs!I$4,MASTER!$1:$1,0),FALSE))*1000000</f>
        <v>11122712</v>
      </c>
      <c r="J5" s="11">
        <f>(VLOOKUP($A5,MASTER!$1:$1048576,MATCH(Subs!J$4,MASTER!$1:$1,0),FALSE))*1000000</f>
        <v>11408974</v>
      </c>
      <c r="K5" s="11">
        <f>(VLOOKUP($A5,MASTER!$1:$1048576,MATCH(Subs!K$4,MASTER!$1:$1,0),FALSE))*1000000</f>
        <v>11672102</v>
      </c>
      <c r="L5" s="11">
        <f>(VLOOKUP($A5,MASTER!$1:$1048576,MATCH(Subs!L$4,MASTER!$1:$1,0),FALSE))*1000000</f>
        <v>11900397</v>
      </c>
      <c r="M5" s="11">
        <f>(VLOOKUP($A5,MASTER!$1:$1048576,MATCH(Subs!M$4,MASTER!$1:$1,0),FALSE))*1000000</f>
        <v>12132364</v>
      </c>
      <c r="N5" s="11">
        <f>(VLOOKUP($A5,MASTER!$1:$1048576,MATCH(Subs!N$4,MASTER!$1:$1,0),FALSE))*1000000</f>
        <v>12383484</v>
      </c>
      <c r="O5" s="11">
        <f>(VLOOKUP($A5,MASTER!$1:$1048576,MATCH(Subs!O$4,MASTER!$1:$1,0),FALSE))*1000000</f>
        <v>12645695</v>
      </c>
      <c r="P5" s="11">
        <f>(VLOOKUP($A5,MASTER!$1:$1048576,MATCH(Subs!P$4,MASTER!$1:$1,0),FALSE))*1000000</f>
        <v>12965180</v>
      </c>
      <c r="Q5" s="11">
        <f>(VLOOKUP($A5,MASTER!$1:$1048576,MATCH(Subs!Q$4,MASTER!$1:$1,0),FALSE))*1000000</f>
        <v>13219022</v>
      </c>
      <c r="R5" s="11">
        <f>(VLOOKUP($A5,MASTER!$1:$1048576,MATCH(Subs!R$4,MASTER!$1:$1,0),FALSE))*1000000</f>
        <v>13438676</v>
      </c>
      <c r="S5" s="11">
        <f>(VLOOKUP($A5,MASTER!$1:$1048576,MATCH(Subs!S$4,MASTER!$1:$1,0),FALSE))*1000000</f>
        <v>13611972.161598522</v>
      </c>
      <c r="T5" s="11">
        <f>(VLOOKUP($A5,MASTER!$1:$1048576,MATCH(Subs!T$4,MASTER!$1:$1,0),FALSE))*1000000</f>
        <v>13858403.144246347</v>
      </c>
      <c r="U5" s="11">
        <f>(VLOOKUP($A5,MASTER!$1:$1048576,MATCH(Subs!U$4,MASTER!$1:$1,0),FALSE))*1000000</f>
        <v>14105193.887516234</v>
      </c>
      <c r="V5" s="11">
        <f>(VLOOKUP($A5,MASTER!$1:$1048576,MATCH(Subs!V$4,MASTER!$1:$1,0),FALSE))*1000000</f>
        <v>14352350.430688199</v>
      </c>
      <c r="W5" s="11">
        <f>(VLOOKUP($A5,MASTER!$1:$1048576,MATCH(Subs!W$4,MASTER!$1:$1,0),FALSE))*1000000</f>
        <v>14599878.914423285</v>
      </c>
      <c r="X5" s="11">
        <f>(VLOOKUP($A5,MASTER!$1:$1048576,MATCH(Subs!X$4,MASTER!$1:$1,0),FALSE))*1000000</f>
        <v>14847785.582465451</v>
      </c>
      <c r="Y5" s="11">
        <f>(VLOOKUP($A5,MASTER!$1:$1048576,MATCH(Subs!Y$4,MASTER!$1:$1,0),FALSE))*1000000</f>
        <v>15096076.783372007</v>
      </c>
      <c r="Z5" s="11">
        <f>(VLOOKUP($A5,MASTER!$1:$1048576,MATCH(Subs!Z$4,MASTER!$1:$1,0),FALSE))*1000000</f>
        <v>15344758.972273113</v>
      </c>
      <c r="AA5" s="11">
        <f>(VLOOKUP($A5,MASTER!$1:$1048576,MATCH(Subs!AA$4,MASTER!$1:$1,0),FALSE))*1000000</f>
        <v>15593838.712660817</v>
      </c>
      <c r="AB5" s="11">
        <f>(VLOOKUP($A5,MASTER!$1:$1048576,MATCH(Subs!AB$4,MASTER!$1:$1,0),FALSE))*1000000</f>
        <v>15843322.678208113</v>
      </c>
      <c r="AC5" s="11">
        <f>(VLOOKUP($A5,MASTER!$1:$1048576,MATCH(Subs!AC$4,MASTER!$1:$1,0),FALSE))*1000000</f>
        <v>16093217.654618541</v>
      </c>
      <c r="AD5" s="11">
        <f>(VLOOKUP($A5,MASTER!$1:$1048576,MATCH(Subs!AD$4,MASTER!$1:$1,0),FALSE))*1000000</f>
        <v>16343530.54150684</v>
      </c>
      <c r="AE5" s="11">
        <f>(VLOOKUP($A5,MASTER!$1:$1048576,MATCH(Subs!AE$4,MASTER!$1:$1,0),FALSE))*1000000</f>
        <v>16594268.354311179</v>
      </c>
      <c r="AF5" s="11">
        <f>(VLOOKUP($A5,MASTER!$1:$1048576,MATCH(Subs!AF$4,MASTER!$1:$1,0),FALSE))*1000000</f>
        <v>16845438.22623745</v>
      </c>
      <c r="AG5" s="11">
        <f>(VLOOKUP($A5,MASTER!$1:$1048576,MATCH(Subs!AG$4,MASTER!$1:$1,0),FALSE))*1000000</f>
        <v>17097047.410236262</v>
      </c>
      <c r="AH5" s="11">
        <f>(VLOOKUP($A5,MASTER!$1:$1048576,MATCH(Subs!AH$4,MASTER!$1:$1,0),FALSE))*1000000</f>
        <v>17349103.281013053</v>
      </c>
      <c r="AI5" s="11">
        <f>(VLOOKUP($A5,MASTER!$1:$1048576,MATCH(Subs!AI$4,MASTER!$1:$1,0),FALSE))*1000000</f>
        <v>17601613.337072019</v>
      </c>
      <c r="AJ5" s="11">
        <f>(VLOOKUP($A5,MASTER!$1:$1048576,MATCH(Subs!AJ$4,MASTER!$1:$1,0),FALSE))*1000000</f>
        <v>17854585.202794284</v>
      </c>
      <c r="AK5" s="11">
        <f>(VLOOKUP($A5,MASTER!$1:$1048576,MATCH(Subs!AK$4,MASTER!$1:$1,0),FALSE))*1000000</f>
        <v>18108026.630551007</v>
      </c>
      <c r="AL5" s="11">
        <f>(VLOOKUP($A5,MASTER!$1:$1048576,MATCH(Subs!AL$4,MASTER!$1:$1,0),FALSE))*1000000</f>
        <v>18361945.50285193</v>
      </c>
      <c r="AM5" s="11">
        <f>(VLOOKUP($A5,MASTER!$1:$1048576,MATCH(Subs!AM$4,MASTER!$1:$1,0),FALSE))*1000000</f>
        <v>18616349.834530026</v>
      </c>
      <c r="AN5" s="11">
        <f>(VLOOKUP($A5,MASTER!$1:$1048576,MATCH(Subs!AN$4,MASTER!$1:$1,0),FALSE))*1000000</f>
        <v>18871247.774962775</v>
      </c>
      <c r="AO5" s="11">
        <f>(VLOOKUP($A5,MASTER!$1:$1048576,MATCH(Subs!AO$4,MASTER!$1:$1,0),FALSE))*1000000</f>
        <v>19126647.610330783</v>
      </c>
      <c r="AP5" s="11">
        <f>(VLOOKUP($A5,MASTER!$1:$1048576,MATCH(Subs!AP$4,MASTER!$1:$1,0),FALSE))*1000000</f>
        <v>19382557.765914265</v>
      </c>
      <c r="AQ5" s="11">
        <f>(VLOOKUP($A5,MASTER!$1:$1048576,MATCH(Subs!AQ$4,MASTER!$1:$1,0),FALSE))*1000000</f>
        <v>19638986.808428105</v>
      </c>
      <c r="AR5" s="11">
        <f>(VLOOKUP($A5,MASTER!$1:$1048576,MATCH(Subs!AR$4,MASTER!$1:$1,0),FALSE))*1000000</f>
        <v>19895943.448396131</v>
      </c>
      <c r="AS5" s="11">
        <f>(VLOOKUP($A5,MASTER!$1:$1048576,MATCH(Subs!AS$4,MASTER!$1:$1,0),FALSE))*1000000</f>
        <v>20153436.5425652</v>
      </c>
      <c r="AT5" s="11">
        <f>(VLOOKUP($A5,MASTER!$1:$1048576,MATCH(Subs!AT$4,MASTER!$1:$1,0),FALSE))*1000000</f>
        <v>20411475.096359856</v>
      </c>
      <c r="AU5" s="11">
        <f>(VLOOKUP($A5,MASTER!$1:$1048576,MATCH(Subs!AU$4,MASTER!$1:$1,0),FALSE))*1000000</f>
        <v>20670068.266378161</v>
      </c>
      <c r="AV5" s="11">
        <f>(VLOOKUP($A5,MASTER!$1:$1048576,MATCH(Subs!AV$4,MASTER!$1:$1,0),FALSE))*1000000</f>
        <v>20929225.362929445</v>
      </c>
      <c r="AW5" s="11">
        <f>(VLOOKUP($A5,MASTER!$1:$1048576,MATCH(Subs!AW$4,MASTER!$1:$1,0),FALSE))*1000000</f>
        <v>21188955.852614634</v>
      </c>
      <c r="AX5" s="11">
        <f>(VLOOKUP($A5,MASTER!$1:$1048576,MATCH(Subs!AX$4,MASTER!$1:$1,0),FALSE))*1000000</f>
        <v>21449269.360949926</v>
      </c>
      <c r="AY5" s="11">
        <f>(VLOOKUP($A5,MASTER!$1:$1048576,MATCH(Subs!AY$4,MASTER!$1:$1,0),FALSE))*1000000</f>
        <v>21710175.675034478</v>
      </c>
      <c r="AZ5" s="11">
        <f>(VLOOKUP($A5,MASTER!$1:$1048576,MATCH(Subs!AZ$4,MASTER!$1:$1,0),FALSE))*1000000</f>
        <v>21971684.746262901</v>
      </c>
      <c r="BA5" s="11">
        <f>(VLOOKUP($A5,MASTER!$1:$1048576,MATCH(Subs!BA$4,MASTER!$1:$1,0),FALSE))*1000000</f>
        <v>22233806.693083256</v>
      </c>
      <c r="BB5" s="11">
        <f>(VLOOKUP($A5,MASTER!$1:$1048576,MATCH(Subs!BB$4,MASTER!$1:$1,0),FALSE))*1000000</f>
        <v>22505821.593085978</v>
      </c>
      <c r="BC5" s="11">
        <f>(VLOOKUP($A5,MASTER!$1:$1048576,MATCH(Subs!BC$4,MASTER!$1:$1,0),FALSE))*1000000</f>
        <v>22778469.657202691</v>
      </c>
      <c r="BD5" s="11">
        <f>(VLOOKUP($A5,MASTER!$1:$1048576,MATCH(Subs!BD$4,MASTER!$1:$1,0),FALSE))*1000000</f>
        <v>23054133.315692283</v>
      </c>
      <c r="BE5" s="11">
        <f>(VLOOKUP($A5,MASTER!$1:$1048576,MATCH(Subs!BE$4,MASTER!$1:$1,0),FALSE))*1000000</f>
        <v>23332850.820072535</v>
      </c>
      <c r="BF5" s="11">
        <f>(VLOOKUP($A5,MASTER!$1:$1048576,MATCH(Subs!BF$4,MASTER!$1:$1,0),FALSE))*1000000</f>
        <v>23615267.538829099</v>
      </c>
      <c r="BG5" s="11">
        <f>(VLOOKUP($A5,MASTER!$1:$1048576,MATCH(Subs!BG$4,MASTER!$1:$1,0),FALSE))*1000000</f>
        <v>23902043.380142298</v>
      </c>
      <c r="BH5" s="11">
        <f>(VLOOKUP($A5,MASTER!$1:$1048576,MATCH(Subs!BH$4,MASTER!$1:$1,0),FALSE))*1000000</f>
        <v>24191525.108780243</v>
      </c>
      <c r="BI5" s="11">
        <f>(VLOOKUP($A5,MASTER!$1:$1048576,MATCH(Subs!BI$4,MASTER!$1:$1,0),FALSE))*1000000</f>
        <v>24484689.760120355</v>
      </c>
      <c r="BJ5" s="11">
        <f>(VLOOKUP($A5,MASTER!$1:$1048576,MATCH(Subs!BJ$4,MASTER!$1:$1,0),FALSE))*1000000</f>
        <v>24781464.450823445</v>
      </c>
    </row>
    <row r="6" spans="1:62" x14ac:dyDescent="0.25">
      <c r="A6" s="187" t="s">
        <v>460</v>
      </c>
      <c r="B6" s="188"/>
      <c r="C6" s="189"/>
      <c r="D6" s="62">
        <f>(VLOOKUP($A6,MASTER!$1:$1048576,MATCH(Subs!D$4,MASTER!$1:$1,0),FALSE))*1000000</f>
        <v>12918</v>
      </c>
      <c r="E6" s="62">
        <f>(VLOOKUP($A6,MASTER!$1:$1048576,MATCH(Subs!E$4,MASTER!$1:$1,0),FALSE))*1000000</f>
        <v>12962</v>
      </c>
      <c r="F6" s="62">
        <f>(VLOOKUP($A6,MASTER!$1:$1048576,MATCH(Subs!F$4,MASTER!$1:$1,0),FALSE))*1000000</f>
        <v>13284</v>
      </c>
      <c r="G6" s="62">
        <f>(VLOOKUP($A6,MASTER!$1:$1048576,MATCH(Subs!G$4,MASTER!$1:$1,0),FALSE))*1000000</f>
        <v>13151</v>
      </c>
      <c r="H6" s="62">
        <f>(VLOOKUP($A6,MASTER!$1:$1048576,MATCH(Subs!H$4,MASTER!$1:$1,0),FALSE))*1000000</f>
        <v>13180</v>
      </c>
      <c r="I6" s="62">
        <f>(VLOOKUP($A6,MASTER!$1:$1048576,MATCH(Subs!I$4,MASTER!$1:$1,0),FALSE))*1000000</f>
        <v>13262</v>
      </c>
      <c r="J6" s="62">
        <f>(VLOOKUP($A6,MASTER!$1:$1048576,MATCH(Subs!J$4,MASTER!$1:$1,0),FALSE))*1000000</f>
        <v>13304</v>
      </c>
      <c r="K6" s="62">
        <f>(VLOOKUP($A6,MASTER!$1:$1048576,MATCH(Subs!K$4,MASTER!$1:$1,0),FALSE))*1000000</f>
        <v>349765</v>
      </c>
      <c r="L6" s="62">
        <f>(VLOOKUP($A6,MASTER!$1:$1048576,MATCH(Subs!L$4,MASTER!$1:$1,0),FALSE))*1000000</f>
        <v>352846</v>
      </c>
      <c r="M6" s="62">
        <f>(VLOOKUP($A6,MASTER!$1:$1048576,MATCH(Subs!M$4,MASTER!$1:$1,0),FALSE))*1000000</f>
        <v>355676</v>
      </c>
      <c r="N6" s="62">
        <f>(VLOOKUP($A6,MASTER!$1:$1048576,MATCH(Subs!N$4,MASTER!$1:$1,0),FALSE))*1000000</f>
        <v>358701</v>
      </c>
      <c r="O6" s="62">
        <f>(VLOOKUP($A6,MASTER!$1:$1048576,MATCH(Subs!O$4,MASTER!$1:$1,0),FALSE))*1000000</f>
        <v>360204</v>
      </c>
      <c r="P6" s="62">
        <f>(VLOOKUP($A6,MASTER!$1:$1048576,MATCH(Subs!P$4,MASTER!$1:$1,0),FALSE))*1000000</f>
        <v>363700</v>
      </c>
      <c r="Q6" s="62">
        <f>(VLOOKUP($A6,MASTER!$1:$1048576,MATCH(Subs!Q$4,MASTER!$1:$1,0),FALSE))*1000000</f>
        <v>366772</v>
      </c>
      <c r="R6" s="62">
        <f>(VLOOKUP($A6,MASTER!$1:$1048576,MATCH(Subs!R$4,MASTER!$1:$1,0),FALSE))*1000000</f>
        <v>370969</v>
      </c>
      <c r="S6" s="62">
        <f>(VLOOKUP($A6,MASTER!$1:$1048576,MATCH(Subs!S$4,MASTER!$1:$1,0),FALSE))*1000000</f>
        <v>370506</v>
      </c>
      <c r="T6" s="62">
        <f>(VLOOKUP($A6,MASTER!$1:$1048576,MATCH(Subs!T$4,MASTER!$1:$1,0),FALSE))*1000000</f>
        <v>373685</v>
      </c>
      <c r="U6" s="62">
        <f>(VLOOKUP($A6,MASTER!$1:$1048576,MATCH(Subs!U$4,MASTER!$1:$1,0),FALSE))*1000000</f>
        <v>376453.4986978306</v>
      </c>
      <c r="V6" s="62">
        <f>(VLOOKUP($A6,MASTER!$1:$1048576,MATCH(Subs!V$4,MASTER!$1:$1,0),FALSE))*1000000</f>
        <v>379301.10065470904</v>
      </c>
      <c r="W6" s="62">
        <f>(VLOOKUP($A6,MASTER!$1:$1048576,MATCH(Subs!W$4,MASTER!$1:$1,0),FALSE))*1000000</f>
        <v>382229.11226305098</v>
      </c>
      <c r="X6" s="62">
        <f>(VLOOKUP($A6,MASTER!$1:$1048576,MATCH(Subs!X$4,MASTER!$1:$1,0),FALSE))*1000000</f>
        <v>385238.86577877949</v>
      </c>
      <c r="Y6" s="62">
        <f>(VLOOKUP($A6,MASTER!$1:$1048576,MATCH(Subs!Y$4,MASTER!$1:$1,0),FALSE))*1000000</f>
        <v>388331.7198020732</v>
      </c>
      <c r="Z6" s="62">
        <f>(VLOOKUP($A6,MASTER!$1:$1048576,MATCH(Subs!Z$4,MASTER!$1:$1,0),FALSE))*1000000</f>
        <v>391509.05976730183</v>
      </c>
      <c r="AA6" s="62">
        <f>(VLOOKUP($A6,MASTER!$1:$1048576,MATCH(Subs!AA$4,MASTER!$1:$1,0),FALSE))*1000000</f>
        <v>394772.29844232695</v>
      </c>
      <c r="AB6" s="62">
        <f>(VLOOKUP($A6,MASTER!$1:$1048576,MATCH(Subs!AB$4,MASTER!$1:$1,0),FALSE))*1000000</f>
        <v>398122.87643734546</v>
      </c>
      <c r="AC6" s="62">
        <f>(VLOOKUP($A6,MASTER!$1:$1048576,MATCH(Subs!AC$4,MASTER!$1:$1,0),FALSE))*1000000</f>
        <v>401562.26272345957</v>
      </c>
      <c r="AD6" s="62">
        <f>(VLOOKUP($A6,MASTER!$1:$1048576,MATCH(Subs!AD$4,MASTER!$1:$1,0),FALSE))*1000000</f>
        <v>405091.95516115776</v>
      </c>
      <c r="AE6" s="62">
        <f>(VLOOKUP($A6,MASTER!$1:$1048576,MATCH(Subs!AE$4,MASTER!$1:$1,0),FALSE))*1000000</f>
        <v>408713.48103889835</v>
      </c>
      <c r="AF6" s="62">
        <f>(VLOOKUP($A6,MASTER!$1:$1048576,MATCH(Subs!AF$4,MASTER!$1:$1,0),FALSE))*1000000</f>
        <v>412428.39762198756</v>
      </c>
      <c r="AG6" s="62">
        <f>(VLOOKUP($A6,MASTER!$1:$1048576,MATCH(Subs!AG$4,MASTER!$1:$1,0),FALSE))*1000000</f>
        <v>416238.29271194991</v>
      </c>
      <c r="AH6" s="62">
        <f>(VLOOKUP($A6,MASTER!$1:$1048576,MATCH(Subs!AH$4,MASTER!$1:$1,0),FALSE))*1000000</f>
        <v>420144.78521659231</v>
      </c>
      <c r="AI6" s="62">
        <f>(VLOOKUP($A6,MASTER!$1:$1048576,MATCH(Subs!AI$4,MASTER!$1:$1,0),FALSE))*1000000</f>
        <v>424149.52573096583</v>
      </c>
      <c r="AJ6" s="62">
        <f>(VLOOKUP($A6,MASTER!$1:$1048576,MATCH(Subs!AJ$4,MASTER!$1:$1,0),FALSE))*1000000</f>
        <v>428254.19712943514</v>
      </c>
      <c r="AK6" s="62">
        <f>(VLOOKUP($A6,MASTER!$1:$1048576,MATCH(Subs!AK$4,MASTER!$1:$1,0),FALSE))*1000000</f>
        <v>432460.51516906777</v>
      </c>
      <c r="AL6" s="62">
        <f>(VLOOKUP($A6,MASTER!$1:$1048576,MATCH(Subs!AL$4,MASTER!$1:$1,0),FALSE))*1000000</f>
        <v>436770.22910456156</v>
      </c>
      <c r="AM6" s="62">
        <f>(VLOOKUP($A6,MASTER!$1:$1048576,MATCH(Subs!AM$4,MASTER!$1:$1,0),FALSE))*1000000</f>
        <v>441185.12231493008</v>
      </c>
      <c r="AN6" s="62">
        <f>(VLOOKUP($A6,MASTER!$1:$1048576,MATCH(Subs!AN$4,MASTER!$1:$1,0),FALSE))*1000000</f>
        <v>445707.01294217375</v>
      </c>
      <c r="AO6" s="62">
        <f>(VLOOKUP($A6,MASTER!$1:$1048576,MATCH(Subs!AO$4,MASTER!$1:$1,0),FALSE))*1000000</f>
        <v>450337.7545421652</v>
      </c>
      <c r="AP6" s="62">
        <f>(VLOOKUP($A6,MASTER!$1:$1048576,MATCH(Subs!AP$4,MASTER!$1:$1,0),FALSE))*1000000</f>
        <v>455079.23674798489</v>
      </c>
      <c r="AQ6" s="62">
        <f>(VLOOKUP($A6,MASTER!$1:$1048576,MATCH(Subs!AQ$4,MASTER!$1:$1,0),FALSE))*1000000</f>
        <v>459933.38594594528</v>
      </c>
      <c r="AR6" s="62">
        <f>(VLOOKUP($A6,MASTER!$1:$1048576,MATCH(Subs!AR$4,MASTER!$1:$1,0),FALSE))*1000000</f>
        <v>464902.16596454824</v>
      </c>
      <c r="AS6" s="62">
        <f>(VLOOKUP($A6,MASTER!$1:$1048576,MATCH(Subs!AS$4,MASTER!$1:$1,0),FALSE))*1000000</f>
        <v>469987.57877662469</v>
      </c>
      <c r="AT6" s="62">
        <f>(VLOOKUP($A6,MASTER!$1:$1048576,MATCH(Subs!AT$4,MASTER!$1:$1,0),FALSE))*1000000</f>
        <v>475191.66521490901</v>
      </c>
      <c r="AU6" s="62">
        <f>(VLOOKUP($A6,MASTER!$1:$1048576,MATCH(Subs!AU$4,MASTER!$1:$1,0),FALSE))*1000000</f>
        <v>480516.50570130901</v>
      </c>
      <c r="AV6" s="62">
        <f>(VLOOKUP($A6,MASTER!$1:$1048576,MATCH(Subs!AV$4,MASTER!$1:$1,0),FALSE))*1000000</f>
        <v>485964.22099013254</v>
      </c>
      <c r="AW6" s="62">
        <f>(VLOOKUP($A6,MASTER!$1:$1048576,MATCH(Subs!AW$4,MASTER!$1:$1,0),FALSE))*1000000</f>
        <v>491536.97292554221</v>
      </c>
      <c r="AX6" s="62">
        <f>(VLOOKUP($A6,MASTER!$1:$1048576,MATCH(Subs!AX$4,MASTER!$1:$1,0),FALSE))*1000000</f>
        <v>497236.96521351149</v>
      </c>
      <c r="AY6" s="62">
        <f>(VLOOKUP($A6,MASTER!$1:$1048576,MATCH(Subs!AY$4,MASTER!$1:$1,0),FALSE))*1000000</f>
        <v>503066.44420856086</v>
      </c>
      <c r="AZ6" s="62">
        <f>(VLOOKUP($A6,MASTER!$1:$1048576,MATCH(Subs!AZ$4,MASTER!$1:$1,0),FALSE))*1000000</f>
        <v>509027.69971556129</v>
      </c>
      <c r="BA6" s="62">
        <f>(VLOOKUP($A6,MASTER!$1:$1048576,MATCH(Subs!BA$4,MASTER!$1:$1,0),FALSE))*1000000</f>
        <v>515123.06580689404</v>
      </c>
      <c r="BB6" s="62">
        <f>(VLOOKUP($A6,MASTER!$1:$1048576,MATCH(Subs!BB$4,MASTER!$1:$1,0),FALSE))*1000000</f>
        <v>521354.92165526486</v>
      </c>
      <c r="BC6" s="62">
        <f>(VLOOKUP($A6,MASTER!$1:$1048576,MATCH(Subs!BC$4,MASTER!$1:$1,0),FALSE))*1000000</f>
        <v>527662.16924959456</v>
      </c>
      <c r="BD6" s="62">
        <f>(VLOOKUP($A6,MASTER!$1:$1048576,MATCH(Subs!BD$4,MASTER!$1:$1,0),FALSE))*1000000</f>
        <v>534045.72066415066</v>
      </c>
      <c r="BE6" s="62">
        <f>(VLOOKUP($A6,MASTER!$1:$1048576,MATCH(Subs!BE$4,MASTER!$1:$1,0),FALSE))*1000000</f>
        <v>540506.49900729314</v>
      </c>
      <c r="BF6" s="62">
        <f>(VLOOKUP($A6,MASTER!$1:$1048576,MATCH(Subs!BF$4,MASTER!$1:$1,0),FALSE))*1000000</f>
        <v>547045.43855496182</v>
      </c>
      <c r="BG6" s="62">
        <f>(VLOOKUP($A6,MASTER!$1:$1048576,MATCH(Subs!BG$4,MASTER!$1:$1,0),FALSE))*1000000</f>
        <v>553663.48488578037</v>
      </c>
      <c r="BH6" s="62">
        <f>(VLOOKUP($A6,MASTER!$1:$1048576,MATCH(Subs!BH$4,MASTER!$1:$1,0),FALSE))*1000000</f>
        <v>560361.59501779347</v>
      </c>
      <c r="BI6" s="62">
        <f>(VLOOKUP($A6,MASTER!$1:$1048576,MATCH(Subs!BI$4,MASTER!$1:$1,0),FALSE))*1000000</f>
        <v>567140.73754685884</v>
      </c>
      <c r="BJ6" s="62">
        <f>(VLOOKUP($A6,MASTER!$1:$1048576,MATCH(Subs!BJ$4,MASTER!$1:$1,0),FALSE))*1000000</f>
        <v>574001.89278671297</v>
      </c>
    </row>
    <row r="7" spans="1:62" x14ac:dyDescent="0.25">
      <c r="A7" s="187" t="s">
        <v>265</v>
      </c>
      <c r="B7" s="188"/>
      <c r="C7" s="189"/>
      <c r="D7" s="11">
        <f>(VLOOKUP($A7,MASTER!$1:$1048576,MATCH(Subs!D$4,MASTER!$1:$1,0),FALSE))*1000000</f>
        <v>5970398</v>
      </c>
      <c r="E7" s="11">
        <f>(VLOOKUP($A7,MASTER!$1:$1048576,MATCH(Subs!E$4,MASTER!$1:$1,0),FALSE))*1000000</f>
        <v>6176042</v>
      </c>
      <c r="F7" s="11">
        <f>(VLOOKUP($A7,MASTER!$1:$1048576,MATCH(Subs!F$4,MASTER!$1:$1,0),FALSE))*1000000</f>
        <v>6396186</v>
      </c>
      <c r="G7" s="11">
        <f>(VLOOKUP($A7,MASTER!$1:$1048576,MATCH(Subs!G$4,MASTER!$1:$1,0),FALSE))*1000000</f>
        <v>6583864</v>
      </c>
      <c r="H7" s="11">
        <f>(VLOOKUP($A7,MASTER!$1:$1048576,MATCH(Subs!H$4,MASTER!$1:$1,0),FALSE))*1000000</f>
        <v>6739087</v>
      </c>
      <c r="I7" s="11">
        <f>(VLOOKUP($A7,MASTER!$1:$1048576,MATCH(Subs!I$4,MASTER!$1:$1,0),FALSE))*1000000</f>
        <v>6966531</v>
      </c>
      <c r="J7" s="11">
        <f>(VLOOKUP($A7,MASTER!$1:$1048576,MATCH(Subs!J$4,MASTER!$1:$1,0),FALSE))*1000000</f>
        <v>7189691</v>
      </c>
      <c r="K7" s="11">
        <f>(VLOOKUP($A7,MASTER!$1:$1048576,MATCH(Subs!K$4,MASTER!$1:$1,0),FALSE))*1000000</f>
        <v>7367069</v>
      </c>
      <c r="L7" s="11">
        <f>(VLOOKUP($A7,MASTER!$1:$1048576,MATCH(Subs!L$4,MASTER!$1:$1,0),FALSE))*1000000</f>
        <v>7557166</v>
      </c>
      <c r="M7" s="11">
        <f>(VLOOKUP($A7,MASTER!$1:$1048576,MATCH(Subs!M$4,MASTER!$1:$1,0),FALSE))*1000000</f>
        <v>7659843</v>
      </c>
      <c r="N7" s="11">
        <f>(VLOOKUP($A7,MASTER!$1:$1048576,MATCH(Subs!N$4,MASTER!$1:$1,0),FALSE))*1000000</f>
        <v>7878683</v>
      </c>
      <c r="O7" s="11">
        <f>(VLOOKUP($A7,MASTER!$1:$1048576,MATCH(Subs!O$4,MASTER!$1:$1,0),FALSE))*1000000</f>
        <v>8120158.9999999991</v>
      </c>
      <c r="P7" s="11">
        <f>(VLOOKUP($A7,MASTER!$1:$1048576,MATCH(Subs!P$4,MASTER!$1:$1,0),FALSE))*1000000</f>
        <v>8116536.3699186845</v>
      </c>
      <c r="Q7" s="11">
        <f>(VLOOKUP($A7,MASTER!$1:$1048576,MATCH(Subs!Q$4,MASTER!$1:$1,0),FALSE))*1000000</f>
        <v>8691368</v>
      </c>
      <c r="R7" s="11">
        <f>(VLOOKUP($A7,MASTER!$1:$1048576,MATCH(Subs!R$4,MASTER!$1:$1,0),FALSE))*1000000</f>
        <v>8818579.6613551229</v>
      </c>
      <c r="S7" s="11">
        <f>(VLOOKUP($A7,MASTER!$1:$1048576,MATCH(Subs!S$4,MASTER!$1:$1,0),FALSE))*1000000</f>
        <v>8956035.5217883028</v>
      </c>
      <c r="T7" s="11">
        <f>(VLOOKUP($A7,MASTER!$1:$1048576,MATCH(Subs!T$4,MASTER!$1:$1,0),FALSE))*1000000</f>
        <v>9084471.733674651</v>
      </c>
      <c r="U7" s="11">
        <f>(VLOOKUP($A7,MASTER!$1:$1048576,MATCH(Subs!U$4,MASTER!$1:$1,0),FALSE))*1000000</f>
        <v>9218687.3825725801</v>
      </c>
      <c r="V7" s="11">
        <f>(VLOOKUP($A7,MASTER!$1:$1048576,MATCH(Subs!V$4,MASTER!$1:$1,0),FALSE))*1000000</f>
        <v>9358750.4565561768</v>
      </c>
      <c r="W7" s="11">
        <f>(VLOOKUP($A7,MASTER!$1:$1048576,MATCH(Subs!W$4,MASTER!$1:$1,0),FALSE))*1000000</f>
        <v>9504739.0455807038</v>
      </c>
      <c r="X7" s="11">
        <f>(VLOOKUP($A7,MASTER!$1:$1048576,MATCH(Subs!X$4,MASTER!$1:$1,0),FALSE))*1000000</f>
        <v>9656740.6893743742</v>
      </c>
      <c r="Y7" s="11">
        <f>(VLOOKUP($A7,MASTER!$1:$1048576,MATCH(Subs!Y$4,MASTER!$1:$1,0),FALSE))*1000000</f>
        <v>9814851.9398670942</v>
      </c>
      <c r="Z7" s="11">
        <f>(VLOOKUP($A7,MASTER!$1:$1048576,MATCH(Subs!Z$4,MASTER!$1:$1,0),FALSE))*1000000</f>
        <v>9979178.0550028663</v>
      </c>
      <c r="AA7" s="11">
        <f>(VLOOKUP($A7,MASTER!$1:$1048576,MATCH(Subs!AA$4,MASTER!$1:$1,0),FALSE))*1000000</f>
        <v>10149832.787239961</v>
      </c>
      <c r="AB7" s="11">
        <f>(VLOOKUP($A7,MASTER!$1:$1048576,MATCH(Subs!AB$4,MASTER!$1:$1,0),FALSE))*1000000</f>
        <v>10326938.244910272</v>
      </c>
      <c r="AC7" s="11">
        <f>(VLOOKUP($A7,MASTER!$1:$1048576,MATCH(Subs!AC$4,MASTER!$1:$1,0),FALSE))*1000000</f>
        <v>10510624.811391469</v>
      </c>
      <c r="AD7" s="11">
        <f>(VLOOKUP($A7,MASTER!$1:$1048576,MATCH(Subs!AD$4,MASTER!$1:$1,0),FALSE))*1000000</f>
        <v>10701031.111102054</v>
      </c>
      <c r="AE7" s="11">
        <f>(VLOOKUP($A7,MASTER!$1:$1048576,MATCH(Subs!AE$4,MASTER!$1:$1,0),FALSE))*1000000</f>
        <v>10898304.014104262</v>
      </c>
      <c r="AF7" s="11">
        <f>(VLOOKUP($A7,MASTER!$1:$1048576,MATCH(Subs!AF$4,MASTER!$1:$1,0),FALSE))*1000000</f>
        <v>11102598.673109997</v>
      </c>
      <c r="AG7" s="11">
        <f>(VLOOKUP($A7,MASTER!$1:$1048576,MATCH(Subs!AG$4,MASTER!$1:$1,0),FALSE))*1000000</f>
        <v>11313568.206222625</v>
      </c>
      <c r="AH7" s="11">
        <f>(VLOOKUP($A7,MASTER!$1:$1048576,MATCH(Subs!AH$4,MASTER!$1:$1,0),FALSE))*1000000</f>
        <v>11528511.882886007</v>
      </c>
      <c r="AI7" s="11">
        <f>(VLOOKUP($A7,MASTER!$1:$1048576,MATCH(Subs!AI$4,MASTER!$1:$1,0),FALSE))*1000000</f>
        <v>11750917.633285459</v>
      </c>
      <c r="AJ7" s="11">
        <f>(VLOOKUP($A7,MASTER!$1:$1048576,MATCH(Subs!AJ$4,MASTER!$1:$1,0),FALSE))*1000000</f>
        <v>11980973.147791544</v>
      </c>
      <c r="AK7" s="11">
        <f>(VLOOKUP($A7,MASTER!$1:$1048576,MATCH(Subs!AK$4,MASTER!$1:$1,0),FALSE))*1000000</f>
        <v>12218874.911296861</v>
      </c>
      <c r="AL7" s="11">
        <f>(VLOOKUP($A7,MASTER!$1:$1048576,MATCH(Subs!AL$4,MASTER!$1:$1,0),FALSE))*1000000</f>
        <v>12464828.366418373</v>
      </c>
      <c r="AM7" s="11">
        <f>(VLOOKUP($A7,MASTER!$1:$1048576,MATCH(Subs!AM$4,MASTER!$1:$1,0),FALSE))*1000000</f>
        <v>12719048.092353348</v>
      </c>
      <c r="AN7" s="11">
        <f>(VLOOKUP($A7,MASTER!$1:$1048576,MATCH(Subs!AN$4,MASTER!$1:$1,0),FALSE))*1000000</f>
        <v>12981757.998745123</v>
      </c>
      <c r="AO7" s="11">
        <f>(VLOOKUP($A7,MASTER!$1:$1048576,MATCH(Subs!AO$4,MASTER!$1:$1,0),FALSE))*1000000</f>
        <v>13253191.534101512</v>
      </c>
      <c r="AP7" s="11">
        <f>(VLOOKUP($A7,MASTER!$1:$1048576,MATCH(Subs!AP$4,MASTER!$1:$1,0),FALSE))*1000000</f>
        <v>13533591.908457071</v>
      </c>
      <c r="AQ7" s="11">
        <f>(VLOOKUP($A7,MASTER!$1:$1048576,MATCH(Subs!AQ$4,MASTER!$1:$1,0),FALSE))*1000000</f>
        <v>13823212.330089672</v>
      </c>
      <c r="AR7" s="11">
        <f>(VLOOKUP($A7,MASTER!$1:$1048576,MATCH(Subs!AR$4,MASTER!$1:$1,0),FALSE))*1000000</f>
        <v>14122316.256198518</v>
      </c>
      <c r="AS7" s="11">
        <f>(VLOOKUP($A7,MASTER!$1:$1048576,MATCH(Subs!AS$4,MASTER!$1:$1,0),FALSE))*1000000</f>
        <v>14431177.657530367</v>
      </c>
      <c r="AT7" s="11">
        <f>(VLOOKUP($A7,MASTER!$1:$1048576,MATCH(Subs!AT$4,MASTER!$1:$1,0),FALSE))*1000000</f>
        <v>14750081.297006717</v>
      </c>
      <c r="AU7" s="11">
        <f>(VLOOKUP($A7,MASTER!$1:$1048576,MATCH(Subs!AU$4,MASTER!$1:$1,0),FALSE))*1000000</f>
        <v>15079323.022461306</v>
      </c>
      <c r="AV7" s="11">
        <f>(VLOOKUP($A7,MASTER!$1:$1048576,MATCH(Subs!AV$4,MASTER!$1:$1,0),FALSE))*1000000</f>
        <v>15419210.073645381</v>
      </c>
      <c r="AW7" s="11">
        <f>(VLOOKUP($A7,MASTER!$1:$1048576,MATCH(Subs!AW$4,MASTER!$1:$1,0),FALSE))*1000000</f>
        <v>15758154.538947329</v>
      </c>
      <c r="AX7" s="11">
        <f>(VLOOKUP($A7,MASTER!$1:$1048576,MATCH(Subs!AX$4,MASTER!$1:$1,0),FALSE))*1000000</f>
        <v>16108103.681001555</v>
      </c>
      <c r="AY7" s="11">
        <f>(VLOOKUP($A7,MASTER!$1:$1048576,MATCH(Subs!AY$4,MASTER!$1:$1,0),FALSE))*1000000</f>
        <v>16466273.375171252</v>
      </c>
      <c r="AZ7" s="11">
        <f>(VLOOKUP($A7,MASTER!$1:$1048576,MATCH(Subs!AZ$4,MASTER!$1:$1,0),FALSE))*1000000</f>
        <v>16832856.859341402</v>
      </c>
      <c r="BA7" s="11">
        <f>(VLOOKUP($A7,MASTER!$1:$1048576,MATCH(Subs!BA$4,MASTER!$1:$1,0),FALSE))*1000000</f>
        <v>17207239.667727899</v>
      </c>
      <c r="BB7" s="11">
        <f>(VLOOKUP($A7,MASTER!$1:$1048576,MATCH(Subs!BB$4,MASTER!$1:$1,0),FALSE))*1000000</f>
        <v>17588756.500628117</v>
      </c>
      <c r="BC7" s="11">
        <f>(VLOOKUP($A7,MASTER!$1:$1048576,MATCH(Subs!BC$4,MASTER!$1:$1,0),FALSE))*1000000</f>
        <v>17979872.170719683</v>
      </c>
      <c r="BD7" s="11">
        <f>(VLOOKUP($A7,MASTER!$1:$1048576,MATCH(Subs!BD$4,MASTER!$1:$1,0),FALSE))*1000000</f>
        <v>18379524.86281519</v>
      </c>
      <c r="BE7" s="11">
        <f>(VLOOKUP($A7,MASTER!$1:$1048576,MATCH(Subs!BE$4,MASTER!$1:$1,0),FALSE))*1000000</f>
        <v>18788066.984882742</v>
      </c>
      <c r="BF7" s="11">
        <f>(VLOOKUP($A7,MASTER!$1:$1048576,MATCH(Subs!BF$4,MASTER!$1:$1,0),FALSE))*1000000</f>
        <v>19205526.282435045</v>
      </c>
      <c r="BG7" s="11">
        <f>(VLOOKUP($A7,MASTER!$1:$1048576,MATCH(Subs!BG$4,MASTER!$1:$1,0),FALSE))*1000000</f>
        <v>19632198.460896719</v>
      </c>
      <c r="BH7" s="11">
        <f>(VLOOKUP($A7,MASTER!$1:$1048576,MATCH(Subs!BH$4,MASTER!$1:$1,0),FALSE))*1000000</f>
        <v>20068582.801134322</v>
      </c>
      <c r="BI7" s="11">
        <f>(VLOOKUP($A7,MASTER!$1:$1048576,MATCH(Subs!BI$4,MASTER!$1:$1,0),FALSE))*1000000</f>
        <v>20514563.876347024</v>
      </c>
      <c r="BJ7" s="11">
        <f>(VLOOKUP($A7,MASTER!$1:$1048576,MATCH(Subs!BJ$4,MASTER!$1:$1,0),FALSE))*1000000</f>
        <v>20970456.992070325</v>
      </c>
    </row>
    <row r="8" spans="1:62" x14ac:dyDescent="0.25">
      <c r="A8" s="184" t="s">
        <v>266</v>
      </c>
      <c r="B8" s="185"/>
      <c r="C8" s="186"/>
      <c r="D8" s="91">
        <f>D$5*Input!$B$24</f>
        <v>9111200.6799999997</v>
      </c>
      <c r="E8" s="91">
        <f>E$5*Input!$B$24</f>
        <v>9361752.5600000005</v>
      </c>
      <c r="F8" s="91">
        <f>F$5*Input!$B$24</f>
        <v>9594932.0800000001</v>
      </c>
      <c r="G8" s="91">
        <f>G$5*Input!$B$24</f>
        <v>9753047.8800000008</v>
      </c>
      <c r="H8" s="91">
        <f>H$5*Input!$B$24</f>
        <v>9995802.7599999998</v>
      </c>
      <c r="I8" s="91">
        <f>I$5*Input!$B$24</f>
        <v>10232895.040000001</v>
      </c>
      <c r="J8" s="91">
        <f>J$5*Input!$B$24</f>
        <v>10496256.08</v>
      </c>
      <c r="K8" s="91">
        <f>K$5*Input!$B$24</f>
        <v>10738333.84</v>
      </c>
      <c r="L8" s="91">
        <f>L$5*Input!$B$24</f>
        <v>10948365.24</v>
      </c>
      <c r="M8" s="91">
        <f>M$5*Input!$B$24</f>
        <v>11161774.880000001</v>
      </c>
      <c r="N8" s="91">
        <f>N$5*Input!$B$24</f>
        <v>11392805.280000001</v>
      </c>
      <c r="O8" s="91">
        <f>O$5*Input!$B$24</f>
        <v>11634039.4</v>
      </c>
      <c r="P8" s="91">
        <f>P$5*Input!$B$24</f>
        <v>11927965.6</v>
      </c>
      <c r="Q8" s="91">
        <f>Q$5*Input!$B$24</f>
        <v>12161500.24</v>
      </c>
      <c r="R8" s="91">
        <f>R$5*Input!$B$24</f>
        <v>12363581.92</v>
      </c>
      <c r="S8" s="91">
        <f>S$5*Input!$B$24</f>
        <v>12523014.38867064</v>
      </c>
      <c r="T8" s="91">
        <f>T$5*Input!$B$24</f>
        <v>12749730.89270664</v>
      </c>
      <c r="U8" s="91">
        <f>U$5*Input!$B$24</f>
        <v>12976778.376514936</v>
      </c>
      <c r="V8" s="91">
        <f>V$5*Input!$B$24</f>
        <v>13204162.396233143</v>
      </c>
      <c r="W8" s="91">
        <f>W$5*Input!$B$24</f>
        <v>13431888.601269422</v>
      </c>
      <c r="X8" s="91">
        <f>X$5*Input!$B$24</f>
        <v>13659962.735868216</v>
      </c>
      <c r="Y8" s="91">
        <f>Y$5*Input!$B$24</f>
        <v>13888390.640702248</v>
      </c>
      <c r="Z8" s="91">
        <f>Z$5*Input!$B$24</f>
        <v>14117178.254491264</v>
      </c>
      <c r="AA8" s="91">
        <f>AA$5*Input!$B$24</f>
        <v>14346331.615647953</v>
      </c>
      <c r="AB8" s="91">
        <f>AB$5*Input!$B$24</f>
        <v>14575856.863951465</v>
      </c>
      <c r="AC8" s="91">
        <f>AC$5*Input!$B$24</f>
        <v>14805760.242249059</v>
      </c>
      <c r="AD8" s="91">
        <f>AD$5*Input!$B$24</f>
        <v>15036048.098186294</v>
      </c>
      <c r="AE8" s="91">
        <f>AE$5*Input!$B$24</f>
        <v>15266726.885966286</v>
      </c>
      <c r="AF8" s="91">
        <f>AF$5*Input!$B$24</f>
        <v>15497803.168138454</v>
      </c>
      <c r="AG8" s="91">
        <f>AG$5*Input!$B$24</f>
        <v>15729283.617417362</v>
      </c>
      <c r="AH8" s="91">
        <f>AH$5*Input!$B$24</f>
        <v>15961175.01853201</v>
      </c>
      <c r="AI8" s="91">
        <f>AI$5*Input!$B$24</f>
        <v>16193484.270106258</v>
      </c>
      <c r="AJ8" s="91">
        <f>AJ$5*Input!$B$24</f>
        <v>16426218.386570742</v>
      </c>
      <c r="AK8" s="91">
        <f>AK$5*Input!$B$24</f>
        <v>16659384.500106927</v>
      </c>
      <c r="AL8" s="91">
        <f>AL$5*Input!$B$24</f>
        <v>16892989.862623777</v>
      </c>
      <c r="AM8" s="91">
        <f>AM$5*Input!$B$24</f>
        <v>17127041.847767625</v>
      </c>
      <c r="AN8" s="91">
        <f>AN$5*Input!$B$24</f>
        <v>17361547.952965755</v>
      </c>
      <c r="AO8" s="91">
        <f>AO$5*Input!$B$24</f>
        <v>17596515.801504321</v>
      </c>
      <c r="AP8" s="91">
        <f>AP$5*Input!$B$24</f>
        <v>17831953.144641124</v>
      </c>
      <c r="AQ8" s="91">
        <f>AQ$5*Input!$B$24</f>
        <v>18067867.863753859</v>
      </c>
      <c r="AR8" s="91">
        <f>AR$5*Input!$B$24</f>
        <v>18304267.972524442</v>
      </c>
      <c r="AS8" s="91">
        <f>AS$5*Input!$B$24</f>
        <v>18541161.619159985</v>
      </c>
      <c r="AT8" s="91">
        <f>AT$5*Input!$B$24</f>
        <v>18778557.088651069</v>
      </c>
      <c r="AU8" s="91">
        <f>AU$5*Input!$B$24</f>
        <v>19016462.805067908</v>
      </c>
      <c r="AV8" s="91">
        <f>AV$5*Input!$B$24</f>
        <v>19254887.333895091</v>
      </c>
      <c r="AW8" s="91">
        <f>AW$5*Input!$B$24</f>
        <v>19493839.384405464</v>
      </c>
      <c r="AX8" s="91">
        <f>AX$5*Input!$B$24</f>
        <v>19733327.812073931</v>
      </c>
      <c r="AY8" s="91">
        <f>AY$5*Input!$B$24</f>
        <v>19973361.62103172</v>
      </c>
      <c r="AZ8" s="91">
        <f>AZ$5*Input!$B$24</f>
        <v>20213949.966561869</v>
      </c>
      <c r="BA8" s="91">
        <f>BA$5*Input!$B$24</f>
        <v>20455102.157636598</v>
      </c>
      <c r="BB8" s="91">
        <f>BB$5*Input!$B$24</f>
        <v>20705355.865639102</v>
      </c>
      <c r="BC8" s="91">
        <f>BC$5*Input!$B$24</f>
        <v>20956192.084626477</v>
      </c>
      <c r="BD8" s="91">
        <f>BD$5*Input!$B$24</f>
        <v>21209802.650436901</v>
      </c>
      <c r="BE8" s="91">
        <f>BE$5*Input!$B$24</f>
        <v>21466222.754466735</v>
      </c>
      <c r="BF8" s="91">
        <f>BF$5*Input!$B$24</f>
        <v>21726046.135722771</v>
      </c>
      <c r="BG8" s="91">
        <f>BG$5*Input!$B$24</f>
        <v>21989879.909730915</v>
      </c>
      <c r="BH8" s="91">
        <f>BH$5*Input!$B$24</f>
        <v>22256203.100077823</v>
      </c>
      <c r="BI8" s="91">
        <f>BI$5*Input!$B$24</f>
        <v>22525914.579310726</v>
      </c>
      <c r="BJ8" s="91">
        <f>BJ$5*Input!$B$24</f>
        <v>22798947.294757571</v>
      </c>
    </row>
    <row r="9" spans="1:62" x14ac:dyDescent="0.25">
      <c r="A9" s="184" t="s">
        <v>267</v>
      </c>
      <c r="B9" s="185"/>
      <c r="C9" s="186"/>
      <c r="D9" s="91">
        <f>D$5*Input!$C$24</f>
        <v>792278.32000000007</v>
      </c>
      <c r="E9" s="91">
        <f>E$5*Input!$C$24</f>
        <v>814065.44000000006</v>
      </c>
      <c r="F9" s="91">
        <f>F$5*Input!$C$24</f>
        <v>834341.92</v>
      </c>
      <c r="G9" s="91">
        <f>G$5*Input!$C$24</f>
        <v>848091.12</v>
      </c>
      <c r="H9" s="91">
        <f>H$5*Input!$C$24</f>
        <v>869200.24</v>
      </c>
      <c r="I9" s="91">
        <f>I$5*Input!$C$24</f>
        <v>889816.96</v>
      </c>
      <c r="J9" s="91">
        <f>J$5*Input!$C$24</f>
        <v>912717.92</v>
      </c>
      <c r="K9" s="91">
        <f>K$5*Input!$C$24</f>
        <v>933768.16</v>
      </c>
      <c r="L9" s="91">
        <f>L$5*Input!$C$24</f>
        <v>952031.76</v>
      </c>
      <c r="M9" s="91">
        <f>M$5*Input!$C$24</f>
        <v>970589.12</v>
      </c>
      <c r="N9" s="91">
        <f>N$5*Input!$C$24</f>
        <v>990678.72</v>
      </c>
      <c r="O9" s="91">
        <f>O$5*Input!$C$24</f>
        <v>1011655.6</v>
      </c>
      <c r="P9" s="91">
        <f>P$5*Input!$C$24</f>
        <v>1037214.4</v>
      </c>
      <c r="Q9" s="91">
        <f>Q$5*Input!$C$24</f>
        <v>1057521.76</v>
      </c>
      <c r="R9" s="91">
        <f>R$5*Input!$C$24</f>
        <v>1075094.08</v>
      </c>
      <c r="S9" s="91">
        <f>S$5*Input!$C$24</f>
        <v>1088957.7729278817</v>
      </c>
      <c r="T9" s="91">
        <f>T$5*Input!$C$24</f>
        <v>1108672.2515397079</v>
      </c>
      <c r="U9" s="91">
        <f>U$5*Input!$C$24</f>
        <v>1128415.5110012987</v>
      </c>
      <c r="V9" s="91">
        <f>V$5*Input!$C$24</f>
        <v>1148188.0344550558</v>
      </c>
      <c r="W9" s="91">
        <f>W$5*Input!$C$24</f>
        <v>1167990.3131538627</v>
      </c>
      <c r="X9" s="91">
        <f>X$5*Input!$C$24</f>
        <v>1187822.8465972361</v>
      </c>
      <c r="Y9" s="91">
        <f>Y$5*Input!$C$24</f>
        <v>1207686.1426697606</v>
      </c>
      <c r="Z9" s="91">
        <f>Z$5*Input!$C$24</f>
        <v>1227580.717781849</v>
      </c>
      <c r="AA9" s="91">
        <f>AA$5*Input!$C$24</f>
        <v>1247507.0970128654</v>
      </c>
      <c r="AB9" s="91">
        <f>AB$5*Input!$C$24</f>
        <v>1267465.814256649</v>
      </c>
      <c r="AC9" s="91">
        <f>AC$5*Input!$C$24</f>
        <v>1287457.4123694834</v>
      </c>
      <c r="AD9" s="91">
        <f>AD$5*Input!$C$24</f>
        <v>1307482.4433205472</v>
      </c>
      <c r="AE9" s="91">
        <f>AE$5*Input!$C$24</f>
        <v>1327541.4683448945</v>
      </c>
      <c r="AF9" s="91">
        <f>AF$5*Input!$C$24</f>
        <v>1347635.0580989961</v>
      </c>
      <c r="AG9" s="91">
        <f>AG$5*Input!$C$24</f>
        <v>1367763.7928189009</v>
      </c>
      <c r="AH9" s="91">
        <f>AH$5*Input!$C$24</f>
        <v>1387928.2624810443</v>
      </c>
      <c r="AI9" s="91">
        <f>AI$5*Input!$C$24</f>
        <v>1408129.0669657616</v>
      </c>
      <c r="AJ9" s="91">
        <f>AJ$5*Input!$C$24</f>
        <v>1428366.8162235427</v>
      </c>
      <c r="AK9" s="91">
        <f>AK$5*Input!$C$24</f>
        <v>1448642.1304440806</v>
      </c>
      <c r="AL9" s="91">
        <f>AL$5*Input!$C$24</f>
        <v>1468955.6402281544</v>
      </c>
      <c r="AM9" s="91">
        <f>AM$5*Input!$C$24</f>
        <v>1489307.9867624021</v>
      </c>
      <c r="AN9" s="91">
        <f>AN$5*Input!$C$24</f>
        <v>1509699.821997022</v>
      </c>
      <c r="AO9" s="91">
        <f>AO$5*Input!$C$24</f>
        <v>1530131.8088264626</v>
      </c>
      <c r="AP9" s="91">
        <f>AP$5*Input!$C$24</f>
        <v>1550604.6212731411</v>
      </c>
      <c r="AQ9" s="91">
        <f>AQ$5*Input!$C$24</f>
        <v>1571118.9446742483</v>
      </c>
      <c r="AR9" s="91">
        <f>AR$5*Input!$C$24</f>
        <v>1591675.4758716905</v>
      </c>
      <c r="AS9" s="91">
        <f>AS$5*Input!$C$24</f>
        <v>1612274.9234052161</v>
      </c>
      <c r="AT9" s="91">
        <f>AT$5*Input!$C$24</f>
        <v>1632918.0077087886</v>
      </c>
      <c r="AU9" s="91">
        <f>AU$5*Input!$C$24</f>
        <v>1653605.4613102528</v>
      </c>
      <c r="AV9" s="91">
        <f>AV$5*Input!$C$24</f>
        <v>1674338.0290343557</v>
      </c>
      <c r="AW9" s="91">
        <f>AW$5*Input!$C$24</f>
        <v>1695116.4682091707</v>
      </c>
      <c r="AX9" s="91">
        <f>AX$5*Input!$C$24</f>
        <v>1715941.548875994</v>
      </c>
      <c r="AY9" s="91">
        <f>AY$5*Input!$C$24</f>
        <v>1736814.0540027583</v>
      </c>
      <c r="AZ9" s="91">
        <f>AZ$5*Input!$C$24</f>
        <v>1757734.779701032</v>
      </c>
      <c r="BA9" s="91">
        <f>BA$5*Input!$C$24</f>
        <v>1778704.5354466606</v>
      </c>
      <c r="BB9" s="91">
        <f>BB$5*Input!$C$24</f>
        <v>1800465.7274468783</v>
      </c>
      <c r="BC9" s="91">
        <f>BC$5*Input!$C$24</f>
        <v>1822277.5725762153</v>
      </c>
      <c r="BD9" s="91">
        <f>BD$5*Input!$C$24</f>
        <v>1844330.6652553827</v>
      </c>
      <c r="BE9" s="91">
        <f>BE$5*Input!$C$24</f>
        <v>1866628.0656058029</v>
      </c>
      <c r="BF9" s="91">
        <f>BF$5*Input!$C$24</f>
        <v>1889221.4031063281</v>
      </c>
      <c r="BG9" s="91">
        <f>BG$5*Input!$C$24</f>
        <v>1912163.4704113838</v>
      </c>
      <c r="BH9" s="91">
        <f>BH$5*Input!$C$24</f>
        <v>1935322.0087024195</v>
      </c>
      <c r="BI9" s="91">
        <f>BI$5*Input!$C$24</f>
        <v>1958775.1808096285</v>
      </c>
      <c r="BJ9" s="91">
        <f>BJ$5*Input!$C$24</f>
        <v>1982517.1560658757</v>
      </c>
    </row>
    <row r="10" spans="1:62" x14ac:dyDescent="0.25">
      <c r="A10" s="184" t="s">
        <v>169</v>
      </c>
      <c r="B10" s="185"/>
      <c r="C10" s="186"/>
      <c r="D10" s="91">
        <f>D$5*Input!$B$24</f>
        <v>9111200.6799999997</v>
      </c>
      <c r="E10" s="91">
        <f>E$5*Input!$B$24</f>
        <v>9361752.5600000005</v>
      </c>
      <c r="F10" s="91">
        <f>F$5*Input!$B$24</f>
        <v>9594932.0800000001</v>
      </c>
      <c r="G10" s="91">
        <f>G$5*Input!$B$24</f>
        <v>9753047.8800000008</v>
      </c>
      <c r="H10" s="91">
        <f>H$5*Input!$B$24</f>
        <v>9995802.7599999998</v>
      </c>
      <c r="I10" s="91">
        <f>I$5*Input!$B$24</f>
        <v>10232895.040000001</v>
      </c>
      <c r="J10" s="91">
        <f>J$5*Input!$B$24</f>
        <v>10496256.08</v>
      </c>
      <c r="K10" s="91">
        <f>K$5*Input!$B$24</f>
        <v>10738333.84</v>
      </c>
      <c r="L10" s="91">
        <f>L$5*Input!$B$24</f>
        <v>10948365.24</v>
      </c>
      <c r="M10" s="91">
        <f>M$5*Input!$B$24</f>
        <v>11161774.880000001</v>
      </c>
      <c r="N10" s="91">
        <f>N$5*Input!$B$24</f>
        <v>11392805.280000001</v>
      </c>
      <c r="O10" s="91">
        <f>O$5*Input!$B$24</f>
        <v>11634039.4</v>
      </c>
      <c r="P10" s="91">
        <f>P$5*Input!$B$24</f>
        <v>11927965.6</v>
      </c>
      <c r="Q10" s="91">
        <f>Q$5*Input!$B$24</f>
        <v>12161500.24</v>
      </c>
      <c r="R10" s="91">
        <f>R$5*Input!$B$24</f>
        <v>12363581.92</v>
      </c>
      <c r="S10" s="91">
        <f>S$5*Input!$B$24</f>
        <v>12523014.38867064</v>
      </c>
      <c r="T10" s="91">
        <f>T$5*Input!$B$24</f>
        <v>12749730.89270664</v>
      </c>
      <c r="U10" s="91">
        <f>U$5*Input!$B$24</f>
        <v>12976778.376514936</v>
      </c>
      <c r="V10" s="91">
        <f>V$5*Input!$B$24</f>
        <v>13204162.396233143</v>
      </c>
      <c r="W10" s="91">
        <f>W$5*Input!$B$24</f>
        <v>13431888.601269422</v>
      </c>
      <c r="X10" s="91">
        <f>X$5*Input!$B$24</f>
        <v>13659962.735868216</v>
      </c>
      <c r="Y10" s="91">
        <f>Y$5*Input!$B$24</f>
        <v>13888390.640702248</v>
      </c>
      <c r="Z10" s="91">
        <f>Z$5*Input!$B$24</f>
        <v>14117178.254491264</v>
      </c>
      <c r="AA10" s="91">
        <f>AA$5*Input!$B$24</f>
        <v>14346331.615647953</v>
      </c>
      <c r="AB10" s="91">
        <f>AB$5*Input!$B$24</f>
        <v>14575856.863951465</v>
      </c>
      <c r="AC10" s="91">
        <f>AC$5*Input!$B$24</f>
        <v>14805760.242249059</v>
      </c>
      <c r="AD10" s="91">
        <f>AD$5*Input!$B$24</f>
        <v>15036048.098186294</v>
      </c>
      <c r="AE10" s="91">
        <f>AE$5*Input!$B$24</f>
        <v>15266726.885966286</v>
      </c>
      <c r="AF10" s="91">
        <f>AF$5*Input!$B$24</f>
        <v>15497803.168138454</v>
      </c>
      <c r="AG10" s="91">
        <f>AG$5*Input!$B$24</f>
        <v>15729283.617417362</v>
      </c>
      <c r="AH10" s="91">
        <f>AH$5*Input!$B$24</f>
        <v>15961175.01853201</v>
      </c>
      <c r="AI10" s="91">
        <f>AI$5*Input!$B$24</f>
        <v>16193484.270106258</v>
      </c>
      <c r="AJ10" s="91">
        <f>AJ$5*Input!$B$24</f>
        <v>16426218.386570742</v>
      </c>
      <c r="AK10" s="91">
        <f>AK$5*Input!$B$24</f>
        <v>16659384.500106927</v>
      </c>
      <c r="AL10" s="91">
        <f>AL$5*Input!$B$24</f>
        <v>16892989.862623777</v>
      </c>
      <c r="AM10" s="91">
        <f>AM$5*Input!$B$24</f>
        <v>17127041.847767625</v>
      </c>
      <c r="AN10" s="91">
        <f>AN$5*Input!$B$24</f>
        <v>17361547.952965755</v>
      </c>
      <c r="AO10" s="91">
        <f>AO$5*Input!$B$24</f>
        <v>17596515.801504321</v>
      </c>
      <c r="AP10" s="91">
        <f>AP$5*Input!$B$24</f>
        <v>17831953.144641124</v>
      </c>
      <c r="AQ10" s="91">
        <f>AQ$5*Input!$B$24</f>
        <v>18067867.863753859</v>
      </c>
      <c r="AR10" s="91">
        <f>AR$5*Input!$B$24</f>
        <v>18304267.972524442</v>
      </c>
      <c r="AS10" s="91">
        <f>AS$5*Input!$B$24</f>
        <v>18541161.619159985</v>
      </c>
      <c r="AT10" s="91">
        <f>AT$5*Input!$B$24</f>
        <v>18778557.088651069</v>
      </c>
      <c r="AU10" s="91">
        <f>AU$5*Input!$B$24</f>
        <v>19016462.805067908</v>
      </c>
      <c r="AV10" s="91">
        <f>AV$5*Input!$B$24</f>
        <v>19254887.333895091</v>
      </c>
      <c r="AW10" s="91">
        <f>AW$5*Input!$B$24</f>
        <v>19493839.384405464</v>
      </c>
      <c r="AX10" s="91">
        <f>AX$5*Input!$B$24</f>
        <v>19733327.812073931</v>
      </c>
      <c r="AY10" s="91">
        <f>AY$5*Input!$B$24</f>
        <v>19973361.62103172</v>
      </c>
      <c r="AZ10" s="91">
        <f>AZ$5*Input!$B$24</f>
        <v>20213949.966561869</v>
      </c>
      <c r="BA10" s="91">
        <f>BA$5*Input!$B$24</f>
        <v>20455102.157636598</v>
      </c>
      <c r="BB10" s="91">
        <f>BB$5*Input!$B$24</f>
        <v>20705355.865639102</v>
      </c>
      <c r="BC10" s="91">
        <f>BC$5*Input!$B$24</f>
        <v>20956192.084626477</v>
      </c>
      <c r="BD10" s="91">
        <f>BD$5*Input!$B$24</f>
        <v>21209802.650436901</v>
      </c>
      <c r="BE10" s="91">
        <f>BE$5*Input!$B$24</f>
        <v>21466222.754466735</v>
      </c>
      <c r="BF10" s="91">
        <f>BF$5*Input!$B$24</f>
        <v>21726046.135722771</v>
      </c>
      <c r="BG10" s="91">
        <f>BG$5*Input!$B$24</f>
        <v>21989879.909730915</v>
      </c>
      <c r="BH10" s="91">
        <f>BH$5*Input!$B$24</f>
        <v>22256203.100077823</v>
      </c>
      <c r="BI10" s="91">
        <f>BI$5*Input!$B$24</f>
        <v>22525914.579310726</v>
      </c>
      <c r="BJ10" s="91">
        <f>BJ$5*Input!$B$24</f>
        <v>22798947.294757571</v>
      </c>
    </row>
    <row r="11" spans="1:62" x14ac:dyDescent="0.25">
      <c r="A11" s="184" t="s">
        <v>170</v>
      </c>
      <c r="B11" s="185"/>
      <c r="C11" s="186"/>
      <c r="D11" s="91">
        <f>D$5*Input!$C$24</f>
        <v>792278.32000000007</v>
      </c>
      <c r="E11" s="91">
        <f>E$5*Input!$C$24</f>
        <v>814065.44000000006</v>
      </c>
      <c r="F11" s="91">
        <f>F$5*Input!$C$24</f>
        <v>834341.92</v>
      </c>
      <c r="G11" s="91">
        <f>G$5*Input!$C$24</f>
        <v>848091.12</v>
      </c>
      <c r="H11" s="91">
        <f>H$5*Input!$C$24</f>
        <v>869200.24</v>
      </c>
      <c r="I11" s="91">
        <f>I$5*Input!$C$24</f>
        <v>889816.96</v>
      </c>
      <c r="J11" s="91">
        <f>J$5*Input!$C$24</f>
        <v>912717.92</v>
      </c>
      <c r="K11" s="91">
        <f>K$5*Input!$C$24</f>
        <v>933768.16</v>
      </c>
      <c r="L11" s="91">
        <f>L$5*Input!$C$24</f>
        <v>952031.76</v>
      </c>
      <c r="M11" s="91">
        <f>M$5*Input!$C$24</f>
        <v>970589.12</v>
      </c>
      <c r="N11" s="91">
        <f>N$5*Input!$C$24</f>
        <v>990678.72</v>
      </c>
      <c r="O11" s="91">
        <f>O$5*Input!$C$24</f>
        <v>1011655.6</v>
      </c>
      <c r="P11" s="91">
        <f>P$5*Input!$C$24</f>
        <v>1037214.4</v>
      </c>
      <c r="Q11" s="91">
        <f>Q$5*Input!$C$24</f>
        <v>1057521.76</v>
      </c>
      <c r="R11" s="91">
        <f>R$5*Input!$C$24</f>
        <v>1075094.08</v>
      </c>
      <c r="S11" s="91">
        <f>S$5*Input!$C$24</f>
        <v>1088957.7729278817</v>
      </c>
      <c r="T11" s="91">
        <f>T$5*Input!$C$24</f>
        <v>1108672.2515397079</v>
      </c>
      <c r="U11" s="91">
        <f>U$5*Input!$C$24</f>
        <v>1128415.5110012987</v>
      </c>
      <c r="V11" s="91">
        <f>V$5*Input!$C$24</f>
        <v>1148188.0344550558</v>
      </c>
      <c r="W11" s="91">
        <f>W$5*Input!$C$24</f>
        <v>1167990.3131538627</v>
      </c>
      <c r="X11" s="91">
        <f>X$5*Input!$C$24</f>
        <v>1187822.8465972361</v>
      </c>
      <c r="Y11" s="91">
        <f>Y$5*Input!$C$24</f>
        <v>1207686.1426697606</v>
      </c>
      <c r="Z11" s="91">
        <f>Z$5*Input!$C$24</f>
        <v>1227580.717781849</v>
      </c>
      <c r="AA11" s="91">
        <f>AA$5*Input!$C$24</f>
        <v>1247507.0970128654</v>
      </c>
      <c r="AB11" s="91">
        <f>AB$5*Input!$C$24</f>
        <v>1267465.814256649</v>
      </c>
      <c r="AC11" s="91">
        <f>AC$5*Input!$C$24</f>
        <v>1287457.4123694834</v>
      </c>
      <c r="AD11" s="91">
        <f>AD$5*Input!$C$24</f>
        <v>1307482.4433205472</v>
      </c>
      <c r="AE11" s="91">
        <f>AE$5*Input!$C$24</f>
        <v>1327541.4683448945</v>
      </c>
      <c r="AF11" s="91">
        <f>AF$5*Input!$C$24</f>
        <v>1347635.0580989961</v>
      </c>
      <c r="AG11" s="91">
        <f>AG$5*Input!$C$24</f>
        <v>1367763.7928189009</v>
      </c>
      <c r="AH11" s="91">
        <f>AH$5*Input!$C$24</f>
        <v>1387928.2624810443</v>
      </c>
      <c r="AI11" s="91">
        <f>AI$5*Input!$C$24</f>
        <v>1408129.0669657616</v>
      </c>
      <c r="AJ11" s="91">
        <f>AJ$5*Input!$C$24</f>
        <v>1428366.8162235427</v>
      </c>
      <c r="AK11" s="91">
        <f>AK$5*Input!$C$24</f>
        <v>1448642.1304440806</v>
      </c>
      <c r="AL11" s="91">
        <f>AL$5*Input!$C$24</f>
        <v>1468955.6402281544</v>
      </c>
      <c r="AM11" s="91">
        <f>AM$5*Input!$C$24</f>
        <v>1489307.9867624021</v>
      </c>
      <c r="AN11" s="91">
        <f>AN$5*Input!$C$24</f>
        <v>1509699.821997022</v>
      </c>
      <c r="AO11" s="91">
        <f>AO$5*Input!$C$24</f>
        <v>1530131.8088264626</v>
      </c>
      <c r="AP11" s="91">
        <f>AP$5*Input!$C$24</f>
        <v>1550604.6212731411</v>
      </c>
      <c r="AQ11" s="91">
        <f>AQ$5*Input!$C$24</f>
        <v>1571118.9446742483</v>
      </c>
      <c r="AR11" s="91">
        <f>AR$5*Input!$C$24</f>
        <v>1591675.4758716905</v>
      </c>
      <c r="AS11" s="91">
        <f>AS$5*Input!$C$24</f>
        <v>1612274.9234052161</v>
      </c>
      <c r="AT11" s="91">
        <f>AT$5*Input!$C$24</f>
        <v>1632918.0077087886</v>
      </c>
      <c r="AU11" s="91">
        <f>AU$5*Input!$C$24</f>
        <v>1653605.4613102528</v>
      </c>
      <c r="AV11" s="91">
        <f>AV$5*Input!$C$24</f>
        <v>1674338.0290343557</v>
      </c>
      <c r="AW11" s="91">
        <f>AW$5*Input!$C$24</f>
        <v>1695116.4682091707</v>
      </c>
      <c r="AX11" s="91">
        <f>AX$5*Input!$C$24</f>
        <v>1715941.548875994</v>
      </c>
      <c r="AY11" s="91">
        <f>AY$5*Input!$C$24</f>
        <v>1736814.0540027583</v>
      </c>
      <c r="AZ11" s="91">
        <f>AZ$5*Input!$C$24</f>
        <v>1757734.779701032</v>
      </c>
      <c r="BA11" s="91">
        <f>BA$5*Input!$C$24</f>
        <v>1778704.5354466606</v>
      </c>
      <c r="BB11" s="91">
        <f>BB$5*Input!$C$24</f>
        <v>1800465.7274468783</v>
      </c>
      <c r="BC11" s="91">
        <f>BC$5*Input!$C$24</f>
        <v>1822277.5725762153</v>
      </c>
      <c r="BD11" s="91">
        <f>BD$5*Input!$C$24</f>
        <v>1844330.6652553827</v>
      </c>
      <c r="BE11" s="91">
        <f>BE$5*Input!$C$24</f>
        <v>1866628.0656058029</v>
      </c>
      <c r="BF11" s="91">
        <f>BF$5*Input!$C$24</f>
        <v>1889221.4031063281</v>
      </c>
      <c r="BG11" s="91">
        <f>BG$5*Input!$C$24</f>
        <v>1912163.4704113838</v>
      </c>
      <c r="BH11" s="91">
        <f>BH$5*Input!$C$24</f>
        <v>1935322.0087024195</v>
      </c>
      <c r="BI11" s="91">
        <f>BI$5*Input!$C$24</f>
        <v>1958775.1808096285</v>
      </c>
      <c r="BJ11" s="91">
        <f>BJ$5*Input!$C$24</f>
        <v>1982517.1560658757</v>
      </c>
    </row>
    <row r="12" spans="1:62" x14ac:dyDescent="0.25">
      <c r="A12" s="187" t="s">
        <v>268</v>
      </c>
      <c r="B12" s="188"/>
      <c r="C12" s="189"/>
      <c r="D12" s="11">
        <f>(VLOOKUP($A12,MASTER!$1:$1048576,MATCH(Subs!D$4,MASTER!$1:$1,0),FALSE))*1000000</f>
        <v>394817</v>
      </c>
      <c r="E12" s="11">
        <f>(VLOOKUP($A12,MASTER!$1:$1048576,MATCH(Subs!E$4,MASTER!$1:$1,0),FALSE))*1000000</f>
        <v>385718</v>
      </c>
      <c r="F12" s="11">
        <f>(VLOOKUP($A12,MASTER!$1:$1048576,MATCH(Subs!F$4,MASTER!$1:$1,0),FALSE))*1000000</f>
        <v>379216</v>
      </c>
      <c r="G12" s="11">
        <f>(VLOOKUP($A12,MASTER!$1:$1048576,MATCH(Subs!G$4,MASTER!$1:$1,0),FALSE))*1000000</f>
        <v>371748</v>
      </c>
      <c r="H12" s="11">
        <f>(VLOOKUP($A12,MASTER!$1:$1048576,MATCH(Subs!H$4,MASTER!$1:$1,0),FALSE))*1000000</f>
        <v>358785</v>
      </c>
      <c r="I12" s="11">
        <f>(VLOOKUP($A12,MASTER!$1:$1048576,MATCH(Subs!I$4,MASTER!$1:$1,0),FALSE))*1000000</f>
        <v>335653</v>
      </c>
      <c r="J12" s="11">
        <f>(VLOOKUP($A12,MASTER!$1:$1048576,MATCH(Subs!J$4,MASTER!$1:$1,0),FALSE))*1000000</f>
        <v>326132</v>
      </c>
      <c r="K12" s="11">
        <f>(VLOOKUP($A12,MASTER!$1:$1048576,MATCH(Subs!K$4,MASTER!$1:$1,0),FALSE))*1000000</f>
        <v>317263</v>
      </c>
      <c r="L12" s="11">
        <f>(VLOOKUP($A12,MASTER!$1:$1048576,MATCH(Subs!L$4,MASTER!$1:$1,0),FALSE))*1000000</f>
        <v>304646</v>
      </c>
      <c r="M12" s="11">
        <f>(VLOOKUP($A12,MASTER!$1:$1048576,MATCH(Subs!M$4,MASTER!$1:$1,0),FALSE))*1000000</f>
        <v>296613</v>
      </c>
      <c r="N12" s="11">
        <f>(VLOOKUP($A12,MASTER!$1:$1048576,MATCH(Subs!N$4,MASTER!$1:$1,0),FALSE))*1000000</f>
        <v>290270</v>
      </c>
      <c r="O12" s="11">
        <f>(VLOOKUP($A12,MASTER!$1:$1048576,MATCH(Subs!O$4,MASTER!$1:$1,0),FALSE))*1000000</f>
        <v>284369</v>
      </c>
      <c r="P12" s="11">
        <f>(VLOOKUP($A12,MASTER!$1:$1048576,MATCH(Subs!P$4,MASTER!$1:$1,0),FALSE))*1000000</f>
        <v>278651</v>
      </c>
      <c r="Q12" s="11">
        <f>(VLOOKUP($A12,MASTER!$1:$1048576,MATCH(Subs!Q$4,MASTER!$1:$1,0),FALSE))*1000000</f>
        <v>270562</v>
      </c>
      <c r="R12" s="11">
        <f>(VLOOKUP($A12,MASTER!$1:$1048576,MATCH(Subs!R$4,MASTER!$1:$1,0),FALSE))*1000000</f>
        <v>264955</v>
      </c>
      <c r="S12" s="11">
        <f>(VLOOKUP($A12,MASTER!$1:$1048576,MATCH(Subs!S$4,MASTER!$1:$1,0),FALSE))*1000000</f>
        <v>258011</v>
      </c>
      <c r="T12" s="11">
        <f>(VLOOKUP($A12,MASTER!$1:$1048576,MATCH(Subs!T$4,MASTER!$1:$1,0),FALSE))*1000000</f>
        <v>250508.99999999997</v>
      </c>
      <c r="U12" s="11">
        <f>(VLOOKUP($A12,MASTER!$1:$1048576,MATCH(Subs!U$4,MASTER!$1:$1,0),FALSE))*1000000</f>
        <v>244669.11826419694</v>
      </c>
      <c r="V12" s="11">
        <f>(VLOOKUP($A12,MASTER!$1:$1048576,MATCH(Subs!V$4,MASTER!$1:$1,0),FALSE))*1000000</f>
        <v>239022.9408734364</v>
      </c>
      <c r="W12" s="11">
        <f>(VLOOKUP($A12,MASTER!$1:$1048576,MATCH(Subs!W$4,MASTER!$1:$1,0),FALSE))*1000000</f>
        <v>233563.62455916847</v>
      </c>
      <c r="X12" s="11">
        <f>(VLOOKUP($A12,MASTER!$1:$1048576,MATCH(Subs!X$4,MASTER!$1:$1,0),FALSE))*1000000</f>
        <v>228284.60621033091</v>
      </c>
      <c r="Y12" s="11">
        <f>(VLOOKUP($A12,MASTER!$1:$1048576,MATCH(Subs!Y$4,MASTER!$1:$1,0),FALSE))*1000000</f>
        <v>223179.5890263911</v>
      </c>
      <c r="Z12" s="11">
        <f>(VLOOKUP($A12,MASTER!$1:$1048576,MATCH(Subs!Z$4,MASTER!$1:$1,0),FALSE))*1000000</f>
        <v>218242.5295533193</v>
      </c>
      <c r="AA12" s="11">
        <f>(VLOOKUP($A12,MASTER!$1:$1048576,MATCH(Subs!AA$4,MASTER!$1:$1,0),FALSE))*1000000</f>
        <v>213467.62553105742</v>
      </c>
      <c r="AB12" s="11">
        <f>(VLOOKUP($A12,MASTER!$1:$1048576,MATCH(Subs!AB$4,MASTER!$1:$1,0),FALSE))*1000000</f>
        <v>208849.30448782165</v>
      </c>
      <c r="AC12" s="11">
        <f>(VLOOKUP($A12,MASTER!$1:$1048576,MATCH(Subs!AC$4,MASTER!$1:$1,0),FALSE))*1000000</f>
        <v>204382.21302265927</v>
      </c>
      <c r="AD12" s="11">
        <f>(VLOOKUP($A12,MASTER!$1:$1048576,MATCH(Subs!AD$4,MASTER!$1:$1,0),FALSE))*1000000</f>
        <v>200061.20672313077</v>
      </c>
      <c r="AE12" s="11">
        <f>(VLOOKUP($A12,MASTER!$1:$1048576,MATCH(Subs!AE$4,MASTER!$1:$1,0),FALSE))*1000000</f>
        <v>195881.34066988627</v>
      </c>
      <c r="AF12" s="11">
        <f>(VLOOKUP($A12,MASTER!$1:$1048576,MATCH(Subs!AF$4,MASTER!$1:$1,0),FALSE))*1000000</f>
        <v>191837.8604843037</v>
      </c>
      <c r="AG12" s="11">
        <f>(VLOOKUP($A12,MASTER!$1:$1048576,MATCH(Subs!AG$4,MASTER!$1:$1,0),FALSE))*1000000</f>
        <v>187926.19387931007</v>
      </c>
      <c r="AH12" s="11">
        <f>(VLOOKUP($A12,MASTER!$1:$1048576,MATCH(Subs!AH$4,MASTER!$1:$1,0),FALSE))*1000000</f>
        <v>184141.94267706462</v>
      </c>
      <c r="AI12" s="11">
        <f>(VLOOKUP($A12,MASTER!$1:$1048576,MATCH(Subs!AI$4,MASTER!$1:$1,0),FALSE))*1000000</f>
        <v>180480.87526038397</v>
      </c>
      <c r="AJ12" s="11">
        <f>(VLOOKUP($A12,MASTER!$1:$1048576,MATCH(Subs!AJ$4,MASTER!$1:$1,0),FALSE))*1000000</f>
        <v>176938.91942767444</v>
      </c>
      <c r="AK12" s="11">
        <f>(VLOOKUP($A12,MASTER!$1:$1048576,MATCH(Subs!AK$4,MASTER!$1:$1,0),FALSE))*1000000</f>
        <v>173512.15562373679</v>
      </c>
      <c r="AL12" s="11">
        <f>(VLOOKUP($A12,MASTER!$1:$1048576,MATCH(Subs!AL$4,MASTER!$1:$1,0),FALSE))*1000000</f>
        <v>170196.81052115417</v>
      </c>
      <c r="AM12" s="11">
        <f>(VLOOKUP($A12,MASTER!$1:$1048576,MATCH(Subs!AM$4,MASTER!$1:$1,0),FALSE))*1000000</f>
        <v>166989.25092909375</v>
      </c>
      <c r="AN12" s="11">
        <f>(VLOOKUP($A12,MASTER!$1:$1048576,MATCH(Subs!AN$4,MASTER!$1:$1,0),FALSE))*1000000</f>
        <v>163885.97800826514</v>
      </c>
      <c r="AO12" s="11">
        <f>(VLOOKUP($A12,MASTER!$1:$1048576,MATCH(Subs!AO$4,MASTER!$1:$1,0),FALSE))*1000000</f>
        <v>160883.62177251183</v>
      </c>
      <c r="AP12" s="11">
        <f>(VLOOKUP($A12,MASTER!$1:$1048576,MATCH(Subs!AP$4,MASTER!$1:$1,0),FALSE))*1000000</f>
        <v>157978.93585907822</v>
      </c>
      <c r="AQ12" s="11">
        <f>(VLOOKUP($A12,MASTER!$1:$1048576,MATCH(Subs!AQ$4,MASTER!$1:$1,0),FALSE))*1000000</f>
        <v>155168.79255101574</v>
      </c>
      <c r="AR12" s="11">
        <f>(VLOOKUP($A12,MASTER!$1:$1048576,MATCH(Subs!AR$4,MASTER!$1:$1,0),FALSE))*1000000</f>
        <v>152450.17803647992</v>
      </c>
      <c r="AS12" s="11">
        <f>(VLOOKUP($A12,MASTER!$1:$1048576,MATCH(Subs!AS$4,MASTER!$1:$1,0),FALSE))*1000000</f>
        <v>149820.18789083968</v>
      </c>
      <c r="AT12" s="11">
        <f>(VLOOKUP($A12,MASTER!$1:$1048576,MATCH(Subs!AT$4,MASTER!$1:$1,0),FALSE))*1000000</f>
        <v>147276.02276858245</v>
      </c>
      <c r="AU12" s="11">
        <f>(VLOOKUP($A12,MASTER!$1:$1048576,MATCH(Subs!AU$4,MASTER!$1:$1,0),FALSE))*1000000</f>
        <v>144814.98429296713</v>
      </c>
      <c r="AV12" s="11">
        <f>(VLOOKUP($A12,MASTER!$1:$1048576,MATCH(Subs!AV$4,MASTER!$1:$1,0),FALSE))*1000000</f>
        <v>142434.47113225618</v>
      </c>
      <c r="AW12" s="11">
        <f>(VLOOKUP($A12,MASTER!$1:$1048576,MATCH(Subs!AW$4,MASTER!$1:$1,0),FALSE))*1000000</f>
        <v>140131.9752521615</v>
      </c>
      <c r="AX12" s="11">
        <f>(VLOOKUP($A12,MASTER!$1:$1048576,MATCH(Subs!AX$4,MASTER!$1:$1,0),FALSE))*1000000</f>
        <v>137905.07833487162</v>
      </c>
      <c r="AY12" s="11">
        <f>(VLOOKUP($A12,MASTER!$1:$1048576,MATCH(Subs!AY$4,MASTER!$1:$1,0),FALSE))*1000000</f>
        <v>135751.44835569779</v>
      </c>
      <c r="AZ12" s="11">
        <f>(VLOOKUP($A12,MASTER!$1:$1048576,MATCH(Subs!AZ$4,MASTER!$1:$1,0),FALSE))*1000000</f>
        <v>133668.83630898723</v>
      </c>
      <c r="BA12" s="11">
        <f>(VLOOKUP($A12,MASTER!$1:$1048576,MATCH(Subs!BA$4,MASTER!$1:$1,0),FALSE))*1000000</f>
        <v>131655.07307551568</v>
      </c>
      <c r="BB12" s="11">
        <f>(VLOOKUP($A12,MASTER!$1:$1048576,MATCH(Subs!BB$4,MASTER!$1:$1,0),FALSE))*1000000</f>
        <v>129708.06642408359</v>
      </c>
      <c r="BC12" s="11">
        <f>(VLOOKUP($A12,MASTER!$1:$1048576,MATCH(Subs!BC$4,MASTER!$1:$1,0),FALSE))*1000000</f>
        <v>127789.8534591549</v>
      </c>
      <c r="BD12" s="11">
        <f>(VLOOKUP($A12,MASTER!$1:$1048576,MATCH(Subs!BD$4,MASTER!$1:$1,0),FALSE))*1000000</f>
        <v>125900.0083596972</v>
      </c>
      <c r="BE12" s="11">
        <f>(VLOOKUP($A12,MASTER!$1:$1048576,MATCH(Subs!BE$4,MASTER!$1:$1,0),FALSE))*1000000</f>
        <v>124038.11160201523</v>
      </c>
      <c r="BF12" s="11">
        <f>(VLOOKUP($A12,MASTER!$1:$1048576,MATCH(Subs!BF$4,MASTER!$1:$1,0),FALSE))*1000000</f>
        <v>122203.74986662142</v>
      </c>
      <c r="BG12" s="11">
        <f>(VLOOKUP($A12,MASTER!$1:$1048576,MATCH(Subs!BG$4,MASTER!$1:$1,0),FALSE))*1000000</f>
        <v>120396.51594648391</v>
      </c>
      <c r="BH12" s="11">
        <f>(VLOOKUP($A12,MASTER!$1:$1048576,MATCH(Subs!BH$4,MASTER!$1:$1,0),FALSE))*1000000</f>
        <v>118616.00865663115</v>
      </c>
      <c r="BI12" s="11">
        <f>(VLOOKUP($A12,MASTER!$1:$1048576,MATCH(Subs!BI$4,MASTER!$1:$1,0),FALSE))*1000000</f>
        <v>116861.83274509358</v>
      </c>
      <c r="BJ12" s="11">
        <f>(VLOOKUP($A12,MASTER!$1:$1048576,MATCH(Subs!BJ$4,MASTER!$1:$1,0),FALSE))*1000000</f>
        <v>115133.59880516228</v>
      </c>
    </row>
    <row r="13" spans="1:62" x14ac:dyDescent="0.25">
      <c r="A13" s="187" t="s">
        <v>341</v>
      </c>
      <c r="B13" s="334"/>
      <c r="C13" s="335"/>
      <c r="D13" s="11">
        <f t="shared" ref="D13:R13" si="0">D6*5%</f>
        <v>645.90000000000009</v>
      </c>
      <c r="E13" s="11">
        <f t="shared" ref="E13:M13" si="1">E6*5%</f>
        <v>648.1</v>
      </c>
      <c r="F13" s="11">
        <f t="shared" si="1"/>
        <v>664.2</v>
      </c>
      <c r="G13" s="11">
        <f t="shared" si="1"/>
        <v>657.55000000000007</v>
      </c>
      <c r="H13" s="11">
        <f t="shared" si="1"/>
        <v>659</v>
      </c>
      <c r="I13" s="11">
        <f t="shared" si="1"/>
        <v>663.1</v>
      </c>
      <c r="J13" s="11">
        <f t="shared" si="1"/>
        <v>665.2</v>
      </c>
      <c r="K13" s="11">
        <f t="shared" si="1"/>
        <v>17488.25</v>
      </c>
      <c r="L13" s="11">
        <f t="shared" si="1"/>
        <v>17642.3</v>
      </c>
      <c r="M13" s="11">
        <f t="shared" si="1"/>
        <v>17783.8</v>
      </c>
      <c r="N13" s="11">
        <f t="shared" ref="N13" si="2">N6*5%</f>
        <v>17935.05</v>
      </c>
      <c r="O13" s="11">
        <f t="shared" si="0"/>
        <v>18010.2</v>
      </c>
      <c r="P13" s="11">
        <f t="shared" si="0"/>
        <v>18185</v>
      </c>
      <c r="Q13" s="11">
        <f t="shared" si="0"/>
        <v>18338.600000000002</v>
      </c>
      <c r="R13" s="11">
        <f t="shared" si="0"/>
        <v>18548.45</v>
      </c>
      <c r="S13" s="11">
        <f t="shared" ref="S13:BH13" si="3">S6*5%</f>
        <v>18525.3</v>
      </c>
      <c r="T13" s="11">
        <f t="shared" si="3"/>
        <v>18684.25</v>
      </c>
      <c r="U13" s="11">
        <f t="shared" si="3"/>
        <v>18822.674934891529</v>
      </c>
      <c r="V13" s="11">
        <f t="shared" si="3"/>
        <v>18965.055032735454</v>
      </c>
      <c r="W13" s="11">
        <f t="shared" si="3"/>
        <v>19111.45561315255</v>
      </c>
      <c r="X13" s="11">
        <f t="shared" si="3"/>
        <v>19261.943288938975</v>
      </c>
      <c r="Y13" s="11">
        <f t="shared" si="3"/>
        <v>19416.58599010366</v>
      </c>
      <c r="Z13" s="11">
        <f t="shared" si="3"/>
        <v>19575.452988365094</v>
      </c>
      <c r="AA13" s="11">
        <f t="shared" si="3"/>
        <v>19738.61492211635</v>
      </c>
      <c r="AB13" s="11">
        <f t="shared" si="3"/>
        <v>19906.143821867274</v>
      </c>
      <c r="AC13" s="11">
        <f t="shared" si="3"/>
        <v>20078.113136172979</v>
      </c>
      <c r="AD13" s="11">
        <f t="shared" si="3"/>
        <v>20254.597758057891</v>
      </c>
      <c r="AE13" s="11">
        <f t="shared" si="3"/>
        <v>20435.674051944919</v>
      </c>
      <c r="AF13" s="11">
        <f t="shared" si="3"/>
        <v>20621.41988109938</v>
      </c>
      <c r="AG13" s="11">
        <f t="shared" si="3"/>
        <v>20811.914635597495</v>
      </c>
      <c r="AH13" s="11">
        <f t="shared" si="3"/>
        <v>21007.239260829618</v>
      </c>
      <c r="AI13" s="11">
        <f t="shared" si="3"/>
        <v>21207.476286548292</v>
      </c>
      <c r="AJ13" s="11">
        <f t="shared" si="3"/>
        <v>21412.70985647176</v>
      </c>
      <c r="AK13" s="11">
        <f t="shared" si="3"/>
        <v>21623.02575845339</v>
      </c>
      <c r="AL13" s="11">
        <f t="shared" si="3"/>
        <v>21838.511455228079</v>
      </c>
      <c r="AM13" s="11">
        <f t="shared" si="3"/>
        <v>22059.256115746506</v>
      </c>
      <c r="AN13" s="11">
        <f t="shared" si="3"/>
        <v>22285.350647108688</v>
      </c>
      <c r="AO13" s="11">
        <f t="shared" si="3"/>
        <v>22516.88772710826</v>
      </c>
      <c r="AP13" s="11">
        <f t="shared" si="3"/>
        <v>22753.961837399245</v>
      </c>
      <c r="AQ13" s="11">
        <f t="shared" si="3"/>
        <v>22996.669297297267</v>
      </c>
      <c r="AR13" s="11">
        <f t="shared" si="3"/>
        <v>23245.108298227413</v>
      </c>
      <c r="AS13" s="11">
        <f t="shared" si="3"/>
        <v>23499.378938831236</v>
      </c>
      <c r="AT13" s="11">
        <f t="shared" si="3"/>
        <v>23759.58326074545</v>
      </c>
      <c r="AU13" s="11">
        <f t="shared" si="3"/>
        <v>24025.825285065453</v>
      </c>
      <c r="AV13" s="11">
        <f t="shared" si="3"/>
        <v>24298.21104950663</v>
      </c>
      <c r="AW13" s="11">
        <f t="shared" si="3"/>
        <v>24576.848646277111</v>
      </c>
      <c r="AX13" s="11">
        <f t="shared" si="3"/>
        <v>24861.848260675575</v>
      </c>
      <c r="AY13" s="11">
        <f t="shared" si="3"/>
        <v>25153.322210428043</v>
      </c>
      <c r="AZ13" s="11">
        <f t="shared" si="3"/>
        <v>25451.384985778066</v>
      </c>
      <c r="BA13" s="11">
        <f t="shared" si="3"/>
        <v>25756.153290344704</v>
      </c>
      <c r="BB13" s="11">
        <f t="shared" si="3"/>
        <v>26067.746082763246</v>
      </c>
      <c r="BC13" s="11">
        <f t="shared" si="3"/>
        <v>26383.108462479729</v>
      </c>
      <c r="BD13" s="11">
        <f t="shared" si="3"/>
        <v>26702.286033207536</v>
      </c>
      <c r="BE13" s="11">
        <f t="shared" si="3"/>
        <v>27025.324950364658</v>
      </c>
      <c r="BF13" s="11">
        <f t="shared" si="3"/>
        <v>27352.271927748094</v>
      </c>
      <c r="BG13" s="11">
        <f t="shared" si="3"/>
        <v>27683.174244289021</v>
      </c>
      <c r="BH13" s="11">
        <f t="shared" si="3"/>
        <v>28018.079750889676</v>
      </c>
      <c r="BI13" s="11">
        <f t="shared" ref="BI13:BJ13" si="4">BI6*5%</f>
        <v>28357.036877342944</v>
      </c>
      <c r="BJ13" s="11">
        <f t="shared" si="4"/>
        <v>28700.09463933565</v>
      </c>
    </row>
    <row r="14" spans="1:62" x14ac:dyDescent="0.25">
      <c r="A14" s="187" t="s">
        <v>277</v>
      </c>
      <c r="B14" s="334"/>
      <c r="C14" s="335"/>
      <c r="D14" s="196">
        <f>IFERROR((VLOOKUP($A14,MASTER!$1:$1048576,MATCH(Subs!D$4,MASTER!$1:$1,0),FALSE))*1000000,0)</f>
        <v>3</v>
      </c>
      <c r="E14" s="196">
        <f>IFERROR((VLOOKUP($A14,MASTER!$1:$1048576,MATCH(Subs!E$4,MASTER!$1:$1,0),FALSE))*1000000,0)</f>
        <v>6</v>
      </c>
      <c r="F14" s="196">
        <f>IFERROR((VLOOKUP($A14,MASTER!$1:$1048576,MATCH(Subs!F$4,MASTER!$1:$1,0),FALSE))*1000000,0)</f>
        <v>13</v>
      </c>
      <c r="G14" s="196">
        <f>IFERROR((VLOOKUP($A14,MASTER!$1:$1048576,MATCH(Subs!G$4,MASTER!$1:$1,0),FALSE))*1000000,0)</f>
        <v>50</v>
      </c>
      <c r="H14" s="196">
        <f>IFERROR((VLOOKUP($A14,MASTER!$1:$1048576,MATCH(Subs!H$4,MASTER!$1:$1,0),FALSE))*1000000,0)</f>
        <v>71</v>
      </c>
      <c r="I14" s="196">
        <f>IFERROR((VLOOKUP($A14,MASTER!$1:$1048576,MATCH(Subs!I$4,MASTER!$1:$1,0),FALSE))*1000000,0)</f>
        <v>72</v>
      </c>
      <c r="J14" s="196">
        <f>IFERROR((VLOOKUP($A14,MASTER!$1:$1048576,MATCH(Subs!J$4,MASTER!$1:$1,0),FALSE))*1000000,0)</f>
        <v>156</v>
      </c>
      <c r="K14" s="196">
        <f>IFERROR((VLOOKUP($A14,MASTER!$1:$1048576,MATCH(Subs!K$4,MASTER!$1:$1,0),FALSE))*1000000,0)</f>
        <v>176</v>
      </c>
      <c r="L14" s="196">
        <f>IFERROR((VLOOKUP($A14,MASTER!$1:$1048576,MATCH(Subs!L$4,MASTER!$1:$1,0),FALSE))*1000000,0)</f>
        <v>183</v>
      </c>
      <c r="M14" s="196">
        <f>IFERROR((VLOOKUP($A14,MASTER!$1:$1048576,MATCH(Subs!M$4,MASTER!$1:$1,0),FALSE))*1000000,0)</f>
        <v>194</v>
      </c>
      <c r="N14" s="196">
        <f>IFERROR((VLOOKUP($A14,MASTER!$1:$1048576,MATCH(Subs!N$4,MASTER!$1:$1,0),FALSE))*1000000,0)</f>
        <v>205</v>
      </c>
      <c r="O14" s="196">
        <f>IFERROR((VLOOKUP($A14,MASTER!$1:$1048576,MATCH(Subs!O$4,MASTER!$1:$1,0),FALSE))*1000000,0)</f>
        <v>223</v>
      </c>
      <c r="P14" s="196">
        <f>IFERROR((VLOOKUP($A14,MASTER!$1:$1048576,MATCH(Subs!P$4,MASTER!$1:$1,0),FALSE))*1000000,0)</f>
        <v>284</v>
      </c>
      <c r="Q14" s="196">
        <f>IFERROR((VLOOKUP($A14,MASTER!$1:$1048576,MATCH(Subs!Q$4,MASTER!$1:$1,0),FALSE))*1000000,0)</f>
        <v>304</v>
      </c>
      <c r="R14" s="196">
        <f>IFERROR((VLOOKUP($A14,MASTER!$1:$1048576,MATCH(Subs!R$4,MASTER!$1:$1,0),FALSE))*1000000,0)</f>
        <v>337</v>
      </c>
      <c r="S14" s="196">
        <f>IFERROR((VLOOKUP($A14,MASTER!$1:$1048576,MATCH(Subs!S$4,MASTER!$1:$1,0),FALSE))*1000000,0)</f>
        <v>1219</v>
      </c>
      <c r="T14" s="196">
        <f>IFERROR((VLOOKUP($A14,MASTER!$1:$1048576,MATCH(Subs!T$4,MASTER!$1:$1,0),FALSE))*1000000,0)</f>
        <v>1160</v>
      </c>
      <c r="U14" s="196">
        <f>IFERROR((VLOOKUP($A14,MASTER!$1:$1048576,MATCH(Subs!U$4,MASTER!$1:$1,0),FALSE))*1000000,0)</f>
        <v>1191.8254146648439</v>
      </c>
      <c r="V14" s="196">
        <f>IFERROR((VLOOKUP($A14,MASTER!$1:$1048576,MATCH(Subs!V$4,MASTER!$1:$1,0),FALSE))*1000000,0)</f>
        <v>1224.5945640579259</v>
      </c>
      <c r="W14" s="196">
        <f>IFERROR((VLOOKUP($A14,MASTER!$1:$1048576,MATCH(Subs!W$4,MASTER!$1:$1,0),FALSE))*1000000,0)</f>
        <v>1258.3357024206603</v>
      </c>
      <c r="X14" s="196">
        <f>IFERROR((VLOOKUP($A14,MASTER!$1:$1048576,MATCH(Subs!X$4,MASTER!$1:$1,0),FALSE))*1000000,0)</f>
        <v>1293.0779313186633</v>
      </c>
      <c r="Y14" s="196">
        <f>IFERROR((VLOOKUP($A14,MASTER!$1:$1048576,MATCH(Subs!Y$4,MASTER!$1:$1,0),FALSE))*1000000,0)</f>
        <v>1328.8512250598901</v>
      </c>
      <c r="Z14" s="196">
        <f>IFERROR((VLOOKUP($A14,MASTER!$1:$1048576,MATCH(Subs!Z$4,MASTER!$1:$1,0),FALSE))*1000000,0)</f>
        <v>1365.6864568753072</v>
      </c>
      <c r="AA14" s="196">
        <f>IFERROR((VLOOKUP($A14,MASTER!$1:$1048576,MATCH(Subs!AA$4,MASTER!$1:$1,0),FALSE))*1000000,0)</f>
        <v>1403.6154258849756</v>
      </c>
      <c r="AB14" s="196">
        <f>IFERROR((VLOOKUP($A14,MASTER!$1:$1048576,MATCH(Subs!AB$4,MASTER!$1:$1,0),FALSE))*1000000,0)</f>
        <v>1442.6708848731121</v>
      </c>
      <c r="AC14" s="196">
        <f>IFERROR((VLOOKUP($A14,MASTER!$1:$1048576,MATCH(Subs!AC$4,MASTER!$1:$1,0),FALSE))*1000000,0)</f>
        <v>1482.8865688963883</v>
      </c>
      <c r="AD14" s="196">
        <f>IFERROR((VLOOKUP($A14,MASTER!$1:$1048576,MATCH(Subs!AD$4,MASTER!$1:$1,0),FALSE))*1000000,0)</f>
        <v>1524.2972247504738</v>
      </c>
      <c r="AE14" s="196">
        <f>IFERROR((VLOOKUP($A14,MASTER!$1:$1048576,MATCH(Subs!AE$4,MASTER!$1:$1,0),FALSE))*1000000,0)</f>
        <v>1566.9386413205666</v>
      </c>
      <c r="AF14" s="196">
        <f>IFERROR((VLOOKUP($A14,MASTER!$1:$1048576,MATCH(Subs!AF$4,MASTER!$1:$1,0),FALSE))*1000000,0)</f>
        <v>1610.8476808424307</v>
      </c>
      <c r="AG14" s="196">
        <f>IFERROR((VLOOKUP($A14,MASTER!$1:$1048576,MATCH(Subs!AG$4,MASTER!$1:$1,0),FALSE))*1000000,0)</f>
        <v>1656.0623111012549</v>
      </c>
      <c r="AH14" s="196">
        <f>IFERROR((VLOOKUP($A14,MASTER!$1:$1048576,MATCH(Subs!AH$4,MASTER!$1:$1,0),FALSE))*1000000,0)</f>
        <v>1702.6216385964694</v>
      </c>
      <c r="AI14" s="196">
        <f>IFERROR((VLOOKUP($A14,MASTER!$1:$1048576,MATCH(Subs!AI$4,MASTER!$1:$1,0),FALSE))*1000000,0)</f>
        <v>1750.5659427015007</v>
      </c>
      <c r="AJ14" s="196">
        <f>IFERROR((VLOOKUP($A14,MASTER!$1:$1048576,MATCH(Subs!AJ$4,MASTER!$1:$1,0),FALSE))*1000000,0)</f>
        <v>1799.936710848305</v>
      </c>
      <c r="AK14" s="196">
        <f>IFERROR((VLOOKUP($A14,MASTER!$1:$1048576,MATCH(Subs!AK$4,MASTER!$1:$1,0),FALSE))*1000000,0)</f>
        <v>1850.776674767435</v>
      </c>
      <c r="AL14" s="196">
        <f>IFERROR((VLOOKUP($A14,MASTER!$1:$1048576,MATCH(Subs!AL$4,MASTER!$1:$1,0),FALSE))*1000000,0)</f>
        <v>1903.1298478152935</v>
      </c>
      <c r="AM14" s="196">
        <f>IFERROR((VLOOKUP($A14,MASTER!$1:$1048576,MATCH(Subs!AM$4,MASTER!$1:$1,0),FALSE))*1000000,0)</f>
        <v>1957.0415634212018</v>
      </c>
      <c r="AN14" s="196">
        <f>IFERROR((VLOOKUP($A14,MASTER!$1:$1048576,MATCH(Subs!AN$4,MASTER!$1:$1,0),FALSE))*1000000,0)</f>
        <v>2012.5585146878664</v>
      </c>
      <c r="AO14" s="196">
        <f>IFERROR((VLOOKUP($A14,MASTER!$1:$1048576,MATCH(Subs!AO$4,MASTER!$1:$1,0),FALSE))*1000000,0)</f>
        <v>2069.7287951798526</v>
      </c>
      <c r="AP14" s="196">
        <f>IFERROR((VLOOKUP($A14,MASTER!$1:$1048576,MATCH(Subs!AP$4,MASTER!$1:$1,0),FALSE))*1000000,0)</f>
        <v>2128.6019409357041</v>
      </c>
      <c r="AQ14" s="196">
        <f>IFERROR((VLOOKUP($A14,MASTER!$1:$1048576,MATCH(Subs!AQ$4,MASTER!$1:$1,0),FALSE))*1000000,0)</f>
        <v>2189.2289737404167</v>
      </c>
      <c r="AR14" s="196">
        <f>IFERROR((VLOOKUP($A14,MASTER!$1:$1048576,MATCH(Subs!AR$4,MASTER!$1:$1,0),FALSE))*1000000,0)</f>
        <v>2251.6624456960735</v>
      </c>
      <c r="AS14" s="196">
        <f>IFERROR((VLOOKUP($A14,MASTER!$1:$1048576,MATCH(Subs!AS$4,MASTER!$1:$1,0),FALSE))*1000000,0)</f>
        <v>2315.9564851295963</v>
      </c>
      <c r="AT14" s="196">
        <f>IFERROR((VLOOKUP($A14,MASTER!$1:$1048576,MATCH(Subs!AT$4,MASTER!$1:$1,0),FALSE))*1000000,0)</f>
        <v>2382.166843877716</v>
      </c>
      <c r="AU14" s="196">
        <f>IFERROR((VLOOKUP($A14,MASTER!$1:$1048576,MATCH(Subs!AU$4,MASTER!$1:$1,0),FALSE))*1000000,0)</f>
        <v>2450.3509459904817</v>
      </c>
      <c r="AV14" s="196">
        <f>IFERROR((VLOOKUP($A14,MASTER!$1:$1048576,MATCH(Subs!AV$4,MASTER!$1:$1,0),FALSE))*1000000,0)</f>
        <v>2520.5679378958712</v>
      </c>
      <c r="AW14" s="196">
        <f>IFERROR((VLOOKUP($A14,MASTER!$1:$1048576,MATCH(Subs!AW$4,MASTER!$1:$1,0),FALSE))*1000000,0)</f>
        <v>2592.8787400693241</v>
      </c>
      <c r="AX14" s="196">
        <f>IFERROR((VLOOKUP($A14,MASTER!$1:$1048576,MATCH(Subs!AX$4,MASTER!$1:$1,0),FALSE))*1000000,0)</f>
        <v>2667.3461002533559</v>
      </c>
      <c r="AY14" s="196">
        <f>IFERROR((VLOOKUP($A14,MASTER!$1:$1048576,MATCH(Subs!AY$4,MASTER!$1:$1,0),FALSE))*1000000,0)</f>
        <v>2744.0346482737491</v>
      </c>
      <c r="AZ14" s="196">
        <f>IFERROR((VLOOKUP($A14,MASTER!$1:$1048576,MATCH(Subs!AZ$4,MASTER!$1:$1,0),FALSE))*1000000,0)</f>
        <v>2823.0109525002199</v>
      </c>
      <c r="BA14" s="196">
        <f>IFERROR((VLOOKUP($A14,MASTER!$1:$1048576,MATCH(Subs!BA$4,MASTER!$1:$1,0),FALSE))*1000000,0)</f>
        <v>2904.3435780008972</v>
      </c>
      <c r="BB14" s="196">
        <f>IFERROR((VLOOKUP($A14,MASTER!$1:$1048576,MATCH(Subs!BB$4,MASTER!$1:$1,0),FALSE))*1000000,0)</f>
        <v>2988.1031464414273</v>
      </c>
      <c r="BC14" s="196">
        <f>IFERROR((VLOOKUP($A14,MASTER!$1:$1048576,MATCH(Subs!BC$4,MASTER!$1:$1,0),FALSE))*1000000,0)</f>
        <v>3074.278291798712</v>
      </c>
      <c r="BD14" s="196">
        <f>IFERROR((VLOOKUP($A14,MASTER!$1:$1048576,MATCH(Subs!BD$4,MASTER!$1:$1,0),FALSE))*1000000,0)</f>
        <v>3162.9386778968305</v>
      </c>
      <c r="BE14" s="196">
        <f>IFERROR((VLOOKUP($A14,MASTER!$1:$1048576,MATCH(Subs!BE$4,MASTER!$1:$1,0),FALSE))*1000000,0)</f>
        <v>3254.1559776237627</v>
      </c>
      <c r="BF14" s="196">
        <f>IFERROR((VLOOKUP($A14,MASTER!$1:$1048576,MATCH(Subs!BF$4,MASTER!$1:$1,0),FALSE))*1000000,0)</f>
        <v>3348.0039308716182</v>
      </c>
      <c r="BG14" s="196">
        <f>IFERROR((VLOOKUP($A14,MASTER!$1:$1048576,MATCH(Subs!BG$4,MASTER!$1:$1,0),FALSE))*1000000,0)</f>
        <v>3444.5584041478228</v>
      </c>
      <c r="BH14" s="196">
        <f>IFERROR((VLOOKUP($A14,MASTER!$1:$1048576,MATCH(Subs!BH$4,MASTER!$1:$1,0),FALSE))*1000000,0)</f>
        <v>3543.8974519054618</v>
      </c>
      <c r="BI14" s="196">
        <f>IFERROR((VLOOKUP($A14,MASTER!$1:$1048576,MATCH(Subs!BI$4,MASTER!$1:$1,0),FALSE))*1000000,0)</f>
        <v>3646.1013796423485</v>
      </c>
      <c r="BJ14" s="196">
        <f>IFERROR((VLOOKUP($A14,MASTER!$1:$1048576,MATCH(Subs!BJ$4,MASTER!$1:$1,0),FALSE))*1000000,0)</f>
        <v>3751.2528088198401</v>
      </c>
    </row>
    <row r="15" spans="1:62" x14ac:dyDescent="0.25">
      <c r="A15" s="187" t="s">
        <v>278</v>
      </c>
      <c r="B15" s="334"/>
      <c r="C15" s="335"/>
      <c r="D15" s="196">
        <f>(VLOOKUP($A15,MASTER!$1:$1048576,MATCH(Subs!D$4,MASTER!$1:$1,0),FALSE))*1000000</f>
        <v>3353260</v>
      </c>
      <c r="E15" s="196">
        <f>(VLOOKUP($A15,MASTER!$1:$1048576,MATCH(Subs!E$4,MASTER!$1:$1,0),FALSE))*1000000</f>
        <v>3462057</v>
      </c>
      <c r="F15" s="196">
        <f>(VLOOKUP($A15,MASTER!$1:$1048576,MATCH(Subs!F$4,MASTER!$1:$1,0),FALSE))*1000000</f>
        <v>3549388</v>
      </c>
      <c r="G15" s="196">
        <f>(VLOOKUP($A15,MASTER!$1:$1048576,MATCH(Subs!G$4,MASTER!$1:$1,0),FALSE))*1000000</f>
        <v>3623238</v>
      </c>
      <c r="H15" s="196">
        <f>(VLOOKUP($A15,MASTER!$1:$1048576,MATCH(Subs!H$4,MASTER!$1:$1,0),FALSE))*1000000</f>
        <v>3709477</v>
      </c>
      <c r="I15" s="196">
        <f>(VLOOKUP($A15,MASTER!$1:$1048576,MATCH(Subs!I$4,MASTER!$1:$1,0),FALSE))*1000000</f>
        <v>3815793</v>
      </c>
      <c r="J15" s="196">
        <f>(VLOOKUP($A15,MASTER!$1:$1048576,MATCH(Subs!J$4,MASTER!$1:$1,0),FALSE))*1000000</f>
        <v>3968269</v>
      </c>
      <c r="K15" s="196">
        <f>(VLOOKUP($A15,MASTER!$1:$1048576,MATCH(Subs!K$4,MASTER!$1:$1,0),FALSE))*1000000</f>
        <v>4047869.9999999995</v>
      </c>
      <c r="L15" s="196">
        <f>(VLOOKUP($A15,MASTER!$1:$1048576,MATCH(Subs!L$4,MASTER!$1:$1,0),FALSE))*1000000</f>
        <v>4110552</v>
      </c>
      <c r="M15" s="196">
        <f>(VLOOKUP($A15,MASTER!$1:$1048576,MATCH(Subs!M$4,MASTER!$1:$1,0),FALSE))*1000000</f>
        <v>4245938</v>
      </c>
      <c r="N15" s="196">
        <f>(VLOOKUP($A15,MASTER!$1:$1048576,MATCH(Subs!N$4,MASTER!$1:$1,0),FALSE))*1000000</f>
        <v>4326446</v>
      </c>
      <c r="O15" s="196">
        <f>(VLOOKUP($A15,MASTER!$1:$1048576,MATCH(Subs!O$4,MASTER!$1:$1,0),FALSE))*1000000</f>
        <v>4380441</v>
      </c>
      <c r="P15" s="196">
        <f>(VLOOKUP($A15,MASTER!$1:$1048576,MATCH(Subs!P$4,MASTER!$1:$1,0),FALSE))*1000000</f>
        <v>4473773</v>
      </c>
      <c r="Q15" s="196">
        <f>(VLOOKUP($A15,MASTER!$1:$1048576,MATCH(Subs!Q$4,MASTER!$1:$1,0),FALSE))*1000000</f>
        <v>4571756</v>
      </c>
      <c r="R15" s="196">
        <f>(VLOOKUP($A15,MASTER!$1:$1048576,MATCH(Subs!R$4,MASTER!$1:$1,0),FALSE))*1000000</f>
        <v>4648722</v>
      </c>
      <c r="S15" s="196">
        <f>(VLOOKUP($A15,MASTER!$1:$1048576,MATCH(Subs!S$4,MASTER!$1:$1,0),FALSE))*1000000</f>
        <v>4928365</v>
      </c>
      <c r="T15" s="196">
        <f>(VLOOKUP($A15,MASTER!$1:$1048576,MATCH(Subs!T$4,MASTER!$1:$1,0),FALSE))*1000000</f>
        <v>4772181</v>
      </c>
      <c r="U15" s="196">
        <f>(VLOOKUP($A15,MASTER!$1:$1048576,MATCH(Subs!U$4,MASTER!$1:$1,0),FALSE))*1000000</f>
        <v>4786420.0437548012</v>
      </c>
      <c r="V15" s="196">
        <f>(VLOOKUP($A15,MASTER!$1:$1048576,MATCH(Subs!V$4,MASTER!$1:$1,0),FALSE))*1000000</f>
        <v>4860211.3712983001</v>
      </c>
      <c r="W15" s="196">
        <f>(VLOOKUP($A15,MASTER!$1:$1048576,MATCH(Subs!W$4,MASTER!$1:$1,0),FALSE))*1000000</f>
        <v>4935233.4954504147</v>
      </c>
      <c r="X15" s="196">
        <f>(VLOOKUP($A15,MASTER!$1:$1048576,MATCH(Subs!X$4,MASTER!$1:$1,0),FALSE))*1000000</f>
        <v>5011499.9241769984</v>
      </c>
      <c r="Y15" s="196">
        <f>(VLOOKUP($A15,MASTER!$1:$1048576,MATCH(Subs!Y$4,MASTER!$1:$1,0),FALSE))*1000000</f>
        <v>5089026.0486848</v>
      </c>
      <c r="Z15" s="196">
        <f>(VLOOKUP($A15,MASTER!$1:$1048576,MATCH(Subs!Z$4,MASTER!$1:$1,0),FALSE))*1000000</f>
        <v>5167829.0553892879</v>
      </c>
      <c r="AA15" s="196">
        <f>(VLOOKUP($A15,MASTER!$1:$1048576,MATCH(Subs!AA$4,MASTER!$1:$1,0),FALSE))*1000000</f>
        <v>5247927.8553117318</v>
      </c>
      <c r="AB15" s="196">
        <f>(VLOOKUP($A15,MASTER!$1:$1048576,MATCH(Subs!AB$4,MASTER!$1:$1,0),FALSE))*1000000</f>
        <v>5329343.0266505284</v>
      </c>
      <c r="AC15" s="196">
        <f>(VLOOKUP($A15,MASTER!$1:$1048576,MATCH(Subs!AC$4,MASTER!$1:$1,0),FALSE))*1000000</f>
        <v>5412096.7676774245</v>
      </c>
      <c r="AD15" s="196">
        <f>(VLOOKUP($A15,MASTER!$1:$1048576,MATCH(Subs!AD$4,MASTER!$1:$1,0),FALSE))*1000000</f>
        <v>5496212.8580167405</v>
      </c>
      <c r="AE15" s="196">
        <f>(VLOOKUP($A15,MASTER!$1:$1048576,MATCH(Subs!AE$4,MASTER!$1:$1,0),FALSE))*1000000</f>
        <v>5581716.6269541439</v>
      </c>
      <c r="AF15" s="196">
        <f>(VLOOKUP($A15,MASTER!$1:$1048576,MATCH(Subs!AF$4,MASTER!$1:$1,0),FALSE))*1000000</f>
        <v>5668634.9278066279</v>
      </c>
      <c r="AG15" s="196">
        <f>(VLOOKUP($A15,MASTER!$1:$1048576,MATCH(Subs!AG$4,MASTER!$1:$1,0),FALSE))*1000000</f>
        <v>5756996.1176401805</v>
      </c>
      <c r="AH15" s="196">
        <f>(VLOOKUP($A15,MASTER!$1:$1048576,MATCH(Subs!AH$4,MASTER!$1:$1,0),FALSE))*1000000</f>
        <v>5846830.0417922828</v>
      </c>
      <c r="AI15" s="196">
        <f>(VLOOKUP($A15,MASTER!$1:$1048576,MATCH(Subs!AI$4,MASTER!$1:$1,0),FALSE))*1000000</f>
        <v>5938168.0227735089</v>
      </c>
      <c r="AJ15" s="196">
        <f>(VLOOKUP($A15,MASTER!$1:$1048576,MATCH(Subs!AJ$4,MASTER!$1:$1,0),FALSE))*1000000</f>
        <v>6031042.8532042187</v>
      </c>
      <c r="AK15" s="196">
        <f>(VLOOKUP($A15,MASTER!$1:$1048576,MATCH(Subs!AK$4,MASTER!$1:$1,0),FALSE))*1000000</f>
        <v>6125488.7925014868</v>
      </c>
      <c r="AL15" s="196">
        <f>(VLOOKUP($A15,MASTER!$1:$1048576,MATCH(Subs!AL$4,MASTER!$1:$1,0),FALSE))*1000000</f>
        <v>6221541.5670751771</v>
      </c>
      <c r="AM15" s="196">
        <f>(VLOOKUP($A15,MASTER!$1:$1048576,MATCH(Subs!AM$4,MASTER!$1:$1,0),FALSE))*1000000</f>
        <v>6319238.3738260483</v>
      </c>
      <c r="AN15" s="196">
        <f>(VLOOKUP($A15,MASTER!$1:$1048576,MATCH(Subs!AN$4,MASTER!$1:$1,0),FALSE))*1000000</f>
        <v>6418617.8867655778</v>
      </c>
      <c r="AO15" s="196">
        <f>(VLOOKUP($A15,MASTER!$1:$1048576,MATCH(Subs!AO$4,MASTER!$1:$1,0),FALSE))*1000000</f>
        <v>6519720.2665993413</v>
      </c>
      <c r="AP15" s="196">
        <f>(VLOOKUP($A15,MASTER!$1:$1048576,MATCH(Subs!AP$4,MASTER!$1:$1,0),FALSE))*1000000</f>
        <v>6622587.1731346771</v>
      </c>
      <c r="AQ15" s="196">
        <f>(VLOOKUP($A15,MASTER!$1:$1048576,MATCH(Subs!AQ$4,MASTER!$1:$1,0),FALSE))*1000000</f>
        <v>6727261.7803891776</v>
      </c>
      <c r="AR15" s="196">
        <f>(VLOOKUP($A15,MASTER!$1:$1048576,MATCH(Subs!AR$4,MASTER!$1:$1,0),FALSE))*1000000</f>
        <v>6833788.7942912718</v>
      </c>
      <c r="AS15" s="196">
        <f>(VLOOKUP($A15,MASTER!$1:$1048576,MATCH(Subs!AS$4,MASTER!$1:$1,0),FALSE))*1000000</f>
        <v>6942214.4728765143</v>
      </c>
      <c r="AT15" s="196">
        <f>(VLOOKUP($A15,MASTER!$1:$1048576,MATCH(Subs!AT$4,MASTER!$1:$1,0),FALSE))*1000000</f>
        <v>7052586.6488949172</v>
      </c>
      <c r="AU15" s="196">
        <f>(VLOOKUP($A15,MASTER!$1:$1048576,MATCH(Subs!AU$4,MASTER!$1:$1,0),FALSE))*1000000</f>
        <v>7164954.7547551766</v>
      </c>
      <c r="AV15" s="196">
        <f>(VLOOKUP($A15,MASTER!$1:$1048576,MATCH(Subs!AV$4,MASTER!$1:$1,0),FALSE))*1000000</f>
        <v>7279369.849741145</v>
      </c>
      <c r="AW15" s="196">
        <f>(VLOOKUP($A15,MASTER!$1:$1048576,MATCH(Subs!AW$4,MASTER!$1:$1,0),FALSE))*1000000</f>
        <v>7395884.6494448483</v>
      </c>
      <c r="AX15" s="196">
        <f>(VLOOKUP($A15,MASTER!$1:$1048576,MATCH(Subs!AX$4,MASTER!$1:$1,0),FALSE))*1000000</f>
        <v>7514553.5573687004</v>
      </c>
      <c r="AY15" s="196">
        <f>(VLOOKUP($A15,MASTER!$1:$1048576,MATCH(Subs!AY$4,MASTER!$1:$1,0),FALSE))*1000000</f>
        <v>7635432.6986568458</v>
      </c>
      <c r="AZ15" s="196">
        <f>(VLOOKUP($A15,MASTER!$1:$1048576,MATCH(Subs!AZ$4,MASTER!$1:$1,0),FALSE))*1000000</f>
        <v>7758579.9559230329</v>
      </c>
      <c r="BA15" s="196">
        <f>(VLOOKUP($A15,MASTER!$1:$1048576,MATCH(Subs!BA$4,MASTER!$1:$1,0),FALSE))*1000000</f>
        <v>7884055.007148901</v>
      </c>
      <c r="BB15" s="196">
        <f>(VLOOKUP($A15,MASTER!$1:$1048576,MATCH(Subs!BB$4,MASTER!$1:$1,0),FALSE))*1000000</f>
        <v>8011919.3656326374</v>
      </c>
      <c r="BC15" s="196">
        <f>(VLOOKUP($A15,MASTER!$1:$1048576,MATCH(Subs!BC$4,MASTER!$1:$1,0),FALSE))*1000000</f>
        <v>8141857.4405168351</v>
      </c>
      <c r="BD15" s="196">
        <f>(VLOOKUP($A15,MASTER!$1:$1048576,MATCH(Subs!BD$4,MASTER!$1:$1,0),FALSE))*1000000</f>
        <v>8273902.8635324966</v>
      </c>
      <c r="BE15" s="196">
        <f>(VLOOKUP($A15,MASTER!$1:$1048576,MATCH(Subs!BE$4,MASTER!$1:$1,0),FALSE))*1000000</f>
        <v>8408089.8118532579</v>
      </c>
      <c r="BF15" s="196">
        <f>(VLOOKUP($A15,MASTER!$1:$1048576,MATCH(Subs!BF$4,MASTER!$1:$1,0),FALSE))*1000000</f>
        <v>8544453.0169414282</v>
      </c>
      <c r="BG15" s="196">
        <f>(VLOOKUP($A15,MASTER!$1:$1048576,MATCH(Subs!BG$4,MASTER!$1:$1,0),FALSE))*1000000</f>
        <v>8683027.7735374924</v>
      </c>
      <c r="BH15" s="196">
        <f>(VLOOKUP($A15,MASTER!$1:$1048576,MATCH(Subs!BH$4,MASTER!$1:$1,0),FALSE))*1000000</f>
        <v>8823849.9487954192</v>
      </c>
      <c r="BI15" s="196">
        <f>(VLOOKUP($A15,MASTER!$1:$1048576,MATCH(Subs!BI$4,MASTER!$1:$1,0),FALSE))*1000000</f>
        <v>8966955.991566103</v>
      </c>
      <c r="BJ15" s="196">
        <f>(VLOOKUP($A15,MASTER!$1:$1048576,MATCH(Subs!BJ$4,MASTER!$1:$1,0),FALSE))*1000000</f>
        <v>9112382.9418313988</v>
      </c>
    </row>
    <row r="16" spans="1:62" x14ac:dyDescent="0.25">
      <c r="A16" s="187" t="s">
        <v>279</v>
      </c>
      <c r="B16" s="334"/>
      <c r="C16" s="335"/>
      <c r="D16" s="196">
        <f>(VLOOKUP($A16,MASTER!$1:$1048576,MATCH(Subs!D$4,MASTER!$1:$1,0),FALSE))*1000000</f>
        <v>70095</v>
      </c>
      <c r="E16" s="196">
        <f>(VLOOKUP($A16,MASTER!$1:$1048576,MATCH(Subs!E$4,MASTER!$1:$1,0),FALSE))*1000000</f>
        <v>70732</v>
      </c>
      <c r="F16" s="196">
        <f>(VLOOKUP($A16,MASTER!$1:$1048576,MATCH(Subs!F$4,MASTER!$1:$1,0),FALSE))*1000000</f>
        <v>71727</v>
      </c>
      <c r="G16" s="196">
        <f>(VLOOKUP($A16,MASTER!$1:$1048576,MATCH(Subs!G$4,MASTER!$1:$1,0),FALSE))*1000000</f>
        <v>73449</v>
      </c>
      <c r="H16" s="196">
        <f>(VLOOKUP($A16,MASTER!$1:$1048576,MATCH(Subs!H$4,MASTER!$1:$1,0),FALSE))*1000000</f>
        <v>75652</v>
      </c>
      <c r="I16" s="196">
        <f>(VLOOKUP($A16,MASTER!$1:$1048576,MATCH(Subs!I$4,MASTER!$1:$1,0),FALSE))*1000000</f>
        <v>77109</v>
      </c>
      <c r="J16" s="196">
        <f>(VLOOKUP($A16,MASTER!$1:$1048576,MATCH(Subs!J$4,MASTER!$1:$1,0),FALSE))*1000000</f>
        <v>80189</v>
      </c>
      <c r="K16" s="196">
        <f>(VLOOKUP($A16,MASTER!$1:$1048576,MATCH(Subs!K$4,MASTER!$1:$1,0),FALSE))*1000000</f>
        <v>82315</v>
      </c>
      <c r="L16" s="196">
        <f>(VLOOKUP($A16,MASTER!$1:$1048576,MATCH(Subs!L$4,MASTER!$1:$1,0),FALSE))*1000000</f>
        <v>85140</v>
      </c>
      <c r="M16" s="196">
        <f>(VLOOKUP($A16,MASTER!$1:$1048576,MATCH(Subs!M$4,MASTER!$1:$1,0),FALSE))*1000000</f>
        <v>85848</v>
      </c>
      <c r="N16" s="196">
        <f>(VLOOKUP($A16,MASTER!$1:$1048576,MATCH(Subs!N$4,MASTER!$1:$1,0),FALSE))*1000000</f>
        <v>87661</v>
      </c>
      <c r="O16" s="196">
        <f>(VLOOKUP($A16,MASTER!$1:$1048576,MATCH(Subs!O$4,MASTER!$1:$1,0),FALSE))*1000000</f>
        <v>89591</v>
      </c>
      <c r="P16" s="196">
        <f>(VLOOKUP($A16,MASTER!$1:$1048576,MATCH(Subs!P$4,MASTER!$1:$1,0),FALSE))*1000000</f>
        <v>90807</v>
      </c>
      <c r="Q16" s="196">
        <f>(VLOOKUP($A16,MASTER!$1:$1048576,MATCH(Subs!Q$4,MASTER!$1:$1,0),FALSE))*1000000</f>
        <v>91886</v>
      </c>
      <c r="R16" s="196">
        <f>(VLOOKUP($A16,MASTER!$1:$1048576,MATCH(Subs!R$4,MASTER!$1:$1,0),FALSE))*1000000</f>
        <v>93466</v>
      </c>
      <c r="S16" s="196">
        <f>(VLOOKUP($A16,MASTER!$1:$1048576,MATCH(Subs!S$4,MASTER!$1:$1,0),FALSE))*1000000</f>
        <v>95398</v>
      </c>
      <c r="T16" s="196">
        <f>(VLOOKUP($A16,MASTER!$1:$1048576,MATCH(Subs!T$4,MASTER!$1:$1,0),FALSE))*1000000</f>
        <v>97115</v>
      </c>
      <c r="U16" s="196">
        <f>(VLOOKUP($A16,MASTER!$1:$1048576,MATCH(Subs!U$4,MASTER!$1:$1,0),FALSE))*1000000</f>
        <v>98917.554125228446</v>
      </c>
      <c r="V16" s="196">
        <f>(VLOOKUP($A16,MASTER!$1:$1048576,MATCH(Subs!V$4,MASTER!$1:$1,0),FALSE))*1000000</f>
        <v>100802.96119113384</v>
      </c>
      <c r="W16" s="196">
        <f>(VLOOKUP($A16,MASTER!$1:$1048576,MATCH(Subs!W$4,MASTER!$1:$1,0),FALSE))*1000000</f>
        <v>102771.92437537268</v>
      </c>
      <c r="X16" s="196">
        <f>(VLOOKUP($A16,MASTER!$1:$1048576,MATCH(Subs!X$4,MASTER!$1:$1,0),FALSE))*1000000</f>
        <v>104825.26419557401</v>
      </c>
      <c r="Y16" s="196">
        <f>(VLOOKUP($A16,MASTER!$1:$1048576,MATCH(Subs!Y$4,MASTER!$1:$1,0),FALSE))*1000000</f>
        <v>106963.91650883942</v>
      </c>
      <c r="Z16" s="196">
        <f>(VLOOKUP($A16,MASTER!$1:$1048576,MATCH(Subs!Z$4,MASTER!$1:$1,0),FALSE))*1000000</f>
        <v>109188.93076333067</v>
      </c>
      <c r="AA16" s="196">
        <f>(VLOOKUP($A16,MASTER!$1:$1048576,MATCH(Subs!AA$4,MASTER!$1:$1,0),FALSE))*1000000</f>
        <v>111501.46849172172</v>
      </c>
      <c r="AB16" s="196">
        <f>(VLOOKUP($A16,MASTER!$1:$1048576,MATCH(Subs!AB$4,MASTER!$1:$1,0),FALSE))*1000000</f>
        <v>113902.80203699773</v>
      </c>
      <c r="AC16" s="196">
        <f>(VLOOKUP($A16,MASTER!$1:$1048576,MATCH(Subs!AC$4,MASTER!$1:$1,0),FALSE))*1000000</f>
        <v>116394.31350175213</v>
      </c>
      <c r="AD16" s="196">
        <f>(VLOOKUP($A16,MASTER!$1:$1048576,MATCH(Subs!AD$4,MASTER!$1:$1,0),FALSE))*1000000</f>
        <v>118977.49391276653</v>
      </c>
      <c r="AE16" s="196">
        <f>(VLOOKUP($A16,MASTER!$1:$1048576,MATCH(Subs!AE$4,MASTER!$1:$1,0),FALSE))*1000000</f>
        <v>121653.94259326038</v>
      </c>
      <c r="AF16" s="196">
        <f>(VLOOKUP($A16,MASTER!$1:$1048576,MATCH(Subs!AF$4,MASTER!$1:$1,0),FALSE))*1000000</f>
        <v>124425.36673576992</v>
      </c>
      <c r="AG16" s="196">
        <f>(VLOOKUP($A16,MASTER!$1:$1048576,MATCH(Subs!AG$4,MASTER!$1:$1,0),FALSE))*1000000</f>
        <v>127293.58116915757</v>
      </c>
      <c r="AH16" s="196">
        <f>(VLOOKUP($A16,MASTER!$1:$1048576,MATCH(Subs!AH$4,MASTER!$1:$1,0),FALSE))*1000000</f>
        <v>130260.50831377173</v>
      </c>
      <c r="AI16" s="196">
        <f>(VLOOKUP($A16,MASTER!$1:$1048576,MATCH(Subs!AI$4,MASTER!$1:$1,0),FALSE))*1000000</f>
        <v>133328.17831926647</v>
      </c>
      <c r="AJ16" s="196">
        <f>(VLOOKUP($A16,MASTER!$1:$1048576,MATCH(Subs!AJ$4,MASTER!$1:$1,0),FALSE))*1000000</f>
        <v>136498.72938006071</v>
      </c>
      <c r="AK16" s="196">
        <f>(VLOOKUP($A16,MASTER!$1:$1048576,MATCH(Subs!AK$4,MASTER!$1:$1,0),FALSE))*1000000</f>
        <v>139774.40822386087</v>
      </c>
      <c r="AL16" s="196">
        <f>(VLOOKUP($A16,MASTER!$1:$1048576,MATCH(Subs!AL$4,MASTER!$1:$1,0),FALSE))*1000000</f>
        <v>143157.57076909798</v>
      </c>
      <c r="AM16" s="196">
        <f>(VLOOKUP($A16,MASTER!$1:$1048576,MATCH(Subs!AM$4,MASTER!$1:$1,0),FALSE))*1000000</f>
        <v>146650.68294753565</v>
      </c>
      <c r="AN16" s="196">
        <f>(VLOOKUP($A16,MASTER!$1:$1048576,MATCH(Subs!AN$4,MASTER!$1:$1,0),FALSE))*1000000</f>
        <v>150256.32168869357</v>
      </c>
      <c r="AO16" s="196">
        <f>(VLOOKUP($A16,MASTER!$1:$1048576,MATCH(Subs!AO$4,MASTER!$1:$1,0),FALSE))*1000000</f>
        <v>153977.17606310389</v>
      </c>
      <c r="AP16" s="196">
        <f>(VLOOKUP($A16,MASTER!$1:$1048576,MATCH(Subs!AP$4,MASTER!$1:$1,0),FALSE))*1000000</f>
        <v>157816.04858177013</v>
      </c>
      <c r="AQ16" s="196">
        <f>(VLOOKUP($A16,MASTER!$1:$1048576,MATCH(Subs!AQ$4,MASTER!$1:$1,0),FALSE))*1000000</f>
        <v>161775.85664954409</v>
      </c>
      <c r="AR16" s="196">
        <f>(VLOOKUP($A16,MASTER!$1:$1048576,MATCH(Subs!AR$4,MASTER!$1:$1,0),FALSE))*1000000</f>
        <v>165859.63417045862</v>
      </c>
      <c r="AS16" s="196">
        <f>(VLOOKUP($A16,MASTER!$1:$1048576,MATCH(Subs!AS$4,MASTER!$1:$1,0),FALSE))*1000000</f>
        <v>170070.53330337178</v>
      </c>
      <c r="AT16" s="196">
        <f>(VLOOKUP($A16,MASTER!$1:$1048576,MATCH(Subs!AT$4,MASTER!$1:$1,0),FALSE))*1000000</f>
        <v>174411.82636657965</v>
      </c>
      <c r="AU16" s="196">
        <f>(VLOOKUP($A16,MASTER!$1:$1048576,MATCH(Subs!AU$4,MASTER!$1:$1,0),FALSE))*1000000</f>
        <v>178886.90789034602</v>
      </c>
      <c r="AV16" s="196">
        <f>(VLOOKUP($A16,MASTER!$1:$1048576,MATCH(Subs!AV$4,MASTER!$1:$1,0),FALSE))*1000000</f>
        <v>183499.29681657994</v>
      </c>
      <c r="AW16" s="196">
        <f>(VLOOKUP($A16,MASTER!$1:$1048576,MATCH(Subs!AW$4,MASTER!$1:$1,0),FALSE))*1000000</f>
        <v>188252.63884516293</v>
      </c>
      <c r="AX16" s="196">
        <f>(VLOOKUP($A16,MASTER!$1:$1048576,MATCH(Subs!AX$4,MASTER!$1:$1,0),FALSE))*1000000</f>
        <v>193150.70892669287</v>
      </c>
      <c r="AY16" s="196">
        <f>(VLOOKUP($A16,MASTER!$1:$1048576,MATCH(Subs!AY$4,MASTER!$1:$1,0),FALSE))*1000000</f>
        <v>198197.41390166522</v>
      </c>
      <c r="AZ16" s="196">
        <f>(VLOOKUP($A16,MASTER!$1:$1048576,MATCH(Subs!AZ$4,MASTER!$1:$1,0),FALSE))*1000000</f>
        <v>203396.79528636081</v>
      </c>
      <c r="BA16" s="196">
        <f>(VLOOKUP($A16,MASTER!$1:$1048576,MATCH(Subs!BA$4,MASTER!$1:$1,0),FALSE))*1000000</f>
        <v>208753.03220595341</v>
      </c>
      <c r="BB16" s="196">
        <f>(VLOOKUP($A16,MASTER!$1:$1048576,MATCH(Subs!BB$4,MASTER!$1:$1,0),FALSE))*1000000</f>
        <v>214270.44447558027</v>
      </c>
      <c r="BC16" s="196">
        <f>(VLOOKUP($A16,MASTER!$1:$1048576,MATCH(Subs!BC$4,MASTER!$1:$1,0),FALSE))*1000000</f>
        <v>219933.68379179583</v>
      </c>
      <c r="BD16" s="196">
        <f>(VLOOKUP($A16,MASTER!$1:$1048576,MATCH(Subs!BD$4,MASTER!$1:$1,0),FALSE))*1000000</f>
        <v>225746.60441208124</v>
      </c>
      <c r="BE16" s="196">
        <f>(VLOOKUP($A16,MASTER!$1:$1048576,MATCH(Subs!BE$4,MASTER!$1:$1,0),FALSE))*1000000</f>
        <v>231713.16246322842</v>
      </c>
      <c r="BF16" s="196">
        <f>(VLOOKUP($A16,MASTER!$1:$1048576,MATCH(Subs!BF$4,MASTER!$1:$1,0),FALSE))*1000000</f>
        <v>237837.41863378001</v>
      </c>
      <c r="BG16" s="196">
        <f>(VLOOKUP($A16,MASTER!$1:$1048576,MATCH(Subs!BG$4,MASTER!$1:$1,0),FALSE))*1000000</f>
        <v>244123.54093763113</v>
      </c>
      <c r="BH16" s="196">
        <f>(VLOOKUP($A16,MASTER!$1:$1048576,MATCH(Subs!BH$4,MASTER!$1:$1,0),FALSE))*1000000</f>
        <v>250575.80755067454</v>
      </c>
      <c r="BI16" s="196">
        <f>(VLOOKUP($A16,MASTER!$1:$1048576,MATCH(Subs!BI$4,MASTER!$1:$1,0),FALSE))*1000000</f>
        <v>257198.60972241865</v>
      </c>
      <c r="BJ16" s="196">
        <f>(VLOOKUP($A16,MASTER!$1:$1048576,MATCH(Subs!BJ$4,MASTER!$1:$1,0),FALSE))*1000000</f>
        <v>263996.45476456115</v>
      </c>
    </row>
    <row r="17" spans="1:62" x14ac:dyDescent="0.25">
      <c r="A17" s="187" t="s">
        <v>280</v>
      </c>
      <c r="B17" s="334"/>
      <c r="C17" s="335"/>
      <c r="D17" s="196">
        <f>(VLOOKUP($A17,MASTER!$1:$1048576,MATCH(Subs!D$4,MASTER!$1:$1,0),FALSE))*1000000</f>
        <v>586424</v>
      </c>
      <c r="E17" s="196">
        <f>(VLOOKUP($A17,MASTER!$1:$1048576,MATCH(Subs!E$4,MASTER!$1:$1,0),FALSE))*1000000*E18</f>
        <v>57580.56</v>
      </c>
      <c r="F17" s="196">
        <f>(VLOOKUP($A17,MASTER!$1:$1048576,MATCH(Subs!F$4,MASTER!$1:$1,0),FALSE))*1000000*F18</f>
        <v>54530.080000000002</v>
      </c>
      <c r="G17" s="196">
        <f>(VLOOKUP($A17,MASTER!$1:$1048576,MATCH(Subs!G$4,MASTER!$1:$1,0),FALSE))*1000000*G18</f>
        <v>76234.86</v>
      </c>
      <c r="H17" s="196">
        <f>(VLOOKUP($A17,MASTER!$1:$1048576,MATCH(Subs!H$4,MASTER!$1:$1,0),FALSE))*1000000*H18</f>
        <v>114161.3</v>
      </c>
      <c r="I17" s="196">
        <f>(VLOOKUP($A17,MASTER!$1:$1048576,MATCH(Subs!I$4,MASTER!$1:$1,0),FALSE))*1000000*I18</f>
        <v>166229.90000000002</v>
      </c>
      <c r="J17" s="196">
        <f>(VLOOKUP($A17,MASTER!$1:$1048576,MATCH(Subs!J$4,MASTER!$1:$1,0),FALSE))*1000000*J18</f>
        <v>1234208.1399999999</v>
      </c>
      <c r="K17" s="196">
        <f>(VLOOKUP($A17,MASTER!$1:$1048576,MATCH(Subs!K$4,MASTER!$1:$1,0),FALSE))*1000000*K18</f>
        <v>1387829.88</v>
      </c>
      <c r="L17" s="196">
        <f>(VLOOKUP($A17,MASTER!$1:$1048576,MATCH(Subs!L$4,MASTER!$1:$1,0),FALSE))*1000000*L18</f>
        <v>1780152.24</v>
      </c>
      <c r="M17" s="196">
        <f>(VLOOKUP($A17,MASTER!$1:$1048576,MATCH(Subs!M$4,MASTER!$1:$1,0),FALSE))*1000000*M18</f>
        <v>1986717.98</v>
      </c>
      <c r="N17" s="196">
        <f>(VLOOKUP($A17,MASTER!$1:$1048576,MATCH(Subs!N$4,MASTER!$1:$1,0),FALSE))*1000000*N18</f>
        <v>2347520.11</v>
      </c>
      <c r="O17" s="196">
        <f>(VLOOKUP($A17,MASTER!$1:$1048576,MATCH(Subs!O$4,MASTER!$1:$1,0),FALSE))*1000000*O18</f>
        <v>2997788.32</v>
      </c>
      <c r="P17" s="196">
        <f>(VLOOKUP($A17,MASTER!$1:$1048576,MATCH(Subs!P$4,MASTER!$1:$1,0),FALSE))*1000000*P18</f>
        <v>3602151.7199999997</v>
      </c>
      <c r="Q17" s="196">
        <f>(VLOOKUP($A17,MASTER!$1:$1048576,MATCH(Subs!Q$4,MASTER!$1:$1,0),FALSE))*1000000*Q18</f>
        <v>3845012.52</v>
      </c>
      <c r="R17" s="196">
        <f>(VLOOKUP($A17,MASTER!$1:$1048576,MATCH(Subs!R$4,MASTER!$1:$1,0),FALSE))*1000000*R18</f>
        <v>3870015</v>
      </c>
      <c r="S17" s="196">
        <f>(VLOOKUP($A17,MASTER!$1:$1048576,MATCH(Subs!S$4,MASTER!$1:$1,0),FALSE))*1000000*S18</f>
        <v>4088632.8000000003</v>
      </c>
      <c r="T17" s="196">
        <f>(VLOOKUP($A17,MASTER!$1:$1048576,MATCH(Subs!T$4,MASTER!$1:$1,0),FALSE))*1000000*T18</f>
        <v>4153047.4000000004</v>
      </c>
      <c r="U17" s="196">
        <f>(VLOOKUP($A17,MASTER!$1:$1048576,MATCH(Subs!U$4,MASTER!$1:$1,0),FALSE))*1000000*U18</f>
        <v>5676585.6305200551</v>
      </c>
      <c r="V17" s="196">
        <f>(VLOOKUP($A17,MASTER!$1:$1048576,MATCH(Subs!V$4,MASTER!$1:$1,0),FALSE))*1000000*V18</f>
        <v>7158224.8607339151</v>
      </c>
      <c r="W17" s="196">
        <f>(VLOOKUP($A17,MASTER!$1:$1048576,MATCH(Subs!W$4,MASTER!$1:$1,0),FALSE))*1000000*W18</f>
        <v>8830060.6488875896</v>
      </c>
      <c r="X17" s="196">
        <f>(VLOOKUP($A17,MASTER!$1:$1048576,MATCH(Subs!X$4,MASTER!$1:$1,0),FALSE))*1000000*X18</f>
        <v>10383814.531001842</v>
      </c>
      <c r="Y17" s="196">
        <f>(VLOOKUP($A17,MASTER!$1:$1048576,MATCH(Subs!Y$4,MASTER!$1:$1,0),FALSE))*1000000*Y18</f>
        <v>11963954.356113907</v>
      </c>
      <c r="Z17" s="196">
        <f>(VLOOKUP($A17,MASTER!$1:$1048576,MATCH(Subs!Z$4,MASTER!$1:$1,0),FALSE))*1000000*Z18</f>
        <v>13571647.330308584</v>
      </c>
      <c r="AA17" s="196">
        <f>(VLOOKUP($A17,MASTER!$1:$1048576,MATCH(Subs!AA$4,MASTER!$1:$1,0),FALSE))*1000000*AA18</f>
        <v>15210562.736965358</v>
      </c>
      <c r="AB17" s="196">
        <f>(VLOOKUP($A17,MASTER!$1:$1048576,MATCH(Subs!AB$4,MASTER!$1:$1,0),FALSE))*1000000*AB18</f>
        <v>16877254.533439934</v>
      </c>
      <c r="AC17" s="196">
        <f>(VLOOKUP($A17,MASTER!$1:$1048576,MATCH(Subs!AC$4,MASTER!$1:$1,0),FALSE))*1000000*AC18</f>
        <v>18575223.869749662</v>
      </c>
      <c r="AD17" s="196">
        <f>(VLOOKUP($A17,MASTER!$1:$1048576,MATCH(Subs!AD$4,MASTER!$1:$1,0),FALSE))*1000000*AD18</f>
        <v>20305794.894686222</v>
      </c>
      <c r="AE17" s="196">
        <f>(VLOOKUP($A17,MASTER!$1:$1048576,MATCH(Subs!AE$4,MASTER!$1:$1,0),FALSE))*1000000*AE18</f>
        <v>22070337.206187055</v>
      </c>
      <c r="AF17" s="196">
        <f>(VLOOKUP($A17,MASTER!$1:$1048576,MATCH(Subs!AF$4,MASTER!$1:$1,0),FALSE))*1000000*AF18</f>
        <v>23870268.297255114</v>
      </c>
      <c r="AG17" s="196">
        <f>(VLOOKUP($A17,MASTER!$1:$1048576,MATCH(Subs!AG$4,MASTER!$1:$1,0),FALSE))*1000000*AG18</f>
        <v>24100365.011015404</v>
      </c>
      <c r="AH17" s="196">
        <f>(VLOOKUP($A17,MASTER!$1:$1048576,MATCH(Subs!AH$4,MASTER!$1:$1,0),FALSE))*1000000*AH18</f>
        <v>24337253.842886556</v>
      </c>
      <c r="AI17" s="196">
        <f>(VLOOKUP($A17,MASTER!$1:$1048576,MATCH(Subs!AI$4,MASTER!$1:$1,0),FALSE))*1000000*AI18</f>
        <v>24581116.115019858</v>
      </c>
      <c r="AJ17" s="196">
        <f>(VLOOKUP($A17,MASTER!$1:$1048576,MATCH(Subs!AJ$4,MASTER!$1:$1,0),FALSE))*1000000*AJ18</f>
        <v>24832140.677912366</v>
      </c>
      <c r="AK17" s="196">
        <f>(VLOOKUP($A17,MASTER!$1:$1048576,MATCH(Subs!AK$4,MASTER!$1:$1,0),FALSE))*1000000*AK18</f>
        <v>25090523.978117369</v>
      </c>
      <c r="AL17" s="196">
        <f>(VLOOKUP($A17,MASTER!$1:$1048576,MATCH(Subs!AL$4,MASTER!$1:$1,0),FALSE))*1000000*AL18</f>
        <v>25356470.147122812</v>
      </c>
      <c r="AM17" s="196">
        <f>(VLOOKUP($A17,MASTER!$1:$1048576,MATCH(Subs!AM$4,MASTER!$1:$1,0),FALSE))*1000000*AM18</f>
        <v>25630191.109462682</v>
      </c>
      <c r="AN17" s="196">
        <f>(VLOOKUP($A17,MASTER!$1:$1048576,MATCH(Subs!AN$4,MASTER!$1:$1,0),FALSE))*1000000*AN18</f>
        <v>25911906.708551146</v>
      </c>
      <c r="AO17" s="196">
        <f>(VLOOKUP($A17,MASTER!$1:$1048576,MATCH(Subs!AO$4,MASTER!$1:$1,0),FALSE))*1000000*AO18</f>
        <v>26201844.849047054</v>
      </c>
      <c r="AP17" s="196">
        <f>(VLOOKUP($A17,MASTER!$1:$1048576,MATCH(Subs!AP$4,MASTER!$1:$1,0),FALSE))*1000000*AP18</f>
        <v>26500241.654799674</v>
      </c>
      <c r="AQ17" s="196">
        <f>(VLOOKUP($A17,MASTER!$1:$1048576,MATCH(Subs!AQ$4,MASTER!$1:$1,0),FALSE))*1000000*AQ18</f>
        <v>26807341.641616765</v>
      </c>
      <c r="AR17" s="196">
        <f>(VLOOKUP($A17,MASTER!$1:$1048576,MATCH(Subs!AR$4,MASTER!$1:$1,0),FALSE))*1000000*AR18</f>
        <v>27123397.904248543</v>
      </c>
      <c r="AS17" s="196">
        <f>(VLOOKUP($A17,MASTER!$1:$1048576,MATCH(Subs!AS$4,MASTER!$1:$1,0),FALSE))*1000000*AS18</f>
        <v>27448672.317105677</v>
      </c>
      <c r="AT17" s="196">
        <f>(VLOOKUP($A17,MASTER!$1:$1048576,MATCH(Subs!AT$4,MASTER!$1:$1,0),FALSE))*1000000*AT18</f>
        <v>27783435.748333305</v>
      </c>
      <c r="AU17" s="196">
        <f>(VLOOKUP($A17,MASTER!$1:$1048576,MATCH(Subs!AU$4,MASTER!$1:$1,0),FALSE))*1000000*AU18</f>
        <v>28127968.286951374</v>
      </c>
      <c r="AV17" s="196">
        <f>(VLOOKUP($A17,MASTER!$1:$1048576,MATCH(Subs!AV$4,MASTER!$1:$1,0),FALSE))*1000000*AV18</f>
        <v>28482559.482847609</v>
      </c>
      <c r="AW17" s="196">
        <f>(VLOOKUP($A17,MASTER!$1:$1048576,MATCH(Subs!AW$4,MASTER!$1:$1,0),FALSE))*1000000*AW18</f>
        <v>28847508.599475998</v>
      </c>
      <c r="AX17" s="196">
        <f>(VLOOKUP($A17,MASTER!$1:$1048576,MATCH(Subs!AX$4,MASTER!$1:$1,0),FALSE))*1000000*AX18</f>
        <v>29223124.879172377</v>
      </c>
      <c r="AY17" s="196">
        <f>(VLOOKUP($A17,MASTER!$1:$1048576,MATCH(Subs!AY$4,MASTER!$1:$1,0),FALSE))*1000000*AY18</f>
        <v>29609727.82105146</v>
      </c>
      <c r="AZ17" s="196">
        <f>(VLOOKUP($A17,MASTER!$1:$1048576,MATCH(Subs!AZ$4,MASTER!$1:$1,0),FALSE))*1000000*AZ18</f>
        <v>30007647.471497037</v>
      </c>
      <c r="BA17" s="196">
        <f>(VLOOKUP($A17,MASTER!$1:$1048576,MATCH(Subs!BA$4,MASTER!$1:$1,0),FALSE))*1000000*BA18</f>
        <v>30417224.727300119</v>
      </c>
      <c r="BB17" s="196">
        <f>(VLOOKUP($A17,MASTER!$1:$1048576,MATCH(Subs!BB$4,MASTER!$1:$1,0),FALSE))*1000000*BB18</f>
        <v>30838811.651539519</v>
      </c>
      <c r="BC17" s="196">
        <f>(VLOOKUP($A17,MASTER!$1:$1048576,MATCH(Subs!BC$4,MASTER!$1:$1,0),FALSE))*1000000*BC18</f>
        <v>31266241.828616191</v>
      </c>
      <c r="BD17" s="196">
        <f>(VLOOKUP($A17,MASTER!$1:$1048576,MATCH(Subs!BD$4,MASTER!$1:$1,0),FALSE))*1000000*BD18</f>
        <v>31699596.246819276</v>
      </c>
      <c r="BE17" s="196">
        <f>(VLOOKUP($A17,MASTER!$1:$1048576,MATCH(Subs!BE$4,MASTER!$1:$1,0),FALSE))*1000000*BE18</f>
        <v>32138957.016946763</v>
      </c>
      <c r="BF17" s="196">
        <f>(VLOOKUP($A17,MASTER!$1:$1048576,MATCH(Subs!BF$4,MASTER!$1:$1,0),FALSE))*1000000*BF18</f>
        <v>32584407.387863606</v>
      </c>
      <c r="BG17" s="196">
        <f>(VLOOKUP($A17,MASTER!$1:$1048576,MATCH(Subs!BG$4,MASTER!$1:$1,0),FALSE))*1000000*BG18</f>
        <v>33036031.762275506</v>
      </c>
      <c r="BH17" s="196">
        <f>(VLOOKUP($A17,MASTER!$1:$1048576,MATCH(Subs!BH$4,MASTER!$1:$1,0),FALSE))*1000000*BH18</f>
        <v>33493915.712721277</v>
      </c>
      <c r="BI17" s="196">
        <f>(VLOOKUP($A17,MASTER!$1:$1048576,MATCH(Subs!BI$4,MASTER!$1:$1,0),FALSE))*1000000*BI18</f>
        <v>33958145.997786909</v>
      </c>
      <c r="BJ17" s="196">
        <f>(VLOOKUP($A17,MASTER!$1:$1048576,MATCH(Subs!BJ$4,MASTER!$1:$1,0),FALSE))*1000000*BJ18</f>
        <v>34428810.578544348</v>
      </c>
    </row>
    <row r="18" spans="1:62" x14ac:dyDescent="0.25">
      <c r="A18" s="187" t="s">
        <v>281</v>
      </c>
      <c r="B18" s="334"/>
      <c r="C18" s="335"/>
      <c r="D18" s="197">
        <f t="shared" ref="D18" si="5">($AF$18-$T$18)/12+C18</f>
        <v>6.6666666666666666E-2</v>
      </c>
      <c r="E18" s="197">
        <v>0.08</v>
      </c>
      <c r="F18" s="197">
        <v>0.08</v>
      </c>
      <c r="G18" s="197">
        <v>0.09</v>
      </c>
      <c r="H18" s="197">
        <v>0.1</v>
      </c>
      <c r="I18" s="197">
        <v>0.1</v>
      </c>
      <c r="J18" s="197">
        <v>0.11</v>
      </c>
      <c r="K18" s="197">
        <v>0.12</v>
      </c>
      <c r="L18" s="197">
        <v>0.12</v>
      </c>
      <c r="M18" s="197">
        <v>0.13</v>
      </c>
      <c r="N18" s="197">
        <v>0.13</v>
      </c>
      <c r="O18" s="197">
        <v>0.16</v>
      </c>
      <c r="P18" s="197">
        <v>0.18</v>
      </c>
      <c r="Q18" s="197">
        <v>0.19</v>
      </c>
      <c r="R18" s="197">
        <v>0.19</v>
      </c>
      <c r="S18" s="197">
        <v>0.2</v>
      </c>
      <c r="T18" s="197">
        <v>0.2</v>
      </c>
      <c r="U18" s="197">
        <f>($AF$18-$T$18)/12+T18</f>
        <v>0.26666666666666666</v>
      </c>
      <c r="V18" s="197">
        <f t="shared" ref="V18:AE18" si="6">($AF$18-$T$18)/12+U18</f>
        <v>0.33333333333333331</v>
      </c>
      <c r="W18" s="197">
        <f t="shared" si="6"/>
        <v>0.39999999999999997</v>
      </c>
      <c r="X18" s="197">
        <f t="shared" si="6"/>
        <v>0.46666666666666662</v>
      </c>
      <c r="Y18" s="197">
        <f t="shared" si="6"/>
        <v>0.53333333333333333</v>
      </c>
      <c r="Z18" s="197">
        <f t="shared" si="6"/>
        <v>0.6</v>
      </c>
      <c r="AA18" s="197">
        <f t="shared" si="6"/>
        <v>0.66666666666666663</v>
      </c>
      <c r="AB18" s="197">
        <f t="shared" si="6"/>
        <v>0.73333333333333328</v>
      </c>
      <c r="AC18" s="197">
        <f t="shared" si="6"/>
        <v>0.79999999999999993</v>
      </c>
      <c r="AD18" s="197">
        <f t="shared" si="6"/>
        <v>0.86666666666666659</v>
      </c>
      <c r="AE18" s="197">
        <f t="shared" si="6"/>
        <v>0.93333333333333324</v>
      </c>
      <c r="AF18" s="197">
        <v>1</v>
      </c>
      <c r="AG18" s="197">
        <v>1</v>
      </c>
      <c r="AH18" s="197">
        <v>1</v>
      </c>
      <c r="AI18" s="197">
        <v>1</v>
      </c>
      <c r="AJ18" s="197">
        <v>1</v>
      </c>
      <c r="AK18" s="197">
        <v>1</v>
      </c>
      <c r="AL18" s="197">
        <v>1</v>
      </c>
      <c r="AM18" s="197">
        <v>1</v>
      </c>
      <c r="AN18" s="197">
        <v>1</v>
      </c>
      <c r="AO18" s="197">
        <v>1</v>
      </c>
      <c r="AP18" s="197">
        <v>1</v>
      </c>
      <c r="AQ18" s="197">
        <v>1</v>
      </c>
      <c r="AR18" s="197">
        <v>1</v>
      </c>
      <c r="AS18" s="197">
        <v>1</v>
      </c>
      <c r="AT18" s="197">
        <v>1</v>
      </c>
      <c r="AU18" s="197">
        <v>1</v>
      </c>
      <c r="AV18" s="197">
        <v>1</v>
      </c>
      <c r="AW18" s="197">
        <v>1</v>
      </c>
      <c r="AX18" s="197">
        <v>1</v>
      </c>
      <c r="AY18" s="197">
        <v>1</v>
      </c>
      <c r="AZ18" s="197">
        <v>1</v>
      </c>
      <c r="BA18" s="197">
        <v>1</v>
      </c>
      <c r="BB18" s="197">
        <v>1</v>
      </c>
      <c r="BC18" s="197">
        <v>1</v>
      </c>
      <c r="BD18" s="197">
        <v>1</v>
      </c>
      <c r="BE18" s="197">
        <v>1</v>
      </c>
      <c r="BF18" s="197">
        <v>1</v>
      </c>
      <c r="BG18" s="197">
        <v>1</v>
      </c>
      <c r="BH18" s="197">
        <v>1</v>
      </c>
      <c r="BI18" s="197">
        <v>1</v>
      </c>
      <c r="BJ18" s="197">
        <v>1</v>
      </c>
    </row>
    <row r="19" spans="1:62" s="196" customFormat="1" ht="12" x14ac:dyDescent="0.2">
      <c r="A19" s="198" t="s">
        <v>282</v>
      </c>
      <c r="B19" s="333"/>
      <c r="C19" s="333"/>
      <c r="D19" s="199">
        <f>($BU$49-$BO$49)/6+C19</f>
        <v>0</v>
      </c>
      <c r="E19" s="199">
        <f t="shared" ref="E19:M19" si="7">($BU$49-$BO$49)/6+D19</f>
        <v>0</v>
      </c>
      <c r="F19" s="199">
        <f t="shared" si="7"/>
        <v>0</v>
      </c>
      <c r="G19" s="199">
        <f t="shared" si="7"/>
        <v>0</v>
      </c>
      <c r="H19" s="199">
        <f t="shared" si="7"/>
        <v>0</v>
      </c>
      <c r="I19" s="199">
        <f t="shared" si="7"/>
        <v>0</v>
      </c>
      <c r="J19" s="199">
        <f t="shared" si="7"/>
        <v>0</v>
      </c>
      <c r="K19" s="199">
        <f t="shared" si="7"/>
        <v>0</v>
      </c>
      <c r="L19" s="199">
        <f t="shared" si="7"/>
        <v>0</v>
      </c>
      <c r="M19" s="199">
        <f t="shared" si="7"/>
        <v>0</v>
      </c>
      <c r="N19" s="199">
        <f>($BU$49-$BO$49)/6+D19</f>
        <v>0</v>
      </c>
      <c r="O19" s="199">
        <f>($BU$49-$BO$49)/6+D19</f>
        <v>0</v>
      </c>
      <c r="P19" s="199">
        <f>($BU$49-$BO$49)/6+O19</f>
        <v>0</v>
      </c>
      <c r="Q19" s="199">
        <f>($BU$49-$BO$49)/6+P19</f>
        <v>0</v>
      </c>
      <c r="R19" s="199">
        <f>($BU$49-$BO$49)/6+Q19</f>
        <v>0</v>
      </c>
      <c r="S19" s="196">
        <v>100000</v>
      </c>
      <c r="T19" s="199">
        <f>($Y$19-$S$19)/6+S19</f>
        <v>175000</v>
      </c>
      <c r="U19" s="199">
        <f>($Y$19-$S$19)/6+T19</f>
        <v>250000</v>
      </c>
      <c r="V19" s="199">
        <f>($Y$19-$S$19)/6+U19</f>
        <v>325000</v>
      </c>
      <c r="W19" s="199">
        <f>($Y$19-$S$19)/6+V19</f>
        <v>400000</v>
      </c>
      <c r="X19" s="199">
        <f>($Y$19-$S$19)/6+W19</f>
        <v>475000</v>
      </c>
      <c r="Y19" s="196">
        <v>550000</v>
      </c>
      <c r="Z19" s="199">
        <f>($AE$19-$Y$19)/6+Y19</f>
        <v>625000</v>
      </c>
      <c r="AA19" s="199">
        <f>($AE$19-$Y$19)/6+Z19</f>
        <v>700000</v>
      </c>
      <c r="AB19" s="199">
        <f>($AE$19-$Y$19)/6+AA19</f>
        <v>775000</v>
      </c>
      <c r="AC19" s="199">
        <f>($AE$19-$Y$19)/6+AB19</f>
        <v>850000</v>
      </c>
      <c r="AD19" s="199">
        <f>($AE$19-$Y$19)/6+AC19</f>
        <v>925000</v>
      </c>
      <c r="AE19" s="196">
        <v>1000000</v>
      </c>
      <c r="AF19" s="199">
        <f>($AK$19-$AE$19)/6+AE19</f>
        <v>1083333.3333333333</v>
      </c>
      <c r="AG19" s="199">
        <f>($AK$19-$AE$19)/6+AF19</f>
        <v>1166666.6666666665</v>
      </c>
      <c r="AH19" s="199">
        <f>($AK$19-$AE$19)/6+AG19</f>
        <v>1249999.9999999998</v>
      </c>
      <c r="AI19" s="199">
        <f>($AK$19-$AE$19)/6+AH19</f>
        <v>1333333.333333333</v>
      </c>
      <c r="AJ19" s="199">
        <f>($AK$19-$AE$19)/6+AI19</f>
        <v>1416666.6666666663</v>
      </c>
      <c r="AK19" s="196">
        <v>1500000</v>
      </c>
      <c r="AL19" s="199">
        <f>($AQ$19-$AK$19)/6+AK19</f>
        <v>1583333.3333333333</v>
      </c>
      <c r="AM19" s="199">
        <f>($AQ$19-$AK$19)/6+AL19</f>
        <v>1666666.6666666665</v>
      </c>
      <c r="AN19" s="199">
        <f>($AQ$19-$AK$19)/6+AM19</f>
        <v>1749999.9999999998</v>
      </c>
      <c r="AO19" s="199">
        <f>($AQ$19-$AK$19)/6+AN19</f>
        <v>1833333.333333333</v>
      </c>
      <c r="AP19" s="199">
        <f>($AQ$19-$AK$19)/6+AO19</f>
        <v>1916666.6666666663</v>
      </c>
      <c r="AQ19" s="196">
        <v>2000000</v>
      </c>
      <c r="AR19" s="199">
        <f>($AW$19-$AQ$19)/6+AQ19</f>
        <v>2083333.3333333333</v>
      </c>
      <c r="AS19" s="199">
        <f>($AW$19-$AQ$19)/6+AR19</f>
        <v>2166666.6666666665</v>
      </c>
      <c r="AT19" s="199">
        <f>($AW$19-$AQ$19)/6+AS19</f>
        <v>2250000</v>
      </c>
      <c r="AU19" s="199">
        <f>($AW$19-$AQ$19)/6+AT19</f>
        <v>2333333.3333333335</v>
      </c>
      <c r="AV19" s="199">
        <f>($AW$19-$AQ$19)/6+AU19</f>
        <v>2416666.666666667</v>
      </c>
      <c r="AW19" s="196">
        <v>2500000</v>
      </c>
      <c r="AX19" s="199">
        <f>($BC$19-$AW$19)/6+AW19</f>
        <v>2583333.3333333335</v>
      </c>
      <c r="AY19" s="199">
        <f>($BC$19-$AW$19)/6+AX19</f>
        <v>2666666.666666667</v>
      </c>
      <c r="AZ19" s="199">
        <f>($BC$19-$AW$19)/6+AY19</f>
        <v>2750000.0000000005</v>
      </c>
      <c r="BA19" s="199">
        <f>($BC$19-$AW$19)/6+AZ19</f>
        <v>2833333.333333334</v>
      </c>
      <c r="BB19" s="199">
        <f>($BC$19-$AW$19)/6+BA19</f>
        <v>2916666.6666666674</v>
      </c>
      <c r="BC19" s="196">
        <v>3000000</v>
      </c>
    </row>
    <row r="20" spans="1:62" x14ac:dyDescent="0.25"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05"/>
      <c r="P20" s="105"/>
      <c r="Q20" s="105"/>
      <c r="R20" s="105"/>
      <c r="Z20" s="10"/>
      <c r="AL20" s="10">
        <f>'[109]Capacity Device Report'!AM$4*1000000-Z7</f>
        <v>7317715.1165792812</v>
      </c>
    </row>
    <row r="21" spans="1:62" x14ac:dyDescent="0.25">
      <c r="Z21" s="10"/>
      <c r="AL21" s="10">
        <f>AL20*0.5</f>
        <v>3658857.5582896406</v>
      </c>
    </row>
  </sheetData>
  <mergeCells count="2">
    <mergeCell ref="A4:C4"/>
    <mergeCell ref="D3:S3"/>
  </mergeCells>
  <pageMargins left="0.7" right="0.7" top="0.75" bottom="0.75" header="0.3" footer="0.3"/>
  <pageSetup orientation="portrait" horizontalDpi="4294967293" r:id="rId1"/>
  <rowBreaks count="1" manualBreakCount="1">
    <brk id="31" max="16383" man="1"/>
  </rowBreaks>
  <customProperties>
    <customPr name="SSC_SHEET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H85"/>
  <sheetViews>
    <sheetView showGridLines="0" topLeftCell="AC1" zoomScale="70" zoomScaleNormal="70" workbookViewId="0">
      <pane ySplit="1" topLeftCell="A41" activePane="bottomLeft" state="frozen"/>
      <selection pane="bottomLeft" activeCell="X116" sqref="X116"/>
    </sheetView>
  </sheetViews>
  <sheetFormatPr defaultColWidth="8.85546875" defaultRowHeight="15" x14ac:dyDescent="0.25"/>
  <cols>
    <col min="1" max="1" width="20.28515625" bestFit="1" customWidth="1"/>
  </cols>
  <sheetData>
    <row r="1" spans="1:60" x14ac:dyDescent="0.25">
      <c r="B1" s="340">
        <v>42979</v>
      </c>
      <c r="C1" s="340">
        <v>43009</v>
      </c>
      <c r="D1" s="340">
        <v>43040</v>
      </c>
      <c r="E1" s="340">
        <v>43070</v>
      </c>
      <c r="F1" s="1">
        <v>43101</v>
      </c>
      <c r="G1" s="1">
        <v>43132</v>
      </c>
      <c r="H1" s="1">
        <v>43160</v>
      </c>
      <c r="I1" s="1">
        <v>43191</v>
      </c>
      <c r="J1" s="1">
        <v>43221</v>
      </c>
      <c r="K1" s="1">
        <v>43252</v>
      </c>
      <c r="L1" s="1">
        <v>43282</v>
      </c>
      <c r="M1" s="1">
        <v>43313</v>
      </c>
      <c r="N1" s="1">
        <v>43344</v>
      </c>
      <c r="O1" s="1">
        <v>43374</v>
      </c>
      <c r="P1" s="1">
        <v>43405</v>
      </c>
      <c r="Q1" s="1">
        <v>43435</v>
      </c>
      <c r="R1" s="1">
        <v>43466</v>
      </c>
      <c r="S1" s="1">
        <v>43497</v>
      </c>
      <c r="T1" s="1">
        <v>43525</v>
      </c>
      <c r="U1" s="1">
        <v>43556</v>
      </c>
      <c r="V1" s="1">
        <v>43586</v>
      </c>
      <c r="W1" s="1">
        <v>43617</v>
      </c>
      <c r="X1" s="1">
        <v>43647</v>
      </c>
      <c r="Y1" s="1">
        <v>43678</v>
      </c>
      <c r="Z1" s="1">
        <v>43709</v>
      </c>
      <c r="AA1" s="1">
        <v>43739</v>
      </c>
      <c r="AB1" s="1">
        <v>43770</v>
      </c>
      <c r="AC1" s="1">
        <v>43800</v>
      </c>
      <c r="AD1" s="1">
        <v>43831</v>
      </c>
      <c r="AE1" s="1">
        <v>43862</v>
      </c>
      <c r="AF1" s="1">
        <v>43891</v>
      </c>
      <c r="AG1" s="1">
        <v>43922</v>
      </c>
      <c r="AH1" s="1">
        <v>43952</v>
      </c>
      <c r="AI1" s="1">
        <v>43983</v>
      </c>
      <c r="AJ1" s="1">
        <v>44013</v>
      </c>
      <c r="AK1" s="1">
        <v>44044</v>
      </c>
      <c r="AL1" s="1">
        <v>44075</v>
      </c>
      <c r="AM1" s="1">
        <v>44105</v>
      </c>
      <c r="AN1" s="1">
        <v>44136</v>
      </c>
      <c r="AO1" s="1">
        <v>44166</v>
      </c>
      <c r="AP1" s="1">
        <v>44197</v>
      </c>
      <c r="AQ1" s="1">
        <v>44228</v>
      </c>
      <c r="AR1" s="1">
        <v>44256</v>
      </c>
      <c r="AS1" s="1">
        <v>44287</v>
      </c>
      <c r="AT1" s="1">
        <v>44317</v>
      </c>
      <c r="AU1" s="1">
        <v>44348</v>
      </c>
      <c r="AV1" s="1">
        <v>44378</v>
      </c>
      <c r="AW1" s="1">
        <v>44409</v>
      </c>
      <c r="AX1" s="1">
        <v>44440</v>
      </c>
      <c r="AY1" s="1">
        <v>44470</v>
      </c>
      <c r="AZ1" s="1">
        <v>44501</v>
      </c>
      <c r="BA1" s="1">
        <v>44531</v>
      </c>
      <c r="BB1" s="1">
        <v>44562</v>
      </c>
      <c r="BC1" s="1">
        <v>44593</v>
      </c>
      <c r="BD1" s="1">
        <v>44621</v>
      </c>
      <c r="BE1" s="1">
        <v>44652</v>
      </c>
      <c r="BF1" s="1">
        <v>44682</v>
      </c>
      <c r="BG1" s="1">
        <v>44713</v>
      </c>
      <c r="BH1" s="1">
        <v>44743</v>
      </c>
    </row>
    <row r="2" spans="1:60" x14ac:dyDescent="0.25">
      <c r="A2" s="34" t="s">
        <v>99</v>
      </c>
      <c r="B2" s="80">
        <f>Subs!D10</f>
        <v>9111200.6799999997</v>
      </c>
      <c r="C2" s="80">
        <f>Subs!E10</f>
        <v>9361752.5600000005</v>
      </c>
      <c r="D2" s="80">
        <f>Subs!F10</f>
        <v>9594932.0800000001</v>
      </c>
      <c r="E2" s="80">
        <f>Subs!G10</f>
        <v>9753047.8800000008</v>
      </c>
      <c r="F2" s="80">
        <f>Subs!H10</f>
        <v>9995802.7599999998</v>
      </c>
      <c r="G2" s="80">
        <f>Subs!I10</f>
        <v>10232895.040000001</v>
      </c>
      <c r="H2" s="80">
        <f>Subs!J10</f>
        <v>10496256.08</v>
      </c>
      <c r="I2" s="80">
        <f>Subs!K10</f>
        <v>10738333.84</v>
      </c>
      <c r="J2" s="80">
        <f>Subs!L10</f>
        <v>10948365.24</v>
      </c>
      <c r="K2" s="80">
        <f>Subs!M10</f>
        <v>11161774.880000001</v>
      </c>
      <c r="L2" s="80">
        <f>Subs!N10</f>
        <v>11392805.280000001</v>
      </c>
      <c r="M2" s="80">
        <f>Subs!O10</f>
        <v>11634039.4</v>
      </c>
      <c r="N2" s="80">
        <f>Subs!P10</f>
        <v>11927965.6</v>
      </c>
      <c r="O2" s="80">
        <f>Subs!Q10</f>
        <v>12161500.24</v>
      </c>
      <c r="P2" s="80">
        <f>Subs!R10</f>
        <v>12363581.92</v>
      </c>
      <c r="Q2" s="80">
        <f>Subs!S10</f>
        <v>12523014.38867064</v>
      </c>
      <c r="R2" s="80">
        <f>Subs!T10</f>
        <v>12749730.89270664</v>
      </c>
      <c r="S2" s="80">
        <f>Subs!U10</f>
        <v>12976778.376514936</v>
      </c>
      <c r="T2" s="80">
        <f>Subs!V10</f>
        <v>13204162.396233143</v>
      </c>
      <c r="U2" s="80">
        <f>Subs!W10</f>
        <v>13431888.601269422</v>
      </c>
      <c r="V2" s="80">
        <f>Subs!X10</f>
        <v>13659962.735868216</v>
      </c>
      <c r="W2" s="80">
        <f>Subs!Y10</f>
        <v>13888390.640702248</v>
      </c>
      <c r="X2" s="80">
        <f>Subs!Z10</f>
        <v>14117178.254491264</v>
      </c>
      <c r="Y2" s="80">
        <f>Subs!AA10</f>
        <v>14346331.615647953</v>
      </c>
      <c r="Z2" s="80">
        <f>Subs!AB10</f>
        <v>14575856.863951465</v>
      </c>
      <c r="AA2" s="80">
        <f>Subs!AC10</f>
        <v>14805760.242249059</v>
      </c>
      <c r="AB2" s="80">
        <f>Subs!AD10</f>
        <v>15036048.098186294</v>
      </c>
      <c r="AC2" s="80">
        <f>Subs!AE10</f>
        <v>15266726.885966286</v>
      </c>
      <c r="AD2" s="80">
        <f>Subs!AF10</f>
        <v>15497803.168138454</v>
      </c>
      <c r="AE2" s="80">
        <f>Subs!AG10</f>
        <v>15729283.617417362</v>
      </c>
      <c r="AF2" s="80">
        <f>Subs!AH10</f>
        <v>15961175.01853201</v>
      </c>
      <c r="AG2" s="80">
        <f>Subs!AI10</f>
        <v>16193484.270106258</v>
      </c>
      <c r="AH2" s="80">
        <f>Subs!AJ10</f>
        <v>16426218.386570742</v>
      </c>
      <c r="AI2" s="80">
        <f>Subs!AK10</f>
        <v>16659384.500106927</v>
      </c>
      <c r="AJ2" s="80">
        <f>Subs!AL10</f>
        <v>16892989.862623777</v>
      </c>
      <c r="AK2" s="80">
        <f>Subs!AM10</f>
        <v>17127041.847767625</v>
      </c>
      <c r="AL2" s="80">
        <f>Subs!AN10</f>
        <v>17361547.952965755</v>
      </c>
      <c r="AM2" s="80">
        <f>Subs!AO10</f>
        <v>17596515.801504321</v>
      </c>
      <c r="AN2" s="80">
        <f>Subs!AP10</f>
        <v>17831953.144641124</v>
      </c>
      <c r="AO2" s="80">
        <f>Subs!AQ10</f>
        <v>18067867.863753859</v>
      </c>
      <c r="AP2" s="80">
        <f>Subs!AR10</f>
        <v>18304267.972524442</v>
      </c>
      <c r="AQ2" s="80">
        <f>Subs!AS10</f>
        <v>18541161.619159985</v>
      </c>
      <c r="AR2" s="80">
        <f>Subs!AT10</f>
        <v>18778557.088651069</v>
      </c>
      <c r="AS2" s="80">
        <f>Subs!AU10</f>
        <v>19016462.805067908</v>
      </c>
      <c r="AT2" s="80">
        <f>Subs!AV10</f>
        <v>19254887.333895091</v>
      </c>
      <c r="AU2" s="80">
        <f>Subs!AW10</f>
        <v>19493839.384405464</v>
      </c>
      <c r="AV2" s="80">
        <f>Subs!AX10</f>
        <v>19733327.812073931</v>
      </c>
      <c r="AW2" s="80">
        <f>Subs!AY10</f>
        <v>19973361.62103172</v>
      </c>
      <c r="AX2" s="80">
        <f>Subs!AZ10</f>
        <v>20213949.966561869</v>
      </c>
      <c r="AY2" s="80">
        <f>Subs!BA10</f>
        <v>20455102.157636598</v>
      </c>
      <c r="AZ2" s="80">
        <f>Subs!BB10</f>
        <v>20705355.865639102</v>
      </c>
      <c r="BA2" s="80">
        <f>Subs!BC10</f>
        <v>20956192.084626477</v>
      </c>
      <c r="BB2" s="80">
        <f>Subs!BD10</f>
        <v>21209802.650436901</v>
      </c>
      <c r="BC2" s="80">
        <f>Subs!BE10</f>
        <v>21466222.754466735</v>
      </c>
      <c r="BD2" s="80">
        <f>Subs!BF10</f>
        <v>21726046.135722771</v>
      </c>
      <c r="BE2" s="80">
        <f>Subs!BG10</f>
        <v>21989879.909730915</v>
      </c>
      <c r="BF2" s="80">
        <f>Subs!BH10</f>
        <v>22256203.100077823</v>
      </c>
      <c r="BG2" s="80">
        <f>Subs!BI10</f>
        <v>22525914.579310726</v>
      </c>
      <c r="BH2" s="80">
        <f>Subs!BJ10</f>
        <v>22798947.294757571</v>
      </c>
    </row>
    <row r="3" spans="1:60" x14ac:dyDescent="0.25">
      <c r="A3" s="34" t="s">
        <v>100</v>
      </c>
      <c r="B3" s="80">
        <f>Subs!D11</f>
        <v>792278.32000000007</v>
      </c>
      <c r="C3" s="80">
        <f>Subs!E11</f>
        <v>814065.44000000006</v>
      </c>
      <c r="D3" s="80">
        <f>Subs!F11</f>
        <v>834341.92</v>
      </c>
      <c r="E3" s="80">
        <f>Subs!G11</f>
        <v>848091.12</v>
      </c>
      <c r="F3" s="80">
        <f>Subs!H11</f>
        <v>869200.24</v>
      </c>
      <c r="G3" s="80">
        <f>Subs!I11</f>
        <v>889816.96</v>
      </c>
      <c r="H3" s="80">
        <f>Subs!J11</f>
        <v>912717.92</v>
      </c>
      <c r="I3" s="80">
        <f>Subs!K11</f>
        <v>933768.16</v>
      </c>
      <c r="J3" s="80">
        <f>Subs!L11</f>
        <v>952031.76</v>
      </c>
      <c r="K3" s="80">
        <f>Subs!M11</f>
        <v>970589.12</v>
      </c>
      <c r="L3" s="80">
        <f>Subs!N11</f>
        <v>990678.72</v>
      </c>
      <c r="M3" s="80">
        <f>Subs!O11</f>
        <v>1011655.6</v>
      </c>
      <c r="N3" s="80">
        <f>Subs!P11</f>
        <v>1037214.4</v>
      </c>
      <c r="O3" s="80">
        <f>Subs!Q11</f>
        <v>1057521.76</v>
      </c>
      <c r="P3" s="80">
        <f>Subs!R11</f>
        <v>1075094.08</v>
      </c>
      <c r="Q3" s="80">
        <f>Subs!S11</f>
        <v>1088957.7729278817</v>
      </c>
      <c r="R3" s="80">
        <f>Subs!T11</f>
        <v>1108672.2515397079</v>
      </c>
      <c r="S3" s="80">
        <f>Subs!U11</f>
        <v>1128415.5110012987</v>
      </c>
      <c r="T3" s="80">
        <f>Subs!V11</f>
        <v>1148188.0344550558</v>
      </c>
      <c r="U3" s="80">
        <f>Subs!W11</f>
        <v>1167990.3131538627</v>
      </c>
      <c r="V3" s="80">
        <f>Subs!X11</f>
        <v>1187822.8465972361</v>
      </c>
      <c r="W3" s="80">
        <f>Subs!Y11</f>
        <v>1207686.1426697606</v>
      </c>
      <c r="X3" s="80">
        <f>Subs!Z11</f>
        <v>1227580.717781849</v>
      </c>
      <c r="Y3" s="80">
        <f>Subs!AA11</f>
        <v>1247507.0970128654</v>
      </c>
      <c r="Z3" s="80">
        <f>Subs!AB11</f>
        <v>1267465.814256649</v>
      </c>
      <c r="AA3" s="80">
        <f>Subs!AC11</f>
        <v>1287457.4123694834</v>
      </c>
      <c r="AB3" s="80">
        <f>Subs!AD11</f>
        <v>1307482.4433205472</v>
      </c>
      <c r="AC3" s="80">
        <f>Subs!AE11</f>
        <v>1327541.4683448945</v>
      </c>
      <c r="AD3" s="80">
        <f>Subs!AF11</f>
        <v>1347635.0580989961</v>
      </c>
      <c r="AE3" s="80">
        <f>Subs!AG11</f>
        <v>1367763.7928189009</v>
      </c>
      <c r="AF3" s="80">
        <f>Subs!AH11</f>
        <v>1387928.2624810443</v>
      </c>
      <c r="AG3" s="80">
        <f>Subs!AI11</f>
        <v>1408129.0669657616</v>
      </c>
      <c r="AH3" s="80">
        <f>Subs!AJ11</f>
        <v>1428366.8162235427</v>
      </c>
      <c r="AI3" s="80">
        <f>Subs!AK11</f>
        <v>1448642.1304440806</v>
      </c>
      <c r="AJ3" s="80">
        <f>Subs!AL11</f>
        <v>1468955.6402281544</v>
      </c>
      <c r="AK3" s="80">
        <f>Subs!AM11</f>
        <v>1489307.9867624021</v>
      </c>
      <c r="AL3" s="80">
        <f>Subs!AN11</f>
        <v>1509699.821997022</v>
      </c>
      <c r="AM3" s="80">
        <f>Subs!AO11</f>
        <v>1530131.8088264626</v>
      </c>
      <c r="AN3" s="80">
        <f>Subs!AP11</f>
        <v>1550604.6212731411</v>
      </c>
      <c r="AO3" s="80">
        <f>Subs!AQ11</f>
        <v>1571118.9446742483</v>
      </c>
      <c r="AP3" s="80">
        <f>Subs!AR11</f>
        <v>1591675.4758716905</v>
      </c>
      <c r="AQ3" s="80">
        <f>Subs!AS11</f>
        <v>1612274.9234052161</v>
      </c>
      <c r="AR3" s="80">
        <f>Subs!AT11</f>
        <v>1632918.0077087886</v>
      </c>
      <c r="AS3" s="80">
        <f>Subs!AU11</f>
        <v>1653605.4613102528</v>
      </c>
      <c r="AT3" s="80">
        <f>Subs!AV11</f>
        <v>1674338.0290343557</v>
      </c>
      <c r="AU3" s="80">
        <f>Subs!AW11</f>
        <v>1695116.4682091707</v>
      </c>
      <c r="AV3" s="80">
        <f>Subs!AX11</f>
        <v>1715941.548875994</v>
      </c>
      <c r="AW3" s="80">
        <f>Subs!AY11</f>
        <v>1736814.0540027583</v>
      </c>
      <c r="AX3" s="80">
        <f>Subs!AZ11</f>
        <v>1757734.779701032</v>
      </c>
      <c r="AY3" s="80">
        <f>Subs!BA11</f>
        <v>1778704.5354466606</v>
      </c>
      <c r="AZ3" s="80">
        <f>Subs!BB11</f>
        <v>1800465.7274468783</v>
      </c>
      <c r="BA3" s="80">
        <f>Subs!BC11</f>
        <v>1822277.5725762153</v>
      </c>
      <c r="BB3" s="80">
        <f>Subs!BD11</f>
        <v>1844330.6652553827</v>
      </c>
      <c r="BC3" s="80">
        <f>Subs!BE11</f>
        <v>1866628.0656058029</v>
      </c>
      <c r="BD3" s="80">
        <f>Subs!BF11</f>
        <v>1889221.4031063281</v>
      </c>
      <c r="BE3" s="80">
        <f>Subs!BG11</f>
        <v>1912163.4704113838</v>
      </c>
      <c r="BF3" s="80">
        <f>Subs!BH11</f>
        <v>1935322.0087024195</v>
      </c>
      <c r="BG3" s="80">
        <f>Subs!BI11</f>
        <v>1958775.1808096285</v>
      </c>
      <c r="BH3" s="80">
        <f>Subs!BJ11</f>
        <v>1982517.1560658757</v>
      </c>
    </row>
    <row r="4" spans="1:60" x14ac:dyDescent="0.25">
      <c r="A4" s="34" t="s">
        <v>355</v>
      </c>
      <c r="B4" s="80">
        <v>1499985</v>
      </c>
      <c r="C4" s="80">
        <v>1499986</v>
      </c>
      <c r="D4" s="80">
        <v>1499987</v>
      </c>
      <c r="E4" s="80">
        <v>1499988</v>
      </c>
      <c r="F4" s="80">
        <v>1499989</v>
      </c>
      <c r="G4" s="80">
        <v>1499990</v>
      </c>
      <c r="H4" s="80">
        <v>1499991</v>
      </c>
      <c r="I4" s="80">
        <v>1499992</v>
      </c>
      <c r="J4" s="80">
        <v>1499993</v>
      </c>
      <c r="K4" s="80">
        <v>1499994</v>
      </c>
      <c r="L4" s="80">
        <v>1499995</v>
      </c>
      <c r="M4" s="80">
        <v>1499996</v>
      </c>
      <c r="N4" s="80">
        <v>1499997</v>
      </c>
      <c r="O4" s="80">
        <v>1499998</v>
      </c>
      <c r="P4" s="80">
        <v>1499999</v>
      </c>
      <c r="Q4" s="80">
        <v>1500000</v>
      </c>
      <c r="R4" s="80">
        <f t="shared" ref="R4:AB4" si="0">($AC$4-$Q$4)/12+Q4</f>
        <v>1683333.3333333333</v>
      </c>
      <c r="S4" s="80">
        <f t="shared" si="0"/>
        <v>1866666.6666666665</v>
      </c>
      <c r="T4" s="80">
        <f t="shared" si="0"/>
        <v>2049999.9999999998</v>
      </c>
      <c r="U4" s="80">
        <f t="shared" si="0"/>
        <v>2233333.333333333</v>
      </c>
      <c r="V4" s="80">
        <f t="shared" si="0"/>
        <v>2416666.6666666665</v>
      </c>
      <c r="W4" s="80">
        <f t="shared" si="0"/>
        <v>2600000</v>
      </c>
      <c r="X4" s="80">
        <f t="shared" si="0"/>
        <v>2783333.3333333335</v>
      </c>
      <c r="Y4" s="80">
        <f t="shared" si="0"/>
        <v>2966666.666666667</v>
      </c>
      <c r="Z4" s="80">
        <f t="shared" si="0"/>
        <v>3150000.0000000005</v>
      </c>
      <c r="AA4" s="80">
        <f t="shared" si="0"/>
        <v>3333333.333333334</v>
      </c>
      <c r="AB4" s="80">
        <f t="shared" si="0"/>
        <v>3516666.6666666674</v>
      </c>
      <c r="AC4" s="80">
        <f>2200000+1500000</f>
        <v>3700000</v>
      </c>
      <c r="AD4" s="80">
        <f t="shared" ref="AD4:AN4" si="1">($AO$4-$AC$4)/12+AC4</f>
        <v>3933333.3333333335</v>
      </c>
      <c r="AE4" s="80">
        <f t="shared" si="1"/>
        <v>4166666.666666667</v>
      </c>
      <c r="AF4" s="80">
        <f t="shared" si="1"/>
        <v>4400000</v>
      </c>
      <c r="AG4" s="80">
        <f t="shared" si="1"/>
        <v>4633333.333333333</v>
      </c>
      <c r="AH4" s="80">
        <f t="shared" si="1"/>
        <v>4866666.666666666</v>
      </c>
      <c r="AI4" s="80">
        <f t="shared" si="1"/>
        <v>5099999.9999999991</v>
      </c>
      <c r="AJ4" s="80">
        <f t="shared" si="1"/>
        <v>5333333.3333333321</v>
      </c>
      <c r="AK4" s="80">
        <f t="shared" si="1"/>
        <v>5566666.6666666651</v>
      </c>
      <c r="AL4" s="80">
        <f t="shared" si="1"/>
        <v>5799999.9999999981</v>
      </c>
      <c r="AM4" s="80">
        <f t="shared" si="1"/>
        <v>6033333.3333333312</v>
      </c>
      <c r="AN4" s="80">
        <f t="shared" si="1"/>
        <v>6266666.6666666642</v>
      </c>
      <c r="AO4" s="80">
        <f>2800000+AC4</f>
        <v>6500000</v>
      </c>
      <c r="AP4" s="80">
        <f t="shared" ref="AP4:BA4" si="2">2800000+AD4</f>
        <v>6733333.333333334</v>
      </c>
      <c r="AQ4" s="80">
        <f t="shared" si="2"/>
        <v>6966666.666666667</v>
      </c>
      <c r="AR4" s="80">
        <f t="shared" si="2"/>
        <v>7200000</v>
      </c>
      <c r="AS4" s="80">
        <f t="shared" si="2"/>
        <v>7433333.333333333</v>
      </c>
      <c r="AT4" s="80">
        <f t="shared" si="2"/>
        <v>7666666.666666666</v>
      </c>
      <c r="AU4" s="80">
        <f t="shared" si="2"/>
        <v>7899999.9999999991</v>
      </c>
      <c r="AV4" s="80">
        <f t="shared" si="2"/>
        <v>8133333.3333333321</v>
      </c>
      <c r="AW4" s="80">
        <f t="shared" si="2"/>
        <v>8366666.6666666651</v>
      </c>
      <c r="AX4" s="80">
        <f t="shared" si="2"/>
        <v>8599999.9999999981</v>
      </c>
      <c r="AY4" s="80">
        <f t="shared" si="2"/>
        <v>8833333.3333333321</v>
      </c>
      <c r="AZ4" s="80">
        <f t="shared" si="2"/>
        <v>9066666.6666666642</v>
      </c>
      <c r="BA4" s="80">
        <f t="shared" si="2"/>
        <v>9300000</v>
      </c>
      <c r="BB4" s="80">
        <f t="shared" ref="BB4" si="3">2800000+AP4</f>
        <v>9533333.333333334</v>
      </c>
      <c r="BC4" s="80">
        <f t="shared" ref="BC4" si="4">2800000+AQ4</f>
        <v>9766666.6666666679</v>
      </c>
      <c r="BD4" s="80">
        <f t="shared" ref="BD4" si="5">2800000+AR4</f>
        <v>10000000</v>
      </c>
      <c r="BE4" s="80">
        <f t="shared" ref="BE4" si="6">2800000+AS4</f>
        <v>10233333.333333332</v>
      </c>
      <c r="BF4" s="80">
        <f t="shared" ref="BF4" si="7">2800000+AT4</f>
        <v>10466666.666666666</v>
      </c>
      <c r="BG4" s="80">
        <f t="shared" ref="BG4" si="8">2800000+AU4</f>
        <v>10700000</v>
      </c>
      <c r="BH4" s="80">
        <f t="shared" ref="BH4" si="9">2800000+AV4</f>
        <v>10933333.333333332</v>
      </c>
    </row>
    <row r="6" spans="1:60" x14ac:dyDescent="0.25">
      <c r="A6" s="190" t="s">
        <v>105</v>
      </c>
      <c r="B6" s="68">
        <f>(ASR5KFOTA!AM8+ASR5KFOTA!AM9)*Input!$B$66</f>
        <v>7315.1802643199999</v>
      </c>
      <c r="C6" s="68">
        <f>(ASR5KFOTA!AN8+ASR5KFOTA!AN9)*Input!$B$66</f>
        <v>7584.33546432</v>
      </c>
      <c r="D6" s="68">
        <f>(ASR5KFOTA!AO8+ASR5KFOTA!AO9)*Input!$B$66</f>
        <v>7853.4906643200011</v>
      </c>
      <c r="E6" s="68">
        <f>(ASR5KFOTA!AP8+ASR5KFOTA!AP9)*Input!$B$66</f>
        <v>8723.9741299199995</v>
      </c>
      <c r="F6" s="68">
        <f>(ASR5KFOTA!AQ8+ASR5KFOTA!AQ9)*Input!$B$66</f>
        <v>9082.1140704000009</v>
      </c>
      <c r="G6" s="68">
        <f>(ASR5KFOTA!AR8+ASR5KFOTA!AR9)*Input!$B$66</f>
        <v>9437.2795209548622</v>
      </c>
      <c r="H6" s="68">
        <f>(ASR5KFOTA!AS8+ASR5KFOTA!AS9)*Input!$B$66</f>
        <v>9161.4214118399996</v>
      </c>
      <c r="I6" s="68">
        <f>(ASR5KFOTA!AT8+ASR5KFOTA!AT9)*Input!$B$66</f>
        <v>9385.282362240001</v>
      </c>
      <c r="J6" s="68">
        <f>(ASR5KFOTA!AU8+ASR5KFOTA!AU9)*Input!$B$66</f>
        <v>11243.062650240001</v>
      </c>
      <c r="K6" s="68">
        <f>(ASR5KFOTA!AV8+ASR5KFOTA!AV9)*Input!$B$66</f>
        <v>11566.551651840002</v>
      </c>
      <c r="L6" s="68">
        <f>(ASR5KFOTA!AW8+ASR5KFOTA!AW9)*Input!$B$66</f>
        <v>11878.162275840001</v>
      </c>
      <c r="M6" s="68">
        <f>(ASR5KFOTA!AX8+ASR5KFOTA!AX9)*Input!$B$66</f>
        <v>12124.354982399998</v>
      </c>
      <c r="N6" s="68">
        <f>(ASR5KFOTA!AY8+ASR5KFOTA!AY9)*Input!$B$66</f>
        <v>21540.108569880002</v>
      </c>
      <c r="O6" s="68">
        <f>(ASR5KFOTA!AZ8+ASR5KFOTA!AZ9)*Input!$B$66</f>
        <v>22097.17072912</v>
      </c>
      <c r="P6" s="68">
        <f>(ASR5KFOTA!BA8+ASR5KFOTA!BA9)*Input!$B$66</f>
        <v>22706.109887000002</v>
      </c>
      <c r="Q6" s="68">
        <f>(ASR5KFOTA!BB8+ASR5KFOTA!BB9)*Input!$B$66</f>
        <v>23906.434467972253</v>
      </c>
      <c r="R6" s="68">
        <f>(ASR5KFOTA!BC8+ASR5KFOTA!BC9)*Input!$B$66</f>
        <v>24339.236274176976</v>
      </c>
      <c r="S6" s="68">
        <f>(ASR5KFOTA!BD8+ASR5KFOTA!BD9)*Input!$B$66</f>
        <v>24772.669920767014</v>
      </c>
      <c r="T6" s="68">
        <f>(ASR5KFOTA!BE8+ASR5KFOTA!BE9)*Input!$B$66</f>
        <v>25206.746014409073</v>
      </c>
      <c r="U6" s="68">
        <f>(ASR5KFOTA!BF8+ASR5KFOTA!BF9)*Input!$B$66</f>
        <v>25641.475339823326</v>
      </c>
      <c r="V6" s="68">
        <f>(ASR5KFOTA!BG8+ASR5KFOTA!BG9)*Input!$B$66</f>
        <v>26076.868862772426</v>
      </c>
      <c r="W6" s="68">
        <f>(ASR5KFOTA!BH8+ASR5KFOTA!BH9)*Input!$B$66</f>
        <v>26512.937733100589</v>
      </c>
      <c r="X6" s="68">
        <f>(ASR5KFOTA!BI8+ASR5KFOTA!BI9)*Input!$B$66</f>
        <v>26949.693287823826</v>
      </c>
      <c r="Y6" s="68">
        <f>(ASR5KFOTA!BJ8+ASR5KFOTA!BJ9)*Input!$B$66</f>
        <v>27387.147054271943</v>
      </c>
      <c r="Z6" s="68">
        <f>(ASR5KFOTA!BK8+ASR5KFOTA!BK9)*Input!$B$66</f>
        <v>27825.310753283353</v>
      </c>
      <c r="AA6" s="68">
        <f>(ASR5KFOTA!BL8+ASR5KFOTA!BL9)*Input!$B$66</f>
        <v>28264.196302453453</v>
      </c>
      <c r="AB6" s="68">
        <f>(ASR5KFOTA!BM8+ASR5KFOTA!BM9)*Input!$B$66</f>
        <v>28703.815819437637</v>
      </c>
      <c r="AC6" s="68">
        <f>(ASR5KFOTA!BN8+ASR5KFOTA!BN9)*Input!$B$66</f>
        <v>29144.181625309644</v>
      </c>
      <c r="AD6" s="68">
        <f>(ASR5KFOTA!BO8+ASR5KFOTA!BO9)*Input!$B$66</f>
        <v>29555.602125237376</v>
      </c>
      <c r="AE6" s="68">
        <f>(ASR5KFOTA!BP8+ASR5KFOTA!BP9)*Input!$B$66</f>
        <v>29966.90683844965</v>
      </c>
      <c r="AF6" s="68">
        <f>(ASR5KFOTA!BQ8+ASR5KFOTA!BQ9)*Input!$B$66</f>
        <v>30378.106354021049</v>
      </c>
      <c r="AG6" s="68">
        <f>(ASR5KFOTA!BR8+ASR5KFOTA!BR9)*Input!$B$66</f>
        <v>30789.211425562033</v>
      </c>
      <c r="AH6" s="68">
        <f>(ASR5KFOTA!BS8+ASR5KFOTA!BS9)*Input!$B$66</f>
        <v>31200.232973758913</v>
      </c>
      <c r="AI6" s="68">
        <f>(ASR5KFOTA!BT8+ASR5KFOTA!BT9)*Input!$B$66</f>
        <v>31611.182088952897</v>
      </c>
      <c r="AJ6" s="68">
        <f>(ASR5KFOTA!BU8+ASR5KFOTA!BU9)*Input!$B$66</f>
        <v>32022.070033758591</v>
      </c>
      <c r="AK6" s="68">
        <f>(ASR5KFOTA!BV8+ASR5KFOTA!BV9)*Input!$B$66</f>
        <v>32432.908245722629</v>
      </c>
      <c r="AL6" s="68">
        <f>(ASR5KFOTA!BW8+ASR5KFOTA!BW9)*Input!$B$66</f>
        <v>32843.708340022968</v>
      </c>
      <c r="AM6" s="68">
        <f>(ASR5KFOTA!BX8+ASR5KFOTA!BX9)*Input!$B$66</f>
        <v>33254.482112209589</v>
      </c>
      <c r="AN6" s="68">
        <f>(ASR5KFOTA!BY8+ASR5KFOTA!BY9)*Input!$B$66</f>
        <v>33665.241540987059</v>
      </c>
      <c r="AO6" s="68">
        <f>(ASR5KFOTA!BZ8+ASR5KFOTA!BZ9)*Input!$B$66</f>
        <v>34075.998791039783</v>
      </c>
      <c r="AP6" s="68">
        <f>(ASR5KFOTA!CA8+ASR5KFOTA!CA9)*Input!$B$66</f>
        <v>34521.849396181096</v>
      </c>
      <c r="AQ6" s="68">
        <f>(ASR5KFOTA!CB8+ASR5KFOTA!CB9)*Input!$B$66</f>
        <v>34968.630813735741</v>
      </c>
      <c r="AR6" s="68">
        <f>(ASR5KFOTA!CC8+ASR5KFOTA!CC9)*Input!$B$66</f>
        <v>35416.358669195914</v>
      </c>
      <c r="AS6" s="68">
        <f>(ASR5KFOTA!CD8+ASR5KFOTA!CD9)*Input!$B$66</f>
        <v>35865.048850358078</v>
      </c>
      <c r="AT6" s="68">
        <f>(ASR5KFOTA!CE8+ASR5KFOTA!CE9)*Input!$B$66</f>
        <v>36314.717511726143</v>
      </c>
      <c r="AU6" s="68">
        <f>(ASR5KFOTA!CF8+ASR5KFOTA!CF9)*Input!$B$66</f>
        <v>36765.381078988707</v>
      </c>
      <c r="AV6" s="68">
        <f>(ASR5KFOTA!CG8+ASR5KFOTA!CG9)*Input!$B$66</f>
        <v>36763.189713893735</v>
      </c>
      <c r="AW6" s="68">
        <f>(ASR5KFOTA!CH8+ASR5KFOTA!CH9)*Input!$B$66</f>
        <v>37210.372699982094</v>
      </c>
      <c r="AX6" s="68">
        <f>(ASR5KFOTA!CI8+ASR5KFOTA!CI9)*Input!$B$66</f>
        <v>37658.588787704764</v>
      </c>
      <c r="AY6" s="68">
        <f>(ASR5KFOTA!CJ8+ASR5KFOTA!CJ9)*Input!$B$66</f>
        <v>38107.855319676979</v>
      </c>
      <c r="AZ6" s="68">
        <f>(ASR5KFOTA!CK8+ASR5KFOTA!CK9)*Input!$B$66</f>
        <v>38574.077977685651</v>
      </c>
      <c r="BA6" s="68">
        <f>(ASR5KFOTA!CL8+ASR5KFOTA!CL9)*Input!$B$66</f>
        <v>39041.385853659129</v>
      </c>
      <c r="BB6" s="68">
        <f>(ASR5KFOTA!CM8+ASR5KFOTA!CM9)*Input!$B$66</f>
        <v>39513.862337763952</v>
      </c>
      <c r="BC6" s="68">
        <f>(ASR5KFOTA!CN8+ASR5KFOTA!CN9)*Input!$B$66</f>
        <v>39991.572991571527</v>
      </c>
      <c r="BD6" s="68">
        <f>(ASR5KFOTA!CO8+ASR5KFOTA!CO9)*Input!$B$66</f>
        <v>40475.623950851521</v>
      </c>
      <c r="BE6" s="68">
        <f>(ASR5KFOTA!CP8+ASR5KFOTA!CP9)*Input!$B$66</f>
        <v>40967.146271828693</v>
      </c>
      <c r="BF6" s="68">
        <f>(ASR5KFOTA!CQ8+ASR5KFOTA!CQ9)*Input!$B$66</f>
        <v>41463.30637544499</v>
      </c>
      <c r="BG6" s="68">
        <f>(ASR5KFOTA!CR8+ASR5KFOTA!CR9)*Input!$B$66</f>
        <v>41965.778861255887</v>
      </c>
      <c r="BH6" s="68">
        <f>(ASR5KFOTA!CS8+ASR5KFOTA!CS9)*Input!$B$66</f>
        <v>42474.438810133353</v>
      </c>
    </row>
    <row r="7" spans="1:60" x14ac:dyDescent="0.25">
      <c r="A7" s="190" t="s">
        <v>107</v>
      </c>
      <c r="B7" s="68">
        <f>ASR5KFOTA!AM15*Input!$B$67</f>
        <v>3459.5726000000004</v>
      </c>
      <c r="C7" s="68">
        <f>ASR5KFOTA!AN15*Input!$B$67</f>
        <v>3727.2026000000001</v>
      </c>
      <c r="D7" s="68">
        <f>ASR5KFOTA!AO15*Input!$B$67</f>
        <v>3998.1326000000004</v>
      </c>
      <c r="E7" s="68">
        <f>ASR5KFOTA!AP15*Input!$B$67</f>
        <v>4240.8479428614473</v>
      </c>
      <c r="F7" s="68">
        <f>ASR5KFOTA!AQ15*Input!$B$67</f>
        <v>4323.6486899246111</v>
      </c>
      <c r="G7" s="68">
        <f>ASR5KFOTA!AR15*Input!$B$67</f>
        <v>4421.3077721846184</v>
      </c>
      <c r="H7" s="68">
        <f>ASR5KFOTA!AS15*Input!$B$67</f>
        <v>3718.7007000000003</v>
      </c>
      <c r="I7" s="68">
        <f>ASR5KFOTA!AT15*Input!$B$67</f>
        <v>3812.4588410280685</v>
      </c>
      <c r="J7" s="68">
        <f>ASR5KFOTA!AU15*Input!$B$67</f>
        <v>5577.7854000000016</v>
      </c>
      <c r="K7" s="68">
        <f>ASR5KFOTA!AV15*Input!$B$67</f>
        <v>5923.021499999998</v>
      </c>
      <c r="L7" s="68">
        <f>ASR5KFOTA!AW15*Input!$B$67</f>
        <v>6327.5454</v>
      </c>
      <c r="M7" s="68">
        <f>ASR5KFOTA!AX15*Input!$B$67</f>
        <v>6582.0149999999994</v>
      </c>
      <c r="N7" s="68">
        <f>ASR5KFOTA!AY15*Input!$B$67</f>
        <v>6945.3856999999998</v>
      </c>
      <c r="O7" s="68">
        <f>ASR5KFOTA!AZ15*Input!$B$67</f>
        <v>7358.5303000000013</v>
      </c>
      <c r="P7" s="68">
        <f>ASR5KFOTA!BA15*Input!$B$67</f>
        <v>7800.039499999998</v>
      </c>
      <c r="Q7" s="68">
        <f>ASR5KFOTA!BB15*Input!$B$67</f>
        <v>407.5566</v>
      </c>
      <c r="R7" s="68">
        <f>ASR5KFOTA!BC15*Input!$B$67</f>
        <v>411.05350000000004</v>
      </c>
      <c r="S7" s="68">
        <f>ASR5KFOTA!BD15*Input!$B$67</f>
        <v>414.09884856761369</v>
      </c>
      <c r="T7" s="68">
        <f>ASR5KFOTA!BE15*Input!$B$67</f>
        <v>417.23121072017994</v>
      </c>
      <c r="U7" s="68">
        <f>ASR5KFOTA!BF15*Input!$B$67</f>
        <v>420.45202348935612</v>
      </c>
      <c r="V7" s="68">
        <f>ASR5KFOTA!BG15*Input!$B$67</f>
        <v>423.76275235665747</v>
      </c>
      <c r="W7" s="68">
        <f>ASR5KFOTA!BH15*Input!$B$67</f>
        <v>427.16489178228056</v>
      </c>
      <c r="X7" s="68">
        <f>ASR5KFOTA!BI15*Input!$B$67</f>
        <v>430.65996574403204</v>
      </c>
      <c r="Y7" s="68">
        <f>ASR5KFOTA!BJ15*Input!$B$67</f>
        <v>434.24952828655967</v>
      </c>
      <c r="Z7" s="68">
        <f>ASR5KFOTA!BK15*Input!$B$67</f>
        <v>437.93516408108002</v>
      </c>
      <c r="AA7" s="68">
        <f>ASR5KFOTA!BL15*Input!$B$67</f>
        <v>441.71848899580556</v>
      </c>
      <c r="AB7" s="68">
        <f>ASR5KFOTA!BM15*Input!$B$67</f>
        <v>445.60115067727355</v>
      </c>
      <c r="AC7" s="68">
        <f>ASR5KFOTA!BN15*Input!$B$67</f>
        <v>449.58482914278818</v>
      </c>
      <c r="AD7" s="68">
        <f>ASR5KFOTA!BO15*Input!$B$67</f>
        <v>453.67123738418633</v>
      </c>
      <c r="AE7" s="68">
        <f>ASR5KFOTA!BP15*Input!$B$67</f>
        <v>457.8621219831449</v>
      </c>
      <c r="AF7" s="68">
        <f>ASR5KFOTA!BQ15*Input!$B$67</f>
        <v>462.15926373825158</v>
      </c>
      <c r="AG7" s="68">
        <f>ASR5KFOTA!BR15*Input!$B$67</f>
        <v>466.56447830406245</v>
      </c>
      <c r="AH7" s="68">
        <f>ASR5KFOTA!BS15*Input!$B$67</f>
        <v>471.0796168423787</v>
      </c>
      <c r="AI7" s="68">
        <f>ASR5KFOTA!BT15*Input!$B$67</f>
        <v>475.70656668597456</v>
      </c>
      <c r="AJ7" s="68">
        <f>ASR5KFOTA!BU15*Input!$B$67</f>
        <v>480.44725201501774</v>
      </c>
      <c r="AK7" s="68">
        <f>ASR5KFOTA!BV15*Input!$B$67</f>
        <v>485.3036345464231</v>
      </c>
      <c r="AL7" s="68">
        <f>ASR5KFOTA!BW15*Input!$B$67</f>
        <v>490.27771423639115</v>
      </c>
      <c r="AM7" s="68">
        <f>ASR5KFOTA!BX15*Input!$B$67</f>
        <v>495.37152999638175</v>
      </c>
      <c r="AN7" s="68">
        <f>ASR5KFOTA!BY15*Input!$B$67</f>
        <v>500.58716042278343</v>
      </c>
      <c r="AO7" s="68">
        <f>ASR5KFOTA!BZ15*Input!$B$67</f>
        <v>505.92672454053985</v>
      </c>
      <c r="AP7" s="68">
        <f>ASR5KFOTA!CA15*Input!$B$67</f>
        <v>511.3923825610031</v>
      </c>
      <c r="AQ7" s="68">
        <f>ASR5KFOTA!CB15*Input!$B$67</f>
        <v>516.98633665428724</v>
      </c>
      <c r="AR7" s="68">
        <f>ASR5KFOTA!CC15*Input!$B$67</f>
        <v>522.7108317364</v>
      </c>
      <c r="AS7" s="68">
        <f>ASR5KFOTA!CD15*Input!$B$67</f>
        <v>528.56815627143999</v>
      </c>
      <c r="AT7" s="68">
        <f>ASR5KFOTA!CE15*Input!$B$67</f>
        <v>534.56064308914586</v>
      </c>
      <c r="AU7" s="68">
        <f>ASR5KFOTA!CF15*Input!$B$67</f>
        <v>540.69067021809644</v>
      </c>
      <c r="AV7" s="68">
        <f>ASR5KFOTA!CG15*Input!$B$67</f>
        <v>546.9606617348627</v>
      </c>
      <c r="AW7" s="68">
        <f>ASR5KFOTA!CH15*Input!$B$67</f>
        <v>553.373088629417</v>
      </c>
      <c r="AX7" s="68">
        <f>ASR5KFOTA!CI15*Input!$B$67</f>
        <v>559.93046968711747</v>
      </c>
      <c r="AY7" s="68">
        <f>ASR5KFOTA!CJ15*Input!$B$67</f>
        <v>566.63537238758352</v>
      </c>
      <c r="AZ7" s="68">
        <f>ASR5KFOTA!CK15*Input!$B$67</f>
        <v>573.49041382079133</v>
      </c>
      <c r="BA7" s="68">
        <f>ASR5KFOTA!CL15*Input!$B$67</f>
        <v>580.42838617455402</v>
      </c>
      <c r="BB7" s="68">
        <f>ASR5KFOTA!CM15*Input!$B$67</f>
        <v>587.45029273056582</v>
      </c>
      <c r="BC7" s="68">
        <f>ASR5KFOTA!CN15*Input!$B$67</f>
        <v>594.55714890802244</v>
      </c>
      <c r="BD7" s="68">
        <f>ASR5KFOTA!CO15*Input!$B$67</f>
        <v>601.74998241045807</v>
      </c>
      <c r="BE7" s="68">
        <f>ASR5KFOTA!CP15*Input!$B$67</f>
        <v>609.02983337435842</v>
      </c>
      <c r="BF7" s="68">
        <f>ASR5KFOTA!CQ15*Input!$B$67</f>
        <v>616.3977545195728</v>
      </c>
      <c r="BG7" s="68">
        <f>ASR5KFOTA!CR15*Input!$B$67</f>
        <v>623.85481130154471</v>
      </c>
      <c r="BH7" s="68">
        <f>ASR5KFOTA!CS15*Input!$B$67</f>
        <v>631.40208206538432</v>
      </c>
    </row>
    <row r="8" spans="1:60" x14ac:dyDescent="0.25">
      <c r="A8" s="190" t="s">
        <v>283</v>
      </c>
      <c r="B8" s="68">
        <f>ASR5KFOTA!AM19*Input!$B$68</f>
        <v>249.97990547126668</v>
      </c>
      <c r="C8" s="68">
        <f>ASR5KFOTA!AN19*Input!$B$68</f>
        <v>261.57000547126665</v>
      </c>
      <c r="D8" s="68">
        <f>ASR5KFOTA!AO19*Input!$B$68</f>
        <v>274.02325547126668</v>
      </c>
      <c r="E8" s="68">
        <f>ASR5KFOTA!AP19*Input!$B$68</f>
        <v>290.87721946004905</v>
      </c>
      <c r="F8" s="68">
        <f>ASR5KFOTA!AQ19*Input!$B$68</f>
        <v>297.60094013871094</v>
      </c>
      <c r="G8" s="68">
        <f>ASR5KFOTA!AR19*Input!$B$68</f>
        <v>305.47028477794947</v>
      </c>
      <c r="H8" s="68">
        <f>ASR5KFOTA!AS19*Input!$B$68</f>
        <v>335.33635000000004</v>
      </c>
      <c r="I8" s="68">
        <f>ASR5KFOTA!AT19*Input!$B$68</f>
        <v>329.89879231112951</v>
      </c>
      <c r="J8" s="68">
        <f>ASR5KFOTA!AU19*Input!$B$68</f>
        <v>298.51990000000001</v>
      </c>
      <c r="K8" s="68">
        <f>ASR5KFOTA!AV19*Input!$B$68</f>
        <v>308.8021</v>
      </c>
      <c r="L8" s="68">
        <f>ASR5KFOTA!AW19*Input!$B$68</f>
        <v>319.80930000000001</v>
      </c>
      <c r="M8" s="68">
        <f>ASR5KFOTA!AX19*Input!$B$68</f>
        <v>329.19319999999999</v>
      </c>
      <c r="N8" s="68">
        <f>ASR5KFOTA!AY19*Input!$B$68</f>
        <v>336.95435000000003</v>
      </c>
      <c r="O8" s="68">
        <f>ASR5KFOTA!AZ19*Input!$B$68</f>
        <v>348.32655</v>
      </c>
      <c r="P8" s="68">
        <f>ASR5KFOTA!BA19*Input!$B$68</f>
        <v>359.48455000000001</v>
      </c>
      <c r="Q8" s="68">
        <f>ASR5KFOTA!BB19*Input!$B$68</f>
        <v>447.80177608941517</v>
      </c>
      <c r="R8" s="68">
        <f>ASR5KFOTA!BC19*Input!$B$68</f>
        <v>454.22358668373255</v>
      </c>
      <c r="S8" s="68">
        <f>ASR5KFOTA!BD19*Input!$B$68</f>
        <v>460.93436912862904</v>
      </c>
      <c r="T8" s="68">
        <f>ASR5KFOTA!BE19*Input!$B$68</f>
        <v>467.93752282780883</v>
      </c>
      <c r="U8" s="68">
        <f>ASR5KFOTA!BF19*Input!$B$68</f>
        <v>475.23695227903522</v>
      </c>
      <c r="V8" s="68">
        <f>ASR5KFOTA!BG19*Input!$B$68</f>
        <v>482.83703446871874</v>
      </c>
      <c r="W8" s="68">
        <f>ASR5KFOTA!BH19*Input!$B$68</f>
        <v>490.74259699335471</v>
      </c>
      <c r="X8" s="68">
        <f>ASR5KFOTA!BI19*Input!$B$68</f>
        <v>498.95890275014335</v>
      </c>
      <c r="Y8" s="68">
        <f>ASR5KFOTA!BJ19*Input!$B$68</f>
        <v>507.49163936199807</v>
      </c>
      <c r="Z8" s="68">
        <f>ASR5KFOTA!BK19*Input!$B$68</f>
        <v>516.34691224551364</v>
      </c>
      <c r="AA8" s="68">
        <f>ASR5KFOTA!BL19*Input!$B$68</f>
        <v>525.53124056957347</v>
      </c>
      <c r="AB8" s="68">
        <f>ASR5KFOTA!BM19*Input!$B$68</f>
        <v>535.05155555510271</v>
      </c>
      <c r="AC8" s="68">
        <f>ASR5KFOTA!BN19*Input!$B$68</f>
        <v>544.91520070521312</v>
      </c>
      <c r="AD8" s="68">
        <f>ASR5KFOTA!BO19*Input!$B$68</f>
        <v>555.12993365549983</v>
      </c>
      <c r="AE8" s="68">
        <f>ASR5KFOTA!BP19*Input!$B$68</f>
        <v>565.6784103111313</v>
      </c>
      <c r="AF8" s="68">
        <f>ASR5KFOTA!BQ19*Input!$B$68</f>
        <v>576.42559414430036</v>
      </c>
      <c r="AG8" s="68">
        <f>ASR5KFOTA!BR19*Input!$B$68</f>
        <v>587.545881664273</v>
      </c>
      <c r="AH8" s="68">
        <f>ASR5KFOTA!BS19*Input!$B$68</f>
        <v>599.04865738957722</v>
      </c>
      <c r="AI8" s="68">
        <f>ASR5KFOTA!BT19*Input!$B$68</f>
        <v>610.94374556484308</v>
      </c>
      <c r="AJ8" s="68">
        <f>ASR5KFOTA!BU19*Input!$B$68</f>
        <v>623.24141832091868</v>
      </c>
      <c r="AK8" s="68">
        <f>ASR5KFOTA!BV19*Input!$B$68</f>
        <v>635.95240461766741</v>
      </c>
      <c r="AL8" s="68">
        <f>ASR5KFOTA!BW19*Input!$B$68</f>
        <v>649.08789993725622</v>
      </c>
      <c r="AM8" s="68">
        <f>ASR5KFOTA!BX19*Input!$B$68</f>
        <v>662.65957670507566</v>
      </c>
      <c r="AN8" s="68">
        <f>ASR5KFOTA!BY19*Input!$B$68</f>
        <v>676.67959542285359</v>
      </c>
      <c r="AO8" s="68">
        <f>ASR5KFOTA!BZ19*Input!$B$68</f>
        <v>691.16061650448364</v>
      </c>
      <c r="AP8" s="68">
        <f>ASR5KFOTA!CA19*Input!$B$68</f>
        <v>706.11581280992596</v>
      </c>
      <c r="AQ8" s="68">
        <f>ASR5KFOTA!CB19*Input!$B$68</f>
        <v>721.5588828765184</v>
      </c>
      <c r="AR8" s="68">
        <f>ASR5KFOTA!CC19*Input!$B$68</f>
        <v>737.50406485033591</v>
      </c>
      <c r="AS8" s="68">
        <f>ASR5KFOTA!CD19*Input!$B$68</f>
        <v>753.9661511230654</v>
      </c>
      <c r="AT8" s="68">
        <f>ASR5KFOTA!CE19*Input!$B$68</f>
        <v>770.96050368226906</v>
      </c>
      <c r="AU8" s="68">
        <f>ASR5KFOTA!CF19*Input!$B$68</f>
        <v>787.90772694736643</v>
      </c>
      <c r="AV8" s="68">
        <f>ASR5KFOTA!CG19*Input!$B$68</f>
        <v>805.40518405007776</v>
      </c>
      <c r="AW8" s="68">
        <f>ASR5KFOTA!CH19*Input!$B$68</f>
        <v>823.31366875856259</v>
      </c>
      <c r="AX8" s="68">
        <f>ASR5KFOTA!CI19*Input!$B$68</f>
        <v>841.64284296707012</v>
      </c>
      <c r="AY8" s="68">
        <f>ASR5KFOTA!CJ19*Input!$B$68</f>
        <v>860.36198338639497</v>
      </c>
      <c r="AZ8" s="68">
        <f>ASR5KFOTA!CK19*Input!$B$68</f>
        <v>879.43782503140596</v>
      </c>
      <c r="BA8" s="68">
        <f>ASR5KFOTA!CL19*Input!$B$68</f>
        <v>898.99360853598421</v>
      </c>
      <c r="BB8" s="68">
        <f>ASR5KFOTA!CM19*Input!$B$68</f>
        <v>918.97624314075949</v>
      </c>
      <c r="BC8" s="68">
        <f>ASR5KFOTA!CN19*Input!$B$68</f>
        <v>939.40334924413719</v>
      </c>
      <c r="BD8" s="68">
        <f>ASR5KFOTA!CO19*Input!$B$68</f>
        <v>960.27631412175231</v>
      </c>
      <c r="BE8" s="68">
        <f>ASR5KFOTA!CP19*Input!$B$68</f>
        <v>981.60992304483602</v>
      </c>
      <c r="BF8" s="68">
        <f>ASR5KFOTA!CQ19*Input!$B$68</f>
        <v>1003.4291400567162</v>
      </c>
      <c r="BG8" s="68">
        <f>ASR5KFOTA!CR19*Input!$B$68</f>
        <v>1025.7281938173512</v>
      </c>
      <c r="BH8" s="68">
        <f>ASR5KFOTA!CS19*Input!$B$68</f>
        <v>1048.5228496035163</v>
      </c>
    </row>
    <row r="9" spans="1:60" s="33" customFormat="1" x14ac:dyDescent="0.25">
      <c r="A9" s="2" t="s">
        <v>284</v>
      </c>
      <c r="B9" s="200">
        <f t="shared" ref="B9:P9" si="10">SUM(B6:B8)</f>
        <v>11024.732769791268</v>
      </c>
      <c r="C9" s="200">
        <f t="shared" si="10"/>
        <v>11573.108069791268</v>
      </c>
      <c r="D9" s="200">
        <f t="shared" si="10"/>
        <v>12125.646519791269</v>
      </c>
      <c r="E9" s="200">
        <f t="shared" si="10"/>
        <v>13255.699292241497</v>
      </c>
      <c r="F9" s="200">
        <f t="shared" si="10"/>
        <v>13703.363700463322</v>
      </c>
      <c r="G9" s="200">
        <f t="shared" si="10"/>
        <v>14164.057577917431</v>
      </c>
      <c r="H9" s="200">
        <f t="shared" si="10"/>
        <v>13215.458461839999</v>
      </c>
      <c r="I9" s="200">
        <f t="shared" si="10"/>
        <v>13527.639995579199</v>
      </c>
      <c r="J9" s="200">
        <f t="shared" si="10"/>
        <v>17119.367950240001</v>
      </c>
      <c r="K9" s="200">
        <f t="shared" si="10"/>
        <v>17798.37525184</v>
      </c>
      <c r="L9" s="200">
        <f t="shared" si="10"/>
        <v>18525.516975840001</v>
      </c>
      <c r="M9" s="200">
        <f t="shared" si="10"/>
        <v>19035.563182400001</v>
      </c>
      <c r="N9" s="200">
        <f t="shared" si="10"/>
        <v>28822.44861988</v>
      </c>
      <c r="O9" s="200">
        <f t="shared" si="10"/>
        <v>29804.027579120004</v>
      </c>
      <c r="P9" s="200">
        <f t="shared" si="10"/>
        <v>30865.633937000002</v>
      </c>
      <c r="Q9" s="200">
        <f t="shared" ref="Q9:AO9" si="11">SUM(Q6:Q8)</f>
        <v>24761.792844061667</v>
      </c>
      <c r="R9" s="200">
        <f t="shared" si="11"/>
        <v>25204.51336086071</v>
      </c>
      <c r="S9" s="200">
        <f t="shared" si="11"/>
        <v>25647.703138463257</v>
      </c>
      <c r="T9" s="200">
        <f t="shared" si="11"/>
        <v>26091.91474795706</v>
      </c>
      <c r="U9" s="200">
        <f t="shared" si="11"/>
        <v>26537.164315591719</v>
      </c>
      <c r="V9" s="200">
        <f t="shared" si="11"/>
        <v>26983.468649597802</v>
      </c>
      <c r="W9" s="200">
        <f t="shared" si="11"/>
        <v>27430.845221876225</v>
      </c>
      <c r="X9" s="200">
        <f t="shared" si="11"/>
        <v>27879.312156317999</v>
      </c>
      <c r="Y9" s="200">
        <f t="shared" si="11"/>
        <v>28328.888221920501</v>
      </c>
      <c r="Z9" s="200">
        <f t="shared" si="11"/>
        <v>28779.592829609945</v>
      </c>
      <c r="AA9" s="200">
        <f t="shared" si="11"/>
        <v>29231.44603201883</v>
      </c>
      <c r="AB9" s="200">
        <f t="shared" si="11"/>
        <v>29684.468525670014</v>
      </c>
      <c r="AC9" s="200">
        <f t="shared" si="11"/>
        <v>30138.681655157645</v>
      </c>
      <c r="AD9" s="200">
        <f t="shared" si="11"/>
        <v>30564.403296277062</v>
      </c>
      <c r="AE9" s="200">
        <f t="shared" si="11"/>
        <v>30990.447370743925</v>
      </c>
      <c r="AF9" s="200">
        <f t="shared" si="11"/>
        <v>31416.691211903602</v>
      </c>
      <c r="AG9" s="200">
        <f t="shared" si="11"/>
        <v>31843.321785530366</v>
      </c>
      <c r="AH9" s="200">
        <f t="shared" si="11"/>
        <v>32270.36124799087</v>
      </c>
      <c r="AI9" s="200">
        <f t="shared" si="11"/>
        <v>32697.832401203716</v>
      </c>
      <c r="AJ9" s="200">
        <f t="shared" si="11"/>
        <v>33125.758704094529</v>
      </c>
      <c r="AK9" s="200">
        <f t="shared" si="11"/>
        <v>33554.16428488672</v>
      </c>
      <c r="AL9" s="200">
        <f t="shared" si="11"/>
        <v>33983.073954196618</v>
      </c>
      <c r="AM9" s="200">
        <f t="shared" si="11"/>
        <v>34412.513218911045</v>
      </c>
      <c r="AN9" s="200">
        <f t="shared" si="11"/>
        <v>34842.508296832697</v>
      </c>
      <c r="AO9" s="200">
        <f t="shared" si="11"/>
        <v>35273.086132084813</v>
      </c>
      <c r="AP9" s="200">
        <f t="shared" ref="AP9:BA9" si="12">SUM(AP6:AP8)</f>
        <v>35739.357591552027</v>
      </c>
      <c r="AQ9" s="200">
        <f t="shared" si="12"/>
        <v>36207.176033266544</v>
      </c>
      <c r="AR9" s="200">
        <f t="shared" si="12"/>
        <v>36676.573565782644</v>
      </c>
      <c r="AS9" s="200">
        <f t="shared" si="12"/>
        <v>37147.583157752582</v>
      </c>
      <c r="AT9" s="200">
        <f t="shared" si="12"/>
        <v>37620.238658497561</v>
      </c>
      <c r="AU9" s="200">
        <f t="shared" si="12"/>
        <v>38093.979476154163</v>
      </c>
      <c r="AV9" s="200">
        <f t="shared" si="12"/>
        <v>38115.555559678673</v>
      </c>
      <c r="AW9" s="200">
        <f t="shared" si="12"/>
        <v>38587.059457370073</v>
      </c>
      <c r="AX9" s="200">
        <f t="shared" si="12"/>
        <v>39060.162100358953</v>
      </c>
      <c r="AY9" s="200">
        <f t="shared" si="12"/>
        <v>39534.852675450951</v>
      </c>
      <c r="AZ9" s="200">
        <f t="shared" si="12"/>
        <v>40027.006216537848</v>
      </c>
      <c r="BA9" s="200">
        <f t="shared" si="12"/>
        <v>40520.807848369674</v>
      </c>
      <c r="BB9" s="200">
        <f t="shared" ref="BB9:BH9" si="13">SUM(BB6:BB8)</f>
        <v>41020.288873635276</v>
      </c>
      <c r="BC9" s="200">
        <f t="shared" si="13"/>
        <v>41525.53348972369</v>
      </c>
      <c r="BD9" s="200">
        <f t="shared" si="13"/>
        <v>42037.650247383732</v>
      </c>
      <c r="BE9" s="200">
        <f t="shared" si="13"/>
        <v>42557.786028247887</v>
      </c>
      <c r="BF9" s="200">
        <f t="shared" si="13"/>
        <v>43083.133270021281</v>
      </c>
      <c r="BG9" s="200">
        <f t="shared" si="13"/>
        <v>43615.361866374784</v>
      </c>
      <c r="BH9" s="200">
        <f t="shared" si="13"/>
        <v>44154.363741802255</v>
      </c>
    </row>
    <row r="10" spans="1:60" x14ac:dyDescent="0.25">
      <c r="A10" s="190" t="s">
        <v>354</v>
      </c>
      <c r="B10" s="68">
        <f>B4*Input!$B$70*Input!B60</f>
        <v>1649.9835</v>
      </c>
      <c r="C10" s="68">
        <f>C4*Input!$B$70*Input!C60</f>
        <v>1649.9846</v>
      </c>
      <c r="D10" s="68">
        <f>D4*Input!$B$70*Input!D60</f>
        <v>1649.9857000000002</v>
      </c>
      <c r="E10" s="68">
        <f>E4*Input!$B$70*Input!E60</f>
        <v>1649.9868000000001</v>
      </c>
      <c r="F10" s="68">
        <f>F4*Input!$B$70*Input!F60</f>
        <v>1649.9879000000001</v>
      </c>
      <c r="G10" s="68">
        <f>G4*Input!$B$70*Input!G60</f>
        <v>1649.989</v>
      </c>
      <c r="H10" s="68">
        <f>H4*Input!$B$70*Input!H60</f>
        <v>1649.9901000000002</v>
      </c>
      <c r="I10" s="68">
        <f>I4*Input!$B$70*Input!I60</f>
        <v>1649.9912000000002</v>
      </c>
      <c r="J10" s="68">
        <f>J4*Input!$B$70*Input!J60</f>
        <v>1649.9923000000001</v>
      </c>
      <c r="K10" s="68">
        <f>K4*Input!$B$70*Input!K60</f>
        <v>1649.9934000000001</v>
      </c>
      <c r="L10" s="68">
        <f>L4*Input!$B$70*Input!L60</f>
        <v>1649.9945</v>
      </c>
      <c r="M10" s="68">
        <f>M4*Input!$B$70*Input!M60</f>
        <v>1649.9956000000002</v>
      </c>
      <c r="N10" s="68">
        <f>N4*Input!$B$70*Input!N60</f>
        <v>1649.9967000000001</v>
      </c>
      <c r="O10" s="68">
        <f>O4*Input!$B$70*Input!O60</f>
        <v>1649.9978000000001</v>
      </c>
      <c r="P10" s="68">
        <f>P4*Input!$B$70*Input!P60</f>
        <v>1649.9989</v>
      </c>
      <c r="Q10" s="68">
        <f>Q4*Input!$B$70*Input!Q60</f>
        <v>1650</v>
      </c>
      <c r="R10" s="68">
        <f>R4*Input!$B$70*Input!R60</f>
        <v>1851.6666666666667</v>
      </c>
      <c r="S10" s="68">
        <f>S4*Input!$B$70*Input!S60</f>
        <v>2053.3333333333335</v>
      </c>
      <c r="T10" s="68">
        <f>T4*Input!$B$70*Input!T60</f>
        <v>2255</v>
      </c>
      <c r="U10" s="68">
        <f>U4*Input!$B$70*Input!U60</f>
        <v>2456.6666666666665</v>
      </c>
      <c r="V10" s="68">
        <f>V4*Input!$B$70*Input!V60</f>
        <v>2658.3333333333335</v>
      </c>
      <c r="W10" s="68">
        <f>W4*Input!$B$70*Input!W60</f>
        <v>2860</v>
      </c>
      <c r="X10" s="68">
        <f>X4*Input!$B$70*Input!X60</f>
        <v>3061.666666666667</v>
      </c>
      <c r="Y10" s="68">
        <f>Y4*Input!$B$70*Input!Y60</f>
        <v>3263.3333333333339</v>
      </c>
      <c r="Z10" s="68">
        <f>Z4*Input!$B$70*Input!Z60</f>
        <v>3465.0000000000009</v>
      </c>
      <c r="AA10" s="68">
        <f>AA4*Input!$B$70*Input!AA60</f>
        <v>3666.6666666666674</v>
      </c>
      <c r="AB10" s="68">
        <f>AB4*Input!$B$70*Input!AB60</f>
        <v>3868.3333333333344</v>
      </c>
      <c r="AC10" s="68">
        <f>AC4*Input!$B$70*Input!AC60</f>
        <v>4070.0000000000005</v>
      </c>
      <c r="AD10" s="68">
        <f>AD4*Input!$B$70*Input!AD60</f>
        <v>4326.666666666667</v>
      </c>
      <c r="AE10" s="68">
        <f>AE4*Input!$B$70*Input!AE60</f>
        <v>4583.3333333333339</v>
      </c>
      <c r="AF10" s="68">
        <f>AF4*Input!$B$70*Input!AF60</f>
        <v>4840</v>
      </c>
      <c r="AG10" s="68">
        <f>AG4*Input!$B$70*Input!AG60</f>
        <v>5096.666666666667</v>
      </c>
      <c r="AH10" s="68">
        <f>AH4*Input!$B$70*Input!AH60</f>
        <v>5353.333333333333</v>
      </c>
      <c r="AI10" s="68">
        <f>AI4*Input!$B$70*Input!AI60</f>
        <v>5609.9999999999991</v>
      </c>
      <c r="AJ10" s="68">
        <f>AJ4*Input!$B$70*Input!AJ60</f>
        <v>5866.6666666666661</v>
      </c>
      <c r="AK10" s="68">
        <f>AK4*Input!$B$70*Input!AK60</f>
        <v>6123.3333333333321</v>
      </c>
      <c r="AL10" s="68">
        <f>AL4*Input!$B$70*Input!AL60</f>
        <v>6379.9999999999982</v>
      </c>
      <c r="AM10" s="68">
        <f>AM4*Input!$B$70*Input!AM60</f>
        <v>6636.6666666666642</v>
      </c>
      <c r="AN10" s="68">
        <f>AN4*Input!$B$70*Input!AN60</f>
        <v>6893.3333333333312</v>
      </c>
      <c r="AO10" s="68">
        <f>AO4*Input!$B$70*Input!AO60</f>
        <v>7150</v>
      </c>
      <c r="AP10" s="68">
        <f>AP4*Input!$B$70*Input!AP60</f>
        <v>7406.6666666666679</v>
      </c>
      <c r="AQ10" s="68">
        <f>AQ4*Input!$B$70*Input!AQ60</f>
        <v>7663.3333333333339</v>
      </c>
      <c r="AR10" s="68">
        <f>AR4*Input!$B$70*Input!AR60</f>
        <v>7920.0000000000009</v>
      </c>
      <c r="AS10" s="68">
        <f>AS4*Input!$B$70*Input!AS60</f>
        <v>8176.666666666667</v>
      </c>
      <c r="AT10" s="68">
        <f>AT4*Input!$B$70*Input!AT60</f>
        <v>8433.3333333333339</v>
      </c>
      <c r="AU10" s="68">
        <f>AU4*Input!$B$70*Input!AU60</f>
        <v>8690</v>
      </c>
      <c r="AV10" s="68">
        <f>AV4*Input!$B$70*Input!AV60</f>
        <v>8946.6666666666661</v>
      </c>
      <c r="AW10" s="68">
        <f>AW4*Input!$B$70*Input!AW60</f>
        <v>9203.3333333333321</v>
      </c>
      <c r="AX10" s="68">
        <f>AX4*Input!$B$70*Input!AX60</f>
        <v>9459.9999999999982</v>
      </c>
      <c r="AY10" s="68">
        <f>AY4*Input!$B$70*Input!AY60</f>
        <v>9716.6666666666661</v>
      </c>
      <c r="AZ10" s="68">
        <f>AZ4*Input!$B$70*Input!AZ60</f>
        <v>9973.3333333333303</v>
      </c>
      <c r="BA10" s="68">
        <f>BA4*Input!$B$70*Input!BA60</f>
        <v>10230</v>
      </c>
      <c r="BB10" s="68">
        <f>BB4*Input!$B$70*Input!BB60</f>
        <v>10486.666666666668</v>
      </c>
      <c r="BC10" s="68">
        <f>BC4*Input!$B$70*Input!BC60</f>
        <v>10743.333333333336</v>
      </c>
      <c r="BD10" s="68">
        <f>BD4*Input!$B$70*Input!BD60</f>
        <v>11000</v>
      </c>
      <c r="BE10" s="68">
        <f>BE4*Input!$B$70*Input!BE60</f>
        <v>11256.666666666666</v>
      </c>
      <c r="BF10" s="68">
        <f>BF4*Input!$B$70*Input!BF60</f>
        <v>11513.333333333334</v>
      </c>
      <c r="BG10" s="68">
        <f>BG4*Input!$B$70*Input!BG60</f>
        <v>11770</v>
      </c>
      <c r="BH10" s="68">
        <f>BH4*Input!$B$70*Input!BH60</f>
        <v>12026.666666666666</v>
      </c>
    </row>
    <row r="11" spans="1:60" x14ac:dyDescent="0.25">
      <c r="A11" s="2" t="s">
        <v>356</v>
      </c>
      <c r="B11" s="200">
        <f t="shared" ref="B11:P11" si="14">B9+B10</f>
        <v>12674.716269791268</v>
      </c>
      <c r="C11" s="200">
        <f t="shared" si="14"/>
        <v>13223.092669791267</v>
      </c>
      <c r="D11" s="200">
        <f t="shared" si="14"/>
        <v>13775.63221979127</v>
      </c>
      <c r="E11" s="200">
        <f t="shared" si="14"/>
        <v>14905.686092241498</v>
      </c>
      <c r="F11" s="200">
        <f t="shared" si="14"/>
        <v>15353.351600463322</v>
      </c>
      <c r="G11" s="200">
        <f t="shared" si="14"/>
        <v>15814.04657791743</v>
      </c>
      <c r="H11" s="200">
        <f t="shared" si="14"/>
        <v>14865.448561839999</v>
      </c>
      <c r="I11" s="200">
        <f t="shared" si="14"/>
        <v>15177.631195579199</v>
      </c>
      <c r="J11" s="200">
        <f t="shared" si="14"/>
        <v>18769.360250240003</v>
      </c>
      <c r="K11" s="200">
        <f t="shared" si="14"/>
        <v>19448.368651839999</v>
      </c>
      <c r="L11" s="200">
        <f t="shared" si="14"/>
        <v>20175.511475840001</v>
      </c>
      <c r="M11" s="200">
        <f t="shared" si="14"/>
        <v>20685.558782400003</v>
      </c>
      <c r="N11" s="200">
        <f t="shared" si="14"/>
        <v>30472.44531988</v>
      </c>
      <c r="O11" s="200">
        <f t="shared" si="14"/>
        <v>31454.025379120005</v>
      </c>
      <c r="P11" s="200">
        <f t="shared" si="14"/>
        <v>32515.632837000001</v>
      </c>
      <c r="Q11" s="200">
        <f t="shared" ref="Q11:AO11" si="15">Q9+Q10</f>
        <v>26411.792844061667</v>
      </c>
      <c r="R11" s="200">
        <f t="shared" si="15"/>
        <v>27056.180027527378</v>
      </c>
      <c r="S11" s="200">
        <f t="shared" si="15"/>
        <v>27701.036471796589</v>
      </c>
      <c r="T11" s="200">
        <f t="shared" si="15"/>
        <v>28346.91474795706</v>
      </c>
      <c r="U11" s="200">
        <f t="shared" si="15"/>
        <v>28993.830982258387</v>
      </c>
      <c r="V11" s="200">
        <f t="shared" si="15"/>
        <v>29641.801982931134</v>
      </c>
      <c r="W11" s="200">
        <f t="shared" si="15"/>
        <v>30290.845221876225</v>
      </c>
      <c r="X11" s="200">
        <f t="shared" si="15"/>
        <v>30940.978822984667</v>
      </c>
      <c r="Y11" s="200">
        <f t="shared" si="15"/>
        <v>31592.221555253833</v>
      </c>
      <c r="Z11" s="200">
        <f t="shared" si="15"/>
        <v>32244.592829609945</v>
      </c>
      <c r="AA11" s="200">
        <f t="shared" si="15"/>
        <v>32898.112698685494</v>
      </c>
      <c r="AB11" s="200">
        <f t="shared" si="15"/>
        <v>33552.801859003346</v>
      </c>
      <c r="AC11" s="200">
        <f t="shared" si="15"/>
        <v>34208.681655157648</v>
      </c>
      <c r="AD11" s="200">
        <f t="shared" si="15"/>
        <v>34891.069962943729</v>
      </c>
      <c r="AE11" s="200">
        <f t="shared" si="15"/>
        <v>35573.78070407726</v>
      </c>
      <c r="AF11" s="200">
        <f t="shared" si="15"/>
        <v>36256.691211903599</v>
      </c>
      <c r="AG11" s="200">
        <f t="shared" si="15"/>
        <v>36939.988452197031</v>
      </c>
      <c r="AH11" s="200">
        <f t="shared" si="15"/>
        <v>37623.694581324206</v>
      </c>
      <c r="AI11" s="200">
        <f t="shared" si="15"/>
        <v>38307.832401203712</v>
      </c>
      <c r="AJ11" s="200">
        <f t="shared" si="15"/>
        <v>38992.425370761193</v>
      </c>
      <c r="AK11" s="200">
        <f t="shared" si="15"/>
        <v>39677.497618220048</v>
      </c>
      <c r="AL11" s="200">
        <f t="shared" si="15"/>
        <v>40363.073954196618</v>
      </c>
      <c r="AM11" s="200">
        <f t="shared" si="15"/>
        <v>41049.179885577709</v>
      </c>
      <c r="AN11" s="200">
        <f t="shared" si="15"/>
        <v>41735.841630166025</v>
      </c>
      <c r="AO11" s="200">
        <f t="shared" si="15"/>
        <v>42423.086132084813</v>
      </c>
      <c r="AP11" s="200">
        <f t="shared" ref="AP11:BA11" si="16">AP9+AP10</f>
        <v>43146.024258218691</v>
      </c>
      <c r="AQ11" s="200">
        <f t="shared" si="16"/>
        <v>43870.509366599879</v>
      </c>
      <c r="AR11" s="200">
        <f t="shared" si="16"/>
        <v>44596.573565782644</v>
      </c>
      <c r="AS11" s="200">
        <f t="shared" si="16"/>
        <v>45324.249824419247</v>
      </c>
      <c r="AT11" s="200">
        <f t="shared" si="16"/>
        <v>46053.571991830897</v>
      </c>
      <c r="AU11" s="200">
        <f t="shared" si="16"/>
        <v>46783.979476154163</v>
      </c>
      <c r="AV11" s="200">
        <f t="shared" si="16"/>
        <v>47062.222226345337</v>
      </c>
      <c r="AW11" s="200">
        <f t="shared" si="16"/>
        <v>47790.392790703409</v>
      </c>
      <c r="AX11" s="200">
        <f t="shared" si="16"/>
        <v>48520.162100358953</v>
      </c>
      <c r="AY11" s="200">
        <f t="shared" si="16"/>
        <v>49251.519342117615</v>
      </c>
      <c r="AZ11" s="200">
        <f t="shared" si="16"/>
        <v>50000.339549871176</v>
      </c>
      <c r="BA11" s="200">
        <f t="shared" si="16"/>
        <v>50750.807848369674</v>
      </c>
      <c r="BB11" s="200">
        <f t="shared" ref="BB11:BH11" si="17">BB9+BB10</f>
        <v>51506.955540301948</v>
      </c>
      <c r="BC11" s="200">
        <f t="shared" si="17"/>
        <v>52268.866823057026</v>
      </c>
      <c r="BD11" s="200">
        <f t="shared" si="17"/>
        <v>53037.650247383732</v>
      </c>
      <c r="BE11" s="200">
        <f t="shared" si="17"/>
        <v>53814.452694914551</v>
      </c>
      <c r="BF11" s="200">
        <f t="shared" si="17"/>
        <v>54596.466603354616</v>
      </c>
      <c r="BG11" s="200">
        <f t="shared" si="17"/>
        <v>55385.361866374784</v>
      </c>
      <c r="BH11" s="200">
        <f t="shared" si="17"/>
        <v>56181.03040846892</v>
      </c>
    </row>
    <row r="12" spans="1:60" x14ac:dyDescent="0.25">
      <c r="A12" s="190" t="s">
        <v>106</v>
      </c>
      <c r="B12" s="68">
        <f>B3*Input!$E$66</f>
        <v>1584.5566400000002</v>
      </c>
      <c r="C12" s="68">
        <f>C3*Input!$E$66</f>
        <v>1628.1308800000002</v>
      </c>
      <c r="D12" s="68">
        <f>D3*Input!$E$66</f>
        <v>1668.6838400000001</v>
      </c>
      <c r="E12" s="68">
        <f>E3*Input!$E$66</f>
        <v>1696.1822400000001</v>
      </c>
      <c r="F12" s="68">
        <f>F3*Input!$E$66</f>
        <v>1738.40048</v>
      </c>
      <c r="G12" s="68">
        <f>G3*Input!$E$66</f>
        <v>1779.63392</v>
      </c>
      <c r="H12" s="68">
        <f>H3*Input!$E$66</f>
        <v>1825.4358400000001</v>
      </c>
      <c r="I12" s="68">
        <f>I3*Input!$E$66</f>
        <v>1867.5363200000002</v>
      </c>
      <c r="J12" s="68">
        <f>J3*Input!$E$66</f>
        <v>1904.0635200000002</v>
      </c>
      <c r="K12" s="68">
        <f>K3*Input!$E$66</f>
        <v>1941.17824</v>
      </c>
      <c r="L12" s="68">
        <f>L3*Input!$E$66</f>
        <v>1981.35744</v>
      </c>
      <c r="M12" s="68">
        <f>M3*Input!$E$66</f>
        <v>2023.3112000000001</v>
      </c>
      <c r="N12" s="68">
        <f>N3*Input!$E$66</f>
        <v>2074.4288000000001</v>
      </c>
      <c r="O12" s="68">
        <f>O3*Input!$E$66</f>
        <v>2115.0435200000002</v>
      </c>
      <c r="P12" s="68">
        <f>P3*Input!$E$66</f>
        <v>2150.1881600000002</v>
      </c>
      <c r="Q12" s="68">
        <f>Q3*Input!$E$66</f>
        <v>2177.9155458557634</v>
      </c>
      <c r="R12" s="68">
        <f>R3*Input!$E$66</f>
        <v>2217.344503079416</v>
      </c>
      <c r="S12" s="68">
        <f>S3*Input!$E$66</f>
        <v>2256.8310220025974</v>
      </c>
      <c r="T12" s="68">
        <f>T3*Input!$E$66</f>
        <v>2296.3760689101118</v>
      </c>
      <c r="U12" s="68">
        <f>U3*Input!$E$66</f>
        <v>2335.9806263077253</v>
      </c>
      <c r="V12" s="68">
        <f>V3*Input!$E$66</f>
        <v>2375.6456931944722</v>
      </c>
      <c r="W12" s="68">
        <f>W3*Input!$E$66</f>
        <v>2415.3722853395211</v>
      </c>
      <c r="X12" s="68">
        <f>X3*Input!$E$66</f>
        <v>2455.161435563698</v>
      </c>
      <c r="Y12" s="68">
        <f>Y3*Input!$E$66</f>
        <v>2495.0141940257308</v>
      </c>
      <c r="Z12" s="68">
        <f>Z3*Input!$E$66</f>
        <v>2534.9316285132982</v>
      </c>
      <c r="AA12" s="68">
        <f>AA3*Input!$E$66</f>
        <v>2574.9148247389667</v>
      </c>
      <c r="AB12" s="68">
        <f>AB3*Input!$E$66</f>
        <v>2614.9648866410944</v>
      </c>
      <c r="AC12" s="68">
        <f>AC3*Input!$E$66</f>
        <v>2655.0829366897892</v>
      </c>
      <c r="AD12" s="68">
        <f>AD3*Input!$E$66</f>
        <v>2695.2701161979921</v>
      </c>
      <c r="AE12" s="68">
        <f>AE3*Input!$E$66</f>
        <v>2735.5275856378021</v>
      </c>
      <c r="AF12" s="68">
        <f>AF3*Input!$E$66</f>
        <v>2775.8565249620888</v>
      </c>
      <c r="AG12" s="68">
        <f>AG3*Input!$E$66</f>
        <v>2816.2581339315234</v>
      </c>
      <c r="AH12" s="68">
        <f>AH3*Input!$E$66</f>
        <v>2856.7336324470853</v>
      </c>
      <c r="AI12" s="68">
        <f>AI3*Input!$E$66</f>
        <v>2897.284260888161</v>
      </c>
      <c r="AJ12" s="68">
        <f>AJ3*Input!$E$66</f>
        <v>2937.9112804563088</v>
      </c>
      <c r="AK12" s="68">
        <f>AK3*Input!$E$66</f>
        <v>2978.6159735248043</v>
      </c>
      <c r="AL12" s="68">
        <f>AL3*Input!$E$66</f>
        <v>3019.3996439940443</v>
      </c>
      <c r="AM12" s="68">
        <f>AM3*Input!$E$66</f>
        <v>3060.2636176529254</v>
      </c>
      <c r="AN12" s="68">
        <f>AN3*Input!$E$66</f>
        <v>3101.2092425462824</v>
      </c>
      <c r="AO12" s="68">
        <f>AO3*Input!$E$66</f>
        <v>3142.2378893484965</v>
      </c>
      <c r="AP12" s="68">
        <f>AP3*Input!$E$66</f>
        <v>3183.3509517433813</v>
      </c>
      <c r="AQ12" s="68">
        <f>AQ3*Input!$E$66</f>
        <v>3224.5498468104324</v>
      </c>
      <c r="AR12" s="68">
        <f>AR3*Input!$E$66</f>
        <v>3265.8360154175775</v>
      </c>
      <c r="AS12" s="68">
        <f>AS3*Input!$E$66</f>
        <v>3307.2109226205057</v>
      </c>
      <c r="AT12" s="68">
        <f>AT3*Input!$E$66</f>
        <v>3348.6760580687114</v>
      </c>
      <c r="AU12" s="68">
        <f>AU3*Input!$E$66</f>
        <v>3390.2329364183415</v>
      </c>
      <c r="AV12" s="68">
        <f>AV3*Input!$E$66</f>
        <v>3431.8830977519883</v>
      </c>
      <c r="AW12" s="68">
        <f>AW3*Input!$E$66</f>
        <v>3473.6281080055169</v>
      </c>
      <c r="AX12" s="68">
        <f>AX3*Input!$E$66</f>
        <v>3515.4695594020641</v>
      </c>
      <c r="AY12" s="68">
        <f>AY3*Input!$E$66</f>
        <v>3557.4090708933213</v>
      </c>
      <c r="AZ12" s="68">
        <f>AZ3*Input!$E$66</f>
        <v>3600.9314548937568</v>
      </c>
      <c r="BA12" s="68">
        <f>BA3*Input!$E$66</f>
        <v>3644.5551451524307</v>
      </c>
      <c r="BB12" s="68">
        <f>BB3*Input!$E$66</f>
        <v>3688.6613305107653</v>
      </c>
      <c r="BC12" s="68">
        <f>BC3*Input!$E$66</f>
        <v>3733.2561312116059</v>
      </c>
      <c r="BD12" s="68">
        <f>BD3*Input!$E$66</f>
        <v>3778.4428062126563</v>
      </c>
      <c r="BE12" s="68">
        <f>BE3*Input!$E$66</f>
        <v>3824.3269408227675</v>
      </c>
      <c r="BF12" s="68">
        <f>BF3*Input!$E$66</f>
        <v>3870.6440174048389</v>
      </c>
      <c r="BG12" s="68">
        <f>BG3*Input!$E$66</f>
        <v>3917.5503616192568</v>
      </c>
      <c r="BH12" s="68">
        <f>BH3*Input!$E$66</f>
        <v>3965.0343121317514</v>
      </c>
    </row>
    <row r="13" spans="1:60" x14ac:dyDescent="0.25">
      <c r="A13" s="201" t="s">
        <v>285</v>
      </c>
      <c r="B13" s="68">
        <f>'[110]WS VS - CC'!E$12*Input!$E$67</f>
        <v>42.930480000000003</v>
      </c>
      <c r="C13" s="68">
        <f>'[110]WS VS - CC'!F$12*Input!$E$67</f>
        <v>43.680480000000003</v>
      </c>
      <c r="D13" s="68">
        <f>'[110]WS VS - CC'!G$12*Input!$E$67</f>
        <v>44.430480000000003</v>
      </c>
      <c r="E13" s="68">
        <f>'[110]WS VS - CC'!H$12*Input!$E$67</f>
        <v>45.270479999999999</v>
      </c>
      <c r="F13" s="68">
        <f>'[110]WS VS - CC'!I$12*Input!$E$67</f>
        <v>45.852605099999998</v>
      </c>
      <c r="G13" s="68">
        <f>'[110]WS VS - CC'!J$12*Input!$E$67</f>
        <v>46.603351499999995</v>
      </c>
      <c r="H13" s="68">
        <f>'[110]WS VS - CC'!K$12*Input!$E$67</f>
        <v>47.554113600000001</v>
      </c>
      <c r="I13" s="68">
        <f>'[110]WS VS - CC'!L$12*Input!$E$67</f>
        <v>48.379947000000001</v>
      </c>
      <c r="J13" s="68">
        <f>'[110]WS VS - CC'!M$12*Input!$E$67</f>
        <v>49.343347200000004</v>
      </c>
      <c r="K13" s="68">
        <f>'[110]WS VS - CC'!N$12*Input!$E$67</f>
        <v>50.146129199999997</v>
      </c>
      <c r="L13" s="68">
        <f>'[110]WS VS - CC'!O$12*Input!$E$67</f>
        <v>50.8022907</v>
      </c>
      <c r="M13" s="68">
        <f>'[110]WS VS - CC'!P$12*Input!$E$67</f>
        <v>51.612395999999997</v>
      </c>
      <c r="N13" s="68">
        <f>'[110]WS VS - CC'!Q$12*Input!$E$67</f>
        <v>52.418329800000002</v>
      </c>
      <c r="O13" s="68">
        <f>'[110]WS VS - CC'!R$12*Input!$E$67</f>
        <v>53.327593200000003</v>
      </c>
      <c r="P13" s="68">
        <f>'[110]WS VS - CC'!S$12*Input!$E$67</f>
        <v>54.354523800000003</v>
      </c>
      <c r="Q13" s="68">
        <f>'[110]WS VS - CC'!T$12*Input!$E$67</f>
        <v>55.088522400000002</v>
      </c>
      <c r="R13" s="68">
        <f>'[110]WS VS - CC'!U$12*Input!$E$67</f>
        <v>55.844540958000003</v>
      </c>
      <c r="S13" s="68">
        <f>'[110]WS VS - CC'!V$12*Input!$E$67</f>
        <v>56.623240072739996</v>
      </c>
      <c r="T13" s="68">
        <f>'[110]WS VS - CC'!W$12*Input!$E$67</f>
        <v>57.425300160922198</v>
      </c>
      <c r="U13" s="68">
        <f>'[110]WS VS - CC'!X$12*Input!$E$67</f>
        <v>58.251422051749863</v>
      </c>
      <c r="V13" s="68">
        <f>'[110]WS VS - CC'!Y$12*Input!$E$67</f>
        <v>59.102327599302363</v>
      </c>
      <c r="W13" s="68">
        <f>'[110]WS VS - CC'!Z$12*Input!$E$67</f>
        <v>59.978760313281434</v>
      </c>
      <c r="X13" s="68">
        <f>'[110]WS VS - CC'!AA$12*Input!$E$67</f>
        <v>60.881486008679879</v>
      </c>
      <c r="Y13" s="68">
        <f>'[110]WS VS - CC'!AB$12*Input!$E$67</f>
        <v>61.811293474940278</v>
      </c>
      <c r="Z13" s="68">
        <f>'[110]WS VS - CC'!AC$12*Input!$E$67</f>
        <v>62.768995165188485</v>
      </c>
      <c r="AA13" s="68">
        <f>'[110]WS VS - CC'!AD$12*Input!$E$67</f>
        <v>63.755427906144135</v>
      </c>
      <c r="AB13" s="68">
        <f>'[110]WS VS - CC'!AE$12*Input!$E$67</f>
        <v>64.771453629328462</v>
      </c>
      <c r="AC13" s="68">
        <f>'[110]WS VS - CC'!AF$12*Input!$E$67</f>
        <v>65.817960124208312</v>
      </c>
      <c r="AD13" s="68">
        <f>'[110]WS VS - CC'!AG$12*Input!$E$67</f>
        <v>66.856979745021192</v>
      </c>
      <c r="AE13" s="68">
        <f>'[110]WS VS - CC'!AH$12*Input!$E$67</f>
        <v>67.895999365834072</v>
      </c>
      <c r="AF13" s="68">
        <f>'[110]WS VS - CC'!AI$12*Input!$E$67</f>
        <v>68.937328774614684</v>
      </c>
      <c r="AG13" s="68">
        <f>'[110]WS VS - CC'!AJ$12*Input!$E$67</f>
        <v>69.980967971363015</v>
      </c>
      <c r="AH13" s="68">
        <f>'[110]WS VS - CC'!AK$12*Input!$E$67</f>
        <v>71.026916956079063</v>
      </c>
      <c r="AI13" s="68">
        <f>'[110]WS VS - CC'!AL$12*Input!$E$67</f>
        <v>72.075175728762829</v>
      </c>
      <c r="AJ13" s="68">
        <f>'[110]WS VS - CC'!AM$12*Input!$E$67</f>
        <v>73.125744289414314</v>
      </c>
      <c r="AK13" s="68">
        <f>'[110]WS VS - CC'!AN$12*Input!$E$67</f>
        <v>74.178622638033531</v>
      </c>
      <c r="AL13" s="68">
        <f>'[110]WS VS - CC'!AO$12*Input!$E$67</f>
        <v>75.233810774620466</v>
      </c>
      <c r="AM13" s="68">
        <f>'[110]WS VS - CC'!AP$12*Input!$E$67</f>
        <v>76.291308699175119</v>
      </c>
      <c r="AN13" s="68">
        <f>'[110]WS VS - CC'!AQ$12*Input!$E$67</f>
        <v>77.35111641169749</v>
      </c>
      <c r="AO13" s="68">
        <f>'[110]WS VS - CC'!AR$12*Input!$E$67</f>
        <v>78.413233912187565</v>
      </c>
      <c r="AP13" s="68">
        <f>'[110]WS VS - CC'!AS$12*Input!$E$67</f>
        <v>79.583526482499238</v>
      </c>
      <c r="AQ13" s="68">
        <f>'[110]WS VS - CC'!AT$12*Input!$E$67</f>
        <v>80.756128840778615</v>
      </c>
      <c r="AR13" s="68">
        <f>'[110]WS VS - CC'!AU$12*Input!$E$67</f>
        <v>81.93104098702571</v>
      </c>
      <c r="AS13" s="68">
        <f>'[110]WS VS - CC'!AV$12*Input!$E$67</f>
        <v>83.108262921240552</v>
      </c>
      <c r="AT13" s="68">
        <f>'[110]WS VS - CC'!AW$12*Input!$E$67</f>
        <v>84.287794643423098</v>
      </c>
      <c r="AU13" s="68">
        <f>'[110]WS VS - CC'!AX$12*Input!$E$67</f>
        <v>85.469636153573362</v>
      </c>
      <c r="AV13" s="68">
        <f>'[110]WS VS - CC'!AY$12*Input!$E$67</f>
        <v>86.654942345675195</v>
      </c>
      <c r="AW13" s="68">
        <f>'[110]WS VS - CC'!AZ$12*Input!$E$67</f>
        <v>87.842558325744776</v>
      </c>
      <c r="AX13" s="68">
        <f>'[110]WS VS - CC'!BA$12*Input!$E$67</f>
        <v>89.03248409378206</v>
      </c>
      <c r="AY13" s="68">
        <f>'[110]WS VS - CC'!BB$12*Input!$E$67</f>
        <v>90.224719649787062</v>
      </c>
      <c r="AZ13" s="68">
        <f>'[110]WS VS - CC'!BC$12*Input!$E$67</f>
        <v>91.419842440751722</v>
      </c>
      <c r="BA13" s="68">
        <f>'[110]WS VS - CC'!BD$12*Input!$E$67</f>
        <v>92.617275019684101</v>
      </c>
      <c r="BB13" s="68">
        <f>'[110]WS VS - CC'!BE$12*Input!$E$67</f>
        <v>93.827218950108303</v>
      </c>
      <c r="BC13" s="68">
        <f>'[110]WS VS - CC'!BF$12*Input!$E$67</f>
        <v>95.039472668500224</v>
      </c>
      <c r="BD13" s="68">
        <f>'[110]WS VS - CC'!BG$12*Input!$E$67</f>
        <v>96.254613621851789</v>
      </c>
      <c r="BE13" s="68">
        <f>'[110]WS VS - CC'!BH$12*Input!$E$67</f>
        <v>97.472064363171086</v>
      </c>
      <c r="BF13" s="68">
        <f>'[110]WS VS - CC'!BI$12*Input!$E$67</f>
        <v>98.692402339450027</v>
      </c>
      <c r="BG13" s="68">
        <f>'[110]WS VS - CC'!BJ$12*Input!$E$67</f>
        <v>99.915627550688612</v>
      </c>
      <c r="BH13" s="68">
        <f>'[110]WS VS - CC'!BK$12*Input!$E$67</f>
        <v>101.14058510290299</v>
      </c>
    </row>
    <row r="14" spans="1:60" s="33" customFormat="1" x14ac:dyDescent="0.25">
      <c r="A14" s="2" t="s">
        <v>286</v>
      </c>
      <c r="B14" s="200">
        <f t="shared" ref="B14:P14" si="18">SUM(B12:B13)</f>
        <v>1627.4871200000002</v>
      </c>
      <c r="C14" s="200">
        <f t="shared" si="18"/>
        <v>1671.8113600000001</v>
      </c>
      <c r="D14" s="200">
        <f t="shared" si="18"/>
        <v>1713.1143200000001</v>
      </c>
      <c r="E14" s="200">
        <f t="shared" si="18"/>
        <v>1741.45272</v>
      </c>
      <c r="F14" s="200">
        <f t="shared" si="18"/>
        <v>1784.2530850999999</v>
      </c>
      <c r="G14" s="200">
        <f t="shared" si="18"/>
        <v>1826.2372714999999</v>
      </c>
      <c r="H14" s="200">
        <f t="shared" si="18"/>
        <v>1872.9899536</v>
      </c>
      <c r="I14" s="200">
        <f t="shared" si="18"/>
        <v>1915.9162670000001</v>
      </c>
      <c r="J14" s="200">
        <f t="shared" si="18"/>
        <v>1953.4068672000001</v>
      </c>
      <c r="K14" s="200">
        <f t="shared" si="18"/>
        <v>1991.3243691999999</v>
      </c>
      <c r="L14" s="200">
        <f t="shared" si="18"/>
        <v>2032.1597307</v>
      </c>
      <c r="M14" s="200">
        <f t="shared" si="18"/>
        <v>2074.9235960000001</v>
      </c>
      <c r="N14" s="200">
        <f t="shared" si="18"/>
        <v>2126.8471297999999</v>
      </c>
      <c r="O14" s="200">
        <f t="shared" si="18"/>
        <v>2168.3711132000003</v>
      </c>
      <c r="P14" s="200">
        <f t="shared" si="18"/>
        <v>2204.5426838000003</v>
      </c>
      <c r="Q14" s="200">
        <f t="shared" ref="Q14:AO14" si="19">SUM(Q12:Q13)</f>
        <v>2233.0040682557633</v>
      </c>
      <c r="R14" s="200">
        <f t="shared" si="19"/>
        <v>2273.1890440374159</v>
      </c>
      <c r="S14" s="200">
        <f t="shared" si="19"/>
        <v>2313.4542620753373</v>
      </c>
      <c r="T14" s="200">
        <f t="shared" si="19"/>
        <v>2353.8013690710341</v>
      </c>
      <c r="U14" s="200">
        <f t="shared" si="19"/>
        <v>2394.2320483594754</v>
      </c>
      <c r="V14" s="200">
        <f t="shared" si="19"/>
        <v>2434.7480207937747</v>
      </c>
      <c r="W14" s="200">
        <f t="shared" si="19"/>
        <v>2475.3510456528024</v>
      </c>
      <c r="X14" s="200">
        <f t="shared" si="19"/>
        <v>2516.042921572378</v>
      </c>
      <c r="Y14" s="200">
        <f t="shared" si="19"/>
        <v>2556.825487500671</v>
      </c>
      <c r="Z14" s="200">
        <f t="shared" si="19"/>
        <v>2597.7006236784869</v>
      </c>
      <c r="AA14" s="200">
        <f t="shared" si="19"/>
        <v>2638.6702526451108</v>
      </c>
      <c r="AB14" s="200">
        <f t="shared" si="19"/>
        <v>2679.7363402704227</v>
      </c>
      <c r="AC14" s="200">
        <f t="shared" si="19"/>
        <v>2720.9008968139974</v>
      </c>
      <c r="AD14" s="200">
        <f t="shared" si="19"/>
        <v>2762.1270959430135</v>
      </c>
      <c r="AE14" s="200">
        <f t="shared" si="19"/>
        <v>2803.4235850036362</v>
      </c>
      <c r="AF14" s="200">
        <f t="shared" si="19"/>
        <v>2844.7938537367036</v>
      </c>
      <c r="AG14" s="200">
        <f t="shared" si="19"/>
        <v>2886.2391019028864</v>
      </c>
      <c r="AH14" s="200">
        <f t="shared" si="19"/>
        <v>2927.7605494031645</v>
      </c>
      <c r="AI14" s="200">
        <f t="shared" si="19"/>
        <v>2969.3594366169241</v>
      </c>
      <c r="AJ14" s="200">
        <f t="shared" si="19"/>
        <v>3011.0370247457231</v>
      </c>
      <c r="AK14" s="200">
        <f t="shared" si="19"/>
        <v>3052.7945961628379</v>
      </c>
      <c r="AL14" s="200">
        <f t="shared" si="19"/>
        <v>3094.6334547686647</v>
      </c>
      <c r="AM14" s="200">
        <f t="shared" si="19"/>
        <v>3136.5549263521007</v>
      </c>
      <c r="AN14" s="200">
        <f t="shared" si="19"/>
        <v>3178.56035895798</v>
      </c>
      <c r="AO14" s="200">
        <f t="shared" si="19"/>
        <v>3220.651123260684</v>
      </c>
      <c r="AP14" s="200">
        <f t="shared" ref="AP14:BA14" si="20">SUM(AP12:AP13)</f>
        <v>3262.9344782258804</v>
      </c>
      <c r="AQ14" s="200">
        <f t="shared" si="20"/>
        <v>3305.3059756512112</v>
      </c>
      <c r="AR14" s="200">
        <f t="shared" si="20"/>
        <v>3347.7670564046034</v>
      </c>
      <c r="AS14" s="200">
        <f t="shared" si="20"/>
        <v>3390.3191855417463</v>
      </c>
      <c r="AT14" s="200">
        <f t="shared" si="20"/>
        <v>3432.9638527121347</v>
      </c>
      <c r="AU14" s="200">
        <f t="shared" si="20"/>
        <v>3475.702572571915</v>
      </c>
      <c r="AV14" s="200">
        <f t="shared" si="20"/>
        <v>3518.5380400976637</v>
      </c>
      <c r="AW14" s="200">
        <f t="shared" si="20"/>
        <v>3561.4706663312618</v>
      </c>
      <c r="AX14" s="200">
        <f t="shared" si="20"/>
        <v>3604.502043495846</v>
      </c>
      <c r="AY14" s="200">
        <f t="shared" si="20"/>
        <v>3647.6337905431083</v>
      </c>
      <c r="AZ14" s="200">
        <f t="shared" si="20"/>
        <v>3692.3512973345087</v>
      </c>
      <c r="BA14" s="200">
        <f t="shared" si="20"/>
        <v>3737.1724201721149</v>
      </c>
      <c r="BB14" s="200">
        <f t="shared" ref="BB14:BH14" si="21">SUM(BB12:BB13)</f>
        <v>3782.4885494608734</v>
      </c>
      <c r="BC14" s="200">
        <f t="shared" si="21"/>
        <v>3828.2956038801062</v>
      </c>
      <c r="BD14" s="200">
        <f t="shared" si="21"/>
        <v>3874.6974198345079</v>
      </c>
      <c r="BE14" s="200">
        <f t="shared" si="21"/>
        <v>3921.7990051859388</v>
      </c>
      <c r="BF14" s="200">
        <f t="shared" si="21"/>
        <v>3969.3364197442888</v>
      </c>
      <c r="BG14" s="200">
        <f t="shared" si="21"/>
        <v>4017.4659891699453</v>
      </c>
      <c r="BH14" s="200">
        <f t="shared" si="21"/>
        <v>4066.1748972346545</v>
      </c>
    </row>
    <row r="16" spans="1:60" x14ac:dyDescent="0.25">
      <c r="A16" s="106"/>
      <c r="B16" s="195" t="s">
        <v>3</v>
      </c>
      <c r="C16" s="195" t="s">
        <v>4</v>
      </c>
      <c r="D16" s="195" t="s">
        <v>5</v>
      </c>
      <c r="E16" s="195" t="s">
        <v>115</v>
      </c>
      <c r="F16" s="195" t="s">
        <v>114</v>
      </c>
    </row>
    <row r="17" spans="1:60" x14ac:dyDescent="0.25">
      <c r="A17" s="106" t="s">
        <v>32</v>
      </c>
      <c r="B17" s="280">
        <v>0.42</v>
      </c>
      <c r="C17" s="280">
        <v>0.3</v>
      </c>
      <c r="D17" s="280">
        <v>0.28000000000000003</v>
      </c>
      <c r="E17" s="18">
        <v>0.65</v>
      </c>
      <c r="F17" s="18">
        <v>0.35</v>
      </c>
      <c r="G17" s="61">
        <f>SUM(B17:D17)</f>
        <v>1</v>
      </c>
      <c r="H17" s="61">
        <f>SUM(E17:F17)</f>
        <v>1</v>
      </c>
    </row>
    <row r="18" spans="1:60" x14ac:dyDescent="0.25">
      <c r="A18" s="106" t="s">
        <v>98</v>
      </c>
      <c r="B18" s="280">
        <v>0.3</v>
      </c>
      <c r="C18" s="280">
        <v>0.4</v>
      </c>
      <c r="D18" s="280">
        <v>0.3</v>
      </c>
      <c r="E18" s="18">
        <v>0.75</v>
      </c>
      <c r="F18" s="18">
        <v>0.25</v>
      </c>
      <c r="G18" s="61">
        <f>SUM(B18:D18)</f>
        <v>1</v>
      </c>
      <c r="H18" s="61">
        <f>SUM(E18:F18)</f>
        <v>1</v>
      </c>
    </row>
    <row r="19" spans="1:60" x14ac:dyDescent="0.25">
      <c r="A19" s="106" t="s">
        <v>139</v>
      </c>
      <c r="B19" s="18">
        <v>0</v>
      </c>
      <c r="C19" s="18">
        <v>0.2</v>
      </c>
      <c r="D19" s="18">
        <v>0.8</v>
      </c>
      <c r="E19" s="18">
        <v>0</v>
      </c>
      <c r="F19" s="18">
        <v>0</v>
      </c>
      <c r="G19" s="61">
        <f>SUM(B19:D19)</f>
        <v>1</v>
      </c>
      <c r="H19" s="61">
        <f>SUM(E19:F19)</f>
        <v>0</v>
      </c>
    </row>
    <row r="20" spans="1:60" x14ac:dyDescent="0.25">
      <c r="A20" s="206" t="s">
        <v>357</v>
      </c>
      <c r="B20" s="207">
        <v>0</v>
      </c>
      <c r="C20" s="324"/>
      <c r="D20" s="324"/>
      <c r="E20" s="324"/>
      <c r="F20" s="324"/>
      <c r="G20" s="324"/>
      <c r="H20" s="324"/>
      <c r="I20" s="324"/>
      <c r="J20" s="324"/>
      <c r="K20" s="324"/>
      <c r="L20" s="324"/>
    </row>
    <row r="22" spans="1:60" x14ac:dyDescent="0.25">
      <c r="A22" s="75" t="s">
        <v>101</v>
      </c>
      <c r="B22" s="340">
        <v>42979</v>
      </c>
      <c r="C22" s="340">
        <v>43009</v>
      </c>
      <c r="D22" s="340">
        <v>43040</v>
      </c>
      <c r="E22" s="340">
        <v>43070</v>
      </c>
      <c r="F22" s="1">
        <v>43101</v>
      </c>
      <c r="G22" s="1">
        <v>43132</v>
      </c>
      <c r="H22" s="1">
        <v>43160</v>
      </c>
      <c r="I22" s="1">
        <v>43191</v>
      </c>
      <c r="J22" s="1">
        <v>43221</v>
      </c>
      <c r="K22" s="1">
        <v>43252</v>
      </c>
      <c r="L22" s="1">
        <v>43312</v>
      </c>
      <c r="M22" s="1">
        <v>43313</v>
      </c>
      <c r="N22" s="1">
        <v>43344</v>
      </c>
      <c r="O22" s="1">
        <v>43374</v>
      </c>
      <c r="P22" s="1">
        <v>43405</v>
      </c>
      <c r="Q22" s="1">
        <v>43435</v>
      </c>
      <c r="R22" s="1">
        <v>43466</v>
      </c>
      <c r="S22" s="1">
        <v>43497</v>
      </c>
      <c r="T22" s="1">
        <v>43525</v>
      </c>
      <c r="U22" s="1">
        <v>43556</v>
      </c>
      <c r="V22" s="1">
        <v>43586</v>
      </c>
      <c r="W22" s="1">
        <v>43617</v>
      </c>
      <c r="X22" s="1">
        <v>43647</v>
      </c>
      <c r="Y22" s="1">
        <v>43678</v>
      </c>
      <c r="Z22" s="1">
        <v>43709</v>
      </c>
      <c r="AA22" s="1">
        <v>43739</v>
      </c>
      <c r="AB22" s="1">
        <v>43770</v>
      </c>
      <c r="AC22" s="1">
        <v>43800</v>
      </c>
      <c r="AD22" s="1">
        <v>43831</v>
      </c>
      <c r="AE22" s="1">
        <v>43862</v>
      </c>
      <c r="AF22" s="1">
        <v>43891</v>
      </c>
      <c r="AG22" s="1">
        <v>43922</v>
      </c>
      <c r="AH22" s="1">
        <v>43952</v>
      </c>
      <c r="AI22" s="1">
        <v>43983</v>
      </c>
      <c r="AJ22" s="1">
        <v>44013</v>
      </c>
      <c r="AK22" s="1">
        <v>44044</v>
      </c>
      <c r="AL22" s="1">
        <v>44075</v>
      </c>
      <c r="AM22" s="1">
        <v>44105</v>
      </c>
      <c r="AN22" s="1">
        <v>44136</v>
      </c>
      <c r="AO22" s="1">
        <v>44166</v>
      </c>
      <c r="AP22" s="1">
        <v>44197</v>
      </c>
      <c r="AQ22" s="1">
        <v>44228</v>
      </c>
      <c r="AR22" s="1">
        <v>44256</v>
      </c>
      <c r="AS22" s="1">
        <v>44287</v>
      </c>
      <c r="AT22" s="1">
        <v>44317</v>
      </c>
      <c r="AU22" s="1">
        <v>44348</v>
      </c>
      <c r="AV22" s="1">
        <v>44378</v>
      </c>
      <c r="AW22" s="1">
        <v>44409</v>
      </c>
      <c r="AX22" s="1">
        <v>44440</v>
      </c>
      <c r="AY22" s="1">
        <v>44470</v>
      </c>
      <c r="AZ22" s="1">
        <v>44501</v>
      </c>
      <c r="BA22" s="1">
        <v>44531</v>
      </c>
      <c r="BB22" s="1">
        <v>44562</v>
      </c>
      <c r="BC22" s="1">
        <v>44593</v>
      </c>
      <c r="BD22" s="1">
        <v>44621</v>
      </c>
      <c r="BE22" s="1">
        <v>44652</v>
      </c>
      <c r="BF22" s="1">
        <v>44682</v>
      </c>
      <c r="BG22" s="1">
        <v>44713</v>
      </c>
      <c r="BH22" s="1">
        <v>44743</v>
      </c>
    </row>
    <row r="23" spans="1:60" x14ac:dyDescent="0.25">
      <c r="A23" s="76" t="s">
        <v>78</v>
      </c>
      <c r="B23" s="70">
        <f>B27*[111]Input!$B$97</f>
        <v>11000</v>
      </c>
      <c r="C23" s="70">
        <f>C27*[111]Input!$B$97</f>
        <v>11000</v>
      </c>
      <c r="D23" s="70">
        <f>D27*[111]Input!$B$97</f>
        <v>11000</v>
      </c>
      <c r="E23" s="70">
        <f>E27*Input!$B$69</f>
        <v>25000</v>
      </c>
      <c r="F23" s="70">
        <f>F27*Input!$B$69</f>
        <v>25000</v>
      </c>
      <c r="G23" s="70">
        <f>G27*Input!$B$69</f>
        <v>25000</v>
      </c>
      <c r="H23" s="70">
        <f>H27*Input!$B$69</f>
        <v>25000</v>
      </c>
      <c r="I23" s="70">
        <f>I27*Input!$B$69</f>
        <v>25000</v>
      </c>
      <c r="J23" s="70">
        <f>J27*Input!$B$69</f>
        <v>25000</v>
      </c>
      <c r="K23" s="70">
        <f>K27*Input!$B$69</f>
        <v>25000</v>
      </c>
      <c r="L23" s="70">
        <f>L27*Input!$B$69</f>
        <v>25000</v>
      </c>
      <c r="M23" s="70">
        <f>M27*Input!$B$69</f>
        <v>25000</v>
      </c>
      <c r="N23" s="70">
        <f>N27*Input!$B$69</f>
        <v>25000</v>
      </c>
      <c r="O23" s="70">
        <f>O27*Input!$B$69</f>
        <v>25000</v>
      </c>
      <c r="P23" s="70">
        <f>P27*Input!$B$69</f>
        <v>25000</v>
      </c>
      <c r="Q23" s="70">
        <f>Q27*Input!$B$69</f>
        <v>25000</v>
      </c>
      <c r="R23" s="70">
        <f>R27*Input!$B$69</f>
        <v>25000</v>
      </c>
      <c r="S23" s="70">
        <f>S27*Input!$B$69</f>
        <v>25000</v>
      </c>
      <c r="T23" s="70">
        <f>T27*Input!$B$69</f>
        <v>25000</v>
      </c>
      <c r="U23" s="70">
        <f>U27*Input!$B$69</f>
        <v>25000</v>
      </c>
      <c r="V23" s="70">
        <f>V27*Input!$B$69</f>
        <v>25000</v>
      </c>
      <c r="W23" s="70">
        <f>W27*Input!$B$69</f>
        <v>25000</v>
      </c>
      <c r="X23" s="70">
        <f>X27*Input!$B$69</f>
        <v>25000</v>
      </c>
      <c r="Y23" s="70">
        <f>Y27*Input!$B$69</f>
        <v>25000</v>
      </c>
      <c r="Z23" s="70">
        <f>Z27*Input!$B$69</f>
        <v>25000</v>
      </c>
      <c r="AA23" s="70">
        <f>AA27*Input!$B$69</f>
        <v>25000</v>
      </c>
      <c r="AB23" s="70">
        <f>AB27*Input!$B$69</f>
        <v>25000</v>
      </c>
      <c r="AC23" s="70">
        <f>AC27*Input!$B$69</f>
        <v>25000</v>
      </c>
      <c r="AD23" s="70">
        <f>AD27*Input!$B$69</f>
        <v>25000</v>
      </c>
      <c r="AE23" s="70">
        <f>AE27*Input!$B$69</f>
        <v>25000</v>
      </c>
      <c r="AF23" s="70">
        <f>AF27*Input!$B$69</f>
        <v>25000</v>
      </c>
      <c r="AG23" s="70">
        <f>AG27*Input!$B$69</f>
        <v>25000</v>
      </c>
      <c r="AH23" s="70">
        <f>AH27*Input!$B$69</f>
        <v>25000</v>
      </c>
      <c r="AI23" s="70">
        <f>AI27*Input!$B$69</f>
        <v>25000</v>
      </c>
      <c r="AJ23" s="70">
        <f>AJ27*Input!$B$69</f>
        <v>25000</v>
      </c>
      <c r="AK23" s="70">
        <f>AK27*Input!$B$69</f>
        <v>25000</v>
      </c>
      <c r="AL23" s="70">
        <f>AL27*Input!$B$69</f>
        <v>25000</v>
      </c>
      <c r="AM23" s="70">
        <f>AM27*Input!$B$69</f>
        <v>25000</v>
      </c>
      <c r="AN23" s="70">
        <f>AN27*Input!$B$69</f>
        <v>25000</v>
      </c>
      <c r="AO23" s="70">
        <f>AO27*Input!$B$69</f>
        <v>25000</v>
      </c>
      <c r="AP23" s="70">
        <f>AP27*Input!$B$69</f>
        <v>25000</v>
      </c>
      <c r="AQ23" s="70">
        <f>AQ27*Input!$B$69</f>
        <v>25000</v>
      </c>
      <c r="AR23" s="70">
        <f>AR27*Input!$B$69</f>
        <v>25000</v>
      </c>
      <c r="AS23" s="70">
        <f>AS27*Input!$B$69</f>
        <v>25000</v>
      </c>
      <c r="AT23" s="70">
        <f>AT27*Input!$B$69</f>
        <v>25000</v>
      </c>
      <c r="AU23" s="70">
        <f>AU27*Input!$B$69</f>
        <v>25000</v>
      </c>
      <c r="AV23" s="70">
        <f>AV27*Input!$B$69</f>
        <v>25000</v>
      </c>
      <c r="AW23" s="70">
        <f>AW27*Input!$B$69</f>
        <v>25000</v>
      </c>
      <c r="AX23" s="70">
        <f>AX27*Input!$B$69</f>
        <v>25000</v>
      </c>
      <c r="AY23" s="70">
        <f>AY27*Input!$B$69</f>
        <v>25000</v>
      </c>
      <c r="AZ23" s="70">
        <f>AZ27*Input!$B$69</f>
        <v>25000</v>
      </c>
      <c r="BA23" s="70">
        <f>BA27*Input!$B$69</f>
        <v>25000</v>
      </c>
      <c r="BB23" s="70">
        <f>BB27*Input!$B$69</f>
        <v>25000</v>
      </c>
      <c r="BC23" s="70">
        <f>BC27*Input!$B$69</f>
        <v>25000</v>
      </c>
      <c r="BD23" s="70">
        <f>BD27*Input!$B$69</f>
        <v>25000</v>
      </c>
      <c r="BE23" s="70">
        <f>BE27*Input!$B$69</f>
        <v>25000</v>
      </c>
      <c r="BF23" s="70">
        <f>BF27*Input!$B$69</f>
        <v>25000</v>
      </c>
      <c r="BG23" s="70">
        <f>BG27*Input!$B$69</f>
        <v>25000</v>
      </c>
      <c r="BH23" s="70">
        <f>BH27*Input!$B$69</f>
        <v>25000</v>
      </c>
    </row>
    <row r="24" spans="1:60" x14ac:dyDescent="0.25">
      <c r="A24" s="76" t="s">
        <v>350</v>
      </c>
      <c r="B24" s="70">
        <f t="shared" ref="B24:P24" si="22">B$6*$B17+B$7*$B18+B$8*$B19+$B$20*$B$17*B$10</f>
        <v>4110.2474910144001</v>
      </c>
      <c r="C24" s="70">
        <f t="shared" si="22"/>
        <v>4303.5816750143995</v>
      </c>
      <c r="D24" s="70">
        <f t="shared" si="22"/>
        <v>4497.9058590144004</v>
      </c>
      <c r="E24" s="70">
        <f t="shared" si="22"/>
        <v>4936.3235174248339</v>
      </c>
      <c r="F24" s="70">
        <f t="shared" si="22"/>
        <v>5111.5825165453834</v>
      </c>
      <c r="G24" s="70">
        <f t="shared" si="22"/>
        <v>5290.0497304564269</v>
      </c>
      <c r="H24" s="70">
        <f t="shared" si="22"/>
        <v>4963.4072029727995</v>
      </c>
      <c r="I24" s="70">
        <f t="shared" si="22"/>
        <v>5085.5562444492207</v>
      </c>
      <c r="J24" s="70">
        <f t="shared" si="22"/>
        <v>6395.4219331008007</v>
      </c>
      <c r="K24" s="70">
        <f t="shared" si="22"/>
        <v>6634.8581437727998</v>
      </c>
      <c r="L24" s="70">
        <f t="shared" si="22"/>
        <v>6887.0917758528003</v>
      </c>
      <c r="M24" s="70">
        <f t="shared" si="22"/>
        <v>7066.833592607999</v>
      </c>
      <c r="N24" s="70">
        <f t="shared" si="22"/>
        <v>11130.461309349601</v>
      </c>
      <c r="O24" s="70">
        <f t="shared" si="22"/>
        <v>11488.3707962304</v>
      </c>
      <c r="P24" s="70">
        <f t="shared" si="22"/>
        <v>11876.57800254</v>
      </c>
      <c r="Q24" s="70">
        <f t="shared" ref="Q24:BH24" si="23">Q$6*$B17+Q$7*$B18+Q$8*$B19+$B$20*$B$17*Q$10</f>
        <v>10162.969456548346</v>
      </c>
      <c r="R24" s="70">
        <f t="shared" si="23"/>
        <v>10345.795285154329</v>
      </c>
      <c r="S24" s="70">
        <f t="shared" si="23"/>
        <v>10528.75102129243</v>
      </c>
      <c r="T24" s="70">
        <f t="shared" si="23"/>
        <v>10712.002689267863</v>
      </c>
      <c r="U24" s="70">
        <f t="shared" si="23"/>
        <v>10895.555249772602</v>
      </c>
      <c r="V24" s="70">
        <f t="shared" si="23"/>
        <v>11079.413748071416</v>
      </c>
      <c r="W24" s="70">
        <f t="shared" si="23"/>
        <v>11263.58331543693</v>
      </c>
      <c r="X24" s="70">
        <f t="shared" si="23"/>
        <v>11448.069170609217</v>
      </c>
      <c r="Y24" s="70">
        <f t="shared" si="23"/>
        <v>11632.876621280184</v>
      </c>
      <c r="Z24" s="70">
        <f t="shared" si="23"/>
        <v>11818.011065603332</v>
      </c>
      <c r="AA24" s="70">
        <f t="shared" si="23"/>
        <v>12003.477993729191</v>
      </c>
      <c r="AB24" s="70">
        <f t="shared" si="23"/>
        <v>12189.28298936699</v>
      </c>
      <c r="AC24" s="70">
        <f t="shared" si="23"/>
        <v>12375.431731372886</v>
      </c>
      <c r="AD24" s="70">
        <f t="shared" si="23"/>
        <v>12549.454263814954</v>
      </c>
      <c r="AE24" s="70">
        <f t="shared" si="23"/>
        <v>12723.459508743796</v>
      </c>
      <c r="AF24" s="70">
        <f t="shared" si="23"/>
        <v>12897.452447810314</v>
      </c>
      <c r="AG24" s="70">
        <f t="shared" si="23"/>
        <v>13071.438142227273</v>
      </c>
      <c r="AH24" s="70">
        <f t="shared" si="23"/>
        <v>13245.421734031457</v>
      </c>
      <c r="AI24" s="70">
        <f t="shared" si="23"/>
        <v>13419.408447366008</v>
      </c>
      <c r="AJ24" s="70">
        <f t="shared" si="23"/>
        <v>13593.403589783115</v>
      </c>
      <c r="AK24" s="70">
        <f t="shared" si="23"/>
        <v>13767.41255356743</v>
      </c>
      <c r="AL24" s="70">
        <f t="shared" si="23"/>
        <v>13941.440817080564</v>
      </c>
      <c r="AM24" s="70">
        <f t="shared" si="23"/>
        <v>14115.493946126941</v>
      </c>
      <c r="AN24" s="70">
        <f t="shared" si="23"/>
        <v>14289.5775953414</v>
      </c>
      <c r="AO24" s="70">
        <f t="shared" si="23"/>
        <v>14463.697509598869</v>
      </c>
      <c r="AP24" s="70">
        <f t="shared" si="23"/>
        <v>14652.594461164361</v>
      </c>
      <c r="AQ24" s="70">
        <f t="shared" si="23"/>
        <v>14841.920842765297</v>
      </c>
      <c r="AR24" s="70">
        <f t="shared" si="23"/>
        <v>15031.683890583203</v>
      </c>
      <c r="AS24" s="70">
        <f t="shared" si="23"/>
        <v>15221.890964031825</v>
      </c>
      <c r="AT24" s="70">
        <f t="shared" si="23"/>
        <v>15412.549547851724</v>
      </c>
      <c r="AU24" s="70">
        <f t="shared" si="23"/>
        <v>15603.667254240685</v>
      </c>
      <c r="AV24" s="70">
        <f t="shared" si="23"/>
        <v>15604.627878355828</v>
      </c>
      <c r="AW24" s="70">
        <f t="shared" si="23"/>
        <v>15794.368460581303</v>
      </c>
      <c r="AX24" s="70">
        <f t="shared" si="23"/>
        <v>15984.586431742135</v>
      </c>
      <c r="AY24" s="70">
        <f t="shared" si="23"/>
        <v>16175.289845980606</v>
      </c>
      <c r="AZ24" s="70">
        <f t="shared" si="23"/>
        <v>16373.159874774212</v>
      </c>
      <c r="BA24" s="70">
        <f t="shared" si="23"/>
        <v>16571.510574389202</v>
      </c>
      <c r="BB24" s="70">
        <f t="shared" si="23"/>
        <v>16772.057269680026</v>
      </c>
      <c r="BC24" s="70">
        <f t="shared" si="23"/>
        <v>16974.827801132447</v>
      </c>
      <c r="BD24" s="70">
        <f t="shared" si="23"/>
        <v>17180.287054080778</v>
      </c>
      <c r="BE24" s="70">
        <f t="shared" si="23"/>
        <v>17388.910384180359</v>
      </c>
      <c r="BF24" s="70">
        <f t="shared" si="23"/>
        <v>17599.508004042767</v>
      </c>
      <c r="BG24" s="70">
        <f t="shared" si="23"/>
        <v>17812.783565117938</v>
      </c>
      <c r="BH24" s="70">
        <f t="shared" si="23"/>
        <v>18028.684924875623</v>
      </c>
    </row>
    <row r="25" spans="1:60" s="50" customFormat="1" x14ac:dyDescent="0.25">
      <c r="A25" s="78" t="s">
        <v>349</v>
      </c>
      <c r="B25" s="79">
        <f t="shared" ref="B25:P25" si="24">MAX((B24+B$6*$C$17/2+B$7*$C$18/2+B$10*$B$20*$C$17/2),(B24+B$6*$D$17/2+B$7*$D$18/2+B$10*$B$20*$D$17/2))</f>
        <v>5899.4390506624004</v>
      </c>
      <c r="C25" s="79">
        <f t="shared" si="24"/>
        <v>6186.6725146623994</v>
      </c>
      <c r="D25" s="79">
        <f t="shared" si="24"/>
        <v>6475.5559786623999</v>
      </c>
      <c r="E25" s="79">
        <f t="shared" si="24"/>
        <v>7093.0892254851233</v>
      </c>
      <c r="F25" s="79">
        <f t="shared" si="24"/>
        <v>7338.6293650903062</v>
      </c>
      <c r="G25" s="79">
        <f t="shared" si="24"/>
        <v>7589.9032130365795</v>
      </c>
      <c r="H25" s="79">
        <f t="shared" si="24"/>
        <v>7081.3605547487996</v>
      </c>
      <c r="I25" s="79">
        <f t="shared" si="24"/>
        <v>7255.8403669908348</v>
      </c>
      <c r="J25" s="79">
        <f t="shared" si="24"/>
        <v>9197.4384106368016</v>
      </c>
      <c r="K25" s="79">
        <f t="shared" si="24"/>
        <v>9554.4451915487989</v>
      </c>
      <c r="L25" s="79">
        <f t="shared" si="24"/>
        <v>9934.3251972287999</v>
      </c>
      <c r="M25" s="79">
        <f t="shared" si="24"/>
        <v>10201.889839967998</v>
      </c>
      <c r="N25" s="79">
        <f t="shared" si="24"/>
        <v>15750.554734831601</v>
      </c>
      <c r="O25" s="79">
        <f t="shared" si="24"/>
        <v>16274.652465598399</v>
      </c>
      <c r="P25" s="79">
        <f t="shared" si="24"/>
        <v>16842.50238559</v>
      </c>
      <c r="Q25" s="79">
        <f t="shared" ref="Q25:BH25" si="25">MAX((Q24+Q$6*$C$17/2+Q$7*$C$18/2+Q$10*$B$20*$C$17/2),(Q24+Q$6*$D$17/2+Q$7*$D$18/2+Q$10*$B$20*$D$17/2))</f>
        <v>13830.445946744183</v>
      </c>
      <c r="R25" s="79">
        <f t="shared" si="25"/>
        <v>14078.891426280874</v>
      </c>
      <c r="S25" s="79">
        <f t="shared" si="25"/>
        <v>14327.471279121004</v>
      </c>
      <c r="T25" s="79">
        <f t="shared" si="25"/>
        <v>14576.460833573261</v>
      </c>
      <c r="U25" s="79">
        <f t="shared" si="25"/>
        <v>14825.866955443973</v>
      </c>
      <c r="V25" s="79">
        <f t="shared" si="25"/>
        <v>15075.696627958612</v>
      </c>
      <c r="W25" s="79">
        <f t="shared" si="25"/>
        <v>15325.956953758474</v>
      </c>
      <c r="X25" s="79">
        <f t="shared" si="25"/>
        <v>15576.655156931596</v>
      </c>
      <c r="Y25" s="79">
        <f t="shared" si="25"/>
        <v>15827.798585078288</v>
      </c>
      <c r="Z25" s="79">
        <f t="shared" si="25"/>
        <v>16079.394711412051</v>
      </c>
      <c r="AA25" s="79">
        <f t="shared" si="25"/>
        <v>16331.45113689637</v>
      </c>
      <c r="AB25" s="79">
        <f t="shared" si="25"/>
        <v>16583.97559241809</v>
      </c>
      <c r="AC25" s="79">
        <f t="shared" si="25"/>
        <v>16836.975940997891</v>
      </c>
      <c r="AD25" s="79">
        <f t="shared" si="25"/>
        <v>17073.528830077397</v>
      </c>
      <c r="AE25" s="79">
        <f t="shared" si="25"/>
        <v>17310.067958907872</v>
      </c>
      <c r="AF25" s="79">
        <f t="shared" si="25"/>
        <v>17546.600253661119</v>
      </c>
      <c r="AG25" s="79">
        <f t="shared" si="25"/>
        <v>17783.132751722391</v>
      </c>
      <c r="AH25" s="79">
        <f t="shared" si="25"/>
        <v>18019.672603463772</v>
      </c>
      <c r="AI25" s="79">
        <f t="shared" si="25"/>
        <v>18256.227074046135</v>
      </c>
      <c r="AJ25" s="79">
        <f t="shared" si="25"/>
        <v>18492.803545249906</v>
      </c>
      <c r="AK25" s="79">
        <f t="shared" si="25"/>
        <v>18729.409517335109</v>
      </c>
      <c r="AL25" s="79">
        <f t="shared" si="25"/>
        <v>18966.052610931289</v>
      </c>
      <c r="AM25" s="79">
        <f t="shared" si="25"/>
        <v>19202.740568957655</v>
      </c>
      <c r="AN25" s="79">
        <f t="shared" si="25"/>
        <v>19439.481258574015</v>
      </c>
      <c r="AO25" s="79">
        <f t="shared" si="25"/>
        <v>19676.282673162943</v>
      </c>
      <c r="AP25" s="79">
        <f t="shared" si="25"/>
        <v>19933.150347103725</v>
      </c>
      <c r="AQ25" s="79">
        <f t="shared" si="25"/>
        <v>20190.612732156515</v>
      </c>
      <c r="AR25" s="79">
        <f t="shared" si="25"/>
        <v>20448.679857309871</v>
      </c>
      <c r="AS25" s="79">
        <f t="shared" si="25"/>
        <v>20707.361922839827</v>
      </c>
      <c r="AT25" s="79">
        <f t="shared" si="25"/>
        <v>20966.669303228475</v>
      </c>
      <c r="AU25" s="79">
        <f t="shared" si="25"/>
        <v>21226.61255013261</v>
      </c>
      <c r="AV25" s="79">
        <f t="shared" si="25"/>
        <v>21228.49846778686</v>
      </c>
      <c r="AW25" s="79">
        <f t="shared" si="25"/>
        <v>21486.598983304499</v>
      </c>
      <c r="AX25" s="79">
        <f t="shared" si="25"/>
        <v>21745.360843835271</v>
      </c>
      <c r="AY25" s="79">
        <f t="shared" si="25"/>
        <v>22004.795218409668</v>
      </c>
      <c r="AZ25" s="79">
        <f t="shared" si="25"/>
        <v>22273.96965419122</v>
      </c>
      <c r="BA25" s="79">
        <f t="shared" si="25"/>
        <v>22543.804129672983</v>
      </c>
      <c r="BB25" s="79">
        <f t="shared" si="25"/>
        <v>22816.626678890734</v>
      </c>
      <c r="BC25" s="79">
        <f t="shared" si="25"/>
        <v>23092.47517964978</v>
      </c>
      <c r="BD25" s="79">
        <f t="shared" si="25"/>
        <v>23371.980643190596</v>
      </c>
      <c r="BE25" s="79">
        <f t="shared" si="25"/>
        <v>23655.788291629531</v>
      </c>
      <c r="BF25" s="79">
        <f t="shared" si="25"/>
        <v>23942.283511263427</v>
      </c>
      <c r="BG25" s="79">
        <f t="shared" si="25"/>
        <v>24232.421356566632</v>
      </c>
      <c r="BH25" s="79">
        <f t="shared" si="25"/>
        <v>24526.131162808702</v>
      </c>
    </row>
    <row r="26" spans="1:60" x14ac:dyDescent="0.25">
      <c r="A26" t="s">
        <v>116</v>
      </c>
      <c r="E26" s="200">
        <v>4080</v>
      </c>
      <c r="F26" s="200">
        <v>5258.59</v>
      </c>
      <c r="G26" s="200">
        <v>6765.93</v>
      </c>
      <c r="H26" s="200">
        <v>6002.05</v>
      </c>
      <c r="I26" s="200">
        <v>7350</v>
      </c>
      <c r="J26" s="200">
        <v>4126.17</v>
      </c>
      <c r="K26" s="200"/>
      <c r="L26" s="200"/>
      <c r="M26" s="200">
        <v>8191</v>
      </c>
      <c r="N26" s="200">
        <v>9445.67</v>
      </c>
      <c r="O26" s="200">
        <v>9634</v>
      </c>
      <c r="P26" s="224">
        <v>9105</v>
      </c>
      <c r="Q26" s="224">
        <v>8792</v>
      </c>
      <c r="R26" s="224">
        <v>8330</v>
      </c>
      <c r="S26" s="224">
        <v>8534</v>
      </c>
      <c r="T26" s="224">
        <v>8426</v>
      </c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/>
      <c r="BD26" s="224"/>
      <c r="BE26" s="224"/>
      <c r="BF26" s="224"/>
      <c r="BG26" s="224"/>
      <c r="BH26" s="224"/>
    </row>
    <row r="27" spans="1:60" x14ac:dyDescent="0.25">
      <c r="A27" s="77" t="s">
        <v>103</v>
      </c>
      <c r="B27" s="27">
        <v>2</v>
      </c>
      <c r="C27" s="27">
        <v>2</v>
      </c>
      <c r="D27" s="27">
        <v>2</v>
      </c>
      <c r="E27" s="27">
        <f>IF(ROUNDUP(E25/[111]Input!$B$97,0)&lt;5,5,ROUNDUP(E25/[111]Input!$B$97,0))</f>
        <v>5</v>
      </c>
      <c r="F27" s="27">
        <f>IF(ROUNDUP(F25/[111]Input!$B$97,0)&lt;5,5,ROUNDUP(F25/[111]Input!$B$97,0))</f>
        <v>5</v>
      </c>
      <c r="G27" s="27">
        <f>IF(ROUNDUP(G25/[111]Input!$B$97,0)&lt;5,5,ROUNDUP(G25/[111]Input!$B$97,0))</f>
        <v>5</v>
      </c>
      <c r="H27" s="27">
        <f>IF(ROUNDUP(H25/[111]Input!$B$97,0)&lt;5,5,ROUNDUP(H25/[111]Input!$B$97,0))</f>
        <v>5</v>
      </c>
      <c r="I27" s="27">
        <f>IF(ROUNDUP(I25/[111]Input!$B$97,0)&lt;5,5,ROUNDUP(I25/[111]Input!$B$97,0))</f>
        <v>5</v>
      </c>
      <c r="J27" s="27">
        <f>IF(ROUNDUP(J25/[111]Input!$B$97,0)&lt;5,5,ROUNDUP(J25/[111]Input!$B$97,0))</f>
        <v>5</v>
      </c>
      <c r="K27" s="27">
        <f>IF(ROUNDUP(K25/[111]Input!$B$97,0)&lt;5,5,ROUNDUP(K25/[111]Input!$B$97,0))</f>
        <v>5</v>
      </c>
      <c r="L27" s="27">
        <f>IF(ROUNDUP(L25/Input!$B$69,0)&lt;5,5,ROUNDUP(L25/Input!$B$69,0))</f>
        <v>5</v>
      </c>
      <c r="M27" s="27">
        <f>IF(ROUNDUP(M25/Input!$B$69,0)&lt;5,5,ROUNDUP(M25/Input!$B$69,0))</f>
        <v>5</v>
      </c>
      <c r="N27" s="27">
        <f>IF(ROUNDUP(N25/Input!$B$69,0)&lt;5,5,ROUNDUP(N25/Input!$B$69,0))</f>
        <v>5</v>
      </c>
      <c r="O27" s="27">
        <f>IF(ROUNDUP(O25/Input!$B$69,0)&lt;5,5,ROUNDUP(O25/Input!$B$69,0))</f>
        <v>5</v>
      </c>
      <c r="P27" s="27">
        <f>IF(ROUNDUP(P25/Input!$B$69,0)&lt;5,5,ROUNDUP(P25/Input!$B$69,0))</f>
        <v>5</v>
      </c>
      <c r="Q27" s="27">
        <f>IF(ROUNDUP(Q25/Input!$B$69,0)&lt;5,5,ROUNDUP(Q25/Input!$B$69,0))</f>
        <v>5</v>
      </c>
      <c r="R27" s="27">
        <f>IF(ROUNDUP(R25/Input!$B$69,0)&lt;5,5,ROUNDUP(R25/Input!$B$69,0))</f>
        <v>5</v>
      </c>
      <c r="S27" s="27">
        <f>IF(ROUNDUP(S25/Input!$B$69,0)&lt;5,5,ROUNDUP(S25/Input!$B$69,0))</f>
        <v>5</v>
      </c>
      <c r="T27" s="27">
        <f>IF(ROUNDUP(T25/Input!$B$69,0)&lt;5,5,ROUNDUP(T25/Input!$B$69,0))</f>
        <v>5</v>
      </c>
      <c r="U27" s="27">
        <f>IF(ROUNDUP(U25/Input!$B$69,0)&lt;5,5,ROUNDUP(U25/Input!$B$69,0))</f>
        <v>5</v>
      </c>
      <c r="V27" s="27">
        <f>IF(ROUNDUP(V25/Input!$B$69,0)&lt;5,5,ROUNDUP(V25/Input!$B$69,0))</f>
        <v>5</v>
      </c>
      <c r="W27" s="27">
        <f>IF(ROUNDUP(W25/Input!$B$69,0)&lt;5,5,ROUNDUP(W25/Input!$B$69,0))</f>
        <v>5</v>
      </c>
      <c r="X27" s="27">
        <f>IF(ROUNDUP(X25/Input!$B$69,0)&lt;5,5,ROUNDUP(X25/Input!$B$69,0))</f>
        <v>5</v>
      </c>
      <c r="Y27" s="27">
        <f>IF(ROUNDUP(Y25/Input!$B$69,0)&lt;5,5,ROUNDUP(Y25/Input!$B$69,0))</f>
        <v>5</v>
      </c>
      <c r="Z27" s="27">
        <f>IF(ROUNDUP(Z25/Input!$B$69,0)&lt;5,5,ROUNDUP(Z25/Input!$B$69,0))</f>
        <v>5</v>
      </c>
      <c r="AA27" s="27">
        <f>IF(ROUNDUP(AA25/Input!$B$69,0)&lt;5,5,ROUNDUP(AA25/Input!$B$69,0))</f>
        <v>5</v>
      </c>
      <c r="AB27" s="27">
        <f>IF(ROUNDUP(AB25/Input!$B$69,0)&lt;5,5,ROUNDUP(AB25/Input!$B$69,0))</f>
        <v>5</v>
      </c>
      <c r="AC27" s="27">
        <f>IF(ROUNDUP(AC25/Input!$B$69,0)&lt;5,5,ROUNDUP(AC25/Input!$B$69,0))</f>
        <v>5</v>
      </c>
      <c r="AD27" s="27">
        <f>IF(ROUNDUP(AD25/Input!$B$69,0)&lt;5,5,ROUNDUP(AD25/Input!$B$69,0))</f>
        <v>5</v>
      </c>
      <c r="AE27" s="27">
        <f>IF(ROUNDUP(AE25/Input!$B$69,0)&lt;5,5,ROUNDUP(AE25/Input!$B$69,0))</f>
        <v>5</v>
      </c>
      <c r="AF27" s="27">
        <f>IF(ROUNDUP(AF25/Input!$B$69,0)&lt;5,5,ROUNDUP(AF25/Input!$B$69,0))</f>
        <v>5</v>
      </c>
      <c r="AG27" s="27">
        <f>IF(ROUNDUP(AG25/Input!$B$69,0)&lt;5,5,ROUNDUP(AG25/Input!$B$69,0))</f>
        <v>5</v>
      </c>
      <c r="AH27" s="27">
        <f>IF(ROUNDUP(AH25/Input!$B$69,0)&lt;5,5,ROUNDUP(AH25/Input!$B$69,0))</f>
        <v>5</v>
      </c>
      <c r="AI27" s="27">
        <f>IF(ROUNDUP(AI25/Input!$B$69,0)&lt;5,5,ROUNDUP(AI25/Input!$B$69,0))</f>
        <v>5</v>
      </c>
      <c r="AJ27" s="27">
        <f>IF(ROUNDUP(AJ25/Input!$B$69,0)&lt;5,5,ROUNDUP(AJ25/Input!$B$69,0))</f>
        <v>5</v>
      </c>
      <c r="AK27" s="27">
        <f>IF(ROUNDUP(AK25/Input!$B$69,0)&lt;5,5,ROUNDUP(AK25/Input!$B$69,0))</f>
        <v>5</v>
      </c>
      <c r="AL27" s="27">
        <f>IF(ROUNDUP(AL25/Input!$B$69,0)&lt;5,5,ROUNDUP(AL25/Input!$B$69,0))</f>
        <v>5</v>
      </c>
      <c r="AM27" s="27">
        <f>IF(ROUNDUP(AM25/Input!$B$69,0)&lt;5,5,ROUNDUP(AM25/Input!$B$69,0))</f>
        <v>5</v>
      </c>
      <c r="AN27" s="27">
        <f>IF(ROUNDUP(AN25/Input!$B$69,0)&lt;5,5,ROUNDUP(AN25/Input!$B$69,0))</f>
        <v>5</v>
      </c>
      <c r="AO27" s="27">
        <f>IF(ROUNDUP(AO25/Input!$B$69,0)&lt;5,5,ROUNDUP(AO25/Input!$B$69,0))</f>
        <v>5</v>
      </c>
      <c r="AP27" s="27">
        <f>IF(ROUNDUP(AP25/Input!$B$69,0)&lt;5,5,ROUNDUP(AP25/Input!$B$69,0))</f>
        <v>5</v>
      </c>
      <c r="AQ27" s="27">
        <f>IF(ROUNDUP(AQ25/Input!$B$69,0)&lt;5,5,ROUNDUP(AQ25/Input!$B$69,0))</f>
        <v>5</v>
      </c>
      <c r="AR27" s="27">
        <f>IF(ROUNDUP(AR25/Input!$B$69,0)&lt;5,5,ROUNDUP(AR25/Input!$B$69,0))</f>
        <v>5</v>
      </c>
      <c r="AS27" s="27">
        <f>IF(ROUNDUP(AS25/Input!$B$69,0)&lt;5,5,ROUNDUP(AS25/Input!$B$69,0))</f>
        <v>5</v>
      </c>
      <c r="AT27" s="27">
        <f>IF(ROUNDUP(AT25/Input!$B$69,0)&lt;5,5,ROUNDUP(AT25/Input!$B$69,0))</f>
        <v>5</v>
      </c>
      <c r="AU27" s="27">
        <f>IF(ROUNDUP(AU25/Input!$B$69,0)&lt;5,5,ROUNDUP(AU25/Input!$B$69,0))</f>
        <v>5</v>
      </c>
      <c r="AV27" s="27">
        <f>IF(ROUNDUP(AV25/Input!$B$69,0)&lt;5,5,ROUNDUP(AV25/Input!$B$69,0))</f>
        <v>5</v>
      </c>
      <c r="AW27" s="27">
        <f>IF(ROUNDUP(AW25/Input!$B$69,0)&lt;5,5,ROUNDUP(AW25/Input!$B$69,0))</f>
        <v>5</v>
      </c>
      <c r="AX27" s="27">
        <f>IF(ROUNDUP(AX25/Input!$B$69,0)&lt;5,5,ROUNDUP(AX25/Input!$B$69,0))</f>
        <v>5</v>
      </c>
      <c r="AY27" s="27">
        <f>IF(ROUNDUP(AY25/Input!$B$69,0)&lt;5,5,ROUNDUP(AY25/Input!$B$69,0))</f>
        <v>5</v>
      </c>
      <c r="AZ27" s="27">
        <f>IF(ROUNDUP(AZ25/Input!$B$69,0)&lt;5,5,ROUNDUP(AZ25/Input!$B$69,0))</f>
        <v>5</v>
      </c>
      <c r="BA27" s="27">
        <f>IF(ROUNDUP(BA25/Input!$B$69,0)&lt;5,5,ROUNDUP(BA25/Input!$B$69,0))</f>
        <v>5</v>
      </c>
      <c r="BB27" s="27">
        <f>IF(ROUNDUP(BB25/Input!$B$69,0)&lt;5,5,ROUNDUP(BB25/Input!$B$69,0))</f>
        <v>5</v>
      </c>
      <c r="BC27" s="27">
        <f>IF(ROUNDUP(BC25/Input!$B$69,0)&lt;5,5,ROUNDUP(BC25/Input!$B$69,0))</f>
        <v>5</v>
      </c>
      <c r="BD27" s="27">
        <f>IF(ROUNDUP(BD25/Input!$B$69,0)&lt;5,5,ROUNDUP(BD25/Input!$B$69,0))</f>
        <v>5</v>
      </c>
      <c r="BE27" s="27">
        <f>IF(ROUNDUP(BE25/Input!$B$69,0)&lt;5,5,ROUNDUP(BE25/Input!$B$69,0))</f>
        <v>5</v>
      </c>
      <c r="BF27" s="27">
        <f>IF(ROUNDUP(BF25/Input!$B$69,0)&lt;5,5,ROUNDUP(BF25/Input!$B$69,0))</f>
        <v>5</v>
      </c>
      <c r="BG27" s="27">
        <f>IF(ROUNDUP(BG25/Input!$B$69,0)&lt;5,5,ROUNDUP(BG25/Input!$B$69,0))</f>
        <v>5</v>
      </c>
      <c r="BH27" s="27">
        <f>IF(ROUNDUP(BH25/Input!$B$69,0)&lt;5,5,ROUNDUP(BH25/Input!$B$69,0))</f>
        <v>5</v>
      </c>
    </row>
    <row r="28" spans="1:60" x14ac:dyDescent="0.25">
      <c r="A28" t="s">
        <v>358</v>
      </c>
      <c r="E28" s="70">
        <f t="shared" ref="E28:P28" si="26">E24+E$10*$B$17</f>
        <v>5629.3179734248342</v>
      </c>
      <c r="F28" s="70">
        <f t="shared" si="26"/>
        <v>5804.5774345453838</v>
      </c>
      <c r="G28" s="70">
        <f t="shared" si="26"/>
        <v>5983.0451104564272</v>
      </c>
      <c r="H28" s="70">
        <f t="shared" si="26"/>
        <v>5656.4030449727998</v>
      </c>
      <c r="I28" s="70">
        <v>6779</v>
      </c>
      <c r="J28" s="70">
        <f t="shared" si="26"/>
        <v>7088.4186991008009</v>
      </c>
      <c r="K28" s="70">
        <v>8328</v>
      </c>
      <c r="L28" s="70">
        <v>9580</v>
      </c>
      <c r="M28" s="70">
        <v>10760</v>
      </c>
      <c r="N28" s="70">
        <f t="shared" si="26"/>
        <v>11823.459923349601</v>
      </c>
      <c r="O28" s="70">
        <f t="shared" si="26"/>
        <v>12181.3698722304</v>
      </c>
      <c r="P28" s="70">
        <f t="shared" si="26"/>
        <v>12569.57754054</v>
      </c>
      <c r="Q28" s="70">
        <f t="shared" ref="Q28:BH28" si="27">Q24+Q$10*$B$17</f>
        <v>10855.969456548346</v>
      </c>
      <c r="R28" s="70">
        <f t="shared" si="27"/>
        <v>11123.495285154329</v>
      </c>
      <c r="S28" s="70">
        <f t="shared" si="27"/>
        <v>11391.15102129243</v>
      </c>
      <c r="T28" s="70">
        <f t="shared" si="27"/>
        <v>11659.102689267864</v>
      </c>
      <c r="U28" s="70">
        <f t="shared" si="27"/>
        <v>11927.355249772601</v>
      </c>
      <c r="V28" s="70">
        <f t="shared" si="27"/>
        <v>12195.913748071416</v>
      </c>
      <c r="W28" s="70">
        <f t="shared" si="27"/>
        <v>12464.783315436931</v>
      </c>
      <c r="X28" s="70">
        <f t="shared" si="27"/>
        <v>12733.969170609216</v>
      </c>
      <c r="Y28" s="70">
        <f t="shared" si="27"/>
        <v>13003.476621280184</v>
      </c>
      <c r="Z28" s="70">
        <f t="shared" si="27"/>
        <v>13273.311065603333</v>
      </c>
      <c r="AA28" s="70">
        <f t="shared" si="27"/>
        <v>13543.477993729191</v>
      </c>
      <c r="AB28" s="70">
        <f t="shared" si="27"/>
        <v>13813.98298936699</v>
      </c>
      <c r="AC28" s="70">
        <f t="shared" si="27"/>
        <v>14084.831731372886</v>
      </c>
      <c r="AD28" s="70">
        <f t="shared" si="27"/>
        <v>14366.654263814955</v>
      </c>
      <c r="AE28" s="70">
        <f t="shared" si="27"/>
        <v>14648.459508743796</v>
      </c>
      <c r="AF28" s="70">
        <f t="shared" si="27"/>
        <v>14930.252447810313</v>
      </c>
      <c r="AG28" s="70">
        <f t="shared" si="27"/>
        <v>15212.038142227273</v>
      </c>
      <c r="AH28" s="70">
        <f t="shared" si="27"/>
        <v>15493.821734031457</v>
      </c>
      <c r="AI28" s="70">
        <f t="shared" si="27"/>
        <v>15775.608447366007</v>
      </c>
      <c r="AJ28" s="70">
        <f t="shared" si="27"/>
        <v>16057.403589783115</v>
      </c>
      <c r="AK28" s="70">
        <f t="shared" si="27"/>
        <v>16339.212553567429</v>
      </c>
      <c r="AL28" s="70">
        <f t="shared" si="27"/>
        <v>16621.040817080564</v>
      </c>
      <c r="AM28" s="70">
        <f t="shared" si="27"/>
        <v>16902.89394612694</v>
      </c>
      <c r="AN28" s="70">
        <f t="shared" si="27"/>
        <v>17184.777595341398</v>
      </c>
      <c r="AO28" s="70">
        <f t="shared" si="27"/>
        <v>17466.697509598867</v>
      </c>
      <c r="AP28" s="70">
        <f t="shared" si="27"/>
        <v>17763.39446116436</v>
      </c>
      <c r="AQ28" s="70">
        <f t="shared" si="27"/>
        <v>18060.520842765298</v>
      </c>
      <c r="AR28" s="70">
        <f t="shared" si="27"/>
        <v>18358.083890583202</v>
      </c>
      <c r="AS28" s="70">
        <f t="shared" si="27"/>
        <v>18656.090964031824</v>
      </c>
      <c r="AT28" s="70">
        <f t="shared" si="27"/>
        <v>18954.549547851726</v>
      </c>
      <c r="AU28" s="70">
        <f t="shared" si="27"/>
        <v>19253.467254240684</v>
      </c>
      <c r="AV28" s="70">
        <f t="shared" si="27"/>
        <v>19362.227878355829</v>
      </c>
      <c r="AW28" s="70">
        <f t="shared" si="27"/>
        <v>19659.768460581301</v>
      </c>
      <c r="AX28" s="70">
        <f t="shared" si="27"/>
        <v>19957.786431742134</v>
      </c>
      <c r="AY28" s="70">
        <f t="shared" si="27"/>
        <v>20256.289845980606</v>
      </c>
      <c r="AZ28" s="70">
        <f t="shared" si="27"/>
        <v>20561.959874774209</v>
      </c>
      <c r="BA28" s="70">
        <f t="shared" si="27"/>
        <v>20868.1105743892</v>
      </c>
      <c r="BB28" s="70">
        <f t="shared" si="27"/>
        <v>21176.457269680028</v>
      </c>
      <c r="BC28" s="70">
        <f t="shared" si="27"/>
        <v>21487.027801132448</v>
      </c>
      <c r="BD28" s="70">
        <f t="shared" si="27"/>
        <v>21800.287054080778</v>
      </c>
      <c r="BE28" s="70">
        <f t="shared" si="27"/>
        <v>22116.710384180358</v>
      </c>
      <c r="BF28" s="70">
        <f t="shared" si="27"/>
        <v>22435.10800404277</v>
      </c>
      <c r="BG28" s="70">
        <f t="shared" si="27"/>
        <v>22756.183565117935</v>
      </c>
      <c r="BH28" s="70">
        <f t="shared" si="27"/>
        <v>23079.884924875623</v>
      </c>
    </row>
    <row r="29" spans="1:60" x14ac:dyDescent="0.25">
      <c r="A29" t="s">
        <v>359</v>
      </c>
      <c r="E29" s="79">
        <f t="shared" ref="E29:P29" si="28">E25+MAX((E36-E32)/2,(E44-E40)/2)</f>
        <v>7093.0892254851233</v>
      </c>
      <c r="F29" s="79">
        <f t="shared" si="28"/>
        <v>7586.1275500903066</v>
      </c>
      <c r="G29" s="79">
        <f t="shared" si="28"/>
        <v>7837.4015630365793</v>
      </c>
      <c r="H29" s="79">
        <f t="shared" si="28"/>
        <v>7828.8735679727997</v>
      </c>
      <c r="I29" s="79">
        <f t="shared" si="28"/>
        <v>8003.5663652181083</v>
      </c>
      <c r="J29" s="79">
        <f t="shared" si="28"/>
        <v>9444.9372556368016</v>
      </c>
      <c r="K29" s="79">
        <f t="shared" si="28"/>
        <v>9801.9442015487984</v>
      </c>
      <c r="L29" s="79">
        <f t="shared" si="28"/>
        <v>10181.824372228799</v>
      </c>
      <c r="M29" s="79">
        <f t="shared" si="28"/>
        <v>10449.389179967999</v>
      </c>
      <c r="N29" s="79">
        <f t="shared" si="28"/>
        <v>15998.054239831601</v>
      </c>
      <c r="O29" s="79">
        <f t="shared" si="28"/>
        <v>16522.1521355984</v>
      </c>
      <c r="P29" s="79">
        <f t="shared" si="28"/>
        <v>17090.002220589999</v>
      </c>
      <c r="Q29" s="79">
        <f t="shared" ref="Q29:AO29" si="29">Q25+MAX((Q36-Q32)/2,(Q44-Q40)/2)</f>
        <v>14077.945946744183</v>
      </c>
      <c r="R29" s="79">
        <f t="shared" si="29"/>
        <v>14356.641426280874</v>
      </c>
      <c r="S29" s="79">
        <f t="shared" si="29"/>
        <v>14635.471279121004</v>
      </c>
      <c r="T29" s="79">
        <f t="shared" si="29"/>
        <v>14914.710833573261</v>
      </c>
      <c r="U29" s="79">
        <f t="shared" si="29"/>
        <v>15194.366955443973</v>
      </c>
      <c r="V29" s="79">
        <f t="shared" si="29"/>
        <v>15474.446627958612</v>
      </c>
      <c r="W29" s="79">
        <f t="shared" si="29"/>
        <v>15754.956953758474</v>
      </c>
      <c r="X29" s="79">
        <f t="shared" si="29"/>
        <v>16035.905156931596</v>
      </c>
      <c r="Y29" s="79">
        <f t="shared" si="29"/>
        <v>16317.298585078288</v>
      </c>
      <c r="Z29" s="79">
        <f t="shared" si="29"/>
        <v>16599.144711412053</v>
      </c>
      <c r="AA29" s="79">
        <f t="shared" si="29"/>
        <v>16881.451136896372</v>
      </c>
      <c r="AB29" s="79">
        <f t="shared" si="29"/>
        <v>17164.22559241809</v>
      </c>
      <c r="AC29" s="79">
        <f t="shared" si="29"/>
        <v>17447.475940997891</v>
      </c>
      <c r="AD29" s="79">
        <f t="shared" si="29"/>
        <v>17722.528830077397</v>
      </c>
      <c r="AE29" s="79">
        <f t="shared" si="29"/>
        <v>17997.567958907872</v>
      </c>
      <c r="AF29" s="79">
        <f t="shared" si="29"/>
        <v>18272.600253661119</v>
      </c>
      <c r="AG29" s="79">
        <f t="shared" si="29"/>
        <v>18547.632751722391</v>
      </c>
      <c r="AH29" s="79">
        <f t="shared" si="29"/>
        <v>18822.672603463772</v>
      </c>
      <c r="AI29" s="79">
        <f t="shared" si="29"/>
        <v>19097.727074046135</v>
      </c>
      <c r="AJ29" s="79">
        <f t="shared" si="29"/>
        <v>19372.803545249906</v>
      </c>
      <c r="AK29" s="79">
        <f t="shared" si="29"/>
        <v>19647.909517335109</v>
      </c>
      <c r="AL29" s="79">
        <f t="shared" si="29"/>
        <v>19923.052610931289</v>
      </c>
      <c r="AM29" s="79">
        <f t="shared" si="29"/>
        <v>20198.240568957655</v>
      </c>
      <c r="AN29" s="79">
        <f t="shared" si="29"/>
        <v>20473.481258574015</v>
      </c>
      <c r="AO29" s="79">
        <f t="shared" si="29"/>
        <v>20748.782673162943</v>
      </c>
      <c r="AP29" s="79">
        <f t="shared" ref="AP29:BA29" si="30">AP25+MAX((AP36-AP32)/2,(AP44-AP40)/2)</f>
        <v>21044.150347103725</v>
      </c>
      <c r="AQ29" s="79">
        <f t="shared" si="30"/>
        <v>21340.112732156515</v>
      </c>
      <c r="AR29" s="79">
        <f t="shared" si="30"/>
        <v>21636.679857309871</v>
      </c>
      <c r="AS29" s="79">
        <f t="shared" si="30"/>
        <v>21933.861922839827</v>
      </c>
      <c r="AT29" s="79">
        <f t="shared" si="30"/>
        <v>22231.669303228475</v>
      </c>
      <c r="AU29" s="79">
        <f t="shared" si="30"/>
        <v>22530.11255013261</v>
      </c>
      <c r="AV29" s="79">
        <f t="shared" si="30"/>
        <v>22570.49846778686</v>
      </c>
      <c r="AW29" s="79">
        <f t="shared" si="30"/>
        <v>22867.098983304499</v>
      </c>
      <c r="AX29" s="79">
        <f t="shared" si="30"/>
        <v>23164.360843835271</v>
      </c>
      <c r="AY29" s="79">
        <f t="shared" si="30"/>
        <v>23462.295218409668</v>
      </c>
      <c r="AZ29" s="79">
        <f t="shared" si="30"/>
        <v>23769.96965419122</v>
      </c>
      <c r="BA29" s="79">
        <f t="shared" si="30"/>
        <v>24078.304129672983</v>
      </c>
      <c r="BB29" s="79">
        <f t="shared" ref="BB29:BH29" si="31">BB25+MAX((BB36-BB32)/2,(BB44-BB40)/2)</f>
        <v>24389.626678890734</v>
      </c>
      <c r="BC29" s="79">
        <f t="shared" si="31"/>
        <v>24703.97517964978</v>
      </c>
      <c r="BD29" s="79">
        <f t="shared" si="31"/>
        <v>25021.980643190596</v>
      </c>
      <c r="BE29" s="79">
        <f t="shared" si="31"/>
        <v>25344.288291629531</v>
      </c>
      <c r="BF29" s="79">
        <f t="shared" si="31"/>
        <v>25669.283511263427</v>
      </c>
      <c r="BG29" s="79">
        <f t="shared" si="31"/>
        <v>25997.921356566632</v>
      </c>
      <c r="BH29" s="79">
        <f t="shared" si="31"/>
        <v>26330.131162808702</v>
      </c>
    </row>
    <row r="30" spans="1:60" x14ac:dyDescent="0.25">
      <c r="A30" s="75" t="s">
        <v>4</v>
      </c>
      <c r="B30" s="340">
        <v>42979</v>
      </c>
      <c r="C30" s="340">
        <v>43009</v>
      </c>
      <c r="D30" s="340">
        <v>43040</v>
      </c>
      <c r="E30" s="340">
        <v>43070</v>
      </c>
      <c r="F30" s="1">
        <v>43101</v>
      </c>
      <c r="G30" s="1">
        <v>43132</v>
      </c>
      <c r="H30" s="1">
        <v>43160</v>
      </c>
      <c r="I30" s="1">
        <v>43191</v>
      </c>
      <c r="J30" s="1">
        <v>43221</v>
      </c>
      <c r="K30" s="1">
        <v>43252</v>
      </c>
      <c r="L30" s="1">
        <v>43312</v>
      </c>
      <c r="M30" s="1">
        <v>43313</v>
      </c>
      <c r="N30" s="1">
        <v>43344</v>
      </c>
      <c r="O30" s="1">
        <v>43374</v>
      </c>
      <c r="P30" s="1">
        <v>43405</v>
      </c>
      <c r="Q30" s="1">
        <v>43435</v>
      </c>
      <c r="R30" s="1">
        <v>43466</v>
      </c>
      <c r="S30" s="1">
        <v>43497</v>
      </c>
      <c r="T30" s="1">
        <v>43525</v>
      </c>
      <c r="U30" s="1">
        <v>43556</v>
      </c>
      <c r="V30" s="1">
        <v>43586</v>
      </c>
      <c r="W30" s="1">
        <v>43617</v>
      </c>
      <c r="X30" s="1">
        <v>43647</v>
      </c>
      <c r="Y30" s="1">
        <v>43678</v>
      </c>
      <c r="Z30" s="1">
        <v>43709</v>
      </c>
      <c r="AA30" s="1">
        <v>43739</v>
      </c>
      <c r="AB30" s="1">
        <v>43770</v>
      </c>
      <c r="AC30" s="1">
        <v>43800</v>
      </c>
      <c r="AD30" s="1">
        <v>43831</v>
      </c>
      <c r="AE30" s="1">
        <v>43862</v>
      </c>
      <c r="AF30" s="1">
        <v>43891</v>
      </c>
      <c r="AG30" s="1">
        <v>43922</v>
      </c>
      <c r="AH30" s="1">
        <v>43952</v>
      </c>
      <c r="AI30" s="1">
        <v>43983</v>
      </c>
      <c r="AJ30" s="1">
        <v>44013</v>
      </c>
      <c r="AK30" s="1">
        <v>44044</v>
      </c>
      <c r="AL30" s="1">
        <v>44075</v>
      </c>
      <c r="AM30" s="1">
        <v>44105</v>
      </c>
      <c r="AN30" s="1">
        <v>44136</v>
      </c>
      <c r="AO30" s="1">
        <v>44166</v>
      </c>
      <c r="AP30" s="1">
        <v>44197</v>
      </c>
      <c r="AQ30" s="1">
        <v>44228</v>
      </c>
      <c r="AR30" s="1">
        <v>44256</v>
      </c>
      <c r="AS30" s="1">
        <v>44287</v>
      </c>
      <c r="AT30" s="1">
        <v>44317</v>
      </c>
      <c r="AU30" s="1">
        <v>44348</v>
      </c>
      <c r="AV30" s="1">
        <v>44378</v>
      </c>
      <c r="AW30" s="1">
        <v>44409</v>
      </c>
      <c r="AX30" s="1">
        <v>44440</v>
      </c>
      <c r="AY30" s="1">
        <v>44470</v>
      </c>
      <c r="AZ30" s="1">
        <v>44501</v>
      </c>
      <c r="BA30" s="1">
        <v>44531</v>
      </c>
      <c r="BB30" s="1">
        <v>44562</v>
      </c>
      <c r="BC30" s="1">
        <v>44593</v>
      </c>
      <c r="BD30" s="1">
        <v>44621</v>
      </c>
      <c r="BE30" s="1">
        <v>44652</v>
      </c>
      <c r="BF30" s="1">
        <v>44682</v>
      </c>
      <c r="BG30" s="1">
        <v>44713</v>
      </c>
      <c r="BH30" s="1">
        <v>44743</v>
      </c>
    </row>
    <row r="31" spans="1:60" x14ac:dyDescent="0.25">
      <c r="A31" s="76" t="s">
        <v>78</v>
      </c>
      <c r="B31" s="70">
        <f>B35*[111]Input!$B$97</f>
        <v>11000</v>
      </c>
      <c r="C31" s="70">
        <f>C35*[111]Input!$B$97</f>
        <v>11000</v>
      </c>
      <c r="D31" s="70">
        <f>D35*[111]Input!$B$97</f>
        <v>11000</v>
      </c>
      <c r="E31" s="70">
        <f>E35*Input!$B$69</f>
        <v>25000</v>
      </c>
      <c r="F31" s="70">
        <f>F35*Input!$B$69</f>
        <v>25000</v>
      </c>
      <c r="G31" s="70">
        <f>G35*Input!$B$69</f>
        <v>25000</v>
      </c>
      <c r="H31" s="70">
        <f>H35*Input!$B$69</f>
        <v>25000</v>
      </c>
      <c r="I31" s="70">
        <f>I35*Input!$B$69</f>
        <v>25000</v>
      </c>
      <c r="J31" s="70">
        <f>J35*Input!$B$69</f>
        <v>25000</v>
      </c>
      <c r="K31" s="70">
        <f>K35*Input!$B$69</f>
        <v>25000</v>
      </c>
      <c r="L31" s="70">
        <f>L35*Input!$B$69</f>
        <v>25000</v>
      </c>
      <c r="M31" s="70">
        <f>M35*Input!$B$69</f>
        <v>25000</v>
      </c>
      <c r="N31" s="70">
        <f>N35*Input!$B$69</f>
        <v>25000</v>
      </c>
      <c r="O31" s="70">
        <f>O35*Input!$B$69</f>
        <v>25000</v>
      </c>
      <c r="P31" s="70">
        <f>P35*Input!$B$69</f>
        <v>25000</v>
      </c>
      <c r="Q31" s="70">
        <f>Q35*Input!$B$69</f>
        <v>25000</v>
      </c>
      <c r="R31" s="70">
        <f>R35*Input!$B$69</f>
        <v>25000</v>
      </c>
      <c r="S31" s="70">
        <f>S35*Input!$B$69</f>
        <v>25000</v>
      </c>
      <c r="T31" s="70">
        <f>T35*Input!$B$69</f>
        <v>25000</v>
      </c>
      <c r="U31" s="70">
        <f>U35*Input!$B$69</f>
        <v>25000</v>
      </c>
      <c r="V31" s="70">
        <f>V35*Input!$B$69</f>
        <v>25000</v>
      </c>
      <c r="W31" s="70">
        <f>W35*Input!$B$69</f>
        <v>25000</v>
      </c>
      <c r="X31" s="70">
        <f>X35*Input!$B$69</f>
        <v>25000</v>
      </c>
      <c r="Y31" s="70">
        <f>Y35*Input!$B$69</f>
        <v>25000</v>
      </c>
      <c r="Z31" s="70">
        <f>Z35*Input!$B$69</f>
        <v>25000</v>
      </c>
      <c r="AA31" s="70">
        <f>AA35*Input!$B$69</f>
        <v>25000</v>
      </c>
      <c r="AB31" s="70">
        <f>AB35*Input!$B$69</f>
        <v>25000</v>
      </c>
      <c r="AC31" s="70">
        <f>AC35*Input!$B$69</f>
        <v>25000</v>
      </c>
      <c r="AD31" s="70">
        <f>AD35*Input!$B$69</f>
        <v>25000</v>
      </c>
      <c r="AE31" s="70">
        <f>AE35*Input!$B$69</f>
        <v>25000</v>
      </c>
      <c r="AF31" s="70">
        <f>AF35*Input!$B$69</f>
        <v>25000</v>
      </c>
      <c r="AG31" s="70">
        <f>AG35*Input!$B$69</f>
        <v>25000</v>
      </c>
      <c r="AH31" s="70">
        <f>AH35*Input!$B$69</f>
        <v>25000</v>
      </c>
      <c r="AI31" s="70">
        <f>AI35*Input!$B$69</f>
        <v>25000</v>
      </c>
      <c r="AJ31" s="70">
        <f>AJ35*Input!$B$69</f>
        <v>25000</v>
      </c>
      <c r="AK31" s="70">
        <f>AK35*Input!$B$69</f>
        <v>25000</v>
      </c>
      <c r="AL31" s="70">
        <f>AL35*Input!$B$69</f>
        <v>25000</v>
      </c>
      <c r="AM31" s="70">
        <f>AM35*Input!$B$69</f>
        <v>25000</v>
      </c>
      <c r="AN31" s="70">
        <f>AN35*Input!$B$69</f>
        <v>25000</v>
      </c>
      <c r="AO31" s="70">
        <f>AO35*Input!$B$69</f>
        <v>25000</v>
      </c>
      <c r="AP31" s="70">
        <f>AP35*Input!$B$69</f>
        <v>25000</v>
      </c>
      <c r="AQ31" s="70">
        <f>AQ35*Input!$B$69</f>
        <v>25000</v>
      </c>
      <c r="AR31" s="70">
        <f>AR35*Input!$B$69</f>
        <v>25000</v>
      </c>
      <c r="AS31" s="70">
        <f>AS35*Input!$B$69</f>
        <v>25000</v>
      </c>
      <c r="AT31" s="70">
        <f>AT35*Input!$B$69</f>
        <v>25000</v>
      </c>
      <c r="AU31" s="70">
        <f>AU35*Input!$B$69</f>
        <v>25000</v>
      </c>
      <c r="AV31" s="70">
        <f>AV35*Input!$B$69</f>
        <v>25000</v>
      </c>
      <c r="AW31" s="70">
        <f>AW35*Input!$B$69</f>
        <v>25000</v>
      </c>
      <c r="AX31" s="70">
        <f>AX35*Input!$B$69</f>
        <v>25000</v>
      </c>
      <c r="AY31" s="70">
        <f>AY35*Input!$B$69</f>
        <v>25000</v>
      </c>
      <c r="AZ31" s="70">
        <f>AZ35*Input!$B$69</f>
        <v>25000</v>
      </c>
      <c r="BA31" s="70">
        <f>BA35*Input!$B$69</f>
        <v>25000</v>
      </c>
      <c r="BB31" s="70">
        <f>BB35*Input!$B$69</f>
        <v>25000</v>
      </c>
      <c r="BC31" s="70">
        <f>BC35*Input!$B$69</f>
        <v>25000</v>
      </c>
      <c r="BD31" s="70">
        <f>BD35*Input!$B$69</f>
        <v>25000</v>
      </c>
      <c r="BE31" s="70">
        <f>BE35*Input!$B$69</f>
        <v>25000</v>
      </c>
      <c r="BF31" s="70">
        <f>BF35*Input!$B$69</f>
        <v>25000</v>
      </c>
      <c r="BG31" s="70">
        <f>BG35*Input!$B$69</f>
        <v>25000</v>
      </c>
      <c r="BH31" s="70">
        <f>BH35*Input!$B$69</f>
        <v>25000</v>
      </c>
    </row>
    <row r="32" spans="1:60" x14ac:dyDescent="0.25">
      <c r="A32" s="76" t="s">
        <v>350</v>
      </c>
      <c r="B32" s="70">
        <f t="shared" ref="B32:E32" si="32">B$6*$C17+B$7*$C18+B$8*$C19</f>
        <v>3628.3791003902538</v>
      </c>
      <c r="C32" s="70">
        <f t="shared" si="32"/>
        <v>3818.4956803902537</v>
      </c>
      <c r="D32" s="70">
        <f t="shared" si="32"/>
        <v>4010.1048903902538</v>
      </c>
      <c r="E32" s="70">
        <f t="shared" si="32"/>
        <v>4371.7068600125885</v>
      </c>
      <c r="F32" s="70">
        <f>F$6*$C17+F$7*$C18+F$8*$C19+$B$20*$C$17*F$10</f>
        <v>4513.6138851175865</v>
      </c>
      <c r="G32" s="70">
        <f t="shared" ref="G32:M32" si="33">G$6*$C17+G$7*$C18+G$8*$C19+$B$20*$C$17*G$10</f>
        <v>4660.8010221158956</v>
      </c>
      <c r="H32" s="70">
        <f t="shared" si="33"/>
        <v>4302.9739735519997</v>
      </c>
      <c r="I32" s="70">
        <f t="shared" si="33"/>
        <v>4406.548003545453</v>
      </c>
      <c r="J32" s="70">
        <f t="shared" si="33"/>
        <v>5663.736935072001</v>
      </c>
      <c r="K32" s="70">
        <f t="shared" si="33"/>
        <v>5900.9345155519995</v>
      </c>
      <c r="L32" s="70">
        <f t="shared" si="33"/>
        <v>6158.4287027520004</v>
      </c>
      <c r="M32" s="70">
        <f t="shared" si="33"/>
        <v>6335.9511347199996</v>
      </c>
      <c r="N32" s="70">
        <v>7308</v>
      </c>
      <c r="O32" s="70">
        <v>7642</v>
      </c>
      <c r="P32" s="70">
        <v>7004</v>
      </c>
      <c r="Q32" s="70">
        <f t="shared" ref="Q32:BH32" si="34">Q$6*$C17+Q$7*$C18+Q$8*$C19+$B$20*$C$17*Q$10</f>
        <v>7424.5133356095585</v>
      </c>
      <c r="R32" s="70">
        <f t="shared" si="34"/>
        <v>7557.0369995898391</v>
      </c>
      <c r="S32" s="70">
        <f t="shared" si="34"/>
        <v>7689.6273894828755</v>
      </c>
      <c r="T32" s="70">
        <f t="shared" si="34"/>
        <v>7822.5037931763563</v>
      </c>
      <c r="U32" s="70">
        <f t="shared" si="34"/>
        <v>7955.6708017985466</v>
      </c>
      <c r="V32" s="70">
        <f t="shared" si="34"/>
        <v>8089.1331666681353</v>
      </c>
      <c r="W32" s="70">
        <f t="shared" si="34"/>
        <v>8222.8957960417611</v>
      </c>
      <c r="X32" s="70">
        <f t="shared" si="34"/>
        <v>8356.9637531947883</v>
      </c>
      <c r="Y32" s="70">
        <f t="shared" si="34"/>
        <v>8491.3422554686058</v>
      </c>
      <c r="Z32" s="70">
        <f t="shared" si="34"/>
        <v>8626.0366740665413</v>
      </c>
      <c r="AA32" s="70">
        <f t="shared" si="34"/>
        <v>8761.0525344482721</v>
      </c>
      <c r="AB32" s="70">
        <f t="shared" si="34"/>
        <v>8896.395517213221</v>
      </c>
      <c r="AC32" s="70">
        <f t="shared" si="34"/>
        <v>9032.0714593910488</v>
      </c>
      <c r="AD32" s="70">
        <f t="shared" si="34"/>
        <v>9159.1751192559877</v>
      </c>
      <c r="AE32" s="70">
        <f t="shared" si="34"/>
        <v>9286.3525823903783</v>
      </c>
      <c r="AF32" s="70">
        <f t="shared" si="34"/>
        <v>9413.580730530477</v>
      </c>
      <c r="AG32" s="70">
        <f t="shared" si="34"/>
        <v>9540.8983953230891</v>
      </c>
      <c r="AH32" s="70">
        <f t="shared" si="34"/>
        <v>9668.3114703425417</v>
      </c>
      <c r="AI32" s="70">
        <f t="shared" si="34"/>
        <v>9795.8260024732281</v>
      </c>
      <c r="AJ32" s="70">
        <f t="shared" si="34"/>
        <v>9923.4481945977695</v>
      </c>
      <c r="AK32" s="70">
        <f t="shared" si="34"/>
        <v>10051.18440845889</v>
      </c>
      <c r="AL32" s="70">
        <f t="shared" si="34"/>
        <v>10179.041167688898</v>
      </c>
      <c r="AM32" s="70">
        <f t="shared" si="34"/>
        <v>10307.025161002444</v>
      </c>
      <c r="AN32" s="70">
        <f t="shared" si="34"/>
        <v>10435.143245549802</v>
      </c>
      <c r="AO32" s="70">
        <f t="shared" si="34"/>
        <v>10563.402450429048</v>
      </c>
      <c r="AP32" s="70">
        <f t="shared" si="34"/>
        <v>10702.334934440714</v>
      </c>
      <c r="AQ32" s="70">
        <f t="shared" si="34"/>
        <v>10841.695555357739</v>
      </c>
      <c r="AR32" s="70">
        <f t="shared" si="34"/>
        <v>10981.492746423401</v>
      </c>
      <c r="AS32" s="70">
        <f t="shared" si="34"/>
        <v>11121.735147840613</v>
      </c>
      <c r="AT32" s="70">
        <f t="shared" si="34"/>
        <v>11262.431611489954</v>
      </c>
      <c r="AU32" s="70">
        <f t="shared" si="34"/>
        <v>11403.472137173323</v>
      </c>
      <c r="AV32" s="70">
        <f t="shared" si="34"/>
        <v>11408.82221567208</v>
      </c>
      <c r="AW32" s="70">
        <f t="shared" si="34"/>
        <v>11549.123779198108</v>
      </c>
      <c r="AX32" s="70">
        <f t="shared" si="34"/>
        <v>11689.87739277969</v>
      </c>
      <c r="AY32" s="70">
        <f t="shared" si="34"/>
        <v>11831.083141535404</v>
      </c>
      <c r="AZ32" s="70">
        <f t="shared" si="34"/>
        <v>11977.507123840292</v>
      </c>
      <c r="BA32" s="70">
        <f t="shared" si="34"/>
        <v>12124.385832274756</v>
      </c>
      <c r="BB32" s="70">
        <f t="shared" si="34"/>
        <v>12272.934067049562</v>
      </c>
      <c r="BC32" s="70">
        <f t="shared" si="34"/>
        <v>12423.175426883494</v>
      </c>
      <c r="BD32" s="70">
        <f t="shared" si="34"/>
        <v>12575.44244104399</v>
      </c>
      <c r="BE32" s="70">
        <f t="shared" si="34"/>
        <v>12730.077799507317</v>
      </c>
      <c r="BF32" s="70">
        <f t="shared" si="34"/>
        <v>12886.236842452668</v>
      </c>
      <c r="BG32" s="70">
        <f t="shared" si="34"/>
        <v>13044.421221660854</v>
      </c>
      <c r="BH32" s="70">
        <f t="shared" si="34"/>
        <v>13204.597045786863</v>
      </c>
    </row>
    <row r="33" spans="1:60" s="50" customFormat="1" x14ac:dyDescent="0.25">
      <c r="A33" s="78" t="s">
        <v>349</v>
      </c>
      <c r="B33" s="79">
        <f t="shared" ref="B33:E33" si="35">MAX((B32+B$6*$B$17/2+B$7*$B$18/2),(B32+B$6*$D$17/2+B$7*$D$18/2+B$8*$D$19))</f>
        <v>5683.502845897453</v>
      </c>
      <c r="C33" s="79">
        <f t="shared" si="35"/>
        <v>5970.2865178974535</v>
      </c>
      <c r="D33" s="79">
        <f t="shared" si="35"/>
        <v>6259.0578198974545</v>
      </c>
      <c r="E33" s="79">
        <f t="shared" si="35"/>
        <v>6839.8686187250059</v>
      </c>
      <c r="F33" s="79">
        <v>6930</v>
      </c>
      <c r="G33" s="79">
        <v>6999</v>
      </c>
      <c r="H33" s="79">
        <v>7009</v>
      </c>
      <c r="I33" s="79">
        <v>7530</v>
      </c>
      <c r="J33" s="79">
        <f t="shared" ref="J33:M33" si="36">MAX((J32+J$6*$B$17/2+J$7*$B$18/2+J$10*$B$20*$B$17/2),(J32+J$6*$D$17/2+J$7*$D$18/2+J$8*$D$19+J$10*$B$20*$D$17/2))</f>
        <v>8861.4479016224013</v>
      </c>
      <c r="K33" s="79">
        <f t="shared" si="36"/>
        <v>9218.3635874383999</v>
      </c>
      <c r="L33" s="79">
        <f t="shared" si="36"/>
        <v>9601.974590678401</v>
      </c>
      <c r="M33" s="79">
        <f t="shared" si="36"/>
        <v>9869.3679310240004</v>
      </c>
      <c r="N33" s="79">
        <v>10130</v>
      </c>
      <c r="O33" s="79">
        <v>10980</v>
      </c>
      <c r="P33" s="79">
        <v>11835</v>
      </c>
      <c r="Q33" s="79">
        <f t="shared" ref="Q33:BH33" si="37">MAX((Q32+Q$6*$B$17/2+Q$7*$B$18/2+Q$10*$B$20*$B$17/2),(Q32+Q$6*$D$17/2+Q$7*$D$18/2+Q$8*$D$19+Q$10*$B$20*$D$17/2))</f>
        <v>12505.998063883731</v>
      </c>
      <c r="R33" s="79">
        <f t="shared" si="37"/>
        <v>12729.934642167005</v>
      </c>
      <c r="S33" s="79">
        <f t="shared" si="37"/>
        <v>12954.00290012909</v>
      </c>
      <c r="T33" s="79">
        <f t="shared" si="37"/>
        <v>13178.505137810287</v>
      </c>
      <c r="U33" s="79">
        <f t="shared" si="37"/>
        <v>13403.448426684847</v>
      </c>
      <c r="V33" s="79">
        <f t="shared" si="37"/>
        <v>13628.840040703843</v>
      </c>
      <c r="W33" s="79">
        <f t="shared" si="37"/>
        <v>13854.687453760227</v>
      </c>
      <c r="X33" s="79">
        <f t="shared" si="37"/>
        <v>14080.998338499396</v>
      </c>
      <c r="Y33" s="79">
        <f t="shared" si="37"/>
        <v>14307.780566108699</v>
      </c>
      <c r="Z33" s="79">
        <f t="shared" si="37"/>
        <v>14535.042206868207</v>
      </c>
      <c r="AA33" s="79">
        <f t="shared" si="37"/>
        <v>14762.791531312869</v>
      </c>
      <c r="AB33" s="79">
        <f t="shared" si="37"/>
        <v>14991.037011896715</v>
      </c>
      <c r="AC33" s="79">
        <f t="shared" si="37"/>
        <v>15219.787325077494</v>
      </c>
      <c r="AD33" s="79">
        <f t="shared" si="37"/>
        <v>15433.902251163465</v>
      </c>
      <c r="AE33" s="79">
        <f t="shared" si="37"/>
        <v>15648.082336762276</v>
      </c>
      <c r="AF33" s="79">
        <f t="shared" si="37"/>
        <v>15862.306954435635</v>
      </c>
      <c r="AG33" s="79">
        <f t="shared" si="37"/>
        <v>16076.617466436724</v>
      </c>
      <c r="AH33" s="79">
        <f t="shared" si="37"/>
        <v>16291.02233735827</v>
      </c>
      <c r="AI33" s="79">
        <f t="shared" si="37"/>
        <v>16505.530226156232</v>
      </c>
      <c r="AJ33" s="79">
        <f t="shared" si="37"/>
        <v>16720.149989489328</v>
      </c>
      <c r="AK33" s="79">
        <f t="shared" si="37"/>
        <v>16934.890685242608</v>
      </c>
      <c r="AL33" s="79">
        <f t="shared" si="37"/>
        <v>17149.761576229179</v>
      </c>
      <c r="AM33" s="79">
        <f t="shared" si="37"/>
        <v>17364.772134065915</v>
      </c>
      <c r="AN33" s="79">
        <f t="shared" si="37"/>
        <v>17579.932043220499</v>
      </c>
      <c r="AO33" s="79">
        <f t="shared" si="37"/>
        <v>17795.251205228484</v>
      </c>
      <c r="AP33" s="79">
        <f t="shared" si="37"/>
        <v>18028.632165022897</v>
      </c>
      <c r="AQ33" s="79">
        <f t="shared" si="37"/>
        <v>18262.655976740385</v>
      </c>
      <c r="AR33" s="79">
        <f t="shared" si="37"/>
        <v>18497.334691715001</v>
      </c>
      <c r="AS33" s="79">
        <f t="shared" si="37"/>
        <v>18732.680629856524</v>
      </c>
      <c r="AT33" s="79">
        <f t="shared" si="37"/>
        <v>18968.706385415815</v>
      </c>
      <c r="AU33" s="79">
        <f t="shared" si="37"/>
        <v>19205.305764293666</v>
      </c>
      <c r="AV33" s="79">
        <f t="shared" si="37"/>
        <v>19211.136154849995</v>
      </c>
      <c r="AW33" s="79">
        <f t="shared" si="37"/>
        <v>19446.308009488759</v>
      </c>
      <c r="AX33" s="79">
        <f t="shared" si="37"/>
        <v>19682.170608650758</v>
      </c>
      <c r="AY33" s="79">
        <f t="shared" si="37"/>
        <v>19918.728064525705</v>
      </c>
      <c r="AZ33" s="79">
        <f t="shared" si="37"/>
        <v>20164.087061227397</v>
      </c>
      <c r="BA33" s="79">
        <f t="shared" si="37"/>
        <v>20410.141119469357</v>
      </c>
      <c r="BB33" s="79">
        <f t="shared" si="37"/>
        <v>20658.962701889577</v>
      </c>
      <c r="BC33" s="79">
        <f t="shared" si="37"/>
        <v>20910.589327449714</v>
      </c>
      <c r="BD33" s="79">
        <f t="shared" si="37"/>
        <v>21165.585968084379</v>
      </c>
      <c r="BE33" s="79">
        <f t="shared" si="37"/>
        <v>21424.532991597498</v>
      </c>
      <c r="BF33" s="79">
        <f t="shared" si="37"/>
        <v>21685.99084447405</v>
      </c>
      <c r="BG33" s="79">
        <f t="shared" si="37"/>
        <v>21950.813004219821</v>
      </c>
      <c r="BH33" s="79">
        <f t="shared" si="37"/>
        <v>22218.93950822467</v>
      </c>
    </row>
    <row r="34" spans="1:60" s="224" customFormat="1" x14ac:dyDescent="0.25">
      <c r="A34" s="224" t="s">
        <v>116</v>
      </c>
      <c r="B34"/>
      <c r="C34"/>
      <c r="D34"/>
      <c r="E34" s="200">
        <f>2380*2</f>
        <v>4760</v>
      </c>
      <c r="F34" s="200">
        <v>5755.21</v>
      </c>
      <c r="G34" s="200">
        <v>5443.05</v>
      </c>
      <c r="H34" s="200">
        <v>7294.77</v>
      </c>
      <c r="I34" s="200">
        <v>7013</v>
      </c>
      <c r="J34" s="200">
        <v>6708.59</v>
      </c>
      <c r="K34" s="200"/>
      <c r="L34" s="200"/>
      <c r="M34" s="200">
        <v>10419</v>
      </c>
      <c r="N34" s="200">
        <v>11251.58</v>
      </c>
      <c r="O34" s="200">
        <v>10806</v>
      </c>
      <c r="P34" s="224">
        <v>11050</v>
      </c>
      <c r="Q34" s="224">
        <v>10301</v>
      </c>
      <c r="R34" s="224">
        <v>10064</v>
      </c>
      <c r="S34" s="224">
        <v>10129</v>
      </c>
      <c r="T34" s="224">
        <v>10231</v>
      </c>
    </row>
    <row r="35" spans="1:60" x14ac:dyDescent="0.25">
      <c r="A35" s="77" t="s">
        <v>103</v>
      </c>
      <c r="B35" s="27">
        <v>2</v>
      </c>
      <c r="C35" s="27">
        <v>2</v>
      </c>
      <c r="D35" s="27">
        <v>2</v>
      </c>
      <c r="E35" s="27">
        <f>IF(ROUNDUP(E33/[111]Input!$B$97,0)&lt;5,5,ROUNDUP(E33/[111]Input!$B$97,0))</f>
        <v>5</v>
      </c>
      <c r="F35" s="27">
        <f>IF(ROUNDUP(F33/[111]Input!$B$97,0)&lt;5,5,ROUNDUP(F33/[111]Input!$B$97,0))</f>
        <v>5</v>
      </c>
      <c r="G35" s="27">
        <f>IF(ROUNDUP(G33/[111]Input!$B$97,0)&lt;5,5,ROUNDUP(G33/[111]Input!$B$97,0))</f>
        <v>5</v>
      </c>
      <c r="H35" s="27">
        <f>IF(ROUNDUP(H33/[111]Input!$B$97,0)&lt;5,5,ROUNDUP(H33/[111]Input!$B$97,0))</f>
        <v>5</v>
      </c>
      <c r="I35" s="27">
        <f>IF(ROUNDUP(I33/[111]Input!$B$97,0)&lt;5,5,ROUNDUP(I33/[111]Input!$B$97,0))</f>
        <v>5</v>
      </c>
      <c r="J35" s="27">
        <f>IF(ROUNDUP(J33/[111]Input!$B$97,0)&lt;5,5,ROUNDUP(J33/[111]Input!$B$97,0))</f>
        <v>5</v>
      </c>
      <c r="K35" s="27">
        <f>IF(ROUNDUP(K33/[111]Input!$B$97,0)&lt;5,5,ROUNDUP(K33/[111]Input!$B$97,0))</f>
        <v>5</v>
      </c>
      <c r="L35" s="27">
        <f>IF(ROUNDUP(L33/Input!$B$69,0)&lt;5,5,ROUNDUP(L33/Input!$B$69,0))</f>
        <v>5</v>
      </c>
      <c r="M35" s="27">
        <f>IF(ROUNDUP(M33/Input!$B$69,0)&lt;5,5,ROUNDUP(M33/Input!$B$69,0))</f>
        <v>5</v>
      </c>
      <c r="N35" s="27">
        <f>IF(ROUNDUP(N33/Input!$B$69,0)&lt;5,5,ROUNDUP(N33/Input!$B$69,0))</f>
        <v>5</v>
      </c>
      <c r="O35" s="27">
        <f>IF(ROUNDUP(O33/Input!$B$69,0)&lt;5,5,ROUNDUP(O33/Input!$B$69,0))</f>
        <v>5</v>
      </c>
      <c r="P35" s="27">
        <f>IF(ROUNDUP(P33/Input!$B$69,0)&lt;5,5,ROUNDUP(P33/Input!$B$69,0))</f>
        <v>5</v>
      </c>
      <c r="Q35" s="27">
        <f>IF(ROUNDUP(Q33/Input!$B$69,0)&lt;5,5,ROUNDUP(Q33/Input!$B$69,0))</f>
        <v>5</v>
      </c>
      <c r="R35" s="27">
        <f>IF(ROUNDUP(R33/Input!$B$69,0)&lt;5,5,ROUNDUP(R33/Input!$B$69,0))</f>
        <v>5</v>
      </c>
      <c r="S35" s="27">
        <f>IF(ROUNDUP(S33/Input!$B$69,0)&lt;5,5,ROUNDUP(S33/Input!$B$69,0))</f>
        <v>5</v>
      </c>
      <c r="T35" s="27">
        <f>IF(ROUNDUP(T33/Input!$B$69,0)&lt;5,5,ROUNDUP(T33/Input!$B$69,0))</f>
        <v>5</v>
      </c>
      <c r="U35" s="27">
        <f>IF(ROUNDUP(U33/Input!$B$69,0)&lt;5,5,ROUNDUP(U33/Input!$B$69,0))</f>
        <v>5</v>
      </c>
      <c r="V35" s="27">
        <f>IF(ROUNDUP(V33/Input!$B$69,0)&lt;5,5,ROUNDUP(V33/Input!$B$69,0))</f>
        <v>5</v>
      </c>
      <c r="W35" s="27">
        <f>IF(ROUNDUP(W33/Input!$B$69,0)&lt;5,5,ROUNDUP(W33/Input!$B$69,0))</f>
        <v>5</v>
      </c>
      <c r="X35" s="27">
        <f>IF(ROUNDUP(X33/Input!$B$69,0)&lt;5,5,ROUNDUP(X33/Input!$B$69,0))</f>
        <v>5</v>
      </c>
      <c r="Y35" s="27">
        <f>IF(ROUNDUP(Y33/Input!$B$69,0)&lt;5,5,ROUNDUP(Y33/Input!$B$69,0))</f>
        <v>5</v>
      </c>
      <c r="Z35" s="27">
        <f>IF(ROUNDUP(Z33/Input!$B$69,0)&lt;5,5,ROUNDUP(Z33/Input!$B$69,0))</f>
        <v>5</v>
      </c>
      <c r="AA35" s="27">
        <f>IF(ROUNDUP(AA33/Input!$B$69,0)&lt;5,5,ROUNDUP(AA33/Input!$B$69,0))</f>
        <v>5</v>
      </c>
      <c r="AB35" s="27">
        <f>IF(ROUNDUP(AB33/Input!$B$69,0)&lt;5,5,ROUNDUP(AB33/Input!$B$69,0))</f>
        <v>5</v>
      </c>
      <c r="AC35" s="27">
        <f>IF(ROUNDUP(AC33/Input!$B$69,0)&lt;5,5,ROUNDUP(AC33/Input!$B$69,0))</f>
        <v>5</v>
      </c>
      <c r="AD35" s="27">
        <f>IF(ROUNDUP(AD33/Input!$B$69,0)&lt;5,5,ROUNDUP(AD33/Input!$B$69,0))</f>
        <v>5</v>
      </c>
      <c r="AE35" s="27">
        <f>IF(ROUNDUP(AE33/Input!$B$69,0)&lt;5,5,ROUNDUP(AE33/Input!$B$69,0))</f>
        <v>5</v>
      </c>
      <c r="AF35" s="27">
        <f>IF(ROUNDUP(AF33/Input!$B$69,0)&lt;5,5,ROUNDUP(AF33/Input!$B$69,0))</f>
        <v>5</v>
      </c>
      <c r="AG35" s="27">
        <f>IF(ROUNDUP(AG33/Input!$B$69,0)&lt;5,5,ROUNDUP(AG33/Input!$B$69,0))</f>
        <v>5</v>
      </c>
      <c r="AH35" s="27">
        <f>IF(ROUNDUP(AH33/Input!$B$69,0)&lt;5,5,ROUNDUP(AH33/Input!$B$69,0))</f>
        <v>5</v>
      </c>
      <c r="AI35" s="27">
        <f>IF(ROUNDUP(AI33/Input!$B$69,0)&lt;5,5,ROUNDUP(AI33/Input!$B$69,0))</f>
        <v>5</v>
      </c>
      <c r="AJ35" s="27">
        <f>IF(ROUNDUP(AJ33/Input!$B$69,0)&lt;5,5,ROUNDUP(AJ33/Input!$B$69,0))</f>
        <v>5</v>
      </c>
      <c r="AK35" s="27">
        <f>IF(ROUNDUP(AK33/Input!$B$69,0)&lt;5,5,ROUNDUP(AK33/Input!$B$69,0))</f>
        <v>5</v>
      </c>
      <c r="AL35" s="27">
        <f>IF(ROUNDUP(AL33/Input!$B$69,0)&lt;5,5,ROUNDUP(AL33/Input!$B$69,0))</f>
        <v>5</v>
      </c>
      <c r="AM35" s="27">
        <f>IF(ROUNDUP(AM33/Input!$B$69,0)&lt;5,5,ROUNDUP(AM33/Input!$B$69,0))</f>
        <v>5</v>
      </c>
      <c r="AN35" s="27">
        <f>IF(ROUNDUP(AN33/Input!$B$69,0)&lt;5,5,ROUNDUP(AN33/Input!$B$69,0))</f>
        <v>5</v>
      </c>
      <c r="AO35" s="27">
        <f>IF(ROUNDUP(AO33/Input!$B$69,0)&lt;5,5,ROUNDUP(AO33/Input!$B$69,0))</f>
        <v>5</v>
      </c>
      <c r="AP35" s="27">
        <f>IF(ROUNDUP(AP33/Input!$B$69,0)&lt;5,5,ROUNDUP(AP33/Input!$B$69,0))</f>
        <v>5</v>
      </c>
      <c r="AQ35" s="27">
        <f>IF(ROUNDUP(AQ33/Input!$B$69,0)&lt;5,5,ROUNDUP(AQ33/Input!$B$69,0))</f>
        <v>5</v>
      </c>
      <c r="AR35" s="27">
        <f>IF(ROUNDUP(AR33/Input!$B$69,0)&lt;5,5,ROUNDUP(AR33/Input!$B$69,0))</f>
        <v>5</v>
      </c>
      <c r="AS35" s="27">
        <f>IF(ROUNDUP(AS33/Input!$B$69,0)&lt;5,5,ROUNDUP(AS33/Input!$B$69,0))</f>
        <v>5</v>
      </c>
      <c r="AT35" s="27">
        <f>IF(ROUNDUP(AT33/Input!$B$69,0)&lt;5,5,ROUNDUP(AT33/Input!$B$69,0))</f>
        <v>5</v>
      </c>
      <c r="AU35" s="27">
        <f>IF(ROUNDUP(AU33/Input!$B$69,0)&lt;5,5,ROUNDUP(AU33/Input!$B$69,0))</f>
        <v>5</v>
      </c>
      <c r="AV35" s="27">
        <f>IF(ROUNDUP(AV33/Input!$B$69,0)&lt;5,5,ROUNDUP(AV33/Input!$B$69,0))</f>
        <v>5</v>
      </c>
      <c r="AW35" s="27">
        <f>IF(ROUNDUP(AW33/Input!$B$69,0)&lt;5,5,ROUNDUP(AW33/Input!$B$69,0))</f>
        <v>5</v>
      </c>
      <c r="AX35" s="27">
        <f>IF(ROUNDUP(AX33/Input!$B$69,0)&lt;5,5,ROUNDUP(AX33/Input!$B$69,0))</f>
        <v>5</v>
      </c>
      <c r="AY35" s="27">
        <f>IF(ROUNDUP(AY33/Input!$B$69,0)&lt;5,5,ROUNDUP(AY33/Input!$B$69,0))</f>
        <v>5</v>
      </c>
      <c r="AZ35" s="27">
        <f>IF(ROUNDUP(AZ33/Input!$B$69,0)&lt;5,5,ROUNDUP(AZ33/Input!$B$69,0))</f>
        <v>5</v>
      </c>
      <c r="BA35" s="27">
        <f>IF(ROUNDUP(BA33/Input!$B$69,0)&lt;5,5,ROUNDUP(BA33/Input!$B$69,0))</f>
        <v>5</v>
      </c>
      <c r="BB35" s="27">
        <f>IF(ROUNDUP(BB33/Input!$B$69,0)&lt;5,5,ROUNDUP(BB33/Input!$B$69,0))</f>
        <v>5</v>
      </c>
      <c r="BC35" s="27">
        <f>IF(ROUNDUP(BC33/Input!$B$69,0)&lt;5,5,ROUNDUP(BC33/Input!$B$69,0))</f>
        <v>5</v>
      </c>
      <c r="BD35" s="27">
        <f>IF(ROUNDUP(BD33/Input!$B$69,0)&lt;5,5,ROUNDUP(BD33/Input!$B$69,0))</f>
        <v>5</v>
      </c>
      <c r="BE35" s="27">
        <f>IF(ROUNDUP(BE33/Input!$B$69,0)&lt;5,5,ROUNDUP(BE33/Input!$B$69,0))</f>
        <v>5</v>
      </c>
      <c r="BF35" s="27">
        <f>IF(ROUNDUP(BF33/Input!$B$69,0)&lt;5,5,ROUNDUP(BF33/Input!$B$69,0))</f>
        <v>5</v>
      </c>
      <c r="BG35" s="27">
        <f>IF(ROUNDUP(BG33/Input!$B$69,0)&lt;5,5,ROUNDUP(BG33/Input!$B$69,0))</f>
        <v>5</v>
      </c>
      <c r="BH35" s="27">
        <f>IF(ROUNDUP(BH33/Input!$B$69,0)&lt;5,5,ROUNDUP(BH33/Input!$B$69,0))</f>
        <v>5</v>
      </c>
    </row>
    <row r="36" spans="1:60" x14ac:dyDescent="0.25">
      <c r="A36" t="s">
        <v>358</v>
      </c>
      <c r="E36" s="70">
        <f>E32</f>
        <v>4371.7068600125885</v>
      </c>
      <c r="F36" s="70">
        <f>F32+F$10*$C$17</f>
        <v>5008.6102551175863</v>
      </c>
      <c r="G36" s="70">
        <f t="shared" ref="G36:P36" si="38">G32+G$10*$C$17</f>
        <v>5155.7977221158953</v>
      </c>
      <c r="H36" s="70">
        <v>5798</v>
      </c>
      <c r="I36" s="70">
        <v>5902</v>
      </c>
      <c r="J36" s="70">
        <f t="shared" si="38"/>
        <v>6158.7346250720011</v>
      </c>
      <c r="K36" s="70">
        <f t="shared" si="38"/>
        <v>6395.9325355519995</v>
      </c>
      <c r="L36" s="70">
        <f t="shared" si="38"/>
        <v>6653.4270527520002</v>
      </c>
      <c r="M36" s="70">
        <f t="shared" si="38"/>
        <v>6830.9498147199993</v>
      </c>
      <c r="N36" s="70">
        <f t="shared" si="38"/>
        <v>7802.9990099999995</v>
      </c>
      <c r="O36" s="70">
        <f t="shared" si="38"/>
        <v>8136.9993400000003</v>
      </c>
      <c r="P36" s="70">
        <f t="shared" si="38"/>
        <v>7498.9996700000002</v>
      </c>
      <c r="Q36" s="70">
        <f t="shared" ref="Q36:BH36" si="39">Q32+Q$10*$C$17</f>
        <v>7919.5133356095585</v>
      </c>
      <c r="R36" s="70">
        <f t="shared" si="39"/>
        <v>8112.5369995898391</v>
      </c>
      <c r="S36" s="70">
        <f t="shared" si="39"/>
        <v>8305.6273894828755</v>
      </c>
      <c r="T36" s="70">
        <f t="shared" si="39"/>
        <v>8499.0037931763563</v>
      </c>
      <c r="U36" s="70">
        <f t="shared" si="39"/>
        <v>8692.6708017985457</v>
      </c>
      <c r="V36" s="70">
        <f t="shared" si="39"/>
        <v>8886.6331666681363</v>
      </c>
      <c r="W36" s="70">
        <f t="shared" si="39"/>
        <v>9080.8957960417611</v>
      </c>
      <c r="X36" s="70">
        <f t="shared" si="39"/>
        <v>9275.4637531947883</v>
      </c>
      <c r="Y36" s="70">
        <f t="shared" si="39"/>
        <v>9470.3422554686058</v>
      </c>
      <c r="Z36" s="70">
        <f t="shared" si="39"/>
        <v>9665.5366740665413</v>
      </c>
      <c r="AA36" s="70">
        <f t="shared" si="39"/>
        <v>9861.0525344482721</v>
      </c>
      <c r="AB36" s="70">
        <f t="shared" si="39"/>
        <v>10056.895517213221</v>
      </c>
      <c r="AC36" s="70">
        <f t="shared" si="39"/>
        <v>10253.071459391049</v>
      </c>
      <c r="AD36" s="70">
        <f t="shared" si="39"/>
        <v>10457.175119255988</v>
      </c>
      <c r="AE36" s="70">
        <f t="shared" si="39"/>
        <v>10661.352582390378</v>
      </c>
      <c r="AF36" s="70">
        <f t="shared" si="39"/>
        <v>10865.580730530477</v>
      </c>
      <c r="AG36" s="70">
        <f t="shared" si="39"/>
        <v>11069.898395323089</v>
      </c>
      <c r="AH36" s="70">
        <f t="shared" si="39"/>
        <v>11274.311470342542</v>
      </c>
      <c r="AI36" s="70">
        <f t="shared" si="39"/>
        <v>11478.826002473228</v>
      </c>
      <c r="AJ36" s="70">
        <f t="shared" si="39"/>
        <v>11683.44819459777</v>
      </c>
      <c r="AK36" s="70">
        <f t="shared" si="39"/>
        <v>11888.18440845889</v>
      </c>
      <c r="AL36" s="70">
        <f t="shared" si="39"/>
        <v>12093.041167688898</v>
      </c>
      <c r="AM36" s="70">
        <f t="shared" si="39"/>
        <v>12298.025161002442</v>
      </c>
      <c r="AN36" s="70">
        <f t="shared" si="39"/>
        <v>12503.1432455498</v>
      </c>
      <c r="AO36" s="70">
        <f t="shared" si="39"/>
        <v>12708.402450429048</v>
      </c>
      <c r="AP36" s="70">
        <f t="shared" si="39"/>
        <v>12924.334934440714</v>
      </c>
      <c r="AQ36" s="70">
        <f t="shared" si="39"/>
        <v>13140.695555357739</v>
      </c>
      <c r="AR36" s="70">
        <f t="shared" si="39"/>
        <v>13357.492746423401</v>
      </c>
      <c r="AS36" s="70">
        <f t="shared" si="39"/>
        <v>13574.735147840613</v>
      </c>
      <c r="AT36" s="70">
        <f t="shared" si="39"/>
        <v>13792.431611489954</v>
      </c>
      <c r="AU36" s="70">
        <f t="shared" si="39"/>
        <v>14010.472137173323</v>
      </c>
      <c r="AV36" s="70">
        <f t="shared" si="39"/>
        <v>14092.82221567208</v>
      </c>
      <c r="AW36" s="70">
        <f t="shared" si="39"/>
        <v>14310.123779198108</v>
      </c>
      <c r="AX36" s="70">
        <f t="shared" si="39"/>
        <v>14527.87739277969</v>
      </c>
      <c r="AY36" s="70">
        <f t="shared" si="39"/>
        <v>14746.083141535404</v>
      </c>
      <c r="AZ36" s="70">
        <f t="shared" si="39"/>
        <v>14969.507123840292</v>
      </c>
      <c r="BA36" s="70">
        <f t="shared" si="39"/>
        <v>15193.385832274756</v>
      </c>
      <c r="BB36" s="70">
        <f t="shared" si="39"/>
        <v>15418.934067049562</v>
      </c>
      <c r="BC36" s="70">
        <f t="shared" si="39"/>
        <v>15646.175426883494</v>
      </c>
      <c r="BD36" s="70">
        <f t="shared" si="39"/>
        <v>15875.44244104399</v>
      </c>
      <c r="BE36" s="70">
        <f t="shared" si="39"/>
        <v>16107.077799507317</v>
      </c>
      <c r="BF36" s="70">
        <f t="shared" si="39"/>
        <v>16340.236842452668</v>
      </c>
      <c r="BG36" s="70">
        <f t="shared" si="39"/>
        <v>16575.421221660854</v>
      </c>
      <c r="BH36" s="70">
        <f t="shared" si="39"/>
        <v>16812.597045786861</v>
      </c>
    </row>
    <row r="37" spans="1:60" x14ac:dyDescent="0.25">
      <c r="A37" t="s">
        <v>359</v>
      </c>
      <c r="E37" s="79">
        <f>E33</f>
        <v>6839.8686187250059</v>
      </c>
      <c r="F37" s="79">
        <f>F33+MAX((F44-F40)/2,(F29-F25)/2)</f>
        <v>7160.9983060000004</v>
      </c>
      <c r="G37" s="79">
        <f t="shared" ref="G37:P37" si="40">G33+MAX((G44-G40)/2,(G29-G25)/2)</f>
        <v>7229.9984599999998</v>
      </c>
      <c r="H37" s="79">
        <f t="shared" si="40"/>
        <v>7382.7565066120005</v>
      </c>
      <c r="I37" s="79">
        <f t="shared" si="40"/>
        <v>7903.8629991136368</v>
      </c>
      <c r="J37" s="79">
        <f t="shared" si="40"/>
        <v>9092.446823622402</v>
      </c>
      <c r="K37" s="79">
        <f t="shared" si="40"/>
        <v>9449.3626634384</v>
      </c>
      <c r="L37" s="79">
        <f t="shared" si="40"/>
        <v>9832.9738206784004</v>
      </c>
      <c r="M37" s="79">
        <f t="shared" si="40"/>
        <v>10100.367315024001</v>
      </c>
      <c r="N37" s="79">
        <f t="shared" si="40"/>
        <v>10360.999538</v>
      </c>
      <c r="O37" s="79">
        <f t="shared" si="40"/>
        <v>11210.999691999999</v>
      </c>
      <c r="P37" s="79">
        <f t="shared" si="40"/>
        <v>12065.999846000001</v>
      </c>
      <c r="Q37" s="79">
        <f t="shared" ref="Q37:AO37" si="41">Q33+MAX((Q44-Q40)/2,(Q29-Q25)/2)</f>
        <v>12736.998063883731</v>
      </c>
      <c r="R37" s="79">
        <f t="shared" si="41"/>
        <v>12989.167975500339</v>
      </c>
      <c r="S37" s="79">
        <f t="shared" si="41"/>
        <v>13241.469566795757</v>
      </c>
      <c r="T37" s="79">
        <f t="shared" si="41"/>
        <v>13494.205137810288</v>
      </c>
      <c r="U37" s="79">
        <f t="shared" si="41"/>
        <v>13747.381760018179</v>
      </c>
      <c r="V37" s="79">
        <f t="shared" si="41"/>
        <v>14001.006707370509</v>
      </c>
      <c r="W37" s="79">
        <f t="shared" si="41"/>
        <v>14255.087453760227</v>
      </c>
      <c r="X37" s="79">
        <f t="shared" si="41"/>
        <v>14509.631671832729</v>
      </c>
      <c r="Y37" s="79">
        <f t="shared" si="41"/>
        <v>14764.647232775365</v>
      </c>
      <c r="Z37" s="79">
        <f t="shared" si="41"/>
        <v>15020.142206868208</v>
      </c>
      <c r="AA37" s="79">
        <f t="shared" si="41"/>
        <v>15276.124864646201</v>
      </c>
      <c r="AB37" s="79">
        <f t="shared" si="41"/>
        <v>15532.603678563381</v>
      </c>
      <c r="AC37" s="79">
        <f t="shared" si="41"/>
        <v>15789.587325077493</v>
      </c>
      <c r="AD37" s="79">
        <f t="shared" si="41"/>
        <v>16039.635584496798</v>
      </c>
      <c r="AE37" s="79">
        <f t="shared" si="41"/>
        <v>16289.749003428944</v>
      </c>
      <c r="AF37" s="79">
        <f t="shared" si="41"/>
        <v>16539.906954435635</v>
      </c>
      <c r="AG37" s="79">
        <f t="shared" si="41"/>
        <v>16790.150799770057</v>
      </c>
      <c r="AH37" s="79">
        <f t="shared" si="41"/>
        <v>17040.489004024937</v>
      </c>
      <c r="AI37" s="79">
        <f t="shared" si="41"/>
        <v>17290.930226156233</v>
      </c>
      <c r="AJ37" s="79">
        <f t="shared" si="41"/>
        <v>17541.48332282266</v>
      </c>
      <c r="AK37" s="79">
        <f t="shared" si="41"/>
        <v>17792.157351909274</v>
      </c>
      <c r="AL37" s="79">
        <f t="shared" si="41"/>
        <v>18042.96157622918</v>
      </c>
      <c r="AM37" s="79">
        <f t="shared" si="41"/>
        <v>18293.90546739925</v>
      </c>
      <c r="AN37" s="79">
        <f t="shared" si="41"/>
        <v>18544.998709887164</v>
      </c>
      <c r="AO37" s="79">
        <f t="shared" si="41"/>
        <v>18796.251205228484</v>
      </c>
      <c r="AP37" s="79">
        <f t="shared" ref="AP37:BH37" si="42">AP33+MAX((AP44-AP40)/2,(AP29-AP25)/2)</f>
        <v>19065.565498356231</v>
      </c>
      <c r="AQ37" s="79">
        <f t="shared" si="42"/>
        <v>19335.52264340705</v>
      </c>
      <c r="AR37" s="79">
        <f t="shared" si="42"/>
        <v>19606.134691715</v>
      </c>
      <c r="AS37" s="79">
        <f t="shared" si="42"/>
        <v>19877.413963189858</v>
      </c>
      <c r="AT37" s="79">
        <f t="shared" si="42"/>
        <v>20149.373052082483</v>
      </c>
      <c r="AU37" s="79">
        <f t="shared" si="42"/>
        <v>20421.905764293668</v>
      </c>
      <c r="AV37" s="79">
        <f t="shared" si="42"/>
        <v>20463.669488183328</v>
      </c>
      <c r="AW37" s="79">
        <f t="shared" si="42"/>
        <v>20734.774676155426</v>
      </c>
      <c r="AX37" s="79">
        <f t="shared" si="42"/>
        <v>21006.570608650756</v>
      </c>
      <c r="AY37" s="79">
        <f t="shared" si="42"/>
        <v>21279.061397859037</v>
      </c>
      <c r="AZ37" s="79">
        <f t="shared" si="42"/>
        <v>21560.353727894064</v>
      </c>
      <c r="BA37" s="79">
        <f t="shared" si="42"/>
        <v>21842.341119469358</v>
      </c>
      <c r="BB37" s="79">
        <f t="shared" si="42"/>
        <v>22127.096035222912</v>
      </c>
      <c r="BC37" s="79">
        <f t="shared" si="42"/>
        <v>22414.65599411638</v>
      </c>
      <c r="BD37" s="79">
        <f t="shared" si="42"/>
        <v>22705.585968084379</v>
      </c>
      <c r="BE37" s="79">
        <f t="shared" si="42"/>
        <v>23000.466324930832</v>
      </c>
      <c r="BF37" s="79">
        <f t="shared" si="42"/>
        <v>23297.857511140719</v>
      </c>
      <c r="BG37" s="79">
        <f t="shared" si="42"/>
        <v>23598.61300421982</v>
      </c>
      <c r="BH37" s="79">
        <f t="shared" si="42"/>
        <v>23902.672841558004</v>
      </c>
    </row>
    <row r="38" spans="1:60" x14ac:dyDescent="0.25">
      <c r="A38" s="75" t="s">
        <v>5</v>
      </c>
      <c r="B38" s="340">
        <v>42979</v>
      </c>
      <c r="C38" s="340">
        <v>43009</v>
      </c>
      <c r="D38" s="340">
        <v>43040</v>
      </c>
      <c r="E38" s="340">
        <v>43070</v>
      </c>
      <c r="F38" s="1">
        <v>43101</v>
      </c>
      <c r="G38" s="1">
        <v>43132</v>
      </c>
      <c r="H38" s="1">
        <v>43160</v>
      </c>
      <c r="I38" s="1">
        <v>43191</v>
      </c>
      <c r="J38" s="1">
        <v>43221</v>
      </c>
      <c r="K38" s="1">
        <v>43252</v>
      </c>
      <c r="L38" s="1">
        <v>43312</v>
      </c>
      <c r="M38" s="1">
        <v>43313</v>
      </c>
      <c r="N38" s="1">
        <v>43344</v>
      </c>
      <c r="O38" s="1">
        <v>43374</v>
      </c>
      <c r="P38" s="1">
        <v>43405</v>
      </c>
      <c r="Q38" s="1">
        <v>43435</v>
      </c>
      <c r="R38" s="1">
        <v>43466</v>
      </c>
      <c r="S38" s="1">
        <v>43497</v>
      </c>
      <c r="T38" s="1">
        <v>43525</v>
      </c>
      <c r="U38" s="1">
        <v>43556</v>
      </c>
      <c r="V38" s="1">
        <v>43586</v>
      </c>
      <c r="W38" s="1">
        <v>43617</v>
      </c>
      <c r="X38" s="1">
        <v>43647</v>
      </c>
      <c r="Y38" s="1">
        <v>43678</v>
      </c>
      <c r="Z38" s="1">
        <v>43709</v>
      </c>
      <c r="AA38" s="1">
        <v>43739</v>
      </c>
      <c r="AB38" s="1">
        <v>43770</v>
      </c>
      <c r="AC38" s="1">
        <v>43800</v>
      </c>
      <c r="AD38" s="1">
        <v>43831</v>
      </c>
      <c r="AE38" s="1">
        <v>43862</v>
      </c>
      <c r="AF38" s="1">
        <v>43891</v>
      </c>
      <c r="AG38" s="1">
        <v>43922</v>
      </c>
      <c r="AH38" s="1">
        <v>43952</v>
      </c>
      <c r="AI38" s="1">
        <v>43983</v>
      </c>
      <c r="AJ38" s="1">
        <v>44013</v>
      </c>
      <c r="AK38" s="1">
        <v>44044</v>
      </c>
      <c r="AL38" s="1">
        <v>44075</v>
      </c>
      <c r="AM38" s="1">
        <v>44105</v>
      </c>
      <c r="AN38" s="1">
        <v>44136</v>
      </c>
      <c r="AO38" s="1">
        <v>44166</v>
      </c>
      <c r="AP38" s="1">
        <v>44197</v>
      </c>
      <c r="AQ38" s="1">
        <v>44228</v>
      </c>
      <c r="AR38" s="1">
        <v>44256</v>
      </c>
      <c r="AS38" s="1">
        <v>44287</v>
      </c>
      <c r="AT38" s="1">
        <v>44317</v>
      </c>
      <c r="AU38" s="1">
        <v>44348</v>
      </c>
      <c r="AV38" s="1">
        <v>44378</v>
      </c>
      <c r="AW38" s="1">
        <v>44409</v>
      </c>
      <c r="AX38" s="1">
        <v>44440</v>
      </c>
      <c r="AY38" s="1">
        <v>44470</v>
      </c>
      <c r="AZ38" s="1">
        <v>44501</v>
      </c>
      <c r="BA38" s="1">
        <v>44531</v>
      </c>
      <c r="BB38" s="1">
        <v>44562</v>
      </c>
      <c r="BC38" s="1">
        <v>44593</v>
      </c>
      <c r="BD38" s="1">
        <v>44621</v>
      </c>
      <c r="BE38" s="1">
        <v>44652</v>
      </c>
      <c r="BF38" s="1">
        <v>44682</v>
      </c>
      <c r="BG38" s="1">
        <v>44713</v>
      </c>
      <c r="BH38" s="1">
        <v>44743</v>
      </c>
    </row>
    <row r="39" spans="1:60" x14ac:dyDescent="0.25">
      <c r="A39" s="76" t="s">
        <v>78</v>
      </c>
      <c r="B39" s="70">
        <f>B43*[111]Input!$B$97</f>
        <v>11000</v>
      </c>
      <c r="C39" s="70">
        <f>C43*[111]Input!$B$97</f>
        <v>11000</v>
      </c>
      <c r="D39" s="70">
        <f>D43*[111]Input!$B$97</f>
        <v>11000</v>
      </c>
      <c r="E39" s="70">
        <v>14000</v>
      </c>
      <c r="F39" s="70">
        <v>25000</v>
      </c>
      <c r="G39" s="70">
        <v>25000</v>
      </c>
      <c r="H39" s="70">
        <v>25000</v>
      </c>
      <c r="I39" s="70">
        <v>25000</v>
      </c>
      <c r="J39" s="70">
        <v>25000</v>
      </c>
      <c r="K39" s="70">
        <v>25000</v>
      </c>
      <c r="L39" s="70">
        <f>L43*Input!$B$69</f>
        <v>25000</v>
      </c>
      <c r="M39" s="70">
        <f>M43*Input!$B$69</f>
        <v>25000</v>
      </c>
      <c r="N39" s="70">
        <f>N43*Input!$B$69</f>
        <v>25000</v>
      </c>
      <c r="O39" s="70">
        <f>O43*Input!$B$69</f>
        <v>25000</v>
      </c>
      <c r="P39" s="70">
        <f>P43*Input!$B$69</f>
        <v>25000</v>
      </c>
      <c r="Q39" s="70">
        <f>Q43*Input!$B$69</f>
        <v>25000</v>
      </c>
      <c r="R39" s="70">
        <f>R43*Input!$B$69</f>
        <v>25000</v>
      </c>
      <c r="S39" s="70">
        <f>S43*Input!$B$69</f>
        <v>25000</v>
      </c>
      <c r="T39" s="70">
        <f>T43*Input!$B$69</f>
        <v>25000</v>
      </c>
      <c r="U39" s="70">
        <f>U43*Input!$B$69</f>
        <v>25000</v>
      </c>
      <c r="V39" s="70">
        <f>V43*Input!$B$69</f>
        <v>25000</v>
      </c>
      <c r="W39" s="70">
        <f>W43*Input!$B$69</f>
        <v>25000</v>
      </c>
      <c r="X39" s="70">
        <f>X43*Input!$B$69</f>
        <v>25000</v>
      </c>
      <c r="Y39" s="70">
        <f>Y43*Input!$B$69</f>
        <v>25000</v>
      </c>
      <c r="Z39" s="70">
        <f>Z43*Input!$B$69</f>
        <v>25000</v>
      </c>
      <c r="AA39" s="70">
        <f>AA43*Input!$B$69</f>
        <v>25000</v>
      </c>
      <c r="AB39" s="70">
        <f>AB43*Input!$B$69</f>
        <v>25000</v>
      </c>
      <c r="AC39" s="70">
        <f>AC43*Input!$B$69</f>
        <v>25000</v>
      </c>
      <c r="AD39" s="70">
        <f>AD43*Input!$B$69</f>
        <v>25000</v>
      </c>
      <c r="AE39" s="70">
        <f>AE43*Input!$B$69</f>
        <v>25000</v>
      </c>
      <c r="AF39" s="70">
        <f>AF43*Input!$B$69</f>
        <v>25000</v>
      </c>
      <c r="AG39" s="70">
        <f>AG43*Input!$B$69</f>
        <v>25000</v>
      </c>
      <c r="AH39" s="70">
        <f>AH43*Input!$B$69</f>
        <v>25000</v>
      </c>
      <c r="AI39" s="70">
        <f>AI43*Input!$B$69</f>
        <v>25000</v>
      </c>
      <c r="AJ39" s="70">
        <f>AJ43*Input!$B$69</f>
        <v>25000</v>
      </c>
      <c r="AK39" s="70">
        <f>AK43*Input!$B$69</f>
        <v>25000</v>
      </c>
      <c r="AL39" s="70">
        <f>AL43*Input!$B$69</f>
        <v>25000</v>
      </c>
      <c r="AM39" s="70">
        <f>AM43*Input!$B$69</f>
        <v>25000</v>
      </c>
      <c r="AN39" s="70">
        <f>AN43*Input!$B$69</f>
        <v>25000</v>
      </c>
      <c r="AO39" s="70">
        <f>AO43*Input!$B$69</f>
        <v>25000</v>
      </c>
      <c r="AP39" s="70">
        <f>AP43*Input!$B$69</f>
        <v>25000</v>
      </c>
      <c r="AQ39" s="70">
        <f>AQ43*Input!$B$69</f>
        <v>25000</v>
      </c>
      <c r="AR39" s="70">
        <f>AR43*Input!$B$69</f>
        <v>25000</v>
      </c>
      <c r="AS39" s="70">
        <f>AS43*Input!$B$69</f>
        <v>25000</v>
      </c>
      <c r="AT39" s="70">
        <f>AT43*Input!$B$69</f>
        <v>25000</v>
      </c>
      <c r="AU39" s="70">
        <f>AU43*Input!$B$69</f>
        <v>25000</v>
      </c>
      <c r="AV39" s="70">
        <f>AV43*Input!$B$69</f>
        <v>25000</v>
      </c>
      <c r="AW39" s="70">
        <f>AW43*Input!$B$69</f>
        <v>25000</v>
      </c>
      <c r="AX39" s="70">
        <f>AX43*Input!$B$69</f>
        <v>25000</v>
      </c>
      <c r="AY39" s="70">
        <f>AY43*Input!$B$69</f>
        <v>25000</v>
      </c>
      <c r="AZ39" s="70">
        <f>AZ43*Input!$B$69</f>
        <v>25000</v>
      </c>
      <c r="BA39" s="70">
        <f>BA43*Input!$B$69</f>
        <v>25000</v>
      </c>
      <c r="BB39" s="70">
        <f>BB43*Input!$B$69</f>
        <v>25000</v>
      </c>
      <c r="BC39" s="70">
        <f>BC43*Input!$B$69</f>
        <v>25000</v>
      </c>
      <c r="BD39" s="70">
        <f>BD43*Input!$B$69</f>
        <v>25000</v>
      </c>
      <c r="BE39" s="70">
        <f>BE43*Input!$B$69</f>
        <v>25000</v>
      </c>
      <c r="BF39" s="70">
        <f>BF43*Input!$B$69</f>
        <v>25000</v>
      </c>
      <c r="BG39" s="70">
        <f>BG43*Input!$B$69</f>
        <v>25000</v>
      </c>
      <c r="BH39" s="70">
        <f>BH43*Input!$B$69</f>
        <v>25000</v>
      </c>
    </row>
    <row r="40" spans="1:60" x14ac:dyDescent="0.25">
      <c r="A40" s="76" t="s">
        <v>350</v>
      </c>
      <c r="B40" s="70">
        <f t="shared" ref="B40:M40" si="43">B$6*$D17+B$7*$D18+B$8*$D19+$D$17*$B$20*B$10</f>
        <v>3286.1061783866139</v>
      </c>
      <c r="C40" s="70">
        <f t="shared" si="43"/>
        <v>3451.0307143866135</v>
      </c>
      <c r="D40" s="70">
        <f t="shared" si="43"/>
        <v>3617.6357703866142</v>
      </c>
      <c r="E40" s="70">
        <f t="shared" si="43"/>
        <v>3947.6689148040732</v>
      </c>
      <c r="F40" s="70">
        <f t="shared" si="43"/>
        <v>4078.1672988003525</v>
      </c>
      <c r="G40" s="70">
        <f t="shared" si="43"/>
        <v>4213.2068253451071</v>
      </c>
      <c r="H40" s="70">
        <f t="shared" si="43"/>
        <v>3949.0772853152002</v>
      </c>
      <c r="I40" s="70">
        <f t="shared" si="43"/>
        <v>4035.5357475845249</v>
      </c>
      <c r="J40" s="70">
        <f t="shared" si="43"/>
        <v>5060.2090820672011</v>
      </c>
      <c r="K40" s="70">
        <f t="shared" si="43"/>
        <v>5262.5825925152003</v>
      </c>
      <c r="L40" s="70">
        <f t="shared" si="43"/>
        <v>5479.9964972352009</v>
      </c>
      <c r="M40" s="70">
        <f t="shared" si="43"/>
        <v>5632.7784550719989</v>
      </c>
      <c r="N40" s="70">
        <v>6384</v>
      </c>
      <c r="O40" s="70">
        <v>6673</v>
      </c>
      <c r="P40" s="70">
        <v>6985</v>
      </c>
      <c r="Q40" s="70">
        <f t="shared" ref="Q40:BH40" si="44">Q$6*$D17+Q$7*$D18+Q$8*$D19+$D$17*$B$20*Q$10</f>
        <v>7174.3100519037635</v>
      </c>
      <c r="R40" s="70">
        <f t="shared" si="44"/>
        <v>7301.6810761165398</v>
      </c>
      <c r="S40" s="70">
        <f t="shared" si="44"/>
        <v>7429.3247276879511</v>
      </c>
      <c r="T40" s="70">
        <f t="shared" si="44"/>
        <v>7557.4082655128423</v>
      </c>
      <c r="U40" s="70">
        <f t="shared" si="44"/>
        <v>7685.9382640205667</v>
      </c>
      <c r="V40" s="70">
        <f t="shared" si="44"/>
        <v>7814.9217348582524</v>
      </c>
      <c r="W40" s="70">
        <f t="shared" si="44"/>
        <v>7944.3661103975337</v>
      </c>
      <c r="X40" s="70">
        <f t="shared" si="44"/>
        <v>8074.2792325139962</v>
      </c>
      <c r="Y40" s="70">
        <f t="shared" si="44"/>
        <v>8204.669345171711</v>
      </c>
      <c r="Z40" s="70">
        <f t="shared" si="44"/>
        <v>8335.545089940073</v>
      </c>
      <c r="AA40" s="70">
        <f t="shared" si="44"/>
        <v>8466.9155038413683</v>
      </c>
      <c r="AB40" s="70">
        <f t="shared" si="44"/>
        <v>8598.7900190898035</v>
      </c>
      <c r="AC40" s="70">
        <f t="shared" si="44"/>
        <v>8731.1784643937081</v>
      </c>
      <c r="AD40" s="70">
        <f t="shared" si="44"/>
        <v>8855.7739132061233</v>
      </c>
      <c r="AE40" s="70">
        <f t="shared" si="44"/>
        <v>8980.6352796097508</v>
      </c>
      <c r="AF40" s="70">
        <f t="shared" si="44"/>
        <v>9105.6580335628096</v>
      </c>
      <c r="AG40" s="70">
        <f t="shared" si="44"/>
        <v>9230.9852479800065</v>
      </c>
      <c r="AH40" s="70">
        <f t="shared" si="44"/>
        <v>9356.6280436168727</v>
      </c>
      <c r="AI40" s="70">
        <f t="shared" si="44"/>
        <v>9482.5979513644797</v>
      </c>
      <c r="AJ40" s="70">
        <f t="shared" si="44"/>
        <v>9608.9069197136487</v>
      </c>
      <c r="AK40" s="70">
        <f t="shared" si="44"/>
        <v>9735.5673228603973</v>
      </c>
      <c r="AL40" s="70">
        <f t="shared" si="44"/>
        <v>9862.5919694271543</v>
      </c>
      <c r="AM40" s="70">
        <f t="shared" si="44"/>
        <v>9989.9941117816597</v>
      </c>
      <c r="AN40" s="70">
        <f t="shared" si="44"/>
        <v>10117.787455941496</v>
      </c>
      <c r="AO40" s="70">
        <f t="shared" si="44"/>
        <v>10245.986172056888</v>
      </c>
      <c r="AP40" s="70">
        <f t="shared" si="44"/>
        <v>10384.42819594695</v>
      </c>
      <c r="AQ40" s="70">
        <f t="shared" si="44"/>
        <v>10523.559635143509</v>
      </c>
      <c r="AR40" s="70">
        <f t="shared" si="44"/>
        <v>10663.396928776045</v>
      </c>
      <c r="AS40" s="70">
        <f t="shared" si="44"/>
        <v>10803.957045880148</v>
      </c>
      <c r="AT40" s="70">
        <f t="shared" si="44"/>
        <v>10945.257499155881</v>
      </c>
      <c r="AU40" s="70">
        <f t="shared" si="44"/>
        <v>11086.840084740161</v>
      </c>
      <c r="AV40" s="70">
        <f t="shared" si="44"/>
        <v>11102.105465650769</v>
      </c>
      <c r="AW40" s="70">
        <f t="shared" si="44"/>
        <v>11243.567217590662</v>
      </c>
      <c r="AX40" s="70">
        <f t="shared" si="44"/>
        <v>11385.698275837127</v>
      </c>
      <c r="AY40" s="70">
        <f t="shared" si="44"/>
        <v>11528.479687934947</v>
      </c>
      <c r="AZ40" s="70">
        <f t="shared" si="44"/>
        <v>11676.339217923345</v>
      </c>
      <c r="BA40" s="70">
        <f t="shared" si="44"/>
        <v>11824.91144170571</v>
      </c>
      <c r="BB40" s="70">
        <f t="shared" si="44"/>
        <v>11975.297536905686</v>
      </c>
      <c r="BC40" s="70">
        <f t="shared" si="44"/>
        <v>12127.530261707747</v>
      </c>
      <c r="BD40" s="70">
        <f t="shared" si="44"/>
        <v>12281.920752258966</v>
      </c>
      <c r="BE40" s="70">
        <f t="shared" si="44"/>
        <v>12438.797844560211</v>
      </c>
      <c r="BF40" s="70">
        <f t="shared" si="44"/>
        <v>12597.388423525843</v>
      </c>
      <c r="BG40" s="70">
        <f t="shared" si="44"/>
        <v>12758.157079595994</v>
      </c>
      <c r="BH40" s="70">
        <f t="shared" si="44"/>
        <v>12921.081771139769</v>
      </c>
    </row>
    <row r="41" spans="1:60" s="50" customFormat="1" x14ac:dyDescent="0.25">
      <c r="A41" s="78" t="s">
        <v>349</v>
      </c>
      <c r="B41" s="79">
        <f t="shared" ref="B41:R41" si="45">MAX((B40+B$6*$C$17/2+B$7*$C$18/2+B$8*$C$19/2+B$10*$B$20*$C$17/2),(B40+B$6*$B$17/2+B$7*$B$18/2+B$10*$B$20*$B$17/2))</f>
        <v>5341.2299238938131</v>
      </c>
      <c r="C41" s="79">
        <f t="shared" si="45"/>
        <v>5602.8215518938132</v>
      </c>
      <c r="D41" s="79">
        <f t="shared" si="45"/>
        <v>5866.5886998938149</v>
      </c>
      <c r="E41" s="79">
        <v>6146</v>
      </c>
      <c r="F41" s="79">
        <f t="shared" si="45"/>
        <v>6633.9585570730442</v>
      </c>
      <c r="G41" s="79">
        <f t="shared" si="45"/>
        <v>6858.2316905733205</v>
      </c>
      <c r="H41" s="79">
        <v>7131</v>
      </c>
      <c r="I41" s="79">
        <v>7857</v>
      </c>
      <c r="J41" s="79">
        <f t="shared" si="45"/>
        <v>8257.9200486176014</v>
      </c>
      <c r="K41" s="79">
        <f t="shared" si="45"/>
        <v>8580.0116644015998</v>
      </c>
      <c r="L41" s="79">
        <f t="shared" si="45"/>
        <v>8923.5423851616015</v>
      </c>
      <c r="M41" s="79">
        <f t="shared" si="45"/>
        <v>9166.1952513759989</v>
      </c>
      <c r="N41" s="79">
        <v>9685</v>
      </c>
      <c r="O41" s="79">
        <v>10430</v>
      </c>
      <c r="P41" s="79">
        <v>11186</v>
      </c>
      <c r="Q41" s="79">
        <f t="shared" si="45"/>
        <v>12255.794780177937</v>
      </c>
      <c r="R41" s="79">
        <f t="shared" si="45"/>
        <v>12474.578718693705</v>
      </c>
      <c r="S41" s="79">
        <f t="shared" ref="S41:BH41" si="46">MAX((S40+S$6*$C$17/2+S$7*$C$18/2+S$8*$C$19/2+S$10*$B$20*$C$17/2),(S40+S$6*$B$17/2+S$7*$B$18/2+S$10*$B$20*$B$17/2))</f>
        <v>12693.700238334166</v>
      </c>
      <c r="T41" s="79">
        <f t="shared" si="46"/>
        <v>12913.409610146773</v>
      </c>
      <c r="U41" s="79">
        <f t="shared" si="46"/>
        <v>13133.715888906869</v>
      </c>
      <c r="V41" s="79">
        <f t="shared" si="46"/>
        <v>13354.62860889396</v>
      </c>
      <c r="W41" s="79">
        <f t="shared" si="46"/>
        <v>13576.157768115998</v>
      </c>
      <c r="X41" s="79">
        <f t="shared" si="46"/>
        <v>13798.313817818604</v>
      </c>
      <c r="Y41" s="79">
        <f t="shared" si="46"/>
        <v>14021.107655811804</v>
      </c>
      <c r="Z41" s="79">
        <f t="shared" si="46"/>
        <v>14244.550622741737</v>
      </c>
      <c r="AA41" s="79">
        <f t="shared" si="46"/>
        <v>14468.654500705965</v>
      </c>
      <c r="AB41" s="79">
        <f t="shared" si="46"/>
        <v>14693.431513773299</v>
      </c>
      <c r="AC41" s="79">
        <f t="shared" si="46"/>
        <v>14918.894330080151</v>
      </c>
      <c r="AD41" s="79">
        <f t="shared" si="46"/>
        <v>15130.5010451136</v>
      </c>
      <c r="AE41" s="79">
        <f t="shared" si="46"/>
        <v>15342.365033981649</v>
      </c>
      <c r="AF41" s="79">
        <f t="shared" si="46"/>
        <v>15554.384257467967</v>
      </c>
      <c r="AG41" s="79">
        <f t="shared" si="46"/>
        <v>15766.704319093642</v>
      </c>
      <c r="AH41" s="79">
        <f t="shared" si="46"/>
        <v>15979.338910632599</v>
      </c>
      <c r="AI41" s="79">
        <f t="shared" si="46"/>
        <v>16192.302175047484</v>
      </c>
      <c r="AJ41" s="79">
        <f t="shared" si="46"/>
        <v>16405.608714605205</v>
      </c>
      <c r="AK41" s="79">
        <f t="shared" si="46"/>
        <v>16619.273599644112</v>
      </c>
      <c r="AL41" s="79">
        <f t="shared" si="46"/>
        <v>16833.312377967435</v>
      </c>
      <c r="AM41" s="79">
        <f t="shared" si="46"/>
        <v>17047.741084845133</v>
      </c>
      <c r="AN41" s="79">
        <f t="shared" si="46"/>
        <v>17262.576253612195</v>
      </c>
      <c r="AO41" s="79">
        <f t="shared" si="46"/>
        <v>17477.834926856325</v>
      </c>
      <c r="AP41" s="79">
        <f t="shared" si="46"/>
        <v>17710.72542652913</v>
      </c>
      <c r="AQ41" s="79">
        <f t="shared" si="46"/>
        <v>17944.520056526155</v>
      </c>
      <c r="AR41" s="79">
        <f t="shared" si="46"/>
        <v>18179.238874067647</v>
      </c>
      <c r="AS41" s="79">
        <f t="shared" si="46"/>
        <v>18414.902527896058</v>
      </c>
      <c r="AT41" s="79">
        <f t="shared" si="46"/>
        <v>18651.532273081742</v>
      </c>
      <c r="AU41" s="79">
        <f t="shared" si="46"/>
        <v>18888.673711860505</v>
      </c>
      <c r="AV41" s="79">
        <f t="shared" si="46"/>
        <v>18904.419404828684</v>
      </c>
      <c r="AW41" s="79">
        <f t="shared" si="46"/>
        <v>19140.751447881314</v>
      </c>
      <c r="AX41" s="79">
        <f t="shared" si="46"/>
        <v>19377.991491708195</v>
      </c>
      <c r="AY41" s="79">
        <f t="shared" si="46"/>
        <v>19616.12461092525</v>
      </c>
      <c r="AZ41" s="79">
        <f t="shared" si="46"/>
        <v>19862.91915531045</v>
      </c>
      <c r="BA41" s="79">
        <f t="shared" si="46"/>
        <v>20110.666728900309</v>
      </c>
      <c r="BB41" s="79">
        <f t="shared" si="46"/>
        <v>20361.326171745703</v>
      </c>
      <c r="BC41" s="79">
        <f t="shared" si="46"/>
        <v>20614.944162273969</v>
      </c>
      <c r="BD41" s="79">
        <f t="shared" si="46"/>
        <v>20872.064279299353</v>
      </c>
      <c r="BE41" s="79">
        <f t="shared" si="46"/>
        <v>21133.253036650392</v>
      </c>
      <c r="BF41" s="79">
        <f t="shared" si="46"/>
        <v>21397.142425547223</v>
      </c>
      <c r="BG41" s="79">
        <f t="shared" si="46"/>
        <v>21664.548862154963</v>
      </c>
      <c r="BH41" s="79">
        <f t="shared" si="46"/>
        <v>21935.424233577578</v>
      </c>
    </row>
    <row r="42" spans="1:60" s="224" customFormat="1" x14ac:dyDescent="0.25">
      <c r="A42" s="224" t="s">
        <v>116</v>
      </c>
      <c r="B42"/>
      <c r="C42"/>
      <c r="D42"/>
      <c r="E42" s="200">
        <f>1680*2</f>
        <v>3360</v>
      </c>
      <c r="F42" s="200">
        <v>2944.24</v>
      </c>
      <c r="G42" s="200">
        <v>3528.5</v>
      </c>
      <c r="H42" s="200">
        <v>2528.1</v>
      </c>
      <c r="I42" s="200">
        <v>2401</v>
      </c>
      <c r="J42" s="200">
        <v>2178.7800000000002</v>
      </c>
      <c r="K42" s="200"/>
      <c r="L42" s="200"/>
      <c r="M42" s="200">
        <v>6310</v>
      </c>
      <c r="N42" s="200">
        <v>7007.87</v>
      </c>
      <c r="O42" s="200">
        <v>7240</v>
      </c>
      <c r="P42" s="224">
        <v>7536</v>
      </c>
      <c r="Q42" s="224">
        <v>7800</v>
      </c>
      <c r="R42" s="224">
        <v>8013</v>
      </c>
      <c r="S42" s="224">
        <v>8102</v>
      </c>
      <c r="T42" s="224">
        <v>8192</v>
      </c>
    </row>
    <row r="43" spans="1:60" x14ac:dyDescent="0.25">
      <c r="A43" s="77" t="s">
        <v>103</v>
      </c>
      <c r="B43" s="27">
        <v>2</v>
      </c>
      <c r="C43" s="27">
        <v>2</v>
      </c>
      <c r="D43" s="27">
        <v>2</v>
      </c>
      <c r="E43" s="27">
        <f>IF(ROUNDUP(E41/[111]Input!$B$97,0)&lt;5,5,ROUNDUP(E41/[111]Input!$B$97,0))</f>
        <v>5</v>
      </c>
      <c r="F43" s="27">
        <f>IF(ROUNDUP(F41/[111]Input!$B$97,0)&lt;5,5,ROUNDUP(F41/[111]Input!$B$97,0))</f>
        <v>5</v>
      </c>
      <c r="G43" s="27">
        <f>IF(ROUNDUP(G41/[111]Input!$B$97,0)&lt;5,5,ROUNDUP(G41/[111]Input!$B$97,0))</f>
        <v>5</v>
      </c>
      <c r="H43" s="27">
        <f>IF(ROUNDUP(H41/[111]Input!$B$97,0)&lt;5,5,ROUNDUP(H41/[111]Input!$B$97,0))</f>
        <v>5</v>
      </c>
      <c r="I43" s="27">
        <f>IF(ROUNDUP(I41/[111]Input!$B$97,0)&lt;5,5,ROUNDUP(I41/[111]Input!$B$97,0))</f>
        <v>5</v>
      </c>
      <c r="J43" s="27">
        <f>IF(ROUNDUP(J41/[111]Input!$B$97,0)&lt;5,5,ROUNDUP(J41/[111]Input!$B$97,0))</f>
        <v>5</v>
      </c>
      <c r="K43" s="27">
        <f>IF(ROUNDUP(K41/[111]Input!$B$97,0)&lt;5,5,ROUNDUP(K41/[111]Input!$B$97,0))</f>
        <v>5</v>
      </c>
      <c r="L43" s="27">
        <f>IF(ROUNDUP(L41/Input!$B$69,0)&lt;5,5,ROUNDUP(L41/Input!$B$69,0))</f>
        <v>5</v>
      </c>
      <c r="M43" s="27">
        <f>IF(ROUNDUP(M41/Input!$B$69,0)&lt;5,5,ROUNDUP(M41/Input!$B$69,0))</f>
        <v>5</v>
      </c>
      <c r="N43" s="27">
        <f>IF(ROUNDUP(N41/Input!$B$69,0)&lt;5,5,ROUNDUP(N41/Input!$B$69,0))</f>
        <v>5</v>
      </c>
      <c r="O43" s="27">
        <f>IF(ROUNDUP(O41/Input!$B$69,0)&lt;5,5,ROUNDUP(O41/Input!$B$69,0))</f>
        <v>5</v>
      </c>
      <c r="P43" s="27">
        <f>IF(ROUNDUP(P41/Input!$B$69,0)&lt;5,5,ROUNDUP(P41/Input!$B$69,0))</f>
        <v>5</v>
      </c>
      <c r="Q43" s="27">
        <f>IF(ROUNDUP(Q41/Input!$B$69,0)&lt;5,5,ROUNDUP(Q41/Input!$B$69,0))</f>
        <v>5</v>
      </c>
      <c r="R43" s="27">
        <f>IF(ROUNDUP(R41/Input!$B$69,0)&lt;5,5,ROUNDUP(R41/Input!$B$69,0))</f>
        <v>5</v>
      </c>
      <c r="S43" s="27">
        <f>IF(ROUNDUP(S41/Input!$B$69,0)&lt;5,5,ROUNDUP(S41/Input!$B$69,0))</f>
        <v>5</v>
      </c>
      <c r="T43" s="27">
        <f>IF(ROUNDUP(T41/Input!$B$69,0)&lt;5,5,ROUNDUP(T41/Input!$B$69,0))</f>
        <v>5</v>
      </c>
      <c r="U43" s="27">
        <f>IF(ROUNDUP(U41/Input!$B$69,0)&lt;5,5,ROUNDUP(U41/Input!$B$69,0))</f>
        <v>5</v>
      </c>
      <c r="V43" s="27">
        <f>IF(ROUNDUP(V41/Input!$B$69,0)&lt;5,5,ROUNDUP(V41/Input!$B$69,0))</f>
        <v>5</v>
      </c>
      <c r="W43" s="27">
        <f>IF(ROUNDUP(W41/Input!$B$69,0)&lt;5,5,ROUNDUP(W41/Input!$B$69,0))</f>
        <v>5</v>
      </c>
      <c r="X43" s="27">
        <f>IF(ROUNDUP(X41/Input!$B$69,0)&lt;5,5,ROUNDUP(X41/Input!$B$69,0))</f>
        <v>5</v>
      </c>
      <c r="Y43" s="27">
        <f>IF(ROUNDUP(Y41/Input!$B$69,0)&lt;5,5,ROUNDUP(Y41/Input!$B$69,0))</f>
        <v>5</v>
      </c>
      <c r="Z43" s="27">
        <f>IF(ROUNDUP(Z41/Input!$B$69,0)&lt;5,5,ROUNDUP(Z41/Input!$B$69,0))</f>
        <v>5</v>
      </c>
      <c r="AA43" s="27">
        <f>IF(ROUNDUP(AA41/Input!$B$69,0)&lt;5,5,ROUNDUP(AA41/Input!$B$69,0))</f>
        <v>5</v>
      </c>
      <c r="AB43" s="27">
        <f>IF(ROUNDUP(AB41/Input!$B$69,0)&lt;5,5,ROUNDUP(AB41/Input!$B$69,0))</f>
        <v>5</v>
      </c>
      <c r="AC43" s="27">
        <f>IF(ROUNDUP(AC41/Input!$B$69,0)&lt;5,5,ROUNDUP(AC41/Input!$B$69,0))</f>
        <v>5</v>
      </c>
      <c r="AD43" s="27">
        <f>IF(ROUNDUP(AD41/Input!$B$69,0)&lt;5,5,ROUNDUP(AD41/Input!$B$69,0))</f>
        <v>5</v>
      </c>
      <c r="AE43" s="27">
        <f>IF(ROUNDUP(AE41/Input!$B$69,0)&lt;5,5,ROUNDUP(AE41/Input!$B$69,0))</f>
        <v>5</v>
      </c>
      <c r="AF43" s="27">
        <f>IF(ROUNDUP(AF41/Input!$B$69,0)&lt;5,5,ROUNDUP(AF41/Input!$B$69,0))</f>
        <v>5</v>
      </c>
      <c r="AG43" s="27">
        <f>IF(ROUNDUP(AG41/Input!$B$69,0)&lt;5,5,ROUNDUP(AG41/Input!$B$69,0))</f>
        <v>5</v>
      </c>
      <c r="AH43" s="27">
        <f>IF(ROUNDUP(AH41/Input!$B$69,0)&lt;5,5,ROUNDUP(AH41/Input!$B$69,0))</f>
        <v>5</v>
      </c>
      <c r="AI43" s="27">
        <f>IF(ROUNDUP(AI41/Input!$B$69,0)&lt;5,5,ROUNDUP(AI41/Input!$B$69,0))</f>
        <v>5</v>
      </c>
      <c r="AJ43" s="27">
        <f>IF(ROUNDUP(AJ41/Input!$B$69,0)&lt;5,5,ROUNDUP(AJ41/Input!$B$69,0))</f>
        <v>5</v>
      </c>
      <c r="AK43" s="27">
        <f>IF(ROUNDUP(AK41/Input!$B$69,0)&lt;5,5,ROUNDUP(AK41/Input!$B$69,0))</f>
        <v>5</v>
      </c>
      <c r="AL43" s="27">
        <f>IF(ROUNDUP(AL41/Input!$B$69,0)&lt;5,5,ROUNDUP(AL41/Input!$B$69,0))</f>
        <v>5</v>
      </c>
      <c r="AM43" s="27">
        <f>IF(ROUNDUP(AM41/Input!$B$69,0)&lt;5,5,ROUNDUP(AM41/Input!$B$69,0))</f>
        <v>5</v>
      </c>
      <c r="AN43" s="27">
        <f>IF(ROUNDUP(AN41/Input!$B$69,0)&lt;5,5,ROUNDUP(AN41/Input!$B$69,0))</f>
        <v>5</v>
      </c>
      <c r="AO43" s="27">
        <f>IF(ROUNDUP(AO41/Input!$B$69,0)&lt;5,5,ROUNDUP(AO41/Input!$B$69,0))</f>
        <v>5</v>
      </c>
      <c r="AP43" s="27">
        <f>IF(ROUNDUP(AP41/Input!$B$69,0)&lt;5,5,ROUNDUP(AP41/Input!$B$69,0))</f>
        <v>5</v>
      </c>
      <c r="AQ43" s="27">
        <f>IF(ROUNDUP(AQ41/Input!$B$69,0)&lt;5,5,ROUNDUP(AQ41/Input!$B$69,0))</f>
        <v>5</v>
      </c>
      <c r="AR43" s="27">
        <f>IF(ROUNDUP(AR41/Input!$B$69,0)&lt;5,5,ROUNDUP(AR41/Input!$B$69,0))</f>
        <v>5</v>
      </c>
      <c r="AS43" s="27">
        <f>IF(ROUNDUP(AS41/Input!$B$69,0)&lt;5,5,ROUNDUP(AS41/Input!$B$69,0))</f>
        <v>5</v>
      </c>
      <c r="AT43" s="27">
        <f>IF(ROUNDUP(AT41/Input!$B$69,0)&lt;5,5,ROUNDUP(AT41/Input!$B$69,0))</f>
        <v>5</v>
      </c>
      <c r="AU43" s="27">
        <f>IF(ROUNDUP(AU41/Input!$B$69,0)&lt;5,5,ROUNDUP(AU41/Input!$B$69,0))</f>
        <v>5</v>
      </c>
      <c r="AV43" s="27">
        <f>IF(ROUNDUP(AV41/Input!$B$69,0)&lt;5,5,ROUNDUP(AV41/Input!$B$69,0))</f>
        <v>5</v>
      </c>
      <c r="AW43" s="27">
        <f>IF(ROUNDUP(AW41/Input!$B$69,0)&lt;5,5,ROUNDUP(AW41/Input!$B$69,0))</f>
        <v>5</v>
      </c>
      <c r="AX43" s="27">
        <f>IF(ROUNDUP(AX41/Input!$B$69,0)&lt;5,5,ROUNDUP(AX41/Input!$B$69,0))</f>
        <v>5</v>
      </c>
      <c r="AY43" s="27">
        <f>IF(ROUNDUP(AY41/Input!$B$69,0)&lt;5,5,ROUNDUP(AY41/Input!$B$69,0))</f>
        <v>5</v>
      </c>
      <c r="AZ43" s="27">
        <f>IF(ROUNDUP(AZ41/Input!$B$69,0)&lt;5,5,ROUNDUP(AZ41/Input!$B$69,0))</f>
        <v>5</v>
      </c>
      <c r="BA43" s="27">
        <f>IF(ROUNDUP(BA41/Input!$B$69,0)&lt;5,5,ROUNDUP(BA41/Input!$B$69,0))</f>
        <v>5</v>
      </c>
      <c r="BB43" s="27">
        <f>IF(ROUNDUP(BB41/Input!$B$69,0)&lt;5,5,ROUNDUP(BB41/Input!$B$69,0))</f>
        <v>5</v>
      </c>
      <c r="BC43" s="27">
        <f>IF(ROUNDUP(BC41/Input!$B$69,0)&lt;5,5,ROUNDUP(BC41/Input!$B$69,0))</f>
        <v>5</v>
      </c>
      <c r="BD43" s="27">
        <f>IF(ROUNDUP(BD41/Input!$B$69,0)&lt;5,5,ROUNDUP(BD41/Input!$B$69,0))</f>
        <v>5</v>
      </c>
      <c r="BE43" s="27">
        <f>IF(ROUNDUP(BE41/Input!$B$69,0)&lt;5,5,ROUNDUP(BE41/Input!$B$69,0))</f>
        <v>5</v>
      </c>
      <c r="BF43" s="27">
        <f>IF(ROUNDUP(BF41/Input!$B$69,0)&lt;5,5,ROUNDUP(BF41/Input!$B$69,0))</f>
        <v>5</v>
      </c>
      <c r="BG43" s="27">
        <f>IF(ROUNDUP(BG41/Input!$B$69,0)&lt;5,5,ROUNDUP(BG41/Input!$B$69,0))</f>
        <v>5</v>
      </c>
      <c r="BH43" s="27">
        <f>IF(ROUNDUP(BH41/Input!$B$69,0)&lt;5,5,ROUNDUP(BH41/Input!$B$69,0))</f>
        <v>5</v>
      </c>
    </row>
    <row r="44" spans="1:60" x14ac:dyDescent="0.25">
      <c r="A44" t="s">
        <v>358</v>
      </c>
      <c r="E44" s="70">
        <f>E40</f>
        <v>3947.6689148040732</v>
      </c>
      <c r="F44" s="70">
        <f>F40+F$10*$D$17</f>
        <v>4540.1639108003528</v>
      </c>
      <c r="G44" s="70">
        <f t="shared" ref="G44:P44" si="47">G40+G$10*$D$17</f>
        <v>4675.2037453451067</v>
      </c>
      <c r="H44" s="70">
        <f t="shared" si="47"/>
        <v>4411.0745133152004</v>
      </c>
      <c r="I44" s="70">
        <f t="shared" si="47"/>
        <v>4497.5332835845247</v>
      </c>
      <c r="J44" s="70">
        <f t="shared" si="47"/>
        <v>5522.2069260672015</v>
      </c>
      <c r="K44" s="70">
        <f t="shared" si="47"/>
        <v>5724.5807445152004</v>
      </c>
      <c r="L44" s="70">
        <f t="shared" si="47"/>
        <v>5941.9949572352007</v>
      </c>
      <c r="M44" s="70">
        <f t="shared" si="47"/>
        <v>6094.7772230719993</v>
      </c>
      <c r="N44" s="70">
        <f t="shared" si="47"/>
        <v>6845.9990760000001</v>
      </c>
      <c r="O44" s="70">
        <f t="shared" si="47"/>
        <v>7134.9993839999997</v>
      </c>
      <c r="P44" s="70">
        <f t="shared" si="47"/>
        <v>7446.9996920000003</v>
      </c>
      <c r="Q44" s="70">
        <f t="shared" ref="Q44:BH44" si="48">Q40+Q$10*$D$17</f>
        <v>7636.3100519037635</v>
      </c>
      <c r="R44" s="70">
        <f t="shared" si="48"/>
        <v>7820.1477427832069</v>
      </c>
      <c r="S44" s="70">
        <f t="shared" si="48"/>
        <v>8004.2580610212844</v>
      </c>
      <c r="T44" s="70">
        <f t="shared" si="48"/>
        <v>8188.8082655128419</v>
      </c>
      <c r="U44" s="70">
        <f t="shared" si="48"/>
        <v>8373.8049306872326</v>
      </c>
      <c r="V44" s="70">
        <f t="shared" si="48"/>
        <v>8559.2550681915855</v>
      </c>
      <c r="W44" s="70">
        <f t="shared" si="48"/>
        <v>8745.166110397533</v>
      </c>
      <c r="X44" s="70">
        <f t="shared" si="48"/>
        <v>8931.5458991806627</v>
      </c>
      <c r="Y44" s="70">
        <f t="shared" si="48"/>
        <v>9118.4026785050446</v>
      </c>
      <c r="Z44" s="70">
        <f t="shared" si="48"/>
        <v>9305.7450899400737</v>
      </c>
      <c r="AA44" s="70">
        <f t="shared" si="48"/>
        <v>9493.5821705080343</v>
      </c>
      <c r="AB44" s="70">
        <f t="shared" si="48"/>
        <v>9681.9233524231367</v>
      </c>
      <c r="AC44" s="70">
        <f t="shared" si="48"/>
        <v>9870.7784643937084</v>
      </c>
      <c r="AD44" s="70">
        <f t="shared" si="48"/>
        <v>10067.24057987279</v>
      </c>
      <c r="AE44" s="70">
        <f t="shared" si="48"/>
        <v>10263.968612943085</v>
      </c>
      <c r="AF44" s="70">
        <f t="shared" si="48"/>
        <v>10460.85803356281</v>
      </c>
      <c r="AG44" s="70">
        <f t="shared" si="48"/>
        <v>10658.051914646674</v>
      </c>
      <c r="AH44" s="70">
        <f t="shared" si="48"/>
        <v>10855.561376950205</v>
      </c>
      <c r="AI44" s="70">
        <f t="shared" si="48"/>
        <v>11053.397951364479</v>
      </c>
      <c r="AJ44" s="70">
        <f t="shared" si="48"/>
        <v>11251.573586380315</v>
      </c>
      <c r="AK44" s="70">
        <f t="shared" si="48"/>
        <v>11450.10065619373</v>
      </c>
      <c r="AL44" s="70">
        <f t="shared" si="48"/>
        <v>11648.991969427154</v>
      </c>
      <c r="AM44" s="70">
        <f t="shared" si="48"/>
        <v>11848.260778448326</v>
      </c>
      <c r="AN44" s="70">
        <f t="shared" si="48"/>
        <v>12047.920789274829</v>
      </c>
      <c r="AO44" s="70">
        <f t="shared" si="48"/>
        <v>12247.986172056888</v>
      </c>
      <c r="AP44" s="70">
        <f t="shared" si="48"/>
        <v>12458.294862613617</v>
      </c>
      <c r="AQ44" s="70">
        <f t="shared" si="48"/>
        <v>12669.292968476842</v>
      </c>
      <c r="AR44" s="70">
        <f t="shared" si="48"/>
        <v>12880.996928776045</v>
      </c>
      <c r="AS44" s="70">
        <f t="shared" si="48"/>
        <v>13093.423712546815</v>
      </c>
      <c r="AT44" s="70">
        <f t="shared" si="48"/>
        <v>13306.590832489215</v>
      </c>
      <c r="AU44" s="70">
        <f t="shared" si="48"/>
        <v>13520.040084740162</v>
      </c>
      <c r="AV44" s="70">
        <f t="shared" si="48"/>
        <v>13607.172132317435</v>
      </c>
      <c r="AW44" s="70">
        <f t="shared" si="48"/>
        <v>13820.500550923996</v>
      </c>
      <c r="AX44" s="70">
        <f t="shared" si="48"/>
        <v>14034.498275837126</v>
      </c>
      <c r="AY44" s="70">
        <f t="shared" si="48"/>
        <v>14249.146354601613</v>
      </c>
      <c r="AZ44" s="70">
        <f t="shared" si="48"/>
        <v>14468.872551256678</v>
      </c>
      <c r="BA44" s="70">
        <f t="shared" si="48"/>
        <v>14689.31144170571</v>
      </c>
      <c r="BB44" s="70">
        <f t="shared" si="48"/>
        <v>14911.564203572354</v>
      </c>
      <c r="BC44" s="70">
        <f t="shared" si="48"/>
        <v>15135.663595041082</v>
      </c>
      <c r="BD44" s="70">
        <f t="shared" si="48"/>
        <v>15361.920752258966</v>
      </c>
      <c r="BE44" s="70">
        <f t="shared" si="48"/>
        <v>15590.664511226878</v>
      </c>
      <c r="BF44" s="70">
        <f t="shared" si="48"/>
        <v>15821.121756859176</v>
      </c>
      <c r="BG44" s="70">
        <f t="shared" si="48"/>
        <v>16053.757079595995</v>
      </c>
      <c r="BH44" s="70">
        <f t="shared" si="48"/>
        <v>16288.548437806436</v>
      </c>
    </row>
    <row r="45" spans="1:60" x14ac:dyDescent="0.25">
      <c r="A45" t="s">
        <v>359</v>
      </c>
      <c r="E45" s="79">
        <f>E41</f>
        <v>6146</v>
      </c>
      <c r="F45" s="79">
        <f>F41+MAX((F52-F48)/2,(F29-F25)/2)</f>
        <v>6757.7076495730444</v>
      </c>
      <c r="G45" s="79">
        <f t="shared" ref="G45:K45" si="49">G41+MAX((G52-G48)/2,(G29-G25)/2)</f>
        <v>6981.9808655733204</v>
      </c>
      <c r="H45" s="79">
        <f t="shared" si="49"/>
        <v>7504.7565066120005</v>
      </c>
      <c r="I45" s="79">
        <f t="shared" si="49"/>
        <v>8230.8629991136368</v>
      </c>
      <c r="J45" s="79">
        <f t="shared" si="49"/>
        <v>8381.6694711176024</v>
      </c>
      <c r="K45" s="79">
        <f t="shared" si="49"/>
        <v>8703.7611694015995</v>
      </c>
      <c r="L45" s="79">
        <v>9204</v>
      </c>
      <c r="M45" s="79">
        <v>9840</v>
      </c>
      <c r="N45" s="79">
        <v>10656</v>
      </c>
      <c r="O45" s="79">
        <v>11138</v>
      </c>
      <c r="P45" s="79">
        <v>11866</v>
      </c>
      <c r="Q45" s="79">
        <f>Q41+MAX((B52-B48)/2,(Q29-Q25)/2)</f>
        <v>12379.544780177937</v>
      </c>
      <c r="R45" s="79">
        <f t="shared" ref="R45:BH45" si="50">R41+MAX((M52-M48)/2,(R29-R25)/2)</f>
        <v>12613.453718693705</v>
      </c>
      <c r="S45" s="79">
        <f t="shared" si="50"/>
        <v>12847.700238334166</v>
      </c>
      <c r="T45" s="79">
        <f t="shared" si="50"/>
        <v>13082.534610146773</v>
      </c>
      <c r="U45" s="79">
        <f t="shared" si="50"/>
        <v>13317.965888906869</v>
      </c>
      <c r="V45" s="79">
        <f t="shared" si="50"/>
        <v>13554.00360889396</v>
      </c>
      <c r="W45" s="79">
        <f t="shared" si="50"/>
        <v>13790.657768115998</v>
      </c>
      <c r="X45" s="79">
        <f t="shared" si="50"/>
        <v>14027.938817818604</v>
      </c>
      <c r="Y45" s="79">
        <f t="shared" si="50"/>
        <v>14265.857655811804</v>
      </c>
      <c r="Z45" s="79">
        <f t="shared" si="50"/>
        <v>14504.425622741739</v>
      </c>
      <c r="AA45" s="79">
        <f t="shared" si="50"/>
        <v>14743.654500705965</v>
      </c>
      <c r="AB45" s="79">
        <f t="shared" si="50"/>
        <v>14983.556513773299</v>
      </c>
      <c r="AC45" s="79">
        <f t="shared" si="50"/>
        <v>15224.144330080151</v>
      </c>
      <c r="AD45" s="79">
        <f t="shared" si="50"/>
        <v>15455.0010451136</v>
      </c>
      <c r="AE45" s="79">
        <f t="shared" si="50"/>
        <v>15686.115033981649</v>
      </c>
      <c r="AF45" s="79">
        <f t="shared" si="50"/>
        <v>15917.384257467967</v>
      </c>
      <c r="AG45" s="79">
        <f t="shared" si="50"/>
        <v>16148.954319093642</v>
      </c>
      <c r="AH45" s="79">
        <f t="shared" si="50"/>
        <v>16380.838910632599</v>
      </c>
      <c r="AI45" s="79">
        <f t="shared" si="50"/>
        <v>16613.052175047484</v>
      </c>
      <c r="AJ45" s="79">
        <f t="shared" si="50"/>
        <v>16845.608714605205</v>
      </c>
      <c r="AK45" s="79">
        <f t="shared" si="50"/>
        <v>17078.523599644112</v>
      </c>
      <c r="AL45" s="79">
        <f t="shared" si="50"/>
        <v>17311.812377967435</v>
      </c>
      <c r="AM45" s="79">
        <f t="shared" si="50"/>
        <v>17545.491084845133</v>
      </c>
      <c r="AN45" s="79">
        <f t="shared" si="50"/>
        <v>17779.576253612195</v>
      </c>
      <c r="AO45" s="79">
        <f t="shared" si="50"/>
        <v>18014.084926856325</v>
      </c>
      <c r="AP45" s="79">
        <f t="shared" si="50"/>
        <v>18266.22542652913</v>
      </c>
      <c r="AQ45" s="79">
        <f t="shared" si="50"/>
        <v>18519.270056526155</v>
      </c>
      <c r="AR45" s="79">
        <f t="shared" si="50"/>
        <v>18773.238874067647</v>
      </c>
      <c r="AS45" s="79">
        <f t="shared" si="50"/>
        <v>19028.152527896058</v>
      </c>
      <c r="AT45" s="79">
        <f t="shared" si="50"/>
        <v>19284.032273081742</v>
      </c>
      <c r="AU45" s="79">
        <f t="shared" si="50"/>
        <v>19540.423711860505</v>
      </c>
      <c r="AV45" s="79">
        <f t="shared" si="50"/>
        <v>19575.419404828684</v>
      </c>
      <c r="AW45" s="79">
        <f t="shared" si="50"/>
        <v>19831.001447881314</v>
      </c>
      <c r="AX45" s="79">
        <f t="shared" si="50"/>
        <v>20087.491491708195</v>
      </c>
      <c r="AY45" s="79">
        <f t="shared" si="50"/>
        <v>20344.87461092525</v>
      </c>
      <c r="AZ45" s="79">
        <f t="shared" si="50"/>
        <v>20610.91915531045</v>
      </c>
      <c r="BA45" s="79">
        <f t="shared" si="50"/>
        <v>20877.916728900309</v>
      </c>
      <c r="BB45" s="79">
        <f t="shared" si="50"/>
        <v>21147.826171745703</v>
      </c>
      <c r="BC45" s="79">
        <f t="shared" si="50"/>
        <v>21420.694162273969</v>
      </c>
      <c r="BD45" s="79">
        <f t="shared" si="50"/>
        <v>21697.064279299353</v>
      </c>
      <c r="BE45" s="79">
        <f t="shared" si="50"/>
        <v>21977.503036650392</v>
      </c>
      <c r="BF45" s="79">
        <f t="shared" si="50"/>
        <v>22260.642425547223</v>
      </c>
      <c r="BG45" s="79">
        <f t="shared" si="50"/>
        <v>22547.298862154963</v>
      </c>
      <c r="BH45" s="79">
        <f t="shared" si="50"/>
        <v>22837.424233577578</v>
      </c>
    </row>
    <row r="73" spans="1:53" x14ac:dyDescent="0.25">
      <c r="A73" s="75" t="s">
        <v>115</v>
      </c>
      <c r="B73" s="340">
        <v>42979</v>
      </c>
      <c r="C73" s="340">
        <v>43009</v>
      </c>
      <c r="D73" s="340">
        <v>43040</v>
      </c>
      <c r="E73" s="340">
        <v>43070</v>
      </c>
      <c r="F73" s="1">
        <v>43101</v>
      </c>
      <c r="G73" s="1">
        <v>43132</v>
      </c>
      <c r="H73" s="1">
        <v>43160</v>
      </c>
      <c r="I73" s="1">
        <v>43191</v>
      </c>
      <c r="J73" s="1">
        <v>43221</v>
      </c>
      <c r="K73" s="1">
        <v>43252</v>
      </c>
      <c r="L73" s="1">
        <v>43282</v>
      </c>
      <c r="M73" s="1">
        <v>43313</v>
      </c>
      <c r="N73" s="1">
        <v>43344</v>
      </c>
      <c r="O73" s="1">
        <v>43374</v>
      </c>
      <c r="P73" s="1">
        <v>43405</v>
      </c>
      <c r="Q73" s="1">
        <v>43435</v>
      </c>
      <c r="R73" s="1">
        <v>43466</v>
      </c>
      <c r="S73" s="1">
        <v>43497</v>
      </c>
      <c r="T73" s="1">
        <v>43525</v>
      </c>
      <c r="U73" s="1">
        <v>43556</v>
      </c>
      <c r="V73" s="1">
        <v>43586</v>
      </c>
      <c r="W73" s="1">
        <v>43617</v>
      </c>
      <c r="X73" s="1">
        <v>43647</v>
      </c>
      <c r="Y73" s="1">
        <v>43678</v>
      </c>
      <c r="Z73" s="1">
        <v>43709</v>
      </c>
      <c r="AA73" s="1">
        <v>43739</v>
      </c>
      <c r="AB73" s="1">
        <v>43770</v>
      </c>
      <c r="AC73" s="1">
        <v>43800</v>
      </c>
      <c r="AD73" s="1">
        <v>43831</v>
      </c>
      <c r="AE73" s="1">
        <v>43862</v>
      </c>
      <c r="AF73" s="1">
        <v>43891</v>
      </c>
      <c r="AG73" s="1">
        <v>43922</v>
      </c>
      <c r="AH73" s="1">
        <v>43952</v>
      </c>
      <c r="AI73" s="1">
        <v>43983</v>
      </c>
      <c r="AJ73" s="1">
        <v>44013</v>
      </c>
      <c r="AK73" s="1">
        <v>44044</v>
      </c>
      <c r="AL73" s="1">
        <v>44075</v>
      </c>
      <c r="AM73" s="1">
        <v>44105</v>
      </c>
      <c r="AN73" s="1">
        <v>44136</v>
      </c>
      <c r="AO73" s="1">
        <v>44166</v>
      </c>
      <c r="AP73" s="1">
        <v>44197</v>
      </c>
      <c r="AQ73" s="1">
        <v>44228</v>
      </c>
      <c r="AR73" s="1">
        <v>44256</v>
      </c>
      <c r="AS73" s="1">
        <v>44287</v>
      </c>
      <c r="AT73" s="1">
        <v>44317</v>
      </c>
      <c r="AU73" s="1">
        <v>44348</v>
      </c>
      <c r="AV73" s="1">
        <v>44378</v>
      </c>
      <c r="AW73" s="1">
        <v>44409</v>
      </c>
      <c r="AX73" s="1">
        <v>44440</v>
      </c>
      <c r="AY73" s="1">
        <v>44470</v>
      </c>
      <c r="AZ73" s="1">
        <v>44501</v>
      </c>
      <c r="BA73" s="1">
        <v>44531</v>
      </c>
    </row>
    <row r="74" spans="1:53" x14ac:dyDescent="0.25">
      <c r="A74" s="76" t="s">
        <v>78</v>
      </c>
      <c r="B74" s="70">
        <v>5000</v>
      </c>
      <c r="C74" s="70">
        <v>5000</v>
      </c>
      <c r="D74" s="70">
        <v>5000</v>
      </c>
      <c r="E74" s="70">
        <v>5000</v>
      </c>
      <c r="F74" s="70">
        <v>5000</v>
      </c>
      <c r="G74" s="70">
        <v>5000</v>
      </c>
      <c r="H74" s="70">
        <v>5000</v>
      </c>
      <c r="I74" s="70">
        <v>5000</v>
      </c>
      <c r="J74" s="70">
        <v>5000</v>
      </c>
      <c r="K74" s="70">
        <v>5000</v>
      </c>
      <c r="L74" s="70">
        <v>5000</v>
      </c>
      <c r="M74" s="70">
        <f>M78*Input!$B$69</f>
        <v>5000</v>
      </c>
      <c r="N74" s="70">
        <f>N78*Input!$B$69</f>
        <v>5000</v>
      </c>
      <c r="O74" s="70">
        <f>O78*Input!$B$69</f>
        <v>5000</v>
      </c>
      <c r="P74" s="70">
        <f>P78*Input!$B$69</f>
        <v>5000</v>
      </c>
      <c r="Q74" s="70">
        <f>Q78*Input!$B$69</f>
        <v>5000</v>
      </c>
      <c r="R74" s="70">
        <f>R78*Input!$B$69</f>
        <v>5000</v>
      </c>
      <c r="S74" s="70">
        <f>S78*Input!$B$69</f>
        <v>5000</v>
      </c>
      <c r="T74" s="70">
        <f>T78*Input!$B$69</f>
        <v>5000</v>
      </c>
      <c r="U74" s="70">
        <f>U78*Input!$B$69</f>
        <v>5000</v>
      </c>
      <c r="V74" s="70">
        <f>V78*Input!$B$69</f>
        <v>5000</v>
      </c>
      <c r="W74" s="70">
        <f>W78*Input!$B$69</f>
        <v>5000</v>
      </c>
      <c r="X74" s="70">
        <f>X78*Input!$B$69</f>
        <v>5000</v>
      </c>
      <c r="Y74" s="70">
        <f>Y78*Input!$B$69</f>
        <v>5000</v>
      </c>
      <c r="Z74" s="70">
        <f>Z78*Input!$B$69</f>
        <v>5000</v>
      </c>
      <c r="AA74" s="70">
        <f>AA78*Input!$B$69</f>
        <v>5000</v>
      </c>
      <c r="AB74" s="70">
        <f>AB78*Input!$B$69</f>
        <v>5000</v>
      </c>
      <c r="AC74" s="70">
        <f>AC78*Input!$B$69</f>
        <v>5000</v>
      </c>
      <c r="AD74" s="70">
        <f>AD78*Input!$B$69</f>
        <v>5000</v>
      </c>
      <c r="AE74" s="70">
        <f>AE78*Input!$B$69</f>
        <v>5000</v>
      </c>
      <c r="AF74" s="70">
        <f>AF78*Input!$B$69</f>
        <v>5000</v>
      </c>
      <c r="AG74" s="70">
        <f>AG78*Input!$B$69</f>
        <v>5000</v>
      </c>
      <c r="AH74" s="70">
        <f>AH78*Input!$B$69</f>
        <v>5000</v>
      </c>
      <c r="AI74" s="70">
        <f>AI78*Input!$B$69</f>
        <v>5000</v>
      </c>
      <c r="AJ74" s="70">
        <f>AJ78*Input!$B$69</f>
        <v>5000</v>
      </c>
      <c r="AK74" s="70">
        <f>AK78*Input!$B$69</f>
        <v>5000</v>
      </c>
      <c r="AL74" s="70">
        <f>AL78*Input!$B$69</f>
        <v>5000</v>
      </c>
      <c r="AM74" s="70">
        <f>AM78*Input!$B$69</f>
        <v>5000</v>
      </c>
      <c r="AN74" s="70">
        <f>AN78*Input!$B$69</f>
        <v>5000</v>
      </c>
      <c r="AO74" s="70">
        <f>AO78*Input!$B$69</f>
        <v>5000</v>
      </c>
    </row>
    <row r="75" spans="1:53" x14ac:dyDescent="0.25">
      <c r="A75" s="76" t="s">
        <v>350</v>
      </c>
      <c r="B75" s="70">
        <f t="shared" ref="B75:K75" si="51">B$12*$E$17+B$13*$E$18</f>
        <v>1062.1596760000002</v>
      </c>
      <c r="C75" s="70">
        <f t="shared" si="51"/>
        <v>1091.0454320000001</v>
      </c>
      <c r="D75" s="70">
        <f t="shared" si="51"/>
        <v>1117.9673560000001</v>
      </c>
      <c r="E75" s="70">
        <f t="shared" si="51"/>
        <v>1136.4713160000001</v>
      </c>
      <c r="F75" s="70">
        <f t="shared" si="51"/>
        <v>1164.3497658250001</v>
      </c>
      <c r="G75" s="70">
        <f t="shared" si="51"/>
        <v>1191.714561625</v>
      </c>
      <c r="H75" s="70">
        <f t="shared" si="51"/>
        <v>1222.1988812</v>
      </c>
      <c r="I75" s="70">
        <f t="shared" si="51"/>
        <v>1250.1835682500002</v>
      </c>
      <c r="J75" s="70">
        <f t="shared" si="51"/>
        <v>1274.6487984</v>
      </c>
      <c r="K75" s="70">
        <f t="shared" si="51"/>
        <v>1299.3754529</v>
      </c>
      <c r="L75" s="70">
        <f t="shared" ref="L75:T75" si="52">(L$12*$E$17+L$13*$E$18)*1.1</f>
        <v>1458.5824594275005</v>
      </c>
      <c r="M75" s="70">
        <f t="shared" si="52"/>
        <v>1489.2477347000004</v>
      </c>
      <c r="N75" s="70">
        <f t="shared" si="52"/>
        <v>1526.4617140850005</v>
      </c>
      <c r="O75" s="70">
        <f t="shared" si="52"/>
        <v>1556.2513811900003</v>
      </c>
      <c r="P75" s="70">
        <f t="shared" si="52"/>
        <v>1582.2270165350003</v>
      </c>
      <c r="Q75" s="70">
        <f t="shared" si="52"/>
        <v>1602.6576462668711</v>
      </c>
      <c r="R75" s="70">
        <f t="shared" si="52"/>
        <v>1631.4730659921327</v>
      </c>
      <c r="S75" s="70">
        <f t="shared" si="52"/>
        <v>1660.3483537918678</v>
      </c>
      <c r="T75" s="70">
        <f t="shared" si="52"/>
        <v>1689.284761903491</v>
      </c>
      <c r="U75" s="70">
        <f t="shared" ref="U75:AF75" si="53">(U$12*$E$17+U$13*$E$18)*1.15</f>
        <v>1796.3873696846588</v>
      </c>
      <c r="V75" s="70">
        <f t="shared" si="53"/>
        <v>1826.7709132172661</v>
      </c>
      <c r="W75" s="70">
        <f t="shared" si="53"/>
        <v>1857.2224640614972</v>
      </c>
      <c r="X75" s="70">
        <f t="shared" si="53"/>
        <v>1887.7434547663506</v>
      </c>
      <c r="Y75" s="70">
        <f t="shared" si="53"/>
        <v>1918.3353506563697</v>
      </c>
      <c r="Z75" s="70">
        <f t="shared" si="53"/>
        <v>1948.9996506436653</v>
      </c>
      <c r="AA75" s="70">
        <f t="shared" si="53"/>
        <v>1979.7378880614267</v>
      </c>
      <c r="AB75" s="70">
        <f t="shared" si="53"/>
        <v>2010.5516315195139</v>
      </c>
      <c r="AC75" s="70">
        <f t="shared" si="53"/>
        <v>2041.4424857827469</v>
      </c>
      <c r="AD75" s="70">
        <f t="shared" si="53"/>
        <v>2072.3785568880799</v>
      </c>
      <c r="AE75" s="70">
        <f t="shared" si="53"/>
        <v>2103.3671697172886</v>
      </c>
      <c r="AF75" s="70">
        <f t="shared" si="53"/>
        <v>2134.4111984772662</v>
      </c>
      <c r="AG75" s="70">
        <f t="shared" ref="AG75:AO75" si="54">(AG$12*$E$17+AG$13*$E$18)*1.18</f>
        <v>2222.0031453801344</v>
      </c>
      <c r="AH75" s="70">
        <f t="shared" si="54"/>
        <v>2253.9735175930441</v>
      </c>
      <c r="AI75" s="70">
        <f t="shared" si="54"/>
        <v>2286.0035586211743</v>
      </c>
      <c r="AJ75" s="70">
        <f t="shared" si="54"/>
        <v>2318.0942358061202</v>
      </c>
      <c r="AK75" s="70">
        <f t="shared" si="54"/>
        <v>2350.2465327281848</v>
      </c>
      <c r="AL75" s="70">
        <f t="shared" si="54"/>
        <v>2382.4614494789712</v>
      </c>
      <c r="AM75" s="70">
        <f t="shared" si="54"/>
        <v>2414.7400029385635</v>
      </c>
      <c r="AN75" s="70">
        <f t="shared" si="54"/>
        <v>2447.083227057351</v>
      </c>
      <c r="AO75" s="70">
        <f t="shared" si="54"/>
        <v>2479.4921731425829</v>
      </c>
    </row>
    <row r="76" spans="1:53" s="50" customFormat="1" x14ac:dyDescent="0.25">
      <c r="A76" s="78" t="s">
        <v>349</v>
      </c>
      <c r="B76" s="79">
        <f t="shared" ref="B76" si="55">B14</f>
        <v>1627.4871200000002</v>
      </c>
      <c r="C76" s="79">
        <v>1713</v>
      </c>
      <c r="D76" s="79">
        <v>1741</v>
      </c>
      <c r="E76" s="79">
        <v>1826</v>
      </c>
      <c r="F76" s="79">
        <v>1916</v>
      </c>
      <c r="G76" s="79">
        <v>1991</v>
      </c>
      <c r="H76" s="79">
        <v>2090</v>
      </c>
      <c r="I76" s="79">
        <v>2206</v>
      </c>
      <c r="J76" s="79">
        <v>2420</v>
      </c>
      <c r="K76" s="79">
        <v>2698</v>
      </c>
      <c r="L76" s="79">
        <f>L75*2</f>
        <v>2917.1649188550009</v>
      </c>
      <c r="M76" s="79">
        <f t="shared" ref="M76:AO76" si="56">M75*2</f>
        <v>2978.4954694000007</v>
      </c>
      <c r="N76" s="79">
        <f t="shared" si="56"/>
        <v>3052.923428170001</v>
      </c>
      <c r="O76" s="79">
        <f t="shared" si="56"/>
        <v>3112.5027623800006</v>
      </c>
      <c r="P76" s="79">
        <f t="shared" si="56"/>
        <v>3164.4540330700006</v>
      </c>
      <c r="Q76" s="79">
        <f t="shared" si="56"/>
        <v>3205.3152925337422</v>
      </c>
      <c r="R76" s="79">
        <f t="shared" si="56"/>
        <v>3262.9461319842653</v>
      </c>
      <c r="S76" s="79">
        <f t="shared" si="56"/>
        <v>3320.6967075837356</v>
      </c>
      <c r="T76" s="79">
        <f t="shared" si="56"/>
        <v>3378.569523806982</v>
      </c>
      <c r="U76" s="79">
        <f t="shared" si="56"/>
        <v>3592.7747393693176</v>
      </c>
      <c r="V76" s="79">
        <f t="shared" si="56"/>
        <v>3653.5418264345321</v>
      </c>
      <c r="W76" s="79">
        <f t="shared" si="56"/>
        <v>3714.4449281229945</v>
      </c>
      <c r="X76" s="79">
        <f t="shared" si="56"/>
        <v>3775.4869095327012</v>
      </c>
      <c r="Y76" s="79">
        <f t="shared" si="56"/>
        <v>3836.6707013127393</v>
      </c>
      <c r="Z76" s="79">
        <f t="shared" si="56"/>
        <v>3897.9993012873306</v>
      </c>
      <c r="AA76" s="79">
        <f t="shared" si="56"/>
        <v>3959.4757761228534</v>
      </c>
      <c r="AB76" s="79">
        <f t="shared" si="56"/>
        <v>4021.1032630390278</v>
      </c>
      <c r="AC76" s="79">
        <f t="shared" si="56"/>
        <v>4082.8849715654937</v>
      </c>
      <c r="AD76" s="79">
        <f t="shared" si="56"/>
        <v>4144.7571137761597</v>
      </c>
      <c r="AE76" s="79">
        <f t="shared" si="56"/>
        <v>4206.7343394345771</v>
      </c>
      <c r="AF76" s="79">
        <f t="shared" si="56"/>
        <v>4268.8223969545325</v>
      </c>
      <c r="AG76" s="79">
        <f t="shared" si="56"/>
        <v>4444.0062907602687</v>
      </c>
      <c r="AH76" s="79">
        <f t="shared" si="56"/>
        <v>4507.9470351860882</v>
      </c>
      <c r="AI76" s="79">
        <f t="shared" si="56"/>
        <v>4572.0071172423486</v>
      </c>
      <c r="AJ76" s="79">
        <f t="shared" si="56"/>
        <v>4636.1884716122404</v>
      </c>
      <c r="AK76" s="79">
        <f t="shared" si="56"/>
        <v>4700.4930654563695</v>
      </c>
      <c r="AL76" s="79">
        <f t="shared" si="56"/>
        <v>4764.9228989579424</v>
      </c>
      <c r="AM76" s="79">
        <f t="shared" si="56"/>
        <v>4829.480005877127</v>
      </c>
      <c r="AN76" s="79">
        <f t="shared" si="56"/>
        <v>4894.166454114702</v>
      </c>
      <c r="AO76" s="79">
        <f t="shared" si="56"/>
        <v>4958.9843462851659</v>
      </c>
    </row>
    <row r="77" spans="1:53" s="225" customFormat="1" x14ac:dyDescent="0.25">
      <c r="A77" s="224" t="s">
        <v>116</v>
      </c>
      <c r="B77"/>
      <c r="C77"/>
      <c r="D77"/>
      <c r="E77"/>
      <c r="F77"/>
      <c r="G77"/>
      <c r="H77">
        <v>378</v>
      </c>
      <c r="I77">
        <v>393</v>
      </c>
      <c r="J77">
        <v>390</v>
      </c>
      <c r="K77">
        <v>447</v>
      </c>
      <c r="L77" s="225">
        <v>438</v>
      </c>
      <c r="M77" s="225">
        <v>456</v>
      </c>
      <c r="N77" s="225">
        <v>429</v>
      </c>
      <c r="O77" s="225">
        <v>451</v>
      </c>
      <c r="P77" s="225">
        <v>434</v>
      </c>
      <c r="Q77" s="225">
        <v>416</v>
      </c>
      <c r="R77" s="225">
        <v>419</v>
      </c>
      <c r="S77" s="225">
        <v>427</v>
      </c>
      <c r="T77" s="225">
        <v>438</v>
      </c>
    </row>
    <row r="78" spans="1:53" x14ac:dyDescent="0.25">
      <c r="A78" s="77" t="s">
        <v>103</v>
      </c>
      <c r="B78" s="27">
        <v>1</v>
      </c>
      <c r="C78" s="27">
        <v>1</v>
      </c>
      <c r="D78" s="27">
        <v>1</v>
      </c>
      <c r="E78" s="27">
        <v>1</v>
      </c>
      <c r="F78" s="27">
        <v>1</v>
      </c>
      <c r="G78" s="27">
        <v>1</v>
      </c>
      <c r="H78" s="27">
        <v>1</v>
      </c>
      <c r="I78" s="27">
        <v>1</v>
      </c>
      <c r="J78" s="27">
        <v>1</v>
      </c>
      <c r="K78" s="27">
        <v>1</v>
      </c>
      <c r="L78" s="27"/>
      <c r="M78" s="27">
        <f>IF(ROUNDUP(M76/Input!$B$69,0)&lt;1,1,ROUNDUP(M76/Input!$B$69,0))</f>
        <v>1</v>
      </c>
      <c r="N78" s="27">
        <f>IF(ROUNDUP(N76/Input!$B$69,0)&lt;1,1,ROUNDUP(N76/Input!$B$69,0))</f>
        <v>1</v>
      </c>
      <c r="O78" s="27">
        <f>IF(ROUNDUP(O76/Input!$B$69,0)&lt;1,1,ROUNDUP(O76/Input!$B$69,0))</f>
        <v>1</v>
      </c>
      <c r="P78" s="27">
        <f>IF(ROUNDUP(P76/Input!$B$69,0)&lt;1,1,ROUNDUP(P76/Input!$B$69,0))</f>
        <v>1</v>
      </c>
      <c r="Q78" s="27">
        <f>IF(ROUNDUP(Q76/Input!$B$69,0)&lt;1,1,ROUNDUP(Q76/Input!$B$69,0))</f>
        <v>1</v>
      </c>
      <c r="R78" s="27">
        <f>IF(ROUNDUP(R76/Input!$B$69,0)&lt;1,1,ROUNDUP(R76/Input!$B$69,0))</f>
        <v>1</v>
      </c>
      <c r="S78" s="27">
        <f>IF(ROUNDUP(S76/Input!$B$69,0)&lt;1,1,ROUNDUP(S76/Input!$B$69,0))</f>
        <v>1</v>
      </c>
      <c r="T78" s="27">
        <f>IF(ROUNDUP(T76/Input!$B$69,0)&lt;1,1,ROUNDUP(T76/Input!$B$69,0))</f>
        <v>1</v>
      </c>
      <c r="U78" s="27">
        <f>IF(ROUNDUP(U76/Input!$B$69,0)&lt;1,1,ROUNDUP(U76/Input!$B$69,0))</f>
        <v>1</v>
      </c>
      <c r="V78" s="27">
        <f>IF(ROUNDUP(V76/Input!$B$69,0)&lt;1,1,ROUNDUP(V76/Input!$B$69,0))</f>
        <v>1</v>
      </c>
      <c r="W78" s="27">
        <f>IF(ROUNDUP(W76/Input!$B$69,0)&lt;1,1,ROUNDUP(W76/Input!$B$69,0))</f>
        <v>1</v>
      </c>
      <c r="X78" s="27">
        <f>IF(ROUNDUP(X76/Input!$B$69,0)&lt;1,1,ROUNDUP(X76/Input!$B$69,0))</f>
        <v>1</v>
      </c>
      <c r="Y78" s="27">
        <f>IF(ROUNDUP(Y76/Input!$B$69,0)&lt;1,1,ROUNDUP(Y76/Input!$B$69,0))</f>
        <v>1</v>
      </c>
      <c r="Z78" s="27">
        <f>IF(ROUNDUP(Z76/Input!$B$69,0)&lt;1,1,ROUNDUP(Z76/Input!$B$69,0))</f>
        <v>1</v>
      </c>
      <c r="AA78" s="27">
        <f>IF(ROUNDUP(AA76/Input!$B$69,0)&lt;1,1,ROUNDUP(AA76/Input!$B$69,0))</f>
        <v>1</v>
      </c>
      <c r="AB78" s="27">
        <f>IF(ROUNDUP(AB76/Input!$B$69,0)&lt;1,1,ROUNDUP(AB76/Input!$B$69,0))</f>
        <v>1</v>
      </c>
      <c r="AC78" s="27">
        <f>IF(ROUNDUP(AC76/Input!$B$69,0)&lt;1,1,ROUNDUP(AC76/Input!$B$69,0))</f>
        <v>1</v>
      </c>
      <c r="AD78" s="27">
        <f>IF(ROUNDUP(AD76/Input!$B$69,0)&lt;1,1,ROUNDUP(AD76/Input!$B$69,0))</f>
        <v>1</v>
      </c>
      <c r="AE78" s="27">
        <f>IF(ROUNDUP(AE76/Input!$B$69,0)&lt;1,1,ROUNDUP(AE76/Input!$B$69,0))</f>
        <v>1</v>
      </c>
      <c r="AF78" s="27">
        <f>IF(ROUNDUP(AF76/Input!$B$69,0)&lt;1,1,ROUNDUP(AF76/Input!$B$69,0))</f>
        <v>1</v>
      </c>
      <c r="AG78" s="27">
        <f>IF(ROUNDUP(AG76/Input!$B$69,0)&lt;1,1,ROUNDUP(AG76/Input!$B$69,0))</f>
        <v>1</v>
      </c>
      <c r="AH78" s="27">
        <f>IF(ROUNDUP(AH76/Input!$B$69,0)&lt;1,1,ROUNDUP(AH76/Input!$B$69,0))</f>
        <v>1</v>
      </c>
      <c r="AI78" s="27">
        <f>IF(ROUNDUP(AI76/Input!$B$69,0)&lt;1,1,ROUNDUP(AI76/Input!$B$69,0))</f>
        <v>1</v>
      </c>
      <c r="AJ78" s="27">
        <f>IF(ROUNDUP(AJ76/Input!$B$69,0)&lt;1,1,ROUNDUP(AJ76/Input!$B$69,0))</f>
        <v>1</v>
      </c>
      <c r="AK78" s="27">
        <f>IF(ROUNDUP(AK76/Input!$B$69,0)&lt;1,1,ROUNDUP(AK76/Input!$B$69,0))</f>
        <v>1</v>
      </c>
      <c r="AL78" s="27">
        <f>IF(ROUNDUP(AL76/Input!$B$69,0)&lt;1,1,ROUNDUP(AL76/Input!$B$69,0))</f>
        <v>1</v>
      </c>
      <c r="AM78" s="27">
        <f>IF(ROUNDUP(AM76/Input!$B$69,0)&lt;1,1,ROUNDUP(AM76/Input!$B$69,0))</f>
        <v>1</v>
      </c>
      <c r="AN78" s="27">
        <f>IF(ROUNDUP(AN76/Input!$B$69,0)&lt;1,1,ROUNDUP(AN76/Input!$B$69,0))</f>
        <v>1</v>
      </c>
      <c r="AO78" s="27">
        <f>IF(ROUNDUP(AO76/Input!$B$69,0)&lt;1,1,ROUNDUP(AO76/Input!$B$69,0))</f>
        <v>1</v>
      </c>
      <c r="AP78" s="27"/>
    </row>
    <row r="80" spans="1:53" x14ac:dyDescent="0.25">
      <c r="A80" s="75" t="s">
        <v>114</v>
      </c>
      <c r="B80" s="340">
        <v>42979</v>
      </c>
      <c r="C80" s="340">
        <v>43009</v>
      </c>
      <c r="D80" s="340">
        <v>43040</v>
      </c>
      <c r="E80" s="340">
        <v>43070</v>
      </c>
      <c r="F80" s="1">
        <v>43101</v>
      </c>
      <c r="G80" s="1">
        <v>43132</v>
      </c>
      <c r="H80" s="1">
        <v>43160</v>
      </c>
      <c r="I80" s="1">
        <v>43191</v>
      </c>
      <c r="J80" s="1">
        <v>43221</v>
      </c>
      <c r="K80" s="1">
        <v>43252</v>
      </c>
      <c r="L80" s="1">
        <v>43282</v>
      </c>
      <c r="M80" s="1">
        <v>43313</v>
      </c>
      <c r="N80" s="1">
        <v>43344</v>
      </c>
      <c r="O80" s="1">
        <v>43374</v>
      </c>
      <c r="P80" s="1">
        <v>43405</v>
      </c>
      <c r="Q80" s="1">
        <v>43435</v>
      </c>
      <c r="R80" s="1">
        <v>43466</v>
      </c>
      <c r="S80" s="1">
        <v>43497</v>
      </c>
      <c r="T80" s="1">
        <v>43525</v>
      </c>
      <c r="U80" s="1">
        <v>43556</v>
      </c>
      <c r="V80" s="1">
        <v>43586</v>
      </c>
      <c r="W80" s="1">
        <v>43617</v>
      </c>
      <c r="X80" s="1">
        <v>43647</v>
      </c>
      <c r="Y80" s="1">
        <v>43678</v>
      </c>
      <c r="Z80" s="1">
        <v>43709</v>
      </c>
      <c r="AA80" s="1">
        <v>43739</v>
      </c>
      <c r="AB80" s="1">
        <v>43770</v>
      </c>
      <c r="AC80" s="1">
        <v>43800</v>
      </c>
      <c r="AD80" s="1">
        <v>43831</v>
      </c>
      <c r="AE80" s="1">
        <v>43862</v>
      </c>
      <c r="AF80" s="1">
        <v>43891</v>
      </c>
      <c r="AG80" s="1">
        <v>43922</v>
      </c>
      <c r="AH80" s="1">
        <v>43952</v>
      </c>
      <c r="AI80" s="1">
        <v>43983</v>
      </c>
      <c r="AJ80" s="1">
        <v>44013</v>
      </c>
      <c r="AK80" s="1">
        <v>44044</v>
      </c>
      <c r="AL80" s="1">
        <v>44075</v>
      </c>
      <c r="AM80" s="1">
        <v>44105</v>
      </c>
      <c r="AN80" s="1">
        <v>44136</v>
      </c>
      <c r="AO80" s="1">
        <v>44166</v>
      </c>
      <c r="AP80" s="1">
        <v>44197</v>
      </c>
      <c r="AQ80" s="1">
        <v>44228</v>
      </c>
      <c r="AR80" s="1">
        <v>44256</v>
      </c>
      <c r="AS80" s="1">
        <v>44287</v>
      </c>
      <c r="AT80" s="1">
        <v>44317</v>
      </c>
      <c r="AU80" s="1">
        <v>44348</v>
      </c>
      <c r="AV80" s="1">
        <v>44378</v>
      </c>
      <c r="AW80" s="1">
        <v>44409</v>
      </c>
      <c r="AX80" s="1">
        <v>44440</v>
      </c>
      <c r="AY80" s="1">
        <v>44470</v>
      </c>
      <c r="AZ80" s="1">
        <v>44501</v>
      </c>
      <c r="BA80" s="1">
        <v>44531</v>
      </c>
    </row>
    <row r="81" spans="1:41" x14ac:dyDescent="0.25">
      <c r="A81" s="76" t="s">
        <v>78</v>
      </c>
      <c r="B81" s="70">
        <f>B85*Input!$B$69</f>
        <v>5000</v>
      </c>
      <c r="C81" s="70">
        <f>C85*Input!$B$69</f>
        <v>5000</v>
      </c>
      <c r="D81" s="70">
        <f>D85*Input!$B$69</f>
        <v>5000</v>
      </c>
      <c r="E81" s="70">
        <f>E85*Input!$B$69</f>
        <v>5000</v>
      </c>
      <c r="F81" s="70">
        <f>F85*Input!$B$69</f>
        <v>5000</v>
      </c>
      <c r="G81" s="70">
        <f>G85*Input!$B$69</f>
        <v>5000</v>
      </c>
      <c r="H81" s="70">
        <f>H85*Input!$B$69</f>
        <v>5000</v>
      </c>
      <c r="I81" s="70">
        <f>I85*Input!$B$69</f>
        <v>5000</v>
      </c>
      <c r="J81" s="70">
        <f>J85*Input!$B$69</f>
        <v>5000</v>
      </c>
      <c r="K81" s="70">
        <f>K85*Input!$B$69</f>
        <v>5000</v>
      </c>
      <c r="L81" s="70">
        <v>5000</v>
      </c>
      <c r="M81" s="70">
        <f>M85*Input!$B$69</f>
        <v>5000</v>
      </c>
      <c r="N81" s="70">
        <f>N85*Input!$B$69</f>
        <v>5000</v>
      </c>
      <c r="O81" s="70">
        <f>O85*Input!$B$69</f>
        <v>5000</v>
      </c>
      <c r="P81" s="70">
        <f>P85*Input!$B$69</f>
        <v>5000</v>
      </c>
      <c r="Q81" s="70">
        <f>Q85*Input!$B$69</f>
        <v>5000</v>
      </c>
      <c r="R81" s="70">
        <f>R85*Input!$B$69</f>
        <v>5000</v>
      </c>
      <c r="S81" s="70">
        <f>S85*Input!$B$69</f>
        <v>5000</v>
      </c>
      <c r="T81" s="70">
        <f>T85*Input!$B$69</f>
        <v>5000</v>
      </c>
      <c r="U81" s="70">
        <f>U85*Input!$B$69</f>
        <v>5000</v>
      </c>
      <c r="V81" s="70">
        <f>V85*Input!$B$69</f>
        <v>5000</v>
      </c>
      <c r="W81" s="70">
        <f>W85*Input!$B$69</f>
        <v>5000</v>
      </c>
      <c r="X81" s="70">
        <f>X85*Input!$B$69</f>
        <v>5000</v>
      </c>
      <c r="Y81" s="70">
        <f>Y85*Input!$B$69</f>
        <v>5000</v>
      </c>
      <c r="Z81" s="70">
        <f>Z85*Input!$B$69</f>
        <v>5000</v>
      </c>
      <c r="AA81" s="70">
        <f>AA85*Input!$B$69</f>
        <v>5000</v>
      </c>
      <c r="AB81" s="70">
        <f>AB85*Input!$B$69</f>
        <v>5000</v>
      </c>
      <c r="AC81" s="70">
        <f>AC85*Input!$B$69</f>
        <v>5000</v>
      </c>
      <c r="AD81" s="70">
        <f>AD85*Input!$B$69</f>
        <v>5000</v>
      </c>
      <c r="AE81" s="70">
        <f>AE85*Input!$B$69</f>
        <v>5000</v>
      </c>
      <c r="AF81" s="70">
        <f>AF85*Input!$B$69</f>
        <v>5000</v>
      </c>
      <c r="AG81" s="70">
        <f>AG85*Input!$B$69</f>
        <v>5000</v>
      </c>
      <c r="AH81" s="70">
        <f>AH85*Input!$B$69</f>
        <v>5000</v>
      </c>
      <c r="AI81" s="70">
        <f>AI85*Input!$B$69</f>
        <v>5000</v>
      </c>
      <c r="AJ81" s="70">
        <f>AJ85*Input!$B$69</f>
        <v>5000</v>
      </c>
      <c r="AK81" s="70">
        <f>AK85*Input!$B$69</f>
        <v>5000</v>
      </c>
      <c r="AL81" s="70">
        <f>AL85*Input!$B$69</f>
        <v>5000</v>
      </c>
      <c r="AM81" s="70">
        <f>AM85*Input!$B$69</f>
        <v>5000</v>
      </c>
      <c r="AN81" s="70">
        <f>AN85*Input!$B$69</f>
        <v>5000</v>
      </c>
      <c r="AO81" s="70">
        <f>AO85*Input!$B$69</f>
        <v>5000</v>
      </c>
    </row>
    <row r="82" spans="1:41" x14ac:dyDescent="0.25">
      <c r="A82" s="76" t="s">
        <v>350</v>
      </c>
      <c r="B82" s="70">
        <f t="shared" ref="B82:J82" si="57">B$12*$F$17+B$13*$F$18</f>
        <v>565.32744400000001</v>
      </c>
      <c r="C82" s="70">
        <f t="shared" si="57"/>
        <v>580.76592800000003</v>
      </c>
      <c r="D82" s="70">
        <f t="shared" si="57"/>
        <v>595.14696400000003</v>
      </c>
      <c r="E82" s="70">
        <f t="shared" si="57"/>
        <v>604.981404</v>
      </c>
      <c r="F82" s="70">
        <f t="shared" si="57"/>
        <v>619.90331927499994</v>
      </c>
      <c r="G82" s="70">
        <f t="shared" si="57"/>
        <v>634.52270987499992</v>
      </c>
      <c r="H82" s="70">
        <f t="shared" si="57"/>
        <v>650.79107240000008</v>
      </c>
      <c r="I82" s="70">
        <f t="shared" si="57"/>
        <v>665.73269874999994</v>
      </c>
      <c r="J82" s="70">
        <f t="shared" si="57"/>
        <v>678.75806880000005</v>
      </c>
      <c r="K82" s="70">
        <v>1309</v>
      </c>
      <c r="L82" s="70">
        <f t="shared" ref="L82:AJ82" si="58">(L$12*$F$17+L$13*$F$18)*2</f>
        <v>1412.35135335</v>
      </c>
      <c r="M82" s="70">
        <f t="shared" si="58"/>
        <v>1442.1240379999999</v>
      </c>
      <c r="N82" s="70">
        <f t="shared" si="58"/>
        <v>1478.3093248999999</v>
      </c>
      <c r="O82" s="70">
        <f t="shared" si="58"/>
        <v>1507.1942606</v>
      </c>
      <c r="P82" s="70">
        <f t="shared" si="58"/>
        <v>1532.3089739000002</v>
      </c>
      <c r="Q82" s="70">
        <f t="shared" si="58"/>
        <v>1552.0851432990341</v>
      </c>
      <c r="R82" s="70">
        <f t="shared" si="58"/>
        <v>1580.063422634591</v>
      </c>
      <c r="S82" s="70">
        <f t="shared" si="58"/>
        <v>1608.093335438188</v>
      </c>
      <c r="T82" s="70">
        <f t="shared" si="58"/>
        <v>1636.1758983175393</v>
      </c>
      <c r="U82" s="70">
        <f t="shared" si="58"/>
        <v>1664.3121494412826</v>
      </c>
      <c r="V82" s="70">
        <f t="shared" si="58"/>
        <v>1692.5031490357817</v>
      </c>
      <c r="W82" s="70">
        <f t="shared" si="58"/>
        <v>1720.7499798943054</v>
      </c>
      <c r="X82" s="70">
        <f t="shared" si="58"/>
        <v>1749.0537478989286</v>
      </c>
      <c r="Y82" s="70">
        <f t="shared" si="58"/>
        <v>1777.4155825554815</v>
      </c>
      <c r="Z82" s="70">
        <f t="shared" si="58"/>
        <v>1805.836637541903</v>
      </c>
      <c r="AA82" s="70">
        <f t="shared" si="58"/>
        <v>1834.3180912703485</v>
      </c>
      <c r="AB82" s="70">
        <f t="shared" si="58"/>
        <v>1862.8611474634301</v>
      </c>
      <c r="AC82" s="70">
        <f t="shared" si="58"/>
        <v>1891.4670357449563</v>
      </c>
      <c r="AD82" s="70">
        <f t="shared" si="58"/>
        <v>1920.1175712111051</v>
      </c>
      <c r="AE82" s="70">
        <f t="shared" si="58"/>
        <v>1948.8173096293783</v>
      </c>
      <c r="AF82" s="70">
        <f t="shared" si="58"/>
        <v>1977.5682318607694</v>
      </c>
      <c r="AG82" s="70">
        <f t="shared" si="58"/>
        <v>2006.3711777377478</v>
      </c>
      <c r="AH82" s="70">
        <f t="shared" si="58"/>
        <v>2035.2270011909991</v>
      </c>
      <c r="AI82" s="70">
        <f t="shared" si="58"/>
        <v>2064.1365704860941</v>
      </c>
      <c r="AJ82" s="70">
        <f t="shared" si="58"/>
        <v>2093.1007684641231</v>
      </c>
      <c r="AK82" s="70">
        <f>(AK$12*$F$17+AK$13*$F$18)*2.2</f>
        <v>2334.3325420650176</v>
      </c>
      <c r="AL82" s="70">
        <f>(AL$12*$F$17+AL$13*$F$18)*2.2</f>
        <v>2366.3163218014556</v>
      </c>
      <c r="AM82" s="70">
        <f>(AM$12*$F$17+AM$13*$F$18)*2.2</f>
        <v>2398.363205377299</v>
      </c>
      <c r="AN82" s="70">
        <f>(AN$12*$F$17+AN$13*$F$18)*2.2</f>
        <v>2430.4742307870706</v>
      </c>
      <c r="AO82" s="70">
        <f>(AO$12*$F$17+AO$13*$F$18)*2.2</f>
        <v>2462.6504534500459</v>
      </c>
    </row>
    <row r="83" spans="1:41" s="50" customFormat="1" x14ac:dyDescent="0.25">
      <c r="A83" s="78" t="s">
        <v>349</v>
      </c>
      <c r="B83" s="79">
        <v>1627</v>
      </c>
      <c r="C83" s="79">
        <v>1775</v>
      </c>
      <c r="D83" s="79">
        <v>1988</v>
      </c>
      <c r="E83" s="79">
        <v>2110</v>
      </c>
      <c r="F83" s="79">
        <v>2285</v>
      </c>
      <c r="G83" s="79">
        <v>2369</v>
      </c>
      <c r="H83" s="79">
        <v>2412</v>
      </c>
      <c r="I83" s="79">
        <v>2501</v>
      </c>
      <c r="J83" s="79">
        <v>2599</v>
      </c>
      <c r="K83" s="79">
        <v>2698</v>
      </c>
      <c r="L83" s="79">
        <f>L82*2</f>
        <v>2824.7027066999999</v>
      </c>
      <c r="M83" s="79">
        <f t="shared" ref="M83:T83" si="59">M82*2</f>
        <v>2884.2480759999999</v>
      </c>
      <c r="N83" s="79">
        <f t="shared" si="59"/>
        <v>2956.6186497999997</v>
      </c>
      <c r="O83" s="79">
        <f t="shared" si="59"/>
        <v>3014.3885212</v>
      </c>
      <c r="P83" s="79">
        <f t="shared" si="59"/>
        <v>3064.6179478000004</v>
      </c>
      <c r="Q83" s="79">
        <f t="shared" si="59"/>
        <v>3104.1702865980683</v>
      </c>
      <c r="R83" s="79">
        <f t="shared" si="59"/>
        <v>3160.126845269182</v>
      </c>
      <c r="S83" s="79">
        <f t="shared" si="59"/>
        <v>3216.186670876376</v>
      </c>
      <c r="T83" s="79">
        <f t="shared" si="59"/>
        <v>3272.3517966350787</v>
      </c>
      <c r="U83" s="79">
        <f t="shared" ref="U83:AO83" si="60">U82*2</f>
        <v>3328.6242988825652</v>
      </c>
      <c r="V83" s="79">
        <f t="shared" si="60"/>
        <v>3385.0062980715634</v>
      </c>
      <c r="W83" s="79">
        <f t="shared" si="60"/>
        <v>3441.4999597886108</v>
      </c>
      <c r="X83" s="79">
        <f t="shared" si="60"/>
        <v>3498.1074957978572</v>
      </c>
      <c r="Y83" s="79">
        <f t="shared" si="60"/>
        <v>3554.831165110963</v>
      </c>
      <c r="Z83" s="79">
        <f t="shared" si="60"/>
        <v>3611.6732750838059</v>
      </c>
      <c r="AA83" s="79">
        <f t="shared" si="60"/>
        <v>3668.6361825406971</v>
      </c>
      <c r="AB83" s="79">
        <f t="shared" si="60"/>
        <v>3725.7222949268603</v>
      </c>
      <c r="AC83" s="79">
        <f t="shared" si="60"/>
        <v>3782.9340714899126</v>
      </c>
      <c r="AD83" s="79">
        <f t="shared" si="60"/>
        <v>3840.2351424222102</v>
      </c>
      <c r="AE83" s="79">
        <f t="shared" si="60"/>
        <v>3897.6346192587566</v>
      </c>
      <c r="AF83" s="79">
        <f t="shared" si="60"/>
        <v>3955.1364637215388</v>
      </c>
      <c r="AG83" s="79">
        <f t="shared" si="60"/>
        <v>4012.7423554754955</v>
      </c>
      <c r="AH83" s="79">
        <f t="shared" si="60"/>
        <v>4070.4540023819982</v>
      </c>
      <c r="AI83" s="79">
        <f t="shared" si="60"/>
        <v>4128.2731409721882</v>
      </c>
      <c r="AJ83" s="79">
        <f t="shared" si="60"/>
        <v>4186.2015369282462</v>
      </c>
      <c r="AK83" s="79">
        <f t="shared" si="60"/>
        <v>4668.6650841300352</v>
      </c>
      <c r="AL83" s="79">
        <f t="shared" si="60"/>
        <v>4732.6326436029112</v>
      </c>
      <c r="AM83" s="79">
        <f t="shared" si="60"/>
        <v>4796.726410754598</v>
      </c>
      <c r="AN83" s="79">
        <f t="shared" si="60"/>
        <v>4860.9484615741412</v>
      </c>
      <c r="AO83" s="79">
        <f t="shared" si="60"/>
        <v>4925.3009069000918</v>
      </c>
    </row>
    <row r="84" spans="1:41" s="225" customFormat="1" x14ac:dyDescent="0.25">
      <c r="A84" s="226" t="s">
        <v>116</v>
      </c>
      <c r="B84"/>
      <c r="C84"/>
      <c r="D84"/>
      <c r="E84"/>
      <c r="F84"/>
      <c r="G84"/>
      <c r="H84"/>
      <c r="I84"/>
      <c r="J84"/>
      <c r="K84"/>
      <c r="M84" s="225">
        <v>191</v>
      </c>
      <c r="N84" s="225">
        <v>190</v>
      </c>
      <c r="O84" s="225">
        <v>194</v>
      </c>
      <c r="P84" s="225">
        <v>197</v>
      </c>
      <c r="Q84" s="225">
        <v>202</v>
      </c>
      <c r="R84" s="225">
        <v>190</v>
      </c>
      <c r="S84" s="225">
        <v>200</v>
      </c>
      <c r="T84" s="225">
        <v>205</v>
      </c>
    </row>
    <row r="85" spans="1:41" x14ac:dyDescent="0.25">
      <c r="A85" s="77" t="s">
        <v>103</v>
      </c>
      <c r="B85" s="27">
        <v>1</v>
      </c>
      <c r="C85" s="27">
        <v>1</v>
      </c>
      <c r="D85" s="27">
        <v>1</v>
      </c>
      <c r="E85" s="27">
        <v>1</v>
      </c>
      <c r="F85" s="27">
        <v>1</v>
      </c>
      <c r="G85" s="27">
        <v>1</v>
      </c>
      <c r="H85" s="27">
        <v>1</v>
      </c>
      <c r="I85" s="27">
        <v>1</v>
      </c>
      <c r="J85" s="27">
        <v>1</v>
      </c>
      <c r="K85" s="27">
        <v>1</v>
      </c>
      <c r="L85" s="27"/>
      <c r="M85" s="27">
        <f>IF(ROUNDUP(M83/Input!$B$69,0)&lt;1,1,ROUNDUP(M83/Input!$B$69,0))</f>
        <v>1</v>
      </c>
      <c r="N85" s="27">
        <f>IF(ROUNDUP(N83/Input!$B$69,0)&lt;1,1,ROUNDUP(N83/Input!$B$69,0))</f>
        <v>1</v>
      </c>
      <c r="O85" s="27">
        <f>IF(ROUNDUP(O83/Input!$B$69,0)&lt;1,1,ROUNDUP(O83/Input!$B$69,0))</f>
        <v>1</v>
      </c>
      <c r="P85" s="27">
        <f>IF(ROUNDUP(P83/Input!$B$69,0)&lt;1,1,ROUNDUP(P83/Input!$B$69,0))</f>
        <v>1</v>
      </c>
      <c r="Q85" s="27">
        <f>IF(ROUNDUP(Q83/Input!$B$69,0)&lt;1,1,ROUNDUP(Q83/Input!$B$69,0))</f>
        <v>1</v>
      </c>
      <c r="R85" s="27">
        <f>IF(ROUNDUP(R83/Input!$B$69,0)&lt;1,1,ROUNDUP(R83/Input!$B$69,0))</f>
        <v>1</v>
      </c>
      <c r="S85" s="27">
        <f>IF(ROUNDUP(S83/Input!$B$69,0)&lt;1,1,ROUNDUP(S83/Input!$B$69,0))</f>
        <v>1</v>
      </c>
      <c r="T85" s="27">
        <f>IF(ROUNDUP(T83/Input!$B$69,0)&lt;1,1,ROUNDUP(T83/Input!$B$69,0))</f>
        <v>1</v>
      </c>
      <c r="U85" s="27">
        <f>IF(ROUNDUP(U83/Input!$B$69,0)&lt;1,1,ROUNDUP(U83/Input!$B$69,0))</f>
        <v>1</v>
      </c>
      <c r="V85" s="27">
        <f>IF(ROUNDUP(V83/Input!$B$69,0)&lt;1,1,ROUNDUP(V83/Input!$B$69,0))</f>
        <v>1</v>
      </c>
      <c r="W85" s="27">
        <f>IF(ROUNDUP(W83/Input!$B$69,0)&lt;1,1,ROUNDUP(W83/Input!$B$69,0))</f>
        <v>1</v>
      </c>
      <c r="X85" s="27">
        <f>IF(ROUNDUP(X83/Input!$B$69,0)&lt;1,1,ROUNDUP(X83/Input!$B$69,0))</f>
        <v>1</v>
      </c>
      <c r="Y85" s="27">
        <f>IF(ROUNDUP(Y83/Input!$B$69,0)&lt;1,1,ROUNDUP(Y83/Input!$B$69,0))</f>
        <v>1</v>
      </c>
      <c r="Z85" s="27">
        <f>IF(ROUNDUP(Z83/Input!$B$69,0)&lt;1,1,ROUNDUP(Z83/Input!$B$69,0))</f>
        <v>1</v>
      </c>
      <c r="AA85" s="27">
        <f>IF(ROUNDUP(AA83/Input!$B$69,0)&lt;1,1,ROUNDUP(AA83/Input!$B$69,0))</f>
        <v>1</v>
      </c>
      <c r="AB85" s="27">
        <f>IF(ROUNDUP(AB83/Input!$B$69,0)&lt;1,1,ROUNDUP(AB83/Input!$B$69,0))</f>
        <v>1</v>
      </c>
      <c r="AC85" s="27">
        <f>IF(ROUNDUP(AC83/Input!$B$69,0)&lt;1,1,ROUNDUP(AC83/Input!$B$69,0))</f>
        <v>1</v>
      </c>
      <c r="AD85" s="27">
        <f>IF(ROUNDUP(AD83/Input!$B$69,0)&lt;1,1,ROUNDUP(AD83/Input!$B$69,0))</f>
        <v>1</v>
      </c>
      <c r="AE85" s="27">
        <f>IF(ROUNDUP(AE83/Input!$B$69,0)&lt;1,1,ROUNDUP(AE83/Input!$B$69,0))</f>
        <v>1</v>
      </c>
      <c r="AF85" s="27">
        <f>IF(ROUNDUP(AF83/Input!$B$69,0)&lt;1,1,ROUNDUP(AF83/Input!$B$69,0))</f>
        <v>1</v>
      </c>
      <c r="AG85" s="27">
        <f>IF(ROUNDUP(AG83/Input!$B$69,0)&lt;1,1,ROUNDUP(AG83/Input!$B$69,0))</f>
        <v>1</v>
      </c>
      <c r="AH85" s="27">
        <f>IF(ROUNDUP(AH83/Input!$B$69,0)&lt;1,1,ROUNDUP(AH83/Input!$B$69,0))</f>
        <v>1</v>
      </c>
      <c r="AI85" s="27">
        <f>IF(ROUNDUP(AI83/Input!$B$69,0)&lt;1,1,ROUNDUP(AI83/Input!$B$69,0))</f>
        <v>1</v>
      </c>
      <c r="AJ85" s="27">
        <f>IF(ROUNDUP(AJ83/Input!$B$69,0)&lt;1,1,ROUNDUP(AJ83/Input!$B$69,0))</f>
        <v>1</v>
      </c>
      <c r="AK85" s="27">
        <f>IF(ROUNDUP(AK83/Input!$B$69,0)&lt;1,1,ROUNDUP(AK83/Input!$B$69,0))</f>
        <v>1</v>
      </c>
      <c r="AL85" s="27">
        <f>IF(ROUNDUP(AL83/Input!$B$69,0)&lt;1,1,ROUNDUP(AL83/Input!$B$69,0))</f>
        <v>1</v>
      </c>
      <c r="AM85" s="27">
        <f>IF(ROUNDUP(AM83/Input!$B$69,0)&lt;1,1,ROUNDUP(AM83/Input!$B$69,0))</f>
        <v>1</v>
      </c>
      <c r="AN85" s="27">
        <f>IF(ROUNDUP(AN83/Input!$B$69,0)&lt;1,1,ROUNDUP(AN83/Input!$B$69,0))</f>
        <v>1</v>
      </c>
      <c r="AO85" s="27">
        <f>IF(ROUNDUP(AO83/Input!$B$69,0)&lt;1,1,ROUNDUP(AO83/Input!$B$69,0))</f>
        <v>1</v>
      </c>
    </row>
  </sheetData>
  <pageMargins left="0.7" right="0.7" top="0.75" bottom="0.75" header="0.3" footer="0.3"/>
  <customProperties>
    <customPr name="SSC_SHEET_GUID" r:id="rId1"/>
  </customPropertie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9">
    <tabColor theme="4"/>
  </sheetPr>
  <dimension ref="A1:CS160"/>
  <sheetViews>
    <sheetView showGridLines="0" zoomScale="85" zoomScaleNormal="85" workbookViewId="0">
      <pane xSplit="2" ySplit="1" topLeftCell="C2" activePane="bottomRight" state="frozen"/>
      <selection activeCell="V19" sqref="V19"/>
      <selection pane="topRight" activeCell="V19" sqref="V19"/>
      <selection pane="bottomLeft" activeCell="V19" sqref="V19"/>
      <selection pane="bottomRight" activeCell="B173" sqref="B173"/>
    </sheetView>
  </sheetViews>
  <sheetFormatPr defaultColWidth="8.85546875" defaultRowHeight="15" x14ac:dyDescent="0.25"/>
  <cols>
    <col min="1" max="1" width="30.140625" bestFit="1" customWidth="1"/>
    <col min="2" max="2" width="39.42578125" customWidth="1"/>
    <col min="3" max="38" width="9.7109375" hidden="1" customWidth="1"/>
    <col min="39" max="39" width="13.28515625" bestFit="1" customWidth="1"/>
    <col min="40" max="40" width="12.85546875" bestFit="1" customWidth="1"/>
    <col min="41" max="41" width="13.28515625" bestFit="1" customWidth="1"/>
    <col min="42" max="42" width="12.85546875" bestFit="1" customWidth="1"/>
    <col min="43" max="43" width="13.28515625" bestFit="1" customWidth="1"/>
    <col min="44" max="46" width="11.28515625" bestFit="1" customWidth="1"/>
    <col min="47" max="47" width="10.7109375" bestFit="1" customWidth="1"/>
    <col min="48" max="48" width="11.28515625" bestFit="1" customWidth="1"/>
    <col min="49" max="49" width="11" bestFit="1" customWidth="1"/>
    <col min="50" max="50" width="11.5703125" bestFit="1" customWidth="1"/>
    <col min="51" max="51" width="11.28515625" bestFit="1" customWidth="1"/>
    <col min="52" max="53" width="11.5703125" bestFit="1" customWidth="1"/>
    <col min="54" max="54" width="12.85546875" bestFit="1" customWidth="1"/>
    <col min="55" max="55" width="14" bestFit="1" customWidth="1"/>
    <col min="56" max="57" width="13.28515625" bestFit="1" customWidth="1"/>
    <col min="58" max="58" width="14.42578125" bestFit="1" customWidth="1"/>
    <col min="59" max="59" width="14" bestFit="1" customWidth="1"/>
    <col min="60" max="60" width="13.28515625" bestFit="1" customWidth="1"/>
    <col min="61" max="61" width="13.7109375" bestFit="1" customWidth="1"/>
    <col min="62" max="62" width="12.85546875" bestFit="1" customWidth="1"/>
    <col min="63" max="63" width="13.7109375" bestFit="1" customWidth="1"/>
    <col min="64" max="64" width="12.85546875" bestFit="1" customWidth="1"/>
    <col min="65" max="65" width="13.7109375" bestFit="1" customWidth="1"/>
    <col min="66" max="66" width="13.28515625" bestFit="1" customWidth="1"/>
    <col min="67" max="69" width="13.7109375" bestFit="1" customWidth="1"/>
    <col min="70" max="70" width="12.85546875" bestFit="1" customWidth="1"/>
    <col min="71" max="71" width="14.42578125" bestFit="1" customWidth="1"/>
    <col min="72" max="74" width="14" bestFit="1" customWidth="1"/>
    <col min="75" max="75" width="13.7109375" bestFit="1" customWidth="1"/>
    <col min="76" max="76" width="14.42578125" bestFit="1" customWidth="1"/>
    <col min="77" max="77" width="12.85546875" bestFit="1" customWidth="1"/>
    <col min="78" max="79" width="13.28515625" bestFit="1" customWidth="1"/>
    <col min="80" max="80" width="13.7109375" bestFit="1" customWidth="1"/>
    <col min="81" max="81" width="13.28515625" bestFit="1" customWidth="1"/>
    <col min="82" max="82" width="13.7109375" bestFit="1" customWidth="1"/>
    <col min="83" max="83" width="14.42578125" bestFit="1" customWidth="1"/>
    <col min="84" max="84" width="13.28515625" bestFit="1" customWidth="1"/>
    <col min="85" max="85" width="13.42578125" bestFit="1" customWidth="1"/>
    <col min="86" max="86" width="13.7109375" bestFit="1" customWidth="1"/>
    <col min="87" max="87" width="13.28515625" bestFit="1" customWidth="1"/>
    <col min="88" max="88" width="13.42578125" bestFit="1" customWidth="1"/>
    <col min="89" max="90" width="13.7109375" bestFit="1" customWidth="1"/>
    <col min="91" max="91" width="12.85546875" bestFit="1" customWidth="1"/>
    <col min="92" max="92" width="13.7109375" bestFit="1" customWidth="1"/>
    <col min="93" max="93" width="13.42578125" bestFit="1" customWidth="1"/>
    <col min="94" max="94" width="13.7109375" bestFit="1" customWidth="1"/>
    <col min="95" max="95" width="12.85546875" bestFit="1" customWidth="1"/>
    <col min="96" max="96" width="14" bestFit="1" customWidth="1"/>
    <col min="97" max="97" width="13.7109375" bestFit="1" customWidth="1"/>
  </cols>
  <sheetData>
    <row r="1" spans="1:97" x14ac:dyDescent="0.25">
      <c r="A1" s="104" t="s">
        <v>157</v>
      </c>
      <c r="B1" s="104">
        <v>1</v>
      </c>
      <c r="C1" s="43">
        <v>41640</v>
      </c>
      <c r="D1" s="43">
        <v>41671</v>
      </c>
      <c r="E1" s="43">
        <v>41699</v>
      </c>
      <c r="F1" s="43">
        <v>41730</v>
      </c>
      <c r="G1" s="43">
        <v>41760</v>
      </c>
      <c r="H1" s="43">
        <v>41791</v>
      </c>
      <c r="I1" s="43">
        <v>41821</v>
      </c>
      <c r="J1" s="43">
        <v>41852</v>
      </c>
      <c r="K1" s="43">
        <v>41883</v>
      </c>
      <c r="L1" s="43">
        <v>41913</v>
      </c>
      <c r="M1" s="43">
        <v>41944</v>
      </c>
      <c r="N1" s="43">
        <v>41974</v>
      </c>
      <c r="O1" s="43">
        <v>42005</v>
      </c>
      <c r="P1" s="43">
        <v>42036</v>
      </c>
      <c r="Q1" s="43">
        <v>42064</v>
      </c>
      <c r="R1" s="43">
        <v>42095</v>
      </c>
      <c r="S1" s="43">
        <v>42125</v>
      </c>
      <c r="T1" s="43">
        <v>42156</v>
      </c>
      <c r="U1" s="43">
        <v>42186</v>
      </c>
      <c r="V1" s="43">
        <v>42217</v>
      </c>
      <c r="W1" s="43">
        <v>42248</v>
      </c>
      <c r="X1" s="43">
        <v>42278</v>
      </c>
      <c r="Y1" s="43">
        <v>42309</v>
      </c>
      <c r="Z1" s="107">
        <v>42339</v>
      </c>
      <c r="AA1" s="107">
        <v>42370</v>
      </c>
      <c r="AB1" s="107">
        <v>42401</v>
      </c>
      <c r="AC1" s="107">
        <v>42430</v>
      </c>
      <c r="AD1" s="107">
        <v>42461</v>
      </c>
      <c r="AE1" s="107">
        <v>42491</v>
      </c>
      <c r="AF1" s="107">
        <v>42522</v>
      </c>
      <c r="AG1" s="107">
        <v>42552</v>
      </c>
      <c r="AH1" s="107">
        <v>42583</v>
      </c>
      <c r="AI1" s="107">
        <v>42614</v>
      </c>
      <c r="AJ1" s="107">
        <v>42644</v>
      </c>
      <c r="AK1" s="107">
        <v>42675</v>
      </c>
      <c r="AL1" s="107">
        <v>42705</v>
      </c>
      <c r="AM1" s="43">
        <v>42979</v>
      </c>
      <c r="AN1" s="43">
        <v>43009</v>
      </c>
      <c r="AO1" s="43">
        <v>43040</v>
      </c>
      <c r="AP1" s="43">
        <v>43070</v>
      </c>
      <c r="AQ1" s="1">
        <v>43101</v>
      </c>
      <c r="AR1" s="1">
        <v>43132</v>
      </c>
      <c r="AS1" s="1">
        <v>43160</v>
      </c>
      <c r="AT1" s="1">
        <v>43191</v>
      </c>
      <c r="AU1" s="1">
        <v>43221</v>
      </c>
      <c r="AV1" s="1">
        <v>43252</v>
      </c>
      <c r="AW1" s="1">
        <v>43282</v>
      </c>
      <c r="AX1" s="1">
        <v>43313</v>
      </c>
      <c r="AY1" s="1">
        <v>43344</v>
      </c>
      <c r="AZ1" s="1">
        <v>43374</v>
      </c>
      <c r="BA1" s="1">
        <v>43405</v>
      </c>
      <c r="BB1" s="1">
        <v>43435</v>
      </c>
      <c r="BC1" s="1">
        <v>43466</v>
      </c>
      <c r="BD1" s="1">
        <v>43497</v>
      </c>
      <c r="BE1" s="1">
        <v>43525</v>
      </c>
      <c r="BF1" s="1">
        <v>43556</v>
      </c>
      <c r="BG1" s="1">
        <v>43586</v>
      </c>
      <c r="BH1" s="1">
        <v>43617</v>
      </c>
      <c r="BI1" s="1">
        <v>43647</v>
      </c>
      <c r="BJ1" s="1">
        <v>43678</v>
      </c>
      <c r="BK1" s="1">
        <v>43709</v>
      </c>
      <c r="BL1" s="1">
        <v>43739</v>
      </c>
      <c r="BM1" s="1">
        <v>43770</v>
      </c>
      <c r="BN1" s="1">
        <v>43800</v>
      </c>
      <c r="BO1" s="1">
        <v>43831</v>
      </c>
      <c r="BP1" s="1">
        <v>43862</v>
      </c>
      <c r="BQ1" s="1">
        <v>43891</v>
      </c>
      <c r="BR1" s="1">
        <v>43922</v>
      </c>
      <c r="BS1" s="1">
        <v>43952</v>
      </c>
      <c r="BT1" s="1">
        <v>43983</v>
      </c>
      <c r="BU1" s="1">
        <v>44013</v>
      </c>
      <c r="BV1" s="1">
        <v>44044</v>
      </c>
      <c r="BW1" s="1">
        <v>44075</v>
      </c>
      <c r="BX1" s="1">
        <v>44105</v>
      </c>
      <c r="BY1" s="1">
        <v>44136</v>
      </c>
      <c r="BZ1" s="1">
        <v>44166</v>
      </c>
      <c r="CA1" s="1">
        <v>44197</v>
      </c>
      <c r="CB1" s="1">
        <v>44228</v>
      </c>
      <c r="CC1" s="1">
        <v>44256</v>
      </c>
      <c r="CD1" s="1">
        <v>44287</v>
      </c>
      <c r="CE1" s="1">
        <v>44317</v>
      </c>
      <c r="CF1" s="1">
        <v>44348</v>
      </c>
      <c r="CG1" s="1">
        <v>44378</v>
      </c>
      <c r="CH1" s="1">
        <v>44409</v>
      </c>
      <c r="CI1" s="1">
        <v>44440</v>
      </c>
      <c r="CJ1" s="1">
        <v>44470</v>
      </c>
      <c r="CK1" s="1">
        <v>44501</v>
      </c>
      <c r="CL1" s="1">
        <v>44531</v>
      </c>
      <c r="CM1" s="1">
        <v>44562</v>
      </c>
      <c r="CN1" s="1">
        <v>44593</v>
      </c>
      <c r="CO1" s="1">
        <v>44621</v>
      </c>
      <c r="CP1" s="1">
        <v>44652</v>
      </c>
      <c r="CQ1" s="1">
        <v>44682</v>
      </c>
      <c r="CR1" s="1">
        <v>44713</v>
      </c>
      <c r="CS1" s="1">
        <v>44743</v>
      </c>
    </row>
    <row r="2" spans="1:97" x14ac:dyDescent="0.25">
      <c r="B2" s="103" t="s">
        <v>58</v>
      </c>
      <c r="C2" s="35" t="e">
        <f>Subs!#REF!</f>
        <v>#REF!</v>
      </c>
      <c r="D2" s="35" t="e">
        <f>Subs!#REF!</f>
        <v>#REF!</v>
      </c>
      <c r="E2" s="35" t="e">
        <f>Subs!#REF!</f>
        <v>#REF!</v>
      </c>
      <c r="F2" s="35" t="e">
        <f>Subs!#REF!</f>
        <v>#REF!</v>
      </c>
      <c r="G2" s="35" t="e">
        <f>Subs!#REF!</f>
        <v>#REF!</v>
      </c>
      <c r="H2" s="35" t="e">
        <f>Subs!#REF!</f>
        <v>#REF!</v>
      </c>
      <c r="I2" s="35" t="e">
        <f>Subs!#REF!</f>
        <v>#REF!</v>
      </c>
      <c r="J2" s="35" t="e">
        <f>Subs!#REF!</f>
        <v>#REF!</v>
      </c>
      <c r="K2" s="35" t="e">
        <f>Subs!#REF!</f>
        <v>#REF!</v>
      </c>
      <c r="L2" s="35" t="e">
        <f>Subs!#REF!</f>
        <v>#REF!</v>
      </c>
      <c r="M2" s="35" t="e">
        <f>Subs!#REF!</f>
        <v>#REF!</v>
      </c>
      <c r="N2" s="35" t="e">
        <f>Subs!#REF!</f>
        <v>#REF!</v>
      </c>
      <c r="O2" s="35" t="e">
        <f>Subs!#REF!</f>
        <v>#REF!</v>
      </c>
      <c r="P2" s="35" t="e">
        <f>Subs!#REF!</f>
        <v>#REF!</v>
      </c>
      <c r="Q2" s="35" t="e">
        <f>Subs!#REF!</f>
        <v>#REF!</v>
      </c>
      <c r="R2" s="35" t="e">
        <f>Subs!#REF!</f>
        <v>#REF!</v>
      </c>
      <c r="S2" s="35" t="e">
        <f>Subs!#REF!</f>
        <v>#REF!</v>
      </c>
      <c r="T2" s="35" t="e">
        <f>Subs!#REF!</f>
        <v>#REF!</v>
      </c>
      <c r="U2" s="35" t="e">
        <f>Subs!#REF!</f>
        <v>#REF!</v>
      </c>
      <c r="V2" s="35" t="e">
        <f>Subs!#REF!</f>
        <v>#REF!</v>
      </c>
      <c r="W2" s="35" t="e">
        <f>Subs!#REF!</f>
        <v>#REF!</v>
      </c>
      <c r="X2" s="35" t="e">
        <f>Subs!#REF!</f>
        <v>#REF!</v>
      </c>
      <c r="Y2" s="35" t="e">
        <f>Subs!#REF!</f>
        <v>#REF!</v>
      </c>
      <c r="Z2" s="108" t="e">
        <f>Subs!#REF!</f>
        <v>#REF!</v>
      </c>
      <c r="AA2" s="108" t="e">
        <f>Subs!#REF!</f>
        <v>#REF!</v>
      </c>
      <c r="AB2" s="108" t="e">
        <f>Subs!#REF!</f>
        <v>#REF!</v>
      </c>
      <c r="AC2" s="108" t="e">
        <f>Subs!#REF!</f>
        <v>#REF!</v>
      </c>
      <c r="AD2" s="108" t="e">
        <f>Subs!#REF!</f>
        <v>#REF!</v>
      </c>
      <c r="AE2" s="108" t="e">
        <f>Subs!#REF!</f>
        <v>#REF!</v>
      </c>
      <c r="AF2" s="108" t="e">
        <f>Subs!#REF!</f>
        <v>#REF!</v>
      </c>
      <c r="AG2" s="108" t="e">
        <f>Subs!#REF!</f>
        <v>#REF!</v>
      </c>
      <c r="AH2" s="108" t="e">
        <f>Subs!#REF!</f>
        <v>#REF!</v>
      </c>
      <c r="AI2" s="108" t="e">
        <f>Subs!#REF!</f>
        <v>#REF!</v>
      </c>
      <c r="AJ2" s="108" t="e">
        <f>Subs!#REF!</f>
        <v>#REF!</v>
      </c>
      <c r="AK2" s="108" t="e">
        <f>Subs!#REF!</f>
        <v>#REF!</v>
      </c>
      <c r="AL2" s="108" t="e">
        <f>Subs!#REF!</f>
        <v>#REF!</v>
      </c>
      <c r="AM2" s="35">
        <f>[111]Subs!AN5</f>
        <v>7415258.714647674</v>
      </c>
      <c r="AN2" s="35">
        <f>[111]Subs!AO5</f>
        <v>6799730.0924640568</v>
      </c>
      <c r="AO2" s="35">
        <f>[111]Subs!AP5</f>
        <v>5438328</v>
      </c>
      <c r="AP2" s="35">
        <f>[111]Subs!AQ5</f>
        <v>4381404</v>
      </c>
      <c r="AQ2" s="35">
        <f>[111]Subs!AR5</f>
        <v>3137612</v>
      </c>
      <c r="AR2" s="35">
        <f>[111]Subs!AS5</f>
        <v>2021644</v>
      </c>
      <c r="AS2" s="35">
        <f>[111]Subs!AT5</f>
        <v>1031152</v>
      </c>
      <c r="AT2" s="35">
        <f>[111]Subs!AU5</f>
        <v>0</v>
      </c>
      <c r="AU2" s="35">
        <f>[111]Subs!AV5</f>
        <v>0</v>
      </c>
      <c r="AV2" s="35">
        <f>[111]Subs!AW5</f>
        <v>0</v>
      </c>
      <c r="AW2" s="35">
        <f>[111]Subs!AX5</f>
        <v>0</v>
      </c>
      <c r="AX2" s="35">
        <f>[111]Subs!AY5</f>
        <v>0</v>
      </c>
      <c r="AY2" s="35">
        <f>[111]Subs!AZ5</f>
        <v>0</v>
      </c>
      <c r="AZ2" s="35">
        <f>[111]Subs!BA5</f>
        <v>0</v>
      </c>
      <c r="BA2" s="35">
        <f>[111]Subs!BB5</f>
        <v>0</v>
      </c>
      <c r="BB2" s="35">
        <v>0</v>
      </c>
    </row>
    <row r="3" spans="1:97" x14ac:dyDescent="0.25">
      <c r="B3" s="39" t="s">
        <v>59</v>
      </c>
      <c r="C3" s="48" t="e">
        <f>C2*Input!$K$8</f>
        <v>#REF!</v>
      </c>
      <c r="D3" s="40" t="e">
        <f>D2*Input!$K$8</f>
        <v>#REF!</v>
      </c>
      <c r="E3" s="40" t="e">
        <f>E2*Input!$K$8</f>
        <v>#REF!</v>
      </c>
      <c r="F3" s="40" t="e">
        <f>F2*Input!$K$8</f>
        <v>#REF!</v>
      </c>
      <c r="G3" s="40" t="e">
        <f>G2*Input!$K$8</f>
        <v>#REF!</v>
      </c>
      <c r="H3" s="40" t="e">
        <f>H2*Input!$K$8</f>
        <v>#REF!</v>
      </c>
      <c r="I3" s="40" t="e">
        <f>I2*Input!$K$8</f>
        <v>#REF!</v>
      </c>
      <c r="J3" s="40" t="e">
        <f>J2*Input!$K$8</f>
        <v>#REF!</v>
      </c>
      <c r="K3" s="40" t="e">
        <f>K2*Input!$K$8</f>
        <v>#REF!</v>
      </c>
      <c r="L3" s="40" t="e">
        <f>L2*Input!$K$8</f>
        <v>#REF!</v>
      </c>
      <c r="M3" s="40" t="e">
        <f>M2*Input!$K$8</f>
        <v>#REF!</v>
      </c>
      <c r="N3" s="40" t="e">
        <f>N2*Input!$K$8</f>
        <v>#REF!</v>
      </c>
      <c r="O3" s="40" t="e">
        <f>O2*Input!$K$8</f>
        <v>#REF!</v>
      </c>
      <c r="P3" s="40" t="e">
        <f>P2*Input!$K$8</f>
        <v>#REF!</v>
      </c>
      <c r="Q3" s="40" t="e">
        <f>Q2*Input!$K$11</f>
        <v>#REF!</v>
      </c>
      <c r="R3" s="40" t="e">
        <f>R2*Input!$K$11</f>
        <v>#REF!</v>
      </c>
      <c r="S3" s="40" t="e">
        <f>S2*Input!$K$11</f>
        <v>#REF!</v>
      </c>
      <c r="T3" s="40" t="e">
        <f>T2*Input!$K$11</f>
        <v>#REF!</v>
      </c>
      <c r="U3" s="40" t="e">
        <f>U2*Input!$K$11</f>
        <v>#REF!</v>
      </c>
      <c r="V3" s="40" t="e">
        <f>V2*Input!$K$11</f>
        <v>#REF!</v>
      </c>
      <c r="W3" s="40" t="e">
        <f>W2*Input!$N$11</f>
        <v>#REF!</v>
      </c>
      <c r="X3" s="40" t="e">
        <f>X2*Input!$N$11</f>
        <v>#REF!</v>
      </c>
      <c r="Y3" s="40" t="e">
        <f>Y2*Input!$N$11</f>
        <v>#REF!</v>
      </c>
      <c r="Z3" s="108" t="e">
        <f>Z2*Input!$N$11</f>
        <v>#REF!</v>
      </c>
      <c r="AA3" s="108" t="e">
        <f>AA2*Input!$N$11</f>
        <v>#REF!</v>
      </c>
      <c r="AB3" s="108" t="e">
        <f>AB2*Input!$N$11</f>
        <v>#REF!</v>
      </c>
      <c r="AC3" s="108" t="e">
        <f>AC2*Input!$N$11</f>
        <v>#REF!</v>
      </c>
      <c r="AD3" s="108" t="e">
        <f>AD2*Input!$N$11</f>
        <v>#REF!</v>
      </c>
      <c r="AE3" s="108" t="e">
        <f>AE2*Input!$N$11</f>
        <v>#REF!</v>
      </c>
      <c r="AF3" s="108" t="e">
        <f>AF2*Input!$N$11</f>
        <v>#REF!</v>
      </c>
      <c r="AG3" s="108" t="e">
        <f>AG2*Input!$N$11</f>
        <v>#REF!</v>
      </c>
      <c r="AH3" s="108" t="e">
        <f>AH2*Input!$N$11</f>
        <v>#REF!</v>
      </c>
      <c r="AI3" s="108" t="e">
        <f>AI2*Input!$N$11</f>
        <v>#REF!</v>
      </c>
      <c r="AJ3" s="108" t="e">
        <f>AJ2*Input!$N$11</f>
        <v>#REF!</v>
      </c>
      <c r="AK3" s="108" t="e">
        <f>AK2*Input!$N$11</f>
        <v>#REF!</v>
      </c>
      <c r="AL3" s="108" t="e">
        <f>AL2*Input!$N$11</f>
        <v>#REF!</v>
      </c>
      <c r="AM3" s="40">
        <f>AM2*[111]Input!$N$11</f>
        <v>6302969.9074505223</v>
      </c>
      <c r="AN3" s="40">
        <f>AN2*[111]Input!$N$11</f>
        <v>5779770.578594448</v>
      </c>
      <c r="AO3" s="40">
        <f>AO2*[111]Input!$N$11</f>
        <v>4622578.8</v>
      </c>
      <c r="AP3" s="40">
        <f>AP2*[111]Input!$N$11</f>
        <v>3724193.4</v>
      </c>
      <c r="AQ3" s="40">
        <f>AQ2*[111]Input!$N$11</f>
        <v>2666970.1999999997</v>
      </c>
      <c r="AR3" s="40">
        <f>AR2*[111]Input!$N$11</f>
        <v>1718397.4</v>
      </c>
      <c r="AS3" s="40">
        <f>AS2*[111]Input!$N$11</f>
        <v>876479.2</v>
      </c>
      <c r="AT3" s="40">
        <f>AT2*[111]Input!$N$11</f>
        <v>0</v>
      </c>
      <c r="AU3" s="40">
        <f>AU2*[111]Input!$N$11</f>
        <v>0</v>
      </c>
      <c r="AV3" s="40">
        <f>AV2*[111]Input!$N$11</f>
        <v>0</v>
      </c>
      <c r="AW3" s="40">
        <f>AW2*[111]Input!$N$11</f>
        <v>0</v>
      </c>
      <c r="AX3" s="40">
        <f>AX2*[111]Input!$N$11</f>
        <v>0</v>
      </c>
      <c r="AY3" s="40">
        <f>AY2*[111]Input!$N$11</f>
        <v>0</v>
      </c>
      <c r="AZ3" s="40">
        <f>AZ2*[111]Input!$N$11</f>
        <v>0</v>
      </c>
      <c r="BA3" s="40">
        <f>BA2*[111]Input!$N$11</f>
        <v>0</v>
      </c>
      <c r="BB3" s="40">
        <v>0</v>
      </c>
    </row>
    <row r="4" spans="1:97" x14ac:dyDescent="0.25">
      <c r="B4" s="39" t="s">
        <v>65</v>
      </c>
      <c r="C4" s="40" t="e">
        <f>C3*Input!#REF!</f>
        <v>#REF!</v>
      </c>
      <c r="D4" s="40" t="e">
        <f>D3*Input!#REF!</f>
        <v>#REF!</v>
      </c>
      <c r="E4" s="40" t="e">
        <f>E3*Input!#REF!</f>
        <v>#REF!</v>
      </c>
      <c r="F4" s="40" t="e">
        <f>F3*Input!#REF!</f>
        <v>#REF!</v>
      </c>
      <c r="G4" s="40" t="e">
        <f>G3*Input!#REF!</f>
        <v>#REF!</v>
      </c>
      <c r="H4" s="40" t="e">
        <f>H3*Input!#REF!</f>
        <v>#REF!</v>
      </c>
      <c r="I4" s="40" t="e">
        <f>I3*Input!#REF!</f>
        <v>#REF!</v>
      </c>
      <c r="J4" s="40" t="e">
        <f>J3*Input!#REF!</f>
        <v>#REF!</v>
      </c>
      <c r="K4" s="40" t="e">
        <f>K3*Input!#REF!</f>
        <v>#REF!</v>
      </c>
      <c r="L4" s="40" t="e">
        <f>L3*Input!#REF!</f>
        <v>#REF!</v>
      </c>
      <c r="M4" s="40" t="e">
        <f>M3*Input!#REF!</f>
        <v>#REF!</v>
      </c>
      <c r="N4" s="40" t="e">
        <f>N3*Input!#REF!</f>
        <v>#REF!</v>
      </c>
      <c r="O4" s="40" t="e">
        <f>O3*Input!#REF!</f>
        <v>#REF!</v>
      </c>
      <c r="P4" s="40" t="e">
        <f>P3*Input!#REF!</f>
        <v>#REF!</v>
      </c>
      <c r="Q4" s="40" t="e">
        <f>Q3*Input!#REF!</f>
        <v>#REF!</v>
      </c>
      <c r="R4" s="40" t="e">
        <f>R3*Input!#REF!</f>
        <v>#REF!</v>
      </c>
      <c r="S4" s="40" t="e">
        <f>S3*Input!#REF!</f>
        <v>#REF!</v>
      </c>
      <c r="T4" s="40" t="e">
        <f>T3*Input!#REF!</f>
        <v>#REF!</v>
      </c>
      <c r="U4" s="40" t="e">
        <f>U3*Input!#REF!</f>
        <v>#REF!</v>
      </c>
      <c r="V4" s="69" t="e">
        <f>V3*Input!#REF!+V3*Input!#REF!*Input!$C$45</f>
        <v>#REF!</v>
      </c>
      <c r="W4" s="69" t="e">
        <f>W3*Input!$O$11+W3*Input!$O$11*Input!$C$45</f>
        <v>#REF!</v>
      </c>
      <c r="X4" s="69" t="e">
        <f>X3*Input!#REF!</f>
        <v>#REF!</v>
      </c>
      <c r="Y4" s="69" t="e">
        <f>Y3*Input!#REF!</f>
        <v>#REF!</v>
      </c>
      <c r="Z4" s="108" t="e">
        <f>Z3*Input!#REF!</f>
        <v>#REF!</v>
      </c>
      <c r="AA4" s="108" t="e">
        <f>AA3*Input!#REF!</f>
        <v>#REF!</v>
      </c>
      <c r="AB4" s="108" t="e">
        <f>AB3*Input!#REF!</f>
        <v>#REF!</v>
      </c>
      <c r="AC4" s="108" t="e">
        <f>AC3*Input!#REF!</f>
        <v>#REF!</v>
      </c>
      <c r="AD4" s="108" t="e">
        <f>AD3*Input!#REF!</f>
        <v>#REF!</v>
      </c>
      <c r="AE4" s="108" t="e">
        <f>AE3*Input!#REF!</f>
        <v>#REF!</v>
      </c>
      <c r="AF4" s="108" t="e">
        <f>AF3*Input!#REF!</f>
        <v>#REF!</v>
      </c>
      <c r="AG4" s="108" t="e">
        <f>AG3*Input!#REF!</f>
        <v>#REF!</v>
      </c>
      <c r="AH4" s="108" t="e">
        <f>AH3*Input!#REF!</f>
        <v>#REF!</v>
      </c>
      <c r="AI4" s="108" t="e">
        <f>AI3*Input!#REF!</f>
        <v>#REF!</v>
      </c>
      <c r="AJ4" s="108" t="e">
        <f>AJ3*Input!#REF!</f>
        <v>#REF!</v>
      </c>
      <c r="AK4" s="108" t="e">
        <f>AK3*Input!#REF!</f>
        <v>#REF!</v>
      </c>
      <c r="AL4" s="108" t="e">
        <f>AL3*Input!#REF!</f>
        <v>#REF!</v>
      </c>
      <c r="AM4" s="69">
        <f>AM3*[111]Input!$O$11+AM3*[111]Input!$O$11*[111]Input!$B$45</f>
        <v>160725.73263998833</v>
      </c>
      <c r="AN4" s="69">
        <f>AN3*[111]Input!$O$11+AN3*[111]Input!$O$11*[111]Input!$B$45</f>
        <v>147384.14975415845</v>
      </c>
      <c r="AO4" s="69">
        <f>AO3*[111]Input!$O$11+AO3*[111]Input!$O$11*[111]Input!$B$45</f>
        <v>117875.7594</v>
      </c>
      <c r="AP4" s="69">
        <f>AP3*[111]Input!$O$11+AP3*[111]Input!$O$11*[111]Input!$B$45</f>
        <v>94966.931700000001</v>
      </c>
      <c r="AQ4" s="69">
        <f>AQ3*[111]Input!$O$11+AQ3*[111]Input!$O$11*[111]Input!$B$45</f>
        <v>68007.740099999995</v>
      </c>
      <c r="AR4" s="69">
        <f>AR3*[111]Input!$O$11+AR3*[111]Input!$O$11*[111]Input!$B$45</f>
        <v>43819.133699999998</v>
      </c>
      <c r="AS4" s="69">
        <f>AS3*[111]Input!$O$11+AS3*[111]Input!$O$11*[111]Input!$B$45</f>
        <v>22350.2196</v>
      </c>
      <c r="AT4" s="69">
        <f>AT3*[111]Input!$O$11+AT3*[111]Input!$O$11*[111]Input!$B$45</f>
        <v>0</v>
      </c>
      <c r="AU4" s="69">
        <f>AU3*[111]Input!$O$11+AU3*[111]Input!$O$11*[111]Input!$B$45</f>
        <v>0</v>
      </c>
      <c r="AV4" s="69">
        <f>AV3*[111]Input!$O$11+AV3*[111]Input!$O$11*[111]Input!$B$45</f>
        <v>0</v>
      </c>
      <c r="AW4" s="69">
        <f>AW3*[111]Input!$O$11+AW3*[111]Input!$O$11*[111]Input!$B$45</f>
        <v>0</v>
      </c>
      <c r="AX4" s="69">
        <f>AX3*[111]Input!$O$11+AX3*[111]Input!$O$11*[111]Input!$B$45</f>
        <v>0</v>
      </c>
      <c r="AY4" s="69">
        <f>AY3*[111]Input!$O$11+AY3*[111]Input!$O$11*[111]Input!$B$45</f>
        <v>0</v>
      </c>
      <c r="AZ4" s="69">
        <f>AZ3*[111]Input!$O$11+AZ3*[111]Input!$O$11*[111]Input!$B$45</f>
        <v>0</v>
      </c>
      <c r="BA4" s="69">
        <f>BA3*[111]Input!$O$11+BA3*[111]Input!$O$11*[111]Input!$B$45</f>
        <v>0</v>
      </c>
      <c r="BB4" s="69">
        <v>0</v>
      </c>
    </row>
    <row r="5" spans="1:97" ht="11.25" customHeight="1" x14ac:dyDescent="0.25">
      <c r="Z5" s="109"/>
      <c r="AA5" s="109"/>
      <c r="AB5" s="109"/>
      <c r="AC5" s="109"/>
      <c r="AD5" s="109"/>
      <c r="AE5" s="109"/>
      <c r="AF5" s="110"/>
      <c r="AG5" s="109"/>
      <c r="AH5" s="109"/>
      <c r="AI5" s="109"/>
      <c r="AJ5" s="109"/>
      <c r="AK5" s="109"/>
      <c r="AL5" s="109"/>
    </row>
    <row r="6" spans="1:97" x14ac:dyDescent="0.25">
      <c r="B6" s="44" t="s">
        <v>60</v>
      </c>
      <c r="C6" s="30"/>
      <c r="D6" s="30"/>
      <c r="E6" s="30"/>
      <c r="F6" s="30"/>
      <c r="G6" s="30"/>
      <c r="H6" s="35" t="e">
        <f>Subs!#REF!</f>
        <v>#REF!</v>
      </c>
      <c r="I6" s="35" t="e">
        <f>Subs!#REF!</f>
        <v>#REF!</v>
      </c>
      <c r="J6" s="35" t="e">
        <f>Subs!#REF!</f>
        <v>#REF!</v>
      </c>
      <c r="K6" s="35" t="e">
        <f>Subs!#REF!</f>
        <v>#REF!</v>
      </c>
      <c r="L6" s="35" t="e">
        <f>Subs!#REF!</f>
        <v>#REF!</v>
      </c>
      <c r="M6" s="35" t="e">
        <f>Subs!#REF!</f>
        <v>#REF!</v>
      </c>
      <c r="N6" s="35" t="e">
        <f>Subs!#REF!</f>
        <v>#REF!</v>
      </c>
      <c r="O6" s="35" t="e">
        <f>Subs!#REF!</f>
        <v>#REF!</v>
      </c>
      <c r="P6" s="35" t="e">
        <f>Subs!#REF!</f>
        <v>#REF!</v>
      </c>
      <c r="Q6" s="35" t="e">
        <f>Subs!#REF!</f>
        <v>#REF!</v>
      </c>
      <c r="R6" s="35" t="e">
        <f>Subs!#REF!</f>
        <v>#REF!</v>
      </c>
      <c r="S6" s="35" t="e">
        <f>Subs!#REF!</f>
        <v>#REF!</v>
      </c>
      <c r="T6" s="35" t="e">
        <f>Subs!#REF!</f>
        <v>#REF!</v>
      </c>
      <c r="U6" s="35" t="e">
        <f>Subs!#REF!</f>
        <v>#REF!</v>
      </c>
      <c r="V6" s="35" t="e">
        <f>Subs!#REF!</f>
        <v>#REF!</v>
      </c>
      <c r="W6" s="35" t="e">
        <f>Subs!#REF!</f>
        <v>#REF!</v>
      </c>
      <c r="X6" s="35" t="e">
        <f>Subs!#REF!</f>
        <v>#REF!</v>
      </c>
      <c r="Y6" s="35" t="e">
        <f>Subs!#REF!</f>
        <v>#REF!</v>
      </c>
      <c r="Z6" s="108" t="e">
        <f>Subs!#REF!</f>
        <v>#REF!</v>
      </c>
      <c r="AA6" s="108" t="e">
        <f>Subs!#REF!</f>
        <v>#REF!</v>
      </c>
      <c r="AB6" s="108" t="e">
        <f>Subs!#REF!</f>
        <v>#REF!</v>
      </c>
      <c r="AC6" s="108" t="e">
        <f>Subs!#REF!</f>
        <v>#REF!</v>
      </c>
      <c r="AD6" s="108" t="e">
        <f>Subs!#REF!</f>
        <v>#REF!</v>
      </c>
      <c r="AE6" s="108" t="e">
        <f>Subs!#REF!</f>
        <v>#REF!</v>
      </c>
      <c r="AF6" s="108" t="e">
        <f>Subs!#REF!</f>
        <v>#REF!</v>
      </c>
      <c r="AG6" s="108" t="e">
        <f>Subs!#REF!</f>
        <v>#REF!</v>
      </c>
      <c r="AH6" s="108" t="e">
        <f>Subs!#REF!</f>
        <v>#REF!</v>
      </c>
      <c r="AI6" s="108" t="e">
        <f>Subs!#REF!</f>
        <v>#REF!</v>
      </c>
      <c r="AJ6" s="108" t="e">
        <f>Subs!#REF!</f>
        <v>#REF!</v>
      </c>
      <c r="AK6" s="108" t="e">
        <f>Subs!#REF!</f>
        <v>#REF!</v>
      </c>
      <c r="AL6" s="108" t="e">
        <f>Subs!#REF!</f>
        <v>#REF!</v>
      </c>
      <c r="AM6" s="35">
        <f>[111]Subs!AN35</f>
        <v>7202249</v>
      </c>
      <c r="AN6" s="35">
        <f>[111]Subs!AO35</f>
        <v>7467249</v>
      </c>
      <c r="AO6" s="35">
        <f>[111]Subs!AP35</f>
        <v>7732249</v>
      </c>
      <c r="AP6" s="35">
        <f>[111]Subs!AQ35</f>
        <v>8589294</v>
      </c>
      <c r="AQ6" s="35">
        <f>[111]Subs!AR35</f>
        <v>8941905</v>
      </c>
      <c r="AR6" s="35">
        <f>[111]Subs!AS35</f>
        <v>9291587.4300516509</v>
      </c>
      <c r="AS6" s="35">
        <f>[111]Subs!AT35</f>
        <v>9019988</v>
      </c>
      <c r="AT6" s="35">
        <f>[111]Subs!AU35</f>
        <v>9240393</v>
      </c>
      <c r="AU6" s="35">
        <f>[111]Subs!AV35</f>
        <v>11069493</v>
      </c>
      <c r="AV6" s="35">
        <f>[111]Subs!AW35</f>
        <v>11387988</v>
      </c>
      <c r="AW6" s="35">
        <f>[111]Subs!AX35</f>
        <v>11694788</v>
      </c>
      <c r="AX6" s="35">
        <f>[111]Subs!AY35</f>
        <v>11937180</v>
      </c>
      <c r="AY6" s="35">
        <f>[111]Subs!AZ35</f>
        <v>12264621</v>
      </c>
      <c r="AZ6" s="35">
        <f>[111]Subs!BA35</f>
        <v>12581804</v>
      </c>
      <c r="BA6" s="35">
        <f>[111]Subs!BB35</f>
        <v>12928525</v>
      </c>
      <c r="BB6" s="35">
        <f>Subs!S5</f>
        <v>13611972.161598522</v>
      </c>
      <c r="BC6" s="35">
        <f>Subs!T5</f>
        <v>13858403.144246347</v>
      </c>
      <c r="BD6" s="35">
        <f>Subs!U5</f>
        <v>14105193.887516234</v>
      </c>
      <c r="BE6" s="35">
        <f>Subs!V5</f>
        <v>14352350.430688199</v>
      </c>
      <c r="BF6" s="35">
        <f>Subs!W5</f>
        <v>14599878.914423285</v>
      </c>
      <c r="BG6" s="35">
        <f>Subs!X5</f>
        <v>14847785.582465451</v>
      </c>
      <c r="BH6" s="35">
        <f>Subs!Y5</f>
        <v>15096076.783372007</v>
      </c>
      <c r="BI6" s="35">
        <f>Subs!Z5</f>
        <v>15344758.972273113</v>
      </c>
      <c r="BJ6" s="35">
        <f>Subs!AA5</f>
        <v>15593838.712660817</v>
      </c>
      <c r="BK6" s="35">
        <f>Subs!AB5</f>
        <v>15843322.678208113</v>
      </c>
      <c r="BL6" s="35">
        <f>Subs!AC5</f>
        <v>16093217.654618541</v>
      </c>
      <c r="BM6" s="35">
        <f>Subs!AD5</f>
        <v>16343530.54150684</v>
      </c>
      <c r="BN6" s="35">
        <f>Subs!AE5</f>
        <v>16594268.354311179</v>
      </c>
      <c r="BO6" s="35">
        <f>Subs!AF5</f>
        <v>16845438.22623745</v>
      </c>
      <c r="BP6" s="35">
        <f>Subs!AG5</f>
        <v>17097047.410236262</v>
      </c>
      <c r="BQ6" s="35">
        <f>Subs!AH5</f>
        <v>17349103.281013053</v>
      </c>
      <c r="BR6" s="35">
        <f>Subs!AI5</f>
        <v>17601613.337072019</v>
      </c>
      <c r="BS6" s="35">
        <f>Subs!AJ5</f>
        <v>17854585.202794284</v>
      </c>
      <c r="BT6" s="35">
        <f>Subs!AK5</f>
        <v>18108026.630551007</v>
      </c>
      <c r="BU6" s="35">
        <f>Subs!AL5</f>
        <v>18361945.50285193</v>
      </c>
      <c r="BV6" s="35">
        <f>Subs!AM5</f>
        <v>18616349.834530026</v>
      </c>
      <c r="BW6" s="35">
        <f>Subs!AN5</f>
        <v>18871247.774962775</v>
      </c>
      <c r="BX6" s="35">
        <f>Subs!AO5</f>
        <v>19126647.610330783</v>
      </c>
      <c r="BY6" s="35">
        <f>Subs!AP5</f>
        <v>19382557.765914265</v>
      </c>
      <c r="BZ6" s="35">
        <f>Subs!AQ5</f>
        <v>19638986.808428105</v>
      </c>
      <c r="CA6" s="35">
        <f>Subs!AR5</f>
        <v>19895943.448396131</v>
      </c>
      <c r="CB6" s="35">
        <f>Subs!AS5</f>
        <v>20153436.5425652</v>
      </c>
      <c r="CC6" s="35">
        <f>Subs!AT5</f>
        <v>20411475.096359856</v>
      </c>
      <c r="CD6" s="35">
        <f>Subs!AU5</f>
        <v>20670068.266378161</v>
      </c>
      <c r="CE6" s="35">
        <f>Subs!AV5</f>
        <v>20929225.362929445</v>
      </c>
      <c r="CF6" s="35">
        <f>Subs!AW5</f>
        <v>21188955.852614634</v>
      </c>
      <c r="CG6" s="35">
        <f>Subs!AX5</f>
        <v>21449269.360949926</v>
      </c>
      <c r="CH6" s="35">
        <f>Subs!AY5</f>
        <v>21710175.675034478</v>
      </c>
      <c r="CI6" s="35">
        <f>Subs!AZ5</f>
        <v>21971684.746262901</v>
      </c>
      <c r="CJ6" s="35">
        <f>Subs!BA5</f>
        <v>22233806.693083256</v>
      </c>
      <c r="CK6" s="35">
        <f>Subs!BB5</f>
        <v>22505821.593085978</v>
      </c>
      <c r="CL6" s="35">
        <f>Subs!BC5</f>
        <v>22778469.657202691</v>
      </c>
      <c r="CM6" s="35">
        <f>Subs!BD5</f>
        <v>23054133.315692283</v>
      </c>
      <c r="CN6" s="35">
        <f>Subs!BE5</f>
        <v>23332850.820072535</v>
      </c>
      <c r="CO6" s="35">
        <f>Subs!BF5</f>
        <v>23615267.538829099</v>
      </c>
      <c r="CP6" s="35">
        <f>Subs!BG5</f>
        <v>23902043.380142298</v>
      </c>
      <c r="CQ6" s="35">
        <f>Subs!BH5</f>
        <v>24191525.108780243</v>
      </c>
      <c r="CR6" s="35">
        <f>Subs!BI5</f>
        <v>24484689.760120355</v>
      </c>
      <c r="CS6" s="35">
        <f>Subs!BJ5</f>
        <v>24781464.450823445</v>
      </c>
    </row>
    <row r="7" spans="1:97" x14ac:dyDescent="0.25">
      <c r="B7" s="36" t="s">
        <v>182</v>
      </c>
      <c r="C7" s="30"/>
      <c r="D7" s="30"/>
      <c r="E7" s="30"/>
      <c r="F7" s="30"/>
      <c r="G7" s="30"/>
      <c r="H7" s="37" t="e">
        <f>H6*Input!$C$21</f>
        <v>#REF!</v>
      </c>
      <c r="I7" s="37" t="e">
        <f>I6*Input!$C$21</f>
        <v>#REF!</v>
      </c>
      <c r="J7" s="37" t="e">
        <f>J6*Input!$C$21</f>
        <v>#REF!</v>
      </c>
      <c r="K7" s="37" t="e">
        <f>K6*Input!$C$21</f>
        <v>#REF!</v>
      </c>
      <c r="L7" s="37" t="e">
        <f>L6*Input!$C$21</f>
        <v>#REF!</v>
      </c>
      <c r="M7" s="37" t="e">
        <f>M6*Input!$C$21</f>
        <v>#REF!</v>
      </c>
      <c r="N7" s="37" t="e">
        <f>N6*Input!$C$21</f>
        <v>#REF!</v>
      </c>
      <c r="O7" s="71" t="e">
        <f>Input!#REF!+Input!#REF!</f>
        <v>#REF!</v>
      </c>
      <c r="P7" s="71" t="e">
        <f>Input!#REF!+Input!#REF!</f>
        <v>#REF!</v>
      </c>
      <c r="Q7" s="71" t="e">
        <f>Input!#REF!+Input!#REF!</f>
        <v>#REF!</v>
      </c>
      <c r="R7" s="71" t="e">
        <f>Input!#REF!+Input!#REF!</f>
        <v>#REF!</v>
      </c>
      <c r="S7" s="71" t="e">
        <f>Input!#REF!+Input!#REF!</f>
        <v>#REF!</v>
      </c>
      <c r="T7" s="71" t="e">
        <f>Input!#REF!+Input!#REF!</f>
        <v>#REF!</v>
      </c>
      <c r="U7" s="71" t="e">
        <f>Input!#REF!+Input!#REF!</f>
        <v>#REF!</v>
      </c>
      <c r="V7" s="71" t="e">
        <f>Input!#REF!+Input!#REF!</f>
        <v>#REF!</v>
      </c>
      <c r="W7" s="71" t="e">
        <f>Subs!#REF!*Input!$N$13+ASR5KFOTA!W6*Input!$N$14</f>
        <v>#REF!</v>
      </c>
      <c r="X7" s="71" t="e">
        <f>Subs!#REF!*Input!$N$13+ASR5KFOTA!X6*Input!$N$14</f>
        <v>#REF!</v>
      </c>
      <c r="Y7" s="71" t="e">
        <f>Subs!#REF!*Input!$N$13+ASR5KFOTA!Y6*Input!$N$14</f>
        <v>#REF!</v>
      </c>
      <c r="Z7" s="108" t="e">
        <f>Subs!#REF!*Input!$N$13+ASR5KFOTA!Z6*Input!$N$14</f>
        <v>#REF!</v>
      </c>
      <c r="AA7" s="108" t="e">
        <f>Subs!#REF!*Input!$N$13+ASR5KFOTA!AA6*Input!$N$14</f>
        <v>#REF!</v>
      </c>
      <c r="AB7" s="108" t="e">
        <f>Subs!#REF!*Input!$N$13+ASR5KFOTA!AB6*Input!$N$14</f>
        <v>#REF!</v>
      </c>
      <c r="AC7" s="108" t="e">
        <f>Subs!#REF!*Input!$N$13+ASR5KFOTA!AC6*Input!$N$14</f>
        <v>#REF!</v>
      </c>
      <c r="AD7" s="108" t="e">
        <f>Subs!#REF!*Input!$N$13+ASR5KFOTA!AD6*Input!$N$14</f>
        <v>#REF!</v>
      </c>
      <c r="AE7" s="108" t="e">
        <f>Subs!#REF!*Input!$N$13+ASR5KFOTA!AE6*Input!$N$14</f>
        <v>#REF!</v>
      </c>
      <c r="AF7" s="108" t="e">
        <f>Subs!#REF!*Input!$N$13+ASR5KFOTA!AF6*Input!$N$14</f>
        <v>#REF!</v>
      </c>
      <c r="AG7" s="108" t="e">
        <f>Subs!#REF!*Input!$N$13+ASR5KFOTA!AG6*Input!$N$14</f>
        <v>#REF!</v>
      </c>
      <c r="AH7" s="108" t="e">
        <f>Subs!#REF!*Input!$N$13+ASR5KFOTA!AH6*Input!$N$14+Subs!#REF!*Input!$N$17</f>
        <v>#REF!</v>
      </c>
      <c r="AI7" s="108" t="e">
        <f>Subs!#REF!*Input!$N$13+ASR5KFOTA!AI6*Input!$N$14+Subs!#REF!*Input!$N$17</f>
        <v>#REF!</v>
      </c>
      <c r="AJ7" s="108" t="e">
        <f>Subs!#REF!*Input!$N$13+ASR5KFOTA!AJ6*Input!$N$14+Subs!#REF!*Input!$N$17</f>
        <v>#REF!</v>
      </c>
      <c r="AK7" s="108" t="e">
        <f>Subs!#REF!*Input!$N$13+ASR5KFOTA!AK6*Input!$N$14+Subs!#REF!*Input!$N$17</f>
        <v>#REF!</v>
      </c>
      <c r="AL7" s="108" t="e">
        <f>Subs!#REF!*Input!$N$13+ASR5KFOTA!AL6*Input!$N$14+Subs!#REF!*Input!$N$17</f>
        <v>#REF!</v>
      </c>
      <c r="AM7" s="130">
        <f>AM6*[111]Input!B49</f>
        <v>5041574.3</v>
      </c>
      <c r="AN7" s="130">
        <f>AN6*[111]Input!C49</f>
        <v>5227074.3</v>
      </c>
      <c r="AO7" s="130">
        <f>AO6*[111]Input!D49</f>
        <v>5412574.2999999998</v>
      </c>
      <c r="AP7" s="130">
        <f>AP6*[111]Input!E49</f>
        <v>6012505.7999999998</v>
      </c>
      <c r="AQ7" s="130">
        <f>AQ6*[111]Input!F49</f>
        <v>6259333.5</v>
      </c>
      <c r="AR7" s="130">
        <f>AR6*[111]Input!G49</f>
        <v>6504111.2010361552</v>
      </c>
      <c r="AS7" s="130">
        <f>AS6*[111]Input!H49</f>
        <v>6313991.5999999996</v>
      </c>
      <c r="AT7" s="130">
        <f>AT6*[111]Input!I49</f>
        <v>6468275.0999999996</v>
      </c>
      <c r="AU7" s="130">
        <f>AU6*[111]Input!J49</f>
        <v>7748645.0999999996</v>
      </c>
      <c r="AV7" s="130">
        <f>AV6*[111]Input!K49</f>
        <v>7971591.5999999996</v>
      </c>
      <c r="AW7" s="130">
        <f>AW6*[111]Input!L49</f>
        <v>8186351.5999999996</v>
      </c>
      <c r="AX7" s="130">
        <f>AX6*[111]Input!M49</f>
        <v>8356025.9999999991</v>
      </c>
      <c r="AY7" s="130">
        <f>AY6*[111]Input!N49</f>
        <v>9198465.75</v>
      </c>
      <c r="AZ7" s="130">
        <f>AZ6*[111]Input!O49</f>
        <v>9436353</v>
      </c>
      <c r="BA7" s="130">
        <f>BA6*[111]Input!P49</f>
        <v>9696393.75</v>
      </c>
      <c r="BB7" s="130">
        <f>BB6*Input!Q49</f>
        <v>10208979.121198893</v>
      </c>
      <c r="BC7" s="130">
        <f>BC6*Input!R49</f>
        <v>10393802.35818476</v>
      </c>
      <c r="BD7" s="130">
        <f>BD6*Input!S49</f>
        <v>10578895.415637176</v>
      </c>
      <c r="BE7" s="130">
        <f>BE6*Input!T49</f>
        <v>10764262.823016148</v>
      </c>
      <c r="BF7" s="130">
        <f>BF6*Input!U49</f>
        <v>10949909.185817463</v>
      </c>
      <c r="BG7" s="130">
        <f>BG6*Input!V49</f>
        <v>11135839.186849087</v>
      </c>
      <c r="BH7" s="130">
        <f>BH6*Input!W49</f>
        <v>11322057.587529005</v>
      </c>
      <c r="BI7" s="130">
        <f>BI6*Input!X49</f>
        <v>11508569.229204835</v>
      </c>
      <c r="BJ7" s="130">
        <f>BJ6*Input!Y49</f>
        <v>11695379.034495613</v>
      </c>
      <c r="BK7" s="130">
        <f>BK6*Input!Z49</f>
        <v>11882492.008656085</v>
      </c>
      <c r="BL7" s="130">
        <f>BL6*Input!AA49</f>
        <v>12069913.240963906</v>
      </c>
      <c r="BM7" s="130">
        <f>BM6*Input!AB49</f>
        <v>12257647.906130129</v>
      </c>
      <c r="BN7" s="130">
        <f>BN6*Input!AC49</f>
        <v>12445701.265733384</v>
      </c>
      <c r="BO7" s="130">
        <f>BO6*Input!AD49</f>
        <v>12634078.669678088</v>
      </c>
      <c r="BP7" s="130">
        <f>BP6*Input!AE49</f>
        <v>12822785.557677196</v>
      </c>
      <c r="BQ7" s="130">
        <f>BQ6*Input!AF49</f>
        <v>13011827.460759789</v>
      </c>
      <c r="BR7" s="130">
        <f>BR6*Input!AG49</f>
        <v>13201210.002804015</v>
      </c>
      <c r="BS7" s="130">
        <f>BS6*Input!AH49</f>
        <v>13390938.902095713</v>
      </c>
      <c r="BT7" s="130">
        <f>BT6*Input!AI49</f>
        <v>13581019.972913254</v>
      </c>
      <c r="BU7" s="130">
        <f>BU6*Input!AJ49</f>
        <v>13771459.127138946</v>
      </c>
      <c r="BV7" s="130">
        <f>BV6*Input!AK49</f>
        <v>13962262.375897519</v>
      </c>
      <c r="BW7" s="130">
        <f>BW6*Input!AL49</f>
        <v>14153435.831222082</v>
      </c>
      <c r="BX7" s="130">
        <f>BX6*Input!AM49</f>
        <v>14344985.707748087</v>
      </c>
      <c r="BY7" s="130">
        <f>BY6*Input!AN49</f>
        <v>14536918.3244357</v>
      </c>
      <c r="BZ7" s="130">
        <f>BZ6*Input!AO49</f>
        <v>14729240.106321078</v>
      </c>
      <c r="CA7" s="130">
        <f>CA6*Input!AP49</f>
        <v>14921957.586297099</v>
      </c>
      <c r="CB7" s="130">
        <f>CB6*Input!AQ49</f>
        <v>15115077.406923901</v>
      </c>
      <c r="CC7" s="130">
        <f>CC6*Input!AR49</f>
        <v>15308606.322269892</v>
      </c>
      <c r="CD7" s="130">
        <f>CD6*Input!AS49</f>
        <v>15502551.199783619</v>
      </c>
      <c r="CE7" s="130">
        <f>CE6*Input!AT49</f>
        <v>15696919.022197083</v>
      </c>
      <c r="CF7" s="130">
        <f>CF6*Input!AU49</f>
        <v>15891716.889460975</v>
      </c>
      <c r="CG7" s="130">
        <f>CG6*Input!AV49</f>
        <v>16086952.020712445</v>
      </c>
      <c r="CH7" s="130">
        <f>CH6*Input!AW49</f>
        <v>16282631.756275859</v>
      </c>
      <c r="CI7" s="130">
        <f>CI6*Input!AX49</f>
        <v>16478763.559697175</v>
      </c>
      <c r="CJ7" s="130">
        <f>CJ6*Input!AY49</f>
        <v>16675355.019812442</v>
      </c>
      <c r="CK7" s="130">
        <f>CK6*Input!AZ49</f>
        <v>16879366.194814485</v>
      </c>
      <c r="CL7" s="130">
        <f>CL6*Input!BA49</f>
        <v>17083852.242902018</v>
      </c>
      <c r="CM7" s="130">
        <f>CM6*Input!BB49</f>
        <v>17290599.986769214</v>
      </c>
      <c r="CN7" s="130">
        <f>CN6*Input!BC49</f>
        <v>17499638.115054403</v>
      </c>
      <c r="CO7" s="130">
        <f>CO6*Input!BD49</f>
        <v>17711450.654121824</v>
      </c>
      <c r="CP7" s="130">
        <f>CP6*Input!BE49</f>
        <v>17926532.535106722</v>
      </c>
      <c r="CQ7" s="130">
        <f>CQ6*Input!BF49</f>
        <v>18143643.831585184</v>
      </c>
      <c r="CR7" s="130">
        <f>CR6*Input!BG49</f>
        <v>18363517.320090264</v>
      </c>
      <c r="CS7" s="130">
        <f>CS6*Input!BH49</f>
        <v>18586098.338117585</v>
      </c>
    </row>
    <row r="8" spans="1:97" x14ac:dyDescent="0.25">
      <c r="B8" s="36" t="s">
        <v>183</v>
      </c>
      <c r="C8" s="30"/>
      <c r="D8" s="30"/>
      <c r="E8" s="30"/>
      <c r="F8" s="30"/>
      <c r="G8" s="30"/>
      <c r="H8" s="37"/>
      <c r="I8" s="37"/>
      <c r="J8" s="37"/>
      <c r="K8" s="37"/>
      <c r="L8" s="37"/>
      <c r="M8" s="37"/>
      <c r="N8" s="37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30">
        <f>[111]Subs!AN38*[111]Input!B50</f>
        <v>53008.552640000002</v>
      </c>
      <c r="AN8" s="130">
        <f>[111]Subs!AO38*[111]Input!C50</f>
        <v>54958.952640000003</v>
      </c>
      <c r="AO8" s="130">
        <f>[111]Subs!AP38*[111]Input!D50</f>
        <v>56909.352640000005</v>
      </c>
      <c r="AP8" s="130">
        <f>[111]Subs!AQ38*[111]Input!E50</f>
        <v>63217.203840000002</v>
      </c>
      <c r="AQ8" s="130">
        <f>[111]Subs!AR38*[111]Input!F50</f>
        <v>65812.420800000007</v>
      </c>
      <c r="AR8" s="130">
        <f>[111]Subs!AS38*[111]Input!G50</f>
        <v>68386.083485180163</v>
      </c>
      <c r="AS8" s="130">
        <f>[111]Subs!AT38*[111]Input!H50</f>
        <v>66387.111680000002</v>
      </c>
      <c r="AT8" s="130">
        <f>[111]Subs!AU38*[111]Input!I50</f>
        <v>68009.292480000004</v>
      </c>
      <c r="AU8" s="130">
        <f>[111]Subs!AV38*[111]Input!J50</f>
        <v>81471.46848000001</v>
      </c>
      <c r="AV8" s="130">
        <f>[111]Subs!AW38*[111]Input!K50</f>
        <v>83815.591680000012</v>
      </c>
      <c r="AW8" s="130">
        <f>[111]Subs!AX38*[111]Input!L50</f>
        <v>86073.639680000008</v>
      </c>
      <c r="AX8" s="130">
        <f>[111]Subs!AY38*[111]Input!M50</f>
        <v>87857.644799999995</v>
      </c>
      <c r="AY8" s="130">
        <f>[111]Subs!AZ38*[111]Input!N50</f>
        <v>73342.433579999997</v>
      </c>
      <c r="AZ8" s="130">
        <f>[111]Subs!BA38*[111]Input!O50</f>
        <v>75239.187919999997</v>
      </c>
      <c r="BA8" s="130">
        <f>[111]Subs!BB38*[111]Input!P50</f>
        <v>77312.579499999993</v>
      </c>
      <c r="BB8" s="130">
        <f>Subs!S8*Input!Q50</f>
        <v>81399.593526359153</v>
      </c>
      <c r="BC8" s="130">
        <f>Subs!T8*Input!R50</f>
        <v>82873.25080259316</v>
      </c>
      <c r="BD8" s="130">
        <f>Subs!U8*Input!S50</f>
        <v>84349.059447347085</v>
      </c>
      <c r="BE8" s="130">
        <f>Subs!V8*Input!T50</f>
        <v>85827.055575515435</v>
      </c>
      <c r="BF8" s="130">
        <f>Subs!W8*Input!U50</f>
        <v>87307.275908251235</v>
      </c>
      <c r="BG8" s="130">
        <f>Subs!X8*Input!V50</f>
        <v>88789.757783143403</v>
      </c>
      <c r="BH8" s="130">
        <f>Subs!Y8*Input!W50</f>
        <v>90274.539164564601</v>
      </c>
      <c r="BI8" s="130">
        <f>Subs!Z8*Input!X50</f>
        <v>91761.658654193205</v>
      </c>
      <c r="BJ8" s="130">
        <f>Subs!AA8*Input!Y50</f>
        <v>93251.155501711692</v>
      </c>
      <c r="BK8" s="130">
        <f>Subs!AB8*Input!Z50</f>
        <v>94743.069615684522</v>
      </c>
      <c r="BL8" s="130">
        <f>Subs!AC8*Input!AA50</f>
        <v>96237.441574618875</v>
      </c>
      <c r="BM8" s="130">
        <f>Subs!AD8*Input!AB50</f>
        <v>97734.312638210904</v>
      </c>
      <c r="BN8" s="130">
        <f>Subs!AE8*Input!AC50</f>
        <v>99233.724758780852</v>
      </c>
      <c r="BO8" s="130">
        <f>Subs!AF8*Input!AD50</f>
        <v>100089.97879422751</v>
      </c>
      <c r="BP8" s="130">
        <f>Subs!AG8*Input!AE50</f>
        <v>100929.56987842807</v>
      </c>
      <c r="BQ8" s="130">
        <f>Subs!AH8*Input!AF50</f>
        <v>101752.49074314156</v>
      </c>
      <c r="BR8" s="130">
        <f>Subs!AI8*Input!AG50</f>
        <v>102558.73371067298</v>
      </c>
      <c r="BS8" s="130">
        <f>Subs!AJ8*Input!AH50</f>
        <v>103348.29068217427</v>
      </c>
      <c r="BT8" s="130">
        <f>Subs!AK8*Input!AI50</f>
        <v>104121.15312566831</v>
      </c>
      <c r="BU8" s="130">
        <f>Subs!AL8*Input!AJ50</f>
        <v>104877.31206378932</v>
      </c>
      <c r="BV8" s="130">
        <f>Subs!AM8*Input!AK50</f>
        <v>105616.75806123372</v>
      </c>
      <c r="BW8" s="130">
        <f>Subs!AN8*Input!AL50</f>
        <v>106339.48121191528</v>
      </c>
      <c r="BX8" s="130">
        <f>Subs!AO8*Input!AM50</f>
        <v>107045.47112581799</v>
      </c>
      <c r="BY8" s="130">
        <f>Subs!AP8*Input!AN50</f>
        <v>107734.71691554016</v>
      </c>
      <c r="BZ8" s="130">
        <f>Subs!AQ8*Input!AO50</f>
        <v>108407.20718252315</v>
      </c>
      <c r="CA8" s="130">
        <f>Subs!AR8*Input!AP50</f>
        <v>109825.60783514666</v>
      </c>
      <c r="CB8" s="130">
        <f>Subs!AS8*Input!AQ50</f>
        <v>111246.96971495991</v>
      </c>
      <c r="CC8" s="130">
        <f>Subs!AT8*Input!AR50</f>
        <v>112671.34253190641</v>
      </c>
      <c r="CD8" s="130">
        <f>Subs!AU8*Input!AS50</f>
        <v>114098.77683040746</v>
      </c>
      <c r="CE8" s="130">
        <f>Subs!AV8*Input!AT50</f>
        <v>115529.32400337055</v>
      </c>
      <c r="CF8" s="130">
        <f>Subs!AW8*Input!AU50</f>
        <v>116963.03630643278</v>
      </c>
      <c r="CG8" s="130">
        <f>Subs!AX8*Input!AV50</f>
        <v>108533.30296640661</v>
      </c>
      <c r="CH8" s="130">
        <f>Subs!AY8*Input!AW50</f>
        <v>109853.48891567446</v>
      </c>
      <c r="CI8" s="130">
        <f>Subs!AZ8*Input!AX50</f>
        <v>111176.72481609027</v>
      </c>
      <c r="CJ8" s="130">
        <f>Subs!BA8*Input!AY50</f>
        <v>112503.06186700128</v>
      </c>
      <c r="CK8" s="130">
        <f>Subs!BB8*Input!AZ50</f>
        <v>113879.45726101505</v>
      </c>
      <c r="CL8" s="130">
        <f>Subs!BC8*Input!BA50</f>
        <v>115259.05646544562</v>
      </c>
      <c r="CM8" s="130">
        <f>Subs!BD8*Input!BB50</f>
        <v>116653.91457740295</v>
      </c>
      <c r="CN8" s="130">
        <f>Subs!BE8*Input!BC50</f>
        <v>118064.22514956704</v>
      </c>
      <c r="CO8" s="130">
        <f>Subs!BF8*Input!BD50</f>
        <v>119493.25374647524</v>
      </c>
      <c r="CP8" s="130">
        <f>Subs!BG8*Input!BE50</f>
        <v>120944.33950352002</v>
      </c>
      <c r="CQ8" s="130">
        <f>Subs!BH8*Input!BF50</f>
        <v>122409.11705042802</v>
      </c>
      <c r="CR8" s="130">
        <f>Subs!BI8*Input!BG50</f>
        <v>123892.53018620898</v>
      </c>
      <c r="CS8" s="130">
        <f>Subs!BJ8*Input!BH50</f>
        <v>125394.21012116663</v>
      </c>
    </row>
    <row r="9" spans="1:97" x14ac:dyDescent="0.25">
      <c r="B9" s="36" t="s">
        <v>184</v>
      </c>
      <c r="C9" s="30"/>
      <c r="D9" s="30"/>
      <c r="E9" s="30"/>
      <c r="F9" s="30"/>
      <c r="G9" s="30"/>
      <c r="H9" s="37"/>
      <c r="I9" s="37"/>
      <c r="J9" s="37"/>
      <c r="K9" s="37"/>
      <c r="L9" s="37"/>
      <c r="M9" s="37"/>
      <c r="N9" s="37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30">
        <f>[111]Subs!AN40*[111]Input!B51</f>
        <v>106017.10528</v>
      </c>
      <c r="AN9" s="130">
        <f>[111]Subs!AO40*[111]Input!C51</f>
        <v>109917.90528000001</v>
      </c>
      <c r="AO9" s="130">
        <f>[111]Subs!AP40*[111]Input!D51</f>
        <v>113818.70528000001</v>
      </c>
      <c r="AP9" s="130">
        <f>[111]Subs!AQ40*[111]Input!E51</f>
        <v>126434.40768</v>
      </c>
      <c r="AQ9" s="130">
        <f>[111]Subs!AR40*[111]Input!F51</f>
        <v>131624.84160000001</v>
      </c>
      <c r="AR9" s="130">
        <f>[111]Subs!AS40*[111]Input!G51</f>
        <v>136772.16697036033</v>
      </c>
      <c r="AS9" s="130">
        <f>[111]Subs!AT40*[111]Input!H51</f>
        <v>132774.22336</v>
      </c>
      <c r="AT9" s="130">
        <f>[111]Subs!AU40*[111]Input!I51</f>
        <v>136018.58496000001</v>
      </c>
      <c r="AU9" s="130">
        <f>[111]Subs!AV40*[111]Input!J51</f>
        <v>162942.93696000002</v>
      </c>
      <c r="AV9" s="130">
        <f>[111]Subs!AW40*[111]Input!K51</f>
        <v>167631.18336000002</v>
      </c>
      <c r="AW9" s="130">
        <f>[111]Subs!AX40*[111]Input!L51</f>
        <v>172147.27936000002</v>
      </c>
      <c r="AX9" s="130">
        <f>[111]Subs!AY40*[111]Input!M51</f>
        <v>175715.28959999999</v>
      </c>
      <c r="AY9" s="130">
        <f>[111]Subs!AZ40*[111]Input!N51</f>
        <v>394920.79620000004</v>
      </c>
      <c r="AZ9" s="130">
        <f>[111]Subs!BA40*[111]Input!O51</f>
        <v>405134.08880000003</v>
      </c>
      <c r="BA9" s="130">
        <f>[111]Subs!BB40*[111]Input!P51</f>
        <v>416298.50500000006</v>
      </c>
      <c r="BB9" s="130">
        <f>Subs!S10*Input!Q51</f>
        <v>438305.50360347243</v>
      </c>
      <c r="BC9" s="130">
        <f>Subs!T10*Input!R51</f>
        <v>446240.58124473243</v>
      </c>
      <c r="BD9" s="130">
        <f>Subs!U10*Input!S51</f>
        <v>454187.24317802279</v>
      </c>
      <c r="BE9" s="130">
        <f>Subs!V10*Input!T51</f>
        <v>462145.68386816006</v>
      </c>
      <c r="BF9" s="130">
        <f>Subs!W10*Input!U51</f>
        <v>470116.10104442982</v>
      </c>
      <c r="BG9" s="130">
        <f>Subs!X10*Input!V51</f>
        <v>478098.6957553876</v>
      </c>
      <c r="BH9" s="130">
        <f>Subs!Y10*Input!W51</f>
        <v>486093.67242457869</v>
      </c>
      <c r="BI9" s="130">
        <f>Subs!Z10*Input!X51</f>
        <v>494101.23890719429</v>
      </c>
      <c r="BJ9" s="130">
        <f>Subs!AA10*Input!Y51</f>
        <v>502121.60654767841</v>
      </c>
      <c r="BK9" s="130">
        <f>Subs!AB10*Input!Z51</f>
        <v>510154.99023830134</v>
      </c>
      <c r="BL9" s="130">
        <f>Subs!AC10*Input!AA51</f>
        <v>518201.6084787171</v>
      </c>
      <c r="BM9" s="130">
        <f>Subs!AD10*Input!AB51</f>
        <v>526261.68343652028</v>
      </c>
      <c r="BN9" s="130">
        <f>Subs!AE10*Input!AC51</f>
        <v>534335.44100882008</v>
      </c>
      <c r="BO9" s="130">
        <f>Subs!AF10*Input!AD51</f>
        <v>542423.11088484596</v>
      </c>
      <c r="BP9" s="130">
        <f>Subs!AG10*Input!AE51</f>
        <v>550524.92660960776</v>
      </c>
      <c r="BQ9" s="130">
        <f>Subs!AH10*Input!AF51</f>
        <v>558641.12564862042</v>
      </c>
      <c r="BR9" s="130">
        <f>Subs!AI10*Input!AG51</f>
        <v>566771.94945371908</v>
      </c>
      <c r="BS9" s="130">
        <f>Subs!AJ10*Input!AH51</f>
        <v>574917.64352997602</v>
      </c>
      <c r="BT9" s="130">
        <f>Subs!AK10*Input!AI51</f>
        <v>583078.45750374254</v>
      </c>
      <c r="BU9" s="130">
        <f>Subs!AL10*Input!AJ51</f>
        <v>591254.64519183221</v>
      </c>
      <c r="BV9" s="130">
        <f>Subs!AM10*Input!AK51</f>
        <v>599446.46467186697</v>
      </c>
      <c r="BW9" s="130">
        <f>Subs!AN10*Input!AL51</f>
        <v>607654.17835380149</v>
      </c>
      <c r="BX9" s="130">
        <f>Subs!AO10*Input!AM51</f>
        <v>615878.05305265135</v>
      </c>
      <c r="BY9" s="130">
        <f>Subs!AP10*Input!AN51</f>
        <v>624118.36006243934</v>
      </c>
      <c r="BZ9" s="130">
        <f>Subs!AQ10*Input!AO51</f>
        <v>632375.37523138511</v>
      </c>
      <c r="CA9" s="130">
        <f>Subs!AR10*Input!AP51</f>
        <v>640649.37903835555</v>
      </c>
      <c r="CB9" s="130">
        <f>Subs!AS10*Input!AQ51</f>
        <v>648940.65667059959</v>
      </c>
      <c r="CC9" s="130">
        <f>Subs!AT10*Input!AR51</f>
        <v>657249.49810278742</v>
      </c>
      <c r="CD9" s="130">
        <f>Subs!AU10*Input!AS51</f>
        <v>665576.19817737688</v>
      </c>
      <c r="CE9" s="130">
        <f>Subs!AV10*Input!AT51</f>
        <v>673921.05668632826</v>
      </c>
      <c r="CF9" s="130">
        <f>Subs!AW10*Input!AU51</f>
        <v>682284.37845419126</v>
      </c>
      <c r="CG9" s="130">
        <f>Subs!AX10*Input!AV51</f>
        <v>690666.47342258762</v>
      </c>
      <c r="CH9" s="130">
        <f>Subs!AY10*Input!AW51</f>
        <v>699067.65673611022</v>
      </c>
      <c r="CI9" s="130">
        <f>Subs!AZ10*Input!AX51</f>
        <v>707488.24882966548</v>
      </c>
      <c r="CJ9" s="130">
        <f>Subs!BA10*Input!AY51</f>
        <v>715928.57551728096</v>
      </c>
      <c r="CK9" s="130">
        <f>Subs!BB10*Input!AZ51</f>
        <v>724687.45529736858</v>
      </c>
      <c r="CL9" s="130">
        <f>Subs!BC10*Input!BA51</f>
        <v>733466.72296192672</v>
      </c>
      <c r="CM9" s="130">
        <f>Subs!BD10*Input!BB51</f>
        <v>742343.09276529157</v>
      </c>
      <c r="CN9" s="130">
        <f>Subs!BE10*Input!BC51</f>
        <v>751317.79640633578</v>
      </c>
      <c r="CO9" s="130">
        <f>Subs!BF10*Input!BD51</f>
        <v>760411.61475029704</v>
      </c>
      <c r="CP9" s="130">
        <f>Subs!BG10*Input!BE51</f>
        <v>769645.79684058204</v>
      </c>
      <c r="CQ9" s="130">
        <f>Subs!BH10*Input!BF51</f>
        <v>778967.10850272386</v>
      </c>
      <c r="CR9" s="130">
        <f>Subs!BI10*Input!BG51</f>
        <v>788407.01027587545</v>
      </c>
      <c r="CS9" s="130">
        <f>Subs!BJ10*Input!BH51</f>
        <v>797963.15531651501</v>
      </c>
    </row>
    <row r="10" spans="1:97" x14ac:dyDescent="0.25">
      <c r="B10" s="36" t="s">
        <v>64</v>
      </c>
      <c r="C10" s="30"/>
      <c r="D10" s="30"/>
      <c r="E10" s="30"/>
      <c r="F10" s="30"/>
      <c r="G10" s="30"/>
      <c r="H10" s="38" t="e">
        <f>H7*Input!$L$9</f>
        <v>#REF!</v>
      </c>
      <c r="I10" s="38" t="e">
        <f>I7*Input!$L$9</f>
        <v>#REF!</v>
      </c>
      <c r="J10" s="38" t="e">
        <f>J7*Input!$L$9</f>
        <v>#REF!</v>
      </c>
      <c r="K10" s="38" t="e">
        <f>K7*Input!$L$9</f>
        <v>#REF!</v>
      </c>
      <c r="L10" s="38" t="e">
        <f>L7*Input!$L$9</f>
        <v>#REF!</v>
      </c>
      <c r="M10" s="38" t="e">
        <f>M7*Input!$L$9</f>
        <v>#REF!</v>
      </c>
      <c r="N10" s="38" t="e">
        <f>N7*Input!$L$9</f>
        <v>#REF!</v>
      </c>
      <c r="O10" s="71" t="e">
        <f>Input!#REF!+Input!#REF!</f>
        <v>#REF!</v>
      </c>
      <c r="P10" s="71" t="e">
        <f>Input!#REF!+Input!#REF!</f>
        <v>#REF!</v>
      </c>
      <c r="Q10" s="71" t="e">
        <f>Input!#REF!+Input!#REF!</f>
        <v>#REF!</v>
      </c>
      <c r="R10" s="71" t="e">
        <f>Input!#REF!+Input!#REF!</f>
        <v>#REF!</v>
      </c>
      <c r="S10" s="71" t="e">
        <f>Input!#REF!+Input!#REF!</f>
        <v>#REF!</v>
      </c>
      <c r="T10" s="71" t="e">
        <f>Input!#REF!+Input!#REF!</f>
        <v>#REF!</v>
      </c>
      <c r="U10" s="71" t="e">
        <f>Input!#REF!+Input!#REF!</f>
        <v>#REF!</v>
      </c>
      <c r="V10" s="71" t="e">
        <f>Input!#REF!+Input!#REF!</f>
        <v>#REF!</v>
      </c>
      <c r="W10" s="71" t="e">
        <f>Subs!#REF!*Input!$N$13*Input!$O$13+W6*Input!$N$14*Input!$O$14</f>
        <v>#REF!</v>
      </c>
      <c r="X10" s="71" t="e">
        <f>Subs!#REF!*Input!$N$13*Input!$O$13+X6*Input!$N$14*Input!$O$14</f>
        <v>#REF!</v>
      </c>
      <c r="Y10" s="71" t="e">
        <f>Subs!#REF!*Input!$N$13*Input!$O$13+Y6*Input!$N$14*Input!$O$14</f>
        <v>#REF!</v>
      </c>
      <c r="Z10" s="108" t="e">
        <f>Subs!#REF!*Input!$N$13*Input!$O$13+Z6*Input!$N$14*Input!$O$14</f>
        <v>#REF!</v>
      </c>
      <c r="AA10" s="108" t="e">
        <f>LOOKUP($B$1,$A$11:$A$12,AA$11:AA$12)</f>
        <v>#REF!</v>
      </c>
      <c r="AB10" s="108" t="e">
        <f t="shared" ref="AB10:CE10" si="0">LOOKUP($B$1,$A$11:$A$12,AB$11:AB$12)</f>
        <v>#REF!</v>
      </c>
      <c r="AC10" s="108" t="e">
        <f t="shared" si="0"/>
        <v>#REF!</v>
      </c>
      <c r="AD10" s="108" t="e">
        <f t="shared" si="0"/>
        <v>#REF!</v>
      </c>
      <c r="AE10" s="108" t="e">
        <f t="shared" si="0"/>
        <v>#REF!</v>
      </c>
      <c r="AF10" s="108" t="e">
        <f t="shared" si="0"/>
        <v>#REF!</v>
      </c>
      <c r="AG10" s="108" t="e">
        <f t="shared" si="0"/>
        <v>#REF!</v>
      </c>
      <c r="AH10" s="108" t="e">
        <f t="shared" si="0"/>
        <v>#REF!</v>
      </c>
      <c r="AI10" s="108" t="e">
        <f t="shared" si="0"/>
        <v>#REF!</v>
      </c>
      <c r="AJ10" s="108" t="e">
        <f t="shared" si="0"/>
        <v>#REF!</v>
      </c>
      <c r="AK10" s="108" t="e">
        <f t="shared" si="0"/>
        <v>#REF!</v>
      </c>
      <c r="AL10" s="108" t="e">
        <f t="shared" si="0"/>
        <v>#REF!</v>
      </c>
      <c r="AM10" s="71">
        <f t="shared" si="0"/>
        <v>17013.152587799999</v>
      </c>
      <c r="AN10" s="71">
        <f t="shared" si="0"/>
        <v>17639.135587799999</v>
      </c>
      <c r="AO10" s="71">
        <f t="shared" si="0"/>
        <v>18265.118587800003</v>
      </c>
      <c r="AP10" s="71">
        <f t="shared" si="0"/>
        <v>20289.630286799998</v>
      </c>
      <c r="AQ10" s="71">
        <f t="shared" si="0"/>
        <v>21122.567991000004</v>
      </c>
      <c r="AR10" s="71">
        <f t="shared" si="0"/>
        <v>21948.587827268013</v>
      </c>
      <c r="AS10" s="71">
        <f t="shared" si="0"/>
        <v>22634.757887200001</v>
      </c>
      <c r="AT10" s="71">
        <f t="shared" si="0"/>
        <v>25228.120968600004</v>
      </c>
      <c r="AU10" s="71">
        <f t="shared" si="0"/>
        <v>31851.359158200008</v>
      </c>
      <c r="AV10" s="71">
        <f t="shared" si="0"/>
        <v>32767.796671200005</v>
      </c>
      <c r="AW10" s="71">
        <f t="shared" si="0"/>
        <v>33650.582991200004</v>
      </c>
      <c r="AX10" s="71">
        <f t="shared" si="0"/>
        <v>34348.041731999998</v>
      </c>
      <c r="AY10" s="71">
        <f t="shared" si="0"/>
        <v>42122.840824500003</v>
      </c>
      <c r="AZ10" s="71">
        <f t="shared" si="0"/>
        <v>43549.817578666669</v>
      </c>
      <c r="BA10" s="71">
        <f t="shared" si="0"/>
        <v>45096.849954166668</v>
      </c>
      <c r="BB10" s="71">
        <f t="shared" ca="1" si="0"/>
        <v>50767.972736874086</v>
      </c>
      <c r="BC10" s="71">
        <f t="shared" si="0"/>
        <v>52059.091411361413</v>
      </c>
      <c r="BD10" s="71">
        <f t="shared" si="0"/>
        <v>53080.783180783503</v>
      </c>
      <c r="BE10" s="71">
        <f t="shared" si="0"/>
        <v>54107.165094491967</v>
      </c>
      <c r="BF10" s="71">
        <f t="shared" si="0"/>
        <v>55138.267705183847</v>
      </c>
      <c r="BG10" s="71">
        <f t="shared" si="0"/>
        <v>56174.122120327651</v>
      </c>
      <c r="BH10" s="71">
        <f t="shared" si="0"/>
        <v>57214.760012179235</v>
      </c>
      <c r="BI10" s="71">
        <f t="shared" si="0"/>
        <v>58260.213627977959</v>
      </c>
      <c r="BJ10" s="71">
        <f t="shared" si="0"/>
        <v>59310.515800325753</v>
      </c>
      <c r="BK10" s="71">
        <f t="shared" si="0"/>
        <v>60365.699957752644</v>
      </c>
      <c r="BL10" s="71">
        <f t="shared" si="0"/>
        <v>61425.800135472178</v>
      </c>
      <c r="BM10" s="71">
        <f t="shared" si="0"/>
        <v>62490.850986329897</v>
      </c>
      <c r="BN10" s="71">
        <f t="shared" si="0"/>
        <v>63560.887791948524</v>
      </c>
      <c r="BO10" s="71">
        <f t="shared" si="0"/>
        <v>64474.511024404987</v>
      </c>
      <c r="BP10" s="71">
        <f t="shared" si="0"/>
        <v>65388.370197424025</v>
      </c>
      <c r="BQ10" s="71">
        <f t="shared" si="0"/>
        <v>66302.489705604894</v>
      </c>
      <c r="BR10" s="71">
        <f t="shared" si="0"/>
        <v>67216.894331499498</v>
      </c>
      <c r="BS10" s="71">
        <f t="shared" si="0"/>
        <v>68131.609251762769</v>
      </c>
      <c r="BT10" s="71">
        <f t="shared" si="0"/>
        <v>69046.660043400625</v>
      </c>
      <c r="BU10" s="71">
        <f t="shared" si="0"/>
        <v>69962.072690116358</v>
      </c>
      <c r="BV10" s="71">
        <f t="shared" si="0"/>
        <v>70877.873588757589</v>
      </c>
      <c r="BW10" s="71">
        <f t="shared" si="0"/>
        <v>71794.089555864659</v>
      </c>
      <c r="BX10" s="71">
        <f t="shared" si="0"/>
        <v>72710.747834322945</v>
      </c>
      <c r="BY10" s="71">
        <f t="shared" si="0"/>
        <v>73627.876100119698</v>
      </c>
      <c r="BZ10" s="71">
        <f t="shared" si="0"/>
        <v>74545.502469208033</v>
      </c>
      <c r="CA10" s="71">
        <f t="shared" si="0"/>
        <v>75654.324962526298</v>
      </c>
      <c r="CB10" s="71">
        <f t="shared" si="0"/>
        <v>76633.442453104188</v>
      </c>
      <c r="CC10" s="71">
        <f t="shared" si="0"/>
        <v>77614.634053908347</v>
      </c>
      <c r="CD10" s="71">
        <f t="shared" si="0"/>
        <v>78597.934582902963</v>
      </c>
      <c r="CE10" s="71">
        <f t="shared" si="0"/>
        <v>79583.379442539226</v>
      </c>
      <c r="CF10" s="71">
        <f t="shared" ref="CF10:CS10" si="1">LOOKUP($B$1,$A$11:$A$12,CF$11:CF$12)</f>
        <v>80571.004629567149</v>
      </c>
      <c r="CG10" s="71">
        <f t="shared" si="1"/>
        <v>79094.180768502847</v>
      </c>
      <c r="CH10" s="71">
        <f t="shared" si="1"/>
        <v>80056.272801689644</v>
      </c>
      <c r="CI10" s="71">
        <f t="shared" si="1"/>
        <v>81020.587501844449</v>
      </c>
      <c r="CJ10" s="71">
        <f t="shared" si="1"/>
        <v>81987.162180744519</v>
      </c>
      <c r="CK10" s="71">
        <f t="shared" si="1"/>
        <v>82990.217124504547</v>
      </c>
      <c r="CL10" s="71">
        <f t="shared" si="1"/>
        <v>83995.606860934931</v>
      </c>
      <c r="CM10" s="71">
        <f t="shared" si="1"/>
        <v>85012.1166016153</v>
      </c>
      <c r="CN10" s="71">
        <f t="shared" si="1"/>
        <v>86039.887399017491</v>
      </c>
      <c r="CO10" s="71">
        <f t="shared" si="1"/>
        <v>87081.299049432302</v>
      </c>
      <c r="CP10" s="71">
        <f t="shared" si="1"/>
        <v>88138.784964274731</v>
      </c>
      <c r="CQ10" s="71">
        <f t="shared" si="1"/>
        <v>89206.248838627143</v>
      </c>
      <c r="CR10" s="71">
        <f t="shared" si="1"/>
        <v>90287.293490443801</v>
      </c>
      <c r="CS10" s="71">
        <f t="shared" si="1"/>
        <v>91381.650162411461</v>
      </c>
    </row>
    <row r="11" spans="1:97" x14ac:dyDescent="0.25">
      <c r="A11">
        <v>1</v>
      </c>
      <c r="B11" s="36" t="s">
        <v>156</v>
      </c>
      <c r="C11" s="99"/>
      <c r="D11" s="99"/>
      <c r="E11" s="99"/>
      <c r="F11" s="99"/>
      <c r="G11" s="99"/>
      <c r="H11" s="100"/>
      <c r="I11" s="100"/>
      <c r="J11" s="100"/>
      <c r="K11" s="100"/>
      <c r="L11" s="100"/>
      <c r="M11" s="100"/>
      <c r="N11" s="100"/>
      <c r="O11" s="101"/>
      <c r="P11" s="101"/>
      <c r="Q11" s="101"/>
      <c r="R11" s="101"/>
      <c r="S11" s="101"/>
      <c r="T11" s="101"/>
      <c r="U11" s="101"/>
      <c r="V11" s="101"/>
      <c r="W11" s="71"/>
      <c r="X11" s="101"/>
      <c r="Y11" s="101"/>
      <c r="Z11" s="111"/>
      <c r="AA11" s="112" t="e">
        <f>Subs!#REF!*Input!$N$13*Input!$O$13+AA6*Input!$N$14*Input!$O$14</f>
        <v>#REF!</v>
      </c>
      <c r="AB11" s="112" t="e">
        <f>Subs!#REF!*Input!$N$13*Input!$O$13+AB6*Input!$N$14*Input!$O$14</f>
        <v>#REF!</v>
      </c>
      <c r="AC11" s="112" t="e">
        <f>Subs!#REF!*Input!$N$13*Input!$O$13+AC6*Input!$N$14*Input!$O$14</f>
        <v>#REF!</v>
      </c>
      <c r="AD11" s="112" t="e">
        <f>Subs!#REF!*Input!$N$13*Input!$O$13+AD6*Input!$N$14*Input!$O$14</f>
        <v>#REF!</v>
      </c>
      <c r="AE11" s="112" t="e">
        <f>Subs!#REF!*Input!$N$13*Input!$O$13+AE6*Input!$N$14*Input!$O$14</f>
        <v>#REF!</v>
      </c>
      <c r="AF11" s="112" t="e">
        <f>Subs!#REF!*Input!$N$13*Input!$O$13+AF6*Input!$N$14*Input!$O$14</f>
        <v>#REF!</v>
      </c>
      <c r="AG11" s="112" t="e">
        <f>Subs!#REF!*Input!$N$13*Input!$O$13+AG6*Input!$N$14*Input!$O$14</f>
        <v>#REF!</v>
      </c>
      <c r="AH11" s="112" t="e">
        <f>Subs!#REF!*Input!$N$13*Input!$O$13+AH6*Input!$N$14*Input!$O$14</f>
        <v>#REF!</v>
      </c>
      <c r="AI11" s="112" t="e">
        <f>Subs!#REF!*Input!$N$13*Input!$O$13+AI6*Input!$N$14*Input!$O$14</f>
        <v>#REF!</v>
      </c>
      <c r="AJ11" s="112" t="e">
        <f>Subs!#REF!*Input!$N$13*Input!$O$13+AJ6*Input!$N$14*Input!$O$14</f>
        <v>#REF!</v>
      </c>
      <c r="AK11" s="112" t="e">
        <f>Subs!#REF!*Input!$N$13*Input!$O$13+AK6*Input!$N$14*Input!$O$14</f>
        <v>#REF!</v>
      </c>
      <c r="AL11" s="112" t="e">
        <f>Subs!#REF!*Input!$N$13*Input!$O$13+AL6*Input!$N$14*Input!$O$14</f>
        <v>#REF!</v>
      </c>
      <c r="AM11" s="130">
        <f>AM7*[111]Input!B54+[111]Input!B55*'[111]ASR5K+FOTA'!AM8+'[111]ASR5K+FOTA'!AM9*[111]Input!B56</f>
        <v>17013.152587799999</v>
      </c>
      <c r="AN11" s="130">
        <f>AN7*[111]Input!C54+[111]Input!C55*'[111]ASR5K+FOTA'!AN8+'[111]ASR5K+FOTA'!AN9*[111]Input!C56</f>
        <v>17639.135587799999</v>
      </c>
      <c r="AO11" s="130">
        <f>AO7*[111]Input!D54+[111]Input!D55*'[111]ASR5K+FOTA'!AO8+'[111]ASR5K+FOTA'!AO9*[111]Input!D56</f>
        <v>18265.118587800003</v>
      </c>
      <c r="AP11" s="130">
        <f>AP7*[111]Input!E54+[111]Input!E55*'[111]ASR5K+FOTA'!AP8+'[111]ASR5K+FOTA'!AP9*[111]Input!E56</f>
        <v>20289.630286799998</v>
      </c>
      <c r="AQ11" s="130">
        <f>AQ7*[111]Input!F54+[111]Input!F55*'[111]ASR5K+FOTA'!AQ8+'[111]ASR5K+FOTA'!AQ9*[111]Input!F56</f>
        <v>21122.567991000004</v>
      </c>
      <c r="AR11" s="130">
        <f>AR7*[111]Input!G54+[111]Input!G55*'[111]ASR5K+FOTA'!AR8+'[111]ASR5K+FOTA'!AR9*[111]Input!G56</f>
        <v>21948.587827268013</v>
      </c>
      <c r="AS11" s="130">
        <f>AS7*[111]Input!H54+[111]Input!H55*'[111]ASR5K+FOTA'!AS8+'[111]ASR5K+FOTA'!AS9*[111]Input!H56</f>
        <v>22634.757887200001</v>
      </c>
      <c r="AT11" s="130">
        <f>AT7*[111]Input!I54+[111]Input!I55*'[111]ASR5K+FOTA'!AT8+'[111]ASR5K+FOTA'!AT9*[111]Input!I56</f>
        <v>25228.120968600004</v>
      </c>
      <c r="AU11" s="130">
        <f>AU7*[111]Input!J54+[111]Input!J55*'[111]ASR5K+FOTA'!AU8+'[111]ASR5K+FOTA'!AU9*[111]Input!J56</f>
        <v>31851.359158200008</v>
      </c>
      <c r="AV11" s="130">
        <f>AV7*[111]Input!K54+[111]Input!K55*'[111]ASR5K+FOTA'!AV8+'[111]ASR5K+FOTA'!AV9*[111]Input!K56</f>
        <v>32767.796671200005</v>
      </c>
      <c r="AW11" s="130">
        <f>AW7*[111]Input!L54+[111]Input!L55*'[111]ASR5K+FOTA'!AW8+'[111]ASR5K+FOTA'!AW9*[111]Input!L56</f>
        <v>33650.582991200004</v>
      </c>
      <c r="AX11" s="130">
        <f>AX7*[111]Input!M54+[111]Input!M55*'[111]ASR5K+FOTA'!AX8+'[111]ASR5K+FOTA'!AX9*[111]Input!M56</f>
        <v>34348.041731999998</v>
      </c>
      <c r="AY11" s="130">
        <f>AY7*[111]Input!N54+[111]Input!N55*'[111]ASR5K+FOTA'!AY8+'[111]ASR5K+FOTA'!AY9*[111]Input!N56</f>
        <v>42122.840824500003</v>
      </c>
      <c r="AZ11" s="130">
        <f>AZ7*[111]Input!O54+[111]Input!O55*'[111]ASR5K+FOTA'!AZ8+'[111]ASR5K+FOTA'!AZ9*[111]Input!O56</f>
        <v>43549.817578666669</v>
      </c>
      <c r="BA11" s="130">
        <f>BA7*[111]Input!P54+[111]Input!P55*'[111]ASR5K+FOTA'!BA8+'[111]ASR5K+FOTA'!BA9*[111]Input!P56</f>
        <v>45096.849954166668</v>
      </c>
      <c r="BB11" s="130">
        <f ca="1">BB7*Input!Q54+Input!Q55*ASR5KFOTA!BB8+ASR5KFOTA!BB9*Input!Q56</f>
        <v>50767.972736874086</v>
      </c>
      <c r="BC11" s="130">
        <f>BC7*Input!R54+Input!R55*ASR5KFOTA!BC8+ASR5KFOTA!BC9*Input!R56</f>
        <v>52059.091411361413</v>
      </c>
      <c r="BD11" s="130">
        <f>BD7*Input!S54+Input!S55*ASR5KFOTA!BD8+ASR5KFOTA!BD9*Input!S56</f>
        <v>53080.783180783503</v>
      </c>
      <c r="BE11" s="130">
        <f>BE7*Input!T54+Input!T55*ASR5KFOTA!BE8+ASR5KFOTA!BE9*Input!T56</f>
        <v>54107.165094491967</v>
      </c>
      <c r="BF11" s="130">
        <f>BF7*Input!U54+Input!U55*ASR5KFOTA!BF8+ASR5KFOTA!BF9*Input!U56</f>
        <v>55138.267705183847</v>
      </c>
      <c r="BG11" s="130">
        <f>BG7*Input!V54+Input!V55*ASR5KFOTA!BG8+ASR5KFOTA!BG9*Input!V56</f>
        <v>56174.122120327651</v>
      </c>
      <c r="BH11" s="130">
        <f>BH7*Input!W54+Input!W55*ASR5KFOTA!BH8+ASR5KFOTA!BH9*Input!W56</f>
        <v>57214.760012179235</v>
      </c>
      <c r="BI11" s="130">
        <f>BI7*Input!X54+Input!X55*ASR5KFOTA!BI8+ASR5KFOTA!BI9*Input!X56</f>
        <v>58260.213627977959</v>
      </c>
      <c r="BJ11" s="130">
        <f>BJ7*Input!Y54+Input!Y55*ASR5KFOTA!BJ8+ASR5KFOTA!BJ9*Input!Y56</f>
        <v>59310.515800325753</v>
      </c>
      <c r="BK11" s="130">
        <f>BK7*Input!Z54+Input!Z55*ASR5KFOTA!BK8+ASR5KFOTA!BK9*Input!Z56</f>
        <v>60365.699957752644</v>
      </c>
      <c r="BL11" s="130">
        <f>BL7*Input!AA54+Input!AA55*ASR5KFOTA!BL8+ASR5KFOTA!BL9*Input!AA56</f>
        <v>61425.800135472178</v>
      </c>
      <c r="BM11" s="130">
        <f>BM7*Input!AB54+Input!AB55*ASR5KFOTA!BM8+ASR5KFOTA!BM9*Input!AB56</f>
        <v>62490.850986329897</v>
      </c>
      <c r="BN11" s="130">
        <f>BN7*Input!AC54+Input!AC55*ASR5KFOTA!BN8+ASR5KFOTA!BN9*Input!AC56</f>
        <v>63560.887791948524</v>
      </c>
      <c r="BO11" s="130">
        <f>BO7*Input!AD54+Input!AD55*ASR5KFOTA!BO8+ASR5KFOTA!BO9*Input!AD56</f>
        <v>64474.511024404987</v>
      </c>
      <c r="BP11" s="130">
        <f>BP7*Input!AE54+Input!AE55*ASR5KFOTA!BP8+ASR5KFOTA!BP9*Input!AE56</f>
        <v>65388.370197424025</v>
      </c>
      <c r="BQ11" s="130">
        <f>BQ7*Input!AF54+Input!AF55*ASR5KFOTA!BQ8+ASR5KFOTA!BQ9*Input!AF56</f>
        <v>66302.489705604894</v>
      </c>
      <c r="BR11" s="130">
        <f>BR7*Input!AG54+Input!AG55*ASR5KFOTA!BR8+ASR5KFOTA!BR9*Input!AG56</f>
        <v>67216.894331499498</v>
      </c>
      <c r="BS11" s="130">
        <f>BS7*Input!AH54+Input!AH55*ASR5KFOTA!BS8+ASR5KFOTA!BS9*Input!AH56</f>
        <v>68131.609251762769</v>
      </c>
      <c r="BT11" s="130">
        <f>BT7*Input!AI54+Input!AI55*ASR5KFOTA!BT8+ASR5KFOTA!BT9*Input!AI56</f>
        <v>69046.660043400625</v>
      </c>
      <c r="BU11" s="130">
        <f>BU7*Input!AJ54+Input!AJ55*ASR5KFOTA!BU8+ASR5KFOTA!BU9*Input!AJ56</f>
        <v>69962.072690116358</v>
      </c>
      <c r="BV11" s="130">
        <f>BV7*Input!AK54+Input!AK55*ASR5KFOTA!BV8+ASR5KFOTA!BV9*Input!AK56</f>
        <v>70877.873588757589</v>
      </c>
      <c r="BW11" s="130">
        <f>BW7*Input!AL54+Input!AL55*ASR5KFOTA!BW8+ASR5KFOTA!BW9*Input!AL56</f>
        <v>71794.089555864659</v>
      </c>
      <c r="BX11" s="130">
        <f>BX7*Input!AM54+Input!AM55*ASR5KFOTA!BX8+ASR5KFOTA!BX9*Input!AM56</f>
        <v>72710.747834322945</v>
      </c>
      <c r="BY11" s="130">
        <f>BY7*Input!AN54+Input!AN55*ASR5KFOTA!BY8+ASR5KFOTA!BY9*Input!AN56</f>
        <v>73627.876100119698</v>
      </c>
      <c r="BZ11" s="130">
        <f>BZ7*Input!AO54+Input!AO55*ASR5KFOTA!BZ8+ASR5KFOTA!BZ9*Input!AO56</f>
        <v>74545.502469208033</v>
      </c>
      <c r="CA11" s="130">
        <f>CA7*Input!AP54+Input!AP55*ASR5KFOTA!CA8+ASR5KFOTA!CA9*Input!AP56</f>
        <v>75654.324962526298</v>
      </c>
      <c r="CB11" s="130">
        <f>CB7*Input!AQ54+Input!AQ55*ASR5KFOTA!CB8+ASR5KFOTA!CB9*Input!AQ56</f>
        <v>76633.442453104188</v>
      </c>
      <c r="CC11" s="130">
        <f>CC7*Input!AR54+Input!AR55*ASR5KFOTA!CC8+ASR5KFOTA!CC9*Input!AR56</f>
        <v>77614.634053908347</v>
      </c>
      <c r="CD11" s="130">
        <f>CD7*Input!AS54+Input!AS55*ASR5KFOTA!CD8+ASR5KFOTA!CD9*Input!AS56</f>
        <v>78597.934582902963</v>
      </c>
      <c r="CE11" s="130">
        <f>CE7*Input!AT54+Input!AT55*ASR5KFOTA!CE8+ASR5KFOTA!CE9*Input!AT56</f>
        <v>79583.379442539226</v>
      </c>
      <c r="CF11" s="130">
        <f>CF7*Input!AU54+Input!AU55*ASR5KFOTA!CF8+ASR5KFOTA!CF9*Input!AU56</f>
        <v>80571.004629567149</v>
      </c>
      <c r="CG11" s="130">
        <f>CG7*Input!AV54+Input!AV55*ASR5KFOTA!CG8+ASR5KFOTA!CG9*Input!AV56</f>
        <v>79094.180768502847</v>
      </c>
      <c r="CH11" s="130">
        <f>CH7*Input!AW54+Input!AW55*ASR5KFOTA!CH8+ASR5KFOTA!CH9*Input!AW56</f>
        <v>80056.272801689644</v>
      </c>
      <c r="CI11" s="130">
        <f>CI7*Input!AX54+Input!AX55*ASR5KFOTA!CI8+ASR5KFOTA!CI9*Input!AX56</f>
        <v>81020.587501844449</v>
      </c>
      <c r="CJ11" s="130">
        <f>CJ7*Input!AY54+Input!AY55*ASR5KFOTA!CJ8+ASR5KFOTA!CJ9*Input!AY56</f>
        <v>81987.162180744519</v>
      </c>
      <c r="CK11" s="130">
        <f>CK7*Input!AZ54+Input!AZ55*ASR5KFOTA!CK8+ASR5KFOTA!CK9*Input!AZ56</f>
        <v>82990.217124504547</v>
      </c>
      <c r="CL11" s="130">
        <f>CL7*Input!BA54+Input!BA55*ASR5KFOTA!CL8+ASR5KFOTA!CL9*Input!BA56</f>
        <v>83995.606860934931</v>
      </c>
      <c r="CM11" s="130">
        <f>CM7*Input!BB54+Input!BB55*ASR5KFOTA!CM8+ASR5KFOTA!CM9*Input!BB56</f>
        <v>85012.1166016153</v>
      </c>
      <c r="CN11" s="130">
        <f>CN7*Input!BC54+Input!BC55*ASR5KFOTA!CN8+ASR5KFOTA!CN9*Input!BC56</f>
        <v>86039.887399017491</v>
      </c>
      <c r="CO11" s="130">
        <f>CO7*Input!BD54+Input!BD55*ASR5KFOTA!CO8+ASR5KFOTA!CO9*Input!BD56</f>
        <v>87081.299049432302</v>
      </c>
      <c r="CP11" s="130">
        <f>CP7*Input!BE54+Input!BE55*ASR5KFOTA!CP8+ASR5KFOTA!CP9*Input!BE56</f>
        <v>88138.784964274731</v>
      </c>
      <c r="CQ11" s="130">
        <f>CQ7*Input!BF54+Input!BF55*ASR5KFOTA!CQ8+ASR5KFOTA!CQ9*Input!BF56</f>
        <v>89206.248838627143</v>
      </c>
      <c r="CR11" s="130">
        <f>CR7*Input!BG54+Input!BG55*ASR5KFOTA!CR8+ASR5KFOTA!CR9*Input!BG56</f>
        <v>90287.293490443801</v>
      </c>
      <c r="CS11" s="130">
        <f>CS7*Input!BH54+Input!BH55*ASR5KFOTA!CS8+ASR5KFOTA!CS9*Input!BH56</f>
        <v>91381.650162411461</v>
      </c>
    </row>
    <row r="12" spans="1:97" x14ac:dyDescent="0.25">
      <c r="A12">
        <v>2</v>
      </c>
      <c r="B12" s="36" t="s">
        <v>158</v>
      </c>
      <c r="C12" s="99"/>
      <c r="D12" s="99"/>
      <c r="E12" s="99"/>
      <c r="F12" s="99"/>
      <c r="G12" s="99"/>
      <c r="H12" s="100"/>
      <c r="I12" s="100"/>
      <c r="J12" s="100"/>
      <c r="K12" s="100"/>
      <c r="L12" s="100"/>
      <c r="M12" s="100"/>
      <c r="N12" s="100"/>
      <c r="O12" s="101"/>
      <c r="P12" s="101"/>
      <c r="Q12" s="101"/>
      <c r="R12" s="101"/>
      <c r="S12" s="101"/>
      <c r="T12" s="101"/>
      <c r="U12" s="101"/>
      <c r="V12" s="101"/>
      <c r="W12" s="71"/>
      <c r="X12" s="101"/>
      <c r="Y12" s="101"/>
      <c r="Z12" s="111"/>
      <c r="AA12" s="113" t="e">
        <f>Subs!#REF!*Input!$N$13*Input!$O$13+AA6*Input!$N$14*Input!$O$14+Subs!#REF!*Input!$N$17*Input!$O$17</f>
        <v>#REF!</v>
      </c>
      <c r="AB12" s="113" t="e">
        <f>Subs!#REF!*Input!$N$13*Input!$O$13+AB6*Input!$N$14*Input!$O$14+Subs!#REF!*Input!$N$17*Input!$O$17</f>
        <v>#REF!</v>
      </c>
      <c r="AC12" s="113" t="e">
        <f>Subs!#REF!*Input!$N$13*Input!$O$13+AC6*Input!$N$14*Input!$O$14+Subs!#REF!*Input!$N$17*Input!$O$17</f>
        <v>#REF!</v>
      </c>
      <c r="AD12" s="113" t="e">
        <f>Subs!#REF!*Input!$N$13*Input!$O$13+AD6*Input!$N$14*Input!$O$14+Subs!#REF!*Input!$N$17*Input!$O$17</f>
        <v>#REF!</v>
      </c>
      <c r="AE12" s="113" t="e">
        <f>Subs!#REF!*Input!$N$13*Input!$O$13+AE6*Input!$N$14*Input!$O$14+Subs!#REF!*Input!$N$17*Input!$O$17</f>
        <v>#REF!</v>
      </c>
      <c r="AF12" s="113" t="e">
        <f>Subs!#REF!*Input!$N$13*Input!$O$13+AF6*Input!$N$14*Input!$O$14+Subs!#REF!*Input!$N$17*Input!$O$17</f>
        <v>#REF!</v>
      </c>
      <c r="AG12" s="113" t="e">
        <f>Subs!#REF!*Input!$N$13*Input!$O$13+AG6*Input!$N$14*Input!$O$14+Subs!#REF!*Input!$N$17*Input!$O$17</f>
        <v>#REF!</v>
      </c>
      <c r="AH12" s="113" t="e">
        <f>Subs!#REF!*Input!$N$13*Input!$O$13+AH6*Input!$N$14*Input!$O$14+Subs!#REF!*Input!$N$17*Input!$O$17</f>
        <v>#REF!</v>
      </c>
      <c r="AI12" s="113" t="e">
        <f>Subs!#REF!*Input!$N$13*Input!$O$13+AI6*Input!$N$14*Input!$O$14+Subs!#REF!*Input!$N$17*Input!$O$17</f>
        <v>#REF!</v>
      </c>
      <c r="AJ12" s="113" t="e">
        <f>Subs!#REF!*Input!$N$13*Input!$O$13+AJ6*Input!$N$14*Input!$O$14+Subs!#REF!*Input!$N$17*Input!$O$17</f>
        <v>#REF!</v>
      </c>
      <c r="AK12" s="113" t="e">
        <f>Subs!#REF!*Input!$N$13*Input!$O$13+AK6*Input!$N$14*Input!$O$14+Subs!#REF!*Input!$N$17*Input!$O$17</f>
        <v>#REF!</v>
      </c>
      <c r="AL12" s="113" t="e">
        <f>Subs!#REF!*Input!$N$13*Input!$O$13+AL6*Input!$N$14*Input!$O$14+Subs!#REF!*Input!$N$17*Input!$O$17</f>
        <v>#REF!</v>
      </c>
      <c r="AM12" s="102">
        <f>[111]Subs!AN35*[111]Input!$P$13*[111]Input!$Q$13+AM6*[111]Input!$P$14*[111]Input!$Q$14+[111]Subs!AN40*[111]Input!$P$17*[111]Input!$Q$17</f>
        <v>96510.136600000013</v>
      </c>
      <c r="AN12" s="102">
        <f>[111]Subs!AO35*[111]Input!$P$13*[111]Input!$Q$13+AN6*[111]Input!$P$14*[111]Input!$Q$14+[111]Subs!AO40*[111]Input!$P$17*[111]Input!$Q$17</f>
        <v>100061.1366</v>
      </c>
      <c r="AO12" s="102">
        <f>[111]Subs!AP35*[111]Input!$P$13*[111]Input!$Q$13+AO6*[111]Input!$P$14*[111]Input!$Q$14+[111]Subs!AP40*[111]Input!$P$17*[111]Input!$Q$17</f>
        <v>103612.1366</v>
      </c>
      <c r="AP12" s="102">
        <f>[111]Subs!AQ35*[111]Input!$P$13*[111]Input!$Q$13+AP6*[111]Input!$P$14*[111]Input!$Q$14+[111]Subs!AQ40*[111]Input!$P$17*[111]Input!$Q$17</f>
        <v>115096.5396</v>
      </c>
      <c r="AQ12" s="102">
        <f>[111]Subs!AR35*[111]Input!$P$13*[111]Input!$Q$13+AQ6*[111]Input!$P$14*[111]Input!$Q$14+[111]Subs!AR40*[111]Input!$P$17*[111]Input!$Q$17</f>
        <v>119821.52700000002</v>
      </c>
      <c r="AR12" s="102">
        <f>[111]Subs!AS35*[111]Input!$P$13*[111]Input!$Q$13+AR6*[111]Input!$P$14*[111]Input!$Q$14+[111]Subs!AS40*[111]Input!$P$17*[111]Input!$Q$17</f>
        <v>124507.27156269213</v>
      </c>
      <c r="AS12" s="102">
        <f>[111]Subs!AT35*[111]Input!$P$13*[111]Input!$Q$13+AS6*[111]Input!$P$14*[111]Input!$Q$14+[111]Subs!AT40*[111]Input!$P$17*[111]Input!$Q$17</f>
        <v>120867.83920000002</v>
      </c>
      <c r="AT12" s="102">
        <f>[111]Subs!AU35*[111]Input!$P$13*[111]Input!$Q$13+AT6*[111]Input!$P$14*[111]Input!$Q$14+[111]Subs!AU40*[111]Input!$P$17*[111]Input!$Q$17</f>
        <v>123821.26620000001</v>
      </c>
      <c r="AU12" s="102">
        <f>[111]Subs!AV35*[111]Input!$P$13*[111]Input!$Q$13+AU6*[111]Input!$P$14*[111]Input!$Q$14+[111]Subs!AV40*[111]Input!$P$17*[111]Input!$Q$17</f>
        <v>148331.20620000002</v>
      </c>
      <c r="AV12" s="102">
        <f>[111]Subs!AW35*[111]Input!$P$13*[111]Input!$Q$13+AV6*[111]Input!$P$14*[111]Input!$Q$14+[111]Subs!AW40*[111]Input!$P$17*[111]Input!$Q$17</f>
        <v>152599.03920000003</v>
      </c>
      <c r="AW12" s="102">
        <f>[111]Subs!AX35*[111]Input!$P$13*[111]Input!$Q$13+AW6*[111]Input!$P$14*[111]Input!$Q$14+[111]Subs!AX40*[111]Input!$P$17*[111]Input!$Q$17</f>
        <v>156710.15919999999</v>
      </c>
      <c r="AX12" s="102">
        <f>[111]Subs!AY35*[111]Input!$P$13*[111]Input!$Q$13+AX6*[111]Input!$P$14*[111]Input!$Q$14+[111]Subs!AY40*[111]Input!$P$17*[111]Input!$Q$17</f>
        <v>159958.212</v>
      </c>
      <c r="AY12" s="102">
        <f>[111]Subs!AZ35*[111]Input!$P$13*[111]Input!$Q$13+AY6*[111]Input!$P$14*[111]Input!$Q$14+[111]Subs!AZ40*[111]Input!$P$17*[111]Input!$Q$17</f>
        <v>164345.92140000002</v>
      </c>
      <c r="AZ12" s="102">
        <f>[111]Subs!BA35*[111]Input!$P$13*[111]Input!$Q$13+AZ6*[111]Input!$P$14*[111]Input!$Q$14+[111]Subs!BA40*[111]Input!$P$17*[111]Input!$Q$17</f>
        <v>168596.17360000001</v>
      </c>
      <c r="BA12" s="102">
        <f>[111]Subs!BB35*[111]Input!$P$13*[111]Input!$Q$13+BA6*[111]Input!$P$14*[111]Input!$Q$14+[111]Subs!BB40*[111]Input!$P$17*[111]Input!$Q$17</f>
        <v>173242.23499999999</v>
      </c>
      <c r="BB12" s="102">
        <f>Subs!S5*Input!$P$13*Input!$Q$13+BB6*Input!$P$14*Input!$Q$14+Subs!S10*Input!$P$17*Input!$Q$17</f>
        <v>182400.42696542019</v>
      </c>
    </row>
    <row r="13" spans="1:97" x14ac:dyDescent="0.25">
      <c r="V13" s="60"/>
      <c r="W13" s="35"/>
      <c r="X13" s="74"/>
      <c r="Y13" s="74"/>
      <c r="Z13" s="114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</row>
    <row r="14" spans="1:97" x14ac:dyDescent="0.25">
      <c r="B14" s="44" t="s">
        <v>61</v>
      </c>
      <c r="C14" s="30"/>
      <c r="D14" s="30"/>
      <c r="E14" s="30"/>
      <c r="F14" s="30"/>
      <c r="G14" s="30"/>
      <c r="H14" s="35" t="e">
        <f>Subs!#REF!</f>
        <v>#REF!</v>
      </c>
      <c r="I14" s="35" t="e">
        <f>Subs!#REF!</f>
        <v>#REF!</v>
      </c>
      <c r="J14" s="35" t="e">
        <f>Subs!#REF!</f>
        <v>#REF!</v>
      </c>
      <c r="K14" s="35" t="e">
        <f>Subs!#REF!</f>
        <v>#REF!</v>
      </c>
      <c r="L14" s="35" t="e">
        <f>Subs!#REF!</f>
        <v>#REF!</v>
      </c>
      <c r="M14" s="35" t="e">
        <f>Subs!#REF!</f>
        <v>#REF!</v>
      </c>
      <c r="N14" s="35" t="e">
        <f>Subs!#REF!</f>
        <v>#REF!</v>
      </c>
      <c r="O14" s="35" t="e">
        <f>Subs!#REF!</f>
        <v>#REF!</v>
      </c>
      <c r="P14" s="35" t="e">
        <f>Subs!#REF!</f>
        <v>#REF!</v>
      </c>
      <c r="Q14" s="35" t="e">
        <f>Subs!#REF!</f>
        <v>#REF!</v>
      </c>
      <c r="R14" s="35" t="e">
        <f>Subs!#REF!</f>
        <v>#REF!</v>
      </c>
      <c r="S14" s="35" t="e">
        <f>Subs!#REF!</f>
        <v>#REF!</v>
      </c>
      <c r="T14" s="35" t="e">
        <f>Subs!#REF!</f>
        <v>#REF!</v>
      </c>
      <c r="U14" s="35" t="e">
        <f>Subs!#REF!</f>
        <v>#REF!</v>
      </c>
      <c r="V14" s="35" t="e">
        <f>Subs!#REF!</f>
        <v>#REF!</v>
      </c>
      <c r="W14" s="35" t="e">
        <f>Subs!#REF!</f>
        <v>#REF!</v>
      </c>
      <c r="X14" s="35" t="e">
        <f>Subs!#REF!</f>
        <v>#REF!</v>
      </c>
      <c r="Y14" s="35" t="e">
        <f>Subs!#REF!</f>
        <v>#REF!</v>
      </c>
      <c r="Z14" s="108" t="e">
        <f>Subs!#REF!</f>
        <v>#REF!</v>
      </c>
      <c r="AA14" s="108" t="e">
        <f>Subs!#REF!</f>
        <v>#REF!</v>
      </c>
      <c r="AB14" s="108" t="e">
        <f>Subs!#REF!</f>
        <v>#REF!</v>
      </c>
      <c r="AC14" s="108" t="e">
        <f>Subs!#REF!</f>
        <v>#REF!</v>
      </c>
      <c r="AD14" s="108" t="e">
        <f>Subs!#REF!</f>
        <v>#REF!</v>
      </c>
      <c r="AE14" s="108" t="e">
        <f>Subs!#REF!</f>
        <v>#REF!</v>
      </c>
      <c r="AF14" s="108" t="e">
        <f>Subs!#REF!</f>
        <v>#REF!</v>
      </c>
      <c r="AG14" s="108" t="e">
        <f>Subs!#REF!</f>
        <v>#REF!</v>
      </c>
      <c r="AH14" s="108" t="e">
        <f>Subs!#REF!</f>
        <v>#REF!</v>
      </c>
      <c r="AI14" s="108" t="e">
        <f>Subs!#REF!</f>
        <v>#REF!</v>
      </c>
      <c r="AJ14" s="108" t="e">
        <f>Subs!#REF!</f>
        <v>#REF!</v>
      </c>
      <c r="AK14" s="108" t="e">
        <f>Subs!#REF!</f>
        <v>#REF!</v>
      </c>
      <c r="AL14" s="108" t="e">
        <f>Subs!#REF!</f>
        <v>#REF!</v>
      </c>
      <c r="AM14" s="35">
        <f>[111]Subs!AN36</f>
        <v>3145066</v>
      </c>
      <c r="AN14" s="35">
        <f>[111]Subs!AO36</f>
        <v>3388366</v>
      </c>
      <c r="AO14" s="35">
        <f>[111]Subs!AP36</f>
        <v>3634666</v>
      </c>
      <c r="AP14" s="35">
        <f>[111]Subs!AQ36</f>
        <v>3855316.3116922248</v>
      </c>
      <c r="AQ14" s="35">
        <f>[111]Subs!AR36</f>
        <v>3930589.7181132827</v>
      </c>
      <c r="AR14" s="35">
        <f>[111]Subs!AS36</f>
        <v>4019370.7019860167</v>
      </c>
      <c r="AS14" s="35">
        <f>[111]Subs!AT36</f>
        <v>3380637</v>
      </c>
      <c r="AT14" s="35">
        <f>[111]Subs!AU36</f>
        <v>3465871.6736618802</v>
      </c>
      <c r="AU14" s="35">
        <f>[111]Subs!AV36</f>
        <v>5070714.0000000009</v>
      </c>
      <c r="AV14" s="35">
        <f>[111]Subs!AW36</f>
        <v>5384564.9999999981</v>
      </c>
      <c r="AW14" s="35">
        <f>[111]Subs!AX36</f>
        <v>5752314</v>
      </c>
      <c r="AX14" s="35">
        <f>[111]Subs!AY36</f>
        <v>5983649.9999999991</v>
      </c>
      <c r="AY14" s="35">
        <f>[111]Subs!AZ36</f>
        <v>6313986.9999999991</v>
      </c>
      <c r="AZ14" s="35">
        <f>[111]Subs!BA36</f>
        <v>6689573.0000000009</v>
      </c>
      <c r="BA14" s="35">
        <f>[111]Subs!BB36</f>
        <v>7090944.9999999981</v>
      </c>
      <c r="BB14" s="35">
        <f>Subs!S6</f>
        <v>370506</v>
      </c>
      <c r="BC14" s="35">
        <f>Subs!T6</f>
        <v>373685</v>
      </c>
      <c r="BD14" s="35">
        <f>Subs!U6</f>
        <v>376453.4986978306</v>
      </c>
      <c r="BE14" s="35">
        <f>Subs!V6</f>
        <v>379301.10065470904</v>
      </c>
      <c r="BF14" s="35">
        <f>Subs!W6</f>
        <v>382229.11226305098</v>
      </c>
      <c r="BG14" s="35">
        <f>Subs!X6</f>
        <v>385238.86577877949</v>
      </c>
      <c r="BH14" s="35">
        <f>Subs!Y6</f>
        <v>388331.7198020732</v>
      </c>
      <c r="BI14" s="35">
        <f>Subs!Z6</f>
        <v>391509.05976730183</v>
      </c>
      <c r="BJ14" s="35">
        <f>Subs!AA6</f>
        <v>394772.29844232695</v>
      </c>
      <c r="BK14" s="35">
        <f>Subs!AB6</f>
        <v>398122.87643734546</v>
      </c>
      <c r="BL14" s="35">
        <f>Subs!AC6</f>
        <v>401562.26272345957</v>
      </c>
      <c r="BM14" s="35">
        <f>Subs!AD6</f>
        <v>405091.95516115776</v>
      </c>
      <c r="BN14" s="35">
        <f>Subs!AE6</f>
        <v>408713.48103889835</v>
      </c>
      <c r="BO14" s="35">
        <f>Subs!AF6</f>
        <v>412428.39762198756</v>
      </c>
      <c r="BP14" s="35">
        <f>Subs!AG6</f>
        <v>416238.29271194991</v>
      </c>
      <c r="BQ14" s="35">
        <f>Subs!AH6</f>
        <v>420144.78521659231</v>
      </c>
      <c r="BR14" s="35">
        <f>Subs!AI6</f>
        <v>424149.52573096583</v>
      </c>
      <c r="BS14" s="35">
        <f>Subs!AJ6</f>
        <v>428254.19712943514</v>
      </c>
      <c r="BT14" s="35">
        <f>Subs!AK6</f>
        <v>432460.51516906777</v>
      </c>
      <c r="BU14" s="35">
        <f>Subs!AL6</f>
        <v>436770.22910456156</v>
      </c>
      <c r="BV14" s="35">
        <f>Subs!AM6</f>
        <v>441185.12231493008</v>
      </c>
      <c r="BW14" s="35">
        <f>Subs!AN6</f>
        <v>445707.01294217375</v>
      </c>
      <c r="BX14" s="35">
        <f>Subs!AO6</f>
        <v>450337.7545421652</v>
      </c>
      <c r="BY14" s="35">
        <f>Subs!AP6</f>
        <v>455079.23674798489</v>
      </c>
      <c r="BZ14" s="35">
        <f>Subs!AQ6</f>
        <v>459933.38594594528</v>
      </c>
      <c r="CA14" s="35">
        <f>Subs!AR6</f>
        <v>464902.16596454824</v>
      </c>
      <c r="CB14" s="35">
        <f>Subs!AS6</f>
        <v>469987.57877662469</v>
      </c>
      <c r="CC14" s="35">
        <f>Subs!AT6</f>
        <v>475191.66521490901</v>
      </c>
      <c r="CD14" s="35">
        <f>Subs!AU6</f>
        <v>480516.50570130901</v>
      </c>
      <c r="CE14" s="35">
        <f>Subs!AV6</f>
        <v>485964.22099013254</v>
      </c>
      <c r="CF14" s="35">
        <f>Subs!AW6</f>
        <v>491536.97292554221</v>
      </c>
      <c r="CG14" s="35">
        <f>Subs!AX6</f>
        <v>497236.96521351149</v>
      </c>
      <c r="CH14" s="35">
        <f>Subs!AY6</f>
        <v>503066.44420856086</v>
      </c>
      <c r="CI14" s="35">
        <f>Subs!AZ6</f>
        <v>509027.69971556129</v>
      </c>
      <c r="CJ14" s="35">
        <f>Subs!BA6</f>
        <v>515123.06580689404</v>
      </c>
      <c r="CK14" s="35">
        <f>Subs!BB6</f>
        <v>521354.92165526486</v>
      </c>
      <c r="CL14" s="35">
        <f>Subs!BC6</f>
        <v>527662.16924959456</v>
      </c>
      <c r="CM14" s="35">
        <f>Subs!BD6</f>
        <v>534045.72066415066</v>
      </c>
      <c r="CN14" s="35">
        <f>Subs!BE6</f>
        <v>540506.49900729314</v>
      </c>
      <c r="CO14" s="35">
        <f>Subs!BF6</f>
        <v>547045.43855496182</v>
      </c>
      <c r="CP14" s="35">
        <f>Subs!BG6</f>
        <v>553663.48488578037</v>
      </c>
      <c r="CQ14" s="35">
        <f>Subs!BH6</f>
        <v>560361.59501779347</v>
      </c>
      <c r="CR14" s="35">
        <f>Subs!BI6</f>
        <v>567140.73754685884</v>
      </c>
      <c r="CS14" s="35">
        <f>Subs!BJ6</f>
        <v>574001.89278671297</v>
      </c>
    </row>
    <row r="15" spans="1:97" x14ac:dyDescent="0.25">
      <c r="B15" s="41" t="s">
        <v>62</v>
      </c>
      <c r="C15" s="30"/>
      <c r="D15" s="30"/>
      <c r="E15" s="30"/>
      <c r="F15" s="30"/>
      <c r="G15" s="30"/>
      <c r="H15" s="42" t="e">
        <f>H14*Input!$K$10</f>
        <v>#REF!</v>
      </c>
      <c r="I15" s="42" t="e">
        <f>I14*Input!$K$10</f>
        <v>#REF!</v>
      </c>
      <c r="J15" s="42" t="e">
        <f>J14*Input!$K$10</f>
        <v>#REF!</v>
      </c>
      <c r="K15" s="42" t="e">
        <f>K14*Input!$K$10</f>
        <v>#REF!</v>
      </c>
      <c r="L15" s="42" t="e">
        <f>L14*Input!$K$10</f>
        <v>#REF!</v>
      </c>
      <c r="M15" s="42" t="e">
        <f>M14*Input!$K$10</f>
        <v>#REF!</v>
      </c>
      <c r="N15" s="42" t="e">
        <f>N14*Input!$K$10</f>
        <v>#REF!</v>
      </c>
      <c r="O15" s="72" t="e">
        <f>O14*Input!$K$15</f>
        <v>#REF!</v>
      </c>
      <c r="P15" s="72" t="e">
        <f>P14*Input!$K$15</f>
        <v>#REF!</v>
      </c>
      <c r="Q15" s="72" t="e">
        <f>Q14*Input!$K$15</f>
        <v>#REF!</v>
      </c>
      <c r="R15" s="72" t="e">
        <f>R14*Input!$K$15</f>
        <v>#REF!</v>
      </c>
      <c r="S15" s="72" t="e">
        <f>S14*Input!$K$15</f>
        <v>#REF!</v>
      </c>
      <c r="T15" s="72" t="e">
        <f>T14*Input!$K$15</f>
        <v>#REF!</v>
      </c>
      <c r="U15" s="72" t="e">
        <f>U14*Input!$K$15</f>
        <v>#REF!</v>
      </c>
      <c r="V15" s="72" t="e">
        <f>V14*Input!$K$15</f>
        <v>#REF!</v>
      </c>
      <c r="W15" s="72" t="e">
        <f>W14*Input!$N$15</f>
        <v>#REF!</v>
      </c>
      <c r="X15" s="72" t="e">
        <f>X14*Input!$N$15</f>
        <v>#REF!</v>
      </c>
      <c r="Y15" s="72" t="e">
        <f>Y14*Input!$N$15</f>
        <v>#REF!</v>
      </c>
      <c r="Z15" s="115" t="e">
        <f>Z14*Input!$N$15</f>
        <v>#REF!</v>
      </c>
      <c r="AA15" s="115" t="e">
        <f>AA14*Input!$N$15</f>
        <v>#REF!</v>
      </c>
      <c r="AB15" s="115" t="e">
        <f>AB14*Input!$N$15</f>
        <v>#REF!</v>
      </c>
      <c r="AC15" s="115" t="e">
        <f>AC14*Input!$N$15</f>
        <v>#REF!</v>
      </c>
      <c r="AD15" s="115" t="e">
        <f>AD14*Input!$N$15</f>
        <v>#REF!</v>
      </c>
      <c r="AE15" s="115" t="e">
        <f>AE14*Input!$N$15</f>
        <v>#REF!</v>
      </c>
      <c r="AF15" s="115" t="e">
        <f>AF14*Input!$N$15</f>
        <v>#REF!</v>
      </c>
      <c r="AG15" s="115" t="e">
        <f>AG14*Input!$N$15</f>
        <v>#REF!</v>
      </c>
      <c r="AH15" s="115" t="e">
        <f>AH14*Input!$N$15</f>
        <v>#REF!</v>
      </c>
      <c r="AI15" s="115" t="e">
        <f>AI14*Input!$N$15</f>
        <v>#REF!</v>
      </c>
      <c r="AJ15" s="115" t="e">
        <f>AJ14*Input!$N$15</f>
        <v>#REF!</v>
      </c>
      <c r="AK15" s="115" t="e">
        <f>AK14*Input!$N$15</f>
        <v>#REF!</v>
      </c>
      <c r="AL15" s="115" t="e">
        <f>AL14*Input!$N$15</f>
        <v>#REF!</v>
      </c>
      <c r="AM15" s="72">
        <f>AM14*[111]Input!B60</f>
        <v>1572533</v>
      </c>
      <c r="AN15" s="72">
        <f>AN14*[111]Input!C60</f>
        <v>1694183</v>
      </c>
      <c r="AO15" s="72">
        <f>AO14*[111]Input!D60</f>
        <v>1817333</v>
      </c>
      <c r="AP15" s="72">
        <f>AP14*[111]Input!E60</f>
        <v>1927658.1558461124</v>
      </c>
      <c r="AQ15" s="72">
        <f>AQ14*[111]Input!F60</f>
        <v>1965294.8590566413</v>
      </c>
      <c r="AR15" s="72">
        <f>AR14*[111]Input!G60</f>
        <v>2009685.3509930084</v>
      </c>
      <c r="AS15" s="72">
        <f>AS14*[111]Input!H60</f>
        <v>1690318.5</v>
      </c>
      <c r="AT15" s="72">
        <f>AT14*[111]Input!I60</f>
        <v>1732935.8368309401</v>
      </c>
      <c r="AU15" s="72">
        <f>AU14*[111]Input!J60</f>
        <v>2535357.0000000005</v>
      </c>
      <c r="AV15" s="72">
        <f>AV14*[111]Input!K60</f>
        <v>2692282.4999999991</v>
      </c>
      <c r="AW15" s="72">
        <f>AW14*[111]Input!L60</f>
        <v>2876157</v>
      </c>
      <c r="AX15" s="72">
        <f>AX14*[111]Input!M60</f>
        <v>2991824.9999999995</v>
      </c>
      <c r="AY15" s="72">
        <f>AY14*[111]Input!N60</f>
        <v>3156993.4999999995</v>
      </c>
      <c r="AZ15" s="72">
        <f>AZ14*[111]Input!O60</f>
        <v>3344786.5000000005</v>
      </c>
      <c r="BA15" s="72">
        <f>BA14*[111]Input!P60</f>
        <v>3545472.4999999991</v>
      </c>
      <c r="BB15" s="72">
        <f>BB14*Input!Q60</f>
        <v>185253</v>
      </c>
      <c r="BC15" s="72">
        <f>BC14*Input!R60</f>
        <v>186842.5</v>
      </c>
      <c r="BD15" s="72">
        <f>BD14*Input!S60</f>
        <v>188226.7493489153</v>
      </c>
      <c r="BE15" s="72">
        <f>BE14*Input!T60</f>
        <v>189650.55032735452</v>
      </c>
      <c r="BF15" s="72">
        <f>BF14*Input!U60</f>
        <v>191114.55613152549</v>
      </c>
      <c r="BG15" s="72">
        <f>BG14*Input!V60</f>
        <v>192619.43288938975</v>
      </c>
      <c r="BH15" s="72">
        <f>BH14*Input!W60</f>
        <v>194165.8599010366</v>
      </c>
      <c r="BI15" s="72">
        <f>BI14*Input!X60</f>
        <v>195754.52988365092</v>
      </c>
      <c r="BJ15" s="72">
        <f>BJ14*Input!Y60</f>
        <v>197386.14922116348</v>
      </c>
      <c r="BK15" s="72">
        <f>BK14*Input!Z60</f>
        <v>199061.43821867273</v>
      </c>
      <c r="BL15" s="72">
        <f>BL14*Input!AA60</f>
        <v>200781.13136172979</v>
      </c>
      <c r="BM15" s="72">
        <f>BM14*Input!AB60</f>
        <v>202545.97758057888</v>
      </c>
      <c r="BN15" s="72">
        <f>BN14*Input!AC60</f>
        <v>204356.74051944917</v>
      </c>
      <c r="BO15" s="72">
        <f>BO14*Input!AD60</f>
        <v>206214.19881099378</v>
      </c>
      <c r="BP15" s="72">
        <f>BP14*Input!AE60</f>
        <v>208119.14635597495</v>
      </c>
      <c r="BQ15" s="72">
        <f>BQ14*Input!AF60</f>
        <v>210072.39260829616</v>
      </c>
      <c r="BR15" s="72">
        <f>BR14*Input!AG60</f>
        <v>212074.76286548292</v>
      </c>
      <c r="BS15" s="72">
        <f>BS14*Input!AH60</f>
        <v>214127.09856471757</v>
      </c>
      <c r="BT15" s="72">
        <f>BT14*Input!AI60</f>
        <v>216230.25758453389</v>
      </c>
      <c r="BU15" s="72">
        <f>BU14*Input!AJ60</f>
        <v>218385.11455228078</v>
      </c>
      <c r="BV15" s="72">
        <f>BV14*Input!AK60</f>
        <v>220592.56115746504</v>
      </c>
      <c r="BW15" s="72">
        <f>BW14*Input!AL60</f>
        <v>222853.50647108688</v>
      </c>
      <c r="BX15" s="72">
        <f>BX14*Input!AM60</f>
        <v>225168.8772710826</v>
      </c>
      <c r="BY15" s="72">
        <f>BY14*Input!AN60</f>
        <v>227539.61837399245</v>
      </c>
      <c r="BZ15" s="72">
        <f>BZ14*Input!AO60</f>
        <v>229966.69297297264</v>
      </c>
      <c r="CA15" s="72">
        <f>CA14*Input!AP60</f>
        <v>232451.08298227412</v>
      </c>
      <c r="CB15" s="72">
        <f>CB14*Input!AQ60</f>
        <v>234993.78938831235</v>
      </c>
      <c r="CC15" s="72">
        <f>CC14*Input!AR60</f>
        <v>237595.8326074545</v>
      </c>
      <c r="CD15" s="72">
        <f>CD14*Input!AS60</f>
        <v>240258.25285065451</v>
      </c>
      <c r="CE15" s="72">
        <f>CE14*Input!AT60</f>
        <v>242982.11049506627</v>
      </c>
      <c r="CF15" s="72">
        <f>CF14*Input!AU60</f>
        <v>245768.48646277111</v>
      </c>
      <c r="CG15" s="72">
        <f>CG14*Input!AV60</f>
        <v>248618.48260675574</v>
      </c>
      <c r="CH15" s="72">
        <f>CH14*Input!AW60</f>
        <v>251533.22210428043</v>
      </c>
      <c r="CI15" s="72">
        <f>CI14*Input!AX60</f>
        <v>254513.84985778065</v>
      </c>
      <c r="CJ15" s="72">
        <f>CJ14*Input!AY60</f>
        <v>257561.53290344702</v>
      </c>
      <c r="CK15" s="72">
        <f>CK14*Input!AZ60</f>
        <v>260677.46082763243</v>
      </c>
      <c r="CL15" s="72">
        <f>CL14*Input!BA60</f>
        <v>263831.08462479728</v>
      </c>
      <c r="CM15" s="72">
        <f>CM14*Input!BB60</f>
        <v>267022.86033207533</v>
      </c>
      <c r="CN15" s="72">
        <f>CN14*Input!BC60</f>
        <v>270253.24950364657</v>
      </c>
      <c r="CO15" s="72">
        <f>CO14*Input!BD60</f>
        <v>273522.71927748091</v>
      </c>
      <c r="CP15" s="72">
        <f>CP14*Input!BE60</f>
        <v>276831.74244289019</v>
      </c>
      <c r="CQ15" s="72">
        <f>CQ14*Input!BF60</f>
        <v>280180.79750889674</v>
      </c>
      <c r="CR15" s="72">
        <f>CR14*Input!BG60</f>
        <v>283570.36877342942</v>
      </c>
      <c r="CS15" s="72">
        <f>CS14*Input!BH60</f>
        <v>287000.94639335648</v>
      </c>
    </row>
    <row r="16" spans="1:97" x14ac:dyDescent="0.25">
      <c r="B16" s="41" t="s">
        <v>63</v>
      </c>
      <c r="C16" s="30"/>
      <c r="D16" s="30"/>
      <c r="E16" s="30"/>
      <c r="F16" s="30"/>
      <c r="G16" s="30"/>
      <c r="H16" s="42" t="e">
        <f>H15*Input!$L$10</f>
        <v>#REF!</v>
      </c>
      <c r="I16" s="42" t="e">
        <f>I15*Input!$L$10</f>
        <v>#REF!</v>
      </c>
      <c r="J16" s="42" t="e">
        <f>J15*Input!$L$10</f>
        <v>#REF!</v>
      </c>
      <c r="K16" s="42" t="e">
        <f>K15*Input!$L$10</f>
        <v>#REF!</v>
      </c>
      <c r="L16" s="42" t="e">
        <f>L15*Input!$L$10</f>
        <v>#REF!</v>
      </c>
      <c r="M16" s="42" t="e">
        <f>M15*Input!$L$10</f>
        <v>#REF!</v>
      </c>
      <c r="N16" s="42" t="e">
        <f>N15*Input!$L$10</f>
        <v>#REF!</v>
      </c>
      <c r="O16" s="73" t="e">
        <f>O15*Input!$L$15</f>
        <v>#REF!</v>
      </c>
      <c r="P16" s="73" t="e">
        <f>P15*Input!$L$15</f>
        <v>#REF!</v>
      </c>
      <c r="Q16" s="73" t="e">
        <f>Q15*Input!$L$15</f>
        <v>#REF!</v>
      </c>
      <c r="R16" s="73" t="e">
        <f>R15*Input!$L$15</f>
        <v>#REF!</v>
      </c>
      <c r="S16" s="73" t="e">
        <f>S15*Input!$L$15</f>
        <v>#REF!</v>
      </c>
      <c r="T16" s="73" t="e">
        <f>T15*Input!$L$15</f>
        <v>#REF!</v>
      </c>
      <c r="U16" s="73" t="e">
        <f>U15*Input!$L$15</f>
        <v>#REF!</v>
      </c>
      <c r="V16" s="73" t="e">
        <f>V15*Input!$L$15</f>
        <v>#REF!</v>
      </c>
      <c r="W16" s="73" t="e">
        <f>W15*Input!$L$15</f>
        <v>#REF!</v>
      </c>
      <c r="X16" s="73" t="e">
        <f>X15*Input!$L$15</f>
        <v>#REF!</v>
      </c>
      <c r="Y16" s="73" t="e">
        <f>Y15*Input!$L$15</f>
        <v>#REF!</v>
      </c>
      <c r="Z16" s="108" t="e">
        <f>Z15*Input!$L$15</f>
        <v>#REF!</v>
      </c>
      <c r="AA16" s="108" t="e">
        <f>AA15*Input!$L$15</f>
        <v>#REF!</v>
      </c>
      <c r="AB16" s="108" t="e">
        <f>AB15*Input!$L$15</f>
        <v>#REF!</v>
      </c>
      <c r="AC16" s="108" t="e">
        <f>AC15*Input!$L$15</f>
        <v>#REF!</v>
      </c>
      <c r="AD16" s="108" t="e">
        <f>AD15*Input!$L$15</f>
        <v>#REF!</v>
      </c>
      <c r="AE16" s="108" t="e">
        <f>AE15*Input!$L$15</f>
        <v>#REF!</v>
      </c>
      <c r="AF16" s="108" t="e">
        <f>AF15*Input!$L$15</f>
        <v>#REF!</v>
      </c>
      <c r="AG16" s="108" t="e">
        <f>AG15*Input!$L$15</f>
        <v>#REF!</v>
      </c>
      <c r="AH16" s="108" t="e">
        <f>AH15*Input!$L$15</f>
        <v>#REF!</v>
      </c>
      <c r="AI16" s="108" t="e">
        <f>AI15*Input!$L$15</f>
        <v>#REF!</v>
      </c>
      <c r="AJ16" s="108" t="e">
        <f>AJ15*Input!$L$15</f>
        <v>#REF!</v>
      </c>
      <c r="AK16" s="108" t="e">
        <f>AK15*Input!$L$15</f>
        <v>#REF!</v>
      </c>
      <c r="AL16" s="108" t="e">
        <f>AL15*Input!$L$15</f>
        <v>#REF!</v>
      </c>
      <c r="AM16" s="73">
        <f>AM15*[111]Input!B62</f>
        <v>3931.3325</v>
      </c>
      <c r="AN16" s="73">
        <f>AN15*[111]Input!C62</f>
        <v>4235.4575000000004</v>
      </c>
      <c r="AO16" s="73">
        <f>AO15*[111]Input!D62</f>
        <v>4543.3325000000004</v>
      </c>
      <c r="AP16" s="73">
        <f>AP15*[111]Input!E62</f>
        <v>4819.1453896152807</v>
      </c>
      <c r="AQ16" s="73">
        <f>AQ15*[111]Input!F62</f>
        <v>4913.2371476416038</v>
      </c>
      <c r="AR16" s="73">
        <f>AR15*[111]Input!G62</f>
        <v>5024.2133774825206</v>
      </c>
      <c r="AS16" s="73">
        <f>AS15*[111]Input!H62</f>
        <v>4225.7962500000003</v>
      </c>
      <c r="AT16" s="73">
        <f>AT15*[111]Input!I62</f>
        <v>4332.3395920773501</v>
      </c>
      <c r="AU16" s="73">
        <f>AU15*[111]Input!J62</f>
        <v>6338.3925000000017</v>
      </c>
      <c r="AV16" s="73">
        <f>AV15*[111]Input!K62</f>
        <v>6730.7062499999975</v>
      </c>
      <c r="AW16" s="73">
        <f>AW15*[111]Input!L62</f>
        <v>7190.3924999999999</v>
      </c>
      <c r="AX16" s="73">
        <f>AX15*[111]Input!M62</f>
        <v>7479.5624999999991</v>
      </c>
      <c r="AY16" s="73">
        <f>AY15*[111]Input!N62</f>
        <v>5051.1895999999997</v>
      </c>
      <c r="AZ16" s="73">
        <f>AZ15*[111]Input!O62</f>
        <v>5351.6584000000012</v>
      </c>
      <c r="BA16" s="73">
        <f>BA15*[111]Input!P62</f>
        <v>5672.7559999999985</v>
      </c>
      <c r="BB16" s="73">
        <f>BB15*Input!Q62</f>
        <v>296.40480000000002</v>
      </c>
      <c r="BC16" s="73">
        <f>BC15*Input!R62</f>
        <v>298.94800000000004</v>
      </c>
      <c r="BD16" s="73">
        <f>BD15*Input!S62</f>
        <v>301.16279895826449</v>
      </c>
      <c r="BE16" s="73">
        <f>BE15*Input!T62</f>
        <v>303.44088052376725</v>
      </c>
      <c r="BF16" s="73">
        <f>BF15*Input!U62</f>
        <v>305.78328981044081</v>
      </c>
      <c r="BG16" s="73">
        <f>BG15*Input!V62</f>
        <v>308.19109262302362</v>
      </c>
      <c r="BH16" s="73">
        <f>BH15*Input!W62</f>
        <v>310.6653758416586</v>
      </c>
      <c r="BI16" s="73">
        <f>BI15*Input!X62</f>
        <v>313.20724781384149</v>
      </c>
      <c r="BJ16" s="73">
        <f>BJ15*Input!Y62</f>
        <v>315.81783875386157</v>
      </c>
      <c r="BK16" s="73">
        <f>BK15*Input!Z62</f>
        <v>318.4983011498764</v>
      </c>
      <c r="BL16" s="73">
        <f>BL15*Input!AA62</f>
        <v>321.24981017876769</v>
      </c>
      <c r="BM16" s="73">
        <f>BM15*Input!AB62</f>
        <v>324.07356412892625</v>
      </c>
      <c r="BN16" s="73">
        <f>BN15*Input!AC62</f>
        <v>326.97078483111869</v>
      </c>
      <c r="BO16" s="73">
        <f>BO15*Input!AD62</f>
        <v>329.94271809759005</v>
      </c>
      <c r="BP16" s="73">
        <f>BP15*Input!AE62</f>
        <v>332.99063416955994</v>
      </c>
      <c r="BQ16" s="73">
        <f>BQ15*Input!AF62</f>
        <v>336.11582817327388</v>
      </c>
      <c r="BR16" s="73">
        <f>BR15*Input!AG62</f>
        <v>339.31962058477268</v>
      </c>
      <c r="BS16" s="73">
        <f>BS15*Input!AH62</f>
        <v>342.60335770354811</v>
      </c>
      <c r="BT16" s="73">
        <f>BT15*Input!AI62</f>
        <v>345.96841213525425</v>
      </c>
      <c r="BU16" s="73">
        <f>BU15*Input!AJ62</f>
        <v>349.41618328364927</v>
      </c>
      <c r="BV16" s="73">
        <f>BV15*Input!AK62</f>
        <v>352.94809785194406</v>
      </c>
      <c r="BW16" s="73">
        <f>BW15*Input!AL62</f>
        <v>356.56561035373903</v>
      </c>
      <c r="BX16" s="73">
        <f>BX15*Input!AM62</f>
        <v>360.27020363373219</v>
      </c>
      <c r="BY16" s="73">
        <f>BY15*Input!AN62</f>
        <v>364.06338939838793</v>
      </c>
      <c r="BZ16" s="73">
        <f>BZ15*Input!AO62</f>
        <v>367.94670875675627</v>
      </c>
      <c r="CA16" s="73">
        <f>CA15*Input!AP62</f>
        <v>371.92173277163863</v>
      </c>
      <c r="CB16" s="73">
        <f>CB15*Input!AQ62</f>
        <v>375.99006302129976</v>
      </c>
      <c r="CC16" s="73">
        <f>CC15*Input!AR62</f>
        <v>380.15333217192722</v>
      </c>
      <c r="CD16" s="73">
        <f>CD15*Input!AS62</f>
        <v>384.41320456104722</v>
      </c>
      <c r="CE16" s="73">
        <f>CE15*Input!AT62</f>
        <v>388.77137679210603</v>
      </c>
      <c r="CF16" s="73">
        <f>CF15*Input!AU62</f>
        <v>393.22957834043376</v>
      </c>
      <c r="CG16" s="73">
        <f>CG15*Input!AV62</f>
        <v>397.78957217080921</v>
      </c>
      <c r="CH16" s="73">
        <f>CH15*Input!AW62</f>
        <v>402.4531553668487</v>
      </c>
      <c r="CI16" s="73">
        <f>CI15*Input!AX62</f>
        <v>407.22215977244906</v>
      </c>
      <c r="CJ16" s="73">
        <f>CJ15*Input!AY62</f>
        <v>412.09845264551524</v>
      </c>
      <c r="CK16" s="73">
        <f>CK15*Input!AZ62</f>
        <v>417.08393732421189</v>
      </c>
      <c r="CL16" s="73">
        <f>CL15*Input!BA62</f>
        <v>422.12973539967567</v>
      </c>
      <c r="CM16" s="73">
        <f>CM15*Input!BB62</f>
        <v>427.23657653132057</v>
      </c>
      <c r="CN16" s="73">
        <f>CN15*Input!BC62</f>
        <v>432.40519920583455</v>
      </c>
      <c r="CO16" s="73">
        <f>CO15*Input!BD62</f>
        <v>437.63635084396947</v>
      </c>
      <c r="CP16" s="73">
        <f>CP15*Input!BE62</f>
        <v>442.93078790862432</v>
      </c>
      <c r="CQ16" s="73">
        <f>CQ15*Input!BF62</f>
        <v>448.28927601423482</v>
      </c>
      <c r="CR16" s="73">
        <f>CR15*Input!BG62</f>
        <v>453.71259003748708</v>
      </c>
      <c r="CS16" s="73">
        <f>CS15*Input!BH62</f>
        <v>459.20151422937039</v>
      </c>
    </row>
    <row r="17" spans="2:97" x14ac:dyDescent="0.25"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16"/>
    </row>
    <row r="18" spans="2:97" x14ac:dyDescent="0.25">
      <c r="B18" s="44" t="s">
        <v>185</v>
      </c>
      <c r="C18" s="30"/>
      <c r="D18" s="30"/>
      <c r="E18" s="30"/>
      <c r="F18" s="30"/>
      <c r="G18" s="30"/>
      <c r="H18" s="35" t="e">
        <f>Subs!#REF!</f>
        <v>#REF!</v>
      </c>
      <c r="I18" s="35" t="e">
        <f>Subs!#REF!</f>
        <v>#REF!</v>
      </c>
      <c r="J18" s="35" t="e">
        <f>Subs!#REF!</f>
        <v>#REF!</v>
      </c>
      <c r="K18" s="35" t="e">
        <f>Subs!#REF!</f>
        <v>#REF!</v>
      </c>
      <c r="L18" s="35" t="e">
        <f>Subs!#REF!</f>
        <v>#REF!</v>
      </c>
      <c r="M18" s="35" t="e">
        <f>Subs!#REF!</f>
        <v>#REF!</v>
      </c>
      <c r="N18" s="35" t="e">
        <f>Subs!#REF!</f>
        <v>#REF!</v>
      </c>
      <c r="O18" s="35" t="e">
        <f>Subs!#REF!</f>
        <v>#REF!</v>
      </c>
      <c r="P18" s="35" t="e">
        <f>Subs!#REF!</f>
        <v>#REF!</v>
      </c>
      <c r="Q18" s="35" t="e">
        <f>Subs!#REF!</f>
        <v>#REF!</v>
      </c>
      <c r="R18" s="35" t="e">
        <f>Subs!#REF!</f>
        <v>#REF!</v>
      </c>
      <c r="S18" s="35" t="e">
        <f>Subs!#REF!</f>
        <v>#REF!</v>
      </c>
      <c r="T18" s="35" t="e">
        <f>Subs!#REF!</f>
        <v>#REF!</v>
      </c>
      <c r="U18" s="35" t="e">
        <f>Subs!#REF!</f>
        <v>#REF!</v>
      </c>
      <c r="V18" s="35" t="e">
        <f>Subs!#REF!</f>
        <v>#REF!</v>
      </c>
      <c r="W18" s="35" t="e">
        <f>Subs!#REF!</f>
        <v>#REF!</v>
      </c>
      <c r="X18" s="35" t="e">
        <f>Subs!#REF!</f>
        <v>#REF!</v>
      </c>
      <c r="Y18" s="35" t="e">
        <f>Subs!#REF!</f>
        <v>#REF!</v>
      </c>
      <c r="Z18" s="108" t="e">
        <f>Subs!#REF!</f>
        <v>#REF!</v>
      </c>
      <c r="AA18" s="108" t="e">
        <f>Subs!#REF!</f>
        <v>#REF!</v>
      </c>
      <c r="AB18" s="108" t="e">
        <f>Subs!#REF!</f>
        <v>#REF!</v>
      </c>
      <c r="AC18" s="108" t="e">
        <f>Subs!#REF!</f>
        <v>#REF!</v>
      </c>
      <c r="AD18" s="108" t="e">
        <f>Subs!#REF!</f>
        <v>#REF!</v>
      </c>
      <c r="AE18" s="108" t="e">
        <f>Subs!#REF!</f>
        <v>#REF!</v>
      </c>
      <c r="AF18" s="108" t="e">
        <f>Subs!#REF!</f>
        <v>#REF!</v>
      </c>
      <c r="AG18" s="108" t="e">
        <f>Subs!#REF!</f>
        <v>#REF!</v>
      </c>
      <c r="AH18" s="108" t="e">
        <f>Subs!#REF!</f>
        <v>#REF!</v>
      </c>
      <c r="AI18" s="108" t="e">
        <f>Subs!#REF!</f>
        <v>#REF!</v>
      </c>
      <c r="AJ18" s="108" t="e">
        <f>Subs!#REF!</f>
        <v>#REF!</v>
      </c>
      <c r="AK18" s="108" t="e">
        <f>Subs!#REF!</f>
        <v>#REF!</v>
      </c>
      <c r="AL18" s="108" t="e">
        <f>Subs!#REF!</f>
        <v>#REF!</v>
      </c>
      <c r="AM18" s="35">
        <f>[111]Subs!AN37</f>
        <v>4999598.1094253333</v>
      </c>
      <c r="AN18" s="35">
        <f>[111]Subs!AO37</f>
        <v>5231400.1094253333</v>
      </c>
      <c r="AO18" s="35">
        <f>[111]Subs!AP37</f>
        <v>5480465.1094253333</v>
      </c>
      <c r="AP18" s="35">
        <f>[111]Subs!AQ37</f>
        <v>5817544.3892009808</v>
      </c>
      <c r="AQ18" s="35">
        <f>[111]Subs!AR37</f>
        <v>5952018.8027742188</v>
      </c>
      <c r="AR18" s="35">
        <f>[111]Subs!AS37</f>
        <v>6109405.6955589894</v>
      </c>
      <c r="AS18" s="35">
        <f>[111]Subs!AT37</f>
        <v>6706727</v>
      </c>
      <c r="AT18" s="35">
        <f>[111]Subs!AU37</f>
        <v>6597975.8462225897</v>
      </c>
      <c r="AU18" s="35">
        <f>[111]Subs!AV37</f>
        <v>5970398</v>
      </c>
      <c r="AV18" s="35">
        <f>[111]Subs!AW37</f>
        <v>6176042</v>
      </c>
      <c r="AW18" s="35">
        <f>[111]Subs!AX37</f>
        <v>6396186</v>
      </c>
      <c r="AX18" s="35">
        <f>[111]Subs!AY37</f>
        <v>6583864</v>
      </c>
      <c r="AY18" s="35">
        <f>[111]Subs!AZ37</f>
        <v>6739087</v>
      </c>
      <c r="AZ18" s="35">
        <f>[111]Subs!BA37</f>
        <v>6966531</v>
      </c>
      <c r="BA18" s="35">
        <f>[111]Subs!BB37</f>
        <v>7189691</v>
      </c>
      <c r="BB18" s="35">
        <f>Subs!S7</f>
        <v>8956035.5217883028</v>
      </c>
      <c r="BC18" s="35">
        <f>Subs!T7</f>
        <v>9084471.733674651</v>
      </c>
      <c r="BD18" s="35">
        <f>Subs!U7</f>
        <v>9218687.3825725801</v>
      </c>
      <c r="BE18" s="35">
        <f>Subs!V7</f>
        <v>9358750.4565561768</v>
      </c>
      <c r="BF18" s="35">
        <f>Subs!W7</f>
        <v>9504739.0455807038</v>
      </c>
      <c r="BG18" s="35">
        <f>Subs!X7</f>
        <v>9656740.6893743742</v>
      </c>
      <c r="BH18" s="35">
        <f>Subs!Y7</f>
        <v>9814851.9398670942</v>
      </c>
      <c r="BI18" s="35">
        <f>Subs!Z7</f>
        <v>9979178.0550028663</v>
      </c>
      <c r="BJ18" s="35">
        <f>Subs!AA7</f>
        <v>10149832.787239961</v>
      </c>
      <c r="BK18" s="35">
        <f>Subs!AB7</f>
        <v>10326938.244910272</v>
      </c>
      <c r="BL18" s="35">
        <f>Subs!AC7</f>
        <v>10510624.811391469</v>
      </c>
      <c r="BM18" s="35">
        <f>Subs!AD7</f>
        <v>10701031.111102054</v>
      </c>
      <c r="BN18" s="35">
        <f>Subs!AE7</f>
        <v>10898304.014104262</v>
      </c>
      <c r="BO18" s="35">
        <f>Subs!AF7</f>
        <v>11102598.673109997</v>
      </c>
      <c r="BP18" s="35">
        <f>Subs!AG7</f>
        <v>11313568.206222625</v>
      </c>
      <c r="BQ18" s="35">
        <f>Subs!AH7</f>
        <v>11528511.882886007</v>
      </c>
      <c r="BR18" s="35">
        <f>Subs!AI7</f>
        <v>11750917.633285459</v>
      </c>
      <c r="BS18" s="35">
        <f>Subs!AJ7</f>
        <v>11980973.147791544</v>
      </c>
      <c r="BT18" s="35">
        <f>Subs!AK7</f>
        <v>12218874.911296861</v>
      </c>
      <c r="BU18" s="35">
        <f>Subs!AL7</f>
        <v>12464828.366418373</v>
      </c>
      <c r="BV18" s="35">
        <f>Subs!AM7</f>
        <v>12719048.092353348</v>
      </c>
      <c r="BW18" s="35">
        <f>Subs!AN7</f>
        <v>12981757.998745123</v>
      </c>
      <c r="BX18" s="35">
        <f>Subs!AO7</f>
        <v>13253191.534101512</v>
      </c>
      <c r="BY18" s="35">
        <f>Subs!AP7</f>
        <v>13533591.908457071</v>
      </c>
      <c r="BZ18" s="35">
        <f>Subs!AQ7</f>
        <v>13823212.330089672</v>
      </c>
      <c r="CA18" s="35">
        <f>Subs!AR7</f>
        <v>14122316.256198518</v>
      </c>
      <c r="CB18" s="35">
        <f>Subs!AS7</f>
        <v>14431177.657530367</v>
      </c>
      <c r="CC18" s="35">
        <f>Subs!AT7</f>
        <v>14750081.297006717</v>
      </c>
      <c r="CD18" s="35">
        <f>Subs!AU7</f>
        <v>15079323.022461306</v>
      </c>
      <c r="CE18" s="35">
        <f>Subs!AV7</f>
        <v>15419210.073645381</v>
      </c>
      <c r="CF18" s="35">
        <f>Subs!AW7</f>
        <v>15758154.538947329</v>
      </c>
      <c r="CG18" s="35">
        <f>Subs!AX7</f>
        <v>16108103.681001555</v>
      </c>
      <c r="CH18" s="35">
        <f>Subs!AY7</f>
        <v>16466273.375171252</v>
      </c>
      <c r="CI18" s="35">
        <f>Subs!AZ7</f>
        <v>16832856.859341402</v>
      </c>
      <c r="CJ18" s="35">
        <f>Subs!BA7</f>
        <v>17207239.667727899</v>
      </c>
      <c r="CK18" s="35">
        <f>Subs!BB7</f>
        <v>17588756.500628117</v>
      </c>
      <c r="CL18" s="35">
        <f>Subs!BC7</f>
        <v>17979872.170719683</v>
      </c>
      <c r="CM18" s="35">
        <f>Subs!BD7</f>
        <v>18379524.86281519</v>
      </c>
      <c r="CN18" s="35">
        <f>Subs!BE7</f>
        <v>18788066.984882742</v>
      </c>
      <c r="CO18" s="35">
        <f>Subs!BF7</f>
        <v>19205526.282435045</v>
      </c>
      <c r="CP18" s="35">
        <f>Subs!BG7</f>
        <v>19632198.460896719</v>
      </c>
      <c r="CQ18" s="35">
        <f>Subs!BH7</f>
        <v>20068582.801134322</v>
      </c>
      <c r="CR18" s="35">
        <f>Subs!BI7</f>
        <v>20514563.876347024</v>
      </c>
      <c r="CS18" s="35">
        <f>Subs!BJ7</f>
        <v>20970456.992070325</v>
      </c>
    </row>
    <row r="19" spans="2:97" x14ac:dyDescent="0.25">
      <c r="B19" s="41" t="s">
        <v>186</v>
      </c>
      <c r="C19" s="30"/>
      <c r="D19" s="30"/>
      <c r="E19" s="30"/>
      <c r="F19" s="30"/>
      <c r="G19" s="30"/>
      <c r="H19" s="42" t="e">
        <f>H18*Input!$K$10</f>
        <v>#REF!</v>
      </c>
      <c r="I19" s="42" t="e">
        <f>I18*Input!$K$10</f>
        <v>#REF!</v>
      </c>
      <c r="J19" s="42" t="e">
        <f>J18*Input!$K$10</f>
        <v>#REF!</v>
      </c>
      <c r="K19" s="42" t="e">
        <f>K18*Input!$K$10</f>
        <v>#REF!</v>
      </c>
      <c r="L19" s="42" t="e">
        <f>L18*Input!$K$10</f>
        <v>#REF!</v>
      </c>
      <c r="M19" s="42" t="e">
        <f>M18*Input!$K$10</f>
        <v>#REF!</v>
      </c>
      <c r="N19" s="42" t="e">
        <f>N18*Input!$K$10</f>
        <v>#REF!</v>
      </c>
      <c r="O19" s="72" t="e">
        <f>O18*Input!$K$15</f>
        <v>#REF!</v>
      </c>
      <c r="P19" s="72" t="e">
        <f>P18*Input!$K$15</f>
        <v>#REF!</v>
      </c>
      <c r="Q19" s="72" t="e">
        <f>Q18*Input!$K$15</f>
        <v>#REF!</v>
      </c>
      <c r="R19" s="72" t="e">
        <f>R18*Input!$K$15</f>
        <v>#REF!</v>
      </c>
      <c r="S19" s="72" t="e">
        <f>S18*Input!$K$15</f>
        <v>#REF!</v>
      </c>
      <c r="T19" s="72" t="e">
        <f>T18*Input!$K$15</f>
        <v>#REF!</v>
      </c>
      <c r="U19" s="72" t="e">
        <f>U18*Input!$K$15</f>
        <v>#REF!</v>
      </c>
      <c r="V19" s="72" t="e">
        <f>V18*Input!$K$15</f>
        <v>#REF!</v>
      </c>
      <c r="W19" s="72" t="e">
        <f>W18*Input!$N$15</f>
        <v>#REF!</v>
      </c>
      <c r="X19" s="72" t="e">
        <f>X18*Input!$N$15</f>
        <v>#REF!</v>
      </c>
      <c r="Y19" s="72" t="e">
        <f>Y18*Input!$N$15</f>
        <v>#REF!</v>
      </c>
      <c r="Z19" s="115" t="e">
        <f>Z18*Input!$N$15</f>
        <v>#REF!</v>
      </c>
      <c r="AA19" s="115" t="e">
        <f>AA18*Input!$N$15</f>
        <v>#REF!</v>
      </c>
      <c r="AB19" s="115" t="e">
        <f>AB18*Input!$N$15</f>
        <v>#REF!</v>
      </c>
      <c r="AC19" s="115" t="e">
        <f>AC18*Input!$N$15</f>
        <v>#REF!</v>
      </c>
      <c r="AD19" s="115" t="e">
        <f>AD18*Input!$N$15</f>
        <v>#REF!</v>
      </c>
      <c r="AE19" s="115" t="e">
        <f>AE18*Input!$N$15</f>
        <v>#REF!</v>
      </c>
      <c r="AF19" s="115" t="e">
        <f>AF18*Input!$N$15</f>
        <v>#REF!</v>
      </c>
      <c r="AG19" s="115" t="e">
        <f>AG18*Input!$N$15</f>
        <v>#REF!</v>
      </c>
      <c r="AH19" s="115" t="e">
        <f>AH18*Input!$N$15</f>
        <v>#REF!</v>
      </c>
      <c r="AI19" s="115" t="e">
        <f>AI18*Input!$N$15</f>
        <v>#REF!</v>
      </c>
      <c r="AJ19" s="115" t="e">
        <f>AJ18*Input!$N$15</f>
        <v>#REF!</v>
      </c>
      <c r="AK19" s="115" t="e">
        <f>AK18*Input!$N$15</f>
        <v>#REF!</v>
      </c>
      <c r="AL19" s="115" t="e">
        <f>AL18*Input!$N$15</f>
        <v>#REF!</v>
      </c>
      <c r="AM19" s="72">
        <f>[111]Input!$P$16*'[111]ASR5K+FOTA'!AM18</f>
        <v>2499799.0547126667</v>
      </c>
      <c r="AN19" s="72">
        <f>[111]Input!$P$16*'[111]ASR5K+FOTA'!AN18</f>
        <v>2615700.0547126667</v>
      </c>
      <c r="AO19" s="72">
        <f>[111]Input!$P$16*'[111]ASR5K+FOTA'!AO18</f>
        <v>2740232.5547126667</v>
      </c>
      <c r="AP19" s="72">
        <f>[111]Input!$P$16*'[111]ASR5K+FOTA'!AP18</f>
        <v>2908772.1946004904</v>
      </c>
      <c r="AQ19" s="72">
        <f>[111]Input!$P$16*'[111]ASR5K+FOTA'!AQ18</f>
        <v>2976009.4013871094</v>
      </c>
      <c r="AR19" s="72">
        <f>[111]Input!$P$16*'[111]ASR5K+FOTA'!AR18</f>
        <v>3054702.8477794947</v>
      </c>
      <c r="AS19" s="72">
        <f>[111]Input!$P$16*'[111]ASR5K+FOTA'!AS18</f>
        <v>3353363.5</v>
      </c>
      <c r="AT19" s="72">
        <f>[111]Input!$P$16*'[111]ASR5K+FOTA'!AT18</f>
        <v>3298987.9231112949</v>
      </c>
      <c r="AU19" s="72">
        <f>[111]Input!$P$16*'[111]ASR5K+FOTA'!AU18</f>
        <v>2985199</v>
      </c>
      <c r="AV19" s="72">
        <f>[111]Input!$P$16*'[111]ASR5K+FOTA'!AV18</f>
        <v>3088021</v>
      </c>
      <c r="AW19" s="72">
        <f>[111]Input!$P$16*'[111]ASR5K+FOTA'!AW18</f>
        <v>3198093</v>
      </c>
      <c r="AX19" s="72">
        <f>[111]Input!$P$16*'[111]ASR5K+FOTA'!AX18</f>
        <v>3291932</v>
      </c>
      <c r="AY19" s="72">
        <f>[111]Input!$P$16*'[111]ASR5K+FOTA'!AY18</f>
        <v>3369543.5</v>
      </c>
      <c r="AZ19" s="72">
        <f>[111]Input!$P$16*'[111]ASR5K+FOTA'!AZ18</f>
        <v>3483265.5</v>
      </c>
      <c r="BA19" s="72">
        <f>[111]Input!$P$16*'[111]ASR5K+FOTA'!BA18</f>
        <v>3594845.5</v>
      </c>
      <c r="BB19" s="72">
        <f>Input!$P$16*ASR5KFOTA!BB18</f>
        <v>4478017.7608941514</v>
      </c>
      <c r="BC19" s="72">
        <f>Input!$P$16*ASR5KFOTA!BC18</f>
        <v>4542235.8668373255</v>
      </c>
      <c r="BD19" s="72">
        <f>Input!$P$16*ASR5KFOTA!BD18</f>
        <v>4609343.6912862901</v>
      </c>
      <c r="BE19" s="72">
        <f>Input!$P$16*ASR5KFOTA!BE18</f>
        <v>4679375.2282780884</v>
      </c>
      <c r="BF19" s="72">
        <f>Input!$P$16*ASR5KFOTA!BF18</f>
        <v>4752369.5227903519</v>
      </c>
      <c r="BG19" s="72">
        <f>Input!$P$16*ASR5KFOTA!BG18</f>
        <v>4828370.3446871871</v>
      </c>
      <c r="BH19" s="72">
        <f>Input!$P$16*ASR5KFOTA!BH18</f>
        <v>4907425.9699335471</v>
      </c>
      <c r="BI19" s="72">
        <f>Input!$P$16*ASR5KFOTA!BI18</f>
        <v>4989589.0275014332</v>
      </c>
      <c r="BJ19" s="72">
        <f>Input!$P$16*ASR5KFOTA!BJ18</f>
        <v>5074916.3936199807</v>
      </c>
      <c r="BK19" s="72">
        <f>Input!$P$16*ASR5KFOTA!BK18</f>
        <v>5163469.1224551359</v>
      </c>
      <c r="BL19" s="72">
        <f>Input!$P$16*ASR5KFOTA!BL18</f>
        <v>5255312.4056957345</v>
      </c>
      <c r="BM19" s="72">
        <f>Input!$P$16*ASR5KFOTA!BM18</f>
        <v>5350515.5555510269</v>
      </c>
      <c r="BN19" s="72">
        <f>Input!$P$16*ASR5KFOTA!BN18</f>
        <v>5449152.007052131</v>
      </c>
      <c r="BO19" s="72">
        <f>Input!$P$16*ASR5KFOTA!BO18</f>
        <v>5551299.3365549985</v>
      </c>
      <c r="BP19" s="72">
        <f>Input!$P$16*ASR5KFOTA!BP18</f>
        <v>5656784.1031113127</v>
      </c>
      <c r="BQ19" s="72">
        <f>Input!$P$16*ASR5KFOTA!BQ18</f>
        <v>5764255.9414430037</v>
      </c>
      <c r="BR19" s="72">
        <f>Input!$P$16*ASR5KFOTA!BR18</f>
        <v>5875458.8166427296</v>
      </c>
      <c r="BS19" s="72">
        <f>Input!$P$16*ASR5KFOTA!BS18</f>
        <v>5990486.573895772</v>
      </c>
      <c r="BT19" s="72">
        <f>Input!$P$16*ASR5KFOTA!BT18</f>
        <v>6109437.4556484306</v>
      </c>
      <c r="BU19" s="72">
        <f>Input!$P$16*ASR5KFOTA!BU18</f>
        <v>6232414.1832091864</v>
      </c>
      <c r="BV19" s="72">
        <f>Input!$P$16*ASR5KFOTA!BV18</f>
        <v>6359524.0461766738</v>
      </c>
      <c r="BW19" s="72">
        <f>Input!$P$16*ASR5KFOTA!BW18</f>
        <v>6490878.9993725615</v>
      </c>
      <c r="BX19" s="72">
        <f>Input!$P$16*ASR5KFOTA!BX18</f>
        <v>6626595.7670507561</v>
      </c>
      <c r="BY19" s="72">
        <f>Input!$P$16*ASR5KFOTA!BY18</f>
        <v>6766795.9542285353</v>
      </c>
      <c r="BZ19" s="72">
        <f>Input!$P$16*ASR5KFOTA!BZ18</f>
        <v>6911606.1650448358</v>
      </c>
      <c r="CA19" s="72">
        <f>Input!$P$16*ASR5KFOTA!CA18</f>
        <v>7061158.128099259</v>
      </c>
      <c r="CB19" s="72">
        <f>Input!$P$16*ASR5KFOTA!CB18</f>
        <v>7215588.8287651837</v>
      </c>
      <c r="CC19" s="72">
        <f>Input!$P$16*ASR5KFOTA!CC18</f>
        <v>7375040.6485033585</v>
      </c>
      <c r="CD19" s="72">
        <f>Input!$P$16*ASR5KFOTA!CD18</f>
        <v>7539661.5112306532</v>
      </c>
      <c r="CE19" s="72">
        <f>Input!$P$16*ASR5KFOTA!CE18</f>
        <v>7709605.0368226906</v>
      </c>
      <c r="CF19" s="72">
        <f>Input!$P$16*ASR5KFOTA!CF18</f>
        <v>7879077.2694736645</v>
      </c>
      <c r="CG19" s="72">
        <f>Input!$P$16*ASR5KFOTA!CG18</f>
        <v>8054051.8405007776</v>
      </c>
      <c r="CH19" s="72">
        <f>Input!$P$16*ASR5KFOTA!CH18</f>
        <v>8233136.6875856258</v>
      </c>
      <c r="CI19" s="72">
        <f>Input!$P$16*ASR5KFOTA!CI18</f>
        <v>8416428.4296707008</v>
      </c>
      <c r="CJ19" s="72">
        <f>Input!$P$16*ASR5KFOTA!CJ18</f>
        <v>8603619.8338639494</v>
      </c>
      <c r="CK19" s="72">
        <f>Input!$P$16*ASR5KFOTA!CK18</f>
        <v>8794378.2503140587</v>
      </c>
      <c r="CL19" s="72">
        <f>Input!$P$16*ASR5KFOTA!CL18</f>
        <v>8989936.0853598416</v>
      </c>
      <c r="CM19" s="72">
        <f>Input!$P$16*ASR5KFOTA!CM18</f>
        <v>9189762.4314075951</v>
      </c>
      <c r="CN19" s="72">
        <f>Input!$P$16*ASR5KFOTA!CN18</f>
        <v>9394033.4924413711</v>
      </c>
      <c r="CO19" s="72">
        <f>Input!$P$16*ASR5KFOTA!CO18</f>
        <v>9602763.1412175223</v>
      </c>
      <c r="CP19" s="72">
        <f>Input!$P$16*ASR5KFOTA!CP18</f>
        <v>9816099.2304483596</v>
      </c>
      <c r="CQ19" s="72">
        <f>Input!$P$16*ASR5KFOTA!CQ18</f>
        <v>10034291.400567161</v>
      </c>
      <c r="CR19" s="72">
        <f>Input!$P$16*ASR5KFOTA!CR18</f>
        <v>10257281.938173512</v>
      </c>
      <c r="CS19" s="72">
        <f>Input!$P$16*ASR5KFOTA!CS18</f>
        <v>10485228.496035162</v>
      </c>
    </row>
    <row r="20" spans="2:97" x14ac:dyDescent="0.25">
      <c r="B20" s="41" t="s">
        <v>187</v>
      </c>
      <c r="C20" s="30"/>
      <c r="D20" s="30"/>
      <c r="E20" s="30"/>
      <c r="F20" s="30"/>
      <c r="G20" s="30"/>
      <c r="H20" s="42" t="e">
        <f>H19*Input!$L$10</f>
        <v>#REF!</v>
      </c>
      <c r="I20" s="42" t="e">
        <f>I19*Input!$L$10</f>
        <v>#REF!</v>
      </c>
      <c r="J20" s="42" t="e">
        <f>J19*Input!$L$10</f>
        <v>#REF!</v>
      </c>
      <c r="K20" s="42" t="e">
        <f>K19*Input!$L$10</f>
        <v>#REF!</v>
      </c>
      <c r="L20" s="42" t="e">
        <f>L19*Input!$L$10</f>
        <v>#REF!</v>
      </c>
      <c r="M20" s="42" t="e">
        <f>M19*Input!$L$10</f>
        <v>#REF!</v>
      </c>
      <c r="N20" s="42" t="e">
        <f>N19*Input!$L$10</f>
        <v>#REF!</v>
      </c>
      <c r="O20" s="73" t="e">
        <f>O19*Input!$L$15</f>
        <v>#REF!</v>
      </c>
      <c r="P20" s="73" t="e">
        <f>P19*Input!$L$15</f>
        <v>#REF!</v>
      </c>
      <c r="Q20" s="73" t="e">
        <f>Q19*Input!$L$15</f>
        <v>#REF!</v>
      </c>
      <c r="R20" s="73" t="e">
        <f>R19*Input!$L$15</f>
        <v>#REF!</v>
      </c>
      <c r="S20" s="73" t="e">
        <f>S19*Input!$L$15</f>
        <v>#REF!</v>
      </c>
      <c r="T20" s="73" t="e">
        <f>T19*Input!$L$15</f>
        <v>#REF!</v>
      </c>
      <c r="U20" s="73" t="e">
        <f>U19*Input!$L$15</f>
        <v>#REF!</v>
      </c>
      <c r="V20" s="73" t="e">
        <f>V19*Input!$L$15</f>
        <v>#REF!</v>
      </c>
      <c r="W20" s="73" t="e">
        <f>W19*Input!$L$15</f>
        <v>#REF!</v>
      </c>
      <c r="X20" s="73" t="e">
        <f>X19*Input!$L$15</f>
        <v>#REF!</v>
      </c>
      <c r="Y20" s="73" t="e">
        <f>Y19*Input!$L$15</f>
        <v>#REF!</v>
      </c>
      <c r="Z20" s="108" t="e">
        <f>Z19*Input!$L$15</f>
        <v>#REF!</v>
      </c>
      <c r="AA20" s="108" t="e">
        <f>AA19*Input!$L$15</f>
        <v>#REF!</v>
      </c>
      <c r="AB20" s="108" t="e">
        <f>AB19*Input!$L$15</f>
        <v>#REF!</v>
      </c>
      <c r="AC20" s="108" t="e">
        <f>AC19*Input!$L$15</f>
        <v>#REF!</v>
      </c>
      <c r="AD20" s="108" t="e">
        <f>AD19*Input!$L$15</f>
        <v>#REF!</v>
      </c>
      <c r="AE20" s="108" t="e">
        <f>AE19*Input!$L$15</f>
        <v>#REF!</v>
      </c>
      <c r="AF20" s="108" t="e">
        <f>AF19*Input!$L$15</f>
        <v>#REF!</v>
      </c>
      <c r="AG20" s="108" t="e">
        <f>AG19*Input!$L$15</f>
        <v>#REF!</v>
      </c>
      <c r="AH20" s="108" t="e">
        <f>AH19*Input!$L$15</f>
        <v>#REF!</v>
      </c>
      <c r="AI20" s="108" t="e">
        <f>AI19*Input!$L$15</f>
        <v>#REF!</v>
      </c>
      <c r="AJ20" s="108" t="e">
        <f>AJ19*Input!$L$15</f>
        <v>#REF!</v>
      </c>
      <c r="AK20" s="108" t="e">
        <f>AK19*Input!$L$15</f>
        <v>#REF!</v>
      </c>
      <c r="AL20" s="108" t="e">
        <f>AL19*Input!$L$15</f>
        <v>#REF!</v>
      </c>
      <c r="AM20" s="73">
        <f>AM19*[111]Input!$Q$16</f>
        <v>1749.8593382988668</v>
      </c>
      <c r="AN20" s="73">
        <f>AN19*[111]Input!$Q$16</f>
        <v>1830.9900382988667</v>
      </c>
      <c r="AO20" s="73">
        <f>AO19*[111]Input!$Q$16</f>
        <v>1918.1627882988666</v>
      </c>
      <c r="AP20" s="73">
        <f>AP19*[111]Input!$Q$16</f>
        <v>2036.1405362203432</v>
      </c>
      <c r="AQ20" s="73">
        <f>AQ19*[111]Input!$Q$16</f>
        <v>2083.2065809709766</v>
      </c>
      <c r="AR20" s="73">
        <f>AR19*[111]Input!$Q$16</f>
        <v>2138.2919934456463</v>
      </c>
      <c r="AS20" s="73">
        <f>AS19*[111]Input!$Q$16</f>
        <v>2347.3544499999998</v>
      </c>
      <c r="AT20" s="73">
        <f>AT19*[111]Input!$Q$16</f>
        <v>2309.2915461779062</v>
      </c>
      <c r="AU20" s="73">
        <f>AU19*[111]Input!$Q$16</f>
        <v>2089.6392999999998</v>
      </c>
      <c r="AV20" s="73">
        <f>AV19*[111]Input!$Q$16</f>
        <v>2161.6147000000001</v>
      </c>
      <c r="AW20" s="73">
        <f>AW19*[111]Input!$Q$16</f>
        <v>2238.6651000000002</v>
      </c>
      <c r="AX20" s="73">
        <f>AX19*[111]Input!$Q$16</f>
        <v>2304.3523999999998</v>
      </c>
      <c r="AY20" s="73">
        <f>AY19*[111]Input!$Q$16</f>
        <v>2358.6804499999998</v>
      </c>
      <c r="AZ20" s="73">
        <f>AZ19*[111]Input!$Q$16</f>
        <v>2438.2858499999998</v>
      </c>
      <c r="BA20" s="73">
        <f>BA19*[111]Input!$Q$16</f>
        <v>2516.39185</v>
      </c>
      <c r="BB20" s="73">
        <f>BB19*Input!$Q$16</f>
        <v>3134.612432625906</v>
      </c>
      <c r="BC20" s="73">
        <f>BC19*Input!$Q$16</f>
        <v>3179.5651067861277</v>
      </c>
      <c r="BD20" s="73">
        <f>BD19*Input!$Q$16</f>
        <v>3226.5405839004029</v>
      </c>
      <c r="BE20" s="73">
        <f>BE19*Input!$Q$16</f>
        <v>3275.5626597946616</v>
      </c>
      <c r="BF20" s="73">
        <f>BF19*Input!$Q$16</f>
        <v>3326.6586659532463</v>
      </c>
      <c r="BG20" s="73">
        <f>BG19*Input!$Q$16</f>
        <v>3379.8592412810308</v>
      </c>
      <c r="BH20" s="73">
        <f>BH19*Input!$Q$16</f>
        <v>3435.198178953483</v>
      </c>
      <c r="BI20" s="73">
        <f>BI19*Input!$Q$16</f>
        <v>3492.712319251003</v>
      </c>
      <c r="BJ20" s="73">
        <f>BJ19*Input!$Q$16</f>
        <v>3552.4414755339862</v>
      </c>
      <c r="BK20" s="73">
        <f>BK19*Input!$Q$16</f>
        <v>3614.4283857185951</v>
      </c>
      <c r="BL20" s="73">
        <f>BL19*Input!$Q$16</f>
        <v>3678.7186839870142</v>
      </c>
      <c r="BM20" s="73">
        <f>BM19*Input!$Q$16</f>
        <v>3745.3608888857189</v>
      </c>
      <c r="BN20" s="73">
        <f>BN19*Input!$Q$16</f>
        <v>3814.4064049364915</v>
      </c>
      <c r="BO20" s="73">
        <f>BO19*Input!$Q$16</f>
        <v>3885.9095355884988</v>
      </c>
      <c r="BP20" s="73">
        <f>BP19*Input!$Q$16</f>
        <v>3959.7488721779187</v>
      </c>
      <c r="BQ20" s="73">
        <f>BQ19*Input!$Q$16</f>
        <v>4034.9791590101026</v>
      </c>
      <c r="BR20" s="73">
        <f>BR19*Input!$Q$16</f>
        <v>4112.8211716499109</v>
      </c>
      <c r="BS20" s="73">
        <f>BS19*Input!$Q$16</f>
        <v>4193.3406017270399</v>
      </c>
      <c r="BT20" s="73">
        <f>BT19*Input!$Q$16</f>
        <v>4276.6062189539016</v>
      </c>
      <c r="BU20" s="73">
        <f>BU19*Input!$Q$16</f>
        <v>4362.6899282464301</v>
      </c>
      <c r="BV20" s="73">
        <f>BV19*Input!$Q$16</f>
        <v>4451.6668323236718</v>
      </c>
      <c r="BW20" s="73">
        <f>BW19*Input!$Q$16</f>
        <v>4543.6152995607927</v>
      </c>
      <c r="BX20" s="73">
        <f>BX19*Input!$Q$16</f>
        <v>4638.6170369355295</v>
      </c>
      <c r="BY20" s="73">
        <f>BY19*Input!$Q$16</f>
        <v>4736.757167959975</v>
      </c>
      <c r="BZ20" s="73">
        <f>BZ19*Input!$Q$16</f>
        <v>4838.124315531385</v>
      </c>
      <c r="CA20" s="73">
        <f>CA19*Input!$Q$16</f>
        <v>4942.8106896694817</v>
      </c>
      <c r="CB20" s="73">
        <f>CB19*Input!$Q$16</f>
        <v>5050.9121801356287</v>
      </c>
      <c r="CC20" s="73">
        <f>CC19*Input!$Q$16</f>
        <v>5162.5284539523509</v>
      </c>
      <c r="CD20" s="73">
        <f>CD19*Input!$Q$16</f>
        <v>5277.7630578614571</v>
      </c>
      <c r="CE20" s="73">
        <f>CE19*Input!$Q$16</f>
        <v>5396.723525775883</v>
      </c>
      <c r="CF20" s="73">
        <f>CF19*Input!$Q$16</f>
        <v>5515.354088631565</v>
      </c>
      <c r="CG20" s="73">
        <f>CG19*Input!$Q$16</f>
        <v>5637.8362883505442</v>
      </c>
      <c r="CH20" s="73">
        <f>CH19*Input!$Q$16</f>
        <v>5763.1956813099378</v>
      </c>
      <c r="CI20" s="73">
        <f>CI19*Input!$Q$16</f>
        <v>5891.4999007694905</v>
      </c>
      <c r="CJ20" s="73">
        <f>CJ19*Input!$Q$16</f>
        <v>6022.5338837047648</v>
      </c>
      <c r="CK20" s="73">
        <f>CK19*Input!$Q$16</f>
        <v>6156.0647752198411</v>
      </c>
      <c r="CL20" s="73">
        <f>CL19*Input!$Q$16</f>
        <v>6292.9552597518887</v>
      </c>
      <c r="CM20" s="73">
        <f>CM19*Input!$Q$16</f>
        <v>6432.8337019853161</v>
      </c>
      <c r="CN20" s="73">
        <f>CN19*Input!$Q$16</f>
        <v>6575.8234447089599</v>
      </c>
      <c r="CO20" s="73">
        <f>CO19*Input!$Q$16</f>
        <v>6721.9341988522656</v>
      </c>
      <c r="CP20" s="73">
        <f>CP19*Input!$Q$16</f>
        <v>6871.2694613138519</v>
      </c>
      <c r="CQ20" s="73">
        <f>CQ19*Input!$Q$16</f>
        <v>7024.0039803970121</v>
      </c>
      <c r="CR20" s="73">
        <f>CR19*Input!$Q$16</f>
        <v>7180.0973567214587</v>
      </c>
      <c r="CS20" s="73">
        <f>CS19*Input!$Q$16</f>
        <v>7339.6599472246135</v>
      </c>
    </row>
    <row r="21" spans="2:97" x14ac:dyDescent="0.25"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16"/>
    </row>
    <row r="22" spans="2:97" x14ac:dyDescent="0.25">
      <c r="B22" s="55" t="s">
        <v>193</v>
      </c>
      <c r="C22" s="59" t="e">
        <f>C4+C10+C16</f>
        <v>#REF!</v>
      </c>
      <c r="D22" s="59" t="e">
        <f t="shared" ref="D22:AL22" si="2">D4+D10+D16</f>
        <v>#REF!</v>
      </c>
      <c r="E22" s="59" t="e">
        <f t="shared" si="2"/>
        <v>#REF!</v>
      </c>
      <c r="F22" s="59" t="e">
        <f t="shared" si="2"/>
        <v>#REF!</v>
      </c>
      <c r="G22" s="59" t="e">
        <f t="shared" si="2"/>
        <v>#REF!</v>
      </c>
      <c r="H22" s="59" t="e">
        <f t="shared" si="2"/>
        <v>#REF!</v>
      </c>
      <c r="I22" s="59" t="e">
        <f t="shared" si="2"/>
        <v>#REF!</v>
      </c>
      <c r="J22" s="59" t="e">
        <f t="shared" si="2"/>
        <v>#REF!</v>
      </c>
      <c r="K22" s="59" t="e">
        <f t="shared" si="2"/>
        <v>#REF!</v>
      </c>
      <c r="L22" s="59" t="e">
        <f t="shared" si="2"/>
        <v>#REF!</v>
      </c>
      <c r="M22" s="59" t="e">
        <f t="shared" si="2"/>
        <v>#REF!</v>
      </c>
      <c r="N22" s="59" t="e">
        <f t="shared" si="2"/>
        <v>#REF!</v>
      </c>
      <c r="O22" s="59" t="e">
        <f t="shared" si="2"/>
        <v>#REF!</v>
      </c>
      <c r="P22" s="59" t="e">
        <f t="shared" si="2"/>
        <v>#REF!</v>
      </c>
      <c r="Q22" s="59" t="e">
        <f t="shared" si="2"/>
        <v>#REF!</v>
      </c>
      <c r="R22" s="59" t="e">
        <f t="shared" si="2"/>
        <v>#REF!</v>
      </c>
      <c r="S22" s="59" t="e">
        <f t="shared" si="2"/>
        <v>#REF!</v>
      </c>
      <c r="T22" s="59" t="e">
        <f t="shared" si="2"/>
        <v>#REF!</v>
      </c>
      <c r="U22" s="59" t="e">
        <f t="shared" si="2"/>
        <v>#REF!</v>
      </c>
      <c r="V22" s="59" t="e">
        <f t="shared" si="2"/>
        <v>#REF!</v>
      </c>
      <c r="W22" s="59" t="e">
        <f t="shared" si="2"/>
        <v>#REF!</v>
      </c>
      <c r="X22" s="59" t="e">
        <f t="shared" si="2"/>
        <v>#REF!</v>
      </c>
      <c r="Y22" s="59" t="e">
        <f t="shared" si="2"/>
        <v>#REF!</v>
      </c>
      <c r="Z22" s="117" t="e">
        <f t="shared" si="2"/>
        <v>#REF!</v>
      </c>
      <c r="AA22" s="117" t="e">
        <f t="shared" si="2"/>
        <v>#REF!</v>
      </c>
      <c r="AB22" s="117" t="e">
        <f t="shared" si="2"/>
        <v>#REF!</v>
      </c>
      <c r="AC22" s="117" t="e">
        <f t="shared" si="2"/>
        <v>#REF!</v>
      </c>
      <c r="AD22" s="117" t="e">
        <f t="shared" si="2"/>
        <v>#REF!</v>
      </c>
      <c r="AE22" s="117" t="e">
        <f t="shared" si="2"/>
        <v>#REF!</v>
      </c>
      <c r="AF22" s="117" t="e">
        <f t="shared" si="2"/>
        <v>#REF!</v>
      </c>
      <c r="AG22" s="117" t="e">
        <f t="shared" si="2"/>
        <v>#REF!</v>
      </c>
      <c r="AH22" s="117" t="e">
        <f t="shared" si="2"/>
        <v>#REF!</v>
      </c>
      <c r="AI22" s="117" t="e">
        <f t="shared" si="2"/>
        <v>#REF!</v>
      </c>
      <c r="AJ22" s="117" t="e">
        <f t="shared" si="2"/>
        <v>#REF!</v>
      </c>
      <c r="AK22" s="117" t="e">
        <f t="shared" si="2"/>
        <v>#REF!</v>
      </c>
      <c r="AL22" s="117" t="e">
        <f t="shared" si="2"/>
        <v>#REF!</v>
      </c>
      <c r="AM22" s="59">
        <f t="shared" ref="AM22:BA22" si="3">AM4+AM10+AM16+AM20</f>
        <v>183420.07706608719</v>
      </c>
      <c r="AN22" s="59">
        <f t="shared" si="3"/>
        <v>171089.7328802573</v>
      </c>
      <c r="AO22" s="59">
        <f t="shared" si="3"/>
        <v>142602.37327609884</v>
      </c>
      <c r="AP22" s="59">
        <f t="shared" si="3"/>
        <v>122111.84791263561</v>
      </c>
      <c r="AQ22" s="59">
        <f t="shared" si="3"/>
        <v>96126.751819612575</v>
      </c>
      <c r="AR22" s="59">
        <f t="shared" si="3"/>
        <v>72930.226898196168</v>
      </c>
      <c r="AS22" s="59">
        <f t="shared" si="3"/>
        <v>51558.128187199996</v>
      </c>
      <c r="AT22" s="59">
        <f t="shared" si="3"/>
        <v>31869.75210685526</v>
      </c>
      <c r="AU22" s="59">
        <f t="shared" si="3"/>
        <v>40279.390958200012</v>
      </c>
      <c r="AV22" s="59">
        <f t="shared" si="3"/>
        <v>41660.117621199999</v>
      </c>
      <c r="AW22" s="59">
        <f t="shared" si="3"/>
        <v>43079.640591200005</v>
      </c>
      <c r="AX22" s="59">
        <f t="shared" si="3"/>
        <v>44131.956632000001</v>
      </c>
      <c r="AY22" s="59">
        <f t="shared" si="3"/>
        <v>49532.710874500001</v>
      </c>
      <c r="AZ22" s="59">
        <f t="shared" si="3"/>
        <v>51339.761828666669</v>
      </c>
      <c r="BA22" s="59">
        <f t="shared" si="3"/>
        <v>53285.997804166669</v>
      </c>
      <c r="BB22" s="59">
        <f t="shared" ref="BB22:CQ22" ca="1" si="4">BB4+BB10+BB16+BB20</f>
        <v>54198.989969499991</v>
      </c>
      <c r="BC22" s="59">
        <f t="shared" si="4"/>
        <v>55537.604518147535</v>
      </c>
      <c r="BD22" s="59">
        <f t="shared" si="4"/>
        <v>56608.486563642167</v>
      </c>
      <c r="BE22" s="59">
        <f t="shared" si="4"/>
        <v>57686.168634810398</v>
      </c>
      <c r="BF22" s="59">
        <f t="shared" si="4"/>
        <v>58770.709660947534</v>
      </c>
      <c r="BG22" s="59">
        <f t="shared" si="4"/>
        <v>59862.17245423171</v>
      </c>
      <c r="BH22" s="59">
        <f t="shared" si="4"/>
        <v>60960.623566974376</v>
      </c>
      <c r="BI22" s="59">
        <f t="shared" si="4"/>
        <v>62066.133195042807</v>
      </c>
      <c r="BJ22" s="59">
        <f t="shared" si="4"/>
        <v>63178.775114613607</v>
      </c>
      <c r="BK22" s="59">
        <f t="shared" si="4"/>
        <v>64298.626644621116</v>
      </c>
      <c r="BL22" s="59">
        <f t="shared" si="4"/>
        <v>65425.768629637954</v>
      </c>
      <c r="BM22" s="59">
        <f t="shared" si="4"/>
        <v>66560.285439344545</v>
      </c>
      <c r="BN22" s="59">
        <f t="shared" si="4"/>
        <v>67702.264981716129</v>
      </c>
      <c r="BO22" s="59">
        <f t="shared" si="4"/>
        <v>68690.36327809107</v>
      </c>
      <c r="BP22" s="59">
        <f t="shared" si="4"/>
        <v>69681.109703771508</v>
      </c>
      <c r="BQ22" s="59">
        <f t="shared" si="4"/>
        <v>70673.584692788281</v>
      </c>
      <c r="BR22" s="59">
        <f t="shared" si="4"/>
        <v>71669.035123734182</v>
      </c>
      <c r="BS22" s="59">
        <f t="shared" si="4"/>
        <v>72667.553211193357</v>
      </c>
      <c r="BT22" s="59">
        <f t="shared" si="4"/>
        <v>73669.23467448978</v>
      </c>
      <c r="BU22" s="59">
        <f t="shared" si="4"/>
        <v>74674.178801646442</v>
      </c>
      <c r="BV22" s="59">
        <f t="shared" si="4"/>
        <v>75682.488518933198</v>
      </c>
      <c r="BW22" s="59">
        <f t="shared" si="4"/>
        <v>76694.270465779191</v>
      </c>
      <c r="BX22" s="59">
        <f t="shared" si="4"/>
        <v>77709.635074892198</v>
      </c>
      <c r="BY22" s="59">
        <f t="shared" si="4"/>
        <v>78728.696657478067</v>
      </c>
      <c r="BZ22" s="59">
        <f t="shared" si="4"/>
        <v>79751.57349349618</v>
      </c>
      <c r="CA22" s="59">
        <f t="shared" si="4"/>
        <v>80969.057384967411</v>
      </c>
      <c r="CB22" s="59">
        <f t="shared" si="4"/>
        <v>82060.344696261105</v>
      </c>
      <c r="CC22" s="59">
        <f t="shared" si="4"/>
        <v>83157.315840032636</v>
      </c>
      <c r="CD22" s="59">
        <f t="shared" si="4"/>
        <v>84260.110845325471</v>
      </c>
      <c r="CE22" s="59">
        <f t="shared" si="4"/>
        <v>85368.874345107222</v>
      </c>
      <c r="CF22" s="59">
        <f t="shared" si="4"/>
        <v>86479.58829653915</v>
      </c>
      <c r="CG22" s="59">
        <f t="shared" si="4"/>
        <v>85129.806629024199</v>
      </c>
      <c r="CH22" s="59">
        <f t="shared" si="4"/>
        <v>86221.921638366432</v>
      </c>
      <c r="CI22" s="59">
        <f t="shared" si="4"/>
        <v>87319.309562386377</v>
      </c>
      <c r="CJ22" s="59">
        <f t="shared" si="4"/>
        <v>88421.794517094793</v>
      </c>
      <c r="CK22" s="59">
        <f t="shared" si="4"/>
        <v>89563.365837048594</v>
      </c>
      <c r="CL22" s="59">
        <f t="shared" si="4"/>
        <v>90710.691856086502</v>
      </c>
      <c r="CM22" s="59">
        <f t="shared" si="4"/>
        <v>91872.186880131936</v>
      </c>
      <c r="CN22" s="59">
        <f t="shared" si="4"/>
        <v>93048.116042932292</v>
      </c>
      <c r="CO22" s="59">
        <f t="shared" si="4"/>
        <v>94240.869599128535</v>
      </c>
      <c r="CP22" s="59">
        <f t="shared" si="4"/>
        <v>95452.985213497217</v>
      </c>
      <c r="CQ22" s="59">
        <f t="shared" si="4"/>
        <v>96678.542095038385</v>
      </c>
      <c r="CR22" s="59">
        <f t="shared" ref="CR22:CS22" si="5">CR4+CR10+CR16+CR20</f>
        <v>97921.103437202735</v>
      </c>
      <c r="CS22" s="59">
        <f t="shared" si="5"/>
        <v>99180.511623865445</v>
      </c>
    </row>
    <row r="23" spans="2:97" x14ac:dyDescent="0.25">
      <c r="B23" s="55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59">
        <f t="shared" ref="AM23:BA23" si="6">AM3+AM7+AM15+AM19+AM8+AM9</f>
        <v>15575901.920083189</v>
      </c>
      <c r="AN23" s="59">
        <f t="shared" si="6"/>
        <v>15481604.791227113</v>
      </c>
      <c r="AO23" s="59">
        <f t="shared" si="6"/>
        <v>14763446.712632665</v>
      </c>
      <c r="AP23" s="59">
        <f t="shared" si="6"/>
        <v>14762781.161966601</v>
      </c>
      <c r="AQ23" s="59">
        <f t="shared" si="6"/>
        <v>14065045.222843751</v>
      </c>
      <c r="AR23" s="59">
        <f t="shared" si="6"/>
        <v>13492055.0502642</v>
      </c>
      <c r="AS23" s="59">
        <f t="shared" si="6"/>
        <v>12433314.13504</v>
      </c>
      <c r="AT23" s="59">
        <f t="shared" si="6"/>
        <v>11704226.737382235</v>
      </c>
      <c r="AU23" s="59">
        <f t="shared" si="6"/>
        <v>13513615.50544</v>
      </c>
      <c r="AV23" s="59">
        <f t="shared" si="6"/>
        <v>14003341.875039997</v>
      </c>
      <c r="AW23" s="59">
        <f t="shared" si="6"/>
        <v>14518822.51904</v>
      </c>
      <c r="AX23" s="59">
        <f t="shared" si="6"/>
        <v>14903355.934399998</v>
      </c>
      <c r="AY23" s="59">
        <f t="shared" si="6"/>
        <v>16193265.97978</v>
      </c>
      <c r="AZ23" s="59">
        <f t="shared" si="6"/>
        <v>16744778.27672</v>
      </c>
      <c r="BA23" s="59">
        <f t="shared" si="6"/>
        <v>17330322.8345</v>
      </c>
      <c r="BB23" s="59">
        <f t="shared" ref="BB23:CQ23" si="7">BB3+BB7+BB15+BB19+BB8+BB9</f>
        <v>15391954.979222877</v>
      </c>
      <c r="BC23" s="59">
        <f t="shared" si="7"/>
        <v>15651994.557069412</v>
      </c>
      <c r="BD23" s="59">
        <f t="shared" si="7"/>
        <v>15915002.158897752</v>
      </c>
      <c r="BE23" s="59">
        <f t="shared" si="7"/>
        <v>16181261.341065267</v>
      </c>
      <c r="BF23" s="59">
        <f t="shared" si="7"/>
        <v>16450816.64169202</v>
      </c>
      <c r="BG23" s="59">
        <f t="shared" si="7"/>
        <v>16723717.417964194</v>
      </c>
      <c r="BH23" s="59">
        <f t="shared" si="7"/>
        <v>17000017.628952734</v>
      </c>
      <c r="BI23" s="59">
        <f t="shared" si="7"/>
        <v>17279775.68415131</v>
      </c>
      <c r="BJ23" s="59">
        <f t="shared" si="7"/>
        <v>17563054.33938615</v>
      </c>
      <c r="BK23" s="59">
        <f t="shared" si="7"/>
        <v>17849920.629183877</v>
      </c>
      <c r="BL23" s="59">
        <f t="shared" si="7"/>
        <v>18140445.828074709</v>
      </c>
      <c r="BM23" s="59">
        <f t="shared" si="7"/>
        <v>18434705.435336467</v>
      </c>
      <c r="BN23" s="59">
        <f t="shared" si="7"/>
        <v>18732779.179072566</v>
      </c>
      <c r="BO23" s="59">
        <f t="shared" si="7"/>
        <v>19034105.294723157</v>
      </c>
      <c r="BP23" s="59">
        <f t="shared" si="7"/>
        <v>19339143.303632524</v>
      </c>
      <c r="BQ23" s="59">
        <f t="shared" si="7"/>
        <v>19646549.411202852</v>
      </c>
      <c r="BR23" s="59">
        <f t="shared" si="7"/>
        <v>19958074.265476618</v>
      </c>
      <c r="BS23" s="59">
        <f t="shared" si="7"/>
        <v>20273818.508768354</v>
      </c>
      <c r="BT23" s="59">
        <f t="shared" si="7"/>
        <v>20593887.296775632</v>
      </c>
      <c r="BU23" s="59">
        <f t="shared" si="7"/>
        <v>20918390.382156037</v>
      </c>
      <c r="BV23" s="59">
        <f t="shared" si="7"/>
        <v>21247442.205964759</v>
      </c>
      <c r="BW23" s="59">
        <f t="shared" si="7"/>
        <v>21581161.996631447</v>
      </c>
      <c r="BX23" s="59">
        <f t="shared" si="7"/>
        <v>21919673.876248397</v>
      </c>
      <c r="BY23" s="59">
        <f t="shared" si="7"/>
        <v>22263106.974016208</v>
      </c>
      <c r="BZ23" s="59">
        <f t="shared" si="7"/>
        <v>22611595.546752796</v>
      </c>
      <c r="CA23" s="59">
        <f t="shared" si="7"/>
        <v>22966041.784252133</v>
      </c>
      <c r="CB23" s="59">
        <f t="shared" si="7"/>
        <v>23325847.651462954</v>
      </c>
      <c r="CC23" s="59">
        <f t="shared" si="7"/>
        <v>23691163.644015398</v>
      </c>
      <c r="CD23" s="59">
        <f t="shared" si="7"/>
        <v>24062145.938872714</v>
      </c>
      <c r="CE23" s="59">
        <f t="shared" si="7"/>
        <v>24438956.550204538</v>
      </c>
      <c r="CF23" s="59">
        <f t="shared" si="7"/>
        <v>24815810.060158033</v>
      </c>
      <c r="CG23" s="59">
        <f t="shared" si="7"/>
        <v>25188822.120208971</v>
      </c>
      <c r="CH23" s="59">
        <f t="shared" si="7"/>
        <v>25576222.81161755</v>
      </c>
      <c r="CI23" s="59">
        <f t="shared" si="7"/>
        <v>25968370.812871415</v>
      </c>
      <c r="CJ23" s="59">
        <f t="shared" si="7"/>
        <v>26364968.023964126</v>
      </c>
      <c r="CK23" s="59">
        <f t="shared" si="7"/>
        <v>26772988.818514563</v>
      </c>
      <c r="CL23" s="59">
        <f t="shared" si="7"/>
        <v>27186345.192314029</v>
      </c>
      <c r="CM23" s="59">
        <f t="shared" si="7"/>
        <v>27606382.285851579</v>
      </c>
      <c r="CN23" s="59">
        <f t="shared" si="7"/>
        <v>28033306.878555324</v>
      </c>
      <c r="CO23" s="59">
        <f t="shared" si="7"/>
        <v>28467641.3831136</v>
      </c>
      <c r="CP23" s="59">
        <f t="shared" si="7"/>
        <v>28910053.644342076</v>
      </c>
      <c r="CQ23" s="59">
        <f t="shared" si="7"/>
        <v>29359492.255214389</v>
      </c>
      <c r="CR23" s="59">
        <f t="shared" ref="CR23:CS23" si="8">CR3+CR7+CR15+CR19+CR8+CR9</f>
        <v>29816669.167499289</v>
      </c>
      <c r="CS23" s="59">
        <f t="shared" si="8"/>
        <v>30281685.145983785</v>
      </c>
    </row>
    <row r="24" spans="2:97" x14ac:dyDescent="0.25">
      <c r="B24" s="55" t="s">
        <v>192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117"/>
      <c r="AA24" s="117" t="e">
        <f>AA22-AA4</f>
        <v>#REF!</v>
      </c>
      <c r="AB24" s="117" t="e">
        <f t="shared" ref="AB24:CE24" si="9">AB22-AB4</f>
        <v>#REF!</v>
      </c>
      <c r="AC24" s="117" t="e">
        <f t="shared" si="9"/>
        <v>#REF!</v>
      </c>
      <c r="AD24" s="117" t="e">
        <f t="shared" si="9"/>
        <v>#REF!</v>
      </c>
      <c r="AE24" s="117" t="e">
        <f t="shared" si="9"/>
        <v>#REF!</v>
      </c>
      <c r="AF24" s="117" t="e">
        <f t="shared" si="9"/>
        <v>#REF!</v>
      </c>
      <c r="AG24" s="117" t="e">
        <f t="shared" si="9"/>
        <v>#REF!</v>
      </c>
      <c r="AH24" s="117" t="e">
        <f t="shared" si="9"/>
        <v>#REF!</v>
      </c>
      <c r="AI24" s="117" t="e">
        <f t="shared" si="9"/>
        <v>#REF!</v>
      </c>
      <c r="AJ24" s="117" t="e">
        <f t="shared" si="9"/>
        <v>#REF!</v>
      </c>
      <c r="AK24" s="117" t="e">
        <f t="shared" si="9"/>
        <v>#REF!</v>
      </c>
      <c r="AL24" s="117" t="e">
        <f t="shared" si="9"/>
        <v>#REF!</v>
      </c>
      <c r="AM24" s="59">
        <f t="shared" si="9"/>
        <v>22694.344426098862</v>
      </c>
      <c r="AN24" s="59">
        <f t="shared" si="9"/>
        <v>23705.583126098849</v>
      </c>
      <c r="AO24" s="59">
        <f t="shared" si="9"/>
        <v>24726.61387609884</v>
      </c>
      <c r="AP24" s="59">
        <f t="shared" si="9"/>
        <v>27144.91621263561</v>
      </c>
      <c r="AQ24" s="59">
        <f t="shared" si="9"/>
        <v>28119.011719612579</v>
      </c>
      <c r="AR24" s="59">
        <f t="shared" si="9"/>
        <v>29111.093198196169</v>
      </c>
      <c r="AS24" s="59">
        <f t="shared" si="9"/>
        <v>29207.908587199996</v>
      </c>
      <c r="AT24" s="59">
        <f t="shared" si="9"/>
        <v>31869.75210685526</v>
      </c>
      <c r="AU24" s="59">
        <f t="shared" si="9"/>
        <v>40279.390958200012</v>
      </c>
      <c r="AV24" s="59">
        <f t="shared" si="9"/>
        <v>41660.117621199999</v>
      </c>
      <c r="AW24" s="59">
        <f t="shared" si="9"/>
        <v>43079.640591200005</v>
      </c>
      <c r="AX24" s="59">
        <f t="shared" si="9"/>
        <v>44131.956632000001</v>
      </c>
      <c r="AY24" s="59">
        <f t="shared" si="9"/>
        <v>49532.710874500001</v>
      </c>
      <c r="AZ24" s="59">
        <f t="shared" si="9"/>
        <v>51339.761828666669</v>
      </c>
      <c r="BA24" s="59">
        <f t="shared" si="9"/>
        <v>53285.997804166669</v>
      </c>
      <c r="BB24" s="59">
        <f t="shared" ca="1" si="9"/>
        <v>54198.989969499991</v>
      </c>
      <c r="BC24" s="59">
        <f t="shared" si="9"/>
        <v>55537.604518147535</v>
      </c>
      <c r="BD24" s="59">
        <f t="shared" si="9"/>
        <v>56608.486563642167</v>
      </c>
      <c r="BE24" s="59">
        <f t="shared" si="9"/>
        <v>57686.168634810398</v>
      </c>
      <c r="BF24" s="59">
        <f t="shared" si="9"/>
        <v>58770.709660947534</v>
      </c>
      <c r="BG24" s="59">
        <f t="shared" si="9"/>
        <v>59862.17245423171</v>
      </c>
      <c r="BH24" s="59">
        <f t="shared" si="9"/>
        <v>60960.623566974376</v>
      </c>
      <c r="BI24" s="59">
        <f t="shared" si="9"/>
        <v>62066.133195042807</v>
      </c>
      <c r="BJ24" s="59">
        <f t="shared" si="9"/>
        <v>63178.775114613607</v>
      </c>
      <c r="BK24" s="59">
        <f t="shared" si="9"/>
        <v>64298.626644621116</v>
      </c>
      <c r="BL24" s="59">
        <f t="shared" si="9"/>
        <v>65425.768629637954</v>
      </c>
      <c r="BM24" s="59">
        <f t="shared" si="9"/>
        <v>66560.285439344545</v>
      </c>
      <c r="BN24" s="59">
        <f t="shared" si="9"/>
        <v>67702.264981716129</v>
      </c>
      <c r="BO24" s="59">
        <f t="shared" si="9"/>
        <v>68690.36327809107</v>
      </c>
      <c r="BP24" s="59">
        <f t="shared" si="9"/>
        <v>69681.109703771508</v>
      </c>
      <c r="BQ24" s="59">
        <f t="shared" si="9"/>
        <v>70673.584692788281</v>
      </c>
      <c r="BR24" s="59">
        <f t="shared" si="9"/>
        <v>71669.035123734182</v>
      </c>
      <c r="BS24" s="59">
        <f t="shared" si="9"/>
        <v>72667.553211193357</v>
      </c>
      <c r="BT24" s="59">
        <f t="shared" si="9"/>
        <v>73669.23467448978</v>
      </c>
      <c r="BU24" s="59">
        <f t="shared" si="9"/>
        <v>74674.178801646442</v>
      </c>
      <c r="BV24" s="59">
        <f t="shared" si="9"/>
        <v>75682.488518933198</v>
      </c>
      <c r="BW24" s="59">
        <f t="shared" si="9"/>
        <v>76694.270465779191</v>
      </c>
      <c r="BX24" s="59">
        <f t="shared" si="9"/>
        <v>77709.635074892198</v>
      </c>
      <c r="BY24" s="59">
        <f t="shared" si="9"/>
        <v>78728.696657478067</v>
      </c>
      <c r="BZ24" s="59">
        <f t="shared" si="9"/>
        <v>79751.57349349618</v>
      </c>
      <c r="CA24" s="59">
        <f t="shared" si="9"/>
        <v>80969.057384967411</v>
      </c>
      <c r="CB24" s="59">
        <f t="shared" si="9"/>
        <v>82060.344696261105</v>
      </c>
      <c r="CC24" s="59">
        <f t="shared" si="9"/>
        <v>83157.315840032636</v>
      </c>
      <c r="CD24" s="59">
        <f t="shared" si="9"/>
        <v>84260.110845325471</v>
      </c>
      <c r="CE24" s="59">
        <f t="shared" si="9"/>
        <v>85368.874345107222</v>
      </c>
      <c r="CF24" s="59">
        <f t="shared" ref="CF24:CS24" si="10">CF22-CF4</f>
        <v>86479.58829653915</v>
      </c>
      <c r="CG24" s="59">
        <f t="shared" si="10"/>
        <v>85129.806629024199</v>
      </c>
      <c r="CH24" s="59">
        <f t="shared" si="10"/>
        <v>86221.921638366432</v>
      </c>
      <c r="CI24" s="59">
        <f t="shared" si="10"/>
        <v>87319.309562386377</v>
      </c>
      <c r="CJ24" s="59">
        <f t="shared" si="10"/>
        <v>88421.794517094793</v>
      </c>
      <c r="CK24" s="59">
        <f t="shared" si="10"/>
        <v>89563.365837048594</v>
      </c>
      <c r="CL24" s="59">
        <f t="shared" si="10"/>
        <v>90710.691856086502</v>
      </c>
      <c r="CM24" s="59">
        <f t="shared" si="10"/>
        <v>91872.186880131936</v>
      </c>
      <c r="CN24" s="59">
        <f t="shared" si="10"/>
        <v>93048.116042932292</v>
      </c>
      <c r="CO24" s="59">
        <f t="shared" si="10"/>
        <v>94240.869599128535</v>
      </c>
      <c r="CP24" s="59">
        <f t="shared" si="10"/>
        <v>95452.985213497217</v>
      </c>
      <c r="CQ24" s="59">
        <f t="shared" si="10"/>
        <v>96678.542095038385</v>
      </c>
      <c r="CR24" s="59">
        <f t="shared" si="10"/>
        <v>97921.103437202735</v>
      </c>
      <c r="CS24" s="59">
        <f t="shared" si="10"/>
        <v>99180.511623865445</v>
      </c>
    </row>
    <row r="25" spans="2:97" x14ac:dyDescent="0.25">
      <c r="B25" s="55" t="s">
        <v>351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117"/>
      <c r="AA25" s="117"/>
      <c r="AB25" s="117"/>
      <c r="AC25" s="117"/>
      <c r="AD25" s="117"/>
      <c r="AE25" s="117"/>
      <c r="AF25" s="117"/>
      <c r="AG25" s="117"/>
      <c r="AH25" s="118" t="e">
        <f>5000/AH24</f>
        <v>#REF!</v>
      </c>
      <c r="AI25" s="117"/>
      <c r="AJ25" s="117"/>
      <c r="AK25" s="117"/>
      <c r="AL25" s="117"/>
      <c r="AM25" s="59"/>
      <c r="AN25" s="59"/>
      <c r="AO25" s="59"/>
      <c r="AP25" s="59"/>
      <c r="AQ25" s="59">
        <f>[111]Subs!AR43</f>
        <v>196529.48590566416</v>
      </c>
      <c r="AR25" s="59">
        <f>[111]Subs!AS43</f>
        <v>200968.53509930085</v>
      </c>
      <c r="AS25" s="59">
        <f>[111]Subs!AT43</f>
        <v>169031.85</v>
      </c>
      <c r="AT25" s="59">
        <f>[111]Subs!AU43</f>
        <v>173293.58368309401</v>
      </c>
      <c r="AU25" s="59">
        <f>[111]Subs!AV43</f>
        <v>253535.70000000007</v>
      </c>
      <c r="AV25" s="59">
        <f>[111]Subs!AW43</f>
        <v>269228.24999999994</v>
      </c>
      <c r="AW25" s="59">
        <f>[111]Subs!AX43</f>
        <v>287615.7</v>
      </c>
      <c r="AX25" s="59">
        <f>[111]Subs!AY43</f>
        <v>299182.49999999994</v>
      </c>
      <c r="AY25" s="59">
        <f>[111]Subs!AZ43</f>
        <v>315699.34999999998</v>
      </c>
      <c r="AZ25" s="59">
        <f>[111]Subs!BA43</f>
        <v>334478.65000000008</v>
      </c>
      <c r="BA25" s="59">
        <f>[111]Subs!BB43</f>
        <v>354547.24999999994</v>
      </c>
      <c r="BB25" s="59">
        <f>Subs!S13</f>
        <v>18525.3</v>
      </c>
      <c r="BC25" s="59">
        <f>Subs!T13</f>
        <v>18684.25</v>
      </c>
      <c r="BD25" s="59">
        <f>Subs!U13</f>
        <v>18822.674934891529</v>
      </c>
      <c r="BE25" s="59">
        <f>Subs!V13</f>
        <v>18965.055032735454</v>
      </c>
      <c r="BF25" s="59">
        <f>Subs!W13</f>
        <v>19111.45561315255</v>
      </c>
      <c r="BG25" s="59">
        <f>Subs!X13</f>
        <v>19261.943288938975</v>
      </c>
      <c r="BH25" s="59">
        <f>Subs!Y13</f>
        <v>19416.58599010366</v>
      </c>
      <c r="BI25" s="59">
        <f>Subs!Z13</f>
        <v>19575.452988365094</v>
      </c>
      <c r="BJ25" s="59">
        <f>Subs!AA13</f>
        <v>19738.61492211635</v>
      </c>
      <c r="BK25" s="59">
        <f>Subs!AB13</f>
        <v>19906.143821867274</v>
      </c>
      <c r="BL25" s="59">
        <f>Subs!AC13</f>
        <v>20078.113136172979</v>
      </c>
      <c r="BM25" s="59">
        <f>Subs!AD13</f>
        <v>20254.597758057891</v>
      </c>
      <c r="BN25" s="59">
        <f>Subs!AE13</f>
        <v>20435.674051944919</v>
      </c>
      <c r="BO25" s="59">
        <f>Subs!AF13</f>
        <v>20621.41988109938</v>
      </c>
      <c r="BP25" s="59">
        <f>Subs!AG13</f>
        <v>20811.914635597495</v>
      </c>
      <c r="BQ25" s="59">
        <f>Subs!AH13</f>
        <v>21007.239260829618</v>
      </c>
      <c r="BR25" s="59">
        <f>Subs!AI13</f>
        <v>21207.476286548292</v>
      </c>
      <c r="BS25" s="59">
        <f>Subs!AJ13</f>
        <v>21412.70985647176</v>
      </c>
      <c r="BT25" s="59">
        <f>Subs!AK13</f>
        <v>21623.02575845339</v>
      </c>
      <c r="BU25" s="59">
        <f>Subs!AL13</f>
        <v>21838.511455228079</v>
      </c>
      <c r="BV25" s="59">
        <f>Subs!AM13</f>
        <v>22059.256115746506</v>
      </c>
      <c r="BW25" s="59">
        <f>Subs!AN13</f>
        <v>22285.350647108688</v>
      </c>
      <c r="BX25" s="59">
        <f>Subs!AO13</f>
        <v>22516.88772710826</v>
      </c>
      <c r="BY25" s="59">
        <f>Subs!AP13</f>
        <v>22753.961837399245</v>
      </c>
      <c r="BZ25" s="59">
        <f>Subs!AQ13</f>
        <v>22996.669297297267</v>
      </c>
      <c r="CA25" s="59">
        <f>Subs!AR13</f>
        <v>23245.108298227413</v>
      </c>
      <c r="CB25" s="59">
        <f>Subs!AS13</f>
        <v>23499.378938831236</v>
      </c>
      <c r="CC25" s="59">
        <f>Subs!AT13</f>
        <v>23759.58326074545</v>
      </c>
      <c r="CD25" s="59">
        <f>Subs!AU13</f>
        <v>24025.825285065453</v>
      </c>
      <c r="CE25" s="59">
        <f>Subs!AV13</f>
        <v>24298.21104950663</v>
      </c>
      <c r="CF25" s="59">
        <f>Subs!AW13</f>
        <v>24576.848646277111</v>
      </c>
      <c r="CG25" s="59">
        <f>Subs!AX13</f>
        <v>24861.848260675575</v>
      </c>
      <c r="CH25" s="59">
        <f>Subs!AY13</f>
        <v>25153.322210428043</v>
      </c>
      <c r="CI25" s="59">
        <f>Subs!AZ13</f>
        <v>25451.384985778066</v>
      </c>
      <c r="CJ25" s="59">
        <f>Subs!BA13</f>
        <v>25756.153290344704</v>
      </c>
      <c r="CK25" s="59">
        <f>Subs!BB13</f>
        <v>26067.746082763246</v>
      </c>
      <c r="CL25" s="59">
        <f>Subs!BC13</f>
        <v>26383.108462479729</v>
      </c>
      <c r="CM25" s="59">
        <f>Subs!BD13</f>
        <v>26702.286033207536</v>
      </c>
      <c r="CN25" s="59">
        <f>Subs!BE13</f>
        <v>27025.324950364658</v>
      </c>
      <c r="CO25" s="59">
        <f>Subs!BF13</f>
        <v>27352.271927748094</v>
      </c>
      <c r="CP25" s="59">
        <f>Subs!BG13</f>
        <v>27683.174244289021</v>
      </c>
      <c r="CQ25" s="59">
        <f>Subs!BH13</f>
        <v>28018.079750889676</v>
      </c>
      <c r="CR25" s="59">
        <f>Subs!BI13</f>
        <v>28357.036877342944</v>
      </c>
      <c r="CS25" s="59">
        <f>Subs!BJ13</f>
        <v>28700.09463933565</v>
      </c>
    </row>
    <row r="26" spans="2:97" hidden="1" x14ac:dyDescent="0.25">
      <c r="B26" s="55" t="s">
        <v>137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59"/>
      <c r="AN26" s="59"/>
      <c r="AO26" s="59"/>
      <c r="AP26" s="59"/>
    </row>
    <row r="27" spans="2:97" hidden="1" x14ac:dyDescent="0.25">
      <c r="B27" s="93" t="s">
        <v>133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117"/>
      <c r="AA27" s="117"/>
      <c r="AB27" s="117"/>
      <c r="AC27" s="117"/>
      <c r="AD27" s="117"/>
      <c r="AE27" s="117"/>
      <c r="AF27" s="117"/>
      <c r="AG27" s="117"/>
      <c r="AH27" s="117">
        <v>9525.7754956049193</v>
      </c>
      <c r="AI27" s="117">
        <v>11235.662405481482</v>
      </c>
      <c r="AJ27" s="117">
        <v>13790.382936345677</v>
      </c>
      <c r="AK27" s="117">
        <v>16345.091117827144</v>
      </c>
      <c r="AL27" s="117">
        <v>18899.799299308652</v>
      </c>
      <c r="AM27" s="336">
        <v>42082.588750234565</v>
      </c>
      <c r="AN27" s="336">
        <v>44658.454244781889</v>
      </c>
      <c r="AO27" s="336">
        <v>47234.319739329221</v>
      </c>
      <c r="AP27" s="336">
        <v>49810.185233876553</v>
      </c>
    </row>
    <row r="28" spans="2:97" hidden="1" x14ac:dyDescent="0.25">
      <c r="B28" s="94" t="s">
        <v>134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117"/>
      <c r="AA28" s="117"/>
      <c r="AB28" s="117"/>
      <c r="AC28" s="117"/>
      <c r="AD28" s="117"/>
      <c r="AE28" s="117"/>
      <c r="AF28" s="117"/>
      <c r="AG28" s="117"/>
      <c r="AH28" s="117">
        <v>9286.5094091851661</v>
      </c>
      <c r="AI28" s="117">
        <v>10637.511179555557</v>
      </c>
      <c r="AJ28" s="117">
        <v>12594.07698696296</v>
      </c>
      <c r="AK28" s="117">
        <v>14550.633942518501</v>
      </c>
      <c r="AL28" s="117">
        <v>16507.190898074085</v>
      </c>
      <c r="AM28" s="337">
        <v>34315.997070296296</v>
      </c>
      <c r="AN28" s="337">
        <v>36294.75331165432</v>
      </c>
      <c r="AO28" s="337">
        <v>38273.509553012351</v>
      </c>
      <c r="AP28" s="337">
        <v>40252.265794370374</v>
      </c>
    </row>
    <row r="29" spans="2:97" hidden="1" x14ac:dyDescent="0.25">
      <c r="B29" s="95" t="s">
        <v>135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117"/>
      <c r="AA29" s="117"/>
      <c r="AB29" s="117"/>
      <c r="AC29" s="117"/>
      <c r="AD29" s="117"/>
      <c r="AE29" s="117"/>
      <c r="AF29" s="117"/>
      <c r="AG29" s="117"/>
      <c r="AH29" s="117">
        <v>9695.787014123438</v>
      </c>
      <c r="AI29" s="117">
        <v>11660.681261037038</v>
      </c>
      <c r="AJ29" s="117">
        <v>14640.423132641974</v>
      </c>
      <c r="AK29" s="117">
        <v>17620.150169678996</v>
      </c>
      <c r="AL29" s="117">
        <v>20599.877206716061</v>
      </c>
      <c r="AM29" s="338">
        <v>47601.172954864196</v>
      </c>
      <c r="AN29" s="338">
        <v>50601.316926880652</v>
      </c>
      <c r="AO29" s="338">
        <v>53601.460898897116</v>
      </c>
      <c r="AP29" s="338">
        <v>56601.604870913587</v>
      </c>
    </row>
    <row r="30" spans="2:97" hidden="1" x14ac:dyDescent="0.25">
      <c r="B30" s="96" t="s">
        <v>136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117"/>
      <c r="AA30" s="117"/>
      <c r="AB30" s="117"/>
      <c r="AC30" s="117"/>
      <c r="AD30" s="117"/>
      <c r="AE30" s="117"/>
      <c r="AF30" s="117"/>
      <c r="AG30" s="117"/>
      <c r="AH30" s="117">
        <v>9206.2754585678831</v>
      </c>
      <c r="AI30" s="117">
        <v>10436.93099437037</v>
      </c>
      <c r="AJ30" s="117">
        <v>12192.915443753085</v>
      </c>
      <c r="AK30" s="117">
        <v>13948.89221412344</v>
      </c>
      <c r="AL30" s="117">
        <v>15704.868984493838</v>
      </c>
      <c r="AM30" s="339">
        <v>31711.598165975309</v>
      </c>
      <c r="AN30" s="339">
        <v>33490.123630584363</v>
      </c>
      <c r="AO30" s="339">
        <v>35268.649095193417</v>
      </c>
      <c r="AP30" s="339">
        <v>37047.174559802479</v>
      </c>
    </row>
    <row r="31" spans="2:97" hidden="1" x14ac:dyDescent="0.25">
      <c r="B31" s="55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59"/>
      <c r="AN31" s="59"/>
      <c r="AO31" s="59"/>
      <c r="AP31" s="59"/>
    </row>
    <row r="32" spans="2:97" x14ac:dyDescent="0.25">
      <c r="B32" s="55" t="s">
        <v>339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59">
        <f>[111]Input!B52*[111]Subs!AN39+[111]Subs!AN41*[111]Input!B53+[111]Input!B61*[111]Subs!AN43</f>
        <v>20118.450080000002</v>
      </c>
      <c r="AN32" s="59">
        <f>[111]Input!C52*[111]Subs!AO39+[111]Subs!AO41*[111]Input!C53+[111]Input!C61*[111]Subs!AO43</f>
        <v>26490.269360000002</v>
      </c>
      <c r="AO32" s="59">
        <f>[111]Input!D52*[111]Subs!AP39+[111]Subs!AP41*[111]Input!D53+[111]Input!D61*[111]Subs!AP43</f>
        <v>27682.469360000003</v>
      </c>
      <c r="AP32" s="59">
        <f>[111]Input!E52*[111]Subs!AQ39+[111]Subs!AQ41*[111]Input!E53+[111]Input!E61*[111]Subs!AQ43</f>
        <v>30386.368783384452</v>
      </c>
      <c r="AQ32" s="59">
        <f>[111]Input!F52*[111]Subs!AR39+[111]Subs!AR41*[111]Input!F53+[111]Input!F61*[111]Subs!AR43</f>
        <v>31467.808636226568</v>
      </c>
      <c r="AR32" s="59">
        <f>[111]Input!G52*[111]Subs!AS39+[111]Subs!AS41*[111]Input!G53+[111]Input!G61*[111]Subs!AS43</f>
        <v>32568.532219308396</v>
      </c>
      <c r="AS32" s="59">
        <f>[111]Input!H52*[111]Subs!AT39+[111]Subs!AT41*[111]Input!H53+[111]Input!H61*[111]Subs!AT43</f>
        <v>30574.042320000004</v>
      </c>
      <c r="AT32" s="59">
        <f>[111]Input!I52*[111]Subs!AU39+[111]Subs!AU41*[111]Input!I53+[111]Input!I61*[111]Subs!AU43</f>
        <v>31326.380867323765</v>
      </c>
      <c r="AU32" s="59">
        <f>[111]Input!J52*[111]Subs!AV39+[111]Subs!AV41*[111]Input!J53+[111]Input!J61*[111]Subs!AV43</f>
        <v>39364.889520000012</v>
      </c>
      <c r="AV32" s="59">
        <f>[111]Input!K52*[111]Subs!AW39+[111]Subs!AW41*[111]Input!K53+[111]Input!K61*[111]Subs!AW43</f>
        <v>40833.418319999997</v>
      </c>
      <c r="AW32" s="59">
        <f>[111]Input!L52*[111]Subs!AX39+[111]Subs!AX41*[111]Input!L53+[111]Input!L61*[111]Subs!AX43</f>
        <v>42378.868320000001</v>
      </c>
      <c r="AX32" s="59">
        <f>[111]Input!M52*[111]Subs!AY39+[111]Subs!AY41*[111]Input!M53+[111]Input!M61*[111]Subs!AY43</f>
        <v>43481.455199999997</v>
      </c>
      <c r="AY32" s="59">
        <f>[111]Input!N52*[111]Subs!AZ39+[111]Subs!AZ41*[111]Input!N53+[111]Input!N61*[111]Subs!AZ43</f>
        <v>61697.77635</v>
      </c>
      <c r="AZ32" s="59">
        <f>[111]Input!O52*[111]Subs!BA39+[111]Subs!BA41*[111]Input!O53+[111]Input!O61*[111]Subs!BA43</f>
        <v>64089.491150000016</v>
      </c>
      <c r="BA32" s="59">
        <f>[111]Input!P52*[111]Subs!BB39+[111]Subs!BB41*[111]Input!P53+[111]Input!P61*[111]Subs!BB43</f>
        <v>66669.471250000002</v>
      </c>
      <c r="BB32" s="59">
        <f>Input!Q52*Subs!S9+Subs!S11*Input!Q53+Input!Q61*Subs!S13</f>
        <v>43586.511200955421</v>
      </c>
      <c r="BC32" s="59">
        <f>Input!R52*Subs!T9+Subs!T11*Input!R53+Input!R61*Subs!T13</f>
        <v>44362.368497163683</v>
      </c>
      <c r="BD32" s="59">
        <f>Input!S52*Subs!U9+Subs!U11*Input!S53+Input!S61*Subs!U13</f>
        <v>45137.80167141719</v>
      </c>
      <c r="BE32" s="59">
        <f>Input!T52*Subs!V9+Subs!V11*Input!T53+Input!T61*Subs!V13</f>
        <v>45914.665462588579</v>
      </c>
      <c r="BF32" s="59">
        <f>Input!U52*Subs!W9+Subs!W11*Input!U53+Input!U61*Subs!W13</f>
        <v>46692.983805698626</v>
      </c>
      <c r="BG32" s="59">
        <f>Input!V52*Subs!X9+Subs!X11*Input!V53+Input!V61*Subs!X13</f>
        <v>47472.78105231333</v>
      </c>
      <c r="BH32" s="59">
        <f>Input!W52*Subs!Y9+Subs!Y11*Input!W53+Input!W61*Subs!Y13</f>
        <v>48254.081977711001</v>
      </c>
      <c r="BI32" s="59">
        <f>Input!X52*Subs!Z9+Subs!Z11*Input!X53+Input!X61*Subs!Z13</f>
        <v>49036.911788174039</v>
      </c>
      <c r="BJ32" s="59">
        <f>Input!Y52*Subs!AA9+Subs!AA11*Input!Y53+Input!Y61*Subs!AA13</f>
        <v>49821.296128407266</v>
      </c>
      <c r="BK32" s="59">
        <f>Input!Z52*Subs!AB9+Subs!AB11*Input!Z53+Input!Z61*Subs!AB13</f>
        <v>50607.261089085201</v>
      </c>
      <c r="BL32" s="59">
        <f>Input!AA52*Subs!AC9+Subs!AC11*Input!AA53+Input!AA61*Subs!AC13</f>
        <v>51394.833214530459</v>
      </c>
      <c r="BM32" s="59">
        <f>Input!AB52*Subs!AD9+Subs!AD11*Input!AB53+Input!AB61*Subs!AD13</f>
        <v>52184.039510525552</v>
      </c>
      <c r="BN32" s="59">
        <f>Input!AC52*Subs!AE9+Subs!AE11*Input!AC53+Input!AC61*Subs!AE13</f>
        <v>52974.907452260537</v>
      </c>
      <c r="BO32" s="59">
        <f>Input!AD52*Subs!AF9+Subs!AF11*Input!AD53+Input!AD61*Subs!AF13</f>
        <v>60505.640282913533</v>
      </c>
      <c r="BP32" s="59">
        <f>Input!AE52*Subs!AG9+Subs!AG11*Input!AE53+Input!AE61*Subs!AG13</f>
        <v>61400.559533496729</v>
      </c>
      <c r="BQ32" s="59">
        <f>Input!AF52*Subs!AH9+Subs!AH11*Input!AF53+Input!AF61*Subs!AH13</f>
        <v>62297.404428107911</v>
      </c>
      <c r="BR32" s="59">
        <f>Input!AG52*Subs!AI9+Subs!AI11*Input!AG53+Input!AG61*Subs!AI13</f>
        <v>63196.207401243191</v>
      </c>
      <c r="BS32" s="59">
        <f>Input!AH52*Subs!AJ9+Subs!AJ11*Input!AH53+Input!AH61*Subs!AJ13</f>
        <v>64097.00144901537</v>
      </c>
      <c r="BT32" s="59">
        <f>Input!AI52*Subs!AK9+Subs!AK11*Input!AI53+Input!AI61*Subs!AK13</f>
        <v>64999.820138812531</v>
      </c>
      <c r="BU32" s="59">
        <f>Input!AJ52*Subs!AL9+Subs!AL11*Input!AJ53+Input!AJ61*Subs!AL13</f>
        <v>65904.697619123865</v>
      </c>
      <c r="BV32" s="59">
        <f>Input!AK52*Subs!AM9+Subs!AM11*Input!AK53+Input!AK61*Subs!AM13</f>
        <v>66811.668629536085</v>
      </c>
      <c r="BW32" s="59">
        <f>Input!AL52*Subs!AN9+Subs!AN11*Input!AL53+Input!AL61*Subs!AN13</f>
        <v>67720.768510902868</v>
      </c>
      <c r="BX32" s="59">
        <f>Input!AM52*Subs!AO9+Subs!AO11*Input!AM53+Input!AM61*Subs!AO13</f>
        <v>68632.03321569087</v>
      </c>
      <c r="BY32" s="59">
        <f>Input!AN52*Subs!AP9+Subs!AP11*Input!AN53+Input!AN61*Subs!AP13</f>
        <v>69545.499318504866</v>
      </c>
      <c r="BZ32" s="59">
        <f>Input!AO52*Subs!AQ9+Subs!AQ11*Input!AO53+Input!AO61*Subs!AQ13</f>
        <v>70461.204026795662</v>
      </c>
      <c r="CA32" s="59">
        <f>Input!AP52*Subs!AR9+Subs!AR11*Input!AP53+Input!AP61*Subs!AR13</f>
        <v>71379.185191753524</v>
      </c>
      <c r="CB32" s="59">
        <f>Input!AQ52*Subs!AS9+Subs!AS11*Input!AQ53+Input!AQ61*Subs!AS13</f>
        <v>72299.481319390543</v>
      </c>
      <c r="CC32" s="59">
        <f>Input!AR52*Subs!AT9+Subs!AT11*Input!AR53+Input!AR61*Subs!AT13</f>
        <v>73222.131581815411</v>
      </c>
      <c r="CD32" s="59">
        <f>Input!AS52*Subs!AU9+Subs!AU11*Input!AS53+Input!AS61*Subs!AU13</f>
        <v>74147.175828703475</v>
      </c>
      <c r="CE32" s="59">
        <f>Input!AT52*Subs!AV9+Subs!AV11*Input!AT53+Input!AT61*Subs!AV13</f>
        <v>75074.654598966052</v>
      </c>
      <c r="CF32" s="59">
        <f>Input!AU52*Subs!AW9+Subs!AW11*Input!AU53+Input!AU61*Subs!AW13</f>
        <v>76004.609132622005</v>
      </c>
      <c r="CG32" s="59">
        <f>Input!AV52*Subs!AX9+Subs!AX11*Input!AV53+Input!AV61*Subs!AX13</f>
        <v>85516.789127255368</v>
      </c>
      <c r="CH32" s="59">
        <f>Input!AW52*Subs!AY9+Subs!AY11*Input!AW53+Input!AW61*Subs!AY13</f>
        <v>86556.184298416585</v>
      </c>
      <c r="CI32" s="59">
        <f>Input!AX52*Subs!AZ9+Subs!AZ11*Input!AX53+Input!AX61*Subs!AZ13</f>
        <v>87598.424384358674</v>
      </c>
      <c r="CJ32" s="59">
        <f>Input!AY52*Subs!BA9+Subs!BA11*Input!AY53+Input!AY61*Subs!BA13</f>
        <v>88643.557599800552</v>
      </c>
      <c r="CK32" s="59">
        <f>Input!AZ52*Subs!BB9+Subs!BB11*Input!AZ53+Input!AZ61*Subs!BB13</f>
        <v>89727.785169242561</v>
      </c>
      <c r="CL32" s="59">
        <f>Input!BA52*Subs!BC9+Subs!BC11*Input!BA53+Input!BA61*Subs!BC13</f>
        <v>90814.764797776486</v>
      </c>
      <c r="CM32" s="59">
        <f>Input!BB52*Subs!BD9+Subs!BD11*Input!BB53+Input!BB61*Subs!BD13</f>
        <v>91913.791383690477</v>
      </c>
      <c r="CN32" s="59">
        <f>Input!BC52*Subs!BE9+Subs!BE11*Input!BC53+Input!BC61*Subs!BE13</f>
        <v>93025.017569560237</v>
      </c>
      <c r="CO32" s="59">
        <f>Input!BD52*Subs!BF9+Subs!BF11*Input!BD53+Input!BD61*Subs!BF13</f>
        <v>94150.963796014592</v>
      </c>
      <c r="CP32" s="59">
        <f>Input!BE52*Subs!BG9+Subs!BG11*Input!BE53+Input!BE61*Subs!BG13</f>
        <v>95294.207250876629</v>
      </c>
      <c r="CQ32" s="59">
        <f>Input!BF52*Subs!BH9+Subs!BH11*Input!BF53+Input!BF61*Subs!BH13</f>
        <v>96448.30390555966</v>
      </c>
      <c r="CR32" s="59">
        <f>Input!BG52*Subs!BI9+Subs!BI11*Input!BG53+Input!BG61*Subs!BI13</f>
        <v>97617.067830270098</v>
      </c>
      <c r="CS32" s="59">
        <f>Input!BH52*Subs!BJ9+Subs!BJ11*Input!BH53+Input!BH61*Subs!BJ13</f>
        <v>98800.218456161616</v>
      </c>
    </row>
    <row r="33" spans="2:97" x14ac:dyDescent="0.25">
      <c r="B33" s="55" t="s">
        <v>340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59">
        <f>[111]Subs!AN39*[111]Input!B52*[111]Input!B57+[111]Input!B53*[111]Input!B58*[111]Subs!AN41+[111]Subs!AN43*[111]Input!B61*[111]Input!B63</f>
        <v>466.2023332</v>
      </c>
      <c r="AN33" s="59">
        <f>[111]Subs!AO39*[111]Input!C52*[111]Input!C57+[111]Input!C53*[111]Input!C58*[111]Subs!AO41+[111]Subs!AO43*[111]Input!C61*[111]Input!C63</f>
        <v>602.78525736000006</v>
      </c>
      <c r="AO33" s="59">
        <f>[111]Subs!AP39*[111]Input!D52*[111]Input!D57+[111]Input!D53*[111]Input!D58*[111]Subs!AP41+[111]Subs!AP43*[111]Input!D61*[111]Input!D63</f>
        <v>625.31155736000005</v>
      </c>
      <c r="AP33" s="59">
        <f>[111]Subs!AQ39*[111]Input!E52*[111]Input!E57+[111]Input!E53*[111]Input!E58*[111]Subs!AQ41+[111]Subs!AQ43*[111]Input!E61*[111]Input!E63</f>
        <v>692.98133896523007</v>
      </c>
      <c r="AQ33" s="59">
        <f>[111]Subs!AR39*[111]Input!F52*[111]Input!F57+[111]Input!F53*[111]Input!F58*[111]Subs!AR41+[111]Subs!AR43*[111]Input!F61*[111]Input!F63</f>
        <v>720.68290666301948</v>
      </c>
      <c r="AR33" s="59">
        <f>[111]Subs!AS39*[111]Input!G52*[111]Input!G57+[111]Input!G53*[111]Input!G58*[111]Subs!AS41+[111]Subs!AS43*[111]Input!G61*[111]Input!G63</f>
        <v>748.28159695703266</v>
      </c>
      <c r="AS33" s="59">
        <f>[111]Subs!AT39*[111]Input!H52*[111]Input!H57+[111]Input!H53*[111]Input!H58*[111]Subs!AT41+[111]Subs!AT43*[111]Input!H61*[111]Input!H63</f>
        <v>721.71761332000005</v>
      </c>
      <c r="AT33" s="59">
        <f>[111]Subs!AU39*[111]Input!I52*[111]Input!I57+[111]Input!I53*[111]Input!I58*[111]Subs!AU41+[111]Subs!AU43*[111]Input!I61*[111]Input!I63</f>
        <v>739.37656458295703</v>
      </c>
      <c r="AU33" s="59">
        <f>[111]Subs!AV39*[111]Input!J52*[111]Input!J57+[111]Input!J53*[111]Input!J58*[111]Subs!AV41+[111]Subs!AV43*[111]Input!J61*[111]Input!J63</f>
        <v>894.00236952000012</v>
      </c>
      <c r="AV33" s="59">
        <f>[111]Subs!AW39*[111]Input!K52*[111]Input!K57+[111]Input!K53*[111]Input!K58*[111]Subs!AW41+[111]Subs!AW43*[111]Input!K61*[111]Input!K63</f>
        <v>921.23648532000004</v>
      </c>
      <c r="AW33" s="59">
        <f>[111]Subs!AX39*[111]Input!L52*[111]Input!L57+[111]Input!L53*[111]Input!L58*[111]Subs!AX41+[111]Subs!AX43*[111]Input!L61*[111]Input!L63</f>
        <v>948.05937831999995</v>
      </c>
      <c r="AX33" s="59">
        <f>[111]Subs!AY39*[111]Input!M52*[111]Input!M57+[111]Input!M53*[111]Input!M58*[111]Subs!AY41+[111]Subs!AY43*[111]Input!M61*[111]Input!M63</f>
        <v>968.71832520000009</v>
      </c>
      <c r="AY33" s="59">
        <f>[111]Subs!AZ39*[111]Input!N52*[111]Input!N57+[111]Input!N53*[111]Input!N58*[111]Subs!AZ41+[111]Subs!AZ43*[111]Input!N61*[111]Input!N63</f>
        <v>1156.400088225</v>
      </c>
      <c r="AZ33" s="59">
        <f>[111]Subs!BA39*[111]Input!O52*[111]Input!O57+[111]Input!O53*[111]Input!O58*[111]Subs!BA41+[111]Subs!BA43*[111]Input!O61*[111]Input!O63</f>
        <v>1209.8010391923915</v>
      </c>
      <c r="BA33" s="59">
        <f>[111]Subs!BB39*[111]Input!P52*[111]Input!P57+[111]Input!P53*[111]Input!P58*[111]Subs!BB41+[111]Subs!BB43*[111]Input!P61*[111]Input!P63</f>
        <v>1267.263029048913</v>
      </c>
      <c r="BB33" s="59">
        <f ca="1">Subs!S9*Input!Q52*Input!Q57+Input!Q53*Input!Q58*Subs!S11+Subs!S13*Input!Q61*Input!Q63</f>
        <v>1408.3971579313479</v>
      </c>
      <c r="BC33" s="59">
        <f ca="1">Subs!T9*Input!R52*Input!R57+Input!R53*Input!R58*Subs!T11+Subs!T13*Input!R61*Input!R63</f>
        <v>1455.7676469699481</v>
      </c>
      <c r="BD33" s="59">
        <f ca="1">Subs!U9*Input!S52*Input!S57+Input!S53*Input!S58*Subs!U11+Subs!U13*Input!S61*Input!S63</f>
        <v>1503.9494134489216</v>
      </c>
      <c r="BE33" s="59">
        <f ca="1">Subs!V9*Input!T52*Input!T57+Input!T53*Input!T58*Subs!V11+Subs!V13*Input!T61*Input!T63</f>
        <v>1552.9530782949744</v>
      </c>
      <c r="BF33" s="59">
        <f ca="1">Subs!W9*Input!U52*Input!U57+Input!U53*Input!U58*Subs!W11+Subs!W13*Input!U61*Input!U63</f>
        <v>1602.7810717193445</v>
      </c>
      <c r="BG33" s="59">
        <f ca="1">Subs!X9*Input!V52*Input!V57+Input!V53*Input!V58*Subs!X11+Subs!X13*Input!V61*Input!V63</f>
        <v>1653.4358746768576</v>
      </c>
      <c r="BH33" s="59">
        <f ca="1">Subs!Y9*Input!W52*Input!W57+Input!W53*Input!W58*Subs!Y11+Subs!Y13*Input!W61*Input!W63</f>
        <v>1704.9200198844178</v>
      </c>
      <c r="BI33" s="59">
        <f ca="1">Subs!Z9*Input!X52*Input!X57+Input!X53*Input!X58*Subs!Z11+Subs!Z13*Input!X61*Input!X63</f>
        <v>1757.236092859406</v>
      </c>
      <c r="BJ33" s="59">
        <f ca="1">Subs!AA9*Input!Y52*Input!Y57+Input!Y53*Input!Y58*Subs!AA11+Subs!AA13*Input!Y61*Input!Y63</f>
        <v>1810.3867329783559</v>
      </c>
      <c r="BK33" s="59">
        <f ca="1">Subs!AB9*Input!Z52*Input!Z57+Input!Z53*Input!Z58*Subs!AB11+Subs!AB13*Input!Z61*Input!Z63</f>
        <v>1864.3746345562993</v>
      </c>
      <c r="BL33" s="59">
        <f ca="1">Subs!AC9*Input!AA52*Input!AA57+Input!AA53*Input!AA58*Subs!AC11+Subs!AC13*Input!AA61*Input!AA63</f>
        <v>1919.2025479471831</v>
      </c>
      <c r="BM33" s="59">
        <f ca="1">Subs!AD9*Input!AB52*Input!AB57+Input!AB53*Input!AB58*Subs!AD11+Subs!AD13*Input!AB61*Input!AB63</f>
        <v>1974.8732806657481</v>
      </c>
      <c r="BN33" s="59">
        <f>Subs!AE9*Input!AC52*Input!AC57+Input!AC53*Input!AC58*Subs!AE11+Subs!AE13*Input!AC61*Input!AC63</f>
        <v>2031.3977792184958</v>
      </c>
      <c r="BO33" s="59">
        <f>Subs!AF9*Input!AD52*Input!AD57+Input!AD53*Input!AD58*Subs!AF11+Subs!AF13*Input!AD61*Input!AD63</f>
        <v>2320.3999122798145</v>
      </c>
      <c r="BP33" s="59">
        <f>Subs!AG9*Input!AE52*Input!AE57+Input!AE53*Input!AE58*Subs!AG11+Subs!AG13*Input!AE61*Input!AE63</f>
        <v>2377.8145954089432</v>
      </c>
      <c r="BQ33" s="59">
        <f>Subs!AH9*Input!AF52*Input!AF57+Input!AF53*Input!AF58*Subs!AH11+Subs!AH13*Input!AF61*Input!AF63</f>
        <v>2435.9644025923581</v>
      </c>
      <c r="BR33" s="59">
        <f>Subs!AI9*Input!AG52*Input!AG57+Input!AG53*Input!AG58*Subs!AI11+Subs!AI13*Input!AG61*Input!AG63</f>
        <v>2494.8522082195564</v>
      </c>
      <c r="BS33" s="59">
        <f>Subs!AJ9*Input!AH52*Input!AH57+Input!AH53*Input!AH58*Subs!AJ11+Subs!AJ13*Input!AH61*Input!AH63</f>
        <v>2554.4809451752117</v>
      </c>
      <c r="BT33" s="59">
        <f>Subs!AK9*Input!AI52*Input!AI57+Input!AI53*Input!AI58*Subs!AK11+Subs!AK13*Input!AI61*Input!AI63</f>
        <v>2614.8536059928247</v>
      </c>
      <c r="BU33" s="59">
        <f>Subs!AL9*Input!AJ52*Input!AJ57+Input!AJ53*Input!AJ58*Subs!AL11+Subs!AL13*Input!AJ61*Input!AJ63</f>
        <v>2675.9732440306211</v>
      </c>
      <c r="BV33" s="59">
        <f>Subs!AM9*Input!AK52*Input!AK57+Input!AK53*Input!AK58*Subs!AM11+Subs!AM13*Input!AK61*Input!AK63</f>
        <v>2737.8429746701368</v>
      </c>
      <c r="BW33" s="59">
        <f>Subs!AN9*Input!AL52*Input!AL57+Input!AL53*Input!AL58*Subs!AN11+Subs!AN13*Input!AL61*Input!AL63</f>
        <v>2800.4659765378915</v>
      </c>
      <c r="BX33" s="59">
        <f>Subs!AO9*Input!AM52*Input!AM57+Input!AM53*Input!AM58*Subs!AO11+Subs!AO13*Input!AM61*Input!AM63</f>
        <v>2863.8454927506309</v>
      </c>
      <c r="BY33" s="59">
        <f>Subs!AP9*Input!AN52*Input!AN57+Input!AN53*Input!AN58*Subs!AP11+Subs!AP13*Input!AN61*Input!AN63</f>
        <v>2927.9848321845398</v>
      </c>
      <c r="BZ33" s="59">
        <f>Subs!AQ9*Input!AO52*Input!AO57+Input!AO53*Input!AO58*Subs!AQ11+Subs!AQ13*Input!AO61*Input!AO63</f>
        <v>2992.8873707689099</v>
      </c>
      <c r="CA33" s="59">
        <f>Subs!AR9*Input!AP52*Input!AP57+Input!AP53*Input!AP58*Subs!AR11+Subs!AR13*Input!AP61*Input!AP63</f>
        <v>3058.5565528047255</v>
      </c>
      <c r="CB33" s="59">
        <f>Subs!AS9*Input!AQ52*Input!AQ57+Input!AQ53*Input!AQ58*Subs!AS11+Subs!AS13*Input!AQ61*Input!AQ63</f>
        <v>3124.9958923086074</v>
      </c>
      <c r="CC33" s="59">
        <f>Subs!AT9*Input!AR52*Input!AR57+Input!AR53*Input!AR58*Subs!AT11+Subs!AT13*Input!AR61*Input!AR63</f>
        <v>3192.2089743826405</v>
      </c>
      <c r="CD33" s="59">
        <f>Subs!AU9*Input!AS52*Input!AS57+Input!AS53*Input!AS58*Subs!AU11+Subs!AU13*Input!AS61*Input!AS63</f>
        <v>3260.1994566105413</v>
      </c>
      <c r="CE33" s="59">
        <f>Subs!AV9*Input!AT52*Input!AT57+Input!AT53*Input!AT58*Subs!AV11+Subs!AV13*Input!AT61*Input!AT63</f>
        <v>3328.9710704806812</v>
      </c>
      <c r="CF33" s="59">
        <f>Subs!AW9*Input!AU52*Input!AU57+Input!AU53*Input!AU58*Subs!AW11+Subs!AW13*Input!AU61*Input!AU63</f>
        <v>3398.5276228364614</v>
      </c>
      <c r="CG33" s="59">
        <f>Subs!AX9*Input!AV52*Input!AV57+Input!AV53*Input!AV58*Subs!AX11+Subs!AX13*Input!AV61*Input!AV63</f>
        <v>3837.0854547175413</v>
      </c>
      <c r="CH33" s="59">
        <f>Subs!AY9*Input!AW52*Input!AW57+Input!AW53*Input!AW58*Subs!AY11+Subs!AY13*Input!AW61*Input!AW63</f>
        <v>3916.3208677522275</v>
      </c>
      <c r="CI33" s="59">
        <f>Subs!AZ9*Input!AX52*Input!AX57+Input!AX53*Input!AX58*Subs!AZ11+Subs!AZ13*Input!AX61*Input!AX63</f>
        <v>3996.4506238794179</v>
      </c>
      <c r="CJ33" s="59">
        <f>Subs!BA9*Input!AY52*Input!AY57+Input!AY53*Input!AY58*Subs!BA11+Subs!BA13*Input!AY61*Input!AY63</f>
        <v>4077.4793265697294</v>
      </c>
      <c r="CK33" s="59">
        <f>Subs!BB9*Input!AZ52*Input!AZ57+Input!AZ53*Input!AZ58*Subs!BB11+Subs!BB13*Input!AZ61*Input!AZ63</f>
        <v>4161.1219482272982</v>
      </c>
      <c r="CL33" s="59">
        <f>Subs!BC9*Input!BA52*Input!BA57+Input!BA53*Input!BA58*Subs!BC11+Subs!BC13*Input!BA61*Input!BA63</f>
        <v>4245.6996553457875</v>
      </c>
      <c r="CM33" s="59">
        <f>Subs!BD9*Input!BB52*Input!BB57+Input!BB53*Input!BB58*Subs!BD11+Subs!BD13*Input!BB61*Input!BB63</f>
        <v>4297.0808182549727</v>
      </c>
      <c r="CN33" s="59">
        <f>Subs!BE9*Input!BC52*Input!BC57+Input!BC53*Input!BC58*Subs!BE11+Subs!BE13*Input!BC61*Input!BC63</f>
        <v>4349.0312997042402</v>
      </c>
      <c r="CO33" s="59">
        <f>Subs!BF9*Input!BD52*Input!BD57+Input!BD53*Input!BD58*Subs!BF11+Subs!BF13*Input!BD61*Input!BD63</f>
        <v>4401.6711539978269</v>
      </c>
      <c r="CP33" s="59">
        <f>Subs!BG9*Input!BE52*Input!BE57+Input!BE53*Input!BE58*Subs!BG11+Subs!BG13*Input!BE61*Input!BE63</f>
        <v>4455.123140013915</v>
      </c>
      <c r="CQ33" s="59">
        <f>Subs!BH9*Input!BF52*Input!BF57+Input!BF53*Input!BF58*Subs!BH11+Subs!BH13*Input!BF61*Input!BF63</f>
        <v>4509.0797721490508</v>
      </c>
      <c r="CR33" s="59">
        <f>Subs!BI9*Input!BG52*Input!BG57+Input!BG53*Input!BG58*Subs!BI11+Subs!BI13*Input!BG61*Input!BG63</f>
        <v>4563.7227953284892</v>
      </c>
      <c r="CS33" s="59">
        <f>Subs!BJ9*Input!BH52*Input!BH57+Input!BH53*Input!BH58*Subs!BJ11+Subs!BJ13*Input!BH61*Input!BH63</f>
        <v>4619.0386697939366</v>
      </c>
    </row>
    <row r="34" spans="2:97" x14ac:dyDescent="0.25">
      <c r="B34" s="55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59"/>
      <c r="AN34" s="59"/>
      <c r="AO34" s="59"/>
      <c r="AP34" s="59"/>
    </row>
    <row r="35" spans="2:97" x14ac:dyDescent="0.25">
      <c r="B35" s="55" t="s">
        <v>88</v>
      </c>
      <c r="O35" s="64" t="e">
        <f>(O10+O16)/O22</f>
        <v>#REF!</v>
      </c>
      <c r="P35" s="64" t="e">
        <f t="shared" ref="P35:AP35" si="11">(P10+P16)/P22</f>
        <v>#REF!</v>
      </c>
      <c r="Q35" s="64" t="e">
        <f t="shared" si="11"/>
        <v>#REF!</v>
      </c>
      <c r="R35" s="64" t="e">
        <f t="shared" si="11"/>
        <v>#REF!</v>
      </c>
      <c r="S35" s="64" t="e">
        <f>(S10+S16)/S22</f>
        <v>#REF!</v>
      </c>
      <c r="T35" s="64" t="e">
        <f t="shared" si="11"/>
        <v>#REF!</v>
      </c>
      <c r="U35" s="64" t="e">
        <f t="shared" si="11"/>
        <v>#REF!</v>
      </c>
      <c r="V35" s="64" t="e">
        <f t="shared" si="11"/>
        <v>#REF!</v>
      </c>
      <c r="W35" s="64" t="e">
        <f t="shared" si="11"/>
        <v>#REF!</v>
      </c>
      <c r="X35" s="64" t="e">
        <f t="shared" si="11"/>
        <v>#REF!</v>
      </c>
      <c r="Y35" s="64" t="e">
        <f t="shared" si="11"/>
        <v>#REF!</v>
      </c>
      <c r="Z35" s="119" t="e">
        <f t="shared" si="11"/>
        <v>#REF!</v>
      </c>
      <c r="AA35" s="119" t="e">
        <f t="shared" si="11"/>
        <v>#REF!</v>
      </c>
      <c r="AB35" s="119" t="e">
        <f t="shared" si="11"/>
        <v>#REF!</v>
      </c>
      <c r="AC35" s="119" t="e">
        <f t="shared" si="11"/>
        <v>#REF!</v>
      </c>
      <c r="AD35" s="119" t="e">
        <f t="shared" si="11"/>
        <v>#REF!</v>
      </c>
      <c r="AE35" s="119" t="e">
        <f t="shared" si="11"/>
        <v>#REF!</v>
      </c>
      <c r="AF35" s="119" t="e">
        <f t="shared" si="11"/>
        <v>#REF!</v>
      </c>
      <c r="AG35" s="119" t="e">
        <f t="shared" si="11"/>
        <v>#REF!</v>
      </c>
      <c r="AH35" s="119" t="e">
        <f t="shared" si="11"/>
        <v>#REF!</v>
      </c>
      <c r="AI35" s="119" t="e">
        <f t="shared" si="11"/>
        <v>#REF!</v>
      </c>
      <c r="AJ35" s="119" t="e">
        <f t="shared" si="11"/>
        <v>#REF!</v>
      </c>
      <c r="AK35" s="119" t="e">
        <f t="shared" si="11"/>
        <v>#REF!</v>
      </c>
      <c r="AL35" s="119" t="e">
        <f t="shared" si="11"/>
        <v>#REF!</v>
      </c>
      <c r="AM35" s="64">
        <f t="shared" si="11"/>
        <v>0.11418861785917576</v>
      </c>
      <c r="AN35" s="64">
        <f t="shared" si="11"/>
        <v>0.12785450488200623</v>
      </c>
      <c r="AO35" s="64">
        <f t="shared" si="11"/>
        <v>0.15994440038974345</v>
      </c>
      <c r="AP35" s="64">
        <f t="shared" si="11"/>
        <v>0.20562112608744768</v>
      </c>
    </row>
    <row r="36" spans="2:97" x14ac:dyDescent="0.25">
      <c r="B36" s="45" t="s">
        <v>0</v>
      </c>
      <c r="C36" s="43">
        <v>41640</v>
      </c>
      <c r="D36" s="43">
        <v>41671</v>
      </c>
      <c r="E36" s="43">
        <v>41699</v>
      </c>
      <c r="F36" s="43">
        <v>41730</v>
      </c>
      <c r="G36" s="43">
        <v>41760</v>
      </c>
      <c r="H36" s="43">
        <v>41791</v>
      </c>
      <c r="I36" s="43">
        <v>41821</v>
      </c>
      <c r="J36" s="43">
        <v>41852</v>
      </c>
      <c r="K36" s="43">
        <v>41883</v>
      </c>
      <c r="L36" s="43">
        <v>41913</v>
      </c>
      <c r="M36" s="43">
        <v>41944</v>
      </c>
      <c r="N36" s="43">
        <v>41974</v>
      </c>
      <c r="O36" s="43">
        <v>42005</v>
      </c>
      <c r="P36" s="43">
        <v>42036</v>
      </c>
      <c r="Q36" s="43">
        <v>42064</v>
      </c>
      <c r="R36" s="43">
        <v>42095</v>
      </c>
      <c r="S36" s="43">
        <v>42125</v>
      </c>
      <c r="T36" s="43">
        <v>42156</v>
      </c>
      <c r="U36" s="43">
        <v>42186</v>
      </c>
      <c r="V36" s="43">
        <v>42217</v>
      </c>
      <c r="W36" s="43">
        <v>42248</v>
      </c>
      <c r="X36" s="43">
        <v>42278</v>
      </c>
      <c r="Y36" s="43">
        <v>42309</v>
      </c>
      <c r="Z36" s="107">
        <v>42339</v>
      </c>
      <c r="AA36" s="107">
        <v>42370</v>
      </c>
      <c r="AB36" s="107">
        <v>42401</v>
      </c>
      <c r="AC36" s="107">
        <v>42430</v>
      </c>
      <c r="AD36" s="107">
        <v>42461</v>
      </c>
      <c r="AE36" s="107">
        <v>42491</v>
      </c>
      <c r="AF36" s="107">
        <v>42522</v>
      </c>
      <c r="AG36" s="107">
        <v>42552</v>
      </c>
      <c r="AH36" s="107">
        <v>42583</v>
      </c>
      <c r="AI36" s="107">
        <v>42614</v>
      </c>
      <c r="AJ36" s="107">
        <v>42644</v>
      </c>
      <c r="AK36" s="107">
        <v>42675</v>
      </c>
      <c r="AL36" s="107">
        <v>42705</v>
      </c>
      <c r="AM36" s="43">
        <v>42979</v>
      </c>
      <c r="AN36" s="43">
        <v>43009</v>
      </c>
      <c r="AO36" s="43">
        <v>43040</v>
      </c>
      <c r="AP36" s="43">
        <v>43070</v>
      </c>
      <c r="AQ36" s="1">
        <v>43101</v>
      </c>
      <c r="AR36" s="1">
        <v>43132</v>
      </c>
      <c r="AS36" s="1">
        <v>43160</v>
      </c>
      <c r="AT36" s="1">
        <v>43191</v>
      </c>
      <c r="AU36" s="1">
        <v>43221</v>
      </c>
      <c r="AV36" s="1">
        <v>43252</v>
      </c>
      <c r="AW36" s="1">
        <v>43282</v>
      </c>
      <c r="AX36" s="1">
        <v>43313</v>
      </c>
      <c r="AY36" s="1">
        <v>43344</v>
      </c>
      <c r="AZ36" s="1">
        <v>43374</v>
      </c>
      <c r="BA36" s="1">
        <v>43405</v>
      </c>
      <c r="BB36" s="1">
        <v>43435</v>
      </c>
      <c r="BC36" s="1">
        <v>43466</v>
      </c>
      <c r="BD36" s="1">
        <v>43497</v>
      </c>
      <c r="BE36" s="1">
        <v>43525</v>
      </c>
      <c r="BF36" s="1">
        <v>43556</v>
      </c>
      <c r="BG36" s="1">
        <v>43586</v>
      </c>
      <c r="BH36" s="1">
        <v>43617</v>
      </c>
      <c r="BI36" s="1">
        <v>43647</v>
      </c>
      <c r="BJ36" s="1">
        <v>43678</v>
      </c>
      <c r="BK36" s="1">
        <v>43709</v>
      </c>
      <c r="BL36" s="1">
        <v>43739</v>
      </c>
      <c r="BM36" s="1">
        <v>43770</v>
      </c>
      <c r="BN36" s="1">
        <v>43800</v>
      </c>
      <c r="BO36" s="1">
        <v>43831</v>
      </c>
      <c r="BP36" s="1">
        <v>43862</v>
      </c>
      <c r="BQ36" s="1">
        <v>43891</v>
      </c>
      <c r="BR36" s="1">
        <v>43922</v>
      </c>
      <c r="BS36" s="1">
        <v>43952</v>
      </c>
      <c r="BT36" s="1">
        <v>43983</v>
      </c>
      <c r="BU36" s="1">
        <v>44013</v>
      </c>
      <c r="BV36" s="1">
        <v>44044</v>
      </c>
      <c r="BW36" s="1">
        <v>44075</v>
      </c>
      <c r="BX36" s="1">
        <v>44105</v>
      </c>
      <c r="BY36" s="1">
        <v>44136</v>
      </c>
      <c r="BZ36" s="1">
        <v>44166</v>
      </c>
      <c r="CA36" s="1">
        <v>44197</v>
      </c>
      <c r="CB36" s="1">
        <v>44228</v>
      </c>
      <c r="CC36" s="1">
        <v>44256</v>
      </c>
      <c r="CD36" s="1">
        <v>44287</v>
      </c>
      <c r="CE36" s="1">
        <v>44317</v>
      </c>
      <c r="CF36" s="1">
        <v>44348</v>
      </c>
      <c r="CG36" s="1">
        <v>44378</v>
      </c>
      <c r="CH36" s="1">
        <v>44409</v>
      </c>
      <c r="CI36" s="1">
        <v>44440</v>
      </c>
      <c r="CJ36" s="1">
        <v>44470</v>
      </c>
      <c r="CK36" s="1">
        <v>44501</v>
      </c>
      <c r="CL36" s="1">
        <v>44531</v>
      </c>
      <c r="CM36" s="1">
        <v>44562</v>
      </c>
      <c r="CN36" s="1">
        <v>44593</v>
      </c>
      <c r="CO36" s="1">
        <v>44621</v>
      </c>
      <c r="CP36" s="1">
        <v>44652</v>
      </c>
      <c r="CQ36" s="1">
        <v>44682</v>
      </c>
      <c r="CR36" s="1">
        <v>44713</v>
      </c>
      <c r="CS36" s="1">
        <v>44743</v>
      </c>
    </row>
    <row r="37" spans="2:97" x14ac:dyDescent="0.25">
      <c r="B37" s="34" t="s">
        <v>66</v>
      </c>
      <c r="C37" s="47" t="e">
        <f>(C3*Input!$B$10)+((C7+C15)*Input!$B$9)</f>
        <v>#REF!</v>
      </c>
      <c r="D37" s="47" t="e">
        <f>(D3*Input!$B$10)+((D7+D15)*Input!$B$9)</f>
        <v>#REF!</v>
      </c>
      <c r="E37" s="47" t="e">
        <f>(E3*Input!$B$10)+((E7+E15)*Input!$B$9)</f>
        <v>#REF!</v>
      </c>
      <c r="F37" s="47" t="e">
        <f>(F3*Input!$B$10)+((F7+F15)*Input!$B$9)</f>
        <v>#REF!</v>
      </c>
      <c r="G37" s="47" t="e">
        <f>(G3*Input!$B$10)+((G7+G15)*Input!$B$9)</f>
        <v>#REF!</v>
      </c>
      <c r="H37" s="47" t="e">
        <f>(H3*Input!$B$10)+((H7+H15)*Input!$B$9)</f>
        <v>#REF!</v>
      </c>
      <c r="I37" s="47" t="e">
        <f>(I3*Subs!#REF!)+((I7+I15)*Input!$B$9)</f>
        <v>#REF!</v>
      </c>
      <c r="J37" s="47" t="e">
        <f>(J3*Subs!#REF!)+((J7+J15)*Input!$B$9)</f>
        <v>#REF!</v>
      </c>
      <c r="K37" s="47" t="e">
        <f>(K3*Subs!#REF!)+((K7+K15)*Input!$B$9)</f>
        <v>#REF!</v>
      </c>
      <c r="L37" s="47" t="e">
        <f>(L3*Subs!#REF!)+((L7+L15)*Input!$B$9)</f>
        <v>#REF!</v>
      </c>
      <c r="M37" s="47" t="e">
        <f>(M3*Subs!#REF!)+((M7+M15)*Input!$B$9)</f>
        <v>#REF!</v>
      </c>
      <c r="N37" s="47" t="e">
        <f>(N3*Subs!#REF!)+((N7+N15)*Input!$B$9)</f>
        <v>#REF!</v>
      </c>
      <c r="O37" s="47" t="e">
        <f>(O3*Subs!#REF!)+((O7+O15)*Input!$B$9)</f>
        <v>#REF!</v>
      </c>
      <c r="P37" s="47" t="e">
        <f>(P3*Subs!#REF!)+((P7+P15)*Input!$B$9)</f>
        <v>#REF!</v>
      </c>
      <c r="Q37" s="47" t="e">
        <f>(Q3*Subs!#REF!)+((Q7+Q15)*Input!$B$9)</f>
        <v>#REF!</v>
      </c>
      <c r="R37" s="47" t="e">
        <f>(R3*Subs!#REF!)+((R7+R15)*Input!$B$9)</f>
        <v>#REF!</v>
      </c>
      <c r="S37" s="47" t="e">
        <f>(S3*Subs!#REF!)+((S7+S15)*Input!$B$9)</f>
        <v>#REF!</v>
      </c>
      <c r="T37" s="47" t="e">
        <f>(T3*Subs!#REF!)+((T7+T15)*Input!$B$9)</f>
        <v>#REF!</v>
      </c>
      <c r="U37" s="47" t="e">
        <f>(U3*Subs!#REF!)+((U7+U15)*Input!$B$9)</f>
        <v>#REF!</v>
      </c>
      <c r="V37" s="47" t="e">
        <f>(V3*Subs!#REF!)+((V7+V15)*Input!$B$9)</f>
        <v>#REF!</v>
      </c>
      <c r="W37" s="47" t="e">
        <f>(W3*Subs!#REF!)+((W7+W15)*Input!$B$9)</f>
        <v>#REF!</v>
      </c>
      <c r="X37" s="47" t="e">
        <f>(X3*Subs!#REF!)+((X7+X15)*Input!$B$9)</f>
        <v>#REF!</v>
      </c>
      <c r="Y37" s="47" t="e">
        <f>(Y3*Subs!#REF!)+((Y7+Y15)*Input!$B$9)</f>
        <v>#REF!</v>
      </c>
      <c r="Z37" s="115" t="e">
        <f>(Z3*Subs!#REF!)+((Z7+Z15)*Input!$B$9)</f>
        <v>#REF!</v>
      </c>
      <c r="AA37" s="115" t="e">
        <f>(AA3*Subs!#REF!)+((AA7+AA15)*Input!$B$9)</f>
        <v>#REF!</v>
      </c>
      <c r="AB37" s="115" t="e">
        <f>(AB3*Subs!#REF!)+((AB7+AB15)*Input!$B$9)</f>
        <v>#REF!</v>
      </c>
      <c r="AC37" s="115" t="e">
        <f>(AC3*Subs!#REF!)+((AC7+AC15)*Input!$B$9)</f>
        <v>#REF!</v>
      </c>
      <c r="AD37" s="115" t="e">
        <f>(AD3*Subs!#REF!)+((AD7+AD15)*Input!$B$9)</f>
        <v>#REF!</v>
      </c>
      <c r="AE37" s="115" t="e">
        <f>(AE3*Subs!#REF!)+((AE7+AE15)*Input!$B$9)</f>
        <v>#REF!</v>
      </c>
      <c r="AF37" s="115" t="e">
        <f>(AF3*Subs!#REF!)+((AF7+AF15)*Input!$B$9)</f>
        <v>#REF!</v>
      </c>
      <c r="AG37" s="115" t="e">
        <f>(AG3*Subs!#REF!)+((AG7+AG15)*Input!$B$9)</f>
        <v>#REF!</v>
      </c>
      <c r="AH37" s="115" t="e">
        <f>(AH3*Subs!#REF!)+((AH7+AH15)*Input!$B$9)</f>
        <v>#REF!</v>
      </c>
      <c r="AI37" s="115" t="e">
        <f>(AI3*Subs!#REF!)+((AI7+AI15)*Input!$B$9)</f>
        <v>#REF!</v>
      </c>
      <c r="AJ37" s="115" t="e">
        <f>(AJ3*Subs!#REF!)+((AJ7+AJ15)*Input!$B$9)</f>
        <v>#REF!</v>
      </c>
      <c r="AK37" s="115" t="e">
        <f>(AK3*Subs!#REF!)+((AK7+AK15)*Input!$B$9)</f>
        <v>#REF!</v>
      </c>
      <c r="AL37" s="115" t="e">
        <f>(AL3*Subs!#REF!)+((AL7+AL15)*Input!$B$9)</f>
        <v>#REF!</v>
      </c>
      <c r="AM37" s="47">
        <f>(AM$3*[111]Subs!AN$8)+((AM$7+AM$8+AM$9)*[111]Input!$B$9)+(AM$15*[111]Input!$B$9)+('[111]ASR5K+FOTA'!AM$19*[111]Input!$B$13)</f>
        <v>5487556.4481101744</v>
      </c>
      <c r="AN37" s="47">
        <f>(AN$3*[111]Subs!AO$8)+((AN$7+AN$8+AN$9)*[111]Input!$B$9)+(AN$15*[111]Input!$B$9)+('[111]ASR5K+FOTA'!AN$19*[111]Input!$B$13)</f>
        <v>5469657.2718248153</v>
      </c>
      <c r="AO37" s="47">
        <f>(AO$3*[111]Subs!AP$8)+((AO$7+AO$8+AO$9)*[111]Input!$B$9)+(AO$15*[111]Input!$B$9)+('[111]ASR5K+FOTA'!AO$19*[111]Input!$B$13)</f>
        <v>5241177.2789599998</v>
      </c>
      <c r="AP37" s="47">
        <f>(AP$3*[111]Subs!AQ$8)+((AP$7+AP$8+AP$9)*[111]Input!$B$9)+(AP$15*[111]Input!$B$9)+('[111]ASR5K+FOTA'!AP$19*[111]Input!$B$13)</f>
        <v>5306305.5836830549</v>
      </c>
      <c r="AQ37" s="47">
        <f>(AQ$3*[111]Subs!AR$8)+((AQ$7*[111]Input!$B$24+AQ$8+AQ$9)*[111]Input!$B$9)+(AQ$15*[111]Input!$B$9)+('[111]ASR5K+FOTA'!AQ$19*[111]Input!$B$13)</f>
        <v>4849649.5373949874</v>
      </c>
      <c r="AR37" s="47">
        <f>(AR$3*[111]Subs!AS$8)+((AR$7*[111]Input!$B$24+AR$8+AR$9)*[111]Input!$B$9)+(AR$15*[111]Input!$B$9)+('[111]ASR5K+FOTA'!AR$19*[111]Input!$B$13)</f>
        <v>4672112.0865342394</v>
      </c>
      <c r="AS37" s="47">
        <f>(AS$3*[111]Subs!AT$8)+((AS$7*[111]Input!$B$24+AS$8+AS$9)*[111]Input!$B$9)+(AS$15*[111]Input!$B$9)+('[111]ASR5K+FOTA'!AS$19*[111]Input!$B$13)</f>
        <v>4141335.7868533335</v>
      </c>
      <c r="AT37" s="47">
        <f>(AT$3*[111]Subs!AU$8)+((AT$7*[111]Input!$B$24+AT$8+AT$9)*[111]Input!$B$9)+(AT$15*[111]Input!$B$9)+('[111]ASR5K+FOTA'!AT$19*[111]Input!$B$13)</f>
        <v>3943888.4031354701</v>
      </c>
      <c r="AU37" s="47">
        <f>(AU$3*[111]Subs!AV$8)+((AU$7*[111]Input!$B$24+AU$8+AU$9)*[111]Input!$B$9)+(AU$15*[111]Input!$B$9)+('[111]ASR5K+FOTA'!AU$19*[111]Input!$B$13)</f>
        <v>4954262.4487199998</v>
      </c>
      <c r="AV37" s="47">
        <f>(AV$3*[111]Subs!AW$8)+((AV$7*[111]Input!$B$24+AV$8+AV$9)*[111]Input!$B$9)+(AV$15*[111]Input!$B$9)+('[111]ASR5K+FOTA'!AV$19*[111]Input!$B$13)</f>
        <v>5138796.7735199993</v>
      </c>
      <c r="AW37" s="47">
        <f>(AW$3*[111]Subs!AX$8)+((AW$7*[111]Input!$B$24+AW$8+AW$9)*[111]Input!$B$9)+(AW$15*[111]Input!$B$9)+('[111]ASR5K+FOTA'!AW$19*[111]Input!$B$13)</f>
        <v>5332910.6955200005</v>
      </c>
      <c r="AX37" s="47">
        <f>(AX$3*[111]Subs!AY$8)+((AX$7*[111]Input!$B$24+AX$8+AX$9)*[111]Input!$B$9)+(AX$15*[111]Input!$B$9)+('[111]ASR5K+FOTA'!AX$19*[111]Input!$B$13)</f>
        <v>5471470.9271999998</v>
      </c>
      <c r="AY37" s="47">
        <f>(AY$3*[111]Subs!AZ$8)+((AY$7*[111]Input!$B$24+AY$8+AY$9)*[111]Input!$B$9)+(AY$15*[111]Input!$B$9)+('[111]ASR5K+FOTA'!AY$19*[111]Input!$B$13)</f>
        <v>6043922.60989</v>
      </c>
      <c r="AZ37" s="47">
        <f>(AZ$3*[111]Subs!BA$8)+((AZ$7*[111]Input!$B$24+AZ$8+AZ$9)*[111]Input!$B$9)+(AZ$15*[111]Input!$B$9)+('[111]ASR5K+FOTA'!AZ$19*[111]Input!$B$13)</f>
        <v>6253302.2683600001</v>
      </c>
      <c r="BA37" s="47">
        <f>(BA$3*[111]Subs!BB$8)+((BA$7*[111]Input!$B$24+BA$8+BA$9)*[111]Input!$B$9)+(BA$15*[111]Input!$B$9)+('[111]ASR5K+FOTA'!BA$19*[111]Input!$B$13)</f>
        <v>6479882.9172499999</v>
      </c>
      <c r="BB37" s="47">
        <f>((BB$7*Input!$B$24+BB$8+BB$9)*Input!$B$9)+(BB$15*Input!$B$9)+(ASR5KFOTA!BB$19*Input!$B$13)</f>
        <v>5048609.4443164077</v>
      </c>
      <c r="BC37" s="47">
        <f>((BC$7*Input!$B$24+BC$8+BC$9)*Input!$B$9)+(BC$15*Input!$B$9)+(ASR5KFOTA!BC$19*Input!$B$13)</f>
        <v>5139127.2507886533</v>
      </c>
      <c r="BD37" s="47">
        <f>((BD$7*Input!$B$24+BD$8+BD$9)*Input!$B$9)+(BD$15*Input!$B$9)+(ASR5KFOTA!BD$19*Input!$B$13)</f>
        <v>5229673.4171802439</v>
      </c>
      <c r="BE37" s="47">
        <f>((BE$7*Input!$B$24+BE$8+BE$9)*Input!$B$9)+(BE$15*Input!$B$9)+(ASR5KFOTA!BE$19*Input!$B$13)</f>
        <v>5320372.5434729438</v>
      </c>
      <c r="BF37" s="47">
        <f>((BF$7*Input!$B$24+BF$8+BF$9)*Input!$B$9)+(BF$15*Input!$B$9)+(ASR5KFOTA!BF$19*Input!$B$13)</f>
        <v>5411227.1920181355</v>
      </c>
      <c r="BG37" s="47">
        <f>((BG$7*Input!$B$24+BG$8+BG$9)*Input!$B$9)+(BG$15*Input!$B$9)+(ASR5KFOTA!BG$19*Input!$B$13)</f>
        <v>5502239.9691645401</v>
      </c>
      <c r="BH37" s="47">
        <f>((BH$7*Input!$B$24+BH$8+BH$9)*Input!$B$9)+(BH$15*Input!$B$9)+(ASR5KFOTA!BH$19*Input!$B$13)</f>
        <v>5593413.5260084337</v>
      </c>
      <c r="BI37" s="47">
        <f>((BI$7*Input!$B$24+BI$8+BI$9)*Input!$B$9)+(BI$15*Input!$B$9)+(ASR5KFOTA!BI$19*Input!$B$13)</f>
        <v>5684750.5591567429</v>
      </c>
      <c r="BJ37" s="47">
        <f>((BJ$7*Input!$B$24+BJ$8+BJ$9)*Input!$B$9)+(BJ$15*Input!$B$9)+(ASR5KFOTA!BJ$19*Input!$B$13)</f>
        <v>5776253.8115032585</v>
      </c>
      <c r="BK37" s="47">
        <f>((BK$7*Input!$B$24+BK$8+BK$9)*Input!$B$9)+(BK$15*Input!$B$9)+(ASR5KFOTA!BK$19*Input!$B$13)</f>
        <v>5867926.0730181281</v>
      </c>
      <c r="BL37" s="47">
        <f>((BL$7*Input!$B$24+BL$8+BL$9)*Input!$B$9)+(BL$15*Input!$B$9)+(ASR5KFOTA!BL$19*Input!$B$13)</f>
        <v>5959770.1815509303</v>
      </c>
      <c r="BM37" s="47">
        <f>((BM$7*Input!$B$24+BM$8+BM$9)*Input!$B$9)+(BM$15*Input!$B$9)+(ASR5KFOTA!BM$19*Input!$B$13)</f>
        <v>6051789.0236475142</v>
      </c>
      <c r="BN37" s="47">
        <f>((BN$7*Input!$B$24+BN$8+BN$9)*Input!$B$9)+(BN$15*Input!$B$9)+(ASR5KFOTA!BN$19*Input!$B$13)</f>
        <v>6143985.5353808813</v>
      </c>
      <c r="BO37" s="47">
        <f>((BO$7*Input!$B$24+BO$8+BO$9)*Input!$B$9)+(BO$15*Input!$B$9)+(ASR5KFOTA!BO$19*Input!$B$13)</f>
        <v>6236039.8322969554</v>
      </c>
      <c r="BP37" s="47">
        <f>((BP$7*Input!$B$24+BP$8+BP$9)*Input!$B$9)+(BP$15*Input!$B$9)+(ASR5KFOTA!BP$19*Input!$B$13)</f>
        <v>6328268.1779535152</v>
      </c>
      <c r="BQ37" s="47">
        <f>((BQ$7*Input!$B$24+BQ$8+BQ$9)*Input!$B$9)+(BQ$15*Input!$B$9)+(ASR5KFOTA!BQ$19*Input!$B$13)</f>
        <v>6420673.6364495317</v>
      </c>
      <c r="BR37" s="47">
        <f>((BR$7*Input!$B$24+BR$8+BR$9)*Input!$B$9)+(BR$15*Input!$B$9)+(ASR5KFOTA!BR$19*Input!$B$13)</f>
        <v>6513259.3243047846</v>
      </c>
      <c r="BS37" s="47">
        <f>((BS$7*Input!$B$24+BS$8+BS$9)*Input!$B$9)+(BS$15*Input!$B$9)+(ASR5KFOTA!BS$19*Input!$B$13)</f>
        <v>6606028.4113524621</v>
      </c>
      <c r="BT37" s="47">
        <f>((BT$7*Input!$B$24+BT$8+BT$9)*Input!$B$9)+(BT$15*Input!$B$9)+(ASR5KFOTA!BT$19*Input!$B$13)</f>
        <v>6698984.1216470692</v>
      </c>
      <c r="BU37" s="47">
        <f>((BU$7*Input!$B$24+BU$8+BU$9)*Input!$B$9)+(BU$15*Input!$B$9)+(ASR5KFOTA!BU$19*Input!$B$13)</f>
        <v>6792129.7343878653</v>
      </c>
      <c r="BV37" s="47">
        <f>((BV$7*Input!$B$24+BV$8+BV$9)*Input!$B$9)+(BV$15*Input!$B$9)+(ASR5KFOTA!BV$19*Input!$B$13)</f>
        <v>6885468.5848581418</v>
      </c>
      <c r="BW37" s="47">
        <f>((BW$7*Input!$B$24+BW$8+BW$9)*Input!$B$9)+(BW$15*Input!$B$9)+(ASR5KFOTA!BW$19*Input!$B$13)</f>
        <v>6979004.0653805593</v>
      </c>
      <c r="BX37" s="47">
        <f>((BX$7*Input!$B$24+BX$8+BX$9)*Input!$B$9)+(BX$15*Input!$B$9)+(ASR5KFOTA!BX$19*Input!$B$13)</f>
        <v>7072739.6262888964</v>
      </c>
      <c r="BY37" s="47">
        <f>((BY$7*Input!$B$24+BY$8+BY$9)*Input!$B$9)+(BY$15*Input!$B$9)+(ASR5KFOTA!BY$19*Input!$B$13)</f>
        <v>7166678.776916408</v>
      </c>
      <c r="BZ37" s="47">
        <f>((BZ$7*Input!$B$24+BZ$8+BZ$9)*Input!$B$9)+(BZ$15*Input!$B$9)+(ASR5KFOTA!BZ$19*Input!$B$13)</f>
        <v>7260825.0866011363</v>
      </c>
      <c r="CA37" s="47">
        <f>((CA$7*Input!$B$24+CA$8+CA$9)*Input!$B$9)+(CA$15*Input!$B$9)+(ASR5KFOTA!CA$19*Input!$B$13)</f>
        <v>7355563.5246245544</v>
      </c>
      <c r="CB37" s="47">
        <f>((CB$7*Input!$B$24+CB$8+CB$9)*Input!$B$9)+(CB$15*Input!$B$9)+(ASR5KFOTA!CB$19*Input!$B$13)</f>
        <v>7450526.3150719311</v>
      </c>
      <c r="CC37" s="47">
        <f>((CC$7*Input!$B$24+CC$8+CC$9)*Input!$B$9)+(CC$15*Input!$B$9)+(ASR5KFOTA!CC$19*Input!$B$13)</f>
        <v>7545717.2448652247</v>
      </c>
      <c r="CD37" s="47">
        <f>((CD$7*Input!$B$24+CD$8+CD$9)*Input!$B$9)+(CD$15*Input!$B$9)+(ASR5KFOTA!CD$19*Input!$B$13)</f>
        <v>7641140.1658296837</v>
      </c>
      <c r="CE37" s="47">
        <f>((CE$7*Input!$B$24+CE$8+CE$9)*Input!$B$9)+(CE$15*Input!$B$9)+(ASR5KFOTA!CE$19*Input!$B$13)</f>
        <v>7736798.9958030414</v>
      </c>
      <c r="CF37" s="47">
        <f>((CF$7*Input!$B$24+CF$8+CF$9)*Input!$B$9)+(CF$15*Input!$B$9)+(ASR5KFOTA!CF$19*Input!$B$13)</f>
        <v>7832697.7197637474</v>
      </c>
      <c r="CG37" s="47">
        <f>((CG$7*Input!$B$24+CG$8+CG$9)*Input!$B$9)+(CG$15*Input!$B$9)+(ASR5KFOTA!CG$19*Input!$B$13)</f>
        <v>7923907.0590255996</v>
      </c>
      <c r="CH37" s="47">
        <f>((CH$7*Input!$B$24+CH$8+CH$9)*Input!$B$9)+(CH$15*Input!$B$9)+(ASR5KFOTA!CH$19*Input!$B$13)</f>
        <v>8020237.791764928</v>
      </c>
      <c r="CI37" s="47">
        <f>((CI$7*Input!$B$24+CI$8+CI$9)*Input!$B$9)+(CI$15*Input!$B$9)+(ASR5KFOTA!CI$19*Input!$B$13)</f>
        <v>8116820.6492124684</v>
      </c>
      <c r="CJ37" s="47">
        <f>((CJ$7*Input!$B$24+CJ$8+CJ$9)*Input!$B$9)+(CJ$15*Input!$B$9)+(ASR5KFOTA!CJ$19*Input!$B$13)</f>
        <v>8213659.8942575883</v>
      </c>
      <c r="CK37" s="47">
        <f>((CK$7*Input!$B$24+CK$8+CK$9)*Input!$B$9)+(CK$15*Input!$B$9)+(ASR5KFOTA!CK$19*Input!$B$13)</f>
        <v>8314130.6363076707</v>
      </c>
      <c r="CL37" s="47">
        <f>((CL$7*Input!$B$24+CL$8+CL$9)*Input!$B$9)+(CL$15*Input!$B$9)+(ASR5KFOTA!CL$19*Input!$B$13)</f>
        <v>8414850.463761013</v>
      </c>
      <c r="CM37" s="47">
        <f>((CM$7*Input!$B$24+CM$8+CM$9)*Input!$B$9)+(CM$15*Input!$B$9)+(ASR5KFOTA!CM$19*Input!$B$13)</f>
        <v>8516685.9277512226</v>
      </c>
      <c r="CN37" s="47">
        <f>((CN$7*Input!$B$24+CN$8+CN$9)*Input!$B$9)+(CN$15*Input!$B$9)+(ASR5KFOTA!CN$19*Input!$B$13)</f>
        <v>8619651.1684547998</v>
      </c>
      <c r="CO37" s="47">
        <f>((CO$7*Input!$B$24+CO$8+CO$9)*Input!$B$9)+(CO$15*Input!$B$9)+(ASR5KFOTA!CO$19*Input!$B$13)</f>
        <v>8723981.0947831664</v>
      </c>
      <c r="CP37" s="47">
        <f>((CP$7*Input!$B$24+CP$8+CP$9)*Input!$B$9)+(CP$15*Input!$B$9)+(ASR5KFOTA!CP$19*Input!$B$13)</f>
        <v>8829915.9055425897</v>
      </c>
      <c r="CQ37" s="47">
        <f>((CQ$7*Input!$B$24+CQ$8+CQ$9)*Input!$B$9)+(CQ$15*Input!$B$9)+(ASR5KFOTA!CQ$19*Input!$B$13)</f>
        <v>8936854.6740602087</v>
      </c>
      <c r="CR37" s="47">
        <f>((CR$7*Input!$B$24+CR$8+CR$9)*Input!$B$9)+(CR$15*Input!$B$9)+(ASR5KFOTA!CR$19*Input!$B$13)</f>
        <v>9045152.9218592793</v>
      </c>
      <c r="CS37" s="47">
        <f>((CS$7*Input!$B$24+CS$8+CS$9)*Input!$B$9)+(CS$15*Input!$B$9)+(ASR5KFOTA!CS$19*Input!$B$13)</f>
        <v>9154784.3914496079</v>
      </c>
    </row>
    <row r="38" spans="2:97" x14ac:dyDescent="0.25">
      <c r="B38" s="34" t="s">
        <v>67</v>
      </c>
      <c r="C38" s="47" t="e">
        <f>(C4*Input!$B$10)+((C10+C16)*Input!$B$9)</f>
        <v>#REF!</v>
      </c>
      <c r="D38" s="47" t="e">
        <f>(D4*Input!$B$10)+((D10+D16)*Input!$B$9)</f>
        <v>#REF!</v>
      </c>
      <c r="E38" s="47" t="e">
        <f>(E4*Input!$B$10)+((E10+E16)*Input!$B$9)</f>
        <v>#REF!</v>
      </c>
      <c r="F38" s="47" t="e">
        <f>(F4*Input!$B$10)+((F10+F16)*Input!$B$9)</f>
        <v>#REF!</v>
      </c>
      <c r="G38" s="47" t="e">
        <f>(G4*Input!$B$10)+((G10+G16)*Input!$B$9)</f>
        <v>#REF!</v>
      </c>
      <c r="H38" s="47" t="e">
        <f>(H4*Input!$B$10)+((H10+H16)*Input!$B$9)</f>
        <v>#REF!</v>
      </c>
      <c r="I38" s="47" t="e">
        <f>(I4*Subs!#REF!)+((I10+I16)*Input!$B$9)</f>
        <v>#REF!</v>
      </c>
      <c r="J38" s="47" t="e">
        <f>(J4*Subs!#REF!)+((J10+J16)*Input!$B$9)</f>
        <v>#REF!</v>
      </c>
      <c r="K38" s="47" t="e">
        <f>(K4*Subs!#REF!)+((K10+K16)*Input!$B$9)</f>
        <v>#REF!</v>
      </c>
      <c r="L38" s="47" t="e">
        <f>(L4*Subs!#REF!)+((L10+L16)*Input!$B$9)</f>
        <v>#REF!</v>
      </c>
      <c r="M38" s="47" t="e">
        <f>(M4*Subs!#REF!)+((M10+M16)*Input!$B$9)</f>
        <v>#REF!</v>
      </c>
      <c r="N38" s="47" t="e">
        <f>(N4*Subs!#REF!)+((N10+N16)*Input!$B$9)</f>
        <v>#REF!</v>
      </c>
      <c r="O38" s="47" t="e">
        <f>(O4*Subs!#REF!)+((O10+O16)*Input!$B$9)</f>
        <v>#REF!</v>
      </c>
      <c r="P38" s="47" t="e">
        <f>(P4*Subs!#REF!)+((P10+P16)*Input!$B$9)</f>
        <v>#REF!</v>
      </c>
      <c r="Q38" s="47" t="e">
        <f>(Q4*Subs!#REF!)+((Q10+Q16)*Input!$B$9)</f>
        <v>#REF!</v>
      </c>
      <c r="R38" s="47" t="e">
        <f>(R4*Subs!#REF!)+((R10+R16)*Input!$B$9)</f>
        <v>#REF!</v>
      </c>
      <c r="S38" s="47" t="e">
        <f>(S4*Subs!#REF!)+((S10+S16)*Input!$B$9)</f>
        <v>#REF!</v>
      </c>
      <c r="T38" s="47" t="e">
        <f>(T4*Subs!#REF!)+((T10+T16)*Input!$B$9)</f>
        <v>#REF!</v>
      </c>
      <c r="U38" s="47" t="e">
        <f>(U4*Subs!#REF!)+((U10+U16)*Input!$B$9)</f>
        <v>#REF!</v>
      </c>
      <c r="V38" s="47" t="e">
        <f>(V4*Subs!#REF!)+((V10+V16)*Input!$B$9)</f>
        <v>#REF!</v>
      </c>
      <c r="W38" s="47" t="e">
        <f>(W4*Subs!#REF!)+((W10+W16)*Input!$B$9)</f>
        <v>#REF!</v>
      </c>
      <c r="X38" s="47" t="e">
        <f>(X4*Subs!#REF!)+((X10+X16)*Input!$B$9)</f>
        <v>#REF!</v>
      </c>
      <c r="Y38" s="47" t="e">
        <f>(Y4*Subs!#REF!)+((Y10+Y16)*Input!$B$9)</f>
        <v>#REF!</v>
      </c>
      <c r="Z38" s="115" t="e">
        <f>(Z4*Subs!#REF!)+((Z10+Z16)*Input!$B$9)</f>
        <v>#REF!</v>
      </c>
      <c r="AA38" s="115" t="e">
        <f>(AA4*Subs!#REF!)+((AA10+AA16)*Input!$B$9)</f>
        <v>#REF!</v>
      </c>
      <c r="AB38" s="115" t="e">
        <f>(AB4*Subs!#REF!)+((AB10+AB16)*Input!$B$9)</f>
        <v>#REF!</v>
      </c>
      <c r="AC38" s="115" t="e">
        <f>(AC4*Subs!#REF!)+((AC10+AC16)*Input!$B$9)</f>
        <v>#REF!</v>
      </c>
      <c r="AD38" s="115" t="e">
        <f>(AD4*Subs!#REF!)+((AD10+AD16)*Input!$B$9)</f>
        <v>#REF!</v>
      </c>
      <c r="AE38" s="115" t="e">
        <f>(AE4*Subs!#REF!)+((AE10+AE16)*Input!$B$9)</f>
        <v>#REF!</v>
      </c>
      <c r="AF38" s="115" t="e">
        <f>(AF4*Subs!#REF!)+((AF10+AF16)*Input!$B$9)</f>
        <v>#REF!</v>
      </c>
      <c r="AG38" s="115" t="e">
        <f>(AG4*Subs!#REF!)+((AG10+AG16)*Input!$B$9)</f>
        <v>#REF!</v>
      </c>
      <c r="AH38" s="115" t="e">
        <f>(AH4*Subs!#REF!)+((AH10+AH16)*Input!$B$9)</f>
        <v>#REF!</v>
      </c>
      <c r="AI38" s="115" t="e">
        <f>(AI4*Subs!#REF!)+((AI10+AI16)*Input!$B$9)</f>
        <v>#REF!</v>
      </c>
      <c r="AJ38" s="115" t="e">
        <f>(AJ4*Subs!#REF!)+((AJ10+AJ16)*Input!$B$9)</f>
        <v>#REF!</v>
      </c>
      <c r="AK38" s="115" t="e">
        <f>(AK4*Subs!#REF!)+((AK10+AK16)*Input!$B$9)</f>
        <v>#REF!</v>
      </c>
      <c r="AL38" s="115" t="e">
        <f>(AL4*Subs!#REF!)+((AL10+AL16)*Input!$B$9)</f>
        <v>#REF!</v>
      </c>
      <c r="AM38" s="47">
        <f>(AM$4*[111]Subs!AN$8)+(AM$10*[111]Input!$B$9)+(AM$16*[111]Input!$B$9)+('[111]ASR5K+FOTA'!AM$20*[111]Input!$B$13)</f>
        <v>64047.486757229439</v>
      </c>
      <c r="AN38" s="47">
        <f>(AN$4*[111]Subs!AO$8)+(AN$10*[111]Input!$B$9)+(AN$16*[111]Input!$B$9)+('[111]ASR5K+FOTA'!AN$20*[111]Input!$B$13)</f>
        <v>60065.346461952817</v>
      </c>
      <c r="AO38" s="47">
        <f>(AO$4*[111]Subs!AP$8)+(AO$10*[111]Input!$B$9)+(AO$16*[111]Input!$B$9)+('[111]ASR5K+FOTA'!AO$20*[111]Input!$B$13)</f>
        <v>50696.145343899996</v>
      </c>
      <c r="AP38" s="47">
        <f>(AP$4*[111]Subs!AQ$8)+(AP$10*[111]Input!$B$9)+(AP$16*[111]Input!$B$9)+('[111]ASR5K+FOTA'!AP$20*[111]Input!$B$13)</f>
        <v>44210.031738207639</v>
      </c>
      <c r="AQ38" s="47">
        <f>(AQ$4*[111]Subs!AR$8)+(AQ$10*[111]Input!$B$9)+(AQ$16*[111]Input!$B$9)+('[111]ASR5K+FOTA'!AQ$20*[111]Input!$B$13)</f>
        <v>35687.149269320798</v>
      </c>
      <c r="AR38" s="47">
        <f>(AR$4*[111]Subs!AS$8)+(AR$10*[111]Input!$B$9)+(AR$16*[111]Input!$B$9)+('[111]ASR5K+FOTA'!AR$20*[111]Input!$B$13)</f>
        <v>28092.778502375266</v>
      </c>
      <c r="AS38" s="47">
        <f>(AS$4*[111]Subs!AT$8)+(AS$10*[111]Input!$B$9)+(AS$16*[111]Input!$B$9)+('[111]ASR5K+FOTA'!AS$20*[111]Input!$B$13)</f>
        <v>20880.350268599999</v>
      </c>
      <c r="AT38" s="47">
        <f>(AT$4*[111]Subs!AU$8)+(AT$10*[111]Input!$B$9)+(AT$16*[111]Input!$B$9)+('[111]ASR5K+FOTA'!AT$20*[111]Input!$B$13)</f>
        <v>14780.230280338677</v>
      </c>
      <c r="AU38" s="47">
        <f>(AU$4*[111]Subs!AV$8)+(AU$10*[111]Input!$B$9)+(AU$16*[111]Input!$B$9)+('[111]ASR5K+FOTA'!AU$20*[111]Input!$B$13)</f>
        <v>19094.875829100005</v>
      </c>
      <c r="AV38" s="47">
        <f>(AV$4*[111]Subs!AW$8)+(AV$10*[111]Input!$B$9)+(AV$16*[111]Input!$B$9)+('[111]ASR5K+FOTA'!AV$20*[111]Input!$B$13)</f>
        <v>19749.2514606</v>
      </c>
      <c r="AW38" s="47">
        <f>(AW$4*[111]Subs!AX$8)+(AW$10*[111]Input!$B$9)+(AW$16*[111]Input!$B$9)+('[111]ASR5K+FOTA'!AW$20*[111]Input!$B$13)</f>
        <v>20420.487745600003</v>
      </c>
      <c r="AX38" s="47">
        <f>(AX$4*[111]Subs!AY$8)+(AX$10*[111]Input!$B$9)+(AX$16*[111]Input!$B$9)+('[111]ASR5K+FOTA'!AX$20*[111]Input!$B$13)</f>
        <v>20913.802115999999</v>
      </c>
      <c r="AY38" s="47">
        <f>(AY$4*[111]Subs!AZ$8)+(AY$10*[111]Input!$B$9)+(AY$16*[111]Input!$B$9)+('[111]ASR5K+FOTA'!AY$20*[111]Input!$B$13)</f>
        <v>23587.01521225</v>
      </c>
      <c r="AZ38" s="47">
        <f>(AZ$4*[111]Subs!BA$8)+(AZ$10*[111]Input!$B$9)+(AZ$16*[111]Input!$B$9)+('[111]ASR5K+FOTA'!AZ$20*[111]Input!$B$13)</f>
        <v>24450.737989333335</v>
      </c>
      <c r="BA38" s="47">
        <f>(BA$4*[111]Subs!BB$8)+(BA$10*[111]Input!$B$9)+(BA$16*[111]Input!$B$9)+('[111]ASR5K+FOTA'!BA$20*[111]Input!$B$13)</f>
        <v>25384.802977083335</v>
      </c>
      <c r="BB38" s="47">
        <f ca="1">(BB$10*Input!$B$9)+(BB$16*Input!$B$9)+(ASR5KFOTA!BB$20*Input!$B$13)</f>
        <v>25532.188768437041</v>
      </c>
      <c r="BC38" s="47">
        <f>(BC$10*Input!$B$9)+(BC$16*Input!$B$9)+(ASR5KFOTA!BC$20*Input!$B$13)</f>
        <v>26179.019705680705</v>
      </c>
      <c r="BD38" s="47">
        <f>(BD$10*Input!$B$9)+(BD$16*Input!$B$9)+(ASR5KFOTA!BD$20*Input!$B$13)</f>
        <v>26690.972989870883</v>
      </c>
      <c r="BE38" s="47">
        <f>(BE$10*Input!$B$9)+(BE$16*Input!$B$9)+(ASR5KFOTA!BE$20*Input!$B$13)</f>
        <v>27205.302987507868</v>
      </c>
      <c r="BF38" s="47">
        <f>(BF$10*Input!$B$9)+(BF$16*Input!$B$9)+(ASR5KFOTA!BF$20*Input!$B$13)</f>
        <v>27722.025497497143</v>
      </c>
      <c r="BG38" s="47">
        <f>(BG$10*Input!$B$9)+(BG$16*Input!$B$9)+(ASR5KFOTA!BG$20*Input!$B$13)</f>
        <v>28241.156606475339</v>
      </c>
      <c r="BH38" s="47">
        <f>(BH$10*Input!$B$9)+(BH$16*Input!$B$9)+(ASR5KFOTA!BH$20*Input!$B$13)</f>
        <v>28762.712694010446</v>
      </c>
      <c r="BI38" s="47">
        <f>(BI$10*Input!$B$9)+(BI$16*Input!$B$9)+(ASR5KFOTA!BI$20*Input!$B$13)</f>
        <v>29286.710437895901</v>
      </c>
      <c r="BJ38" s="47">
        <f>(BJ$10*Input!$B$9)+(BJ$16*Input!$B$9)+(ASR5KFOTA!BJ$20*Input!$B$13)</f>
        <v>29813.166819539809</v>
      </c>
      <c r="BK38" s="47">
        <f>(BK$10*Input!$B$9)+(BK$16*Input!$B$9)+(ASR5KFOTA!BK$20*Input!$B$13)</f>
        <v>30342.099129451261</v>
      </c>
      <c r="BL38" s="47">
        <f>(BL$10*Input!$B$9)+(BL$16*Input!$B$9)+(ASR5KFOTA!BL$20*Input!$B$13)</f>
        <v>30873.524972825471</v>
      </c>
      <c r="BM38" s="47">
        <f>(BM$10*Input!$B$9)+(BM$16*Input!$B$9)+(ASR5KFOTA!BM$20*Input!$B$13)</f>
        <v>31407.462275229413</v>
      </c>
      <c r="BN38" s="47">
        <f>(BN$10*Input!$B$9)+(BN$16*Input!$B$9)+(ASR5KFOTA!BN$20*Input!$B$13)</f>
        <v>31943.92928838982</v>
      </c>
      <c r="BO38" s="47">
        <f>(BO$10*Input!$B$9)+(BO$16*Input!$B$9)+(ASR5KFOTA!BO$20*Input!$B$13)</f>
        <v>32402.226871251289</v>
      </c>
      <c r="BP38" s="47">
        <f>(BP$10*Input!$B$9)+(BP$16*Input!$B$9)+(ASR5KFOTA!BP$20*Input!$B$13)</f>
        <v>32860.680415796793</v>
      </c>
      <c r="BQ38" s="47">
        <f>(BQ$10*Input!$B$9)+(BQ$16*Input!$B$9)+(ASR5KFOTA!BQ$20*Input!$B$13)</f>
        <v>33319.302766889086</v>
      </c>
      <c r="BR38" s="47">
        <f>(BR$10*Input!$B$9)+(BR$16*Input!$B$9)+(ASR5KFOTA!BR$20*Input!$B$13)</f>
        <v>33778.106976042138</v>
      </c>
      <c r="BS38" s="47">
        <f>(BS$10*Input!$B$9)+(BS$16*Input!$B$9)+(ASR5KFOTA!BS$20*Input!$B$13)</f>
        <v>34237.106304733155</v>
      </c>
      <c r="BT38" s="47">
        <f>(BT$10*Input!$B$9)+(BT$16*Input!$B$9)+(ASR5KFOTA!BT$20*Input!$B$13)</f>
        <v>34696.314227767936</v>
      </c>
      <c r="BU38" s="47">
        <f>(BU$10*Input!$B$9)+(BU$16*Input!$B$9)+(ASR5KFOTA!BU$20*Input!$B$13)</f>
        <v>35155.744436700006</v>
      </c>
      <c r="BV38" s="47">
        <f>(BV$10*Input!$B$9)+(BV$16*Input!$B$9)+(ASR5KFOTA!BV$20*Input!$B$13)</f>
        <v>35615.410843304766</v>
      </c>
      <c r="BW38" s="47">
        <f>(BW$10*Input!$B$9)+(BW$16*Input!$B$9)+(ASR5KFOTA!BW$20*Input!$B$13)</f>
        <v>36075.327583109196</v>
      </c>
      <c r="BX38" s="47">
        <f>(BX$10*Input!$B$9)+(BX$16*Input!$B$9)+(ASR5KFOTA!BX$20*Input!$B$13)</f>
        <v>36535.509018978337</v>
      </c>
      <c r="BY38" s="47">
        <f>(BY$10*Input!$B$9)+(BY$16*Input!$B$9)+(ASR5KFOTA!BY$20*Input!$B$13)</f>
        <v>36995.969744759044</v>
      </c>
      <c r="BZ38" s="47">
        <f>(BZ$10*Input!$B$9)+(BZ$16*Input!$B$9)+(ASR5KFOTA!BZ$20*Input!$B$13)</f>
        <v>37456.724588982397</v>
      </c>
      <c r="CA38" s="47">
        <f>(CA$10*Input!$B$9)+(CA$16*Input!$B$9)+(ASR5KFOTA!CA$20*Input!$B$13)</f>
        <v>38013.123347648965</v>
      </c>
      <c r="CB38" s="47">
        <f>(CB$10*Input!$B$9)+(CB$16*Input!$B$9)+(ASR5KFOTA!CB$20*Input!$B$13)</f>
        <v>38504.716258062741</v>
      </c>
      <c r="CC38" s="47">
        <f>(CC$10*Input!$B$9)+(CC$16*Input!$B$9)+(ASR5KFOTA!CC$20*Input!$B$13)</f>
        <v>38997.39369304014</v>
      </c>
      <c r="CD38" s="47">
        <f>(CD$10*Input!$B$9)+(CD$16*Input!$B$9)+(ASR5KFOTA!CD$20*Input!$B$13)</f>
        <v>39491.173893732004</v>
      </c>
      <c r="CE38" s="47">
        <f>(CE$10*Input!$B$9)+(CE$16*Input!$B$9)+(ASR5KFOTA!CE$20*Input!$B$13)</f>
        <v>39986.075409665667</v>
      </c>
      <c r="CF38" s="47">
        <f>(CF$10*Input!$B$9)+(CF$16*Input!$B$9)+(ASR5KFOTA!CF$20*Input!$B$13)</f>
        <v>40482.117103953795</v>
      </c>
      <c r="CG38" s="47">
        <f>(CG$10*Input!$B$9)+(CG$16*Input!$B$9)+(ASR5KFOTA!CG$20*Input!$B$13)</f>
        <v>39745.985170336826</v>
      </c>
      <c r="CH38" s="47">
        <f>(CH$10*Input!$B$9)+(CH$16*Input!$B$9)+(ASR5KFOTA!CH$20*Input!$B$13)</f>
        <v>40229.362978528246</v>
      </c>
      <c r="CI38" s="47">
        <f>(CI$10*Input!$B$9)+(CI$16*Input!$B$9)+(ASR5KFOTA!CI$20*Input!$B$13)</f>
        <v>40713.904830808446</v>
      </c>
      <c r="CJ38" s="47">
        <f>(CJ$10*Input!$B$9)+(CJ$16*Input!$B$9)+(ASR5KFOTA!CJ$20*Input!$B$13)</f>
        <v>41199.630316695017</v>
      </c>
      <c r="CK38" s="47">
        <f>(CK$10*Input!$B$9)+(CK$16*Input!$B$9)+(ASR5KFOTA!CK$20*Input!$B$13)</f>
        <v>41703.650530914376</v>
      </c>
      <c r="CL38" s="47">
        <f>(CL$10*Input!$B$9)+(CL$16*Input!$B$9)+(ASR5KFOTA!CL$20*Input!$B$13)</f>
        <v>42208.868298167305</v>
      </c>
      <c r="CM38" s="47">
        <f>(CM$10*Input!$B$9)+(CM$16*Input!$B$9)+(ASR5KFOTA!CM$20*Input!$B$13)</f>
        <v>42719.676589073308</v>
      </c>
      <c r="CN38" s="47">
        <f>(CN$10*Input!$B$9)+(CN$16*Input!$B$9)+(ASR5KFOTA!CN$20*Input!$B$13)</f>
        <v>43236.146299111664</v>
      </c>
      <c r="CO38" s="47">
        <f>(CO$10*Input!$B$9)+(CO$16*Input!$B$9)+(ASR5KFOTA!CO$20*Input!$B$13)</f>
        <v>43759.467700138135</v>
      </c>
      <c r="CP38" s="47">
        <f>(CP$10*Input!$B$9)+(CP$16*Input!$B$9)+(ASR5KFOTA!CP$20*Input!$B$13)</f>
        <v>44290.857876091679</v>
      </c>
      <c r="CQ38" s="47">
        <f>(CQ$10*Input!$B$9)+(CQ$16*Input!$B$9)+(ASR5KFOTA!CQ$20*Input!$B$13)</f>
        <v>44827.269057320686</v>
      </c>
      <c r="CR38" s="47">
        <f>(CR$10*Input!$B$9)+(CR$16*Input!$B$9)+(ASR5KFOTA!CR$20*Input!$B$13)</f>
        <v>45370.503040240641</v>
      </c>
      <c r="CS38" s="47">
        <f>(CS$10*Input!$B$9)+(CS$16*Input!$B$9)+(ASR5KFOTA!CS$20*Input!$B$13)</f>
        <v>45920.425838320414</v>
      </c>
    </row>
    <row r="39" spans="2:97" x14ac:dyDescent="0.25">
      <c r="Z39" s="109"/>
      <c r="AA39" s="109"/>
      <c r="AB39" s="109"/>
      <c r="AC39" s="109"/>
      <c r="AD39" s="109"/>
      <c r="AE39" s="109"/>
      <c r="AF39" s="109"/>
      <c r="AG39" s="109"/>
      <c r="AH39" s="110"/>
      <c r="AI39" s="109"/>
      <c r="AJ39" s="109"/>
      <c r="AK39" s="109"/>
      <c r="AL39" s="109"/>
      <c r="AQ39" s="105">
        <f>(AQ38-1500)</f>
        <v>34187.149269320798</v>
      </c>
      <c r="AR39" s="105">
        <f t="shared" ref="AR39:BA39" si="12">(AR38-1500)</f>
        <v>26592.778502375266</v>
      </c>
      <c r="AS39" s="105">
        <f t="shared" si="12"/>
        <v>19380.350268599999</v>
      </c>
      <c r="AT39" s="105">
        <f t="shared" si="12"/>
        <v>13280.230280338677</v>
      </c>
      <c r="AU39" s="105">
        <f t="shared" si="12"/>
        <v>17594.875829100005</v>
      </c>
      <c r="AV39" s="105">
        <f t="shared" si="12"/>
        <v>18249.2514606</v>
      </c>
      <c r="AW39" s="105">
        <f t="shared" si="12"/>
        <v>18920.487745600003</v>
      </c>
      <c r="AX39" s="105">
        <f t="shared" si="12"/>
        <v>19413.802115999999</v>
      </c>
      <c r="AY39" s="105">
        <f t="shared" si="12"/>
        <v>22087.01521225</v>
      </c>
      <c r="AZ39" s="105">
        <f t="shared" si="12"/>
        <v>22950.737989333335</v>
      </c>
      <c r="BA39" s="105">
        <f t="shared" si="12"/>
        <v>23884.802977083335</v>
      </c>
      <c r="BB39" s="105">
        <f t="shared" ref="BB39" ca="1" si="13">(BB38-1500)</f>
        <v>24032.188768437041</v>
      </c>
    </row>
    <row r="40" spans="2:97" x14ac:dyDescent="0.25">
      <c r="B40" s="34" t="s">
        <v>69</v>
      </c>
      <c r="C40" s="47" t="e">
        <f>(C3*Input!$B$10)</f>
        <v>#REF!</v>
      </c>
      <c r="D40" s="47" t="e">
        <f>(D3*Input!$B$10)</f>
        <v>#REF!</v>
      </c>
      <c r="E40" s="47" t="e">
        <f>(E3*Input!$B$10)</f>
        <v>#REF!</v>
      </c>
      <c r="F40" s="47" t="e">
        <f>(F3*Input!$B$10)</f>
        <v>#REF!</v>
      </c>
      <c r="G40" s="47" t="e">
        <f>(G3*Input!$B$10)</f>
        <v>#REF!</v>
      </c>
      <c r="H40" s="47" t="e">
        <f>(H3*Input!$B$10)</f>
        <v>#REF!</v>
      </c>
      <c r="I40" s="47" t="e">
        <f>(I3*Subs!#REF!)</f>
        <v>#REF!</v>
      </c>
      <c r="J40" s="47" t="e">
        <f>(J3*Subs!#REF!)</f>
        <v>#REF!</v>
      </c>
      <c r="K40" s="47" t="e">
        <f>(K3*Subs!#REF!)</f>
        <v>#REF!</v>
      </c>
      <c r="L40" s="47" t="e">
        <f>(L3*Subs!#REF!)</f>
        <v>#REF!</v>
      </c>
      <c r="M40" s="47" t="e">
        <f>(M3*Subs!#REF!)</f>
        <v>#REF!</v>
      </c>
      <c r="N40" s="47" t="e">
        <f>(N3*Subs!#REF!)</f>
        <v>#REF!</v>
      </c>
      <c r="O40" s="47" t="e">
        <f>(O3*Subs!#REF!)</f>
        <v>#REF!</v>
      </c>
      <c r="P40" s="47" t="e">
        <f>(P3*Subs!#REF!)</f>
        <v>#REF!</v>
      </c>
      <c r="Q40" s="47" t="e">
        <f>(Q3*Subs!#REF!)</f>
        <v>#REF!</v>
      </c>
      <c r="R40" s="47" t="e">
        <f>(R3*Subs!#REF!)</f>
        <v>#REF!</v>
      </c>
      <c r="S40" s="47" t="e">
        <f>(S3*Subs!#REF!)</f>
        <v>#REF!</v>
      </c>
      <c r="T40" s="47" t="e">
        <f>(T3*Subs!#REF!)</f>
        <v>#REF!</v>
      </c>
      <c r="U40" s="47" t="e">
        <f>(U3*Subs!#REF!)</f>
        <v>#REF!</v>
      </c>
      <c r="V40" s="47" t="e">
        <f>(V3*Subs!#REF!)</f>
        <v>#REF!</v>
      </c>
      <c r="W40" s="47" t="e">
        <f>(W3*Subs!#REF!)</f>
        <v>#REF!</v>
      </c>
      <c r="X40" s="47" t="e">
        <f>(X3*Subs!#REF!)</f>
        <v>#REF!</v>
      </c>
      <c r="Y40" s="47" t="e">
        <f>(Y3*Subs!#REF!)</f>
        <v>#REF!</v>
      </c>
      <c r="Z40" s="115" t="e">
        <f>(Z3*Subs!#REF!)</f>
        <v>#REF!</v>
      </c>
      <c r="AA40" s="115" t="e">
        <f>(AA3*Subs!#REF!)</f>
        <v>#REF!</v>
      </c>
      <c r="AB40" s="115" t="e">
        <f>(AB3*Subs!#REF!)</f>
        <v>#REF!</v>
      </c>
      <c r="AC40" s="115" t="e">
        <f>(AC3*Subs!#REF!)</f>
        <v>#REF!</v>
      </c>
      <c r="AD40" s="115" t="e">
        <f>(AD3*Subs!#REF!)</f>
        <v>#REF!</v>
      </c>
      <c r="AE40" s="115" t="e">
        <f>(AE3*Subs!#REF!)</f>
        <v>#REF!</v>
      </c>
      <c r="AF40" s="115" t="e">
        <f>(AF3*Subs!#REF!)</f>
        <v>#REF!</v>
      </c>
      <c r="AG40" s="115" t="e">
        <f>(AG3*Subs!#REF!)</f>
        <v>#REF!</v>
      </c>
      <c r="AH40" s="115" t="e">
        <f>(AH3*Subs!#REF!)</f>
        <v>#REF!</v>
      </c>
      <c r="AI40" s="115" t="e">
        <f>(AI3*Subs!#REF!)</f>
        <v>#REF!</v>
      </c>
      <c r="AJ40" s="115" t="e">
        <f>(AJ3*Subs!#REF!)</f>
        <v>#REF!</v>
      </c>
      <c r="AK40" s="115" t="e">
        <f>(AK3*Subs!#REF!)</f>
        <v>#REF!</v>
      </c>
      <c r="AL40" s="115" t="e">
        <f>(AL3*Subs!#REF!)</f>
        <v>#REF!</v>
      </c>
      <c r="AM40" s="47">
        <f>(AM3*[111]Subs!AN8)</f>
        <v>2100989.9691501739</v>
      </c>
      <c r="AN40" s="47">
        <f>(AN3*[111]Subs!AO8)</f>
        <v>1926590.1928648159</v>
      </c>
      <c r="AO40" s="47">
        <f>(AO3*[111]Subs!AP8)</f>
        <v>1540859.5999999999</v>
      </c>
      <c r="AP40" s="47">
        <f>(AP3*[111]Subs!AQ8)</f>
        <v>1241397.7999999998</v>
      </c>
      <c r="AQ40" s="47">
        <f>(AQ3*[111]Subs!AR8)</f>
        <v>888990.06666666653</v>
      </c>
      <c r="AR40" s="47">
        <f>(AR3*[111]Subs!AS8)</f>
        <v>572799.1333333333</v>
      </c>
      <c r="AS40" s="47">
        <f>(AS3*[111]Subs!AT8)</f>
        <v>292159.73333333328</v>
      </c>
      <c r="AT40" s="47">
        <f>(AT3*[111]Subs!AU8)</f>
        <v>0</v>
      </c>
      <c r="AU40" s="47">
        <f>(AU3*[111]Subs!AV8)</f>
        <v>0</v>
      </c>
      <c r="AV40" s="47">
        <f>(AV3*[111]Subs!AW8)</f>
        <v>0</v>
      </c>
      <c r="AW40" s="47">
        <f>(AW3*[111]Subs!AX8)</f>
        <v>0</v>
      </c>
      <c r="AX40" s="47">
        <f>(AX3*[111]Subs!AY8)</f>
        <v>0</v>
      </c>
      <c r="AY40" s="47">
        <f>(AY3*[111]Subs!AZ8)</f>
        <v>0</v>
      </c>
      <c r="AZ40" s="47">
        <f>(AZ3*[111]Subs!BA8)</f>
        <v>0</v>
      </c>
      <c r="BA40" s="47">
        <f>(BA3*[111]Subs!BB8)</f>
        <v>0</v>
      </c>
      <c r="BB40" s="210"/>
      <c r="BC40" s="210"/>
      <c r="BD40" s="210"/>
      <c r="BE40" s="210"/>
      <c r="BF40" s="210"/>
      <c r="BG40" s="210"/>
      <c r="BH40" s="210"/>
      <c r="BI40" s="210"/>
      <c r="BJ40" s="210"/>
      <c r="BK40" s="210"/>
      <c r="BL40" s="210"/>
      <c r="BM40" s="210"/>
      <c r="BN40" s="210"/>
      <c r="BO40" s="210"/>
      <c r="BP40" s="210"/>
      <c r="BQ40" s="210"/>
      <c r="BR40" s="210"/>
      <c r="BS40" s="210"/>
      <c r="BT40" s="210"/>
      <c r="BU40" s="210"/>
      <c r="BV40" s="210"/>
      <c r="BW40" s="210"/>
      <c r="BX40" s="210"/>
      <c r="BY40" s="210"/>
      <c r="BZ40" s="210"/>
      <c r="CA40" s="210"/>
      <c r="CB40" s="210"/>
      <c r="CC40" s="210"/>
      <c r="CD40" s="210"/>
      <c r="CE40" s="210"/>
      <c r="CF40" s="210"/>
      <c r="CG40" s="210"/>
      <c r="CH40" s="210"/>
      <c r="CI40" s="210"/>
      <c r="CJ40" s="210"/>
      <c r="CK40" s="210"/>
      <c r="CL40" s="210"/>
      <c r="CM40" s="210"/>
      <c r="CN40" s="210"/>
      <c r="CO40" s="210"/>
      <c r="CP40" s="210"/>
      <c r="CQ40" s="210"/>
      <c r="CR40" s="210"/>
      <c r="CS40" s="210"/>
    </row>
    <row r="41" spans="2:97" x14ac:dyDescent="0.25">
      <c r="B41" s="34" t="s">
        <v>68</v>
      </c>
      <c r="C41" s="47" t="e">
        <f>(C4*Input!$B$10)</f>
        <v>#REF!</v>
      </c>
      <c r="D41" s="47" t="e">
        <f>(D4*Input!$B$10)</f>
        <v>#REF!</v>
      </c>
      <c r="E41" s="47" t="e">
        <f>(E4*Input!$B$10)</f>
        <v>#REF!</v>
      </c>
      <c r="F41" s="47" t="e">
        <f>(F4*Input!$B$10)</f>
        <v>#REF!</v>
      </c>
      <c r="G41" s="47" t="e">
        <f>(G4*Input!$B$10)</f>
        <v>#REF!</v>
      </c>
      <c r="H41" s="47" t="e">
        <f>(H4*Input!$B$10)</f>
        <v>#REF!</v>
      </c>
      <c r="I41" s="47" t="e">
        <f>(I4*Subs!#REF!)</f>
        <v>#REF!</v>
      </c>
      <c r="J41" s="47" t="e">
        <f>(J4*Subs!#REF!)</f>
        <v>#REF!</v>
      </c>
      <c r="K41" s="47" t="e">
        <f>(K4*Subs!#REF!)</f>
        <v>#REF!</v>
      </c>
      <c r="L41" s="47" t="e">
        <f>(L4*Subs!#REF!)</f>
        <v>#REF!</v>
      </c>
      <c r="M41" s="47" t="e">
        <f>(M4*Subs!#REF!)</f>
        <v>#REF!</v>
      </c>
      <c r="N41" s="47" t="e">
        <f>(N4*Subs!#REF!)</f>
        <v>#REF!</v>
      </c>
      <c r="O41" s="47" t="e">
        <f>(O4*Subs!#REF!)</f>
        <v>#REF!</v>
      </c>
      <c r="P41" s="47" t="e">
        <f>(P4*Subs!#REF!)</f>
        <v>#REF!</v>
      </c>
      <c r="Q41" s="47" t="e">
        <f>(Q4*Subs!#REF!)</f>
        <v>#REF!</v>
      </c>
      <c r="R41" s="47" t="e">
        <f>(R4*Subs!#REF!)</f>
        <v>#REF!</v>
      </c>
      <c r="S41" s="47" t="e">
        <f>(S4*Subs!#REF!)</f>
        <v>#REF!</v>
      </c>
      <c r="T41" s="47" t="e">
        <f>(T4*Subs!#REF!)</f>
        <v>#REF!</v>
      </c>
      <c r="U41" s="47" t="e">
        <f>(U4*Subs!#REF!)</f>
        <v>#REF!</v>
      </c>
      <c r="V41" s="47" t="e">
        <f>(V4*Subs!#REF!)</f>
        <v>#REF!</v>
      </c>
      <c r="W41" s="47" t="e">
        <f>(W4*Subs!#REF!)</f>
        <v>#REF!</v>
      </c>
      <c r="X41" s="47" t="e">
        <f>(X4*Subs!#REF!)</f>
        <v>#REF!</v>
      </c>
      <c r="Y41" s="47" t="e">
        <f>(Y4*Subs!#REF!)</f>
        <v>#REF!</v>
      </c>
      <c r="Z41" s="115" t="e">
        <f>(Z4*Subs!#REF!)</f>
        <v>#REF!</v>
      </c>
      <c r="AA41" s="115" t="e">
        <f>(AA4*Subs!#REF!)</f>
        <v>#REF!</v>
      </c>
      <c r="AB41" s="115" t="e">
        <f>(AB4*Subs!#REF!)</f>
        <v>#REF!</v>
      </c>
      <c r="AC41" s="115" t="e">
        <f>(AC4*Subs!#REF!)</f>
        <v>#REF!</v>
      </c>
      <c r="AD41" s="115" t="e">
        <f>(AD4*Subs!#REF!)</f>
        <v>#REF!</v>
      </c>
      <c r="AE41" s="115" t="e">
        <f>(AE4*Subs!#REF!)</f>
        <v>#REF!</v>
      </c>
      <c r="AF41" s="115" t="e">
        <f>(AF4*Subs!#REF!)</f>
        <v>#REF!</v>
      </c>
      <c r="AG41" s="115" t="e">
        <f>(AG4*Subs!#REF!)</f>
        <v>#REF!</v>
      </c>
      <c r="AH41" s="115" t="e">
        <f>(AH4*Subs!#REF!)</f>
        <v>#REF!</v>
      </c>
      <c r="AI41" s="115" t="e">
        <f>(AI4*Subs!#REF!)</f>
        <v>#REF!</v>
      </c>
      <c r="AJ41" s="115" t="e">
        <f>(AJ4*Subs!#REF!)</f>
        <v>#REF!</v>
      </c>
      <c r="AK41" s="115" t="e">
        <f>(AK4*Subs!#REF!)</f>
        <v>#REF!</v>
      </c>
      <c r="AL41" s="115" t="e">
        <f>(AL4*Subs!#REF!)</f>
        <v>#REF!</v>
      </c>
      <c r="AM41" s="47">
        <f>(AM4*[111]Subs!AN8)</f>
        <v>53575.244213329439</v>
      </c>
      <c r="AN41" s="47">
        <f>(AN4*[111]Subs!AO8)</f>
        <v>49128.049918052813</v>
      </c>
      <c r="AO41" s="47">
        <f>(AO4*[111]Subs!AP8)</f>
        <v>39291.919799999996</v>
      </c>
      <c r="AP41" s="47">
        <f>(AP4*[111]Subs!AQ8)</f>
        <v>31655.643899999999</v>
      </c>
      <c r="AQ41" s="47">
        <f>(AQ4*[111]Subs!AR8)</f>
        <v>22669.246699999996</v>
      </c>
      <c r="AR41" s="47">
        <f>(AR4*[111]Subs!AS8)</f>
        <v>14606.377899999999</v>
      </c>
      <c r="AS41" s="47">
        <f>(AS4*[111]Subs!AT8)</f>
        <v>7450.0731999999998</v>
      </c>
      <c r="AT41" s="47">
        <f>(AT4*[111]Subs!AU8)</f>
        <v>0</v>
      </c>
      <c r="AU41" s="47">
        <f>(AU4*[111]Subs!AV8)</f>
        <v>0</v>
      </c>
      <c r="AV41" s="47">
        <f>(AV4*[111]Subs!AW8)</f>
        <v>0</v>
      </c>
      <c r="AW41" s="47">
        <f>(AW4*[111]Subs!AX8)</f>
        <v>0</v>
      </c>
      <c r="AX41" s="47">
        <f>(AX4*[111]Subs!AY8)</f>
        <v>0</v>
      </c>
      <c r="AY41" s="47">
        <f>(AY4*[111]Subs!AZ8)</f>
        <v>0</v>
      </c>
      <c r="AZ41" s="47">
        <f>(AZ4*[111]Subs!BA8)</f>
        <v>0</v>
      </c>
      <c r="BA41" s="47">
        <f>(BA4*[111]Subs!BB8)</f>
        <v>0</v>
      </c>
      <c r="BB41" s="210"/>
      <c r="BC41" s="210"/>
      <c r="BD41" s="210"/>
      <c r="BE41" s="210"/>
      <c r="BF41" s="210"/>
      <c r="BG41" s="210"/>
      <c r="BH41" s="210"/>
      <c r="BI41" s="210"/>
      <c r="BJ41" s="210"/>
      <c r="BK41" s="210"/>
      <c r="BL41" s="210"/>
      <c r="BM41" s="210"/>
      <c r="BN41" s="210"/>
      <c r="BO41" s="210"/>
      <c r="BP41" s="210"/>
      <c r="BQ41" s="210"/>
      <c r="BR41" s="210"/>
      <c r="BS41" s="210"/>
      <c r="BT41" s="210"/>
      <c r="BU41" s="210"/>
      <c r="BV41" s="210"/>
      <c r="BW41" s="210"/>
      <c r="BX41" s="210"/>
      <c r="BY41" s="210"/>
      <c r="BZ41" s="210"/>
      <c r="CA41" s="210"/>
      <c r="CB41" s="210"/>
      <c r="CC41" s="210"/>
      <c r="CD41" s="210"/>
      <c r="CE41" s="210"/>
      <c r="CF41" s="210"/>
      <c r="CG41" s="210"/>
      <c r="CH41" s="210"/>
      <c r="CI41" s="210"/>
      <c r="CJ41" s="210"/>
      <c r="CK41" s="210"/>
      <c r="CL41" s="210"/>
      <c r="CM41" s="210"/>
      <c r="CN41" s="210"/>
      <c r="CO41" s="210"/>
      <c r="CP41" s="210"/>
      <c r="CQ41" s="210"/>
      <c r="CR41" s="210"/>
      <c r="CS41" s="210"/>
    </row>
    <row r="42" spans="2:97" x14ac:dyDescent="0.25">
      <c r="B42" s="34" t="s">
        <v>188</v>
      </c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47">
        <f>((AM$7+AM$8+AM$9)*[111]Input!$B$9)</f>
        <v>2600299.97896</v>
      </c>
      <c r="AN42" s="47">
        <f>((AN$7+AN$8+AN$9)*[111]Input!$B$9)</f>
        <v>2695975.5789599996</v>
      </c>
      <c r="AO42" s="47">
        <f>((AO$7+AO$8+AO$9)*[111]Input!$B$9)</f>
        <v>2791651.1789600002</v>
      </c>
      <c r="AP42" s="47">
        <f>((AP$7+AP$8+AP$9)*[111]Input!$B$9)</f>
        <v>3101078.7057599998</v>
      </c>
      <c r="AQ42" s="47">
        <f>((AQ$7+AQ$8+AQ$9)*[111]Input!$B$9)</f>
        <v>3228385.3812000002</v>
      </c>
      <c r="AR42" s="47">
        <f>((AR$7+AR$8+AR$9)*[111]Input!$B$9)</f>
        <v>3354634.7257458479</v>
      </c>
      <c r="AS42" s="47">
        <f>((AS$7+AS$8+AS$9)*[111]Input!$B$9)</f>
        <v>3256576.4675199999</v>
      </c>
      <c r="AT42" s="47">
        <f>((AT$7+AT$8+AT$9)*[111]Input!$B$9)</f>
        <v>3336151.4887199998</v>
      </c>
      <c r="AU42" s="47">
        <f>((AU$7+AU$8+AU$9)*[111]Input!$B$9)</f>
        <v>3996529.7527199998</v>
      </c>
      <c r="AV42" s="47">
        <f>((AV$7+AV$8+AV$9)*[111]Input!$B$9)</f>
        <v>4111519.1875199997</v>
      </c>
      <c r="AW42" s="47">
        <f>((AW$7+AW$8+AW$9)*[111]Input!$B$9)</f>
        <v>4222286.2595199998</v>
      </c>
      <c r="AX42" s="47">
        <f>((AX$7+AX$8+AX$9)*[111]Input!$B$9)</f>
        <v>4309799.4671999998</v>
      </c>
      <c r="AY42" s="47">
        <f>((AY$7+AY$8+AY$9)*[111]Input!$B$9)</f>
        <v>4833364.4898899999</v>
      </c>
      <c r="AZ42" s="47">
        <f>((AZ$7+AZ$8+AZ$9)*[111]Input!$B$9)</f>
        <v>4958363.1383600002</v>
      </c>
      <c r="BA42" s="47">
        <f>((BA$7+BA$8+BA$9)*[111]Input!$B$9)</f>
        <v>5095002.4172500009</v>
      </c>
      <c r="BB42" s="47">
        <f>((BB$7+BB$8+BB$9)*Input!$B$9)</f>
        <v>5364342.1091643628</v>
      </c>
      <c r="BC42" s="47">
        <f>((BC$7+BC$8+BC$9)*Input!$B$9)</f>
        <v>5461458.0951160435</v>
      </c>
      <c r="BD42" s="47">
        <f>((BD$7+BD$8+BD$9)*Input!$B$9)</f>
        <v>5558715.8591312729</v>
      </c>
      <c r="BE42" s="47">
        <f>((BE$7+BE$8+BE$9)*Input!$B$9)</f>
        <v>5656117.7812299123</v>
      </c>
      <c r="BF42" s="47">
        <f>((BF$7+BF$8+BF$9)*Input!$B$9)</f>
        <v>5753666.2813850716</v>
      </c>
      <c r="BG42" s="47">
        <f>((BG$7+BG$8+BG$9)*Input!$B$9)</f>
        <v>5851363.8201938085</v>
      </c>
      <c r="BH42" s="47">
        <f>((BH$7+BH$8+BH$9)*Input!$B$9)</f>
        <v>5949212.899559075</v>
      </c>
      <c r="BI42" s="47">
        <f>((BI$7+BI$8+BI$9)*Input!$B$9)</f>
        <v>6047216.0633831108</v>
      </c>
      <c r="BJ42" s="47">
        <f>((BJ$7+BJ$8+BJ$9)*Input!$B$9)</f>
        <v>6145375.8982725013</v>
      </c>
      <c r="BK42" s="47">
        <f>((BK$7+BK$8+BK$9)*Input!$B$9)</f>
        <v>6243695.0342550352</v>
      </c>
      <c r="BL42" s="47">
        <f>((BL$7+BL$8+BL$9)*Input!$B$9)</f>
        <v>6342176.1455086209</v>
      </c>
      <c r="BM42" s="47">
        <f>((BM$7+BM$8+BM$9)*Input!$B$9)</f>
        <v>6440821.95110243</v>
      </c>
      <c r="BN42" s="47">
        <f>((BN$7+BN$8+BN$9)*Input!$B$9)</f>
        <v>6539635.2157504922</v>
      </c>
      <c r="BO42" s="47">
        <f>((BO$7+BO$8+BO$9)*Input!$B$9)</f>
        <v>6638295.8796785809</v>
      </c>
      <c r="BP42" s="47">
        <f>((BP$7+BP$8+BP$9)*Input!$B$9)</f>
        <v>6737120.0270826155</v>
      </c>
      <c r="BQ42" s="47">
        <f>((BQ$7+BQ$8+BQ$9)*Input!$B$9)</f>
        <v>6836110.538575775</v>
      </c>
      <c r="BR42" s="47">
        <f>((BR$7+BR$8+BR$9)*Input!$B$9)</f>
        <v>6935270.3429842032</v>
      </c>
      <c r="BS42" s="47">
        <f>((BS$7+BS$8+BS$9)*Input!$B$9)</f>
        <v>7034602.4181539314</v>
      </c>
      <c r="BT42" s="47">
        <f>((BT$7+BT$8+BT$9)*Input!$B$9)</f>
        <v>7134109.7917713318</v>
      </c>
      <c r="BU42" s="47">
        <f>((BU$7+BU$8+BU$9)*Input!$B$9)</f>
        <v>7233795.5421972834</v>
      </c>
      <c r="BV42" s="47">
        <f>((BV$7+BV$8+BV$9)*Input!$B$9)</f>
        <v>7333662.7993153101</v>
      </c>
      <c r="BW42" s="47">
        <f>((BW$7+BW$8+BW$9)*Input!$B$9)</f>
        <v>7433714.7453938993</v>
      </c>
      <c r="BX42" s="47">
        <f>((BX$7+BX$8+BX$9)*Input!$B$9)</f>
        <v>7533954.6159632783</v>
      </c>
      <c r="BY42" s="47">
        <f>((BY$7+BY$8+BY$9)*Input!$B$9)</f>
        <v>7634385.7007068396</v>
      </c>
      <c r="BZ42" s="47">
        <f>((BZ$7+BZ$8+BZ$9)*Input!$B$9)</f>
        <v>7735011.3443674929</v>
      </c>
      <c r="CA42" s="47">
        <f>((CA$7+CA$8+CA$9)*Input!$B$9)</f>
        <v>7836216.2865853012</v>
      </c>
      <c r="CB42" s="47">
        <f>((CB$7+CB$8+CB$9)*Input!$B$9)</f>
        <v>7937632.5166547308</v>
      </c>
      <c r="CC42" s="47">
        <f>((CC$7+CC$8+CC$9)*Input!$B$9)</f>
        <v>8039263.5814522933</v>
      </c>
      <c r="CD42" s="47">
        <f>((CD$7+CD$8+CD$9)*Input!$B$9)</f>
        <v>8141113.0873957016</v>
      </c>
      <c r="CE42" s="47">
        <f>((CE$7+CE$8+CE$9)*Input!$B$9)</f>
        <v>8243184.7014433909</v>
      </c>
      <c r="CF42" s="47">
        <f>((CF$7+CF$8+CF$9)*Input!$B$9)</f>
        <v>8345482.1521108001</v>
      </c>
      <c r="CG42" s="47">
        <f>((CG$7+CG$8+CG$9)*Input!$B$9)</f>
        <v>8443075.898550719</v>
      </c>
      <c r="CH42" s="47">
        <f>((CH$7+CH$8+CH$9)*Input!$B$9)</f>
        <v>8545776.4509638213</v>
      </c>
      <c r="CI42" s="47">
        <f>((CI$7+CI$8+CI$9)*Input!$B$9)</f>
        <v>8648714.2666714657</v>
      </c>
      <c r="CJ42" s="47">
        <f>((CJ$7+CJ$8+CJ$9)*Input!$B$9)</f>
        <v>8751893.3285983633</v>
      </c>
      <c r="CK42" s="47">
        <f>((CK$7+CK$8+CK$9)*Input!$B$9)</f>
        <v>8858966.5536864344</v>
      </c>
      <c r="CL42" s="47">
        <f>((CL$7+CL$8+CL$9)*Input!$B$9)</f>
        <v>8966289.011164695</v>
      </c>
      <c r="CM42" s="47">
        <f>((CM$7+CM$8+CM$9)*Input!$B$9)</f>
        <v>9074798.4970559534</v>
      </c>
      <c r="CN42" s="47">
        <f>((CN$7+CN$8+CN$9)*Input!$B$9)</f>
        <v>9184510.0683051534</v>
      </c>
      <c r="CO42" s="47">
        <f>((CO$7+CO$8+CO$9)*Input!$B$9)</f>
        <v>9295677.7613092978</v>
      </c>
      <c r="CP42" s="47">
        <f>((CP$7+CP$8+CP$9)*Input!$B$9)</f>
        <v>9408561.3357254118</v>
      </c>
      <c r="CQ42" s="47">
        <f>((CQ$7+CQ$8+CQ$9)*Input!$B$9)</f>
        <v>9522510.0285691675</v>
      </c>
      <c r="CR42" s="47">
        <f>((CR$7+CR$8+CR$9)*Input!$B$9)</f>
        <v>9637908.4302761741</v>
      </c>
      <c r="CS42" s="47">
        <f>((CS$7+CS$8+CS$9)*Input!$B$9)</f>
        <v>9754727.8517776337</v>
      </c>
    </row>
    <row r="43" spans="2:97" x14ac:dyDescent="0.25">
      <c r="B43" s="34" t="s">
        <v>119</v>
      </c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47">
        <f>(AM$10*[111]Input!$B$9)</f>
        <v>8506.5762938999997</v>
      </c>
      <c r="AN43" s="47">
        <f>(AN$10*[111]Input!$B$9)</f>
        <v>8819.5677938999997</v>
      </c>
      <c r="AO43" s="47">
        <f>(AO$10*[111]Input!$B$9)</f>
        <v>9132.5592939000016</v>
      </c>
      <c r="AP43" s="47">
        <f>(AP$10*[111]Input!$B$9)</f>
        <v>10144.815143399999</v>
      </c>
      <c r="AQ43" s="47">
        <f>(AQ$10*[111]Input!$B$9)</f>
        <v>10561.283995500002</v>
      </c>
      <c r="AR43" s="47">
        <f>(AR$10*[111]Input!$B$9)</f>
        <v>10974.293913634006</v>
      </c>
      <c r="AS43" s="47">
        <f>(AS$10*[111]Input!$B$9)</f>
        <v>11317.378943600001</v>
      </c>
      <c r="AT43" s="47">
        <f>(AT$10*[111]Input!$B$9)</f>
        <v>12614.060484300002</v>
      </c>
      <c r="AU43" s="47">
        <f>(AU$10*[111]Input!$B$9)</f>
        <v>15925.679579100004</v>
      </c>
      <c r="AV43" s="47">
        <f>(AV$10*[111]Input!$B$9)</f>
        <v>16383.898335600003</v>
      </c>
      <c r="AW43" s="47">
        <f>(AW$10*[111]Input!$B$9)</f>
        <v>16825.291495600002</v>
      </c>
      <c r="AX43" s="47">
        <f>(AX$10*[111]Input!$B$9)</f>
        <v>17174.020865999999</v>
      </c>
      <c r="AY43" s="47">
        <f>(AY$10*[111]Input!$B$9)</f>
        <v>21061.420412250001</v>
      </c>
      <c r="AZ43" s="47">
        <f>(AZ$10*[111]Input!$B$9)</f>
        <v>21774.908789333334</v>
      </c>
      <c r="BA43" s="47">
        <f>(BA$10*[111]Input!$B$9)</f>
        <v>22548.424977083334</v>
      </c>
      <c r="BB43" s="47">
        <f ca="1">(BB$10*Input!$B$9)</f>
        <v>25383.986368437043</v>
      </c>
      <c r="BC43" s="47">
        <f>(BC$10*Input!$B$9)</f>
        <v>26029.545705680706</v>
      </c>
      <c r="BD43" s="47">
        <f>(BD$10*Input!$B$9)</f>
        <v>26540.391590391751</v>
      </c>
      <c r="BE43" s="47">
        <f>(BE$10*Input!$B$9)</f>
        <v>27053.582547245984</v>
      </c>
      <c r="BF43" s="47">
        <f>(BF$10*Input!$B$9)</f>
        <v>27569.133852591924</v>
      </c>
      <c r="BG43" s="47">
        <f>(BG$10*Input!$B$9)</f>
        <v>28087.061060163825</v>
      </c>
      <c r="BH43" s="47">
        <f>(BH$10*Input!$B$9)</f>
        <v>28607.380006089617</v>
      </c>
      <c r="BI43" s="47">
        <f>(BI$10*Input!$B$9)</f>
        <v>29130.106813988979</v>
      </c>
      <c r="BJ43" s="47">
        <f>(BJ$10*Input!$B$9)</f>
        <v>29655.257900162876</v>
      </c>
      <c r="BK43" s="47">
        <f>(BK$10*Input!$B$9)</f>
        <v>30182.849978876322</v>
      </c>
      <c r="BL43" s="47">
        <f>(BL$10*Input!$B$9)</f>
        <v>30712.900067736089</v>
      </c>
      <c r="BM43" s="47">
        <f>(BM$10*Input!$B$9)</f>
        <v>31245.425493164948</v>
      </c>
      <c r="BN43" s="47">
        <f>(BN$10*Input!$B$9)</f>
        <v>31780.443895974262</v>
      </c>
      <c r="BO43" s="47">
        <f>(BO$10*Input!$B$9)</f>
        <v>32237.255512202493</v>
      </c>
      <c r="BP43" s="47">
        <f>(BP$10*Input!$B$9)</f>
        <v>32694.185098712012</v>
      </c>
      <c r="BQ43" s="47">
        <f>(BQ$10*Input!$B$9)</f>
        <v>33151.244852802447</v>
      </c>
      <c r="BR43" s="47">
        <f>(BR$10*Input!$B$9)</f>
        <v>33608.447165749749</v>
      </c>
      <c r="BS43" s="47">
        <f>(BS$10*Input!$B$9)</f>
        <v>34065.804625881385</v>
      </c>
      <c r="BT43" s="47">
        <f>(BT$10*Input!$B$9)</f>
        <v>34523.330021700312</v>
      </c>
      <c r="BU43" s="47">
        <f>(BU$10*Input!$B$9)</f>
        <v>34981.036345058179</v>
      </c>
      <c r="BV43" s="47">
        <f>(BV$10*Input!$B$9)</f>
        <v>35438.936794378795</v>
      </c>
      <c r="BW43" s="47">
        <f>(BW$10*Input!$B$9)</f>
        <v>35897.044777932329</v>
      </c>
      <c r="BX43" s="47">
        <f>(BX$10*Input!$B$9)</f>
        <v>36355.373917161472</v>
      </c>
      <c r="BY43" s="47">
        <f>(BY$10*Input!$B$9)</f>
        <v>36813.938050059849</v>
      </c>
      <c r="BZ43" s="47">
        <f>(BZ$10*Input!$B$9)</f>
        <v>37272.751234604017</v>
      </c>
      <c r="CA43" s="47">
        <f>(CA$10*Input!$B$9)</f>
        <v>37827.162481263149</v>
      </c>
      <c r="CB43" s="47">
        <f>(CB$10*Input!$B$9)</f>
        <v>38316.721226552094</v>
      </c>
      <c r="CC43" s="47">
        <f>(CC$10*Input!$B$9)</f>
        <v>38807.317026954173</v>
      </c>
      <c r="CD43" s="47">
        <f>(CD$10*Input!$B$9)</f>
        <v>39298.967291451481</v>
      </c>
      <c r="CE43" s="47">
        <f>(CE$10*Input!$B$9)</f>
        <v>39791.689721269613</v>
      </c>
      <c r="CF43" s="47">
        <f>(CF$10*Input!$B$9)</f>
        <v>40285.502314783575</v>
      </c>
      <c r="CG43" s="47">
        <f>(CG$10*Input!$B$9)</f>
        <v>39547.090384251424</v>
      </c>
      <c r="CH43" s="47">
        <f>(CH$10*Input!$B$9)</f>
        <v>40028.136400844822</v>
      </c>
      <c r="CI43" s="47">
        <f>(CI$10*Input!$B$9)</f>
        <v>40510.293750922225</v>
      </c>
      <c r="CJ43" s="47">
        <f>(CJ$10*Input!$B$9)</f>
        <v>40993.581090372259</v>
      </c>
      <c r="CK43" s="47">
        <f>(CK$10*Input!$B$9)</f>
        <v>41495.108562252273</v>
      </c>
      <c r="CL43" s="47">
        <f>(CL$10*Input!$B$9)</f>
        <v>41997.803430467466</v>
      </c>
      <c r="CM43" s="47">
        <f>(CM$10*Input!$B$9)</f>
        <v>42506.05830080765</v>
      </c>
      <c r="CN43" s="47">
        <f>(CN$10*Input!$B$9)</f>
        <v>43019.943699508745</v>
      </c>
      <c r="CO43" s="47">
        <f>(CO$10*Input!$B$9)</f>
        <v>43540.649524716151</v>
      </c>
      <c r="CP43" s="47">
        <f>(CP$10*Input!$B$9)</f>
        <v>44069.392482137366</v>
      </c>
      <c r="CQ43" s="47">
        <f>(CQ$10*Input!$B$9)</f>
        <v>44603.124419313572</v>
      </c>
      <c r="CR43" s="47">
        <f>(CR$10*Input!$B$9)</f>
        <v>45143.6467452219</v>
      </c>
      <c r="CS43" s="47">
        <f>(CS$10*Input!$B$9)</f>
        <v>45690.82508120573</v>
      </c>
    </row>
    <row r="44" spans="2:97" x14ac:dyDescent="0.25">
      <c r="B44" s="34" t="s">
        <v>189</v>
      </c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47">
        <f>(AM$15*[111]Input!$B$9)</f>
        <v>786266.5</v>
      </c>
      <c r="AN44" s="47">
        <f>(AN$15*[111]Input!$B$9)</f>
        <v>847091.5</v>
      </c>
      <c r="AO44" s="47">
        <f>(AO$15*[111]Input!$B$9)</f>
        <v>908666.5</v>
      </c>
      <c r="AP44" s="47">
        <f>(AP$15*[111]Input!$B$9)</f>
        <v>963829.0779230562</v>
      </c>
      <c r="AQ44" s="47">
        <f>(AQ$15*[111]Input!$B$9)</f>
        <v>982647.42952832067</v>
      </c>
      <c r="AR44" s="47">
        <f>(AR$15*[111]Input!$B$9)</f>
        <v>1004842.6754965042</v>
      </c>
      <c r="AS44" s="47">
        <f>(AS$15*[111]Input!$B$9)</f>
        <v>845159.25</v>
      </c>
      <c r="AT44" s="47">
        <f>(AT$15*[111]Input!$B$9)</f>
        <v>866467.91841547005</v>
      </c>
      <c r="AU44" s="47">
        <f>(AU$15*[111]Input!$B$9)</f>
        <v>1267678.5000000002</v>
      </c>
      <c r="AV44" s="47">
        <f>(AV$15*[111]Input!$B$9)</f>
        <v>1346141.2499999995</v>
      </c>
      <c r="AW44" s="47">
        <f>(AW$15*[111]Input!$B$9)</f>
        <v>1438078.5</v>
      </c>
      <c r="AX44" s="47">
        <f>(AX$15*[111]Input!$B$9)</f>
        <v>1495912.4999999998</v>
      </c>
      <c r="AY44" s="47">
        <f>(AY$15*[111]Input!$B$9)</f>
        <v>1578496.7499999998</v>
      </c>
      <c r="AZ44" s="47">
        <f>(AZ$15*[111]Input!$B$9)</f>
        <v>1672393.2500000002</v>
      </c>
      <c r="BA44" s="47">
        <f>(BA$15*[111]Input!$B$9)</f>
        <v>1772736.2499999995</v>
      </c>
      <c r="BB44" s="47">
        <f>(BB$15*Input!$B$9)</f>
        <v>92626.5</v>
      </c>
      <c r="BC44" s="47">
        <f>(BC$15*Input!$B$9)</f>
        <v>93421.25</v>
      </c>
      <c r="BD44" s="47">
        <f>(BD$15*Input!$B$9)</f>
        <v>94113.374674457649</v>
      </c>
      <c r="BE44" s="47">
        <f>(BE$15*Input!$B$9)</f>
        <v>94825.275163677259</v>
      </c>
      <c r="BF44" s="47">
        <f>(BF$15*Input!$B$9)</f>
        <v>95557.278065762745</v>
      </c>
      <c r="BG44" s="47">
        <f>(BG$15*Input!$B$9)</f>
        <v>96309.716444694874</v>
      </c>
      <c r="BH44" s="47">
        <f>(BH$15*Input!$B$9)</f>
        <v>97082.929950518301</v>
      </c>
      <c r="BI44" s="47">
        <f>(BI$15*Input!$B$9)</f>
        <v>97877.264941825459</v>
      </c>
      <c r="BJ44" s="47">
        <f>(BJ$15*Input!$B$9)</f>
        <v>98693.074610581738</v>
      </c>
      <c r="BK44" s="47">
        <f>(BK$15*Input!$B$9)</f>
        <v>99530.719109336365</v>
      </c>
      <c r="BL44" s="47">
        <f>(BL$15*Input!$B$9)</f>
        <v>100390.56568086489</v>
      </c>
      <c r="BM44" s="47">
        <f>(BM$15*Input!$B$9)</f>
        <v>101272.98879028944</v>
      </c>
      <c r="BN44" s="47">
        <f>(BN$15*Input!$B$9)</f>
        <v>102178.37025972459</v>
      </c>
      <c r="BO44" s="47">
        <f>(BO$15*Input!$B$9)</f>
        <v>103107.09940549689</v>
      </c>
      <c r="BP44" s="47">
        <f>(BP$15*Input!$B$9)</f>
        <v>104059.57317798748</v>
      </c>
      <c r="BQ44" s="47">
        <f>(BQ$15*Input!$B$9)</f>
        <v>105036.19630414808</v>
      </c>
      <c r="BR44" s="47">
        <f>(BR$15*Input!$B$9)</f>
        <v>106037.38143274146</v>
      </c>
      <c r="BS44" s="47">
        <f>(BS$15*Input!$B$9)</f>
        <v>107063.54928235878</v>
      </c>
      <c r="BT44" s="47">
        <f>(BT$15*Input!$B$9)</f>
        <v>108115.12879226694</v>
      </c>
      <c r="BU44" s="47">
        <f>(BU$15*Input!$B$9)</f>
        <v>109192.55727614039</v>
      </c>
      <c r="BV44" s="47">
        <f>(BV$15*Input!$B$9)</f>
        <v>110296.28057873252</v>
      </c>
      <c r="BW44" s="47">
        <f>(BW$15*Input!$B$9)</f>
        <v>111426.75323554344</v>
      </c>
      <c r="BX44" s="47">
        <f>(BX$15*Input!$B$9)</f>
        <v>112584.4386355413</v>
      </c>
      <c r="BY44" s="47">
        <f>(BY$15*Input!$B$9)</f>
        <v>113769.80918699622</v>
      </c>
      <c r="BZ44" s="47">
        <f>(BZ$15*Input!$B$9)</f>
        <v>114983.34648648632</v>
      </c>
      <c r="CA44" s="47">
        <f>(CA$15*Input!$B$9)</f>
        <v>116225.54149113706</v>
      </c>
      <c r="CB44" s="47">
        <f>(CB$15*Input!$B$9)</f>
        <v>117496.89469415617</v>
      </c>
      <c r="CC44" s="47">
        <f>(CC$15*Input!$B$9)</f>
        <v>118797.91630372725</v>
      </c>
      <c r="CD44" s="47">
        <f>(CD$15*Input!$B$9)</f>
        <v>120129.12642532725</v>
      </c>
      <c r="CE44" s="47">
        <f>(CE$15*Input!$B$9)</f>
        <v>121491.05524753314</v>
      </c>
      <c r="CF44" s="47">
        <f>(CF$15*Input!$B$9)</f>
        <v>122884.24323138555</v>
      </c>
      <c r="CG44" s="47">
        <f>(CG$15*Input!$B$9)</f>
        <v>124309.24130337787</v>
      </c>
      <c r="CH44" s="47">
        <f>(CH$15*Input!$B$9)</f>
        <v>125766.61105214022</v>
      </c>
      <c r="CI44" s="47">
        <f>(CI$15*Input!$B$9)</f>
        <v>127256.92492889032</v>
      </c>
      <c r="CJ44" s="47">
        <f>(CJ$15*Input!$B$9)</f>
        <v>128780.76645172351</v>
      </c>
      <c r="CK44" s="47">
        <f>(CK$15*Input!$B$9)</f>
        <v>130338.73041381621</v>
      </c>
      <c r="CL44" s="47">
        <f>(CL$15*Input!$B$9)</f>
        <v>131915.54231239864</v>
      </c>
      <c r="CM44" s="47">
        <f>(CM$15*Input!$B$9)</f>
        <v>133511.43016603767</v>
      </c>
      <c r="CN44" s="47">
        <f>(CN$15*Input!$B$9)</f>
        <v>135126.62475182328</v>
      </c>
      <c r="CO44" s="47">
        <f>(CO$15*Input!$B$9)</f>
        <v>136761.35963874045</v>
      </c>
      <c r="CP44" s="47">
        <f>(CP$15*Input!$B$9)</f>
        <v>138415.87122144509</v>
      </c>
      <c r="CQ44" s="47">
        <f>(CQ$15*Input!$B$9)</f>
        <v>140090.39875444837</v>
      </c>
      <c r="CR44" s="47">
        <f>(CR$15*Input!$B$9)</f>
        <v>141785.18438671471</v>
      </c>
      <c r="CS44" s="47">
        <f>(CS$15*Input!$B$9)</f>
        <v>143500.47319667824</v>
      </c>
    </row>
    <row r="45" spans="2:97" x14ac:dyDescent="0.25">
      <c r="B45" s="34" t="s">
        <v>190</v>
      </c>
      <c r="O45" s="47" t="e">
        <f>O38-O41</f>
        <v>#REF!</v>
      </c>
      <c r="P45" s="47" t="e">
        <f t="shared" ref="P45:AL45" si="14">P38-P41</f>
        <v>#REF!</v>
      </c>
      <c r="Q45" s="47" t="e">
        <f t="shared" si="14"/>
        <v>#REF!</v>
      </c>
      <c r="R45" s="47" t="e">
        <f t="shared" si="14"/>
        <v>#REF!</v>
      </c>
      <c r="S45" s="47" t="e">
        <f t="shared" si="14"/>
        <v>#REF!</v>
      </c>
      <c r="T45" s="47" t="e">
        <f t="shared" si="14"/>
        <v>#REF!</v>
      </c>
      <c r="U45" s="47" t="e">
        <f t="shared" si="14"/>
        <v>#REF!</v>
      </c>
      <c r="V45" s="47" t="e">
        <f t="shared" si="14"/>
        <v>#REF!</v>
      </c>
      <c r="W45" s="47" t="e">
        <f>W38-W41</f>
        <v>#REF!</v>
      </c>
      <c r="X45" s="47" t="e">
        <f t="shared" si="14"/>
        <v>#REF!</v>
      </c>
      <c r="Y45" s="47" t="e">
        <f t="shared" si="14"/>
        <v>#REF!</v>
      </c>
      <c r="Z45" s="115" t="e">
        <f t="shared" si="14"/>
        <v>#REF!</v>
      </c>
      <c r="AA45" s="115" t="e">
        <f t="shared" si="14"/>
        <v>#REF!</v>
      </c>
      <c r="AB45" s="115" t="e">
        <f t="shared" si="14"/>
        <v>#REF!</v>
      </c>
      <c r="AC45" s="115" t="e">
        <f t="shared" si="14"/>
        <v>#REF!</v>
      </c>
      <c r="AD45" s="115" t="e">
        <f t="shared" si="14"/>
        <v>#REF!</v>
      </c>
      <c r="AE45" s="115" t="e">
        <f t="shared" si="14"/>
        <v>#REF!</v>
      </c>
      <c r="AF45" s="115" t="e">
        <f t="shared" si="14"/>
        <v>#REF!</v>
      </c>
      <c r="AG45" s="115" t="e">
        <f t="shared" si="14"/>
        <v>#REF!</v>
      </c>
      <c r="AH45" s="115" t="e">
        <f t="shared" si="14"/>
        <v>#REF!</v>
      </c>
      <c r="AI45" s="115" t="e">
        <f t="shared" si="14"/>
        <v>#REF!</v>
      </c>
      <c r="AJ45" s="115" t="e">
        <f t="shared" si="14"/>
        <v>#REF!</v>
      </c>
      <c r="AK45" s="115" t="e">
        <f t="shared" si="14"/>
        <v>#REF!</v>
      </c>
      <c r="AL45" s="115" t="e">
        <f t="shared" si="14"/>
        <v>#REF!</v>
      </c>
      <c r="AM45" s="47">
        <f>(AM$16*[111]Input!$B$9)</f>
        <v>1965.66625</v>
      </c>
      <c r="AN45" s="47">
        <f>(AN$16*[111]Input!$B$9)</f>
        <v>2117.7287500000002</v>
      </c>
      <c r="AO45" s="47">
        <f>(AO$16*[111]Input!$B$9)</f>
        <v>2271.6662500000002</v>
      </c>
      <c r="AP45" s="47">
        <f>(AP$16*[111]Input!$B$9)</f>
        <v>2409.5726948076403</v>
      </c>
      <c r="AQ45" s="47">
        <f>(AQ$16*[111]Input!$B$9)</f>
        <v>2456.6185738208019</v>
      </c>
      <c r="AR45" s="47">
        <f>(AR$16*[111]Input!$B$9)</f>
        <v>2512.1066887412603</v>
      </c>
      <c r="AS45" s="47">
        <f>(AS$16*[111]Input!$B$9)</f>
        <v>2112.8981250000002</v>
      </c>
      <c r="AT45" s="47">
        <f>(AT$16*[111]Input!$B$9)</f>
        <v>2166.169796038675</v>
      </c>
      <c r="AU45" s="47">
        <f>(AU$16*[111]Input!$B$9)</f>
        <v>3169.1962500000009</v>
      </c>
      <c r="AV45" s="47">
        <f>(AV$16*[111]Input!$B$9)</f>
        <v>3365.3531249999987</v>
      </c>
      <c r="AW45" s="47">
        <f>(AW$16*[111]Input!$B$9)</f>
        <v>3595.19625</v>
      </c>
      <c r="AX45" s="47">
        <f>(AX$16*[111]Input!$B$9)</f>
        <v>3739.7812499999995</v>
      </c>
      <c r="AY45" s="47">
        <f>(AY$16*[111]Input!$B$9)</f>
        <v>2525.5947999999999</v>
      </c>
      <c r="AZ45" s="47">
        <f>(AZ$16*[111]Input!$B$9)</f>
        <v>2675.8292000000006</v>
      </c>
      <c r="BA45" s="47">
        <f>(BA$16*[111]Input!$B$9)</f>
        <v>2836.3779999999992</v>
      </c>
      <c r="BB45" s="47">
        <f>(BB$16*Input!$B$9)</f>
        <v>148.20240000000001</v>
      </c>
      <c r="BC45" s="47">
        <f>(BC$16*Input!$B$9)</f>
        <v>149.47400000000002</v>
      </c>
      <c r="BD45" s="47">
        <f>(BD$16*Input!$B$9)</f>
        <v>150.58139947913224</v>
      </c>
      <c r="BE45" s="47">
        <f>(BE$16*Input!$B$9)</f>
        <v>151.72044026188362</v>
      </c>
      <c r="BF45" s="47">
        <f>(BF$16*Input!$B$9)</f>
        <v>152.8916449052204</v>
      </c>
      <c r="BG45" s="47">
        <f>(BG$16*Input!$B$9)</f>
        <v>154.09554631151181</v>
      </c>
      <c r="BH45" s="47">
        <f>(BH$16*Input!$B$9)</f>
        <v>155.3326879208293</v>
      </c>
      <c r="BI45" s="47">
        <f>(BI$16*Input!$B$9)</f>
        <v>156.60362390692075</v>
      </c>
      <c r="BJ45" s="47">
        <f>(BJ$16*Input!$B$9)</f>
        <v>157.90891937693078</v>
      </c>
      <c r="BK45" s="47">
        <f>(BK$16*Input!$B$9)</f>
        <v>159.2491505749382</v>
      </c>
      <c r="BL45" s="47">
        <f>(BL$16*Input!$B$9)</f>
        <v>160.62490508938384</v>
      </c>
      <c r="BM45" s="47">
        <f>(BM$16*Input!$B$9)</f>
        <v>162.03678206446313</v>
      </c>
      <c r="BN45" s="47">
        <f>(BN$16*Input!$B$9)</f>
        <v>163.48539241555935</v>
      </c>
      <c r="BO45" s="47">
        <f>(BO$16*Input!$B$9)</f>
        <v>164.97135904879502</v>
      </c>
      <c r="BP45" s="47">
        <f>(BP$16*Input!$B$9)</f>
        <v>166.49531708477997</v>
      </c>
      <c r="BQ45" s="47">
        <f>(BQ$16*Input!$B$9)</f>
        <v>168.05791408663694</v>
      </c>
      <c r="BR45" s="47">
        <f>(BR$16*Input!$B$9)</f>
        <v>169.65981029238634</v>
      </c>
      <c r="BS45" s="47">
        <f>(BS$16*Input!$B$9)</f>
        <v>171.30167885177406</v>
      </c>
      <c r="BT45" s="47">
        <f>(BT$16*Input!$B$9)</f>
        <v>172.98420606762713</v>
      </c>
      <c r="BU45" s="47">
        <f>(BU$16*Input!$B$9)</f>
        <v>174.70809164182464</v>
      </c>
      <c r="BV45" s="47">
        <f>(BV$16*Input!$B$9)</f>
        <v>176.47404892597203</v>
      </c>
      <c r="BW45" s="47">
        <f>(BW$16*Input!$B$9)</f>
        <v>178.28280517686952</v>
      </c>
      <c r="BX45" s="47">
        <f>(BX$16*Input!$B$9)</f>
        <v>180.1351018168661</v>
      </c>
      <c r="BY45" s="47">
        <f>(BY$16*Input!$B$9)</f>
        <v>182.03169469919396</v>
      </c>
      <c r="BZ45" s="47">
        <f>(BZ$16*Input!$B$9)</f>
        <v>183.97335437837813</v>
      </c>
      <c r="CA45" s="47">
        <f>(CA$16*Input!$B$9)</f>
        <v>185.96086638581932</v>
      </c>
      <c r="CB45" s="47">
        <f>(CB$16*Input!$B$9)</f>
        <v>187.99503151064988</v>
      </c>
      <c r="CC45" s="47">
        <f>(CC$16*Input!$B$9)</f>
        <v>190.07666608596361</v>
      </c>
      <c r="CD45" s="47">
        <f>(CD$16*Input!$B$9)</f>
        <v>192.20660228052361</v>
      </c>
      <c r="CE45" s="47">
        <f>(CE$16*Input!$B$9)</f>
        <v>194.38568839605301</v>
      </c>
      <c r="CF45" s="47">
        <f>(CF$16*Input!$B$9)</f>
        <v>196.61478917021688</v>
      </c>
      <c r="CG45" s="47">
        <f>(CG$16*Input!$B$9)</f>
        <v>198.8947860854046</v>
      </c>
      <c r="CH45" s="47">
        <f>(CH$16*Input!$B$9)</f>
        <v>201.22657768342435</v>
      </c>
      <c r="CI45" s="47">
        <f>(CI$16*Input!$B$9)</f>
        <v>203.61107988622453</v>
      </c>
      <c r="CJ45" s="47">
        <f>(CJ$16*Input!$B$9)</f>
        <v>206.04922632275762</v>
      </c>
      <c r="CK45" s="47">
        <f>(CK$16*Input!$B$9)</f>
        <v>208.54196866210594</v>
      </c>
      <c r="CL45" s="47">
        <f>(CL$16*Input!$B$9)</f>
        <v>211.06486769983783</v>
      </c>
      <c r="CM45" s="47">
        <f>(CM$16*Input!$B$9)</f>
        <v>213.61828826566028</v>
      </c>
      <c r="CN45" s="47">
        <f>(CN$16*Input!$B$9)</f>
        <v>216.20259960291727</v>
      </c>
      <c r="CO45" s="47">
        <f>(CO$16*Input!$B$9)</f>
        <v>218.81817542198473</v>
      </c>
      <c r="CP45" s="47">
        <f>(CP$16*Input!$B$9)</f>
        <v>221.46539395431216</v>
      </c>
      <c r="CQ45" s="47">
        <f>(CQ$16*Input!$B$9)</f>
        <v>224.14463800711741</v>
      </c>
      <c r="CR45" s="47">
        <f>(CR$16*Input!$B$9)</f>
        <v>226.85629501874354</v>
      </c>
      <c r="CS45" s="47">
        <f>(CS$16*Input!$B$9)</f>
        <v>229.60075711468519</v>
      </c>
    </row>
    <row r="46" spans="2:97" x14ac:dyDescent="0.25">
      <c r="B46" s="34" t="s">
        <v>191</v>
      </c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15"/>
      <c r="AL46" s="132"/>
      <c r="AM46" s="66">
        <f>('[111]ASR5K+FOTA'!AM$19*[111]Input!$B$13)</f>
        <v>0</v>
      </c>
      <c r="AN46" s="66">
        <f>('[111]ASR5K+FOTA'!AN$19*[111]Input!$B$13)</f>
        <v>0</v>
      </c>
      <c r="AO46" s="66">
        <f>('[111]ASR5K+FOTA'!AO$19*[111]Input!$B$13)</f>
        <v>0</v>
      </c>
      <c r="AP46" s="66">
        <f>('[111]ASR5K+FOTA'!AP$19*[111]Input!$B$13)</f>
        <v>0</v>
      </c>
      <c r="AQ46" s="66">
        <f>('[111]ASR5K+FOTA'!AQ$19*[111]Input!$B$13)</f>
        <v>0</v>
      </c>
      <c r="AR46" s="66">
        <f>('[111]ASR5K+FOTA'!AR$19*[111]Input!$B$13)</f>
        <v>0</v>
      </c>
      <c r="AS46" s="66">
        <f>('[111]ASR5K+FOTA'!AS$19*[111]Input!$B$13)</f>
        <v>0</v>
      </c>
      <c r="AT46" s="66">
        <f>('[111]ASR5K+FOTA'!AT$19*[111]Input!$B$13)</f>
        <v>0</v>
      </c>
      <c r="AU46" s="66">
        <f>('[111]ASR5K+FOTA'!AU$19*[111]Input!$B$13)</f>
        <v>0</v>
      </c>
      <c r="AV46" s="66">
        <f>('[111]ASR5K+FOTA'!AV$19*[111]Input!$B$13)</f>
        <v>0</v>
      </c>
      <c r="AW46" s="66">
        <f>('[111]ASR5K+FOTA'!AW$19*[111]Input!$B$13)</f>
        <v>0</v>
      </c>
      <c r="AX46" s="66">
        <f>('[111]ASR5K+FOTA'!AX$19*[111]Input!$B$13)</f>
        <v>0</v>
      </c>
      <c r="AY46" s="66">
        <f>('[111]ASR5K+FOTA'!AY$19*[111]Input!$B$13)</f>
        <v>0</v>
      </c>
      <c r="AZ46" s="66">
        <f>('[111]ASR5K+FOTA'!AZ$19*[111]Input!$B$13)</f>
        <v>0</v>
      </c>
      <c r="BA46" s="66">
        <f>('[111]ASR5K+FOTA'!BA$19*[111]Input!$B$13)</f>
        <v>0</v>
      </c>
      <c r="BB46" s="66">
        <f>(ASR5KFOTA!BB$19*Input!$B$13)</f>
        <v>0</v>
      </c>
      <c r="BC46" s="66">
        <f>(ASR5KFOTA!BC$19*Input!$B$13)</f>
        <v>0</v>
      </c>
      <c r="BD46" s="66">
        <f>(ASR5KFOTA!BD$19*Input!$B$13)</f>
        <v>0</v>
      </c>
      <c r="BE46" s="66">
        <f>(ASR5KFOTA!BE$19*Input!$B$13)</f>
        <v>0</v>
      </c>
      <c r="BF46" s="66">
        <f>(ASR5KFOTA!BF$19*Input!$B$13)</f>
        <v>0</v>
      </c>
      <c r="BG46" s="66">
        <f>(ASR5KFOTA!BG$19*Input!$B$13)</f>
        <v>0</v>
      </c>
      <c r="BH46" s="66">
        <f>(ASR5KFOTA!BH$19*Input!$B$13)</f>
        <v>0</v>
      </c>
      <c r="BI46" s="66">
        <f>(ASR5KFOTA!BI$19*Input!$B$13)</f>
        <v>0</v>
      </c>
      <c r="BJ46" s="66">
        <f>(ASR5KFOTA!BJ$19*Input!$B$13)</f>
        <v>0</v>
      </c>
      <c r="BK46" s="66">
        <f>(ASR5KFOTA!BK$19*Input!$B$13)</f>
        <v>0</v>
      </c>
      <c r="BL46" s="66">
        <f>(ASR5KFOTA!BL$19*Input!$B$13)</f>
        <v>0</v>
      </c>
      <c r="BM46" s="66">
        <f>(ASR5KFOTA!BM$19*Input!$B$13)</f>
        <v>0</v>
      </c>
      <c r="BN46" s="66">
        <f>(ASR5KFOTA!BN$19*Input!$B$13)</f>
        <v>0</v>
      </c>
      <c r="BO46" s="66">
        <f>(ASR5KFOTA!BO$19*Input!$B$13)</f>
        <v>0</v>
      </c>
      <c r="BP46" s="66">
        <f>(ASR5KFOTA!BP$19*Input!$B$13)</f>
        <v>0</v>
      </c>
      <c r="BQ46" s="66">
        <f>(ASR5KFOTA!BQ$19*Input!$B$13)</f>
        <v>0</v>
      </c>
      <c r="BR46" s="66">
        <f>(ASR5KFOTA!BR$19*Input!$B$13)</f>
        <v>0</v>
      </c>
      <c r="BS46" s="66">
        <f>(ASR5KFOTA!BS$19*Input!$B$13)</f>
        <v>0</v>
      </c>
      <c r="BT46" s="66">
        <f>(ASR5KFOTA!BT$19*Input!$B$13)</f>
        <v>0</v>
      </c>
      <c r="BU46" s="66">
        <f>(ASR5KFOTA!BU$19*Input!$B$13)</f>
        <v>0</v>
      </c>
      <c r="BV46" s="66">
        <f>(ASR5KFOTA!BV$19*Input!$B$13)</f>
        <v>0</v>
      </c>
      <c r="BW46" s="66">
        <f>(ASR5KFOTA!BW$19*Input!$B$13)</f>
        <v>0</v>
      </c>
      <c r="BX46" s="66">
        <f>(ASR5KFOTA!BX$19*Input!$B$13)</f>
        <v>0</v>
      </c>
      <c r="BY46" s="66">
        <f>(ASR5KFOTA!BY$19*Input!$B$13)</f>
        <v>0</v>
      </c>
      <c r="BZ46" s="66">
        <f>(ASR5KFOTA!BZ$19*Input!$B$13)</f>
        <v>0</v>
      </c>
      <c r="CA46" s="66">
        <f>(ASR5KFOTA!CA$19*Input!$B$13)</f>
        <v>0</v>
      </c>
      <c r="CB46" s="66">
        <f>(ASR5KFOTA!CB$19*Input!$B$13)</f>
        <v>0</v>
      </c>
      <c r="CC46" s="66">
        <f>(ASR5KFOTA!CC$19*Input!$B$13)</f>
        <v>0</v>
      </c>
      <c r="CD46" s="66">
        <f>(ASR5KFOTA!CD$19*Input!$B$13)</f>
        <v>0</v>
      </c>
      <c r="CE46" s="66">
        <f>(ASR5KFOTA!CE$19*Input!$B$13)</f>
        <v>0</v>
      </c>
      <c r="CF46" s="66">
        <f>(ASR5KFOTA!CF$19*Input!$B$13)</f>
        <v>0</v>
      </c>
      <c r="CG46" s="66">
        <f>(ASR5KFOTA!CG$19*Input!$B$13)</f>
        <v>0</v>
      </c>
      <c r="CH46" s="66">
        <f>(ASR5KFOTA!CH$19*Input!$B$13)</f>
        <v>0</v>
      </c>
      <c r="CI46" s="66">
        <f>(ASR5KFOTA!CI$19*Input!$B$13)</f>
        <v>0</v>
      </c>
      <c r="CJ46" s="66">
        <f>(ASR5KFOTA!CJ$19*Input!$B$13)</f>
        <v>0</v>
      </c>
      <c r="CK46" s="66">
        <f>(ASR5KFOTA!CK$19*Input!$B$13)</f>
        <v>0</v>
      </c>
      <c r="CL46" s="66">
        <f>(ASR5KFOTA!CL$19*Input!$B$13)</f>
        <v>0</v>
      </c>
      <c r="CM46" s="66">
        <f>(ASR5KFOTA!CM$19*Input!$B$13)</f>
        <v>0</v>
      </c>
      <c r="CN46" s="66">
        <f>(ASR5KFOTA!CN$19*Input!$B$13)</f>
        <v>0</v>
      </c>
      <c r="CO46" s="66">
        <f>(ASR5KFOTA!CO$19*Input!$B$13)</f>
        <v>0</v>
      </c>
      <c r="CP46" s="66">
        <f>(ASR5KFOTA!CP$19*Input!$B$13)</f>
        <v>0</v>
      </c>
      <c r="CQ46" s="66">
        <f>(ASR5KFOTA!CQ$19*Input!$B$13)</f>
        <v>0</v>
      </c>
      <c r="CR46" s="66">
        <f>(ASR5KFOTA!CR$19*Input!$B$13)</f>
        <v>0</v>
      </c>
      <c r="CS46" s="66">
        <f>(ASR5KFOTA!CS$19*Input!$B$13)</f>
        <v>0</v>
      </c>
    </row>
    <row r="47" spans="2:97" x14ac:dyDescent="0.25">
      <c r="B47" s="34" t="s">
        <v>118</v>
      </c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32"/>
      <c r="AM47" s="47">
        <f>('[111]ASR5K+FOTA'!AM$20*[111]Input!$B$13)</f>
        <v>0</v>
      </c>
      <c r="AN47" s="47">
        <f>('[111]ASR5K+FOTA'!AN$20*[111]Input!$B$13)</f>
        <v>0</v>
      </c>
      <c r="AO47" s="47">
        <f>('[111]ASR5K+FOTA'!AO$20*[111]Input!$B$13)</f>
        <v>0</v>
      </c>
      <c r="AP47" s="47">
        <f>('[111]ASR5K+FOTA'!AP$20*[111]Input!$B$13)</f>
        <v>0</v>
      </c>
      <c r="AQ47" s="47">
        <f>('[111]ASR5K+FOTA'!AQ$20*[111]Input!$B$13)</f>
        <v>0</v>
      </c>
      <c r="AR47" s="47">
        <f>('[111]ASR5K+FOTA'!AR$20*[111]Input!$B$13)</f>
        <v>0</v>
      </c>
      <c r="AS47" s="47">
        <f>('[111]ASR5K+FOTA'!AS$20*[111]Input!$B$13)</f>
        <v>0</v>
      </c>
      <c r="AT47" s="47">
        <f>('[111]ASR5K+FOTA'!AT$20*[111]Input!$B$13)</f>
        <v>0</v>
      </c>
      <c r="AU47" s="47">
        <f>('[111]ASR5K+FOTA'!AU$20*[111]Input!$B$13)</f>
        <v>0</v>
      </c>
      <c r="AV47" s="47">
        <f>('[111]ASR5K+FOTA'!AV$20*[111]Input!$B$13)</f>
        <v>0</v>
      </c>
      <c r="AW47" s="47">
        <f>('[111]ASR5K+FOTA'!AW$20*[111]Input!$B$13)</f>
        <v>0</v>
      </c>
      <c r="AX47" s="47">
        <f>('[111]ASR5K+FOTA'!AX$20*[111]Input!$B$13)</f>
        <v>0</v>
      </c>
      <c r="AY47" s="47">
        <f>('[111]ASR5K+FOTA'!AY$20*[111]Input!$B$13)</f>
        <v>0</v>
      </c>
      <c r="AZ47" s="47">
        <f>('[111]ASR5K+FOTA'!AZ$20*[111]Input!$B$13)</f>
        <v>0</v>
      </c>
      <c r="BA47" s="47">
        <f>('[111]ASR5K+FOTA'!BA$20*[111]Input!$B$13)</f>
        <v>0</v>
      </c>
      <c r="BB47" s="47">
        <f>(ASR5KFOTA!BB$20*Input!$B$13)</f>
        <v>0</v>
      </c>
      <c r="BC47" s="47">
        <f>(ASR5KFOTA!BC$20*Input!$B$13)</f>
        <v>0</v>
      </c>
      <c r="BD47" s="47">
        <f>(ASR5KFOTA!BD$20*Input!$B$13)</f>
        <v>0</v>
      </c>
      <c r="BE47" s="47">
        <f>(ASR5KFOTA!BE$20*Input!$B$13)</f>
        <v>0</v>
      </c>
      <c r="BF47" s="47">
        <f>(ASR5KFOTA!BF$20*Input!$B$13)</f>
        <v>0</v>
      </c>
      <c r="BG47" s="47">
        <f>(ASR5KFOTA!BG$20*Input!$B$13)</f>
        <v>0</v>
      </c>
      <c r="BH47" s="47">
        <f>(ASR5KFOTA!BH$20*Input!$B$13)</f>
        <v>0</v>
      </c>
      <c r="BI47" s="47">
        <f>(ASR5KFOTA!BI$20*Input!$B$13)</f>
        <v>0</v>
      </c>
      <c r="BJ47" s="47">
        <f>(ASR5KFOTA!BJ$20*Input!$B$13)</f>
        <v>0</v>
      </c>
      <c r="BK47" s="47">
        <f>(ASR5KFOTA!BK$20*Input!$B$13)</f>
        <v>0</v>
      </c>
      <c r="BL47" s="47">
        <f>(ASR5KFOTA!BL$20*Input!$B$13)</f>
        <v>0</v>
      </c>
      <c r="BM47" s="47">
        <f>(ASR5KFOTA!BM$20*Input!$B$13)</f>
        <v>0</v>
      </c>
      <c r="BN47" s="47">
        <f>(ASR5KFOTA!BN$20*Input!$B$13)</f>
        <v>0</v>
      </c>
      <c r="BO47" s="47">
        <f>(ASR5KFOTA!BO$20*Input!$B$13)</f>
        <v>0</v>
      </c>
      <c r="BP47" s="47">
        <f>(ASR5KFOTA!BP$20*Input!$B$13)</f>
        <v>0</v>
      </c>
      <c r="BQ47" s="47">
        <f>(ASR5KFOTA!BQ$20*Input!$B$13)</f>
        <v>0</v>
      </c>
      <c r="BR47" s="47">
        <f>(ASR5KFOTA!BR$20*Input!$B$13)</f>
        <v>0</v>
      </c>
      <c r="BS47" s="47">
        <f>(ASR5KFOTA!BS$20*Input!$B$13)</f>
        <v>0</v>
      </c>
      <c r="BT47" s="47">
        <f>(ASR5KFOTA!BT$20*Input!$B$13)</f>
        <v>0</v>
      </c>
      <c r="BU47" s="47">
        <f>(ASR5KFOTA!BU$20*Input!$B$13)</f>
        <v>0</v>
      </c>
      <c r="BV47" s="47">
        <f>(ASR5KFOTA!BV$20*Input!$B$13)</f>
        <v>0</v>
      </c>
      <c r="BW47" s="47">
        <f>(ASR5KFOTA!BW$20*Input!$B$13)</f>
        <v>0</v>
      </c>
      <c r="BX47" s="47">
        <f>(ASR5KFOTA!BX$20*Input!$B$13)</f>
        <v>0</v>
      </c>
      <c r="BY47" s="47">
        <f>(ASR5KFOTA!BY$20*Input!$B$13)</f>
        <v>0</v>
      </c>
      <c r="BZ47" s="47">
        <f>(ASR5KFOTA!BZ$20*Input!$B$13)</f>
        <v>0</v>
      </c>
      <c r="CA47" s="47">
        <f>(ASR5KFOTA!CA$20*Input!$B$13)</f>
        <v>0</v>
      </c>
      <c r="CB47" s="47">
        <f>(ASR5KFOTA!CB$20*Input!$B$13)</f>
        <v>0</v>
      </c>
      <c r="CC47" s="47">
        <f>(ASR5KFOTA!CC$20*Input!$B$13)</f>
        <v>0</v>
      </c>
      <c r="CD47" s="47">
        <f>(ASR5KFOTA!CD$20*Input!$B$13)</f>
        <v>0</v>
      </c>
      <c r="CE47" s="47">
        <f>(ASR5KFOTA!CE$20*Input!$B$13)</f>
        <v>0</v>
      </c>
      <c r="CF47" s="47">
        <f>(ASR5KFOTA!CF$20*Input!$B$13)</f>
        <v>0</v>
      </c>
      <c r="CG47" s="47">
        <f>(ASR5KFOTA!CG$20*Input!$B$13)</f>
        <v>0</v>
      </c>
      <c r="CH47" s="47">
        <f>(ASR5KFOTA!CH$20*Input!$B$13)</f>
        <v>0</v>
      </c>
      <c r="CI47" s="47">
        <f>(ASR5KFOTA!CI$20*Input!$B$13)</f>
        <v>0</v>
      </c>
      <c r="CJ47" s="47">
        <f>(ASR5KFOTA!CJ$20*Input!$B$13)</f>
        <v>0</v>
      </c>
      <c r="CK47" s="47">
        <f>(ASR5KFOTA!CK$20*Input!$B$13)</f>
        <v>0</v>
      </c>
      <c r="CL47" s="47">
        <f>(ASR5KFOTA!CL$20*Input!$B$13)</f>
        <v>0</v>
      </c>
      <c r="CM47" s="47">
        <f>(ASR5KFOTA!CM$20*Input!$B$13)</f>
        <v>0</v>
      </c>
      <c r="CN47" s="47">
        <f>(ASR5KFOTA!CN$20*Input!$B$13)</f>
        <v>0</v>
      </c>
      <c r="CO47" s="47">
        <f>(ASR5KFOTA!CO$20*Input!$B$13)</f>
        <v>0</v>
      </c>
      <c r="CP47" s="47">
        <f>(ASR5KFOTA!CP$20*Input!$B$13)</f>
        <v>0</v>
      </c>
      <c r="CQ47" s="47">
        <f>(ASR5KFOTA!CQ$20*Input!$B$13)</f>
        <v>0</v>
      </c>
      <c r="CR47" s="47">
        <f>(ASR5KFOTA!CR$20*Input!$B$13)</f>
        <v>0</v>
      </c>
      <c r="CS47" s="47">
        <f>(ASR5KFOTA!CS$20*Input!$B$13)</f>
        <v>0</v>
      </c>
    </row>
    <row r="49" spans="2:97" x14ac:dyDescent="0.25">
      <c r="B49" s="34" t="s">
        <v>70</v>
      </c>
      <c r="C49" s="52"/>
      <c r="D49" s="52"/>
      <c r="E49" s="52"/>
      <c r="F49" s="52"/>
      <c r="G49" s="52"/>
      <c r="H49" s="52"/>
      <c r="I49" s="47">
        <f>Input!$G$29</f>
        <v>21615.72052401747</v>
      </c>
      <c r="J49" s="47">
        <f>Input!$G$29</f>
        <v>21615.72052401747</v>
      </c>
      <c r="K49" s="47">
        <f>Input!$G$30*3/4</f>
        <v>30542.25</v>
      </c>
      <c r="L49" s="47">
        <f>Input!$G$30*3/4</f>
        <v>30542.25</v>
      </c>
      <c r="M49" s="47">
        <f>Input!$G$30*3/4</f>
        <v>30542.25</v>
      </c>
      <c r="N49" s="47">
        <f>Input!$G$30</f>
        <v>40723</v>
      </c>
      <c r="O49" s="47" t="str">
        <f>Input!$L$30</f>
        <v>S</v>
      </c>
      <c r="P49" s="47" t="str">
        <f>Input!$L$30</f>
        <v>S</v>
      </c>
      <c r="Q49" s="47" t="str">
        <f>Input!$L$30</f>
        <v>S</v>
      </c>
      <c r="R49" s="47" t="str">
        <f>Input!$L$30</f>
        <v>S</v>
      </c>
      <c r="S49" s="47" t="str">
        <f>Input!$L$30</f>
        <v>S</v>
      </c>
      <c r="T49" s="47" t="str">
        <f>Input!$L$32</f>
        <v>L</v>
      </c>
      <c r="U49" s="47" t="str">
        <f>Input!$L$32</f>
        <v>L</v>
      </c>
      <c r="V49" s="47" t="str">
        <f>Input!$L$32</f>
        <v>L</v>
      </c>
      <c r="W49" s="47">
        <f>Input!$L$34</f>
        <v>0</v>
      </c>
      <c r="X49" s="47">
        <f>Input!$L$34</f>
        <v>0</v>
      </c>
      <c r="Y49" s="47">
        <f>Input!$L$34</f>
        <v>0</v>
      </c>
      <c r="Z49" s="115">
        <f>Input!$L$34</f>
        <v>0</v>
      </c>
      <c r="AA49" s="115">
        <f>Input!$L$34</f>
        <v>0</v>
      </c>
      <c r="AB49" s="115">
        <f>Input!$L$34</f>
        <v>0</v>
      </c>
      <c r="AC49" s="115">
        <f>Input!$L$34</f>
        <v>0</v>
      </c>
      <c r="AD49" s="115">
        <f>Input!$L$34</f>
        <v>0</v>
      </c>
      <c r="AE49" s="115">
        <f>Input!$L$34</f>
        <v>0</v>
      </c>
      <c r="AF49" s="115">
        <f>Input!$L$34</f>
        <v>0</v>
      </c>
      <c r="AG49" s="115">
        <f>Input!$L$34</f>
        <v>0</v>
      </c>
      <c r="AH49" s="115">
        <f>Input!$L$34</f>
        <v>0</v>
      </c>
      <c r="AI49" s="115">
        <f>Input!$L$34</f>
        <v>0</v>
      </c>
      <c r="AJ49" s="115">
        <f>Input!$L$34</f>
        <v>0</v>
      </c>
      <c r="AK49" s="115">
        <f>Input!$L$34</f>
        <v>0</v>
      </c>
      <c r="AL49" s="120">
        <f>Input!$L$34</f>
        <v>0</v>
      </c>
      <c r="AM49" s="46">
        <f>AM62*[111]Input!$K$2</f>
        <v>96000</v>
      </c>
      <c r="AN49" s="46">
        <f>AN62*[111]Input!$K$2</f>
        <v>96000</v>
      </c>
      <c r="AO49" s="46">
        <f>AO62*[111]Input!$K$2</f>
        <v>96000</v>
      </c>
      <c r="AP49" s="46">
        <f>AP62*[111]Input!$K$2</f>
        <v>96000</v>
      </c>
      <c r="AQ49" s="46">
        <f>AQ62*[111]Input!$K$2</f>
        <v>96000</v>
      </c>
      <c r="AR49" s="46">
        <f>AR62*[111]Input!$K$2</f>
        <v>96000</v>
      </c>
      <c r="AS49" s="46">
        <f>AS62*[111]Input!$K$2</f>
        <v>96000</v>
      </c>
      <c r="AT49" s="46">
        <f>AT62*[111]Input!$K$2</f>
        <v>96000</v>
      </c>
      <c r="AU49" s="46">
        <f>AU62*[111]Input!$K$2</f>
        <v>96000</v>
      </c>
      <c r="AV49" s="46">
        <f>AV62*[111]Input!$K$2</f>
        <v>96000</v>
      </c>
      <c r="AW49" s="46">
        <f>AW62*[111]Input!$K$2</f>
        <v>96000</v>
      </c>
      <c r="AX49" s="46">
        <f>AX62*[111]Input!$K$2</f>
        <v>96000</v>
      </c>
      <c r="AY49" s="46">
        <f>AY62*[111]Input!$K$2</f>
        <v>96000</v>
      </c>
      <c r="AZ49" s="46">
        <f>AZ62*[111]Input!$K$2</f>
        <v>96000</v>
      </c>
      <c r="BA49" s="46">
        <f>BA62*[111]Input!$K$2</f>
        <v>96000</v>
      </c>
      <c r="BB49" s="46">
        <f ca="1">BB62*Input!$K$2</f>
        <v>96000</v>
      </c>
      <c r="BC49" s="46">
        <f>BC62*Input!$K$2</f>
        <v>96000</v>
      </c>
      <c r="BD49" s="46">
        <f>BD62*Input!$K$2</f>
        <v>96000</v>
      </c>
      <c r="BE49" s="46">
        <f>BE62*Input!$K$2</f>
        <v>96000</v>
      </c>
      <c r="BF49" s="46">
        <f>BF62*Input!$K$2</f>
        <v>96000</v>
      </c>
      <c r="BG49" s="46">
        <f>BG62*Input!$K$2</f>
        <v>96000</v>
      </c>
      <c r="BH49" s="46">
        <f>BH62*Input!$K$2</f>
        <v>96000</v>
      </c>
      <c r="BI49" s="46">
        <f>BI62*Input!$K$2</f>
        <v>96000</v>
      </c>
      <c r="BJ49" s="46">
        <f>BJ62*Input!$K$2</f>
        <v>96000</v>
      </c>
      <c r="BK49" s="46">
        <f>BK62*Input!$K$2</f>
        <v>96000</v>
      </c>
      <c r="BL49" s="46">
        <f>BL62*Input!$K$2</f>
        <v>96000</v>
      </c>
      <c r="BM49" s="46">
        <f>BM62*Input!$K$2</f>
        <v>96000</v>
      </c>
      <c r="BN49" s="46">
        <f>BN62*Input!$K$2</f>
        <v>96000</v>
      </c>
      <c r="BO49" s="46">
        <f>BO62*Input!$K$2</f>
        <v>96000</v>
      </c>
      <c r="BP49" s="46">
        <f>BP62*Input!$K$2</f>
        <v>96000</v>
      </c>
      <c r="BQ49" s="46">
        <f>BQ62*Input!$K$2</f>
        <v>96000</v>
      </c>
      <c r="BR49" s="46">
        <f>BR62*Input!$K$2</f>
        <v>96000</v>
      </c>
      <c r="BS49" s="46">
        <f>BS62*Input!$K$2</f>
        <v>96000</v>
      </c>
      <c r="BT49" s="46">
        <f>BT62*Input!$K$2</f>
        <v>96000</v>
      </c>
      <c r="BU49" s="46">
        <f>BU62*Input!$K$2</f>
        <v>96000</v>
      </c>
      <c r="BV49" s="46">
        <f>BV62*Input!$K$2</f>
        <v>96000</v>
      </c>
      <c r="BW49" s="46">
        <f>BW62*Input!$K$2</f>
        <v>96000</v>
      </c>
      <c r="BX49" s="46">
        <f>BX62*Input!$K$2</f>
        <v>96000</v>
      </c>
      <c r="BY49" s="46">
        <f>BY62*Input!$K$2</f>
        <v>96000</v>
      </c>
      <c r="BZ49" s="46">
        <f>BZ62*Input!$K$2</f>
        <v>96000</v>
      </c>
      <c r="CA49" s="46">
        <f>CA62*Input!$K$2</f>
        <v>96000</v>
      </c>
      <c r="CB49" s="46">
        <f>CB62*Input!$K$2</f>
        <v>96000</v>
      </c>
      <c r="CC49" s="46">
        <f>CC62*Input!$K$2</f>
        <v>96000</v>
      </c>
      <c r="CD49" s="46">
        <f>CD62*Input!$K$2</f>
        <v>96000</v>
      </c>
      <c r="CE49" s="46">
        <f>CE62*Input!$K$2</f>
        <v>96000</v>
      </c>
      <c r="CF49" s="46">
        <f>CF62*Input!$K$2</f>
        <v>96000</v>
      </c>
      <c r="CG49" s="46">
        <f>CG62*Input!$K$2</f>
        <v>96000</v>
      </c>
      <c r="CH49" s="46">
        <f>CH62*Input!$K$2</f>
        <v>96000</v>
      </c>
      <c r="CI49" s="46">
        <f>CI62*Input!$K$2</f>
        <v>96000</v>
      </c>
      <c r="CJ49" s="46">
        <f>CJ62*Input!$K$2</f>
        <v>96000</v>
      </c>
      <c r="CK49" s="46">
        <f>CK62*Input!$K$2</f>
        <v>96000</v>
      </c>
      <c r="CL49" s="46">
        <f>CL62*Input!$K$2</f>
        <v>96000</v>
      </c>
      <c r="CM49" s="46">
        <f>CM62*Input!$K$2</f>
        <v>96000</v>
      </c>
      <c r="CN49" s="46">
        <f>CN62*Input!$K$2</f>
        <v>96000</v>
      </c>
      <c r="CO49" s="46">
        <f>CO62*Input!$K$2</f>
        <v>96000</v>
      </c>
      <c r="CP49" s="46">
        <f>CP62*Input!$K$2</f>
        <v>96000</v>
      </c>
      <c r="CQ49" s="46">
        <f>CQ62*Input!$K$2</f>
        <v>96000</v>
      </c>
      <c r="CR49" s="46">
        <f>CR62*Input!$K$2</f>
        <v>96000</v>
      </c>
      <c r="CS49" s="46">
        <f>CS62*Input!$K$2</f>
        <v>96000</v>
      </c>
    </row>
    <row r="50" spans="2:97" x14ac:dyDescent="0.25">
      <c r="B50" s="34" t="s">
        <v>78</v>
      </c>
      <c r="C50" s="52"/>
      <c r="D50" s="52"/>
      <c r="E50" s="52"/>
      <c r="F50" s="52"/>
      <c r="G50" s="52"/>
      <c r="H50" s="52"/>
      <c r="I50" s="47">
        <f>Input!$I$29</f>
        <v>18325.350000000002</v>
      </c>
      <c r="J50" s="47">
        <f>Input!$I$29</f>
        <v>18325.350000000002</v>
      </c>
      <c r="K50" s="47">
        <f>Input!$I$30*3/4</f>
        <v>27488.025000000001</v>
      </c>
      <c r="L50" s="47">
        <f>Input!$I$30*3/4</f>
        <v>27488.025000000001</v>
      </c>
      <c r="M50" s="47">
        <f>Input!$I$30*3/4</f>
        <v>27488.025000000001</v>
      </c>
      <c r="N50" s="47">
        <f>Input!$I$30</f>
        <v>36650.700000000004</v>
      </c>
      <c r="O50" s="47">
        <f>Input!$I$30</f>
        <v>36650.700000000004</v>
      </c>
      <c r="P50" s="47">
        <f>Input!$I$30</f>
        <v>36650.700000000004</v>
      </c>
      <c r="Q50" s="47">
        <f>Input!$I$30</f>
        <v>36650.700000000004</v>
      </c>
      <c r="R50" s="47">
        <f>Input!$I$30</f>
        <v>36650.700000000004</v>
      </c>
      <c r="S50" s="47">
        <f>Input!$I$30</f>
        <v>36650.700000000004</v>
      </c>
      <c r="T50" s="47">
        <f>Input!$I$32</f>
        <v>54976.05</v>
      </c>
      <c r="U50" s="47">
        <f>Input!$I$32</f>
        <v>54976.05</v>
      </c>
      <c r="V50" s="47">
        <f>Input!$I$32</f>
        <v>54976.05</v>
      </c>
      <c r="W50" s="47">
        <f>Input!$I$34</f>
        <v>73301.400000000009</v>
      </c>
      <c r="X50" s="47">
        <f>Input!$I$34</f>
        <v>73301.400000000009</v>
      </c>
      <c r="Y50" s="47">
        <f>Input!$I$34</f>
        <v>73301.400000000009</v>
      </c>
      <c r="Z50" s="115">
        <f>Input!$I$34</f>
        <v>73301.400000000009</v>
      </c>
      <c r="AA50" s="115">
        <f>Input!$I$34</f>
        <v>73301.400000000009</v>
      </c>
      <c r="AB50" s="115">
        <f>Input!$I$34</f>
        <v>73301.400000000009</v>
      </c>
      <c r="AC50" s="115">
        <f>Input!$I$34</f>
        <v>73301.400000000009</v>
      </c>
      <c r="AD50" s="115">
        <f>Input!$I$34</f>
        <v>73301.400000000009</v>
      </c>
      <c r="AE50" s="115">
        <f>Input!$I$34</f>
        <v>73301.400000000009</v>
      </c>
      <c r="AF50" s="115">
        <f>Input!$I$34</f>
        <v>73301.400000000009</v>
      </c>
      <c r="AG50" s="115">
        <f>Input!$I$34</f>
        <v>73301.400000000009</v>
      </c>
      <c r="AH50" s="115">
        <f>Input!$I$34</f>
        <v>73301.400000000009</v>
      </c>
      <c r="AI50" s="115">
        <f>Input!$I$34</f>
        <v>73301.400000000009</v>
      </c>
      <c r="AJ50" s="115">
        <f>Input!$I$34</f>
        <v>73301.400000000009</v>
      </c>
      <c r="AK50" s="115">
        <f>Input!$I$34</f>
        <v>73301.400000000009</v>
      </c>
      <c r="AL50" s="120">
        <f>Input!$I$34</f>
        <v>73301.400000000009</v>
      </c>
      <c r="AM50" s="46">
        <f>[111]Input!$I$34</f>
        <v>73301.400000000009</v>
      </c>
      <c r="AN50" s="46">
        <f>[111]Input!$I$34</f>
        <v>73301.400000000009</v>
      </c>
      <c r="AO50" s="46">
        <f>[111]Input!$I$34</f>
        <v>73301.400000000009</v>
      </c>
      <c r="AP50" s="46">
        <f>[111]Input!$I$34</f>
        <v>73301.400000000009</v>
      </c>
      <c r="AQ50" s="46">
        <f>[111]Input!$I$34</f>
        <v>73301.400000000009</v>
      </c>
      <c r="AR50" s="46">
        <f>[111]Input!$I$34</f>
        <v>73301.400000000009</v>
      </c>
      <c r="AS50" s="46">
        <f>[111]Input!$I$34</f>
        <v>73301.400000000009</v>
      </c>
      <c r="AT50" s="46">
        <f>[111]Input!$I$34</f>
        <v>73301.400000000009</v>
      </c>
      <c r="AU50" s="46">
        <f>[111]Input!$I$34</f>
        <v>73301.400000000009</v>
      </c>
      <c r="AV50" s="46">
        <f>[111]Input!$I$34</f>
        <v>73301.400000000009</v>
      </c>
      <c r="AW50" s="46">
        <f>[111]Input!$I$34</f>
        <v>73301.400000000009</v>
      </c>
      <c r="AX50" s="46">
        <f>[111]Input!$I$34</f>
        <v>73301.400000000009</v>
      </c>
      <c r="AY50" s="46">
        <f>[111]Input!$I$34</f>
        <v>73301.400000000009</v>
      </c>
      <c r="AZ50" s="46">
        <f>[111]Input!$I$34</f>
        <v>73301.400000000009</v>
      </c>
      <c r="BA50" s="46">
        <f>[111]Input!$I$34</f>
        <v>73301.400000000009</v>
      </c>
      <c r="BB50" s="46">
        <f>Input!$I$34</f>
        <v>73301.400000000009</v>
      </c>
      <c r="BC50" s="46">
        <f>Input!$I$34</f>
        <v>73301.400000000009</v>
      </c>
      <c r="BD50" s="46">
        <f>Input!$I$34</f>
        <v>73301.400000000009</v>
      </c>
      <c r="BE50" s="46">
        <f>Input!$I$34</f>
        <v>73301.400000000009</v>
      </c>
      <c r="BF50" s="46">
        <f>Input!$I$34</f>
        <v>73301.400000000009</v>
      </c>
      <c r="BG50" s="46">
        <f>Input!$I$34</f>
        <v>73301.400000000009</v>
      </c>
      <c r="BH50" s="46">
        <f>Input!$I$34</f>
        <v>73301.400000000009</v>
      </c>
      <c r="BI50" s="46">
        <f>Input!$I$34</f>
        <v>73301.400000000009</v>
      </c>
      <c r="BJ50" s="46">
        <f>Input!$I$34</f>
        <v>73301.400000000009</v>
      </c>
      <c r="BK50" s="46">
        <f>Input!$I$34</f>
        <v>73301.400000000009</v>
      </c>
      <c r="BL50" s="46">
        <f>Input!$I$34</f>
        <v>73301.400000000009</v>
      </c>
      <c r="BM50" s="46">
        <f>Input!$I$34</f>
        <v>73301.400000000009</v>
      </c>
      <c r="BN50" s="46">
        <f>Input!$I$34</f>
        <v>73301.400000000009</v>
      </c>
      <c r="BO50" s="46">
        <f>Input!$I$34</f>
        <v>73301.400000000009</v>
      </c>
      <c r="BP50" s="46">
        <f>Input!$I$34</f>
        <v>73301.400000000009</v>
      </c>
      <c r="BQ50" s="46">
        <f>Input!$I$34</f>
        <v>73301.400000000009</v>
      </c>
      <c r="BR50" s="46">
        <f>Input!$I$34</f>
        <v>73301.400000000009</v>
      </c>
      <c r="BS50" s="46">
        <f>Input!$I$34</f>
        <v>73301.400000000009</v>
      </c>
      <c r="BT50" s="46">
        <f>Input!$I$34</f>
        <v>73301.400000000009</v>
      </c>
      <c r="BU50" s="46">
        <f>Input!$I$34</f>
        <v>73301.400000000009</v>
      </c>
      <c r="BV50" s="46">
        <f>Input!$I$34</f>
        <v>73301.400000000009</v>
      </c>
      <c r="BW50" s="46">
        <f>Input!$I$34</f>
        <v>73301.400000000009</v>
      </c>
      <c r="BX50" s="46">
        <f>Input!$I$34</f>
        <v>73301.400000000009</v>
      </c>
      <c r="BY50" s="46">
        <f>Input!$I$34</f>
        <v>73301.400000000009</v>
      </c>
      <c r="BZ50" s="46">
        <f>Input!$I$34</f>
        <v>73301.400000000009</v>
      </c>
      <c r="CA50" s="46">
        <f>Input!$I$34</f>
        <v>73301.400000000009</v>
      </c>
      <c r="CB50" s="46">
        <f>Input!$I$34</f>
        <v>73301.400000000009</v>
      </c>
      <c r="CC50" s="46">
        <f>Input!$I$34</f>
        <v>73301.400000000009</v>
      </c>
      <c r="CD50" s="46">
        <f>Input!$I$34</f>
        <v>73301.400000000009</v>
      </c>
      <c r="CE50" s="46">
        <f>Input!$I$34</f>
        <v>73301.400000000009</v>
      </c>
      <c r="CF50" s="46">
        <f>Input!$I$34</f>
        <v>73301.400000000009</v>
      </c>
      <c r="CG50" s="46">
        <f>Input!$I$34</f>
        <v>73301.400000000009</v>
      </c>
      <c r="CH50" s="46">
        <f>Input!$I$34</f>
        <v>73301.400000000009</v>
      </c>
      <c r="CI50" s="46">
        <f>Input!$I$34</f>
        <v>73301.400000000009</v>
      </c>
      <c r="CJ50" s="46">
        <f>Input!$I$34</f>
        <v>73301.400000000009</v>
      </c>
      <c r="CK50" s="46">
        <f>Input!$I$34</f>
        <v>73301.400000000009</v>
      </c>
      <c r="CL50" s="46">
        <f>Input!$I$34</f>
        <v>73301.400000000009</v>
      </c>
      <c r="CM50" s="46">
        <f>Input!$I$34</f>
        <v>73301.400000000009</v>
      </c>
      <c r="CN50" s="46">
        <f>Input!$I$34</f>
        <v>73301.400000000009</v>
      </c>
      <c r="CO50" s="46">
        <f>Input!$I$34</f>
        <v>73301.400000000009</v>
      </c>
      <c r="CP50" s="46">
        <f>Input!$I$34</f>
        <v>73301.400000000009</v>
      </c>
      <c r="CQ50" s="46">
        <f>Input!$I$34</f>
        <v>73301.400000000009</v>
      </c>
      <c r="CR50" s="46">
        <f>Input!$I$34</f>
        <v>73301.400000000009</v>
      </c>
      <c r="CS50" s="46">
        <f>Input!$I$34</f>
        <v>73301.400000000009</v>
      </c>
    </row>
    <row r="51" spans="2:97" x14ac:dyDescent="0.25">
      <c r="B51" s="34" t="s">
        <v>72</v>
      </c>
      <c r="C51" s="52"/>
      <c r="D51" s="52"/>
      <c r="E51" s="52"/>
      <c r="F51" s="52"/>
      <c r="G51" s="52"/>
      <c r="H51" s="52"/>
      <c r="I51" s="47" t="e">
        <f>I38+(#REF!/2)</f>
        <v>#REF!</v>
      </c>
      <c r="J51" s="47" t="e">
        <f>J38+(#REF!/2)</f>
        <v>#REF!</v>
      </c>
      <c r="K51" s="47" t="e">
        <f>K38+(#REF!/2)</f>
        <v>#REF!</v>
      </c>
      <c r="L51" s="47" t="e">
        <f>L38+(#REF!/2)</f>
        <v>#REF!</v>
      </c>
      <c r="M51" s="47" t="e">
        <f>M38+(#REF!/2)</f>
        <v>#REF!</v>
      </c>
      <c r="N51" s="47" t="e">
        <f>N38+(#REF!/2)</f>
        <v>#REF!</v>
      </c>
      <c r="O51" s="47" t="e">
        <f>O38+(#REF!/2)</f>
        <v>#REF!</v>
      </c>
      <c r="P51" s="47" t="e">
        <f>P38+(#REF!/2)</f>
        <v>#REF!</v>
      </c>
      <c r="Q51" s="47" t="e">
        <f>Q38+(#REF!/2)</f>
        <v>#REF!</v>
      </c>
      <c r="R51" s="47" t="e">
        <f>R38+(#REF!/2)</f>
        <v>#REF!</v>
      </c>
      <c r="S51" s="47" t="e">
        <f>S38+(#REF!/2)</f>
        <v>#REF!</v>
      </c>
      <c r="T51" s="47" t="e">
        <f>T38+(#REF!/2)</f>
        <v>#REF!</v>
      </c>
      <c r="U51" s="47" t="e">
        <f>U38+(#REF!/2)</f>
        <v>#REF!</v>
      </c>
      <c r="V51" s="47" t="e">
        <f>V38+(#REF!/2)</f>
        <v>#REF!</v>
      </c>
      <c r="W51" s="47" t="e">
        <f>W38+(#REF!/2)</f>
        <v>#REF!</v>
      </c>
      <c r="X51" s="47" t="e">
        <f>X38+(#REF!/2)</f>
        <v>#REF!</v>
      </c>
      <c r="Y51" s="47" t="e">
        <f>Y38+(#REF!/2)</f>
        <v>#REF!</v>
      </c>
      <c r="Z51" s="115" t="e">
        <f>Z38+(#REF!/2)</f>
        <v>#REF!</v>
      </c>
      <c r="AA51" s="115" t="e">
        <f>AA38+(#REF!/2)</f>
        <v>#REF!</v>
      </c>
      <c r="AB51" s="115" t="e">
        <f>AB38+(#REF!/2)</f>
        <v>#REF!</v>
      </c>
      <c r="AC51" s="115" t="e">
        <f>AC38+(#REF!/2)</f>
        <v>#REF!</v>
      </c>
      <c r="AD51" s="115" t="e">
        <f>AD38+(#REF!/2)</f>
        <v>#REF!</v>
      </c>
      <c r="AE51" s="115" t="e">
        <f>AE38+(#REF!/2)</f>
        <v>#REF!</v>
      </c>
      <c r="AF51" s="115" t="e">
        <f>AF38+(#REF!/2)</f>
        <v>#REF!</v>
      </c>
      <c r="AG51" s="115" t="e">
        <f>AG38+(#REF!/2)</f>
        <v>#REF!</v>
      </c>
      <c r="AH51" s="115" t="e">
        <f>AH38+(#REF!/2)</f>
        <v>#REF!</v>
      </c>
      <c r="AI51" s="115" t="e">
        <f>AI38+(#REF!/2)</f>
        <v>#REF!</v>
      </c>
      <c r="AJ51" s="115" t="e">
        <f>AJ38+(#REF!/2)</f>
        <v>#REF!</v>
      </c>
      <c r="AK51" s="115" t="e">
        <f>AK38+(#REF!/2)</f>
        <v>#REF!</v>
      </c>
      <c r="AL51" s="115" t="e">
        <f>AL38+(#REF!/2)</f>
        <v>#REF!</v>
      </c>
      <c r="AM51" s="35">
        <f t="shared" ref="AM51:BA51" si="15">AM38+(AM76/2)+AM78/2+AM80/2</f>
        <v>93976.781627064163</v>
      </c>
      <c r="AN51" s="35">
        <f t="shared" si="15"/>
        <v>87910.560384149227</v>
      </c>
      <c r="AO51" s="35">
        <f t="shared" si="15"/>
        <v>73763.372907069992</v>
      </c>
      <c r="AP51" s="35">
        <f t="shared" si="15"/>
        <v>63804.170039669931</v>
      </c>
      <c r="AQ51" s="35">
        <f t="shared" si="15"/>
        <v>50927.143390117031</v>
      </c>
      <c r="AR51" s="35">
        <f t="shared" si="15"/>
        <v>39441.887633087841</v>
      </c>
      <c r="AS51" s="35">
        <f t="shared" si="15"/>
        <v>28634.469989180001</v>
      </c>
      <c r="AT51" s="35">
        <f t="shared" si="15"/>
        <v>19214.299364440281</v>
      </c>
      <c r="AU51" s="35">
        <f t="shared" si="15"/>
        <v>24823.338577830007</v>
      </c>
      <c r="AV51" s="35">
        <f t="shared" si="15"/>
        <v>25674.026898780001</v>
      </c>
      <c r="AW51" s="35">
        <f t="shared" si="15"/>
        <v>26546.634069280004</v>
      </c>
      <c r="AX51" s="35">
        <f t="shared" si="15"/>
        <v>27187.942750799997</v>
      </c>
      <c r="AY51" s="35">
        <f t="shared" si="15"/>
        <v>30663.119775924999</v>
      </c>
      <c r="AZ51" s="35">
        <f t="shared" si="15"/>
        <v>31785.959386133334</v>
      </c>
      <c r="BA51" s="35">
        <f t="shared" si="15"/>
        <v>33000.243870208331</v>
      </c>
      <c r="BB51" s="35">
        <f t="shared" ref="BB51:BJ51" ca="1" si="16">BB38+(BB76/2)+BB78/2+BB80/2</f>
        <v>33191.845398968158</v>
      </c>
      <c r="BC51" s="35">
        <f t="shared" si="16"/>
        <v>34032.725617384916</v>
      </c>
      <c r="BD51" s="35">
        <f t="shared" si="16"/>
        <v>34698.264886832141</v>
      </c>
      <c r="BE51" s="35">
        <f t="shared" si="16"/>
        <v>35366.893883760225</v>
      </c>
      <c r="BF51" s="35">
        <f t="shared" si="16"/>
        <v>36038.633146746288</v>
      </c>
      <c r="BG51" s="35">
        <f t="shared" si="16"/>
        <v>36713.503588417938</v>
      </c>
      <c r="BH51" s="35">
        <f t="shared" si="16"/>
        <v>37391.526502213579</v>
      </c>
      <c r="BI51" s="35">
        <f t="shared" si="16"/>
        <v>38072.723569264672</v>
      </c>
      <c r="BJ51" s="35">
        <f t="shared" si="16"/>
        <v>38757.116865401753</v>
      </c>
      <c r="BK51" s="35">
        <f t="shared" ref="BK51:CL51" si="17">BK38+(BK76/2)+BK78/2+BK80/2</f>
        <v>39444.728868286635</v>
      </c>
      <c r="BL51" s="35">
        <f t="shared" si="17"/>
        <v>40135.582464673113</v>
      </c>
      <c r="BM51" s="35">
        <f t="shared" si="17"/>
        <v>40829.700957798232</v>
      </c>
      <c r="BN51" s="35">
        <f t="shared" si="17"/>
        <v>41527.108074906762</v>
      </c>
      <c r="BO51" s="35">
        <f t="shared" si="17"/>
        <v>42122.894932626674</v>
      </c>
      <c r="BP51" s="35">
        <f t="shared" si="17"/>
        <v>42718.88454053583</v>
      </c>
      <c r="BQ51" s="35">
        <f t="shared" si="17"/>
        <v>43315.093596955805</v>
      </c>
      <c r="BR51" s="35">
        <f t="shared" si="17"/>
        <v>43911.539068854778</v>
      </c>
      <c r="BS51" s="35">
        <f t="shared" si="17"/>
        <v>44508.238196153099</v>
      </c>
      <c r="BT51" s="35">
        <f t="shared" si="17"/>
        <v>45105.208496098319</v>
      </c>
      <c r="BU51" s="35">
        <f t="shared" si="17"/>
        <v>45702.467767710004</v>
      </c>
      <c r="BV51" s="35">
        <f t="shared" si="17"/>
        <v>46300.0340962962</v>
      </c>
      <c r="BW51" s="35">
        <f t="shared" si="17"/>
        <v>46897.925858041956</v>
      </c>
      <c r="BX51" s="35">
        <f t="shared" si="17"/>
        <v>47496.161724671838</v>
      </c>
      <c r="BY51" s="35">
        <f t="shared" si="17"/>
        <v>48094.760668186762</v>
      </c>
      <c r="BZ51" s="35">
        <f t="shared" si="17"/>
        <v>48693.741965677116</v>
      </c>
      <c r="CA51" s="35">
        <f t="shared" si="17"/>
        <v>49417.060351943655</v>
      </c>
      <c r="CB51" s="35">
        <f t="shared" si="17"/>
        <v>50056.131135481563</v>
      </c>
      <c r="CC51" s="35">
        <f t="shared" si="17"/>
        <v>50696.611800952174</v>
      </c>
      <c r="CD51" s="35">
        <f t="shared" si="17"/>
        <v>51338.526061851604</v>
      </c>
      <c r="CE51" s="35">
        <f t="shared" si="17"/>
        <v>51981.898032565368</v>
      </c>
      <c r="CF51" s="35">
        <f t="shared" si="17"/>
        <v>52626.752235139931</v>
      </c>
      <c r="CG51" s="35">
        <f t="shared" si="17"/>
        <v>51669.780721437877</v>
      </c>
      <c r="CH51" s="35">
        <f t="shared" si="17"/>
        <v>52298.171872086721</v>
      </c>
      <c r="CI51" s="35">
        <f t="shared" si="17"/>
        <v>52928.076280050984</v>
      </c>
      <c r="CJ51" s="35">
        <f t="shared" si="17"/>
        <v>53559.519411703521</v>
      </c>
      <c r="CK51" s="35">
        <f t="shared" si="17"/>
        <v>54214.745690188691</v>
      </c>
      <c r="CL51" s="35">
        <f t="shared" si="17"/>
        <v>54871.528787617499</v>
      </c>
      <c r="CM51" s="35">
        <f t="shared" ref="CM51:CS51" si="18">CM38+(CM76/2)+CM78/2+CM80/2</f>
        <v>55535.579565795299</v>
      </c>
      <c r="CN51" s="35">
        <f t="shared" si="18"/>
        <v>56206.990188845164</v>
      </c>
      <c r="CO51" s="35">
        <f t="shared" si="18"/>
        <v>56887.308010179571</v>
      </c>
      <c r="CP51" s="35">
        <f t="shared" si="18"/>
        <v>57578.115238919178</v>
      </c>
      <c r="CQ51" s="35">
        <f t="shared" si="18"/>
        <v>58275.449774516892</v>
      </c>
      <c r="CR51" s="35">
        <f t="shared" si="18"/>
        <v>58981.65395231283</v>
      </c>
      <c r="CS51" s="35">
        <f t="shared" si="18"/>
        <v>59696.55358981654</v>
      </c>
    </row>
    <row r="52" spans="2:97" x14ac:dyDescent="0.25">
      <c r="B52" s="34" t="s">
        <v>73</v>
      </c>
      <c r="C52" s="52"/>
      <c r="D52" s="52"/>
      <c r="E52" s="52"/>
      <c r="F52" s="52"/>
      <c r="G52" s="52"/>
      <c r="H52" s="52"/>
      <c r="I52" s="47" t="e">
        <f>I38+(#REF!/2)</f>
        <v>#REF!</v>
      </c>
      <c r="J52" s="47" t="e">
        <f>J38+(#REF!/2)</f>
        <v>#REF!</v>
      </c>
      <c r="K52" s="47" t="e">
        <f>K38+(#REF!/2)</f>
        <v>#REF!</v>
      </c>
      <c r="L52" s="47" t="e">
        <f>L38+(#REF!/2)</f>
        <v>#REF!</v>
      </c>
      <c r="M52" s="47" t="e">
        <f>M38+(#REF!/2)</f>
        <v>#REF!</v>
      </c>
      <c r="N52" s="47" t="e">
        <f>N38+(#REF!/2)</f>
        <v>#REF!</v>
      </c>
      <c r="O52" s="47" t="e">
        <f>O38+(#REF!/2)</f>
        <v>#REF!</v>
      </c>
      <c r="P52" s="47" t="e">
        <f>P38+(#REF!/2)</f>
        <v>#REF!</v>
      </c>
      <c r="Q52" s="47" t="e">
        <f>Q38+(#REF!/2)</f>
        <v>#REF!</v>
      </c>
      <c r="R52" s="47" t="e">
        <f>R38+(#REF!/2)</f>
        <v>#REF!</v>
      </c>
      <c r="S52" s="47" t="e">
        <f>S38+(#REF!/2)</f>
        <v>#REF!</v>
      </c>
      <c r="T52" s="47" t="e">
        <f>T38+(#REF!/2)</f>
        <v>#REF!</v>
      </c>
      <c r="U52" s="47" t="e">
        <f>U38+(#REF!/2)</f>
        <v>#REF!</v>
      </c>
      <c r="V52" s="47" t="e">
        <f>V38+(#REF!/2)</f>
        <v>#REF!</v>
      </c>
      <c r="W52" s="47" t="e">
        <f>W38+(#REF!/2)</f>
        <v>#REF!</v>
      </c>
      <c r="X52" s="47" t="e">
        <f>X38+(#REF!/2)</f>
        <v>#REF!</v>
      </c>
      <c r="Y52" s="47" t="e">
        <f>Y38+(#REF!/2)</f>
        <v>#REF!</v>
      </c>
      <c r="Z52" s="115" t="e">
        <f>Z38+(#REF!/2)</f>
        <v>#REF!</v>
      </c>
      <c r="AA52" s="115" t="e">
        <f>AA38+(#REF!/2)</f>
        <v>#REF!</v>
      </c>
      <c r="AB52" s="115" t="e">
        <f>AB38+(#REF!/2)</f>
        <v>#REF!</v>
      </c>
      <c r="AC52" s="115" t="e">
        <f>AC38+(#REF!/2)</f>
        <v>#REF!</v>
      </c>
      <c r="AD52" s="115" t="e">
        <f>AD38+(#REF!/2)</f>
        <v>#REF!</v>
      </c>
      <c r="AE52" s="115" t="e">
        <f>AE38+(#REF!/2)</f>
        <v>#REF!</v>
      </c>
      <c r="AF52" s="115" t="e">
        <f>AF38+(#REF!/2)</f>
        <v>#REF!</v>
      </c>
      <c r="AG52" s="115" t="e">
        <f>AG38+(#REF!/2)</f>
        <v>#REF!</v>
      </c>
      <c r="AH52" s="115" t="e">
        <f>AH38+(#REF!/2)</f>
        <v>#REF!</v>
      </c>
      <c r="AI52" s="115" t="e">
        <f>AI38+(#REF!/2)</f>
        <v>#REF!</v>
      </c>
      <c r="AJ52" s="115" t="e">
        <f>AJ38+(#REF!/2)</f>
        <v>#REF!</v>
      </c>
      <c r="AK52" s="115" t="e">
        <f>AK38+(#REF!/2)</f>
        <v>#REF!</v>
      </c>
      <c r="AL52" s="115" t="e">
        <f>AL38+(#REF!/2)</f>
        <v>#REF!</v>
      </c>
      <c r="AM52" s="35">
        <f t="shared" ref="AM52:BA52" si="19">AM38+(AM110/2)+AM112/2+AM114/2</f>
        <v>92929.557372674157</v>
      </c>
      <c r="AN52" s="35">
        <f t="shared" si="19"/>
        <v>86816.830729759226</v>
      </c>
      <c r="AO52" s="35">
        <f t="shared" si="19"/>
        <v>72622.950352679982</v>
      </c>
      <c r="AP52" s="35">
        <f t="shared" si="19"/>
        <v>62548.731255849169</v>
      </c>
      <c r="AQ52" s="35">
        <f t="shared" si="19"/>
        <v>49625.353133184959</v>
      </c>
      <c r="AR52" s="35">
        <f t="shared" si="19"/>
        <v>38093.247572850312</v>
      </c>
      <c r="AS52" s="35">
        <f t="shared" si="19"/>
        <v>27291.442282319997</v>
      </c>
      <c r="AT52" s="35">
        <f t="shared" si="19"/>
        <v>17736.276336406412</v>
      </c>
      <c r="AU52" s="35">
        <f t="shared" si="19"/>
        <v>22913.850994920005</v>
      </c>
      <c r="AV52" s="35">
        <f t="shared" si="19"/>
        <v>23699.101752720002</v>
      </c>
      <c r="AW52" s="35">
        <f t="shared" si="19"/>
        <v>24504.585294720004</v>
      </c>
      <c r="AX52" s="35">
        <f t="shared" si="19"/>
        <v>25096.562539199997</v>
      </c>
      <c r="AY52" s="35">
        <f t="shared" si="19"/>
        <v>28304.418254700002</v>
      </c>
      <c r="AZ52" s="35">
        <f t="shared" si="19"/>
        <v>29340.885587200002</v>
      </c>
      <c r="BA52" s="35">
        <f t="shared" si="19"/>
        <v>30461.763572500004</v>
      </c>
      <c r="BB52" s="35">
        <f t="shared" ref="BB52:BJ52" ca="1" si="20">BB38+(BB110/2)+BB112/2+BB114/2</f>
        <v>30638.62652212445</v>
      </c>
      <c r="BC52" s="35">
        <f t="shared" si="20"/>
        <v>31414.823646816843</v>
      </c>
      <c r="BD52" s="35">
        <f t="shared" si="20"/>
        <v>32029.167587845059</v>
      </c>
      <c r="BE52" s="35">
        <f t="shared" si="20"/>
        <v>32646.363585009443</v>
      </c>
      <c r="BF52" s="35">
        <f t="shared" si="20"/>
        <v>33266.430596996572</v>
      </c>
      <c r="BG52" s="35">
        <f t="shared" si="20"/>
        <v>33889.387927770404</v>
      </c>
      <c r="BH52" s="35">
        <f t="shared" si="20"/>
        <v>34515.255232812531</v>
      </c>
      <c r="BI52" s="35">
        <f t="shared" si="20"/>
        <v>35144.052525475083</v>
      </c>
      <c r="BJ52" s="35">
        <f t="shared" si="20"/>
        <v>35775.800183447769</v>
      </c>
      <c r="BK52" s="35">
        <f t="shared" ref="BK52:CL52" si="21">BK38+(BK110/2)+BK112/2+BK114/2</f>
        <v>36410.518955341511</v>
      </c>
      <c r="BL52" s="35">
        <f t="shared" si="21"/>
        <v>37048.229967390565</v>
      </c>
      <c r="BM52" s="35">
        <f t="shared" si="21"/>
        <v>37688.954730275291</v>
      </c>
      <c r="BN52" s="35">
        <f t="shared" si="21"/>
        <v>38332.715146067785</v>
      </c>
      <c r="BO52" s="35">
        <f t="shared" si="21"/>
        <v>38882.672245501548</v>
      </c>
      <c r="BP52" s="35">
        <f t="shared" si="21"/>
        <v>39432.816498956148</v>
      </c>
      <c r="BQ52" s="35">
        <f t="shared" si="21"/>
        <v>39983.163320266904</v>
      </c>
      <c r="BR52" s="35">
        <f t="shared" si="21"/>
        <v>40533.728371250567</v>
      </c>
      <c r="BS52" s="35">
        <f t="shared" si="21"/>
        <v>41084.527565679789</v>
      </c>
      <c r="BT52" s="35">
        <f t="shared" si="21"/>
        <v>41635.577073321525</v>
      </c>
      <c r="BU52" s="35">
        <f t="shared" si="21"/>
        <v>42186.893324040015</v>
      </c>
      <c r="BV52" s="35">
        <f t="shared" si="21"/>
        <v>42738.493011965715</v>
      </c>
      <c r="BW52" s="35">
        <f t="shared" si="21"/>
        <v>43290.393099731038</v>
      </c>
      <c r="BX52" s="35">
        <f t="shared" si="21"/>
        <v>43842.610822774004</v>
      </c>
      <c r="BY52" s="35">
        <f t="shared" si="21"/>
        <v>44395.163693710849</v>
      </c>
      <c r="BZ52" s="35">
        <f t="shared" si="21"/>
        <v>44948.069506778877</v>
      </c>
      <c r="CA52" s="35">
        <f t="shared" si="21"/>
        <v>45615.748017178761</v>
      </c>
      <c r="CB52" s="35">
        <f t="shared" si="21"/>
        <v>46205.659509675294</v>
      </c>
      <c r="CC52" s="35">
        <f t="shared" si="21"/>
        <v>46796.872431648168</v>
      </c>
      <c r="CD52" s="35">
        <f t="shared" si="21"/>
        <v>47389.408672478407</v>
      </c>
      <c r="CE52" s="35">
        <f t="shared" si="21"/>
        <v>47983.290491598804</v>
      </c>
      <c r="CF52" s="35">
        <f t="shared" si="21"/>
        <v>48578.54052474456</v>
      </c>
      <c r="CG52" s="35">
        <f t="shared" si="21"/>
        <v>47695.182204404191</v>
      </c>
      <c r="CH52" s="35">
        <f t="shared" si="21"/>
        <v>48275.235574233891</v>
      </c>
      <c r="CI52" s="35">
        <f t="shared" si="21"/>
        <v>48856.68579697013</v>
      </c>
      <c r="CJ52" s="35">
        <f t="shared" si="21"/>
        <v>49439.556380034024</v>
      </c>
      <c r="CK52" s="35">
        <f t="shared" si="21"/>
        <v>50044.380637097252</v>
      </c>
      <c r="CL52" s="35">
        <f t="shared" si="21"/>
        <v>50650.641957800763</v>
      </c>
      <c r="CM52" s="35">
        <f t="shared" ref="CM52:CS52" si="22">CM38+(CM110/2)+CM112/2+CM114/2</f>
        <v>51263.611906887963</v>
      </c>
      <c r="CN52" s="35">
        <f t="shared" si="22"/>
        <v>51883.375558934</v>
      </c>
      <c r="CO52" s="35">
        <f t="shared" si="22"/>
        <v>52511.361240165759</v>
      </c>
      <c r="CP52" s="35">
        <f t="shared" si="22"/>
        <v>53149.029451310016</v>
      </c>
      <c r="CQ52" s="35">
        <f t="shared" si="22"/>
        <v>53792.722868784826</v>
      </c>
      <c r="CR52" s="35">
        <f t="shared" si="22"/>
        <v>54444.603648288772</v>
      </c>
      <c r="CS52" s="35">
        <f t="shared" si="22"/>
        <v>55104.511005984496</v>
      </c>
    </row>
    <row r="53" spans="2:97" s="50" customFormat="1" x14ac:dyDescent="0.25">
      <c r="B53" s="49" t="s">
        <v>83</v>
      </c>
      <c r="C53" s="53"/>
      <c r="D53" s="53"/>
      <c r="E53" s="53"/>
      <c r="F53" s="53"/>
      <c r="G53" s="53"/>
      <c r="H53" s="53"/>
      <c r="I53" s="51" t="e">
        <f>MAX(I51:I52)</f>
        <v>#REF!</v>
      </c>
      <c r="J53" s="51" t="e">
        <f t="shared" ref="J53:BA53" si="23">MAX(J51:J52)</f>
        <v>#REF!</v>
      </c>
      <c r="K53" s="51" t="e">
        <f t="shared" si="23"/>
        <v>#REF!</v>
      </c>
      <c r="L53" s="51" t="e">
        <f t="shared" si="23"/>
        <v>#REF!</v>
      </c>
      <c r="M53" s="51" t="e">
        <f t="shared" si="23"/>
        <v>#REF!</v>
      </c>
      <c r="N53" s="51" t="e">
        <f t="shared" si="23"/>
        <v>#REF!</v>
      </c>
      <c r="O53" s="51" t="e">
        <f t="shared" si="23"/>
        <v>#REF!</v>
      </c>
      <c r="P53" s="51" t="e">
        <f t="shared" si="23"/>
        <v>#REF!</v>
      </c>
      <c r="Q53" s="51" t="e">
        <f t="shared" si="23"/>
        <v>#REF!</v>
      </c>
      <c r="R53" s="51" t="e">
        <f t="shared" si="23"/>
        <v>#REF!</v>
      </c>
      <c r="S53" s="51" t="e">
        <f t="shared" si="23"/>
        <v>#REF!</v>
      </c>
      <c r="T53" s="51" t="e">
        <f t="shared" si="23"/>
        <v>#REF!</v>
      </c>
      <c r="U53" s="51" t="e">
        <f t="shared" si="23"/>
        <v>#REF!</v>
      </c>
      <c r="V53" s="51" t="e">
        <f t="shared" si="23"/>
        <v>#REF!</v>
      </c>
      <c r="W53" s="51" t="e">
        <f t="shared" si="23"/>
        <v>#REF!</v>
      </c>
      <c r="X53" s="51" t="e">
        <f t="shared" si="23"/>
        <v>#REF!</v>
      </c>
      <c r="Y53" s="51" t="e">
        <f t="shared" si="23"/>
        <v>#REF!</v>
      </c>
      <c r="Z53" s="121" t="e">
        <f t="shared" si="23"/>
        <v>#REF!</v>
      </c>
      <c r="AA53" s="121" t="e">
        <f t="shared" si="23"/>
        <v>#REF!</v>
      </c>
      <c r="AB53" s="121" t="e">
        <f t="shared" si="23"/>
        <v>#REF!</v>
      </c>
      <c r="AC53" s="121" t="e">
        <f t="shared" si="23"/>
        <v>#REF!</v>
      </c>
      <c r="AD53" s="121" t="e">
        <f t="shared" si="23"/>
        <v>#REF!</v>
      </c>
      <c r="AE53" s="121" t="e">
        <f t="shared" si="23"/>
        <v>#REF!</v>
      </c>
      <c r="AF53" s="121" t="e">
        <f t="shared" si="23"/>
        <v>#REF!</v>
      </c>
      <c r="AG53" s="121" t="e">
        <f t="shared" si="23"/>
        <v>#REF!</v>
      </c>
      <c r="AH53" s="121" t="e">
        <f t="shared" si="23"/>
        <v>#REF!</v>
      </c>
      <c r="AI53" s="121" t="e">
        <f t="shared" si="23"/>
        <v>#REF!</v>
      </c>
      <c r="AJ53" s="121" t="e">
        <f t="shared" si="23"/>
        <v>#REF!</v>
      </c>
      <c r="AK53" s="121" t="e">
        <f t="shared" si="23"/>
        <v>#REF!</v>
      </c>
      <c r="AL53" s="121" t="e">
        <f t="shared" si="23"/>
        <v>#REF!</v>
      </c>
      <c r="AM53" s="51">
        <f t="shared" si="23"/>
        <v>93976.781627064163</v>
      </c>
      <c r="AN53" s="51">
        <f t="shared" si="23"/>
        <v>87910.560384149227</v>
      </c>
      <c r="AO53" s="51">
        <f t="shared" si="23"/>
        <v>73763.372907069992</v>
      </c>
      <c r="AP53" s="51">
        <f t="shared" si="23"/>
        <v>63804.170039669931</v>
      </c>
      <c r="AQ53" s="51">
        <f t="shared" si="23"/>
        <v>50927.143390117031</v>
      </c>
      <c r="AR53" s="51">
        <f t="shared" si="23"/>
        <v>39441.887633087841</v>
      </c>
      <c r="AS53" s="51">
        <f t="shared" si="23"/>
        <v>28634.469989180001</v>
      </c>
      <c r="AT53" s="51">
        <f t="shared" si="23"/>
        <v>19214.299364440281</v>
      </c>
      <c r="AU53" s="51">
        <f t="shared" si="23"/>
        <v>24823.338577830007</v>
      </c>
      <c r="AV53" s="51">
        <f t="shared" si="23"/>
        <v>25674.026898780001</v>
      </c>
      <c r="AW53" s="51">
        <f t="shared" si="23"/>
        <v>26546.634069280004</v>
      </c>
      <c r="AX53" s="51">
        <f t="shared" si="23"/>
        <v>27187.942750799997</v>
      </c>
      <c r="AY53" s="51">
        <f t="shared" si="23"/>
        <v>30663.119775924999</v>
      </c>
      <c r="AZ53" s="51">
        <f t="shared" si="23"/>
        <v>31785.959386133334</v>
      </c>
      <c r="BA53" s="51">
        <f t="shared" si="23"/>
        <v>33000.243870208331</v>
      </c>
      <c r="BB53" s="51">
        <f t="shared" ref="BB53:CL53" ca="1" si="24">MAX(BB51:BB52)</f>
        <v>33191.845398968158</v>
      </c>
      <c r="BC53" s="51">
        <f t="shared" si="24"/>
        <v>34032.725617384916</v>
      </c>
      <c r="BD53" s="51">
        <f t="shared" si="24"/>
        <v>34698.264886832141</v>
      </c>
      <c r="BE53" s="51">
        <f t="shared" si="24"/>
        <v>35366.893883760225</v>
      </c>
      <c r="BF53" s="51">
        <f t="shared" si="24"/>
        <v>36038.633146746288</v>
      </c>
      <c r="BG53" s="51">
        <f t="shared" si="24"/>
        <v>36713.503588417938</v>
      </c>
      <c r="BH53" s="51">
        <f t="shared" si="24"/>
        <v>37391.526502213579</v>
      </c>
      <c r="BI53" s="51">
        <f t="shared" si="24"/>
        <v>38072.723569264672</v>
      </c>
      <c r="BJ53" s="51">
        <f t="shared" si="24"/>
        <v>38757.116865401753</v>
      </c>
      <c r="BK53" s="51">
        <f t="shared" si="24"/>
        <v>39444.728868286635</v>
      </c>
      <c r="BL53" s="51">
        <f t="shared" si="24"/>
        <v>40135.582464673113</v>
      </c>
      <c r="BM53" s="51">
        <f t="shared" si="24"/>
        <v>40829.700957798232</v>
      </c>
      <c r="BN53" s="51">
        <f t="shared" si="24"/>
        <v>41527.108074906762</v>
      </c>
      <c r="BO53" s="51">
        <f t="shared" si="24"/>
        <v>42122.894932626674</v>
      </c>
      <c r="BP53" s="51">
        <f t="shared" si="24"/>
        <v>42718.88454053583</v>
      </c>
      <c r="BQ53" s="51">
        <f t="shared" si="24"/>
        <v>43315.093596955805</v>
      </c>
      <c r="BR53" s="51">
        <f t="shared" si="24"/>
        <v>43911.539068854778</v>
      </c>
      <c r="BS53" s="51">
        <f t="shared" si="24"/>
        <v>44508.238196153099</v>
      </c>
      <c r="BT53" s="51">
        <f t="shared" si="24"/>
        <v>45105.208496098319</v>
      </c>
      <c r="BU53" s="51">
        <f t="shared" si="24"/>
        <v>45702.467767710004</v>
      </c>
      <c r="BV53" s="51">
        <f t="shared" si="24"/>
        <v>46300.0340962962</v>
      </c>
      <c r="BW53" s="51">
        <f t="shared" si="24"/>
        <v>46897.925858041956</v>
      </c>
      <c r="BX53" s="51">
        <f t="shared" si="24"/>
        <v>47496.161724671838</v>
      </c>
      <c r="BY53" s="51">
        <f t="shared" si="24"/>
        <v>48094.760668186762</v>
      </c>
      <c r="BZ53" s="51">
        <f t="shared" si="24"/>
        <v>48693.741965677116</v>
      </c>
      <c r="CA53" s="51">
        <f t="shared" si="24"/>
        <v>49417.060351943655</v>
      </c>
      <c r="CB53" s="51">
        <f t="shared" si="24"/>
        <v>50056.131135481563</v>
      </c>
      <c r="CC53" s="51">
        <f t="shared" si="24"/>
        <v>50696.611800952174</v>
      </c>
      <c r="CD53" s="51">
        <f t="shared" si="24"/>
        <v>51338.526061851604</v>
      </c>
      <c r="CE53" s="51">
        <f t="shared" si="24"/>
        <v>51981.898032565368</v>
      </c>
      <c r="CF53" s="51">
        <f t="shared" si="24"/>
        <v>52626.752235139931</v>
      </c>
      <c r="CG53" s="51">
        <f t="shared" si="24"/>
        <v>51669.780721437877</v>
      </c>
      <c r="CH53" s="51">
        <f t="shared" si="24"/>
        <v>52298.171872086721</v>
      </c>
      <c r="CI53" s="51">
        <f t="shared" si="24"/>
        <v>52928.076280050984</v>
      </c>
      <c r="CJ53" s="51">
        <f t="shared" si="24"/>
        <v>53559.519411703521</v>
      </c>
      <c r="CK53" s="51">
        <f t="shared" si="24"/>
        <v>54214.745690188691</v>
      </c>
      <c r="CL53" s="51">
        <f t="shared" si="24"/>
        <v>54871.528787617499</v>
      </c>
      <c r="CM53" s="51">
        <f t="shared" ref="CM53:CS53" si="25">MAX(CM51:CM52)</f>
        <v>55535.579565795299</v>
      </c>
      <c r="CN53" s="51">
        <f t="shared" si="25"/>
        <v>56206.990188845164</v>
      </c>
      <c r="CO53" s="51">
        <f t="shared" si="25"/>
        <v>56887.308010179571</v>
      </c>
      <c r="CP53" s="51">
        <f t="shared" si="25"/>
        <v>57578.115238919178</v>
      </c>
      <c r="CQ53" s="51">
        <f t="shared" si="25"/>
        <v>58275.449774516892</v>
      </c>
      <c r="CR53" s="51">
        <f t="shared" si="25"/>
        <v>58981.65395231283</v>
      </c>
      <c r="CS53" s="51">
        <f t="shared" si="25"/>
        <v>59696.55358981654</v>
      </c>
    </row>
    <row r="54" spans="2:97" x14ac:dyDescent="0.25">
      <c r="B54" s="34" t="s">
        <v>71</v>
      </c>
      <c r="C54" s="52"/>
      <c r="D54" s="52"/>
      <c r="E54" s="52"/>
      <c r="F54" s="52"/>
      <c r="G54" s="52"/>
      <c r="H54" s="52"/>
      <c r="I54" s="47" t="e">
        <f>O53</f>
        <v>#REF!</v>
      </c>
      <c r="J54" s="47" t="e">
        <f t="shared" ref="J54:AF54" si="26">P53</f>
        <v>#REF!</v>
      </c>
      <c r="K54" s="47" t="e">
        <f t="shared" si="26"/>
        <v>#REF!</v>
      </c>
      <c r="L54" s="47" t="e">
        <f t="shared" si="26"/>
        <v>#REF!</v>
      </c>
      <c r="M54" s="47" t="e">
        <f t="shared" si="26"/>
        <v>#REF!</v>
      </c>
      <c r="N54" s="47" t="e">
        <f t="shared" si="26"/>
        <v>#REF!</v>
      </c>
      <c r="O54" s="47" t="e">
        <f t="shared" si="26"/>
        <v>#REF!</v>
      </c>
      <c r="P54" s="47" t="e">
        <f t="shared" si="26"/>
        <v>#REF!</v>
      </c>
      <c r="Q54" s="47" t="e">
        <f t="shared" si="26"/>
        <v>#REF!</v>
      </c>
      <c r="R54" s="47" t="e">
        <f t="shared" si="26"/>
        <v>#REF!</v>
      </c>
      <c r="S54" s="47" t="e">
        <f t="shared" si="26"/>
        <v>#REF!</v>
      </c>
      <c r="T54" s="47" t="e">
        <f t="shared" si="26"/>
        <v>#REF!</v>
      </c>
      <c r="U54" s="47" t="e">
        <f t="shared" si="26"/>
        <v>#REF!</v>
      </c>
      <c r="V54" s="47" t="e">
        <f t="shared" si="26"/>
        <v>#REF!</v>
      </c>
      <c r="W54" s="47" t="e">
        <f t="shared" si="26"/>
        <v>#REF!</v>
      </c>
      <c r="X54" s="47" t="e">
        <f t="shared" si="26"/>
        <v>#REF!</v>
      </c>
      <c r="Y54" s="47" t="e">
        <f t="shared" si="26"/>
        <v>#REF!</v>
      </c>
      <c r="Z54" s="115" t="e">
        <f t="shared" si="26"/>
        <v>#REF!</v>
      </c>
      <c r="AA54" s="115" t="e">
        <f t="shared" si="26"/>
        <v>#REF!</v>
      </c>
      <c r="AB54" s="115" t="e">
        <f t="shared" si="26"/>
        <v>#REF!</v>
      </c>
      <c r="AC54" s="115" t="e">
        <f t="shared" si="26"/>
        <v>#REF!</v>
      </c>
      <c r="AD54" s="115" t="e">
        <f t="shared" si="26"/>
        <v>#REF!</v>
      </c>
      <c r="AE54" s="115" t="e">
        <f t="shared" si="26"/>
        <v>#REF!</v>
      </c>
      <c r="AF54" s="115" t="e">
        <f t="shared" si="26"/>
        <v>#REF!</v>
      </c>
      <c r="AG54" s="115" t="e">
        <f>#REF!</f>
        <v>#REF!</v>
      </c>
      <c r="AH54" s="115" t="e">
        <f>#REF!</f>
        <v>#REF!</v>
      </c>
      <c r="AI54" s="115" t="e">
        <f>#REF!</f>
        <v>#REF!</v>
      </c>
      <c r="AJ54" s="115" t="e">
        <f>#REF!</f>
        <v>#REF!</v>
      </c>
      <c r="AK54" s="115" t="e">
        <f>#REF!</f>
        <v>#REF!</v>
      </c>
      <c r="AL54" s="115" t="e">
        <f>#REF!</f>
        <v>#REF!</v>
      </c>
      <c r="AM54" s="47">
        <f t="shared" ref="AM54:BA54" si="27">AS53</f>
        <v>28634.469989180001</v>
      </c>
      <c r="AN54" s="47">
        <f t="shared" si="27"/>
        <v>19214.299364440281</v>
      </c>
      <c r="AO54" s="47">
        <f t="shared" si="27"/>
        <v>24823.338577830007</v>
      </c>
      <c r="AP54" s="47">
        <f t="shared" si="27"/>
        <v>25674.026898780001</v>
      </c>
      <c r="AQ54" s="47">
        <f t="shared" si="27"/>
        <v>26546.634069280004</v>
      </c>
      <c r="AR54" s="47">
        <f t="shared" si="27"/>
        <v>27187.942750799997</v>
      </c>
      <c r="AS54" s="47">
        <f t="shared" si="27"/>
        <v>30663.119775924999</v>
      </c>
      <c r="AT54" s="47">
        <f t="shared" si="27"/>
        <v>31785.959386133334</v>
      </c>
      <c r="AU54" s="47">
        <f t="shared" si="27"/>
        <v>33000.243870208331</v>
      </c>
      <c r="AV54" s="47">
        <f t="shared" ca="1" si="27"/>
        <v>42449.314897127289</v>
      </c>
      <c r="AW54" s="47">
        <f t="shared" si="27"/>
        <v>34032.725617384916</v>
      </c>
      <c r="AX54" s="47">
        <f t="shared" si="27"/>
        <v>34698.264886832141</v>
      </c>
      <c r="AY54" s="47">
        <f t="shared" si="27"/>
        <v>35366.893883760225</v>
      </c>
      <c r="AZ54" s="47">
        <f t="shared" si="27"/>
        <v>36038.633146746288</v>
      </c>
      <c r="BA54" s="47">
        <f t="shared" si="27"/>
        <v>36713.503588417938</v>
      </c>
      <c r="BB54" s="47">
        <f t="shared" ref="BB54:CL54" si="28">BH53</f>
        <v>37391.526502213579</v>
      </c>
      <c r="BC54" s="47">
        <f t="shared" si="28"/>
        <v>38072.723569264672</v>
      </c>
      <c r="BD54" s="47">
        <f t="shared" si="28"/>
        <v>38757.116865401753</v>
      </c>
      <c r="BE54" s="47">
        <f t="shared" si="28"/>
        <v>39444.728868286635</v>
      </c>
      <c r="BF54" s="47">
        <f t="shared" si="28"/>
        <v>40135.582464673113</v>
      </c>
      <c r="BG54" s="47">
        <f t="shared" si="28"/>
        <v>40829.700957798232</v>
      </c>
      <c r="BH54" s="47">
        <f t="shared" si="28"/>
        <v>41527.108074906762</v>
      </c>
      <c r="BI54" s="47">
        <f t="shared" si="28"/>
        <v>42122.894932626674</v>
      </c>
      <c r="BJ54" s="47">
        <f t="shared" si="28"/>
        <v>42718.88454053583</v>
      </c>
      <c r="BK54" s="47">
        <f t="shared" si="28"/>
        <v>43315.093596955805</v>
      </c>
      <c r="BL54" s="47">
        <f t="shared" si="28"/>
        <v>43911.539068854778</v>
      </c>
      <c r="BM54" s="47">
        <f t="shared" si="28"/>
        <v>44508.238196153099</v>
      </c>
      <c r="BN54" s="47">
        <f t="shared" si="28"/>
        <v>45105.208496098319</v>
      </c>
      <c r="BO54" s="47">
        <f t="shared" si="28"/>
        <v>45702.467767710004</v>
      </c>
      <c r="BP54" s="47">
        <f t="shared" si="28"/>
        <v>46300.0340962962</v>
      </c>
      <c r="BQ54" s="47">
        <f t="shared" si="28"/>
        <v>46897.925858041956</v>
      </c>
      <c r="BR54" s="47">
        <f t="shared" si="28"/>
        <v>47496.161724671838</v>
      </c>
      <c r="BS54" s="47">
        <f t="shared" si="28"/>
        <v>48094.760668186762</v>
      </c>
      <c r="BT54" s="47">
        <f t="shared" si="28"/>
        <v>48693.741965677116</v>
      </c>
      <c r="BU54" s="47">
        <f t="shared" si="28"/>
        <v>49417.060351943655</v>
      </c>
      <c r="BV54" s="47">
        <f t="shared" si="28"/>
        <v>50056.131135481563</v>
      </c>
      <c r="BW54" s="47">
        <f t="shared" si="28"/>
        <v>50696.611800952174</v>
      </c>
      <c r="BX54" s="47">
        <f t="shared" si="28"/>
        <v>51338.526061851604</v>
      </c>
      <c r="BY54" s="47">
        <f t="shared" si="28"/>
        <v>51981.898032565368</v>
      </c>
      <c r="BZ54" s="47">
        <f t="shared" si="28"/>
        <v>52626.752235139931</v>
      </c>
      <c r="CA54" s="47">
        <f t="shared" si="28"/>
        <v>51669.780721437877</v>
      </c>
      <c r="CB54" s="47">
        <f t="shared" si="28"/>
        <v>52298.171872086721</v>
      </c>
      <c r="CC54" s="47">
        <f t="shared" si="28"/>
        <v>52928.076280050984</v>
      </c>
      <c r="CD54" s="47">
        <f t="shared" si="28"/>
        <v>53559.519411703521</v>
      </c>
      <c r="CE54" s="47">
        <f t="shared" si="28"/>
        <v>54214.745690188691</v>
      </c>
      <c r="CF54" s="47">
        <f t="shared" si="28"/>
        <v>54871.528787617499</v>
      </c>
      <c r="CG54" s="47">
        <f t="shared" si="28"/>
        <v>55535.579565795299</v>
      </c>
      <c r="CH54" s="47">
        <f t="shared" si="28"/>
        <v>56206.990188845164</v>
      </c>
      <c r="CI54" s="47">
        <f t="shared" si="28"/>
        <v>56887.308010179571</v>
      </c>
      <c r="CJ54" s="47">
        <f t="shared" si="28"/>
        <v>57578.115238919178</v>
      </c>
      <c r="CK54" s="47">
        <f t="shared" si="28"/>
        <v>58275.449774516892</v>
      </c>
      <c r="CL54" s="47">
        <f t="shared" si="28"/>
        <v>58981.65395231283</v>
      </c>
      <c r="CM54" s="47">
        <f t="shared" ref="CM54" si="29">CS53</f>
        <v>59696.55358981654</v>
      </c>
      <c r="CN54" s="47">
        <f t="shared" ref="CN54" si="30">CT53</f>
        <v>0</v>
      </c>
      <c r="CO54" s="47">
        <f t="shared" ref="CO54" si="31">CU53</f>
        <v>0</v>
      </c>
      <c r="CP54" s="47">
        <f t="shared" ref="CP54" si="32">CV53</f>
        <v>0</v>
      </c>
      <c r="CQ54" s="47">
        <f t="shared" ref="CQ54" si="33">CW53</f>
        <v>0</v>
      </c>
      <c r="CR54" s="47">
        <f t="shared" ref="CR54" si="34">CX53</f>
        <v>0</v>
      </c>
      <c r="CS54" s="47">
        <f t="shared" ref="CS54" si="35">CY53</f>
        <v>0</v>
      </c>
    </row>
    <row r="55" spans="2:97" x14ac:dyDescent="0.25">
      <c r="B55" s="65"/>
      <c r="BN55" s="61"/>
    </row>
    <row r="56" spans="2:97" x14ac:dyDescent="0.25">
      <c r="B56" s="34" t="s">
        <v>70</v>
      </c>
      <c r="C56" s="52"/>
      <c r="D56" s="52"/>
      <c r="E56" s="52"/>
      <c r="F56" s="52"/>
      <c r="G56" s="52"/>
      <c r="H56" s="52"/>
      <c r="I56" s="47">
        <f>Input!$G$29</f>
        <v>21615.72052401747</v>
      </c>
      <c r="J56" s="47">
        <f>Input!$G$29</f>
        <v>21615.72052401747</v>
      </c>
      <c r="K56" s="47">
        <f>Input!$G$30*3/4</f>
        <v>30542.25</v>
      </c>
      <c r="L56" s="47">
        <f>Input!$G$30*3/4</f>
        <v>30542.25</v>
      </c>
      <c r="M56" s="47">
        <f>Input!$G$30*3/4</f>
        <v>30542.25</v>
      </c>
      <c r="N56" s="47">
        <f>Input!$G$30</f>
        <v>40723</v>
      </c>
      <c r="O56" s="47" t="str">
        <f>Input!$L$30</f>
        <v>S</v>
      </c>
      <c r="P56" s="47" t="str">
        <f>Input!$L$30</f>
        <v>S</v>
      </c>
      <c r="Q56" s="47" t="str">
        <f>Input!$L$30</f>
        <v>S</v>
      </c>
      <c r="R56" s="47" t="str">
        <f>Input!$L$30</f>
        <v>S</v>
      </c>
      <c r="S56" s="47" t="str">
        <f>Input!$L$30</f>
        <v>S</v>
      </c>
      <c r="T56" s="47" t="str">
        <f>Input!$L$32</f>
        <v>L</v>
      </c>
      <c r="U56" s="47" t="str">
        <f>Input!$L$32</f>
        <v>L</v>
      </c>
      <c r="V56" s="47" t="str">
        <f>Input!$L$32</f>
        <v>L</v>
      </c>
      <c r="W56" s="47">
        <f>Input!$L$34</f>
        <v>0</v>
      </c>
      <c r="X56" s="47">
        <f>Input!$L$34</f>
        <v>0</v>
      </c>
      <c r="Y56" s="47">
        <f>Input!$L$34</f>
        <v>0</v>
      </c>
      <c r="Z56" s="115">
        <f>Input!$L$34</f>
        <v>0</v>
      </c>
      <c r="AA56" s="115">
        <f>Input!$L$34</f>
        <v>0</v>
      </c>
      <c r="AB56" s="115">
        <f>Input!$L$34</f>
        <v>0</v>
      </c>
      <c r="AC56" s="115">
        <f>Input!$L$34</f>
        <v>0</v>
      </c>
      <c r="AD56" s="115">
        <f>Input!$L$34</f>
        <v>0</v>
      </c>
      <c r="AE56" s="115">
        <f>Input!$L$34</f>
        <v>0</v>
      </c>
      <c r="AF56" s="115">
        <f>Input!$L$34</f>
        <v>0</v>
      </c>
      <c r="AG56" s="115">
        <f>Input!$L$34</f>
        <v>0</v>
      </c>
      <c r="AH56" s="115">
        <f>Input!$L$34</f>
        <v>0</v>
      </c>
      <c r="AI56" s="115">
        <f>Input!$L$34</f>
        <v>0</v>
      </c>
      <c r="AJ56" s="115">
        <f>Input!$L$34</f>
        <v>0</v>
      </c>
      <c r="AK56" s="115">
        <f>Input!$L$34</f>
        <v>0</v>
      </c>
      <c r="AL56" s="120">
        <f>Input!$L$34</f>
        <v>0</v>
      </c>
      <c r="AM56" s="46">
        <f>AM62*[111]Input!$L$2</f>
        <v>21000000</v>
      </c>
      <c r="AN56" s="46">
        <f>AN62*[111]Input!$L$2</f>
        <v>21000000</v>
      </c>
      <c r="AO56" s="46">
        <f>AO62*[111]Input!$L$2</f>
        <v>21000000</v>
      </c>
      <c r="AP56" s="46">
        <f>AP62*[111]Input!$L$2</f>
        <v>21000000</v>
      </c>
      <c r="AQ56" s="46">
        <f>AQ62*[111]Input!$L$2</f>
        <v>21000000</v>
      </c>
      <c r="AR56" s="46">
        <f>AR62*[111]Input!$L$2</f>
        <v>21000000</v>
      </c>
      <c r="AS56" s="46">
        <f>AS62*[111]Input!$L$2</f>
        <v>21000000</v>
      </c>
      <c r="AT56" s="46">
        <f>AT62*[111]Input!$L$2</f>
        <v>21000000</v>
      </c>
      <c r="AU56" s="46">
        <f>AU62*[111]Input!$L$2</f>
        <v>21000000</v>
      </c>
      <c r="AV56" s="46">
        <f>AV62*[111]Input!$L$2</f>
        <v>21000000</v>
      </c>
      <c r="AW56" s="46">
        <f>AW62*[111]Input!$L$2</f>
        <v>21000000</v>
      </c>
      <c r="AX56" s="46">
        <f>AX62*[111]Input!$L$2</f>
        <v>21000000</v>
      </c>
      <c r="AY56" s="46">
        <f>AY62*[111]Input!$L$2</f>
        <v>21000000</v>
      </c>
      <c r="AZ56" s="46">
        <f>AZ62*[111]Input!$L$2</f>
        <v>21000000</v>
      </c>
      <c r="BA56" s="46">
        <f>BA62*[111]Input!$L$2</f>
        <v>21000000</v>
      </c>
      <c r="BB56" s="46">
        <f ca="1">BB62*Input!$L$2</f>
        <v>21000000</v>
      </c>
      <c r="BC56" s="46">
        <f>BC62*Input!$L$2</f>
        <v>21000000</v>
      </c>
      <c r="BD56" s="46">
        <f>BD62*Input!$L$2</f>
        <v>21000000</v>
      </c>
      <c r="BE56" s="46">
        <f>BE62*Input!$L$2</f>
        <v>21000000</v>
      </c>
      <c r="BF56" s="46">
        <f>BF62*Input!$L$2</f>
        <v>21000000</v>
      </c>
      <c r="BG56" s="46">
        <f>BG62*Input!$L$2</f>
        <v>21000000</v>
      </c>
      <c r="BH56" s="46">
        <f>BH62*Input!$L$2</f>
        <v>21000000</v>
      </c>
      <c r="BI56" s="46">
        <f>BI62*Input!$L$2</f>
        <v>21000000</v>
      </c>
      <c r="BJ56" s="46">
        <f>BJ62*Input!$L$2</f>
        <v>21000000</v>
      </c>
      <c r="BK56" s="46">
        <f>BK62*Input!$L$2</f>
        <v>21000000</v>
      </c>
      <c r="BL56" s="46">
        <f>BL62*Input!$L$2</f>
        <v>21000000</v>
      </c>
      <c r="BM56" s="46">
        <f>BM62*Input!$L$2</f>
        <v>21000000</v>
      </c>
      <c r="BN56" s="46">
        <f>BN62*Input!$L$2</f>
        <v>21000000</v>
      </c>
      <c r="BO56" s="46">
        <f>BO62*Input!$L$2</f>
        <v>21000000</v>
      </c>
      <c r="BP56" s="46">
        <f>BP62*Input!$L$2</f>
        <v>21000000</v>
      </c>
      <c r="BQ56" s="46">
        <f>BQ62*Input!$L$2</f>
        <v>21000000</v>
      </c>
      <c r="BR56" s="46">
        <f>BR62*Input!$L$2</f>
        <v>21000000</v>
      </c>
      <c r="BS56" s="46">
        <f>BS62*Input!$L$2</f>
        <v>21000000</v>
      </c>
      <c r="BT56" s="46">
        <f>BT62*Input!$L$2</f>
        <v>21000000</v>
      </c>
      <c r="BU56" s="46">
        <f>BU62*Input!$L$2</f>
        <v>21000000</v>
      </c>
      <c r="BV56" s="46">
        <f>BV62*Input!$L$2</f>
        <v>21000000</v>
      </c>
      <c r="BW56" s="46">
        <f>BW62*Input!$L$2</f>
        <v>21000000</v>
      </c>
      <c r="BX56" s="46">
        <f>BX62*Input!$L$2</f>
        <v>21000000</v>
      </c>
      <c r="BY56" s="46">
        <f>BY62*Input!$L$2</f>
        <v>21000000</v>
      </c>
      <c r="BZ56" s="46">
        <f>BZ62*Input!$L$2</f>
        <v>21000000</v>
      </c>
      <c r="CA56" s="46">
        <f>CA62*Input!$L$2</f>
        <v>21000000</v>
      </c>
      <c r="CB56" s="46">
        <f>CB62*Input!$L$2</f>
        <v>21000000</v>
      </c>
      <c r="CC56" s="46">
        <f>CC62*Input!$L$2</f>
        <v>21000000</v>
      </c>
      <c r="CD56" s="46">
        <f>CD62*Input!$L$2</f>
        <v>21000000</v>
      </c>
      <c r="CE56" s="46">
        <f>CE62*Input!$L$2</f>
        <v>21000000</v>
      </c>
      <c r="CF56" s="46">
        <f>CF62*Input!$L$2</f>
        <v>21000000</v>
      </c>
      <c r="CG56" s="46">
        <f>CG62*Input!$L$2</f>
        <v>21000000</v>
      </c>
      <c r="CH56" s="46">
        <f>CH62*Input!$L$2</f>
        <v>21000000</v>
      </c>
      <c r="CI56" s="46">
        <f>CI62*Input!$L$2</f>
        <v>21000000</v>
      </c>
      <c r="CJ56" s="46">
        <f>CJ62*Input!$L$2</f>
        <v>21000000</v>
      </c>
      <c r="CK56" s="46">
        <f>CK62*Input!$L$2</f>
        <v>21000000</v>
      </c>
      <c r="CL56" s="46">
        <f>CL62*Input!$L$2</f>
        <v>21000000</v>
      </c>
      <c r="CM56" s="46">
        <f>CM62*Input!$L$2</f>
        <v>21000000</v>
      </c>
      <c r="CN56" s="46">
        <f>CN62*Input!$L$2</f>
        <v>21000000</v>
      </c>
      <c r="CO56" s="46">
        <f>CO62*Input!$L$2</f>
        <v>21000000</v>
      </c>
      <c r="CP56" s="46">
        <f>CP62*Input!$L$2</f>
        <v>21000000</v>
      </c>
      <c r="CQ56" s="46">
        <f>CQ62*Input!$L$2</f>
        <v>21000000</v>
      </c>
      <c r="CR56" s="46">
        <f>CR62*Input!$L$2</f>
        <v>21000000</v>
      </c>
      <c r="CS56" s="46">
        <f>CS62*Input!$L$2</f>
        <v>21000000</v>
      </c>
    </row>
    <row r="57" spans="2:97" x14ac:dyDescent="0.25">
      <c r="B57" s="34" t="s">
        <v>78</v>
      </c>
      <c r="C57" s="52"/>
      <c r="D57" s="52"/>
      <c r="E57" s="52"/>
      <c r="F57" s="52"/>
      <c r="G57" s="52"/>
      <c r="H57" s="52"/>
      <c r="I57" s="47">
        <f>Input!$I$29</f>
        <v>18325.350000000002</v>
      </c>
      <c r="J57" s="47">
        <f>Input!$I$29</f>
        <v>18325.350000000002</v>
      </c>
      <c r="K57" s="47">
        <f>Input!$I$30*3/4</f>
        <v>27488.025000000001</v>
      </c>
      <c r="L57" s="47">
        <f>Input!$I$30*3/4</f>
        <v>27488.025000000001</v>
      </c>
      <c r="M57" s="47">
        <f>Input!$I$30*3/4</f>
        <v>27488.025000000001</v>
      </c>
      <c r="N57" s="47">
        <f>Input!$I$30</f>
        <v>36650.700000000004</v>
      </c>
      <c r="O57" s="47">
        <f>Input!$I$30</f>
        <v>36650.700000000004</v>
      </c>
      <c r="P57" s="47">
        <f>Input!$I$30</f>
        <v>36650.700000000004</v>
      </c>
      <c r="Q57" s="47">
        <f>Input!$I$30</f>
        <v>36650.700000000004</v>
      </c>
      <c r="R57" s="47">
        <f>Input!$I$30</f>
        <v>36650.700000000004</v>
      </c>
      <c r="S57" s="47">
        <f>Input!$I$30</f>
        <v>36650.700000000004</v>
      </c>
      <c r="T57" s="47">
        <f>Input!$I$32</f>
        <v>54976.05</v>
      </c>
      <c r="U57" s="47">
        <f>Input!$I$32</f>
        <v>54976.05</v>
      </c>
      <c r="V57" s="47">
        <f>Input!$I$32</f>
        <v>54976.05</v>
      </c>
      <c r="W57" s="47">
        <f>Input!$I$34</f>
        <v>73301.400000000009</v>
      </c>
      <c r="X57" s="47">
        <f>Input!$I$34</f>
        <v>73301.400000000009</v>
      </c>
      <c r="Y57" s="47">
        <f>Input!$I$34</f>
        <v>73301.400000000009</v>
      </c>
      <c r="Z57" s="115">
        <f>Input!$I$34</f>
        <v>73301.400000000009</v>
      </c>
      <c r="AA57" s="115">
        <f>Input!$I$34</f>
        <v>73301.400000000009</v>
      </c>
      <c r="AB57" s="115">
        <f>Input!$I$34</f>
        <v>73301.400000000009</v>
      </c>
      <c r="AC57" s="115">
        <f>Input!$I$34</f>
        <v>73301.400000000009</v>
      </c>
      <c r="AD57" s="115">
        <f>Input!$I$34</f>
        <v>73301.400000000009</v>
      </c>
      <c r="AE57" s="115">
        <f>Input!$I$34</f>
        <v>73301.400000000009</v>
      </c>
      <c r="AF57" s="115">
        <f>Input!$I$34</f>
        <v>73301.400000000009</v>
      </c>
      <c r="AG57" s="115">
        <f>Input!$I$34</f>
        <v>73301.400000000009</v>
      </c>
      <c r="AH57" s="115">
        <f>Input!$I$34</f>
        <v>73301.400000000009</v>
      </c>
      <c r="AI57" s="115">
        <f>Input!$I$34</f>
        <v>73301.400000000009</v>
      </c>
      <c r="AJ57" s="115">
        <f>Input!$I$34</f>
        <v>73301.400000000009</v>
      </c>
      <c r="AK57" s="115">
        <f>Input!$I$34</f>
        <v>73301.400000000009</v>
      </c>
      <c r="AL57" s="120">
        <f>Input!$I$34</f>
        <v>73301.400000000009</v>
      </c>
      <c r="AM57" s="46">
        <f>[111]Input!$I$34</f>
        <v>73301.400000000009</v>
      </c>
      <c r="AN57" s="46">
        <f>[111]Input!$I$34</f>
        <v>73301.400000000009</v>
      </c>
      <c r="AO57" s="46">
        <f>[111]Input!$I$34</f>
        <v>73301.400000000009</v>
      </c>
      <c r="AP57" s="46">
        <f>[111]Input!$I$34</f>
        <v>73301.400000000009</v>
      </c>
      <c r="AQ57" s="46">
        <f>[111]Input!$I$34</f>
        <v>73301.400000000009</v>
      </c>
      <c r="AR57" s="46">
        <f>[111]Input!$I$34</f>
        <v>73301.400000000009</v>
      </c>
      <c r="AS57" s="46">
        <f>[111]Input!$I$34</f>
        <v>73301.400000000009</v>
      </c>
      <c r="AT57" s="46">
        <f>[111]Input!$I$34</f>
        <v>73301.400000000009</v>
      </c>
      <c r="AU57" s="46">
        <f>[111]Input!$I$34</f>
        <v>73301.400000000009</v>
      </c>
      <c r="AV57" s="46">
        <f>[111]Input!$I$34</f>
        <v>73301.400000000009</v>
      </c>
      <c r="AW57" s="46">
        <f>[111]Input!$I$34</f>
        <v>73301.400000000009</v>
      </c>
      <c r="AX57" s="46">
        <f>[111]Input!$I$34</f>
        <v>73301.400000000009</v>
      </c>
      <c r="AY57" s="46">
        <f>[111]Input!$I$34</f>
        <v>73301.400000000009</v>
      </c>
      <c r="AZ57" s="46">
        <f>[111]Input!$I$34</f>
        <v>73301.400000000009</v>
      </c>
      <c r="BA57" s="46">
        <f>[111]Input!$I$34</f>
        <v>73301.400000000009</v>
      </c>
      <c r="BB57" s="46">
        <f>Input!$I$34</f>
        <v>73301.400000000009</v>
      </c>
      <c r="BC57" s="46">
        <f>Input!$I$34</f>
        <v>73301.400000000009</v>
      </c>
      <c r="BD57" s="46">
        <f>Input!$I$34</f>
        <v>73301.400000000009</v>
      </c>
      <c r="BE57" s="46">
        <f>Input!$I$34</f>
        <v>73301.400000000009</v>
      </c>
      <c r="BF57" s="46">
        <f>Input!$I$34</f>
        <v>73301.400000000009</v>
      </c>
      <c r="BG57" s="46">
        <f>Input!$I$34</f>
        <v>73301.400000000009</v>
      </c>
      <c r="BH57" s="46">
        <f>Input!$I$34</f>
        <v>73301.400000000009</v>
      </c>
      <c r="BI57" s="46">
        <f>Input!$I$34</f>
        <v>73301.400000000009</v>
      </c>
      <c r="BJ57" s="46">
        <f>Input!$I$34</f>
        <v>73301.400000000009</v>
      </c>
      <c r="BK57" s="46">
        <f>Input!$I$34</f>
        <v>73301.400000000009</v>
      </c>
      <c r="BL57" s="46">
        <f>Input!$I$34</f>
        <v>73301.400000000009</v>
      </c>
      <c r="BM57" s="46">
        <f>Input!$I$34</f>
        <v>73301.400000000009</v>
      </c>
      <c r="BN57" s="46">
        <f>Input!$I$34</f>
        <v>73301.400000000009</v>
      </c>
      <c r="BO57" s="46">
        <f>Input!$I$34</f>
        <v>73301.400000000009</v>
      </c>
      <c r="BP57" s="46">
        <f>Input!$I$34</f>
        <v>73301.400000000009</v>
      </c>
      <c r="BQ57" s="46">
        <f>Input!$I$34</f>
        <v>73301.400000000009</v>
      </c>
      <c r="BR57" s="46">
        <f>Input!$I$34</f>
        <v>73301.400000000009</v>
      </c>
      <c r="BS57" s="46">
        <f>Input!$I$34</f>
        <v>73301.400000000009</v>
      </c>
      <c r="BT57" s="46">
        <f>Input!$I$34</f>
        <v>73301.400000000009</v>
      </c>
      <c r="BU57" s="46">
        <f>Input!$I$34</f>
        <v>73301.400000000009</v>
      </c>
      <c r="BV57" s="46">
        <f>Input!$I$34</f>
        <v>73301.400000000009</v>
      </c>
      <c r="BW57" s="46">
        <f>Input!$I$34</f>
        <v>73301.400000000009</v>
      </c>
      <c r="BX57" s="46">
        <f>Input!$I$34</f>
        <v>73301.400000000009</v>
      </c>
      <c r="BY57" s="46">
        <f>Input!$I$34</f>
        <v>73301.400000000009</v>
      </c>
      <c r="BZ57" s="46">
        <f>Input!$I$34</f>
        <v>73301.400000000009</v>
      </c>
      <c r="CA57" s="46">
        <f>Input!$I$34</f>
        <v>73301.400000000009</v>
      </c>
      <c r="CB57" s="46">
        <f>Input!$I$34</f>
        <v>73301.400000000009</v>
      </c>
      <c r="CC57" s="46">
        <f>Input!$I$34</f>
        <v>73301.400000000009</v>
      </c>
      <c r="CD57" s="46">
        <f>Input!$I$34</f>
        <v>73301.400000000009</v>
      </c>
      <c r="CE57" s="46">
        <f>Input!$I$34</f>
        <v>73301.400000000009</v>
      </c>
      <c r="CF57" s="46">
        <f>Input!$I$34</f>
        <v>73301.400000000009</v>
      </c>
      <c r="CG57" s="46">
        <f>Input!$I$34</f>
        <v>73301.400000000009</v>
      </c>
      <c r="CH57" s="46">
        <f>Input!$I$34</f>
        <v>73301.400000000009</v>
      </c>
      <c r="CI57" s="46">
        <f>Input!$I$34</f>
        <v>73301.400000000009</v>
      </c>
      <c r="CJ57" s="46">
        <f>Input!$I$34</f>
        <v>73301.400000000009</v>
      </c>
      <c r="CK57" s="46">
        <f>Input!$I$34</f>
        <v>73301.400000000009</v>
      </c>
      <c r="CL57" s="46">
        <f>Input!$I$34</f>
        <v>73301.400000000009</v>
      </c>
      <c r="CM57" s="46">
        <f>Input!$I$34</f>
        <v>73301.400000000009</v>
      </c>
      <c r="CN57" s="46">
        <f>Input!$I$34</f>
        <v>73301.400000000009</v>
      </c>
      <c r="CO57" s="46">
        <f>Input!$I$34</f>
        <v>73301.400000000009</v>
      </c>
      <c r="CP57" s="46">
        <f>Input!$I$34</f>
        <v>73301.400000000009</v>
      </c>
      <c r="CQ57" s="46">
        <f>Input!$I$34</f>
        <v>73301.400000000009</v>
      </c>
      <c r="CR57" s="46">
        <f>Input!$I$34</f>
        <v>73301.400000000009</v>
      </c>
      <c r="CS57" s="46">
        <f>Input!$I$34</f>
        <v>73301.400000000009</v>
      </c>
    </row>
    <row r="58" spans="2:97" x14ac:dyDescent="0.25">
      <c r="B58" s="34" t="s">
        <v>74</v>
      </c>
      <c r="C58" s="52"/>
      <c r="D58" s="52"/>
      <c r="E58" s="52"/>
      <c r="F58" s="52"/>
      <c r="G58" s="52"/>
      <c r="H58" s="52"/>
      <c r="I58" s="47" t="e">
        <f>I37+(#REF!/2)</f>
        <v>#REF!</v>
      </c>
      <c r="J58" s="47" t="e">
        <f>J37+(#REF!/2)</f>
        <v>#REF!</v>
      </c>
      <c r="K58" s="47" t="e">
        <f>K37+(#REF!/2)</f>
        <v>#REF!</v>
      </c>
      <c r="L58" s="47" t="e">
        <f>L37+(#REF!/2)</f>
        <v>#REF!</v>
      </c>
      <c r="M58" s="47" t="e">
        <f>M37+(#REF!/2)</f>
        <v>#REF!</v>
      </c>
      <c r="N58" s="47" t="e">
        <f>N37+(#REF!/2)</f>
        <v>#REF!</v>
      </c>
      <c r="O58" s="47" t="e">
        <f>O37+(#REF!/2)</f>
        <v>#REF!</v>
      </c>
      <c r="P58" s="47" t="e">
        <f>P37+(#REF!/2)</f>
        <v>#REF!</v>
      </c>
      <c r="Q58" s="47" t="e">
        <f>Q37+(#REF!/2)</f>
        <v>#REF!</v>
      </c>
      <c r="R58" s="47" t="e">
        <f>R37+(#REF!/2)</f>
        <v>#REF!</v>
      </c>
      <c r="S58" s="47" t="e">
        <f>S37+(#REF!/2)</f>
        <v>#REF!</v>
      </c>
      <c r="T58" s="47" t="e">
        <f>T37+(#REF!/2)</f>
        <v>#REF!</v>
      </c>
      <c r="U58" s="47" t="e">
        <f>U37+(#REF!/2)</f>
        <v>#REF!</v>
      </c>
      <c r="V58" s="47" t="e">
        <f>V37+(#REF!/2)</f>
        <v>#REF!</v>
      </c>
      <c r="W58" s="47" t="e">
        <f>W37+(#REF!/2)</f>
        <v>#REF!</v>
      </c>
      <c r="X58" s="47" t="e">
        <f>X37+(#REF!/2)</f>
        <v>#REF!</v>
      </c>
      <c r="Y58" s="47" t="e">
        <f>Y37+(#REF!/2)</f>
        <v>#REF!</v>
      </c>
      <c r="Z58" s="115" t="e">
        <f>Z37+(#REF!/2)</f>
        <v>#REF!</v>
      </c>
      <c r="AA58" s="115" t="e">
        <f>AA37+(#REF!/2)</f>
        <v>#REF!</v>
      </c>
      <c r="AB58" s="115" t="e">
        <f>AB37+(#REF!/2)</f>
        <v>#REF!</v>
      </c>
      <c r="AC58" s="115" t="e">
        <f>AC37+(#REF!/2)</f>
        <v>#REF!</v>
      </c>
      <c r="AD58" s="115" t="e">
        <f>AD37+(#REF!/2)</f>
        <v>#REF!</v>
      </c>
      <c r="AE58" s="115" t="e">
        <f>AE37+(#REF!/2)</f>
        <v>#REF!</v>
      </c>
      <c r="AF58" s="115" t="e">
        <f>AF37+(#REF!/2)</f>
        <v>#REF!</v>
      </c>
      <c r="AG58" s="115" t="e">
        <f>AG37+(#REF!/2)</f>
        <v>#REF!</v>
      </c>
      <c r="AH58" s="115" t="e">
        <f>AH37+(#REF!/2)</f>
        <v>#REF!</v>
      </c>
      <c r="AI58" s="115" t="e">
        <f>AI37+(#REF!/2)</f>
        <v>#REF!</v>
      </c>
      <c r="AJ58" s="115" t="e">
        <f>AJ37+(#REF!/2)</f>
        <v>#REF!</v>
      </c>
      <c r="AK58" s="115" t="e">
        <f>AK37+(#REF!/2)</f>
        <v>#REF!</v>
      </c>
      <c r="AL58" s="115" t="e">
        <f>AL37+(#REF!/2)</f>
        <v>#REF!</v>
      </c>
      <c r="AM58" s="35">
        <f t="shared" ref="AM58:BA58" si="36">AM37+(AM75/2)+AM77/2+AM79/2</f>
        <v>7554021.3763732621</v>
      </c>
      <c r="AN58" s="35">
        <f t="shared" si="36"/>
        <v>7495872.4919452239</v>
      </c>
      <c r="AO58" s="35">
        <f t="shared" si="36"/>
        <v>7121702.3826479996</v>
      </c>
      <c r="AP58" s="35">
        <f t="shared" si="36"/>
        <v>7146476.8187879715</v>
      </c>
      <c r="AQ58" s="35">
        <f t="shared" si="36"/>
        <v>6557454.4139468167</v>
      </c>
      <c r="AR58" s="35">
        <f t="shared" si="36"/>
        <v>6266354.8735736115</v>
      </c>
      <c r="AS58" s="35">
        <f t="shared" si="36"/>
        <v>5517936.3687760001</v>
      </c>
      <c r="AT58" s="35">
        <f t="shared" si="36"/>
        <v>5204674.2252761107</v>
      </c>
      <c r="AU58" s="35">
        <f t="shared" si="36"/>
        <v>6533524.924536</v>
      </c>
      <c r="AV58" s="35">
        <f t="shared" si="36"/>
        <v>6776094.9047759995</v>
      </c>
      <c r="AW58" s="35">
        <f t="shared" si="36"/>
        <v>7031020.1233759997</v>
      </c>
      <c r="AX58" s="35">
        <f t="shared" si="36"/>
        <v>7213184.5173599999</v>
      </c>
      <c r="AY58" s="35">
        <f t="shared" si="36"/>
        <v>7967480.9818569999</v>
      </c>
      <c r="AZ58" s="35">
        <f t="shared" si="36"/>
        <v>8242529.1848679995</v>
      </c>
      <c r="BA58" s="35">
        <f t="shared" si="36"/>
        <v>8540204.5174250007</v>
      </c>
      <c r="BB58" s="35">
        <f t="shared" ref="BB58:BJ58" si="37">BB37+(BB75/2)+BB77/2+BB79/2</f>
        <v>6685700.0270657167</v>
      </c>
      <c r="BC58" s="35">
        <f t="shared" si="37"/>
        <v>6805591.0543234665</v>
      </c>
      <c r="BD58" s="35">
        <f t="shared" si="37"/>
        <v>6925522.1873219628</v>
      </c>
      <c r="BE58" s="35">
        <f t="shared" si="37"/>
        <v>7045655.4603910213</v>
      </c>
      <c r="BF58" s="35">
        <f t="shared" si="37"/>
        <v>7165994.2598533854</v>
      </c>
      <c r="BG58" s="35">
        <f t="shared" si="37"/>
        <v>7286542.0301560909</v>
      </c>
      <c r="BH58" s="35">
        <f t="shared" si="37"/>
        <v>7407302.2748613115</v>
      </c>
      <c r="BI58" s="35">
        <f t="shared" si="37"/>
        <v>7528278.5576542234</v>
      </c>
      <c r="BJ58" s="35">
        <f t="shared" si="37"/>
        <v>7649474.503368183</v>
      </c>
      <c r="BK58" s="35">
        <f t="shared" ref="BK58:CL58" si="38">BK37+(BK75/2)+BK77/2+BK79/2</f>
        <v>7770893.7990274392</v>
      </c>
      <c r="BL58" s="35">
        <f t="shared" si="38"/>
        <v>7892540.1949077761</v>
      </c>
      <c r="BM58" s="35">
        <f t="shared" si="38"/>
        <v>8014417.5056153303</v>
      </c>
      <c r="BN58" s="35">
        <f t="shared" si="38"/>
        <v>8136529.611183946</v>
      </c>
      <c r="BO58" s="35">
        <f t="shared" si="38"/>
        <v>8258460.7260221783</v>
      </c>
      <c r="BP58" s="35">
        <f t="shared" si="38"/>
        <v>8380622.0580316959</v>
      </c>
      <c r="BQ58" s="35">
        <f t="shared" si="38"/>
        <v>8503017.6569135096</v>
      </c>
      <c r="BR58" s="35">
        <f t="shared" si="38"/>
        <v>8625651.6416298673</v>
      </c>
      <c r="BS58" s="35">
        <f t="shared" si="38"/>
        <v>8748528.2015833501</v>
      </c>
      <c r="BT58" s="35">
        <f t="shared" si="38"/>
        <v>8871651.5978161488</v>
      </c>
      <c r="BU58" s="35">
        <f t="shared" si="38"/>
        <v>8995026.1642298922</v>
      </c>
      <c r="BV58" s="35">
        <f t="shared" si="38"/>
        <v>9118656.3088263553</v>
      </c>
      <c r="BW58" s="35">
        <f t="shared" si="38"/>
        <v>9242546.5149693936</v>
      </c>
      <c r="BX58" s="35">
        <f t="shared" si="38"/>
        <v>9366701.3426685426</v>
      </c>
      <c r="BY58" s="35">
        <f t="shared" si="38"/>
        <v>9491125.4298845585</v>
      </c>
      <c r="BZ58" s="35">
        <f t="shared" si="38"/>
        <v>9615823.4938573316</v>
      </c>
      <c r="CA58" s="35">
        <f t="shared" si="38"/>
        <v>9741296.0730474852</v>
      </c>
      <c r="CB58" s="35">
        <f t="shared" si="38"/>
        <v>9867065.1384765971</v>
      </c>
      <c r="CC58" s="35">
        <f t="shared" si="38"/>
        <v>9993135.6941920314</v>
      </c>
      <c r="CD58" s="35">
        <f t="shared" si="38"/>
        <v>10119512.829975992</v>
      </c>
      <c r="CE58" s="35">
        <f t="shared" si="38"/>
        <v>10246201.722810319</v>
      </c>
      <c r="CF58" s="35">
        <f t="shared" si="38"/>
        <v>10373207.638366403</v>
      </c>
      <c r="CG58" s="35">
        <f t="shared" si="38"/>
        <v>10494122.60098183</v>
      </c>
      <c r="CH58" s="35">
        <f t="shared" si="38"/>
        <v>10621700.710369717</v>
      </c>
      <c r="CI58" s="35">
        <f t="shared" si="38"/>
        <v>10749612.006692575</v>
      </c>
      <c r="CJ58" s="35">
        <f t="shared" si="38"/>
        <v>10877862.122772615</v>
      </c>
      <c r="CK58" s="35">
        <f t="shared" si="38"/>
        <v>11010922.221537745</v>
      </c>
      <c r="CL58" s="35">
        <f t="shared" si="38"/>
        <v>11144311.829804141</v>
      </c>
      <c r="CM58" s="35">
        <f t="shared" ref="CM58:CS58" si="39">CM37+(CM75/2)+CM77/2+CM79/2</f>
        <v>11279178.90591782</v>
      </c>
      <c r="CN58" s="35">
        <f t="shared" si="39"/>
        <v>11415542.176371893</v>
      </c>
      <c r="CO58" s="35">
        <f t="shared" si="39"/>
        <v>11553712.831067577</v>
      </c>
      <c r="CP58" s="35">
        <f t="shared" si="39"/>
        <v>11694009.067626648</v>
      </c>
      <c r="CQ58" s="35">
        <f t="shared" si="39"/>
        <v>11835634.802257294</v>
      </c>
      <c r="CR58" s="35">
        <f t="shared" si="39"/>
        <v>11979061.006258145</v>
      </c>
      <c r="CS58" s="35">
        <f t="shared" si="39"/>
        <v>12124252.888941903</v>
      </c>
    </row>
    <row r="59" spans="2:97" x14ac:dyDescent="0.25">
      <c r="B59" s="34" t="s">
        <v>75</v>
      </c>
      <c r="C59" s="52"/>
      <c r="D59" s="52"/>
      <c r="E59" s="52"/>
      <c r="F59" s="52"/>
      <c r="G59" s="52"/>
      <c r="H59" s="52"/>
      <c r="I59" s="47" t="e">
        <f>I37+(#REF!/2)</f>
        <v>#REF!</v>
      </c>
      <c r="J59" s="47" t="e">
        <f>J37+(#REF!/2)</f>
        <v>#REF!</v>
      </c>
      <c r="K59" s="47" t="e">
        <f>K37+(#REF!/2)</f>
        <v>#REF!</v>
      </c>
      <c r="L59" s="47" t="e">
        <f>L37+(#REF!/2)</f>
        <v>#REF!</v>
      </c>
      <c r="M59" s="47" t="e">
        <f>M37+(#REF!/2)</f>
        <v>#REF!</v>
      </c>
      <c r="N59" s="47" t="e">
        <f>N37+(#REF!/2)</f>
        <v>#REF!</v>
      </c>
      <c r="O59" s="47" t="e">
        <f>O37+(#REF!/2)</f>
        <v>#REF!</v>
      </c>
      <c r="P59" s="47" t="e">
        <f>P37+(#REF!/2)</f>
        <v>#REF!</v>
      </c>
      <c r="Q59" s="47" t="e">
        <f>Q37+(#REF!/2)</f>
        <v>#REF!</v>
      </c>
      <c r="R59" s="47" t="e">
        <f>R37+(#REF!/2)</f>
        <v>#REF!</v>
      </c>
      <c r="S59" s="47" t="e">
        <f>S37+(#REF!/2)</f>
        <v>#REF!</v>
      </c>
      <c r="T59" s="47" t="e">
        <f>T37+(#REF!/2)</f>
        <v>#REF!</v>
      </c>
      <c r="U59" s="47" t="e">
        <f>U37+(#REF!/2)</f>
        <v>#REF!</v>
      </c>
      <c r="V59" s="47" t="e">
        <f>V37+(#REF!/2)</f>
        <v>#REF!</v>
      </c>
      <c r="W59" s="47" t="e">
        <f>W37+(#REF!/2)</f>
        <v>#REF!</v>
      </c>
      <c r="X59" s="47" t="e">
        <f>X37+(#REF!/2)</f>
        <v>#REF!</v>
      </c>
      <c r="Y59" s="47" t="e">
        <f>Y37+(#REF!/2)</f>
        <v>#REF!</v>
      </c>
      <c r="Z59" s="115" t="e">
        <f>Z37+(#REF!/2)</f>
        <v>#REF!</v>
      </c>
      <c r="AA59" s="115" t="e">
        <f>AA37+(#REF!/2)</f>
        <v>#REF!</v>
      </c>
      <c r="AB59" s="115" t="e">
        <f>AB37+(#REF!/2)</f>
        <v>#REF!</v>
      </c>
      <c r="AC59" s="115" t="e">
        <f>AC37+(#REF!/2)</f>
        <v>#REF!</v>
      </c>
      <c r="AD59" s="115" t="e">
        <f>AD37+(#REF!/2)</f>
        <v>#REF!</v>
      </c>
      <c r="AE59" s="115" t="e">
        <f>AE37+(#REF!/2)</f>
        <v>#REF!</v>
      </c>
      <c r="AF59" s="115" t="e">
        <f>AF37+(#REF!/2)</f>
        <v>#REF!</v>
      </c>
      <c r="AG59" s="115" t="e">
        <f>AG37+(#REF!/2)</f>
        <v>#REF!</v>
      </c>
      <c r="AH59" s="115" t="e">
        <f>AH37+(#REF!/2)</f>
        <v>#REF!</v>
      </c>
      <c r="AI59" s="115" t="e">
        <f>AI37+(#REF!/2)</f>
        <v>#REF!</v>
      </c>
      <c r="AJ59" s="115" t="e">
        <f>AJ37+(#REF!/2)</f>
        <v>#REF!</v>
      </c>
      <c r="AK59" s="115" t="e">
        <f>AK37+(#REF!/2)</f>
        <v>#REF!</v>
      </c>
      <c r="AL59" s="115" t="e">
        <f>AL37+(#REF!/2)</f>
        <v>#REF!</v>
      </c>
      <c r="AM59" s="35">
        <f t="shared" ref="AM59:BA59" si="40">AM37+(AM109/2)+AM111/2+AM113/2</f>
        <v>7215364.728477261</v>
      </c>
      <c r="AN59" s="35">
        <f t="shared" si="40"/>
        <v>7141565.7840492232</v>
      </c>
      <c r="AO59" s="35">
        <f t="shared" si="40"/>
        <v>6751670.6147519993</v>
      </c>
      <c r="AP59" s="35">
        <f t="shared" si="40"/>
        <v>6739986.0404196661</v>
      </c>
      <c r="AQ59" s="35">
        <f t="shared" si="40"/>
        <v>6136351.132873985</v>
      </c>
      <c r="AR59" s="35">
        <f t="shared" si="40"/>
        <v>5830407.1334493756</v>
      </c>
      <c r="AS59" s="35">
        <f t="shared" si="40"/>
        <v>5107762.7970239995</v>
      </c>
      <c r="AT59" s="35">
        <f t="shared" si="40"/>
        <v>4784412.2845625645</v>
      </c>
      <c r="AU59" s="35">
        <f t="shared" si="40"/>
        <v>6007104.0992639996</v>
      </c>
      <c r="AV59" s="35">
        <f t="shared" si="40"/>
        <v>6230328.8610239998</v>
      </c>
      <c r="AW59" s="35">
        <f t="shared" si="40"/>
        <v>6464983.6474240003</v>
      </c>
      <c r="AX59" s="35">
        <f t="shared" si="40"/>
        <v>6632613.3206399996</v>
      </c>
      <c r="AY59" s="35">
        <f t="shared" si="40"/>
        <v>7326294.8578679999</v>
      </c>
      <c r="AZ59" s="35">
        <f t="shared" si="40"/>
        <v>7579453.5460320003</v>
      </c>
      <c r="BA59" s="35">
        <f t="shared" si="40"/>
        <v>7853430.6507000001</v>
      </c>
      <c r="BB59" s="35">
        <f t="shared" ref="BB59:BJ59" si="41">BB37+(BB109/2)+BB111/2+BB113/2</f>
        <v>6140003.16614928</v>
      </c>
      <c r="BC59" s="35">
        <f t="shared" si="41"/>
        <v>6250103.1198118618</v>
      </c>
      <c r="BD59" s="35">
        <f t="shared" si="41"/>
        <v>6360239.2639413904</v>
      </c>
      <c r="BE59" s="35">
        <f t="shared" si="41"/>
        <v>6470561.1547516622</v>
      </c>
      <c r="BF59" s="35">
        <f t="shared" si="41"/>
        <v>6581071.9039083021</v>
      </c>
      <c r="BG59" s="35">
        <f t="shared" si="41"/>
        <v>6691774.6764922412</v>
      </c>
      <c r="BH59" s="35">
        <f t="shared" si="41"/>
        <v>6802672.6919103526</v>
      </c>
      <c r="BI59" s="35">
        <f t="shared" si="41"/>
        <v>6913769.2248217296</v>
      </c>
      <c r="BJ59" s="35">
        <f t="shared" si="41"/>
        <v>7025067.6060798755</v>
      </c>
      <c r="BK59" s="35">
        <f t="shared" ref="BK59:CL59" si="42">BK37+(BK109/2)+BK111/2+BK113/2</f>
        <v>7136571.2236910025</v>
      </c>
      <c r="BL59" s="35">
        <f t="shared" si="42"/>
        <v>7248283.5237888275</v>
      </c>
      <c r="BM59" s="35">
        <f t="shared" si="42"/>
        <v>7360208.0116260583</v>
      </c>
      <c r="BN59" s="35">
        <f t="shared" si="42"/>
        <v>7472348.2525829254</v>
      </c>
      <c r="BO59" s="35">
        <f t="shared" si="42"/>
        <v>7584320.4281137716</v>
      </c>
      <c r="BP59" s="35">
        <f t="shared" si="42"/>
        <v>7696504.0980056366</v>
      </c>
      <c r="BQ59" s="35">
        <f t="shared" si="42"/>
        <v>7808902.9834255166</v>
      </c>
      <c r="BR59" s="35">
        <f t="shared" si="42"/>
        <v>7921520.8691881737</v>
      </c>
      <c r="BS59" s="35">
        <f t="shared" si="42"/>
        <v>8034361.6048397208</v>
      </c>
      <c r="BT59" s="35">
        <f t="shared" si="42"/>
        <v>8147429.1057597892</v>
      </c>
      <c r="BU59" s="35">
        <f t="shared" si="42"/>
        <v>8260727.3542825496</v>
      </c>
      <c r="BV59" s="35">
        <f t="shared" si="42"/>
        <v>8374260.4008369511</v>
      </c>
      <c r="BW59" s="35">
        <f t="shared" si="42"/>
        <v>8488032.3651064485</v>
      </c>
      <c r="BX59" s="35">
        <f t="shared" si="42"/>
        <v>8602047.4372086599</v>
      </c>
      <c r="BY59" s="35">
        <f t="shared" si="42"/>
        <v>8716309.8788951747</v>
      </c>
      <c r="BZ59" s="35">
        <f t="shared" si="42"/>
        <v>8830824.0247719325</v>
      </c>
      <c r="CA59" s="35">
        <f t="shared" si="42"/>
        <v>8946051.8902398422</v>
      </c>
      <c r="CB59" s="35">
        <f t="shared" si="42"/>
        <v>9061552.1973417085</v>
      </c>
      <c r="CC59" s="35">
        <f t="shared" si="42"/>
        <v>9177329.5444164276</v>
      </c>
      <c r="CD59" s="35">
        <f t="shared" si="42"/>
        <v>9293388.6085938904</v>
      </c>
      <c r="CE59" s="35">
        <f t="shared" si="42"/>
        <v>9409734.1471412256</v>
      </c>
      <c r="CF59" s="35">
        <f t="shared" si="42"/>
        <v>9526370.9988321848</v>
      </c>
      <c r="CG59" s="35">
        <f t="shared" si="42"/>
        <v>9637384.0869964194</v>
      </c>
      <c r="CH59" s="35">
        <f t="shared" si="42"/>
        <v>9754546.4041681197</v>
      </c>
      <c r="CI59" s="35">
        <f t="shared" si="42"/>
        <v>9872014.8875325397</v>
      </c>
      <c r="CJ59" s="35">
        <f t="shared" si="42"/>
        <v>9989794.7132676058</v>
      </c>
      <c r="CK59" s="35">
        <f t="shared" si="42"/>
        <v>10111991.693127722</v>
      </c>
      <c r="CL59" s="35">
        <f t="shared" si="42"/>
        <v>10234491.374456432</v>
      </c>
      <c r="CM59" s="35">
        <f t="shared" ref="CM59:CS59" si="43">CM37+(CM109/2)+CM111/2+CM113/2</f>
        <v>10358347.913195621</v>
      </c>
      <c r="CN59" s="35">
        <f t="shared" si="43"/>
        <v>10483578.507066196</v>
      </c>
      <c r="CO59" s="35">
        <f t="shared" si="43"/>
        <v>10610468.918972773</v>
      </c>
      <c r="CP59" s="35">
        <f t="shared" si="43"/>
        <v>10739311.34693196</v>
      </c>
      <c r="CQ59" s="35">
        <f t="shared" si="43"/>
        <v>10869374.759524932</v>
      </c>
      <c r="CR59" s="35">
        <f t="shared" si="43"/>
        <v>11001091.644791858</v>
      </c>
      <c r="CS59" s="35">
        <f t="shared" si="43"/>
        <v>11134430.05644447</v>
      </c>
    </row>
    <row r="60" spans="2:97" s="50" customFormat="1" x14ac:dyDescent="0.25">
      <c r="B60" s="49" t="s">
        <v>84</v>
      </c>
      <c r="C60" s="53"/>
      <c r="D60" s="53"/>
      <c r="E60" s="53"/>
      <c r="F60" s="53"/>
      <c r="G60" s="53"/>
      <c r="H60" s="53"/>
      <c r="I60" s="51" t="e">
        <f>MAX(I58:I59)</f>
        <v>#REF!</v>
      </c>
      <c r="J60" s="51" t="e">
        <f t="shared" ref="J60:BM60" si="44">MAX(J58:J59)</f>
        <v>#REF!</v>
      </c>
      <c r="K60" s="51" t="e">
        <f t="shared" si="44"/>
        <v>#REF!</v>
      </c>
      <c r="L60" s="51" t="e">
        <f t="shared" si="44"/>
        <v>#REF!</v>
      </c>
      <c r="M60" s="51" t="e">
        <f t="shared" si="44"/>
        <v>#REF!</v>
      </c>
      <c r="N60" s="51" t="e">
        <f t="shared" si="44"/>
        <v>#REF!</v>
      </c>
      <c r="O60" s="51" t="e">
        <f t="shared" si="44"/>
        <v>#REF!</v>
      </c>
      <c r="P60" s="51" t="e">
        <f t="shared" si="44"/>
        <v>#REF!</v>
      </c>
      <c r="Q60" s="51" t="e">
        <f t="shared" si="44"/>
        <v>#REF!</v>
      </c>
      <c r="R60" s="51" t="e">
        <f t="shared" si="44"/>
        <v>#REF!</v>
      </c>
      <c r="S60" s="51" t="e">
        <f t="shared" si="44"/>
        <v>#REF!</v>
      </c>
      <c r="T60" s="51" t="e">
        <f t="shared" si="44"/>
        <v>#REF!</v>
      </c>
      <c r="U60" s="51" t="e">
        <f t="shared" si="44"/>
        <v>#REF!</v>
      </c>
      <c r="V60" s="51" t="e">
        <f t="shared" si="44"/>
        <v>#REF!</v>
      </c>
      <c r="W60" s="51" t="e">
        <f t="shared" si="44"/>
        <v>#REF!</v>
      </c>
      <c r="X60" s="51" t="e">
        <f t="shared" si="44"/>
        <v>#REF!</v>
      </c>
      <c r="Y60" s="51" t="e">
        <f t="shared" si="44"/>
        <v>#REF!</v>
      </c>
      <c r="Z60" s="121" t="e">
        <f t="shared" si="44"/>
        <v>#REF!</v>
      </c>
      <c r="AA60" s="121" t="e">
        <f t="shared" si="44"/>
        <v>#REF!</v>
      </c>
      <c r="AB60" s="121" t="e">
        <f t="shared" si="44"/>
        <v>#REF!</v>
      </c>
      <c r="AC60" s="121" t="e">
        <f t="shared" si="44"/>
        <v>#REF!</v>
      </c>
      <c r="AD60" s="121" t="e">
        <f t="shared" si="44"/>
        <v>#REF!</v>
      </c>
      <c r="AE60" s="121" t="e">
        <f t="shared" si="44"/>
        <v>#REF!</v>
      </c>
      <c r="AF60" s="121" t="e">
        <f t="shared" si="44"/>
        <v>#REF!</v>
      </c>
      <c r="AG60" s="121" t="e">
        <f t="shared" si="44"/>
        <v>#REF!</v>
      </c>
      <c r="AH60" s="121" t="e">
        <f t="shared" si="44"/>
        <v>#REF!</v>
      </c>
      <c r="AI60" s="121" t="e">
        <f t="shared" si="44"/>
        <v>#REF!</v>
      </c>
      <c r="AJ60" s="121" t="e">
        <f t="shared" si="44"/>
        <v>#REF!</v>
      </c>
      <c r="AK60" s="121" t="e">
        <f t="shared" si="44"/>
        <v>#REF!</v>
      </c>
      <c r="AL60" s="121" t="e">
        <f t="shared" si="44"/>
        <v>#REF!</v>
      </c>
      <c r="AM60" s="51">
        <f t="shared" si="44"/>
        <v>7554021.3763732621</v>
      </c>
      <c r="AN60" s="51">
        <f t="shared" si="44"/>
        <v>7495872.4919452239</v>
      </c>
      <c r="AO60" s="51">
        <f t="shared" si="44"/>
        <v>7121702.3826479996</v>
      </c>
      <c r="AP60" s="51">
        <f t="shared" si="44"/>
        <v>7146476.8187879715</v>
      </c>
      <c r="AQ60" s="51">
        <f t="shared" si="44"/>
        <v>6557454.4139468167</v>
      </c>
      <c r="AR60" s="51">
        <f t="shared" si="44"/>
        <v>6266354.8735736115</v>
      </c>
      <c r="AS60" s="51">
        <f t="shared" si="44"/>
        <v>5517936.3687760001</v>
      </c>
      <c r="AT60" s="51">
        <f t="shared" si="44"/>
        <v>5204674.2252761107</v>
      </c>
      <c r="AU60" s="51">
        <f t="shared" si="44"/>
        <v>6533524.924536</v>
      </c>
      <c r="AV60" s="51">
        <f t="shared" si="44"/>
        <v>6776094.9047759995</v>
      </c>
      <c r="AW60" s="51">
        <f t="shared" si="44"/>
        <v>7031020.1233759997</v>
      </c>
      <c r="AX60" s="51">
        <f t="shared" si="44"/>
        <v>7213184.5173599999</v>
      </c>
      <c r="AY60" s="51">
        <f t="shared" si="44"/>
        <v>7967480.9818569999</v>
      </c>
      <c r="AZ60" s="51">
        <f t="shared" si="44"/>
        <v>8242529.1848679995</v>
      </c>
      <c r="BA60" s="51">
        <f t="shared" si="44"/>
        <v>8540204.5174250007</v>
      </c>
      <c r="BB60" s="51">
        <f t="shared" si="44"/>
        <v>6685700.0270657167</v>
      </c>
      <c r="BC60" s="51">
        <f t="shared" si="44"/>
        <v>6805591.0543234665</v>
      </c>
      <c r="BD60" s="51">
        <f t="shared" si="44"/>
        <v>6925522.1873219628</v>
      </c>
      <c r="BE60" s="51">
        <f t="shared" si="44"/>
        <v>7045655.4603910213</v>
      </c>
      <c r="BF60" s="51">
        <f t="shared" si="44"/>
        <v>7165994.2598533854</v>
      </c>
      <c r="BG60" s="51">
        <f t="shared" si="44"/>
        <v>7286542.0301560909</v>
      </c>
      <c r="BH60" s="51">
        <f t="shared" si="44"/>
        <v>7407302.2748613115</v>
      </c>
      <c r="BI60" s="51">
        <f t="shared" si="44"/>
        <v>7528278.5576542234</v>
      </c>
      <c r="BJ60" s="51">
        <f t="shared" si="44"/>
        <v>7649474.503368183</v>
      </c>
      <c r="BK60" s="51">
        <f t="shared" si="44"/>
        <v>7770893.7990274392</v>
      </c>
      <c r="BL60" s="51">
        <f t="shared" si="44"/>
        <v>7892540.1949077761</v>
      </c>
      <c r="BM60" s="51">
        <f t="shared" si="44"/>
        <v>8014417.5056153303</v>
      </c>
      <c r="BN60" s="51">
        <f t="shared" ref="BN60:CL60" si="45">MAX(BN58:BN59)</f>
        <v>8136529.611183946</v>
      </c>
      <c r="BO60" s="51">
        <f t="shared" si="45"/>
        <v>8258460.7260221783</v>
      </c>
      <c r="BP60" s="51">
        <f t="shared" si="45"/>
        <v>8380622.0580316959</v>
      </c>
      <c r="BQ60" s="51">
        <f t="shared" si="45"/>
        <v>8503017.6569135096</v>
      </c>
      <c r="BR60" s="51">
        <f t="shared" si="45"/>
        <v>8625651.6416298673</v>
      </c>
      <c r="BS60" s="51">
        <f t="shared" si="45"/>
        <v>8748528.2015833501</v>
      </c>
      <c r="BT60" s="51">
        <f t="shared" si="45"/>
        <v>8871651.5978161488</v>
      </c>
      <c r="BU60" s="51">
        <f t="shared" si="45"/>
        <v>8995026.1642298922</v>
      </c>
      <c r="BV60" s="51">
        <f t="shared" si="45"/>
        <v>9118656.3088263553</v>
      </c>
      <c r="BW60" s="51">
        <f t="shared" si="45"/>
        <v>9242546.5149693936</v>
      </c>
      <c r="BX60" s="51">
        <f t="shared" si="45"/>
        <v>9366701.3426685426</v>
      </c>
      <c r="BY60" s="51">
        <f t="shared" si="45"/>
        <v>9491125.4298845585</v>
      </c>
      <c r="BZ60" s="51">
        <f t="shared" si="45"/>
        <v>9615823.4938573316</v>
      </c>
      <c r="CA60" s="51">
        <f t="shared" si="45"/>
        <v>9741296.0730474852</v>
      </c>
      <c r="CB60" s="51">
        <f t="shared" si="45"/>
        <v>9867065.1384765971</v>
      </c>
      <c r="CC60" s="51">
        <f t="shared" si="45"/>
        <v>9993135.6941920314</v>
      </c>
      <c r="CD60" s="51">
        <f t="shared" si="45"/>
        <v>10119512.829975992</v>
      </c>
      <c r="CE60" s="51">
        <f t="shared" si="45"/>
        <v>10246201.722810319</v>
      </c>
      <c r="CF60" s="51">
        <f t="shared" si="45"/>
        <v>10373207.638366403</v>
      </c>
      <c r="CG60" s="51">
        <f t="shared" si="45"/>
        <v>10494122.60098183</v>
      </c>
      <c r="CH60" s="51">
        <f t="shared" si="45"/>
        <v>10621700.710369717</v>
      </c>
      <c r="CI60" s="51">
        <f t="shared" si="45"/>
        <v>10749612.006692575</v>
      </c>
      <c r="CJ60" s="51">
        <f t="shared" si="45"/>
        <v>10877862.122772615</v>
      </c>
      <c r="CK60" s="51">
        <f t="shared" si="45"/>
        <v>11010922.221537745</v>
      </c>
      <c r="CL60" s="51">
        <f t="shared" si="45"/>
        <v>11144311.829804141</v>
      </c>
      <c r="CM60" s="51">
        <f t="shared" ref="CM60:CS60" si="46">MAX(CM58:CM59)</f>
        <v>11279178.90591782</v>
      </c>
      <c r="CN60" s="51">
        <f t="shared" si="46"/>
        <v>11415542.176371893</v>
      </c>
      <c r="CO60" s="51">
        <f t="shared" si="46"/>
        <v>11553712.831067577</v>
      </c>
      <c r="CP60" s="51">
        <f t="shared" si="46"/>
        <v>11694009.067626648</v>
      </c>
      <c r="CQ60" s="51">
        <f t="shared" si="46"/>
        <v>11835634.802257294</v>
      </c>
      <c r="CR60" s="51">
        <f t="shared" si="46"/>
        <v>11979061.006258145</v>
      </c>
      <c r="CS60" s="51">
        <f t="shared" si="46"/>
        <v>12124252.888941903</v>
      </c>
    </row>
    <row r="61" spans="2:97" x14ac:dyDescent="0.25">
      <c r="B61" s="34" t="s">
        <v>71</v>
      </c>
      <c r="C61" s="52"/>
      <c r="D61" s="52"/>
      <c r="E61" s="52"/>
      <c r="F61" s="52"/>
      <c r="G61" s="52"/>
      <c r="H61" s="52"/>
      <c r="I61" s="47" t="e">
        <f>O60</f>
        <v>#REF!</v>
      </c>
      <c r="J61" s="47" t="e">
        <f t="shared" ref="J61:AF61" si="47">P60</f>
        <v>#REF!</v>
      </c>
      <c r="K61" s="47" t="e">
        <f t="shared" si="47"/>
        <v>#REF!</v>
      </c>
      <c r="L61" s="47" t="e">
        <f t="shared" si="47"/>
        <v>#REF!</v>
      </c>
      <c r="M61" s="47" t="e">
        <f t="shared" si="47"/>
        <v>#REF!</v>
      </c>
      <c r="N61" s="47" t="e">
        <f t="shared" si="47"/>
        <v>#REF!</v>
      </c>
      <c r="O61" s="47" t="e">
        <f t="shared" si="47"/>
        <v>#REF!</v>
      </c>
      <c r="P61" s="47" t="e">
        <f t="shared" si="47"/>
        <v>#REF!</v>
      </c>
      <c r="Q61" s="47" t="e">
        <f t="shared" si="47"/>
        <v>#REF!</v>
      </c>
      <c r="R61" s="47" t="e">
        <f t="shared" si="47"/>
        <v>#REF!</v>
      </c>
      <c r="S61" s="47" t="e">
        <f t="shared" si="47"/>
        <v>#REF!</v>
      </c>
      <c r="T61" s="47" t="e">
        <f t="shared" si="47"/>
        <v>#REF!</v>
      </c>
      <c r="U61" s="47" t="e">
        <f t="shared" si="47"/>
        <v>#REF!</v>
      </c>
      <c r="V61" s="47" t="e">
        <f t="shared" si="47"/>
        <v>#REF!</v>
      </c>
      <c r="W61" s="47" t="e">
        <f t="shared" si="47"/>
        <v>#REF!</v>
      </c>
      <c r="X61" s="47" t="e">
        <f t="shared" si="47"/>
        <v>#REF!</v>
      </c>
      <c r="Y61" s="47" t="e">
        <f t="shared" si="47"/>
        <v>#REF!</v>
      </c>
      <c r="Z61" s="115" t="e">
        <f t="shared" si="47"/>
        <v>#REF!</v>
      </c>
      <c r="AA61" s="115" t="e">
        <f t="shared" si="47"/>
        <v>#REF!</v>
      </c>
      <c r="AB61" s="115" t="e">
        <f t="shared" si="47"/>
        <v>#REF!</v>
      </c>
      <c r="AC61" s="115" t="e">
        <f t="shared" si="47"/>
        <v>#REF!</v>
      </c>
      <c r="AD61" s="115" t="e">
        <f t="shared" si="47"/>
        <v>#REF!</v>
      </c>
      <c r="AE61" s="115" t="e">
        <f t="shared" si="47"/>
        <v>#REF!</v>
      </c>
      <c r="AF61" s="115" t="e">
        <f t="shared" si="47"/>
        <v>#REF!</v>
      </c>
      <c r="AG61" s="115" t="e">
        <f>#REF!</f>
        <v>#REF!</v>
      </c>
      <c r="AH61" s="115" t="e">
        <f>#REF!</f>
        <v>#REF!</v>
      </c>
      <c r="AI61" s="115" t="e">
        <f>#REF!</f>
        <v>#REF!</v>
      </c>
      <c r="AJ61" s="115" t="e">
        <f>#REF!</f>
        <v>#REF!</v>
      </c>
      <c r="AK61" s="115" t="e">
        <f>#REF!</f>
        <v>#REF!</v>
      </c>
      <c r="AL61" s="115" t="e">
        <f>#REF!</f>
        <v>#REF!</v>
      </c>
      <c r="AM61" s="47">
        <f t="shared" ref="AM61:BA61" si="48">AS60</f>
        <v>5517936.3687760001</v>
      </c>
      <c r="AN61" s="47">
        <f t="shared" si="48"/>
        <v>5204674.2252761107</v>
      </c>
      <c r="AO61" s="47">
        <f t="shared" si="48"/>
        <v>6533524.924536</v>
      </c>
      <c r="AP61" s="47">
        <f t="shared" si="48"/>
        <v>6776094.9047759995</v>
      </c>
      <c r="AQ61" s="47">
        <f t="shared" si="48"/>
        <v>7031020.1233759997</v>
      </c>
      <c r="AR61" s="47">
        <f t="shared" si="48"/>
        <v>7213184.5173599999</v>
      </c>
      <c r="AS61" s="47">
        <f t="shared" si="48"/>
        <v>7967480.9818569999</v>
      </c>
      <c r="AT61" s="47">
        <f t="shared" si="48"/>
        <v>8242529.1848679995</v>
      </c>
      <c r="AU61" s="47">
        <f t="shared" si="48"/>
        <v>8540204.5174250007</v>
      </c>
      <c r="AV61" s="47">
        <f t="shared" si="48"/>
        <v>6685700.0270657167</v>
      </c>
      <c r="AW61" s="47">
        <f t="shared" si="48"/>
        <v>6805591.0543234665</v>
      </c>
      <c r="AX61" s="47">
        <f t="shared" si="48"/>
        <v>6925522.1873219628</v>
      </c>
      <c r="AY61" s="47">
        <f t="shared" si="48"/>
        <v>7045655.4603910213</v>
      </c>
      <c r="AZ61" s="47">
        <f t="shared" si="48"/>
        <v>7165994.2598533854</v>
      </c>
      <c r="BA61" s="47">
        <f t="shared" si="48"/>
        <v>7286542.0301560909</v>
      </c>
      <c r="BB61" s="47">
        <f t="shared" ref="BB61:BK61" si="49">BH60</f>
        <v>7407302.2748613115</v>
      </c>
      <c r="BC61" s="47">
        <f t="shared" si="49"/>
        <v>7528278.5576542234</v>
      </c>
      <c r="BD61" s="47">
        <f t="shared" si="49"/>
        <v>7649474.503368183</v>
      </c>
      <c r="BE61" s="47">
        <f t="shared" si="49"/>
        <v>7770893.7990274392</v>
      </c>
      <c r="BF61" s="47">
        <f t="shared" si="49"/>
        <v>7892540.1949077761</v>
      </c>
      <c r="BG61" s="47">
        <f t="shared" si="49"/>
        <v>8014417.5056153303</v>
      </c>
      <c r="BH61" s="47">
        <f t="shared" si="49"/>
        <v>8136529.611183946</v>
      </c>
      <c r="BI61" s="47">
        <f t="shared" si="49"/>
        <v>8258460.7260221783</v>
      </c>
      <c r="BJ61" s="47">
        <f t="shared" si="49"/>
        <v>8380622.0580316959</v>
      </c>
      <c r="BK61" s="47">
        <f t="shared" si="49"/>
        <v>8503017.6569135096</v>
      </c>
      <c r="BL61" s="47">
        <f t="shared" ref="BL61:CL61" si="50">BR60</f>
        <v>8625651.6416298673</v>
      </c>
      <c r="BM61" s="47">
        <f t="shared" si="50"/>
        <v>8748528.2015833501</v>
      </c>
      <c r="BN61" s="47">
        <f t="shared" si="50"/>
        <v>8871651.5978161488</v>
      </c>
      <c r="BO61" s="47">
        <f t="shared" si="50"/>
        <v>8995026.1642298922</v>
      </c>
      <c r="BP61" s="47">
        <f t="shared" si="50"/>
        <v>9118656.3088263553</v>
      </c>
      <c r="BQ61" s="47">
        <f t="shared" si="50"/>
        <v>9242546.5149693936</v>
      </c>
      <c r="BR61" s="47">
        <f t="shared" si="50"/>
        <v>9366701.3426685426</v>
      </c>
      <c r="BS61" s="47">
        <f t="shared" si="50"/>
        <v>9491125.4298845585</v>
      </c>
      <c r="BT61" s="47">
        <f t="shared" si="50"/>
        <v>9615823.4938573316</v>
      </c>
      <c r="BU61" s="47">
        <f t="shared" si="50"/>
        <v>9741296.0730474852</v>
      </c>
      <c r="BV61" s="47">
        <f t="shared" si="50"/>
        <v>9867065.1384765971</v>
      </c>
      <c r="BW61" s="47">
        <f t="shared" si="50"/>
        <v>9993135.6941920314</v>
      </c>
      <c r="BX61" s="47">
        <f t="shared" si="50"/>
        <v>10119512.829975992</v>
      </c>
      <c r="BY61" s="47">
        <f t="shared" si="50"/>
        <v>10246201.722810319</v>
      </c>
      <c r="BZ61" s="47">
        <f t="shared" si="50"/>
        <v>10373207.638366403</v>
      </c>
      <c r="CA61" s="47">
        <f t="shared" si="50"/>
        <v>10494122.60098183</v>
      </c>
      <c r="CB61" s="47">
        <f t="shared" si="50"/>
        <v>10621700.710369717</v>
      </c>
      <c r="CC61" s="47">
        <f t="shared" si="50"/>
        <v>10749612.006692575</v>
      </c>
      <c r="CD61" s="47">
        <f t="shared" si="50"/>
        <v>10877862.122772615</v>
      </c>
      <c r="CE61" s="47">
        <f t="shared" si="50"/>
        <v>11010922.221537745</v>
      </c>
      <c r="CF61" s="47">
        <f t="shared" si="50"/>
        <v>11144311.829804141</v>
      </c>
      <c r="CG61" s="47">
        <f t="shared" si="50"/>
        <v>11279178.90591782</v>
      </c>
      <c r="CH61" s="47">
        <f t="shared" si="50"/>
        <v>11415542.176371893</v>
      </c>
      <c r="CI61" s="47">
        <f t="shared" si="50"/>
        <v>11553712.831067577</v>
      </c>
      <c r="CJ61" s="47">
        <f t="shared" si="50"/>
        <v>11694009.067626648</v>
      </c>
      <c r="CK61" s="47">
        <f t="shared" si="50"/>
        <v>11835634.802257294</v>
      </c>
      <c r="CL61" s="47">
        <f t="shared" si="50"/>
        <v>11979061.006258145</v>
      </c>
      <c r="CM61" s="47">
        <f t="shared" ref="CM61" si="51">CS60</f>
        <v>12124252.888941903</v>
      </c>
      <c r="CN61" s="47">
        <f t="shared" ref="CN61" si="52">CT60</f>
        <v>0</v>
      </c>
      <c r="CO61" s="47">
        <f t="shared" ref="CO61" si="53">CU60</f>
        <v>0</v>
      </c>
      <c r="CP61" s="47">
        <f t="shared" ref="CP61" si="54">CV60</f>
        <v>0</v>
      </c>
      <c r="CQ61" s="47">
        <f t="shared" ref="CQ61" si="55">CW60</f>
        <v>0</v>
      </c>
      <c r="CR61" s="47">
        <f t="shared" ref="CR61" si="56">CX60</f>
        <v>0</v>
      </c>
      <c r="CS61" s="47">
        <f t="shared" ref="CS61" si="57">CY60</f>
        <v>0</v>
      </c>
    </row>
    <row r="62" spans="2:97" x14ac:dyDescent="0.25">
      <c r="B62" s="67" t="s">
        <v>195</v>
      </c>
      <c r="C62" s="52"/>
      <c r="D62" s="52"/>
      <c r="E62" s="52"/>
      <c r="F62" s="52"/>
      <c r="G62" s="52"/>
      <c r="H62" s="52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133"/>
      <c r="AA62" s="133"/>
      <c r="AB62" s="133"/>
      <c r="AC62" s="133"/>
      <c r="AD62" s="133"/>
      <c r="AE62" s="133"/>
      <c r="AF62" s="133"/>
      <c r="AG62" s="133"/>
      <c r="AH62" s="133"/>
      <c r="AI62" s="133"/>
      <c r="AJ62" s="133"/>
      <c r="AK62" s="133"/>
      <c r="AL62" s="133"/>
      <c r="AM62" s="191">
        <f>IF(MAX(ROUNDUP((AM60/[111]Input!$L$2),0),ROUNDUP((AM53/[111]Input!$K$2),0))&lt;3,3,MAX(ROUNDUP((AM60/[111]Input!$L$2),0),ROUNDUP((AM53/[111]Input!$K$2),0)))</f>
        <v>3</v>
      </c>
      <c r="AN62" s="191">
        <f>IF(MAX(ROUNDUP((AN60/[111]Input!$L$2),0),ROUNDUP((AN53/[111]Input!$K$2),0))&lt;3,3,MAX(ROUNDUP((AN60/[111]Input!$L$2),0),ROUNDUP((AN53/[111]Input!$K$2),0)))</f>
        <v>3</v>
      </c>
      <c r="AO62" s="191">
        <f>IF(MAX(ROUNDUP((AO60/[111]Input!$L$2),0),ROUNDUP((AO53/[111]Input!$K$2),0))&lt;3,3,MAX(ROUNDUP((AO60/[111]Input!$L$2),0),ROUNDUP((AO53/[111]Input!$K$2),0)))</f>
        <v>3</v>
      </c>
      <c r="AP62" s="191">
        <f>IF(MAX(ROUNDUP((AP60/[111]Input!$L$2),0),ROUNDUP((AP53/[111]Input!$K$2),0))&lt;3,3,MAX(ROUNDUP((AP60/[111]Input!$L$2),0),ROUNDUP((AP53/[111]Input!$K$2),0)))</f>
        <v>3</v>
      </c>
      <c r="AQ62" s="191">
        <f>IF(MAX(ROUNDUP((AQ60/[111]Input!$L$2),0),ROUNDUP((AQ53/[111]Input!$K$2),0))&lt;3,3,MAX(ROUNDUP((AQ60/[111]Input!$L$2),0),ROUNDUP((AQ53/[111]Input!$K$2),0)))</f>
        <v>3</v>
      </c>
      <c r="AR62" s="191">
        <f>IF(MAX(ROUNDUP((AR60/[111]Input!$L$2),0),ROUNDUP((AR53/[111]Input!$K$2),0))&lt;3,3,MAX(ROUNDUP((AR60/[111]Input!$L$2),0),ROUNDUP((AR53/[111]Input!$K$2),0)))</f>
        <v>3</v>
      </c>
      <c r="AS62" s="191">
        <f>IF(MAX(ROUNDUP((AS60/[111]Input!$L$2),0),ROUNDUP((AS53/[111]Input!$K$2),0))&lt;3,3,MAX(ROUNDUP((AS60/[111]Input!$L$2),0),ROUNDUP((AS53/[111]Input!$K$2),0)))</f>
        <v>3</v>
      </c>
      <c r="AT62" s="191">
        <f>IF(MAX(ROUNDUP((AT60/[111]Input!$L$2),0),ROUNDUP((AT53/[111]Input!$K$2),0))&lt;3,3,MAX(ROUNDUP((AT60/[111]Input!$L$2),0),ROUNDUP((AT53/[111]Input!$K$2),0)))</f>
        <v>3</v>
      </c>
      <c r="AU62" s="191">
        <f>IF(MAX(ROUNDUP((AU60/[111]Input!$L$2),0),ROUNDUP((AU53/[111]Input!$K$2),0))&lt;3,3,MAX(ROUNDUP((AU60/[111]Input!$L$2),0),ROUNDUP((AU53/[111]Input!$K$2),0)))</f>
        <v>3</v>
      </c>
      <c r="AV62" s="191">
        <f>IF(MAX(ROUNDUP((AV60/[111]Input!$L$2),0),ROUNDUP((AV53/[111]Input!$K$2),0))&lt;3,3,MAX(ROUNDUP((AV60/[111]Input!$L$2),0),ROUNDUP((AV53/[111]Input!$K$2),0)))</f>
        <v>3</v>
      </c>
      <c r="AW62" s="191">
        <f>IF(MAX(ROUNDUP((AW60/[111]Input!$L$2),0),ROUNDUP((AW53/[111]Input!$K$2),0))&lt;3,3,MAX(ROUNDUP((AW60/[111]Input!$L$2),0),ROUNDUP((AW53/[111]Input!$K$2),0)))</f>
        <v>3</v>
      </c>
      <c r="AX62" s="191">
        <f>IF(MAX(ROUNDUP((AX60/[111]Input!$L$2),0),ROUNDUP((AX53/[111]Input!$K$2),0))&lt;3,3,MAX(ROUNDUP((AX60/[111]Input!$L$2),0),ROUNDUP((AX53/[111]Input!$K$2),0)))</f>
        <v>3</v>
      </c>
      <c r="AY62" s="191">
        <f>IF(MAX(ROUNDUP((AY60/[111]Input!$L$2),0),ROUNDUP((AY53/[111]Input!$K$2),0))&lt;3,3,MAX(ROUNDUP((AY60/[111]Input!$L$2),0),ROUNDUP((AY53/[111]Input!$K$2),0)))</f>
        <v>3</v>
      </c>
      <c r="AZ62" s="191">
        <f>IF(MAX(ROUNDUP((AZ60/[111]Input!$L$2),0),ROUNDUP((AZ53/[111]Input!$K$2),0))&lt;3,3,MAX(ROUNDUP((AZ60/[111]Input!$L$2),0),ROUNDUP((AZ53/[111]Input!$K$2),0)))</f>
        <v>3</v>
      </c>
      <c r="BA62" s="191">
        <f>IF(MAX(ROUNDUP((BA60/[111]Input!$L$2),0),ROUNDUP((BA53/[111]Input!$K$2),0))&lt;3,3,MAX(ROUNDUP((BA60/[111]Input!$L$2),0),ROUNDUP((BA53/[111]Input!$K$2),0)))</f>
        <v>3</v>
      </c>
      <c r="BB62" s="191">
        <f ca="1">IF(MAX(ROUNDUP((BB60/Input!$L$2),0),ROUNDUP((BB53/Input!$K$2),0))&lt;3,3,MAX(ROUNDUP((BB60/Input!$L$2),0),ROUNDUP((BB53/Input!$K$2),0)))</f>
        <v>3</v>
      </c>
      <c r="BC62" s="191">
        <f>IF(MAX(ROUNDUP((BC60/Input!$L$2),0),ROUNDUP((BC53/Input!$K$2),0))&lt;3,3,MAX(ROUNDUP((BC60/Input!$L$2),0),ROUNDUP((BC53/Input!$K$2),0)))</f>
        <v>3</v>
      </c>
      <c r="BD62" s="191">
        <f>IF(MAX(ROUNDUP((BD60/Input!$L$2),0),ROUNDUP((BD53/Input!$K$2),0))&lt;3,3,MAX(ROUNDUP((BD60/Input!$L$2),0),ROUNDUP((BD53/Input!$K$2),0)))</f>
        <v>3</v>
      </c>
      <c r="BE62" s="191">
        <f>IF(MAX(ROUNDUP((BE60/Input!$L$2),0),ROUNDUP((BE53/Input!$K$2),0))&lt;3,3,MAX(ROUNDUP((BE60/Input!$L$2),0),ROUNDUP((BE53/Input!$K$2),0)))</f>
        <v>3</v>
      </c>
      <c r="BF62" s="191">
        <f>IF(MAX(ROUNDUP((BF60/Input!$L$2),0),ROUNDUP((BF53/Input!$K$2),0))&lt;3,3,MAX(ROUNDUP((BF60/Input!$L$2),0),ROUNDUP((BF53/Input!$K$2),0)))</f>
        <v>3</v>
      </c>
      <c r="BG62" s="191">
        <f>IF(MAX(ROUNDUP((BG60/Input!$L$2),0),ROUNDUP((BG53/Input!$K$2),0))&lt;3,3,MAX(ROUNDUP((BG60/Input!$L$2),0),ROUNDUP((BG53/Input!$K$2),0)))</f>
        <v>3</v>
      </c>
      <c r="BH62" s="191">
        <f>IF(MAX(ROUNDUP((BH60/Input!$L$2),0),ROUNDUP((BH53/Input!$K$2),0))&lt;3,3,MAX(ROUNDUP((BH60/Input!$L$2),0),ROUNDUP((BH53/Input!$K$2),0)))</f>
        <v>3</v>
      </c>
      <c r="BI62" s="191">
        <f>IF(MAX(ROUNDUP((BI60/Input!$L$2),0),ROUNDUP((BI53/Input!$K$2),0))&lt;3,3,MAX(ROUNDUP((BI60/Input!$L$2),0),ROUNDUP((BI53/Input!$K$2),0)))</f>
        <v>3</v>
      </c>
      <c r="BJ62" s="191">
        <f>IF(MAX(ROUNDUP((BJ60/Input!$L$2),0),ROUNDUP((BJ53/Input!$K$2),0))&lt;3,3,MAX(ROUNDUP((BJ60/Input!$L$2),0),ROUNDUP((BJ53/Input!$K$2),0)))</f>
        <v>3</v>
      </c>
      <c r="BK62" s="191">
        <f>IF(MAX(ROUNDUP((BK60/Input!$L$2),0),ROUNDUP((BK53/Input!$K$2),0))&lt;3,3,MAX(ROUNDUP((BK60/Input!$L$2),0),ROUNDUP((BK53/Input!$K$2),0)))</f>
        <v>3</v>
      </c>
      <c r="BL62" s="191">
        <f>IF(MAX(ROUNDUP((BL60/Input!$L$2),0),ROUNDUP((BL53/Input!$K$2),0))&lt;3,3,MAX(ROUNDUP((BL60/Input!$L$2),0),ROUNDUP((BL53/Input!$K$2),0)))</f>
        <v>3</v>
      </c>
      <c r="BM62" s="191">
        <f>IF(MAX(ROUNDUP((BM60/Input!$L$2),0),ROUNDUP((BM53/Input!$K$2),0))&lt;3,3,MAX(ROUNDUP((BM60/Input!$L$2),0),ROUNDUP((BM53/Input!$K$2),0)))</f>
        <v>3</v>
      </c>
      <c r="BN62" s="191">
        <f>IF(MAX(ROUNDUP((BN60/Input!$L$2),0),ROUNDUP((BN53/Input!$K$2),0))&lt;3,3,MAX(ROUNDUP((BN60/Input!$L$2),0),ROUNDUP((BN53/Input!$K$2),0)))</f>
        <v>3</v>
      </c>
      <c r="BO62" s="191">
        <f>IF(MAX(ROUNDUP((BO60/Input!$L$2),0),ROUNDUP((BO53/Input!$K$2),0))&lt;3,3,MAX(ROUNDUP((BO60/Input!$L$2),0),ROUNDUP((BO53/Input!$K$2),0)))</f>
        <v>3</v>
      </c>
      <c r="BP62" s="191">
        <f>IF(MAX(ROUNDUP((BP60/Input!$L$2),0),ROUNDUP((BP53/Input!$K$2),0))&lt;3,3,MAX(ROUNDUP((BP60/Input!$L$2),0),ROUNDUP((BP53/Input!$K$2),0)))</f>
        <v>3</v>
      </c>
      <c r="BQ62" s="191">
        <f>IF(MAX(ROUNDUP((BQ60/Input!$L$2),0),ROUNDUP((BQ53/Input!$K$2),0))&lt;3,3,MAX(ROUNDUP((BQ60/Input!$L$2),0),ROUNDUP((BQ53/Input!$K$2),0)))</f>
        <v>3</v>
      </c>
      <c r="BR62" s="191">
        <f>IF(MAX(ROUNDUP((BR60/Input!$L$2),0),ROUNDUP((BR53/Input!$K$2),0))&lt;3,3,MAX(ROUNDUP((BR60/Input!$L$2),0),ROUNDUP((BR53/Input!$K$2),0)))</f>
        <v>3</v>
      </c>
      <c r="BS62" s="191">
        <f>IF(MAX(ROUNDUP((BS60/Input!$L$2),0),ROUNDUP((BS53/Input!$K$2),0))&lt;3,3,MAX(ROUNDUP((BS60/Input!$L$2),0),ROUNDUP((BS53/Input!$K$2),0)))</f>
        <v>3</v>
      </c>
      <c r="BT62" s="191">
        <f>IF(MAX(ROUNDUP((BT60/Input!$L$2),0),ROUNDUP((BT53/Input!$K$2),0))&lt;3,3,MAX(ROUNDUP((BT60/Input!$L$2),0),ROUNDUP((BT53/Input!$K$2),0)))</f>
        <v>3</v>
      </c>
      <c r="BU62" s="191">
        <f>IF(MAX(ROUNDUP((BU60/Input!$L$2),0),ROUNDUP((BU53/Input!$K$2),0))&lt;3,3,MAX(ROUNDUP((BU60/Input!$L$2),0),ROUNDUP((BU53/Input!$K$2),0)))</f>
        <v>3</v>
      </c>
      <c r="BV62" s="191">
        <f>IF(MAX(ROUNDUP((BV60/Input!$L$2),0),ROUNDUP((BV53/Input!$K$2),0))&lt;3,3,MAX(ROUNDUP((BV60/Input!$L$2),0),ROUNDUP((BV53/Input!$K$2),0)))</f>
        <v>3</v>
      </c>
      <c r="BW62" s="191">
        <f>IF(MAX(ROUNDUP((BW60/Input!$L$2),0),ROUNDUP((BW53/Input!$K$2),0))&lt;3,3,MAX(ROUNDUP((BW60/Input!$L$2),0),ROUNDUP((BW53/Input!$K$2),0)))</f>
        <v>3</v>
      </c>
      <c r="BX62" s="191">
        <f>IF(MAX(ROUNDUP((BX60/Input!$L$2),0),ROUNDUP((BX53/Input!$K$2),0))&lt;3,3,MAX(ROUNDUP((BX60/Input!$L$2),0),ROUNDUP((BX53/Input!$K$2),0)))</f>
        <v>3</v>
      </c>
      <c r="BY62" s="191">
        <f>IF(MAX(ROUNDUP((BY60/Input!$L$2),0),ROUNDUP((BY53/Input!$K$2),0))&lt;3,3,MAX(ROUNDUP((BY60/Input!$L$2),0),ROUNDUP((BY53/Input!$K$2),0)))</f>
        <v>3</v>
      </c>
      <c r="BZ62" s="191">
        <f>IF(MAX(ROUNDUP((BZ60/Input!$L$2),0),ROUNDUP((BZ53/Input!$K$2),0))&lt;3,3,MAX(ROUNDUP((BZ60/Input!$L$2),0),ROUNDUP((BZ53/Input!$K$2),0)))</f>
        <v>3</v>
      </c>
      <c r="CA62" s="191">
        <f>IF(MAX(ROUNDUP((CA60/Input!$L$2),0),ROUNDUP((CA53/Input!$K$2),0))&lt;3,3,MAX(ROUNDUP((CA60/Input!$L$2),0),ROUNDUP((CA53/Input!$K$2),0)))</f>
        <v>3</v>
      </c>
      <c r="CB62" s="191">
        <f>IF(MAX(ROUNDUP((CB60/Input!$L$2),0),ROUNDUP((CB53/Input!$K$2),0))&lt;3,3,MAX(ROUNDUP((CB60/Input!$L$2),0),ROUNDUP((CB53/Input!$K$2),0)))</f>
        <v>3</v>
      </c>
      <c r="CC62" s="191">
        <f>IF(MAX(ROUNDUP((CC60/Input!$L$2),0),ROUNDUP((CC53/Input!$K$2),0))&lt;3,3,MAX(ROUNDUP((CC60/Input!$L$2),0),ROUNDUP((CC53/Input!$K$2),0)))</f>
        <v>3</v>
      </c>
      <c r="CD62" s="191">
        <f>IF(MAX(ROUNDUP((CD60/Input!$L$2),0),ROUNDUP((CD53/Input!$K$2),0))&lt;3,3,MAX(ROUNDUP((CD60/Input!$L$2),0),ROUNDUP((CD53/Input!$K$2),0)))</f>
        <v>3</v>
      </c>
      <c r="CE62" s="191">
        <f>IF(MAX(ROUNDUP((CE60/Input!$L$2),0),ROUNDUP((CE53/Input!$K$2),0))&lt;3,3,MAX(ROUNDUP((CE60/Input!$L$2),0),ROUNDUP((CE53/Input!$K$2),0)))</f>
        <v>3</v>
      </c>
      <c r="CF62" s="191">
        <f>IF(MAX(ROUNDUP((CF60/Input!$L$2),0),ROUNDUP((CF53/Input!$K$2),0))&lt;3,3,MAX(ROUNDUP((CF60/Input!$L$2),0),ROUNDUP((CF53/Input!$K$2),0)))</f>
        <v>3</v>
      </c>
      <c r="CG62" s="134">
        <f>IF(MAX(ROUNDUP((CG60/Input!$L$2),0),ROUNDUP((CG53/Input!$K$2),0))&lt;3,3,MAX(ROUNDUP((CG60/Input!$L$2),0),ROUNDUP((CG53/Input!$K$2),0)))</f>
        <v>3</v>
      </c>
      <c r="CH62" s="134">
        <f>IF(MAX(ROUNDUP((CH60/Input!$L$2),0),ROUNDUP((CH53/Input!$K$2),0))&lt;3,3,MAX(ROUNDUP((CH60/Input!$L$2),0),ROUNDUP((CH53/Input!$K$2),0)))</f>
        <v>3</v>
      </c>
      <c r="CI62" s="134">
        <f>IF(MAX(ROUNDUP((CI60/Input!$L$2),0),ROUNDUP((CI53/Input!$K$2),0))&lt;3,3,MAX(ROUNDUP((CI60/Input!$L$2),0),ROUNDUP((CI53/Input!$K$2),0)))</f>
        <v>3</v>
      </c>
      <c r="CJ62" s="134">
        <f>IF(MAX(ROUNDUP((CJ60/Input!$L$2),0),ROUNDUP((CJ53/Input!$K$2),0))&lt;3,3,MAX(ROUNDUP((CJ60/Input!$L$2),0),ROUNDUP((CJ53/Input!$K$2),0)))</f>
        <v>3</v>
      </c>
      <c r="CK62" s="134">
        <f>IF(MAX(ROUNDUP((CK60/Input!$L$2),0),ROUNDUP((CK53/Input!$K$2),0))&lt;3,3,MAX(ROUNDUP((CK60/Input!$L$2),0),ROUNDUP((CK53/Input!$K$2),0)))</f>
        <v>3</v>
      </c>
      <c r="CL62" s="134">
        <f>IF(MAX(ROUNDUP((CL60/Input!$L$2),0),ROUNDUP((CL53/Input!$K$2),0))&lt;3,3,MAX(ROUNDUP((CL60/Input!$L$2),0),ROUNDUP((CL53/Input!$K$2),0)))</f>
        <v>3</v>
      </c>
      <c r="CM62" s="134">
        <f>IF(MAX(ROUNDUP((CM60/Input!$L$2),0),ROUNDUP((CM53/Input!$K$2),0))&lt;3,3,MAX(ROUNDUP((CM60/Input!$L$2),0),ROUNDUP((CM53/Input!$K$2),0)))</f>
        <v>3</v>
      </c>
      <c r="CN62" s="134">
        <f>IF(MAX(ROUNDUP((CN60/Input!$L$2),0),ROUNDUP((CN53/Input!$K$2),0))&lt;3,3,MAX(ROUNDUP((CN60/Input!$L$2),0),ROUNDUP((CN53/Input!$K$2),0)))</f>
        <v>3</v>
      </c>
      <c r="CO62" s="134">
        <f>IF(MAX(ROUNDUP((CO60/Input!$L$2),0),ROUNDUP((CO53/Input!$K$2),0))&lt;3,3,MAX(ROUNDUP((CO60/Input!$L$2),0),ROUNDUP((CO53/Input!$K$2),0)))</f>
        <v>3</v>
      </c>
      <c r="CP62" s="134">
        <f>IF(MAX(ROUNDUP((CP60/Input!$L$2),0),ROUNDUP((CP53/Input!$K$2),0))&lt;3,3,MAX(ROUNDUP((CP60/Input!$L$2),0),ROUNDUP((CP53/Input!$K$2),0)))</f>
        <v>3</v>
      </c>
      <c r="CQ62" s="134">
        <f>IF(MAX(ROUNDUP((CQ60/Input!$L$2),0),ROUNDUP((CQ53/Input!$K$2),0))&lt;3,3,MAX(ROUNDUP((CQ60/Input!$L$2),0),ROUNDUP((CQ53/Input!$K$2),0)))</f>
        <v>3</v>
      </c>
      <c r="CR62" s="134">
        <f>IF(MAX(ROUNDUP((CR60/Input!$L$2),0),ROUNDUP((CR53/Input!$K$2),0))&lt;3,3,MAX(ROUNDUP((CR60/Input!$L$2),0),ROUNDUP((CR53/Input!$K$2),0)))</f>
        <v>3</v>
      </c>
      <c r="CS62" s="134">
        <f>IF(MAX(ROUNDUP((CS60/Input!$L$2),0),ROUNDUP((CS53/Input!$K$2),0))&lt;3,3,MAX(ROUNDUP((CS60/Input!$L$2),0),ROUNDUP((CS53/Input!$K$2),0)))</f>
        <v>3</v>
      </c>
    </row>
    <row r="63" spans="2:97" x14ac:dyDescent="0.25">
      <c r="B63" s="34" t="s">
        <v>364</v>
      </c>
      <c r="C63" s="52"/>
      <c r="D63" s="52"/>
      <c r="E63" s="52"/>
      <c r="F63" s="52"/>
      <c r="G63" s="52"/>
      <c r="H63" s="52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133"/>
      <c r="AA63" s="133"/>
      <c r="AB63" s="133"/>
      <c r="AC63" s="133"/>
      <c r="AD63" s="133"/>
      <c r="AE63" s="133"/>
      <c r="AF63" s="133"/>
      <c r="AG63" s="133"/>
      <c r="AH63" s="133"/>
      <c r="AI63" s="133"/>
      <c r="AJ63" s="133"/>
      <c r="AK63" s="133"/>
      <c r="AL63" s="133"/>
      <c r="AM63" s="191"/>
      <c r="AN63" s="191"/>
      <c r="AO63" s="191"/>
      <c r="AP63" s="191"/>
      <c r="AQ63" s="191"/>
      <c r="AR63" s="191"/>
      <c r="AS63" s="191"/>
      <c r="AT63" s="191"/>
      <c r="AU63" s="191"/>
      <c r="AV63" s="191"/>
      <c r="AW63" s="191"/>
      <c r="AX63" s="191"/>
      <c r="AY63" s="191"/>
      <c r="AZ63" s="191"/>
      <c r="BA63" s="191"/>
      <c r="BB63" s="191"/>
      <c r="BC63" s="191"/>
      <c r="BD63" s="191"/>
      <c r="BE63" s="191"/>
      <c r="BF63" s="191"/>
      <c r="BG63" s="191"/>
      <c r="BH63" s="191"/>
      <c r="BI63" s="191"/>
      <c r="BJ63" s="191"/>
      <c r="BK63" s="191"/>
      <c r="BL63" s="191"/>
      <c r="BM63" s="191"/>
      <c r="BN63" s="191"/>
      <c r="BO63" s="35">
        <f>BO37-BO$7*Input!$B$9</f>
        <v>-80999.50254208874</v>
      </c>
      <c r="BP63" s="35">
        <f>BP37-BP$7*Input!$B$9</f>
        <v>-83124.600885082968</v>
      </c>
      <c r="BQ63" s="35">
        <f>BQ37-BQ$7*Input!$B$9</f>
        <v>-85240.093930362724</v>
      </c>
      <c r="BR63" s="35">
        <f>BR37-BR$7*Input!$B$9</f>
        <v>-87345.677097222768</v>
      </c>
      <c r="BS63" s="35">
        <f>BS37-BS$7*Input!$B$9</f>
        <v>-89441.039695394225</v>
      </c>
      <c r="BT63" s="35">
        <f>BT37-BT$7*Input!$B$9</f>
        <v>-91525.864809557796</v>
      </c>
      <c r="BU63" s="35">
        <f>BU37-BU$7*Input!$B$9</f>
        <v>-93599.829181607813</v>
      </c>
      <c r="BV63" s="35">
        <f>BV37-BV$7*Input!$B$9</f>
        <v>-95662.603090617806</v>
      </c>
      <c r="BW63" s="35">
        <f>BW37-BW$7*Input!$B$9</f>
        <v>-97713.850230481476</v>
      </c>
      <c r="BX63" s="35">
        <f>BX37-BX$7*Input!$B$9</f>
        <v>-99753.227585147135</v>
      </c>
      <c r="BY63" s="35">
        <f>BY37-BY$7*Input!$B$9</f>
        <v>-101780.38530144189</v>
      </c>
      <c r="BZ63" s="35">
        <f>BZ37-BZ$7*Input!$B$9</f>
        <v>-103794.96655940264</v>
      </c>
      <c r="CA63" s="35">
        <f>CA37-CA$7*Input!$B$9</f>
        <v>-105415.26852399483</v>
      </c>
      <c r="CB63" s="35">
        <f>CB37-CB$7*Input!$B$9</f>
        <v>-107012.38839001954</v>
      </c>
      <c r="CC63" s="35">
        <f>CC37-CC$7*Input!$B$9</f>
        <v>-108585.91626972146</v>
      </c>
      <c r="CD63" s="35">
        <f>CD37-CD$7*Input!$B$9</f>
        <v>-110135.43406212609</v>
      </c>
      <c r="CE63" s="35">
        <f>CE37-CE$7*Input!$B$9</f>
        <v>-111660.51529549994</v>
      </c>
      <c r="CF63" s="35">
        <f>CF37-CF$7*Input!$B$9</f>
        <v>-113160.72496674024</v>
      </c>
      <c r="CG63" s="35">
        <f>CG37-CG$7*Input!$B$9</f>
        <v>-119568.95133062266</v>
      </c>
      <c r="CH63" s="35">
        <f>CH37-CH$7*Input!$B$9</f>
        <v>-121078.08637300134</v>
      </c>
      <c r="CI63" s="35">
        <f>CI37-CI$7*Input!$B$9</f>
        <v>-122561.13063611928</v>
      </c>
      <c r="CJ63" s="35">
        <f>CJ37-CJ$7*Input!$B$9</f>
        <v>-124017.61564863287</v>
      </c>
      <c r="CK63" s="35">
        <f>CK37-CK$7*Input!$B$9</f>
        <v>-125552.46109957155</v>
      </c>
      <c r="CL63" s="35">
        <f>CL37-CL$7*Input!$B$9</f>
        <v>-127075.65768999606</v>
      </c>
      <c r="CM63" s="35">
        <f>CM37-CM$7*Input!$B$9</f>
        <v>-128614.06563338451</v>
      </c>
      <c r="CN63" s="35">
        <f>CN37-CN$7*Input!$B$9</f>
        <v>-130167.88907240145</v>
      </c>
      <c r="CO63" s="35">
        <f>CO37-CO$7*Input!$B$9</f>
        <v>-131744.23227774538</v>
      </c>
      <c r="CP63" s="35">
        <f>CP37-CP$7*Input!$B$9</f>
        <v>-133350.36201077141</v>
      </c>
      <c r="CQ63" s="35">
        <f>CQ37-CQ$7*Input!$B$9</f>
        <v>-134967.24173238315</v>
      </c>
      <c r="CR63" s="35">
        <f>CR37-CR$7*Input!$B$9</f>
        <v>-136605.73818585277</v>
      </c>
      <c r="CS63" s="35">
        <f>CS37-CS$7*Input!$B$9</f>
        <v>-138264.77760918438</v>
      </c>
    </row>
    <row r="64" spans="2:97" x14ac:dyDescent="0.25">
      <c r="B64" s="34" t="s">
        <v>365</v>
      </c>
      <c r="C64" s="52"/>
      <c r="D64" s="52"/>
      <c r="E64" s="52"/>
      <c r="F64" s="52"/>
      <c r="G64" s="52"/>
      <c r="H64" s="52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133"/>
      <c r="AA64" s="133"/>
      <c r="AB64" s="133"/>
      <c r="AC64" s="133"/>
      <c r="AD64" s="133"/>
      <c r="AE64" s="133"/>
      <c r="AF64" s="133"/>
      <c r="AG64" s="133"/>
      <c r="AH64" s="133"/>
      <c r="AI64" s="133"/>
      <c r="AJ64" s="133"/>
      <c r="AK64" s="133"/>
      <c r="AL64" s="133"/>
      <c r="AM64" s="191"/>
      <c r="AN64" s="191"/>
      <c r="AO64" s="191"/>
      <c r="AP64" s="191"/>
      <c r="AQ64" s="191"/>
      <c r="AR64" s="191"/>
      <c r="AS64" s="191"/>
      <c r="AT64" s="191"/>
      <c r="AU64" s="191"/>
      <c r="AV64" s="191"/>
      <c r="AW64" s="191"/>
      <c r="AX64" s="191"/>
      <c r="AY64" s="191"/>
      <c r="AZ64" s="191"/>
      <c r="BA64" s="191"/>
      <c r="BB64" s="191"/>
      <c r="BC64" s="191"/>
      <c r="BD64" s="191"/>
      <c r="BE64" s="191"/>
      <c r="BF64" s="191"/>
      <c r="BG64" s="191"/>
      <c r="BH64" s="191"/>
      <c r="BI64" s="191"/>
      <c r="BJ64" s="191"/>
      <c r="BK64" s="191"/>
      <c r="BL64" s="191"/>
      <c r="BM64" s="191"/>
      <c r="BN64" s="191"/>
      <c r="BO64" s="209">
        <f>MAX((BO63+(BO75/2)+(BO77-BO$7*Input!$C$9)/2+BO79/2),(BO63+(BO109/2)+(BO111-BO$7*Input!$D$9)/2+BO113/2))</f>
        <v>46309.590731421267</v>
      </c>
      <c r="BP64" s="209">
        <f>MAX((BP63+(BP75/2)+(BP77-BP$7*Input!$C$9)/2+BP79/2),(BP63+(BP109/2)+(BP111-BP$7*Input!$D$9)/2+BP113/2))</f>
        <v>45811.445541518391</v>
      </c>
      <c r="BQ64" s="209">
        <f>MAX((BQ63+(BQ75/2)+(BQ77-BQ$7*Input!$C$9)/2+BQ79/2),(BQ63+(BQ109/2)+(BQ111-BQ$7*Input!$D$9)/2+BQ113/2))</f>
        <v>45329.807419645978</v>
      </c>
      <c r="BR64" s="209">
        <f>MAX((BR63+(BR75/2)+(BR77-BR$7*Input!$C$9)/2+BR79/2),(BR63+(BR109/2)+(BR111-BR$7*Input!$D$9)/2+BR113/2))</f>
        <v>44865.13980725842</v>
      </c>
      <c r="BS64" s="209">
        <f>MAX((BS63+(BS75/2)+(BS77-BS$7*Input!$C$9)/2+BS79/2),(BS63+(BS109/2)+(BS111-BS$7*Input!$D$9)/2+BS113/2))</f>
        <v>44417.915221136194</v>
      </c>
      <c r="BT64" s="209">
        <f>MAX((BT63+(BT75/2)+(BT77-BT$7*Input!$C$9)/2+BT79/2),(BT63+(BT109/2)+(BT111-BT$7*Input!$D$9)/2+BT113/2))</f>
        <v>43988.615422533905</v>
      </c>
      <c r="BU64" s="209">
        <f>MAX((BU63+(BU75/2)+(BU77-BU$7*Input!$C$9)/2+BU79/2),(BU63+(BU109/2)+(BU111-BU$7*Input!$D$9)/2+BU113/2))</f>
        <v>43577.731589577379</v>
      </c>
      <c r="BV64" s="209">
        <f>MAX((BV63+(BV75/2)+(BV77-BV$7*Input!$C$9)/2+BV79/2),(BV63+(BV109/2)+(BV111-BV$7*Input!$D$9)/2+BV113/2))</f>
        <v>43185.76449296713</v>
      </c>
      <c r="BW64" s="209">
        <f>MAX((BW63+(BW75/2)+(BW77-BW$7*Input!$C$9)/2+BW79/2),(BW63+(BW109/2)+(BW111-BW$7*Input!$D$9)/2+BW113/2))</f>
        <v>42813.224675038917</v>
      </c>
      <c r="BX64" s="209">
        <f>MAX((BX63+(BX75/2)+(BX77-BX$7*Input!$C$9)/2+BX79/2),(BX63+(BX109/2)+(BX111-BX$7*Input!$D$9)/2+BX113/2))</f>
        <v>42460.632632285968</v>
      </c>
      <c r="BY64" s="209">
        <f>MAX((BY63+(BY75/2)+(BY77-BY$7*Input!$C$9)/2+BY79/2),(BY63+(BY109/2)+(BY111-BY$7*Input!$D$9)/2+BY113/2))</f>
        <v>42128.519001354165</v>
      </c>
      <c r="BZ64" s="209">
        <f>MAX((BZ63+(BZ75/2)+(BZ77-BZ$7*Input!$C$9)/2+BZ79/2),(BZ63+(BZ109/2)+(BZ111-BZ$7*Input!$D$9)/2+BZ113/2))</f>
        <v>41817.424748629463</v>
      </c>
      <c r="CA64" s="209">
        <f>MAX((CA63+(CA75/2)+(CA77-CA$7*Input!$C$9)/2+CA79/2),(CA63+(CA109/2)+(CA111-CA$7*Input!$D$9)/2+CA113/2))</f>
        <v>42023.641954372033</v>
      </c>
      <c r="CB64" s="209">
        <f>MAX((CB63+(CB75/2)+(CB77-CB$7*Input!$C$9)/2+CB79/2),(CB63+(CB109/2)+(CB111-CB$7*Input!$D$9)/2+CB113/2))</f>
        <v>42264.823976061074</v>
      </c>
      <c r="CC64" s="209">
        <f>MAX((CC63+(CC75/2)+(CC77-CC$7*Input!$C$9)/2+CC79/2),(CC63+(CC109/2)+(CC111-CC$7*Input!$D$9)/2+CC113/2))</f>
        <v>42541.584716600861</v>
      </c>
      <c r="CD64" s="209">
        <f>MAX((CD63+(CD75/2)+(CD77-CD$7*Input!$C$9)/2+CD79/2),(CD63+(CD109/2)+(CD111-CD$7*Input!$D$9)/2+CD113/2))</f>
        <v>42854.55011663981</v>
      </c>
      <c r="CE64" s="209">
        <f>MAX((CE63+(CE75/2)+(CE77-CE$7*Input!$C$9)/2+CE79/2),(CE63+(CE109/2)+(CE111-CE$7*Input!$D$9)/2+CE113/2))</f>
        <v>43204.358382215069</v>
      </c>
      <c r="CF64" s="209">
        <f>MAX((CF63+(CF75/2)+(CF77-CF$7*Input!$C$9)/2+CF79/2),(CF63+(CF109/2)+(CF111-CF$7*Input!$D$9)/2+CF113/2))</f>
        <v>43591.660216768993</v>
      </c>
      <c r="CG64" s="209">
        <f>MAX((CG63+(CG75/2)+(CG77-CG$7*Input!$C$9)/2+CG79/2),(CG63+(CG109/2)+(CG111-CG$7*Input!$D$9)/2+CG113/2))</f>
        <v>37603.787518739722</v>
      </c>
      <c r="CH64" s="209">
        <f>MAX((CH63+(CH75/2)+(CH77-CH$7*Input!$C$9)/2+CH79/2),(CH63+(CH109/2)+(CH111-CH$7*Input!$D$9)/2+CH113/2))</f>
        <v>37990.06879040839</v>
      </c>
      <c r="CI64" s="209">
        <f>MAX((CI63+(CI75/2)+(CI77-CI$7*Input!$C$9)/2+CI79/2),(CI63+(CI109/2)+(CI111-CI$7*Input!$D$9)/2+CI113/2))</f>
        <v>38415.692889411308</v>
      </c>
      <c r="CJ64" s="209">
        <f>MAX((CJ63+(CJ75/2)+(CJ77-CJ$7*Input!$C$9)/2+CJ79/2),(CJ63+(CJ109/2)+(CJ111-CJ$7*Input!$D$9)/2+CJ113/2))</f>
        <v>38881.359894527108</v>
      </c>
      <c r="CK64" s="209">
        <f>MAX((CK63+(CK75/2)+(CK77-CK$7*Input!$C$9)/2+CK79/2),(CK63+(CK109/2)+(CK111-CK$7*Input!$D$9)/2+CK113/2))</f>
        <v>39334.194908330763</v>
      </c>
      <c r="CL64" s="209">
        <f>MAX((CL63+(CL75/2)+(CL77-CL$7*Input!$C$9)/2+CL79/2),(CL63+(CL109/2)+(CL111-CL$7*Input!$D$9)/2+CL113/2))</f>
        <v>39807.871917829129</v>
      </c>
      <c r="CM64" s="209">
        <f>MAX((CM63+(CM75/2)+(CM77-CM$7*Input!$C$9)/2+CM79/2),(CM63+(CM109/2)+(CM111-CM$7*Input!$D$9)/2+CM113/2))</f>
        <v>40288.914517831028</v>
      </c>
      <c r="CN64" s="209">
        <f>MAX((CN63+(CN75/2)+(CN77-CN$7*Input!$C$9)/2+CN79/2),(CN63+(CN109/2)+(CN111-CN$7*Input!$D$9)/2+CN113/2))</f>
        <v>40777.401586531087</v>
      </c>
      <c r="CO64" s="209">
        <f>MAX((CO63+(CO75/2)+(CO77-CO$7*Input!$C$9)/2+CO79/2),(CO63+(CO109/2)+(CO111-CO$7*Input!$D$9)/2+CO113/2))</f>
        <v>41269.905888392444</v>
      </c>
      <c r="CP64" s="209">
        <f>MAX((CP63+(CP75/2)+(CP77-CP$7*Input!$C$9)/2+CP79/2),(CP63+(CP109/2)+(CP111-CP$7*Input!$D$9)/2+CP113/2))</f>
        <v>41762.91980727722</v>
      </c>
      <c r="CQ64" s="209">
        <f>MAX((CQ63+(CQ75/2)+(CQ77-CQ$7*Input!$C$9)/2+CQ79/2),(CQ63+(CQ109/2)+(CQ111-CQ$7*Input!$D$9)/2+CQ113/2))</f>
        <v>42266.311726924141</v>
      </c>
      <c r="CR64" s="209">
        <f>MAX((CR63+(CR75/2)+(CR77-CR$7*Input!$C$9)/2+CR79/2),(CR63+(CR109/2)+(CR111-CR$7*Input!$D$9)/2+CR113/2))</f>
        <v>42774.748199474263</v>
      </c>
      <c r="CS64" s="209">
        <f>MAX((CS63+(CS75/2)+(CS77-CS$7*Input!$C$9)/2+CS79/2),(CS63+(CS109/2)+(CS111-CS$7*Input!$D$9)/2+CS113/2))</f>
        <v>43288.969165471681</v>
      </c>
    </row>
    <row r="65" spans="2:97" x14ac:dyDescent="0.25">
      <c r="B65" s="192" t="s">
        <v>276</v>
      </c>
      <c r="C65" s="52"/>
      <c r="D65" s="52"/>
      <c r="E65" s="52"/>
      <c r="F65" s="52"/>
      <c r="G65" s="52"/>
      <c r="H65" s="52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94">
        <f>IF(AM62&gt;3,MAX(ROUNDUP(((AM60-21000000)/[111]Input!$M$30),0),ROUNDUP(((AM53-96000)/[111]Input!$N$30),0)),0)</f>
        <v>0</v>
      </c>
      <c r="AN65" s="194">
        <f>IF(AN62&gt;3,MAX(ROUNDUP(((AN60-21000000)/[111]Input!$M$30),0),ROUNDUP(((AN53-96000)/[111]Input!$N$30),0)),0)</f>
        <v>0</v>
      </c>
      <c r="AO65" s="194">
        <f>IF(AO62&gt;3,MAX(ROUNDUP(((AO60-21000000)/[111]Input!$M$30),0),ROUNDUP(((AO53-96000)/[111]Input!$N$30),0)),0)</f>
        <v>0</v>
      </c>
      <c r="AP65" s="194">
        <f>IF(AP62&gt;3,MAX(ROUNDUP(((AP60-21000000)/[111]Input!$M$30),0),ROUNDUP(((AP53-96000)/[111]Input!$N$30),0)),0)</f>
        <v>0</v>
      </c>
      <c r="AQ65" s="194">
        <f>IF(AQ62&gt;3,MAX(ROUNDUP(((AQ60-21000000)/[111]Input!$M$30),0),ROUNDUP(((AQ53-96000)/[111]Input!$N$30),0)),0)</f>
        <v>0</v>
      </c>
      <c r="AR65" s="194">
        <f>IF(AR62&gt;3,MAX(ROUNDUP(((AR60-21000000)/[111]Input!$M$30),0),ROUNDUP(((AR53-96000)/[111]Input!$N$30),0)),0)</f>
        <v>0</v>
      </c>
      <c r="AS65" s="194">
        <f>IF(AS62&gt;3,MAX(ROUNDUP(((AS60-21000000)/[111]Input!$M$30),0),ROUNDUP(((AS53-96000)/[111]Input!$N$30),0)),0)</f>
        <v>0</v>
      </c>
      <c r="AT65" s="194">
        <f>IF(AT62&gt;3,MAX(ROUNDUP(((AT60-21000000)/[111]Input!$M$30),0),ROUNDUP(((AT53-96000)/[111]Input!$N$30),0)),0)</f>
        <v>0</v>
      </c>
      <c r="AU65" s="194">
        <f>IF(AU62&gt;3,MAX(ROUNDUP(((AU60-21000000)/[111]Input!$M$30),0),ROUNDUP(((AU53-96000)/[111]Input!$N$30),0)),0)</f>
        <v>0</v>
      </c>
      <c r="AV65" s="194">
        <f>IF(AV62&gt;3,MAX(ROUNDUP(((AV60-21000000)/[111]Input!$M$30),0),ROUNDUP(((AV53-96000)/[111]Input!$N$30),0)),0)</f>
        <v>0</v>
      </c>
      <c r="AW65" s="194">
        <f>IF(AW62&gt;3,MAX(ROUNDUP(((AW60-21000000)/[111]Input!$M$30),0),ROUNDUP(((AW53-96000)/[111]Input!$N$30),0)),0)</f>
        <v>0</v>
      </c>
      <c r="AX65" s="194">
        <f>IF(AX62&gt;3,MAX(ROUNDUP(((AX60-21000000)/[111]Input!$M$30),0),ROUNDUP(((AX53-96000)/[111]Input!$N$30),0)),0)</f>
        <v>0</v>
      </c>
      <c r="AY65" s="194">
        <f>IF(AY62&gt;3,MAX(ROUNDUP(((AY60-21000000)/[111]Input!$M$30),0),ROUNDUP(((AY53-96000)/[111]Input!$N$30),0)),0)</f>
        <v>0</v>
      </c>
      <c r="AZ65" s="194">
        <f>IF(AZ62&gt;3,MAX(ROUNDUP(((AZ60-21000000)/[111]Input!$M$30),0),ROUNDUP(((AZ53-96000)/[111]Input!$N$30),0)),0)</f>
        <v>0</v>
      </c>
      <c r="BA65" s="194">
        <f>IF(BA62&gt;3,MAX(ROUNDUP(((BA60-21000000)/[111]Input!$M$30),0),ROUNDUP(((BA53-96000)/[111]Input!$N$30),0)),0)</f>
        <v>0</v>
      </c>
      <c r="BB65" s="194">
        <f ca="1">IF(BB62&gt;3,MAX(ROUNDUP(((BB60-21000000)/Input!$M$30),0),ROUNDUP(((BB53-96000)/Input!$N$30),0)),0)</f>
        <v>0</v>
      </c>
      <c r="BC65" s="194">
        <f>IF(BC62&gt;3,MAX(ROUNDUP(((BC60-21000000)/Input!$M$30),0),ROUNDUP(((BC53-96000)/Input!$N$30),0)),0)</f>
        <v>0</v>
      </c>
      <c r="BD65" s="194">
        <f>IF(BD62&gt;3,MAX(ROUNDUP(((BD60-21000000)/Input!$M$30),0),ROUNDUP(((BD53-96000)/Input!$N$30),0)),0)</f>
        <v>0</v>
      </c>
      <c r="BE65" s="194">
        <f>IF(BE62&gt;3,MAX(ROUNDUP(((BE60-21000000)/Input!$M$30),0),ROUNDUP(((BE53-96000)/Input!$N$30),0)),0)</f>
        <v>0</v>
      </c>
      <c r="BF65" s="194">
        <f>IF(BF62&gt;3,MAX(ROUNDUP(((BF60-21000000)/Input!$M$30),0),ROUNDUP(((BF53-96000)/Input!$N$30),0)),0)</f>
        <v>0</v>
      </c>
      <c r="BG65" s="194">
        <f>IF(BG62&gt;3,MAX(ROUNDUP(((BG60-21000000)/Input!$M$30),0),ROUNDUP(((BG53-96000)/Input!$N$30),0)),0)</f>
        <v>0</v>
      </c>
      <c r="BH65" s="194">
        <f>IF(BH62&gt;3,MAX(ROUNDUP(((BH60-21000000)/Input!$M$30),0),ROUNDUP(((BH53-96000)/Input!$N$30),0)),0)</f>
        <v>0</v>
      </c>
      <c r="BI65" s="194">
        <f>IF(BI62&gt;3,MAX(ROUNDUP(((BI60-21000000)/Input!$M$30),0),ROUNDUP(((BI53-96000)/Input!$N$30),0)),0)</f>
        <v>0</v>
      </c>
      <c r="BJ65" s="194">
        <f>IF(BJ62&gt;3,MAX(ROUNDUP(((BJ60-21000000)/Input!$M$30),0),ROUNDUP(((BJ53-96000)/Input!$N$30),0)),0)</f>
        <v>0</v>
      </c>
      <c r="BK65" s="194">
        <f>IF(BK62&gt;3,MAX(ROUNDUP(((BK60-21000000)/Input!$M$30),0),ROUNDUP(((BK53-96000)/Input!$N$30),0)),0)</f>
        <v>0</v>
      </c>
      <c r="BL65" s="194">
        <f>IF(BL62&gt;3,MAX(ROUNDUP(((BL60-21000000)/Input!$M$30),0),ROUNDUP(((BL53-96000)/Input!$N$30),0)),0)</f>
        <v>0</v>
      </c>
      <c r="BM65" s="194">
        <f>IF(BM62&gt;3,MAX(ROUNDUP(((BM60-21000000)/Input!$M$30),0),ROUNDUP(((BM53-96000)/Input!$N$30),0)),0)</f>
        <v>0</v>
      </c>
      <c r="BN65" s="194">
        <f>IF(BN62&gt;3,MAX(ROUNDUP(((BN60-21000000)/Input!$M$30),0),ROUNDUP(((BN53-96000)/Input!$N$30),0)),0)</f>
        <v>0</v>
      </c>
      <c r="BO65" s="194">
        <f>IF(BO62&gt;3,MAX(ROUNDUP(((BO60-21000000)/Input!$M$30),0),ROUNDUP(((BO53-96000)/Input!$N$30),0)),0)</f>
        <v>0</v>
      </c>
      <c r="BP65" s="194">
        <f>IF(BP62&gt;3,MAX(ROUNDUP(((BP60-21000000)/Input!$M$30),0),ROUNDUP(((BP53-96000)/Input!$N$30),0)),0)</f>
        <v>0</v>
      </c>
      <c r="BQ65" s="194">
        <f>IF(BQ62&gt;3,MAX(ROUNDUP(((BQ60-21000000)/Input!$M$30),0),ROUNDUP(((BQ53-96000)/Input!$N$30),0)),0)</f>
        <v>0</v>
      </c>
      <c r="BR65" s="194">
        <f>IF(BR62&gt;3,MAX(ROUNDUP(((BR60-21000000)/Input!$M$30),0),ROUNDUP(((BR53-96000)/Input!$N$30),0)),0)</f>
        <v>0</v>
      </c>
      <c r="BS65" s="194">
        <f>IF(BS62&gt;3,MAX(ROUNDUP(((BS60-21000000)/Input!$M$30),0),ROUNDUP(((BS53-96000)/Input!$N$30),0)),0)</f>
        <v>0</v>
      </c>
      <c r="BT65" s="194">
        <f>IF(BT62&gt;3,MAX(ROUNDUP(((BT60-21000000)/Input!$M$30),0),ROUNDUP(((BT53-96000)/Input!$N$30),0)),0)</f>
        <v>0</v>
      </c>
      <c r="BU65" s="194">
        <f>IF(BU62&gt;3,MAX(ROUNDUP(((BU60-21000000)/Input!$M$30),0),ROUNDUP(((BU53-96000)/Input!$N$30),0)),0)</f>
        <v>0</v>
      </c>
      <c r="BV65" s="194">
        <f>IF(BV62&gt;3,MAX(ROUNDUP(((BV60-21000000)/Input!$M$30),0),ROUNDUP(((BV53-96000)/Input!$N$30),0)),0)</f>
        <v>0</v>
      </c>
      <c r="BW65" s="194">
        <f>IF(BW62&gt;3,MAX(ROUNDUP(((BW60-21000000)/Input!$M$30),0),ROUNDUP(((BW53-96000)/Input!$N$30),0)),0)</f>
        <v>0</v>
      </c>
      <c r="BX65" s="194">
        <f>IF(BX62&gt;3,MAX(ROUNDUP(((BX60-21000000)/Input!$M$30),0),ROUNDUP(((BX53-96000)/Input!$N$30),0)),0)</f>
        <v>0</v>
      </c>
      <c r="BY65" s="194">
        <f>IF(BY62&gt;3,MAX(ROUNDUP(((BY60-21000000)/Input!$M$30),0),ROUNDUP(((BY53-96000)/Input!$N$30),0)),0)</f>
        <v>0</v>
      </c>
      <c r="BZ65" s="194">
        <f>IF(BZ62&gt;3,MAX(ROUNDUP(((BZ60-21000000)/Input!$M$30),0),ROUNDUP(((BZ53-96000)/Input!$N$30),0)),0)</f>
        <v>0</v>
      </c>
      <c r="CA65" s="194">
        <f>IF(CA62&gt;3,MAX(ROUNDUP(((CA60-21000000)/Input!$M$30),0),ROUNDUP(((CA53-96000)/Input!$N$30),0)),0)</f>
        <v>0</v>
      </c>
      <c r="CB65" s="194">
        <f>IF(CB62&gt;3,MAX(ROUNDUP(((CB60-21000000)/Input!$M$30),0),ROUNDUP(((CB53-96000)/Input!$N$30),0)),0)</f>
        <v>0</v>
      </c>
      <c r="CC65" s="194">
        <f>IF(CC62&gt;3,MAX(ROUNDUP(((CC60-21000000)/Input!$M$30),0),ROUNDUP(((CC53-96000)/Input!$N$30),0)),0)</f>
        <v>0</v>
      </c>
      <c r="CD65" s="194">
        <f>IF(CD62&gt;3,MAX(ROUNDUP(((CD60-21000000)/Input!$M$30),0),ROUNDUP(((CD53-96000)/Input!$N$30),0)),0)</f>
        <v>0</v>
      </c>
      <c r="CE65" s="194">
        <f>IF(CE62&gt;3,MAX(ROUNDUP(((CE60-21000000)/Input!$M$30),0),ROUNDUP(((CE53-96000)/Input!$N$30),0)),0)</f>
        <v>0</v>
      </c>
      <c r="CF65" s="194">
        <f>IF(CF62&gt;3,MAX(ROUNDUP(((CF60-21000000)/Input!$M$30),0),ROUNDUP(((CF53-96000)/Input!$N$30),0)),0)</f>
        <v>0</v>
      </c>
      <c r="CG65" s="194">
        <f>IF(CG62&gt;3,MAX(ROUNDUP(((CG60-21000000)/Input!$M$30),0),ROUNDUP(((CG53-96000)/Input!$N$30),0)),0)</f>
        <v>0</v>
      </c>
      <c r="CH65" s="194">
        <f>IF(CH62&gt;3,MAX(ROUNDUP(((CH60-21000000)/Input!$M$30),0),ROUNDUP(((CH53-96000)/Input!$N$30),0)),0)</f>
        <v>0</v>
      </c>
      <c r="CI65" s="194">
        <f>IF(CI62&gt;3,MAX(ROUNDUP(((CI60-21000000)/Input!$M$30),0),ROUNDUP(((CI53-96000)/Input!$N$30),0)),0)</f>
        <v>0</v>
      </c>
      <c r="CJ65" s="194">
        <f>IF(CJ62&gt;3,MAX(ROUNDUP(((CJ60-21000000)/Input!$M$30),0),ROUNDUP(((CJ53-96000)/Input!$N$30),0)),0)</f>
        <v>0</v>
      </c>
      <c r="CK65" s="194">
        <f>IF(CK62&gt;3,MAX(ROUNDUP(((CK60-21000000)/Input!$M$30),0),ROUNDUP(((CK53-96000)/Input!$N$30),0)),0)</f>
        <v>0</v>
      </c>
      <c r="CL65" s="194">
        <f>IF(CL62&gt;3,MAX(ROUNDUP(((CL60-21000000)/Input!$M$30),0),ROUNDUP(((CL53-96000)/Input!$N$30),0)),0)</f>
        <v>0</v>
      </c>
      <c r="CM65" s="194">
        <f>IF(CM62&gt;3,MAX(ROUNDUP(((CM60-21000000)/Input!$M$30),0),ROUNDUP(((CM53-96000)/Input!$N$30),0)),0)</f>
        <v>0</v>
      </c>
      <c r="CN65" s="194">
        <f>IF(CN62&gt;3,MAX(ROUNDUP(((CN60-21000000)/Input!$M$30),0),ROUNDUP(((CN53-96000)/Input!$N$30),0)),0)</f>
        <v>0</v>
      </c>
      <c r="CO65" s="194">
        <f>IF(CO62&gt;3,MAX(ROUNDUP(((CO60-21000000)/Input!$M$30),0),ROUNDUP(((CO53-96000)/Input!$N$30),0)),0)</f>
        <v>0</v>
      </c>
      <c r="CP65" s="194">
        <f>IF(CP62&gt;3,MAX(ROUNDUP(((CP60-21000000)/Input!$M$30),0),ROUNDUP(((CP53-96000)/Input!$N$30),0)),0)</f>
        <v>0</v>
      </c>
      <c r="CQ65" s="194">
        <f>IF(CQ62&gt;3,MAX(ROUNDUP(((CQ60-21000000)/Input!$M$30),0),ROUNDUP(((CQ53-96000)/Input!$N$30),0)),0)</f>
        <v>0</v>
      </c>
      <c r="CR65" s="194">
        <f>IF(CR62&gt;3,MAX(ROUNDUP(((CR60-21000000)/Input!$M$30),0),ROUNDUP(((CR53-96000)/Input!$N$30),0)),0)</f>
        <v>0</v>
      </c>
      <c r="CS65" s="194">
        <f>IF(CS62&gt;3,MAX(ROUNDUP(((CS60-21000000)/Input!$M$30),0),ROUNDUP(((CS53-96000)/Input!$N$30),0)),0)</f>
        <v>0</v>
      </c>
    </row>
    <row r="66" spans="2:97" x14ac:dyDescent="0.25">
      <c r="B66" s="192" t="s">
        <v>274</v>
      </c>
      <c r="C66" s="193"/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193"/>
      <c r="AB66" s="193"/>
      <c r="AC66" s="193"/>
      <c r="AD66" s="193"/>
      <c r="AE66" s="193"/>
      <c r="AF66" s="193"/>
      <c r="AG66" s="193"/>
      <c r="AH66" s="193"/>
      <c r="AI66" s="193"/>
      <c r="AJ66" s="193"/>
      <c r="AK66" s="193"/>
      <c r="AL66" s="193"/>
      <c r="AM66" s="194">
        <f>IF(AM62&gt;3,MAX(ROUNDUP(((AM60-21000000)/[111]Input!$M$31),0),ROUNDUP(((AM53-96000)/[111]Input!$N$31),0)),0)</f>
        <v>0</v>
      </c>
      <c r="AN66" s="194">
        <f>IF(AN62&gt;3,MAX(ROUNDUP(((AN60-21000000)/[111]Input!$M$31),0),ROUNDUP(((AN53-96000)/[111]Input!$N$31),0)),0)</f>
        <v>0</v>
      </c>
      <c r="AO66" s="194">
        <f>IF(AO62&gt;3,MAX(ROUNDUP(((AO60-21000000)/[111]Input!$M$31),0),ROUNDUP(((AO53-96000)/[111]Input!$N$31),0)),0)</f>
        <v>0</v>
      </c>
      <c r="AP66" s="194">
        <f>IF(AP62&gt;3,MAX(ROUNDUP(((AP60-21000000)/[111]Input!$M$31),0),ROUNDUP(((AP53-96000)/[111]Input!$N$31),0)),0)</f>
        <v>0</v>
      </c>
      <c r="AQ66" s="194">
        <f>IF(AQ62&gt;3,MAX(ROUNDUP(((AQ60-21000000)/[111]Input!$M$31),0),ROUNDUP(((AQ53-96000)/[111]Input!$N$31),0)),0)</f>
        <v>0</v>
      </c>
      <c r="AR66" s="194">
        <f>IF(AR62&gt;3,MAX(ROUNDUP(((AR60-21000000)/[111]Input!$M$31),0),ROUNDUP(((AR53-96000)/[111]Input!$N$31),0)),0)</f>
        <v>0</v>
      </c>
      <c r="AS66" s="194">
        <f>IF(AS62&gt;3,MAX(ROUNDUP(((AS60-21000000)/[111]Input!$M$31),0),ROUNDUP(((AS53-96000)/[111]Input!$N$31),0)),0)</f>
        <v>0</v>
      </c>
      <c r="AT66" s="194">
        <f>IF(AT62&gt;3,MAX(ROUNDUP(((AT60-21000000)/[111]Input!$M$31),0),ROUNDUP(((AT53-96000)/[111]Input!$N$31),0)),0)</f>
        <v>0</v>
      </c>
      <c r="AU66" s="194">
        <f>IF(AU62&gt;3,MAX(ROUNDUP(((AU60-21000000)/[111]Input!$M$31),0),ROUNDUP(((AU53-96000)/[111]Input!$N$31),0)),0)</f>
        <v>0</v>
      </c>
      <c r="AV66" s="194">
        <f>IF(AV62&gt;3,MAX(ROUNDUP(((AV60-21000000)/[111]Input!$M$31),0),ROUNDUP(((AV53-96000)/[111]Input!$N$31),0)),0)</f>
        <v>0</v>
      </c>
      <c r="AW66" s="194">
        <f>IF(AW62&gt;3,MAX(ROUNDUP(((AW60-21000000)/[111]Input!$M$31),0),ROUNDUP(((AW53-96000)/[111]Input!$N$31),0)),0)</f>
        <v>0</v>
      </c>
      <c r="AX66" s="194">
        <f>IF(AX62&gt;3,MAX(ROUNDUP(((AX60-21000000)/[111]Input!$M$31),0),ROUNDUP(((AX53-96000)/[111]Input!$N$31),0)),0)</f>
        <v>0</v>
      </c>
      <c r="AY66" s="194">
        <f>IF(AY62&gt;3,MAX(ROUNDUP(((AY60-21000000)/[111]Input!$M$31),0),ROUNDUP(((AY53-96000)/[111]Input!$N$31),0)),0)</f>
        <v>0</v>
      </c>
      <c r="AZ66" s="194">
        <f>IF(AZ62&gt;3,MAX(ROUNDUP(((AZ60-21000000)/[111]Input!$M$31),0),ROUNDUP(((AZ53-96000)/[111]Input!$N$31),0)),0)</f>
        <v>0</v>
      </c>
      <c r="BA66" s="194">
        <f>IF(BA62&gt;3,MAX(ROUNDUP(((BA60-21000000)/[111]Input!$M$31),0),ROUNDUP(((BA53-96000)/[111]Input!$N$31),0)),0)</f>
        <v>0</v>
      </c>
      <c r="BB66" s="194">
        <f ca="1">IF(BB62&gt;3,MAX(ROUNDUP(((BB60-21000000)/Input!$M$31),0),ROUNDUP(((BB53-96000)/Input!$N$31),0)),0)</f>
        <v>0</v>
      </c>
      <c r="BC66" s="194">
        <f>IF(BC62&gt;3,MAX(ROUNDUP(((BC60-21000000)/Input!$M$31),0),ROUNDUP(((BC53-96000)/Input!$N$31),0)),0)</f>
        <v>0</v>
      </c>
      <c r="BD66" s="194">
        <f>IF(BD62&gt;3,MAX(ROUNDUP(((BD60-21000000)/Input!$M$31),0),ROUNDUP(((BD53-96000)/Input!$N$31),0)),0)</f>
        <v>0</v>
      </c>
      <c r="BE66" s="194">
        <f>IF(BE62&gt;3,MAX(ROUNDUP(((BE60-21000000)/Input!$M$31),0),ROUNDUP(((BE53-96000)/Input!$N$31),0)),0)</f>
        <v>0</v>
      </c>
      <c r="BF66" s="194">
        <f>IF(BF62&gt;3,MAX(ROUNDUP(((BF60-21000000)/Input!$M$31),0),ROUNDUP(((BF53-96000)/Input!$N$31),0)),0)</f>
        <v>0</v>
      </c>
      <c r="BG66" s="194">
        <f>IF(BG62&gt;3,MAX(ROUNDUP(((BG60-21000000)/Input!$M$31),0),ROUNDUP(((BG53-96000)/Input!$N$31),0)),0)</f>
        <v>0</v>
      </c>
      <c r="BH66" s="194">
        <f>IF(BH62&gt;3,MAX(ROUNDUP(((BH60-21000000)/Input!$M$31),0),ROUNDUP(((BH53-96000)/Input!$N$31),0)),0)</f>
        <v>0</v>
      </c>
      <c r="BI66" s="194">
        <f>IF(BI62&gt;3,MAX(ROUNDUP(((BI60-21000000)/Input!$M$31),0),ROUNDUP(((BI53-96000)/Input!$N$31),0)),0)</f>
        <v>0</v>
      </c>
      <c r="BJ66" s="194">
        <f>IF(BJ62&gt;3,MAX(ROUNDUP(((BJ60-21000000)/Input!$M$31),0),ROUNDUP(((BJ53-96000)/Input!$N$31),0)),0)</f>
        <v>0</v>
      </c>
      <c r="BK66" s="194">
        <f>IF(BK62&gt;3,MAX(ROUNDUP(((BK60-21000000)/Input!$M$31),0),ROUNDUP(((BK53-96000)/Input!$N$31),0)),0)</f>
        <v>0</v>
      </c>
      <c r="BL66" s="194">
        <f>IF(BL62&gt;3,MAX(ROUNDUP(((BL60-21000000)/Input!$M$31),0),ROUNDUP(((BL53-96000)/Input!$N$31),0)),0)</f>
        <v>0</v>
      </c>
      <c r="BM66" s="194">
        <f>IF(BM62&gt;3,MAX(ROUNDUP(((BM60-21000000)/Input!$M$31),0),ROUNDUP(((BM53-96000)/Input!$N$31),0)),0)</f>
        <v>0</v>
      </c>
      <c r="BN66" s="194">
        <f>IF(BN62&gt;3,MAX(ROUNDUP(((BN60-21000000)/Input!$M$31),0),ROUNDUP(((BN53-96000)/Input!$N$31),0)),0)</f>
        <v>0</v>
      </c>
      <c r="BO66" s="194">
        <f>IF(BO62&gt;3,MAX(ROUNDUP(((BO60-21000000)/Input!$M$31),0),ROUNDUP(((BO53-96000)/Input!$N$31),0)),0)</f>
        <v>0</v>
      </c>
      <c r="BP66" s="194">
        <f>IF(BP62&gt;3,MAX(ROUNDUP(((BP60-21000000)/Input!$M$31),0),ROUNDUP(((BP53-96000)/Input!$N$31),0)),0)</f>
        <v>0</v>
      </c>
      <c r="BQ66" s="194">
        <f>IF(BQ62&gt;3,MAX(ROUNDUP(((BQ60-21000000)/Input!$M$31),0),ROUNDUP(((BQ53-96000)/Input!$N$31),0)),0)</f>
        <v>0</v>
      </c>
      <c r="BR66" s="194">
        <f>IF(BR62&gt;3,MAX(ROUNDUP(((BR60-21000000)/Input!$M$31),0),ROUNDUP(((BR53-96000)/Input!$N$31),0)),0)</f>
        <v>0</v>
      </c>
      <c r="BS66" s="194">
        <f>IF(BS62&gt;3,MAX(ROUNDUP(((BS60-21000000)/Input!$M$31),0),ROUNDUP(((BS53-96000)/Input!$N$31),0)),0)</f>
        <v>0</v>
      </c>
      <c r="BT66" s="194">
        <f>IF(BT62&gt;3,MAX(ROUNDUP(((BT60-21000000)/Input!$M$31),0),ROUNDUP(((BT53-96000)/Input!$N$31),0)),0)</f>
        <v>0</v>
      </c>
      <c r="BU66" s="194">
        <f>IF(BU62&gt;3,MAX(ROUNDUP(((BU60-21000000)/Input!$M$31),0),ROUNDUP(((BU53-96000)/Input!$N$31),0)),0)</f>
        <v>0</v>
      </c>
      <c r="BV66" s="194">
        <f>IF(BV62&gt;3,MAX(ROUNDUP(((BV60-21000000)/Input!$M$31),0),ROUNDUP(((BV53-96000)/Input!$N$31),0)),0)</f>
        <v>0</v>
      </c>
      <c r="BW66" s="194">
        <f>IF(BW62&gt;3,MAX(ROUNDUP(((BW60-21000000)/Input!$M$31),0),ROUNDUP(((BW53-96000)/Input!$N$31),0)),0)</f>
        <v>0</v>
      </c>
      <c r="BX66" s="194">
        <f>IF(BX62&gt;3,MAX(ROUNDUP(((BX60-21000000)/Input!$M$31),0),ROUNDUP(((BX53-96000)/Input!$N$31),0)),0)</f>
        <v>0</v>
      </c>
      <c r="BY66" s="194">
        <f>IF(BY62&gt;3,MAX(ROUNDUP(((BY60-21000000)/Input!$M$31),0),ROUNDUP(((BY53-96000)/Input!$N$31),0)),0)</f>
        <v>0</v>
      </c>
      <c r="BZ66" s="194">
        <f>IF(BZ62&gt;3,MAX(ROUNDUP(((BZ60-21000000)/Input!$M$31),0),ROUNDUP(((BZ53-96000)/Input!$N$31),0)),0)</f>
        <v>0</v>
      </c>
      <c r="CA66" s="194">
        <f>IF(CA62&gt;3,MAX(ROUNDUP(((CA60-21000000)/Input!$M$31),0),ROUNDUP(((CA53-96000)/Input!$N$31),0)),0)</f>
        <v>0</v>
      </c>
      <c r="CB66" s="194">
        <f>IF(CB62&gt;3,MAX(ROUNDUP(((CB60-21000000)/Input!$M$31),0),ROUNDUP(((CB53-96000)/Input!$N$31),0)),0)</f>
        <v>0</v>
      </c>
      <c r="CC66" s="194">
        <f>IF(CC62&gt;3,MAX(ROUNDUP(((CC60-21000000)/Input!$M$31),0),ROUNDUP(((CC53-96000)/Input!$N$31),0)),0)</f>
        <v>0</v>
      </c>
      <c r="CD66" s="194">
        <f>IF(CD62&gt;3,MAX(ROUNDUP(((CD60-21000000)/Input!$M$31),0),ROUNDUP(((CD53-96000)/Input!$N$31),0)),0)</f>
        <v>0</v>
      </c>
      <c r="CE66" s="194">
        <f>IF(CE62&gt;3,MAX(ROUNDUP(((CE60-21000000)/Input!$M$31),0),ROUNDUP(((CE53-96000)/Input!$N$31),0)),0)</f>
        <v>0</v>
      </c>
      <c r="CF66" s="194">
        <f>IF(CF62&gt;3,MAX(ROUNDUP(((CF60-21000000)/Input!$M$31),0),ROUNDUP(((CF53-96000)/Input!$N$31),0)),0)</f>
        <v>0</v>
      </c>
      <c r="CG66" s="194">
        <f>IF(CG62&gt;3,MAX(ROUNDUP(((CG60-21000000)/Input!$M$31),0),ROUNDUP(((CG53-96000)/Input!$N$31),0)),0)</f>
        <v>0</v>
      </c>
      <c r="CH66" s="194">
        <f>IF(CH62&gt;3,MAX(ROUNDUP(((CH60-21000000)/Input!$M$31),0),ROUNDUP(((CH53-96000)/Input!$N$31),0)),0)</f>
        <v>0</v>
      </c>
      <c r="CI66" s="194">
        <f>IF(CI62&gt;3,MAX(ROUNDUP(((CI60-21000000)/Input!$M$31),0),ROUNDUP(((CI53-96000)/Input!$N$31),0)),0)</f>
        <v>0</v>
      </c>
      <c r="CJ66" s="194">
        <f>IF(CJ62&gt;3,MAX(ROUNDUP(((CJ60-21000000)/Input!$M$31),0),ROUNDUP(((CJ53-96000)/Input!$N$31),0)),0)</f>
        <v>0</v>
      </c>
      <c r="CK66" s="194">
        <f>IF(CK62&gt;3,MAX(ROUNDUP(((CK60-21000000)/Input!$M$31),0),ROUNDUP(((CK53-96000)/Input!$N$31),0)),0)</f>
        <v>0</v>
      </c>
      <c r="CL66" s="194">
        <f>IF(CL62&gt;3,MAX(ROUNDUP(((CL60-21000000)/Input!$M$31),0),ROUNDUP(((CL53-96000)/Input!$N$31),0)),0)</f>
        <v>0</v>
      </c>
      <c r="CM66" s="194">
        <f>IF(CM62&gt;3,MAX(ROUNDUP(((CM60-21000000)/Input!$M$31),0),ROUNDUP(((CM53-96000)/Input!$N$31),0)),0)</f>
        <v>0</v>
      </c>
      <c r="CN66" s="194">
        <f>IF(CN62&gt;3,MAX(ROUNDUP(((CN60-21000000)/Input!$M$31),0),ROUNDUP(((CN53-96000)/Input!$N$31),0)),0)</f>
        <v>0</v>
      </c>
      <c r="CO66" s="194">
        <f>IF(CO62&gt;3,MAX(ROUNDUP(((CO60-21000000)/Input!$M$31),0),ROUNDUP(((CO53-96000)/Input!$N$31),0)),0)</f>
        <v>0</v>
      </c>
      <c r="CP66" s="194">
        <f>IF(CP62&gt;3,MAX(ROUNDUP(((CP60-21000000)/Input!$M$31),0),ROUNDUP(((CP53-96000)/Input!$N$31),0)),0)</f>
        <v>0</v>
      </c>
      <c r="CQ66" s="194">
        <f>IF(CQ62&gt;3,MAX(ROUNDUP(((CQ60-21000000)/Input!$M$31),0),ROUNDUP(((CQ53-96000)/Input!$N$31),0)),0)</f>
        <v>0</v>
      </c>
      <c r="CR66" s="194">
        <f>IF(CR62&gt;3,MAX(ROUNDUP(((CR60-21000000)/Input!$M$31),0),ROUNDUP(((CR53-96000)/Input!$N$31),0)),0)</f>
        <v>0</v>
      </c>
      <c r="CS66" s="194">
        <f>IF(CS62&gt;3,MAX(ROUNDUP(((CS60-21000000)/Input!$M$31),0),ROUNDUP(((CS53-96000)/Input!$N$31),0)),0)</f>
        <v>0</v>
      </c>
    </row>
    <row r="67" spans="2:97" x14ac:dyDescent="0.25">
      <c r="B67" s="192" t="s">
        <v>275</v>
      </c>
      <c r="C67" s="193"/>
      <c r="D67" s="193"/>
      <c r="E67" s="193"/>
      <c r="F67" s="193"/>
      <c r="G67" s="193"/>
      <c r="H67" s="193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4">
        <f>IF(AM62&gt;3,MAX(ROUNDUP(((AM60-21000000)/[111]Input!$M$32),0),ROUNDUP(((AM53-96000)/[111]Input!$N$32),0)),0)</f>
        <v>0</v>
      </c>
      <c r="AN67" s="194">
        <f>IF(AN62&gt;3,MAX(ROUNDUP(((AN60-21000000)/[111]Input!$M$32),0),ROUNDUP(((AN53-96000)/[111]Input!$N$32),0)),0)</f>
        <v>0</v>
      </c>
      <c r="AO67" s="194">
        <f>IF(AO62&gt;3,MAX(ROUNDUP(((AO60-21000000)/[111]Input!$M$32),0),ROUNDUP(((AO53-96000)/[111]Input!$N$32),0)),0)</f>
        <v>0</v>
      </c>
      <c r="AP67" s="194">
        <f>IF(AP62&gt;3,MAX(ROUNDUP(((AP60-21000000)/[111]Input!$M$32),0),ROUNDUP(((AP53-96000)/[111]Input!$N$32),0)),0)</f>
        <v>0</v>
      </c>
      <c r="AQ67" s="194">
        <f>IF(AQ62&gt;3,MAX(ROUNDUP(((AQ60-21000000)/[111]Input!$M$32),0),ROUNDUP(((AQ53-96000)/[111]Input!$N$32),0)),0)</f>
        <v>0</v>
      </c>
      <c r="AR67" s="194">
        <f>IF(AR62&gt;3,MAX(ROUNDUP(((AR60-21000000)/[111]Input!$M$32),0),ROUNDUP(((AR53-96000)/[111]Input!$N$32),0)),0)</f>
        <v>0</v>
      </c>
      <c r="AS67" s="194">
        <f>IF(AS62&gt;3,MAX(ROUNDUP(((AS60-21000000)/[111]Input!$M$32),0),ROUNDUP(((AS53-96000)/[111]Input!$N$32),0)),0)</f>
        <v>0</v>
      </c>
      <c r="AT67" s="194">
        <f>IF(AT62&gt;3,MAX(ROUNDUP(((AT60-21000000)/[111]Input!$M$32),0),ROUNDUP(((AT53-96000)/[111]Input!$N$32),0)),0)</f>
        <v>0</v>
      </c>
      <c r="AU67" s="194">
        <f>IF(AU62&gt;3,MAX(ROUNDUP(((AU60-21000000)/[111]Input!$M$32),0),ROUNDUP(((AU53-96000)/[111]Input!$N$32),0)),0)</f>
        <v>0</v>
      </c>
      <c r="AV67" s="194">
        <f>IF(AV62&gt;3,MAX(ROUNDUP(((AV60-21000000)/[111]Input!$M$32),0),ROUNDUP(((AV53-96000)/[111]Input!$N$32),0)),0)</f>
        <v>0</v>
      </c>
      <c r="AW67" s="194">
        <f>IF(AW62&gt;3,MAX(ROUNDUP(((AW60-21000000)/[111]Input!$M$32),0),ROUNDUP(((AW53-96000)/[111]Input!$N$32),0)),0)</f>
        <v>0</v>
      </c>
      <c r="AX67" s="194">
        <f>IF(AX62&gt;3,MAX(ROUNDUP(((AX60-21000000)/[111]Input!$M$32),0),ROUNDUP(((AX53-96000)/[111]Input!$N$32),0)),0)</f>
        <v>0</v>
      </c>
      <c r="AY67" s="194">
        <f>IF(AY62&gt;3,MAX(ROUNDUP(((AY60-21000000)/[111]Input!$M$32),0),ROUNDUP(((AY53-96000)/[111]Input!$N$32),0)),0)</f>
        <v>0</v>
      </c>
      <c r="AZ67" s="194">
        <f>IF(AZ62&gt;3,MAX(ROUNDUP(((AZ60-21000000)/[111]Input!$M$32),0),ROUNDUP(((AZ53-96000)/[111]Input!$N$32),0)),0)</f>
        <v>0</v>
      </c>
      <c r="BA67" s="194">
        <f>IF(BA62&gt;3,MAX(ROUNDUP(((BA60-21000000)/[111]Input!$M$32),0),ROUNDUP(((BA53-96000)/[111]Input!$N$32),0)),0)</f>
        <v>0</v>
      </c>
      <c r="BB67" s="194">
        <f ca="1">IF(BB62&gt;3,MAX(ROUNDUP(((BB60-21000000)/Input!$M$32),0),ROUNDUP(((BB53-96000)/Input!$N$32),0)),0)</f>
        <v>0</v>
      </c>
      <c r="BC67" s="194">
        <f>IF(BC62&gt;3,MAX(ROUNDUP(((BC60-21000000)/Input!$M$32),0),ROUNDUP(((BC53-96000)/Input!$N$32),0)),0)</f>
        <v>0</v>
      </c>
      <c r="BD67" s="194">
        <f>IF(BD62&gt;3,MAX(ROUNDUP(((BD60-21000000)/Input!$M$32),0),ROUNDUP(((BD53-96000)/Input!$N$32),0)),0)</f>
        <v>0</v>
      </c>
      <c r="BE67" s="194">
        <f>IF(BE62&gt;3,MAX(ROUNDUP(((BE60-21000000)/Input!$M$32),0),ROUNDUP(((BE53-96000)/Input!$N$32),0)),0)</f>
        <v>0</v>
      </c>
      <c r="BF67" s="194">
        <f>IF(BF62&gt;3,MAX(ROUNDUP(((BF60-21000000)/Input!$M$32),0),ROUNDUP(((BF53-96000)/Input!$N$32),0)),0)</f>
        <v>0</v>
      </c>
      <c r="BG67" s="194">
        <f>IF(BG62&gt;3,MAX(ROUNDUP(((BG60-21000000)/Input!$M$32),0),ROUNDUP(((BG53-96000)/Input!$N$32),0)),0)</f>
        <v>0</v>
      </c>
      <c r="BH67" s="194">
        <f>IF(BH62&gt;3,MAX(ROUNDUP(((BH60-21000000)/Input!$M$32),0),ROUNDUP(((BH53-96000)/Input!$N$32),0)),0)</f>
        <v>0</v>
      </c>
      <c r="BI67" s="194">
        <f>IF(BI62&gt;3,MAX(ROUNDUP(((BI60-21000000)/Input!$M$32),0),ROUNDUP(((BI53-96000)/Input!$N$32),0)),0)</f>
        <v>0</v>
      </c>
      <c r="BJ67" s="194">
        <f>IF(BJ62&gt;3,MAX(ROUNDUP(((BJ60-21000000)/Input!$M$32),0),ROUNDUP(((BJ53-96000)/Input!$N$32),0)),0)</f>
        <v>0</v>
      </c>
      <c r="BK67" s="194">
        <f>IF(BK62&gt;3,MAX(ROUNDUP(((BK60-21000000)/Input!$M$32),0),ROUNDUP(((BK53-96000)/Input!$N$32),0)),0)</f>
        <v>0</v>
      </c>
      <c r="BL67" s="194">
        <f>IF(BL62&gt;3,MAX(ROUNDUP(((BL60-21000000)/Input!$M$32),0),ROUNDUP(((BL53-96000)/Input!$N$32),0)),0)</f>
        <v>0</v>
      </c>
      <c r="BM67" s="194">
        <f>IF(BM62&gt;3,MAX(ROUNDUP(((BM60-21000000)/Input!$M$32),0),ROUNDUP(((BM53-96000)/Input!$N$32),0)),0)</f>
        <v>0</v>
      </c>
      <c r="BN67" s="194">
        <f>IF(BN62&gt;3,MAX(ROUNDUP(((BN60-21000000)/Input!$M$32),0),ROUNDUP(((BN53-96000)/Input!$N$32),0)),0)</f>
        <v>0</v>
      </c>
      <c r="BO67" s="194">
        <f>MAX(ROUNDUP(((BO64*BO68)/Input!$M$32),0),ROUNDUP(((BO53*BO68)/Input!$N$32),0))</f>
        <v>1</v>
      </c>
      <c r="BP67" s="194">
        <f>MAX(ROUNDUP(((BP64*BP68)/Input!$M$32),0),ROUNDUP(((BP53*BP68)/Input!$N$32),0))</f>
        <v>1</v>
      </c>
      <c r="BQ67" s="194">
        <f>MAX(ROUNDUP(((BQ64*BQ68)/Input!$M$32),0),ROUNDUP(((BQ53*BQ68)/Input!$N$32),0))</f>
        <v>1</v>
      </c>
      <c r="BR67" s="194">
        <f>MAX(ROUNDUP(((BR64*BR68)/Input!$M$32),0),ROUNDUP(((BR53*BR68)/Input!$N$32),0))</f>
        <v>1</v>
      </c>
      <c r="BS67" s="194">
        <f>MAX(ROUNDUP(((BS64*BS68)/Input!$M$32),0),ROUNDUP(((BS53*BS68)/Input!$N$32),0))</f>
        <v>1</v>
      </c>
      <c r="BT67" s="194">
        <f>MAX(ROUNDUP(((BT64*BT68)/Input!$M$32),0),ROUNDUP(((BT53*BT68)/Input!$N$32),0))</f>
        <v>1</v>
      </c>
      <c r="BU67" s="194">
        <f>MAX(ROUNDUP(((BU64*BU68)/Input!$M$32),0),ROUNDUP(((BU53*BU68)/Input!$N$32),0))</f>
        <v>1</v>
      </c>
      <c r="BV67" s="194">
        <f>MAX(ROUNDUP(((BV64*BV68)/Input!$M$32),0),ROUNDUP(((BV53*BV68)/Input!$N$32),0))</f>
        <v>1</v>
      </c>
      <c r="BW67" s="194">
        <f>MAX(ROUNDUP(((BW64*BW68)/Input!$M$32),0),ROUNDUP(((BW53*BW68)/Input!$N$32),0))</f>
        <v>1</v>
      </c>
      <c r="BX67" s="194">
        <f>MAX(ROUNDUP(((BX64*BX68)/Input!$M$32),0),ROUNDUP(((BX53*BX68)/Input!$N$32),0))</f>
        <v>1</v>
      </c>
      <c r="BY67" s="194">
        <f>MAX(ROUNDUP(((BY64*BY68)/Input!$M$32),0),ROUNDUP(((BY53*BY68)/Input!$N$32),0))</f>
        <v>1</v>
      </c>
      <c r="BZ67" s="194">
        <f>MAX(ROUNDUP(((BZ64*BZ68)/Input!$M$32),0),ROUNDUP(((BZ53*BZ68)/Input!$N$32),0))</f>
        <v>2</v>
      </c>
      <c r="CA67" s="194">
        <f>MAX(ROUNDUP(((CA64*CA68)/Input!$M$32),0),ROUNDUP(((CA53*CA68)/Input!$N$32),0))</f>
        <v>2</v>
      </c>
      <c r="CB67" s="194">
        <f>MAX(ROUNDUP(((CB64*CB68)/Input!$M$32),0),ROUNDUP(((CB53*CB68)/Input!$N$32),0))</f>
        <v>2</v>
      </c>
      <c r="CC67" s="194">
        <f>MAX(ROUNDUP(((CC64*CC68)/Input!$M$32),0),ROUNDUP(((CC53*CC68)/Input!$N$32),0))</f>
        <v>2</v>
      </c>
      <c r="CD67" s="194">
        <f>MAX(ROUNDUP(((CD64*CD68)/Input!$M$32),0),ROUNDUP(((CD53*CD68)/Input!$N$32),0))</f>
        <v>2</v>
      </c>
      <c r="CE67" s="194">
        <f>MAX(ROUNDUP(((CE64*CE68)/Input!$M$32),0),ROUNDUP(((CE53*CE68)/Input!$N$32),0))</f>
        <v>2</v>
      </c>
      <c r="CF67" s="194">
        <f>MAX(ROUNDUP(((CF64*CF68)/Input!$M$32),0),ROUNDUP(((CF53*CF68)/Input!$N$32),0))</f>
        <v>2</v>
      </c>
      <c r="CG67" s="194">
        <f>MAX(ROUNDUP(((CG64*CG68)/Input!$M$32),0),ROUNDUP(((CG53*CG68)/Input!$N$32),0))</f>
        <v>2</v>
      </c>
      <c r="CH67" s="194">
        <f>MAX(ROUNDUP(((CH64*CH68)/Input!$M$32),0),ROUNDUP(((CH53*CH68)/Input!$N$32),0))</f>
        <v>2</v>
      </c>
      <c r="CI67" s="194">
        <f>MAX(ROUNDUP(((CI64*CI68)/Input!$M$32),0),ROUNDUP(((CI53*CI68)/Input!$N$32),0))</f>
        <v>2</v>
      </c>
      <c r="CJ67" s="194">
        <f>MAX(ROUNDUP(((CJ64*CJ68)/Input!$M$32),0),ROUNDUP(((CJ53*CJ68)/Input!$N$32),0))</f>
        <v>2</v>
      </c>
      <c r="CK67" s="194">
        <f>MAX(ROUNDUP(((CK64*CK68)/Input!$M$32),0),ROUNDUP(((CK53*CK68)/Input!$N$32),0))</f>
        <v>2</v>
      </c>
      <c r="CL67" s="194">
        <f>MAX(ROUNDUP(((CL64*CL68)/Input!$M$32),0),ROUNDUP(((CL53*CL68)/Input!$N$32),0))</f>
        <v>2</v>
      </c>
      <c r="CM67" s="194">
        <f>MAX(ROUNDUP(((CM64*CM68)/Input!$M$32),0),ROUNDUP(((CM53*CM68)/Input!$N$32),0))</f>
        <v>2</v>
      </c>
      <c r="CN67" s="194">
        <f>MAX(ROUNDUP(((CN64*CN68)/Input!$M$32),0),ROUNDUP(((CN53*CN68)/Input!$N$32),0))</f>
        <v>2</v>
      </c>
      <c r="CO67" s="194">
        <f>MAX(ROUNDUP(((CO64*CO68)/Input!$M$32),0),ROUNDUP(((CO53*CO68)/Input!$N$32),0))</f>
        <v>2</v>
      </c>
      <c r="CP67" s="194">
        <f>MAX(ROUNDUP(((CP64*CP68)/Input!$M$32),0),ROUNDUP(((CP53*CP68)/Input!$N$32),0))</f>
        <v>2</v>
      </c>
      <c r="CQ67" s="194">
        <f>MAX(ROUNDUP(((CQ64*CQ68)/Input!$M$32),0),ROUNDUP(((CQ53*CQ68)/Input!$N$32),0))</f>
        <v>2</v>
      </c>
      <c r="CR67" s="194">
        <f>MAX(ROUNDUP(((CR64*CR68)/Input!$M$32),0),ROUNDUP(((CR53*CR68)/Input!$N$32),0))</f>
        <v>2</v>
      </c>
      <c r="CS67" s="194">
        <f>MAX(ROUNDUP(((CS64*CS68)/Input!$M$32),0),ROUNDUP(((CS53*CS68)/Input!$N$32),0))</f>
        <v>2</v>
      </c>
    </row>
    <row r="68" spans="2:97" x14ac:dyDescent="0.25">
      <c r="BL68" s="105"/>
      <c r="BN68" s="202">
        <v>0</v>
      </c>
      <c r="BO68" s="203">
        <f>($BZ$68-$BN$68)/12+BN68</f>
        <v>8.3333333333333329E-2</v>
      </c>
      <c r="BP68" s="203">
        <f t="shared" ref="BP68:BY68" si="58">($BZ$68-$BN$68)/12+BO68</f>
        <v>0.16666666666666666</v>
      </c>
      <c r="BQ68" s="203">
        <f t="shared" si="58"/>
        <v>0.25</v>
      </c>
      <c r="BR68" s="203">
        <f t="shared" si="58"/>
        <v>0.33333333333333331</v>
      </c>
      <c r="BS68" s="203">
        <f t="shared" si="58"/>
        <v>0.41666666666666663</v>
      </c>
      <c r="BT68" s="203">
        <f t="shared" si="58"/>
        <v>0.49999999999999994</v>
      </c>
      <c r="BU68" s="203">
        <f t="shared" si="58"/>
        <v>0.58333333333333326</v>
      </c>
      <c r="BV68" s="203">
        <f t="shared" si="58"/>
        <v>0.66666666666666663</v>
      </c>
      <c r="BW68" s="203">
        <f t="shared" si="58"/>
        <v>0.75</v>
      </c>
      <c r="BX68" s="203">
        <f t="shared" si="58"/>
        <v>0.83333333333333337</v>
      </c>
      <c r="BY68" s="203">
        <f t="shared" si="58"/>
        <v>0.91666666666666674</v>
      </c>
      <c r="BZ68" s="203">
        <v>1</v>
      </c>
      <c r="CA68" s="203">
        <v>1</v>
      </c>
      <c r="CB68" s="203">
        <v>1</v>
      </c>
      <c r="CC68" s="203">
        <v>1</v>
      </c>
      <c r="CD68" s="203">
        <v>1</v>
      </c>
      <c r="CE68" s="203">
        <v>1</v>
      </c>
      <c r="CF68" s="203">
        <v>1</v>
      </c>
      <c r="CG68" s="203">
        <v>1</v>
      </c>
      <c r="CH68" s="203">
        <v>1</v>
      </c>
      <c r="CI68" s="203">
        <v>1</v>
      </c>
      <c r="CJ68" s="203">
        <v>1</v>
      </c>
      <c r="CK68" s="203">
        <v>1</v>
      </c>
      <c r="CL68" s="203">
        <v>1</v>
      </c>
      <c r="CM68" s="203">
        <v>1</v>
      </c>
      <c r="CN68" s="203">
        <v>1</v>
      </c>
      <c r="CO68" s="203">
        <v>1</v>
      </c>
      <c r="CP68" s="203">
        <v>1</v>
      </c>
      <c r="CQ68" s="203">
        <v>1</v>
      </c>
      <c r="CR68" s="203">
        <v>1</v>
      </c>
      <c r="CS68" s="203">
        <v>1</v>
      </c>
    </row>
    <row r="70" spans="2:97" x14ac:dyDescent="0.25">
      <c r="B70" t="s">
        <v>196</v>
      </c>
    </row>
    <row r="71" spans="2:97" x14ac:dyDescent="0.25">
      <c r="B71" s="45" t="s">
        <v>1</v>
      </c>
      <c r="C71" s="43">
        <v>41640</v>
      </c>
      <c r="D71" s="43">
        <v>41671</v>
      </c>
      <c r="E71" s="43">
        <v>41699</v>
      </c>
      <c r="F71" s="43">
        <v>41730</v>
      </c>
      <c r="G71" s="43">
        <v>41760</v>
      </c>
      <c r="H71" s="43">
        <v>41791</v>
      </c>
      <c r="I71" s="43">
        <v>41821</v>
      </c>
      <c r="J71" s="43">
        <v>41852</v>
      </c>
      <c r="K71" s="43">
        <v>41883</v>
      </c>
      <c r="L71" s="43">
        <v>41913</v>
      </c>
      <c r="M71" s="43">
        <v>41944</v>
      </c>
      <c r="N71" s="43">
        <v>41974</v>
      </c>
      <c r="O71" s="43">
        <v>42005</v>
      </c>
      <c r="P71" s="43">
        <v>42036</v>
      </c>
      <c r="Q71" s="43">
        <v>42064</v>
      </c>
      <c r="R71" s="43">
        <v>42095</v>
      </c>
      <c r="S71" s="43">
        <v>42125</v>
      </c>
      <c r="T71" s="43">
        <v>42156</v>
      </c>
      <c r="U71" s="43">
        <v>42186</v>
      </c>
      <c r="V71" s="43">
        <v>42217</v>
      </c>
      <c r="W71" s="43">
        <v>42248</v>
      </c>
      <c r="X71" s="43">
        <v>42278</v>
      </c>
      <c r="Y71" s="43">
        <v>42309</v>
      </c>
      <c r="Z71" s="107">
        <v>42339</v>
      </c>
      <c r="AA71" s="107">
        <v>42370</v>
      </c>
      <c r="AB71" s="107">
        <v>42401</v>
      </c>
      <c r="AC71" s="107">
        <v>42430</v>
      </c>
      <c r="AD71" s="107">
        <v>42461</v>
      </c>
      <c r="AE71" s="107">
        <v>42491</v>
      </c>
      <c r="AF71" s="107">
        <v>42522</v>
      </c>
      <c r="AG71" s="107">
        <v>42552</v>
      </c>
      <c r="AH71" s="107">
        <v>42583</v>
      </c>
      <c r="AI71" s="107">
        <v>42614</v>
      </c>
      <c r="AJ71" s="107">
        <v>42644</v>
      </c>
      <c r="AK71" s="107">
        <v>42675</v>
      </c>
      <c r="AL71" s="107">
        <v>42705</v>
      </c>
      <c r="AM71" s="43">
        <v>42979</v>
      </c>
      <c r="AN71" s="43">
        <v>43009</v>
      </c>
      <c r="AO71" s="43">
        <v>43040</v>
      </c>
      <c r="AP71" s="43">
        <v>43070</v>
      </c>
      <c r="AQ71" s="1">
        <v>43101</v>
      </c>
      <c r="AR71" s="1">
        <v>43132</v>
      </c>
      <c r="AS71" s="1">
        <v>43160</v>
      </c>
      <c r="AT71" s="1">
        <v>43191</v>
      </c>
      <c r="AU71" s="1">
        <v>43221</v>
      </c>
      <c r="AV71" s="1">
        <v>43252</v>
      </c>
      <c r="AW71" s="1">
        <v>43282</v>
      </c>
      <c r="AX71" s="1">
        <v>43313</v>
      </c>
      <c r="AY71" s="1">
        <v>43344</v>
      </c>
      <c r="AZ71" s="1">
        <v>43374</v>
      </c>
      <c r="BA71" s="1">
        <v>43405</v>
      </c>
      <c r="BB71" s="1">
        <v>43435</v>
      </c>
      <c r="BC71" s="1">
        <v>43466</v>
      </c>
      <c r="BD71" s="1">
        <v>43497</v>
      </c>
      <c r="BE71" s="1">
        <v>43525</v>
      </c>
      <c r="BF71" s="1">
        <v>43556</v>
      </c>
      <c r="BG71" s="1">
        <v>43586</v>
      </c>
      <c r="BH71" s="1">
        <v>43617</v>
      </c>
      <c r="BI71" s="1">
        <v>43647</v>
      </c>
      <c r="BJ71" s="1">
        <v>43678</v>
      </c>
      <c r="BK71" s="1">
        <v>43709</v>
      </c>
      <c r="BL71" s="1">
        <v>43739</v>
      </c>
      <c r="BM71" s="1">
        <v>43770</v>
      </c>
      <c r="BN71" s="1">
        <v>43800</v>
      </c>
      <c r="BO71" s="1">
        <v>43831</v>
      </c>
      <c r="BP71" s="1">
        <v>43862</v>
      </c>
      <c r="BQ71" s="1">
        <v>43891</v>
      </c>
      <c r="BR71" s="1">
        <v>43922</v>
      </c>
      <c r="BS71" s="1">
        <v>43952</v>
      </c>
      <c r="BT71" s="1">
        <v>43983</v>
      </c>
      <c r="BU71" s="1">
        <v>44013</v>
      </c>
      <c r="BV71" s="1">
        <v>44044</v>
      </c>
      <c r="BW71" s="1">
        <v>44075</v>
      </c>
      <c r="BX71" s="1">
        <v>44105</v>
      </c>
      <c r="BY71" s="1">
        <v>44136</v>
      </c>
      <c r="BZ71" s="1">
        <v>44166</v>
      </c>
      <c r="CA71" s="1">
        <v>44197</v>
      </c>
      <c r="CB71" s="1">
        <v>44228</v>
      </c>
      <c r="CC71" s="1">
        <v>44256</v>
      </c>
      <c r="CD71" s="1">
        <v>44287</v>
      </c>
      <c r="CE71" s="1">
        <v>44317</v>
      </c>
      <c r="CF71" s="1">
        <v>44348</v>
      </c>
      <c r="CG71" s="1">
        <v>44378</v>
      </c>
      <c r="CH71" s="1">
        <v>44409</v>
      </c>
      <c r="CI71" s="1">
        <v>44440</v>
      </c>
      <c r="CJ71" s="1">
        <v>44470</v>
      </c>
      <c r="CK71" s="1">
        <v>44501</v>
      </c>
      <c r="CL71" s="1">
        <v>44531</v>
      </c>
      <c r="CM71" s="1">
        <v>44562</v>
      </c>
      <c r="CN71" s="1">
        <v>44593</v>
      </c>
      <c r="CO71" s="1">
        <v>44621</v>
      </c>
      <c r="CP71" s="1">
        <v>44652</v>
      </c>
      <c r="CQ71" s="1">
        <v>44682</v>
      </c>
      <c r="CR71" s="1">
        <v>44713</v>
      </c>
      <c r="CS71" s="1">
        <v>44743</v>
      </c>
    </row>
    <row r="72" spans="2:97" x14ac:dyDescent="0.25">
      <c r="B72" s="34" t="s">
        <v>66</v>
      </c>
      <c r="C72" s="47" t="e">
        <f>(C34*Input!$B$10)+((C38+C46)*Input!$B$9)</f>
        <v>#REF!</v>
      </c>
      <c r="D72" s="47" t="e">
        <f>(D34*Input!$B$10)+((D38+D46)*Input!$B$9)</f>
        <v>#REF!</v>
      </c>
      <c r="E72" s="47" t="e">
        <f>(E34*Input!$B$10)+((E38+E46)*Input!$B$9)</f>
        <v>#REF!</v>
      </c>
      <c r="F72" s="47" t="e">
        <f>(F34*Input!$B$10)+((F38+F46)*Input!$B$9)</f>
        <v>#REF!</v>
      </c>
      <c r="G72" s="47" t="e">
        <f>(G34*Input!$B$10)+((G38+G46)*Input!$B$9)</f>
        <v>#REF!</v>
      </c>
      <c r="H72" s="47" t="e">
        <f>(H34*Input!$B$10)+((H38+H46)*Input!$B$9)</f>
        <v>#REF!</v>
      </c>
      <c r="I72" s="47" t="e">
        <f>(I34*Subs!#REF!)+((I38+I46)*Input!$B$9)</f>
        <v>#REF!</v>
      </c>
      <c r="J72" s="47" t="e">
        <f>(J34*Subs!#REF!)+((J38+J46)*Input!$B$9)</f>
        <v>#REF!</v>
      </c>
      <c r="K72" s="47" t="e">
        <f>(K34*Subs!#REF!)+((K38+K46)*Input!$B$9)</f>
        <v>#REF!</v>
      </c>
      <c r="L72" s="47" t="e">
        <f>(L34*Subs!#REF!)+((L38+L46)*Input!$B$9)</f>
        <v>#REF!</v>
      </c>
      <c r="M72" s="47" t="e">
        <f>(M34*Subs!#REF!)+((M38+M46)*Input!$B$9)</f>
        <v>#REF!</v>
      </c>
      <c r="N72" s="47" t="e">
        <f>(N34*Subs!#REF!)+((N38+N46)*Input!$B$9)</f>
        <v>#REF!</v>
      </c>
      <c r="O72" s="47" t="e">
        <f>(O34*Subs!#REF!)+((O38+O46)*Input!$B$9)</f>
        <v>#REF!</v>
      </c>
      <c r="P72" s="47" t="e">
        <f>(P34*Subs!#REF!)+((P38+P46)*Input!$B$9)</f>
        <v>#REF!</v>
      </c>
      <c r="Q72" s="47" t="e">
        <f>(Q34*Subs!#REF!)+((Q38+Q46)*Input!$B$9)</f>
        <v>#REF!</v>
      </c>
      <c r="R72" s="47" t="e">
        <f>(R34*Subs!#REF!)+((R38+R46)*Input!$B$9)</f>
        <v>#REF!</v>
      </c>
      <c r="S72" s="47" t="e">
        <f>(S34*Subs!#REF!)+((S38+S46)*Input!$B$9)</f>
        <v>#REF!</v>
      </c>
      <c r="T72" s="47" t="e">
        <f>(T34*Subs!#REF!)+((T38+T46)*Input!$B$9)</f>
        <v>#REF!</v>
      </c>
      <c r="U72" s="47" t="e">
        <f>(U34*Subs!#REF!)+((U38+U46)*Input!$B$9)</f>
        <v>#REF!</v>
      </c>
      <c r="V72" s="47" t="e">
        <f>(V34*Subs!#REF!)+((V38+V46)*Input!$B$9)</f>
        <v>#REF!</v>
      </c>
      <c r="W72" s="47" t="e">
        <f>(W34*Subs!#REF!)+((W38+W46)*Input!$B$9)</f>
        <v>#REF!</v>
      </c>
      <c r="X72" s="47" t="e">
        <f>(X34*Subs!#REF!)+((X38+X46)*Input!$B$9)</f>
        <v>#REF!</v>
      </c>
      <c r="Y72" s="47" t="e">
        <f>(Y34*Subs!#REF!)+((Y38+Y46)*Input!$B$9)</f>
        <v>#REF!</v>
      </c>
      <c r="Z72" s="115" t="e">
        <f>(Z34*Subs!#REF!)+((Z38+Z46)*Input!$B$9)</f>
        <v>#REF!</v>
      </c>
      <c r="AA72" s="115" t="e">
        <f>(AA34*Subs!#REF!)+((AA38+AA46)*Input!$B$9)</f>
        <v>#REF!</v>
      </c>
      <c r="AB72" s="115" t="e">
        <f>(AB34*Subs!#REF!)+((AB38+AB46)*Input!$B$9)</f>
        <v>#REF!</v>
      </c>
      <c r="AC72" s="115" t="e">
        <f>(AC34*Subs!#REF!)+((AC38+AC46)*Input!$B$9)</f>
        <v>#REF!</v>
      </c>
      <c r="AD72" s="115" t="e">
        <f>(AD34*Subs!#REF!)+((AD38+AD46)*Input!$B$9)</f>
        <v>#REF!</v>
      </c>
      <c r="AE72" s="115" t="e">
        <f>(AE34*Subs!#REF!)+((AE38+AE46)*Input!$B$9)</f>
        <v>#REF!</v>
      </c>
      <c r="AF72" s="115" t="e">
        <f>(AF34*Subs!#REF!)+((AF38+AF46)*Input!$B$9)</f>
        <v>#REF!</v>
      </c>
      <c r="AG72" s="115" t="e">
        <f>(AG34*Subs!#REF!)+((AG38+AG46)*Input!$B$9)</f>
        <v>#REF!</v>
      </c>
      <c r="AH72" s="115" t="e">
        <f>(AH34*Subs!#REF!)+((AH38+AH46)*Input!$B$9)</f>
        <v>#REF!</v>
      </c>
      <c r="AI72" s="115" t="e">
        <f>(AI34*Subs!#REF!)+((AI38+AI46)*Input!$B$9)</f>
        <v>#REF!</v>
      </c>
      <c r="AJ72" s="115" t="e">
        <f>(AJ34*Subs!#REF!)+((AJ38+AJ46)*Input!$B$9)</f>
        <v>#REF!</v>
      </c>
      <c r="AK72" s="115" t="e">
        <f>(AK34*Subs!#REF!)+((AK38+AK46)*Input!$B$9)</f>
        <v>#REF!</v>
      </c>
      <c r="AL72" s="115" t="e">
        <f>(AL34*Subs!#REF!)+((AL38+AL46)*Input!$B$9)</f>
        <v>#REF!</v>
      </c>
      <c r="AM72" s="47">
        <f>(AM$3*[111]Subs!AN$9)+((AM$7+AM$8+AM$9)*[111]Input!$C$9)+(AM$15*[111]Input!$C$9)+('[111]ASR5K+FOTA'!AM$19*[111]Input!$C$13)</f>
        <v>5432825.3649767609</v>
      </c>
      <c r="AN72" s="47">
        <f>(AN$3*[111]Subs!AO$9)+((AN$7+AN$8+AN$9)*[111]Input!$C$9)+(AN$15*[111]Input!$C$9)+('[111]ASR5K+FOTA'!AN$19*[111]Input!$C$13)</f>
        <v>5412594.4686914021</v>
      </c>
      <c r="AO72" s="47">
        <f>(AO$3*[111]Subs!AP$9)+((AO$7+AO$8+AO$9)*[111]Input!$C$9)+(AO$15*[111]Input!$C$9)+('[111]ASR5K+FOTA'!AO$19*[111]Input!$C$13)</f>
        <v>5185971.1358265867</v>
      </c>
      <c r="AP72" s="47">
        <f>(AP$3*[111]Subs!AQ$9)+((AP$7+AP$8+AP$9)*[111]Input!$C$9)+(AP$15*[111]Input!$C$9)+('[111]ASR5K+FOTA'!AP$19*[111]Input!$C$13)</f>
        <v>5192904.0114020882</v>
      </c>
      <c r="AQ72" s="47">
        <f>(AQ$3*[111]Subs!AR$9)+((AQ$7*[111]Input!$B$24+AQ$8+AQ$9)*[111]Input!$C$9)+(AQ$15*[111]Input!$C$9)+('[111]ASR5K+FOTA'!AQ$19*[111]Input!$C$13)+([111]Input!$C$24*[111]Input!$C$14*'[111]ASR5K+FOTA'!AQ$7)</f>
        <v>5063283.9778249562</v>
      </c>
      <c r="AR72" s="47">
        <f>(AR$3*[111]Subs!AS$9)+((AR$7*[111]Input!$B$24+AR$8+AR$9)*[111]Input!$C$9)+(AR$15*[111]Input!$C$9)+('[111]ASR5K+FOTA'!AR$19*[111]Input!$C$13)+([111]Input!$C$24*[111]Input!$C$14*'[111]ASR5K+FOTA'!AR$7)</f>
        <v>4880996.8341406602</v>
      </c>
      <c r="AS72" s="47">
        <f>(AS$3*[111]Subs!AT$9)+((AS$7*[111]Input!$B$24+AS$8+AS$9)*[111]Input!$C$9)+(AS$15*[111]Input!$C$9)+('[111]ASR5K+FOTA'!AS$19*[111]Input!$C$13)+([111]Input!$C$24*[111]Input!$C$14*'[111]ASR5K+FOTA'!AS$7)</f>
        <v>4597974.049445333</v>
      </c>
      <c r="AT72" s="47">
        <f>(AT$3*[111]Subs!AU$9)+((AT$7*[111]Input!$B$24+AT$8+AT$9)*[111]Input!$C$9)+(AT$15*[111]Input!$C$9)+('[111]ASR5K+FOTA'!AT$19*[111]Input!$C$13)+([111]Input!$C$24*[111]Input!$C$14*'[111]ASR5K+FOTA'!AT$7)</f>
        <v>4340537.7658991553</v>
      </c>
      <c r="AU72" s="47">
        <f>(AU$3*[111]Subs!AV$9)+((AU$7*[111]Input!$B$24+AU$8+AU$9)*[111]Input!$C$9)+(AU$15*[111]Input!$C$9)+('[111]ASR5K+FOTA'!AU$19*[111]Input!$C$13)+([111]Input!$C$24*[111]Input!$C$14*'[111]ASR5K+FOTA'!AU$7)</f>
        <v>4834806.7532320004</v>
      </c>
      <c r="AV72" s="47">
        <f>(AV$3*[111]Subs!AW$9)+((AV$7*[111]Input!$B$24+AV$8+AV$9)*[111]Input!$C$9)+(AV$15*[111]Input!$C$9)+('[111]ASR5K+FOTA'!AV$19*[111]Input!$C$13)+([111]Input!$C$24*[111]Input!$C$14*'[111]ASR5K+FOTA'!AV$7)</f>
        <v>5007912.648111999</v>
      </c>
      <c r="AW72" s="47">
        <f>(AW$3*[111]Subs!AX$9)+((AW$7*[111]Input!$B$24+AW$8+AW$9)*[111]Input!$C$9)+(AW$15*[111]Input!$C$9)+('[111]ASR5K+FOTA'!AW$19*[111]Input!$C$13)+([111]Input!$C$24*[111]Input!$C$14*'[111]ASR5K+FOTA'!AW$7)</f>
        <v>5190208.8413120005</v>
      </c>
      <c r="AX72" s="47">
        <f>(AX$3*[111]Subs!AY$9)+((AX$7*[111]Input!$B$24+AX$8+AX$9)*[111]Input!$C$9)+(AX$15*[111]Input!$C$9)+('[111]ASR5K+FOTA'!AX$19*[111]Input!$C$13)+([111]Input!$C$24*[111]Input!$C$14*'[111]ASR5K+FOTA'!AX$7)</f>
        <v>5328928.2363200001</v>
      </c>
      <c r="AY72" s="47">
        <f>(AY$3*[111]Subs!AZ$9)+((AY$7*[111]Input!$B$24+AY$8+AY$9)*[111]Input!$C$9)+(AY$15*[111]Input!$C$9)+('[111]ASR5K+FOTA'!AY$19*[111]Input!$C$13)+([111]Input!$C$24*[111]Input!$C$14*'[111]ASR5K+FOTA'!AY$7)</f>
        <v>5746454.8159339996</v>
      </c>
      <c r="AZ72" s="47">
        <f>(AZ$3*[111]Subs!BA$9)+((AZ$7*[111]Input!$B$24+AZ$8+AZ$9)*[111]Input!$C$9)+(AZ$15*[111]Input!$C$9)+('[111]ASR5K+FOTA'!AZ$19*[111]Input!$C$13)+([111]Input!$C$24*[111]Input!$C$14*'[111]ASR5K+FOTA'!AZ$7)</f>
        <v>5940733.5410160003</v>
      </c>
      <c r="BA72" s="47">
        <f>(BA$3*[111]Subs!BB$9)+((BA$7*[111]Input!$B$24+BA$8+BA$9)*[111]Input!$C$9)+(BA$15*[111]Input!$C$9)+('[111]ASR5K+FOTA'!BA$19*[111]Input!$C$13)+([111]Input!$C$24*[111]Input!$C$14*'[111]ASR5K+FOTA'!BA$7)</f>
        <v>6145105.1603500005</v>
      </c>
      <c r="BB72" s="47">
        <f>((BB$7*Input!$B$24+BB$8+BB$9)*Input!$C$9)+(BB$15*Input!$C$9)+(ASR5KFOTA!BB$19*Input!$C$13)+(Input!$C$24*Input!$C$14*ASR5KFOTA!BB$7)</f>
        <v>5766094.0671027591</v>
      </c>
      <c r="BC72" s="47">
        <f>((BC$7*Input!$B$24+BC$8+BC$9)*Input!$C$9)+(BC$15*Input!$C$9)+(ASR5KFOTA!BC$19*Input!$C$13)+(Input!$C$24*Input!$C$14*ASR5KFOTA!BC$7)</f>
        <v>5861191.0955559909</v>
      </c>
      <c r="BD72" s="47">
        <f>((BD$7*Input!$B$24+BD$8+BD$9)*Input!$C$9)+(BD$15*Input!$C$9)+(ASR5KFOTA!BD$19*Input!$C$13)+(Input!$C$24*Input!$C$14*ASR5KFOTA!BD$7)</f>
        <v>5957818.5864025038</v>
      </c>
      <c r="BE72" s="47">
        <f>((BE$7*Input!$B$24+BE$8+BE$9)*Input!$C$9)+(BE$15*Input!$C$9)+(ASR5KFOTA!BE$19*Input!$C$13)+(Input!$C$24*Input!$C$14*ASR5KFOTA!BE$7)</f>
        <v>6056069.1577090174</v>
      </c>
      <c r="BF72" s="47">
        <f>((BF$7*Input!$B$24+BF$8+BF$9)*Input!$C$9)+(BF$15*Input!$C$9)+(ASR5KFOTA!BF$19*Input!$C$13)+(Input!$C$24*Input!$C$14*ASR5KFOTA!BF$7)</f>
        <v>6155964.8344945628</v>
      </c>
      <c r="BG72" s="47">
        <f>((BG$7*Input!$B$24+BG$8+BG$9)*Input!$C$9)+(BG$15*Input!$C$9)+(ASR5KFOTA!BG$19*Input!$C$13)+(Input!$C$24*Input!$C$14*ASR5KFOTA!BG$7)</f>
        <v>6257530.1282100249</v>
      </c>
      <c r="BH72" s="47">
        <f>((BH$7*Input!$B$24+BH$8+BH$9)*Input!$C$9)+(BH$15*Input!$C$9)+(ASR5KFOTA!BH$19*Input!$C$13)+(Input!$C$24*Input!$C$14*ASR5KFOTA!BH$7)</f>
        <v>6360791.9234716641</v>
      </c>
      <c r="BI72" s="47">
        <f>((BI$7*Input!$B$24+BI$8+BI$9)*Input!$C$9)+(BI$15*Input!$C$9)+(ASR5KFOTA!BI$19*Input!$C$13)+(Input!$C$24*Input!$C$14*ASR5KFOTA!BI$7)</f>
        <v>6465779.3989629848</v>
      </c>
      <c r="BJ72" s="47">
        <f>((BJ$7*Input!$B$24+BJ$8+BJ$9)*Input!$C$9)+(BJ$15*Input!$C$9)+(ASR5KFOTA!BJ$19*Input!$C$13)+(Input!$C$24*Input!$C$14*ASR5KFOTA!BJ$7)</f>
        <v>6572523.9729641695</v>
      </c>
      <c r="BK72" s="47">
        <f>((BK$7*Input!$B$24+BK$8+BK$9)*Input!$C$9)+(BK$15*Input!$C$9)+(ASR5KFOTA!BK$19*Input!$C$13)+(Input!$C$24*Input!$C$14*ASR5KFOTA!BK$7)</f>
        <v>6681059.2678337907</v>
      </c>
      <c r="BL72" s="47">
        <f>((BL$7*Input!$B$24+BL$8+BL$9)*Input!$C$9)+(BL$15*Input!$C$9)+(ASR5KFOTA!BL$19*Input!$C$13)+(Input!$C$24*Input!$C$14*ASR5KFOTA!BL$7)</f>
        <v>6791421.0895308955</v>
      </c>
      <c r="BM72" s="47">
        <f>((BM$7*Input!$B$24+BM$8+BM$9)*Input!$C$9)+(BM$15*Input!$C$9)+(ASR5KFOTA!BM$19*Input!$C$13)+(Input!$C$24*Input!$C$14*ASR5KFOTA!BM$7)</f>
        <v>6903647.4193202481</v>
      </c>
      <c r="BN72" s="47">
        <f>((BN$7*Input!$B$24+BN$8+BN$9)*Input!$C$9)+(BN$15*Input!$C$9)+(ASR5KFOTA!BN$19*Input!$C$13)+(Input!$C$24*Input!$C$14*ASR5KFOTA!BN$7)</f>
        <v>7017778.4155249726</v>
      </c>
      <c r="BO72" s="47">
        <f>((BO$7*Input!$B$24+BO$8+BO$9)*Input!$C$9)+(BO$15*Input!$C$9)+(ASR5KFOTA!BO$19*Input!$C$13)+(Input!$C$24*Input!$C$14*ASR5KFOTA!BO$7)</f>
        <v>7133662.701173896</v>
      </c>
      <c r="BP72" s="47">
        <f>((BP$7*Input!$B$24+BP$8+BP$9)*Input!$C$9)+(BP$15*Input!$C$9)+(ASR5KFOTA!BP$19*Input!$C$13)+(Input!$C$24*Input!$C$14*ASR5KFOTA!BP$7)</f>
        <v>7251400.06269708</v>
      </c>
      <c r="BQ72" s="47">
        <f>((BQ$7*Input!$B$24+BQ$8+BQ$9)*Input!$C$9)+(BQ$15*Input!$C$9)+(ASR5KFOTA!BQ$19*Input!$C$13)+(Input!$C$24*Input!$C$14*ASR5KFOTA!BQ$7)</f>
        <v>7370290.3698504725</v>
      </c>
      <c r="BR72" s="47">
        <f>((BR$7*Input!$B$24+BR$8+BR$9)*Input!$C$9)+(BR$15*Input!$C$9)+(ASR5KFOTA!BR$19*Input!$C$13)+(Input!$C$24*Input!$C$14*ASR5KFOTA!BR$7)</f>
        <v>7491242.5793492505</v>
      </c>
      <c r="BS72" s="47">
        <f>((BS$7*Input!$B$24+BS$8+BS$9)*Input!$C$9)+(BS$15*Input!$C$9)+(ASR5KFOTA!BS$19*Input!$C$13)+(Input!$C$24*Input!$C$14*ASR5KFOTA!BS$7)</f>
        <v>7614307.6213211073</v>
      </c>
      <c r="BT72" s="47">
        <f>((BT$7*Input!$B$24+BT$8+BT$9)*Input!$C$9)+(BT$15*Input!$C$9)+(ASR5KFOTA!BT$19*Input!$C$13)+(Input!$C$24*Input!$C$14*ASR5KFOTA!BT$7)</f>
        <v>7739538.7488419544</v>
      </c>
      <c r="BU72" s="47">
        <f>((BU$7*Input!$B$24+BU$8+BU$9)*Input!$C$9)+(BU$15*Input!$C$9)+(ASR5KFOTA!BU$19*Input!$C$13)+(Input!$C$24*Input!$C$14*ASR5KFOTA!BU$7)</f>
        <v>7866991.5809870539</v>
      </c>
      <c r="BV72" s="47">
        <f>((BV$7*Input!$B$24+BV$8+BV$9)*Input!$C$9)+(BV$15*Input!$C$9)+(ASR5KFOTA!BV$19*Input!$C$13)+(Input!$C$24*Input!$C$14*ASR5KFOTA!BV$7)</f>
        <v>7996724.1499626562</v>
      </c>
      <c r="BW72" s="47">
        <f>((BW$7*Input!$B$24+BW$8+BW$9)*Input!$C$9)+(BW$15*Input!$C$9)+(ASR5KFOTA!BW$19*Input!$C$13)+(Input!$C$24*Input!$C$14*ASR5KFOTA!BW$7)</f>
        <v>8128796.9521509502</v>
      </c>
      <c r="BX72" s="47">
        <f>((BX$7*Input!$B$24+BX$8+BX$9)*Input!$C$9)+(BX$15*Input!$C$9)+(ASR5KFOTA!BX$19*Input!$C$13)+(Input!$C$24*Input!$C$14*ASR5KFOTA!BX$7)</f>
        <v>8263273.0029496551</v>
      </c>
      <c r="BY72" s="47">
        <f>((BY$7*Input!$B$24+BY$8+BY$9)*Input!$C$9)+(BY$15*Input!$C$9)+(ASR5KFOTA!BY$19*Input!$C$13)+(Input!$C$24*Input!$C$14*ASR5KFOTA!BY$7)</f>
        <v>8400217.8953261096</v>
      </c>
      <c r="BZ72" s="47">
        <f>((BZ$7*Input!$B$24+BZ$8+BZ$9)*Input!$C$9)+(BZ$15*Input!$C$9)+(ASR5KFOTA!BZ$19*Input!$C$13)+(Input!$C$24*Input!$C$14*ASR5KFOTA!BZ$7)</f>
        <v>8539699.8620368391</v>
      </c>
      <c r="CA72" s="47">
        <f>((CA$7*Input!$B$24+CA$8+CA$9)*Input!$C$9)+(CA$15*Input!$C$9)+(ASR5KFOTA!CA$19*Input!$C$13)+(Input!$C$24*Input!$C$14*ASR5KFOTA!CA$7)</f>
        <v>8682018.6448382325</v>
      </c>
      <c r="CB72" s="47">
        <f>((CB$7*Input!$B$24+CB$8+CB$9)*Input!$C$9)+(CB$15*Input!$C$9)+(ASR5KFOTA!CB$19*Input!$C$13)+(Input!$C$24*Input!$C$14*ASR5KFOTA!CB$7)</f>
        <v>8827025.0762780104</v>
      </c>
      <c r="CC72" s="47">
        <f>((CC$7*Input!$B$24+CC$8+CC$9)*Input!$C$9)+(CC$15*Input!$C$9)+(ASR5KFOTA!CC$19*Input!$C$13)+(Input!$C$24*Input!$C$14*ASR5KFOTA!CC$7)</f>
        <v>8974795.7370316777</v>
      </c>
      <c r="CD72" s="47">
        <f>((CD$7*Input!$B$24+CD$8+CD$9)*Input!$C$9)+(CD$15*Input!$C$9)+(ASR5KFOTA!CD$19*Input!$C$13)+(Input!$C$24*Input!$C$14*ASR5KFOTA!CD$7)</f>
        <v>9125410.1333290953</v>
      </c>
      <c r="CE72" s="47">
        <f>((CE$7*Input!$B$24+CE$8+CE$9)*Input!$C$9)+(CE$15*Input!$C$9)+(ASR5KFOTA!CE$19*Input!$C$13)+(Input!$C$24*Input!$C$14*ASR5KFOTA!CE$7)</f>
        <v>9278950.7775175087</v>
      </c>
      <c r="CF72" s="47">
        <f>((CF$7*Input!$B$24+CF$8+CF$9)*Input!$C$9)+(CF$15*Input!$C$9)+(ASR5KFOTA!CF$19*Input!$C$13)+(Input!$C$24*Input!$C$14*ASR5KFOTA!CF$7)</f>
        <v>9432407.4875629935</v>
      </c>
      <c r="CG72" s="47">
        <f>((CG$7*Input!$B$24+CG$8+CG$9)*Input!$C$9)+(CG$15*Input!$C$9)+(ASR5KFOTA!CG$19*Input!$C$13)+(Input!$C$24*Input!$C$14*ASR5KFOTA!CG$7)</f>
        <v>9585929.2733042613</v>
      </c>
      <c r="CH72" s="47">
        <f>((CH$7*Input!$B$24+CH$8+CH$9)*Input!$C$9)+(CH$15*Input!$C$9)+(ASR5KFOTA!CH$19*Input!$C$13)+(Input!$C$24*Input!$C$14*ASR5KFOTA!CH$7)</f>
        <v>9744679.0228545163</v>
      </c>
      <c r="CI72" s="47">
        <f>((CI$7*Input!$B$24+CI$8+CI$9)*Input!$C$9)+(CI$15*Input!$C$9)+(ASR5KFOTA!CI$19*Input!$C$13)+(Input!$C$24*Input!$C$14*ASR5KFOTA!CI$7)</f>
        <v>9905785.7153441347</v>
      </c>
      <c r="CJ72" s="47">
        <f>((CJ$7*Input!$B$24+CJ$8+CJ$9)*Input!$C$9)+(CJ$15*Input!$C$9)+(ASR5KFOTA!CJ$19*Input!$C$13)+(Input!$C$24*Input!$C$14*ASR5KFOTA!CJ$7)</f>
        <v>10069092.450956304</v>
      </c>
      <c r="CK72" s="47">
        <f>((CK$7*Input!$B$24+CK$8+CK$9)*Input!$C$9)+(CK$15*Input!$C$9)+(ASR5KFOTA!CK$19*Input!$C$13)+(Input!$C$24*Input!$C$14*ASR5KFOTA!CK$7)</f>
        <v>10236729.719740493</v>
      </c>
      <c r="CL72" s="47">
        <f>((CL$7*Input!$B$24+CL$8+CL$9)*Input!$C$9)+(CL$15*Input!$C$9)+(ASR5KFOTA!CL$19*Input!$C$13)+(Input!$C$24*Input!$C$14*ASR5KFOTA!CL$7)</f>
        <v>10407031.132359806</v>
      </c>
      <c r="CM72" s="47">
        <f>((CM$7*Input!$B$24+CM$8+CM$9)*Input!$C$9)+(CM$15*Input!$C$9)+(ASR5KFOTA!CM$19*Input!$C$13)+(Input!$C$24*Input!$C$14*ASR5KFOTA!CM$7)</f>
        <v>10580312.020453451</v>
      </c>
      <c r="CN72" s="47">
        <f>((CN$7*Input!$B$24+CN$8+CN$9)*Input!$C$9)+(CN$15*Input!$C$9)+(ASR5KFOTA!CN$19*Input!$C$13)+(Input!$C$24*Input!$C$14*ASR5KFOTA!CN$7)</f>
        <v>10756673.641744571</v>
      </c>
      <c r="CO72" s="47">
        <f>((CO$7*Input!$B$24+CO$8+CO$9)*Input!$C$9)+(CO$15*Input!$C$9)+(ASR5KFOTA!CO$19*Input!$C$13)+(Input!$C$24*Input!$C$14*ASR5KFOTA!CO$7)</f>
        <v>10936283.516467884</v>
      </c>
      <c r="CP72" s="47">
        <f>((CP$7*Input!$B$24+CP$8+CP$9)*Input!$C$9)+(CP$15*Input!$C$9)+(ASR5KFOTA!CP$19*Input!$C$13)+(Input!$C$24*Input!$C$14*ASR5KFOTA!CP$7)</f>
        <v>11119382.44456297</v>
      </c>
      <c r="CQ72" s="47">
        <f>((CQ$7*Input!$B$24+CQ$8+CQ$9)*Input!$C$9)+(CQ$15*Input!$C$9)+(ASR5KFOTA!CQ$19*Input!$C$13)+(Input!$C$24*Input!$C$14*ASR5KFOTA!CQ$7)</f>
        <v>11305690.085994456</v>
      </c>
      <c r="CR72" s="47">
        <f>((CR$7*Input!$B$24+CR$8+CR$9)*Input!$C$9)+(CR$15*Input!$C$9)+(ASR5KFOTA!CR$19*Input!$C$13)+(Input!$C$24*Input!$C$14*ASR5KFOTA!CR$7)</f>
        <v>11495419.053769402</v>
      </c>
      <c r="CS72" s="47">
        <f>((CS$7*Input!$B$24+CS$8+CS$9)*Input!$C$9)+(CS$15*Input!$C$9)+(ASR5KFOTA!CS$19*Input!$C$13)+(Input!$C$24*Input!$C$14*ASR5KFOTA!CS$7)</f>
        <v>11688633.386332754</v>
      </c>
    </row>
    <row r="73" spans="2:97" x14ac:dyDescent="0.25">
      <c r="B73" s="34" t="s">
        <v>67</v>
      </c>
      <c r="C73" s="47" t="e">
        <f>(C35*Input!$B$10)+((C41+C47)*Input!$B$9)</f>
        <v>#REF!</v>
      </c>
      <c r="D73" s="47" t="e">
        <f>(D35*Input!$B$10)+((D41+D47)*Input!$B$9)</f>
        <v>#REF!</v>
      </c>
      <c r="E73" s="47" t="e">
        <f>(E35*Input!$B$10)+((E41+E47)*Input!$B$9)</f>
        <v>#REF!</v>
      </c>
      <c r="F73" s="47" t="e">
        <f>(F35*Input!$B$10)+((F41+F47)*Input!$B$9)</f>
        <v>#REF!</v>
      </c>
      <c r="G73" s="47" t="e">
        <f>(G35*Input!$B$10)+((G41+G47)*Input!$B$9)</f>
        <v>#REF!</v>
      </c>
      <c r="H73" s="47" t="e">
        <f>(H35*Input!$B$10)+((H41+H47)*Input!$B$9)</f>
        <v>#REF!</v>
      </c>
      <c r="I73" s="47" t="e">
        <f>(I35*Subs!#REF!)+((I41+I47)*Input!$B$9)</f>
        <v>#REF!</v>
      </c>
      <c r="J73" s="47" t="e">
        <f>(J35*Subs!#REF!)+((J41+J47)*Input!$B$9)</f>
        <v>#REF!</v>
      </c>
      <c r="K73" s="47" t="e">
        <f>(K35*Subs!#REF!)+((K41+K47)*Input!$B$9)</f>
        <v>#REF!</v>
      </c>
      <c r="L73" s="47" t="e">
        <f>(L35*Subs!#REF!)+((L41+L47)*Input!$B$9)</f>
        <v>#REF!</v>
      </c>
      <c r="M73" s="47" t="e">
        <f>(M35*Subs!#REF!)+((M41+M47)*Input!$B$9)</f>
        <v>#REF!</v>
      </c>
      <c r="N73" s="47" t="e">
        <f>(N35*Subs!#REF!)+((N41+N47)*Input!$B$9)</f>
        <v>#REF!</v>
      </c>
      <c r="O73" s="47" t="e">
        <f>(O35*Subs!#REF!)+((O41+O47)*Input!$B$9)</f>
        <v>#REF!</v>
      </c>
      <c r="P73" s="47" t="e">
        <f>(P35*Subs!#REF!)+((P41+P47)*Input!$B$9)</f>
        <v>#REF!</v>
      </c>
      <c r="Q73" s="47" t="e">
        <f>(Q35*Subs!#REF!)+((Q41+Q47)*Input!$B$9)</f>
        <v>#REF!</v>
      </c>
      <c r="R73" s="47" t="e">
        <f>(R35*Subs!#REF!)+((R41+R47)*Input!$B$9)</f>
        <v>#REF!</v>
      </c>
      <c r="S73" s="47" t="e">
        <f>(S35*Subs!#REF!)+((S41+S47)*Input!$B$9)</f>
        <v>#REF!</v>
      </c>
      <c r="T73" s="47" t="e">
        <f>(T35*Subs!#REF!)+((T41+T47)*Input!$B$9)</f>
        <v>#REF!</v>
      </c>
      <c r="U73" s="47" t="e">
        <f>(U35*Subs!#REF!)+((U41+U47)*Input!$B$9)</f>
        <v>#REF!</v>
      </c>
      <c r="V73" s="47" t="e">
        <f>(V35*Subs!#REF!)+((V41+V47)*Input!$B$9)</f>
        <v>#REF!</v>
      </c>
      <c r="W73" s="47" t="e">
        <f>(W35*Subs!#REF!)+((W41+W47)*Input!$B$9)</f>
        <v>#REF!</v>
      </c>
      <c r="X73" s="47" t="e">
        <f>(X35*Subs!#REF!)+((X41+X47)*Input!$B$9)</f>
        <v>#REF!</v>
      </c>
      <c r="Y73" s="47" t="e">
        <f>(Y35*Subs!#REF!)+((Y41+Y47)*Input!$B$9)</f>
        <v>#REF!</v>
      </c>
      <c r="Z73" s="115" t="e">
        <f>(Z35*Subs!#REF!)+((Z41+Z47)*Input!$B$9)</f>
        <v>#REF!</v>
      </c>
      <c r="AA73" s="115" t="e">
        <f>(AA35*Subs!#REF!)+((AA41+AA47)*Input!$B$9)</f>
        <v>#REF!</v>
      </c>
      <c r="AB73" s="115" t="e">
        <f>(AB35*Subs!#REF!)+((AB41+AB47)*Input!$B$9)</f>
        <v>#REF!</v>
      </c>
      <c r="AC73" s="115" t="e">
        <f>(AC35*Subs!#REF!)+((AC41+AC47)*Input!$B$9)</f>
        <v>#REF!</v>
      </c>
      <c r="AD73" s="115" t="e">
        <f>(AD35*Subs!#REF!)+((AD41+AD47)*Input!$B$9)</f>
        <v>#REF!</v>
      </c>
      <c r="AE73" s="115" t="e">
        <f>(AE35*Subs!#REF!)+((AE41+AE47)*Input!$B$9)</f>
        <v>#REF!</v>
      </c>
      <c r="AF73" s="115" t="e">
        <f>(AF35*Subs!#REF!)+((AF41+AF47)*Input!$B$9)</f>
        <v>#REF!</v>
      </c>
      <c r="AG73" s="115" t="e">
        <f>(AG35*Subs!#REF!)+((AG41+AG47)*Input!$B$9)</f>
        <v>#REF!</v>
      </c>
      <c r="AH73" s="115" t="e">
        <f>(AH35*Subs!#REF!)+((AH41+AH47)*Input!$B$9)</f>
        <v>#REF!</v>
      </c>
      <c r="AI73" s="115" t="e">
        <f>(AI35*Subs!#REF!)+((AI41+AI47)*Input!$B$9)</f>
        <v>#REF!</v>
      </c>
      <c r="AJ73" s="115" t="e">
        <f>(AJ35*Subs!#REF!)+((AJ41+AJ47)*Input!$B$9)</f>
        <v>#REF!</v>
      </c>
      <c r="AK73" s="115" t="e">
        <f>(AK35*Subs!#REF!)+((AK41+AK47)*Input!$B$9)</f>
        <v>#REF!</v>
      </c>
      <c r="AL73" s="115" t="e">
        <f>(AL35*Subs!#REF!)+((AL41+AL47)*Input!$B$9)</f>
        <v>#REF!</v>
      </c>
      <c r="AM73" s="47">
        <f>(AM$4*[111]Subs!AN$9)+(AM$10*[111]Input!$C$9)+(AM$16*[111]Input!$C$9)+('[111]ASR5K+FOTA'!AM$20*[111]Input!$C$13)</f>
        <v>60768.516595584842</v>
      </c>
      <c r="AN73" s="47">
        <f>(AN$4*[111]Subs!AO$9)+(AN$10*[111]Input!$C$9)+(AN$16*[111]Input!$C$9)+('[111]ASR5K+FOTA'!AN$20*[111]Input!$C$13)</f>
        <v>56642.542664308225</v>
      </c>
      <c r="AO73" s="47">
        <f>(AO$4*[111]Subs!AP$9)+(AO$10*[111]Input!$C$9)+(AO$16*[111]Input!$C$9)+('[111]ASR5K+FOTA'!AO$20*[111]Input!$C$13)</f>
        <v>47131.899776255406</v>
      </c>
      <c r="AP73" s="47">
        <f>(AP$4*[111]Subs!AQ$9)+(AP$10*[111]Input!$C$9)+(AP$16*[111]Input!$C$9)+('[111]ASR5K+FOTA'!AP$20*[111]Input!$C$13)</f>
        <v>40247.06968175916</v>
      </c>
      <c r="AQ73" s="47">
        <f>(AQ$4*[111]Subs!AR$9)+(AQ$10*[111]Input!$C$9)+(AQ$16*[111]Input!$C$9)+('[111]ASR5K+FOTA'!AQ$20*[111]Input!$C$13)</f>
        <v>31563.25566369739</v>
      </c>
      <c r="AR73" s="47">
        <f>(AR$4*[111]Subs!AS$9)+(AR$10*[111]Input!$C$9)+(AR$16*[111]Input!$C$9)+('[111]ASR5K+FOTA'!AR$20*[111]Input!$C$13)</f>
        <v>23810.130098016893</v>
      </c>
      <c r="AS73" s="47">
        <f>(AS$4*[111]Subs!AT$9)+(AS$10*[111]Input!$C$9)+(AS$16*[111]Input!$C$9)+('[111]ASR5K+FOTA'!AS$20*[111]Input!$C$13)</f>
        <v>16728.86375516</v>
      </c>
      <c r="AT73" s="47">
        <f>(AT$4*[111]Subs!AU$9)+(AT$10*[111]Input!$C$9)+(AT$16*[111]Input!$C$9)+('[111]ASR5K+FOTA'!AT$20*[111]Input!$C$13)</f>
        <v>10068.969772215718</v>
      </c>
      <c r="AU73" s="47">
        <f>(AU$4*[111]Subs!AV$9)+(AU$10*[111]Input!$C$9)+(AU$16*[111]Input!$C$9)+('[111]ASR5K+FOTA'!AU$20*[111]Input!$C$13)</f>
        <v>12543.537933460002</v>
      </c>
      <c r="AV73" s="47">
        <f>(AV$4*[111]Subs!AW$9)+(AV$10*[111]Input!$C$9)+(AV$16*[111]Input!$C$9)+('[111]ASR5K+FOTA'!AV$20*[111]Input!$C$13)</f>
        <v>12973.590520360001</v>
      </c>
      <c r="AW73" s="47">
        <f>(AW$4*[111]Subs!AX$9)+(AW$10*[111]Input!$C$9)+(AW$16*[111]Input!$C$9)+('[111]ASR5K+FOTA'!AW$20*[111]Input!$C$13)</f>
        <v>13416.398499360001</v>
      </c>
      <c r="AX73" s="47">
        <f>(AX$4*[111]Subs!AY$9)+(AX$10*[111]Input!$C$9)+(AX$16*[111]Input!$C$9)+('[111]ASR5K+FOTA'!AX$20*[111]Input!$C$13)</f>
        <v>13746.544517599998</v>
      </c>
      <c r="AY73" s="47">
        <f>(AY$4*[111]Subs!AZ$9)+(AY$10*[111]Input!$C$9)+(AY$16*[111]Input!$C$9)+('[111]ASR5K+FOTA'!AY$20*[111]Input!$C$13)</f>
        <v>15378.722961349999</v>
      </c>
      <c r="AZ73" s="47">
        <f>(AZ$4*[111]Subs!BA$9)+(AZ$10*[111]Input!$C$9)+(AZ$16*[111]Input!$C$9)+('[111]ASR5K+FOTA'!AZ$20*[111]Input!$C$13)</f>
        <v>15938.351435600001</v>
      </c>
      <c r="BA73" s="47">
        <f>(BA$4*[111]Subs!BB$9)+(BA$10*[111]Input!$C$9)+(BA$16*[111]Input!$C$9)+('[111]ASR5K+FOTA'!BA$20*[111]Input!$C$13)</f>
        <v>16539.405548249997</v>
      </c>
      <c r="BB73" s="47">
        <f ca="1">(BB$10*Input!$C$9)+(BB$16*Input!$C$9)+(ASR5KFOTA!BB$20*Input!$C$13)</f>
        <v>16949.311726027696</v>
      </c>
      <c r="BC73" s="47">
        <f>(BC$10*Input!$C$9)+(BC$16*Input!$C$9)+(ASR5KFOTA!BC$20*Input!$C$13)</f>
        <v>17360.785678937209</v>
      </c>
      <c r="BD73" s="47">
        <f>(BD$10*Input!$C$9)+(BD$16*Input!$C$9)+(ASR5KFOTA!BD$20*Input!$C$13)</f>
        <v>17692.384897550739</v>
      </c>
      <c r="BE73" s="47">
        <f>(BE$10*Input!$C$9)+(BE$16*Input!$C$9)+(ASR5KFOTA!BE$20*Input!$C$13)</f>
        <v>18026.474375597943</v>
      </c>
      <c r="BF73" s="47">
        <f>(BF$10*Input!$C$9)+(BF$16*Input!$C$9)+(ASR5KFOTA!BF$20*Input!$C$13)</f>
        <v>18363.077804793975</v>
      </c>
      <c r="BG73" s="47">
        <f>(BG$10*Input!$C$9)+(BG$16*Input!$C$9)+(ASR5KFOTA!BG$20*Input!$C$13)</f>
        <v>18702.220769351337</v>
      </c>
      <c r="BH73" s="47">
        <f>(BH$10*Input!$C$9)+(BH$16*Input!$C$9)+(ASR5KFOTA!BH$20*Input!$C$13)</f>
        <v>19043.930669462079</v>
      </c>
      <c r="BI73" s="47">
        <f>(BI$10*Input!$C$9)+(BI$16*Input!$C$9)+(ASR5KFOTA!BI$20*Input!$C$13)</f>
        <v>19388.236668748064</v>
      </c>
      <c r="BJ73" s="47">
        <f>(BJ$10*Input!$C$9)+(BJ$16*Input!$C$9)+(ASR5KFOTA!BJ$20*Input!$C$13)</f>
        <v>19735.169659001556</v>
      </c>
      <c r="BK73" s="47">
        <f>(BK$10*Input!$C$9)+(BK$16*Input!$C$9)+(ASR5KFOTA!BK$20*Input!$C$13)</f>
        <v>20084.762238244424</v>
      </c>
      <c r="BL73" s="47">
        <f>(BL$10*Input!$C$9)+(BL$16*Input!$C$9)+(ASR5KFOTA!BL$20*Input!$C$13)</f>
        <v>20437.04869936853</v>
      </c>
      <c r="BM73" s="47">
        <f>(BM$10*Input!$C$9)+(BM$16*Input!$C$9)+(ASR5KFOTA!BM$20*Input!$C$13)</f>
        <v>20792.065027358218</v>
      </c>
      <c r="BN73" s="47">
        <f>(BN$10*Input!$C$9)+(BN$16*Input!$C$9)+(ASR5KFOTA!BN$20*Input!$C$13)</f>
        <v>21149.848903600865</v>
      </c>
      <c r="BO73" s="47">
        <f>(BO$10*Input!$C$9)+(BO$16*Input!$C$9)+(ASR5KFOTA!BO$20*Input!$C$13)</f>
        <v>21462.009081256794</v>
      </c>
      <c r="BP73" s="47">
        <f>(BP$10*Input!$C$9)+(BP$16*Input!$C$9)+(ASR5KFOTA!BP$20*Input!$C$13)</f>
        <v>21775.477663010592</v>
      </c>
      <c r="BQ73" s="47">
        <f>(BQ$10*Input!$C$9)+(BQ$16*Input!$C$9)+(ASR5KFOTA!BQ$20*Input!$C$13)</f>
        <v>22089.770822818704</v>
      </c>
      <c r="BR73" s="47">
        <f>(BR$10*Input!$C$9)+(BR$16*Input!$C$9)+(ASR5KFOTA!BR$20*Input!$C$13)</f>
        <v>22405.531194883235</v>
      </c>
      <c r="BS73" s="47">
        <f>(BS$10*Input!$C$9)+(BS$16*Input!$C$9)+(ASR5KFOTA!BS$20*Input!$C$13)</f>
        <v>22722.800895737957</v>
      </c>
      <c r="BT73" s="47">
        <f>(BT$10*Input!$C$9)+(BT$16*Input!$C$9)+(ASR5KFOTA!BT$20*Input!$C$13)</f>
        <v>23041.623770516791</v>
      </c>
      <c r="BU73" s="47">
        <f>(BU$10*Input!$C$9)+(BU$16*Input!$C$9)+(ASR5KFOTA!BU$20*Input!$C$13)</f>
        <v>23362.045424708143</v>
      </c>
      <c r="BV73" s="47">
        <f>(BV$10*Input!$C$9)+(BV$16*Input!$C$9)+(ASR5KFOTA!BV$20*Input!$C$13)</f>
        <v>23684.113258791171</v>
      </c>
      <c r="BW73" s="47">
        <f>(BW$10*Input!$C$9)+(BW$16*Input!$C$9)+(ASR5KFOTA!BW$20*Input!$C$13)</f>
        <v>24007.87650563713</v>
      </c>
      <c r="BX73" s="47">
        <f>(BX$10*Input!$C$9)+(BX$16*Input!$C$9)+(ASR5KFOTA!BX$20*Input!$C$13)</f>
        <v>24333.386270593477</v>
      </c>
      <c r="BY73" s="47">
        <f>(BY$10*Input!$C$9)+(BY$16*Input!$C$9)+(ASR5KFOTA!BY$20*Input!$C$13)</f>
        <v>24660.695574194611</v>
      </c>
      <c r="BZ73" s="47">
        <f>(BZ$10*Input!$C$9)+(BZ$16*Input!$C$9)+(ASR5KFOTA!BZ$20*Input!$C$13)</f>
        <v>24989.859397465756</v>
      </c>
      <c r="CA73" s="47">
        <f>(CA$10*Input!$C$9)+(CA$16*Input!$C$9)+(ASR5KFOTA!CA$20*Input!$C$13)</f>
        <v>25378.135567217512</v>
      </c>
      <c r="CB73" s="47">
        <f>(CB$10*Input!$C$9)+(CB$16*Input!$C$9)+(ASR5KFOTA!CB$20*Input!$C$13)</f>
        <v>25729.304088508172</v>
      </c>
      <c r="CC73" s="47">
        <f>(CC$10*Input!$C$9)+(CC$16*Input!$C$9)+(ASR5KFOTA!CC$20*Input!$C$13)</f>
        <v>26082.951011879304</v>
      </c>
      <c r="CD73" s="47">
        <f>(CD$10*Input!$C$9)+(CD$16*Input!$C$9)+(ASR5KFOTA!CD$20*Input!$C$13)</f>
        <v>26439.141126327162</v>
      </c>
      <c r="CE73" s="47">
        <f>(CE$10*Input!$C$9)+(CE$16*Input!$C$9)+(ASR5KFOTA!CE$20*Input!$C$13)</f>
        <v>26797.941479202858</v>
      </c>
      <c r="CF73" s="47">
        <f>(CF$10*Input!$C$9)+(CF$16*Input!$C$9)+(ASR5KFOTA!CF$20*Input!$C$13)</f>
        <v>27157.254388460686</v>
      </c>
      <c r="CG73" s="47">
        <f>(CG$10*Input!$C$9)+(CG$16*Input!$C$9)+(ASR5KFOTA!CG$20*Input!$C$13)</f>
        <v>26779.265972144378</v>
      </c>
      <c r="CH73" s="47">
        <f>(CH$10*Input!$C$9)+(CH$16*Input!$C$9)+(ASR5KFOTA!CH$20*Input!$C$13)</f>
        <v>27134.479541398112</v>
      </c>
      <c r="CI73" s="47">
        <f>(CI$10*Input!$C$9)+(CI$16*Input!$C$9)+(ASR5KFOTA!CI$20*Input!$C$13)</f>
        <v>27491.922846885205</v>
      </c>
      <c r="CJ73" s="47">
        <f>(CJ$10*Input!$C$9)+(CJ$16*Input!$C$9)+(ASR5KFOTA!CJ$20*Input!$C$13)</f>
        <v>27851.495809543485</v>
      </c>
      <c r="CK73" s="47">
        <f>(CK$10*Input!$C$9)+(CK$16*Input!$C$9)+(ASR5KFOTA!CK$20*Input!$C$13)</f>
        <v>28223.344001662947</v>
      </c>
      <c r="CL73" s="47">
        <f>(CL$10*Input!$C$9)+(CL$16*Input!$C$9)+(ASR5KFOTA!CL$20*Input!$C$13)</f>
        <v>28597.657713971363</v>
      </c>
      <c r="CM73" s="47">
        <f>(CM$10*Input!$C$9)+(CM$16*Input!$C$9)+(ASR5KFOTA!CM$20*Input!$C$13)</f>
        <v>28976.879478476349</v>
      </c>
      <c r="CN73" s="47">
        <f>(CN$10*Input!$C$9)+(CN$16*Input!$C$9)+(ASR5KFOTA!CN$20*Input!$C$13)</f>
        <v>29361.115970715655</v>
      </c>
      <c r="CO73" s="47">
        <f>(CO$10*Input!$C$9)+(CO$16*Input!$C$9)+(ASR5KFOTA!CO$20*Input!$C$13)</f>
        <v>29751.086403486057</v>
      </c>
      <c r="CP73" s="47">
        <f>(CP$10*Input!$C$9)+(CP$16*Input!$C$9)+(ASR5KFOTA!CP$20*Input!$C$13)</f>
        <v>30147.574845538213</v>
      </c>
      <c r="CQ73" s="47">
        <f>(CQ$10*Input!$C$9)+(CQ$16*Input!$C$9)+(ASR5KFOTA!CQ$20*Input!$C$13)</f>
        <v>30548.84350419886</v>
      </c>
      <c r="CR73" s="47">
        <f>(CR$10*Input!$C$9)+(CR$16*Input!$C$9)+(ASR5KFOTA!CR$20*Input!$C$13)</f>
        <v>30955.952449639546</v>
      </c>
      <c r="CS73" s="47">
        <f>(CS$10*Input!$C$9)+(CS$16*Input!$C$9)+(ASR5KFOTA!CS$20*Input!$C$13)</f>
        <v>31368.878675549047</v>
      </c>
    </row>
    <row r="74" spans="2:97" x14ac:dyDescent="0.25">
      <c r="Z74" s="109"/>
      <c r="AA74" s="109"/>
      <c r="AB74" s="109"/>
      <c r="AC74" s="109"/>
      <c r="AD74" s="109"/>
      <c r="AE74" s="109"/>
      <c r="AF74" s="109"/>
      <c r="AG74" s="109"/>
      <c r="AH74" s="110"/>
      <c r="AI74" s="109"/>
      <c r="AJ74" s="109"/>
      <c r="AK74" s="109"/>
      <c r="AL74" s="109"/>
    </row>
    <row r="75" spans="2:97" x14ac:dyDescent="0.25">
      <c r="B75" s="34" t="s">
        <v>69</v>
      </c>
      <c r="C75" s="47">
        <f>(C34*Input!$B$10)</f>
        <v>0</v>
      </c>
      <c r="D75" s="47">
        <f>(D34*Input!$B$10)</f>
        <v>0</v>
      </c>
      <c r="E75" s="47">
        <f>(E34*Input!$B$10)</f>
        <v>0</v>
      </c>
      <c r="F75" s="47">
        <f>(F34*Input!$B$10)</f>
        <v>0</v>
      </c>
      <c r="G75" s="47">
        <f>(G34*Input!$B$10)</f>
        <v>0</v>
      </c>
      <c r="H75" s="47">
        <f>(H34*Input!$B$10)</f>
        <v>0</v>
      </c>
      <c r="I75" s="47" t="e">
        <f>(I34*Subs!#REF!)</f>
        <v>#REF!</v>
      </c>
      <c r="J75" s="47" t="e">
        <f>(J34*Subs!#REF!)</f>
        <v>#REF!</v>
      </c>
      <c r="K75" s="47" t="e">
        <f>(K34*Subs!#REF!)</f>
        <v>#REF!</v>
      </c>
      <c r="L75" s="47" t="e">
        <f>(L34*Subs!#REF!)</f>
        <v>#REF!</v>
      </c>
      <c r="M75" s="47" t="e">
        <f>(M34*Subs!#REF!)</f>
        <v>#REF!</v>
      </c>
      <c r="N75" s="47" t="e">
        <f>(N34*Subs!#REF!)</f>
        <v>#REF!</v>
      </c>
      <c r="O75" s="47" t="e">
        <f>(O34*Subs!#REF!)</f>
        <v>#REF!</v>
      </c>
      <c r="P75" s="47" t="e">
        <f>(P34*Subs!#REF!)</f>
        <v>#REF!</v>
      </c>
      <c r="Q75" s="47" t="e">
        <f>(Q34*Subs!#REF!)</f>
        <v>#REF!</v>
      </c>
      <c r="R75" s="47" t="e">
        <f>(R34*Subs!#REF!)</f>
        <v>#REF!</v>
      </c>
      <c r="S75" s="47" t="e">
        <f>(S34*Subs!#REF!)</f>
        <v>#REF!</v>
      </c>
      <c r="T75" s="47" t="e">
        <f>(T34*Subs!#REF!)</f>
        <v>#REF!</v>
      </c>
      <c r="U75" s="47" t="e">
        <f>(U34*Subs!#REF!)</f>
        <v>#REF!</v>
      </c>
      <c r="V75" s="47" t="e">
        <f>(V34*Subs!#REF!)</f>
        <v>#REF!</v>
      </c>
      <c r="W75" s="47" t="e">
        <f>(W34*Subs!#REF!)</f>
        <v>#REF!</v>
      </c>
      <c r="X75" s="47" t="e">
        <f>(X34*Subs!#REF!)</f>
        <v>#REF!</v>
      </c>
      <c r="Y75" s="47" t="e">
        <f>(Y34*Subs!#REF!)</f>
        <v>#REF!</v>
      </c>
      <c r="Z75" s="115" t="e">
        <f>(Z34*Subs!#REF!)</f>
        <v>#REF!</v>
      </c>
      <c r="AA75" s="115" t="e">
        <f>(AA34*Subs!#REF!)</f>
        <v>#REF!</v>
      </c>
      <c r="AB75" s="115" t="e">
        <f>(AB34*Subs!#REF!)</f>
        <v>#REF!</v>
      </c>
      <c r="AC75" s="115" t="e">
        <f>(AC34*Subs!#REF!)</f>
        <v>#REF!</v>
      </c>
      <c r="AD75" s="115" t="e">
        <f>(AD34*Subs!#REF!)</f>
        <v>#REF!</v>
      </c>
      <c r="AE75" s="115" t="e">
        <f>(AE34*Subs!#REF!)</f>
        <v>#REF!</v>
      </c>
      <c r="AF75" s="115" t="e">
        <f>(AF34*Subs!#REF!)</f>
        <v>#REF!</v>
      </c>
      <c r="AG75" s="115" t="e">
        <f>(AG34*Subs!#REF!)</f>
        <v>#REF!</v>
      </c>
      <c r="AH75" s="115" t="e">
        <f>(AH34*Subs!#REF!)</f>
        <v>#REF!</v>
      </c>
      <c r="AI75" s="115" t="e">
        <f>(AI34*Subs!#REF!)</f>
        <v>#REF!</v>
      </c>
      <c r="AJ75" s="115" t="e">
        <f>(AJ34*Subs!#REF!)</f>
        <v>#REF!</v>
      </c>
      <c r="AK75" s="115" t="e">
        <f>(AK34*Subs!#REF!)</f>
        <v>#REF!</v>
      </c>
      <c r="AL75" s="115" t="e">
        <f>(AL34*Subs!#REF!)</f>
        <v>#REF!</v>
      </c>
      <c r="AM75" s="47">
        <f>(AM$3*[111]Subs!AN$9)</f>
        <v>2100989.9691501739</v>
      </c>
      <c r="AN75" s="47">
        <f>(AN$3*[111]Subs!AO$9)</f>
        <v>1926590.1928648159</v>
      </c>
      <c r="AO75" s="47">
        <f>(AO$3*[111]Subs!AP$9)</f>
        <v>1540859.5999999999</v>
      </c>
      <c r="AP75" s="47">
        <f>(AP$3*[111]Subs!AQ$9)</f>
        <v>1241397.7999999998</v>
      </c>
      <c r="AQ75" s="47">
        <f>(AQ$3*[111]Subs!AR$9)</f>
        <v>888990.06666666653</v>
      </c>
      <c r="AR75" s="47">
        <f>(AR$3*[111]Subs!AS$9)</f>
        <v>572799.1333333333</v>
      </c>
      <c r="AS75" s="47">
        <f>(AS$3*[111]Subs!AT$9)</f>
        <v>292159.73333333328</v>
      </c>
      <c r="AT75" s="47">
        <f>(AT$3*[111]Subs!AU$9)</f>
        <v>0</v>
      </c>
      <c r="AU75" s="47">
        <f>(AU$3*[111]Subs!AV$9)</f>
        <v>0</v>
      </c>
      <c r="AV75" s="47">
        <f>(AV$3*[111]Subs!AW$9)</f>
        <v>0</v>
      </c>
      <c r="AW75" s="47">
        <f>(AW$3*[111]Subs!AX$9)</f>
        <v>0</v>
      </c>
      <c r="AX75" s="47">
        <f>(AX$3*[111]Subs!AY$9)</f>
        <v>0</v>
      </c>
      <c r="AY75" s="47">
        <f>(AY$3*[111]Subs!AZ$9)</f>
        <v>0</v>
      </c>
      <c r="AZ75" s="47">
        <f>(AZ$3*[111]Subs!BA$9)</f>
        <v>0</v>
      </c>
      <c r="BA75" s="47">
        <f>(BA$3*[111]Subs!BB$9)</f>
        <v>0</v>
      </c>
      <c r="BB75" s="210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0"/>
      <c r="BS75" s="210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0"/>
      <c r="CJ75" s="210"/>
      <c r="CK75" s="210"/>
      <c r="CL75" s="210"/>
      <c r="CM75" s="210"/>
      <c r="CN75" s="210"/>
      <c r="CO75" s="210"/>
      <c r="CP75" s="210"/>
      <c r="CQ75" s="210"/>
      <c r="CR75" s="210"/>
      <c r="CS75" s="210"/>
    </row>
    <row r="76" spans="2:97" x14ac:dyDescent="0.25">
      <c r="B76" s="34" t="s">
        <v>68</v>
      </c>
      <c r="C76" s="47">
        <f>(C35*Input!$B$10)</f>
        <v>0</v>
      </c>
      <c r="D76" s="47">
        <f>(D35*Input!$B$10)</f>
        <v>0</v>
      </c>
      <c r="E76" s="47">
        <f>(E35*Input!$B$10)</f>
        <v>0</v>
      </c>
      <c r="F76" s="47">
        <f>(F35*Input!$B$10)</f>
        <v>0</v>
      </c>
      <c r="G76" s="47">
        <f>(G35*Input!$B$10)</f>
        <v>0</v>
      </c>
      <c r="H76" s="47">
        <f>(H35*Input!$B$10)</f>
        <v>0</v>
      </c>
      <c r="I76" s="47" t="e">
        <f>(I35*Subs!#REF!)</f>
        <v>#REF!</v>
      </c>
      <c r="J76" s="47" t="e">
        <f>(J35*Subs!#REF!)</f>
        <v>#REF!</v>
      </c>
      <c r="K76" s="47" t="e">
        <f>(K35*Subs!#REF!)</f>
        <v>#REF!</v>
      </c>
      <c r="L76" s="47" t="e">
        <f>(L35*Subs!#REF!)</f>
        <v>#REF!</v>
      </c>
      <c r="M76" s="47" t="e">
        <f>(M35*Subs!#REF!)</f>
        <v>#REF!</v>
      </c>
      <c r="N76" s="47" t="e">
        <f>(N35*Subs!#REF!)</f>
        <v>#REF!</v>
      </c>
      <c r="O76" s="47" t="e">
        <f>(O35*Subs!#REF!)</f>
        <v>#REF!</v>
      </c>
      <c r="P76" s="47" t="e">
        <f>(P35*Subs!#REF!)</f>
        <v>#REF!</v>
      </c>
      <c r="Q76" s="47" t="e">
        <f>(Q35*Subs!#REF!)</f>
        <v>#REF!</v>
      </c>
      <c r="R76" s="47" t="e">
        <f>(R35*Subs!#REF!)</f>
        <v>#REF!</v>
      </c>
      <c r="S76" s="47" t="e">
        <f>(S35*Subs!#REF!)</f>
        <v>#REF!</v>
      </c>
      <c r="T76" s="47" t="e">
        <f>(T35*Subs!#REF!)</f>
        <v>#REF!</v>
      </c>
      <c r="U76" s="47" t="e">
        <f>(U35*Subs!#REF!)</f>
        <v>#REF!</v>
      </c>
      <c r="V76" s="47" t="e">
        <f>(V35*Subs!#REF!)</f>
        <v>#REF!</v>
      </c>
      <c r="W76" s="47" t="e">
        <f>(W35*Subs!#REF!)</f>
        <v>#REF!</v>
      </c>
      <c r="X76" s="47" t="e">
        <f>(X35*Subs!#REF!)</f>
        <v>#REF!</v>
      </c>
      <c r="Y76" s="47" t="e">
        <f>(Y35*Subs!#REF!)</f>
        <v>#REF!</v>
      </c>
      <c r="Z76" s="115" t="e">
        <f>(Z35*Subs!#REF!)</f>
        <v>#REF!</v>
      </c>
      <c r="AA76" s="115" t="e">
        <f>(AA35*Subs!#REF!)</f>
        <v>#REF!</v>
      </c>
      <c r="AB76" s="115" t="e">
        <f>(AB35*Subs!#REF!)</f>
        <v>#REF!</v>
      </c>
      <c r="AC76" s="115" t="e">
        <f>(AC35*Subs!#REF!)</f>
        <v>#REF!</v>
      </c>
      <c r="AD76" s="115" t="e">
        <f>(AD35*Subs!#REF!)</f>
        <v>#REF!</v>
      </c>
      <c r="AE76" s="115" t="e">
        <f>(AE35*Subs!#REF!)</f>
        <v>#REF!</v>
      </c>
      <c r="AF76" s="115" t="e">
        <f>(AF35*Subs!#REF!)</f>
        <v>#REF!</v>
      </c>
      <c r="AG76" s="115" t="e">
        <f>(AG35*Subs!#REF!)</f>
        <v>#REF!</v>
      </c>
      <c r="AH76" s="115" t="e">
        <f>(AH35*Subs!#REF!)</f>
        <v>#REF!</v>
      </c>
      <c r="AI76" s="115" t="e">
        <f>(AI35*Subs!#REF!)</f>
        <v>#REF!</v>
      </c>
      <c r="AJ76" s="115" t="e">
        <f>(AJ35*Subs!#REF!)</f>
        <v>#REF!</v>
      </c>
      <c r="AK76" s="115" t="e">
        <f>(AK35*Subs!#REF!)</f>
        <v>#REF!</v>
      </c>
      <c r="AL76" s="115" t="e">
        <f>(AL35*Subs!#REF!)</f>
        <v>#REF!</v>
      </c>
      <c r="AM76" s="47">
        <f>(AM$4*[111]Subs!AN$9)</f>
        <v>53575.244213329439</v>
      </c>
      <c r="AN76" s="47">
        <f>(AN$4*[111]Subs!AO$9)</f>
        <v>49128.049918052813</v>
      </c>
      <c r="AO76" s="47">
        <f>(AO$4*[111]Subs!AP$9)</f>
        <v>39291.919799999996</v>
      </c>
      <c r="AP76" s="47">
        <f>(AP$4*[111]Subs!AQ$9)</f>
        <v>31655.643899999999</v>
      </c>
      <c r="AQ76" s="47">
        <f>(AQ$4*[111]Subs!AR$9)</f>
        <v>22669.246699999996</v>
      </c>
      <c r="AR76" s="47">
        <f>(AR$4*[111]Subs!AS$9)</f>
        <v>14606.377899999999</v>
      </c>
      <c r="AS76" s="47">
        <f>(AS$4*[111]Subs!AT$9)</f>
        <v>7450.0731999999998</v>
      </c>
      <c r="AT76" s="47">
        <f>(AT$4*[111]Subs!AU$9)</f>
        <v>0</v>
      </c>
      <c r="AU76" s="47">
        <f>(AU$4*[111]Subs!AV$9)</f>
        <v>0</v>
      </c>
      <c r="AV76" s="47">
        <f>(AV$4*[111]Subs!AW$9)</f>
        <v>0</v>
      </c>
      <c r="AW76" s="47">
        <f>(AW$4*[111]Subs!AX$9)</f>
        <v>0</v>
      </c>
      <c r="AX76" s="47">
        <f>(AX$4*[111]Subs!AY$9)</f>
        <v>0</v>
      </c>
      <c r="AY76" s="47">
        <f>(AY$4*[111]Subs!AZ$9)</f>
        <v>0</v>
      </c>
      <c r="AZ76" s="47">
        <f>(AZ$4*[111]Subs!BA$9)</f>
        <v>0</v>
      </c>
      <c r="BA76" s="47">
        <f>(BA$4*[111]Subs!BB$9)</f>
        <v>0</v>
      </c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0"/>
      <c r="CJ76" s="210"/>
      <c r="CK76" s="210"/>
      <c r="CL76" s="210"/>
      <c r="CM76" s="210"/>
      <c r="CN76" s="210"/>
      <c r="CO76" s="210"/>
      <c r="CP76" s="210"/>
      <c r="CQ76" s="210"/>
      <c r="CR76" s="210"/>
      <c r="CS76" s="210"/>
    </row>
    <row r="77" spans="2:97" x14ac:dyDescent="0.25">
      <c r="B77" s="34" t="s">
        <v>188</v>
      </c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47">
        <f>((AM$7+AM$8+AM$9)*[111]Input!$C$9)</f>
        <v>1560179.987376</v>
      </c>
      <c r="AN77" s="47">
        <f>((AN$7+AN$8+AN$9)*[111]Input!$C$9)</f>
        <v>1617585.3473759997</v>
      </c>
      <c r="AO77" s="47">
        <f>((AO$7+AO$8+AO$9)*[111]Input!$C$9)</f>
        <v>1674990.707376</v>
      </c>
      <c r="AP77" s="47">
        <f>((AP$7+AP$8+AP$9)*[111]Input!$C$9)</f>
        <v>1860647.2234559997</v>
      </c>
      <c r="AQ77" s="47">
        <f>((AQ$7+AQ$8+AQ$9)*[111]Input!$C$9)</f>
        <v>1937031.22872</v>
      </c>
      <c r="AR77" s="47">
        <f>((AR$7+AR$8+AR$9)*[111]Input!$C$9)</f>
        <v>2012780.8354475086</v>
      </c>
      <c r="AS77" s="47">
        <f>((AS$7+AS$8+AS$9)*[111]Input!$C$9)</f>
        <v>1953945.8805119998</v>
      </c>
      <c r="AT77" s="47">
        <f>((AT$7+AT$8+AT$9)*[111]Input!$C$9)</f>
        <v>2001690.8932319998</v>
      </c>
      <c r="AU77" s="47">
        <f>((AU$7+AU$8+AU$9)*[111]Input!$C$9)</f>
        <v>2397917.8516319999</v>
      </c>
      <c r="AV77" s="47">
        <f>((AV$7+AV$8+AV$9)*[111]Input!$C$9)</f>
        <v>2466911.5125119998</v>
      </c>
      <c r="AW77" s="47">
        <f>((AW$7+AW$8+AW$9)*[111]Input!$C$9)</f>
        <v>2533371.7557119997</v>
      </c>
      <c r="AX77" s="47">
        <f>((AX$7+AX$8+AX$9)*[111]Input!$C$9)</f>
        <v>2585879.6803199998</v>
      </c>
      <c r="AY77" s="47">
        <f>((AY$7+AY$8+AY$9)*[111]Input!$C$9)</f>
        <v>2900018.6939339996</v>
      </c>
      <c r="AZ77" s="47">
        <f>((AZ$7+AZ$8+AZ$9)*[111]Input!$C$9)</f>
        <v>2975017.883016</v>
      </c>
      <c r="BA77" s="47">
        <f>((BA$7+BA$8+BA$9)*[111]Input!$C$9)</f>
        <v>3057001.4503500005</v>
      </c>
      <c r="BB77" s="47">
        <f>((BB$7+BB$8+BB$9)*Input!$C$9)</f>
        <v>3218605.2654986177</v>
      </c>
      <c r="BC77" s="47">
        <f>((BC$7+BC$8+BC$9)*Input!$C$9)</f>
        <v>3276874.857069626</v>
      </c>
      <c r="BD77" s="47">
        <f>((BD$7+BD$8+BD$9)*Input!$C$9)</f>
        <v>3335229.5154787637</v>
      </c>
      <c r="BE77" s="47">
        <f>((BE$7+BE$8+BE$9)*Input!$C$9)</f>
        <v>3393670.6687379475</v>
      </c>
      <c r="BF77" s="47">
        <f>((BF$7+BF$8+BF$9)*Input!$C$9)</f>
        <v>3452199.768831043</v>
      </c>
      <c r="BG77" s="47">
        <f>((BG$7+BG$8+BG$9)*Input!$C$9)</f>
        <v>3510818.2921162848</v>
      </c>
      <c r="BH77" s="47">
        <f>((BH$7+BH$8+BH$9)*Input!$C$9)</f>
        <v>3569527.739735445</v>
      </c>
      <c r="BI77" s="47">
        <f>((BI$7+BI$8+BI$9)*Input!$C$9)</f>
        <v>3628329.6380298664</v>
      </c>
      <c r="BJ77" s="47">
        <f>((BJ$7+BJ$8+BJ$9)*Input!$C$9)</f>
        <v>3687225.5389635009</v>
      </c>
      <c r="BK77" s="47">
        <f>((BK$7+BK$8+BK$9)*Input!$C$9)</f>
        <v>3746217.0205530212</v>
      </c>
      <c r="BL77" s="47">
        <f>((BL$7+BL$8+BL$9)*Input!$C$9)</f>
        <v>3805305.6873051724</v>
      </c>
      <c r="BM77" s="47">
        <f>((BM$7+BM$8+BM$9)*Input!$C$9)</f>
        <v>3864493.1706614578</v>
      </c>
      <c r="BN77" s="47">
        <f>((BN$7+BN$8+BN$9)*Input!$C$9)</f>
        <v>3923781.1294502951</v>
      </c>
      <c r="BO77" s="47">
        <f>((BO$7+BO$8+BO$9)*Input!$C$9)</f>
        <v>3982977.5278071482</v>
      </c>
      <c r="BP77" s="47">
        <f>((BP$7+BP$8+BP$9)*Input!$C$9)</f>
        <v>4042272.0162495691</v>
      </c>
      <c r="BQ77" s="47">
        <f>((BQ$7+BQ$8+BQ$9)*Input!$C$9)</f>
        <v>4101666.323145465</v>
      </c>
      <c r="BR77" s="47">
        <f>((BR$7+BR$8+BR$9)*Input!$C$9)</f>
        <v>4161162.2057905216</v>
      </c>
      <c r="BS77" s="47">
        <f>((BS$7+BS$8+BS$9)*Input!$C$9)</f>
        <v>4220761.450892359</v>
      </c>
      <c r="BT77" s="47">
        <f>((BT$7+BT$8+BT$9)*Input!$C$9)</f>
        <v>4280465.8750627991</v>
      </c>
      <c r="BU77" s="47">
        <f>((BU$7+BU$8+BU$9)*Input!$C$9)</f>
        <v>4340277.32531837</v>
      </c>
      <c r="BV77" s="47">
        <f>((BV$7+BV$8+BV$9)*Input!$C$9)</f>
        <v>4400197.6795891859</v>
      </c>
      <c r="BW77" s="47">
        <f>((BW$7+BW$8+BW$9)*Input!$C$9)</f>
        <v>4460228.847236339</v>
      </c>
      <c r="BX77" s="47">
        <f>((BX$7+BX$8+BX$9)*Input!$C$9)</f>
        <v>4520372.769577967</v>
      </c>
      <c r="BY77" s="47">
        <f>((BY$7+BY$8+BY$9)*Input!$C$9)</f>
        <v>4580631.4204241037</v>
      </c>
      <c r="BZ77" s="47">
        <f>((BZ$7+BZ$8+BZ$9)*Input!$C$9)</f>
        <v>4641006.8066204954</v>
      </c>
      <c r="CA77" s="47">
        <f>((CA$7+CA$8+CA$9)*Input!$C$9)</f>
        <v>4701729.7719511809</v>
      </c>
      <c r="CB77" s="47">
        <f>((CB$7+CB$8+CB$9)*Input!$C$9)</f>
        <v>4762579.5099928379</v>
      </c>
      <c r="CC77" s="47">
        <f>((CC$7+CC$8+CC$9)*Input!$C$9)</f>
        <v>4823558.1488713762</v>
      </c>
      <c r="CD77" s="47">
        <f>((CD$7+CD$8+CD$9)*Input!$C$9)</f>
        <v>4884667.8524374207</v>
      </c>
      <c r="CE77" s="47">
        <f>((CE$7+CE$8+CE$9)*Input!$C$9)</f>
        <v>4945910.8208660344</v>
      </c>
      <c r="CF77" s="47">
        <f>((CF$7+CF$8+CF$9)*Input!$C$9)</f>
        <v>5007289.2912664795</v>
      </c>
      <c r="CG77" s="47">
        <f>((CG$7+CG$8+CG$9)*Input!$C$9)</f>
        <v>5065845.5391304316</v>
      </c>
      <c r="CH77" s="47">
        <f>((CH$7+CH$8+CH$9)*Input!$C$9)</f>
        <v>5127465.8705782928</v>
      </c>
      <c r="CI77" s="47">
        <f>((CI$7+CI$8+CI$9)*Input!$C$9)</f>
        <v>5189228.5600028792</v>
      </c>
      <c r="CJ77" s="47">
        <f>((CJ$7+CJ$8+CJ$9)*Input!$C$9)</f>
        <v>5251135.9971590182</v>
      </c>
      <c r="CK77" s="47">
        <f>((CK$7+CK$8+CK$9)*Input!$C$9)</f>
        <v>5315379.9322118601</v>
      </c>
      <c r="CL77" s="47">
        <f>((CL$7+CL$8+CL$9)*Input!$C$9)</f>
        <v>5379773.4066988165</v>
      </c>
      <c r="CM77" s="47">
        <f>((CM$7+CM$8+CM$9)*Input!$C$9)</f>
        <v>5444879.0982335722</v>
      </c>
      <c r="CN77" s="47">
        <f>((CN$7+CN$8+CN$9)*Input!$C$9)</f>
        <v>5510706.040983092</v>
      </c>
      <c r="CO77" s="47">
        <f>((CO$7+CO$8+CO$9)*Input!$C$9)</f>
        <v>5577406.6567855785</v>
      </c>
      <c r="CP77" s="47">
        <f>((CP$7+CP$8+CP$9)*Input!$C$9)</f>
        <v>5645136.8014352471</v>
      </c>
      <c r="CQ77" s="47">
        <f>((CQ$7+CQ$8+CQ$9)*Input!$C$9)</f>
        <v>5713506.0171415005</v>
      </c>
      <c r="CR77" s="47">
        <f>((CR$7+CR$8+CR$9)*Input!$C$9)</f>
        <v>5782745.0581657039</v>
      </c>
      <c r="CS77" s="47">
        <f>((CS$7+CS$8+CS$9)*Input!$C$9)</f>
        <v>5852836.7110665804</v>
      </c>
    </row>
    <row r="78" spans="2:97" x14ac:dyDescent="0.25">
      <c r="B78" s="34" t="s">
        <v>119</v>
      </c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115"/>
      <c r="AA78" s="115"/>
      <c r="AB78" s="115"/>
      <c r="AC78" s="115"/>
      <c r="AD78" s="115"/>
      <c r="AE78" s="115"/>
      <c r="AF78" s="115"/>
      <c r="AG78" s="115"/>
      <c r="AH78" s="115"/>
      <c r="AI78" s="115"/>
      <c r="AJ78" s="115"/>
      <c r="AK78" s="115"/>
      <c r="AL78" s="115"/>
      <c r="AM78" s="47">
        <f>(AM$10*[111]Input!$C$9)</f>
        <v>5103.9457763399996</v>
      </c>
      <c r="AN78" s="47">
        <f>(AN$10*[111]Input!$C$9)</f>
        <v>5291.7406763399995</v>
      </c>
      <c r="AO78" s="47">
        <f>(AO$10*[111]Input!$C$9)</f>
        <v>5479.5355763400012</v>
      </c>
      <c r="AP78" s="47">
        <f>(AP$10*[111]Input!$C$9)</f>
        <v>6086.8890860399997</v>
      </c>
      <c r="AQ78" s="47">
        <f>(AQ$10*[111]Input!$C$9)</f>
        <v>6336.7703973000007</v>
      </c>
      <c r="AR78" s="47">
        <f>(AR$10*[111]Input!$C$9)</f>
        <v>6584.5763481804033</v>
      </c>
      <c r="AS78" s="47">
        <f>(AS$10*[111]Input!$C$9)</f>
        <v>6790.42736616</v>
      </c>
      <c r="AT78" s="47">
        <f>(AT$10*[111]Input!$C$9)</f>
        <v>7568.4362905800008</v>
      </c>
      <c r="AU78" s="47">
        <f>(AU$10*[111]Input!$C$9)</f>
        <v>9555.4077474600017</v>
      </c>
      <c r="AV78" s="47">
        <f>(AV$10*[111]Input!$C$9)</f>
        <v>9830.3390013600019</v>
      </c>
      <c r="AW78" s="47">
        <f>(AW$10*[111]Input!$C$9)</f>
        <v>10095.174897360001</v>
      </c>
      <c r="AX78" s="47">
        <f>(AX$10*[111]Input!$C$9)</f>
        <v>10304.412519599999</v>
      </c>
      <c r="AY78" s="47">
        <f>(AY$10*[111]Input!$C$9)</f>
        <v>12636.85224735</v>
      </c>
      <c r="AZ78" s="47">
        <f>(AZ$10*[111]Input!$C$9)</f>
        <v>13064.9452736</v>
      </c>
      <c r="BA78" s="47">
        <f>(BA$10*[111]Input!$C$9)</f>
        <v>13529.054986249999</v>
      </c>
      <c r="BB78" s="47">
        <f ca="1">(BB$10*Input!$C$9)</f>
        <v>15230.391821062225</v>
      </c>
      <c r="BC78" s="47">
        <f>(BC$10*Input!$C$9)</f>
        <v>15617.727423408423</v>
      </c>
      <c r="BD78" s="47">
        <f>(BD$10*Input!$C$9)</f>
        <v>15924.234954235049</v>
      </c>
      <c r="BE78" s="47">
        <f>(BE$10*Input!$C$9)</f>
        <v>16232.149528347589</v>
      </c>
      <c r="BF78" s="47">
        <f>(BF$10*Input!$C$9)</f>
        <v>16541.480311555155</v>
      </c>
      <c r="BG78" s="47">
        <f>(BG$10*Input!$C$9)</f>
        <v>16852.236636098296</v>
      </c>
      <c r="BH78" s="47">
        <f>(BH$10*Input!$C$9)</f>
        <v>17164.428003653771</v>
      </c>
      <c r="BI78" s="47">
        <f>(BI$10*Input!$C$9)</f>
        <v>17478.064088393388</v>
      </c>
      <c r="BJ78" s="47">
        <f>(BJ$10*Input!$C$9)</f>
        <v>17793.154740097725</v>
      </c>
      <c r="BK78" s="47">
        <f>(BK$10*Input!$C$9)</f>
        <v>18109.709987325794</v>
      </c>
      <c r="BL78" s="47">
        <f>(BL$10*Input!$C$9)</f>
        <v>18427.740040641653</v>
      </c>
      <c r="BM78" s="47">
        <f>(BM$10*Input!$C$9)</f>
        <v>18747.255295898969</v>
      </c>
      <c r="BN78" s="47">
        <f>(BN$10*Input!$C$9)</f>
        <v>19068.266337584555</v>
      </c>
      <c r="BO78" s="47">
        <f>(BO$10*Input!$C$9)</f>
        <v>19342.353307321497</v>
      </c>
      <c r="BP78" s="47">
        <f>(BP$10*Input!$C$9)</f>
        <v>19616.511059227207</v>
      </c>
      <c r="BQ78" s="47">
        <f>(BQ$10*Input!$C$9)</f>
        <v>19890.746911681468</v>
      </c>
      <c r="BR78" s="47">
        <f>(BR$10*Input!$C$9)</f>
        <v>20165.068299449849</v>
      </c>
      <c r="BS78" s="47">
        <f>(BS$10*Input!$C$9)</f>
        <v>20439.482775528832</v>
      </c>
      <c r="BT78" s="47">
        <f>(BT$10*Input!$C$9)</f>
        <v>20713.998013020187</v>
      </c>
      <c r="BU78" s="47">
        <f>(BU$10*Input!$C$9)</f>
        <v>20988.621807034906</v>
      </c>
      <c r="BV78" s="47">
        <f>(BV$10*Input!$C$9)</f>
        <v>21263.362076627276</v>
      </c>
      <c r="BW78" s="47">
        <f>(BW$10*Input!$C$9)</f>
        <v>21538.226866759396</v>
      </c>
      <c r="BX78" s="47">
        <f>(BX$10*Input!$C$9)</f>
        <v>21813.224350296881</v>
      </c>
      <c r="BY78" s="47">
        <f>(BY$10*Input!$C$9)</f>
        <v>22088.362830035909</v>
      </c>
      <c r="BZ78" s="47">
        <f>(BZ$10*Input!$C$9)</f>
        <v>22363.650740762409</v>
      </c>
      <c r="CA78" s="47">
        <f>(CA$10*Input!$C$9)</f>
        <v>22696.297488757889</v>
      </c>
      <c r="CB78" s="47">
        <f>(CB$10*Input!$C$9)</f>
        <v>22990.032735931254</v>
      </c>
      <c r="CC78" s="47">
        <f>(CC$10*Input!$C$9)</f>
        <v>23284.390216172502</v>
      </c>
      <c r="CD78" s="47">
        <f>(CD$10*Input!$C$9)</f>
        <v>23579.380374870889</v>
      </c>
      <c r="CE78" s="47">
        <f>(CE$10*Input!$C$9)</f>
        <v>23875.013832761768</v>
      </c>
      <c r="CF78" s="47">
        <f>(CF$10*Input!$C$9)</f>
        <v>24171.301388870143</v>
      </c>
      <c r="CG78" s="47">
        <f>(CG$10*Input!$C$9)</f>
        <v>23728.254230550854</v>
      </c>
      <c r="CH78" s="47">
        <f>(CH$10*Input!$C$9)</f>
        <v>24016.881840506892</v>
      </c>
      <c r="CI78" s="47">
        <f>(CI$10*Input!$C$9)</f>
        <v>24306.176250553333</v>
      </c>
      <c r="CJ78" s="47">
        <f>(CJ$10*Input!$C$9)</f>
        <v>24596.148654223354</v>
      </c>
      <c r="CK78" s="47">
        <f>(CK$10*Input!$C$9)</f>
        <v>24897.065137351365</v>
      </c>
      <c r="CL78" s="47">
        <f>(CL$10*Input!$C$9)</f>
        <v>25198.682058280479</v>
      </c>
      <c r="CM78" s="47">
        <f>(CM$10*Input!$C$9)</f>
        <v>25503.634980484589</v>
      </c>
      <c r="CN78" s="47">
        <f>(CN$10*Input!$C$9)</f>
        <v>25811.966219705246</v>
      </c>
      <c r="CO78" s="47">
        <f>(CO$10*Input!$C$9)</f>
        <v>26124.389714829689</v>
      </c>
      <c r="CP78" s="47">
        <f>(CP$10*Input!$C$9)</f>
        <v>26441.63548928242</v>
      </c>
      <c r="CQ78" s="47">
        <f>(CQ$10*Input!$C$9)</f>
        <v>26761.874651588143</v>
      </c>
      <c r="CR78" s="47">
        <f>(CR$10*Input!$C$9)</f>
        <v>27086.188047133139</v>
      </c>
      <c r="CS78" s="47">
        <f>(CS$10*Input!$C$9)</f>
        <v>27414.495048723438</v>
      </c>
    </row>
    <row r="79" spans="2:97" x14ac:dyDescent="0.25">
      <c r="B79" s="34" t="s">
        <v>189</v>
      </c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115"/>
      <c r="AA79" s="115"/>
      <c r="AB79" s="115"/>
      <c r="AC79" s="115"/>
      <c r="AD79" s="115"/>
      <c r="AE79" s="115"/>
      <c r="AF79" s="115"/>
      <c r="AG79" s="115"/>
      <c r="AH79" s="115"/>
      <c r="AI79" s="115"/>
      <c r="AJ79" s="115"/>
      <c r="AK79" s="115"/>
      <c r="AL79" s="115"/>
      <c r="AM79" s="47">
        <f>(AM$15*[111]Input!$C$9)</f>
        <v>471759.89999999997</v>
      </c>
      <c r="AN79" s="47">
        <f>(AN$15*[111]Input!$C$9)</f>
        <v>508254.89999999997</v>
      </c>
      <c r="AO79" s="47">
        <f>(AO$15*[111]Input!$C$9)</f>
        <v>545199.9</v>
      </c>
      <c r="AP79" s="47">
        <f>(AP$15*[111]Input!$C$9)</f>
        <v>578297.44675383368</v>
      </c>
      <c r="AQ79" s="47">
        <f>(AQ$15*[111]Input!$C$9)</f>
        <v>589588.45771699236</v>
      </c>
      <c r="AR79" s="47">
        <f>(AR$15*[111]Input!$C$9)</f>
        <v>602905.60529790248</v>
      </c>
      <c r="AS79" s="47">
        <f>(AS$15*[111]Input!$C$9)</f>
        <v>507095.55</v>
      </c>
      <c r="AT79" s="47">
        <f>(AT$15*[111]Input!$C$9)</f>
        <v>519880.75104928203</v>
      </c>
      <c r="AU79" s="47">
        <f>(AU$15*[111]Input!$C$9)</f>
        <v>760607.10000000009</v>
      </c>
      <c r="AV79" s="47">
        <f>(AV$15*[111]Input!$C$9)</f>
        <v>807684.74999999965</v>
      </c>
      <c r="AW79" s="47">
        <f>(AW$15*[111]Input!$C$9)</f>
        <v>862847.1</v>
      </c>
      <c r="AX79" s="47">
        <f>(AX$15*[111]Input!$C$9)</f>
        <v>897547.49999999988</v>
      </c>
      <c r="AY79" s="47">
        <f>(AY$15*[111]Input!$C$9)</f>
        <v>947098.04999999981</v>
      </c>
      <c r="AZ79" s="47">
        <f>(AZ$15*[111]Input!$C$9)</f>
        <v>1003435.9500000001</v>
      </c>
      <c r="BA79" s="47">
        <f>(BA$15*[111]Input!$C$9)</f>
        <v>1063641.7499999998</v>
      </c>
      <c r="BB79" s="47">
        <f>(BB$15*Input!$C$9)</f>
        <v>55575.9</v>
      </c>
      <c r="BC79" s="47">
        <f>(BC$15*Input!$C$9)</f>
        <v>56052.75</v>
      </c>
      <c r="BD79" s="47">
        <f>(BD$15*Input!$C$9)</f>
        <v>56468.024804674591</v>
      </c>
      <c r="BE79" s="47">
        <f>(BE$15*Input!$C$9)</f>
        <v>56895.165098206351</v>
      </c>
      <c r="BF79" s="47">
        <f>(BF$15*Input!$C$9)</f>
        <v>57334.366839457645</v>
      </c>
      <c r="BG79" s="47">
        <f>(BG$15*Input!$C$9)</f>
        <v>57785.829866816923</v>
      </c>
      <c r="BH79" s="47">
        <f>(BH$15*Input!$C$9)</f>
        <v>58249.75797031098</v>
      </c>
      <c r="BI79" s="47">
        <f>(BI$15*Input!$C$9)</f>
        <v>58726.358965095271</v>
      </c>
      <c r="BJ79" s="47">
        <f>(BJ$15*Input!$C$9)</f>
        <v>59215.844766349037</v>
      </c>
      <c r="BK79" s="47">
        <f>(BK$15*Input!$C$9)</f>
        <v>59718.431465601818</v>
      </c>
      <c r="BL79" s="47">
        <f>(BL$15*Input!$C$9)</f>
        <v>60234.339408518936</v>
      </c>
      <c r="BM79" s="47">
        <f>(BM$15*Input!$C$9)</f>
        <v>60763.793274173659</v>
      </c>
      <c r="BN79" s="47">
        <f>(BN$15*Input!$C$9)</f>
        <v>61307.022155834748</v>
      </c>
      <c r="BO79" s="47">
        <f>(BO$15*Input!$C$9)</f>
        <v>61864.25964329813</v>
      </c>
      <c r="BP79" s="47">
        <f>(BP$15*Input!$C$9)</f>
        <v>62435.743906792486</v>
      </c>
      <c r="BQ79" s="47">
        <f>(BQ$15*Input!$C$9)</f>
        <v>63021.717782488842</v>
      </c>
      <c r="BR79" s="47">
        <f>(BR$15*Input!$C$9)</f>
        <v>63622.428859644875</v>
      </c>
      <c r="BS79" s="47">
        <f>(BS$15*Input!$C$9)</f>
        <v>64238.129569415265</v>
      </c>
      <c r="BT79" s="47">
        <f>(BT$15*Input!$C$9)</f>
        <v>64869.077275360163</v>
      </c>
      <c r="BU79" s="47">
        <f>(BU$15*Input!$C$9)</f>
        <v>65515.534365684231</v>
      </c>
      <c r="BV79" s="47">
        <f>(BV$15*Input!$C$9)</f>
        <v>66177.768347239515</v>
      </c>
      <c r="BW79" s="47">
        <f>(BW$15*Input!$C$9)</f>
        <v>66856.051941326063</v>
      </c>
      <c r="BX79" s="47">
        <f>(BX$15*Input!$C$9)</f>
        <v>67550.66318132478</v>
      </c>
      <c r="BY79" s="47">
        <f>(BY$15*Input!$C$9)</f>
        <v>68261.885512197725</v>
      </c>
      <c r="BZ79" s="47">
        <f>(BZ$15*Input!$C$9)</f>
        <v>68990.007891891786</v>
      </c>
      <c r="CA79" s="47">
        <f>(CA$15*Input!$C$9)</f>
        <v>69735.324894682228</v>
      </c>
      <c r="CB79" s="47">
        <f>(CB$15*Input!$C$9)</f>
        <v>70498.136816493701</v>
      </c>
      <c r="CC79" s="47">
        <f>(CC$15*Input!$C$9)</f>
        <v>71278.749782236351</v>
      </c>
      <c r="CD79" s="47">
        <f>(CD$15*Input!$C$9)</f>
        <v>72077.475855196346</v>
      </c>
      <c r="CE79" s="47">
        <f>(CE$15*Input!$C$9)</f>
        <v>72894.633148519875</v>
      </c>
      <c r="CF79" s="47">
        <f>(CF$15*Input!$C$9)</f>
        <v>73730.545938831332</v>
      </c>
      <c r="CG79" s="47">
        <f>(CG$15*Input!$C$9)</f>
        <v>74585.544782026715</v>
      </c>
      <c r="CH79" s="47">
        <f>(CH$15*Input!$C$9)</f>
        <v>75459.966631284129</v>
      </c>
      <c r="CI79" s="47">
        <f>(CI$15*Input!$C$9)</f>
        <v>76354.154957334191</v>
      </c>
      <c r="CJ79" s="47">
        <f>(CJ$15*Input!$C$9)</f>
        <v>77268.459871034109</v>
      </c>
      <c r="CK79" s="47">
        <f>(CK$15*Input!$C$9)</f>
        <v>78203.238248289723</v>
      </c>
      <c r="CL79" s="47">
        <f>(CL$15*Input!$C$9)</f>
        <v>79149.325387439181</v>
      </c>
      <c r="CM79" s="47">
        <f>(CM$15*Input!$C$9)</f>
        <v>80106.858099622594</v>
      </c>
      <c r="CN79" s="47">
        <f>(CN$15*Input!$C$9)</f>
        <v>81075.974851093968</v>
      </c>
      <c r="CO79" s="47">
        <f>(CO$15*Input!$C$9)</f>
        <v>82056.815783244267</v>
      </c>
      <c r="CP79" s="47">
        <f>(CP$15*Input!$C$9)</f>
        <v>83049.522732867059</v>
      </c>
      <c r="CQ79" s="47">
        <f>(CQ$15*Input!$C$9)</f>
        <v>84054.239252669024</v>
      </c>
      <c r="CR79" s="47">
        <f>(CR$15*Input!$C$9)</f>
        <v>85071.110632028824</v>
      </c>
      <c r="CS79" s="47">
        <f>(CS$15*Input!$C$9)</f>
        <v>86100.283918006942</v>
      </c>
    </row>
    <row r="80" spans="2:97" x14ac:dyDescent="0.25">
      <c r="B80" s="34" t="s">
        <v>190</v>
      </c>
      <c r="O80" s="47" t="e">
        <f>O73-O76</f>
        <v>#REF!</v>
      </c>
      <c r="P80" s="47" t="e">
        <f t="shared" ref="P80:V80" si="59">P73-P76</f>
        <v>#REF!</v>
      </c>
      <c r="Q80" s="47" t="e">
        <f t="shared" si="59"/>
        <v>#REF!</v>
      </c>
      <c r="R80" s="47" t="e">
        <f t="shared" si="59"/>
        <v>#REF!</v>
      </c>
      <c r="S80" s="47" t="e">
        <f t="shared" si="59"/>
        <v>#REF!</v>
      </c>
      <c r="T80" s="47" t="e">
        <f t="shared" si="59"/>
        <v>#REF!</v>
      </c>
      <c r="U80" s="47" t="e">
        <f t="shared" si="59"/>
        <v>#REF!</v>
      </c>
      <c r="V80" s="47" t="e">
        <f t="shared" si="59"/>
        <v>#REF!</v>
      </c>
      <c r="W80" s="47" t="e">
        <f>W73-W76</f>
        <v>#REF!</v>
      </c>
      <c r="X80" s="47" t="e">
        <f t="shared" ref="X80:AL80" si="60">X73-X76</f>
        <v>#REF!</v>
      </c>
      <c r="Y80" s="47" t="e">
        <f t="shared" si="60"/>
        <v>#REF!</v>
      </c>
      <c r="Z80" s="115" t="e">
        <f t="shared" si="60"/>
        <v>#REF!</v>
      </c>
      <c r="AA80" s="115" t="e">
        <f t="shared" si="60"/>
        <v>#REF!</v>
      </c>
      <c r="AB80" s="115" t="e">
        <f t="shared" si="60"/>
        <v>#REF!</v>
      </c>
      <c r="AC80" s="115" t="e">
        <f t="shared" si="60"/>
        <v>#REF!</v>
      </c>
      <c r="AD80" s="115" t="e">
        <f t="shared" si="60"/>
        <v>#REF!</v>
      </c>
      <c r="AE80" s="115" t="e">
        <f t="shared" si="60"/>
        <v>#REF!</v>
      </c>
      <c r="AF80" s="115" t="e">
        <f t="shared" si="60"/>
        <v>#REF!</v>
      </c>
      <c r="AG80" s="115" t="e">
        <f t="shared" si="60"/>
        <v>#REF!</v>
      </c>
      <c r="AH80" s="115" t="e">
        <f t="shared" si="60"/>
        <v>#REF!</v>
      </c>
      <c r="AI80" s="115" t="e">
        <f t="shared" si="60"/>
        <v>#REF!</v>
      </c>
      <c r="AJ80" s="115" t="e">
        <f t="shared" si="60"/>
        <v>#REF!</v>
      </c>
      <c r="AK80" s="115" t="e">
        <f t="shared" si="60"/>
        <v>#REF!</v>
      </c>
      <c r="AL80" s="115" t="e">
        <f t="shared" si="60"/>
        <v>#REF!</v>
      </c>
      <c r="AM80" s="47">
        <f>(AM$16*[111]Input!$C$9)</f>
        <v>1179.39975</v>
      </c>
      <c r="AN80" s="47">
        <f>(AN$16*[111]Input!$C$9)</f>
        <v>1270.63725</v>
      </c>
      <c r="AO80" s="47">
        <f>(AO$16*[111]Input!$C$9)</f>
        <v>1362.9997500000002</v>
      </c>
      <c r="AP80" s="47">
        <f>(AP$16*[111]Input!$C$9)</f>
        <v>1445.7436168845841</v>
      </c>
      <c r="AQ80" s="47">
        <f>(AQ$16*[111]Input!$C$9)</f>
        <v>1473.9711442924811</v>
      </c>
      <c r="AR80" s="47">
        <f>(AR$16*[111]Input!$C$9)</f>
        <v>1507.2640132447561</v>
      </c>
      <c r="AS80" s="47">
        <f>(AS$16*[111]Input!$C$9)</f>
        <v>1267.738875</v>
      </c>
      <c r="AT80" s="47">
        <f>(AT$16*[111]Input!$C$9)</f>
        <v>1299.7018776232051</v>
      </c>
      <c r="AU80" s="47">
        <f>(AU$16*[111]Input!$C$9)</f>
        <v>1901.5177500000004</v>
      </c>
      <c r="AV80" s="47">
        <f>(AV$16*[111]Input!$C$9)</f>
        <v>2019.2118749999991</v>
      </c>
      <c r="AW80" s="47">
        <f>(AW$16*[111]Input!$C$9)</f>
        <v>2157.1177499999999</v>
      </c>
      <c r="AX80" s="47">
        <f>(AX$16*[111]Input!$C$9)</f>
        <v>2243.8687499999996</v>
      </c>
      <c r="AY80" s="47">
        <f>(AY$16*[111]Input!$C$9)</f>
        <v>1515.3568799999998</v>
      </c>
      <c r="AZ80" s="47">
        <f>(AZ$16*[111]Input!$C$9)</f>
        <v>1605.4975200000003</v>
      </c>
      <c r="BA80" s="47">
        <f>(BA$16*[111]Input!$C$9)</f>
        <v>1701.8267999999996</v>
      </c>
      <c r="BB80" s="47">
        <f>(BB$16*Input!$C$9)</f>
        <v>88.921440000000004</v>
      </c>
      <c r="BC80" s="47">
        <f>(BC$16*Input!$C$9)</f>
        <v>89.684400000000011</v>
      </c>
      <c r="BD80" s="47">
        <f>(BD$16*Input!$C$9)</f>
        <v>90.348839687479341</v>
      </c>
      <c r="BE80" s="47">
        <f>(BE$16*Input!$C$9)</f>
        <v>91.032264157130172</v>
      </c>
      <c r="BF80" s="47">
        <f>(BF$16*Input!$C$9)</f>
        <v>91.734986943132242</v>
      </c>
      <c r="BG80" s="47">
        <f>(BG$16*Input!$C$9)</f>
        <v>92.457327786907086</v>
      </c>
      <c r="BH80" s="47">
        <f>(BH$16*Input!$C$9)</f>
        <v>93.199612752497572</v>
      </c>
      <c r="BI80" s="47">
        <f>(BI$16*Input!$C$9)</f>
        <v>93.962174344152444</v>
      </c>
      <c r="BJ80" s="47">
        <f>(BJ$16*Input!$C$9)</f>
        <v>94.745351626158467</v>
      </c>
      <c r="BK80" s="47">
        <f>(BK$16*Input!$C$9)</f>
        <v>95.549490344962919</v>
      </c>
      <c r="BL80" s="47">
        <f>(BL$16*Input!$C$9)</f>
        <v>96.374943053630304</v>
      </c>
      <c r="BM80" s="47">
        <f>(BM$16*Input!$C$9)</f>
        <v>97.222069238677875</v>
      </c>
      <c r="BN80" s="47">
        <f>(BN$16*Input!$C$9)</f>
        <v>98.091235449335599</v>
      </c>
      <c r="BO80" s="47">
        <f>(BO$16*Input!$C$9)</f>
        <v>98.982815429277011</v>
      </c>
      <c r="BP80" s="47">
        <f>(BP$16*Input!$C$9)</f>
        <v>99.897190250867979</v>
      </c>
      <c r="BQ80" s="47">
        <f>(BQ$16*Input!$C$9)</f>
        <v>100.83474845198216</v>
      </c>
      <c r="BR80" s="47">
        <f>(BR$16*Input!$C$9)</f>
        <v>101.7958861754318</v>
      </c>
      <c r="BS80" s="47">
        <f>(BS$16*Input!$C$9)</f>
        <v>102.78100731106443</v>
      </c>
      <c r="BT80" s="47">
        <f>(BT$16*Input!$C$9)</f>
        <v>103.79052364057627</v>
      </c>
      <c r="BU80" s="47">
        <f>(BU$16*Input!$C$9)</f>
        <v>104.82485498509477</v>
      </c>
      <c r="BV80" s="47">
        <f>(BV$16*Input!$C$9)</f>
        <v>105.88442935558321</v>
      </c>
      <c r="BW80" s="47">
        <f>(BW$16*Input!$C$9)</f>
        <v>106.96968310612171</v>
      </c>
      <c r="BX80" s="47">
        <f>(BX$16*Input!$C$9)</f>
        <v>108.08106109011966</v>
      </c>
      <c r="BY80" s="47">
        <f>(BY$16*Input!$C$9)</f>
        <v>109.21901681951637</v>
      </c>
      <c r="BZ80" s="47">
        <f>(BZ$16*Input!$C$9)</f>
        <v>110.38401262702688</v>
      </c>
      <c r="CA80" s="47">
        <f>(CA$16*Input!$C$9)</f>
        <v>111.57651983149158</v>
      </c>
      <c r="CB80" s="47">
        <f>(CB$16*Input!$C$9)</f>
        <v>112.79701890638992</v>
      </c>
      <c r="CC80" s="47">
        <f>(CC$16*Input!$C$9)</f>
        <v>114.04599965157816</v>
      </c>
      <c r="CD80" s="47">
        <f>(CD$16*Input!$C$9)</f>
        <v>115.32396136831416</v>
      </c>
      <c r="CE80" s="47">
        <f>(CE$16*Input!$C$9)</f>
        <v>116.6314130376318</v>
      </c>
      <c r="CF80" s="47">
        <f>(CF$16*Input!$C$9)</f>
        <v>117.96887350213012</v>
      </c>
      <c r="CG80" s="47">
        <f>(CG$16*Input!$C$9)</f>
        <v>119.33687165124276</v>
      </c>
      <c r="CH80" s="47">
        <f>(CH$16*Input!$C$9)</f>
        <v>120.73594661005461</v>
      </c>
      <c r="CI80" s="47">
        <f>(CI$16*Input!$C$9)</f>
        <v>122.16664793173472</v>
      </c>
      <c r="CJ80" s="47">
        <f>(CJ$16*Input!$C$9)</f>
        <v>123.62953579365457</v>
      </c>
      <c r="CK80" s="47">
        <f>(CK$16*Input!$C$9)</f>
        <v>125.12518119726356</v>
      </c>
      <c r="CL80" s="47">
        <f>(CL$16*Input!$C$9)</f>
        <v>126.63892061990269</v>
      </c>
      <c r="CM80" s="47">
        <f>(CM$16*Input!$C$9)</f>
        <v>128.17097295939615</v>
      </c>
      <c r="CN80" s="47">
        <f>(CN$16*Input!$C$9)</f>
        <v>129.72155976175037</v>
      </c>
      <c r="CO80" s="47">
        <f>(CO$16*Input!$C$9)</f>
        <v>131.29090525319083</v>
      </c>
      <c r="CP80" s="47">
        <f>(CP$16*Input!$C$9)</f>
        <v>132.87923637258729</v>
      </c>
      <c r="CQ80" s="47">
        <f>(CQ$16*Input!$C$9)</f>
        <v>134.48678280427043</v>
      </c>
      <c r="CR80" s="47">
        <f>(CR$16*Input!$C$9)</f>
        <v>136.11377701124613</v>
      </c>
      <c r="CS80" s="47">
        <f>(CS$16*Input!$C$9)</f>
        <v>137.76045426881112</v>
      </c>
    </row>
    <row r="81" spans="2:97" x14ac:dyDescent="0.25">
      <c r="B81" s="67" t="s">
        <v>191</v>
      </c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66">
        <f>('[111]ASR5K+FOTA'!AM$19*[111]Input!$C$13)</f>
        <v>1299895.5084505868</v>
      </c>
      <c r="AN81" s="66">
        <f>('[111]ASR5K+FOTA'!AN$19*[111]Input!$C$13)</f>
        <v>1360164.0284505866</v>
      </c>
      <c r="AO81" s="66">
        <f>('[111]ASR5K+FOTA'!AO$19*[111]Input!$C$13)</f>
        <v>1424920.9284505867</v>
      </c>
      <c r="AP81" s="66">
        <f>('[111]ASR5K+FOTA'!AP$19*[111]Input!$C$13)</f>
        <v>1512561.541192255</v>
      </c>
      <c r="AQ81" s="66">
        <f>('[111]ASR5K+FOTA'!AQ$19*[111]Input!$C$13)</f>
        <v>1547524.888721297</v>
      </c>
      <c r="AR81" s="66">
        <f>('[111]ASR5K+FOTA'!AR$19*[111]Input!$C$13)</f>
        <v>1588445.4808453373</v>
      </c>
      <c r="AS81" s="66">
        <f>('[111]ASR5K+FOTA'!AS$19*[111]Input!$C$13)</f>
        <v>1743749.02</v>
      </c>
      <c r="AT81" s="66">
        <f>('[111]ASR5K+FOTA'!AT$19*[111]Input!$C$13)</f>
        <v>1715473.7200178734</v>
      </c>
      <c r="AU81" s="66">
        <f>('[111]ASR5K+FOTA'!AU$19*[111]Input!$C$13)</f>
        <v>1552303.48</v>
      </c>
      <c r="AV81" s="66">
        <f>('[111]ASR5K+FOTA'!AV$19*[111]Input!$C$13)</f>
        <v>1605770.9200000002</v>
      </c>
      <c r="AW81" s="66">
        <f>('[111]ASR5K+FOTA'!AW$19*[111]Input!$C$13)</f>
        <v>1663008.36</v>
      </c>
      <c r="AX81" s="66">
        <f>('[111]ASR5K+FOTA'!AX$19*[111]Input!$C$13)</f>
        <v>1711804.6400000001</v>
      </c>
      <c r="AY81" s="66">
        <f>('[111]ASR5K+FOTA'!AY$19*[111]Input!$C$13)</f>
        <v>1752162.62</v>
      </c>
      <c r="AZ81" s="66">
        <f>('[111]ASR5K+FOTA'!AZ$19*[111]Input!$C$13)</f>
        <v>1811298.06</v>
      </c>
      <c r="BA81" s="66">
        <f>('[111]ASR5K+FOTA'!BA$19*[111]Input!$C$13)</f>
        <v>1869319.6600000001</v>
      </c>
      <c r="BB81" s="66">
        <f>(ASR5KFOTA!BB$19*Input!$C$13)</f>
        <v>2328569.2356649586</v>
      </c>
      <c r="BC81" s="66">
        <f>(ASR5KFOTA!BC$19*Input!$C$13)</f>
        <v>2361962.6507554092</v>
      </c>
      <c r="BD81" s="66">
        <f>(ASR5KFOTA!BD$19*Input!$C$13)</f>
        <v>2396858.7194688711</v>
      </c>
      <c r="BE81" s="66">
        <f>(ASR5KFOTA!BE$19*Input!$C$13)</f>
        <v>2433275.1187046058</v>
      </c>
      <c r="BF81" s="66">
        <f>(ASR5KFOTA!BF$19*Input!$C$13)</f>
        <v>2471232.151850983</v>
      </c>
      <c r="BG81" s="66">
        <f>(ASR5KFOTA!BG$19*Input!$C$13)</f>
        <v>2510752.5792373372</v>
      </c>
      <c r="BH81" s="66">
        <f>(ASR5KFOTA!BH$19*Input!$C$13)</f>
        <v>2551861.5043654446</v>
      </c>
      <c r="BI81" s="66">
        <f>(ASR5KFOTA!BI$19*Input!$C$13)</f>
        <v>2594586.2943007452</v>
      </c>
      <c r="BJ81" s="66">
        <f>(ASR5KFOTA!BJ$19*Input!$C$13)</f>
        <v>2638956.52468239</v>
      </c>
      <c r="BK81" s="66">
        <f>(ASR5KFOTA!BK$19*Input!$C$13)</f>
        <v>2685003.9436766705</v>
      </c>
      <c r="BL81" s="66">
        <f>(ASR5KFOTA!BL$19*Input!$C$13)</f>
        <v>2732762.4509617821</v>
      </c>
      <c r="BM81" s="66">
        <f>(ASR5KFOTA!BM$19*Input!$C$13)</f>
        <v>2782268.0888865343</v>
      </c>
      <c r="BN81" s="66">
        <f>(ASR5KFOTA!BN$19*Input!$C$13)</f>
        <v>2833559.0436671083</v>
      </c>
      <c r="BO81" s="66">
        <f>(ASR5KFOTA!BO$19*Input!$C$13)</f>
        <v>2886675.6550085992</v>
      </c>
      <c r="BP81" s="66">
        <f>(ASR5KFOTA!BP$19*Input!$C$13)</f>
        <v>2941527.7336178827</v>
      </c>
      <c r="BQ81" s="66">
        <f>(ASR5KFOTA!BQ$19*Input!$C$13)</f>
        <v>2997413.089550362</v>
      </c>
      <c r="BR81" s="66">
        <f>(ASR5KFOTA!BR$19*Input!$C$13)</f>
        <v>3055238.5846542194</v>
      </c>
      <c r="BS81" s="66">
        <f>(ASR5KFOTA!BS$19*Input!$C$13)</f>
        <v>3115053.0184258018</v>
      </c>
      <c r="BT81" s="66">
        <f>(ASR5KFOTA!BT$19*Input!$C$13)</f>
        <v>3176907.4769371841</v>
      </c>
      <c r="BU81" s="66">
        <f>(ASR5KFOTA!BU$19*Input!$C$13)</f>
        <v>3240855.3752687769</v>
      </c>
      <c r="BV81" s="66">
        <f>(ASR5KFOTA!BV$19*Input!$C$13)</f>
        <v>3306952.5040118704</v>
      </c>
      <c r="BW81" s="66">
        <f>(ASR5KFOTA!BW$19*Input!$C$13)</f>
        <v>3375257.0796737322</v>
      </c>
      <c r="BX81" s="66">
        <f>(ASR5KFOTA!BX$19*Input!$C$13)</f>
        <v>3445829.7988663935</v>
      </c>
      <c r="BY81" s="66">
        <f>(ASR5KFOTA!BY$19*Input!$C$13)</f>
        <v>3518733.8961988385</v>
      </c>
      <c r="BZ81" s="66">
        <f>(ASR5KFOTA!BZ$19*Input!$C$13)</f>
        <v>3594035.2058233148</v>
      </c>
      <c r="CA81" s="66">
        <f>(ASR5KFOTA!CA$19*Input!$C$13)</f>
        <v>3671802.2266116147</v>
      </c>
      <c r="CB81" s="66">
        <f>(ASR5KFOTA!CB$19*Input!$C$13)</f>
        <v>3752106.1909578955</v>
      </c>
      <c r="CC81" s="66">
        <f>(ASR5KFOTA!CC$19*Input!$C$13)</f>
        <v>3835021.1372217466</v>
      </c>
      <c r="CD81" s="66">
        <f>(ASR5KFOTA!CD$19*Input!$C$13)</f>
        <v>3920623.9858399397</v>
      </c>
      <c r="CE81" s="66">
        <f>(ASR5KFOTA!CE$19*Input!$C$13)</f>
        <v>4008994.6191477994</v>
      </c>
      <c r="CF81" s="66">
        <f>(ASR5KFOTA!CF$19*Input!$C$13)</f>
        <v>4097120.1801263057</v>
      </c>
      <c r="CG81" s="66">
        <f>(ASR5KFOTA!CG$19*Input!$C$13)</f>
        <v>4188106.9570604046</v>
      </c>
      <c r="CH81" s="66">
        <f>(ASR5KFOTA!CH$19*Input!$C$13)</f>
        <v>4281231.0775445253</v>
      </c>
      <c r="CI81" s="66">
        <f>(ASR5KFOTA!CI$19*Input!$C$13)</f>
        <v>4376542.7834287649</v>
      </c>
      <c r="CJ81" s="66">
        <f>(ASR5KFOTA!CJ$19*Input!$C$13)</f>
        <v>4473882.3136092536</v>
      </c>
      <c r="CK81" s="66">
        <f>(ASR5KFOTA!CK$19*Input!$C$13)</f>
        <v>4573076.6901633106</v>
      </c>
      <c r="CL81" s="66">
        <f>(ASR5KFOTA!CL$19*Input!$C$13)</f>
        <v>4674766.7643871177</v>
      </c>
      <c r="CM81" s="66">
        <f>(ASR5KFOTA!CM$19*Input!$C$13)</f>
        <v>4778676.4643319491</v>
      </c>
      <c r="CN81" s="66">
        <f>(ASR5KFOTA!CN$19*Input!$C$13)</f>
        <v>4884897.4160695132</v>
      </c>
      <c r="CO81" s="66">
        <f>(ASR5KFOTA!CO$19*Input!$C$13)</f>
        <v>4993436.8334331121</v>
      </c>
      <c r="CP81" s="66">
        <f>(ASR5KFOTA!CP$19*Input!$C$13)</f>
        <v>5104371.5998331476</v>
      </c>
      <c r="CQ81" s="66">
        <f>(ASR5KFOTA!CQ$19*Input!$C$13)</f>
        <v>5217831.5282949237</v>
      </c>
      <c r="CR81" s="66">
        <f>(ASR5KFOTA!CR$19*Input!$C$13)</f>
        <v>5333786.6078502266</v>
      </c>
      <c r="CS81" s="66">
        <f>(ASR5KFOTA!CS$19*Input!$C$13)</f>
        <v>5452318.8179382849</v>
      </c>
    </row>
    <row r="82" spans="2:97" x14ac:dyDescent="0.25">
      <c r="B82" s="34" t="s">
        <v>118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115"/>
      <c r="AA82" s="115"/>
      <c r="AB82" s="115"/>
      <c r="AC82" s="115"/>
      <c r="AD82" s="115"/>
      <c r="AE82" s="115"/>
      <c r="AF82" s="115"/>
      <c r="AG82" s="115"/>
      <c r="AH82" s="115"/>
      <c r="AI82" s="115"/>
      <c r="AJ82" s="115"/>
      <c r="AK82" s="115"/>
      <c r="AL82" s="115"/>
      <c r="AM82" s="47">
        <f>('[111]ASR5K+FOTA'!AM$20*[111]Input!$C$13)</f>
        <v>909.92685591541078</v>
      </c>
      <c r="AN82" s="47">
        <f>('[111]ASR5K+FOTA'!AN$20*[111]Input!$C$13)</f>
        <v>952.11481991541075</v>
      </c>
      <c r="AO82" s="47">
        <f>('[111]ASR5K+FOTA'!AO$20*[111]Input!$C$13)</f>
        <v>997.44464991541065</v>
      </c>
      <c r="AP82" s="47">
        <f>('[111]ASR5K+FOTA'!AP$20*[111]Input!$C$13)</f>
        <v>1058.7930788345784</v>
      </c>
      <c r="AQ82" s="47">
        <f>('[111]ASR5K+FOTA'!AQ$20*[111]Input!$C$13)</f>
        <v>1083.2674221049078</v>
      </c>
      <c r="AR82" s="47">
        <f>('[111]ASR5K+FOTA'!AR$20*[111]Input!$C$13)</f>
        <v>1111.9118365917361</v>
      </c>
      <c r="AS82" s="47">
        <f>('[111]ASR5K+FOTA'!AS$20*[111]Input!$C$13)</f>
        <v>1220.6243139999999</v>
      </c>
      <c r="AT82" s="47">
        <f>('[111]ASR5K+FOTA'!AT$20*[111]Input!$C$13)</f>
        <v>1200.8316040125112</v>
      </c>
      <c r="AU82" s="47">
        <f>('[111]ASR5K+FOTA'!AU$20*[111]Input!$C$13)</f>
        <v>1086.6124359999999</v>
      </c>
      <c r="AV82" s="47">
        <f>('[111]ASR5K+FOTA'!AV$20*[111]Input!$C$13)</f>
        <v>1124.0396440000002</v>
      </c>
      <c r="AW82" s="47">
        <f>('[111]ASR5K+FOTA'!AW$20*[111]Input!$C$13)</f>
        <v>1164.1058520000001</v>
      </c>
      <c r="AX82" s="47">
        <f>('[111]ASR5K+FOTA'!AX$20*[111]Input!$C$13)</f>
        <v>1198.263248</v>
      </c>
      <c r="AY82" s="47">
        <f>('[111]ASR5K+FOTA'!AY$20*[111]Input!$C$13)</f>
        <v>1226.5138339999999</v>
      </c>
      <c r="AZ82" s="47">
        <f>('[111]ASR5K+FOTA'!AZ$20*[111]Input!$C$13)</f>
        <v>1267.9086419999999</v>
      </c>
      <c r="BA82" s="47">
        <f>('[111]ASR5K+FOTA'!BA$20*[111]Input!$C$13)</f>
        <v>1308.523762</v>
      </c>
      <c r="BB82" s="47">
        <f>(ASR5KFOTA!BB$20*Input!$C$13)</f>
        <v>1629.9984649654712</v>
      </c>
      <c r="BC82" s="47">
        <f>(ASR5KFOTA!BC$20*Input!$C$13)</f>
        <v>1653.3738555287864</v>
      </c>
      <c r="BD82" s="47">
        <f>(ASR5KFOTA!BD$20*Input!$C$13)</f>
        <v>1677.8011036282096</v>
      </c>
      <c r="BE82" s="47">
        <f>(ASR5KFOTA!BE$20*Input!$C$13)</f>
        <v>1703.292583093224</v>
      </c>
      <c r="BF82" s="47">
        <f>(ASR5KFOTA!BF$20*Input!$C$13)</f>
        <v>1729.862506295688</v>
      </c>
      <c r="BG82" s="47">
        <f>(ASR5KFOTA!BG$20*Input!$C$13)</f>
        <v>1757.526805466136</v>
      </c>
      <c r="BH82" s="47">
        <f>(ASR5KFOTA!BH$20*Input!$C$13)</f>
        <v>1786.3030530558112</v>
      </c>
      <c r="BI82" s="47">
        <f>(ASR5KFOTA!BI$20*Input!$C$13)</f>
        <v>1816.2104060105216</v>
      </c>
      <c r="BJ82" s="47">
        <f>(ASR5KFOTA!BJ$20*Input!$C$13)</f>
        <v>1847.2695672776729</v>
      </c>
      <c r="BK82" s="47">
        <f>(ASR5KFOTA!BK$20*Input!$C$13)</f>
        <v>1879.5027605736695</v>
      </c>
      <c r="BL82" s="47">
        <f>(ASR5KFOTA!BL$20*Input!$C$13)</f>
        <v>1912.9337156732474</v>
      </c>
      <c r="BM82" s="47">
        <f>(ASR5KFOTA!BM$20*Input!$C$13)</f>
        <v>1947.587662220574</v>
      </c>
      <c r="BN82" s="47">
        <f>(ASR5KFOTA!BN$20*Input!$C$13)</f>
        <v>1983.4913305669756</v>
      </c>
      <c r="BO82" s="47">
        <f>(ASR5KFOTA!BO$20*Input!$C$13)</f>
        <v>2020.6729585060195</v>
      </c>
      <c r="BP82" s="47">
        <f>(ASR5KFOTA!BP$20*Input!$C$13)</f>
        <v>2059.069413532518</v>
      </c>
      <c r="BQ82" s="47">
        <f>(ASR5KFOTA!BQ$20*Input!$C$13)</f>
        <v>2098.1891626852535</v>
      </c>
      <c r="BR82" s="47">
        <f>(ASR5KFOTA!BR$20*Input!$C$13)</f>
        <v>2138.6670092579539</v>
      </c>
      <c r="BS82" s="47">
        <f>(ASR5KFOTA!BS$20*Input!$C$13)</f>
        <v>2180.537112898061</v>
      </c>
      <c r="BT82" s="47">
        <f>(ASR5KFOTA!BT$20*Input!$C$13)</f>
        <v>2223.8352338560289</v>
      </c>
      <c r="BU82" s="47">
        <f>(ASR5KFOTA!BU$20*Input!$C$13)</f>
        <v>2268.5987626881438</v>
      </c>
      <c r="BV82" s="47">
        <f>(ASR5KFOTA!BV$20*Input!$C$13)</f>
        <v>2314.8667528083092</v>
      </c>
      <c r="BW82" s="47">
        <f>(ASR5KFOTA!BW$20*Input!$C$13)</f>
        <v>2362.6799557716122</v>
      </c>
      <c r="BX82" s="47">
        <f>(ASR5KFOTA!BX$20*Input!$C$13)</f>
        <v>2412.0808592064755</v>
      </c>
      <c r="BY82" s="47">
        <f>(ASR5KFOTA!BY$20*Input!$C$13)</f>
        <v>2463.1137273391873</v>
      </c>
      <c r="BZ82" s="47">
        <f>(ASR5KFOTA!BZ$20*Input!$C$13)</f>
        <v>2515.8246440763205</v>
      </c>
      <c r="CA82" s="47">
        <f>(ASR5KFOTA!CA$20*Input!$C$13)</f>
        <v>2570.2615586281304</v>
      </c>
      <c r="CB82" s="47">
        <f>(ASR5KFOTA!CB$20*Input!$C$13)</f>
        <v>2626.4743336705269</v>
      </c>
      <c r="CC82" s="47">
        <f>(ASR5KFOTA!CC$20*Input!$C$13)</f>
        <v>2684.5147960552226</v>
      </c>
      <c r="CD82" s="47">
        <f>(ASR5KFOTA!CD$20*Input!$C$13)</f>
        <v>2744.4367900879579</v>
      </c>
      <c r="CE82" s="47">
        <f>(ASR5KFOTA!CE$20*Input!$C$13)</f>
        <v>2806.2962334034592</v>
      </c>
      <c r="CF82" s="47">
        <f>(ASR5KFOTA!CF$20*Input!$C$13)</f>
        <v>2867.9841260884141</v>
      </c>
      <c r="CG82" s="47">
        <f>(ASR5KFOTA!CG$20*Input!$C$13)</f>
        <v>2931.6748699422833</v>
      </c>
      <c r="CH82" s="47">
        <f>(ASR5KFOTA!CH$20*Input!$C$13)</f>
        <v>2996.8617542811676</v>
      </c>
      <c r="CI82" s="47">
        <f>(ASR5KFOTA!CI$20*Input!$C$13)</f>
        <v>3063.579948400135</v>
      </c>
      <c r="CJ82" s="47">
        <f>(ASR5KFOTA!CJ$20*Input!$C$13)</f>
        <v>3131.7176195264778</v>
      </c>
      <c r="CK82" s="47">
        <f>(ASR5KFOTA!CK$20*Input!$C$13)</f>
        <v>3201.1536831143176</v>
      </c>
      <c r="CL82" s="47">
        <f>(ASR5KFOTA!CL$20*Input!$C$13)</f>
        <v>3272.3367350709823</v>
      </c>
      <c r="CM82" s="47">
        <f>(ASR5KFOTA!CM$20*Input!$C$13)</f>
        <v>3345.0735250323646</v>
      </c>
      <c r="CN82" s="47">
        <f>(ASR5KFOTA!CN$20*Input!$C$13)</f>
        <v>3419.4281912486595</v>
      </c>
      <c r="CO82" s="47">
        <f>(ASR5KFOTA!CO$20*Input!$C$13)</f>
        <v>3495.4057834031782</v>
      </c>
      <c r="CP82" s="47">
        <f>(ASR5KFOTA!CP$20*Input!$C$13)</f>
        <v>3573.0601198832032</v>
      </c>
      <c r="CQ82" s="47">
        <f>(ASR5KFOTA!CQ$20*Input!$C$13)</f>
        <v>3652.4820698064464</v>
      </c>
      <c r="CR82" s="47">
        <f>(ASR5KFOTA!CR$20*Input!$C$13)</f>
        <v>3733.6506254951587</v>
      </c>
      <c r="CS82" s="47">
        <f>(ASR5KFOTA!CS$20*Input!$C$13)</f>
        <v>3816.6231725567991</v>
      </c>
    </row>
    <row r="84" spans="2:97" x14ac:dyDescent="0.25">
      <c r="B84" s="34" t="s">
        <v>70</v>
      </c>
      <c r="C84" s="46">
        <v>21615.72052401747</v>
      </c>
      <c r="D84" s="46">
        <v>21615.72052401747</v>
      </c>
      <c r="E84" s="46">
        <v>21615.72052401747</v>
      </c>
      <c r="F84" s="46">
        <v>21615.72052401747</v>
      </c>
      <c r="G84" s="46">
        <v>41647.058823529413</v>
      </c>
      <c r="H84" s="46">
        <v>41647.058823529413</v>
      </c>
      <c r="I84" s="46">
        <f>Input!$G$30</f>
        <v>40723</v>
      </c>
      <c r="J84" s="46">
        <f>Input!$G$30</f>
        <v>40723</v>
      </c>
      <c r="K84" s="46">
        <f>Input!$G$30</f>
        <v>40723</v>
      </c>
      <c r="L84" s="46">
        <f>Input!$G$30</f>
        <v>40723</v>
      </c>
      <c r="M84" s="46">
        <f>Input!$G$30</f>
        <v>40723</v>
      </c>
      <c r="N84" s="46">
        <f>Input!$G$30</f>
        <v>40723</v>
      </c>
      <c r="O84" s="46" t="str">
        <f>Input!$L$30</f>
        <v>S</v>
      </c>
      <c r="P84" s="46" t="str">
        <f>Input!$L$30</f>
        <v>S</v>
      </c>
      <c r="Q84" s="46" t="str">
        <f>Input!$L$32</f>
        <v>L</v>
      </c>
      <c r="R84" s="46" t="str">
        <f>Input!$L$32</f>
        <v>L</v>
      </c>
      <c r="S84" s="46" t="str">
        <f>Input!$L$32</f>
        <v>L</v>
      </c>
      <c r="T84" s="46" t="str">
        <f>Input!$L$32</f>
        <v>L</v>
      </c>
      <c r="U84" s="46">
        <f>Input!$L$34</f>
        <v>0</v>
      </c>
      <c r="V84" s="46">
        <f>Input!$L$34</f>
        <v>0</v>
      </c>
      <c r="W84" s="46">
        <f>Input!$L$34</f>
        <v>0</v>
      </c>
      <c r="X84" s="46">
        <f>Input!$L$34</f>
        <v>0</v>
      </c>
      <c r="Y84" s="46">
        <f>Input!$L$34</f>
        <v>0</v>
      </c>
      <c r="Z84" s="120">
        <f>Input!$L$34</f>
        <v>0</v>
      </c>
      <c r="AA84" s="120">
        <f>Input!$L$34</f>
        <v>0</v>
      </c>
      <c r="AB84" s="120">
        <f>Input!$L$34</f>
        <v>0</v>
      </c>
      <c r="AC84" s="120">
        <f>Input!$L$34</f>
        <v>0</v>
      </c>
      <c r="AD84" s="120">
        <f>Input!$L$34</f>
        <v>0</v>
      </c>
      <c r="AE84" s="120">
        <f>Input!$L$34</f>
        <v>0</v>
      </c>
      <c r="AF84" s="120">
        <f>Input!$L$34</f>
        <v>0</v>
      </c>
      <c r="AG84" s="120">
        <f>Input!$L$34</f>
        <v>0</v>
      </c>
      <c r="AH84" s="120">
        <f>Input!$L$34</f>
        <v>0</v>
      </c>
      <c r="AI84" s="120">
        <f>Input!$L$34</f>
        <v>0</v>
      </c>
      <c r="AJ84" s="120">
        <f>Input!$L$34</f>
        <v>0</v>
      </c>
      <c r="AK84" s="120">
        <f>Input!$L$34</f>
        <v>0</v>
      </c>
      <c r="AL84" s="120">
        <f>Input!$L$34</f>
        <v>0</v>
      </c>
      <c r="AM84" s="46">
        <f>AM97*[111]Input!$K$2</f>
        <v>96000</v>
      </c>
      <c r="AN84" s="46">
        <f>AN97*[111]Input!$K$2</f>
        <v>96000</v>
      </c>
      <c r="AO84" s="46">
        <f>AO97*[111]Input!$K$2</f>
        <v>96000</v>
      </c>
      <c r="AP84" s="46">
        <f>AP97*[111]Input!$K$2</f>
        <v>96000</v>
      </c>
      <c r="AQ84" s="46">
        <f>AQ97*[111]Input!$K$2</f>
        <v>96000</v>
      </c>
      <c r="AR84" s="46">
        <f>AR97*[111]Input!$K$2</f>
        <v>96000</v>
      </c>
      <c r="AS84" s="46">
        <f>AS97*[111]Input!$K$2</f>
        <v>96000</v>
      </c>
      <c r="AT84" s="46">
        <f>AT97*[111]Input!$K$2</f>
        <v>96000</v>
      </c>
      <c r="AU84" s="46">
        <f>AU97*[111]Input!$K$2</f>
        <v>96000</v>
      </c>
      <c r="AV84" s="46">
        <f>AV97*[111]Input!$K$2</f>
        <v>96000</v>
      </c>
      <c r="AW84" s="46">
        <f>AW97*[111]Input!$K$2</f>
        <v>96000</v>
      </c>
      <c r="AX84" s="46">
        <f>AX97*[111]Input!$K$2</f>
        <v>96000</v>
      </c>
      <c r="AY84" s="46">
        <f>AY97*[111]Input!$K$2</f>
        <v>96000</v>
      </c>
      <c r="AZ84" s="46">
        <f>AZ97*[111]Input!$K$2</f>
        <v>96000</v>
      </c>
      <c r="BA84" s="46">
        <f>BA97*[111]Input!$K$2</f>
        <v>96000</v>
      </c>
      <c r="BB84" s="46">
        <f ca="1">BB97*Input!$K$2</f>
        <v>96000</v>
      </c>
      <c r="BC84" s="46">
        <f>BC97*Input!$K$2</f>
        <v>96000</v>
      </c>
      <c r="BD84" s="46">
        <f>BD97*Input!$K$2</f>
        <v>96000</v>
      </c>
      <c r="BE84" s="46">
        <f>BE97*Input!$K$2</f>
        <v>96000</v>
      </c>
      <c r="BF84" s="46">
        <f>BF97*Input!$K$2</f>
        <v>96000</v>
      </c>
      <c r="BG84" s="46">
        <f>BG97*Input!$K$2</f>
        <v>96000</v>
      </c>
      <c r="BH84" s="46">
        <f>BH97*Input!$K$2</f>
        <v>96000</v>
      </c>
      <c r="BI84" s="46">
        <f>BI97*Input!$K$2</f>
        <v>96000</v>
      </c>
      <c r="BJ84" s="46">
        <f>BJ97*Input!$K$2</f>
        <v>96000</v>
      </c>
      <c r="BK84" s="46">
        <f>BK97*Input!$K$2</f>
        <v>96000</v>
      </c>
      <c r="BL84" s="46">
        <f>BL97*Input!$K$2</f>
        <v>96000</v>
      </c>
      <c r="BM84" s="46">
        <f>BM97*Input!$K$2</f>
        <v>96000</v>
      </c>
      <c r="BN84" s="46">
        <f>BN97*Input!$K$2</f>
        <v>96000</v>
      </c>
      <c r="BO84" s="46">
        <f>BO97*Input!$K$2</f>
        <v>96000</v>
      </c>
      <c r="BP84" s="46">
        <f>BP97*Input!$K$2</f>
        <v>96000</v>
      </c>
      <c r="BQ84" s="46">
        <f>BQ97*Input!$K$2</f>
        <v>96000</v>
      </c>
      <c r="BR84" s="46">
        <f>BR97*Input!$K$2</f>
        <v>96000</v>
      </c>
      <c r="BS84" s="46">
        <f>BS97*Input!$K$2</f>
        <v>96000</v>
      </c>
      <c r="BT84" s="46">
        <f>BT97*Input!$K$2</f>
        <v>96000</v>
      </c>
      <c r="BU84" s="46">
        <f>BU97*Input!$K$2</f>
        <v>96000</v>
      </c>
      <c r="BV84" s="46">
        <f>BV97*Input!$K$2</f>
        <v>96000</v>
      </c>
      <c r="BW84" s="46">
        <f>BW97*Input!$K$2</f>
        <v>96000</v>
      </c>
      <c r="BX84" s="46">
        <f>BX97*Input!$K$2</f>
        <v>96000</v>
      </c>
      <c r="BY84" s="46">
        <f>BY97*Input!$K$2</f>
        <v>96000</v>
      </c>
      <c r="BZ84" s="46">
        <f>BZ97*Input!$K$2</f>
        <v>96000</v>
      </c>
      <c r="CA84" s="46">
        <f>CA97*Input!$K$2</f>
        <v>96000</v>
      </c>
      <c r="CB84" s="46">
        <f>CB97*Input!$K$2</f>
        <v>96000</v>
      </c>
      <c r="CC84" s="46">
        <f>CC97*Input!$K$2</f>
        <v>96000</v>
      </c>
      <c r="CD84" s="46">
        <f>CD97*Input!$K$2</f>
        <v>96000</v>
      </c>
      <c r="CE84" s="46">
        <f>CE97*Input!$K$2</f>
        <v>96000</v>
      </c>
      <c r="CF84" s="46">
        <f>CF97*Input!$K$2</f>
        <v>96000</v>
      </c>
      <c r="CG84" s="46">
        <f>CG97*Input!$K$2</f>
        <v>96000</v>
      </c>
      <c r="CH84" s="46">
        <f>CH97*Input!$K$2</f>
        <v>96000</v>
      </c>
      <c r="CI84" s="46">
        <f>CI97*Input!$K$2</f>
        <v>96000</v>
      </c>
      <c r="CJ84" s="46">
        <f>CJ97*Input!$K$2</f>
        <v>96000</v>
      </c>
      <c r="CK84" s="46">
        <f>CK97*Input!$K$2</f>
        <v>96000</v>
      </c>
      <c r="CL84" s="46">
        <f>CL97*Input!$K$2</f>
        <v>96000</v>
      </c>
      <c r="CM84" s="46">
        <f>CM97*Input!$K$2</f>
        <v>96000</v>
      </c>
      <c r="CN84" s="46">
        <f>CN97*Input!$K$2</f>
        <v>96000</v>
      </c>
      <c r="CO84" s="46">
        <f>CO97*Input!$K$2</f>
        <v>96000</v>
      </c>
      <c r="CP84" s="46">
        <f>CP97*Input!$K$2</f>
        <v>96000</v>
      </c>
      <c r="CQ84" s="46">
        <f>CQ97*Input!$K$2</f>
        <v>96000</v>
      </c>
      <c r="CR84" s="46">
        <f>CR97*Input!$K$2</f>
        <v>96000</v>
      </c>
      <c r="CS84" s="46">
        <f>CS97*Input!$K$2</f>
        <v>96000</v>
      </c>
    </row>
    <row r="85" spans="2:97" x14ac:dyDescent="0.25">
      <c r="B85" s="34" t="s">
        <v>78</v>
      </c>
      <c r="C85" s="46">
        <v>17292.576419213976</v>
      </c>
      <c r="D85" s="46">
        <v>17292.576419213976</v>
      </c>
      <c r="E85" s="46">
        <v>17292.576419213976</v>
      </c>
      <c r="F85" s="46">
        <v>17292.576419213976</v>
      </c>
      <c r="G85" s="46">
        <v>33317.647058823532</v>
      </c>
      <c r="H85" s="46">
        <v>33317.647058823532</v>
      </c>
      <c r="I85" s="46">
        <f>Input!$I$30</f>
        <v>36650.700000000004</v>
      </c>
      <c r="J85" s="46">
        <f>Input!$I$30</f>
        <v>36650.700000000004</v>
      </c>
      <c r="K85" s="46">
        <f>Input!$I$30</f>
        <v>36650.700000000004</v>
      </c>
      <c r="L85" s="46">
        <f>Input!$I$30</f>
        <v>36650.700000000004</v>
      </c>
      <c r="M85" s="46">
        <f>Input!$I$30</f>
        <v>36650.700000000004</v>
      </c>
      <c r="N85" s="46">
        <f>Input!$I$30</f>
        <v>36650.700000000004</v>
      </c>
      <c r="O85" s="46">
        <f>Input!$I$30</f>
        <v>36650.700000000004</v>
      </c>
      <c r="P85" s="46">
        <f>Input!$I$30</f>
        <v>36650.700000000004</v>
      </c>
      <c r="Q85" s="46">
        <f>Input!$I$32</f>
        <v>54976.05</v>
      </c>
      <c r="R85" s="46">
        <f>Input!$I$32</f>
        <v>54976.05</v>
      </c>
      <c r="S85" s="46">
        <f>Input!$I$32</f>
        <v>54976.05</v>
      </c>
      <c r="T85" s="46">
        <f>Input!$I$32</f>
        <v>54976.05</v>
      </c>
      <c r="U85" s="46">
        <f>Input!$I$34</f>
        <v>73301.400000000009</v>
      </c>
      <c r="V85" s="46">
        <f>Input!$I$34</f>
        <v>73301.400000000009</v>
      </c>
      <c r="W85" s="46">
        <f>Input!$I$34</f>
        <v>73301.400000000009</v>
      </c>
      <c r="X85" s="46">
        <f>Input!$I$34</f>
        <v>73301.400000000009</v>
      </c>
      <c r="Y85" s="46">
        <f>Input!$I$34</f>
        <v>73301.400000000009</v>
      </c>
      <c r="Z85" s="120">
        <f>Input!$I$34</f>
        <v>73301.400000000009</v>
      </c>
      <c r="AA85" s="120">
        <f>Input!$I$34</f>
        <v>73301.400000000009</v>
      </c>
      <c r="AB85" s="120">
        <f>Input!$I$34</f>
        <v>73301.400000000009</v>
      </c>
      <c r="AC85" s="120">
        <f>Input!$I$34</f>
        <v>73301.400000000009</v>
      </c>
      <c r="AD85" s="120">
        <f>Input!$I$34</f>
        <v>73301.400000000009</v>
      </c>
      <c r="AE85" s="120">
        <f>Input!$I$34</f>
        <v>73301.400000000009</v>
      </c>
      <c r="AF85" s="120">
        <f>Input!$I$34</f>
        <v>73301.400000000009</v>
      </c>
      <c r="AG85" s="120">
        <f>Input!$I$34</f>
        <v>73301.400000000009</v>
      </c>
      <c r="AH85" s="120">
        <f>Input!$I$34</f>
        <v>73301.400000000009</v>
      </c>
      <c r="AI85" s="120">
        <f>Input!$I$34</f>
        <v>73301.400000000009</v>
      </c>
      <c r="AJ85" s="120">
        <f>Input!$I$34</f>
        <v>73301.400000000009</v>
      </c>
      <c r="AK85" s="120">
        <f>Input!$I$34</f>
        <v>73301.400000000009</v>
      </c>
      <c r="AL85" s="120">
        <f>Input!$I$34</f>
        <v>73301.400000000009</v>
      </c>
      <c r="AM85" s="46">
        <f>[111]Input!$I$34</f>
        <v>73301.400000000009</v>
      </c>
      <c r="AN85" s="46">
        <f>[111]Input!$I$34</f>
        <v>73301.400000000009</v>
      </c>
      <c r="AO85" s="46">
        <f>[111]Input!$I$34</f>
        <v>73301.400000000009</v>
      </c>
      <c r="AP85" s="46">
        <f>[111]Input!$I$34</f>
        <v>73301.400000000009</v>
      </c>
      <c r="AQ85" s="46">
        <f>[111]Input!$I$34</f>
        <v>73301.400000000009</v>
      </c>
      <c r="AR85" s="46">
        <f>[111]Input!$I$34</f>
        <v>73301.400000000009</v>
      </c>
      <c r="AS85" s="46">
        <f>[111]Input!$I$34</f>
        <v>73301.400000000009</v>
      </c>
      <c r="AT85" s="46">
        <f>[111]Input!$I$34</f>
        <v>73301.400000000009</v>
      </c>
      <c r="AU85" s="46">
        <f>[111]Input!$I$34</f>
        <v>73301.400000000009</v>
      </c>
      <c r="AV85" s="46">
        <f>[111]Input!$I$34</f>
        <v>73301.400000000009</v>
      </c>
      <c r="AW85" s="46">
        <f>[111]Input!$I$34</f>
        <v>73301.400000000009</v>
      </c>
      <c r="AX85" s="46">
        <f>[111]Input!$I$34</f>
        <v>73301.400000000009</v>
      </c>
      <c r="AY85" s="46">
        <f>[111]Input!$I$34</f>
        <v>73301.400000000009</v>
      </c>
      <c r="AZ85" s="46">
        <f>[111]Input!$I$34</f>
        <v>73301.400000000009</v>
      </c>
      <c r="BA85" s="46">
        <f>[111]Input!$I$34</f>
        <v>73301.400000000009</v>
      </c>
      <c r="BB85" s="46">
        <f>Input!$I$34</f>
        <v>73301.400000000009</v>
      </c>
      <c r="BC85" s="46">
        <f>Input!$I$34</f>
        <v>73301.400000000009</v>
      </c>
      <c r="BD85" s="46">
        <f>Input!$I$34</f>
        <v>73301.400000000009</v>
      </c>
      <c r="BE85" s="46">
        <f>Input!$I$34</f>
        <v>73301.400000000009</v>
      </c>
      <c r="BF85" s="46">
        <f>Input!$I$34</f>
        <v>73301.400000000009</v>
      </c>
      <c r="BG85" s="46">
        <f>Input!$I$34</f>
        <v>73301.400000000009</v>
      </c>
      <c r="BH85" s="46">
        <f>Input!$I$34</f>
        <v>73301.400000000009</v>
      </c>
      <c r="BI85" s="46">
        <f>Input!$I$34</f>
        <v>73301.400000000009</v>
      </c>
      <c r="BJ85" s="46">
        <f>Input!$I$34</f>
        <v>73301.400000000009</v>
      </c>
      <c r="BK85" s="46">
        <f>Input!$I$34</f>
        <v>73301.400000000009</v>
      </c>
      <c r="BL85" s="46">
        <f>Input!$I$34</f>
        <v>73301.400000000009</v>
      </c>
      <c r="BM85" s="46">
        <f>Input!$I$34</f>
        <v>73301.400000000009</v>
      </c>
      <c r="BN85" s="46">
        <f>Input!$I$34</f>
        <v>73301.400000000009</v>
      </c>
      <c r="BO85" s="46">
        <f>Input!$I$34</f>
        <v>73301.400000000009</v>
      </c>
      <c r="BP85" s="46">
        <f>Input!$I$34</f>
        <v>73301.400000000009</v>
      </c>
      <c r="BQ85" s="46">
        <f>Input!$I$34</f>
        <v>73301.400000000009</v>
      </c>
      <c r="BR85" s="46">
        <f>Input!$I$34</f>
        <v>73301.400000000009</v>
      </c>
      <c r="BS85" s="46">
        <f>Input!$I$34</f>
        <v>73301.400000000009</v>
      </c>
      <c r="BT85" s="46">
        <f>Input!$I$34</f>
        <v>73301.400000000009</v>
      </c>
      <c r="BU85" s="46">
        <f>Input!$I$34</f>
        <v>73301.400000000009</v>
      </c>
      <c r="BV85" s="46">
        <f>Input!$I$34</f>
        <v>73301.400000000009</v>
      </c>
      <c r="BW85" s="46">
        <f>Input!$I$34</f>
        <v>73301.400000000009</v>
      </c>
      <c r="BX85" s="46">
        <f>Input!$I$34</f>
        <v>73301.400000000009</v>
      </c>
      <c r="BY85" s="46">
        <f>Input!$I$34</f>
        <v>73301.400000000009</v>
      </c>
      <c r="BZ85" s="46">
        <f>Input!$I$34</f>
        <v>73301.400000000009</v>
      </c>
      <c r="CA85" s="46">
        <f>Input!$I$34</f>
        <v>73301.400000000009</v>
      </c>
      <c r="CB85" s="46">
        <f>Input!$I$34</f>
        <v>73301.400000000009</v>
      </c>
      <c r="CC85" s="46">
        <f>Input!$I$34</f>
        <v>73301.400000000009</v>
      </c>
      <c r="CD85" s="46">
        <f>Input!$I$34</f>
        <v>73301.400000000009</v>
      </c>
      <c r="CE85" s="46">
        <f>Input!$I$34</f>
        <v>73301.400000000009</v>
      </c>
      <c r="CF85" s="46">
        <f>Input!$I$34</f>
        <v>73301.400000000009</v>
      </c>
      <c r="CG85" s="46">
        <f>Input!$I$34</f>
        <v>73301.400000000009</v>
      </c>
      <c r="CH85" s="46">
        <f>Input!$I$34</f>
        <v>73301.400000000009</v>
      </c>
      <c r="CI85" s="46">
        <f>Input!$I$34</f>
        <v>73301.400000000009</v>
      </c>
      <c r="CJ85" s="46">
        <f>Input!$I$34</f>
        <v>73301.400000000009</v>
      </c>
      <c r="CK85" s="46">
        <f>Input!$I$34</f>
        <v>73301.400000000009</v>
      </c>
      <c r="CL85" s="46">
        <f>Input!$I$34</f>
        <v>73301.400000000009</v>
      </c>
      <c r="CM85" s="46">
        <f>Input!$I$34</f>
        <v>73301.400000000009</v>
      </c>
      <c r="CN85" s="46">
        <f>Input!$I$34</f>
        <v>73301.400000000009</v>
      </c>
      <c r="CO85" s="46">
        <f>Input!$I$34</f>
        <v>73301.400000000009</v>
      </c>
      <c r="CP85" s="46">
        <f>Input!$I$34</f>
        <v>73301.400000000009</v>
      </c>
      <c r="CQ85" s="46">
        <f>Input!$I$34</f>
        <v>73301.400000000009</v>
      </c>
      <c r="CR85" s="46">
        <f>Input!$I$34</f>
        <v>73301.400000000009</v>
      </c>
      <c r="CS85" s="46">
        <f>Input!$I$34</f>
        <v>73301.400000000009</v>
      </c>
    </row>
    <row r="86" spans="2:97" x14ac:dyDescent="0.25">
      <c r="B86" s="34" t="s">
        <v>76</v>
      </c>
      <c r="C86" s="47" t="e">
        <f>#REF!+C38</f>
        <v>#REF!</v>
      </c>
      <c r="D86" s="47" t="e">
        <f>#REF!+D38</f>
        <v>#REF!</v>
      </c>
      <c r="E86" s="47" t="e">
        <f>#REF!+E38</f>
        <v>#REF!</v>
      </c>
      <c r="F86" s="47" t="e">
        <f>#REF!+F38</f>
        <v>#REF!</v>
      </c>
      <c r="G86" s="47" t="e">
        <f>#REF!+G38</f>
        <v>#REF!</v>
      </c>
      <c r="H86" s="47" t="e">
        <f>#REF!+H38</f>
        <v>#REF!</v>
      </c>
      <c r="I86" s="47" t="e">
        <f>#REF!+I38-I41+(I41/2)</f>
        <v>#REF!</v>
      </c>
      <c r="J86" s="47" t="e">
        <f>#REF!+J38-J41+(J41/2)</f>
        <v>#REF!</v>
      </c>
      <c r="K86" s="47" t="e">
        <f>#REF!+K38-K41+(K41/2)</f>
        <v>#REF!</v>
      </c>
      <c r="L86" s="47" t="e">
        <f>#REF!+L38-L41+(L41/2)</f>
        <v>#REF!</v>
      </c>
      <c r="M86" s="47" t="e">
        <f>#REF!+M38-M41+(M41/2)</f>
        <v>#REF!</v>
      </c>
      <c r="N86" s="47" t="e">
        <f>#REF!+N38-N41+(N41/2)</f>
        <v>#REF!</v>
      </c>
      <c r="O86" s="47" t="e">
        <f>#REF!+O38-O41+(O41/2)</f>
        <v>#REF!</v>
      </c>
      <c r="P86" s="47" t="e">
        <f>#REF!+P38-P41+(P41/2)</f>
        <v>#REF!</v>
      </c>
      <c r="Q86" s="47" t="e">
        <f>#REF!+Q38-Q41+(Q41/2)</f>
        <v>#REF!</v>
      </c>
      <c r="R86" s="47" t="e">
        <f>#REF!+R38-R41+(R41/2)</f>
        <v>#REF!</v>
      </c>
      <c r="S86" s="47" t="e">
        <f>#REF!+S38-S41+(S41/2)</f>
        <v>#REF!</v>
      </c>
      <c r="T86" s="47" t="e">
        <f>#REF!+T38-T41+(T41/2)</f>
        <v>#REF!</v>
      </c>
      <c r="U86" s="47" t="e">
        <f>#REF!+U38-U41+(U41/2)</f>
        <v>#REF!</v>
      </c>
      <c r="V86" s="47" t="e">
        <f>#REF!+V38-V41+(V41/2)</f>
        <v>#REF!</v>
      </c>
      <c r="W86" s="47" t="e">
        <f>#REF!+W38-W41+(W41/2)</f>
        <v>#REF!</v>
      </c>
      <c r="X86" s="47" t="e">
        <f>#REF!+X38-X41+(X41/2)</f>
        <v>#REF!</v>
      </c>
      <c r="Y86" s="47" t="e">
        <f>#REF!+Y38-Y41+(Y41/2)</f>
        <v>#REF!</v>
      </c>
      <c r="Z86" s="115" t="e">
        <f>#REF!+Z38-Z41+(Z41/2)</f>
        <v>#REF!</v>
      </c>
      <c r="AA86" s="115" t="e">
        <f>#REF!+AA38-AA41+(AA41/2)</f>
        <v>#REF!</v>
      </c>
      <c r="AB86" s="115" t="e">
        <f>#REF!+AB38-AB41+(AB41/2)</f>
        <v>#REF!</v>
      </c>
      <c r="AC86" s="115" t="e">
        <f>#REF!+AC38-AC41+(AC41/2)</f>
        <v>#REF!</v>
      </c>
      <c r="AD86" s="115" t="e">
        <f>#REF!+AD38-AD41+(AD41/2)</f>
        <v>#REF!</v>
      </c>
      <c r="AE86" s="115" t="e">
        <f>#REF!+AE38-AE41+(AE41/2)</f>
        <v>#REF!</v>
      </c>
      <c r="AF86" s="115" t="e">
        <f>#REF!+AF38-AF41+(AF41/2)</f>
        <v>#REF!</v>
      </c>
      <c r="AG86" s="115" t="e">
        <f>#REF!+AG38-AG41+(AG41/2)</f>
        <v>#REF!</v>
      </c>
      <c r="AH86" s="115" t="e">
        <f>#REF!+AH38-AH41+(AH41/2)</f>
        <v>#REF!</v>
      </c>
      <c r="AI86" s="115" t="e">
        <f>#REF!+AI38-AI41+(AI41/2)</f>
        <v>#REF!</v>
      </c>
      <c r="AJ86" s="115" t="e">
        <f>#REF!+AJ38-AJ41+(AJ41/2)</f>
        <v>#REF!</v>
      </c>
      <c r="AK86" s="115" t="e">
        <f>#REF!+AK38-AK41+(AK41/2)</f>
        <v>#REF!</v>
      </c>
      <c r="AL86" s="115" t="e">
        <f>#REF!+AL38-AL41+(AL41/2)</f>
        <v>#REF!</v>
      </c>
      <c r="AM86" s="35">
        <f t="shared" ref="AM86:BA86" si="61">AM73+AM$41/2+AM$43/2+AM$45/2+AM$47/2</f>
        <v>92792.259974199565</v>
      </c>
      <c r="AN86" s="35">
        <f t="shared" si="61"/>
        <v>86675.215895284637</v>
      </c>
      <c r="AO86" s="35">
        <f t="shared" si="61"/>
        <v>72479.972448205415</v>
      </c>
      <c r="AP86" s="35">
        <f t="shared" si="61"/>
        <v>62352.085550862976</v>
      </c>
      <c r="AQ86" s="35">
        <f t="shared" si="61"/>
        <v>49406.830298357789</v>
      </c>
      <c r="AR86" s="35">
        <f t="shared" si="61"/>
        <v>37856.519349204529</v>
      </c>
      <c r="AS86" s="35">
        <f t="shared" si="61"/>
        <v>27169.03888946</v>
      </c>
      <c r="AT86" s="35">
        <f t="shared" si="61"/>
        <v>17459.084912385057</v>
      </c>
      <c r="AU86" s="35">
        <f t="shared" si="61"/>
        <v>22090.975848010003</v>
      </c>
      <c r="AV86" s="35">
        <f t="shared" si="61"/>
        <v>22848.216250660003</v>
      </c>
      <c r="AW86" s="35">
        <f t="shared" si="61"/>
        <v>23626.642372160004</v>
      </c>
      <c r="AX86" s="35">
        <f t="shared" si="61"/>
        <v>24203.445575599995</v>
      </c>
      <c r="AY86" s="35">
        <f t="shared" si="61"/>
        <v>27172.230567474999</v>
      </c>
      <c r="AZ86" s="35">
        <f t="shared" si="61"/>
        <v>28163.720430266669</v>
      </c>
      <c r="BA86" s="35">
        <f t="shared" si="61"/>
        <v>29231.807036791663</v>
      </c>
      <c r="BB86" s="35">
        <f t="shared" ref="BB86:CL86" ca="1" si="62">BB73+BB$41/2+BB$43/2+BB$45/2+BB$47/2</f>
        <v>29715.406110246218</v>
      </c>
      <c r="BC86" s="35">
        <f t="shared" si="62"/>
        <v>30450.295531777563</v>
      </c>
      <c r="BD86" s="35">
        <f t="shared" si="62"/>
        <v>31037.87139248618</v>
      </c>
      <c r="BE86" s="35">
        <f t="shared" si="62"/>
        <v>31629.125869351876</v>
      </c>
      <c r="BF86" s="35">
        <f t="shared" si="62"/>
        <v>32224.090553542548</v>
      </c>
      <c r="BG86" s="35">
        <f t="shared" si="62"/>
        <v>32822.799072589005</v>
      </c>
      <c r="BH86" s="35">
        <f t="shared" si="62"/>
        <v>33425.287016467308</v>
      </c>
      <c r="BI86" s="35">
        <f t="shared" si="62"/>
        <v>34031.591887696013</v>
      </c>
      <c r="BJ86" s="35">
        <f t="shared" si="62"/>
        <v>34641.753068771461</v>
      </c>
      <c r="BK86" s="35">
        <f t="shared" si="62"/>
        <v>35255.811802970056</v>
      </c>
      <c r="BL86" s="35">
        <f t="shared" si="62"/>
        <v>35873.811185781262</v>
      </c>
      <c r="BM86" s="35">
        <f t="shared" si="62"/>
        <v>36495.796164972919</v>
      </c>
      <c r="BN86" s="35">
        <f t="shared" si="62"/>
        <v>37121.813547795777</v>
      </c>
      <c r="BO86" s="35">
        <f t="shared" si="62"/>
        <v>37663.122516882439</v>
      </c>
      <c r="BP86" s="35">
        <f t="shared" si="62"/>
        <v>38205.817870908984</v>
      </c>
      <c r="BQ86" s="35">
        <f t="shared" si="62"/>
        <v>38749.42220626324</v>
      </c>
      <c r="BR86" s="35">
        <f t="shared" si="62"/>
        <v>39294.5846829043</v>
      </c>
      <c r="BS86" s="35">
        <f t="shared" si="62"/>
        <v>39841.354048104535</v>
      </c>
      <c r="BT86" s="35">
        <f t="shared" si="62"/>
        <v>40389.780884400767</v>
      </c>
      <c r="BU86" s="35">
        <f t="shared" si="62"/>
        <v>40939.917643058143</v>
      </c>
      <c r="BV86" s="35">
        <f t="shared" si="62"/>
        <v>41491.818680443554</v>
      </c>
      <c r="BW86" s="35">
        <f t="shared" si="62"/>
        <v>42045.540297191728</v>
      </c>
      <c r="BX86" s="35">
        <f t="shared" si="62"/>
        <v>42601.140780082649</v>
      </c>
      <c r="BY86" s="35">
        <f t="shared" si="62"/>
        <v>43158.68044657413</v>
      </c>
      <c r="BZ86" s="35">
        <f t="shared" si="62"/>
        <v>43718.221691956955</v>
      </c>
      <c r="CA86" s="35">
        <f t="shared" si="62"/>
        <v>44384.697241041998</v>
      </c>
      <c r="CB86" s="35">
        <f t="shared" si="62"/>
        <v>44981.662217539546</v>
      </c>
      <c r="CC86" s="35">
        <f t="shared" si="62"/>
        <v>45581.647858399374</v>
      </c>
      <c r="CD86" s="35">
        <f t="shared" si="62"/>
        <v>46184.728073193168</v>
      </c>
      <c r="CE86" s="35">
        <f t="shared" si="62"/>
        <v>46790.979184035692</v>
      </c>
      <c r="CF86" s="35">
        <f t="shared" si="62"/>
        <v>47398.31294043758</v>
      </c>
      <c r="CG86" s="35">
        <f t="shared" si="62"/>
        <v>46652.258557312794</v>
      </c>
      <c r="CH86" s="35">
        <f t="shared" si="62"/>
        <v>47249.161030662239</v>
      </c>
      <c r="CI86" s="35">
        <f t="shared" si="62"/>
        <v>47848.875262289432</v>
      </c>
      <c r="CJ86" s="35">
        <f t="shared" si="62"/>
        <v>48451.310967890997</v>
      </c>
      <c r="CK86" s="35">
        <f t="shared" si="62"/>
        <v>49075.169267120138</v>
      </c>
      <c r="CL86" s="35">
        <f t="shared" si="62"/>
        <v>49702.091863055015</v>
      </c>
      <c r="CM86" s="35">
        <f t="shared" ref="CM86:CS86" si="63">CM73+CM$41/2+CM$43/2+CM$45/2+CM$47/2</f>
        <v>50336.717773013006</v>
      </c>
      <c r="CN86" s="35">
        <f t="shared" si="63"/>
        <v>50979.189120271483</v>
      </c>
      <c r="CO86" s="35">
        <f t="shared" si="63"/>
        <v>51630.820253555125</v>
      </c>
      <c r="CP86" s="35">
        <f t="shared" si="63"/>
        <v>52293.003783584049</v>
      </c>
      <c r="CQ86" s="35">
        <f t="shared" si="63"/>
        <v>52962.478032859202</v>
      </c>
      <c r="CR86" s="35">
        <f t="shared" si="63"/>
        <v>53641.203969759867</v>
      </c>
      <c r="CS86" s="35">
        <f t="shared" si="63"/>
        <v>54329.091594709258</v>
      </c>
    </row>
    <row r="87" spans="2:97" x14ac:dyDescent="0.25">
      <c r="B87" s="34" t="s">
        <v>73</v>
      </c>
      <c r="C87" s="47" t="e">
        <f>#REF!+#REF!</f>
        <v>#REF!</v>
      </c>
      <c r="D87" s="47" t="e">
        <f>#REF!+#REF!</f>
        <v>#REF!</v>
      </c>
      <c r="E87" s="47" t="e">
        <f>#REF!+#REF!</f>
        <v>#REF!</v>
      </c>
      <c r="F87" s="47" t="e">
        <f>#REF!+#REF!</f>
        <v>#REF!</v>
      </c>
      <c r="G87" s="47" t="e">
        <f>#REF!+#REF!</f>
        <v>#REF!</v>
      </c>
      <c r="H87" s="47" t="e">
        <f>#REF!+#REF!</f>
        <v>#REF!</v>
      </c>
      <c r="I87" s="47" t="e">
        <f>#REF!+#REF!-#REF!+(#REF!/2)</f>
        <v>#REF!</v>
      </c>
      <c r="J87" s="47" t="e">
        <f>#REF!+#REF!-#REF!+(#REF!/2)</f>
        <v>#REF!</v>
      </c>
      <c r="K87" s="47" t="e">
        <f>#REF!+#REF!-#REF!+(#REF!/2)</f>
        <v>#REF!</v>
      </c>
      <c r="L87" s="47" t="e">
        <f>#REF!+#REF!-#REF!+(#REF!/2)</f>
        <v>#REF!</v>
      </c>
      <c r="M87" s="47" t="e">
        <f>#REF!+#REF!-#REF!+(#REF!/2)</f>
        <v>#REF!</v>
      </c>
      <c r="N87" s="47" t="e">
        <f>#REF!+#REF!-#REF!+(#REF!/2)</f>
        <v>#REF!</v>
      </c>
      <c r="O87" s="47" t="e">
        <f>#REF!+#REF!-#REF!+(#REF!/2)</f>
        <v>#REF!</v>
      </c>
      <c r="P87" s="47" t="e">
        <f>#REF!+#REF!-#REF!+(#REF!/2)</f>
        <v>#REF!</v>
      </c>
      <c r="Q87" s="47" t="e">
        <f>#REF!+#REF!-#REF!+(#REF!/2)</f>
        <v>#REF!</v>
      </c>
      <c r="R87" s="47" t="e">
        <f>#REF!+#REF!-#REF!+(#REF!/2)</f>
        <v>#REF!</v>
      </c>
      <c r="S87" s="47" t="e">
        <f>#REF!+#REF!-#REF!+(#REF!/2)</f>
        <v>#REF!</v>
      </c>
      <c r="T87" s="47" t="e">
        <f>#REF!+#REF!-#REF!+(#REF!/2)</f>
        <v>#REF!</v>
      </c>
      <c r="U87" s="47" t="e">
        <f>#REF!+#REF!-#REF!+(#REF!/2)</f>
        <v>#REF!</v>
      </c>
      <c r="V87" s="47" t="e">
        <f>#REF!+#REF!-#REF!+(#REF!/2)</f>
        <v>#REF!</v>
      </c>
      <c r="W87" s="47" t="e">
        <f>#REF!+#REF!-#REF!+(#REF!/2)</f>
        <v>#REF!</v>
      </c>
      <c r="X87" s="47" t="e">
        <f>#REF!+#REF!-#REF!+(#REF!/2)</f>
        <v>#REF!</v>
      </c>
      <c r="Y87" s="47" t="e">
        <f>#REF!+#REF!-#REF!+(#REF!/2)</f>
        <v>#REF!</v>
      </c>
      <c r="Z87" s="115" t="e">
        <f>#REF!+#REF!-#REF!+(#REF!/2)</f>
        <v>#REF!</v>
      </c>
      <c r="AA87" s="115" t="e">
        <f>#REF!+#REF!-#REF!+(#REF!/2)</f>
        <v>#REF!</v>
      </c>
      <c r="AB87" s="115" t="e">
        <f>#REF!+#REF!-#REF!+(#REF!/2)</f>
        <v>#REF!</v>
      </c>
      <c r="AC87" s="115" t="e">
        <f>#REF!+#REF!-#REF!+(#REF!/2)</f>
        <v>#REF!</v>
      </c>
      <c r="AD87" s="115" t="e">
        <f>#REF!+#REF!-#REF!+(#REF!/2)</f>
        <v>#REF!</v>
      </c>
      <c r="AE87" s="115" t="e">
        <f>#REF!+#REF!-#REF!+(#REF!/2)</f>
        <v>#REF!</v>
      </c>
      <c r="AF87" s="115" t="e">
        <f>#REF!+#REF!-#REF!+(#REF!/2)</f>
        <v>#REF!</v>
      </c>
      <c r="AG87" s="115" t="e">
        <f>#REF!+#REF!-#REF!+(#REF!/2)</f>
        <v>#REF!</v>
      </c>
      <c r="AH87" s="115" t="e">
        <f>#REF!+#REF!-#REF!+(#REF!/2)</f>
        <v>#REF!</v>
      </c>
      <c r="AI87" s="115" t="e">
        <f>#REF!+#REF!-#REF!+(#REF!/2)</f>
        <v>#REF!</v>
      </c>
      <c r="AJ87" s="115" t="e">
        <f>#REF!+#REF!-#REF!+(#REF!/2)</f>
        <v>#REF!</v>
      </c>
      <c r="AK87" s="115" t="e">
        <f>#REF!+#REF!-#REF!+(#REF!/2)</f>
        <v>#REF!</v>
      </c>
      <c r="AL87" s="115" t="e">
        <f>#REF!+#REF!-#REF!+(#REF!/2)</f>
        <v>#REF!</v>
      </c>
      <c r="AM87" s="35">
        <f t="shared" ref="AM87:BA87" si="64">AM73+AM$110/2+AM$112/2+AM$114/2+AM$116</f>
        <v>90490.519693413022</v>
      </c>
      <c r="AN87" s="35">
        <f t="shared" si="64"/>
        <v>84272.902150498092</v>
      </c>
      <c r="AO87" s="35">
        <f t="shared" si="64"/>
        <v>69979.422923418853</v>
      </c>
      <c r="AP87" s="35">
        <f t="shared" si="64"/>
        <v>59563.116656786457</v>
      </c>
      <c r="AQ87" s="35">
        <f t="shared" si="64"/>
        <v>46501.398686427616</v>
      </c>
      <c r="AR87" s="35">
        <f t="shared" si="64"/>
        <v>34836.979325345856</v>
      </c>
      <c r="AS87" s="35">
        <f t="shared" si="64"/>
        <v>24266.685904879996</v>
      </c>
      <c r="AT87" s="35">
        <f t="shared" si="64"/>
        <v>14133.475770448849</v>
      </c>
      <c r="AU87" s="35">
        <f t="shared" si="64"/>
        <v>17365.539963280004</v>
      </c>
      <c r="AV87" s="35">
        <f t="shared" si="64"/>
        <v>17961.015868480004</v>
      </c>
      <c r="AW87" s="35">
        <f t="shared" si="64"/>
        <v>18575.055296480004</v>
      </c>
      <c r="AX87" s="35">
        <f t="shared" si="64"/>
        <v>19035.394092799997</v>
      </c>
      <c r="AY87" s="35">
        <f t="shared" si="64"/>
        <v>21228.292619799999</v>
      </c>
      <c r="AZ87" s="35">
        <f t="shared" si="64"/>
        <v>21998.876241466671</v>
      </c>
      <c r="BA87" s="35">
        <f t="shared" si="64"/>
        <v>22824.234231666665</v>
      </c>
      <c r="BB87" s="35">
        <f t="shared" ref="BB87:BJ87" ca="1" si="65">BB73+BB$110/2+BB$112/2+BB$114/2+BB$116</f>
        <v>23560.363447375541</v>
      </c>
      <c r="BC87" s="35">
        <f t="shared" si="65"/>
        <v>24122.780871330688</v>
      </c>
      <c r="BD87" s="35">
        <f t="shared" si="65"/>
        <v>24579.318975797109</v>
      </c>
      <c r="BE87" s="35">
        <f t="shared" si="65"/>
        <v>25039.805049800954</v>
      </c>
      <c r="BF87" s="35">
        <f t="shared" si="65"/>
        <v>25504.279063950962</v>
      </c>
      <c r="BG87" s="35">
        <f t="shared" si="65"/>
        <v>25972.784526461299</v>
      </c>
      <c r="BH87" s="35">
        <f t="shared" si="65"/>
        <v>26445.368334161842</v>
      </c>
      <c r="BI87" s="35">
        <f t="shared" si="65"/>
        <v>26922.080669567727</v>
      </c>
      <c r="BJ87" s="35">
        <f t="shared" si="65"/>
        <v>27402.974931165831</v>
      </c>
      <c r="BK87" s="35">
        <f t="shared" ref="BK87:CL87" si="66">BK73+BK$110/2+BK$112/2+BK$114/2+BK$116</f>
        <v>27888.107689279605</v>
      </c>
      <c r="BL87" s="35">
        <f t="shared" si="66"/>
        <v>28377.538662247396</v>
      </c>
      <c r="BM87" s="35">
        <f t="shared" si="66"/>
        <v>28871.330709069243</v>
      </c>
      <c r="BN87" s="35">
        <f t="shared" si="66"/>
        <v>29369.549835648344</v>
      </c>
      <c r="BO87" s="35">
        <f t="shared" si="66"/>
        <v>29807.691032589533</v>
      </c>
      <c r="BP87" s="35">
        <f t="shared" si="66"/>
        <v>30248.293204815349</v>
      </c>
      <c r="BQ87" s="35">
        <f t="shared" si="66"/>
        <v>30690.42137252137</v>
      </c>
      <c r="BR87" s="35">
        <f t="shared" si="66"/>
        <v>31135.306752483619</v>
      </c>
      <c r="BS87" s="35">
        <f t="shared" si="66"/>
        <v>31583.025645513571</v>
      </c>
      <c r="BT87" s="35">
        <f t="shared" si="66"/>
        <v>32033.657601168252</v>
      </c>
      <c r="BU87" s="35">
        <f t="shared" si="66"/>
        <v>32487.285477606431</v>
      </c>
      <c r="BV87" s="35">
        <f t="shared" si="66"/>
        <v>32943.995506967483</v>
      </c>
      <c r="BW87" s="35">
        <f t="shared" si="66"/>
        <v>33403.877366048153</v>
      </c>
      <c r="BX87" s="35">
        <f t="shared" si="66"/>
        <v>33867.024252118201</v>
      </c>
      <c r="BY87" s="35">
        <f t="shared" si="66"/>
        <v>34333.532963767211</v>
      </c>
      <c r="BZ87" s="35">
        <f t="shared" si="66"/>
        <v>34803.503986717304</v>
      </c>
      <c r="CA87" s="35">
        <f t="shared" si="66"/>
        <v>35353.309367788657</v>
      </c>
      <c r="CB87" s="35">
        <f t="shared" si="66"/>
        <v>35854.685186585826</v>
      </c>
      <c r="CC87" s="35">
        <f t="shared" si="66"/>
        <v>36360.443408384461</v>
      </c>
      <c r="CD87" s="35">
        <f t="shared" si="66"/>
        <v>36870.702172847057</v>
      </c>
      <c r="CE87" s="35">
        <f t="shared" si="66"/>
        <v>37385.583853508419</v>
      </c>
      <c r="CF87" s="35">
        <f t="shared" si="66"/>
        <v>37901.047771794605</v>
      </c>
      <c r="CG87" s="35">
        <f t="shared" si="66"/>
        <v>37434.624424620008</v>
      </c>
      <c r="CH87" s="35">
        <f t="shared" si="66"/>
        <v>37946.686064132526</v>
      </c>
      <c r="CI87" s="35">
        <f t="shared" si="66"/>
        <v>38462.623765416247</v>
      </c>
      <c r="CJ87" s="35">
        <f t="shared" si="66"/>
        <v>38982.238137060769</v>
      </c>
      <c r="CK87" s="35">
        <f t="shared" si="66"/>
        <v>39518.985199951348</v>
      </c>
      <c r="CL87" s="35">
        <f t="shared" si="66"/>
        <v>40060.049898285724</v>
      </c>
      <c r="CM87" s="35">
        <f t="shared" ref="CM87:CS87" si="67">CM73+CM$110/2+CM$112/2+CM$114/2+CM$116</f>
        <v>40608.574973243958</v>
      </c>
      <c r="CN87" s="35">
        <f t="shared" si="67"/>
        <v>41164.740483998292</v>
      </c>
      <c r="CO87" s="35">
        <f t="shared" si="67"/>
        <v>41729.508358962768</v>
      </c>
      <c r="CP87" s="35">
        <f t="shared" si="67"/>
        <v>42303.955762187201</v>
      </c>
      <c r="CQ87" s="35">
        <f t="shared" si="67"/>
        <v>42885.819226253567</v>
      </c>
      <c r="CR87" s="35">
        <f t="shared" si="67"/>
        <v>43476.499788913978</v>
      </c>
      <c r="CS87" s="35">
        <f t="shared" si="67"/>
        <v>44076.000617880949</v>
      </c>
    </row>
    <row r="88" spans="2:97" x14ac:dyDescent="0.25">
      <c r="B88" s="49" t="s">
        <v>79</v>
      </c>
      <c r="C88" s="51" t="e">
        <f>MAX(C86:C87)</f>
        <v>#REF!</v>
      </c>
      <c r="D88" s="51" t="e">
        <f t="shared" ref="D88:BA88" si="68">MAX(D86:D87)</f>
        <v>#REF!</v>
      </c>
      <c r="E88" s="51" t="e">
        <f t="shared" si="68"/>
        <v>#REF!</v>
      </c>
      <c r="F88" s="51" t="e">
        <f t="shared" si="68"/>
        <v>#REF!</v>
      </c>
      <c r="G88" s="51" t="e">
        <f t="shared" si="68"/>
        <v>#REF!</v>
      </c>
      <c r="H88" s="51" t="e">
        <f t="shared" si="68"/>
        <v>#REF!</v>
      </c>
      <c r="I88" s="51" t="e">
        <f t="shared" si="68"/>
        <v>#REF!</v>
      </c>
      <c r="J88" s="51" t="e">
        <f t="shared" si="68"/>
        <v>#REF!</v>
      </c>
      <c r="K88" s="51" t="e">
        <f t="shared" si="68"/>
        <v>#REF!</v>
      </c>
      <c r="L88" s="51" t="e">
        <f t="shared" si="68"/>
        <v>#REF!</v>
      </c>
      <c r="M88" s="51" t="e">
        <f t="shared" si="68"/>
        <v>#REF!</v>
      </c>
      <c r="N88" s="51" t="e">
        <f t="shared" si="68"/>
        <v>#REF!</v>
      </c>
      <c r="O88" s="51" t="e">
        <f t="shared" si="68"/>
        <v>#REF!</v>
      </c>
      <c r="P88" s="51" t="e">
        <f t="shared" si="68"/>
        <v>#REF!</v>
      </c>
      <c r="Q88" s="51" t="e">
        <f t="shared" si="68"/>
        <v>#REF!</v>
      </c>
      <c r="R88" s="51" t="e">
        <f t="shared" si="68"/>
        <v>#REF!</v>
      </c>
      <c r="S88" s="51" t="e">
        <f t="shared" si="68"/>
        <v>#REF!</v>
      </c>
      <c r="T88" s="51" t="e">
        <f t="shared" si="68"/>
        <v>#REF!</v>
      </c>
      <c r="U88" s="51" t="e">
        <f t="shared" si="68"/>
        <v>#REF!</v>
      </c>
      <c r="V88" s="51" t="e">
        <f t="shared" si="68"/>
        <v>#REF!</v>
      </c>
      <c r="W88" s="51" t="e">
        <f t="shared" si="68"/>
        <v>#REF!</v>
      </c>
      <c r="X88" s="51" t="e">
        <f t="shared" si="68"/>
        <v>#REF!</v>
      </c>
      <c r="Y88" s="51" t="e">
        <f t="shared" si="68"/>
        <v>#REF!</v>
      </c>
      <c r="Z88" s="121" t="e">
        <f t="shared" si="68"/>
        <v>#REF!</v>
      </c>
      <c r="AA88" s="121" t="e">
        <f t="shared" si="68"/>
        <v>#REF!</v>
      </c>
      <c r="AB88" s="121" t="e">
        <f t="shared" si="68"/>
        <v>#REF!</v>
      </c>
      <c r="AC88" s="121" t="e">
        <f t="shared" si="68"/>
        <v>#REF!</v>
      </c>
      <c r="AD88" s="121" t="e">
        <f t="shared" si="68"/>
        <v>#REF!</v>
      </c>
      <c r="AE88" s="121" t="e">
        <f t="shared" si="68"/>
        <v>#REF!</v>
      </c>
      <c r="AF88" s="121" t="e">
        <f t="shared" si="68"/>
        <v>#REF!</v>
      </c>
      <c r="AG88" s="121" t="e">
        <f t="shared" si="68"/>
        <v>#REF!</v>
      </c>
      <c r="AH88" s="121" t="e">
        <f t="shared" si="68"/>
        <v>#REF!</v>
      </c>
      <c r="AI88" s="121" t="e">
        <f t="shared" si="68"/>
        <v>#REF!</v>
      </c>
      <c r="AJ88" s="121" t="e">
        <f t="shared" si="68"/>
        <v>#REF!</v>
      </c>
      <c r="AK88" s="121" t="e">
        <f t="shared" si="68"/>
        <v>#REF!</v>
      </c>
      <c r="AL88" s="121" t="e">
        <f t="shared" si="68"/>
        <v>#REF!</v>
      </c>
      <c r="AM88" s="51">
        <f t="shared" si="68"/>
        <v>92792.259974199565</v>
      </c>
      <c r="AN88" s="51">
        <f t="shared" si="68"/>
        <v>86675.215895284637</v>
      </c>
      <c r="AO88" s="51">
        <f t="shared" si="68"/>
        <v>72479.972448205415</v>
      </c>
      <c r="AP88" s="51">
        <f t="shared" si="68"/>
        <v>62352.085550862976</v>
      </c>
      <c r="AQ88" s="51">
        <f t="shared" si="68"/>
        <v>49406.830298357789</v>
      </c>
      <c r="AR88" s="51">
        <f t="shared" si="68"/>
        <v>37856.519349204529</v>
      </c>
      <c r="AS88" s="51">
        <f t="shared" si="68"/>
        <v>27169.03888946</v>
      </c>
      <c r="AT88" s="51">
        <f t="shared" si="68"/>
        <v>17459.084912385057</v>
      </c>
      <c r="AU88" s="51">
        <f t="shared" si="68"/>
        <v>22090.975848010003</v>
      </c>
      <c r="AV88" s="51">
        <f t="shared" si="68"/>
        <v>22848.216250660003</v>
      </c>
      <c r="AW88" s="51">
        <f t="shared" si="68"/>
        <v>23626.642372160004</v>
      </c>
      <c r="AX88" s="51">
        <f t="shared" si="68"/>
        <v>24203.445575599995</v>
      </c>
      <c r="AY88" s="51">
        <f t="shared" si="68"/>
        <v>27172.230567474999</v>
      </c>
      <c r="AZ88" s="51">
        <f t="shared" si="68"/>
        <v>28163.720430266669</v>
      </c>
      <c r="BA88" s="51">
        <f t="shared" si="68"/>
        <v>29231.807036791663</v>
      </c>
      <c r="BB88" s="51">
        <f t="shared" ref="BB88:CL88" ca="1" si="69">MAX(BB86:BB87)</f>
        <v>29715.406110246218</v>
      </c>
      <c r="BC88" s="51">
        <f t="shared" si="69"/>
        <v>30450.295531777563</v>
      </c>
      <c r="BD88" s="51">
        <f t="shared" si="69"/>
        <v>31037.87139248618</v>
      </c>
      <c r="BE88" s="51">
        <f t="shared" si="69"/>
        <v>31629.125869351876</v>
      </c>
      <c r="BF88" s="51">
        <f t="shared" si="69"/>
        <v>32224.090553542548</v>
      </c>
      <c r="BG88" s="51">
        <f t="shared" si="69"/>
        <v>32822.799072589005</v>
      </c>
      <c r="BH88" s="51">
        <f t="shared" si="69"/>
        <v>33425.287016467308</v>
      </c>
      <c r="BI88" s="51">
        <f t="shared" si="69"/>
        <v>34031.591887696013</v>
      </c>
      <c r="BJ88" s="51">
        <f t="shared" si="69"/>
        <v>34641.753068771461</v>
      </c>
      <c r="BK88" s="51">
        <f t="shared" si="69"/>
        <v>35255.811802970056</v>
      </c>
      <c r="BL88" s="51">
        <f t="shared" si="69"/>
        <v>35873.811185781262</v>
      </c>
      <c r="BM88" s="51">
        <f t="shared" si="69"/>
        <v>36495.796164972919</v>
      </c>
      <c r="BN88" s="51">
        <f t="shared" si="69"/>
        <v>37121.813547795777</v>
      </c>
      <c r="BO88" s="51">
        <f t="shared" si="69"/>
        <v>37663.122516882439</v>
      </c>
      <c r="BP88" s="51">
        <f t="shared" si="69"/>
        <v>38205.817870908984</v>
      </c>
      <c r="BQ88" s="51">
        <f t="shared" si="69"/>
        <v>38749.42220626324</v>
      </c>
      <c r="BR88" s="51">
        <f t="shared" si="69"/>
        <v>39294.5846829043</v>
      </c>
      <c r="BS88" s="51">
        <f t="shared" si="69"/>
        <v>39841.354048104535</v>
      </c>
      <c r="BT88" s="51">
        <f t="shared" si="69"/>
        <v>40389.780884400767</v>
      </c>
      <c r="BU88" s="51">
        <f t="shared" si="69"/>
        <v>40939.917643058143</v>
      </c>
      <c r="BV88" s="51">
        <f t="shared" si="69"/>
        <v>41491.818680443554</v>
      </c>
      <c r="BW88" s="51">
        <f t="shared" si="69"/>
        <v>42045.540297191728</v>
      </c>
      <c r="BX88" s="51">
        <f t="shared" si="69"/>
        <v>42601.140780082649</v>
      </c>
      <c r="BY88" s="51">
        <f t="shared" si="69"/>
        <v>43158.68044657413</v>
      </c>
      <c r="BZ88" s="51">
        <f t="shared" si="69"/>
        <v>43718.221691956955</v>
      </c>
      <c r="CA88" s="51">
        <f t="shared" si="69"/>
        <v>44384.697241041998</v>
      </c>
      <c r="CB88" s="51">
        <f t="shared" si="69"/>
        <v>44981.662217539546</v>
      </c>
      <c r="CC88" s="51">
        <f t="shared" si="69"/>
        <v>45581.647858399374</v>
      </c>
      <c r="CD88" s="51">
        <f t="shared" si="69"/>
        <v>46184.728073193168</v>
      </c>
      <c r="CE88" s="51">
        <f t="shared" si="69"/>
        <v>46790.979184035692</v>
      </c>
      <c r="CF88" s="51">
        <f t="shared" si="69"/>
        <v>47398.31294043758</v>
      </c>
      <c r="CG88" s="51">
        <f t="shared" si="69"/>
        <v>46652.258557312794</v>
      </c>
      <c r="CH88" s="51">
        <f t="shared" si="69"/>
        <v>47249.161030662239</v>
      </c>
      <c r="CI88" s="51">
        <f t="shared" si="69"/>
        <v>47848.875262289432</v>
      </c>
      <c r="CJ88" s="51">
        <f t="shared" si="69"/>
        <v>48451.310967890997</v>
      </c>
      <c r="CK88" s="51">
        <f t="shared" si="69"/>
        <v>49075.169267120138</v>
      </c>
      <c r="CL88" s="51">
        <f t="shared" si="69"/>
        <v>49702.091863055015</v>
      </c>
      <c r="CM88" s="51">
        <f t="shared" ref="CM88:CS88" si="70">MAX(CM86:CM87)</f>
        <v>50336.717773013006</v>
      </c>
      <c r="CN88" s="51">
        <f t="shared" si="70"/>
        <v>50979.189120271483</v>
      </c>
      <c r="CO88" s="51">
        <f t="shared" si="70"/>
        <v>51630.820253555125</v>
      </c>
      <c r="CP88" s="51">
        <f t="shared" si="70"/>
        <v>52293.003783584049</v>
      </c>
      <c r="CQ88" s="51">
        <f t="shared" si="70"/>
        <v>52962.478032859202</v>
      </c>
      <c r="CR88" s="51">
        <f t="shared" si="70"/>
        <v>53641.203969759867</v>
      </c>
      <c r="CS88" s="51">
        <f t="shared" si="70"/>
        <v>54329.091594709258</v>
      </c>
    </row>
    <row r="89" spans="2:97" x14ac:dyDescent="0.25">
      <c r="B89" s="34" t="s">
        <v>71</v>
      </c>
      <c r="C89" s="47" t="e">
        <f>I88</f>
        <v>#REF!</v>
      </c>
      <c r="D89" s="47" t="e">
        <f t="shared" ref="D89:AF89" si="71">J88</f>
        <v>#REF!</v>
      </c>
      <c r="E89" s="47" t="e">
        <f t="shared" si="71"/>
        <v>#REF!</v>
      </c>
      <c r="F89" s="47" t="e">
        <f t="shared" si="71"/>
        <v>#REF!</v>
      </c>
      <c r="G89" s="47" t="e">
        <f t="shared" si="71"/>
        <v>#REF!</v>
      </c>
      <c r="H89" s="47" t="e">
        <f t="shared" si="71"/>
        <v>#REF!</v>
      </c>
      <c r="I89" s="47" t="e">
        <f t="shared" si="71"/>
        <v>#REF!</v>
      </c>
      <c r="J89" s="47" t="e">
        <f t="shared" si="71"/>
        <v>#REF!</v>
      </c>
      <c r="K89" s="47" t="e">
        <f t="shared" si="71"/>
        <v>#REF!</v>
      </c>
      <c r="L89" s="47" t="e">
        <f t="shared" si="71"/>
        <v>#REF!</v>
      </c>
      <c r="M89" s="47" t="e">
        <f t="shared" si="71"/>
        <v>#REF!</v>
      </c>
      <c r="N89" s="47" t="e">
        <f t="shared" si="71"/>
        <v>#REF!</v>
      </c>
      <c r="O89" s="47" t="e">
        <f t="shared" si="71"/>
        <v>#REF!</v>
      </c>
      <c r="P89" s="47" t="e">
        <f t="shared" si="71"/>
        <v>#REF!</v>
      </c>
      <c r="Q89" s="47" t="e">
        <f t="shared" si="71"/>
        <v>#REF!</v>
      </c>
      <c r="R89" s="47" t="e">
        <f t="shared" si="71"/>
        <v>#REF!</v>
      </c>
      <c r="S89" s="47" t="e">
        <f t="shared" si="71"/>
        <v>#REF!</v>
      </c>
      <c r="T89" s="47" t="e">
        <f t="shared" si="71"/>
        <v>#REF!</v>
      </c>
      <c r="U89" s="47" t="e">
        <f t="shared" si="71"/>
        <v>#REF!</v>
      </c>
      <c r="V89" s="47" t="e">
        <f t="shared" si="71"/>
        <v>#REF!</v>
      </c>
      <c r="W89" s="47" t="e">
        <f t="shared" si="71"/>
        <v>#REF!</v>
      </c>
      <c r="X89" s="47" t="e">
        <f t="shared" si="71"/>
        <v>#REF!</v>
      </c>
      <c r="Y89" s="47" t="e">
        <f t="shared" si="71"/>
        <v>#REF!</v>
      </c>
      <c r="Z89" s="115" t="e">
        <f t="shared" si="71"/>
        <v>#REF!</v>
      </c>
      <c r="AA89" s="115" t="e">
        <f t="shared" si="71"/>
        <v>#REF!</v>
      </c>
      <c r="AB89" s="115" t="e">
        <f t="shared" si="71"/>
        <v>#REF!</v>
      </c>
      <c r="AC89" s="115" t="e">
        <f t="shared" si="71"/>
        <v>#REF!</v>
      </c>
      <c r="AD89" s="115" t="e">
        <f t="shared" si="71"/>
        <v>#REF!</v>
      </c>
      <c r="AE89" s="115" t="e">
        <f t="shared" si="71"/>
        <v>#REF!</v>
      </c>
      <c r="AF89" s="115" t="e">
        <f t="shared" si="71"/>
        <v>#REF!</v>
      </c>
      <c r="AG89" s="115" t="e">
        <f>#REF!</f>
        <v>#REF!</v>
      </c>
      <c r="AH89" s="115" t="e">
        <f>#REF!</f>
        <v>#REF!</v>
      </c>
      <c r="AI89" s="115" t="e">
        <f>#REF!</f>
        <v>#REF!</v>
      </c>
      <c r="AJ89" s="115" t="e">
        <f>#REF!</f>
        <v>#REF!</v>
      </c>
      <c r="AK89" s="115" t="e">
        <f>#REF!</f>
        <v>#REF!</v>
      </c>
      <c r="AL89" s="115" t="e">
        <f>#REF!</f>
        <v>#REF!</v>
      </c>
      <c r="AM89" s="47">
        <f t="shared" ref="AM89:BA89" si="72">AS88</f>
        <v>27169.03888946</v>
      </c>
      <c r="AN89" s="47">
        <f t="shared" si="72"/>
        <v>17459.084912385057</v>
      </c>
      <c r="AO89" s="47">
        <f t="shared" si="72"/>
        <v>22090.975848010003</v>
      </c>
      <c r="AP89" s="47">
        <f t="shared" si="72"/>
        <v>22848.216250660003</v>
      </c>
      <c r="AQ89" s="47">
        <f t="shared" si="72"/>
        <v>23626.642372160004</v>
      </c>
      <c r="AR89" s="47">
        <f t="shared" si="72"/>
        <v>24203.445575599995</v>
      </c>
      <c r="AS89" s="47">
        <f t="shared" si="72"/>
        <v>27172.230567474999</v>
      </c>
      <c r="AT89" s="47">
        <f t="shared" si="72"/>
        <v>28163.720430266669</v>
      </c>
      <c r="AU89" s="47">
        <f t="shared" si="72"/>
        <v>29231.807036791663</v>
      </c>
      <c r="AV89" s="47">
        <f t="shared" ca="1" si="72"/>
        <v>37393.671501860015</v>
      </c>
      <c r="AW89" s="47">
        <f t="shared" si="72"/>
        <v>30450.295531777563</v>
      </c>
      <c r="AX89" s="47">
        <f t="shared" si="72"/>
        <v>31037.87139248618</v>
      </c>
      <c r="AY89" s="47">
        <f t="shared" si="72"/>
        <v>31629.125869351876</v>
      </c>
      <c r="AZ89" s="47">
        <f t="shared" si="72"/>
        <v>32224.090553542548</v>
      </c>
      <c r="BA89" s="47">
        <f t="shared" si="72"/>
        <v>32822.799072589005</v>
      </c>
      <c r="BB89" s="47">
        <f t="shared" ref="BB89:BK89" si="73">BH88</f>
        <v>33425.287016467308</v>
      </c>
      <c r="BC89" s="47">
        <f t="shared" si="73"/>
        <v>34031.591887696013</v>
      </c>
      <c r="BD89" s="47">
        <f t="shared" si="73"/>
        <v>34641.753068771461</v>
      </c>
      <c r="BE89" s="47">
        <f t="shared" si="73"/>
        <v>35255.811802970056</v>
      </c>
      <c r="BF89" s="47">
        <f t="shared" si="73"/>
        <v>35873.811185781262</v>
      </c>
      <c r="BG89" s="47">
        <f t="shared" si="73"/>
        <v>36495.796164972919</v>
      </c>
      <c r="BH89" s="47">
        <f t="shared" si="73"/>
        <v>37121.813547795777</v>
      </c>
      <c r="BI89" s="47">
        <f t="shared" si="73"/>
        <v>37663.122516882439</v>
      </c>
      <c r="BJ89" s="47">
        <f t="shared" si="73"/>
        <v>38205.817870908984</v>
      </c>
      <c r="BK89" s="47">
        <f t="shared" si="73"/>
        <v>38749.42220626324</v>
      </c>
      <c r="BL89" s="47">
        <f t="shared" ref="BL89:CL89" si="74">BR88</f>
        <v>39294.5846829043</v>
      </c>
      <c r="BM89" s="47">
        <f t="shared" si="74"/>
        <v>39841.354048104535</v>
      </c>
      <c r="BN89" s="47">
        <f t="shared" si="74"/>
        <v>40389.780884400767</v>
      </c>
      <c r="BO89" s="47">
        <f t="shared" si="74"/>
        <v>40939.917643058143</v>
      </c>
      <c r="BP89" s="47">
        <f t="shared" si="74"/>
        <v>41491.818680443554</v>
      </c>
      <c r="BQ89" s="47">
        <f t="shared" si="74"/>
        <v>42045.540297191728</v>
      </c>
      <c r="BR89" s="47">
        <f t="shared" si="74"/>
        <v>42601.140780082649</v>
      </c>
      <c r="BS89" s="47">
        <f t="shared" si="74"/>
        <v>43158.68044657413</v>
      </c>
      <c r="BT89" s="47">
        <f t="shared" si="74"/>
        <v>43718.221691956955</v>
      </c>
      <c r="BU89" s="47">
        <f t="shared" si="74"/>
        <v>44384.697241041998</v>
      </c>
      <c r="BV89" s="47">
        <f t="shared" si="74"/>
        <v>44981.662217539546</v>
      </c>
      <c r="BW89" s="47">
        <f t="shared" si="74"/>
        <v>45581.647858399374</v>
      </c>
      <c r="BX89" s="47">
        <f t="shared" si="74"/>
        <v>46184.728073193168</v>
      </c>
      <c r="BY89" s="47">
        <f t="shared" si="74"/>
        <v>46790.979184035692</v>
      </c>
      <c r="BZ89" s="47">
        <f t="shared" si="74"/>
        <v>47398.31294043758</v>
      </c>
      <c r="CA89" s="47">
        <f t="shared" si="74"/>
        <v>46652.258557312794</v>
      </c>
      <c r="CB89" s="47">
        <f t="shared" si="74"/>
        <v>47249.161030662239</v>
      </c>
      <c r="CC89" s="47">
        <f t="shared" si="74"/>
        <v>47848.875262289432</v>
      </c>
      <c r="CD89" s="47">
        <f t="shared" si="74"/>
        <v>48451.310967890997</v>
      </c>
      <c r="CE89" s="47">
        <f t="shared" si="74"/>
        <v>49075.169267120138</v>
      </c>
      <c r="CF89" s="47">
        <f t="shared" si="74"/>
        <v>49702.091863055015</v>
      </c>
      <c r="CG89" s="47">
        <f t="shared" si="74"/>
        <v>50336.717773013006</v>
      </c>
      <c r="CH89" s="47">
        <f t="shared" si="74"/>
        <v>50979.189120271483</v>
      </c>
      <c r="CI89" s="47">
        <f t="shared" si="74"/>
        <v>51630.820253555125</v>
      </c>
      <c r="CJ89" s="47">
        <f t="shared" si="74"/>
        <v>52293.003783584049</v>
      </c>
      <c r="CK89" s="47">
        <f t="shared" si="74"/>
        <v>52962.478032859202</v>
      </c>
      <c r="CL89" s="47">
        <f t="shared" si="74"/>
        <v>53641.203969759867</v>
      </c>
      <c r="CM89" s="47">
        <f t="shared" ref="CM89" si="75">CS88</f>
        <v>54329.091594709258</v>
      </c>
      <c r="CN89" s="47">
        <f t="shared" ref="CN89" si="76">CT88</f>
        <v>0</v>
      </c>
      <c r="CO89" s="47">
        <f t="shared" ref="CO89" si="77">CU88</f>
        <v>0</v>
      </c>
      <c r="CP89" s="47">
        <f t="shared" ref="CP89" si="78">CV88</f>
        <v>0</v>
      </c>
      <c r="CQ89" s="47">
        <f t="shared" ref="CQ89" si="79">CW88</f>
        <v>0</v>
      </c>
      <c r="CR89" s="47">
        <f t="shared" ref="CR89" si="80">CX88</f>
        <v>0</v>
      </c>
      <c r="CS89" s="47">
        <f t="shared" ref="CS89" si="81">CY88</f>
        <v>0</v>
      </c>
    </row>
    <row r="91" spans="2:97" x14ac:dyDescent="0.25">
      <c r="B91" s="34" t="s">
        <v>70</v>
      </c>
      <c r="C91" s="46">
        <v>21615.72052401747</v>
      </c>
      <c r="D91" s="46">
        <v>21615.72052401747</v>
      </c>
      <c r="E91" s="46">
        <v>21615.72052401747</v>
      </c>
      <c r="F91" s="46">
        <v>21615.72052401747</v>
      </c>
      <c r="G91" s="46">
        <v>41647.058823529413</v>
      </c>
      <c r="H91" s="46">
        <v>41647.058823529413</v>
      </c>
      <c r="I91" s="46">
        <f>Input!$G$30</f>
        <v>40723</v>
      </c>
      <c r="J91" s="46">
        <f>Input!$G$30</f>
        <v>40723</v>
      </c>
      <c r="K91" s="46">
        <f>Input!$G$30</f>
        <v>40723</v>
      </c>
      <c r="L91" s="46">
        <f>Input!$G$30</f>
        <v>40723</v>
      </c>
      <c r="M91" s="46">
        <f>Input!$G$30</f>
        <v>40723</v>
      </c>
      <c r="N91" s="46">
        <f>Input!$G$30</f>
        <v>40723</v>
      </c>
      <c r="O91" s="46" t="str">
        <f>Input!$L$30</f>
        <v>S</v>
      </c>
      <c r="P91" s="46" t="str">
        <f>Input!$L$30</f>
        <v>S</v>
      </c>
      <c r="Q91" s="46" t="str">
        <f>Input!$L$32</f>
        <v>L</v>
      </c>
      <c r="R91" s="46" t="str">
        <f>Input!$L$32</f>
        <v>L</v>
      </c>
      <c r="S91" s="46" t="str">
        <f>Input!$L$32</f>
        <v>L</v>
      </c>
      <c r="T91" s="46" t="str">
        <f>Input!$L$32</f>
        <v>L</v>
      </c>
      <c r="U91" s="46">
        <f>Input!$L$34</f>
        <v>0</v>
      </c>
      <c r="V91" s="46">
        <f>Input!$L$34</f>
        <v>0</v>
      </c>
      <c r="W91" s="46">
        <f>Input!$L$34</f>
        <v>0</v>
      </c>
      <c r="X91" s="46">
        <f>Input!$L$34</f>
        <v>0</v>
      </c>
      <c r="Y91" s="46">
        <f>Input!$L$34</f>
        <v>0</v>
      </c>
      <c r="Z91" s="120">
        <f>Input!$L$34</f>
        <v>0</v>
      </c>
      <c r="AA91" s="120">
        <f>Input!$L$34</f>
        <v>0</v>
      </c>
      <c r="AB91" s="120">
        <f>Input!$L$34</f>
        <v>0</v>
      </c>
      <c r="AC91" s="120">
        <f>Input!$L$34</f>
        <v>0</v>
      </c>
      <c r="AD91" s="120">
        <f>Input!$L$34</f>
        <v>0</v>
      </c>
      <c r="AE91" s="120">
        <f>Input!$L$34</f>
        <v>0</v>
      </c>
      <c r="AF91" s="120">
        <f>Input!$L$34</f>
        <v>0</v>
      </c>
      <c r="AG91" s="120">
        <f>Input!$L$34</f>
        <v>0</v>
      </c>
      <c r="AH91" s="120">
        <f>Input!$L$34</f>
        <v>0</v>
      </c>
      <c r="AI91" s="120">
        <f>Input!$L$34</f>
        <v>0</v>
      </c>
      <c r="AJ91" s="120">
        <f>Input!$L$34</f>
        <v>0</v>
      </c>
      <c r="AK91" s="120">
        <f>Input!$L$34</f>
        <v>0</v>
      </c>
      <c r="AL91" s="120">
        <f>Input!$L$34</f>
        <v>0</v>
      </c>
      <c r="AM91" s="46">
        <f>AM97*[111]Input!$L$2</f>
        <v>21000000</v>
      </c>
      <c r="AN91" s="46">
        <f>AN97*[111]Input!$L$2</f>
        <v>21000000</v>
      </c>
      <c r="AO91" s="46">
        <f>AO97*[111]Input!$L$2</f>
        <v>21000000</v>
      </c>
      <c r="AP91" s="46">
        <f>AP97*[111]Input!$L$2</f>
        <v>21000000</v>
      </c>
      <c r="AQ91" s="46">
        <f>AQ97*[111]Input!$L$2</f>
        <v>21000000</v>
      </c>
      <c r="AR91" s="46">
        <f>AR97*[111]Input!$L$2</f>
        <v>21000000</v>
      </c>
      <c r="AS91" s="46">
        <f>AS97*[111]Input!$L$2</f>
        <v>21000000</v>
      </c>
      <c r="AT91" s="46">
        <f>AT97*[111]Input!$L$2</f>
        <v>21000000</v>
      </c>
      <c r="AU91" s="46">
        <f>AU97*[111]Input!$L$2</f>
        <v>21000000</v>
      </c>
      <c r="AV91" s="46">
        <f>AV97*[111]Input!$L$2</f>
        <v>21000000</v>
      </c>
      <c r="AW91" s="46">
        <f>AW97*[111]Input!$L$2</f>
        <v>21000000</v>
      </c>
      <c r="AX91" s="46">
        <f>AX97*[111]Input!$L$2</f>
        <v>21000000</v>
      </c>
      <c r="AY91" s="46">
        <f>AY97*[111]Input!$L$2</f>
        <v>21000000</v>
      </c>
      <c r="AZ91" s="46">
        <f>AZ97*[111]Input!$L$2</f>
        <v>21000000</v>
      </c>
      <c r="BA91" s="46">
        <f>BA97*[111]Input!$L$2</f>
        <v>21000000</v>
      </c>
      <c r="BB91" s="46">
        <f ca="1">BB97*Input!$L$2</f>
        <v>21000000</v>
      </c>
      <c r="BC91" s="46">
        <f>BC97*Input!$L$2</f>
        <v>21000000</v>
      </c>
      <c r="BD91" s="46">
        <f>BD97*Input!$L$2</f>
        <v>21000000</v>
      </c>
      <c r="BE91" s="46">
        <f>BE97*Input!$L$2</f>
        <v>21000000</v>
      </c>
      <c r="BF91" s="46">
        <f>BF97*Input!$L$2</f>
        <v>21000000</v>
      </c>
      <c r="BG91" s="46">
        <f>BG97*Input!$L$2</f>
        <v>21000000</v>
      </c>
      <c r="BH91" s="46">
        <f>BH97*Input!$L$2</f>
        <v>21000000</v>
      </c>
      <c r="BI91" s="46">
        <f>BI97*Input!$L$2</f>
        <v>21000000</v>
      </c>
      <c r="BJ91" s="46">
        <f>BJ97*Input!$L$2</f>
        <v>21000000</v>
      </c>
      <c r="BK91" s="46">
        <f>BK97*Input!$L$2</f>
        <v>21000000</v>
      </c>
      <c r="BL91" s="46">
        <f>BL97*Input!$L$2</f>
        <v>21000000</v>
      </c>
      <c r="BM91" s="46">
        <f>BM97*Input!$L$2</f>
        <v>21000000</v>
      </c>
      <c r="BN91" s="46">
        <f>BN97*Input!$L$2</f>
        <v>21000000</v>
      </c>
      <c r="BO91" s="46">
        <f>BO97*Input!$L$2</f>
        <v>21000000</v>
      </c>
      <c r="BP91" s="46">
        <f>BP97*Input!$L$2</f>
        <v>21000000</v>
      </c>
      <c r="BQ91" s="46">
        <f>BQ97*Input!$L$2</f>
        <v>21000000</v>
      </c>
      <c r="BR91" s="46">
        <f>BR97*Input!$L$2</f>
        <v>21000000</v>
      </c>
      <c r="BS91" s="46">
        <f>BS97*Input!$L$2</f>
        <v>21000000</v>
      </c>
      <c r="BT91" s="46">
        <f>BT97*Input!$L$2</f>
        <v>21000000</v>
      </c>
      <c r="BU91" s="46">
        <f>BU97*Input!$L$2</f>
        <v>21000000</v>
      </c>
      <c r="BV91" s="46">
        <f>BV97*Input!$L$2</f>
        <v>21000000</v>
      </c>
      <c r="BW91" s="46">
        <f>BW97*Input!$L$2</f>
        <v>21000000</v>
      </c>
      <c r="BX91" s="46">
        <f>BX97*Input!$L$2</f>
        <v>21000000</v>
      </c>
      <c r="BY91" s="46">
        <f>BY97*Input!$L$2</f>
        <v>21000000</v>
      </c>
      <c r="BZ91" s="46">
        <f>BZ97*Input!$L$2</f>
        <v>21000000</v>
      </c>
      <c r="CA91" s="46">
        <f>CA97*Input!$L$2</f>
        <v>21000000</v>
      </c>
      <c r="CB91" s="46">
        <f>CB97*Input!$L$2</f>
        <v>21000000</v>
      </c>
      <c r="CC91" s="46">
        <f>CC97*Input!$L$2</f>
        <v>21000000</v>
      </c>
      <c r="CD91" s="46">
        <f>CD97*Input!$L$2</f>
        <v>21000000</v>
      </c>
      <c r="CE91" s="46">
        <f>CE97*Input!$L$2</f>
        <v>21000000</v>
      </c>
      <c r="CF91" s="46">
        <f>CF97*Input!$L$2</f>
        <v>21000000</v>
      </c>
      <c r="CG91" s="46">
        <f>CG97*Input!$L$2</f>
        <v>21000000</v>
      </c>
      <c r="CH91" s="46">
        <f>CH97*Input!$L$2</f>
        <v>21000000</v>
      </c>
      <c r="CI91" s="46">
        <f>CI97*Input!$L$2</f>
        <v>21000000</v>
      </c>
      <c r="CJ91" s="46">
        <f>CJ97*Input!$L$2</f>
        <v>21000000</v>
      </c>
      <c r="CK91" s="46">
        <f>CK97*Input!$L$2</f>
        <v>21000000</v>
      </c>
      <c r="CL91" s="46">
        <f>CL97*Input!$L$2</f>
        <v>21000000</v>
      </c>
      <c r="CM91" s="46">
        <f>CM97*Input!$L$2</f>
        <v>21000000</v>
      </c>
      <c r="CN91" s="46">
        <f>CN97*Input!$L$2</f>
        <v>21000000</v>
      </c>
      <c r="CO91" s="46">
        <f>CO97*Input!$L$2</f>
        <v>21000000</v>
      </c>
      <c r="CP91" s="46">
        <f>CP97*Input!$L$2</f>
        <v>21000000</v>
      </c>
      <c r="CQ91" s="46">
        <f>CQ97*Input!$L$2</f>
        <v>21000000</v>
      </c>
      <c r="CR91" s="46">
        <f>CR97*Input!$L$2</f>
        <v>21000000</v>
      </c>
      <c r="CS91" s="46">
        <f>CS97*Input!$L$2</f>
        <v>21000000</v>
      </c>
    </row>
    <row r="92" spans="2:97" x14ac:dyDescent="0.25">
      <c r="B92" s="34" t="s">
        <v>78</v>
      </c>
      <c r="C92" s="46">
        <v>17292.576419213976</v>
      </c>
      <c r="D92" s="46">
        <v>17292.576419213976</v>
      </c>
      <c r="E92" s="46">
        <v>17292.576419213976</v>
      </c>
      <c r="F92" s="46">
        <v>17292.576419213976</v>
      </c>
      <c r="G92" s="46">
        <v>33317.647058823532</v>
      </c>
      <c r="H92" s="46">
        <v>33317.647058823532</v>
      </c>
      <c r="I92" s="46">
        <f>Input!$I$30</f>
        <v>36650.700000000004</v>
      </c>
      <c r="J92" s="46">
        <f>Input!$I$30</f>
        <v>36650.700000000004</v>
      </c>
      <c r="K92" s="46">
        <f>Input!$I$30</f>
        <v>36650.700000000004</v>
      </c>
      <c r="L92" s="46">
        <f>Input!$I$30</f>
        <v>36650.700000000004</v>
      </c>
      <c r="M92" s="46">
        <f>Input!$I$30</f>
        <v>36650.700000000004</v>
      </c>
      <c r="N92" s="46">
        <f>Input!$I$30</f>
        <v>36650.700000000004</v>
      </c>
      <c r="O92" s="46">
        <f>Input!$I$30</f>
        <v>36650.700000000004</v>
      </c>
      <c r="P92" s="46">
        <f>Input!$I$30</f>
        <v>36650.700000000004</v>
      </c>
      <c r="Q92" s="46">
        <f>Input!$I$32</f>
        <v>54976.05</v>
      </c>
      <c r="R92" s="46">
        <f>Input!$I$32</f>
        <v>54976.05</v>
      </c>
      <c r="S92" s="46">
        <f>Input!$I$32</f>
        <v>54976.05</v>
      </c>
      <c r="T92" s="46">
        <f>Input!$I$32</f>
        <v>54976.05</v>
      </c>
      <c r="U92" s="46">
        <f>Input!$I$34</f>
        <v>73301.400000000009</v>
      </c>
      <c r="V92" s="46">
        <f>Input!$I$34</f>
        <v>73301.400000000009</v>
      </c>
      <c r="W92" s="46">
        <f>Input!$I$34</f>
        <v>73301.400000000009</v>
      </c>
      <c r="X92" s="46">
        <f>Input!$I$34</f>
        <v>73301.400000000009</v>
      </c>
      <c r="Y92" s="46">
        <f>Input!$I$34</f>
        <v>73301.400000000009</v>
      </c>
      <c r="Z92" s="120">
        <f>Input!$I$34</f>
        <v>73301.400000000009</v>
      </c>
      <c r="AA92" s="120">
        <f>Input!$I$34</f>
        <v>73301.400000000009</v>
      </c>
      <c r="AB92" s="120">
        <f>Input!$I$34</f>
        <v>73301.400000000009</v>
      </c>
      <c r="AC92" s="120">
        <f>Input!$I$34</f>
        <v>73301.400000000009</v>
      </c>
      <c r="AD92" s="120">
        <f>Input!$I$34</f>
        <v>73301.400000000009</v>
      </c>
      <c r="AE92" s="120">
        <f>Input!$I$34</f>
        <v>73301.400000000009</v>
      </c>
      <c r="AF92" s="120">
        <f>Input!$I$34</f>
        <v>73301.400000000009</v>
      </c>
      <c r="AG92" s="120">
        <f>Input!$I$34</f>
        <v>73301.400000000009</v>
      </c>
      <c r="AH92" s="120">
        <f>Input!$I$34</f>
        <v>73301.400000000009</v>
      </c>
      <c r="AI92" s="120">
        <f>Input!$I$34</f>
        <v>73301.400000000009</v>
      </c>
      <c r="AJ92" s="120">
        <f>Input!$I$34</f>
        <v>73301.400000000009</v>
      </c>
      <c r="AK92" s="120">
        <f>Input!$I$34</f>
        <v>73301.400000000009</v>
      </c>
      <c r="AL92" s="120">
        <f>Input!$I$34</f>
        <v>73301.400000000009</v>
      </c>
      <c r="AM92" s="46">
        <f>[111]Input!$I$34</f>
        <v>73301.400000000009</v>
      </c>
      <c r="AN92" s="46">
        <f>[111]Input!$I$34</f>
        <v>73301.400000000009</v>
      </c>
      <c r="AO92" s="46">
        <f>[111]Input!$I$34</f>
        <v>73301.400000000009</v>
      </c>
      <c r="AP92" s="46">
        <f>[111]Input!$I$34</f>
        <v>73301.400000000009</v>
      </c>
      <c r="AQ92" s="46">
        <f>[111]Input!$I$34</f>
        <v>73301.400000000009</v>
      </c>
      <c r="AR92" s="46">
        <f>[111]Input!$I$34</f>
        <v>73301.400000000009</v>
      </c>
      <c r="AS92" s="46">
        <f>[111]Input!$I$34</f>
        <v>73301.400000000009</v>
      </c>
      <c r="AT92" s="46">
        <f>[111]Input!$I$34</f>
        <v>73301.400000000009</v>
      </c>
      <c r="AU92" s="46">
        <f>[111]Input!$I$34</f>
        <v>73301.400000000009</v>
      </c>
      <c r="AV92" s="46">
        <f>[111]Input!$I$34</f>
        <v>73301.400000000009</v>
      </c>
      <c r="AW92" s="46">
        <f>[111]Input!$I$34</f>
        <v>73301.400000000009</v>
      </c>
      <c r="AX92" s="46">
        <f>[111]Input!$I$34</f>
        <v>73301.400000000009</v>
      </c>
      <c r="AY92" s="46">
        <f>[111]Input!$I$34</f>
        <v>73301.400000000009</v>
      </c>
      <c r="AZ92" s="46">
        <f>[111]Input!$I$34</f>
        <v>73301.400000000009</v>
      </c>
      <c r="BA92" s="46">
        <f>[111]Input!$I$34</f>
        <v>73301.400000000009</v>
      </c>
      <c r="BB92" s="46">
        <f>Input!$I$34</f>
        <v>73301.400000000009</v>
      </c>
      <c r="BC92" s="46">
        <f>Input!$I$34</f>
        <v>73301.400000000009</v>
      </c>
      <c r="BD92" s="46">
        <f>Input!$I$34</f>
        <v>73301.400000000009</v>
      </c>
      <c r="BE92" s="46">
        <f>Input!$I$34</f>
        <v>73301.400000000009</v>
      </c>
      <c r="BF92" s="46">
        <f>Input!$I$34</f>
        <v>73301.400000000009</v>
      </c>
      <c r="BG92" s="46">
        <f>Input!$I$34</f>
        <v>73301.400000000009</v>
      </c>
      <c r="BH92" s="46">
        <f>Input!$I$34</f>
        <v>73301.400000000009</v>
      </c>
      <c r="BI92" s="46">
        <f>Input!$I$34</f>
        <v>73301.400000000009</v>
      </c>
      <c r="BJ92" s="46">
        <f>Input!$I$34</f>
        <v>73301.400000000009</v>
      </c>
      <c r="BK92" s="46">
        <f>Input!$I$34</f>
        <v>73301.400000000009</v>
      </c>
      <c r="BL92" s="46">
        <f>Input!$I$34</f>
        <v>73301.400000000009</v>
      </c>
      <c r="BM92" s="46">
        <f>Input!$I$34</f>
        <v>73301.400000000009</v>
      </c>
      <c r="BN92" s="46">
        <f>Input!$I$34</f>
        <v>73301.400000000009</v>
      </c>
      <c r="BO92" s="46">
        <f>Input!$I$34</f>
        <v>73301.400000000009</v>
      </c>
      <c r="BP92" s="46">
        <f>Input!$I$34</f>
        <v>73301.400000000009</v>
      </c>
      <c r="BQ92" s="46">
        <f>Input!$I$34</f>
        <v>73301.400000000009</v>
      </c>
      <c r="BR92" s="46">
        <f>Input!$I$34</f>
        <v>73301.400000000009</v>
      </c>
      <c r="BS92" s="46">
        <f>Input!$I$34</f>
        <v>73301.400000000009</v>
      </c>
      <c r="BT92" s="46">
        <f>Input!$I$34</f>
        <v>73301.400000000009</v>
      </c>
      <c r="BU92" s="46">
        <f>Input!$I$34</f>
        <v>73301.400000000009</v>
      </c>
      <c r="BV92" s="46">
        <f>Input!$I$34</f>
        <v>73301.400000000009</v>
      </c>
      <c r="BW92" s="46">
        <f>Input!$I$34</f>
        <v>73301.400000000009</v>
      </c>
      <c r="BX92" s="46">
        <f>Input!$I$34</f>
        <v>73301.400000000009</v>
      </c>
      <c r="BY92" s="46">
        <f>Input!$I$34</f>
        <v>73301.400000000009</v>
      </c>
      <c r="BZ92" s="46">
        <f>Input!$I$34</f>
        <v>73301.400000000009</v>
      </c>
      <c r="CA92" s="46">
        <f>Input!$I$34</f>
        <v>73301.400000000009</v>
      </c>
      <c r="CB92" s="46">
        <f>Input!$I$34</f>
        <v>73301.400000000009</v>
      </c>
      <c r="CC92" s="46">
        <f>Input!$I$34</f>
        <v>73301.400000000009</v>
      </c>
      <c r="CD92" s="46">
        <f>Input!$I$34</f>
        <v>73301.400000000009</v>
      </c>
      <c r="CE92" s="46">
        <f>Input!$I$34</f>
        <v>73301.400000000009</v>
      </c>
      <c r="CF92" s="46">
        <f>Input!$I$34</f>
        <v>73301.400000000009</v>
      </c>
      <c r="CG92" s="46">
        <f>Input!$I$34</f>
        <v>73301.400000000009</v>
      </c>
      <c r="CH92" s="46">
        <f>Input!$I$34</f>
        <v>73301.400000000009</v>
      </c>
      <c r="CI92" s="46">
        <f>Input!$I$34</f>
        <v>73301.400000000009</v>
      </c>
      <c r="CJ92" s="46">
        <f>Input!$I$34</f>
        <v>73301.400000000009</v>
      </c>
      <c r="CK92" s="46">
        <f>Input!$I$34</f>
        <v>73301.400000000009</v>
      </c>
      <c r="CL92" s="46">
        <f>Input!$I$34</f>
        <v>73301.400000000009</v>
      </c>
      <c r="CM92" s="46">
        <f>Input!$I$34</f>
        <v>73301.400000000009</v>
      </c>
      <c r="CN92" s="46">
        <f>Input!$I$34</f>
        <v>73301.400000000009</v>
      </c>
      <c r="CO92" s="46">
        <f>Input!$I$34</f>
        <v>73301.400000000009</v>
      </c>
      <c r="CP92" s="46">
        <f>Input!$I$34</f>
        <v>73301.400000000009</v>
      </c>
      <c r="CQ92" s="46">
        <f>Input!$I$34</f>
        <v>73301.400000000009</v>
      </c>
      <c r="CR92" s="46">
        <f>Input!$I$34</f>
        <v>73301.400000000009</v>
      </c>
      <c r="CS92" s="46">
        <f>Input!$I$34</f>
        <v>73301.400000000009</v>
      </c>
    </row>
    <row r="93" spans="2:97" x14ac:dyDescent="0.25">
      <c r="B93" s="34" t="s">
        <v>77</v>
      </c>
      <c r="C93" s="47" t="e">
        <f>#REF!+C37</f>
        <v>#REF!</v>
      </c>
      <c r="D93" s="47" t="e">
        <f>#REF!+D37</f>
        <v>#REF!</v>
      </c>
      <c r="E93" s="47" t="e">
        <f>#REF!+E37</f>
        <v>#REF!</v>
      </c>
      <c r="F93" s="47" t="e">
        <f>#REF!+F37</f>
        <v>#REF!</v>
      </c>
      <c r="G93" s="47" t="e">
        <f>#REF!+G37</f>
        <v>#REF!</v>
      </c>
      <c r="H93" s="47" t="e">
        <f>#REF!+H37</f>
        <v>#REF!</v>
      </c>
      <c r="I93" s="47" t="e">
        <f>#REF!+I37-I40+(I40/2)</f>
        <v>#REF!</v>
      </c>
      <c r="J93" s="47" t="e">
        <f>#REF!+J37-J40+(J40/2)</f>
        <v>#REF!</v>
      </c>
      <c r="K93" s="47" t="e">
        <f>#REF!+K37-K40+(K40/2)</f>
        <v>#REF!</v>
      </c>
      <c r="L93" s="47" t="e">
        <f>#REF!+L37-L40+(L40/2)</f>
        <v>#REF!</v>
      </c>
      <c r="M93" s="47" t="e">
        <f>#REF!+M37-M40+(M40/2)</f>
        <v>#REF!</v>
      </c>
      <c r="N93" s="47" t="e">
        <f>#REF!+N37-N40+(N40/2)</f>
        <v>#REF!</v>
      </c>
      <c r="O93" s="47" t="e">
        <f>#REF!+O37-O40+(O40/2)</f>
        <v>#REF!</v>
      </c>
      <c r="P93" s="47" t="e">
        <f>#REF!+P37-P40+(P40/2)</f>
        <v>#REF!</v>
      </c>
      <c r="Q93" s="47" t="e">
        <f>#REF!+Q37-Q40+(Q40/2)</f>
        <v>#REF!</v>
      </c>
      <c r="R93" s="47" t="e">
        <f>#REF!+R37-R40+(R40/2)</f>
        <v>#REF!</v>
      </c>
      <c r="S93" s="47" t="e">
        <f>#REF!+S37-S40+(S40/2)</f>
        <v>#REF!</v>
      </c>
      <c r="T93" s="47" t="e">
        <f>#REF!+T37-T40+(T40/2)</f>
        <v>#REF!</v>
      </c>
      <c r="U93" s="47" t="e">
        <f>#REF!+U37-U40+(U40/2)</f>
        <v>#REF!</v>
      </c>
      <c r="V93" s="47" t="e">
        <f>#REF!+V37-V40+(V40/2)</f>
        <v>#REF!</v>
      </c>
      <c r="W93" s="47" t="e">
        <f>#REF!+W37-W40+(W40/2)</f>
        <v>#REF!</v>
      </c>
      <c r="X93" s="47" t="e">
        <f>#REF!+X37-X40+(X40/2)</f>
        <v>#REF!</v>
      </c>
      <c r="Y93" s="47" t="e">
        <f>#REF!+Y37-Y40+(Y40/2)</f>
        <v>#REF!</v>
      </c>
      <c r="Z93" s="115" t="e">
        <f>#REF!+Z37-Z40+(Z40/2)</f>
        <v>#REF!</v>
      </c>
      <c r="AA93" s="115" t="e">
        <f>#REF!+AA37-AA40+(AA40/2)</f>
        <v>#REF!</v>
      </c>
      <c r="AB93" s="115" t="e">
        <f>#REF!+AB37-AB40+(AB40/2)</f>
        <v>#REF!</v>
      </c>
      <c r="AC93" s="115" t="e">
        <f>#REF!+AC37-AC40+(AC40/2)</f>
        <v>#REF!</v>
      </c>
      <c r="AD93" s="115" t="e">
        <f>#REF!+AD37-AD40+(AD40/2)</f>
        <v>#REF!</v>
      </c>
      <c r="AE93" s="115" t="e">
        <f>#REF!+AE37-AE40+(AE40/2)</f>
        <v>#REF!</v>
      </c>
      <c r="AF93" s="115" t="e">
        <f>#REF!+AF37-AF40+(AF40/2)</f>
        <v>#REF!</v>
      </c>
      <c r="AG93" s="115" t="e">
        <f>#REF!+AG37-AG40+(AG40/2)</f>
        <v>#REF!</v>
      </c>
      <c r="AH93" s="115" t="e">
        <f>#REF!+AH37-AH40+(AH40/2)</f>
        <v>#REF!</v>
      </c>
      <c r="AI93" s="115" t="e">
        <f>#REF!+AI37-AI40+(AI40/2)</f>
        <v>#REF!</v>
      </c>
      <c r="AJ93" s="115" t="e">
        <f>#REF!+AJ37-AJ40+(AJ40/2)</f>
        <v>#REF!</v>
      </c>
      <c r="AK93" s="115" t="e">
        <f>#REF!+AK37-AK40+(AK40/2)</f>
        <v>#REF!</v>
      </c>
      <c r="AL93" s="115" t="e">
        <f>#REF!+AL37-AL40+(AL40/2)</f>
        <v>#REF!</v>
      </c>
      <c r="AM93" s="35">
        <f t="shared" ref="AM93:BA93" si="82">AM72+AM$40/2+AM$42/2+AM$44/2+AM$46/2</f>
        <v>8176603.5890318481</v>
      </c>
      <c r="AN93" s="35">
        <f t="shared" si="82"/>
        <v>8147423.1046038102</v>
      </c>
      <c r="AO93" s="35">
        <f t="shared" si="82"/>
        <v>7806559.7753065862</v>
      </c>
      <c r="AP93" s="35">
        <f t="shared" si="82"/>
        <v>7846056.8032436157</v>
      </c>
      <c r="AQ93" s="35">
        <f t="shared" si="82"/>
        <v>7613295.4165224498</v>
      </c>
      <c r="AR93" s="35">
        <f t="shared" si="82"/>
        <v>7347135.1014285022</v>
      </c>
      <c r="AS93" s="35">
        <f t="shared" si="82"/>
        <v>6794921.7748719994</v>
      </c>
      <c r="AT93" s="35">
        <f t="shared" si="82"/>
        <v>6441847.4694668902</v>
      </c>
      <c r="AU93" s="35">
        <f t="shared" si="82"/>
        <v>7466910.8795920005</v>
      </c>
      <c r="AV93" s="35">
        <f t="shared" si="82"/>
        <v>7736742.8668719986</v>
      </c>
      <c r="AW93" s="35">
        <f t="shared" si="82"/>
        <v>8020391.2210720005</v>
      </c>
      <c r="AX93" s="35">
        <f t="shared" si="82"/>
        <v>8231784.2199200001</v>
      </c>
      <c r="AY93" s="35">
        <f t="shared" si="82"/>
        <v>8952385.4358789995</v>
      </c>
      <c r="AZ93" s="35">
        <f t="shared" si="82"/>
        <v>9256111.735196</v>
      </c>
      <c r="BA93" s="35">
        <f t="shared" si="82"/>
        <v>9578974.4939750005</v>
      </c>
      <c r="BB93" s="35">
        <f t="shared" ref="BB93:CL93" si="83">BB72+BB$40/2+BB$42/2+BB$44/2+BB$46/2</f>
        <v>8494578.3716849405</v>
      </c>
      <c r="BC93" s="35">
        <f t="shared" si="83"/>
        <v>8638630.7681140117</v>
      </c>
      <c r="BD93" s="35">
        <f t="shared" si="83"/>
        <v>8784233.2033053692</v>
      </c>
      <c r="BE93" s="35">
        <f t="shared" si="83"/>
        <v>8931540.6859058123</v>
      </c>
      <c r="BF93" s="35">
        <f t="shared" si="83"/>
        <v>9080576.6142199803</v>
      </c>
      <c r="BG93" s="35">
        <f t="shared" si="83"/>
        <v>9231366.8965292759</v>
      </c>
      <c r="BH93" s="35">
        <f t="shared" si="83"/>
        <v>9383939.8382264599</v>
      </c>
      <c r="BI93" s="35">
        <f t="shared" si="83"/>
        <v>9538326.0631254539</v>
      </c>
      <c r="BJ93" s="35">
        <f t="shared" si="83"/>
        <v>9694558.4594057128</v>
      </c>
      <c r="BK93" s="35">
        <f t="shared" si="83"/>
        <v>9852672.1445159782</v>
      </c>
      <c r="BL93" s="35">
        <f t="shared" si="83"/>
        <v>10012704.445125638</v>
      </c>
      <c r="BM93" s="35">
        <f t="shared" si="83"/>
        <v>10174694.889266606</v>
      </c>
      <c r="BN93" s="35">
        <f t="shared" si="83"/>
        <v>10338685.208530081</v>
      </c>
      <c r="BO93" s="35">
        <f t="shared" si="83"/>
        <v>10504364.190715935</v>
      </c>
      <c r="BP93" s="35">
        <f t="shared" si="83"/>
        <v>10671989.862827381</v>
      </c>
      <c r="BQ93" s="35">
        <f t="shared" si="83"/>
        <v>10840863.737290435</v>
      </c>
      <c r="BR93" s="35">
        <f t="shared" si="83"/>
        <v>11011896.441557724</v>
      </c>
      <c r="BS93" s="35">
        <f t="shared" si="83"/>
        <v>11185140.605039252</v>
      </c>
      <c r="BT93" s="35">
        <f t="shared" si="83"/>
        <v>11360651.209123755</v>
      </c>
      <c r="BU93" s="35">
        <f t="shared" si="83"/>
        <v>11538485.630723765</v>
      </c>
      <c r="BV93" s="35">
        <f t="shared" si="83"/>
        <v>11718703.689909678</v>
      </c>
      <c r="BW93" s="35">
        <f t="shared" si="83"/>
        <v>11901367.701465672</v>
      </c>
      <c r="BX93" s="35">
        <f t="shared" si="83"/>
        <v>12086542.530249067</v>
      </c>
      <c r="BY93" s="35">
        <f t="shared" si="83"/>
        <v>12274295.650273027</v>
      </c>
      <c r="BZ93" s="35">
        <f t="shared" si="83"/>
        <v>12464697.207463829</v>
      </c>
      <c r="CA93" s="35">
        <f t="shared" si="83"/>
        <v>12658239.558876451</v>
      </c>
      <c r="CB93" s="35">
        <f t="shared" si="83"/>
        <v>12854589.781952454</v>
      </c>
      <c r="CC93" s="35">
        <f t="shared" si="83"/>
        <v>13053826.485909687</v>
      </c>
      <c r="CD93" s="35">
        <f t="shared" si="83"/>
        <v>13256031.240239609</v>
      </c>
      <c r="CE93" s="35">
        <f t="shared" si="83"/>
        <v>13461288.65586297</v>
      </c>
      <c r="CF93" s="35">
        <f t="shared" si="83"/>
        <v>13666590.685234087</v>
      </c>
      <c r="CG93" s="35">
        <f t="shared" si="83"/>
        <v>13869621.843231309</v>
      </c>
      <c r="CH93" s="35">
        <f t="shared" si="83"/>
        <v>14080450.553862497</v>
      </c>
      <c r="CI93" s="35">
        <f t="shared" si="83"/>
        <v>14293771.311144311</v>
      </c>
      <c r="CJ93" s="35">
        <f t="shared" si="83"/>
        <v>14509429.498481348</v>
      </c>
      <c r="CK93" s="35">
        <f t="shared" si="83"/>
        <v>14731382.36179062</v>
      </c>
      <c r="CL93" s="35">
        <f t="shared" si="83"/>
        <v>14956133.409098353</v>
      </c>
      <c r="CM93" s="35">
        <f t="shared" ref="CM93:CS93" si="84">CM72+CM$40/2+CM$42/2+CM$44/2+CM$46/2</f>
        <v>15184466.984064445</v>
      </c>
      <c r="CN93" s="35">
        <f t="shared" si="84"/>
        <v>15416491.98827306</v>
      </c>
      <c r="CO93" s="35">
        <f t="shared" si="84"/>
        <v>15652503.076941902</v>
      </c>
      <c r="CP93" s="35">
        <f t="shared" si="84"/>
        <v>15892871.048036398</v>
      </c>
      <c r="CQ93" s="35">
        <f t="shared" si="84"/>
        <v>16136990.299656264</v>
      </c>
      <c r="CR93" s="35">
        <f t="shared" si="84"/>
        <v>16385265.861100847</v>
      </c>
      <c r="CS93" s="35">
        <f t="shared" si="84"/>
        <v>16637747.548819911</v>
      </c>
    </row>
    <row r="94" spans="2:97" x14ac:dyDescent="0.25">
      <c r="B94" s="34" t="s">
        <v>75</v>
      </c>
      <c r="C94" s="47" t="e">
        <f>#REF!+#REF!</f>
        <v>#REF!</v>
      </c>
      <c r="D94" s="47" t="e">
        <f>#REF!+#REF!</f>
        <v>#REF!</v>
      </c>
      <c r="E94" s="47" t="e">
        <f>#REF!+#REF!</f>
        <v>#REF!</v>
      </c>
      <c r="F94" s="47" t="e">
        <f>#REF!+#REF!</f>
        <v>#REF!</v>
      </c>
      <c r="G94" s="47" t="e">
        <f>#REF!+#REF!</f>
        <v>#REF!</v>
      </c>
      <c r="H94" s="47" t="e">
        <f>#REF!+#REF!</f>
        <v>#REF!</v>
      </c>
      <c r="I94" s="47" t="e">
        <f>#REF!+#REF!-#REF!+(#REF!/2)</f>
        <v>#REF!</v>
      </c>
      <c r="J94" s="47" t="e">
        <f>#REF!+#REF!-#REF!+(#REF!/2)</f>
        <v>#REF!</v>
      </c>
      <c r="K94" s="47" t="e">
        <f>#REF!+#REF!-#REF!+(#REF!/2)</f>
        <v>#REF!</v>
      </c>
      <c r="L94" s="47" t="e">
        <f>#REF!+#REF!-#REF!+(#REF!/2)</f>
        <v>#REF!</v>
      </c>
      <c r="M94" s="47" t="e">
        <f>#REF!+#REF!-#REF!+(#REF!/2)</f>
        <v>#REF!</v>
      </c>
      <c r="N94" s="47" t="e">
        <f>#REF!+#REF!-#REF!+(#REF!/2)</f>
        <v>#REF!</v>
      </c>
      <c r="O94" s="47" t="e">
        <f>#REF!+#REF!-#REF!+(#REF!/2)</f>
        <v>#REF!</v>
      </c>
      <c r="P94" s="47" t="e">
        <f>#REF!+#REF!-#REF!+(#REF!/2)</f>
        <v>#REF!</v>
      </c>
      <c r="Q94" s="47" t="e">
        <f>#REF!+#REF!-#REF!+(#REF!/2)</f>
        <v>#REF!</v>
      </c>
      <c r="R94" s="47" t="e">
        <f>#REF!+#REF!-#REF!+(#REF!/2)</f>
        <v>#REF!</v>
      </c>
      <c r="S94" s="47" t="e">
        <f>#REF!+#REF!-#REF!+(#REF!/2)</f>
        <v>#REF!</v>
      </c>
      <c r="T94" s="47" t="e">
        <f>#REF!+#REF!-#REF!+(#REF!/2)</f>
        <v>#REF!</v>
      </c>
      <c r="U94" s="47" t="e">
        <f>#REF!+#REF!-#REF!+(#REF!/2)</f>
        <v>#REF!</v>
      </c>
      <c r="V94" s="47" t="e">
        <f>#REF!+#REF!-#REF!+(#REF!/2)</f>
        <v>#REF!</v>
      </c>
      <c r="W94" s="47" t="e">
        <f>#REF!+#REF!-#REF!+(#REF!/2)</f>
        <v>#REF!</v>
      </c>
      <c r="X94" s="47" t="e">
        <f>#REF!+#REF!-#REF!+(#REF!/2)</f>
        <v>#REF!</v>
      </c>
      <c r="Y94" s="47" t="e">
        <f>#REF!+#REF!-#REF!+(#REF!/2)</f>
        <v>#REF!</v>
      </c>
      <c r="Z94" s="115" t="e">
        <f>#REF!+#REF!-#REF!+(#REF!/2)</f>
        <v>#REF!</v>
      </c>
      <c r="AA94" s="115" t="e">
        <f>#REF!+#REF!-#REF!+(#REF!/2)</f>
        <v>#REF!</v>
      </c>
      <c r="AB94" s="115" t="e">
        <f>#REF!+#REF!-#REF!+(#REF!/2)</f>
        <v>#REF!</v>
      </c>
      <c r="AC94" s="115" t="e">
        <f>#REF!+#REF!-#REF!+(#REF!/2)</f>
        <v>#REF!</v>
      </c>
      <c r="AD94" s="115" t="e">
        <f>#REF!+#REF!-#REF!+(#REF!/2)</f>
        <v>#REF!</v>
      </c>
      <c r="AE94" s="115" t="e">
        <f>#REF!+#REF!-#REF!+(#REF!/2)</f>
        <v>#REF!</v>
      </c>
      <c r="AF94" s="115" t="e">
        <f>#REF!+#REF!-#REF!+(#REF!/2)</f>
        <v>#REF!</v>
      </c>
      <c r="AG94" s="115" t="e">
        <f>#REF!+#REF!-#REF!+(#REF!/2)</f>
        <v>#REF!</v>
      </c>
      <c r="AH94" s="115" t="e">
        <f>#REF!+#REF!-#REF!+(#REF!/2)</f>
        <v>#REF!</v>
      </c>
      <c r="AI94" s="115" t="e">
        <f>#REF!+#REF!-#REF!+(#REF!/2)</f>
        <v>#REF!</v>
      </c>
      <c r="AJ94" s="115" t="e">
        <f>#REF!+#REF!-#REF!+(#REF!/2)</f>
        <v>#REF!</v>
      </c>
      <c r="AK94" s="115" t="e">
        <f>#REF!+#REF!-#REF!+(#REF!/2)</f>
        <v>#REF!</v>
      </c>
      <c r="AL94" s="115" t="e">
        <f>#REF!+#REF!-#REF!+(#REF!/2)</f>
        <v>#REF!</v>
      </c>
      <c r="AM94" s="35">
        <f t="shared" ref="AM94:BA94" si="85">AM72+AM$109/2+AM$111/2+AM$113/2+AM$115</f>
        <v>8360537.1916059274</v>
      </c>
      <c r="AN94" s="35">
        <f t="shared" si="85"/>
        <v>8340039.0071778903</v>
      </c>
      <c r="AO94" s="35">
        <f t="shared" si="85"/>
        <v>8011776.0978806661</v>
      </c>
      <c r="AP94" s="35">
        <f t="shared" si="85"/>
        <v>8022795.1215469334</v>
      </c>
      <c r="AQ94" s="35">
        <f t="shared" si="85"/>
        <v>7778470.0859697666</v>
      </c>
      <c r="AR94" s="35">
        <f t="shared" si="85"/>
        <v>7505549.2479899544</v>
      </c>
      <c r="AS94" s="35">
        <f t="shared" si="85"/>
        <v>7174015.539615998</v>
      </c>
      <c r="AT94" s="35">
        <f t="shared" si="85"/>
        <v>6764575.8504196713</v>
      </c>
      <c r="AU94" s="35">
        <f t="shared" si="85"/>
        <v>7320543.9237760007</v>
      </c>
      <c r="AV94" s="35">
        <f t="shared" si="85"/>
        <v>7581694.8156159986</v>
      </c>
      <c r="AW94" s="35">
        <f t="shared" si="85"/>
        <v>7857366.433216</v>
      </c>
      <c r="AX94" s="35">
        <f t="shared" si="85"/>
        <v>8070197.9897600003</v>
      </c>
      <c r="AY94" s="35">
        <f t="shared" si="85"/>
        <v>8646207.9439119995</v>
      </c>
      <c r="AZ94" s="35">
        <f t="shared" si="85"/>
        <v>8938852.258688001</v>
      </c>
      <c r="BA94" s="35">
        <f t="shared" si="85"/>
        <v>9244178.7338000014</v>
      </c>
      <c r="BB94" s="35">
        <f t="shared" ref="BB94:BJ94" si="86">BB72+BB$109/2+BB$111/2+BB$113/2+BB$115</f>
        <v>9006936.3141648248</v>
      </c>
      <c r="BC94" s="35">
        <f t="shared" si="86"/>
        <v>9152440.1806611158</v>
      </c>
      <c r="BD94" s="35">
        <f t="shared" si="86"/>
        <v>9300869.4049810693</v>
      </c>
      <c r="BE94" s="35">
        <f t="shared" si="86"/>
        <v>9452357.8785612173</v>
      </c>
      <c r="BF94" s="35">
        <f t="shared" si="86"/>
        <v>9606946.9173240978</v>
      </c>
      <c r="BG94" s="35">
        <f t="shared" si="86"/>
        <v>9764682.6009875759</v>
      </c>
      <c r="BH94" s="35">
        <f t="shared" si="86"/>
        <v>9925615.5549416859</v>
      </c>
      <c r="BI94" s="35">
        <f t="shared" si="86"/>
        <v>10089800.797828659</v>
      </c>
      <c r="BJ94" s="35">
        <f t="shared" si="86"/>
        <v>10257297.636478378</v>
      </c>
      <c r="BK94" s="35">
        <f t="shared" ref="BK94:CL94" si="87">BK72+BK$109/2+BK$111/2+BK$113/2+BK$115</f>
        <v>10428169.597285131</v>
      </c>
      <c r="BL94" s="35">
        <f t="shared" si="87"/>
        <v>10602484.386502745</v>
      </c>
      <c r="BM94" s="35">
        <f t="shared" si="87"/>
        <v>10780313.873963283</v>
      </c>
      <c r="BN94" s="35">
        <f t="shared" si="87"/>
        <v>10961734.096112039</v>
      </c>
      <c r="BO94" s="35">
        <f t="shared" si="87"/>
        <v>11146566.978537112</v>
      </c>
      <c r="BP94" s="35">
        <f t="shared" si="87"/>
        <v>11334892.35224263</v>
      </c>
      <c r="BQ94" s="35">
        <f t="shared" si="87"/>
        <v>11525362.5687191</v>
      </c>
      <c r="BR94" s="35">
        <f t="shared" si="87"/>
        <v>11719724.356221151</v>
      </c>
      <c r="BS94" s="35">
        <f t="shared" si="87"/>
        <v>11918074.370278336</v>
      </c>
      <c r="BT94" s="35">
        <f t="shared" si="87"/>
        <v>12120513.711665921</v>
      </c>
      <c r="BU94" s="35">
        <f t="shared" si="87"/>
        <v>12327148.008822151</v>
      </c>
      <c r="BV94" s="35">
        <f t="shared" si="87"/>
        <v>12538087.508106269</v>
      </c>
      <c r="BW94" s="35">
        <f t="shared" si="87"/>
        <v>12753447.171575667</v>
      </c>
      <c r="BX94" s="35">
        <f t="shared" si="87"/>
        <v>12973346.782053782</v>
      </c>
      <c r="BY94" s="35">
        <f t="shared" si="87"/>
        <v>13197911.055334574</v>
      </c>
      <c r="BZ94" s="35">
        <f t="shared" si="87"/>
        <v>13427269.759429155</v>
      </c>
      <c r="CA94" s="35">
        <f t="shared" si="87"/>
        <v>13661862.911941165</v>
      </c>
      <c r="CB94" s="35">
        <f t="shared" si="87"/>
        <v>13901533.596355077</v>
      </c>
      <c r="CC94" s="35">
        <f t="shared" si="87"/>
        <v>14146427.547864493</v>
      </c>
      <c r="CD94" s="35">
        <f t="shared" si="87"/>
        <v>14396696.101484016</v>
      </c>
      <c r="CE94" s="35">
        <f t="shared" si="87"/>
        <v>14652496.346530585</v>
      </c>
      <c r="CF94" s="35">
        <f t="shared" si="87"/>
        <v>14908037.855978791</v>
      </c>
      <c r="CG94" s="35">
        <f t="shared" si="87"/>
        <v>15165351.184715455</v>
      </c>
      <c r="CH94" s="35">
        <f t="shared" si="87"/>
        <v>15430893.245298808</v>
      </c>
      <c r="CI94" s="35">
        <f t="shared" si="87"/>
        <v>15700865.599906143</v>
      </c>
      <c r="CJ94" s="35">
        <f t="shared" si="87"/>
        <v>15974964.790221017</v>
      </c>
      <c r="CK94" s="35">
        <f t="shared" si="87"/>
        <v>16255892.336711293</v>
      </c>
      <c r="CL94" s="35">
        <f t="shared" si="87"/>
        <v>16541841.364027949</v>
      </c>
      <c r="CM94" s="35">
        <f t="shared" ref="CM94:CS94" si="88">CM72+CM$109/2+CM$111/2+CM$113/2+CM$115</f>
        <v>16833059.972973496</v>
      </c>
      <c r="CN94" s="35">
        <f t="shared" si="88"/>
        <v>17129737.056727827</v>
      </c>
      <c r="CO94" s="35">
        <f t="shared" si="88"/>
        <v>17432097.648441903</v>
      </c>
      <c r="CP94" s="35">
        <f t="shared" si="88"/>
        <v>17740505.516567551</v>
      </c>
      <c r="CQ94" s="35">
        <f t="shared" si="88"/>
        <v>18054670.043731418</v>
      </c>
      <c r="CR94" s="35">
        <f t="shared" si="88"/>
        <v>18374853.107025266</v>
      </c>
      <c r="CS94" s="35">
        <f t="shared" si="88"/>
        <v>18701188.729424492</v>
      </c>
    </row>
    <row r="95" spans="2:97" x14ac:dyDescent="0.25">
      <c r="B95" s="49" t="s">
        <v>80</v>
      </c>
      <c r="C95" s="51" t="e">
        <f>MAX(C93:C94)</f>
        <v>#REF!</v>
      </c>
      <c r="D95" s="51" t="e">
        <f t="shared" ref="D95:BA95" si="89">MAX(D93:D94)</f>
        <v>#REF!</v>
      </c>
      <c r="E95" s="51" t="e">
        <f t="shared" si="89"/>
        <v>#REF!</v>
      </c>
      <c r="F95" s="51" t="e">
        <f t="shared" si="89"/>
        <v>#REF!</v>
      </c>
      <c r="G95" s="51" t="e">
        <f t="shared" si="89"/>
        <v>#REF!</v>
      </c>
      <c r="H95" s="51" t="e">
        <f t="shared" si="89"/>
        <v>#REF!</v>
      </c>
      <c r="I95" s="51" t="e">
        <f t="shared" si="89"/>
        <v>#REF!</v>
      </c>
      <c r="J95" s="51" t="e">
        <f t="shared" si="89"/>
        <v>#REF!</v>
      </c>
      <c r="K95" s="51" t="e">
        <f t="shared" si="89"/>
        <v>#REF!</v>
      </c>
      <c r="L95" s="51" t="e">
        <f t="shared" si="89"/>
        <v>#REF!</v>
      </c>
      <c r="M95" s="51" t="e">
        <f t="shared" si="89"/>
        <v>#REF!</v>
      </c>
      <c r="N95" s="51" t="e">
        <f t="shared" si="89"/>
        <v>#REF!</v>
      </c>
      <c r="O95" s="51" t="e">
        <f t="shared" si="89"/>
        <v>#REF!</v>
      </c>
      <c r="P95" s="51" t="e">
        <f t="shared" si="89"/>
        <v>#REF!</v>
      </c>
      <c r="Q95" s="51" t="e">
        <f t="shared" si="89"/>
        <v>#REF!</v>
      </c>
      <c r="R95" s="51" t="e">
        <f t="shared" si="89"/>
        <v>#REF!</v>
      </c>
      <c r="S95" s="51" t="e">
        <f t="shared" si="89"/>
        <v>#REF!</v>
      </c>
      <c r="T95" s="51" t="e">
        <f t="shared" si="89"/>
        <v>#REF!</v>
      </c>
      <c r="U95" s="51" t="e">
        <f t="shared" si="89"/>
        <v>#REF!</v>
      </c>
      <c r="V95" s="51" t="e">
        <f t="shared" si="89"/>
        <v>#REF!</v>
      </c>
      <c r="W95" s="51" t="e">
        <f t="shared" si="89"/>
        <v>#REF!</v>
      </c>
      <c r="X95" s="51" t="e">
        <f t="shared" si="89"/>
        <v>#REF!</v>
      </c>
      <c r="Y95" s="51" t="e">
        <f t="shared" si="89"/>
        <v>#REF!</v>
      </c>
      <c r="Z95" s="121" t="e">
        <f t="shared" si="89"/>
        <v>#REF!</v>
      </c>
      <c r="AA95" s="121" t="e">
        <f t="shared" si="89"/>
        <v>#REF!</v>
      </c>
      <c r="AB95" s="121" t="e">
        <f t="shared" si="89"/>
        <v>#REF!</v>
      </c>
      <c r="AC95" s="121" t="e">
        <f t="shared" si="89"/>
        <v>#REF!</v>
      </c>
      <c r="AD95" s="121" t="e">
        <f t="shared" si="89"/>
        <v>#REF!</v>
      </c>
      <c r="AE95" s="121" t="e">
        <f t="shared" si="89"/>
        <v>#REF!</v>
      </c>
      <c r="AF95" s="121" t="e">
        <f t="shared" si="89"/>
        <v>#REF!</v>
      </c>
      <c r="AG95" s="121" t="e">
        <f t="shared" si="89"/>
        <v>#REF!</v>
      </c>
      <c r="AH95" s="121" t="e">
        <f t="shared" si="89"/>
        <v>#REF!</v>
      </c>
      <c r="AI95" s="121" t="e">
        <f t="shared" si="89"/>
        <v>#REF!</v>
      </c>
      <c r="AJ95" s="121" t="e">
        <f t="shared" si="89"/>
        <v>#REF!</v>
      </c>
      <c r="AK95" s="121" t="e">
        <f t="shared" si="89"/>
        <v>#REF!</v>
      </c>
      <c r="AL95" s="121" t="e">
        <f t="shared" si="89"/>
        <v>#REF!</v>
      </c>
      <c r="AM95" s="51">
        <f t="shared" si="89"/>
        <v>8360537.1916059274</v>
      </c>
      <c r="AN95" s="51">
        <f t="shared" si="89"/>
        <v>8340039.0071778903</v>
      </c>
      <c r="AO95" s="51">
        <f t="shared" si="89"/>
        <v>8011776.0978806661</v>
      </c>
      <c r="AP95" s="51">
        <f t="shared" si="89"/>
        <v>8022795.1215469334</v>
      </c>
      <c r="AQ95" s="51">
        <f t="shared" si="89"/>
        <v>7778470.0859697666</v>
      </c>
      <c r="AR95" s="51">
        <f t="shared" si="89"/>
        <v>7505549.2479899544</v>
      </c>
      <c r="AS95" s="51">
        <f t="shared" si="89"/>
        <v>7174015.539615998</v>
      </c>
      <c r="AT95" s="51">
        <f t="shared" si="89"/>
        <v>6764575.8504196713</v>
      </c>
      <c r="AU95" s="51">
        <f t="shared" si="89"/>
        <v>7466910.8795920005</v>
      </c>
      <c r="AV95" s="51">
        <f t="shared" si="89"/>
        <v>7736742.8668719986</v>
      </c>
      <c r="AW95" s="51">
        <f t="shared" si="89"/>
        <v>8020391.2210720005</v>
      </c>
      <c r="AX95" s="51">
        <f t="shared" si="89"/>
        <v>8231784.2199200001</v>
      </c>
      <c r="AY95" s="51">
        <f t="shared" si="89"/>
        <v>8952385.4358789995</v>
      </c>
      <c r="AZ95" s="51">
        <f t="shared" si="89"/>
        <v>9256111.735196</v>
      </c>
      <c r="BA95" s="51">
        <f t="shared" si="89"/>
        <v>9578974.4939750005</v>
      </c>
      <c r="BB95" s="51">
        <f t="shared" ref="BB95:CL95" si="90">MAX(BB93:BB94)</f>
        <v>9006936.3141648248</v>
      </c>
      <c r="BC95" s="51">
        <f t="shared" si="90"/>
        <v>9152440.1806611158</v>
      </c>
      <c r="BD95" s="51">
        <f t="shared" si="90"/>
        <v>9300869.4049810693</v>
      </c>
      <c r="BE95" s="51">
        <f t="shared" si="90"/>
        <v>9452357.8785612173</v>
      </c>
      <c r="BF95" s="51">
        <f t="shared" si="90"/>
        <v>9606946.9173240978</v>
      </c>
      <c r="BG95" s="51">
        <f t="shared" si="90"/>
        <v>9764682.6009875759</v>
      </c>
      <c r="BH95" s="51">
        <f t="shared" si="90"/>
        <v>9925615.5549416859</v>
      </c>
      <c r="BI95" s="51">
        <f t="shared" si="90"/>
        <v>10089800.797828659</v>
      </c>
      <c r="BJ95" s="51">
        <f t="shared" si="90"/>
        <v>10257297.636478378</v>
      </c>
      <c r="BK95" s="51">
        <f t="shared" si="90"/>
        <v>10428169.597285131</v>
      </c>
      <c r="BL95" s="51">
        <f t="shared" si="90"/>
        <v>10602484.386502745</v>
      </c>
      <c r="BM95" s="51">
        <f t="shared" si="90"/>
        <v>10780313.873963283</v>
      </c>
      <c r="BN95" s="51">
        <f t="shared" si="90"/>
        <v>10961734.096112039</v>
      </c>
      <c r="BO95" s="51">
        <f t="shared" si="90"/>
        <v>11146566.978537112</v>
      </c>
      <c r="BP95" s="51">
        <f t="shared" si="90"/>
        <v>11334892.35224263</v>
      </c>
      <c r="BQ95" s="51">
        <f t="shared" si="90"/>
        <v>11525362.5687191</v>
      </c>
      <c r="BR95" s="51">
        <f t="shared" si="90"/>
        <v>11719724.356221151</v>
      </c>
      <c r="BS95" s="51">
        <f t="shared" si="90"/>
        <v>11918074.370278336</v>
      </c>
      <c r="BT95" s="51">
        <f t="shared" si="90"/>
        <v>12120513.711665921</v>
      </c>
      <c r="BU95" s="51">
        <f t="shared" si="90"/>
        <v>12327148.008822151</v>
      </c>
      <c r="BV95" s="51">
        <f t="shared" si="90"/>
        <v>12538087.508106269</v>
      </c>
      <c r="BW95" s="51">
        <f t="shared" si="90"/>
        <v>12753447.171575667</v>
      </c>
      <c r="BX95" s="51">
        <f t="shared" si="90"/>
        <v>12973346.782053782</v>
      </c>
      <c r="BY95" s="51">
        <f t="shared" si="90"/>
        <v>13197911.055334574</v>
      </c>
      <c r="BZ95" s="51">
        <f t="shared" si="90"/>
        <v>13427269.759429155</v>
      </c>
      <c r="CA95" s="51">
        <f t="shared" si="90"/>
        <v>13661862.911941165</v>
      </c>
      <c r="CB95" s="51">
        <f t="shared" si="90"/>
        <v>13901533.596355077</v>
      </c>
      <c r="CC95" s="51">
        <f t="shared" si="90"/>
        <v>14146427.547864493</v>
      </c>
      <c r="CD95" s="51">
        <f t="shared" si="90"/>
        <v>14396696.101484016</v>
      </c>
      <c r="CE95" s="51">
        <f t="shared" si="90"/>
        <v>14652496.346530585</v>
      </c>
      <c r="CF95" s="51">
        <f t="shared" si="90"/>
        <v>14908037.855978791</v>
      </c>
      <c r="CG95" s="51">
        <f t="shared" si="90"/>
        <v>15165351.184715455</v>
      </c>
      <c r="CH95" s="51">
        <f t="shared" si="90"/>
        <v>15430893.245298808</v>
      </c>
      <c r="CI95" s="51">
        <f t="shared" si="90"/>
        <v>15700865.599906143</v>
      </c>
      <c r="CJ95" s="51">
        <f t="shared" si="90"/>
        <v>15974964.790221017</v>
      </c>
      <c r="CK95" s="51">
        <f t="shared" si="90"/>
        <v>16255892.336711293</v>
      </c>
      <c r="CL95" s="51">
        <f t="shared" si="90"/>
        <v>16541841.364027949</v>
      </c>
      <c r="CM95" s="51">
        <f t="shared" ref="CM95:CS95" si="91">MAX(CM93:CM94)</f>
        <v>16833059.972973496</v>
      </c>
      <c r="CN95" s="51">
        <f t="shared" si="91"/>
        <v>17129737.056727827</v>
      </c>
      <c r="CO95" s="51">
        <f t="shared" si="91"/>
        <v>17432097.648441903</v>
      </c>
      <c r="CP95" s="51">
        <f t="shared" si="91"/>
        <v>17740505.516567551</v>
      </c>
      <c r="CQ95" s="51">
        <f t="shared" si="91"/>
        <v>18054670.043731418</v>
      </c>
      <c r="CR95" s="51">
        <f t="shared" si="91"/>
        <v>18374853.107025266</v>
      </c>
      <c r="CS95" s="51">
        <f t="shared" si="91"/>
        <v>18701188.729424492</v>
      </c>
    </row>
    <row r="96" spans="2:97" x14ac:dyDescent="0.25">
      <c r="B96" s="34" t="s">
        <v>71</v>
      </c>
      <c r="C96" s="47" t="e">
        <f>I95</f>
        <v>#REF!</v>
      </c>
      <c r="D96" s="47" t="e">
        <f t="shared" ref="D96:AF96" si="92">J95</f>
        <v>#REF!</v>
      </c>
      <c r="E96" s="47" t="e">
        <f t="shared" si="92"/>
        <v>#REF!</v>
      </c>
      <c r="F96" s="47" t="e">
        <f t="shared" si="92"/>
        <v>#REF!</v>
      </c>
      <c r="G96" s="47" t="e">
        <f t="shared" si="92"/>
        <v>#REF!</v>
      </c>
      <c r="H96" s="47" t="e">
        <f t="shared" si="92"/>
        <v>#REF!</v>
      </c>
      <c r="I96" s="47" t="e">
        <f t="shared" si="92"/>
        <v>#REF!</v>
      </c>
      <c r="J96" s="47" t="e">
        <f t="shared" si="92"/>
        <v>#REF!</v>
      </c>
      <c r="K96" s="47" t="e">
        <f t="shared" si="92"/>
        <v>#REF!</v>
      </c>
      <c r="L96" s="47" t="e">
        <f t="shared" si="92"/>
        <v>#REF!</v>
      </c>
      <c r="M96" s="47" t="e">
        <f t="shared" si="92"/>
        <v>#REF!</v>
      </c>
      <c r="N96" s="47" t="e">
        <f t="shared" si="92"/>
        <v>#REF!</v>
      </c>
      <c r="O96" s="47" t="e">
        <f t="shared" si="92"/>
        <v>#REF!</v>
      </c>
      <c r="P96" s="47" t="e">
        <f t="shared" si="92"/>
        <v>#REF!</v>
      </c>
      <c r="Q96" s="47" t="e">
        <f t="shared" si="92"/>
        <v>#REF!</v>
      </c>
      <c r="R96" s="47" t="e">
        <f t="shared" si="92"/>
        <v>#REF!</v>
      </c>
      <c r="S96" s="47" t="e">
        <f t="shared" si="92"/>
        <v>#REF!</v>
      </c>
      <c r="T96" s="47" t="e">
        <f t="shared" si="92"/>
        <v>#REF!</v>
      </c>
      <c r="U96" s="47" t="e">
        <f t="shared" si="92"/>
        <v>#REF!</v>
      </c>
      <c r="V96" s="47" t="e">
        <f t="shared" si="92"/>
        <v>#REF!</v>
      </c>
      <c r="W96" s="47" t="e">
        <f t="shared" si="92"/>
        <v>#REF!</v>
      </c>
      <c r="X96" s="47" t="e">
        <f t="shared" si="92"/>
        <v>#REF!</v>
      </c>
      <c r="Y96" s="47" t="e">
        <f t="shared" si="92"/>
        <v>#REF!</v>
      </c>
      <c r="Z96" s="115" t="e">
        <f t="shared" si="92"/>
        <v>#REF!</v>
      </c>
      <c r="AA96" s="115" t="e">
        <f t="shared" si="92"/>
        <v>#REF!</v>
      </c>
      <c r="AB96" s="115" t="e">
        <f t="shared" si="92"/>
        <v>#REF!</v>
      </c>
      <c r="AC96" s="115" t="e">
        <f t="shared" si="92"/>
        <v>#REF!</v>
      </c>
      <c r="AD96" s="115" t="e">
        <f t="shared" si="92"/>
        <v>#REF!</v>
      </c>
      <c r="AE96" s="115" t="e">
        <f t="shared" si="92"/>
        <v>#REF!</v>
      </c>
      <c r="AF96" s="115" t="e">
        <f t="shared" si="92"/>
        <v>#REF!</v>
      </c>
      <c r="AG96" s="115" t="e">
        <f>#REF!</f>
        <v>#REF!</v>
      </c>
      <c r="AH96" s="115" t="e">
        <f>#REF!</f>
        <v>#REF!</v>
      </c>
      <c r="AI96" s="115" t="e">
        <f>#REF!</f>
        <v>#REF!</v>
      </c>
      <c r="AJ96" s="115" t="e">
        <f>#REF!</f>
        <v>#REF!</v>
      </c>
      <c r="AK96" s="115" t="e">
        <f>#REF!</f>
        <v>#REF!</v>
      </c>
      <c r="AL96" s="115" t="e">
        <f>#REF!</f>
        <v>#REF!</v>
      </c>
      <c r="AM96" s="47">
        <f t="shared" ref="AM96:BA96" si="93">AS95</f>
        <v>7174015.539615998</v>
      </c>
      <c r="AN96" s="47">
        <f t="shared" si="93"/>
        <v>6764575.8504196713</v>
      </c>
      <c r="AO96" s="47">
        <f t="shared" si="93"/>
        <v>7466910.8795920005</v>
      </c>
      <c r="AP96" s="47">
        <f t="shared" si="93"/>
        <v>7736742.8668719986</v>
      </c>
      <c r="AQ96" s="47">
        <f t="shared" si="93"/>
        <v>8020391.2210720005</v>
      </c>
      <c r="AR96" s="47">
        <f t="shared" si="93"/>
        <v>8231784.2199200001</v>
      </c>
      <c r="AS96" s="47">
        <f t="shared" si="93"/>
        <v>8952385.4358789995</v>
      </c>
      <c r="AT96" s="47">
        <f t="shared" si="93"/>
        <v>9256111.735196</v>
      </c>
      <c r="AU96" s="47">
        <f t="shared" si="93"/>
        <v>9578974.4939750005</v>
      </c>
      <c r="AV96" s="47">
        <f t="shared" si="93"/>
        <v>9006936.3141648248</v>
      </c>
      <c r="AW96" s="47">
        <f t="shared" si="93"/>
        <v>9152440.1806611158</v>
      </c>
      <c r="AX96" s="47">
        <f t="shared" si="93"/>
        <v>9300869.4049810693</v>
      </c>
      <c r="AY96" s="47">
        <f t="shared" si="93"/>
        <v>9452357.8785612173</v>
      </c>
      <c r="AZ96" s="47">
        <f t="shared" si="93"/>
        <v>9606946.9173240978</v>
      </c>
      <c r="BA96" s="47">
        <f t="shared" si="93"/>
        <v>9764682.6009875759</v>
      </c>
      <c r="BB96" s="47">
        <f t="shared" ref="BB96:BK96" si="94">BH95</f>
        <v>9925615.5549416859</v>
      </c>
      <c r="BC96" s="47">
        <f t="shared" si="94"/>
        <v>10089800.797828659</v>
      </c>
      <c r="BD96" s="47">
        <f t="shared" si="94"/>
        <v>10257297.636478378</v>
      </c>
      <c r="BE96" s="47">
        <f t="shared" si="94"/>
        <v>10428169.597285131</v>
      </c>
      <c r="BF96" s="47">
        <f t="shared" si="94"/>
        <v>10602484.386502745</v>
      </c>
      <c r="BG96" s="47">
        <f t="shared" si="94"/>
        <v>10780313.873963283</v>
      </c>
      <c r="BH96" s="47">
        <f t="shared" si="94"/>
        <v>10961734.096112039</v>
      </c>
      <c r="BI96" s="47">
        <f t="shared" si="94"/>
        <v>11146566.978537112</v>
      </c>
      <c r="BJ96" s="47">
        <f t="shared" si="94"/>
        <v>11334892.35224263</v>
      </c>
      <c r="BK96" s="47">
        <f t="shared" si="94"/>
        <v>11525362.5687191</v>
      </c>
      <c r="BL96" s="47">
        <f t="shared" ref="BL96:CL96" si="95">BR95</f>
        <v>11719724.356221151</v>
      </c>
      <c r="BM96" s="47">
        <f t="shared" si="95"/>
        <v>11918074.370278336</v>
      </c>
      <c r="BN96" s="47">
        <f t="shared" si="95"/>
        <v>12120513.711665921</v>
      </c>
      <c r="BO96" s="47">
        <f t="shared" si="95"/>
        <v>12327148.008822151</v>
      </c>
      <c r="BP96" s="47">
        <f t="shared" si="95"/>
        <v>12538087.508106269</v>
      </c>
      <c r="BQ96" s="47">
        <f t="shared" si="95"/>
        <v>12753447.171575667</v>
      </c>
      <c r="BR96" s="47">
        <f t="shared" si="95"/>
        <v>12973346.782053782</v>
      </c>
      <c r="BS96" s="47">
        <f t="shared" si="95"/>
        <v>13197911.055334574</v>
      </c>
      <c r="BT96" s="47">
        <f t="shared" si="95"/>
        <v>13427269.759429155</v>
      </c>
      <c r="BU96" s="47">
        <f t="shared" si="95"/>
        <v>13661862.911941165</v>
      </c>
      <c r="BV96" s="47">
        <f t="shared" si="95"/>
        <v>13901533.596355077</v>
      </c>
      <c r="BW96" s="47">
        <f t="shared" si="95"/>
        <v>14146427.547864493</v>
      </c>
      <c r="BX96" s="47">
        <f t="shared" si="95"/>
        <v>14396696.101484016</v>
      </c>
      <c r="BY96" s="47">
        <f t="shared" si="95"/>
        <v>14652496.346530585</v>
      </c>
      <c r="BZ96" s="47">
        <f t="shared" si="95"/>
        <v>14908037.855978791</v>
      </c>
      <c r="CA96" s="47">
        <f t="shared" si="95"/>
        <v>15165351.184715455</v>
      </c>
      <c r="CB96" s="47">
        <f t="shared" si="95"/>
        <v>15430893.245298808</v>
      </c>
      <c r="CC96" s="47">
        <f t="shared" si="95"/>
        <v>15700865.599906143</v>
      </c>
      <c r="CD96" s="47">
        <f t="shared" si="95"/>
        <v>15974964.790221017</v>
      </c>
      <c r="CE96" s="47">
        <f t="shared" si="95"/>
        <v>16255892.336711293</v>
      </c>
      <c r="CF96" s="47">
        <f t="shared" si="95"/>
        <v>16541841.364027949</v>
      </c>
      <c r="CG96" s="47">
        <f t="shared" si="95"/>
        <v>16833059.972973496</v>
      </c>
      <c r="CH96" s="47">
        <f t="shared" si="95"/>
        <v>17129737.056727827</v>
      </c>
      <c r="CI96" s="47">
        <f t="shared" si="95"/>
        <v>17432097.648441903</v>
      </c>
      <c r="CJ96" s="47">
        <f t="shared" si="95"/>
        <v>17740505.516567551</v>
      </c>
      <c r="CK96" s="47">
        <f t="shared" si="95"/>
        <v>18054670.043731418</v>
      </c>
      <c r="CL96" s="47">
        <f t="shared" si="95"/>
        <v>18374853.107025266</v>
      </c>
      <c r="CM96" s="47">
        <f t="shared" ref="CM96" si="96">CS95</f>
        <v>18701188.729424492</v>
      </c>
      <c r="CN96" s="47">
        <f t="shared" ref="CN96" si="97">CT95</f>
        <v>0</v>
      </c>
      <c r="CO96" s="47">
        <f t="shared" ref="CO96" si="98">CU95</f>
        <v>0</v>
      </c>
      <c r="CP96" s="47">
        <f t="shared" ref="CP96" si="99">CV95</f>
        <v>0</v>
      </c>
      <c r="CQ96" s="47">
        <f t="shared" ref="CQ96" si="100">CW95</f>
        <v>0</v>
      </c>
      <c r="CR96" s="47">
        <f t="shared" ref="CR96" si="101">CX95</f>
        <v>0</v>
      </c>
      <c r="CS96" s="47">
        <f t="shared" ref="CS96" si="102">CY95</f>
        <v>0</v>
      </c>
    </row>
    <row r="97" spans="2:97" x14ac:dyDescent="0.25">
      <c r="B97" s="34" t="s">
        <v>195</v>
      </c>
      <c r="C97" s="52"/>
      <c r="D97" s="52"/>
      <c r="E97" s="52"/>
      <c r="F97" s="52"/>
      <c r="G97" s="52"/>
      <c r="H97" s="52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4">
        <f>IF(MAX(ROUNDUP((AM95/[111]Input!$L$2),0),ROUNDUP((AM88/[111]Input!$K$2),0))&lt;3,3,MAX(ROUNDUP((AM95/[111]Input!$L$2),0),ROUNDUP((AM88/[111]Input!$K$2),0)))</f>
        <v>3</v>
      </c>
      <c r="AN97" s="134">
        <f>IF(MAX(ROUNDUP((AN95/[111]Input!$L$2),0),ROUNDUP((AN88/[111]Input!$K$2),0))&lt;3,3,MAX(ROUNDUP((AN95/[111]Input!$L$2),0),ROUNDUP((AN88/[111]Input!$K$2),0)))</f>
        <v>3</v>
      </c>
      <c r="AO97" s="134">
        <f>IF(MAX(ROUNDUP((AO95/[111]Input!$L$2),0),ROUNDUP((AO88/[111]Input!$K$2),0))&lt;3,3,MAX(ROUNDUP((AO95/[111]Input!$L$2),0),ROUNDUP((AO88/[111]Input!$K$2),0)))</f>
        <v>3</v>
      </c>
      <c r="AP97" s="134">
        <f>IF(MAX(ROUNDUP((AP95/[111]Input!$L$2),0),ROUNDUP((AP88/[111]Input!$K$2),0))&lt;3,3,MAX(ROUNDUP((AP95/[111]Input!$L$2),0),ROUNDUP((AP88/[111]Input!$K$2),0)))</f>
        <v>3</v>
      </c>
      <c r="AQ97" s="134">
        <f>IF(MAX(ROUNDUP((AQ95/[111]Input!$L$2),0),ROUNDUP((AQ88/[111]Input!$K$2),0))&lt;3,3,MAX(ROUNDUP((AQ95/[111]Input!$L$2),0),ROUNDUP((AQ88/[111]Input!$K$2),0)))</f>
        <v>3</v>
      </c>
      <c r="AR97" s="134">
        <f>IF(MAX(ROUNDUP((AR95/[111]Input!$L$2),0),ROUNDUP((AR88/[111]Input!$K$2),0))&lt;3,3,MAX(ROUNDUP((AR95/[111]Input!$L$2),0),ROUNDUP((AR88/[111]Input!$K$2),0)))</f>
        <v>3</v>
      </c>
      <c r="AS97" s="134">
        <f>IF(MAX(ROUNDUP((AS95/[111]Input!$L$2),0),ROUNDUP((AS88/[111]Input!$K$2),0))&lt;3,3,MAX(ROUNDUP((AS95/[111]Input!$L$2),0),ROUNDUP((AS88/[111]Input!$K$2),0)))</f>
        <v>3</v>
      </c>
      <c r="AT97" s="134">
        <f>IF(MAX(ROUNDUP((AT95/[111]Input!$L$2),0),ROUNDUP((AT88/[111]Input!$K$2),0))&lt;3,3,MAX(ROUNDUP((AT95/[111]Input!$L$2),0),ROUNDUP((AT88/[111]Input!$K$2),0)))</f>
        <v>3</v>
      </c>
      <c r="AU97" s="134">
        <f>IF(MAX(ROUNDUP((AU95/[111]Input!$L$2),0),ROUNDUP((AU88/[111]Input!$K$2),0))&lt;3,3,MAX(ROUNDUP((AU95/[111]Input!$L$2),0),ROUNDUP((AU88/[111]Input!$K$2),0)))</f>
        <v>3</v>
      </c>
      <c r="AV97" s="134">
        <f>IF(MAX(ROUNDUP((AV95/[111]Input!$L$2),0),ROUNDUP((AV88/[111]Input!$K$2),0))&lt;3,3,MAX(ROUNDUP((AV95/[111]Input!$L$2),0),ROUNDUP((AV88/[111]Input!$K$2),0)))</f>
        <v>3</v>
      </c>
      <c r="AW97" s="134">
        <f>IF(MAX(ROUNDUP((AW95/[111]Input!$L$2),0),ROUNDUP((AW88/[111]Input!$K$2),0))&lt;3,3,MAX(ROUNDUP((AW95/[111]Input!$L$2),0),ROUNDUP((AW88/[111]Input!$K$2),0)))</f>
        <v>3</v>
      </c>
      <c r="AX97" s="134">
        <f>IF(MAX(ROUNDUP((AX95/[111]Input!$L$2),0),ROUNDUP((AX88/[111]Input!$K$2),0))&lt;3,3,MAX(ROUNDUP((AX95/[111]Input!$L$2),0),ROUNDUP((AX88/[111]Input!$K$2),0)))</f>
        <v>3</v>
      </c>
      <c r="AY97" s="134">
        <f>IF(MAX(ROUNDUP((AY95/[111]Input!$L$2),0),ROUNDUP((AY88/[111]Input!$K$2),0))&lt;3,3,MAX(ROUNDUP((AY95/[111]Input!$L$2),0),ROUNDUP((AY88/[111]Input!$K$2),0)))</f>
        <v>3</v>
      </c>
      <c r="AZ97" s="134">
        <f>IF(MAX(ROUNDUP((AZ95/[111]Input!$L$2),0),ROUNDUP((AZ88/[111]Input!$K$2),0))&lt;3,3,MAX(ROUNDUP((AZ95/[111]Input!$L$2),0),ROUNDUP((AZ88/[111]Input!$K$2),0)))</f>
        <v>3</v>
      </c>
      <c r="BA97" s="134">
        <f>IF(MAX(ROUNDUP((BA95/[111]Input!$L$2),0),ROUNDUP((BA88/[111]Input!$K$2),0))&lt;3,3,MAX(ROUNDUP((BA95/[111]Input!$L$2),0),ROUNDUP((BA88/[111]Input!$K$2),0)))</f>
        <v>3</v>
      </c>
      <c r="BB97" s="134">
        <f ca="1">IF(MAX(ROUNDUP((BB95/Input!$L$2),0),ROUNDUP((BB88/Input!$K$2),0))&lt;3,3,MAX(ROUNDUP((BB95/Input!$L$2),0),ROUNDUP((BB88/Input!$K$2),0)))</f>
        <v>3</v>
      </c>
      <c r="BC97" s="134">
        <f>IF(MAX(ROUNDUP((BC95/Input!$L$2),0),ROUNDUP((BC88/Input!$K$2),0))&lt;3,3,MAX(ROUNDUP((BC95/Input!$L$2),0),ROUNDUP((BC88/Input!$K$2),0)))</f>
        <v>3</v>
      </c>
      <c r="BD97" s="134">
        <f>IF(MAX(ROUNDUP((BD95/Input!$L$2),0),ROUNDUP((BD88/Input!$K$2),0))&lt;3,3,MAX(ROUNDUP((BD95/Input!$L$2),0),ROUNDUP((BD88/Input!$K$2),0)))</f>
        <v>3</v>
      </c>
      <c r="BE97" s="134">
        <f>IF(MAX(ROUNDUP((BE95/Input!$L$2),0),ROUNDUP((BE88/Input!$K$2),0))&lt;3,3,MAX(ROUNDUP((BE95/Input!$L$2),0),ROUNDUP((BE88/Input!$K$2),0)))</f>
        <v>3</v>
      </c>
      <c r="BF97" s="134">
        <f>IF(MAX(ROUNDUP((BF95/Input!$L$2),0),ROUNDUP((BF88/Input!$K$2),0))&lt;3,3,MAX(ROUNDUP((BF95/Input!$L$2),0),ROUNDUP((BF88/Input!$K$2),0)))</f>
        <v>3</v>
      </c>
      <c r="BG97" s="134">
        <f>IF(MAX(ROUNDUP((BG95/Input!$L$2),0),ROUNDUP((BG88/Input!$K$2),0))&lt;3,3,MAX(ROUNDUP((BG95/Input!$L$2),0),ROUNDUP((BG88/Input!$K$2),0)))</f>
        <v>3</v>
      </c>
      <c r="BH97" s="134">
        <f>IF(MAX(ROUNDUP((BH95/Input!$L$2),0),ROUNDUP((BH88/Input!$K$2),0))&lt;3,3,MAX(ROUNDUP((BH95/Input!$L$2),0),ROUNDUP((BH88/Input!$K$2),0)))</f>
        <v>3</v>
      </c>
      <c r="BI97" s="134">
        <f>IF(MAX(ROUNDUP((BI95/Input!$L$2),0),ROUNDUP((BI88/Input!$K$2),0))&lt;3,3,MAX(ROUNDUP((BI95/Input!$L$2),0),ROUNDUP((BI88/Input!$K$2),0)))</f>
        <v>3</v>
      </c>
      <c r="BJ97" s="134">
        <f>IF(MAX(ROUNDUP((BJ95/Input!$L$2),0),ROUNDUP((BJ88/Input!$K$2),0))&lt;3,3,MAX(ROUNDUP((BJ95/Input!$L$2),0),ROUNDUP((BJ88/Input!$K$2),0)))</f>
        <v>3</v>
      </c>
      <c r="BK97" s="134">
        <f>IF(MAX(ROUNDUP((BK95/Input!$L$2),0),ROUNDUP((BK88/Input!$K$2),0))&lt;3,3,MAX(ROUNDUP((BK95/Input!$L$2),0),ROUNDUP((BK88/Input!$K$2),0)))</f>
        <v>3</v>
      </c>
      <c r="BL97" s="134">
        <f>IF(MAX(ROUNDUP((BL95/Input!$L$2),0),ROUNDUP((BL88/Input!$K$2),0))&lt;3,3,MAX(ROUNDUP((BL95/Input!$L$2),0),ROUNDUP((BL88/Input!$K$2),0)))</f>
        <v>3</v>
      </c>
      <c r="BM97" s="134">
        <f>IF(MAX(ROUNDUP((BM95/Input!$L$2),0),ROUNDUP((BM88/Input!$K$2),0))&lt;3,3,MAX(ROUNDUP((BM95/Input!$L$2),0),ROUNDUP((BM88/Input!$K$2),0)))</f>
        <v>3</v>
      </c>
      <c r="BN97" s="134">
        <f>IF(MAX(ROUNDUP((BN95/Input!$L$2),0),ROUNDUP((BN88/Input!$K$2),0))&lt;3,3,MAX(ROUNDUP((BN95/Input!$L$2),0),ROUNDUP((BN88/Input!$K$2),0)))</f>
        <v>3</v>
      </c>
      <c r="BO97" s="134">
        <f>IF(MAX(ROUNDUP((BO95/Input!$L$2),0),ROUNDUP((BO88/Input!$K$2),0))&lt;3,3,MAX(ROUNDUP((BO95/Input!$L$2),0),ROUNDUP((BO88/Input!$K$2),0)))</f>
        <v>3</v>
      </c>
      <c r="BP97" s="134">
        <f>IF(MAX(ROUNDUP((BP95/Input!$L$2),0),ROUNDUP((BP88/Input!$K$2),0))&lt;3,3,MAX(ROUNDUP((BP95/Input!$L$2),0),ROUNDUP((BP88/Input!$K$2),0)))</f>
        <v>3</v>
      </c>
      <c r="BQ97" s="134">
        <f>IF(MAX(ROUNDUP((BQ95/Input!$L$2),0),ROUNDUP((BQ88/Input!$K$2),0))&lt;3,3,MAX(ROUNDUP((BQ95/Input!$L$2),0),ROUNDUP((BQ88/Input!$K$2),0)))</f>
        <v>3</v>
      </c>
      <c r="BR97" s="134">
        <f>IF(MAX(ROUNDUP((BR95/Input!$L$2),0),ROUNDUP((BR88/Input!$K$2),0))&lt;3,3,MAX(ROUNDUP((BR95/Input!$L$2),0),ROUNDUP((BR88/Input!$K$2),0)))</f>
        <v>3</v>
      </c>
      <c r="BS97" s="134">
        <f>IF(MAX(ROUNDUP((BS95/Input!$L$2),0),ROUNDUP((BS88/Input!$K$2),0))&lt;3,3,MAX(ROUNDUP((BS95/Input!$L$2),0),ROUNDUP((BS88/Input!$K$2),0)))</f>
        <v>3</v>
      </c>
      <c r="BT97" s="134">
        <f>IF(MAX(ROUNDUP((BT95/Input!$L$2),0),ROUNDUP((BT88/Input!$K$2),0))&lt;3,3,MAX(ROUNDUP((BT95/Input!$L$2),0),ROUNDUP((BT88/Input!$K$2),0)))</f>
        <v>3</v>
      </c>
      <c r="BU97" s="134">
        <f>IF(MAX(ROUNDUP((BU95/Input!$L$2),0),ROUNDUP((BU88/Input!$K$2),0))&lt;3,3,MAX(ROUNDUP((BU95/Input!$L$2),0),ROUNDUP((BU88/Input!$K$2),0)))</f>
        <v>3</v>
      </c>
      <c r="BV97" s="134">
        <f>IF(MAX(ROUNDUP((BV95/Input!$L$2),0),ROUNDUP((BV88/Input!$K$2),0))&lt;3,3,MAX(ROUNDUP((BV95/Input!$L$2),0),ROUNDUP((BV88/Input!$K$2),0)))</f>
        <v>3</v>
      </c>
      <c r="BW97" s="134">
        <f>IF(MAX(ROUNDUP((BW95/Input!$L$2),0),ROUNDUP((BW88/Input!$K$2),0))&lt;3,3,MAX(ROUNDUP((BW95/Input!$L$2),0),ROUNDUP((BW88/Input!$K$2),0)))</f>
        <v>3</v>
      </c>
      <c r="BX97" s="134">
        <f>IF(MAX(ROUNDUP((BX95/Input!$L$2),0),ROUNDUP((BX88/Input!$K$2),0))&lt;3,3,MAX(ROUNDUP((BX95/Input!$L$2),0),ROUNDUP((BX88/Input!$K$2),0)))</f>
        <v>3</v>
      </c>
      <c r="BY97" s="134">
        <f>IF(MAX(ROUNDUP((BY95/Input!$L$2),0),ROUNDUP((BY88/Input!$K$2),0))&lt;3,3,MAX(ROUNDUP((BY95/Input!$L$2),0),ROUNDUP((BY88/Input!$K$2),0)))</f>
        <v>3</v>
      </c>
      <c r="BZ97" s="134">
        <f>IF(MAX(ROUNDUP((BZ95/Input!$L$2),0),ROUNDUP((BZ88/Input!$K$2),0))&lt;3,3,MAX(ROUNDUP((BZ95/Input!$L$2),0),ROUNDUP((BZ88/Input!$K$2),0)))</f>
        <v>3</v>
      </c>
      <c r="CA97" s="134">
        <f>IF(MAX(ROUNDUP((CA95/Input!$L$2),0),ROUNDUP((CA88/Input!$K$2),0))&lt;3,3,MAX(ROUNDUP((CA95/Input!$L$2),0),ROUNDUP((CA88/Input!$K$2),0)))</f>
        <v>3</v>
      </c>
      <c r="CB97" s="134">
        <f>IF(MAX(ROUNDUP((CB95/Input!$L$2),0),ROUNDUP((CB88/Input!$K$2),0))&lt;3,3,MAX(ROUNDUP((CB95/Input!$L$2),0),ROUNDUP((CB88/Input!$K$2),0)))</f>
        <v>3</v>
      </c>
      <c r="CC97" s="134">
        <f>IF(MAX(ROUNDUP((CC95/Input!$L$2),0),ROUNDUP((CC88/Input!$K$2),0))&lt;3,3,MAX(ROUNDUP((CC95/Input!$L$2),0),ROUNDUP((CC88/Input!$K$2),0)))</f>
        <v>3</v>
      </c>
      <c r="CD97" s="134">
        <f>IF(MAX(ROUNDUP((CD95/Input!$L$2),0),ROUNDUP((CD88/Input!$K$2),0))&lt;3,3,MAX(ROUNDUP((CD95/Input!$L$2),0),ROUNDUP((CD88/Input!$K$2),0)))</f>
        <v>3</v>
      </c>
      <c r="CE97" s="134">
        <f>IF(MAX(ROUNDUP((CE95/Input!$L$2),0),ROUNDUP((CE88/Input!$K$2),0))&lt;3,3,MAX(ROUNDUP((CE95/Input!$L$2),0),ROUNDUP((CE88/Input!$K$2),0)))</f>
        <v>3</v>
      </c>
      <c r="CF97" s="134">
        <f>IF(MAX(ROUNDUP((CF95/Input!$L$2),0),ROUNDUP((CF88/Input!$K$2),0))&lt;3,3,MAX(ROUNDUP((CF95/Input!$L$2),0),ROUNDUP((CF88/Input!$K$2),0)))</f>
        <v>3</v>
      </c>
      <c r="CG97" s="134">
        <f>IF(MAX(ROUNDUP((CG95/Input!$L$2),0),ROUNDUP((CG88/Input!$K$2),0))&lt;3,3,MAX(ROUNDUP((CG95/Input!$L$2),0),ROUNDUP((CG88/Input!$K$2),0)))</f>
        <v>3</v>
      </c>
      <c r="CH97" s="134">
        <f>IF(MAX(ROUNDUP((CH95/Input!$L$2),0),ROUNDUP((CH88/Input!$K$2),0))&lt;3,3,MAX(ROUNDUP((CH95/Input!$L$2),0),ROUNDUP((CH88/Input!$K$2),0)))</f>
        <v>3</v>
      </c>
      <c r="CI97" s="134">
        <f>IF(MAX(ROUNDUP((CI95/Input!$L$2),0),ROUNDUP((CI88/Input!$K$2),0))&lt;3,3,MAX(ROUNDUP((CI95/Input!$L$2),0),ROUNDUP((CI88/Input!$K$2),0)))</f>
        <v>3</v>
      </c>
      <c r="CJ97" s="134">
        <f>IF(MAX(ROUNDUP((CJ95/Input!$L$2),0),ROUNDUP((CJ88/Input!$K$2),0))&lt;3,3,MAX(ROUNDUP((CJ95/Input!$L$2),0),ROUNDUP((CJ88/Input!$K$2),0)))</f>
        <v>3</v>
      </c>
      <c r="CK97" s="134">
        <f>IF(MAX(ROUNDUP((CK95/Input!$L$2),0),ROUNDUP((CK88/Input!$K$2),0))&lt;3,3,MAX(ROUNDUP((CK95/Input!$L$2),0),ROUNDUP((CK88/Input!$K$2),0)))</f>
        <v>3</v>
      </c>
      <c r="CL97" s="134">
        <f>IF(MAX(ROUNDUP((CL95/Input!$L$2),0),ROUNDUP((CL88/Input!$K$2),0))&lt;3,3,MAX(ROUNDUP((CL95/Input!$L$2),0),ROUNDUP((CL88/Input!$K$2),0)))</f>
        <v>3</v>
      </c>
      <c r="CM97" s="134">
        <f>IF(MAX(ROUNDUP((CM95/Input!$L$2),0),ROUNDUP((CM88/Input!$K$2),0))&lt;3,3,MAX(ROUNDUP((CM95/Input!$L$2),0),ROUNDUP((CM88/Input!$K$2),0)))</f>
        <v>3</v>
      </c>
      <c r="CN97" s="134">
        <f>IF(MAX(ROUNDUP((CN95/Input!$L$2),0),ROUNDUP((CN88/Input!$K$2),0))&lt;3,3,MAX(ROUNDUP((CN95/Input!$L$2),0),ROUNDUP((CN88/Input!$K$2),0)))</f>
        <v>3</v>
      </c>
      <c r="CO97" s="134">
        <f>IF(MAX(ROUNDUP((CO95/Input!$L$2),0),ROUNDUP((CO88/Input!$K$2),0))&lt;3,3,MAX(ROUNDUP((CO95/Input!$L$2),0),ROUNDUP((CO88/Input!$K$2),0)))</f>
        <v>3</v>
      </c>
      <c r="CP97" s="134">
        <f>IF(MAX(ROUNDUP((CP95/Input!$L$2),0),ROUNDUP((CP88/Input!$K$2),0))&lt;3,3,MAX(ROUNDUP((CP95/Input!$L$2),0),ROUNDUP((CP88/Input!$K$2),0)))</f>
        <v>3</v>
      </c>
      <c r="CQ97" s="134">
        <f>IF(MAX(ROUNDUP((CQ95/Input!$L$2),0),ROUNDUP((CQ88/Input!$K$2),0))&lt;3,3,MAX(ROUNDUP((CQ95/Input!$L$2),0),ROUNDUP((CQ88/Input!$K$2),0)))</f>
        <v>3</v>
      </c>
      <c r="CR97" s="134">
        <f>IF(MAX(ROUNDUP((CR95/Input!$L$2),0),ROUNDUP((CR88/Input!$K$2),0))&lt;3,3,MAX(ROUNDUP((CR95/Input!$L$2),0),ROUNDUP((CR88/Input!$K$2),0)))</f>
        <v>3</v>
      </c>
      <c r="CS97" s="134">
        <f>IF(MAX(ROUNDUP((CS95/Input!$L$2),0),ROUNDUP((CS88/Input!$K$2),0))&lt;3,3,MAX(ROUNDUP((CS95/Input!$L$2),0),ROUNDUP((CS88/Input!$K$2),0)))</f>
        <v>3</v>
      </c>
    </row>
    <row r="98" spans="2:97" x14ac:dyDescent="0.25">
      <c r="B98" s="34" t="s">
        <v>364</v>
      </c>
      <c r="C98" s="52"/>
      <c r="D98" s="52"/>
      <c r="E98" s="52"/>
      <c r="F98" s="52"/>
      <c r="G98" s="52"/>
      <c r="H98" s="52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191"/>
      <c r="BL98" s="191"/>
      <c r="BM98" s="191"/>
      <c r="BN98" s="191"/>
      <c r="BO98" s="35">
        <f>BO72-BO$7*Input!$C$9</f>
        <v>3343439.1002704697</v>
      </c>
      <c r="BP98" s="35">
        <f>BP72-BP$7*Input!$C$9</f>
        <v>3404564.3953939211</v>
      </c>
      <c r="BQ98" s="35">
        <f>BQ72-BQ$7*Input!$C$9</f>
        <v>3466742.1316225361</v>
      </c>
      <c r="BR98" s="35">
        <f>BR72-BR$7*Input!$C$9</f>
        <v>3530879.5785080465</v>
      </c>
      <c r="BS98" s="35">
        <f>BS72-BS$7*Input!$C$9</f>
        <v>3597025.9506923938</v>
      </c>
      <c r="BT98" s="35">
        <f>BT72-BT$7*Input!$C$9</f>
        <v>3665232.7569679786</v>
      </c>
      <c r="BU98" s="35">
        <f>BU72-BU$7*Input!$C$9</f>
        <v>3735553.8428453701</v>
      </c>
      <c r="BV98" s="35">
        <f>BV72-BV$7*Input!$C$9</f>
        <v>3808045.4371934007</v>
      </c>
      <c r="BW98" s="35">
        <f>BW72-BW$7*Input!$C$9</f>
        <v>3882766.2027843259</v>
      </c>
      <c r="BX98" s="35">
        <f>BX72-BX$7*Input!$C$9</f>
        <v>3959777.2906252295</v>
      </c>
      <c r="BY98" s="35">
        <f>BY72-BY$7*Input!$C$9</f>
        <v>4039142.3979954002</v>
      </c>
      <c r="BZ98" s="35">
        <f>BZ72-BZ$7*Input!$C$9</f>
        <v>4120927.8301405162</v>
      </c>
      <c r="CA98" s="35">
        <f>CA72-CA$7*Input!$C$9</f>
        <v>4205431.3689491032</v>
      </c>
      <c r="CB98" s="35">
        <f>CB72-CB$7*Input!$C$9</f>
        <v>4292501.85420084</v>
      </c>
      <c r="CC98" s="35">
        <f>CC72-CC$7*Input!$C$9</f>
        <v>4382213.8403507099</v>
      </c>
      <c r="CD98" s="35">
        <f>CD72-CD$7*Input!$C$9</f>
        <v>4474644.77339401</v>
      </c>
      <c r="CE98" s="35">
        <f>CE72-CE$7*Input!$C$9</f>
        <v>4569875.0708583845</v>
      </c>
      <c r="CF98" s="35">
        <f>CF72-CF$7*Input!$C$9</f>
        <v>4664892.4207247011</v>
      </c>
      <c r="CG98" s="35">
        <f>CG72-CG$7*Input!$C$9</f>
        <v>4759843.6670905277</v>
      </c>
      <c r="CH98" s="35">
        <f>CH72-CH$7*Input!$C$9</f>
        <v>4859889.4959717588</v>
      </c>
      <c r="CI98" s="35">
        <f>CI72-CI$7*Input!$C$9</f>
        <v>4962156.6474349825</v>
      </c>
      <c r="CJ98" s="35">
        <f>CJ72-CJ$7*Input!$C$9</f>
        <v>5066485.9450125713</v>
      </c>
      <c r="CK98" s="35">
        <f>CK72-CK$7*Input!$C$9</f>
        <v>5172919.861296148</v>
      </c>
      <c r="CL98" s="35">
        <f>CL72-CL$7*Input!$C$9</f>
        <v>5281875.4594892012</v>
      </c>
      <c r="CM98" s="35">
        <f>CM72-CM$7*Input!$C$9</f>
        <v>5393132.0244226875</v>
      </c>
      <c r="CN98" s="35">
        <f>CN72-CN$7*Input!$C$9</f>
        <v>5506782.2072282499</v>
      </c>
      <c r="CO98" s="35">
        <f>CO72-CO$7*Input!$C$9</f>
        <v>5622848.3202313371</v>
      </c>
      <c r="CP98" s="35">
        <f>CP72-CP$7*Input!$C$9</f>
        <v>5741422.6840309529</v>
      </c>
      <c r="CQ98" s="35">
        <f>CQ72-CQ$7*Input!$C$9</f>
        <v>5862596.936518901</v>
      </c>
      <c r="CR98" s="35">
        <f>CR72-CR$7*Input!$C$9</f>
        <v>5986363.8577423235</v>
      </c>
      <c r="CS98" s="35">
        <f>CS72-CS$7*Input!$C$9</f>
        <v>6112803.8848974789</v>
      </c>
    </row>
    <row r="99" spans="2:97" x14ac:dyDescent="0.25">
      <c r="B99" s="34" t="s">
        <v>365</v>
      </c>
      <c r="C99" s="52"/>
      <c r="D99" s="52"/>
      <c r="E99" s="52"/>
      <c r="F99" s="52"/>
      <c r="G99" s="52"/>
      <c r="H99" s="52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191"/>
      <c r="BL99" s="191"/>
      <c r="BM99" s="191"/>
      <c r="BN99" s="191"/>
      <c r="BO99" s="209">
        <f>MAX((BO98+BO$40/2+(BO$42-BO$7*Input!$B$9)/2+BO$44/2+BO$46/2),(BO98+BO$109/2+(BO$111-BO$7*Input!$D$9)/2+BO$113/2+BO$115))</f>
        <v>6092935.5106658759</v>
      </c>
      <c r="BP99" s="209">
        <f>MAX((BP98+BP$40/2+(BP$42-BP$7*Input!$B$9)/2+BP$44/2+BP$46/2),(BP98+BP$109/2+(BP$111-BP$7*Input!$D$9)/2+BP$113/2+BP$115))</f>
        <v>6205778.1291717514</v>
      </c>
      <c r="BQ99" s="209">
        <f>MAX((BQ98+BQ$40/2+(BQ$42-BQ$7*Input!$B$9)/2+BQ$44/2+BQ$46/2),(BQ98+BQ$109/2+(BQ$111-BQ$7*Input!$D$9)/2+BQ$113/2+BQ$115))</f>
        <v>6320631.5844151834</v>
      </c>
      <c r="BR99" s="209">
        <f>MAX((BR98+BR$40/2+(BR$42-BR$7*Input!$B$9)/2+BR$44/2+BR$46/2),(BR98+BR$109/2+(BR$111-BR$7*Input!$D$9)/2+BR$113/2+BR$115))</f>
        <v>6439240.3550995439</v>
      </c>
      <c r="BS99" s="209">
        <f>MAX((BS98+BS$40/2+(BS$42-BS$7*Input!$B$9)/2+BS$44/2+BS$46/2),(BS98+BS$109/2+(BS$111-BS$7*Input!$D$9)/2+BS$113/2+BS$115))</f>
        <v>6561698.8094400512</v>
      </c>
      <c r="BT99" s="209">
        <f>MAX((BT98+BT$40/2+(BT$42-BT$7*Input!$B$9)/2+BT$44/2+BT$46/2),(BT98+BT$109/2+(BT$111-BT$7*Input!$D$9)/2+BT$113/2+BT$115))</f>
        <v>6688105.7225006185</v>
      </c>
      <c r="BU99" s="209">
        <f>MAX((BU98+BU$40/2+(BU$42-BU$7*Input!$B$9)/2+BU$44/2+BU$46/2),(BU98+BU$109/2+(BU$111-BU$7*Input!$D$9)/2+BU$113/2+BU$115))</f>
        <v>6818564.3579665702</v>
      </c>
      <c r="BV99" s="209">
        <f>MAX((BV98+BV$40/2+(BV$42-BV$7*Input!$B$9)/2+BV$44/2+BV$46/2),(BV98+BV$109/2+(BV$111-BV$7*Input!$D$9)/2+BV$113/2+BV$115))</f>
        <v>6953182.5577472607</v>
      </c>
      <c r="BW99" s="209">
        <f>MAX((BW98+BW$40/2+(BW$42-BW$7*Input!$B$9)/2+BW$44/2+BW$46/2),(BW98+BW$109/2+(BW$111-BW$7*Input!$D$9)/2+BW$113/2+BW$115))</f>
        <v>7092072.8390868362</v>
      </c>
      <c r="BX99" s="209">
        <f>MAX((BX98+BX$40/2+(BX$42-BX$7*Input!$B$9)/2+BX$44/2+BX$46/2),(BX98+BX$109/2+(BX$111-BX$7*Input!$D$9)/2+BX$113/2+BX$115))</f>
        <v>7235352.4989545476</v>
      </c>
      <c r="BY99" s="209">
        <f>MAX((BY98+BY$40/2+(BY$42-BY$7*Input!$B$9)/2+BY$44/2+BY$46/2),(BY98+BY$109/2+(BY$111-BY$7*Input!$D$9)/2+BY$113/2+BY$115))</f>
        <v>7383143.7255602945</v>
      </c>
      <c r="BZ99" s="209">
        <f>MAX((BZ98+BZ$40/2+(BZ$42-BZ$7*Input!$B$9)/2+BZ$44/2+BZ$46/2),(BZ98+BZ$109/2+(BZ$111-BZ$7*Input!$D$9)/2+BZ$113/2+BZ$115))</f>
        <v>7535573.7169007249</v>
      </c>
      <c r="CA99" s="209">
        <f>MAX((CA98+CA$40/2+(CA$42-CA$7*Input!$B$9)/2+CA$44/2+CA$46/2),(CA98+CA$109/2+(CA$111-CA$7*Input!$D$9)/2+CA$113/2+CA$115))</f>
        <v>7693079.8774223253</v>
      </c>
      <c r="CB99" s="209">
        <f>MAX((CB98+CB$40/2+(CB$42-CB$7*Input!$B$9)/2+CB$44/2+CB$46/2),(CB98+CB$109/2+(CB$111-CB$7*Input!$D$9)/2+CB$113/2+CB$115))</f>
        <v>7855502.6335855154</v>
      </c>
      <c r="CC99" s="209">
        <f>MAX((CC98+CC$40/2+(CC$42-CC$7*Input!$B$9)/2+CC$44/2+CC$46/2),(CC98+CC$109/2+(CC$111-CC$7*Input!$D$9)/2+CC$113/2+CC$115))</f>
        <v>8022985.0189565364</v>
      </c>
      <c r="CD99" s="209">
        <f>MAX((CD98+CD$40/2+(CD$42-CD$7*Input!$B$9)/2+CD$44/2+CD$46/2),(CD98+CD$109/2+(CD$111-CD$7*Input!$D$9)/2+CD$113/2+CD$115))</f>
        <v>8195675.6215705676</v>
      </c>
      <c r="CE99" s="209">
        <f>MAX((CE98+CE$40/2+(CE$42-CE$7*Input!$B$9)/2+CE$44/2+CE$46/2),(CE98+CE$109/2+(CE$111-CE$7*Input!$D$9)/2+CE$113/2+CE$115))</f>
        <v>8373728.7376517523</v>
      </c>
      <c r="CF99" s="209">
        <f>MAX((CF98+CF$40/2+(CF$42-CF$7*Input!$B$9)/2+CF$44/2+CF$46/2),(CF98+CF$109/2+(CF$111-CF$7*Input!$D$9)/2+CF$113/2+CF$115))</f>
        <v>8551351.1001944002</v>
      </c>
      <c r="CG99" s="209">
        <f>MAX((CG98+CG$40/2+(CG$42-CG$7*Input!$B$9)/2+CG$44/2+CG$46/2),(CG98+CG$109/2+(CG$111-CG$7*Input!$D$9)/2+CG$113/2+CG$115))</f>
        <v>8730570.3764304761</v>
      </c>
      <c r="CH99" s="209">
        <f>MAX((CH98+CH$40/2+(CH$42-CH$7*Input!$B$9)/2+CH$44/2+CH$46/2),(CH98+CH$109/2+(CH$111-CH$7*Input!$D$9)/2+CH$113/2+CH$115))</f>
        <v>8917840.5427884646</v>
      </c>
      <c r="CI99" s="209">
        <f>MAX((CI98+CI$40/2+(CI$42-CI$7*Input!$B$9)/2+CI$44/2+CI$46/2),(CI98+CI$109/2+(CI$111-CI$7*Input!$D$9)/2+CI$113/2+CI$115))</f>
        <v>9109360.1760272738</v>
      </c>
      <c r="CJ99" s="209">
        <f>MAX((CJ98+CJ$40/2+(CJ$42-CJ$7*Input!$B$9)/2+CJ$44/2+CJ$46/2),(CJ98+CJ$109/2+(CJ$111-CJ$7*Input!$D$9)/2+CJ$113/2+CJ$115))</f>
        <v>9304822.7822960392</v>
      </c>
      <c r="CK99" s="209">
        <f>MAX((CK98+CK$40/2+(CK$42-CK$7*Input!$B$9)/2+CK$44/2+CK$46/2),(CK98+CK$109/2+(CK$111-CK$7*Input!$D$9)/2+CK$113/2+CK$115))</f>
        <v>9504145.8587854989</v>
      </c>
      <c r="CL99" s="209">
        <f>MAX((CL98+CL$40/2+(CL$42-CL$7*Input!$B$9)/2+CL$44/2+CL$46/2),(CL98+CL$109/2+(CL$111-CL$7*Input!$D$9)/2+CL$113/2+CL$115))</f>
        <v>9708300.4668671414</v>
      </c>
      <c r="CM99" s="209">
        <f>MAX((CM98+CM$40/2+(CM$42-CM$7*Input!$B$9)/2+CM$44/2+CM$46/2),(CM98+CM$109/2+(CM$111-CM$7*Input!$D$9)/2+CM$113/2+CM$115))</f>
        <v>9916819.9782658108</v>
      </c>
      <c r="CN99" s="209">
        <f>MAX((CN98+CN$40/2+(CN$42-CN$7*Input!$B$9)/2+CN$44/2+CN$46/2),(CN98+CN$109/2+(CN$111-CN$7*Input!$D$9)/2+CN$113/2+CN$115))</f>
        <v>10129881.810706062</v>
      </c>
      <c r="CO99" s="209">
        <f>MAX((CO98+CO$40/2+(CO$42-CO$7*Input!$B$9)/2+CO$44/2+CO$46/2),(CO98+CO$109/2+(CO$111-CO$7*Input!$D$9)/2+CO$113/2+CO$115))</f>
        <v>10347517.386793172</v>
      </c>
      <c r="CP99" s="209">
        <f>MAX((CP98+CP$40/2+(CP$42-CP$7*Input!$B$9)/2+CP$44/2+CP$46/2),(CP98+CP$109/2+(CP$111-CP$7*Input!$D$9)/2+CP$113/2+CP$115))</f>
        <v>10569892.502524864</v>
      </c>
      <c r="CQ99" s="209">
        <f>MAX((CQ98+CQ$40/2+(CQ$42-CQ$7*Input!$B$9)/2+CQ$44/2+CQ$46/2),(CQ98+CQ$109/2+(CQ$111-CQ$7*Input!$D$9)/2+CQ$113/2+CQ$115))</f>
        <v>10797212.511097342</v>
      </c>
      <c r="CR99" s="209">
        <f>MAX((CR98+CR$40/2+(CR$42-CR$7*Input!$B$9)/2+CR$44/2+CR$46/2),(CR98+CR$109/2+(CR$111-CR$7*Input!$D$9)/2+CR$113/2+CR$115))</f>
        <v>11029446.178989161</v>
      </c>
      <c r="CS99" s="209">
        <f>MAX((CS98+CS$40/2+(CS$42-CS$7*Input!$B$9)/2+CS$44/2+CS$46/2),(CS98+CS$109/2+(CS$111-CS$7*Input!$D$9)/2+CS$113/2+CS$115))</f>
        <v>11266749.394177459</v>
      </c>
    </row>
    <row r="100" spans="2:97" x14ac:dyDescent="0.25">
      <c r="B100" s="192" t="s">
        <v>276</v>
      </c>
      <c r="C100" s="52"/>
      <c r="D100" s="52"/>
      <c r="E100" s="52"/>
      <c r="F100" s="52"/>
      <c r="G100" s="52"/>
      <c r="H100" s="52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94">
        <f>IF(AM97&gt;3,MAX(ROUNDUP(((AM95-21000000)/[111]Input!$M$30),0),ROUNDUP(((AM88-96000)/[111]Input!$N$30),0)),0)</f>
        <v>0</v>
      </c>
      <c r="AN100" s="194">
        <f>IF(AN97&gt;3,MAX(ROUNDUP(((AN95-21000000)/[111]Input!$M$30),0),ROUNDUP(((AN88-96000)/[111]Input!$N$30),0)),0)</f>
        <v>0</v>
      </c>
      <c r="AO100" s="194">
        <f>IF(AO97&gt;3,MAX(ROUNDUP(((AO95-21000000)/[111]Input!$M$30),0),ROUNDUP(((AO88-96000)/[111]Input!$N$30),0)),0)</f>
        <v>0</v>
      </c>
      <c r="AP100" s="194">
        <f>IF(AP97&gt;3,MAX(ROUNDUP(((AP95-21000000)/[111]Input!$M$30),0),ROUNDUP(((AP88-96000)/[111]Input!$N$30),0)),0)</f>
        <v>0</v>
      </c>
      <c r="AQ100" s="194">
        <f>IF(AQ97&gt;3,MAX(ROUNDUP(((AQ95-21000000)/[111]Input!$M$30),0),ROUNDUP(((AQ88-96000)/[111]Input!$N$30),0)),0)</f>
        <v>0</v>
      </c>
      <c r="AR100" s="194">
        <f>IF(AR97&gt;3,MAX(ROUNDUP(((AR95-21000000)/[111]Input!$M$30),0),ROUNDUP(((AR88-96000)/[111]Input!$N$30),0)),0)</f>
        <v>0</v>
      </c>
      <c r="AS100" s="194">
        <f>IF(AS97&gt;3,MAX(ROUNDUP(((AS95-21000000)/[111]Input!$M$30),0),ROUNDUP(((AS88-96000)/[111]Input!$N$30),0)),0)</f>
        <v>0</v>
      </c>
      <c r="AT100" s="194">
        <f>IF(AT97&gt;3,MAX(ROUNDUP(((AT95-21000000)/[111]Input!$M$30),0),ROUNDUP(((AT88-96000)/[111]Input!$N$30),0)),0)</f>
        <v>0</v>
      </c>
      <c r="AU100" s="194">
        <f>IF(AU97&gt;3,MAX(ROUNDUP(((AU95-21000000)/[111]Input!$M$30),0),ROUNDUP(((AU88-96000)/[111]Input!$N$30),0)),0)</f>
        <v>0</v>
      </c>
      <c r="AV100" s="194">
        <f>IF(AV97&gt;3,MAX(ROUNDUP(((AV95-21000000)/[111]Input!$M$30),0),ROUNDUP(((AV88-96000)/[111]Input!$N$30),0)),0)</f>
        <v>0</v>
      </c>
      <c r="AW100" s="194">
        <f>IF(AW97&gt;3,MAX(ROUNDUP(((AW95-21000000)/[111]Input!$M$30),0),ROUNDUP(((AW88-96000)/[111]Input!$N$30),0)),0)</f>
        <v>0</v>
      </c>
      <c r="AX100" s="194">
        <f>IF(AX97&gt;3,MAX(ROUNDUP(((AX95-21000000)/[111]Input!$M$30),0),ROUNDUP(((AX88-96000)/[111]Input!$N$30),0)),0)</f>
        <v>0</v>
      </c>
      <c r="AY100" s="194">
        <f>IF(AY97&gt;3,MAX(ROUNDUP(((AY95-21000000)/[111]Input!$M$30),0),ROUNDUP(((AY88-96000)/[111]Input!$N$30),0)),0)</f>
        <v>0</v>
      </c>
      <c r="AZ100" s="194">
        <f>IF(AZ97&gt;3,MAX(ROUNDUP(((AZ95-21000000)/[111]Input!$M$30),0),ROUNDUP(((AZ88-96000)/[111]Input!$N$30),0)),0)</f>
        <v>0</v>
      </c>
      <c r="BA100" s="194">
        <f>IF(BA97&gt;3,MAX(ROUNDUP(((BA95-21000000)/[111]Input!$M$30),0),ROUNDUP(((BA88-96000)/[111]Input!$N$30),0)),0)</f>
        <v>0</v>
      </c>
      <c r="BB100" s="194">
        <f ca="1">IF(BB97&gt;3,MAX(ROUNDUP(((BB95-21000000)/Input!$M$30),0),ROUNDUP(((BB88-96000)/Input!$N$30),0)),0)</f>
        <v>0</v>
      </c>
      <c r="BC100" s="194">
        <f>IF(BC97&gt;3,MAX(ROUNDUP(((BC95-21000000)/Input!$M$30),0),ROUNDUP(((BC88-96000)/Input!$N$30),0)),0)</f>
        <v>0</v>
      </c>
      <c r="BD100" s="194">
        <f>IF(BD97&gt;3,MAX(ROUNDUP(((BD95-21000000)/Input!$M$30),0),ROUNDUP(((BD88-96000)/Input!$N$30),0)),0)</f>
        <v>0</v>
      </c>
      <c r="BE100" s="194">
        <f>IF(BE97&gt;3,MAX(ROUNDUP(((BE95-21000000)/Input!$M$30),0),ROUNDUP(((BE88-96000)/Input!$N$30),0)),0)</f>
        <v>0</v>
      </c>
      <c r="BF100" s="194">
        <f>IF(BF97&gt;3,MAX(ROUNDUP(((BF95-21000000)/Input!$M$30),0),ROUNDUP(((BF88-96000)/Input!$N$30),0)),0)</f>
        <v>0</v>
      </c>
      <c r="BG100" s="194">
        <f>IF(BG97&gt;3,MAX(ROUNDUP(((BG95-21000000)/Input!$M$30),0),ROUNDUP(((BG88-96000)/Input!$N$30),0)),0)</f>
        <v>0</v>
      </c>
      <c r="BH100" s="194">
        <f>IF(BH97&gt;3,MAX(ROUNDUP(((BH95-21000000)/Input!$M$30),0),ROUNDUP(((BH88-96000)/Input!$N$30),0)),0)</f>
        <v>0</v>
      </c>
      <c r="BI100" s="194">
        <f>IF(BI97&gt;3,MAX(ROUNDUP(((BI95-21000000)/Input!$M$30),0),ROUNDUP(((BI88-96000)/Input!$N$30),0)),0)</f>
        <v>0</v>
      </c>
      <c r="BJ100" s="194">
        <f>IF(BJ97&gt;3,MAX(ROUNDUP(((BJ95-21000000)/Input!$M$30),0),ROUNDUP(((BJ88-96000)/Input!$N$30),0)),0)</f>
        <v>0</v>
      </c>
      <c r="BK100" s="194">
        <f>IF(BK97&gt;3,MAX(ROUNDUP(((BK95-21000000)/Input!$M$30),0),ROUNDUP(((BK88-96000)/Input!$N$30),0)),0)</f>
        <v>0</v>
      </c>
      <c r="BL100" s="194">
        <f>IF(BL97&gt;3,MAX(ROUNDUP(((BL95-21000000)/Input!$M$30),0),ROUNDUP(((BL88-96000)/Input!$N$30),0)),0)</f>
        <v>0</v>
      </c>
      <c r="BM100" s="194">
        <f>IF(BM97&gt;3,MAX(ROUNDUP(((BM95-21000000)/Input!$M$30),0),ROUNDUP(((BM88-96000)/Input!$N$30),0)),0)</f>
        <v>0</v>
      </c>
      <c r="BN100" s="194">
        <f>IF(BN97&gt;3,MAX(ROUNDUP(((BN95-21000000)/Input!$M$30),0),ROUNDUP(((BN88-96000)/Input!$N$30),0)),0)</f>
        <v>0</v>
      </c>
      <c r="BO100" s="194">
        <f>IF(BO97&gt;3,MAX(ROUNDUP(((BO95-21000000)/Input!$M$30),0),ROUNDUP(((BO88-96000)/Input!$N$30),0)),0)</f>
        <v>0</v>
      </c>
      <c r="BP100" s="194">
        <f>IF(BP97&gt;3,MAX(ROUNDUP(((BP95-21000000)/Input!$M$30),0),ROUNDUP(((BP88-96000)/Input!$N$30),0)),0)</f>
        <v>0</v>
      </c>
      <c r="BQ100" s="194">
        <f>IF(BQ97&gt;3,MAX(ROUNDUP(((BQ95-21000000)/Input!$M$30),0),ROUNDUP(((BQ88-96000)/Input!$N$30),0)),0)</f>
        <v>0</v>
      </c>
      <c r="BR100" s="194">
        <f>IF(BR97&gt;3,MAX(ROUNDUP(((BR95-21000000)/Input!$M$30),0),ROUNDUP(((BR88-96000)/Input!$N$30),0)),0)</f>
        <v>0</v>
      </c>
      <c r="BS100" s="194">
        <f>IF(BS97&gt;3,MAX(ROUNDUP(((BS95-21000000)/Input!$M$30),0),ROUNDUP(((BS88-96000)/Input!$N$30),0)),0)</f>
        <v>0</v>
      </c>
      <c r="BT100" s="194">
        <f>IF(BT97&gt;3,MAX(ROUNDUP(((BT95-21000000)/Input!$M$30),0),ROUNDUP(((BT88-96000)/Input!$N$30),0)),0)</f>
        <v>0</v>
      </c>
      <c r="BU100" s="194">
        <f>IF(BU97&gt;3,MAX(ROUNDUP(((BU95-21000000)/Input!$M$30),0),ROUNDUP(((BU88-96000)/Input!$N$30),0)),0)</f>
        <v>0</v>
      </c>
      <c r="BV100" s="194">
        <f>IF(BV97&gt;3,MAX(ROUNDUP(((BV95-21000000)/Input!$M$30),0),ROUNDUP(((BV88-96000)/Input!$N$30),0)),0)</f>
        <v>0</v>
      </c>
      <c r="BW100" s="194">
        <f>IF(BW97&gt;3,MAX(ROUNDUP(((BW95-21000000)/Input!$M$30),0),ROUNDUP(((BW88-96000)/Input!$N$30),0)),0)</f>
        <v>0</v>
      </c>
      <c r="BX100" s="194">
        <f>IF(BX97&gt;3,MAX(ROUNDUP(((BX95-21000000)/Input!$M$30),0),ROUNDUP(((BX88-96000)/Input!$N$30),0)),0)</f>
        <v>0</v>
      </c>
      <c r="BY100" s="194">
        <f>IF(BY97&gt;3,MAX(ROUNDUP(((BY95-21000000)/Input!$M$30),0),ROUNDUP(((BY88-96000)/Input!$N$30),0)),0)</f>
        <v>0</v>
      </c>
      <c r="BZ100" s="194">
        <f>IF(BZ97&gt;3,MAX(ROUNDUP(((BZ95-21000000)/Input!$M$30),0),ROUNDUP(((BZ88-96000)/Input!$N$30),0)),0)</f>
        <v>0</v>
      </c>
      <c r="CA100" s="194">
        <f>IF(CA97&gt;3,MAX(ROUNDUP(((CA95-21000000)/Input!$M$30),0),ROUNDUP(((CA88-96000)/Input!$N$30),0)),0)</f>
        <v>0</v>
      </c>
      <c r="CB100" s="194">
        <f>IF(CB97&gt;3,MAX(ROUNDUP(((CB95-21000000)/Input!$M$30),0),ROUNDUP(((CB88-96000)/Input!$N$30),0)),0)</f>
        <v>0</v>
      </c>
      <c r="CC100" s="194">
        <f>IF(CC97&gt;3,MAX(ROUNDUP(((CC95-21000000)/Input!$M$30),0),ROUNDUP(((CC88-96000)/Input!$N$30),0)),0)</f>
        <v>0</v>
      </c>
      <c r="CD100" s="194">
        <f>IF(CD97&gt;3,MAX(ROUNDUP(((CD95-21000000)/Input!$M$30),0),ROUNDUP(((CD88-96000)/Input!$N$30),0)),0)</f>
        <v>0</v>
      </c>
      <c r="CE100" s="194">
        <f>IF(CE97&gt;3,MAX(ROUNDUP(((CE95-21000000)/Input!$M$30),0),ROUNDUP(((CE88-96000)/Input!$N$30),0)),0)</f>
        <v>0</v>
      </c>
      <c r="CF100" s="194">
        <f>IF(CF97&gt;3,MAX(ROUNDUP(((CF95-21000000)/Input!$M$30),0),ROUNDUP(((CF88-96000)/Input!$N$30),0)),0)</f>
        <v>0</v>
      </c>
      <c r="CG100" s="194">
        <f>IF(CG97&gt;3,MAX(ROUNDUP(((CG95-21000000)/Input!$M$30),0),ROUNDUP(((CG88-96000)/Input!$N$30),0)),0)</f>
        <v>0</v>
      </c>
      <c r="CH100" s="194">
        <f>IF(CH97&gt;3,MAX(ROUNDUP(((CH95-21000000)/Input!$M$30),0),ROUNDUP(((CH88-96000)/Input!$N$30),0)),0)</f>
        <v>0</v>
      </c>
      <c r="CI100" s="194">
        <f>IF(CI97&gt;3,MAX(ROUNDUP(((CI95-21000000)/Input!$M$30),0),ROUNDUP(((CI88-96000)/Input!$N$30),0)),0)</f>
        <v>0</v>
      </c>
      <c r="CJ100" s="194">
        <f>IF(CJ97&gt;3,MAX(ROUNDUP(((CJ95-21000000)/Input!$M$30),0),ROUNDUP(((CJ88-96000)/Input!$N$30),0)),0)</f>
        <v>0</v>
      </c>
      <c r="CK100" s="194">
        <f>IF(CK97&gt;3,MAX(ROUNDUP(((CK95-21000000)/Input!$M$30),0),ROUNDUP(((CK88-96000)/Input!$N$30),0)),0)</f>
        <v>0</v>
      </c>
      <c r="CL100" s="194">
        <f>IF(CL97&gt;3,MAX(ROUNDUP(((CL95-21000000)/Input!$M$30),0),ROUNDUP(((CL88-96000)/Input!$N$30),0)),0)</f>
        <v>0</v>
      </c>
      <c r="CM100" s="194">
        <f>IF(CM97&gt;3,MAX(ROUNDUP(((CM95-21000000)/Input!$M$30),0),ROUNDUP(((CM88-96000)/Input!$N$30),0)),0)</f>
        <v>0</v>
      </c>
      <c r="CN100" s="194">
        <f>IF(CN97&gt;3,MAX(ROUNDUP(((CN95-21000000)/Input!$M$30),0),ROUNDUP(((CN88-96000)/Input!$N$30),0)),0)</f>
        <v>0</v>
      </c>
      <c r="CO100" s="194">
        <f>IF(CO97&gt;3,MAX(ROUNDUP(((CO95-21000000)/Input!$M$30),0),ROUNDUP(((CO88-96000)/Input!$N$30),0)),0)</f>
        <v>0</v>
      </c>
      <c r="CP100" s="194">
        <f>IF(CP97&gt;3,MAX(ROUNDUP(((CP95-21000000)/Input!$M$30),0),ROUNDUP(((CP88-96000)/Input!$N$30),0)),0)</f>
        <v>0</v>
      </c>
      <c r="CQ100" s="194">
        <f>IF(CQ97&gt;3,MAX(ROUNDUP(((CQ95-21000000)/Input!$M$30),0),ROUNDUP(((CQ88-96000)/Input!$N$30),0)),0)</f>
        <v>0</v>
      </c>
      <c r="CR100" s="194">
        <f>IF(CR97&gt;3,MAX(ROUNDUP(((CR95-21000000)/Input!$M$30),0),ROUNDUP(((CR88-96000)/Input!$N$30),0)),0)</f>
        <v>0</v>
      </c>
      <c r="CS100" s="194">
        <f>IF(CS97&gt;3,MAX(ROUNDUP(((CS95-21000000)/Input!$M$30),0),ROUNDUP(((CS88-96000)/Input!$N$30),0)),0)</f>
        <v>0</v>
      </c>
    </row>
    <row r="101" spans="2:97" x14ac:dyDescent="0.25">
      <c r="B101" s="192" t="s">
        <v>274</v>
      </c>
      <c r="C101" s="193"/>
      <c r="D101" s="193"/>
      <c r="E101" s="193"/>
      <c r="F101" s="193"/>
      <c r="G101" s="193"/>
      <c r="H101" s="193"/>
      <c r="I101" s="193"/>
      <c r="J101" s="193"/>
      <c r="K101" s="193"/>
      <c r="L101" s="193"/>
      <c r="M101" s="193"/>
      <c r="N101" s="193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93"/>
      <c r="Z101" s="193"/>
      <c r="AA101" s="193"/>
      <c r="AB101" s="193"/>
      <c r="AC101" s="193"/>
      <c r="AD101" s="193"/>
      <c r="AE101" s="193"/>
      <c r="AF101" s="193"/>
      <c r="AG101" s="193"/>
      <c r="AH101" s="193"/>
      <c r="AI101" s="193"/>
      <c r="AJ101" s="193"/>
      <c r="AK101" s="193"/>
      <c r="AL101" s="193"/>
      <c r="AM101" s="194">
        <f>IF(AM97&gt;3,MAX(ROUNDUP(((AM95-21000000)/[111]Input!$M$31),0),ROUNDUP(((AM88-96000)/[111]Input!$N$31),0)),0)</f>
        <v>0</v>
      </c>
      <c r="AN101" s="194">
        <f>IF(AN97&gt;3,MAX(ROUNDUP(((AN95-21000000)/[111]Input!$M$31),0),ROUNDUP(((AN88-96000)/[111]Input!$N$31),0)),0)</f>
        <v>0</v>
      </c>
      <c r="AO101" s="194">
        <f>IF(AO97&gt;3,MAX(ROUNDUP(((AO95-21000000)/[111]Input!$M$31),0),ROUNDUP(((AO88-96000)/[111]Input!$N$31),0)),0)</f>
        <v>0</v>
      </c>
      <c r="AP101" s="194">
        <f>IF(AP97&gt;3,MAX(ROUNDUP(((AP95-21000000)/[111]Input!$M$31),0),ROUNDUP(((AP88-96000)/[111]Input!$N$31),0)),0)</f>
        <v>0</v>
      </c>
      <c r="AQ101" s="194">
        <f>IF(AQ97&gt;3,MAX(ROUNDUP(((AQ95-21000000)/[111]Input!$M$31),0),ROUNDUP(((AQ88-96000)/[111]Input!$N$31),0)),0)</f>
        <v>0</v>
      </c>
      <c r="AR101" s="194">
        <f>IF(AR97&gt;3,MAX(ROUNDUP(((AR95-21000000)/[111]Input!$M$31),0),ROUNDUP(((AR88-96000)/[111]Input!$N$31),0)),0)</f>
        <v>0</v>
      </c>
      <c r="AS101" s="194">
        <f>IF(AS97&gt;3,MAX(ROUNDUP(((AS95-21000000)/[111]Input!$M$31),0),ROUNDUP(((AS88-96000)/[111]Input!$N$31),0)),0)</f>
        <v>0</v>
      </c>
      <c r="AT101" s="194">
        <f>IF(AT97&gt;3,MAX(ROUNDUP(((AT95-21000000)/[111]Input!$M$31),0),ROUNDUP(((AT88-96000)/[111]Input!$N$31),0)),0)</f>
        <v>0</v>
      </c>
      <c r="AU101" s="194">
        <f>IF(AU97&gt;3,MAX(ROUNDUP(((AU95-21000000)/[111]Input!$M$31),0),ROUNDUP(((AU88-96000)/[111]Input!$N$31),0)),0)</f>
        <v>0</v>
      </c>
      <c r="AV101" s="194">
        <f>IF(AV97&gt;3,MAX(ROUNDUP(((AV95-21000000)/[111]Input!$M$31),0),ROUNDUP(((AV88-96000)/[111]Input!$N$31),0)),0)</f>
        <v>0</v>
      </c>
      <c r="AW101" s="194">
        <f>IF(AW97&gt;3,MAX(ROUNDUP(((AW95-21000000)/[111]Input!$M$31),0),ROUNDUP(((AW88-96000)/[111]Input!$N$31),0)),0)</f>
        <v>0</v>
      </c>
      <c r="AX101" s="194">
        <f>IF(AX97&gt;3,MAX(ROUNDUP(((AX95-21000000)/[111]Input!$M$31),0),ROUNDUP(((AX88-96000)/[111]Input!$N$31),0)),0)</f>
        <v>0</v>
      </c>
      <c r="AY101" s="194">
        <f>IF(AY97&gt;3,MAX(ROUNDUP(((AY95-21000000)/[111]Input!$M$31),0),ROUNDUP(((AY88-96000)/[111]Input!$N$31),0)),0)</f>
        <v>0</v>
      </c>
      <c r="AZ101" s="194">
        <f>IF(AZ97&gt;3,MAX(ROUNDUP(((AZ95-21000000)/[111]Input!$M$31),0),ROUNDUP(((AZ88-96000)/[111]Input!$N$31),0)),0)</f>
        <v>0</v>
      </c>
      <c r="BA101" s="194">
        <f>IF(BA97&gt;3,MAX(ROUNDUP(((BA95-21000000)/[111]Input!$M$31),0),ROUNDUP(((BA88-96000)/[111]Input!$N$31),0)),0)</f>
        <v>0</v>
      </c>
      <c r="BB101" s="194">
        <f ca="1">IF(BB97&gt;3,MAX(ROUNDUP(((BB95-21000000)/Input!$M$31),0),ROUNDUP(((BB88-96000)/Input!$N$31),0)),0)</f>
        <v>0</v>
      </c>
      <c r="BC101" s="194">
        <f>IF(BC97&gt;3,MAX(ROUNDUP(((BC95-21000000)/Input!$M$31),0),ROUNDUP(((BC88-96000)/Input!$N$31),0)),0)</f>
        <v>0</v>
      </c>
      <c r="BD101" s="194">
        <f>IF(BD97&gt;3,MAX(ROUNDUP(((BD95-21000000)/Input!$M$31),0),ROUNDUP(((BD88-96000)/Input!$N$31),0)),0)</f>
        <v>0</v>
      </c>
      <c r="BE101" s="194">
        <f>IF(BE97&gt;3,MAX(ROUNDUP(((BE95-21000000)/Input!$M$31),0),ROUNDUP(((BE88-96000)/Input!$N$31),0)),0)</f>
        <v>0</v>
      </c>
      <c r="BF101" s="194">
        <f>IF(BF97&gt;3,MAX(ROUNDUP(((BF95-21000000)/Input!$M$31),0),ROUNDUP(((BF88-96000)/Input!$N$31),0)),0)</f>
        <v>0</v>
      </c>
      <c r="BG101" s="194">
        <f>IF(BG97&gt;3,MAX(ROUNDUP(((BG95-21000000)/Input!$M$31),0),ROUNDUP(((BG88-96000)/Input!$N$31),0)),0)</f>
        <v>0</v>
      </c>
      <c r="BH101" s="194">
        <f>IF(BH97&gt;3,MAX(ROUNDUP(((BH95-21000000)/Input!$M$31),0),ROUNDUP(((BH88-96000)/Input!$N$31),0)),0)</f>
        <v>0</v>
      </c>
      <c r="BI101" s="194">
        <f>IF(BI97&gt;3,MAX(ROUNDUP(((BI95-21000000)/Input!$M$31),0),ROUNDUP(((BI88-96000)/Input!$N$31),0)),0)</f>
        <v>0</v>
      </c>
      <c r="BJ101" s="194">
        <f>IF(BJ97&gt;3,MAX(ROUNDUP(((BJ95-21000000)/Input!$M$31),0),ROUNDUP(((BJ88-96000)/Input!$N$31),0)),0)</f>
        <v>0</v>
      </c>
      <c r="BK101" s="194">
        <f>IF(BK97&gt;3,MAX(ROUNDUP(((BK95-21000000)/Input!$M$31),0),ROUNDUP(((BK88-96000)/Input!$N$31),0)),0)</f>
        <v>0</v>
      </c>
      <c r="BL101" s="194">
        <f>IF(BL97&gt;3,MAX(ROUNDUP(((BL95-21000000)/Input!$M$31),0),ROUNDUP(((BL88-96000)/Input!$N$31),0)),0)</f>
        <v>0</v>
      </c>
      <c r="BM101" s="194">
        <f>IF(BM97&gt;3,MAX(ROUNDUP(((BM95-21000000)/Input!$M$31),0),ROUNDUP(((BM88-96000)/Input!$N$31),0)),0)</f>
        <v>0</v>
      </c>
      <c r="BN101" s="194">
        <f>IF(BN97&gt;3,MAX(ROUNDUP(((BN95-21000000)/Input!$M$31),0),ROUNDUP(((BN88-96000)/Input!$N$31),0)),0)</f>
        <v>0</v>
      </c>
      <c r="BO101" s="194">
        <f>IF(BO97&gt;3,MAX(ROUNDUP(((BO95-21000000)/Input!$M$31),0),ROUNDUP(((BO88-96000)/Input!$N$31),0)),0)</f>
        <v>0</v>
      </c>
      <c r="BP101" s="194">
        <f>IF(BP97&gt;3,MAX(ROUNDUP(((BP95-21000000)/Input!$M$31),0),ROUNDUP(((BP88-96000)/Input!$N$31),0)),0)</f>
        <v>0</v>
      </c>
      <c r="BQ101" s="194">
        <f>IF(BQ97&gt;3,MAX(ROUNDUP(((BQ95-21000000)/Input!$M$31),0),ROUNDUP(((BQ88-96000)/Input!$N$31),0)),0)</f>
        <v>0</v>
      </c>
      <c r="BR101" s="194">
        <f>IF(BR97&gt;3,MAX(ROUNDUP(((BR95-21000000)/Input!$M$31),0),ROUNDUP(((BR88-96000)/Input!$N$31),0)),0)</f>
        <v>0</v>
      </c>
      <c r="BS101" s="194">
        <f>IF(BS97&gt;3,MAX(ROUNDUP(((BS95-21000000)/Input!$M$31),0),ROUNDUP(((BS88-96000)/Input!$N$31),0)),0)</f>
        <v>0</v>
      </c>
      <c r="BT101" s="194">
        <f>IF(BT97&gt;3,MAX(ROUNDUP(((BT95-21000000)/Input!$M$31),0),ROUNDUP(((BT88-96000)/Input!$N$31),0)),0)</f>
        <v>0</v>
      </c>
      <c r="BU101" s="194">
        <f>IF(BU97&gt;3,MAX(ROUNDUP(((BU95-21000000)/Input!$M$31),0),ROUNDUP(((BU88-96000)/Input!$N$31),0)),0)</f>
        <v>0</v>
      </c>
      <c r="BV101" s="194">
        <f>IF(BV97&gt;3,MAX(ROUNDUP(((BV95-21000000)/Input!$M$31),0),ROUNDUP(((BV88-96000)/Input!$N$31),0)),0)</f>
        <v>0</v>
      </c>
      <c r="BW101" s="194">
        <f>IF(BW97&gt;3,MAX(ROUNDUP(((BW95-21000000)/Input!$M$31),0),ROUNDUP(((BW88-96000)/Input!$N$31),0)),0)</f>
        <v>0</v>
      </c>
      <c r="BX101" s="194">
        <f>IF(BX97&gt;3,MAX(ROUNDUP(((BX95-21000000)/Input!$M$31),0),ROUNDUP(((BX88-96000)/Input!$N$31),0)),0)</f>
        <v>0</v>
      </c>
      <c r="BY101" s="194">
        <f>IF(BY97&gt;3,MAX(ROUNDUP(((BY95-21000000)/Input!$M$31),0),ROUNDUP(((BY88-96000)/Input!$N$31),0)),0)</f>
        <v>0</v>
      </c>
      <c r="BZ101" s="194">
        <f>IF(BZ97&gt;3,MAX(ROUNDUP(((BZ95-21000000)/Input!$M$31),0),ROUNDUP(((BZ88-96000)/Input!$N$31),0)),0)</f>
        <v>0</v>
      </c>
      <c r="CA101" s="194">
        <f>IF(CA97&gt;3,MAX(ROUNDUP(((CA95-21000000)/Input!$M$31),0),ROUNDUP(((CA88-96000)/Input!$N$31),0)),0)</f>
        <v>0</v>
      </c>
      <c r="CB101" s="194">
        <f>IF(CB97&gt;3,MAX(ROUNDUP(((CB95-21000000)/Input!$M$31),0),ROUNDUP(((CB88-96000)/Input!$N$31),0)),0)</f>
        <v>0</v>
      </c>
      <c r="CC101" s="194">
        <f>IF(CC97&gt;3,MAX(ROUNDUP(((CC95-21000000)/Input!$M$31),0),ROUNDUP(((CC88-96000)/Input!$N$31),0)),0)</f>
        <v>0</v>
      </c>
      <c r="CD101" s="194">
        <f>IF(CD97&gt;3,MAX(ROUNDUP(((CD95-21000000)/Input!$M$31),0),ROUNDUP(((CD88-96000)/Input!$N$31),0)),0)</f>
        <v>0</v>
      </c>
      <c r="CE101" s="194">
        <f>IF(CE97&gt;3,MAX(ROUNDUP(((CE95-21000000)/Input!$M$31),0),ROUNDUP(((CE88-96000)/Input!$N$31),0)),0)</f>
        <v>0</v>
      </c>
      <c r="CF101" s="194">
        <f>IF(CF97&gt;3,MAX(ROUNDUP(((CF95-21000000)/Input!$M$31),0),ROUNDUP(((CF88-96000)/Input!$N$31),0)),0)</f>
        <v>0</v>
      </c>
      <c r="CG101" s="194">
        <f>IF(CG97&gt;3,MAX(ROUNDUP(((CG95-21000000)/Input!$M$31),0),ROUNDUP(((CG88-96000)/Input!$N$31),0)),0)</f>
        <v>0</v>
      </c>
      <c r="CH101" s="194">
        <f>IF(CH97&gt;3,MAX(ROUNDUP(((CH95-21000000)/Input!$M$31),0),ROUNDUP(((CH88-96000)/Input!$N$31),0)),0)</f>
        <v>0</v>
      </c>
      <c r="CI101" s="194">
        <f>IF(CI97&gt;3,MAX(ROUNDUP(((CI95-21000000)/Input!$M$31),0),ROUNDUP(((CI88-96000)/Input!$N$31),0)),0)</f>
        <v>0</v>
      </c>
      <c r="CJ101" s="194">
        <f>IF(CJ97&gt;3,MAX(ROUNDUP(((CJ95-21000000)/Input!$M$31),0),ROUNDUP(((CJ88-96000)/Input!$N$31),0)),0)</f>
        <v>0</v>
      </c>
      <c r="CK101" s="194">
        <f>IF(CK97&gt;3,MAX(ROUNDUP(((CK95-21000000)/Input!$M$31),0),ROUNDUP(((CK88-96000)/Input!$N$31),0)),0)</f>
        <v>0</v>
      </c>
      <c r="CL101" s="194">
        <f>IF(CL97&gt;3,MAX(ROUNDUP(((CL95-21000000)/Input!$M$31),0),ROUNDUP(((CL88-96000)/Input!$N$31),0)),0)</f>
        <v>0</v>
      </c>
      <c r="CM101" s="194">
        <f>IF(CM97&gt;3,MAX(ROUNDUP(((CM95-21000000)/Input!$M$31),0),ROUNDUP(((CM88-96000)/Input!$N$31),0)),0)</f>
        <v>0</v>
      </c>
      <c r="CN101" s="194">
        <f>IF(CN97&gt;3,MAX(ROUNDUP(((CN95-21000000)/Input!$M$31),0),ROUNDUP(((CN88-96000)/Input!$N$31),0)),0)</f>
        <v>0</v>
      </c>
      <c r="CO101" s="194">
        <f>IF(CO97&gt;3,MAX(ROUNDUP(((CO95-21000000)/Input!$M$31),0),ROUNDUP(((CO88-96000)/Input!$N$31),0)),0)</f>
        <v>0</v>
      </c>
      <c r="CP101" s="194">
        <f>IF(CP97&gt;3,MAX(ROUNDUP(((CP95-21000000)/Input!$M$31),0),ROUNDUP(((CP88-96000)/Input!$N$31),0)),0)</f>
        <v>0</v>
      </c>
      <c r="CQ101" s="194">
        <f>IF(CQ97&gt;3,MAX(ROUNDUP(((CQ95-21000000)/Input!$M$31),0),ROUNDUP(((CQ88-96000)/Input!$N$31),0)),0)</f>
        <v>0</v>
      </c>
      <c r="CR101" s="194">
        <f>IF(CR97&gt;3,MAX(ROUNDUP(((CR95-21000000)/Input!$M$31),0),ROUNDUP(((CR88-96000)/Input!$N$31),0)),0)</f>
        <v>0</v>
      </c>
      <c r="CS101" s="194">
        <f>IF(CS97&gt;3,MAX(ROUNDUP(((CS95-21000000)/Input!$M$31),0),ROUNDUP(((CS88-96000)/Input!$N$31),0)),0)</f>
        <v>0</v>
      </c>
    </row>
    <row r="102" spans="2:97" x14ac:dyDescent="0.25">
      <c r="B102" s="192" t="s">
        <v>275</v>
      </c>
      <c r="C102" s="193"/>
      <c r="D102" s="193"/>
      <c r="E102" s="193"/>
      <c r="F102" s="193"/>
      <c r="G102" s="193"/>
      <c r="H102" s="193"/>
      <c r="I102" s="193"/>
      <c r="J102" s="193"/>
      <c r="K102" s="193"/>
      <c r="L102" s="193"/>
      <c r="M102" s="193"/>
      <c r="N102" s="193"/>
      <c r="O102" s="193"/>
      <c r="P102" s="193"/>
      <c r="Q102" s="193"/>
      <c r="R102" s="193"/>
      <c r="S102" s="193"/>
      <c r="T102" s="193"/>
      <c r="U102" s="193"/>
      <c r="V102" s="193"/>
      <c r="W102" s="193"/>
      <c r="X102" s="193"/>
      <c r="Y102" s="193"/>
      <c r="Z102" s="193"/>
      <c r="AA102" s="193"/>
      <c r="AB102" s="193"/>
      <c r="AC102" s="193"/>
      <c r="AD102" s="193"/>
      <c r="AE102" s="193"/>
      <c r="AF102" s="193"/>
      <c r="AG102" s="193"/>
      <c r="AH102" s="193"/>
      <c r="AI102" s="193"/>
      <c r="AJ102" s="193"/>
      <c r="AK102" s="193"/>
      <c r="AL102" s="193"/>
      <c r="AM102" s="194">
        <f>IF(AM97&gt;3,MAX(ROUNDUP(((AM95-21000000)/[111]Input!$M$32),0),ROUNDUP(((AM88-96000)/[111]Input!$N$32),0)),0)</f>
        <v>0</v>
      </c>
      <c r="AN102" s="194">
        <f>IF(AN97&gt;3,MAX(ROUNDUP(((AN95-21000000)/[111]Input!$M$32),0),ROUNDUP(((AN88-96000)/[111]Input!$N$32),0)),0)</f>
        <v>0</v>
      </c>
      <c r="AO102" s="194">
        <f>IF(AO97&gt;3,MAX(ROUNDUP(((AO95-21000000)/[111]Input!$M$32),0),ROUNDUP(((AO88-96000)/[111]Input!$N$32),0)),0)</f>
        <v>0</v>
      </c>
      <c r="AP102" s="194">
        <f>IF(AP97&gt;3,MAX(ROUNDUP(((AP95-21000000)/[111]Input!$M$32),0),ROUNDUP(((AP88-96000)/[111]Input!$N$32),0)),0)</f>
        <v>0</v>
      </c>
      <c r="AQ102" s="194">
        <f>IF(AQ97&gt;3,MAX(ROUNDUP(((AQ95-21000000)/[111]Input!$M$32),0),ROUNDUP(((AQ88-96000)/[111]Input!$N$32),0)),0)</f>
        <v>0</v>
      </c>
      <c r="AR102" s="194">
        <f>IF(AR97&gt;3,MAX(ROUNDUP(((AR95-21000000)/[111]Input!$M$32),0),ROUNDUP(((AR88-96000)/[111]Input!$N$32),0)),0)</f>
        <v>0</v>
      </c>
      <c r="AS102" s="194">
        <f>IF(AS97&gt;3,MAX(ROUNDUP(((AS95-21000000)/[111]Input!$M$32),0),ROUNDUP(((AS88-96000)/[111]Input!$N$32),0)),0)</f>
        <v>0</v>
      </c>
      <c r="AT102" s="194">
        <f>IF(AT97&gt;3,MAX(ROUNDUP(((AT95-21000000)/[111]Input!$M$32),0),ROUNDUP(((AT88-96000)/[111]Input!$N$32),0)),0)</f>
        <v>0</v>
      </c>
      <c r="AU102" s="194">
        <f>IF(AU97&gt;3,MAX(ROUNDUP(((AU95-21000000)/[111]Input!$M$32),0),ROUNDUP(((AU88-96000)/[111]Input!$N$32),0)),0)</f>
        <v>0</v>
      </c>
      <c r="AV102" s="194">
        <f>IF(AV97&gt;3,MAX(ROUNDUP(((AV95-21000000)/[111]Input!$M$32),0),ROUNDUP(((AV88-96000)/[111]Input!$N$32),0)),0)</f>
        <v>0</v>
      </c>
      <c r="AW102" s="194">
        <f>IF(AW97&gt;3,MAX(ROUNDUP(((AW95-21000000)/[111]Input!$M$32),0),ROUNDUP(((AW88-96000)/[111]Input!$N$32),0)),0)</f>
        <v>0</v>
      </c>
      <c r="AX102" s="194">
        <f>IF(AX97&gt;3,MAX(ROUNDUP(((AX95-21000000)/[111]Input!$M$32),0),ROUNDUP(((AX88-96000)/[111]Input!$N$32),0)),0)</f>
        <v>0</v>
      </c>
      <c r="AY102" s="194">
        <f>IF(AY97&gt;3,MAX(ROUNDUP(((AY95-21000000)/[111]Input!$M$32),0),ROUNDUP(((AY88-96000)/[111]Input!$N$32),0)),0)</f>
        <v>0</v>
      </c>
      <c r="AZ102" s="194">
        <f>IF(AZ97&gt;3,MAX(ROUNDUP(((AZ95-21000000)/[111]Input!$M$32),0),ROUNDUP(((AZ88-96000)/[111]Input!$N$32),0)),0)</f>
        <v>0</v>
      </c>
      <c r="BA102" s="194">
        <f>IF(BA97&gt;3,MAX(ROUNDUP(((BA95-21000000)/[111]Input!$M$32),0),ROUNDUP(((BA88-96000)/[111]Input!$N$32),0)),0)</f>
        <v>0</v>
      </c>
      <c r="BB102" s="194">
        <f ca="1">IF(BB97&gt;3,MAX(ROUNDUP(((BB95-21000000)/Input!$M$32),0),ROUNDUP(((BB88-96000)/Input!$N$32),0)),0)</f>
        <v>0</v>
      </c>
      <c r="BC102" s="194">
        <f>IF(BC97&gt;3,MAX(ROUNDUP(((BC95-21000000)/Input!$M$32),0),ROUNDUP(((BC88-96000)/Input!$N$32),0)),0)</f>
        <v>0</v>
      </c>
      <c r="BD102" s="194">
        <f>IF(BD97&gt;3,MAX(ROUNDUP(((BD95-21000000)/Input!$M$32),0),ROUNDUP(((BD88-96000)/Input!$N$32),0)),0)</f>
        <v>0</v>
      </c>
      <c r="BE102" s="194">
        <f>IF(BE97&gt;3,MAX(ROUNDUP(((BE95-21000000)/Input!$M$32),0),ROUNDUP(((BE88-96000)/Input!$N$32),0)),0)</f>
        <v>0</v>
      </c>
      <c r="BF102" s="194">
        <f>IF(BF97&gt;3,MAX(ROUNDUP(((BF95-21000000)/Input!$M$32),0),ROUNDUP(((BF88-96000)/Input!$N$32),0)),0)</f>
        <v>0</v>
      </c>
      <c r="BG102" s="194">
        <f>IF(BG97&gt;3,MAX(ROUNDUP(((BG95-21000000)/Input!$M$32),0),ROUNDUP(((BG88-96000)/Input!$N$32),0)),0)</f>
        <v>0</v>
      </c>
      <c r="BH102" s="194">
        <f>IF(BH97&gt;3,MAX(ROUNDUP(((BH95-21000000)/Input!$M$32),0),ROUNDUP(((BH88-96000)/Input!$N$32),0)),0)</f>
        <v>0</v>
      </c>
      <c r="BI102" s="194">
        <f>IF(BI97&gt;3,MAX(ROUNDUP(((BI95-21000000)/Input!$M$32),0),ROUNDUP(((BI88-96000)/Input!$N$32),0)),0)</f>
        <v>0</v>
      </c>
      <c r="BJ102" s="194">
        <f>IF(BJ97&gt;3,MAX(ROUNDUP(((BJ95-21000000)/Input!$M$32),0),ROUNDUP(((BJ88-96000)/Input!$N$32),0)),0)</f>
        <v>0</v>
      </c>
      <c r="BK102" s="194">
        <f>IF(BK97&gt;3,MAX(ROUNDUP(((BK95-21000000)/Input!$M$32),0),ROUNDUP(((BK88-96000)/Input!$N$32),0)),0)</f>
        <v>0</v>
      </c>
      <c r="BL102" s="194">
        <f>IF(BL97&gt;3,MAX(ROUNDUP(((BL95-21000000)/Input!$M$32),0),ROUNDUP(((BL88-96000)/Input!$N$32),0)),0)</f>
        <v>0</v>
      </c>
      <c r="BM102" s="194">
        <f>IF(BM97&gt;3,MAX(ROUNDUP(((BM95-21000000)/Input!$M$32),0),ROUNDUP(((BM88-96000)/Input!$N$32),0)),0)</f>
        <v>0</v>
      </c>
      <c r="BN102" s="194">
        <f>IF(BN97&gt;3,MAX(ROUNDUP(((BN95-21000000)/Input!$M$32),0),ROUNDUP(((BN88-96000)/Input!$N$32),0)),0)</f>
        <v>0</v>
      </c>
      <c r="BO102" s="194">
        <f>MAX(ROUNDUP(((BO99*BO103)/Input!$M$32),0),ROUNDUP(((BO88*BO103)/Input!$N$32),0))</f>
        <v>1</v>
      </c>
      <c r="BP102" s="194">
        <f>MAX(ROUNDUP(((BP99*BP103)/Input!$M$32),0),ROUNDUP(((BP88*BP103)/Input!$N$32),0))</f>
        <v>1</v>
      </c>
      <c r="BQ102" s="194">
        <f>MAX(ROUNDUP(((BQ99*BQ103)/Input!$M$32),0),ROUNDUP(((BQ88*BQ103)/Input!$N$32),0))</f>
        <v>1</v>
      </c>
      <c r="BR102" s="194">
        <f>MAX(ROUNDUP(((BR99*BR103)/Input!$M$32),0),ROUNDUP(((BR88*BR103)/Input!$N$32),0))</f>
        <v>1</v>
      </c>
      <c r="BS102" s="194">
        <f>MAX(ROUNDUP(((BS99*BS103)/Input!$M$32),0),ROUNDUP(((BS88*BS103)/Input!$N$32),0))</f>
        <v>1</v>
      </c>
      <c r="BT102" s="194">
        <f>MAX(ROUNDUP(((BT99*BT103)/Input!$M$32),0),ROUNDUP(((BT88*BT103)/Input!$N$32),0))</f>
        <v>2</v>
      </c>
      <c r="BU102" s="194">
        <f>MAX(ROUNDUP(((BU99*BU103)/Input!$M$32),0),ROUNDUP(((BU88*BU103)/Input!$N$32),0))</f>
        <v>2</v>
      </c>
      <c r="BV102" s="194">
        <f>MAX(ROUNDUP(((BV99*BV103)/Input!$M$32),0),ROUNDUP(((BV88*BV103)/Input!$N$32),0))</f>
        <v>2</v>
      </c>
      <c r="BW102" s="194">
        <f>MAX(ROUNDUP(((BW99*BW103)/Input!$M$32),0),ROUNDUP(((BW88*BW103)/Input!$N$32),0))</f>
        <v>2</v>
      </c>
      <c r="BX102" s="194">
        <f>MAX(ROUNDUP(((BX99*BX103)/Input!$M$32),0),ROUNDUP(((BX88*BX103)/Input!$N$32),0))</f>
        <v>3</v>
      </c>
      <c r="BY102" s="194">
        <f>MAX(ROUNDUP(((BY99*BY103)/Input!$M$32),0),ROUNDUP(((BY88*BY103)/Input!$N$32),0))</f>
        <v>3</v>
      </c>
      <c r="BZ102" s="194">
        <f>MAX(ROUNDUP(((BZ99*BZ103)/Input!$M$32),0),ROUNDUP(((BZ88*BZ103)/Input!$N$32),0))</f>
        <v>3</v>
      </c>
      <c r="CA102" s="194">
        <f>MAX(ROUNDUP(((CA99*CA103)/Input!$M$32),0),ROUNDUP(((CA88*CA103)/Input!$N$32),0))</f>
        <v>3</v>
      </c>
      <c r="CB102" s="194">
        <f>MAX(ROUNDUP(((CB99*CB103)/Input!$M$32),0),ROUNDUP(((CB88*CB103)/Input!$N$32),0))</f>
        <v>3</v>
      </c>
      <c r="CC102" s="194">
        <f>MAX(ROUNDUP(((CC99*CC103)/Input!$M$32),0),ROUNDUP(((CC88*CC103)/Input!$N$32),0))</f>
        <v>3</v>
      </c>
      <c r="CD102" s="194">
        <f>MAX(ROUNDUP(((CD99*CD103)/Input!$M$32),0),ROUNDUP(((CD88*CD103)/Input!$N$32),0))</f>
        <v>3</v>
      </c>
      <c r="CE102" s="194">
        <f>MAX(ROUNDUP(((CE99*CE103)/Input!$M$32),0),ROUNDUP(((CE88*CE103)/Input!$N$32),0))</f>
        <v>3</v>
      </c>
      <c r="CF102" s="194">
        <f>MAX(ROUNDUP(((CF99*CF103)/Input!$M$32),0),ROUNDUP(((CF88*CF103)/Input!$N$32),0))</f>
        <v>4</v>
      </c>
      <c r="CG102" s="194">
        <f>MAX(ROUNDUP(((CG99*CG103)/Input!$M$32),0),ROUNDUP(((CG88*CG103)/Input!$N$32),0))</f>
        <v>4</v>
      </c>
      <c r="CH102" s="194">
        <f>MAX(ROUNDUP(((CH99*CH103)/Input!$M$32),0),ROUNDUP(((CH88*CH103)/Input!$N$32),0))</f>
        <v>4</v>
      </c>
      <c r="CI102" s="194">
        <f>MAX(ROUNDUP(((CI99*CI103)/Input!$M$32),0),ROUNDUP(((CI88*CI103)/Input!$N$32),0))</f>
        <v>4</v>
      </c>
      <c r="CJ102" s="194">
        <f>MAX(ROUNDUP(((CJ99*CJ103)/Input!$M$32),0),ROUNDUP(((CJ88*CJ103)/Input!$N$32),0))</f>
        <v>4</v>
      </c>
      <c r="CK102" s="194">
        <f>MAX(ROUNDUP(((CK99*CK103)/Input!$M$32),0),ROUNDUP(((CK88*CK103)/Input!$N$32),0))</f>
        <v>4</v>
      </c>
      <c r="CL102" s="194">
        <f>MAX(ROUNDUP(((CL99*CL103)/Input!$M$32),0),ROUNDUP(((CL88*CL103)/Input!$N$32),0))</f>
        <v>4</v>
      </c>
      <c r="CM102" s="194">
        <f>MAX(ROUNDUP(((CM99*CM103)/Input!$M$32),0),ROUNDUP(((CM88*CM103)/Input!$N$32),0))</f>
        <v>4</v>
      </c>
      <c r="CN102" s="194">
        <f>MAX(ROUNDUP(((CN99*CN103)/Input!$M$32),0),ROUNDUP(((CN88*CN103)/Input!$N$32),0))</f>
        <v>4</v>
      </c>
      <c r="CO102" s="194">
        <f>MAX(ROUNDUP(((CO99*CO103)/Input!$M$32),0),ROUNDUP(((CO88*CO103)/Input!$N$32),0))</f>
        <v>4</v>
      </c>
      <c r="CP102" s="194">
        <f>MAX(ROUNDUP(((CP99*CP103)/Input!$M$32),0),ROUNDUP(((CP88*CP103)/Input!$N$32),0))</f>
        <v>4</v>
      </c>
      <c r="CQ102" s="194">
        <f>MAX(ROUNDUP(((CQ99*CQ103)/Input!$M$32),0),ROUNDUP(((CQ88*CQ103)/Input!$N$32),0))</f>
        <v>4</v>
      </c>
      <c r="CR102" s="194">
        <f>MAX(ROUNDUP(((CR99*CR103)/Input!$M$32),0),ROUNDUP(((CR88*CR103)/Input!$N$32),0))</f>
        <v>4</v>
      </c>
      <c r="CS102" s="194">
        <f>MAX(ROUNDUP(((CS99*CS103)/Input!$M$32),0),ROUNDUP(((CS88*CS103)/Input!$N$32),0))</f>
        <v>5</v>
      </c>
    </row>
    <row r="103" spans="2:97" x14ac:dyDescent="0.25">
      <c r="B103" s="49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115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N103" s="202">
        <v>0</v>
      </c>
      <c r="BO103" s="203">
        <f>($BZ$68-$BN$68)/12+BN103</f>
        <v>8.3333333333333329E-2</v>
      </c>
      <c r="BP103" s="203">
        <f t="shared" ref="BP103:BY103" si="103">($BZ$68-$BN$68)/12+BO103</f>
        <v>0.16666666666666666</v>
      </c>
      <c r="BQ103" s="203">
        <f t="shared" si="103"/>
        <v>0.25</v>
      </c>
      <c r="BR103" s="203">
        <f t="shared" si="103"/>
        <v>0.33333333333333331</v>
      </c>
      <c r="BS103" s="203">
        <f t="shared" si="103"/>
        <v>0.41666666666666663</v>
      </c>
      <c r="BT103" s="203">
        <f t="shared" si="103"/>
        <v>0.49999999999999994</v>
      </c>
      <c r="BU103" s="203">
        <f t="shared" si="103"/>
        <v>0.58333333333333326</v>
      </c>
      <c r="BV103" s="203">
        <f t="shared" si="103"/>
        <v>0.66666666666666663</v>
      </c>
      <c r="BW103" s="203">
        <f t="shared" si="103"/>
        <v>0.75</v>
      </c>
      <c r="BX103" s="203">
        <f t="shared" si="103"/>
        <v>0.83333333333333337</v>
      </c>
      <c r="BY103" s="203">
        <f t="shared" si="103"/>
        <v>0.91666666666666674</v>
      </c>
      <c r="BZ103" s="203">
        <v>1</v>
      </c>
      <c r="CA103" s="203">
        <v>1</v>
      </c>
      <c r="CB103" s="203">
        <v>1</v>
      </c>
      <c r="CC103" s="203">
        <v>1</v>
      </c>
      <c r="CD103" s="203">
        <v>1</v>
      </c>
      <c r="CE103" s="203">
        <v>1</v>
      </c>
      <c r="CF103" s="203">
        <v>1</v>
      </c>
      <c r="CG103" s="203">
        <v>1</v>
      </c>
      <c r="CH103" s="203">
        <v>1</v>
      </c>
      <c r="CI103" s="203">
        <v>1</v>
      </c>
      <c r="CJ103" s="203">
        <v>1</v>
      </c>
      <c r="CK103" s="203">
        <v>1</v>
      </c>
      <c r="CL103" s="203">
        <v>1</v>
      </c>
      <c r="CM103" s="203">
        <v>1</v>
      </c>
      <c r="CN103" s="203">
        <v>1</v>
      </c>
      <c r="CO103" s="203">
        <v>1</v>
      </c>
      <c r="CP103" s="203">
        <v>1</v>
      </c>
      <c r="CQ103" s="203">
        <v>1</v>
      </c>
      <c r="CR103" s="203">
        <v>1</v>
      </c>
      <c r="CS103" s="203">
        <v>1</v>
      </c>
    </row>
    <row r="104" spans="2:97" x14ac:dyDescent="0.25">
      <c r="B104" s="49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115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</row>
    <row r="105" spans="2:97" x14ac:dyDescent="0.25">
      <c r="B105" s="45" t="s">
        <v>2</v>
      </c>
      <c r="C105" s="43">
        <v>41640</v>
      </c>
      <c r="D105" s="43">
        <v>41671</v>
      </c>
      <c r="E105" s="43">
        <v>41699</v>
      </c>
      <c r="F105" s="43">
        <v>41730</v>
      </c>
      <c r="G105" s="43">
        <v>41760</v>
      </c>
      <c r="H105" s="43">
        <v>41791</v>
      </c>
      <c r="I105" s="43">
        <v>41821</v>
      </c>
      <c r="J105" s="43">
        <v>41852</v>
      </c>
      <c r="K105" s="43">
        <v>41883</v>
      </c>
      <c r="L105" s="43">
        <v>41913</v>
      </c>
      <c r="M105" s="43">
        <v>41944</v>
      </c>
      <c r="N105" s="43">
        <v>41974</v>
      </c>
      <c r="O105" s="43">
        <v>42005</v>
      </c>
      <c r="P105" s="43">
        <v>42036</v>
      </c>
      <c r="Q105" s="43">
        <v>42064</v>
      </c>
      <c r="R105" s="43">
        <v>42095</v>
      </c>
      <c r="S105" s="43">
        <v>42125</v>
      </c>
      <c r="T105" s="43">
        <v>42156</v>
      </c>
      <c r="U105" s="43">
        <v>42186</v>
      </c>
      <c r="V105" s="43">
        <v>42217</v>
      </c>
      <c r="W105" s="43">
        <v>42248</v>
      </c>
      <c r="X105" s="43">
        <v>42278</v>
      </c>
      <c r="Y105" s="43">
        <v>42309</v>
      </c>
      <c r="Z105" s="107">
        <v>42339</v>
      </c>
      <c r="AA105" s="107">
        <v>42370</v>
      </c>
      <c r="AB105" s="107">
        <v>42401</v>
      </c>
      <c r="AC105" s="107">
        <v>42430</v>
      </c>
      <c r="AD105" s="107">
        <v>42461</v>
      </c>
      <c r="AE105" s="107">
        <v>42491</v>
      </c>
      <c r="AF105" s="107">
        <v>42522</v>
      </c>
      <c r="AG105" s="107">
        <v>42552</v>
      </c>
      <c r="AH105" s="107">
        <v>42583</v>
      </c>
      <c r="AI105" s="107">
        <v>42614</v>
      </c>
      <c r="AJ105" s="107">
        <v>42644</v>
      </c>
      <c r="AK105" s="107">
        <v>42675</v>
      </c>
      <c r="AL105" s="107">
        <v>42705</v>
      </c>
      <c r="AM105" s="43">
        <v>42979</v>
      </c>
      <c r="AN105" s="43">
        <v>43009</v>
      </c>
      <c r="AO105" s="43">
        <v>43040</v>
      </c>
      <c r="AP105" s="43">
        <v>43070</v>
      </c>
      <c r="AQ105" s="1">
        <v>43101</v>
      </c>
      <c r="AR105" s="1">
        <v>43132</v>
      </c>
      <c r="AS105" s="1">
        <v>43160</v>
      </c>
      <c r="AT105" s="1">
        <v>43191</v>
      </c>
      <c r="AU105" s="1">
        <v>43221</v>
      </c>
      <c r="AV105" s="1">
        <v>43252</v>
      </c>
      <c r="AW105" s="1">
        <v>43282</v>
      </c>
      <c r="AX105" s="1">
        <v>43313</v>
      </c>
      <c r="AY105" s="1">
        <v>43344</v>
      </c>
      <c r="AZ105" s="1">
        <v>43374</v>
      </c>
      <c r="BA105" s="1">
        <v>43405</v>
      </c>
      <c r="BB105" s="1">
        <v>43435</v>
      </c>
      <c r="BC105" s="1">
        <v>43466</v>
      </c>
      <c r="BD105" s="1">
        <v>43497</v>
      </c>
      <c r="BE105" s="1">
        <v>43525</v>
      </c>
      <c r="BF105" s="1">
        <v>43556</v>
      </c>
      <c r="BG105" s="1">
        <v>43586</v>
      </c>
      <c r="BH105" s="1">
        <v>43617</v>
      </c>
      <c r="BI105" s="1">
        <v>43647</v>
      </c>
      <c r="BJ105" s="1">
        <v>43678</v>
      </c>
      <c r="BK105" s="1">
        <v>43709</v>
      </c>
      <c r="BL105" s="1">
        <v>43739</v>
      </c>
      <c r="BM105" s="1">
        <v>43770</v>
      </c>
      <c r="BN105" s="1">
        <v>43800</v>
      </c>
      <c r="BO105" s="1">
        <v>43831</v>
      </c>
      <c r="BP105" s="1">
        <v>43862</v>
      </c>
      <c r="BQ105" s="1">
        <v>43891</v>
      </c>
      <c r="BR105" s="1">
        <v>43922</v>
      </c>
      <c r="BS105" s="1">
        <v>43952</v>
      </c>
      <c r="BT105" s="1">
        <v>43983</v>
      </c>
      <c r="BU105" s="1">
        <v>44013</v>
      </c>
      <c r="BV105" s="1">
        <v>44044</v>
      </c>
      <c r="BW105" s="1">
        <v>44075</v>
      </c>
      <c r="BX105" s="1">
        <v>44105</v>
      </c>
      <c r="BY105" s="1">
        <v>44136</v>
      </c>
      <c r="BZ105" s="1">
        <v>44166</v>
      </c>
      <c r="CA105" s="1">
        <v>44197</v>
      </c>
      <c r="CB105" s="1">
        <v>44228</v>
      </c>
      <c r="CC105" s="1">
        <v>44256</v>
      </c>
      <c r="CD105" s="1">
        <v>44287</v>
      </c>
      <c r="CE105" s="1">
        <v>44317</v>
      </c>
      <c r="CF105" s="1">
        <v>44348</v>
      </c>
      <c r="CG105" s="1">
        <v>44378</v>
      </c>
      <c r="CH105" s="1">
        <v>44409</v>
      </c>
      <c r="CI105" s="1">
        <v>44440</v>
      </c>
      <c r="CJ105" s="1">
        <v>44470</v>
      </c>
      <c r="CK105" s="1">
        <v>44501</v>
      </c>
      <c r="CL105" s="1">
        <v>44531</v>
      </c>
      <c r="CM105" s="1">
        <v>44562</v>
      </c>
      <c r="CN105" s="1">
        <v>44593</v>
      </c>
      <c r="CO105" s="1">
        <v>44621</v>
      </c>
      <c r="CP105" s="1">
        <v>44652</v>
      </c>
      <c r="CQ105" s="1">
        <v>44682</v>
      </c>
      <c r="CR105" s="1">
        <v>44713</v>
      </c>
      <c r="CS105" s="1">
        <v>44743</v>
      </c>
    </row>
    <row r="106" spans="2:97" x14ac:dyDescent="0.25">
      <c r="B106" s="34" t="s">
        <v>66</v>
      </c>
      <c r="C106" s="47" t="e">
        <f>(C76*Input!$B$10)+((C80+#REF!)*Input!$B$9)</f>
        <v>#REF!</v>
      </c>
      <c r="D106" s="47" t="e">
        <f>(D76*Input!$B$10)+((D80+#REF!)*Input!$B$9)</f>
        <v>#REF!</v>
      </c>
      <c r="E106" s="47" t="e">
        <f>(E76*Input!$B$10)+((E80+#REF!)*Input!$B$9)</f>
        <v>#REF!</v>
      </c>
      <c r="F106" s="47" t="e">
        <f>(F76*Input!$B$10)+((F80+#REF!)*Input!$B$9)</f>
        <v>#REF!</v>
      </c>
      <c r="G106" s="47" t="e">
        <f>(G76*Input!$B$10)+((G80+#REF!)*Input!$B$9)</f>
        <v>#REF!</v>
      </c>
      <c r="H106" s="47" t="e">
        <f>(H76*Input!$B$10)+((H80+#REF!)*Input!$B$9)</f>
        <v>#REF!</v>
      </c>
      <c r="I106" s="47" t="e">
        <f>(I76*Subs!#REF!)+((I80+#REF!)*Input!$B$9)</f>
        <v>#REF!</v>
      </c>
      <c r="J106" s="47" t="e">
        <f>(J76*Subs!#REF!)+((J80+#REF!)*Input!$B$9)</f>
        <v>#REF!</v>
      </c>
      <c r="K106" s="47" t="e">
        <f>(K76*Subs!#REF!)+((K80+#REF!)*Input!$B$9)</f>
        <v>#REF!</v>
      </c>
      <c r="L106" s="47" t="e">
        <f>(L76*Subs!#REF!)+((L80+#REF!)*Input!$B$9)</f>
        <v>#REF!</v>
      </c>
      <c r="M106" s="47" t="e">
        <f>(M76*Subs!#REF!)+((M80+#REF!)*Input!$B$9)</f>
        <v>#REF!</v>
      </c>
      <c r="N106" s="47" t="e">
        <f>(N76*Subs!#REF!)+((N80+#REF!)*Input!$B$9)</f>
        <v>#REF!</v>
      </c>
      <c r="O106" s="47" t="e">
        <f>(O76*Subs!#REF!)+((O80+#REF!)*Input!$B$9)</f>
        <v>#REF!</v>
      </c>
      <c r="P106" s="47" t="e">
        <f>(P76*Subs!#REF!)+((P80+#REF!)*Input!$B$9)</f>
        <v>#REF!</v>
      </c>
      <c r="Q106" s="47" t="e">
        <f>(Q76*Subs!#REF!)+((Q80+#REF!)*Input!$B$9)</f>
        <v>#REF!</v>
      </c>
      <c r="R106" s="47" t="e">
        <f>(R76*Subs!#REF!)+((R80+#REF!)*Input!$B$9)</f>
        <v>#REF!</v>
      </c>
      <c r="S106" s="47" t="e">
        <f>(S76*Subs!#REF!)+((S80+#REF!)*Input!$B$9)</f>
        <v>#REF!</v>
      </c>
      <c r="T106" s="47" t="e">
        <f>(T76*Subs!#REF!)+((T80+#REF!)*Input!$B$9)</f>
        <v>#REF!</v>
      </c>
      <c r="U106" s="47" t="e">
        <f>(U76*Subs!#REF!)+((U80+#REF!)*Input!$B$9)</f>
        <v>#REF!</v>
      </c>
      <c r="V106" s="47" t="e">
        <f>(V76*Subs!#REF!)+((V80+#REF!)*Input!$B$9)</f>
        <v>#REF!</v>
      </c>
      <c r="W106" s="47" t="e">
        <f>(W76*Subs!#REF!)+((W80+#REF!)*Input!$B$9)</f>
        <v>#REF!</v>
      </c>
      <c r="X106" s="47" t="e">
        <f>(X76*Subs!#REF!)+((X80+#REF!)*Input!$B$9)</f>
        <v>#REF!</v>
      </c>
      <c r="Y106" s="47" t="e">
        <f>(Y76*Subs!#REF!)+((Y80+#REF!)*Input!$B$9)</f>
        <v>#REF!</v>
      </c>
      <c r="Z106" s="115" t="e">
        <f>(Z76*Subs!#REF!)+((Z80+#REF!)*Input!$B$9)</f>
        <v>#REF!</v>
      </c>
      <c r="AA106" s="115" t="e">
        <f>(AA76*Subs!#REF!)+((AA80+#REF!)*Input!$B$9)</f>
        <v>#REF!</v>
      </c>
      <c r="AB106" s="115" t="e">
        <f>(AB76*Subs!#REF!)+((AB80+#REF!)*Input!$B$9)</f>
        <v>#REF!</v>
      </c>
      <c r="AC106" s="115" t="e">
        <f>(AC76*Subs!#REF!)+((AC80+#REF!)*Input!$B$9)</f>
        <v>#REF!</v>
      </c>
      <c r="AD106" s="115" t="e">
        <f>(AD76*Subs!#REF!)+((AD80+#REF!)*Input!$B$9)</f>
        <v>#REF!</v>
      </c>
      <c r="AE106" s="115" t="e">
        <f>(AE76*Subs!#REF!)+((AE80+#REF!)*Input!$B$9)</f>
        <v>#REF!</v>
      </c>
      <c r="AF106" s="115" t="e">
        <f>(AF76*Subs!#REF!)+((AF80+#REF!)*Input!$B$9)</f>
        <v>#REF!</v>
      </c>
      <c r="AG106" s="115" t="e">
        <f>(AG76*Subs!#REF!)+((AG80+#REF!)*Input!$B$9)</f>
        <v>#REF!</v>
      </c>
      <c r="AH106" s="115" t="e">
        <f>(AH76*Subs!#REF!)+((AH80+#REF!)*Input!$B$9)</f>
        <v>#REF!</v>
      </c>
      <c r="AI106" s="115" t="e">
        <f>(AI76*Subs!#REF!)+((AI80+#REF!)*Input!$B$9)</f>
        <v>#REF!</v>
      </c>
      <c r="AJ106" s="115" t="e">
        <f>(AJ76*Subs!#REF!)+((AJ80+#REF!)*Input!$B$9)</f>
        <v>#REF!</v>
      </c>
      <c r="AK106" s="115" t="e">
        <f>(AK76*Subs!#REF!)+((AK80+#REF!)*Input!$B$9)</f>
        <v>#REF!</v>
      </c>
      <c r="AL106" s="115" t="e">
        <f>(AL76*Subs!#REF!)+((AL80+#REF!)*Input!$B$9)</f>
        <v>#REF!</v>
      </c>
      <c r="AM106" s="47">
        <f>(AM$3*[111]Subs!AN$9)+((AM$7+AM$8+AM$9)*[111]Input!$C$9)+(AM$15*[111]Input!$C$9)+('[111]ASR5K+FOTA'!AM$19*[111]Input!$C$13)</f>
        <v>5432825.3649767609</v>
      </c>
      <c r="AN106" s="47">
        <f>(AN$3*[111]Subs!AO$9)+((AN$7+AN$8+AN$9)*[111]Input!$C$9)+(AN$15*[111]Input!$C$9)+('[111]ASR5K+FOTA'!AN$19*[111]Input!$C$13)</f>
        <v>5412594.4686914021</v>
      </c>
      <c r="AO106" s="47">
        <f>(AO$3*[111]Subs!AP$9)+((AO$7+AO$8+AO$9)*[111]Input!$C$9)+(AO$15*[111]Input!$C$9)+('[111]ASR5K+FOTA'!AO$19*[111]Input!$C$13)</f>
        <v>5185971.1358265867</v>
      </c>
      <c r="AP106" s="47">
        <f>(AP$3*[111]Subs!AQ$9)+((AP$7+AP$8+AP$9)*[111]Input!$C$9)+(AP$15*[111]Input!$C$9)+('[111]ASR5K+FOTA'!AP$19*[111]Input!$C$13)</f>
        <v>5192904.0114020882</v>
      </c>
      <c r="AQ106" s="47">
        <f>(AQ$3*[111]Subs!AR$9)+((AQ$7*[111]Input!$B$24+AQ$8+AQ$9)*[111]Input!$D$9)+(AQ$15*[111]Input!$D$9)+('[111]ASR5K+FOTA'!AQ$19*[111]Input!$D$13)+([111]Input!$C$24*[111]Input!$D$14*'[111]ASR5K+FOTA'!AQ$7)</f>
        <v>4152111.7076238072</v>
      </c>
      <c r="AR106" s="47">
        <f>(AR$3*[111]Subs!AS$9)+((AR$7*[111]Input!$B$24+AR$8+AR$9)*[111]Input!$D$9)+(AR$15*[111]Input!$D$9)+('[111]ASR5K+FOTA'!AR$19*[111]Input!$D$13)+([111]Input!$C$24*[111]Input!$D$14*'[111]ASR5K+FOTA'!AR$7)</f>
        <v>3938946.1295892992</v>
      </c>
      <c r="AS106" s="47">
        <f>(AS$3*[111]Subs!AT$9)+((AS$7*[111]Input!$B$24+AS$8+AS$9)*[111]Input!$D$9)+(AS$15*[111]Input!$D$9)+('[111]ASR5K+FOTA'!AS$19*[111]Input!$D$13)+([111]Input!$C$24*[111]Input!$D$14*'[111]ASR5K+FOTA'!AS$7)</f>
        <v>3694004.2987413332</v>
      </c>
      <c r="AT106" s="47">
        <f>(AT$3*[111]Subs!AU$9)+((AT$7*[111]Input!$B$24+AT$8+AT$9)*[111]Input!$D$9)+(AT$15*[111]Input!$D$9)+('[111]ASR5K+FOTA'!AT$19*[111]Input!$D$13)+([111]Input!$C$24*[111]Input!$D$14*'[111]ASR5K+FOTA'!AT$7)</f>
        <v>3419800.5683476096</v>
      </c>
      <c r="AU106" s="47">
        <f>(AU$3*[111]Subs!AV$9)+((AU$7*[111]Input!$B$24+AU$8+AU$9)*[111]Input!$D$9)+(AU$15*[111]Input!$D$9)+('[111]ASR5K+FOTA'!AU$19*[111]Input!$D$13)+([111]Input!$C$24*[111]Input!$D$14*'[111]ASR5K+FOTA'!AU$7)</f>
        <v>3724546.3034879998</v>
      </c>
      <c r="AV106" s="47">
        <f>(AV$3*[111]Subs!AW$9)+((AV$7*[111]Input!$B$24+AV$8+AV$9)*[111]Input!$D$9)+(AV$15*[111]Input!$D$9)+('[111]ASR5K+FOTA'!AV$19*[111]Input!$D$13)+([111]Input!$C$24*[111]Input!$D$14*'[111]ASR5K+FOTA'!AV$7)</f>
        <v>3856632.4534080001</v>
      </c>
      <c r="AW106" s="47">
        <f>(AW$3*[111]Subs!AX$9)+((AW$7*[111]Input!$B$24+AW$8+AW$9)*[111]Input!$D$9)+(AW$15*[111]Input!$D$9)+('[111]ASR5K+FOTA'!AW$19*[111]Input!$D$13)+([111]Input!$C$24*[111]Input!$D$14*'[111]ASR5K+FOTA'!AW$7)</f>
        <v>3995702.9822080005</v>
      </c>
      <c r="AX106" s="47">
        <f>(AX$3*[111]Subs!AY$9)+((AX$7*[111]Input!$B$24+AX$8+AX$9)*[111]Input!$D$9)+(AX$15*[111]Input!$D$9)+('[111]ASR5K+FOTA'!AX$19*[111]Input!$D$13)+([111]Input!$C$24*[111]Input!$D$14*'[111]ASR5K+FOTA'!AX$7)</f>
        <v>4102956.7708799997</v>
      </c>
      <c r="AY106" s="47">
        <f>(AY$3*[111]Subs!AZ$9)+((AY$7*[111]Input!$B$24+AY$8+AY$9)*[111]Input!$D$9)+(AY$15*[111]Input!$D$9)+('[111]ASR5K+FOTA'!AY$19*[111]Input!$D$13)+([111]Input!$C$24*[111]Input!$D$14*'[111]ASR5K+FOTA'!AY$7)</f>
        <v>4402888.5539560001</v>
      </c>
      <c r="AZ106" s="47">
        <f>(AZ$3*[111]Subs!BA$9)+((AZ$7*[111]Input!$B$24+AZ$8+AZ$9)*[111]Input!$D$9)+(AZ$15*[111]Input!$D$9)+('[111]ASR5K+FOTA'!AZ$19*[111]Input!$D$13)+([111]Input!$C$24*[111]Input!$D$14*'[111]ASR5K+FOTA'!AZ$7)</f>
        <v>4550742.467344</v>
      </c>
      <c r="BA106" s="47">
        <f>(BA$3*[111]Subs!BB$9)+((BA$7*[111]Input!$B$24+BA$8+BA$9)*[111]Input!$D$9)+(BA$15*[111]Input!$D$9)+('[111]ASR5K+FOTA'!BA$19*[111]Input!$D$13)+([111]Input!$C$24*[111]Input!$D$14*'[111]ASR5K+FOTA'!BA$7)</f>
        <v>4705334.7569000004</v>
      </c>
      <c r="BB106" s="47">
        <f>((BB$7*Input!$B$24+BB$8+BB$9)*Input!$D$9)+(BB$15*Input!$D$9)+(ASR5KFOTA!BB$19*Input!$D$13)+(Input!$C$24*Input!$D$14*ASR5KFOTA!BB$7)</f>
        <v>4577251.467803712</v>
      </c>
      <c r="BC106" s="47">
        <f>((BC$7*Input!$B$24+BC$8+BC$9)*Input!$D$9)+(BC$15*Input!$D$9)+(ASR5KFOTA!BC$19*Input!$D$13)+(Input!$C$24*Input!$D$14*ASR5KFOTA!BC$7)</f>
        <v>4651676.2107247682</v>
      </c>
      <c r="BD106" s="47">
        <f>((BD$7*Input!$B$24+BD$8+BD$9)*Input!$D$9)+(BD$15*Input!$D$9)+(ASR5KFOTA!BD$19*Input!$D$13)+(Input!$C$24*Input!$D$14*ASR5KFOTA!BD$7)</f>
        <v>4727510.1553150034</v>
      </c>
      <c r="BE106" s="47">
        <f>((BE$7*Input!$B$24+BE$8+BE$9)*Input!$D$9)+(BE$15*Input!$D$9)+(ASR5KFOTA!BE$19*Input!$D$13)+(Input!$C$24*Input!$D$14*ASR5KFOTA!BE$7)</f>
        <v>4804819.6398833059</v>
      </c>
      <c r="BF106" s="47">
        <f>((BF$7*Input!$B$24+BF$8+BF$9)*Input!$D$9)+(BF$15*Input!$D$9)+(ASR5KFOTA!BF$19*Input!$D$13)+(Input!$C$24*Input!$D$14*ASR5KFOTA!BF$7)</f>
        <v>4883624.6151793217</v>
      </c>
      <c r="BG106" s="47">
        <f>((BG$7*Input!$B$24+BG$8+BG$9)*Input!$D$9)+(BG$15*Input!$D$9)+(ASR5KFOTA!BG$19*Input!$D$13)+(Input!$C$24*Input!$D$14*ASR5KFOTA!BG$7)</f>
        <v>4963947.3205896309</v>
      </c>
      <c r="BH106" s="47">
        <f>((BH$7*Input!$B$24+BH$8+BH$9)*Input!$D$9)+(BH$15*Input!$D$9)+(ASR5KFOTA!BH$19*Input!$D$13)+(Input!$C$24*Input!$D$14*ASR5KFOTA!BH$7)</f>
        <v>5045812.1794726355</v>
      </c>
      <c r="BI106" s="47">
        <f>((BI$7*Input!$B$24+BI$8+BI$9)*Input!$D$9)+(BI$15*Input!$D$9)+(ASR5KFOTA!BI$19*Input!$D$13)+(Input!$C$24*Input!$D$14*ASR5KFOTA!BI$7)</f>
        <v>5129245.7260315781</v>
      </c>
      <c r="BJ106" s="47">
        <f>((BJ$7*Input!$B$24+BJ$8+BJ$9)*Input!$D$9)+(BJ$15*Input!$D$9)+(ASR5KFOTA!BJ$19*Input!$D$13)+(Input!$C$24*Input!$D$14*ASR5KFOTA!BJ$7)</f>
        <v>5214276.5549187185</v>
      </c>
      <c r="BK106" s="47">
        <f>((BK$7*Input!$B$24+BK$8+BK$9)*Input!$D$9)+(BK$15*Input!$D$9)+(ASR5KFOTA!BK$19*Input!$D$13)+(Input!$C$24*Input!$D$14*ASR5KFOTA!BK$7)</f>
        <v>5300935.2883319594</v>
      </c>
      <c r="BL106" s="47">
        <f>((BL$7*Input!$B$24+BL$8+BL$9)*Input!$D$9)+(BL$15*Input!$D$9)+(ASR5KFOTA!BL$19*Input!$D$13)+(Input!$C$24*Input!$D$14*ASR5KFOTA!BL$7)</f>
        <v>5389254.5569928801</v>
      </c>
      <c r="BM106" s="47">
        <f>((BM$7*Input!$B$24+BM$8+BM$9)*Input!$D$9)+(BM$15*Input!$D$9)+(ASR5KFOTA!BM$19*Input!$D$13)+(Input!$C$24*Input!$D$14*ASR5KFOTA!BM$7)</f>
        <v>5479268.9923687037</v>
      </c>
      <c r="BN106" s="47">
        <f>((BN$7*Input!$B$24+BN$8+BN$9)*Input!$D$9)+(BN$15*Input!$D$9)+(ASR5KFOTA!BN$19*Input!$D$13)+(Input!$C$24*Input!$D$14*ASR5KFOTA!BN$7)</f>
        <v>5571015.2281667106</v>
      </c>
      <c r="BO106" s="47">
        <f>((BO$7*Input!$B$24+BO$8+BO$9)*Input!$D$9)+(BO$15*Input!$D$9)+(ASR5KFOTA!BO$19*Input!$D$13)+(Input!$C$24*Input!$D$14*ASR5KFOTA!BO$7)</f>
        <v>5664402.7612523045</v>
      </c>
      <c r="BP106" s="47">
        <f>((BP$7*Input!$B$24+BP$8+BP$9)*Input!$D$9)+(BP$15*Input!$D$9)+(ASR5KFOTA!BP$19*Input!$D$13)+(Input!$C$24*Input!$D$14*ASR5KFOTA!BP$7)</f>
        <v>5759475.062981924</v>
      </c>
      <c r="BQ106" s="47">
        <f>((BQ$7*Input!$B$24+BQ$8+BQ$9)*Input!$D$9)+(BQ$15*Input!$D$9)+(ASR5KFOTA!BQ$19*Input!$D$13)+(Input!$C$24*Input!$D$14*ASR5KFOTA!BQ$7)</f>
        <v>5855585.4049028456</v>
      </c>
      <c r="BR106" s="47">
        <f>((BR$7*Input!$B$24+BR$8+BR$9)*Input!$D$9)+(BR$15*Input!$D$9)+(ASR5KFOTA!BR$19*Input!$D$13)+(Input!$C$24*Input!$D$14*ASR5KFOTA!BR$7)</f>
        <v>5953572.3618225837</v>
      </c>
      <c r="BS106" s="47">
        <f>((BS$7*Input!$B$24+BS$8+BS$9)*Input!$D$9)+(BS$15*Input!$D$9)+(ASR5KFOTA!BS$19*Input!$D$13)+(Input!$C$24*Input!$D$14*ASR5KFOTA!BS$7)</f>
        <v>6053482.4760947833</v>
      </c>
      <c r="BT106" s="47">
        <f>((BT$7*Input!$B$24+BT$8+BT$9)*Input!$D$9)+(BT$15*Input!$D$9)+(ASR5KFOTA!BT$19*Input!$D$13)+(Input!$C$24*Input!$D$14*ASR5KFOTA!BT$7)</f>
        <v>6155364.4262866043</v>
      </c>
      <c r="BU106" s="47">
        <f>((BU$7*Input!$B$24+BU$8+BU$9)*Input!$D$9)+(BU$15*Input!$D$9)+(ASR5KFOTA!BU$19*Input!$D$13)+(Input!$C$24*Input!$D$14*ASR5KFOTA!BU$7)</f>
        <v>6259269.0667811139</v>
      </c>
      <c r="BV106" s="47">
        <f>((BV$7*Input!$B$24+BV$8+BV$9)*Input!$D$9)+(BV$15*Input!$D$9)+(ASR5KFOTA!BV$19*Input!$D$13)+(Input!$C$24*Input!$D$14*ASR5KFOTA!BV$7)</f>
        <v>6365249.471143961</v>
      </c>
      <c r="BW106" s="47">
        <f>((BW$7*Input!$B$24+BW$8+BW$9)*Input!$D$9)+(BW$15*Input!$D$9)+(ASR5KFOTA!BW$19*Input!$D$13)+(Input!$C$24*Input!$D$14*ASR5KFOTA!BW$7)</f>
        <v>6473360.9790999368</v>
      </c>
      <c r="BX106" s="47">
        <f>((BX$7*Input!$B$24+BX$8+BX$9)*Input!$D$9)+(BX$15*Input!$D$9)+(ASR5KFOTA!BX$19*Input!$D$13)+(Input!$C$24*Input!$D$14*ASR5KFOTA!BX$7)</f>
        <v>6583661.2470098455</v>
      </c>
      <c r="BY106" s="47">
        <f>((BY$7*Input!$B$24+BY$8+BY$9)*Input!$D$9)+(BY$15*Input!$D$9)+(ASR5KFOTA!BY$19*Input!$D$13)+(Input!$C$24*Input!$D$14*ASR5KFOTA!BY$7)</f>
        <v>6696210.3017736878</v>
      </c>
      <c r="BZ106" s="47">
        <f>((BZ$7*Input!$B$24+BZ$8+BZ$9)*Input!$D$9)+(BZ$15*Input!$D$9)+(ASR5KFOTA!BZ$19*Input!$D$13)+(Input!$C$24*Input!$D$14*ASR5KFOTA!BZ$7)</f>
        <v>6811070.5981148183</v>
      </c>
      <c r="CA106" s="47">
        <f>((CA$7*Input!$B$24+CA$8+CA$9)*Input!$D$9)+(CA$15*Input!$D$9)+(ASR5KFOTA!CA$19*Input!$D$13)+(Input!$C$24*Input!$D$14*ASR5KFOTA!CA$7)</f>
        <v>6928459.61478935</v>
      </c>
      <c r="CB106" s="47">
        <f>((CB$7*Input!$B$24+CB$8+CB$9)*Input!$D$9)+(CB$15*Input!$D$9)+(ASR5KFOTA!CB$19*Input!$D$13)+(Input!$C$24*Input!$D$14*ASR5KFOTA!CB$7)</f>
        <v>7048296.2601130158</v>
      </c>
      <c r="CC106" s="47">
        <f>((CC$7*Input!$B$24+CC$8+CC$9)*Input!$D$9)+(CC$15*Input!$D$9)+(ASR5KFOTA!CC$19*Input!$D$13)+(Input!$C$24*Input!$D$14*ASR5KFOTA!CC$7)</f>
        <v>7170650.6621184982</v>
      </c>
      <c r="CD106" s="47">
        <f>((CD$7*Input!$B$24+CD$8+CD$9)*Input!$D$9)+(CD$15*Input!$D$9)+(ASR5KFOTA!CD$19*Input!$D$13)+(Input!$C$24*Input!$D$14*ASR5KFOTA!CD$7)</f>
        <v>7295595.6397139318</v>
      </c>
      <c r="CE106" s="47">
        <f>((CE$7*Input!$B$24+CE$8+CE$9)*Input!$D$9)+(CE$15*Input!$D$9)+(ASR5KFOTA!CE$19*Input!$D$13)+(Input!$C$24*Input!$D$14*ASR5KFOTA!CE$7)</f>
        <v>7423206.7768839914</v>
      </c>
      <c r="CF106" s="47">
        <f>((CF$7*Input!$B$24+CF$8+CF$9)*Input!$D$9)+(CF$15*Input!$D$9)+(ASR5KFOTA!CF$19*Input!$D$13)+(Input!$C$24*Input!$D$14*ASR5KFOTA!CF$7)</f>
        <v>7550704.8528312966</v>
      </c>
      <c r="CG106" s="47">
        <f>((CG$7*Input!$B$24+CG$8+CG$9)*Input!$D$9)+(CG$15*Input!$D$9)+(ASR5KFOTA!CG$19*Input!$D$13)+(Input!$C$24*Input!$D$14*ASR5KFOTA!CG$7)</f>
        <v>7678985.7878791112</v>
      </c>
      <c r="CH106" s="47">
        <f>((CH$7*Input!$B$24+CH$8+CH$9)*Input!$D$9)+(CH$15*Input!$D$9)+(ASR5KFOTA!CH$19*Input!$D$13)+(Input!$C$24*Input!$D$14*ASR5KFOTA!CH$7)</f>
        <v>7811305.9969981061</v>
      </c>
      <c r="CI106" s="47">
        <f>((CI$7*Input!$B$24+CI$8+CI$9)*Input!$D$9)+(CI$15*Input!$D$9)+(ASR5KFOTA!CI$19*Input!$D$13)+(Input!$C$24*Input!$D$14*ASR5KFOTA!CI$7)</f>
        <v>7945764.4483148111</v>
      </c>
      <c r="CJ106" s="47">
        <f>((CJ$7*Input!$B$24+CJ$8+CJ$9)*Input!$D$9)+(CJ$15*Input!$D$9)+(ASR5KFOTA!CJ$19*Input!$D$13)+(Input!$C$24*Input!$D$14*ASR5KFOTA!CJ$7)</f>
        <v>8082215.6787502291</v>
      </c>
      <c r="CK106" s="47">
        <f>((CK$7*Input!$B$24+CK$8+CK$9)*Input!$D$9)+(CK$15*Input!$D$9)+(ASR5KFOTA!CK$19*Input!$D$13)+(Input!$C$24*Input!$D$14*ASR5KFOTA!CK$7)</f>
        <v>8222128.4624663964</v>
      </c>
      <c r="CL106" s="47">
        <f>((CL$7*Input!$B$24+CL$8+CL$9)*Input!$D$9)+(CL$15*Input!$D$9)+(ASR5KFOTA!CL$19*Input!$D$13)+(Input!$C$24*Input!$D$14*ASR5KFOTA!CL$7)</f>
        <v>8364463.5961932093</v>
      </c>
      <c r="CM106" s="47">
        <f>((CM$7*Input!$B$24+CM$8+CM$9)*Input!$D$9)+(CM$15*Input!$D$9)+(ASR5KFOTA!CM$19*Input!$D$13)+(Input!$C$24*Input!$D$14*ASR5KFOTA!CM$7)</f>
        <v>8509384.3376469035</v>
      </c>
      <c r="CN106" s="47">
        <f>((CN$7*Input!$B$24+CN$8+CN$9)*Input!$D$9)+(CN$15*Input!$D$9)+(ASR5KFOTA!CN$19*Input!$D$13)+(Input!$C$24*Input!$D$14*ASR5KFOTA!CN$7)</f>
        <v>8656982.0683559552</v>
      </c>
      <c r="CO106" s="47">
        <f>((CO$7*Input!$B$24+CO$8+CO$9)*Input!$D$9)+(CO$15*Input!$D$9)+(ASR5KFOTA!CO$19*Input!$D$13)+(Input!$C$24*Input!$D$14*ASR5KFOTA!CO$7)</f>
        <v>8807376.7718625497</v>
      </c>
      <c r="CP106" s="47">
        <f>((CP$7*Input!$B$24+CP$8+CP$9)*Input!$D$9)+(CP$15*Input!$D$9)+(ASR5KFOTA!CP$19*Input!$D$13)+(Input!$C$24*Input!$D$14*ASR5KFOTA!CP$7)</f>
        <v>8960755.2942365166</v>
      </c>
      <c r="CQ106" s="47">
        <f>((CQ$7*Input!$B$24+CQ$8+CQ$9)*Input!$D$9)+(CQ$15*Input!$D$9)+(ASR5KFOTA!CQ$19*Input!$D$13)+(Input!$C$24*Input!$D$14*ASR5KFOTA!CQ$7)</f>
        <v>9116947.4951597266</v>
      </c>
      <c r="CR106" s="47">
        <f>((CR$7*Input!$B$24+CR$8+CR$9)*Input!$D$9)+(CR$15*Input!$D$9)+(ASR5KFOTA!CR$19*Input!$D$13)+(Input!$C$24*Input!$D$14*ASR5KFOTA!CR$7)</f>
        <v>9276097.1918706074</v>
      </c>
      <c r="CS106" s="47">
        <f>((CS$7*Input!$B$24+CS$8+CS$9)*Input!$D$9)+(CS$15*Input!$D$9)+(ASR5KFOTA!CS$19*Input!$D$13)+(Input!$C$24*Input!$D$14*ASR5KFOTA!CS$7)</f>
        <v>9438267.3682014253</v>
      </c>
    </row>
    <row r="107" spans="2:97" x14ac:dyDescent="0.25">
      <c r="B107" s="34" t="s">
        <v>67</v>
      </c>
      <c r="C107" s="47" t="e">
        <f>(C77*Input!$B$10)+((#REF!+C84)*Input!$B$9)</f>
        <v>#REF!</v>
      </c>
      <c r="D107" s="47" t="e">
        <f>(D77*Input!$B$10)+((#REF!+D84)*Input!$B$9)</f>
        <v>#REF!</v>
      </c>
      <c r="E107" s="47" t="e">
        <f>(E77*Input!$B$10)+((#REF!+E84)*Input!$B$9)</f>
        <v>#REF!</v>
      </c>
      <c r="F107" s="47" t="e">
        <f>(F77*Input!$B$10)+((#REF!+F84)*Input!$B$9)</f>
        <v>#REF!</v>
      </c>
      <c r="G107" s="47" t="e">
        <f>(G77*Input!$B$10)+((#REF!+G84)*Input!$B$9)</f>
        <v>#REF!</v>
      </c>
      <c r="H107" s="47" t="e">
        <f>(H77*Input!$B$10)+((#REF!+H84)*Input!$B$9)</f>
        <v>#REF!</v>
      </c>
      <c r="I107" s="47" t="e">
        <f>(I77*Subs!#REF!)+((#REF!+I84)*Input!$B$9)</f>
        <v>#REF!</v>
      </c>
      <c r="J107" s="47" t="e">
        <f>(J77*Subs!#REF!)+((#REF!+J84)*Input!$B$9)</f>
        <v>#REF!</v>
      </c>
      <c r="K107" s="47" t="e">
        <f>(K77*Subs!#REF!)+((#REF!+K84)*Input!$B$9)</f>
        <v>#REF!</v>
      </c>
      <c r="L107" s="47" t="e">
        <f>(L77*Subs!#REF!)+((#REF!+L84)*Input!$B$9)</f>
        <v>#REF!</v>
      </c>
      <c r="M107" s="47" t="e">
        <f>(M77*Subs!#REF!)+((#REF!+M84)*Input!$B$9)</f>
        <v>#REF!</v>
      </c>
      <c r="N107" s="47" t="e">
        <f>(N77*Subs!#REF!)+((#REF!+N84)*Input!$B$9)</f>
        <v>#REF!</v>
      </c>
      <c r="O107" s="47" t="e">
        <f>(O77*Subs!#REF!)+((#REF!+O84)*Input!$B$9)</f>
        <v>#REF!</v>
      </c>
      <c r="P107" s="47" t="e">
        <f>(P77*Subs!#REF!)+((#REF!+P84)*Input!$B$9)</f>
        <v>#REF!</v>
      </c>
      <c r="Q107" s="47" t="e">
        <f>(Q77*Subs!#REF!)+((#REF!+Q84)*Input!$B$9)</f>
        <v>#REF!</v>
      </c>
      <c r="R107" s="47" t="e">
        <f>(R77*Subs!#REF!)+((#REF!+R84)*Input!$B$9)</f>
        <v>#REF!</v>
      </c>
      <c r="S107" s="47" t="e">
        <f>(S77*Subs!#REF!)+((#REF!+S84)*Input!$B$9)</f>
        <v>#REF!</v>
      </c>
      <c r="T107" s="47" t="e">
        <f>(T77*Subs!#REF!)+((#REF!+T84)*Input!$B$9)</f>
        <v>#REF!</v>
      </c>
      <c r="U107" s="47" t="e">
        <f>(U77*Subs!#REF!)+((#REF!+U84)*Input!$B$9)</f>
        <v>#REF!</v>
      </c>
      <c r="V107" s="47" t="e">
        <f>(V77*Subs!#REF!)+((#REF!+V84)*Input!$B$9)</f>
        <v>#REF!</v>
      </c>
      <c r="W107" s="47" t="e">
        <f>(W77*Subs!#REF!)+((#REF!+W84)*Input!$B$9)</f>
        <v>#REF!</v>
      </c>
      <c r="X107" s="47" t="e">
        <f>(X77*Subs!#REF!)+((#REF!+X84)*Input!$B$9)</f>
        <v>#REF!</v>
      </c>
      <c r="Y107" s="47" t="e">
        <f>(Y77*Subs!#REF!)+((#REF!+Y84)*Input!$B$9)</f>
        <v>#REF!</v>
      </c>
      <c r="Z107" s="115" t="e">
        <f>(Z77*Subs!#REF!)+((#REF!+Z84)*Input!$B$9)</f>
        <v>#REF!</v>
      </c>
      <c r="AA107" s="115" t="e">
        <f>(AA77*Subs!#REF!)+((#REF!+AA84)*Input!$B$9)</f>
        <v>#REF!</v>
      </c>
      <c r="AB107" s="115" t="e">
        <f>(AB77*Subs!#REF!)+((#REF!+AB84)*Input!$B$9)</f>
        <v>#REF!</v>
      </c>
      <c r="AC107" s="115" t="e">
        <f>(AC77*Subs!#REF!)+((#REF!+AC84)*Input!$B$9)</f>
        <v>#REF!</v>
      </c>
      <c r="AD107" s="115" t="e">
        <f>(AD77*Subs!#REF!)+((#REF!+AD84)*Input!$B$9)</f>
        <v>#REF!</v>
      </c>
      <c r="AE107" s="115" t="e">
        <f>(AE77*Subs!#REF!)+((#REF!+AE84)*Input!$B$9)</f>
        <v>#REF!</v>
      </c>
      <c r="AF107" s="115" t="e">
        <f>(AF77*Subs!#REF!)+((#REF!+AF84)*Input!$B$9)</f>
        <v>#REF!</v>
      </c>
      <c r="AG107" s="115" t="e">
        <f>(AG77*Subs!#REF!)+((#REF!+AG84)*Input!$B$9)</f>
        <v>#REF!</v>
      </c>
      <c r="AH107" s="115" t="e">
        <f>(AH77*Subs!#REF!)+((#REF!+AH84)*Input!$B$9)</f>
        <v>#REF!</v>
      </c>
      <c r="AI107" s="115" t="e">
        <f>(AI77*Subs!#REF!)+((#REF!+AI84)*Input!$B$9)</f>
        <v>#REF!</v>
      </c>
      <c r="AJ107" s="115" t="e">
        <f>(AJ77*Subs!#REF!)+((#REF!+AJ84)*Input!$B$9)</f>
        <v>#REF!</v>
      </c>
      <c r="AK107" s="115" t="e">
        <f>(AK77*Subs!#REF!)+((#REF!+AK84)*Input!$B$9)</f>
        <v>#REF!</v>
      </c>
      <c r="AL107" s="115" t="e">
        <f>(AL77*Subs!#REF!)+((#REF!+AL84)*Input!$B$9)</f>
        <v>#REF!</v>
      </c>
      <c r="AM107" s="47">
        <f>(AM$4*[111]Subs!AN$9)+(AM$10*[111]Input!$C$9)+(AM$16*[111]Input!$C$9)+('[111]ASR5K+FOTA'!AM$20*[111]Input!$C$13)</f>
        <v>60768.516595584842</v>
      </c>
      <c r="AN107" s="47">
        <f>(AN$4*[111]Subs!AO$9)+(AN$10*[111]Input!$C$9)+(AN$16*[111]Input!$C$9)+('[111]ASR5K+FOTA'!AN$20*[111]Input!$C$13)</f>
        <v>56642.542664308225</v>
      </c>
      <c r="AO107" s="47">
        <f>(AO$4*[111]Subs!AP$9)+(AO$10*[111]Input!$C$9)+(AO$16*[111]Input!$C$9)+('[111]ASR5K+FOTA'!AO$20*[111]Input!$C$13)</f>
        <v>47131.899776255406</v>
      </c>
      <c r="AP107" s="47">
        <f>(AP$4*[111]Subs!AQ$9)+(AP$10*[111]Input!$C$9)+(AP$16*[111]Input!$C$9)+('[111]ASR5K+FOTA'!AP$20*[111]Input!$C$13)</f>
        <v>40247.06968175916</v>
      </c>
      <c r="AQ107" s="47">
        <f>(AQ$4*[111]Subs!AR$9)+(AQ$10*[111]Input!$D$9)+(AQ$16*[111]Input!$D$9)+('[111]ASR5K+FOTA'!AQ$20*[111]Input!$D$13)</f>
        <v>28876.346886594387</v>
      </c>
      <c r="AR107" s="47">
        <f>(AR$4*[111]Subs!AS$9)+(AR$10*[111]Input!$D$9)+(AR$16*[111]Input!$D$9)+('[111]ASR5K+FOTA'!AR$20*[111]Input!$D$13)</f>
        <v>21027.318297804017</v>
      </c>
      <c r="AS107" s="47">
        <f>(AS$4*[111]Subs!AT$9)+(AS$10*[111]Input!$D$9)+(AS$16*[111]Input!$D$9)+('[111]ASR5K+FOTA'!AS$20*[111]Input!$D$13)</f>
        <v>13948.914163440002</v>
      </c>
      <c r="AT107" s="47">
        <f>(AT$4*[111]Subs!AU$9)+(AT$10*[111]Input!$D$9)+(AT$16*[111]Input!$D$9)+('[111]ASR5K+FOTA'!AT$20*[111]Input!$D$13)</f>
        <v>7020.5520543008661</v>
      </c>
      <c r="AU107" s="47">
        <f>(AU$4*[111]Subs!AV$9)+(AU$10*[111]Input!$D$9)+(AU$16*[111]Input!$D$9)+('[111]ASR5K+FOTA'!AU$20*[111]Input!$D$13)</f>
        <v>8640.9771956400018</v>
      </c>
      <c r="AV107" s="47">
        <f>(AV$4*[111]Subs!AW$9)+(AV$10*[111]Input!$D$9)+(AV$16*[111]Input!$D$9)+('[111]ASR5K+FOTA'!AV$20*[111]Input!$D$13)</f>
        <v>8937.2756402400009</v>
      </c>
      <c r="AW107" s="47">
        <f>(AW$4*[111]Subs!AX$9)+(AW$10*[111]Input!$D$9)+(AW$16*[111]Input!$D$9)+('[111]ASR5K+FOTA'!AW$20*[111]Input!$D$13)</f>
        <v>9242.7543462400008</v>
      </c>
      <c r="AX107" s="47">
        <f>(AX$4*[111]Subs!AY$9)+(AX$10*[111]Input!$D$9)+(AX$16*[111]Input!$D$9)+('[111]ASR5K+FOTA'!AX$20*[111]Input!$D$13)</f>
        <v>9471.6099984000011</v>
      </c>
      <c r="AY107" s="47">
        <f>(AY$4*[111]Subs!AZ$9)+(AY$10*[111]Input!$D$9)+(AY$16*[111]Input!$D$9)+('[111]ASR5K+FOTA'!AY$20*[111]Input!$D$13)</f>
        <v>10566.972700900002</v>
      </c>
      <c r="AZ107" s="47">
        <f>(AZ$4*[111]Subs!BA$9)+(AZ$10*[111]Input!$D$9)+(AZ$16*[111]Input!$D$9)+('[111]ASR5K+FOTA'!AZ$20*[111]Input!$D$13)</f>
        <v>10950.672403733335</v>
      </c>
      <c r="BA107" s="47">
        <f>(BA$4*[111]Subs!BB$9)+(BA$10*[111]Input!$D$9)+(BA$16*[111]Input!$D$9)+('[111]ASR5K+FOTA'!BA$20*[111]Input!$D$13)</f>
        <v>11361.789278833334</v>
      </c>
      <c r="BB107" s="47">
        <f ca="1">(BB$10*Input!$D$9)+(BB$16*Input!$D$9)+(ASR5KFOTA!BB$20*Input!$D$13)</f>
        <v>11717.489475035252</v>
      </c>
      <c r="BC107" s="47">
        <f>(BC$10*Input!$D$9)+(BC$16*Input!$D$9)+(ASR5KFOTA!BC$20*Input!$D$13)</f>
        <v>11997.799133529625</v>
      </c>
      <c r="BD107" s="47">
        <f>(BD$10*Input!$D$9)+(BD$16*Input!$D$9)+(ASR5KFOTA!BD$20*Input!$D$13)</f>
        <v>12225.128676220549</v>
      </c>
      <c r="BE107" s="47">
        <f>(BE$10*Input!$D$9)+(BE$16*Input!$D$9)+(ASR5KFOTA!BE$20*Input!$D$13)</f>
        <v>12454.391271704586</v>
      </c>
      <c r="BF107" s="47">
        <f>(BF$10*Input!$D$9)+(BF$16*Input!$D$9)+(ASR5KFOTA!BF$20*Input!$D$13)</f>
        <v>12685.606358656418</v>
      </c>
      <c r="BG107" s="47">
        <f>(BG$10*Input!$D$9)+(BG$16*Input!$D$9)+(ASR5KFOTA!BG$20*Input!$D$13)</f>
        <v>12918.79507840503</v>
      </c>
      <c r="BH107" s="47">
        <f>(BH$10*Input!$D$9)+(BH$16*Input!$D$9)+(ASR5KFOTA!BH$20*Input!$D$13)</f>
        <v>13153.980203501851</v>
      </c>
      <c r="BI107" s="47">
        <f>(BI$10*Input!$D$9)+(BI$16*Input!$D$9)+(ASR5KFOTA!BI$20*Input!$D$13)</f>
        <v>13391.186088398843</v>
      </c>
      <c r="BJ107" s="47">
        <f>(BJ$10*Input!$D$9)+(BJ$16*Input!$D$9)+(ASR5KFOTA!BJ$20*Input!$D$13)</f>
        <v>13630.438636072238</v>
      </c>
      <c r="BK107" s="47">
        <f>(BK$10*Input!$D$9)+(BK$16*Input!$D$9)+(ASR5KFOTA!BK$20*Input!$D$13)</f>
        <v>13871.765276925431</v>
      </c>
      <c r="BL107" s="47">
        <f>(BL$10*Input!$D$9)+(BL$16*Input!$D$9)+(ASR5KFOTA!BL$20*Input!$D$13)</f>
        <v>14115.194957443957</v>
      </c>
      <c r="BM107" s="47">
        <f>(BM$10*Input!$D$9)+(BM$16*Input!$D$9)+(ASR5KFOTA!BM$20*Input!$D$13)</f>
        <v>14360.758136756911</v>
      </c>
      <c r="BN107" s="47">
        <f>(BN$10*Input!$D$9)+(BN$16*Input!$D$9)+(ASR5KFOTA!BN$20*Input!$D$13)</f>
        <v>14608.486789725444</v>
      </c>
      <c r="BO107" s="47">
        <f>(BO$10*Input!$D$9)+(BO$16*Input!$D$9)+(ASR5KFOTA!BO$20*Input!$D$13)</f>
        <v>14826.127325582996</v>
      </c>
      <c r="BP107" s="47">
        <f>(BP$10*Input!$D$9)+(BP$16*Input!$D$9)+(ASR5KFOTA!BP$20*Input!$D$13)</f>
        <v>15044.95162496412</v>
      </c>
      <c r="BQ107" s="47">
        <f>(BQ$10*Input!$D$9)+(BQ$16*Input!$D$9)+(ASR5KFOTA!BQ$20*Input!$D$13)</f>
        <v>15264.511103080482</v>
      </c>
      <c r="BR107" s="47">
        <f>(BR$10*Input!$D$9)+(BR$16*Input!$D$9)+(ASR5KFOTA!BR$20*Input!$D$13)</f>
        <v>15485.396952808811</v>
      </c>
      <c r="BS107" s="47">
        <f>(BS$10*Input!$D$9)+(BS$16*Input!$D$9)+(ASR5KFOTA!BS$20*Input!$D$13)</f>
        <v>15707.646010722243</v>
      </c>
      <c r="BT107" s="47">
        <f>(BT$10*Input!$D$9)+(BT$16*Input!$D$9)+(ASR5KFOTA!BT$20*Input!$D$13)</f>
        <v>15931.296676205049</v>
      </c>
      <c r="BU107" s="47">
        <f>(BU$10*Input!$D$9)+(BU$16*Input!$D$9)+(ASR5KFOTA!BU$20*Input!$D$13)</f>
        <v>16156.388940238288</v>
      </c>
      <c r="BV107" s="47">
        <f>(BV$10*Input!$D$9)+(BV$16*Input!$D$9)+(ASR5KFOTA!BV$20*Input!$D$13)</f>
        <v>16382.964416837269</v>
      </c>
      <c r="BW107" s="47">
        <f>(BW$10*Input!$D$9)+(BW$16*Input!$D$9)+(ASR5KFOTA!BW$20*Input!$D$13)</f>
        <v>16611.066377032861</v>
      </c>
      <c r="BX107" s="47">
        <f>(BX$10*Input!$D$9)+(BX$16*Input!$D$9)+(ASR5KFOTA!BX$20*Input!$D$13)</f>
        <v>16840.739785320391</v>
      </c>
      <c r="BY107" s="47">
        <f>(BY$10*Input!$D$9)+(BY$16*Input!$D$9)+(ASR5KFOTA!BY$20*Input!$D$13)</f>
        <v>17072.031338524404</v>
      </c>
      <c r="BZ107" s="47">
        <f>(BZ$10*Input!$D$9)+(BZ$16*Input!$D$9)+(ASR5KFOTA!BZ$20*Input!$D$13)</f>
        <v>17304.989507048023</v>
      </c>
      <c r="CA107" s="47">
        <f>(CA$10*Input!$D$9)+(CA$16*Input!$D$9)+(ASR5KFOTA!CA$20*Input!$D$13)</f>
        <v>17577.798470100937</v>
      </c>
      <c r="CB107" s="47">
        <f>(CB$10*Input!$D$9)+(CB$16*Input!$D$9)+(ASR5KFOTA!CB$20*Input!$D$13)</f>
        <v>17826.3243496902</v>
      </c>
      <c r="CC107" s="47">
        <f>(CC$10*Input!$D$9)+(CC$16*Input!$D$9)+(ASR5KFOTA!CC$20*Input!$D$13)</f>
        <v>18076.971135113185</v>
      </c>
      <c r="CD107" s="47">
        <f>(CD$10*Input!$D$9)+(CD$16*Input!$D$9)+(ASR5KFOTA!CD$20*Input!$D$13)</f>
        <v>18329.795825266301</v>
      </c>
      <c r="CE107" s="47">
        <f>(CE$10*Input!$D$9)+(CE$16*Input!$D$9)+(ASR5KFOTA!CE$20*Input!$D$13)</f>
        <v>18584.857456238693</v>
      </c>
      <c r="CF107" s="47">
        <f>(CF$10*Input!$D$9)+(CF$16*Input!$D$9)+(ASR5KFOTA!CF$20*Input!$D$13)</f>
        <v>18840.21680412467</v>
      </c>
      <c r="CG107" s="47">
        <f>(CG$10*Input!$D$9)+(CG$16*Input!$D$9)+(ASR5KFOTA!CG$20*Input!$D$13)</f>
        <v>18604.555486542995</v>
      </c>
      <c r="CH107" s="47">
        <f>(CH$10*Input!$D$9)+(CH$16*Input!$D$9)+(ASR5KFOTA!CH$20*Input!$D$13)</f>
        <v>18858.07911844007</v>
      </c>
      <c r="CI107" s="47">
        <f>(CI$10*Input!$D$9)+(CI$16*Input!$D$9)+(ASR5KFOTA!CI$20*Input!$D$13)</f>
        <v>19113.481884692737</v>
      </c>
      <c r="CJ107" s="47">
        <f>(CJ$10*Input!$D$9)+(CJ$16*Input!$D$9)+(ASR5KFOTA!CJ$20*Input!$D$13)</f>
        <v>19370.668390856295</v>
      </c>
      <c r="CK107" s="47">
        <f>(CK$10*Input!$D$9)+(CK$16*Input!$D$9)+(ASR5KFOTA!CK$20*Input!$D$13)</f>
        <v>19636.371304471271</v>
      </c>
      <c r="CL107" s="47">
        <f>(CL$10*Input!$D$9)+(CL$16*Input!$D$9)+(ASR5KFOTA!CL$20*Input!$D$13)</f>
        <v>19904.165843947827</v>
      </c>
      <c r="CM107" s="47">
        <f>(CM$10*Input!$D$9)+(CM$16*Input!$D$9)+(ASR5KFOTA!CM$20*Input!$D$13)</f>
        <v>20175.630812582276</v>
      </c>
      <c r="CN107" s="47">
        <f>(CN$10*Input!$D$9)+(CN$16*Input!$D$9)+(ASR5KFOTA!CN$20*Input!$D$13)</f>
        <v>20450.853773104969</v>
      </c>
      <c r="CO107" s="47">
        <f>(CO$10*Input!$D$9)+(CO$16*Input!$D$9)+(ASR5KFOTA!CO$20*Input!$D$13)</f>
        <v>20730.315495504343</v>
      </c>
      <c r="CP107" s="47">
        <f>(CP$10*Input!$D$9)+(CP$16*Input!$D$9)+(ASR5KFOTA!CP$20*Input!$D$13)</f>
        <v>21014.552491867318</v>
      </c>
      <c r="CQ107" s="47">
        <f>(CQ$10*Input!$D$9)+(CQ$16*Input!$D$9)+(ASR5KFOTA!CQ$20*Input!$D$13)</f>
        <v>21302.429533518844</v>
      </c>
      <c r="CR107" s="47">
        <f>(CR$10*Input!$D$9)+(CR$16*Input!$D$9)+(ASR5KFOTA!CR$20*Input!$D$13)</f>
        <v>21594.647947322559</v>
      </c>
      <c r="CS107" s="47">
        <f>(CS$10*Input!$D$9)+(CS$16*Input!$D$9)+(ASR5KFOTA!CS$20*Input!$D$13)</f>
        <v>21891.207109995979</v>
      </c>
    </row>
    <row r="108" spans="2:97" x14ac:dyDescent="0.25">
      <c r="Z108" s="109"/>
      <c r="AA108" s="109"/>
      <c r="AB108" s="109"/>
      <c r="AC108" s="109"/>
      <c r="AD108" s="109"/>
      <c r="AE108" s="109"/>
      <c r="AF108" s="109"/>
      <c r="AG108" s="109"/>
      <c r="AH108" s="110"/>
      <c r="AI108" s="109"/>
      <c r="AJ108" s="109"/>
      <c r="AK108" s="109"/>
      <c r="AL108" s="109"/>
    </row>
    <row r="109" spans="2:97" x14ac:dyDescent="0.25">
      <c r="B109" s="34" t="s">
        <v>69</v>
      </c>
      <c r="C109" s="47">
        <f>(C76*Input!$B$10)</f>
        <v>0</v>
      </c>
      <c r="D109" s="47">
        <f>(D76*Input!$B$10)</f>
        <v>0</v>
      </c>
      <c r="E109" s="47">
        <f>(E76*Input!$B$10)</f>
        <v>0</v>
      </c>
      <c r="F109" s="47">
        <f>(F76*Input!$B$10)</f>
        <v>0</v>
      </c>
      <c r="G109" s="47">
        <f>(G76*Input!$B$10)</f>
        <v>0</v>
      </c>
      <c r="H109" s="47">
        <f>(H76*Input!$B$10)</f>
        <v>0</v>
      </c>
      <c r="I109" s="47" t="e">
        <f>(I76*Subs!#REF!)</f>
        <v>#REF!</v>
      </c>
      <c r="J109" s="47" t="e">
        <f>(J76*Subs!#REF!)</f>
        <v>#REF!</v>
      </c>
      <c r="K109" s="47" t="e">
        <f>(K76*Subs!#REF!)</f>
        <v>#REF!</v>
      </c>
      <c r="L109" s="47" t="e">
        <f>(L76*Subs!#REF!)</f>
        <v>#REF!</v>
      </c>
      <c r="M109" s="47" t="e">
        <f>(M76*Subs!#REF!)</f>
        <v>#REF!</v>
      </c>
      <c r="N109" s="47" t="e">
        <f>(N76*Subs!#REF!)</f>
        <v>#REF!</v>
      </c>
      <c r="O109" s="47" t="e">
        <f>(O76*Subs!#REF!)</f>
        <v>#REF!</v>
      </c>
      <c r="P109" s="47" t="e">
        <f>(P76*Subs!#REF!)</f>
        <v>#REF!</v>
      </c>
      <c r="Q109" s="47" t="e">
        <f>(Q76*Subs!#REF!)</f>
        <v>#REF!</v>
      </c>
      <c r="R109" s="47" t="e">
        <f>(R76*Subs!#REF!)</f>
        <v>#REF!</v>
      </c>
      <c r="S109" s="47" t="e">
        <f>(S76*Subs!#REF!)</f>
        <v>#REF!</v>
      </c>
      <c r="T109" s="47" t="e">
        <f>(T76*Subs!#REF!)</f>
        <v>#REF!</v>
      </c>
      <c r="U109" s="47" t="e">
        <f>(U76*Subs!#REF!)</f>
        <v>#REF!</v>
      </c>
      <c r="V109" s="47" t="e">
        <f>(V76*Subs!#REF!)</f>
        <v>#REF!</v>
      </c>
      <c r="W109" s="47" t="e">
        <f>(W76*Subs!#REF!)</f>
        <v>#REF!</v>
      </c>
      <c r="X109" s="47" t="e">
        <f>(X76*Subs!#REF!)</f>
        <v>#REF!</v>
      </c>
      <c r="Y109" s="47" t="e">
        <f>(Y76*Subs!#REF!)</f>
        <v>#REF!</v>
      </c>
      <c r="Z109" s="115" t="e">
        <f>(Z76*Subs!#REF!)</f>
        <v>#REF!</v>
      </c>
      <c r="AA109" s="115" t="e">
        <f>(AA76*Subs!#REF!)</f>
        <v>#REF!</v>
      </c>
      <c r="AB109" s="115" t="e">
        <f>(AB76*Subs!#REF!)</f>
        <v>#REF!</v>
      </c>
      <c r="AC109" s="115" t="e">
        <f>(AC76*Subs!#REF!)</f>
        <v>#REF!</v>
      </c>
      <c r="AD109" s="115" t="e">
        <f>(AD76*Subs!#REF!)</f>
        <v>#REF!</v>
      </c>
      <c r="AE109" s="115" t="e">
        <f>(AE76*Subs!#REF!)</f>
        <v>#REF!</v>
      </c>
      <c r="AF109" s="115" t="e">
        <f>(AF76*Subs!#REF!)</f>
        <v>#REF!</v>
      </c>
      <c r="AG109" s="115" t="e">
        <f>(AG76*Subs!#REF!)</f>
        <v>#REF!</v>
      </c>
      <c r="AH109" s="115" t="e">
        <f>(AH76*Subs!#REF!)</f>
        <v>#REF!</v>
      </c>
      <c r="AI109" s="115" t="e">
        <f>(AI76*Subs!#REF!)</f>
        <v>#REF!</v>
      </c>
      <c r="AJ109" s="115" t="e">
        <f>(AJ76*Subs!#REF!)</f>
        <v>#REF!</v>
      </c>
      <c r="AK109" s="115" t="e">
        <f>(AK76*Subs!#REF!)</f>
        <v>#REF!</v>
      </c>
      <c r="AL109" s="115" t="e">
        <f>(AL76*Subs!#REF!)</f>
        <v>#REF!</v>
      </c>
      <c r="AM109" s="47">
        <f>(AM$3*[111]Subs!AN$10)</f>
        <v>2100989.9691501739</v>
      </c>
      <c r="AN109" s="47">
        <f>(AN$3*[111]Subs!AO$10)</f>
        <v>1926590.1928648159</v>
      </c>
      <c r="AO109" s="47">
        <f>(AO$3*[111]Subs!AP$10)</f>
        <v>1540859.5999999999</v>
      </c>
      <c r="AP109" s="47">
        <f>(AP$3*[111]Subs!AQ$10)</f>
        <v>1241397.7999999998</v>
      </c>
      <c r="AQ109" s="47">
        <f>(AQ$3*[111]Subs!AR$10)</f>
        <v>888990.06666666653</v>
      </c>
      <c r="AR109" s="47">
        <f>(AR$3*[111]Subs!AS$10)</f>
        <v>572799.1333333333</v>
      </c>
      <c r="AS109" s="47">
        <f>(AS$3*[111]Subs!AT$10)</f>
        <v>292159.73333333328</v>
      </c>
      <c r="AT109" s="47">
        <f>(AT$3*[111]Subs!AU$10)</f>
        <v>0</v>
      </c>
      <c r="AU109" s="47">
        <f>(AU$3*[111]Subs!AV$10)</f>
        <v>0</v>
      </c>
      <c r="AV109" s="47">
        <f>(AV$3*[111]Subs!AW$10)</f>
        <v>0</v>
      </c>
      <c r="AW109" s="47">
        <f>(AW$3*[111]Subs!AX$10)</f>
        <v>0</v>
      </c>
      <c r="AX109" s="47">
        <f>(AX$3*[111]Subs!AY$10)</f>
        <v>0</v>
      </c>
      <c r="AY109" s="47">
        <f>(AY$3*[111]Subs!AZ$10)</f>
        <v>0</v>
      </c>
      <c r="AZ109" s="47">
        <f>(AZ$3*[111]Subs!BA$10)</f>
        <v>0</v>
      </c>
      <c r="BA109" s="47">
        <f>(BA$3*[111]Subs!BB$10)</f>
        <v>0</v>
      </c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  <c r="BX109" s="210"/>
      <c r="BY109" s="210"/>
      <c r="BZ109" s="210"/>
      <c r="CA109" s="210"/>
      <c r="CB109" s="210"/>
      <c r="CC109" s="210"/>
      <c r="CD109" s="210"/>
      <c r="CE109" s="210"/>
      <c r="CF109" s="210"/>
      <c r="CG109" s="210"/>
      <c r="CH109" s="210"/>
      <c r="CI109" s="210"/>
      <c r="CJ109" s="210"/>
      <c r="CK109" s="210"/>
      <c r="CL109" s="210"/>
      <c r="CM109" s="210"/>
      <c r="CN109" s="210"/>
      <c r="CO109" s="210"/>
      <c r="CP109" s="210"/>
      <c r="CQ109" s="210"/>
      <c r="CR109" s="210"/>
      <c r="CS109" s="210"/>
    </row>
    <row r="110" spans="2:97" x14ac:dyDescent="0.25">
      <c r="B110" s="34" t="s">
        <v>68</v>
      </c>
      <c r="C110" s="47">
        <f>(C77*Input!$B$10)</f>
        <v>0</v>
      </c>
      <c r="D110" s="47">
        <f>(D77*Input!$B$10)</f>
        <v>0</v>
      </c>
      <c r="E110" s="47">
        <f>(E77*Input!$B$10)</f>
        <v>0</v>
      </c>
      <c r="F110" s="47">
        <f>(F77*Input!$B$10)</f>
        <v>0</v>
      </c>
      <c r="G110" s="47">
        <f>(G77*Input!$B$10)</f>
        <v>0</v>
      </c>
      <c r="H110" s="47">
        <f>(H77*Input!$B$10)</f>
        <v>0</v>
      </c>
      <c r="I110" s="47" t="e">
        <f>(I77*Subs!#REF!)</f>
        <v>#REF!</v>
      </c>
      <c r="J110" s="47" t="e">
        <f>(J77*Subs!#REF!)</f>
        <v>#REF!</v>
      </c>
      <c r="K110" s="47" t="e">
        <f>(K77*Subs!#REF!)</f>
        <v>#REF!</v>
      </c>
      <c r="L110" s="47" t="e">
        <f>(L77*Subs!#REF!)</f>
        <v>#REF!</v>
      </c>
      <c r="M110" s="47" t="e">
        <f>(M77*Subs!#REF!)</f>
        <v>#REF!</v>
      </c>
      <c r="N110" s="47" t="e">
        <f>(N77*Subs!#REF!)</f>
        <v>#REF!</v>
      </c>
      <c r="O110" s="47" t="e">
        <f>(O77*Subs!#REF!)</f>
        <v>#REF!</v>
      </c>
      <c r="P110" s="47" t="e">
        <f>(P77*Subs!#REF!)</f>
        <v>#REF!</v>
      </c>
      <c r="Q110" s="47" t="e">
        <f>(Q77*Subs!#REF!)</f>
        <v>#REF!</v>
      </c>
      <c r="R110" s="47" t="e">
        <f>(R77*Subs!#REF!)</f>
        <v>#REF!</v>
      </c>
      <c r="S110" s="47" t="e">
        <f>(S77*Subs!#REF!)</f>
        <v>#REF!</v>
      </c>
      <c r="T110" s="47" t="e">
        <f>(T77*Subs!#REF!)</f>
        <v>#REF!</v>
      </c>
      <c r="U110" s="47" t="e">
        <f>(U77*Subs!#REF!)</f>
        <v>#REF!</v>
      </c>
      <c r="V110" s="47" t="e">
        <f>(V77*Subs!#REF!)</f>
        <v>#REF!</v>
      </c>
      <c r="W110" s="47" t="e">
        <f>(W77*Subs!#REF!)</f>
        <v>#REF!</v>
      </c>
      <c r="X110" s="47" t="e">
        <f>(X77*Subs!#REF!)</f>
        <v>#REF!</v>
      </c>
      <c r="Y110" s="47" t="e">
        <f>(Y77*Subs!#REF!)</f>
        <v>#REF!</v>
      </c>
      <c r="Z110" s="115" t="e">
        <f>(Z77*Subs!#REF!)</f>
        <v>#REF!</v>
      </c>
      <c r="AA110" s="115" t="e">
        <f>(AA77*Subs!#REF!)</f>
        <v>#REF!</v>
      </c>
      <c r="AB110" s="115" t="e">
        <f>(AB77*Subs!#REF!)</f>
        <v>#REF!</v>
      </c>
      <c r="AC110" s="115" t="e">
        <f>(AC77*Subs!#REF!)</f>
        <v>#REF!</v>
      </c>
      <c r="AD110" s="115" t="e">
        <f>(AD77*Subs!#REF!)</f>
        <v>#REF!</v>
      </c>
      <c r="AE110" s="115" t="e">
        <f>(AE77*Subs!#REF!)</f>
        <v>#REF!</v>
      </c>
      <c r="AF110" s="115" t="e">
        <f>(AF77*Subs!#REF!)</f>
        <v>#REF!</v>
      </c>
      <c r="AG110" s="115" t="e">
        <f>(AG77*Subs!#REF!)</f>
        <v>#REF!</v>
      </c>
      <c r="AH110" s="115" t="e">
        <f>(AH77*Subs!#REF!)</f>
        <v>#REF!</v>
      </c>
      <c r="AI110" s="115" t="e">
        <f>(AI77*Subs!#REF!)</f>
        <v>#REF!</v>
      </c>
      <c r="AJ110" s="115" t="e">
        <f>(AJ77*Subs!#REF!)</f>
        <v>#REF!</v>
      </c>
      <c r="AK110" s="115" t="e">
        <f>(AK77*Subs!#REF!)</f>
        <v>#REF!</v>
      </c>
      <c r="AL110" s="115" t="e">
        <f>(AL77*Subs!#REF!)</f>
        <v>#REF!</v>
      </c>
      <c r="AM110" s="47">
        <f>(AM$4*[111]Subs!AN$10)</f>
        <v>53575.244213329439</v>
      </c>
      <c r="AN110" s="47">
        <f>(AN$4*[111]Subs!AO$10)</f>
        <v>49128.049918052813</v>
      </c>
      <c r="AO110" s="47">
        <f>(AO$4*[111]Subs!AP$10)</f>
        <v>39291.919799999996</v>
      </c>
      <c r="AP110" s="47">
        <f>(AP$4*[111]Subs!AQ$10)</f>
        <v>31655.643899999999</v>
      </c>
      <c r="AQ110" s="47">
        <f>(AQ$4*[111]Subs!AR$10)</f>
        <v>22669.246699999996</v>
      </c>
      <c r="AR110" s="47">
        <f>(AR$4*[111]Subs!AS$10)</f>
        <v>14606.377899999999</v>
      </c>
      <c r="AS110" s="47">
        <f>(AS$4*[111]Subs!AT$10)</f>
        <v>7450.0731999999998</v>
      </c>
      <c r="AT110" s="47">
        <f>(AT$4*[111]Subs!AU$10)</f>
        <v>0</v>
      </c>
      <c r="AU110" s="47">
        <f>(AU$4*[111]Subs!AV$10)</f>
        <v>0</v>
      </c>
      <c r="AV110" s="47">
        <f>(AV$4*[111]Subs!AW$10)</f>
        <v>0</v>
      </c>
      <c r="AW110" s="47">
        <f>(AW$4*[111]Subs!AX$10)</f>
        <v>0</v>
      </c>
      <c r="AX110" s="47">
        <f>(AX$4*[111]Subs!AY$10)</f>
        <v>0</v>
      </c>
      <c r="AY110" s="47">
        <f>(AY$4*[111]Subs!AZ$10)</f>
        <v>0</v>
      </c>
      <c r="AZ110" s="47">
        <f>(AZ$4*[111]Subs!BA$10)</f>
        <v>0</v>
      </c>
      <c r="BA110" s="47">
        <f>(BA$4*[111]Subs!BB$10)</f>
        <v>0</v>
      </c>
      <c r="BB110" s="210"/>
      <c r="BC110" s="210"/>
      <c r="BD110" s="210"/>
      <c r="BE110" s="210"/>
      <c r="BF110" s="210"/>
      <c r="BG110" s="210"/>
      <c r="BH110" s="210"/>
      <c r="BI110" s="210"/>
      <c r="BJ110" s="210"/>
      <c r="BK110" s="210"/>
      <c r="BL110" s="210"/>
      <c r="BM110" s="210"/>
      <c r="BN110" s="210"/>
      <c r="BO110" s="210"/>
      <c r="BP110" s="210"/>
      <c r="BQ110" s="210"/>
      <c r="BR110" s="210"/>
      <c r="BS110" s="210"/>
      <c r="BT110" s="210"/>
      <c r="BU110" s="210"/>
      <c r="BV110" s="210"/>
      <c r="BW110" s="210"/>
      <c r="BX110" s="210"/>
      <c r="BY110" s="210"/>
      <c r="BZ110" s="210"/>
      <c r="CA110" s="210"/>
      <c r="CB110" s="210"/>
      <c r="CC110" s="210"/>
      <c r="CD110" s="210"/>
      <c r="CE110" s="210"/>
      <c r="CF110" s="210"/>
      <c r="CG110" s="210"/>
      <c r="CH110" s="210"/>
      <c r="CI110" s="210"/>
      <c r="CJ110" s="210"/>
      <c r="CK110" s="210"/>
      <c r="CL110" s="210"/>
      <c r="CM110" s="210"/>
      <c r="CN110" s="210"/>
      <c r="CO110" s="210"/>
      <c r="CP110" s="210"/>
      <c r="CQ110" s="210"/>
      <c r="CR110" s="210"/>
      <c r="CS110" s="210"/>
    </row>
    <row r="111" spans="2:97" x14ac:dyDescent="0.25">
      <c r="B111" s="34" t="s">
        <v>188</v>
      </c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47">
        <f>((AM$7+AM$8+AM$9)*[111]Input!$D$9)</f>
        <v>1040119.9915840001</v>
      </c>
      <c r="AN111" s="47">
        <f>((AN$7+AN$8+AN$9)*[111]Input!$D$9)</f>
        <v>1078390.2315839999</v>
      </c>
      <c r="AO111" s="47">
        <f>((AO$7+AO$8+AO$9)*[111]Input!$D$9)</f>
        <v>1116660.4715840002</v>
      </c>
      <c r="AP111" s="47">
        <f>((AP$7+AP$8+AP$9)*[111]Input!$D$9)</f>
        <v>1240431.4823040001</v>
      </c>
      <c r="AQ111" s="47">
        <f>((AQ$7+AQ$8+AQ$9)*[111]Input!$D$9)</f>
        <v>1291354.1524800002</v>
      </c>
      <c r="AR111" s="47">
        <f>((AR$7+AR$8+AR$9)*[111]Input!$D$9)</f>
        <v>1341853.8902983393</v>
      </c>
      <c r="AS111" s="47">
        <f>((AS$7+AS$8+AS$9)*[111]Input!$D$9)</f>
        <v>1302630.5870080001</v>
      </c>
      <c r="AT111" s="47">
        <f>((AT$7+AT$8+AT$9)*[111]Input!$D$9)</f>
        <v>1334460.595488</v>
      </c>
      <c r="AU111" s="47">
        <f>((AU$7+AU$8+AU$9)*[111]Input!$D$9)</f>
        <v>1598611.901088</v>
      </c>
      <c r="AV111" s="47">
        <f>((AV$7+AV$8+AV$9)*[111]Input!$D$9)</f>
        <v>1644607.6750079999</v>
      </c>
      <c r="AW111" s="47">
        <f>((AW$7+AW$8+AW$9)*[111]Input!$D$9)</f>
        <v>1688914.5038080001</v>
      </c>
      <c r="AX111" s="47">
        <f>((AX$7+AX$8+AX$9)*[111]Input!$D$9)</f>
        <v>1723919.78688</v>
      </c>
      <c r="AY111" s="47">
        <f>((AY$7+AY$8+AY$9)*[111]Input!$D$9)</f>
        <v>1933345.795956</v>
      </c>
      <c r="AZ111" s="47">
        <f>((AZ$7+AZ$8+AZ$9)*[111]Input!$D$9)</f>
        <v>1983345.2553440002</v>
      </c>
      <c r="BA111" s="47">
        <f>((BA$7+BA$8+BA$9)*[111]Input!$D$9)</f>
        <v>2038000.9669000003</v>
      </c>
      <c r="BB111" s="47">
        <f>((BB$7+BB$8+BB$9)*Input!$D$9)</f>
        <v>2145736.8436657451</v>
      </c>
      <c r="BC111" s="47">
        <f>((BC$7+BC$8+BC$9)*Input!$D$9)</f>
        <v>2184583.2380464175</v>
      </c>
      <c r="BD111" s="47">
        <f>((BD$7+BD$8+BD$9)*Input!$D$9)</f>
        <v>2223486.3436525092</v>
      </c>
      <c r="BE111" s="47">
        <f>((BE$7+BE$8+BE$9)*Input!$D$9)</f>
        <v>2262447.1124919648</v>
      </c>
      <c r="BF111" s="47">
        <f>((BF$7+BF$8+BF$9)*Input!$D$9)</f>
        <v>2301466.5125540285</v>
      </c>
      <c r="BG111" s="47">
        <f>((BG$7+BG$8+BG$9)*Input!$D$9)</f>
        <v>2340545.5280775237</v>
      </c>
      <c r="BH111" s="47">
        <f>((BH$7+BH$8+BH$9)*Input!$D$9)</f>
        <v>2379685.15982363</v>
      </c>
      <c r="BI111" s="47">
        <f>((BI$7+BI$8+BI$9)*Input!$D$9)</f>
        <v>2418886.4253532444</v>
      </c>
      <c r="BJ111" s="47">
        <f>((BJ$7+BJ$8+BJ$9)*Input!$D$9)</f>
        <v>2458150.3593090004</v>
      </c>
      <c r="BK111" s="47">
        <f>((BK$7+BK$8+BK$9)*Input!$D$9)</f>
        <v>2497478.013702014</v>
      </c>
      <c r="BL111" s="47">
        <f>((BL$7+BL$8+BL$9)*Input!$D$9)</f>
        <v>2536870.4582034484</v>
      </c>
      <c r="BM111" s="47">
        <f>((BM$7+BM$8+BM$9)*Input!$D$9)</f>
        <v>2576328.7804409722</v>
      </c>
      <c r="BN111" s="47">
        <f>((BN$7+BN$8+BN$9)*Input!$D$9)</f>
        <v>2615854.0863001971</v>
      </c>
      <c r="BO111" s="47">
        <f>((BO$7+BO$8+BO$9)*Input!$D$9)</f>
        <v>2655318.3518714327</v>
      </c>
      <c r="BP111" s="47">
        <f>((BP$7+BP$8+BP$9)*Input!$D$9)</f>
        <v>2694848.0108330464</v>
      </c>
      <c r="BQ111" s="47">
        <f>((BQ$7+BQ$8+BQ$9)*Input!$D$9)</f>
        <v>2734444.21543031</v>
      </c>
      <c r="BR111" s="47">
        <f>((BR$7+BR$8+BR$9)*Input!$D$9)</f>
        <v>2774108.1371936817</v>
      </c>
      <c r="BS111" s="47">
        <f>((BS$7+BS$8+BS$9)*Input!$D$9)</f>
        <v>2813840.9672615728</v>
      </c>
      <c r="BT111" s="47">
        <f>((BT$7+BT$8+BT$9)*Input!$D$9)</f>
        <v>2853643.9167085327</v>
      </c>
      <c r="BU111" s="47">
        <f>((BU$7+BU$8+BU$9)*Input!$D$9)</f>
        <v>2893518.2168789133</v>
      </c>
      <c r="BV111" s="47">
        <f>((BV$7+BV$8+BV$9)*Input!$D$9)</f>
        <v>2933465.1197261242</v>
      </c>
      <c r="BW111" s="47">
        <f>((BW$7+BW$8+BW$9)*Input!$D$9)</f>
        <v>2973485.8981575598</v>
      </c>
      <c r="BX111" s="47">
        <f>((BX$7+BX$8+BX$9)*Input!$D$9)</f>
        <v>3013581.8463853113</v>
      </c>
      <c r="BY111" s="47">
        <f>((BY$7+BY$8+BY$9)*Input!$D$9)</f>
        <v>3053754.2802827358</v>
      </c>
      <c r="BZ111" s="47">
        <f>((BZ$7+BZ$8+BZ$9)*Input!$D$9)</f>
        <v>3094004.5377469976</v>
      </c>
      <c r="CA111" s="47">
        <f>((CA$7+CA$8+CA$9)*Input!$D$9)</f>
        <v>3134486.5146341207</v>
      </c>
      <c r="CB111" s="47">
        <f>((CB$7+CB$8+CB$9)*Input!$D$9)</f>
        <v>3175053.0066618924</v>
      </c>
      <c r="CC111" s="47">
        <f>((CC$7+CC$8+CC$9)*Input!$D$9)</f>
        <v>3215705.4325809176</v>
      </c>
      <c r="CD111" s="47">
        <f>((CD$7+CD$8+CD$9)*Input!$D$9)</f>
        <v>3256445.2349582808</v>
      </c>
      <c r="CE111" s="47">
        <f>((CE$7+CE$8+CE$9)*Input!$D$9)</f>
        <v>3297273.8805773566</v>
      </c>
      <c r="CF111" s="47">
        <f>((CF$7+CF$8+CF$9)*Input!$D$9)</f>
        <v>3338192.8608443202</v>
      </c>
      <c r="CG111" s="47">
        <f>((CG$7+CG$8+CG$9)*Input!$D$9)</f>
        <v>3377230.3594202879</v>
      </c>
      <c r="CH111" s="47">
        <f>((CH$7+CH$8+CH$9)*Input!$D$9)</f>
        <v>3418310.5803855285</v>
      </c>
      <c r="CI111" s="47">
        <f>((CI$7+CI$8+CI$9)*Input!$D$9)</f>
        <v>3459485.7066685865</v>
      </c>
      <c r="CJ111" s="47">
        <f>((CJ$7+CJ$8+CJ$9)*Input!$D$9)</f>
        <v>3500757.3314393456</v>
      </c>
      <c r="CK111" s="47">
        <f>((CK$7+CK$8+CK$9)*Input!$D$9)</f>
        <v>3543586.6214745739</v>
      </c>
      <c r="CL111" s="47">
        <f>((CL$7+CL$8+CL$9)*Input!$D$9)</f>
        <v>3586515.6044658781</v>
      </c>
      <c r="CM111" s="47">
        <f>((CM$7+CM$8+CM$9)*Input!$D$9)</f>
        <v>3629919.3988223816</v>
      </c>
      <c r="CN111" s="47">
        <f>((CN$7+CN$8+CN$9)*Input!$D$9)</f>
        <v>3673804.0273220614</v>
      </c>
      <c r="CO111" s="47">
        <f>((CO$7+CO$8+CO$9)*Input!$D$9)</f>
        <v>3718271.1045237193</v>
      </c>
      <c r="CP111" s="47">
        <f>((CP$7+CP$8+CP$9)*Input!$D$9)</f>
        <v>3763424.5342901647</v>
      </c>
      <c r="CQ111" s="47">
        <f>((CQ$7+CQ$8+CQ$9)*Input!$D$9)</f>
        <v>3809004.011427667</v>
      </c>
      <c r="CR111" s="47">
        <f>((CR$7+CR$8+CR$9)*Input!$D$9)</f>
        <v>3855163.3721104697</v>
      </c>
      <c r="CS111" s="47">
        <f>((CS$7+CS$8+CS$9)*Input!$D$9)</f>
        <v>3901891.1407110537</v>
      </c>
    </row>
    <row r="112" spans="2:97" x14ac:dyDescent="0.25">
      <c r="B112" s="34" t="s">
        <v>119</v>
      </c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47">
        <f>(AM$10*[111]Input!$D$9)</f>
        <v>3402.63051756</v>
      </c>
      <c r="AN112" s="47">
        <f>(AN$10*[111]Input!$D$9)</f>
        <v>3527.8271175600003</v>
      </c>
      <c r="AO112" s="47">
        <f>(AO$10*[111]Input!$D$9)</f>
        <v>3653.0237175600009</v>
      </c>
      <c r="AP112" s="47">
        <f>(AP$10*[111]Input!$D$9)</f>
        <v>4057.92605736</v>
      </c>
      <c r="AQ112" s="47">
        <f>(AQ$10*[111]Input!$D$9)</f>
        <v>4224.5135982000011</v>
      </c>
      <c r="AR112" s="47">
        <f>(AR$10*[111]Input!$D$9)</f>
        <v>4389.7175654536031</v>
      </c>
      <c r="AS112" s="47">
        <f>(AS$10*[111]Input!$D$9)</f>
        <v>4526.9515774400006</v>
      </c>
      <c r="AT112" s="47">
        <f>(AT$10*[111]Input!$D$9)</f>
        <v>5045.6241937200011</v>
      </c>
      <c r="AU112" s="47">
        <f>(AU$10*[111]Input!$D$9)</f>
        <v>6370.2718316400023</v>
      </c>
      <c r="AV112" s="47">
        <f>(AV$10*[111]Input!$D$9)</f>
        <v>6553.5593342400016</v>
      </c>
      <c r="AW112" s="47">
        <f>(AW$10*[111]Input!$D$9)</f>
        <v>6730.1165982400016</v>
      </c>
      <c r="AX112" s="47">
        <f>(AX$10*[111]Input!$D$9)</f>
        <v>6869.6083464000003</v>
      </c>
      <c r="AY112" s="47">
        <f>(AY$10*[111]Input!$D$9)</f>
        <v>8424.5681649000016</v>
      </c>
      <c r="AZ112" s="47">
        <f>(AZ$10*[111]Input!$D$9)</f>
        <v>8709.9635157333341</v>
      </c>
      <c r="BA112" s="47">
        <f>(BA$10*[111]Input!$D$9)</f>
        <v>9019.3699908333347</v>
      </c>
      <c r="BB112" s="47">
        <f ca="1">(BB$10*Input!$D$9)</f>
        <v>10153.594547374818</v>
      </c>
      <c r="BC112" s="47">
        <f>(BC$10*Input!$D$9)</f>
        <v>10411.818282272283</v>
      </c>
      <c r="BD112" s="47">
        <f>(BD$10*Input!$D$9)</f>
        <v>10616.156636156702</v>
      </c>
      <c r="BE112" s="47">
        <f>(BE$10*Input!$D$9)</f>
        <v>10821.433018898395</v>
      </c>
      <c r="BF112" s="47">
        <f>(BF$10*Input!$D$9)</f>
        <v>11027.653541036771</v>
      </c>
      <c r="BG112" s="47">
        <f>(BG$10*Input!$D$9)</f>
        <v>11234.824424065531</v>
      </c>
      <c r="BH112" s="47">
        <f>(BH$10*Input!$D$9)</f>
        <v>11442.952002435848</v>
      </c>
      <c r="BI112" s="47">
        <f>(BI$10*Input!$D$9)</f>
        <v>11652.042725595593</v>
      </c>
      <c r="BJ112" s="47">
        <f>(BJ$10*Input!$D$9)</f>
        <v>11862.103160065151</v>
      </c>
      <c r="BK112" s="47">
        <f>(BK$10*Input!$D$9)</f>
        <v>12073.13999155053</v>
      </c>
      <c r="BL112" s="47">
        <f>(BL$10*Input!$D$9)</f>
        <v>12285.160027094436</v>
      </c>
      <c r="BM112" s="47">
        <f>(BM$10*Input!$D$9)</f>
        <v>12498.170197265979</v>
      </c>
      <c r="BN112" s="47">
        <f>(BN$10*Input!$D$9)</f>
        <v>12712.177558389705</v>
      </c>
      <c r="BO112" s="47">
        <f>(BO$10*Input!$D$9)</f>
        <v>12894.902204880998</v>
      </c>
      <c r="BP112" s="47">
        <f>(BP$10*Input!$D$9)</f>
        <v>13077.674039484806</v>
      </c>
      <c r="BQ112" s="47">
        <f>(BQ$10*Input!$D$9)</f>
        <v>13260.497941120979</v>
      </c>
      <c r="BR112" s="47">
        <f>(BR$10*Input!$D$9)</f>
        <v>13443.3788662999</v>
      </c>
      <c r="BS112" s="47">
        <f>(BS$10*Input!$D$9)</f>
        <v>13626.321850352555</v>
      </c>
      <c r="BT112" s="47">
        <f>(BT$10*Input!$D$9)</f>
        <v>13809.332008680125</v>
      </c>
      <c r="BU112" s="47">
        <f>(BU$10*Input!$D$9)</f>
        <v>13992.414538023273</v>
      </c>
      <c r="BV112" s="47">
        <f>(BV$10*Input!$D$9)</f>
        <v>14175.574717751519</v>
      </c>
      <c r="BW112" s="47">
        <f>(BW$10*Input!$D$9)</f>
        <v>14358.817911172933</v>
      </c>
      <c r="BX112" s="47">
        <f>(BX$10*Input!$D$9)</f>
        <v>14542.149566864589</v>
      </c>
      <c r="BY112" s="47">
        <f>(BY$10*Input!$D$9)</f>
        <v>14725.57522002394</v>
      </c>
      <c r="BZ112" s="47">
        <f>(BZ$10*Input!$D$9)</f>
        <v>14909.100493841608</v>
      </c>
      <c r="CA112" s="47">
        <f>(CA$10*Input!$D$9)</f>
        <v>15130.86499250526</v>
      </c>
      <c r="CB112" s="47">
        <f>(CB$10*Input!$D$9)</f>
        <v>15326.688490620838</v>
      </c>
      <c r="CC112" s="47">
        <f>(CC$10*Input!$D$9)</f>
        <v>15522.92681078167</v>
      </c>
      <c r="CD112" s="47">
        <f>(CD$10*Input!$D$9)</f>
        <v>15719.586916580593</v>
      </c>
      <c r="CE112" s="47">
        <f>(CE$10*Input!$D$9)</f>
        <v>15916.675888507845</v>
      </c>
      <c r="CF112" s="47">
        <f>(CF$10*Input!$D$9)</f>
        <v>16114.20092591343</v>
      </c>
      <c r="CG112" s="47">
        <f>(CG$10*Input!$D$9)</f>
        <v>15818.836153700569</v>
      </c>
      <c r="CH112" s="47">
        <f>(CH$10*Input!$D$9)</f>
        <v>16011.254560337929</v>
      </c>
      <c r="CI112" s="47">
        <f>(CI$10*Input!$D$9)</f>
        <v>16204.117500368891</v>
      </c>
      <c r="CJ112" s="47">
        <f>(CJ$10*Input!$D$9)</f>
        <v>16397.432436148905</v>
      </c>
      <c r="CK112" s="47">
        <f>(CK$10*Input!$D$9)</f>
        <v>16598.043424900909</v>
      </c>
      <c r="CL112" s="47">
        <f>(CL$10*Input!$D$9)</f>
        <v>16799.121372186986</v>
      </c>
      <c r="CM112" s="47">
        <f>(CM$10*Input!$D$9)</f>
        <v>17002.423320323061</v>
      </c>
      <c r="CN112" s="47">
        <f>(CN$10*Input!$D$9)</f>
        <v>17207.9774798035</v>
      </c>
      <c r="CO112" s="47">
        <f>(CO$10*Input!$D$9)</f>
        <v>17416.259809886462</v>
      </c>
      <c r="CP112" s="47">
        <f>(CP$10*Input!$D$9)</f>
        <v>17627.756992854946</v>
      </c>
      <c r="CQ112" s="47">
        <f>(CQ$10*Input!$D$9)</f>
        <v>17841.249767725429</v>
      </c>
      <c r="CR112" s="47">
        <f>(CR$10*Input!$D$9)</f>
        <v>18057.458698088762</v>
      </c>
      <c r="CS112" s="47">
        <f>(CS$10*Input!$D$9)</f>
        <v>18276.330032482292</v>
      </c>
    </row>
    <row r="113" spans="2:97" x14ac:dyDescent="0.25">
      <c r="B113" s="34" t="s">
        <v>189</v>
      </c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47">
        <f>(AM$15*[111]Input!$D$9)</f>
        <v>314506.60000000003</v>
      </c>
      <c r="AN113" s="47">
        <f>(AN$15*[111]Input!$D$9)</f>
        <v>338836.60000000003</v>
      </c>
      <c r="AO113" s="47">
        <f>(AO$15*[111]Input!$D$9)</f>
        <v>363466.60000000003</v>
      </c>
      <c r="AP113" s="47">
        <f>(AP$15*[111]Input!$D$9)</f>
        <v>385531.63116922253</v>
      </c>
      <c r="AQ113" s="47">
        <f>(AQ$15*[111]Input!$D$9)</f>
        <v>393058.97181132832</v>
      </c>
      <c r="AR113" s="47">
        <f>(AR$15*[111]Input!$D$9)</f>
        <v>401937.07019860169</v>
      </c>
      <c r="AS113" s="47">
        <f>(AS$15*[111]Input!$D$9)</f>
        <v>338063.7</v>
      </c>
      <c r="AT113" s="47">
        <f>(AT$15*[111]Input!$D$9)</f>
        <v>346587.16736618802</v>
      </c>
      <c r="AU113" s="47">
        <f>(AU$15*[111]Input!$D$9)</f>
        <v>507071.40000000014</v>
      </c>
      <c r="AV113" s="47">
        <f>(AV$15*[111]Input!$D$9)</f>
        <v>538456.49999999988</v>
      </c>
      <c r="AW113" s="47">
        <f>(AW$15*[111]Input!$D$9)</f>
        <v>575231.4</v>
      </c>
      <c r="AX113" s="47">
        <f>(AX$15*[111]Input!$D$9)</f>
        <v>598364.99999999988</v>
      </c>
      <c r="AY113" s="47">
        <f>(AY$15*[111]Input!$D$9)</f>
        <v>631398.69999999995</v>
      </c>
      <c r="AZ113" s="47">
        <f>(AZ$15*[111]Input!$D$9)</f>
        <v>668957.30000000016</v>
      </c>
      <c r="BA113" s="47">
        <f>(BA$15*[111]Input!$D$9)</f>
        <v>709094.49999999988</v>
      </c>
      <c r="BB113" s="47">
        <f>(BB$15*Input!$D$9)</f>
        <v>37050.6</v>
      </c>
      <c r="BC113" s="47">
        <f>(BC$15*Input!$D$9)</f>
        <v>37368.5</v>
      </c>
      <c r="BD113" s="47">
        <f>(BD$15*Input!$D$9)</f>
        <v>37645.349869783058</v>
      </c>
      <c r="BE113" s="47">
        <f>(BE$15*Input!$D$9)</f>
        <v>37930.110065470908</v>
      </c>
      <c r="BF113" s="47">
        <f>(BF$15*Input!$D$9)</f>
        <v>38222.911226305099</v>
      </c>
      <c r="BG113" s="47">
        <f>(BG$15*Input!$D$9)</f>
        <v>38523.886577877951</v>
      </c>
      <c r="BH113" s="47">
        <f>(BH$15*Input!$D$9)</f>
        <v>38833.17198020732</v>
      </c>
      <c r="BI113" s="47">
        <f>(BI$15*Input!$D$9)</f>
        <v>39150.905976730188</v>
      </c>
      <c r="BJ113" s="47">
        <f>(BJ$15*Input!$D$9)</f>
        <v>39477.229844232701</v>
      </c>
      <c r="BK113" s="47">
        <f>(BK$15*Input!$D$9)</f>
        <v>39812.287643734548</v>
      </c>
      <c r="BL113" s="47">
        <f>(BL$15*Input!$D$9)</f>
        <v>40156.226272345957</v>
      </c>
      <c r="BM113" s="47">
        <f>(BM$15*Input!$D$9)</f>
        <v>40509.195516115782</v>
      </c>
      <c r="BN113" s="47">
        <f>(BN$15*Input!$D$9)</f>
        <v>40871.348103889839</v>
      </c>
      <c r="BO113" s="47">
        <f>(BO$15*Input!$D$9)</f>
        <v>41242.839762198761</v>
      </c>
      <c r="BP113" s="47">
        <f>(BP$15*Input!$D$9)</f>
        <v>41623.829271194991</v>
      </c>
      <c r="BQ113" s="47">
        <f>(BQ$15*Input!$D$9)</f>
        <v>42014.478521659235</v>
      </c>
      <c r="BR113" s="47">
        <f>(BR$15*Input!$D$9)</f>
        <v>42414.952573096583</v>
      </c>
      <c r="BS113" s="47">
        <f>(BS$15*Input!$D$9)</f>
        <v>42825.41971294352</v>
      </c>
      <c r="BT113" s="47">
        <f>(BT$15*Input!$D$9)</f>
        <v>43246.05151690678</v>
      </c>
      <c r="BU113" s="47">
        <f>(BU$15*Input!$D$9)</f>
        <v>43677.022910456159</v>
      </c>
      <c r="BV113" s="47">
        <f>(BV$15*Input!$D$9)</f>
        <v>44118.512231493012</v>
      </c>
      <c r="BW113" s="47">
        <f>(BW$15*Input!$D$9)</f>
        <v>44570.701294217375</v>
      </c>
      <c r="BX113" s="47">
        <f>(BX$15*Input!$D$9)</f>
        <v>45033.77545421652</v>
      </c>
      <c r="BY113" s="47">
        <f>(BY$15*Input!$D$9)</f>
        <v>45507.923674798491</v>
      </c>
      <c r="BZ113" s="47">
        <f>(BZ$15*Input!$D$9)</f>
        <v>45993.338594594534</v>
      </c>
      <c r="CA113" s="47">
        <f>(CA$15*Input!$D$9)</f>
        <v>46490.216596454826</v>
      </c>
      <c r="CB113" s="47">
        <f>(CB$15*Input!$D$9)</f>
        <v>46998.757877662472</v>
      </c>
      <c r="CC113" s="47">
        <f>(CC$15*Input!$D$9)</f>
        <v>47519.166521490901</v>
      </c>
      <c r="CD113" s="47">
        <f>(CD$15*Input!$D$9)</f>
        <v>48051.650570130907</v>
      </c>
      <c r="CE113" s="47">
        <f>(CE$15*Input!$D$9)</f>
        <v>48596.42209901326</v>
      </c>
      <c r="CF113" s="47">
        <f>(CF$15*Input!$D$9)</f>
        <v>49153.697292554221</v>
      </c>
      <c r="CG113" s="47">
        <f>(CG$15*Input!$D$9)</f>
        <v>49723.69652135115</v>
      </c>
      <c r="CH113" s="47">
        <f>(CH$15*Input!$D$9)</f>
        <v>50306.644420856086</v>
      </c>
      <c r="CI113" s="47">
        <f>(CI$15*Input!$D$9)</f>
        <v>50902.769971556132</v>
      </c>
      <c r="CJ113" s="47">
        <f>(CJ$15*Input!$D$9)</f>
        <v>51512.306580689408</v>
      </c>
      <c r="CK113" s="47">
        <f>(CK$15*Input!$D$9)</f>
        <v>52135.492165526492</v>
      </c>
      <c r="CL113" s="47">
        <f>(CL$15*Input!$D$9)</f>
        <v>52766.216924959459</v>
      </c>
      <c r="CM113" s="47">
        <f>(CM$15*Input!$D$9)</f>
        <v>53404.572066415072</v>
      </c>
      <c r="CN113" s="47">
        <f>(CN$15*Input!$D$9)</f>
        <v>54050.649900729317</v>
      </c>
      <c r="CO113" s="47">
        <f>(CO$15*Input!$D$9)</f>
        <v>54704.543855496187</v>
      </c>
      <c r="CP113" s="47">
        <f>(CP$15*Input!$D$9)</f>
        <v>55366.348488578042</v>
      </c>
      <c r="CQ113" s="47">
        <f>(CQ$15*Input!$D$9)</f>
        <v>56036.159501779352</v>
      </c>
      <c r="CR113" s="47">
        <f>(CR$15*Input!$D$9)</f>
        <v>56714.073754685887</v>
      </c>
      <c r="CS113" s="47">
        <f>(CS$15*Input!$D$9)</f>
        <v>57400.1892786713</v>
      </c>
    </row>
    <row r="114" spans="2:97" x14ac:dyDescent="0.25">
      <c r="B114" s="34" t="s">
        <v>190</v>
      </c>
      <c r="O114" s="47" t="e">
        <f>O107-O110</f>
        <v>#REF!</v>
      </c>
      <c r="P114" s="47" t="e">
        <f t="shared" ref="P114:V114" si="104">P107-P110</f>
        <v>#REF!</v>
      </c>
      <c r="Q114" s="47" t="e">
        <f t="shared" si="104"/>
        <v>#REF!</v>
      </c>
      <c r="R114" s="47" t="e">
        <f t="shared" si="104"/>
        <v>#REF!</v>
      </c>
      <c r="S114" s="47" t="e">
        <f t="shared" si="104"/>
        <v>#REF!</v>
      </c>
      <c r="T114" s="47" t="e">
        <f t="shared" si="104"/>
        <v>#REF!</v>
      </c>
      <c r="U114" s="47" t="e">
        <f t="shared" si="104"/>
        <v>#REF!</v>
      </c>
      <c r="V114" s="47" t="e">
        <f t="shared" si="104"/>
        <v>#REF!</v>
      </c>
      <c r="W114" s="47" t="e">
        <f>W107-W110</f>
        <v>#REF!</v>
      </c>
      <c r="X114" s="47" t="e">
        <f t="shared" ref="X114:AL114" si="105">X107-X110</f>
        <v>#REF!</v>
      </c>
      <c r="Y114" s="47" t="e">
        <f t="shared" si="105"/>
        <v>#REF!</v>
      </c>
      <c r="Z114" s="115" t="e">
        <f t="shared" si="105"/>
        <v>#REF!</v>
      </c>
      <c r="AA114" s="115" t="e">
        <f t="shared" si="105"/>
        <v>#REF!</v>
      </c>
      <c r="AB114" s="115" t="e">
        <f t="shared" si="105"/>
        <v>#REF!</v>
      </c>
      <c r="AC114" s="115" t="e">
        <f t="shared" si="105"/>
        <v>#REF!</v>
      </c>
      <c r="AD114" s="115" t="e">
        <f t="shared" si="105"/>
        <v>#REF!</v>
      </c>
      <c r="AE114" s="115" t="e">
        <f t="shared" si="105"/>
        <v>#REF!</v>
      </c>
      <c r="AF114" s="115" t="e">
        <f t="shared" si="105"/>
        <v>#REF!</v>
      </c>
      <c r="AG114" s="115" t="e">
        <f t="shared" si="105"/>
        <v>#REF!</v>
      </c>
      <c r="AH114" s="115" t="e">
        <f t="shared" si="105"/>
        <v>#REF!</v>
      </c>
      <c r="AI114" s="115" t="e">
        <f t="shared" si="105"/>
        <v>#REF!</v>
      </c>
      <c r="AJ114" s="115" t="e">
        <f t="shared" si="105"/>
        <v>#REF!</v>
      </c>
      <c r="AK114" s="115" t="e">
        <f t="shared" si="105"/>
        <v>#REF!</v>
      </c>
      <c r="AL114" s="115" t="e">
        <f t="shared" si="105"/>
        <v>#REF!</v>
      </c>
      <c r="AM114" s="47">
        <f>(AM$16*[111]Input!$D$9)</f>
        <v>786.26650000000006</v>
      </c>
      <c r="AN114" s="47">
        <f>(AN$16*[111]Input!$D$9)</f>
        <v>847.09150000000011</v>
      </c>
      <c r="AO114" s="47">
        <f>(AO$16*[111]Input!$D$9)</f>
        <v>908.66650000000016</v>
      </c>
      <c r="AP114" s="47">
        <f>(AP$16*[111]Input!$D$9)</f>
        <v>963.82907792305616</v>
      </c>
      <c r="AQ114" s="47">
        <f>(AQ$16*[111]Input!$D$9)</f>
        <v>982.6474295283208</v>
      </c>
      <c r="AR114" s="47">
        <f>(AR$16*[111]Input!$D$9)</f>
        <v>1004.8426754965042</v>
      </c>
      <c r="AS114" s="47">
        <f>(AS$16*[111]Input!$D$9)</f>
        <v>845.15925000000016</v>
      </c>
      <c r="AT114" s="47">
        <f>(AT$16*[111]Input!$D$9)</f>
        <v>866.46791841547008</v>
      </c>
      <c r="AU114" s="47">
        <f>(AU$16*[111]Input!$D$9)</f>
        <v>1267.6785000000004</v>
      </c>
      <c r="AV114" s="47">
        <f>(AV$16*[111]Input!$D$9)</f>
        <v>1346.1412499999997</v>
      </c>
      <c r="AW114" s="47">
        <f>(AW$16*[111]Input!$D$9)</f>
        <v>1438.0785000000001</v>
      </c>
      <c r="AX114" s="47">
        <f>(AX$16*[111]Input!$D$9)</f>
        <v>1495.9124999999999</v>
      </c>
      <c r="AY114" s="47">
        <f>(AY$16*[111]Input!$D$9)</f>
        <v>1010.23792</v>
      </c>
      <c r="AZ114" s="47">
        <f>(AZ$16*[111]Input!$D$9)</f>
        <v>1070.3316800000002</v>
      </c>
      <c r="BA114" s="47">
        <f>(BA$16*[111]Input!$D$9)</f>
        <v>1134.5511999999997</v>
      </c>
      <c r="BB114" s="47">
        <f>(BB$16*Input!$D$9)</f>
        <v>59.280960000000007</v>
      </c>
      <c r="BC114" s="47">
        <f>(BC$16*Input!$D$9)</f>
        <v>59.789600000000007</v>
      </c>
      <c r="BD114" s="47">
        <f>(BD$16*Input!$D$9)</f>
        <v>60.232559791652903</v>
      </c>
      <c r="BE114" s="47">
        <f>(BE$16*Input!$D$9)</f>
        <v>60.688176104753452</v>
      </c>
      <c r="BF114" s="47">
        <f>(BF$16*Input!$D$9)</f>
        <v>61.156657962088161</v>
      </c>
      <c r="BG114" s="47">
        <f>(BG$16*Input!$D$9)</f>
        <v>61.638218524604724</v>
      </c>
      <c r="BH114" s="47">
        <f>(BH$16*Input!$D$9)</f>
        <v>62.133075168331722</v>
      </c>
      <c r="BI114" s="47">
        <f>(BI$16*Input!$D$9)</f>
        <v>62.641449562768301</v>
      </c>
      <c r="BJ114" s="47">
        <f>(BJ$16*Input!$D$9)</f>
        <v>63.163567750772316</v>
      </c>
      <c r="BK114" s="47">
        <f>(BK$16*Input!$D$9)</f>
        <v>63.699660229975279</v>
      </c>
      <c r="BL114" s="47">
        <f>(BL$16*Input!$D$9)</f>
        <v>64.249962035753541</v>
      </c>
      <c r="BM114" s="47">
        <f>(BM$16*Input!$D$9)</f>
        <v>64.81471282578525</v>
      </c>
      <c r="BN114" s="47">
        <f>(BN$16*Input!$D$9)</f>
        <v>65.394156966223747</v>
      </c>
      <c r="BO114" s="47">
        <f>(BO$16*Input!$D$9)</f>
        <v>65.988543619518012</v>
      </c>
      <c r="BP114" s="47">
        <f>(BP$16*Input!$D$9)</f>
        <v>66.598126833911991</v>
      </c>
      <c r="BQ114" s="47">
        <f>(BQ$16*Input!$D$9)</f>
        <v>67.223165634654777</v>
      </c>
      <c r="BR114" s="47">
        <f>(BR$16*Input!$D$9)</f>
        <v>67.863924116954536</v>
      </c>
      <c r="BS114" s="47">
        <f>(BS$16*Input!$D$9)</f>
        <v>68.520671540709628</v>
      </c>
      <c r="BT114" s="47">
        <f>(BT$16*Input!$D$9)</f>
        <v>69.193682427050859</v>
      </c>
      <c r="BU114" s="47">
        <f>(BU$16*Input!$D$9)</f>
        <v>69.883236656729864</v>
      </c>
      <c r="BV114" s="47">
        <f>(BV$16*Input!$D$9)</f>
        <v>70.58961957038882</v>
      </c>
      <c r="BW114" s="47">
        <f>(BW$16*Input!$D$9)</f>
        <v>71.313122070747809</v>
      </c>
      <c r="BX114" s="47">
        <f>(BX$16*Input!$D$9)</f>
        <v>72.054040726746436</v>
      </c>
      <c r="BY114" s="47">
        <f>(BY$16*Input!$D$9)</f>
        <v>72.812677879677594</v>
      </c>
      <c r="BZ114" s="47">
        <f>(BZ$16*Input!$D$9)</f>
        <v>73.589341751351256</v>
      </c>
      <c r="CA114" s="47">
        <f>(CA$16*Input!$D$9)</f>
        <v>74.384346554327735</v>
      </c>
      <c r="CB114" s="47">
        <f>(CB$16*Input!$D$9)</f>
        <v>75.198012604259958</v>
      </c>
      <c r="CC114" s="47">
        <f>(CC$16*Input!$D$9)</f>
        <v>76.030666434385452</v>
      </c>
      <c r="CD114" s="47">
        <f>(CD$16*Input!$D$9)</f>
        <v>76.882640912209453</v>
      </c>
      <c r="CE114" s="47">
        <f>(CE$16*Input!$D$9)</f>
        <v>77.754275358421211</v>
      </c>
      <c r="CF114" s="47">
        <f>(CF$16*Input!$D$9)</f>
        <v>78.645915668086758</v>
      </c>
      <c r="CG114" s="47">
        <f>(CG$16*Input!$D$9)</f>
        <v>79.557914434161844</v>
      </c>
      <c r="CH114" s="47">
        <f>(CH$16*Input!$D$9)</f>
        <v>80.490631073369741</v>
      </c>
      <c r="CI114" s="47">
        <f>(CI$16*Input!$D$9)</f>
        <v>81.444431954489815</v>
      </c>
      <c r="CJ114" s="47">
        <f>(CJ$16*Input!$D$9)</f>
        <v>82.41969052910305</v>
      </c>
      <c r="CK114" s="47">
        <f>(CK$16*Input!$D$9)</f>
        <v>83.416787464842386</v>
      </c>
      <c r="CL114" s="47">
        <f>(CL$16*Input!$D$9)</f>
        <v>84.425947079935142</v>
      </c>
      <c r="CM114" s="47">
        <f>(CM$16*Input!$D$9)</f>
        <v>85.447315306264116</v>
      </c>
      <c r="CN114" s="47">
        <f>(CN$16*Input!$D$9)</f>
        <v>86.481039841166918</v>
      </c>
      <c r="CO114" s="47">
        <f>(CO$16*Input!$D$9)</f>
        <v>87.527270168793905</v>
      </c>
      <c r="CP114" s="47">
        <f>(CP$16*Input!$D$9)</f>
        <v>88.586157581724876</v>
      </c>
      <c r="CQ114" s="47">
        <f>(CQ$16*Input!$D$9)</f>
        <v>89.657855202846974</v>
      </c>
      <c r="CR114" s="47">
        <f>(CR$16*Input!$D$9)</f>
        <v>90.742518007497424</v>
      </c>
      <c r="CS114" s="47">
        <f>(CS$16*Input!$D$9)</f>
        <v>91.840302845874078</v>
      </c>
    </row>
    <row r="115" spans="2:97" x14ac:dyDescent="0.25">
      <c r="B115" s="67" t="s">
        <v>191</v>
      </c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66">
        <f>('[111]ASR5K+FOTA'!AM$19*[111]Input!$D$13)</f>
        <v>1199903.5462620798</v>
      </c>
      <c r="AN115" s="66">
        <f>('[111]ASR5K+FOTA'!AN$19*[111]Input!$D$13)</f>
        <v>1255536.0262620801</v>
      </c>
      <c r="AO115" s="66">
        <f>('[111]ASR5K+FOTA'!AO$19*[111]Input!$D$13)</f>
        <v>1315311.6262620799</v>
      </c>
      <c r="AP115" s="66">
        <f>('[111]ASR5K+FOTA'!AP$19*[111]Input!$D$13)</f>
        <v>1396210.6534082354</v>
      </c>
      <c r="AQ115" s="66">
        <f>('[111]ASR5K+FOTA'!AQ$19*[111]Input!$D$13)</f>
        <v>1428484.5126658124</v>
      </c>
      <c r="AR115" s="66">
        <f>('[111]ASR5K+FOTA'!AR$19*[111]Input!$D$13)</f>
        <v>1466257.3669341574</v>
      </c>
      <c r="AS115" s="66">
        <f>('[111]ASR5K+FOTA'!AS$19*[111]Input!$D$13)</f>
        <v>1609614.48</v>
      </c>
      <c r="AT115" s="66">
        <f>('[111]ASR5K+FOTA'!AT$19*[111]Input!$D$13)</f>
        <v>1583514.2030934214</v>
      </c>
      <c r="AU115" s="66">
        <f>('[111]ASR5K+FOTA'!AU$19*[111]Input!$D$13)</f>
        <v>1432895.52</v>
      </c>
      <c r="AV115" s="66">
        <f>('[111]ASR5K+FOTA'!AV$19*[111]Input!$D$13)</f>
        <v>1482250.0799999998</v>
      </c>
      <c r="AW115" s="66">
        <f>('[111]ASR5K+FOTA'!AW$19*[111]Input!$D$13)</f>
        <v>1535084.64</v>
      </c>
      <c r="AX115" s="66">
        <f>('[111]ASR5K+FOTA'!AX$19*[111]Input!$D$13)</f>
        <v>1580127.3599999999</v>
      </c>
      <c r="AY115" s="66">
        <f>('[111]ASR5K+FOTA'!AY$19*[111]Input!$D$13)</f>
        <v>1617380.88</v>
      </c>
      <c r="AZ115" s="66">
        <f>('[111]ASR5K+FOTA'!AZ$19*[111]Input!$D$13)</f>
        <v>1671967.44</v>
      </c>
      <c r="BA115" s="66">
        <f>('[111]ASR5K+FOTA'!BA$19*[111]Input!$D$13)</f>
        <v>1725525.8399999999</v>
      </c>
      <c r="BB115" s="66">
        <f>(ASR5KFOTA!BB$19*Input!$D$13)</f>
        <v>2149448.5252291928</v>
      </c>
      <c r="BC115" s="66">
        <f>(ASR5KFOTA!BC$19*Input!$D$13)</f>
        <v>2180273.2160819164</v>
      </c>
      <c r="BD115" s="66">
        <f>(ASR5KFOTA!BD$19*Input!$D$13)</f>
        <v>2212484.9718174189</v>
      </c>
      <c r="BE115" s="66">
        <f>(ASR5KFOTA!BE$19*Input!$D$13)</f>
        <v>2246100.1095734825</v>
      </c>
      <c r="BF115" s="66">
        <f>(ASR5KFOTA!BF$19*Input!$D$13)</f>
        <v>2281137.3709393688</v>
      </c>
      <c r="BG115" s="66">
        <f>(ASR5KFOTA!BG$19*Input!$D$13)</f>
        <v>2317617.7654498499</v>
      </c>
      <c r="BH115" s="66">
        <f>(ASR5KFOTA!BH$19*Input!$D$13)</f>
        <v>2355564.4655681024</v>
      </c>
      <c r="BI115" s="66">
        <f>(ASR5KFOTA!BI$19*Input!$D$13)</f>
        <v>2395002.7332006879</v>
      </c>
      <c r="BJ115" s="66">
        <f>(ASR5KFOTA!BJ$19*Input!$D$13)</f>
        <v>2435959.8689375906</v>
      </c>
      <c r="BK115" s="66">
        <f>(ASR5KFOTA!BK$19*Input!$D$13)</f>
        <v>2478465.1787784654</v>
      </c>
      <c r="BL115" s="66">
        <f>(ASR5KFOTA!BL$19*Input!$D$13)</f>
        <v>2522549.9547339524</v>
      </c>
      <c r="BM115" s="66">
        <f>(ASR5KFOTA!BM$19*Input!$D$13)</f>
        <v>2568247.4666644926</v>
      </c>
      <c r="BN115" s="66">
        <f>(ASR5KFOTA!BN$19*Input!$D$13)</f>
        <v>2615592.9633850227</v>
      </c>
      <c r="BO115" s="66">
        <f>(ASR5KFOTA!BO$19*Input!$D$13)</f>
        <v>2664623.6815463994</v>
      </c>
      <c r="BP115" s="66">
        <f>(ASR5KFOTA!BP$19*Input!$D$13)</f>
        <v>2715256.36949343</v>
      </c>
      <c r="BQ115" s="66">
        <f>(ASR5KFOTA!BQ$19*Input!$D$13)</f>
        <v>2766842.8518926417</v>
      </c>
      <c r="BR115" s="66">
        <f>(ASR5KFOTA!BR$19*Input!$D$13)</f>
        <v>2820220.2319885101</v>
      </c>
      <c r="BS115" s="66">
        <f>(ASR5KFOTA!BS$19*Input!$D$13)</f>
        <v>2875433.5554699702</v>
      </c>
      <c r="BT115" s="66">
        <f>(ASR5KFOTA!BT$19*Input!$D$13)</f>
        <v>2932529.9787112465</v>
      </c>
      <c r="BU115" s="66">
        <f>(ASR5KFOTA!BU$19*Input!$D$13)</f>
        <v>2991558.8079404095</v>
      </c>
      <c r="BV115" s="66">
        <f>(ASR5KFOTA!BV$19*Input!$D$13)</f>
        <v>3052571.5421648035</v>
      </c>
      <c r="BW115" s="66">
        <f>(ASR5KFOTA!BW$19*Input!$D$13)</f>
        <v>3115621.9196988293</v>
      </c>
      <c r="BX115" s="66">
        <f>(ASR5KFOTA!BX$19*Input!$D$13)</f>
        <v>3180765.9681843626</v>
      </c>
      <c r="BY115" s="66">
        <f>(ASR5KFOTA!BY$19*Input!$D$13)</f>
        <v>3248062.0580296968</v>
      </c>
      <c r="BZ115" s="66">
        <f>(ASR5KFOTA!BZ$19*Input!$D$13)</f>
        <v>3317570.9592215209</v>
      </c>
      <c r="CA115" s="66">
        <f>(ASR5KFOTA!CA$19*Input!$D$13)</f>
        <v>3389355.9014876443</v>
      </c>
      <c r="CB115" s="66">
        <f>(ASR5KFOTA!CB$19*Input!$D$13)</f>
        <v>3463482.6378072882</v>
      </c>
      <c r="CC115" s="66">
        <f>(ASR5KFOTA!CC$19*Input!$D$13)</f>
        <v>3540019.5112816119</v>
      </c>
      <c r="CD115" s="66">
        <f>(ASR5KFOTA!CD$19*Input!$D$13)</f>
        <v>3619037.5253907135</v>
      </c>
      <c r="CE115" s="66">
        <f>(ASR5KFOTA!CE$19*Input!$D$13)</f>
        <v>3700610.4176748912</v>
      </c>
      <c r="CF115" s="66">
        <f>(ASR5KFOTA!CF$19*Input!$D$13)</f>
        <v>3781957.0893473588</v>
      </c>
      <c r="CG115" s="66">
        <f>(ASR5KFOTA!CG$19*Input!$D$13)</f>
        <v>3865944.883440373</v>
      </c>
      <c r="CH115" s="66">
        <f>(ASR5KFOTA!CH$19*Input!$D$13)</f>
        <v>3951905.6100411001</v>
      </c>
      <c r="CI115" s="66">
        <f>(ASR5KFOTA!CI$19*Input!$D$13)</f>
        <v>4039885.6462419364</v>
      </c>
      <c r="CJ115" s="66">
        <f>(ASR5KFOTA!CJ$19*Input!$D$13)</f>
        <v>4129737.5202546958</v>
      </c>
      <c r="CK115" s="66">
        <f>(ASR5KFOTA!CK$19*Input!$D$13)</f>
        <v>4221301.5601507481</v>
      </c>
      <c r="CL115" s="66">
        <f>(ASR5KFOTA!CL$19*Input!$D$13)</f>
        <v>4315169.3209727239</v>
      </c>
      <c r="CM115" s="66">
        <f>(ASR5KFOTA!CM$19*Input!$D$13)</f>
        <v>4411085.9670756459</v>
      </c>
      <c r="CN115" s="66">
        <f>(ASR5KFOTA!CN$19*Input!$D$13)</f>
        <v>4509136.0763718579</v>
      </c>
      <c r="CO115" s="66">
        <f>(ASR5KFOTA!CO$19*Input!$D$13)</f>
        <v>4609326.3077844102</v>
      </c>
      <c r="CP115" s="66">
        <f>(ASR5KFOTA!CP$19*Input!$D$13)</f>
        <v>4711727.630615212</v>
      </c>
      <c r="CQ115" s="66">
        <f>(ASR5KFOTA!CQ$19*Input!$D$13)</f>
        <v>4816459.8722722372</v>
      </c>
      <c r="CR115" s="66">
        <f>(ASR5KFOTA!CR$19*Input!$D$13)</f>
        <v>4923495.3303232854</v>
      </c>
      <c r="CS115" s="66">
        <f>(ASR5KFOTA!CS$19*Input!$D$13)</f>
        <v>5032909.6780968774</v>
      </c>
    </row>
    <row r="116" spans="2:97" x14ac:dyDescent="0.25">
      <c r="B116" s="34" t="s">
        <v>118</v>
      </c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47">
        <f>('[111]ASR5K+FOTA'!AM$20*[111]Input!$D$13)</f>
        <v>839.93248238345598</v>
      </c>
      <c r="AN116" s="47">
        <f>('[111]ASR5K+FOTA'!AN$20*[111]Input!$D$13)</f>
        <v>878.87521838345594</v>
      </c>
      <c r="AO116" s="47">
        <f>('[111]ASR5K+FOTA'!AO$20*[111]Input!$D$13)</f>
        <v>920.71813838345599</v>
      </c>
      <c r="AP116" s="47">
        <f>('[111]ASR5K+FOTA'!AP$20*[111]Input!$D$13)</f>
        <v>977.34745738576464</v>
      </c>
      <c r="AQ116" s="47">
        <f>('[111]ASR5K+FOTA'!AQ$20*[111]Input!$D$13)</f>
        <v>999.93915886606874</v>
      </c>
      <c r="AR116" s="47">
        <f>('[111]ASR5K+FOTA'!AR$20*[111]Input!$D$13)</f>
        <v>1026.3801568539102</v>
      </c>
      <c r="AS116" s="47">
        <f>('[111]ASR5K+FOTA'!AS$20*[111]Input!$D$13)</f>
        <v>1126.7301359999999</v>
      </c>
      <c r="AT116" s="47">
        <f>('[111]ASR5K+FOTA'!AT$20*[111]Input!$D$13)</f>
        <v>1108.459942165395</v>
      </c>
      <c r="AU116" s="47">
        <f>('[111]ASR5K+FOTA'!AU$20*[111]Input!$D$13)</f>
        <v>1003.0268639999999</v>
      </c>
      <c r="AV116" s="47">
        <f>('[111]ASR5K+FOTA'!AV$20*[111]Input!$D$13)</f>
        <v>1037.5750559999999</v>
      </c>
      <c r="AW116" s="47">
        <f>('[111]ASR5K+FOTA'!AW$20*[111]Input!$D$13)</f>
        <v>1074.559248</v>
      </c>
      <c r="AX116" s="47">
        <f>('[111]ASR5K+FOTA'!AX$20*[111]Input!$D$13)</f>
        <v>1106.0891519999998</v>
      </c>
      <c r="AY116" s="47">
        <f>('[111]ASR5K+FOTA'!AY$20*[111]Input!$D$13)</f>
        <v>1132.166616</v>
      </c>
      <c r="AZ116" s="47">
        <f>('[111]ASR5K+FOTA'!AZ$20*[111]Input!$D$13)</f>
        <v>1170.3772079999999</v>
      </c>
      <c r="BA116" s="47">
        <f>('[111]ASR5K+FOTA'!BA$20*[111]Input!$D$13)</f>
        <v>1207.8680879999999</v>
      </c>
      <c r="BB116" s="47">
        <f>(ASR5KFOTA!BB$20*Input!$D$13)</f>
        <v>1504.6139676604348</v>
      </c>
      <c r="BC116" s="47">
        <f>(ASR5KFOTA!BC$20*Input!$D$13)</f>
        <v>1526.1912512573413</v>
      </c>
      <c r="BD116" s="47">
        <f>(ASR5KFOTA!BD$20*Input!$D$13)</f>
        <v>1548.7394802721933</v>
      </c>
      <c r="BE116" s="47">
        <f>(ASR5KFOTA!BE$20*Input!$D$13)</f>
        <v>1572.2700767014376</v>
      </c>
      <c r="BF116" s="47">
        <f>(ASR5KFOTA!BF$20*Input!$D$13)</f>
        <v>1596.7961596575583</v>
      </c>
      <c r="BG116" s="47">
        <f>(ASR5KFOTA!BG$20*Input!$D$13)</f>
        <v>1622.3324358148948</v>
      </c>
      <c r="BH116" s="47">
        <f>(ASR5KFOTA!BH$20*Input!$D$13)</f>
        <v>1648.8951258976717</v>
      </c>
      <c r="BI116" s="47">
        <f>(ASR5KFOTA!BI$20*Input!$D$13)</f>
        <v>1676.5019132404814</v>
      </c>
      <c r="BJ116" s="47">
        <f>(ASR5KFOTA!BJ$20*Input!$D$13)</f>
        <v>1705.1719082563134</v>
      </c>
      <c r="BK116" s="47">
        <f>(ASR5KFOTA!BK$20*Input!$D$13)</f>
        <v>1734.9256251449256</v>
      </c>
      <c r="BL116" s="47">
        <f>(ASR5KFOTA!BL$20*Input!$D$13)</f>
        <v>1765.7849683137667</v>
      </c>
      <c r="BM116" s="47">
        <f>(ASR5KFOTA!BM$20*Input!$D$13)</f>
        <v>1797.7732266651449</v>
      </c>
      <c r="BN116" s="47">
        <f>(ASR5KFOTA!BN$20*Input!$D$13)</f>
        <v>1830.9150743695159</v>
      </c>
      <c r="BO116" s="47">
        <f>(ASR5KFOTA!BO$20*Input!$D$13)</f>
        <v>1865.2365770824792</v>
      </c>
      <c r="BP116" s="47">
        <f>(ASR5KFOTA!BP$20*Input!$D$13)</f>
        <v>1900.6794586454009</v>
      </c>
      <c r="BQ116" s="47">
        <f>(ASR5KFOTA!BQ$20*Input!$D$13)</f>
        <v>1936.7899963248492</v>
      </c>
      <c r="BR116" s="47">
        <f>(ASR5KFOTA!BR$20*Input!$D$13)</f>
        <v>1974.1541623919572</v>
      </c>
      <c r="BS116" s="47">
        <f>(ASR5KFOTA!BS$20*Input!$D$13)</f>
        <v>2012.8034888289792</v>
      </c>
      <c r="BT116" s="47">
        <f>(ASR5KFOTA!BT$20*Input!$D$13)</f>
        <v>2052.7709850978727</v>
      </c>
      <c r="BU116" s="47">
        <f>(ASR5KFOTA!BU$20*Input!$D$13)</f>
        <v>2094.0911655582863</v>
      </c>
      <c r="BV116" s="47">
        <f>(ASR5KFOTA!BV$20*Input!$D$13)</f>
        <v>2136.8000795153625</v>
      </c>
      <c r="BW116" s="47">
        <f>(ASR5KFOTA!BW$20*Input!$D$13)</f>
        <v>2180.9353437891805</v>
      </c>
      <c r="BX116" s="47">
        <f>(ASR5KFOTA!BX$20*Input!$D$13)</f>
        <v>2226.5361777290541</v>
      </c>
      <c r="BY116" s="47">
        <f>(ASR5KFOTA!BY$20*Input!$D$13)</f>
        <v>2273.6434406207877</v>
      </c>
      <c r="BZ116" s="47">
        <f>(ASR5KFOTA!BZ$20*Input!$D$13)</f>
        <v>2322.2996714550645</v>
      </c>
      <c r="CA116" s="47">
        <f>(ASR5KFOTA!CA$20*Input!$D$13)</f>
        <v>2372.5491310413513</v>
      </c>
      <c r="CB116" s="47">
        <f>(ASR5KFOTA!CB$20*Input!$D$13)</f>
        <v>2424.4378464651018</v>
      </c>
      <c r="CC116" s="47">
        <f>(ASR5KFOTA!CC$20*Input!$D$13)</f>
        <v>2478.0136578971283</v>
      </c>
      <c r="CD116" s="47">
        <f>(ASR5KFOTA!CD$20*Input!$D$13)</f>
        <v>2533.3262677734992</v>
      </c>
      <c r="CE116" s="47">
        <f>(ASR5KFOTA!CE$20*Input!$D$13)</f>
        <v>2590.4272923724238</v>
      </c>
      <c r="CF116" s="47">
        <f>(ASR5KFOTA!CF$20*Input!$D$13)</f>
        <v>2647.3699625431509</v>
      </c>
      <c r="CG116" s="47">
        <f>(ASR5KFOTA!CG$20*Input!$D$13)</f>
        <v>2706.1614184082609</v>
      </c>
      <c r="CH116" s="47">
        <f>(ASR5KFOTA!CH$20*Input!$D$13)</f>
        <v>2766.3339270287702</v>
      </c>
      <c r="CI116" s="47">
        <f>(ASR5KFOTA!CI$20*Input!$D$13)</f>
        <v>2827.9199523693555</v>
      </c>
      <c r="CJ116" s="47">
        <f>(ASR5KFOTA!CJ$20*Input!$D$13)</f>
        <v>2890.8162641782869</v>
      </c>
      <c r="CK116" s="47">
        <f>(ASR5KFOTA!CK$20*Input!$D$13)</f>
        <v>2954.9110921055235</v>
      </c>
      <c r="CL116" s="47">
        <f>(ASR5KFOTA!CL$20*Input!$D$13)</f>
        <v>3020.6185246809064</v>
      </c>
      <c r="CM116" s="47">
        <f>(ASR5KFOTA!CM$20*Input!$D$13)</f>
        <v>3087.7601769529515</v>
      </c>
      <c r="CN116" s="47">
        <f>(ASR5KFOTA!CN$20*Input!$D$13)</f>
        <v>3156.3952534603004</v>
      </c>
      <c r="CO116" s="47">
        <f>(ASR5KFOTA!CO$20*Input!$D$13)</f>
        <v>3226.5284154490873</v>
      </c>
      <c r="CP116" s="47">
        <f>(ASR5KFOTA!CP$20*Input!$D$13)</f>
        <v>3298.2093414306487</v>
      </c>
      <c r="CQ116" s="47">
        <f>(ASR5KFOTA!CQ$20*Input!$D$13)</f>
        <v>3371.5219105905658</v>
      </c>
      <c r="CR116" s="47">
        <f>(ASR5KFOTA!CR$20*Input!$D$13)</f>
        <v>3446.4467312263</v>
      </c>
      <c r="CS116" s="47">
        <f>(ASR5KFOTA!CS$20*Input!$D$13)</f>
        <v>3523.0367746678144</v>
      </c>
    </row>
    <row r="118" spans="2:97" x14ac:dyDescent="0.25">
      <c r="B118" s="34" t="s">
        <v>70</v>
      </c>
      <c r="C118" s="46">
        <v>21615.72052401747</v>
      </c>
      <c r="D118" s="46">
        <v>21615.72052401747</v>
      </c>
      <c r="E118" s="46">
        <v>21615.72052401747</v>
      </c>
      <c r="F118" s="46">
        <v>21615.72052401747</v>
      </c>
      <c r="G118" s="46">
        <v>41647.058823529413</v>
      </c>
      <c r="H118" s="46">
        <v>41647.058823529413</v>
      </c>
      <c r="I118" s="46">
        <f>Input!$G$30</f>
        <v>40723</v>
      </c>
      <c r="J118" s="46">
        <f>Input!$G$30</f>
        <v>40723</v>
      </c>
      <c r="K118" s="46">
        <f>Input!$G$30</f>
        <v>40723</v>
      </c>
      <c r="L118" s="46">
        <f>Input!$G$30</f>
        <v>40723</v>
      </c>
      <c r="M118" s="46">
        <f>Input!$G$30</f>
        <v>40723</v>
      </c>
      <c r="N118" s="46">
        <f>Input!$G$30</f>
        <v>40723</v>
      </c>
      <c r="O118" s="46" t="str">
        <f>Input!$L$30</f>
        <v>S</v>
      </c>
      <c r="P118" s="46" t="str">
        <f>Input!$L$30</f>
        <v>S</v>
      </c>
      <c r="Q118" s="46" t="str">
        <f>Input!$L$30</f>
        <v>S</v>
      </c>
      <c r="R118" s="46" t="str">
        <f>Input!$L$32</f>
        <v>L</v>
      </c>
      <c r="S118" s="46" t="str">
        <f>Input!$L$32</f>
        <v>L</v>
      </c>
      <c r="T118" s="46" t="str">
        <f>Input!$L$32</f>
        <v>L</v>
      </c>
      <c r="U118" s="46" t="str">
        <f>Input!$L$32</f>
        <v>L</v>
      </c>
      <c r="V118" s="46" t="str">
        <f>Input!$L$32</f>
        <v>L</v>
      </c>
      <c r="W118" s="46">
        <f>Input!$L$34</f>
        <v>0</v>
      </c>
      <c r="X118" s="46">
        <f>Input!$L$34</f>
        <v>0</v>
      </c>
      <c r="Y118" s="46">
        <f>Input!$L$34</f>
        <v>0</v>
      </c>
      <c r="Z118" s="120">
        <f>Input!$L$34</f>
        <v>0</v>
      </c>
      <c r="AA118" s="120">
        <f>Input!$L$34</f>
        <v>0</v>
      </c>
      <c r="AB118" s="120">
        <f>Input!$L$34</f>
        <v>0</v>
      </c>
      <c r="AC118" s="120">
        <f>Input!$L$34</f>
        <v>0</v>
      </c>
      <c r="AD118" s="120">
        <f>Input!$L$34</f>
        <v>0</v>
      </c>
      <c r="AE118" s="120">
        <f>Input!$L$34</f>
        <v>0</v>
      </c>
      <c r="AF118" s="120">
        <f>Input!$L$34</f>
        <v>0</v>
      </c>
      <c r="AG118" s="120">
        <f>Input!$L$34</f>
        <v>0</v>
      </c>
      <c r="AH118" s="120">
        <f>Input!$L$34</f>
        <v>0</v>
      </c>
      <c r="AI118" s="115">
        <f>Input!$L$34</f>
        <v>0</v>
      </c>
      <c r="AJ118" s="115">
        <f>Input!$L$34</f>
        <v>0</v>
      </c>
      <c r="AK118" s="115">
        <f>Input!$L$34</f>
        <v>0</v>
      </c>
      <c r="AL118" s="120">
        <f>Input!$L$34</f>
        <v>0</v>
      </c>
      <c r="AM118" s="46">
        <f>AM131*[111]Input!$K$2</f>
        <v>96000</v>
      </c>
      <c r="AN118" s="46">
        <f>AN131*[111]Input!$K$2</f>
        <v>96000</v>
      </c>
      <c r="AO118" s="46">
        <f>AO131*[111]Input!$K$2</f>
        <v>96000</v>
      </c>
      <c r="AP118" s="46">
        <f>AP131*[111]Input!$K$2</f>
        <v>96000</v>
      </c>
      <c r="AQ118" s="46">
        <f>AQ131*[111]Input!$K$2</f>
        <v>96000</v>
      </c>
      <c r="AR118" s="46">
        <f>AR131*[111]Input!$K$2</f>
        <v>96000</v>
      </c>
      <c r="AS118" s="46">
        <f>AS131*[111]Input!$K$2</f>
        <v>96000</v>
      </c>
      <c r="AT118" s="46">
        <f>AT131*[111]Input!$K$2</f>
        <v>96000</v>
      </c>
      <c r="AU118" s="46">
        <f>AU131*[111]Input!$K$2</f>
        <v>96000</v>
      </c>
      <c r="AV118" s="46">
        <f>AV131*[111]Input!$K$2</f>
        <v>96000</v>
      </c>
      <c r="AW118" s="46">
        <f>AW131*[111]Input!$K$2</f>
        <v>96000</v>
      </c>
      <c r="AX118" s="46">
        <f>AX131*[111]Input!$K$2</f>
        <v>96000</v>
      </c>
      <c r="AY118" s="46">
        <f>AY131*[111]Input!$K$2</f>
        <v>96000</v>
      </c>
      <c r="AZ118" s="46">
        <f>AZ131*[111]Input!$K$2</f>
        <v>96000</v>
      </c>
      <c r="BA118" s="46">
        <f>BA131*[111]Input!$K$2</f>
        <v>96000</v>
      </c>
      <c r="BB118" s="46">
        <f ca="1">BB131*Input!$K$2</f>
        <v>96000</v>
      </c>
      <c r="BC118" s="46">
        <f>BC131*Input!$K$2</f>
        <v>96000</v>
      </c>
      <c r="BD118" s="46">
        <f>BD131*Input!$K$2</f>
        <v>96000</v>
      </c>
      <c r="BE118" s="46">
        <f>BE131*Input!$K$2</f>
        <v>96000</v>
      </c>
      <c r="BF118" s="46">
        <f>BF131*Input!$K$2</f>
        <v>96000</v>
      </c>
      <c r="BG118" s="46">
        <f>BG131*Input!$K$2</f>
        <v>96000</v>
      </c>
      <c r="BH118" s="46">
        <f>BH131*Input!$K$2</f>
        <v>96000</v>
      </c>
      <c r="BI118" s="46">
        <f>BI131*Input!$K$2</f>
        <v>96000</v>
      </c>
      <c r="BJ118" s="46">
        <f>BJ131*Input!$K$2</f>
        <v>96000</v>
      </c>
      <c r="BK118" s="46">
        <f>BK131*Input!$K$2</f>
        <v>96000</v>
      </c>
      <c r="BL118" s="46">
        <f>BL131*Input!$K$2</f>
        <v>96000</v>
      </c>
      <c r="BM118" s="46">
        <f>BM131*Input!$K$2</f>
        <v>96000</v>
      </c>
      <c r="BN118" s="46">
        <f>BN131*Input!$K$2</f>
        <v>96000</v>
      </c>
      <c r="BO118" s="46">
        <f>BO131*Input!$K$2</f>
        <v>96000</v>
      </c>
      <c r="BP118" s="46">
        <f>BP131*Input!$K$2</f>
        <v>96000</v>
      </c>
      <c r="BQ118" s="46">
        <f>BQ131*Input!$K$2</f>
        <v>96000</v>
      </c>
      <c r="BR118" s="46">
        <f>BR131*Input!$K$2</f>
        <v>96000</v>
      </c>
      <c r="BS118" s="46">
        <f>BS131*Input!$K$2</f>
        <v>96000</v>
      </c>
      <c r="BT118" s="46">
        <f>BT131*Input!$K$2</f>
        <v>96000</v>
      </c>
      <c r="BU118" s="46">
        <f>BU131*Input!$K$2</f>
        <v>96000</v>
      </c>
      <c r="BV118" s="46">
        <f>BV131*Input!$K$2</f>
        <v>96000</v>
      </c>
      <c r="BW118" s="46">
        <f>BW131*Input!$K$2</f>
        <v>96000</v>
      </c>
      <c r="BX118" s="46">
        <f>BX131*Input!$K$2</f>
        <v>96000</v>
      </c>
      <c r="BY118" s="46">
        <f>BY131*Input!$K$2</f>
        <v>96000</v>
      </c>
      <c r="BZ118" s="46">
        <f>BZ131*Input!$K$2</f>
        <v>96000</v>
      </c>
      <c r="CA118" s="46">
        <f>CA131*Input!$K$2</f>
        <v>96000</v>
      </c>
      <c r="CB118" s="46">
        <f>CB131*Input!$K$2</f>
        <v>96000</v>
      </c>
      <c r="CC118" s="46">
        <f>CC131*Input!$K$2</f>
        <v>96000</v>
      </c>
      <c r="CD118" s="46">
        <f>CD131*Input!$K$2</f>
        <v>96000</v>
      </c>
      <c r="CE118" s="46">
        <f>CE131*Input!$K$2</f>
        <v>96000</v>
      </c>
      <c r="CF118" s="46">
        <f>CF131*Input!$K$2</f>
        <v>96000</v>
      </c>
      <c r="CG118" s="46">
        <f>CG131*Input!$K$2</f>
        <v>96000</v>
      </c>
      <c r="CH118" s="46">
        <f>CH131*Input!$K$2</f>
        <v>96000</v>
      </c>
      <c r="CI118" s="46">
        <f>CI131*Input!$K$2</f>
        <v>96000</v>
      </c>
      <c r="CJ118" s="46">
        <f>CJ131*Input!$K$2</f>
        <v>96000</v>
      </c>
      <c r="CK118" s="46">
        <f>CK131*Input!$K$2</f>
        <v>96000</v>
      </c>
      <c r="CL118" s="46">
        <f>CL131*Input!$K$2</f>
        <v>96000</v>
      </c>
      <c r="CM118" s="46">
        <f>CM131*Input!$K$2</f>
        <v>96000</v>
      </c>
      <c r="CN118" s="46">
        <f>CN131*Input!$K$2</f>
        <v>96000</v>
      </c>
      <c r="CO118" s="46">
        <f>CO131*Input!$K$2</f>
        <v>96000</v>
      </c>
      <c r="CP118" s="46">
        <f>CP131*Input!$K$2</f>
        <v>96000</v>
      </c>
      <c r="CQ118" s="46">
        <f>CQ131*Input!$K$2</f>
        <v>96000</v>
      </c>
      <c r="CR118" s="46">
        <f>CR131*Input!$K$2</f>
        <v>96000</v>
      </c>
      <c r="CS118" s="46">
        <f>CS131*Input!$K$2</f>
        <v>96000</v>
      </c>
    </row>
    <row r="119" spans="2:97" x14ac:dyDescent="0.25">
      <c r="B119" s="34" t="s">
        <v>78</v>
      </c>
      <c r="C119" s="47">
        <v>17292.576419213976</v>
      </c>
      <c r="D119" s="47">
        <v>17292.576419213976</v>
      </c>
      <c r="E119" s="47">
        <v>17292.576419213976</v>
      </c>
      <c r="F119" s="47">
        <v>17292.576419213976</v>
      </c>
      <c r="G119" s="47">
        <v>33317.647058823532</v>
      </c>
      <c r="H119" s="47">
        <v>33317.647058823532</v>
      </c>
      <c r="I119" s="47">
        <f>Input!$I$30</f>
        <v>36650.700000000004</v>
      </c>
      <c r="J119" s="47">
        <f>Input!$I$30</f>
        <v>36650.700000000004</v>
      </c>
      <c r="K119" s="47">
        <f>Input!$I$30</f>
        <v>36650.700000000004</v>
      </c>
      <c r="L119" s="47">
        <f>Input!$I$30</f>
        <v>36650.700000000004</v>
      </c>
      <c r="M119" s="47">
        <f>Input!$I$30</f>
        <v>36650.700000000004</v>
      </c>
      <c r="N119" s="47">
        <f>Input!$I$30</f>
        <v>36650.700000000004</v>
      </c>
      <c r="O119" s="47">
        <f>Input!$I$30</f>
        <v>36650.700000000004</v>
      </c>
      <c r="P119" s="47">
        <f>Input!$I$30</f>
        <v>36650.700000000004</v>
      </c>
      <c r="Q119" s="47">
        <f>Input!$I$30</f>
        <v>36650.700000000004</v>
      </c>
      <c r="R119" s="47">
        <f>Input!$I$32</f>
        <v>54976.05</v>
      </c>
      <c r="S119" s="47">
        <f>Input!$I$32</f>
        <v>54976.05</v>
      </c>
      <c r="T119" s="47">
        <f>Input!$I$32</f>
        <v>54976.05</v>
      </c>
      <c r="U119" s="47">
        <f>Input!$I$32</f>
        <v>54976.05</v>
      </c>
      <c r="V119" s="47">
        <f>Input!$I$32</f>
        <v>54976.05</v>
      </c>
      <c r="W119" s="47">
        <f>Input!$I$34</f>
        <v>73301.400000000009</v>
      </c>
      <c r="X119" s="47">
        <f>Input!$I$34</f>
        <v>73301.400000000009</v>
      </c>
      <c r="Y119" s="47">
        <f>Input!$I$34</f>
        <v>73301.400000000009</v>
      </c>
      <c r="Z119" s="115">
        <f>Input!$I$34</f>
        <v>73301.400000000009</v>
      </c>
      <c r="AA119" s="115">
        <f>Input!$I$34</f>
        <v>73301.400000000009</v>
      </c>
      <c r="AB119" s="115">
        <f>Input!$I$34</f>
        <v>73301.400000000009</v>
      </c>
      <c r="AC119" s="115">
        <f>Input!$I$34</f>
        <v>73301.400000000009</v>
      </c>
      <c r="AD119" s="115">
        <f>Input!$I$34</f>
        <v>73301.400000000009</v>
      </c>
      <c r="AE119" s="115">
        <f>Input!$I$34</f>
        <v>73301.400000000009</v>
      </c>
      <c r="AF119" s="115">
        <f>Input!$I$34</f>
        <v>73301.400000000009</v>
      </c>
      <c r="AG119" s="115">
        <f>Input!$I$34</f>
        <v>73301.400000000009</v>
      </c>
      <c r="AH119" s="115">
        <f>Input!$I$34</f>
        <v>73301.400000000009</v>
      </c>
      <c r="AI119" s="115">
        <f>Input!$I$34</f>
        <v>73301.400000000009</v>
      </c>
      <c r="AJ119" s="115">
        <f>Input!$I$34</f>
        <v>73301.400000000009</v>
      </c>
      <c r="AK119" s="115">
        <f>Input!$I$34</f>
        <v>73301.400000000009</v>
      </c>
      <c r="AL119" s="120">
        <f>Input!$I$34</f>
        <v>73301.400000000009</v>
      </c>
      <c r="AM119" s="46">
        <f>[111]Input!$I$34</f>
        <v>73301.400000000009</v>
      </c>
      <c r="AN119" s="46">
        <f>[111]Input!$I$34</f>
        <v>73301.400000000009</v>
      </c>
      <c r="AO119" s="46">
        <f>[111]Input!$I$34</f>
        <v>73301.400000000009</v>
      </c>
      <c r="AP119" s="46">
        <f>[111]Input!$I$34</f>
        <v>73301.400000000009</v>
      </c>
      <c r="AQ119" s="46">
        <f>[111]Input!$I$34</f>
        <v>73301.400000000009</v>
      </c>
      <c r="AR119" s="46">
        <f>[111]Input!$I$34</f>
        <v>73301.400000000009</v>
      </c>
      <c r="AS119" s="46">
        <f>[111]Input!$I$34</f>
        <v>73301.400000000009</v>
      </c>
      <c r="AT119" s="46">
        <f>[111]Input!$I$34</f>
        <v>73301.400000000009</v>
      </c>
      <c r="AU119" s="46">
        <f>[111]Input!$I$34</f>
        <v>73301.400000000009</v>
      </c>
      <c r="AV119" s="46">
        <f>[111]Input!$I$34</f>
        <v>73301.400000000009</v>
      </c>
      <c r="AW119" s="46">
        <f>[111]Input!$I$34</f>
        <v>73301.400000000009</v>
      </c>
      <c r="AX119" s="46">
        <f>[111]Input!$I$34</f>
        <v>73301.400000000009</v>
      </c>
      <c r="AY119" s="46">
        <f>[111]Input!$I$34</f>
        <v>73301.400000000009</v>
      </c>
      <c r="AZ119" s="46">
        <f>[111]Input!$I$34</f>
        <v>73301.400000000009</v>
      </c>
      <c r="BA119" s="46">
        <f>[111]Input!$I$34</f>
        <v>73301.400000000009</v>
      </c>
      <c r="BB119" s="46">
        <f>Input!$I$34</f>
        <v>73301.400000000009</v>
      </c>
      <c r="BC119" s="46">
        <f>Input!$I$34</f>
        <v>73301.400000000009</v>
      </c>
      <c r="BD119" s="46">
        <f>Input!$I$34</f>
        <v>73301.400000000009</v>
      </c>
      <c r="BE119" s="46">
        <f>Input!$I$34</f>
        <v>73301.400000000009</v>
      </c>
      <c r="BF119" s="46">
        <f>Input!$I$34</f>
        <v>73301.400000000009</v>
      </c>
      <c r="BG119" s="46">
        <f>Input!$I$34</f>
        <v>73301.400000000009</v>
      </c>
      <c r="BH119" s="46">
        <f>Input!$I$34</f>
        <v>73301.400000000009</v>
      </c>
      <c r="BI119" s="46">
        <f>Input!$I$34</f>
        <v>73301.400000000009</v>
      </c>
      <c r="BJ119" s="46">
        <f>Input!$I$34</f>
        <v>73301.400000000009</v>
      </c>
      <c r="BK119" s="46">
        <f>Input!$I$34</f>
        <v>73301.400000000009</v>
      </c>
      <c r="BL119" s="46">
        <f>Input!$I$34</f>
        <v>73301.400000000009</v>
      </c>
      <c r="BM119" s="46">
        <f>Input!$I$34</f>
        <v>73301.400000000009</v>
      </c>
      <c r="BN119" s="46">
        <f>Input!$I$34</f>
        <v>73301.400000000009</v>
      </c>
      <c r="BO119" s="46">
        <f>Input!$I$34</f>
        <v>73301.400000000009</v>
      </c>
      <c r="BP119" s="46">
        <f>Input!$I$34</f>
        <v>73301.400000000009</v>
      </c>
      <c r="BQ119" s="46">
        <f>Input!$I$34</f>
        <v>73301.400000000009</v>
      </c>
      <c r="BR119" s="46">
        <f>Input!$I$34</f>
        <v>73301.400000000009</v>
      </c>
      <c r="BS119" s="46">
        <f>Input!$I$34</f>
        <v>73301.400000000009</v>
      </c>
      <c r="BT119" s="46">
        <f>Input!$I$34</f>
        <v>73301.400000000009</v>
      </c>
      <c r="BU119" s="46">
        <f>Input!$I$34</f>
        <v>73301.400000000009</v>
      </c>
      <c r="BV119" s="46">
        <f>Input!$I$34</f>
        <v>73301.400000000009</v>
      </c>
      <c r="BW119" s="46">
        <f>Input!$I$34</f>
        <v>73301.400000000009</v>
      </c>
      <c r="BX119" s="46">
        <f>Input!$I$34</f>
        <v>73301.400000000009</v>
      </c>
      <c r="BY119" s="46">
        <f>Input!$I$34</f>
        <v>73301.400000000009</v>
      </c>
      <c r="BZ119" s="46">
        <f>Input!$I$34</f>
        <v>73301.400000000009</v>
      </c>
      <c r="CA119" s="46">
        <f>Input!$I$34</f>
        <v>73301.400000000009</v>
      </c>
      <c r="CB119" s="46">
        <f>Input!$I$34</f>
        <v>73301.400000000009</v>
      </c>
      <c r="CC119" s="46">
        <f>Input!$I$34</f>
        <v>73301.400000000009</v>
      </c>
      <c r="CD119" s="46">
        <f>Input!$I$34</f>
        <v>73301.400000000009</v>
      </c>
      <c r="CE119" s="46">
        <f>Input!$I$34</f>
        <v>73301.400000000009</v>
      </c>
      <c r="CF119" s="46">
        <f>Input!$I$34</f>
        <v>73301.400000000009</v>
      </c>
      <c r="CG119" s="46">
        <f>Input!$I$34</f>
        <v>73301.400000000009</v>
      </c>
      <c r="CH119" s="46">
        <f>Input!$I$34</f>
        <v>73301.400000000009</v>
      </c>
      <c r="CI119" s="46">
        <f>Input!$I$34</f>
        <v>73301.400000000009</v>
      </c>
      <c r="CJ119" s="46">
        <f>Input!$I$34</f>
        <v>73301.400000000009</v>
      </c>
      <c r="CK119" s="46">
        <f>Input!$I$34</f>
        <v>73301.400000000009</v>
      </c>
      <c r="CL119" s="46">
        <f>Input!$I$34</f>
        <v>73301.400000000009</v>
      </c>
      <c r="CM119" s="46">
        <f>Input!$I$34</f>
        <v>73301.400000000009</v>
      </c>
      <c r="CN119" s="46">
        <f>Input!$I$34</f>
        <v>73301.400000000009</v>
      </c>
      <c r="CO119" s="46">
        <f>Input!$I$34</f>
        <v>73301.400000000009</v>
      </c>
      <c r="CP119" s="46">
        <f>Input!$I$34</f>
        <v>73301.400000000009</v>
      </c>
      <c r="CQ119" s="46">
        <f>Input!$I$34</f>
        <v>73301.400000000009</v>
      </c>
      <c r="CR119" s="46">
        <f>Input!$I$34</f>
        <v>73301.400000000009</v>
      </c>
      <c r="CS119" s="46">
        <f>Input!$I$34</f>
        <v>73301.400000000009</v>
      </c>
    </row>
    <row r="120" spans="2:97" x14ac:dyDescent="0.25">
      <c r="B120" s="34" t="s">
        <v>76</v>
      </c>
      <c r="C120" s="47" t="e">
        <f>#REF!+C38</f>
        <v>#REF!</v>
      </c>
      <c r="D120" s="47" t="e">
        <f>#REF!+D38</f>
        <v>#REF!</v>
      </c>
      <c r="E120" s="47" t="e">
        <f>#REF!+E38</f>
        <v>#REF!</v>
      </c>
      <c r="F120" s="47" t="e">
        <f>#REF!+F38</f>
        <v>#REF!</v>
      </c>
      <c r="G120" s="47" t="e">
        <f>#REF!+G38</f>
        <v>#REF!</v>
      </c>
      <c r="H120" s="47" t="e">
        <f>#REF!+H38</f>
        <v>#REF!</v>
      </c>
      <c r="I120" s="47" t="e">
        <f>#REF!+(I41/2)</f>
        <v>#REF!</v>
      </c>
      <c r="J120" s="47" t="e">
        <f>#REF!+(J41/2)</f>
        <v>#REF!</v>
      </c>
      <c r="K120" s="47" t="e">
        <f>#REF!+(K41/2)</f>
        <v>#REF!</v>
      </c>
      <c r="L120" s="47" t="e">
        <f>#REF!+(L41/2)</f>
        <v>#REF!</v>
      </c>
      <c r="M120" s="47" t="e">
        <f>#REF!+(M41/2)</f>
        <v>#REF!</v>
      </c>
      <c r="N120" s="47" t="e">
        <f>#REF!+(N41/2)</f>
        <v>#REF!</v>
      </c>
      <c r="O120" s="47" t="e">
        <f>#REF!+(O41/2)</f>
        <v>#REF!</v>
      </c>
      <c r="P120" s="47" t="e">
        <f>#REF!+(P41/2)</f>
        <v>#REF!</v>
      </c>
      <c r="Q120" s="47" t="e">
        <f>#REF!+(Q41/2)</f>
        <v>#REF!</v>
      </c>
      <c r="R120" s="47" t="e">
        <f>#REF!+(R41/2)</f>
        <v>#REF!</v>
      </c>
      <c r="S120" s="47" t="e">
        <f>#REF!+(S41/2)</f>
        <v>#REF!</v>
      </c>
      <c r="T120" s="47" t="e">
        <f>#REF!+(T41/2)</f>
        <v>#REF!</v>
      </c>
      <c r="U120" s="47" t="e">
        <f>#REF!+(U41/2)</f>
        <v>#REF!</v>
      </c>
      <c r="V120" s="47" t="e">
        <f>#REF!+(V41/2)</f>
        <v>#REF!</v>
      </c>
      <c r="W120" s="47" t="e">
        <f>#REF!+(W41/2)</f>
        <v>#REF!</v>
      </c>
      <c r="X120" s="47" t="e">
        <f>#REF!+(X41/2)</f>
        <v>#REF!</v>
      </c>
      <c r="Y120" s="47" t="e">
        <f>#REF!+(Y41/2)</f>
        <v>#REF!</v>
      </c>
      <c r="Z120" s="115" t="e">
        <f>#REF!+(Z41/2)</f>
        <v>#REF!</v>
      </c>
      <c r="AA120" s="115" t="e">
        <f>#REF!+(AA41/2)</f>
        <v>#REF!</v>
      </c>
      <c r="AB120" s="115" t="e">
        <f>#REF!+(AB41/2)</f>
        <v>#REF!</v>
      </c>
      <c r="AC120" s="115" t="e">
        <f>#REF!+(AC41/2)</f>
        <v>#REF!</v>
      </c>
      <c r="AD120" s="115" t="e">
        <f>#REF!+(AD41/2)</f>
        <v>#REF!</v>
      </c>
      <c r="AE120" s="115" t="e">
        <f>#REF!+(AE41/2)</f>
        <v>#REF!</v>
      </c>
      <c r="AF120" s="115" t="e">
        <f>#REF!+(AF41/2)</f>
        <v>#REF!</v>
      </c>
      <c r="AG120" s="115" t="e">
        <f>#REF!+(AG41/2)</f>
        <v>#REF!</v>
      </c>
      <c r="AH120" s="115" t="e">
        <f>#REF!+(AH41/2)</f>
        <v>#REF!</v>
      </c>
      <c r="AI120" s="115" t="e">
        <f>#REF!+(AI41/2)</f>
        <v>#REF!</v>
      </c>
      <c r="AJ120" s="115" t="e">
        <f>#REF!+(AJ41/2)</f>
        <v>#REF!</v>
      </c>
      <c r="AK120" s="115" t="e">
        <f>#REF!+(AK41/2)</f>
        <v>#REF!</v>
      </c>
      <c r="AL120" s="115" t="e">
        <f>#REF!+(AL41/2)</f>
        <v>#REF!</v>
      </c>
      <c r="AM120" s="35">
        <f t="shared" ref="AM120:BA120" si="106">AM107+AM$41/2+AM$43/2+AM$45/2+AM$47/2</f>
        <v>92792.259974199565</v>
      </c>
      <c r="AN120" s="35">
        <f t="shared" si="106"/>
        <v>86675.215895284637</v>
      </c>
      <c r="AO120" s="35">
        <f t="shared" si="106"/>
        <v>72479.972448205415</v>
      </c>
      <c r="AP120" s="35">
        <f t="shared" si="106"/>
        <v>62352.085550862976</v>
      </c>
      <c r="AQ120" s="35">
        <f t="shared" si="106"/>
        <v>46719.921521254786</v>
      </c>
      <c r="AR120" s="35">
        <f t="shared" si="106"/>
        <v>35073.707548991653</v>
      </c>
      <c r="AS120" s="35">
        <f t="shared" si="106"/>
        <v>24389.089297740004</v>
      </c>
      <c r="AT120" s="35">
        <f t="shared" si="106"/>
        <v>14410.667194470203</v>
      </c>
      <c r="AU120" s="35">
        <f t="shared" si="106"/>
        <v>18188.415110190002</v>
      </c>
      <c r="AV120" s="35">
        <f t="shared" si="106"/>
        <v>18811.901370540003</v>
      </c>
      <c r="AW120" s="35">
        <f t="shared" si="106"/>
        <v>19452.998219040001</v>
      </c>
      <c r="AX120" s="35">
        <f t="shared" si="106"/>
        <v>19928.511056399999</v>
      </c>
      <c r="AY120" s="35">
        <f t="shared" si="106"/>
        <v>22360.480307025002</v>
      </c>
      <c r="AZ120" s="35">
        <f t="shared" si="106"/>
        <v>23176.041398400001</v>
      </c>
      <c r="BA120" s="35">
        <f t="shared" si="106"/>
        <v>24054.190767374999</v>
      </c>
      <c r="BB120" s="35">
        <f t="shared" ref="BB120:CL120" ca="1" si="107">BB107+BB$41/2+BB$43/2+BB$45/2+BB$47/2</f>
        <v>24483.583859253773</v>
      </c>
      <c r="BC120" s="35">
        <f t="shared" si="107"/>
        <v>25087.308986369979</v>
      </c>
      <c r="BD120" s="35">
        <f t="shared" si="107"/>
        <v>25570.615171155991</v>
      </c>
      <c r="BE120" s="35">
        <f t="shared" si="107"/>
        <v>26057.042765458518</v>
      </c>
      <c r="BF120" s="35">
        <f t="shared" si="107"/>
        <v>26546.619107404989</v>
      </c>
      <c r="BG120" s="35">
        <f t="shared" si="107"/>
        <v>27039.373381642697</v>
      </c>
      <c r="BH120" s="35">
        <f t="shared" si="107"/>
        <v>27535.336550507076</v>
      </c>
      <c r="BI120" s="35">
        <f t="shared" si="107"/>
        <v>28034.541307346793</v>
      </c>
      <c r="BJ120" s="35">
        <f t="shared" si="107"/>
        <v>28537.022045842143</v>
      </c>
      <c r="BK120" s="35">
        <f t="shared" si="107"/>
        <v>29042.814841651059</v>
      </c>
      <c r="BL120" s="35">
        <f t="shared" si="107"/>
        <v>29551.957443856692</v>
      </c>
      <c r="BM120" s="35">
        <f t="shared" si="107"/>
        <v>30064.489274371615</v>
      </c>
      <c r="BN120" s="35">
        <f t="shared" si="107"/>
        <v>30580.451433920356</v>
      </c>
      <c r="BO120" s="35">
        <f t="shared" si="107"/>
        <v>31027.240761208639</v>
      </c>
      <c r="BP120" s="35">
        <f t="shared" si="107"/>
        <v>31475.291832862516</v>
      </c>
      <c r="BQ120" s="35">
        <f t="shared" si="107"/>
        <v>31924.162486525023</v>
      </c>
      <c r="BR120" s="35">
        <f t="shared" si="107"/>
        <v>32374.450440829882</v>
      </c>
      <c r="BS120" s="35">
        <f t="shared" si="107"/>
        <v>32826.199163088822</v>
      </c>
      <c r="BT120" s="35">
        <f t="shared" si="107"/>
        <v>33279.453790089021</v>
      </c>
      <c r="BU120" s="35">
        <f t="shared" si="107"/>
        <v>33734.261158588291</v>
      </c>
      <c r="BV120" s="35">
        <f t="shared" si="107"/>
        <v>34190.669838489652</v>
      </c>
      <c r="BW120" s="35">
        <f t="shared" si="107"/>
        <v>34648.730168587463</v>
      </c>
      <c r="BX120" s="35">
        <f t="shared" si="107"/>
        <v>35108.494294809563</v>
      </c>
      <c r="BY120" s="35">
        <f t="shared" si="107"/>
        <v>35570.016210903923</v>
      </c>
      <c r="BZ120" s="35">
        <f t="shared" si="107"/>
        <v>36033.351801539226</v>
      </c>
      <c r="CA120" s="35">
        <f t="shared" si="107"/>
        <v>36584.36014392542</v>
      </c>
      <c r="CB120" s="35">
        <f t="shared" si="107"/>
        <v>37078.682478721574</v>
      </c>
      <c r="CC120" s="35">
        <f t="shared" si="107"/>
        <v>37575.667981633254</v>
      </c>
      <c r="CD120" s="35">
        <f t="shared" si="107"/>
        <v>38075.382772132303</v>
      </c>
      <c r="CE120" s="35">
        <f t="shared" si="107"/>
        <v>38577.89516107153</v>
      </c>
      <c r="CF120" s="35">
        <f t="shared" si="107"/>
        <v>39081.275356101563</v>
      </c>
      <c r="CG120" s="35">
        <f t="shared" si="107"/>
        <v>38477.548071711411</v>
      </c>
      <c r="CH120" s="35">
        <f t="shared" si="107"/>
        <v>38972.760607704193</v>
      </c>
      <c r="CI120" s="35">
        <f t="shared" si="107"/>
        <v>39470.43430009696</v>
      </c>
      <c r="CJ120" s="35">
        <f t="shared" si="107"/>
        <v>39970.483549203811</v>
      </c>
      <c r="CK120" s="35">
        <f t="shared" si="107"/>
        <v>40488.196569928456</v>
      </c>
      <c r="CL120" s="35">
        <f t="shared" si="107"/>
        <v>41008.599993031479</v>
      </c>
      <c r="CM120" s="35">
        <f t="shared" ref="CM120:CS120" si="108">CM107+CM$41/2+CM$43/2+CM$45/2+CM$47/2</f>
        <v>41535.46910711893</v>
      </c>
      <c r="CN120" s="35">
        <f t="shared" si="108"/>
        <v>42068.926922660794</v>
      </c>
      <c r="CO120" s="35">
        <f t="shared" si="108"/>
        <v>42610.04934557341</v>
      </c>
      <c r="CP120" s="35">
        <f t="shared" si="108"/>
        <v>43159.981429913154</v>
      </c>
      <c r="CQ120" s="35">
        <f t="shared" si="108"/>
        <v>43716.06406217919</v>
      </c>
      <c r="CR120" s="35">
        <f t="shared" si="108"/>
        <v>44279.899467442883</v>
      </c>
      <c r="CS120" s="35">
        <f t="shared" si="108"/>
        <v>44851.420029156194</v>
      </c>
    </row>
    <row r="121" spans="2:97" x14ac:dyDescent="0.25">
      <c r="B121" s="34" t="s">
        <v>72</v>
      </c>
      <c r="C121" s="47" t="e">
        <f>#REF!+#REF!</f>
        <v>#REF!</v>
      </c>
      <c r="D121" s="47" t="e">
        <f>#REF!+#REF!</f>
        <v>#REF!</v>
      </c>
      <c r="E121" s="47" t="e">
        <f>#REF!+#REF!</f>
        <v>#REF!</v>
      </c>
      <c r="F121" s="47" t="e">
        <f>#REF!+#REF!</f>
        <v>#REF!</v>
      </c>
      <c r="G121" s="47" t="e">
        <f>#REF!+#REF!</f>
        <v>#REF!</v>
      </c>
      <c r="H121" s="47" t="e">
        <f>#REF!+#REF!</f>
        <v>#REF!</v>
      </c>
      <c r="I121" s="47" t="e">
        <f>#REF!+#REF!-#REF!+(#REF!/2)</f>
        <v>#REF!</v>
      </c>
      <c r="J121" s="47" t="e">
        <f>#REF!+#REF!-#REF!+(#REF!/2)</f>
        <v>#REF!</v>
      </c>
      <c r="K121" s="47" t="e">
        <f>#REF!+#REF!-#REF!+(#REF!/2)</f>
        <v>#REF!</v>
      </c>
      <c r="L121" s="47" t="e">
        <f>#REF!+#REF!-#REF!+(#REF!/2)</f>
        <v>#REF!</v>
      </c>
      <c r="M121" s="47" t="e">
        <f>#REF!+#REF!-#REF!+(#REF!/2)</f>
        <v>#REF!</v>
      </c>
      <c r="N121" s="47" t="e">
        <f>#REF!+#REF!-#REF!+(#REF!/2)</f>
        <v>#REF!</v>
      </c>
      <c r="O121" s="47" t="e">
        <f>#REF!+#REF!-#REF!+(#REF!/2)</f>
        <v>#REF!</v>
      </c>
      <c r="P121" s="47" t="e">
        <f>#REF!+#REF!-#REF!+(#REF!/2)</f>
        <v>#REF!</v>
      </c>
      <c r="Q121" s="47" t="e">
        <f>#REF!+#REF!-#REF!+(#REF!/2)</f>
        <v>#REF!</v>
      </c>
      <c r="R121" s="47" t="e">
        <f>#REF!+#REF!-#REF!+(#REF!/2)</f>
        <v>#REF!</v>
      </c>
      <c r="S121" s="47" t="e">
        <f>#REF!+#REF!-#REF!+(#REF!/2)</f>
        <v>#REF!</v>
      </c>
      <c r="T121" s="47" t="e">
        <f>#REF!+#REF!-#REF!+(#REF!/2)</f>
        <v>#REF!</v>
      </c>
      <c r="U121" s="47" t="e">
        <f>#REF!+#REF!-#REF!+(#REF!/2)</f>
        <v>#REF!</v>
      </c>
      <c r="V121" s="47" t="e">
        <f>#REF!+#REF!-#REF!+(#REF!/2)</f>
        <v>#REF!</v>
      </c>
      <c r="W121" s="47" t="e">
        <f>#REF!+#REF!-#REF!+(#REF!/2)</f>
        <v>#REF!</v>
      </c>
      <c r="X121" s="47" t="e">
        <f>#REF!+#REF!-#REF!+(#REF!/2)</f>
        <v>#REF!</v>
      </c>
      <c r="Y121" s="47" t="e">
        <f>#REF!+#REF!-#REF!+(#REF!/2)</f>
        <v>#REF!</v>
      </c>
      <c r="Z121" s="115" t="e">
        <f>#REF!+#REF!-#REF!+(#REF!/2)</f>
        <v>#REF!</v>
      </c>
      <c r="AA121" s="115" t="e">
        <f>#REF!+#REF!-#REF!+(#REF!/2)</f>
        <v>#REF!</v>
      </c>
      <c r="AB121" s="115" t="e">
        <f>#REF!+#REF!-#REF!+(#REF!/2)</f>
        <v>#REF!</v>
      </c>
      <c r="AC121" s="115" t="e">
        <f>#REF!+#REF!-#REF!+(#REF!/2)</f>
        <v>#REF!</v>
      </c>
      <c r="AD121" s="115" t="e">
        <f>#REF!+#REF!-#REF!+(#REF!/2)</f>
        <v>#REF!</v>
      </c>
      <c r="AE121" s="115" t="e">
        <f>#REF!+#REF!-#REF!+(#REF!/2)</f>
        <v>#REF!</v>
      </c>
      <c r="AF121" s="115" t="e">
        <f>#REF!+#REF!-#REF!+(#REF!/2)</f>
        <v>#REF!</v>
      </c>
      <c r="AG121" s="115" t="e">
        <f>#REF!+#REF!-#REF!+(#REF!/2)</f>
        <v>#REF!</v>
      </c>
      <c r="AH121" s="115" t="e">
        <f>#REF!+#REF!-#REF!+(#REF!/2)</f>
        <v>#REF!</v>
      </c>
      <c r="AI121" s="115" t="e">
        <f>#REF!+#REF!-#REF!+(#REF!/2)</f>
        <v>#REF!</v>
      </c>
      <c r="AJ121" s="115" t="e">
        <f>#REF!+#REF!-#REF!+(#REF!/2)</f>
        <v>#REF!</v>
      </c>
      <c r="AK121" s="115" t="e">
        <f>#REF!+#REF!-#REF!+(#REF!/2)</f>
        <v>#REF!</v>
      </c>
      <c r="AL121" s="115" t="e">
        <f>#REF!+#REF!-#REF!+(#REF!/2)</f>
        <v>#REF!</v>
      </c>
      <c r="AM121" s="35">
        <f t="shared" ref="AM121:BA121" si="109">AM107+AM$76/2+AM$78/2+AM$80/2+AM$82</f>
        <v>91607.738321334982</v>
      </c>
      <c r="AN121" s="35">
        <f t="shared" si="109"/>
        <v>85439.871406420047</v>
      </c>
      <c r="AO121" s="35">
        <f t="shared" si="109"/>
        <v>71196.571989340824</v>
      </c>
      <c r="AP121" s="35">
        <f t="shared" si="109"/>
        <v>60900.001062056028</v>
      </c>
      <c r="AQ121" s="35">
        <f t="shared" si="109"/>
        <v>45199.608429495529</v>
      </c>
      <c r="AR121" s="35">
        <f t="shared" si="109"/>
        <v>33488.339265108334</v>
      </c>
      <c r="AS121" s="35">
        <f t="shared" si="109"/>
        <v>22923.658198020006</v>
      </c>
      <c r="AT121" s="35">
        <f t="shared" si="109"/>
        <v>12655.45274241498</v>
      </c>
      <c r="AU121" s="35">
        <f t="shared" si="109"/>
        <v>15456.052380370002</v>
      </c>
      <c r="AV121" s="35">
        <f t="shared" si="109"/>
        <v>15986.090722420002</v>
      </c>
      <c r="AW121" s="35">
        <f t="shared" si="109"/>
        <v>16533.006521920001</v>
      </c>
      <c r="AX121" s="35">
        <f t="shared" si="109"/>
        <v>16944.0138812</v>
      </c>
      <c r="AY121" s="35">
        <f t="shared" si="109"/>
        <v>18869.591098575002</v>
      </c>
      <c r="AZ121" s="35">
        <f t="shared" si="109"/>
        <v>19553.802442533331</v>
      </c>
      <c r="BA121" s="35">
        <f t="shared" si="109"/>
        <v>20285.753933958335</v>
      </c>
      <c r="BB121" s="35">
        <f t="shared" ref="BB121:CL121" ca="1" si="110">BB107+BB$76/2+BB$78/2+BB$80/2+BB$82</f>
        <v>21007.144570531837</v>
      </c>
      <c r="BC121" s="35">
        <f t="shared" si="110"/>
        <v>21504.878900762622</v>
      </c>
      <c r="BD121" s="35">
        <f t="shared" si="110"/>
        <v>21910.221676810026</v>
      </c>
      <c r="BE121" s="35">
        <f t="shared" si="110"/>
        <v>22319.274751050172</v>
      </c>
      <c r="BF121" s="35">
        <f t="shared" si="110"/>
        <v>22732.07651420125</v>
      </c>
      <c r="BG121" s="35">
        <f t="shared" si="110"/>
        <v>23148.668865813765</v>
      </c>
      <c r="BH121" s="35">
        <f t="shared" si="110"/>
        <v>23569.097064760794</v>
      </c>
      <c r="BI121" s="35">
        <f t="shared" si="110"/>
        <v>23993.409625778138</v>
      </c>
      <c r="BJ121" s="35">
        <f t="shared" si="110"/>
        <v>24421.65824921185</v>
      </c>
      <c r="BK121" s="35">
        <f t="shared" si="110"/>
        <v>24853.897776334477</v>
      </c>
      <c r="BL121" s="35">
        <f t="shared" si="110"/>
        <v>25290.186164964849</v>
      </c>
      <c r="BM121" s="35">
        <f t="shared" si="110"/>
        <v>25730.584481546306</v>
      </c>
      <c r="BN121" s="35">
        <f t="shared" si="110"/>
        <v>26175.156906809367</v>
      </c>
      <c r="BO121" s="35">
        <f t="shared" si="110"/>
        <v>26567.468345464404</v>
      </c>
      <c r="BP121" s="35">
        <f t="shared" si="110"/>
        <v>26962.225163235675</v>
      </c>
      <c r="BQ121" s="35">
        <f t="shared" si="110"/>
        <v>27358.491095832458</v>
      </c>
      <c r="BR121" s="35">
        <f t="shared" si="110"/>
        <v>27757.496054879408</v>
      </c>
      <c r="BS121" s="35">
        <f t="shared" si="110"/>
        <v>28159.315015040254</v>
      </c>
      <c r="BT121" s="35">
        <f t="shared" si="110"/>
        <v>28564.026178391461</v>
      </c>
      <c r="BU121" s="35">
        <f t="shared" si="110"/>
        <v>28971.711033936434</v>
      </c>
      <c r="BV121" s="35">
        <f t="shared" si="110"/>
        <v>29382.454422637009</v>
      </c>
      <c r="BW121" s="35">
        <f t="shared" si="110"/>
        <v>29796.344607737232</v>
      </c>
      <c r="BX121" s="35">
        <f t="shared" si="110"/>
        <v>30213.473350220367</v>
      </c>
      <c r="BY121" s="35">
        <f t="shared" si="110"/>
        <v>30633.935989291302</v>
      </c>
      <c r="BZ121" s="35">
        <f t="shared" si="110"/>
        <v>31057.831527819064</v>
      </c>
      <c r="CA121" s="35">
        <f t="shared" si="110"/>
        <v>31551.997033023759</v>
      </c>
      <c r="CB121" s="35">
        <f t="shared" si="110"/>
        <v>32004.21356077955</v>
      </c>
      <c r="CC121" s="35">
        <f t="shared" si="110"/>
        <v>32460.704039080447</v>
      </c>
      <c r="CD121" s="35">
        <f t="shared" si="110"/>
        <v>32921.58478347386</v>
      </c>
      <c r="CE121" s="35">
        <f t="shared" si="110"/>
        <v>33386.976312541854</v>
      </c>
      <c r="CF121" s="35">
        <f t="shared" si="110"/>
        <v>33852.836061399219</v>
      </c>
      <c r="CG121" s="35">
        <f t="shared" si="110"/>
        <v>33460.025907586329</v>
      </c>
      <c r="CH121" s="35">
        <f t="shared" si="110"/>
        <v>33923.74976627971</v>
      </c>
      <c r="CI121" s="35">
        <f t="shared" si="110"/>
        <v>34391.233282335408</v>
      </c>
      <c r="CJ121" s="35">
        <f t="shared" si="110"/>
        <v>34862.27510539128</v>
      </c>
      <c r="CK121" s="35">
        <f t="shared" si="110"/>
        <v>35348.620146859903</v>
      </c>
      <c r="CL121" s="35">
        <f t="shared" si="110"/>
        <v>35839.163068469003</v>
      </c>
      <c r="CM121" s="35">
        <f t="shared" ref="CM121:CS121" si="111">CM107+CM$76/2+CM$78/2+CM$80/2+CM$82</f>
        <v>36336.607314336638</v>
      </c>
      <c r="CN121" s="35">
        <f t="shared" si="111"/>
        <v>36841.125854087128</v>
      </c>
      <c r="CO121" s="35">
        <f t="shared" si="111"/>
        <v>37353.561588948956</v>
      </c>
      <c r="CP121" s="35">
        <f t="shared" si="111"/>
        <v>37874.869974578018</v>
      </c>
      <c r="CQ121" s="35">
        <f t="shared" si="111"/>
        <v>38403.092320521493</v>
      </c>
      <c r="CR121" s="35">
        <f t="shared" si="111"/>
        <v>38939.449484889905</v>
      </c>
      <c r="CS121" s="35">
        <f t="shared" si="111"/>
        <v>39483.958034048897</v>
      </c>
    </row>
    <row r="122" spans="2:97" x14ac:dyDescent="0.25">
      <c r="B122" s="49" t="s">
        <v>81</v>
      </c>
      <c r="C122" s="51" t="e">
        <f>MAX(C120:C121)</f>
        <v>#REF!</v>
      </c>
      <c r="D122" s="51" t="e">
        <f t="shared" ref="D122:BA122" si="112">MAX(D120:D121)</f>
        <v>#REF!</v>
      </c>
      <c r="E122" s="51" t="e">
        <f t="shared" si="112"/>
        <v>#REF!</v>
      </c>
      <c r="F122" s="51" t="e">
        <f t="shared" si="112"/>
        <v>#REF!</v>
      </c>
      <c r="G122" s="51" t="e">
        <f t="shared" si="112"/>
        <v>#REF!</v>
      </c>
      <c r="H122" s="51" t="e">
        <f t="shared" si="112"/>
        <v>#REF!</v>
      </c>
      <c r="I122" s="51" t="e">
        <f t="shared" si="112"/>
        <v>#REF!</v>
      </c>
      <c r="J122" s="51" t="e">
        <f t="shared" si="112"/>
        <v>#REF!</v>
      </c>
      <c r="K122" s="51" t="e">
        <f t="shared" si="112"/>
        <v>#REF!</v>
      </c>
      <c r="L122" s="51" t="e">
        <f t="shared" si="112"/>
        <v>#REF!</v>
      </c>
      <c r="M122" s="51" t="e">
        <f t="shared" si="112"/>
        <v>#REF!</v>
      </c>
      <c r="N122" s="51" t="e">
        <f t="shared" si="112"/>
        <v>#REF!</v>
      </c>
      <c r="O122" s="51" t="e">
        <f t="shared" si="112"/>
        <v>#REF!</v>
      </c>
      <c r="P122" s="51" t="e">
        <f t="shared" si="112"/>
        <v>#REF!</v>
      </c>
      <c r="Q122" s="51" t="e">
        <f t="shared" si="112"/>
        <v>#REF!</v>
      </c>
      <c r="R122" s="51" t="e">
        <f t="shared" si="112"/>
        <v>#REF!</v>
      </c>
      <c r="S122" s="51" t="e">
        <f t="shared" si="112"/>
        <v>#REF!</v>
      </c>
      <c r="T122" s="51" t="e">
        <f t="shared" si="112"/>
        <v>#REF!</v>
      </c>
      <c r="U122" s="51" t="e">
        <f t="shared" si="112"/>
        <v>#REF!</v>
      </c>
      <c r="V122" s="51" t="e">
        <f t="shared" si="112"/>
        <v>#REF!</v>
      </c>
      <c r="W122" s="51" t="e">
        <f t="shared" si="112"/>
        <v>#REF!</v>
      </c>
      <c r="X122" s="51" t="e">
        <f t="shared" si="112"/>
        <v>#REF!</v>
      </c>
      <c r="Y122" s="51" t="e">
        <f t="shared" si="112"/>
        <v>#REF!</v>
      </c>
      <c r="Z122" s="121" t="e">
        <f t="shared" si="112"/>
        <v>#REF!</v>
      </c>
      <c r="AA122" s="121" t="e">
        <f t="shared" si="112"/>
        <v>#REF!</v>
      </c>
      <c r="AB122" s="121" t="e">
        <f t="shared" si="112"/>
        <v>#REF!</v>
      </c>
      <c r="AC122" s="121" t="e">
        <f t="shared" si="112"/>
        <v>#REF!</v>
      </c>
      <c r="AD122" s="121" t="e">
        <f t="shared" si="112"/>
        <v>#REF!</v>
      </c>
      <c r="AE122" s="121" t="e">
        <f t="shared" si="112"/>
        <v>#REF!</v>
      </c>
      <c r="AF122" s="121" t="e">
        <f t="shared" si="112"/>
        <v>#REF!</v>
      </c>
      <c r="AG122" s="121" t="e">
        <f t="shared" si="112"/>
        <v>#REF!</v>
      </c>
      <c r="AH122" s="121" t="e">
        <f t="shared" si="112"/>
        <v>#REF!</v>
      </c>
      <c r="AI122" s="121" t="e">
        <f t="shared" si="112"/>
        <v>#REF!</v>
      </c>
      <c r="AJ122" s="121" t="e">
        <f t="shared" si="112"/>
        <v>#REF!</v>
      </c>
      <c r="AK122" s="121" t="e">
        <f t="shared" si="112"/>
        <v>#REF!</v>
      </c>
      <c r="AL122" s="121" t="e">
        <f t="shared" si="112"/>
        <v>#REF!</v>
      </c>
      <c r="AM122" s="51">
        <f t="shared" si="112"/>
        <v>92792.259974199565</v>
      </c>
      <c r="AN122" s="51">
        <f t="shared" si="112"/>
        <v>86675.215895284637</v>
      </c>
      <c r="AO122" s="51">
        <f t="shared" si="112"/>
        <v>72479.972448205415</v>
      </c>
      <c r="AP122" s="51">
        <f t="shared" si="112"/>
        <v>62352.085550862976</v>
      </c>
      <c r="AQ122" s="51">
        <f t="shared" si="112"/>
        <v>46719.921521254786</v>
      </c>
      <c r="AR122" s="51">
        <f t="shared" si="112"/>
        <v>35073.707548991653</v>
      </c>
      <c r="AS122" s="51">
        <f t="shared" si="112"/>
        <v>24389.089297740004</v>
      </c>
      <c r="AT122" s="51">
        <f t="shared" si="112"/>
        <v>14410.667194470203</v>
      </c>
      <c r="AU122" s="51">
        <f t="shared" si="112"/>
        <v>18188.415110190002</v>
      </c>
      <c r="AV122" s="51">
        <f t="shared" si="112"/>
        <v>18811.901370540003</v>
      </c>
      <c r="AW122" s="51">
        <f t="shared" si="112"/>
        <v>19452.998219040001</v>
      </c>
      <c r="AX122" s="51">
        <f t="shared" si="112"/>
        <v>19928.511056399999</v>
      </c>
      <c r="AY122" s="51">
        <f t="shared" si="112"/>
        <v>22360.480307025002</v>
      </c>
      <c r="AZ122" s="51">
        <f t="shared" si="112"/>
        <v>23176.041398400001</v>
      </c>
      <c r="BA122" s="51">
        <f t="shared" si="112"/>
        <v>24054.190767374999</v>
      </c>
      <c r="BB122" s="51">
        <f t="shared" ref="BB122:CL122" ca="1" si="113">MAX(BB120:BB121)</f>
        <v>24483.583859253773</v>
      </c>
      <c r="BC122" s="51">
        <f t="shared" si="113"/>
        <v>25087.308986369979</v>
      </c>
      <c r="BD122" s="51">
        <f t="shared" si="113"/>
        <v>25570.615171155991</v>
      </c>
      <c r="BE122" s="51">
        <f t="shared" si="113"/>
        <v>26057.042765458518</v>
      </c>
      <c r="BF122" s="51">
        <f t="shared" si="113"/>
        <v>26546.619107404989</v>
      </c>
      <c r="BG122" s="51">
        <f t="shared" si="113"/>
        <v>27039.373381642697</v>
      </c>
      <c r="BH122" s="51">
        <f t="shared" si="113"/>
        <v>27535.336550507076</v>
      </c>
      <c r="BI122" s="51">
        <f t="shared" si="113"/>
        <v>28034.541307346793</v>
      </c>
      <c r="BJ122" s="51">
        <f t="shared" si="113"/>
        <v>28537.022045842143</v>
      </c>
      <c r="BK122" s="51">
        <f t="shared" si="113"/>
        <v>29042.814841651059</v>
      </c>
      <c r="BL122" s="51">
        <f t="shared" si="113"/>
        <v>29551.957443856692</v>
      </c>
      <c r="BM122" s="51">
        <f t="shared" si="113"/>
        <v>30064.489274371615</v>
      </c>
      <c r="BN122" s="51">
        <f t="shared" si="113"/>
        <v>30580.451433920356</v>
      </c>
      <c r="BO122" s="51">
        <f t="shared" si="113"/>
        <v>31027.240761208639</v>
      </c>
      <c r="BP122" s="51">
        <f t="shared" si="113"/>
        <v>31475.291832862516</v>
      </c>
      <c r="BQ122" s="51">
        <f t="shared" si="113"/>
        <v>31924.162486525023</v>
      </c>
      <c r="BR122" s="51">
        <f t="shared" si="113"/>
        <v>32374.450440829882</v>
      </c>
      <c r="BS122" s="51">
        <f t="shared" si="113"/>
        <v>32826.199163088822</v>
      </c>
      <c r="BT122" s="51">
        <f t="shared" si="113"/>
        <v>33279.453790089021</v>
      </c>
      <c r="BU122" s="51">
        <f t="shared" si="113"/>
        <v>33734.261158588291</v>
      </c>
      <c r="BV122" s="51">
        <f t="shared" si="113"/>
        <v>34190.669838489652</v>
      </c>
      <c r="BW122" s="51">
        <f t="shared" si="113"/>
        <v>34648.730168587463</v>
      </c>
      <c r="BX122" s="51">
        <f t="shared" si="113"/>
        <v>35108.494294809563</v>
      </c>
      <c r="BY122" s="51">
        <f t="shared" si="113"/>
        <v>35570.016210903923</v>
      </c>
      <c r="BZ122" s="51">
        <f t="shared" si="113"/>
        <v>36033.351801539226</v>
      </c>
      <c r="CA122" s="51">
        <f t="shared" si="113"/>
        <v>36584.36014392542</v>
      </c>
      <c r="CB122" s="51">
        <f t="shared" si="113"/>
        <v>37078.682478721574</v>
      </c>
      <c r="CC122" s="51">
        <f t="shared" si="113"/>
        <v>37575.667981633254</v>
      </c>
      <c r="CD122" s="51">
        <f t="shared" si="113"/>
        <v>38075.382772132303</v>
      </c>
      <c r="CE122" s="51">
        <f t="shared" si="113"/>
        <v>38577.89516107153</v>
      </c>
      <c r="CF122" s="51">
        <f t="shared" si="113"/>
        <v>39081.275356101563</v>
      </c>
      <c r="CG122" s="51">
        <f t="shared" si="113"/>
        <v>38477.548071711411</v>
      </c>
      <c r="CH122" s="51">
        <f t="shared" si="113"/>
        <v>38972.760607704193</v>
      </c>
      <c r="CI122" s="51">
        <f t="shared" si="113"/>
        <v>39470.43430009696</v>
      </c>
      <c r="CJ122" s="51">
        <f t="shared" si="113"/>
        <v>39970.483549203811</v>
      </c>
      <c r="CK122" s="51">
        <f t="shared" si="113"/>
        <v>40488.196569928456</v>
      </c>
      <c r="CL122" s="51">
        <f t="shared" si="113"/>
        <v>41008.599993031479</v>
      </c>
      <c r="CM122" s="51">
        <f t="shared" ref="CM122:CS122" si="114">MAX(CM120:CM121)</f>
        <v>41535.46910711893</v>
      </c>
      <c r="CN122" s="51">
        <f t="shared" si="114"/>
        <v>42068.926922660794</v>
      </c>
      <c r="CO122" s="51">
        <f t="shared" si="114"/>
        <v>42610.04934557341</v>
      </c>
      <c r="CP122" s="51">
        <f t="shared" si="114"/>
        <v>43159.981429913154</v>
      </c>
      <c r="CQ122" s="51">
        <f t="shared" si="114"/>
        <v>43716.06406217919</v>
      </c>
      <c r="CR122" s="51">
        <f t="shared" si="114"/>
        <v>44279.899467442883</v>
      </c>
      <c r="CS122" s="51">
        <f t="shared" si="114"/>
        <v>44851.420029156194</v>
      </c>
    </row>
    <row r="123" spans="2:97" x14ac:dyDescent="0.25">
      <c r="B123" s="34" t="s">
        <v>71</v>
      </c>
      <c r="C123" s="47" t="e">
        <f>I122</f>
        <v>#REF!</v>
      </c>
      <c r="D123" s="47" t="e">
        <f t="shared" ref="D123:AF123" si="115">J122</f>
        <v>#REF!</v>
      </c>
      <c r="E123" s="47" t="e">
        <f t="shared" si="115"/>
        <v>#REF!</v>
      </c>
      <c r="F123" s="47" t="e">
        <f t="shared" si="115"/>
        <v>#REF!</v>
      </c>
      <c r="G123" s="47" t="e">
        <f t="shared" si="115"/>
        <v>#REF!</v>
      </c>
      <c r="H123" s="47" t="e">
        <f t="shared" si="115"/>
        <v>#REF!</v>
      </c>
      <c r="I123" s="47" t="e">
        <f t="shared" si="115"/>
        <v>#REF!</v>
      </c>
      <c r="J123" s="47" t="e">
        <f t="shared" si="115"/>
        <v>#REF!</v>
      </c>
      <c r="K123" s="47" t="e">
        <f t="shared" si="115"/>
        <v>#REF!</v>
      </c>
      <c r="L123" s="47" t="e">
        <f t="shared" si="115"/>
        <v>#REF!</v>
      </c>
      <c r="M123" s="47" t="e">
        <f t="shared" si="115"/>
        <v>#REF!</v>
      </c>
      <c r="N123" s="47" t="e">
        <f t="shared" si="115"/>
        <v>#REF!</v>
      </c>
      <c r="O123" s="47" t="e">
        <f t="shared" si="115"/>
        <v>#REF!</v>
      </c>
      <c r="P123" s="47" t="e">
        <f t="shared" si="115"/>
        <v>#REF!</v>
      </c>
      <c r="Q123" s="47" t="e">
        <f t="shared" si="115"/>
        <v>#REF!</v>
      </c>
      <c r="R123" s="47" t="e">
        <f t="shared" si="115"/>
        <v>#REF!</v>
      </c>
      <c r="S123" s="47" t="e">
        <f t="shared" si="115"/>
        <v>#REF!</v>
      </c>
      <c r="T123" s="47" t="e">
        <f t="shared" si="115"/>
        <v>#REF!</v>
      </c>
      <c r="U123" s="47" t="e">
        <f t="shared" si="115"/>
        <v>#REF!</v>
      </c>
      <c r="V123" s="47" t="e">
        <f t="shared" si="115"/>
        <v>#REF!</v>
      </c>
      <c r="W123" s="47" t="e">
        <f t="shared" si="115"/>
        <v>#REF!</v>
      </c>
      <c r="X123" s="47" t="e">
        <f t="shared" si="115"/>
        <v>#REF!</v>
      </c>
      <c r="Y123" s="47" t="e">
        <f t="shared" si="115"/>
        <v>#REF!</v>
      </c>
      <c r="Z123" s="115" t="e">
        <f t="shared" si="115"/>
        <v>#REF!</v>
      </c>
      <c r="AA123" s="115" t="e">
        <f t="shared" si="115"/>
        <v>#REF!</v>
      </c>
      <c r="AB123" s="115" t="e">
        <f t="shared" si="115"/>
        <v>#REF!</v>
      </c>
      <c r="AC123" s="115" t="e">
        <f t="shared" si="115"/>
        <v>#REF!</v>
      </c>
      <c r="AD123" s="115" t="e">
        <f t="shared" si="115"/>
        <v>#REF!</v>
      </c>
      <c r="AE123" s="115" t="e">
        <f t="shared" si="115"/>
        <v>#REF!</v>
      </c>
      <c r="AF123" s="115" t="e">
        <f t="shared" si="115"/>
        <v>#REF!</v>
      </c>
      <c r="AG123" s="115" t="e">
        <f>#REF!</f>
        <v>#REF!</v>
      </c>
      <c r="AH123" s="115" t="e">
        <f>#REF!</f>
        <v>#REF!</v>
      </c>
      <c r="AI123" s="115" t="e">
        <f>#REF!</f>
        <v>#REF!</v>
      </c>
      <c r="AJ123" s="115" t="e">
        <f>#REF!</f>
        <v>#REF!</v>
      </c>
      <c r="AK123" s="115" t="e">
        <f>#REF!</f>
        <v>#REF!</v>
      </c>
      <c r="AL123" s="115" t="e">
        <f>#REF!</f>
        <v>#REF!</v>
      </c>
      <c r="AM123" s="47">
        <f t="shared" ref="AM123:BA123" si="116">AS122</f>
        <v>24389.089297740004</v>
      </c>
      <c r="AN123" s="47">
        <f t="shared" si="116"/>
        <v>14410.667194470203</v>
      </c>
      <c r="AO123" s="47">
        <f t="shared" si="116"/>
        <v>18188.415110190002</v>
      </c>
      <c r="AP123" s="47">
        <f t="shared" si="116"/>
        <v>18811.901370540003</v>
      </c>
      <c r="AQ123" s="47">
        <f t="shared" si="116"/>
        <v>19452.998219040001</v>
      </c>
      <c r="AR123" s="47">
        <f t="shared" si="116"/>
        <v>19928.511056399999</v>
      </c>
      <c r="AS123" s="47">
        <f t="shared" si="116"/>
        <v>22360.480307025002</v>
      </c>
      <c r="AT123" s="47">
        <f t="shared" si="116"/>
        <v>23176.041398400001</v>
      </c>
      <c r="AU123" s="47">
        <f t="shared" si="116"/>
        <v>24054.190767374999</v>
      </c>
      <c r="AV123" s="47">
        <f t="shared" ca="1" si="116"/>
        <v>30749.54456114351</v>
      </c>
      <c r="AW123" s="47">
        <f t="shared" si="116"/>
        <v>25087.308986369979</v>
      </c>
      <c r="AX123" s="47">
        <f t="shared" si="116"/>
        <v>25570.615171155991</v>
      </c>
      <c r="AY123" s="47">
        <f t="shared" si="116"/>
        <v>26057.042765458518</v>
      </c>
      <c r="AZ123" s="47">
        <f t="shared" si="116"/>
        <v>26546.619107404989</v>
      </c>
      <c r="BA123" s="47">
        <f t="shared" si="116"/>
        <v>27039.373381642697</v>
      </c>
      <c r="BB123" s="47">
        <f t="shared" ref="BB123:BK123" si="117">BH122</f>
        <v>27535.336550507076</v>
      </c>
      <c r="BC123" s="47">
        <f t="shared" si="117"/>
        <v>28034.541307346793</v>
      </c>
      <c r="BD123" s="47">
        <f t="shared" si="117"/>
        <v>28537.022045842143</v>
      </c>
      <c r="BE123" s="47">
        <f t="shared" si="117"/>
        <v>29042.814841651059</v>
      </c>
      <c r="BF123" s="47">
        <f t="shared" si="117"/>
        <v>29551.957443856692</v>
      </c>
      <c r="BG123" s="47">
        <f t="shared" si="117"/>
        <v>30064.489274371615</v>
      </c>
      <c r="BH123" s="47">
        <f t="shared" si="117"/>
        <v>30580.451433920356</v>
      </c>
      <c r="BI123" s="47">
        <f t="shared" si="117"/>
        <v>31027.240761208639</v>
      </c>
      <c r="BJ123" s="47">
        <f t="shared" si="117"/>
        <v>31475.291832862516</v>
      </c>
      <c r="BK123" s="47">
        <f t="shared" si="117"/>
        <v>31924.162486525023</v>
      </c>
      <c r="BL123" s="47">
        <f t="shared" ref="BL123:CL123" si="118">BR122</f>
        <v>32374.450440829882</v>
      </c>
      <c r="BM123" s="47">
        <f t="shared" si="118"/>
        <v>32826.199163088822</v>
      </c>
      <c r="BN123" s="47">
        <f t="shared" si="118"/>
        <v>33279.453790089021</v>
      </c>
      <c r="BO123" s="47">
        <f t="shared" si="118"/>
        <v>33734.261158588291</v>
      </c>
      <c r="BP123" s="47">
        <f t="shared" si="118"/>
        <v>34190.669838489652</v>
      </c>
      <c r="BQ123" s="47">
        <f t="shared" si="118"/>
        <v>34648.730168587463</v>
      </c>
      <c r="BR123" s="47">
        <f t="shared" si="118"/>
        <v>35108.494294809563</v>
      </c>
      <c r="BS123" s="47">
        <f t="shared" si="118"/>
        <v>35570.016210903923</v>
      </c>
      <c r="BT123" s="47">
        <f t="shared" si="118"/>
        <v>36033.351801539226</v>
      </c>
      <c r="BU123" s="47">
        <f t="shared" si="118"/>
        <v>36584.36014392542</v>
      </c>
      <c r="BV123" s="47">
        <f t="shared" si="118"/>
        <v>37078.682478721574</v>
      </c>
      <c r="BW123" s="47">
        <f t="shared" si="118"/>
        <v>37575.667981633254</v>
      </c>
      <c r="BX123" s="47">
        <f t="shared" si="118"/>
        <v>38075.382772132303</v>
      </c>
      <c r="BY123" s="47">
        <f t="shared" si="118"/>
        <v>38577.89516107153</v>
      </c>
      <c r="BZ123" s="47">
        <f t="shared" si="118"/>
        <v>39081.275356101563</v>
      </c>
      <c r="CA123" s="47">
        <f t="shared" si="118"/>
        <v>38477.548071711411</v>
      </c>
      <c r="CB123" s="47">
        <f t="shared" si="118"/>
        <v>38972.760607704193</v>
      </c>
      <c r="CC123" s="47">
        <f t="shared" si="118"/>
        <v>39470.43430009696</v>
      </c>
      <c r="CD123" s="47">
        <f t="shared" si="118"/>
        <v>39970.483549203811</v>
      </c>
      <c r="CE123" s="47">
        <f t="shared" si="118"/>
        <v>40488.196569928456</v>
      </c>
      <c r="CF123" s="47">
        <f t="shared" si="118"/>
        <v>41008.599993031479</v>
      </c>
      <c r="CG123" s="47">
        <f t="shared" si="118"/>
        <v>41535.46910711893</v>
      </c>
      <c r="CH123" s="47">
        <f t="shared" si="118"/>
        <v>42068.926922660794</v>
      </c>
      <c r="CI123" s="47">
        <f t="shared" si="118"/>
        <v>42610.04934557341</v>
      </c>
      <c r="CJ123" s="47">
        <f t="shared" si="118"/>
        <v>43159.981429913154</v>
      </c>
      <c r="CK123" s="47">
        <f t="shared" si="118"/>
        <v>43716.06406217919</v>
      </c>
      <c r="CL123" s="47">
        <f t="shared" si="118"/>
        <v>44279.899467442883</v>
      </c>
      <c r="CM123" s="47">
        <f t="shared" ref="CM123" si="119">CS122</f>
        <v>44851.420029156194</v>
      </c>
      <c r="CN123" s="47">
        <f t="shared" ref="CN123" si="120">CT122</f>
        <v>0</v>
      </c>
      <c r="CO123" s="47">
        <f t="shared" ref="CO123" si="121">CU122</f>
        <v>0</v>
      </c>
      <c r="CP123" s="47">
        <f t="shared" ref="CP123" si="122">CV122</f>
        <v>0</v>
      </c>
      <c r="CQ123" s="47">
        <f t="shared" ref="CQ123" si="123">CW122</f>
        <v>0</v>
      </c>
      <c r="CR123" s="47">
        <f t="shared" ref="CR123" si="124">CX122</f>
        <v>0</v>
      </c>
      <c r="CS123" s="47">
        <f t="shared" ref="CS123" si="125">CY122</f>
        <v>0</v>
      </c>
    </row>
    <row r="125" spans="2:97" x14ac:dyDescent="0.25">
      <c r="B125" s="34" t="s">
        <v>70</v>
      </c>
      <c r="C125" s="46">
        <v>21615.72052401747</v>
      </c>
      <c r="D125" s="46">
        <v>21615.72052401747</v>
      </c>
      <c r="E125" s="46">
        <v>21615.72052401747</v>
      </c>
      <c r="F125" s="46">
        <v>21615.72052401747</v>
      </c>
      <c r="G125" s="46">
        <v>41647.058823529413</v>
      </c>
      <c r="H125" s="46">
        <v>41647.058823529413</v>
      </c>
      <c r="I125" s="46">
        <f>Input!$G$30</f>
        <v>40723</v>
      </c>
      <c r="J125" s="46">
        <f>Input!$G$30</f>
        <v>40723</v>
      </c>
      <c r="K125" s="46">
        <f>Input!$G$30</f>
        <v>40723</v>
      </c>
      <c r="L125" s="46">
        <f>Input!$G$30</f>
        <v>40723</v>
      </c>
      <c r="M125" s="46">
        <f>Input!$G$30</f>
        <v>40723</v>
      </c>
      <c r="N125" s="46">
        <f>Input!$G$30</f>
        <v>40723</v>
      </c>
      <c r="O125" s="46" t="str">
        <f>Input!$L$30</f>
        <v>S</v>
      </c>
      <c r="P125" s="46" t="str">
        <f>Input!$L$30</f>
        <v>S</v>
      </c>
      <c r="Q125" s="46" t="str">
        <f>Input!$L$32</f>
        <v>L</v>
      </c>
      <c r="R125" s="46" t="str">
        <f>Input!$L$32</f>
        <v>L</v>
      </c>
      <c r="S125" s="46" t="str">
        <f>Input!$L$32</f>
        <v>L</v>
      </c>
      <c r="T125" s="46" t="str">
        <f>Input!$L$32</f>
        <v>L</v>
      </c>
      <c r="U125" s="46">
        <f>Input!$L$34</f>
        <v>0</v>
      </c>
      <c r="V125" s="46">
        <f>Input!$L$34</f>
        <v>0</v>
      </c>
      <c r="W125" s="46">
        <f>Input!$L$34</f>
        <v>0</v>
      </c>
      <c r="X125" s="46">
        <f>Input!$L$34</f>
        <v>0</v>
      </c>
      <c r="Y125" s="46">
        <f>Input!$L$34</f>
        <v>0</v>
      </c>
      <c r="Z125" s="120">
        <f>Input!$L$34</f>
        <v>0</v>
      </c>
      <c r="AA125" s="120">
        <f>Input!$L$34</f>
        <v>0</v>
      </c>
      <c r="AB125" s="120">
        <f>Input!$L$34</f>
        <v>0</v>
      </c>
      <c r="AC125" s="120">
        <f>Input!$L$34</f>
        <v>0</v>
      </c>
      <c r="AD125" s="120">
        <f>Input!$L$34</f>
        <v>0</v>
      </c>
      <c r="AE125" s="120">
        <f>Input!$L$34</f>
        <v>0</v>
      </c>
      <c r="AF125" s="120">
        <f>Input!$L$34</f>
        <v>0</v>
      </c>
      <c r="AG125" s="120">
        <f>Input!$L$34</f>
        <v>0</v>
      </c>
      <c r="AH125" s="120">
        <f>Input!$L$34</f>
        <v>0</v>
      </c>
      <c r="AI125" s="120">
        <f>Input!$L$34</f>
        <v>0</v>
      </c>
      <c r="AJ125" s="120">
        <f>Input!$L$34</f>
        <v>0</v>
      </c>
      <c r="AK125" s="120">
        <f>Input!$L$34</f>
        <v>0</v>
      </c>
      <c r="AL125" s="120">
        <f>Input!$L$34</f>
        <v>0</v>
      </c>
      <c r="AM125" s="46">
        <f>AM131*[111]Input!$L$2</f>
        <v>21000000</v>
      </c>
      <c r="AN125" s="46">
        <f>AN131*[111]Input!$L$2</f>
        <v>21000000</v>
      </c>
      <c r="AO125" s="46">
        <f>AO131*[111]Input!$L$2</f>
        <v>21000000</v>
      </c>
      <c r="AP125" s="46">
        <f>AP131*[111]Input!$L$2</f>
        <v>21000000</v>
      </c>
      <c r="AQ125" s="46">
        <f>AQ131*[111]Input!$L$2</f>
        <v>21000000</v>
      </c>
      <c r="AR125" s="46">
        <f>AR131*[111]Input!$L$2</f>
        <v>21000000</v>
      </c>
      <c r="AS125" s="46">
        <f>AS131*[111]Input!$L$2</f>
        <v>21000000</v>
      </c>
      <c r="AT125" s="46">
        <f>AT131*[111]Input!$L$2</f>
        <v>21000000</v>
      </c>
      <c r="AU125" s="46">
        <f>AU131*[111]Input!$L$2</f>
        <v>21000000</v>
      </c>
      <c r="AV125" s="46">
        <f>AV131*[111]Input!$L$2</f>
        <v>21000000</v>
      </c>
      <c r="AW125" s="46">
        <f>AW131*[111]Input!$L$2</f>
        <v>21000000</v>
      </c>
      <c r="AX125" s="46">
        <f>AX131*[111]Input!$L$2</f>
        <v>21000000</v>
      </c>
      <c r="AY125" s="46">
        <f>AY131*[111]Input!$L$2</f>
        <v>21000000</v>
      </c>
      <c r="AZ125" s="46">
        <f>AZ131*[111]Input!$L$2</f>
        <v>21000000</v>
      </c>
      <c r="BA125" s="46">
        <f>BA131*[111]Input!$L$2</f>
        <v>21000000</v>
      </c>
      <c r="BB125" s="46">
        <f ca="1">BB131*Input!$L$2</f>
        <v>21000000</v>
      </c>
      <c r="BC125" s="46">
        <f>BC131*Input!$L$2</f>
        <v>21000000</v>
      </c>
      <c r="BD125" s="46">
        <f>BD131*Input!$L$2</f>
        <v>21000000</v>
      </c>
      <c r="BE125" s="46">
        <f>BE131*Input!$L$2</f>
        <v>21000000</v>
      </c>
      <c r="BF125" s="46">
        <f>BF131*Input!$L$2</f>
        <v>21000000</v>
      </c>
      <c r="BG125" s="46">
        <f>BG131*Input!$L$2</f>
        <v>21000000</v>
      </c>
      <c r="BH125" s="46">
        <f>BH131*Input!$L$2</f>
        <v>21000000</v>
      </c>
      <c r="BI125" s="46">
        <f>BI131*Input!$L$2</f>
        <v>21000000</v>
      </c>
      <c r="BJ125" s="46">
        <f>BJ131*Input!$L$2</f>
        <v>21000000</v>
      </c>
      <c r="BK125" s="46">
        <f>BK131*Input!$L$2</f>
        <v>21000000</v>
      </c>
      <c r="BL125" s="46">
        <f>BL131*Input!$L$2</f>
        <v>21000000</v>
      </c>
      <c r="BM125" s="46">
        <f>BM131*Input!$L$2</f>
        <v>21000000</v>
      </c>
      <c r="BN125" s="46">
        <f>BN131*Input!$L$2</f>
        <v>21000000</v>
      </c>
      <c r="BO125" s="46">
        <f>BO131*Input!$L$2</f>
        <v>21000000</v>
      </c>
      <c r="BP125" s="46">
        <f>BP131*Input!$L$2</f>
        <v>21000000</v>
      </c>
      <c r="BQ125" s="46">
        <f>BQ131*Input!$L$2</f>
        <v>21000000</v>
      </c>
      <c r="BR125" s="46">
        <f>BR131*Input!$L$2</f>
        <v>21000000</v>
      </c>
      <c r="BS125" s="46">
        <f>BS131*Input!$L$2</f>
        <v>21000000</v>
      </c>
      <c r="BT125" s="46">
        <f>BT131*Input!$L$2</f>
        <v>21000000</v>
      </c>
      <c r="BU125" s="46">
        <f>BU131*Input!$L$2</f>
        <v>21000000</v>
      </c>
      <c r="BV125" s="46">
        <f>BV131*Input!$L$2</f>
        <v>21000000</v>
      </c>
      <c r="BW125" s="46">
        <f>BW131*Input!$L$2</f>
        <v>21000000</v>
      </c>
      <c r="BX125" s="46">
        <f>BX131*Input!$L$2</f>
        <v>21000000</v>
      </c>
      <c r="BY125" s="46">
        <f>BY131*Input!$L$2</f>
        <v>21000000</v>
      </c>
      <c r="BZ125" s="46">
        <f>BZ131*Input!$L$2</f>
        <v>21000000</v>
      </c>
      <c r="CA125" s="46">
        <f>CA131*Input!$L$2</f>
        <v>21000000</v>
      </c>
      <c r="CB125" s="46">
        <f>CB131*Input!$L$2</f>
        <v>21000000</v>
      </c>
      <c r="CC125" s="46">
        <f>CC131*Input!$L$2</f>
        <v>21000000</v>
      </c>
      <c r="CD125" s="46">
        <f>CD131*Input!$L$2</f>
        <v>21000000</v>
      </c>
      <c r="CE125" s="46">
        <f>CE131*Input!$L$2</f>
        <v>21000000</v>
      </c>
      <c r="CF125" s="46">
        <f>CF131*Input!$L$2</f>
        <v>21000000</v>
      </c>
      <c r="CG125" s="46">
        <f>CG131*Input!$L$2</f>
        <v>21000000</v>
      </c>
      <c r="CH125" s="46">
        <f>CH131*Input!$L$2</f>
        <v>21000000</v>
      </c>
      <c r="CI125" s="46">
        <f>CI131*Input!$L$2</f>
        <v>21000000</v>
      </c>
      <c r="CJ125" s="46">
        <f>CJ131*Input!$L$2</f>
        <v>21000000</v>
      </c>
      <c r="CK125" s="46">
        <f>CK131*Input!$L$2</f>
        <v>21000000</v>
      </c>
      <c r="CL125" s="46">
        <f>CL131*Input!$L$2</f>
        <v>21000000</v>
      </c>
      <c r="CM125" s="46">
        <f>CM131*Input!$L$2</f>
        <v>21000000</v>
      </c>
      <c r="CN125" s="46">
        <f>CN131*Input!$L$2</f>
        <v>21000000</v>
      </c>
      <c r="CO125" s="46">
        <f>CO131*Input!$L$2</f>
        <v>21000000</v>
      </c>
      <c r="CP125" s="46">
        <f>CP131*Input!$L$2</f>
        <v>21000000</v>
      </c>
      <c r="CQ125" s="46">
        <f>CQ131*Input!$L$2</f>
        <v>21000000</v>
      </c>
      <c r="CR125" s="46">
        <f>CR131*Input!$L$2</f>
        <v>21000000</v>
      </c>
      <c r="CS125" s="46">
        <f>CS131*Input!$L$2</f>
        <v>21000000</v>
      </c>
    </row>
    <row r="126" spans="2:97" x14ac:dyDescent="0.25">
      <c r="B126" s="34" t="s">
        <v>78</v>
      </c>
      <c r="C126" s="46">
        <v>17292.576419213976</v>
      </c>
      <c r="D126" s="46">
        <v>17292.576419213976</v>
      </c>
      <c r="E126" s="46">
        <v>17292.576419213976</v>
      </c>
      <c r="F126" s="46">
        <v>17292.576419213976</v>
      </c>
      <c r="G126" s="46">
        <v>33317.647058823532</v>
      </c>
      <c r="H126" s="46">
        <v>33317.647058823532</v>
      </c>
      <c r="I126" s="46">
        <f>Input!$I$30</f>
        <v>36650.700000000004</v>
      </c>
      <c r="J126" s="46">
        <f>Input!$I$30</f>
        <v>36650.700000000004</v>
      </c>
      <c r="K126" s="46">
        <f>Input!$I$30</f>
        <v>36650.700000000004</v>
      </c>
      <c r="L126" s="46">
        <f>Input!$I$30</f>
        <v>36650.700000000004</v>
      </c>
      <c r="M126" s="46">
        <f>Input!$I$30</f>
        <v>36650.700000000004</v>
      </c>
      <c r="N126" s="46">
        <f>Input!$I$30</f>
        <v>36650.700000000004</v>
      </c>
      <c r="O126" s="46">
        <f>Input!$I$30</f>
        <v>36650.700000000004</v>
      </c>
      <c r="P126" s="46">
        <f>Input!$I$30</f>
        <v>36650.700000000004</v>
      </c>
      <c r="Q126" s="46">
        <f>Input!$I$32</f>
        <v>54976.05</v>
      </c>
      <c r="R126" s="46">
        <f>Input!$I$32</f>
        <v>54976.05</v>
      </c>
      <c r="S126" s="46">
        <f>Input!$I$32</f>
        <v>54976.05</v>
      </c>
      <c r="T126" s="46">
        <f>Input!$I$32</f>
        <v>54976.05</v>
      </c>
      <c r="U126" s="46">
        <f>Input!$I$34</f>
        <v>73301.400000000009</v>
      </c>
      <c r="V126" s="46">
        <f>Input!$I$34</f>
        <v>73301.400000000009</v>
      </c>
      <c r="W126" s="46">
        <f>Input!$I$34</f>
        <v>73301.400000000009</v>
      </c>
      <c r="X126" s="46">
        <f>Input!$I$34</f>
        <v>73301.400000000009</v>
      </c>
      <c r="Y126" s="46">
        <f>Input!$I$34</f>
        <v>73301.400000000009</v>
      </c>
      <c r="Z126" s="120">
        <f>Input!$I$34</f>
        <v>73301.400000000009</v>
      </c>
      <c r="AA126" s="120">
        <f>Input!$I$34</f>
        <v>73301.400000000009</v>
      </c>
      <c r="AB126" s="120">
        <f>Input!$I$34</f>
        <v>73301.400000000009</v>
      </c>
      <c r="AC126" s="120">
        <f>Input!$I$34</f>
        <v>73301.400000000009</v>
      </c>
      <c r="AD126" s="120">
        <f>Input!$I$34</f>
        <v>73301.400000000009</v>
      </c>
      <c r="AE126" s="120">
        <f>Input!$I$34</f>
        <v>73301.400000000009</v>
      </c>
      <c r="AF126" s="120">
        <f>Input!$I$34</f>
        <v>73301.400000000009</v>
      </c>
      <c r="AG126" s="120">
        <f>Input!$I$34</f>
        <v>73301.400000000009</v>
      </c>
      <c r="AH126" s="120">
        <f>Input!$I$34</f>
        <v>73301.400000000009</v>
      </c>
      <c r="AI126" s="120">
        <f>Input!$I$34</f>
        <v>73301.400000000009</v>
      </c>
      <c r="AJ126" s="120">
        <f>Input!$I$34</f>
        <v>73301.400000000009</v>
      </c>
      <c r="AK126" s="120">
        <f>Input!$I$34</f>
        <v>73301.400000000009</v>
      </c>
      <c r="AL126" s="120">
        <f>Input!$I$34</f>
        <v>73301.400000000009</v>
      </c>
      <c r="AM126" s="46">
        <f>[111]Input!$I$34</f>
        <v>73301.400000000009</v>
      </c>
      <c r="AN126" s="46">
        <f>[111]Input!$I$34</f>
        <v>73301.400000000009</v>
      </c>
      <c r="AO126" s="46">
        <f>[111]Input!$I$34</f>
        <v>73301.400000000009</v>
      </c>
      <c r="AP126" s="46">
        <f>[111]Input!$I$34</f>
        <v>73301.400000000009</v>
      </c>
      <c r="AQ126" s="46">
        <f>[111]Input!$I$34</f>
        <v>73301.400000000009</v>
      </c>
      <c r="AR126" s="46">
        <f>[111]Input!$I$34</f>
        <v>73301.400000000009</v>
      </c>
      <c r="AS126" s="46">
        <f>[111]Input!$I$34</f>
        <v>73301.400000000009</v>
      </c>
      <c r="AT126" s="46">
        <f>[111]Input!$I$34</f>
        <v>73301.400000000009</v>
      </c>
      <c r="AU126" s="46">
        <f>[111]Input!$I$34</f>
        <v>73301.400000000009</v>
      </c>
      <c r="AV126" s="46">
        <f>[111]Input!$I$34</f>
        <v>73301.400000000009</v>
      </c>
      <c r="AW126" s="46">
        <f>[111]Input!$I$34</f>
        <v>73301.400000000009</v>
      </c>
      <c r="AX126" s="46">
        <f>[111]Input!$I$34</f>
        <v>73301.400000000009</v>
      </c>
      <c r="AY126" s="46">
        <f>[111]Input!$I$34</f>
        <v>73301.400000000009</v>
      </c>
      <c r="AZ126" s="46">
        <f>[111]Input!$I$34</f>
        <v>73301.400000000009</v>
      </c>
      <c r="BA126" s="46">
        <f>[111]Input!$I$34</f>
        <v>73301.400000000009</v>
      </c>
      <c r="BB126" s="46">
        <f>Input!$I$34</f>
        <v>73301.400000000009</v>
      </c>
      <c r="BC126" s="46">
        <f>Input!$I$34</f>
        <v>73301.400000000009</v>
      </c>
      <c r="BD126" s="46">
        <f>Input!$I$34</f>
        <v>73301.400000000009</v>
      </c>
      <c r="BE126" s="46">
        <f>Input!$I$34</f>
        <v>73301.400000000009</v>
      </c>
      <c r="BF126" s="46">
        <f>Input!$I$34</f>
        <v>73301.400000000009</v>
      </c>
      <c r="BG126" s="46">
        <f>Input!$I$34</f>
        <v>73301.400000000009</v>
      </c>
      <c r="BH126" s="46">
        <f>Input!$I$34</f>
        <v>73301.400000000009</v>
      </c>
      <c r="BI126" s="46">
        <f>Input!$I$34</f>
        <v>73301.400000000009</v>
      </c>
      <c r="BJ126" s="46">
        <f>Input!$I$34</f>
        <v>73301.400000000009</v>
      </c>
      <c r="BK126" s="46">
        <f>Input!$I$34</f>
        <v>73301.400000000009</v>
      </c>
      <c r="BL126" s="46">
        <f>Input!$I$34</f>
        <v>73301.400000000009</v>
      </c>
      <c r="BM126" s="46">
        <f>Input!$I$34</f>
        <v>73301.400000000009</v>
      </c>
      <c r="BN126" s="46">
        <f>Input!$I$34</f>
        <v>73301.400000000009</v>
      </c>
      <c r="BO126" s="46">
        <f>Input!$I$34</f>
        <v>73301.400000000009</v>
      </c>
      <c r="BP126" s="46">
        <f>Input!$I$34</f>
        <v>73301.400000000009</v>
      </c>
      <c r="BQ126" s="46">
        <f>Input!$I$34</f>
        <v>73301.400000000009</v>
      </c>
      <c r="BR126" s="46">
        <f>Input!$I$34</f>
        <v>73301.400000000009</v>
      </c>
      <c r="BS126" s="46">
        <f>Input!$I$34</f>
        <v>73301.400000000009</v>
      </c>
      <c r="BT126" s="46">
        <f>Input!$I$34</f>
        <v>73301.400000000009</v>
      </c>
      <c r="BU126" s="46">
        <f>Input!$I$34</f>
        <v>73301.400000000009</v>
      </c>
      <c r="BV126" s="46">
        <f>Input!$I$34</f>
        <v>73301.400000000009</v>
      </c>
      <c r="BW126" s="46">
        <f>Input!$I$34</f>
        <v>73301.400000000009</v>
      </c>
      <c r="BX126" s="46">
        <f>Input!$I$34</f>
        <v>73301.400000000009</v>
      </c>
      <c r="BY126" s="46">
        <f>Input!$I$34</f>
        <v>73301.400000000009</v>
      </c>
      <c r="BZ126" s="46">
        <f>Input!$I$34</f>
        <v>73301.400000000009</v>
      </c>
      <c r="CA126" s="46">
        <f>Input!$I$34</f>
        <v>73301.400000000009</v>
      </c>
      <c r="CB126" s="46">
        <f>Input!$I$34</f>
        <v>73301.400000000009</v>
      </c>
      <c r="CC126" s="46">
        <f>Input!$I$34</f>
        <v>73301.400000000009</v>
      </c>
      <c r="CD126" s="46">
        <f>Input!$I$34</f>
        <v>73301.400000000009</v>
      </c>
      <c r="CE126" s="46">
        <f>Input!$I$34</f>
        <v>73301.400000000009</v>
      </c>
      <c r="CF126" s="46">
        <f>Input!$I$34</f>
        <v>73301.400000000009</v>
      </c>
      <c r="CG126" s="46">
        <f>Input!$I$34</f>
        <v>73301.400000000009</v>
      </c>
      <c r="CH126" s="46">
        <f>Input!$I$34</f>
        <v>73301.400000000009</v>
      </c>
      <c r="CI126" s="46">
        <f>Input!$I$34</f>
        <v>73301.400000000009</v>
      </c>
      <c r="CJ126" s="46">
        <f>Input!$I$34</f>
        <v>73301.400000000009</v>
      </c>
      <c r="CK126" s="46">
        <f>Input!$I$34</f>
        <v>73301.400000000009</v>
      </c>
      <c r="CL126" s="46">
        <f>Input!$I$34</f>
        <v>73301.400000000009</v>
      </c>
      <c r="CM126" s="46">
        <f>Input!$I$34</f>
        <v>73301.400000000009</v>
      </c>
      <c r="CN126" s="46">
        <f>Input!$I$34</f>
        <v>73301.400000000009</v>
      </c>
      <c r="CO126" s="46">
        <f>Input!$I$34</f>
        <v>73301.400000000009</v>
      </c>
      <c r="CP126" s="46">
        <f>Input!$I$34</f>
        <v>73301.400000000009</v>
      </c>
      <c r="CQ126" s="46">
        <f>Input!$I$34</f>
        <v>73301.400000000009</v>
      </c>
      <c r="CR126" s="46">
        <f>Input!$I$34</f>
        <v>73301.400000000009</v>
      </c>
      <c r="CS126" s="46">
        <f>Input!$I$34</f>
        <v>73301.400000000009</v>
      </c>
    </row>
    <row r="127" spans="2:97" x14ac:dyDescent="0.25">
      <c r="B127" s="34" t="s">
        <v>77</v>
      </c>
      <c r="C127" s="47" t="e">
        <f>#REF!+C37</f>
        <v>#REF!</v>
      </c>
      <c r="D127" s="47" t="e">
        <f>#REF!+D37</f>
        <v>#REF!</v>
      </c>
      <c r="E127" s="47" t="e">
        <f>#REF!+E37</f>
        <v>#REF!</v>
      </c>
      <c r="F127" s="47" t="e">
        <f>#REF!+F37</f>
        <v>#REF!</v>
      </c>
      <c r="G127" s="47" t="e">
        <f>#REF!+G37</f>
        <v>#REF!</v>
      </c>
      <c r="H127" s="47" t="e">
        <f>#REF!+H37</f>
        <v>#REF!</v>
      </c>
      <c r="I127" s="47" t="e">
        <f>#REF!+(I40/2)</f>
        <v>#REF!</v>
      </c>
      <c r="J127" s="47" t="e">
        <f>#REF!+(J40/2)</f>
        <v>#REF!</v>
      </c>
      <c r="K127" s="47" t="e">
        <f>#REF!+(K40/2)</f>
        <v>#REF!</v>
      </c>
      <c r="L127" s="47" t="e">
        <f>#REF!+(L40/2)</f>
        <v>#REF!</v>
      </c>
      <c r="M127" s="47" t="e">
        <f>#REF!+(M40/2)</f>
        <v>#REF!</v>
      </c>
      <c r="N127" s="47" t="e">
        <f>#REF!+(N40/2)</f>
        <v>#REF!</v>
      </c>
      <c r="O127" s="47" t="e">
        <f>#REF!+(O40/2)</f>
        <v>#REF!</v>
      </c>
      <c r="P127" s="47" t="e">
        <f>#REF!+(P40/2)</f>
        <v>#REF!</v>
      </c>
      <c r="Q127" s="47" t="e">
        <f>#REF!+(Q40/2)</f>
        <v>#REF!</v>
      </c>
      <c r="R127" s="47" t="e">
        <f>#REF!+(R40/2)</f>
        <v>#REF!</v>
      </c>
      <c r="S127" s="47" t="e">
        <f>#REF!+(S40/2)</f>
        <v>#REF!</v>
      </c>
      <c r="T127" s="47" t="e">
        <f>#REF!+(T40/2)</f>
        <v>#REF!</v>
      </c>
      <c r="U127" s="47" t="e">
        <f>#REF!+(U40/2)</f>
        <v>#REF!</v>
      </c>
      <c r="V127" s="47" t="e">
        <f>#REF!+(V40/2)</f>
        <v>#REF!</v>
      </c>
      <c r="W127" s="47" t="e">
        <f>#REF!+(W40/2)</f>
        <v>#REF!</v>
      </c>
      <c r="X127" s="47" t="e">
        <f>#REF!+(X40/2)</f>
        <v>#REF!</v>
      </c>
      <c r="Y127" s="47" t="e">
        <f>#REF!+(Y40/2)</f>
        <v>#REF!</v>
      </c>
      <c r="Z127" s="115" t="e">
        <f>#REF!+(Z40/2)</f>
        <v>#REF!</v>
      </c>
      <c r="AA127" s="115" t="e">
        <f>#REF!+(AA40/2)</f>
        <v>#REF!</v>
      </c>
      <c r="AB127" s="115" t="e">
        <f>#REF!+(AB40/2)</f>
        <v>#REF!</v>
      </c>
      <c r="AC127" s="115" t="e">
        <f>#REF!+(AC40/2)</f>
        <v>#REF!</v>
      </c>
      <c r="AD127" s="115" t="e">
        <f>#REF!+(AD40/2)</f>
        <v>#REF!</v>
      </c>
      <c r="AE127" s="115" t="e">
        <f>#REF!+(AE40/2)</f>
        <v>#REF!</v>
      </c>
      <c r="AF127" s="115" t="e">
        <f>#REF!+(AF40/2)</f>
        <v>#REF!</v>
      </c>
      <c r="AG127" s="115" t="e">
        <f>#REF!+(AG40/2)</f>
        <v>#REF!</v>
      </c>
      <c r="AH127" s="115" t="e">
        <f>#REF!+(AH40/2)</f>
        <v>#REF!</v>
      </c>
      <c r="AI127" s="115" t="e">
        <f>#REF!+(AI40/2)</f>
        <v>#REF!</v>
      </c>
      <c r="AJ127" s="115" t="e">
        <f>#REF!+(AJ40/2)</f>
        <v>#REF!</v>
      </c>
      <c r="AK127" s="115" t="e">
        <f>#REF!+(AK40/2)</f>
        <v>#REF!</v>
      </c>
      <c r="AL127" s="115" t="e">
        <f>#REF!+(AL40/2)</f>
        <v>#REF!</v>
      </c>
      <c r="AM127" s="35">
        <f t="shared" ref="AM127:BA127" si="126">AM106+AM$40/2+AM$42/2+AM$44/2+AM$46/2</f>
        <v>8176603.5890318481</v>
      </c>
      <c r="AN127" s="35">
        <f t="shared" si="126"/>
        <v>8147423.1046038102</v>
      </c>
      <c r="AO127" s="35">
        <f t="shared" si="126"/>
        <v>7806559.7753065862</v>
      </c>
      <c r="AP127" s="35">
        <f t="shared" si="126"/>
        <v>7846056.8032436157</v>
      </c>
      <c r="AQ127" s="35">
        <f t="shared" si="126"/>
        <v>6702123.1463213013</v>
      </c>
      <c r="AR127" s="35">
        <f t="shared" si="126"/>
        <v>6405084.3968771417</v>
      </c>
      <c r="AS127" s="35">
        <f t="shared" si="126"/>
        <v>5890952.0241679996</v>
      </c>
      <c r="AT127" s="35">
        <f t="shared" si="126"/>
        <v>5521110.2719153445</v>
      </c>
      <c r="AU127" s="35">
        <f t="shared" si="126"/>
        <v>6356650.4298479995</v>
      </c>
      <c r="AV127" s="35">
        <f t="shared" si="126"/>
        <v>6585462.6721679997</v>
      </c>
      <c r="AW127" s="35">
        <f t="shared" si="126"/>
        <v>6825885.3619680004</v>
      </c>
      <c r="AX127" s="35">
        <f t="shared" si="126"/>
        <v>7005812.7544799997</v>
      </c>
      <c r="AY127" s="35">
        <f t="shared" si="126"/>
        <v>7608819.1739010001</v>
      </c>
      <c r="AZ127" s="35">
        <f t="shared" si="126"/>
        <v>7866120.6615239996</v>
      </c>
      <c r="BA127" s="35">
        <f t="shared" si="126"/>
        <v>8139204.0905250013</v>
      </c>
      <c r="BB127" s="35">
        <f t="shared" ref="BB127:CL127" si="127">BB106+BB$40/2+BB$42/2+BB$44/2+BB$46/2</f>
        <v>7305735.7723858934</v>
      </c>
      <c r="BC127" s="35">
        <f t="shared" si="127"/>
        <v>7429115.88328279</v>
      </c>
      <c r="BD127" s="35">
        <f t="shared" si="127"/>
        <v>7553924.7722178688</v>
      </c>
      <c r="BE127" s="35">
        <f t="shared" si="127"/>
        <v>7680291.1680801008</v>
      </c>
      <c r="BF127" s="35">
        <f t="shared" si="127"/>
        <v>7808236.3949047392</v>
      </c>
      <c r="BG127" s="35">
        <f t="shared" si="127"/>
        <v>7937784.0889088828</v>
      </c>
      <c r="BH127" s="35">
        <f t="shared" si="127"/>
        <v>8068960.0942274323</v>
      </c>
      <c r="BI127" s="35">
        <f t="shared" si="127"/>
        <v>8201792.3901940463</v>
      </c>
      <c r="BJ127" s="35">
        <f t="shared" si="127"/>
        <v>8336311.04136026</v>
      </c>
      <c r="BK127" s="35">
        <f t="shared" si="127"/>
        <v>8472548.1650141459</v>
      </c>
      <c r="BL127" s="35">
        <f t="shared" si="127"/>
        <v>8610537.9125876222</v>
      </c>
      <c r="BM127" s="35">
        <f t="shared" si="127"/>
        <v>8750316.4623150639</v>
      </c>
      <c r="BN127" s="35">
        <f t="shared" si="127"/>
        <v>8891922.0211718194</v>
      </c>
      <c r="BO127" s="35">
        <f t="shared" si="127"/>
        <v>9035104.2507943437</v>
      </c>
      <c r="BP127" s="35">
        <f t="shared" si="127"/>
        <v>9180064.8631122243</v>
      </c>
      <c r="BQ127" s="35">
        <f t="shared" si="127"/>
        <v>9326158.7723428085</v>
      </c>
      <c r="BR127" s="35">
        <f t="shared" si="127"/>
        <v>9474226.2240310572</v>
      </c>
      <c r="BS127" s="35">
        <f t="shared" si="127"/>
        <v>9624315.459812928</v>
      </c>
      <c r="BT127" s="35">
        <f t="shared" si="127"/>
        <v>9776476.8865684029</v>
      </c>
      <c r="BU127" s="35">
        <f t="shared" si="127"/>
        <v>9930763.1165178251</v>
      </c>
      <c r="BV127" s="35">
        <f t="shared" si="127"/>
        <v>10087229.011090983</v>
      </c>
      <c r="BW127" s="35">
        <f t="shared" si="127"/>
        <v>10245931.728414658</v>
      </c>
      <c r="BX127" s="35">
        <f t="shared" si="127"/>
        <v>10406930.774309255</v>
      </c>
      <c r="BY127" s="35">
        <f t="shared" si="127"/>
        <v>10570288.056720605</v>
      </c>
      <c r="BZ127" s="35">
        <f t="shared" si="127"/>
        <v>10736067.943541808</v>
      </c>
      <c r="CA127" s="35">
        <f t="shared" si="127"/>
        <v>10904680.528827569</v>
      </c>
      <c r="CB127" s="35">
        <f t="shared" si="127"/>
        <v>11075860.965787459</v>
      </c>
      <c r="CC127" s="35">
        <f t="shared" si="127"/>
        <v>11249681.41099651</v>
      </c>
      <c r="CD127" s="35">
        <f t="shared" si="127"/>
        <v>11426216.746624446</v>
      </c>
      <c r="CE127" s="35">
        <f t="shared" si="127"/>
        <v>11605544.655229455</v>
      </c>
      <c r="CF127" s="35">
        <f t="shared" si="127"/>
        <v>11784888.05050239</v>
      </c>
      <c r="CG127" s="35">
        <f t="shared" si="127"/>
        <v>11962678.357806159</v>
      </c>
      <c r="CH127" s="35">
        <f t="shared" si="127"/>
        <v>12147077.528006088</v>
      </c>
      <c r="CI127" s="35">
        <f t="shared" si="127"/>
        <v>12333750.044114988</v>
      </c>
      <c r="CJ127" s="35">
        <f t="shared" si="127"/>
        <v>12522552.726275273</v>
      </c>
      <c r="CK127" s="35">
        <f t="shared" si="127"/>
        <v>12716781.104516521</v>
      </c>
      <c r="CL127" s="35">
        <f t="shared" si="127"/>
        <v>12913565.872931756</v>
      </c>
      <c r="CM127" s="35">
        <f t="shared" ref="CM127:CS127" si="128">CM106+CM$40/2+CM$42/2+CM$44/2+CM$46/2</f>
        <v>13113539.301257897</v>
      </c>
      <c r="CN127" s="35">
        <f t="shared" si="128"/>
        <v>13316800.414884444</v>
      </c>
      <c r="CO127" s="35">
        <f t="shared" si="128"/>
        <v>13523596.332336569</v>
      </c>
      <c r="CP127" s="35">
        <f t="shared" si="128"/>
        <v>13734243.897709945</v>
      </c>
      <c r="CQ127" s="35">
        <f t="shared" si="128"/>
        <v>13948247.708821535</v>
      </c>
      <c r="CR127" s="35">
        <f t="shared" si="128"/>
        <v>14165943.999202052</v>
      </c>
      <c r="CS127" s="35">
        <f t="shared" si="128"/>
        <v>14387381.53068858</v>
      </c>
    </row>
    <row r="128" spans="2:97" x14ac:dyDescent="0.25">
      <c r="B128" s="34" t="s">
        <v>74</v>
      </c>
      <c r="C128" s="47" t="e">
        <f>#REF!+#REF!</f>
        <v>#REF!</v>
      </c>
      <c r="D128" s="47" t="e">
        <f>#REF!+#REF!</f>
        <v>#REF!</v>
      </c>
      <c r="E128" s="47" t="e">
        <f>#REF!+#REF!</f>
        <v>#REF!</v>
      </c>
      <c r="F128" s="47" t="e">
        <f>#REF!+#REF!</f>
        <v>#REF!</v>
      </c>
      <c r="G128" s="47" t="e">
        <f>#REF!+#REF!</f>
        <v>#REF!</v>
      </c>
      <c r="H128" s="47" t="e">
        <f>#REF!+#REF!</f>
        <v>#REF!</v>
      </c>
      <c r="I128" s="47" t="e">
        <f>#REF!+#REF!-#REF!+(#REF!/2)</f>
        <v>#REF!</v>
      </c>
      <c r="J128" s="47" t="e">
        <f>#REF!+#REF!-#REF!+(#REF!/2)</f>
        <v>#REF!</v>
      </c>
      <c r="K128" s="47" t="e">
        <f>#REF!+#REF!-#REF!+(#REF!/2)</f>
        <v>#REF!</v>
      </c>
      <c r="L128" s="47" t="e">
        <f>#REF!+#REF!-#REF!+(#REF!/2)</f>
        <v>#REF!</v>
      </c>
      <c r="M128" s="47" t="e">
        <f>#REF!+#REF!-#REF!+(#REF!/2)</f>
        <v>#REF!</v>
      </c>
      <c r="N128" s="47" t="e">
        <f>#REF!+#REF!-#REF!+(#REF!/2)</f>
        <v>#REF!</v>
      </c>
      <c r="O128" s="47" t="e">
        <f>#REF!+#REF!-#REF!+(#REF!/2)</f>
        <v>#REF!</v>
      </c>
      <c r="P128" s="47" t="e">
        <f>#REF!+#REF!-#REF!+(#REF!/2)</f>
        <v>#REF!</v>
      </c>
      <c r="Q128" s="47" t="e">
        <f>#REF!+#REF!-#REF!+(#REF!/2)</f>
        <v>#REF!</v>
      </c>
      <c r="R128" s="47" t="e">
        <f>#REF!+#REF!-#REF!+(#REF!/2)</f>
        <v>#REF!</v>
      </c>
      <c r="S128" s="47" t="e">
        <f>#REF!+#REF!-#REF!+(#REF!/2)</f>
        <v>#REF!</v>
      </c>
      <c r="T128" s="47" t="e">
        <f>#REF!+#REF!-#REF!+(#REF!/2)</f>
        <v>#REF!</v>
      </c>
      <c r="U128" s="47" t="e">
        <f>#REF!+#REF!-#REF!+(#REF!/2)</f>
        <v>#REF!</v>
      </c>
      <c r="V128" s="47" t="e">
        <f>#REF!+#REF!-#REF!+(#REF!/2)</f>
        <v>#REF!</v>
      </c>
      <c r="W128" s="47" t="e">
        <f>#REF!+#REF!-#REF!+(#REF!/2)</f>
        <v>#REF!</v>
      </c>
      <c r="X128" s="47" t="e">
        <f>#REF!+#REF!-#REF!+(#REF!/2)</f>
        <v>#REF!</v>
      </c>
      <c r="Y128" s="47" t="e">
        <f>#REF!+#REF!-#REF!+(#REF!/2)</f>
        <v>#REF!</v>
      </c>
      <c r="Z128" s="115" t="e">
        <f>#REF!+#REF!-#REF!+(#REF!/2)</f>
        <v>#REF!</v>
      </c>
      <c r="AA128" s="115" t="e">
        <f>#REF!+#REF!-#REF!+(#REF!/2)</f>
        <v>#REF!</v>
      </c>
      <c r="AB128" s="115" t="e">
        <f>#REF!+#REF!-#REF!+(#REF!/2)</f>
        <v>#REF!</v>
      </c>
      <c r="AC128" s="115" t="e">
        <f>#REF!+#REF!-#REF!+(#REF!/2)</f>
        <v>#REF!</v>
      </c>
      <c r="AD128" s="115" t="e">
        <f>#REF!+#REF!-#REF!+(#REF!/2)</f>
        <v>#REF!</v>
      </c>
      <c r="AE128" s="115" t="e">
        <f>#REF!+#REF!-#REF!+(#REF!/2)</f>
        <v>#REF!</v>
      </c>
      <c r="AF128" s="115" t="e">
        <f>#REF!+#REF!-#REF!+(#REF!/2)</f>
        <v>#REF!</v>
      </c>
      <c r="AG128" s="115" t="e">
        <f>#REF!+#REF!-#REF!+(#REF!/2)</f>
        <v>#REF!</v>
      </c>
      <c r="AH128" s="115" t="e">
        <f>#REF!+#REF!-#REF!+(#REF!/2)</f>
        <v>#REF!</v>
      </c>
      <c r="AI128" s="115" t="e">
        <f>#REF!+#REF!-#REF!+(#REF!/2)</f>
        <v>#REF!</v>
      </c>
      <c r="AJ128" s="115" t="e">
        <f>#REF!+#REF!-#REF!+(#REF!/2)</f>
        <v>#REF!</v>
      </c>
      <c r="AK128" s="115" t="e">
        <f>#REF!+#REF!-#REF!+(#REF!/2)</f>
        <v>#REF!</v>
      </c>
      <c r="AL128" s="115" t="e">
        <f>#REF!+#REF!-#REF!+(#REF!/2)</f>
        <v>#REF!</v>
      </c>
      <c r="AM128" s="35">
        <f t="shared" ref="AM128:BA128" si="129">AM106+AM$75/2+AM$77/2+AM$79/2+AM$81</f>
        <v>8799185.801690435</v>
      </c>
      <c r="AN128" s="35">
        <f t="shared" si="129"/>
        <v>8798973.7172623966</v>
      </c>
      <c r="AO128" s="35">
        <f t="shared" si="129"/>
        <v>8491417.1679651737</v>
      </c>
      <c r="AP128" s="35">
        <f t="shared" si="129"/>
        <v>8545636.7876992598</v>
      </c>
      <c r="AQ128" s="35">
        <f t="shared" si="129"/>
        <v>7407441.4728969336</v>
      </c>
      <c r="AR128" s="35">
        <f t="shared" si="129"/>
        <v>7121634.3974740095</v>
      </c>
      <c r="AS128" s="35">
        <f t="shared" si="129"/>
        <v>6814353.9006639998</v>
      </c>
      <c r="AT128" s="35">
        <f t="shared" si="129"/>
        <v>6396060.1105061239</v>
      </c>
      <c r="AU128" s="35">
        <f t="shared" si="129"/>
        <v>6856112.2593040001</v>
      </c>
      <c r="AV128" s="35">
        <f t="shared" si="129"/>
        <v>7099701.5046640001</v>
      </c>
      <c r="AW128" s="35">
        <f t="shared" si="129"/>
        <v>7356820.770064</v>
      </c>
      <c r="AX128" s="35">
        <f t="shared" si="129"/>
        <v>7556475.0010400005</v>
      </c>
      <c r="AY128" s="35">
        <f t="shared" si="129"/>
        <v>8078609.5459229993</v>
      </c>
      <c r="AZ128" s="35">
        <f t="shared" si="129"/>
        <v>8351267.4438519999</v>
      </c>
      <c r="BA128" s="35">
        <f t="shared" si="129"/>
        <v>8634976.0170750003</v>
      </c>
      <c r="BB128" s="35">
        <f t="shared" ref="BB128:CL128" si="130">BB106+BB$75/2+BB$77/2+BB$79/2+BB$81</f>
        <v>8542911.2862179801</v>
      </c>
      <c r="BC128" s="35">
        <f t="shared" si="130"/>
        <v>8680102.6650149897</v>
      </c>
      <c r="BD128" s="35">
        <f t="shared" si="130"/>
        <v>8820217.6449255943</v>
      </c>
      <c r="BE128" s="35">
        <f t="shared" si="130"/>
        <v>8963377.6755059883</v>
      </c>
      <c r="BF128" s="35">
        <f t="shared" si="130"/>
        <v>9109623.8348655552</v>
      </c>
      <c r="BG128" s="35">
        <f t="shared" si="130"/>
        <v>9259001.960818518</v>
      </c>
      <c r="BH128" s="35">
        <f t="shared" si="130"/>
        <v>9411562.4326909576</v>
      </c>
      <c r="BI128" s="35">
        <f t="shared" si="130"/>
        <v>9567360.0188298039</v>
      </c>
      <c r="BJ128" s="35">
        <f t="shared" si="130"/>
        <v>9726453.7714660335</v>
      </c>
      <c r="BK128" s="35">
        <f t="shared" si="130"/>
        <v>9888906.9580179416</v>
      </c>
      <c r="BL128" s="35">
        <f t="shared" si="130"/>
        <v>10054787.021311508</v>
      </c>
      <c r="BM128" s="35">
        <f t="shared" si="130"/>
        <v>10224165.563223053</v>
      </c>
      <c r="BN128" s="35">
        <f t="shared" si="130"/>
        <v>10397118.347636884</v>
      </c>
      <c r="BO128" s="35">
        <f t="shared" si="130"/>
        <v>10573499.309986126</v>
      </c>
      <c r="BP128" s="35">
        <f t="shared" si="130"/>
        <v>10753356.676677987</v>
      </c>
      <c r="BQ128" s="35">
        <f t="shared" si="130"/>
        <v>10935342.514917184</v>
      </c>
      <c r="BR128" s="35">
        <f t="shared" si="130"/>
        <v>11121203.263801888</v>
      </c>
      <c r="BS128" s="35">
        <f t="shared" si="130"/>
        <v>11311035.284751471</v>
      </c>
      <c r="BT128" s="35">
        <f t="shared" si="130"/>
        <v>11504939.379392868</v>
      </c>
      <c r="BU128" s="35">
        <f t="shared" si="130"/>
        <v>11703020.871891916</v>
      </c>
      <c r="BV128" s="35">
        <f t="shared" si="130"/>
        <v>11905389.699124046</v>
      </c>
      <c r="BW128" s="35">
        <f t="shared" si="130"/>
        <v>12112160.508362502</v>
      </c>
      <c r="BX128" s="35">
        <f t="shared" si="130"/>
        <v>12323452.762255885</v>
      </c>
      <c r="BY128" s="35">
        <f t="shared" si="130"/>
        <v>12539390.850940678</v>
      </c>
      <c r="BZ128" s="35">
        <f t="shared" si="130"/>
        <v>12760104.211194327</v>
      </c>
      <c r="CA128" s="35">
        <f t="shared" si="130"/>
        <v>12985994.389823895</v>
      </c>
      <c r="CB128" s="35">
        <f t="shared" si="130"/>
        <v>13216941.274475578</v>
      </c>
      <c r="CC128" s="35">
        <f t="shared" si="130"/>
        <v>13453090.248667052</v>
      </c>
      <c r="CD128" s="35">
        <f t="shared" si="130"/>
        <v>13694592.28970018</v>
      </c>
      <c r="CE128" s="35">
        <f t="shared" si="130"/>
        <v>13941604.123039069</v>
      </c>
      <c r="CF128" s="35">
        <f t="shared" si="130"/>
        <v>14188334.951560257</v>
      </c>
      <c r="CG128" s="35">
        <f t="shared" si="130"/>
        <v>14437308.286895745</v>
      </c>
      <c r="CH128" s="35">
        <f t="shared" si="130"/>
        <v>14693999.993147422</v>
      </c>
      <c r="CI128" s="35">
        <f t="shared" si="130"/>
        <v>14955098.589223683</v>
      </c>
      <c r="CJ128" s="35">
        <f t="shared" si="130"/>
        <v>15220300.220874509</v>
      </c>
      <c r="CK128" s="35">
        <f t="shared" si="130"/>
        <v>15491996.737859782</v>
      </c>
      <c r="CL128" s="35">
        <f t="shared" si="130"/>
        <v>15768691.726623455</v>
      </c>
      <c r="CM128" s="35">
        <f t="shared" ref="CM128:CS128" si="131">CM106+CM$75/2+CM$77/2+CM$79/2+CM$81</f>
        <v>16050553.78014545</v>
      </c>
      <c r="CN128" s="35">
        <f t="shared" si="131"/>
        <v>16337770.492342561</v>
      </c>
      <c r="CO128" s="35">
        <f t="shared" si="131"/>
        <v>16630545.341580072</v>
      </c>
      <c r="CP128" s="35">
        <f t="shared" si="131"/>
        <v>16929220.056153722</v>
      </c>
      <c r="CQ128" s="35">
        <f t="shared" si="131"/>
        <v>17233559.151651733</v>
      </c>
      <c r="CR128" s="35">
        <f t="shared" si="131"/>
        <v>17543791.884119701</v>
      </c>
      <c r="CS128" s="35">
        <f t="shared" si="131"/>
        <v>17860054.683632005</v>
      </c>
    </row>
    <row r="129" spans="1:97" x14ac:dyDescent="0.25">
      <c r="B129" s="49" t="s">
        <v>82</v>
      </c>
      <c r="C129" s="51" t="e">
        <f>MAX(C127:C128)</f>
        <v>#REF!</v>
      </c>
      <c r="D129" s="51" t="e">
        <f t="shared" ref="D129:BA129" si="132">MAX(D127:D128)</f>
        <v>#REF!</v>
      </c>
      <c r="E129" s="51" t="e">
        <f t="shared" si="132"/>
        <v>#REF!</v>
      </c>
      <c r="F129" s="51" t="e">
        <f t="shared" si="132"/>
        <v>#REF!</v>
      </c>
      <c r="G129" s="51" t="e">
        <f t="shared" si="132"/>
        <v>#REF!</v>
      </c>
      <c r="H129" s="51" t="e">
        <f t="shared" si="132"/>
        <v>#REF!</v>
      </c>
      <c r="I129" s="51" t="e">
        <f t="shared" si="132"/>
        <v>#REF!</v>
      </c>
      <c r="J129" s="51" t="e">
        <f t="shared" si="132"/>
        <v>#REF!</v>
      </c>
      <c r="K129" s="51" t="e">
        <f t="shared" si="132"/>
        <v>#REF!</v>
      </c>
      <c r="L129" s="51" t="e">
        <f t="shared" si="132"/>
        <v>#REF!</v>
      </c>
      <c r="M129" s="51" t="e">
        <f t="shared" si="132"/>
        <v>#REF!</v>
      </c>
      <c r="N129" s="51" t="e">
        <f t="shared" si="132"/>
        <v>#REF!</v>
      </c>
      <c r="O129" s="51" t="e">
        <f t="shared" si="132"/>
        <v>#REF!</v>
      </c>
      <c r="P129" s="51" t="e">
        <f t="shared" si="132"/>
        <v>#REF!</v>
      </c>
      <c r="Q129" s="51" t="e">
        <f t="shared" si="132"/>
        <v>#REF!</v>
      </c>
      <c r="R129" s="51" t="e">
        <f t="shared" si="132"/>
        <v>#REF!</v>
      </c>
      <c r="S129" s="51" t="e">
        <f t="shared" si="132"/>
        <v>#REF!</v>
      </c>
      <c r="T129" s="51" t="e">
        <f t="shared" si="132"/>
        <v>#REF!</v>
      </c>
      <c r="U129" s="51" t="e">
        <f t="shared" si="132"/>
        <v>#REF!</v>
      </c>
      <c r="V129" s="51" t="e">
        <f t="shared" si="132"/>
        <v>#REF!</v>
      </c>
      <c r="W129" s="51" t="e">
        <f t="shared" si="132"/>
        <v>#REF!</v>
      </c>
      <c r="X129" s="51" t="e">
        <f t="shared" si="132"/>
        <v>#REF!</v>
      </c>
      <c r="Y129" s="51" t="e">
        <f t="shared" si="132"/>
        <v>#REF!</v>
      </c>
      <c r="Z129" s="121" t="e">
        <f t="shared" si="132"/>
        <v>#REF!</v>
      </c>
      <c r="AA129" s="121" t="e">
        <f t="shared" si="132"/>
        <v>#REF!</v>
      </c>
      <c r="AB129" s="121" t="e">
        <f t="shared" si="132"/>
        <v>#REF!</v>
      </c>
      <c r="AC129" s="121" t="e">
        <f t="shared" si="132"/>
        <v>#REF!</v>
      </c>
      <c r="AD129" s="121" t="e">
        <f t="shared" si="132"/>
        <v>#REF!</v>
      </c>
      <c r="AE129" s="121" t="e">
        <f t="shared" si="132"/>
        <v>#REF!</v>
      </c>
      <c r="AF129" s="121" t="e">
        <f t="shared" si="132"/>
        <v>#REF!</v>
      </c>
      <c r="AG129" s="121" t="e">
        <f t="shared" si="132"/>
        <v>#REF!</v>
      </c>
      <c r="AH129" s="121" t="e">
        <f t="shared" si="132"/>
        <v>#REF!</v>
      </c>
      <c r="AI129" s="121" t="e">
        <f t="shared" si="132"/>
        <v>#REF!</v>
      </c>
      <c r="AJ129" s="121" t="e">
        <f t="shared" si="132"/>
        <v>#REF!</v>
      </c>
      <c r="AK129" s="121" t="e">
        <f t="shared" si="132"/>
        <v>#REF!</v>
      </c>
      <c r="AL129" s="121" t="e">
        <f t="shared" si="132"/>
        <v>#REF!</v>
      </c>
      <c r="AM129" s="51">
        <f t="shared" si="132"/>
        <v>8799185.801690435</v>
      </c>
      <c r="AN129" s="51">
        <f t="shared" si="132"/>
        <v>8798973.7172623966</v>
      </c>
      <c r="AO129" s="51">
        <f t="shared" si="132"/>
        <v>8491417.1679651737</v>
      </c>
      <c r="AP129" s="51">
        <f t="shared" si="132"/>
        <v>8545636.7876992598</v>
      </c>
      <c r="AQ129" s="51">
        <f t="shared" si="132"/>
        <v>7407441.4728969336</v>
      </c>
      <c r="AR129" s="51">
        <f t="shared" si="132"/>
        <v>7121634.3974740095</v>
      </c>
      <c r="AS129" s="51">
        <f t="shared" si="132"/>
        <v>6814353.9006639998</v>
      </c>
      <c r="AT129" s="51">
        <f t="shared" si="132"/>
        <v>6396060.1105061239</v>
      </c>
      <c r="AU129" s="51">
        <f t="shared" si="132"/>
        <v>6856112.2593040001</v>
      </c>
      <c r="AV129" s="51">
        <f t="shared" si="132"/>
        <v>7099701.5046640001</v>
      </c>
      <c r="AW129" s="51">
        <f t="shared" si="132"/>
        <v>7356820.770064</v>
      </c>
      <c r="AX129" s="51">
        <f t="shared" si="132"/>
        <v>7556475.0010400005</v>
      </c>
      <c r="AY129" s="51">
        <f t="shared" si="132"/>
        <v>8078609.5459229993</v>
      </c>
      <c r="AZ129" s="51">
        <f t="shared" si="132"/>
        <v>8351267.4438519999</v>
      </c>
      <c r="BA129" s="51">
        <f t="shared" si="132"/>
        <v>8634976.0170750003</v>
      </c>
      <c r="BB129" s="51">
        <f t="shared" ref="BB129:CL129" si="133">MAX(BB127:BB128)</f>
        <v>8542911.2862179801</v>
      </c>
      <c r="BC129" s="51">
        <f t="shared" si="133"/>
        <v>8680102.6650149897</v>
      </c>
      <c r="BD129" s="51">
        <f t="shared" si="133"/>
        <v>8820217.6449255943</v>
      </c>
      <c r="BE129" s="51">
        <f t="shared" si="133"/>
        <v>8963377.6755059883</v>
      </c>
      <c r="BF129" s="51">
        <f t="shared" si="133"/>
        <v>9109623.8348655552</v>
      </c>
      <c r="BG129" s="51">
        <f t="shared" si="133"/>
        <v>9259001.960818518</v>
      </c>
      <c r="BH129" s="51">
        <f t="shared" si="133"/>
        <v>9411562.4326909576</v>
      </c>
      <c r="BI129" s="51">
        <f t="shared" si="133"/>
        <v>9567360.0188298039</v>
      </c>
      <c r="BJ129" s="51">
        <f t="shared" si="133"/>
        <v>9726453.7714660335</v>
      </c>
      <c r="BK129" s="51">
        <f t="shared" si="133"/>
        <v>9888906.9580179416</v>
      </c>
      <c r="BL129" s="51">
        <f t="shared" si="133"/>
        <v>10054787.021311508</v>
      </c>
      <c r="BM129" s="51">
        <f t="shared" si="133"/>
        <v>10224165.563223053</v>
      </c>
      <c r="BN129" s="51">
        <f t="shared" si="133"/>
        <v>10397118.347636884</v>
      </c>
      <c r="BO129" s="51">
        <f t="shared" si="133"/>
        <v>10573499.309986126</v>
      </c>
      <c r="BP129" s="51">
        <f t="shared" si="133"/>
        <v>10753356.676677987</v>
      </c>
      <c r="BQ129" s="51">
        <f t="shared" si="133"/>
        <v>10935342.514917184</v>
      </c>
      <c r="BR129" s="51">
        <f t="shared" si="133"/>
        <v>11121203.263801888</v>
      </c>
      <c r="BS129" s="51">
        <f t="shared" si="133"/>
        <v>11311035.284751471</v>
      </c>
      <c r="BT129" s="51">
        <f t="shared" si="133"/>
        <v>11504939.379392868</v>
      </c>
      <c r="BU129" s="51">
        <f t="shared" si="133"/>
        <v>11703020.871891916</v>
      </c>
      <c r="BV129" s="51">
        <f t="shared" si="133"/>
        <v>11905389.699124046</v>
      </c>
      <c r="BW129" s="51">
        <f t="shared" si="133"/>
        <v>12112160.508362502</v>
      </c>
      <c r="BX129" s="51">
        <f t="shared" si="133"/>
        <v>12323452.762255885</v>
      </c>
      <c r="BY129" s="51">
        <f t="shared" si="133"/>
        <v>12539390.850940678</v>
      </c>
      <c r="BZ129" s="51">
        <f t="shared" si="133"/>
        <v>12760104.211194327</v>
      </c>
      <c r="CA129" s="51">
        <f t="shared" si="133"/>
        <v>12985994.389823895</v>
      </c>
      <c r="CB129" s="51">
        <f t="shared" si="133"/>
        <v>13216941.274475578</v>
      </c>
      <c r="CC129" s="51">
        <f t="shared" si="133"/>
        <v>13453090.248667052</v>
      </c>
      <c r="CD129" s="51">
        <f t="shared" si="133"/>
        <v>13694592.28970018</v>
      </c>
      <c r="CE129" s="51">
        <f t="shared" si="133"/>
        <v>13941604.123039069</v>
      </c>
      <c r="CF129" s="51">
        <f t="shared" si="133"/>
        <v>14188334.951560257</v>
      </c>
      <c r="CG129" s="51">
        <f t="shared" si="133"/>
        <v>14437308.286895745</v>
      </c>
      <c r="CH129" s="51">
        <f t="shared" si="133"/>
        <v>14693999.993147422</v>
      </c>
      <c r="CI129" s="51">
        <f t="shared" si="133"/>
        <v>14955098.589223683</v>
      </c>
      <c r="CJ129" s="51">
        <f t="shared" si="133"/>
        <v>15220300.220874509</v>
      </c>
      <c r="CK129" s="51">
        <f t="shared" si="133"/>
        <v>15491996.737859782</v>
      </c>
      <c r="CL129" s="51">
        <f t="shared" si="133"/>
        <v>15768691.726623455</v>
      </c>
      <c r="CM129" s="51">
        <f t="shared" ref="CM129:CS129" si="134">MAX(CM127:CM128)</f>
        <v>16050553.78014545</v>
      </c>
      <c r="CN129" s="51">
        <f t="shared" si="134"/>
        <v>16337770.492342561</v>
      </c>
      <c r="CO129" s="51">
        <f t="shared" si="134"/>
        <v>16630545.341580072</v>
      </c>
      <c r="CP129" s="51">
        <f t="shared" si="134"/>
        <v>16929220.056153722</v>
      </c>
      <c r="CQ129" s="51">
        <f t="shared" si="134"/>
        <v>17233559.151651733</v>
      </c>
      <c r="CR129" s="51">
        <f t="shared" si="134"/>
        <v>17543791.884119701</v>
      </c>
      <c r="CS129" s="51">
        <f t="shared" si="134"/>
        <v>17860054.683632005</v>
      </c>
    </row>
    <row r="130" spans="1:97" x14ac:dyDescent="0.25">
      <c r="B130" s="34" t="s">
        <v>71</v>
      </c>
      <c r="C130" s="47" t="e">
        <f>I129</f>
        <v>#REF!</v>
      </c>
      <c r="D130" s="47" t="e">
        <f t="shared" ref="D130:AF130" si="135">J129</f>
        <v>#REF!</v>
      </c>
      <c r="E130" s="47" t="e">
        <f t="shared" si="135"/>
        <v>#REF!</v>
      </c>
      <c r="F130" s="47" t="e">
        <f t="shared" si="135"/>
        <v>#REF!</v>
      </c>
      <c r="G130" s="47" t="e">
        <f t="shared" si="135"/>
        <v>#REF!</v>
      </c>
      <c r="H130" s="47" t="e">
        <f t="shared" si="135"/>
        <v>#REF!</v>
      </c>
      <c r="I130" s="47" t="e">
        <f t="shared" si="135"/>
        <v>#REF!</v>
      </c>
      <c r="J130" s="47" t="e">
        <f t="shared" si="135"/>
        <v>#REF!</v>
      </c>
      <c r="K130" s="47" t="e">
        <f t="shared" si="135"/>
        <v>#REF!</v>
      </c>
      <c r="L130" s="47" t="e">
        <f t="shared" si="135"/>
        <v>#REF!</v>
      </c>
      <c r="M130" s="47" t="e">
        <f t="shared" si="135"/>
        <v>#REF!</v>
      </c>
      <c r="N130" s="47" t="e">
        <f t="shared" si="135"/>
        <v>#REF!</v>
      </c>
      <c r="O130" s="47" t="e">
        <f t="shared" si="135"/>
        <v>#REF!</v>
      </c>
      <c r="P130" s="47" t="e">
        <f t="shared" si="135"/>
        <v>#REF!</v>
      </c>
      <c r="Q130" s="47" t="e">
        <f t="shared" si="135"/>
        <v>#REF!</v>
      </c>
      <c r="R130" s="47" t="e">
        <f t="shared" si="135"/>
        <v>#REF!</v>
      </c>
      <c r="S130" s="47" t="e">
        <f t="shared" si="135"/>
        <v>#REF!</v>
      </c>
      <c r="T130" s="47" t="e">
        <f t="shared" si="135"/>
        <v>#REF!</v>
      </c>
      <c r="U130" s="47" t="e">
        <f t="shared" si="135"/>
        <v>#REF!</v>
      </c>
      <c r="V130" s="47" t="e">
        <f t="shared" si="135"/>
        <v>#REF!</v>
      </c>
      <c r="W130" s="47" t="e">
        <f t="shared" si="135"/>
        <v>#REF!</v>
      </c>
      <c r="X130" s="47" t="e">
        <f t="shared" si="135"/>
        <v>#REF!</v>
      </c>
      <c r="Y130" s="47" t="e">
        <f t="shared" si="135"/>
        <v>#REF!</v>
      </c>
      <c r="Z130" s="115" t="e">
        <f t="shared" si="135"/>
        <v>#REF!</v>
      </c>
      <c r="AA130" s="115" t="e">
        <f t="shared" si="135"/>
        <v>#REF!</v>
      </c>
      <c r="AB130" s="115" t="e">
        <f t="shared" si="135"/>
        <v>#REF!</v>
      </c>
      <c r="AC130" s="115" t="e">
        <f t="shared" si="135"/>
        <v>#REF!</v>
      </c>
      <c r="AD130" s="115" t="e">
        <f t="shared" si="135"/>
        <v>#REF!</v>
      </c>
      <c r="AE130" s="115" t="e">
        <f t="shared" si="135"/>
        <v>#REF!</v>
      </c>
      <c r="AF130" s="115" t="e">
        <f t="shared" si="135"/>
        <v>#REF!</v>
      </c>
      <c r="AG130" s="115" t="e">
        <f>#REF!</f>
        <v>#REF!</v>
      </c>
      <c r="AH130" s="115" t="e">
        <f>#REF!</f>
        <v>#REF!</v>
      </c>
      <c r="AI130" s="115" t="e">
        <f>#REF!</f>
        <v>#REF!</v>
      </c>
      <c r="AJ130" s="115" t="e">
        <f>#REF!</f>
        <v>#REF!</v>
      </c>
      <c r="AK130" s="115" t="e">
        <f>#REF!</f>
        <v>#REF!</v>
      </c>
      <c r="AL130" s="115" t="e">
        <f>#REF!</f>
        <v>#REF!</v>
      </c>
      <c r="AM130" s="47">
        <f t="shared" ref="AM130:BA130" si="136">AS129</f>
        <v>6814353.9006639998</v>
      </c>
      <c r="AN130" s="47">
        <f t="shared" si="136"/>
        <v>6396060.1105061239</v>
      </c>
      <c r="AO130" s="47">
        <f t="shared" si="136"/>
        <v>6856112.2593040001</v>
      </c>
      <c r="AP130" s="47">
        <f t="shared" si="136"/>
        <v>7099701.5046640001</v>
      </c>
      <c r="AQ130" s="47">
        <f t="shared" si="136"/>
        <v>7356820.770064</v>
      </c>
      <c r="AR130" s="47">
        <f t="shared" si="136"/>
        <v>7556475.0010400005</v>
      </c>
      <c r="AS130" s="47">
        <f t="shared" si="136"/>
        <v>8078609.5459229993</v>
      </c>
      <c r="AT130" s="47">
        <f t="shared" si="136"/>
        <v>8351267.4438519999</v>
      </c>
      <c r="AU130" s="47">
        <f t="shared" si="136"/>
        <v>8634976.0170750003</v>
      </c>
      <c r="AV130" s="47">
        <f t="shared" si="136"/>
        <v>8542911.2862179801</v>
      </c>
      <c r="AW130" s="47">
        <f t="shared" si="136"/>
        <v>8680102.6650149897</v>
      </c>
      <c r="AX130" s="47">
        <f t="shared" si="136"/>
        <v>8820217.6449255943</v>
      </c>
      <c r="AY130" s="47">
        <f t="shared" si="136"/>
        <v>8963377.6755059883</v>
      </c>
      <c r="AZ130" s="47">
        <f t="shared" si="136"/>
        <v>9109623.8348655552</v>
      </c>
      <c r="BA130" s="47">
        <f t="shared" si="136"/>
        <v>9259001.960818518</v>
      </c>
      <c r="BB130" s="47">
        <f t="shared" ref="BB130:BK130" si="137">BH129</f>
        <v>9411562.4326909576</v>
      </c>
      <c r="BC130" s="47">
        <f t="shared" si="137"/>
        <v>9567360.0188298039</v>
      </c>
      <c r="BD130" s="47">
        <f t="shared" si="137"/>
        <v>9726453.7714660335</v>
      </c>
      <c r="BE130" s="47">
        <f t="shared" si="137"/>
        <v>9888906.9580179416</v>
      </c>
      <c r="BF130" s="47">
        <f t="shared" si="137"/>
        <v>10054787.021311508</v>
      </c>
      <c r="BG130" s="47">
        <f t="shared" si="137"/>
        <v>10224165.563223053</v>
      </c>
      <c r="BH130" s="47">
        <f t="shared" si="137"/>
        <v>10397118.347636884</v>
      </c>
      <c r="BI130" s="47">
        <f t="shared" si="137"/>
        <v>10573499.309986126</v>
      </c>
      <c r="BJ130" s="47">
        <f t="shared" si="137"/>
        <v>10753356.676677987</v>
      </c>
      <c r="BK130" s="47">
        <f t="shared" si="137"/>
        <v>10935342.514917184</v>
      </c>
      <c r="BL130" s="47">
        <f t="shared" ref="BL130:CL130" si="138">BR129</f>
        <v>11121203.263801888</v>
      </c>
      <c r="BM130" s="47">
        <f t="shared" si="138"/>
        <v>11311035.284751471</v>
      </c>
      <c r="BN130" s="47">
        <f t="shared" si="138"/>
        <v>11504939.379392868</v>
      </c>
      <c r="BO130" s="47">
        <f t="shared" si="138"/>
        <v>11703020.871891916</v>
      </c>
      <c r="BP130" s="47">
        <f t="shared" si="138"/>
        <v>11905389.699124046</v>
      </c>
      <c r="BQ130" s="47">
        <f t="shared" si="138"/>
        <v>12112160.508362502</v>
      </c>
      <c r="BR130" s="47">
        <f t="shared" si="138"/>
        <v>12323452.762255885</v>
      </c>
      <c r="BS130" s="47">
        <f t="shared" si="138"/>
        <v>12539390.850940678</v>
      </c>
      <c r="BT130" s="47">
        <f t="shared" si="138"/>
        <v>12760104.211194327</v>
      </c>
      <c r="BU130" s="47">
        <f t="shared" si="138"/>
        <v>12985994.389823895</v>
      </c>
      <c r="BV130" s="47">
        <f t="shared" si="138"/>
        <v>13216941.274475578</v>
      </c>
      <c r="BW130" s="47">
        <f t="shared" si="138"/>
        <v>13453090.248667052</v>
      </c>
      <c r="BX130" s="47">
        <f t="shared" si="138"/>
        <v>13694592.28970018</v>
      </c>
      <c r="BY130" s="47">
        <f t="shared" si="138"/>
        <v>13941604.123039069</v>
      </c>
      <c r="BZ130" s="47">
        <f t="shared" si="138"/>
        <v>14188334.951560257</v>
      </c>
      <c r="CA130" s="47">
        <f t="shared" si="138"/>
        <v>14437308.286895745</v>
      </c>
      <c r="CB130" s="47">
        <f t="shared" si="138"/>
        <v>14693999.993147422</v>
      </c>
      <c r="CC130" s="47">
        <f t="shared" si="138"/>
        <v>14955098.589223683</v>
      </c>
      <c r="CD130" s="47">
        <f t="shared" si="138"/>
        <v>15220300.220874509</v>
      </c>
      <c r="CE130" s="47">
        <f t="shared" si="138"/>
        <v>15491996.737859782</v>
      </c>
      <c r="CF130" s="47">
        <f t="shared" si="138"/>
        <v>15768691.726623455</v>
      </c>
      <c r="CG130" s="47">
        <f t="shared" si="138"/>
        <v>16050553.78014545</v>
      </c>
      <c r="CH130" s="47">
        <f t="shared" si="138"/>
        <v>16337770.492342561</v>
      </c>
      <c r="CI130" s="47">
        <f t="shared" si="138"/>
        <v>16630545.341580072</v>
      </c>
      <c r="CJ130" s="47">
        <f t="shared" si="138"/>
        <v>16929220.056153722</v>
      </c>
      <c r="CK130" s="47">
        <f t="shared" si="138"/>
        <v>17233559.151651733</v>
      </c>
      <c r="CL130" s="47">
        <f t="shared" si="138"/>
        <v>17543791.884119701</v>
      </c>
      <c r="CM130" s="47">
        <f t="shared" ref="CM130" si="139">CS129</f>
        <v>17860054.683632005</v>
      </c>
      <c r="CN130" s="47">
        <f t="shared" ref="CN130" si="140">CT129</f>
        <v>0</v>
      </c>
      <c r="CO130" s="47">
        <f t="shared" ref="CO130" si="141">CU129</f>
        <v>0</v>
      </c>
      <c r="CP130" s="47">
        <f t="shared" ref="CP130" si="142">CV129</f>
        <v>0</v>
      </c>
      <c r="CQ130" s="47">
        <f t="shared" ref="CQ130" si="143">CW129</f>
        <v>0</v>
      </c>
      <c r="CR130" s="47">
        <f t="shared" ref="CR130" si="144">CX129</f>
        <v>0</v>
      </c>
      <c r="CS130" s="47">
        <f t="shared" ref="CS130" si="145">CY129</f>
        <v>0</v>
      </c>
    </row>
    <row r="131" spans="1:97" x14ac:dyDescent="0.25">
      <c r="B131" s="34" t="s">
        <v>195</v>
      </c>
      <c r="C131" s="52"/>
      <c r="D131" s="52"/>
      <c r="E131" s="52"/>
      <c r="F131" s="52"/>
      <c r="G131" s="52"/>
      <c r="H131" s="52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4">
        <f>IF(MAX(ROUNDUP((AM129/[111]Input!$L$2),0),ROUNDUP((AM122/[111]Input!$K$2),0))&lt;3,3,MAX(ROUNDUP((AM129/[111]Input!$L$2),0),ROUNDUP((AM122/[111]Input!$K$2),0)))</f>
        <v>3</v>
      </c>
      <c r="AN131" s="134">
        <f>IF(MAX(ROUNDUP((AN129/[111]Input!$L$2),0),ROUNDUP((AN122/[111]Input!$K$2),0))&lt;3,3,MAX(ROUNDUP((AN129/[111]Input!$L$2),0),ROUNDUP((AN122/[111]Input!$K$2),0)))</f>
        <v>3</v>
      </c>
      <c r="AO131" s="134">
        <f>IF(MAX(ROUNDUP((AO129/[111]Input!$L$2),0),ROUNDUP((AO122/[111]Input!$K$2),0))&lt;3,3,MAX(ROUNDUP((AO129/[111]Input!$L$2),0),ROUNDUP((AO122/[111]Input!$K$2),0)))</f>
        <v>3</v>
      </c>
      <c r="AP131" s="134">
        <f>IF(MAX(ROUNDUP((AP129/[111]Input!$L$2),0),ROUNDUP((AP122/[111]Input!$K$2),0))&lt;3,3,MAX(ROUNDUP((AP129/[111]Input!$L$2),0),ROUNDUP((AP122/[111]Input!$K$2),0)))</f>
        <v>3</v>
      </c>
      <c r="AQ131" s="134">
        <f>IF(MAX(ROUNDUP((AQ129/[111]Input!$L$2),0),ROUNDUP((AQ122/[111]Input!$K$2),0))&lt;3,3,MAX(ROUNDUP((AQ129/[111]Input!$L$2),0),ROUNDUP((AQ122/[111]Input!$K$2),0)))</f>
        <v>3</v>
      </c>
      <c r="AR131" s="134">
        <f>IF(MAX(ROUNDUP((AR129/[111]Input!$L$2),0),ROUNDUP((AR122/[111]Input!$K$2),0))&lt;3,3,MAX(ROUNDUP((AR129/[111]Input!$L$2),0),ROUNDUP((AR122/[111]Input!$K$2),0)))</f>
        <v>3</v>
      </c>
      <c r="AS131" s="134">
        <f>IF(MAX(ROUNDUP((AS129/[111]Input!$L$2),0),ROUNDUP((AS122/[111]Input!$K$2),0))&lt;3,3,MAX(ROUNDUP((AS129/[111]Input!$L$2),0),ROUNDUP((AS122/[111]Input!$K$2),0)))</f>
        <v>3</v>
      </c>
      <c r="AT131" s="134">
        <f>IF(MAX(ROUNDUP((AT129/[111]Input!$L$2),0),ROUNDUP((AT122/[111]Input!$K$2),0))&lt;3,3,MAX(ROUNDUP((AT129/[111]Input!$L$2),0),ROUNDUP((AT122/[111]Input!$K$2),0)))</f>
        <v>3</v>
      </c>
      <c r="AU131" s="134">
        <f>IF(MAX(ROUNDUP((AU129/[111]Input!$L$2),0),ROUNDUP((AU122/[111]Input!$K$2),0))&lt;3,3,MAX(ROUNDUP((AU129/[111]Input!$L$2),0),ROUNDUP((AU122/[111]Input!$K$2),0)))</f>
        <v>3</v>
      </c>
      <c r="AV131" s="134">
        <f>IF(MAX(ROUNDUP((AV129/[111]Input!$L$2),0),ROUNDUP((AV122/[111]Input!$K$2),0))&lt;3,3,MAX(ROUNDUP((AV129/[111]Input!$L$2),0),ROUNDUP((AV122/[111]Input!$K$2),0)))</f>
        <v>3</v>
      </c>
      <c r="AW131" s="134">
        <f>IF(MAX(ROUNDUP((AW129/[111]Input!$L$2),0),ROUNDUP((AW122/[111]Input!$K$2),0))&lt;3,3,MAX(ROUNDUP((AW129/[111]Input!$L$2),0),ROUNDUP((AW122/[111]Input!$K$2),0)))</f>
        <v>3</v>
      </c>
      <c r="AX131" s="134">
        <f>IF(MAX(ROUNDUP((AX129/[111]Input!$L$2),0),ROUNDUP((AX122/[111]Input!$K$2),0))&lt;3,3,MAX(ROUNDUP((AX129/[111]Input!$L$2),0),ROUNDUP((AX122/[111]Input!$K$2),0)))</f>
        <v>3</v>
      </c>
      <c r="AY131" s="134">
        <f>IF(MAX(ROUNDUP((AY129/[111]Input!$L$2),0),ROUNDUP((AY122/[111]Input!$K$2),0))&lt;3,3,MAX(ROUNDUP((AY129/[111]Input!$L$2),0),ROUNDUP((AY122/[111]Input!$K$2),0)))</f>
        <v>3</v>
      </c>
      <c r="AZ131" s="134">
        <f>IF(MAX(ROUNDUP((AZ129/[111]Input!$L$2),0),ROUNDUP((AZ122/[111]Input!$K$2),0))&lt;3,3,MAX(ROUNDUP((AZ129/[111]Input!$L$2),0),ROUNDUP((AZ122/[111]Input!$K$2),0)))</f>
        <v>3</v>
      </c>
      <c r="BA131" s="134">
        <f>IF(MAX(ROUNDUP((BA129/[111]Input!$L$2),0),ROUNDUP((BA122/[111]Input!$K$2),0))&lt;3,3,MAX(ROUNDUP((BA129/[111]Input!$L$2),0),ROUNDUP((BA122/[111]Input!$K$2),0)))</f>
        <v>3</v>
      </c>
      <c r="BB131" s="134">
        <f ca="1">IF(MAX(ROUNDUP((BB129/Input!$L$2),0),ROUNDUP((BB122/Input!$K$2),0))&lt;3,3,MAX(ROUNDUP((BB129/Input!$L$2),0),ROUNDUP((BB122/Input!$K$2),0)))</f>
        <v>3</v>
      </c>
      <c r="BC131" s="134">
        <f>IF(MAX(ROUNDUP((BC129/Input!$L$2),0),ROUNDUP((BC122/Input!$K$2),0))&lt;3,3,MAX(ROUNDUP((BC129/Input!$L$2),0),ROUNDUP((BC122/Input!$K$2),0)))</f>
        <v>3</v>
      </c>
      <c r="BD131" s="134">
        <f>IF(MAX(ROUNDUP((BD129/Input!$L$2),0),ROUNDUP((BD122/Input!$K$2),0))&lt;3,3,MAX(ROUNDUP((BD129/Input!$L$2),0),ROUNDUP((BD122/Input!$K$2),0)))</f>
        <v>3</v>
      </c>
      <c r="BE131" s="134">
        <f>IF(MAX(ROUNDUP((BE129/Input!$L$2),0),ROUNDUP((BE122/Input!$K$2),0))&lt;3,3,MAX(ROUNDUP((BE129/Input!$L$2),0),ROUNDUP((BE122/Input!$K$2),0)))</f>
        <v>3</v>
      </c>
      <c r="BF131" s="134">
        <f>IF(MAX(ROUNDUP((BF129/Input!$L$2),0),ROUNDUP((BF122/Input!$K$2),0))&lt;3,3,MAX(ROUNDUP((BF129/Input!$L$2),0),ROUNDUP((BF122/Input!$K$2),0)))</f>
        <v>3</v>
      </c>
      <c r="BG131" s="134">
        <f>IF(MAX(ROUNDUP((BG129/Input!$L$2),0),ROUNDUP((BG122/Input!$K$2),0))&lt;3,3,MAX(ROUNDUP((BG129/Input!$L$2),0),ROUNDUP((BG122/Input!$K$2),0)))</f>
        <v>3</v>
      </c>
      <c r="BH131" s="134">
        <f>IF(MAX(ROUNDUP((BH129/Input!$L$2),0),ROUNDUP((BH122/Input!$K$2),0))&lt;3,3,MAX(ROUNDUP((BH129/Input!$L$2),0),ROUNDUP((BH122/Input!$K$2),0)))</f>
        <v>3</v>
      </c>
      <c r="BI131" s="134">
        <f>IF(MAX(ROUNDUP((BI129/Input!$L$2),0),ROUNDUP((BI122/Input!$K$2),0))&lt;3,3,MAX(ROUNDUP((BI129/Input!$L$2),0),ROUNDUP((BI122/Input!$K$2),0)))</f>
        <v>3</v>
      </c>
      <c r="BJ131" s="134">
        <f>IF(MAX(ROUNDUP((BJ129/Input!$L$2),0),ROUNDUP((BJ122/Input!$K$2),0))&lt;3,3,MAX(ROUNDUP((BJ129/Input!$L$2),0),ROUNDUP((BJ122/Input!$K$2),0)))</f>
        <v>3</v>
      </c>
      <c r="BK131" s="134">
        <f>IF(MAX(ROUNDUP((BK129/Input!$L$2),0),ROUNDUP((BK122/Input!$K$2),0))&lt;3,3,MAX(ROUNDUP((BK129/Input!$L$2),0),ROUNDUP((BK122/Input!$K$2),0)))</f>
        <v>3</v>
      </c>
      <c r="BL131" s="134">
        <f>IF(MAX(ROUNDUP((BL129/Input!$L$2),0),ROUNDUP((BL122/Input!$K$2),0))&lt;3,3,MAX(ROUNDUP((BL129/Input!$L$2),0),ROUNDUP((BL122/Input!$K$2),0)))</f>
        <v>3</v>
      </c>
      <c r="BM131" s="134">
        <f>IF(MAX(ROUNDUP((BM129/Input!$L$2),0),ROUNDUP((BM122/Input!$K$2),0))&lt;3,3,MAX(ROUNDUP((BM129/Input!$L$2),0),ROUNDUP((BM122/Input!$K$2),0)))</f>
        <v>3</v>
      </c>
      <c r="BN131" s="134">
        <f>IF(MAX(ROUNDUP((BN129/Input!$L$2),0),ROUNDUP((BN122/Input!$K$2),0))&lt;3,3,MAX(ROUNDUP((BN129/Input!$L$2),0),ROUNDUP((BN122/Input!$K$2),0)))</f>
        <v>3</v>
      </c>
      <c r="BO131" s="134">
        <f>IF(MAX(ROUNDUP((BO129/Input!$L$2),0),ROUNDUP((BO122/Input!$K$2),0))&lt;3,3,MAX(ROUNDUP((BO129/Input!$L$2),0),ROUNDUP((BO122/Input!$K$2),0)))</f>
        <v>3</v>
      </c>
      <c r="BP131" s="134">
        <f>IF(MAX(ROUNDUP((BP129/Input!$L$2),0),ROUNDUP((BP122/Input!$K$2),0))&lt;3,3,MAX(ROUNDUP((BP129/Input!$L$2),0),ROUNDUP((BP122/Input!$K$2),0)))</f>
        <v>3</v>
      </c>
      <c r="BQ131" s="134">
        <f>IF(MAX(ROUNDUP((BQ129/Input!$L$2),0),ROUNDUP((BQ122/Input!$K$2),0))&lt;3,3,MAX(ROUNDUP((BQ129/Input!$L$2),0),ROUNDUP((BQ122/Input!$K$2),0)))</f>
        <v>3</v>
      </c>
      <c r="BR131" s="134">
        <f>IF(MAX(ROUNDUP((BR129/Input!$L$2),0),ROUNDUP((BR122/Input!$K$2),0))&lt;3,3,MAX(ROUNDUP((BR129/Input!$L$2),0),ROUNDUP((BR122/Input!$K$2),0)))</f>
        <v>3</v>
      </c>
      <c r="BS131" s="134">
        <f>IF(MAX(ROUNDUP((BS129/Input!$L$2),0),ROUNDUP((BS122/Input!$K$2),0))&lt;3,3,MAX(ROUNDUP((BS129/Input!$L$2),0),ROUNDUP((BS122/Input!$K$2),0)))</f>
        <v>3</v>
      </c>
      <c r="BT131" s="134">
        <f>IF(MAX(ROUNDUP((BT129/Input!$L$2),0),ROUNDUP((BT122/Input!$K$2),0))&lt;3,3,MAX(ROUNDUP((BT129/Input!$L$2),0),ROUNDUP((BT122/Input!$K$2),0)))</f>
        <v>3</v>
      </c>
      <c r="BU131" s="134">
        <f>IF(MAX(ROUNDUP((BU129/Input!$L$2),0),ROUNDUP((BU122/Input!$K$2),0))&lt;3,3,MAX(ROUNDUP((BU129/Input!$L$2),0),ROUNDUP((BU122/Input!$K$2),0)))</f>
        <v>3</v>
      </c>
      <c r="BV131" s="134">
        <f>IF(MAX(ROUNDUP((BV129/Input!$L$2),0),ROUNDUP((BV122/Input!$K$2),0))&lt;3,3,MAX(ROUNDUP((BV129/Input!$L$2),0),ROUNDUP((BV122/Input!$K$2),0)))</f>
        <v>3</v>
      </c>
      <c r="BW131" s="134">
        <f>IF(MAX(ROUNDUP((BW129/Input!$L$2),0),ROUNDUP((BW122/Input!$K$2),0))&lt;3,3,MAX(ROUNDUP((BW129/Input!$L$2),0),ROUNDUP((BW122/Input!$K$2),0)))</f>
        <v>3</v>
      </c>
      <c r="BX131" s="134">
        <f>IF(MAX(ROUNDUP((BX129/Input!$L$2),0),ROUNDUP((BX122/Input!$K$2),0))&lt;3,3,MAX(ROUNDUP((BX129/Input!$L$2),0),ROUNDUP((BX122/Input!$K$2),0)))</f>
        <v>3</v>
      </c>
      <c r="BY131" s="134">
        <f>IF(MAX(ROUNDUP((BY129/Input!$L$2),0),ROUNDUP((BY122/Input!$K$2),0))&lt;3,3,MAX(ROUNDUP((BY129/Input!$L$2),0),ROUNDUP((BY122/Input!$K$2),0)))</f>
        <v>3</v>
      </c>
      <c r="BZ131" s="134">
        <f>IF(MAX(ROUNDUP((BZ129/Input!$L$2),0),ROUNDUP((BZ122/Input!$K$2),0))&lt;3,3,MAX(ROUNDUP((BZ129/Input!$L$2),0),ROUNDUP((BZ122/Input!$K$2),0)))</f>
        <v>3</v>
      </c>
      <c r="CA131" s="134">
        <f>IF(MAX(ROUNDUP((CA129/Input!$L$2),0),ROUNDUP((CA122/Input!$K$2),0))&lt;3,3,MAX(ROUNDUP((CA129/Input!$L$2),0),ROUNDUP((CA122/Input!$K$2),0)))</f>
        <v>3</v>
      </c>
      <c r="CB131" s="134">
        <f>IF(MAX(ROUNDUP((CB129/Input!$L$2),0),ROUNDUP((CB122/Input!$K$2),0))&lt;3,3,MAX(ROUNDUP((CB129/Input!$L$2),0),ROUNDUP((CB122/Input!$K$2),0)))</f>
        <v>3</v>
      </c>
      <c r="CC131" s="134">
        <f>IF(MAX(ROUNDUP((CC129/Input!$L$2),0),ROUNDUP((CC122/Input!$K$2),0))&lt;3,3,MAX(ROUNDUP((CC129/Input!$L$2),0),ROUNDUP((CC122/Input!$K$2),0)))</f>
        <v>3</v>
      </c>
      <c r="CD131" s="134">
        <f>IF(MAX(ROUNDUP((CD129/Input!$L$2),0),ROUNDUP((CD122/Input!$K$2),0))&lt;3,3,MAX(ROUNDUP((CD129/Input!$L$2),0),ROUNDUP((CD122/Input!$K$2),0)))</f>
        <v>3</v>
      </c>
      <c r="CE131" s="134">
        <f>IF(MAX(ROUNDUP((CE129/Input!$L$2),0),ROUNDUP((CE122/Input!$K$2),0))&lt;3,3,MAX(ROUNDUP((CE129/Input!$L$2),0),ROUNDUP((CE122/Input!$K$2),0)))</f>
        <v>3</v>
      </c>
      <c r="CF131" s="134">
        <f>IF(MAX(ROUNDUP((CF129/Input!$L$2),0),ROUNDUP((CF122/Input!$K$2),0))&lt;3,3,MAX(ROUNDUP((CF129/Input!$L$2),0),ROUNDUP((CF122/Input!$K$2),0)))</f>
        <v>3</v>
      </c>
      <c r="CG131" s="134">
        <f>IF(MAX(ROUNDUP((CG129/Input!$L$2),0),ROUNDUP((CG122/Input!$K$2),0))&lt;3,3,MAX(ROUNDUP((CG129/Input!$L$2),0),ROUNDUP((CG122/Input!$K$2),0)))</f>
        <v>3</v>
      </c>
      <c r="CH131" s="134">
        <f>IF(MAX(ROUNDUP((CH129/Input!$L$2),0),ROUNDUP((CH122/Input!$K$2),0))&lt;3,3,MAX(ROUNDUP((CH129/Input!$L$2),0),ROUNDUP((CH122/Input!$K$2),0)))</f>
        <v>3</v>
      </c>
      <c r="CI131" s="134">
        <f>IF(MAX(ROUNDUP((CI129/Input!$L$2),0),ROUNDUP((CI122/Input!$K$2),0))&lt;3,3,MAX(ROUNDUP((CI129/Input!$L$2),0),ROUNDUP((CI122/Input!$K$2),0)))</f>
        <v>3</v>
      </c>
      <c r="CJ131" s="134">
        <f>IF(MAX(ROUNDUP((CJ129/Input!$L$2),0),ROUNDUP((CJ122/Input!$K$2),0))&lt;3,3,MAX(ROUNDUP((CJ129/Input!$L$2),0),ROUNDUP((CJ122/Input!$K$2),0)))</f>
        <v>3</v>
      </c>
      <c r="CK131" s="134">
        <f>IF(MAX(ROUNDUP((CK129/Input!$L$2),0),ROUNDUP((CK122/Input!$K$2),0))&lt;3,3,MAX(ROUNDUP((CK129/Input!$L$2),0),ROUNDUP((CK122/Input!$K$2),0)))</f>
        <v>3</v>
      </c>
      <c r="CL131" s="134">
        <f>IF(MAX(ROUNDUP((CL129/Input!$L$2),0),ROUNDUP((CL122/Input!$K$2),0))&lt;3,3,MAX(ROUNDUP((CL129/Input!$L$2),0),ROUNDUP((CL122/Input!$K$2),0)))</f>
        <v>3</v>
      </c>
      <c r="CM131" s="134">
        <f>IF(MAX(ROUNDUP((CM129/Input!$L$2),0),ROUNDUP((CM122/Input!$K$2),0))&lt;3,3,MAX(ROUNDUP((CM129/Input!$L$2),0),ROUNDUP((CM122/Input!$K$2),0)))</f>
        <v>3</v>
      </c>
      <c r="CN131" s="134">
        <f>IF(MAX(ROUNDUP((CN129/Input!$L$2),0),ROUNDUP((CN122/Input!$K$2),0))&lt;3,3,MAX(ROUNDUP((CN129/Input!$L$2),0),ROUNDUP((CN122/Input!$K$2),0)))</f>
        <v>3</v>
      </c>
      <c r="CO131" s="134">
        <f>IF(MAX(ROUNDUP((CO129/Input!$L$2),0),ROUNDUP((CO122/Input!$K$2),0))&lt;3,3,MAX(ROUNDUP((CO129/Input!$L$2),0),ROUNDUP((CO122/Input!$K$2),0)))</f>
        <v>3</v>
      </c>
      <c r="CP131" s="134">
        <f>IF(MAX(ROUNDUP((CP129/Input!$L$2),0),ROUNDUP((CP122/Input!$K$2),0))&lt;3,3,MAX(ROUNDUP((CP129/Input!$L$2),0),ROUNDUP((CP122/Input!$K$2),0)))</f>
        <v>3</v>
      </c>
      <c r="CQ131" s="134">
        <f>IF(MAX(ROUNDUP((CQ129/Input!$L$2),0),ROUNDUP((CQ122/Input!$K$2),0))&lt;3,3,MAX(ROUNDUP((CQ129/Input!$L$2),0),ROUNDUP((CQ122/Input!$K$2),0)))</f>
        <v>3</v>
      </c>
      <c r="CR131" s="134">
        <f>IF(MAX(ROUNDUP((CR129/Input!$L$2),0),ROUNDUP((CR122/Input!$K$2),0))&lt;3,3,MAX(ROUNDUP((CR129/Input!$L$2),0),ROUNDUP((CR122/Input!$K$2),0)))</f>
        <v>3</v>
      </c>
      <c r="CS131" s="134">
        <f>IF(MAX(ROUNDUP((CS129/Input!$L$2),0),ROUNDUP((CS122/Input!$K$2),0))&lt;3,3,MAX(ROUNDUP((CS129/Input!$L$2),0),ROUNDUP((CS122/Input!$K$2),0)))</f>
        <v>3</v>
      </c>
    </row>
    <row r="132" spans="1:97" x14ac:dyDescent="0.25">
      <c r="B132" s="34" t="s">
        <v>364</v>
      </c>
      <c r="C132" s="52"/>
      <c r="D132" s="52"/>
      <c r="E132" s="52"/>
      <c r="F132" s="52"/>
      <c r="G132" s="52"/>
      <c r="H132" s="52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91"/>
      <c r="AN132" s="191"/>
      <c r="AO132" s="191"/>
      <c r="AP132" s="191"/>
      <c r="AQ132" s="191"/>
      <c r="AR132" s="191"/>
      <c r="AS132" s="191"/>
      <c r="AT132" s="191"/>
      <c r="AU132" s="191"/>
      <c r="AV132" s="191"/>
      <c r="AW132" s="191"/>
      <c r="AX132" s="191"/>
      <c r="AY132" s="191"/>
      <c r="AZ132" s="191"/>
      <c r="BA132" s="191"/>
      <c r="BB132" s="191"/>
      <c r="BC132" s="191"/>
      <c r="BD132" s="191"/>
      <c r="BE132" s="191"/>
      <c r="BF132" s="191"/>
      <c r="BG132" s="191"/>
      <c r="BH132" s="191"/>
      <c r="BI132" s="191"/>
      <c r="BJ132" s="191"/>
      <c r="BK132" s="191"/>
      <c r="BL132" s="191"/>
      <c r="BM132" s="191"/>
      <c r="BN132" s="191"/>
      <c r="BO132" s="35">
        <f>BO106-BO$7*Input!$D$9</f>
        <v>3137587.0273166867</v>
      </c>
      <c r="BP132" s="35">
        <f>BP106-BP$7*Input!$D$9</f>
        <v>3194917.9514464848</v>
      </c>
      <c r="BQ132" s="35">
        <f>BQ106-BQ$7*Input!$D$9</f>
        <v>3253219.9127508877</v>
      </c>
      <c r="BR132" s="35">
        <f>BR106-BR$7*Input!$D$9</f>
        <v>3313330.3612617804</v>
      </c>
      <c r="BS132" s="35">
        <f>BS106-BS$7*Input!$D$9</f>
        <v>3375294.6956756404</v>
      </c>
      <c r="BT132" s="35">
        <f>BT106-BT$7*Input!$D$9</f>
        <v>3439160.4317039531</v>
      </c>
      <c r="BU132" s="35">
        <f>BU106-BU$7*Input!$D$9</f>
        <v>3504977.2413533246</v>
      </c>
      <c r="BV132" s="35">
        <f>BV106-BV$7*Input!$D$9</f>
        <v>3572796.9959644568</v>
      </c>
      <c r="BW132" s="35">
        <f>BW106-BW$7*Input!$D$9</f>
        <v>3642673.8128555203</v>
      </c>
      <c r="BX132" s="35">
        <f>BX106-BX$7*Input!$D$9</f>
        <v>3714664.1054602279</v>
      </c>
      <c r="BY132" s="35">
        <f>BY106-BY$7*Input!$D$9</f>
        <v>3788826.6368865478</v>
      </c>
      <c r="BZ132" s="35">
        <f>BZ106-BZ$7*Input!$D$9</f>
        <v>3865222.5768506024</v>
      </c>
      <c r="CA132" s="35">
        <f>CA106-CA$7*Input!$D$9</f>
        <v>3944068.0975299301</v>
      </c>
      <c r="CB132" s="35">
        <f>CB106-CB$7*Input!$D$9</f>
        <v>4025280.7787282355</v>
      </c>
      <c r="CC132" s="35">
        <f>CC106-CC$7*Input!$D$9</f>
        <v>4108929.3976645195</v>
      </c>
      <c r="CD132" s="35">
        <f>CD106-CD$7*Input!$D$9</f>
        <v>4195085.3997572083</v>
      </c>
      <c r="CE132" s="35">
        <f>CE106-CE$7*Input!$D$9</f>
        <v>4283822.9724445753</v>
      </c>
      <c r="CF132" s="35">
        <f>CF106-CF$7*Input!$D$9</f>
        <v>4372361.4749391014</v>
      </c>
      <c r="CG132" s="35">
        <f>CG106-CG$7*Input!$D$9</f>
        <v>4461595.3837366216</v>
      </c>
      <c r="CH132" s="35">
        <f>CH106-CH$7*Input!$D$9</f>
        <v>4554779.6457429342</v>
      </c>
      <c r="CI132" s="35">
        <f>CI106-CI$7*Input!$D$9</f>
        <v>4650011.7363753757</v>
      </c>
      <c r="CJ132" s="35">
        <f>CJ106-CJ$7*Input!$D$9</f>
        <v>4747144.6747877402</v>
      </c>
      <c r="CK132" s="35">
        <f>CK106-CK$7*Input!$D$9</f>
        <v>4846255.2235034993</v>
      </c>
      <c r="CL132" s="35">
        <f>CL106-CL$7*Input!$D$9</f>
        <v>4947693.1476128055</v>
      </c>
      <c r="CM132" s="35">
        <f>CM106-CM$7*Input!$D$9</f>
        <v>5051264.340293061</v>
      </c>
      <c r="CN132" s="35">
        <f>CN106-CN$7*Input!$D$9</f>
        <v>5157054.4453450739</v>
      </c>
      <c r="CO132" s="35">
        <f>CO106-CO$7*Input!$D$9</f>
        <v>5265086.641038185</v>
      </c>
      <c r="CP132" s="35">
        <f>CP106-CP$7*Input!$D$9</f>
        <v>5375448.7872151714</v>
      </c>
      <c r="CQ132" s="35">
        <f>CQ106-CQ$7*Input!$D$9</f>
        <v>5488218.7288426897</v>
      </c>
      <c r="CR132" s="35">
        <f>CR106-CR$7*Input!$D$9</f>
        <v>5603393.727852555</v>
      </c>
      <c r="CS132" s="35">
        <f>CS106-CS$7*Input!$D$9</f>
        <v>5721047.7005779082</v>
      </c>
    </row>
    <row r="133" spans="1:97" x14ac:dyDescent="0.25">
      <c r="B133" s="34" t="s">
        <v>365</v>
      </c>
      <c r="C133" s="52"/>
      <c r="D133" s="52"/>
      <c r="E133" s="52"/>
      <c r="F133" s="52"/>
      <c r="G133" s="52"/>
      <c r="H133" s="52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91"/>
      <c r="AN133" s="191"/>
      <c r="AO133" s="191"/>
      <c r="AP133" s="191"/>
      <c r="AQ133" s="191"/>
      <c r="AR133" s="191"/>
      <c r="AS133" s="191"/>
      <c r="AT133" s="191"/>
      <c r="AU133" s="191"/>
      <c r="AV133" s="191"/>
      <c r="AW133" s="191"/>
      <c r="AX133" s="191"/>
      <c r="AY133" s="191"/>
      <c r="AZ133" s="191"/>
      <c r="BA133" s="191"/>
      <c r="BB133" s="191"/>
      <c r="BC133" s="191"/>
      <c r="BD133" s="191"/>
      <c r="BE133" s="191"/>
      <c r="BF133" s="191"/>
      <c r="BG133" s="191"/>
      <c r="BH133" s="191"/>
      <c r="BI133" s="191"/>
      <c r="BJ133" s="191"/>
      <c r="BK133" s="191"/>
      <c r="BL133" s="191"/>
      <c r="BM133" s="191"/>
      <c r="BN133" s="191"/>
      <c r="BO133" s="209">
        <f>MAX((BO132+BO$40/2+(BO$42-BO$7*Input!$B$9)/2+BO$44/2+BO$46/2),(BO132+BO$75/2+(BO$77-BO$7*Input!$C$9)/2+BO$79/2+BO$81))</f>
        <v>6151571.7755987961</v>
      </c>
      <c r="BP133" s="209">
        <f>MAX((BP132+BP$40/2+(BP$42-BP$7*Input!$B$9)/2+BP$44/2+BP$46/2),(BP132+BP$75/2+(BP$77-BP$7*Input!$C$9)/2+BP$79/2+BP$81))</f>
        <v>6265381.7314909687</v>
      </c>
      <c r="BQ133" s="209">
        <f>MAX((BQ132+BQ$40/2+(BQ$42-BQ$7*Input!$B$9)/2+BQ$44/2+BQ$46/2),(BQ132+BQ$75/2+(BQ$77-BQ$7*Input!$C$9)/2+BQ$79/2+BQ$81))</f>
        <v>6381202.903651258</v>
      </c>
      <c r="BR133" s="209">
        <f>MAX((BR132+BR$40/2+(BR$42-BR$7*Input!$B$9)/2+BR$44/2+BR$46/2),(BR132+BR$75/2+(BR$77-BR$7*Input!$C$9)/2+BR$79/2+BR$81))</f>
        <v>6500779.7628204804</v>
      </c>
      <c r="BS133" s="209">
        <f>MAX((BS132+BS$40/2+(BS$42-BS$7*Input!$B$9)/2+BS$44/2+BS$46/2),(BS132+BS$75/2+(BS$77-BS$7*Input!$C$9)/2+BS$79/2+BS$81))</f>
        <v>6624206.6690179724</v>
      </c>
      <c r="BT133" s="209">
        <f>MAX((BT132+BT$40/2+(BT$42-BT$7*Input!$B$9)/2+BT$44/2+BT$46/2),(BT132+BT$75/2+(BT$77-BT$7*Input!$C$9)/2+BT$79/2+BT$81))</f>
        <v>6751582.3888732288</v>
      </c>
      <c r="BU133" s="209">
        <f>MAX((BU132+BU$40/2+(BU$42-BU$7*Input!$B$9)/2+BU$44/2+BU$46/2),(BU132+BU$75/2+(BU$77-BU$7*Input!$C$9)/2+BU$79/2+BU$81))</f>
        <v>6883010.1773932865</v>
      </c>
      <c r="BV133" s="209">
        <f>MAX((BV132+BV$40/2+(BV$42-BV$7*Input!$B$9)/2+BV$44/2+BV$46/2),(BV132+BV$75/2+(BV$77-BV$7*Input!$C$9)/2+BV$79/2+BV$81))</f>
        <v>7018597.8675599117</v>
      </c>
      <c r="BW133" s="209">
        <f>MAX((BW132+BW$40/2+(BW$42-BW$7*Input!$B$9)/2+BW$44/2+BW$46/2),(BW132+BW$75/2+(BW$77-BW$7*Input!$C$9)/2+BW$79/2+BW$81))</f>
        <v>7158457.9674347732</v>
      </c>
      <c r="BX133" s="209">
        <f>MAX((BX132+BX$40/2+(BX$42-BX$7*Input!$B$9)/2+BX$44/2+BX$46/2),(BX132+BX$75/2+(BX$77-BX$7*Input!$C$9)/2+BX$79/2+BX$81))</f>
        <v>7302707.7645440549</v>
      </c>
      <c r="BY133" s="209">
        <f>MAX((BY132+BY$40/2+(BY$42-BY$7*Input!$B$9)/2+BY$44/2+BY$46/2),(BY132+BY$75/2+(BY$77-BY$7*Input!$C$9)/2+BY$79/2+BY$81))</f>
        <v>7451469.4373881817</v>
      </c>
      <c r="BZ133" s="209">
        <f>MAX((BZ132+BZ$40/2+(BZ$42-BZ$7*Input!$B$9)/2+BZ$44/2+BZ$46/2),(BZ132+BZ$75/2+(BZ$77-BZ$7*Input!$C$9)/2+BZ$79/2+BZ$81))</f>
        <v>7604870.1739819497</v>
      </c>
      <c r="CA133" s="209">
        <f>MAX((CA132+CA$40/2+(CA$42-CA$7*Input!$B$9)/2+CA$44/2+CA$46/2),(CA132+CA$75/2+(CA$77-CA$7*Input!$C$9)/2+CA$79/2+CA$81))</f>
        <v>7763309.2346199118</v>
      </c>
      <c r="CB133" s="209">
        <f>MAX((CB132+CB$40/2+(CB$42-CB$7*Input!$B$9)/2+CB$44/2+CB$46/2),(CB132+CB$75/2+(CB$77-CB$7*Input!$C$9)/2+CB$79/2+CB$81))</f>
        <v>7926664.1820522118</v>
      </c>
      <c r="CC133" s="209">
        <f>MAX((CC132+CC$40/2+(CC$42-CC$7*Input!$B$9)/2+CC$44/2+CC$46/2),(CC132+CC$75/2+(CC$77-CC$7*Input!$C$9)/2+CC$79/2+CC$81))</f>
        <v>8095078.0358725879</v>
      </c>
      <c r="CD133" s="209">
        <f>MAX((CD132+CD$40/2+(CD$42-CD$7*Input!$B$9)/2+CD$44/2+CD$46/2),(CD132+CD$75/2+(CD$77-CD$7*Input!$C$9)/2+CD$79/2+CD$81))</f>
        <v>8268699.3697759137</v>
      </c>
      <c r="CE133" s="209">
        <f>MAX((CE132+CE$40/2+(CE$42-CE$7*Input!$B$9)/2+CE$44/2+CE$46/2),(CE132+CE$75/2+(CE$77-CE$7*Input!$C$9)/2+CE$79/2+CE$81))</f>
        <v>8447682.465270089</v>
      </c>
      <c r="CF133" s="209">
        <f>MAX((CF132+CF$40/2+(CF$42-CF$7*Input!$B$9)/2+CF$44/2+CF$46/2),(CF132+CF$75/2+(CF$77-CF$7*Input!$C$9)/2+CF$79/2+CF$81))</f>
        <v>8626234.0402489156</v>
      </c>
      <c r="CG133" s="209">
        <f>MAX((CG132+CG$40/2+(CG$42-CG$7*Input!$B$9)/2+CG$44/2+CG$46/2),(CG132+CG$75/2+(CG$77-CG$7*Input!$C$9)/2+CG$79/2+CG$81))</f>
        <v>8806875.0796463881</v>
      </c>
      <c r="CH133" s="209">
        <f>MAX((CH132+CH$40/2+(CH$42-CH$7*Input!$B$9)/2+CH$44/2+CH$46/2),(CH132+CH$75/2+(CH$77-CH$7*Input!$C$9)/2+CH$79/2+CH$81))</f>
        <v>8995078.8784508705</v>
      </c>
      <c r="CI133" s="209">
        <f>MAX((CI132+CI$40/2+(CI$42-CI$7*Input!$B$9)/2+CI$44/2+CI$46/2),(CI132+CI$75/2+(CI$77-CI$7*Input!$C$9)/2+CI$79/2+CI$81))</f>
        <v>9187531.3433296718</v>
      </c>
      <c r="CJ133" s="209">
        <f>MAX((CJ132+CJ$40/2+(CJ$42-CJ$7*Input!$B$9)/2+CJ$44/2+CJ$46/2),(CJ132+CJ$75/2+(CJ$77-CJ$7*Input!$C$9)/2+CJ$79/2+CJ$81))</f>
        <v>9383925.9639401548</v>
      </c>
      <c r="CK133" s="209">
        <f>MAX((CK132+CK$40/2+(CK$42-CK$7*Input!$B$9)/2+CK$44/2+CK$46/2),(CK132+CK$75/2+(CK$77-CK$7*Input!$C$9)/2+CK$79/2+CK$81))</f>
        <v>9584218.5696747117</v>
      </c>
      <c r="CL133" s="209">
        <f>MAX((CL132+CL$40/2+(CL$42-CL$7*Input!$B$9)/2+CL$44/2+CL$46/2),(CL132+CL$75/2+(CL$77-CL$7*Input!$C$9)/2+CL$79/2+CL$81))</f>
        <v>9789343.4416077472</v>
      </c>
      <c r="CM133" s="209">
        <f>MAX((CM132+CM$40/2+(CM$42-CM$7*Input!$B$9)/2+CM$44/2+CM$46/2),(CM132+CM$75/2+(CM$77-CM$7*Input!$C$9)/2+CM$79/2+CM$81))</f>
        <v>9998843.7847762257</v>
      </c>
      <c r="CN133" s="209">
        <f>MAX((CN132+CN$40/2+(CN$42-CN$7*Input!$B$9)/2+CN$44/2+CN$46/2),(CN132+CN$75/2+(CN$77-CN$7*Input!$C$9)/2+CN$79/2+CN$81))</f>
        <v>10212897.152073519</v>
      </c>
      <c r="CO133" s="209">
        <f>MAX((CO132+CO$40/2+(CO$42-CO$7*Input!$B$9)/2+CO$44/2+CO$46/2),(CO132+CO$75/2+(CO$77-CO$7*Input!$C$9)/2+CO$79/2+CO$81))</f>
        <v>10431537.612637434</v>
      </c>
      <c r="CP133" s="209">
        <f>MAX((CP132+CP$40/2+(CP$42-CP$7*Input!$B$9)/2+CP$44/2+CP$46/2),(CP132+CP$75/2+(CP$77-CP$7*Input!$C$9)/2+CP$79/2+CP$81))</f>
        <v>10654933.668866366</v>
      </c>
      <c r="CQ133" s="209">
        <f>MAX((CQ132+CQ$40/2+(CQ$42-CQ$7*Input!$B$9)/2+CQ$44/2+CQ$46/2),(CQ132+CQ$75/2+(CQ$77-CQ$7*Input!$C$9)/2+CQ$79/2+CQ$81))</f>
        <v>10883283.810596921</v>
      </c>
      <c r="CR133" s="209">
        <f>MAX((CR132+CR$40/2+(CR$42-CR$7*Input!$B$9)/2+CR$44/2+CR$46/2),(CR132+CR$75/2+(CR$77-CR$7*Input!$C$9)/2+CR$79/2+CR$81))</f>
        <v>11116560.822088107</v>
      </c>
      <c r="CS133" s="209">
        <f>MAX((CS132+CS$40/2+(CS$42-CS$7*Input!$B$9)/2+CS$44/2+CS$46/2),(CS132+CS$75/2+(CS$77-CS$7*Input!$C$9)/2+CS$79/2+CS$81))</f>
        <v>11354920.265290849</v>
      </c>
    </row>
    <row r="134" spans="1:97" x14ac:dyDescent="0.25">
      <c r="B134" s="192" t="s">
        <v>276</v>
      </c>
      <c r="C134" s="52"/>
      <c r="D134" s="52"/>
      <c r="E134" s="52"/>
      <c r="F134" s="52"/>
      <c r="G134" s="52"/>
      <c r="H134" s="52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94">
        <f>IF(AM131&gt;3,MAX(ROUNDUP(((AM129-21000000)/[111]Input!$M$30),0),ROUNDUP(((AM122-96000)/[111]Input!$N$30),0)),0)</f>
        <v>0</v>
      </c>
      <c r="AN134" s="194">
        <f>IF(AN131&gt;3,MAX(ROUNDUP(((AN129-21000000)/[111]Input!$M$30),0),ROUNDUP(((AN122-96000)/[111]Input!$N$30),0)),0)</f>
        <v>0</v>
      </c>
      <c r="AO134" s="194">
        <f>IF(AO131&gt;3,MAX(ROUNDUP(((AO129-21000000)/[111]Input!$M$30),0),ROUNDUP(((AO122-96000)/[111]Input!$N$30),0)),0)</f>
        <v>0</v>
      </c>
      <c r="AP134" s="194">
        <f>IF(AP131&gt;3,MAX(ROUNDUP(((AP129-21000000)/[111]Input!$M$30),0),ROUNDUP(((AP122-96000)/[111]Input!$N$30),0)),0)</f>
        <v>0</v>
      </c>
      <c r="AQ134" s="194">
        <f>IF(AQ131&gt;3,MAX(ROUNDUP(((AQ129-21000000)/[111]Input!$M$30),0),ROUNDUP(((AQ122-96000)/[111]Input!$N$30),0)),0)</f>
        <v>0</v>
      </c>
      <c r="AR134" s="194">
        <f>IF(AR131&gt;3,MAX(ROUNDUP(((AR129-21000000)/[111]Input!$M$30),0),ROUNDUP(((AR122-96000)/[111]Input!$N$30),0)),0)</f>
        <v>0</v>
      </c>
      <c r="AS134" s="194">
        <f>IF(AS131&gt;3,MAX(ROUNDUP(((AS129-21000000)/[111]Input!$M$30),0),ROUNDUP(((AS122-96000)/[111]Input!$N$30),0)),0)</f>
        <v>0</v>
      </c>
      <c r="AT134" s="194">
        <f>IF(AT131&gt;3,MAX(ROUNDUP(((AT129-21000000)/[111]Input!$M$30),0),ROUNDUP(((AT122-96000)/[111]Input!$N$30),0)),0)</f>
        <v>0</v>
      </c>
      <c r="AU134" s="194">
        <f>IF(AU131&gt;3,MAX(ROUNDUP(((AU129-21000000)/[111]Input!$M$30),0),ROUNDUP(((AU122-96000)/[111]Input!$N$30),0)),0)</f>
        <v>0</v>
      </c>
      <c r="AV134" s="194">
        <f>IF(AV131&gt;3,MAX(ROUNDUP(((AV129-21000000)/[111]Input!$M$30),0),ROUNDUP(((AV122-96000)/[111]Input!$N$30),0)),0)</f>
        <v>0</v>
      </c>
      <c r="AW134" s="194">
        <f>IF(AW131&gt;3,MAX(ROUNDUP(((AW129-21000000)/[111]Input!$M$30),0),ROUNDUP(((AW122-96000)/[111]Input!$N$30),0)),0)</f>
        <v>0</v>
      </c>
      <c r="AX134" s="194">
        <f>IF(AX131&gt;3,MAX(ROUNDUP(((AX129-21000000)/[111]Input!$M$30),0),ROUNDUP(((AX122-96000)/[111]Input!$N$30),0)),0)</f>
        <v>0</v>
      </c>
      <c r="AY134" s="194">
        <f>IF(AY131&gt;3,MAX(ROUNDUP(((AY129-21000000)/[111]Input!$M$30),0),ROUNDUP(((AY122-96000)/[111]Input!$N$30),0)),0)</f>
        <v>0</v>
      </c>
      <c r="AZ134" s="194">
        <f>IF(AZ131&gt;3,MAX(ROUNDUP(((AZ129-21000000)/[111]Input!$M$30),0),ROUNDUP(((AZ122-96000)/[111]Input!$N$30),0)),0)</f>
        <v>0</v>
      </c>
      <c r="BA134" s="194">
        <f>IF(BA131&gt;3,MAX(ROUNDUP(((BA129-21000000)/[111]Input!$M$30),0),ROUNDUP(((BA122-96000)/[111]Input!$N$30),0)),0)</f>
        <v>0</v>
      </c>
      <c r="BB134" s="194">
        <f ca="1">IF(BB131&gt;3,MAX(ROUNDUP(((BB129-21000000)/Input!$M$30),0),ROUNDUP(((BB122-96000)/Input!$N$30),0)),0)</f>
        <v>0</v>
      </c>
      <c r="BC134" s="194">
        <f>IF(BC131&gt;3,MAX(ROUNDUP(((BC129-21000000)/Input!$M$30),0),ROUNDUP(((BC122-96000)/Input!$N$30),0)),0)</f>
        <v>0</v>
      </c>
      <c r="BD134" s="194">
        <f>IF(BD131&gt;3,MAX(ROUNDUP(((BD129-21000000)/Input!$M$30),0),ROUNDUP(((BD122-96000)/Input!$N$30),0)),0)</f>
        <v>0</v>
      </c>
      <c r="BE134" s="194">
        <f>IF(BE131&gt;3,MAX(ROUNDUP(((BE129-21000000)/Input!$M$30),0),ROUNDUP(((BE122-96000)/Input!$N$30),0)),0)</f>
        <v>0</v>
      </c>
      <c r="BF134" s="194">
        <f>IF(BF131&gt;3,MAX(ROUNDUP(((BF129-21000000)/Input!$M$30),0),ROUNDUP(((BF122-96000)/Input!$N$30),0)),0)</f>
        <v>0</v>
      </c>
      <c r="BG134" s="194">
        <f>IF(BG131&gt;3,MAX(ROUNDUP(((BG129-21000000)/Input!$M$30),0),ROUNDUP(((BG122-96000)/Input!$N$30),0)),0)</f>
        <v>0</v>
      </c>
      <c r="BH134" s="194">
        <f>IF(BH131&gt;3,MAX(ROUNDUP(((BH129-21000000)/Input!$M$30),0),ROUNDUP(((BH122-96000)/Input!$N$30),0)),0)</f>
        <v>0</v>
      </c>
      <c r="BI134" s="194">
        <f>IF(BI131&gt;3,MAX(ROUNDUP(((BI129-21000000)/Input!$M$30),0),ROUNDUP(((BI122-96000)/Input!$N$30),0)),0)</f>
        <v>0</v>
      </c>
      <c r="BJ134" s="194">
        <f>IF(BJ131&gt;3,MAX(ROUNDUP(((BJ129-21000000)/Input!$M$30),0),ROUNDUP(((BJ122-96000)/Input!$N$30),0)),0)</f>
        <v>0</v>
      </c>
      <c r="BK134" s="194">
        <f>IF(BK131&gt;3,MAX(ROUNDUP(((BK129-21000000)/Input!$M$30),0),ROUNDUP(((BK122-96000)/Input!$N$30),0)),0)</f>
        <v>0</v>
      </c>
      <c r="BL134" s="194">
        <f>IF(BL131&gt;3,MAX(ROUNDUP(((BL129-21000000)/Input!$M$30),0),ROUNDUP(((BL122-96000)/Input!$N$30),0)),0)</f>
        <v>0</v>
      </c>
      <c r="BM134" s="194">
        <f>IF(BM131&gt;3,MAX(ROUNDUP(((BM129-21000000)/Input!$M$30),0),ROUNDUP(((BM122-96000)/Input!$N$30),0)),0)</f>
        <v>0</v>
      </c>
      <c r="BN134" s="194">
        <f>IF(BN131&gt;3,MAX(ROUNDUP(((BN129-21000000)/Input!$M$30),0),ROUNDUP(((BN122-96000)/Input!$N$30),0)),0)</f>
        <v>0</v>
      </c>
      <c r="BO134" s="194">
        <f>IF(BO131&gt;3,MAX(ROUNDUP(((BO129-21000000)/Input!$M$30),0),ROUNDUP(((BO122-96000)/Input!$N$30),0)),0)</f>
        <v>0</v>
      </c>
      <c r="BP134" s="194">
        <f>IF(BP131&gt;3,MAX(ROUNDUP(((BP129-21000000)/Input!$M$30),0),ROUNDUP(((BP122-96000)/Input!$N$30),0)),0)</f>
        <v>0</v>
      </c>
      <c r="BQ134" s="194">
        <f>IF(BQ131&gt;3,MAX(ROUNDUP(((BQ129-21000000)/Input!$M$30),0),ROUNDUP(((BQ122-96000)/Input!$N$30),0)),0)</f>
        <v>0</v>
      </c>
      <c r="BR134" s="194">
        <f>IF(BR131&gt;3,MAX(ROUNDUP(((BR129-21000000)/Input!$M$30),0),ROUNDUP(((BR122-96000)/Input!$N$30),0)),0)</f>
        <v>0</v>
      </c>
      <c r="BS134" s="194">
        <f>IF(BS131&gt;3,MAX(ROUNDUP(((BS129-21000000)/Input!$M$30),0),ROUNDUP(((BS122-96000)/Input!$N$30),0)),0)</f>
        <v>0</v>
      </c>
      <c r="BT134" s="194">
        <f>IF(BT131&gt;3,MAX(ROUNDUP(((BT129-21000000)/Input!$M$30),0),ROUNDUP(((BT122-96000)/Input!$N$30),0)),0)</f>
        <v>0</v>
      </c>
      <c r="BU134" s="194">
        <f>IF(BU131&gt;3,MAX(ROUNDUP(((BU129-21000000)/Input!$M$30),0),ROUNDUP(((BU122-96000)/Input!$N$30),0)),0)</f>
        <v>0</v>
      </c>
      <c r="BV134" s="194">
        <f>IF(BV131&gt;3,MAX(ROUNDUP(((BV129-21000000)/Input!$M$30),0),ROUNDUP(((BV122-96000)/Input!$N$30),0)),0)</f>
        <v>0</v>
      </c>
      <c r="BW134" s="194">
        <f>IF(BW131&gt;3,MAX(ROUNDUP(((BW129-21000000)/Input!$M$30),0),ROUNDUP(((BW122-96000)/Input!$N$30),0)),0)</f>
        <v>0</v>
      </c>
      <c r="BX134" s="194">
        <f>IF(BX131&gt;3,MAX(ROUNDUP(((BX129-21000000)/Input!$M$30),0),ROUNDUP(((BX122-96000)/Input!$N$30),0)),0)</f>
        <v>0</v>
      </c>
      <c r="BY134" s="194">
        <f>IF(BY131&gt;3,MAX(ROUNDUP(((BY129-21000000)/Input!$M$30),0),ROUNDUP(((BY122-96000)/Input!$N$30),0)),0)</f>
        <v>0</v>
      </c>
      <c r="BZ134" s="194">
        <f>IF(BZ131&gt;3,MAX(ROUNDUP(((BZ129-21000000)/Input!$M$30),0),ROUNDUP(((BZ122-96000)/Input!$N$30),0)),0)</f>
        <v>0</v>
      </c>
      <c r="CA134" s="194">
        <f>IF(CA131&gt;3,MAX(ROUNDUP(((CA129-21000000)/Input!$M$30),0),ROUNDUP(((CA122-96000)/Input!$N$30),0)),0)</f>
        <v>0</v>
      </c>
      <c r="CB134" s="194">
        <f>IF(CB131&gt;3,MAX(ROUNDUP(((CB129-21000000)/Input!$M$30),0),ROUNDUP(((CB122-96000)/Input!$N$30),0)),0)</f>
        <v>0</v>
      </c>
      <c r="CC134" s="194">
        <f>IF(CC131&gt;3,MAX(ROUNDUP(((CC129-21000000)/Input!$M$30),0),ROUNDUP(((CC122-96000)/Input!$N$30),0)),0)</f>
        <v>0</v>
      </c>
      <c r="CD134" s="194">
        <f>IF(CD131&gt;3,MAX(ROUNDUP(((CD129-21000000)/Input!$M$30),0),ROUNDUP(((CD122-96000)/Input!$N$30),0)),0)</f>
        <v>0</v>
      </c>
      <c r="CE134" s="194">
        <f>IF(CE131&gt;3,MAX(ROUNDUP(((CE129-21000000)/Input!$M$30),0),ROUNDUP(((CE122-96000)/Input!$N$30),0)),0)</f>
        <v>0</v>
      </c>
      <c r="CF134" s="194">
        <f>IF(CF131&gt;3,MAX(ROUNDUP(((CF129-21000000)/Input!$M$30),0),ROUNDUP(((CF122-96000)/Input!$N$30),0)),0)</f>
        <v>0</v>
      </c>
      <c r="CG134" s="194">
        <f>IF(CG131&gt;3,MAX(ROUNDUP(((CG129-21000000)/Input!$M$30),0),ROUNDUP(((CG122-96000)/Input!$N$30),0)),0)</f>
        <v>0</v>
      </c>
      <c r="CH134" s="194">
        <f>IF(CH131&gt;3,MAX(ROUNDUP(((CH129-21000000)/Input!$M$30),0),ROUNDUP(((CH122-96000)/Input!$N$30),0)),0)</f>
        <v>0</v>
      </c>
      <c r="CI134" s="194">
        <f>IF(CI131&gt;3,MAX(ROUNDUP(((CI129-21000000)/Input!$M$30),0),ROUNDUP(((CI122-96000)/Input!$N$30),0)),0)</f>
        <v>0</v>
      </c>
      <c r="CJ134" s="194">
        <f>IF(CJ131&gt;3,MAX(ROUNDUP(((CJ129-21000000)/Input!$M$30),0),ROUNDUP(((CJ122-96000)/Input!$N$30),0)),0)</f>
        <v>0</v>
      </c>
      <c r="CK134" s="194">
        <f>IF(CK131&gt;3,MAX(ROUNDUP(((CK129-21000000)/Input!$M$30),0),ROUNDUP(((CK122-96000)/Input!$N$30),0)),0)</f>
        <v>0</v>
      </c>
      <c r="CL134" s="194">
        <f>IF(CL131&gt;3,MAX(ROUNDUP(((CL129-21000000)/Input!$M$30),0),ROUNDUP(((CL122-96000)/Input!$N$30),0)),0)</f>
        <v>0</v>
      </c>
      <c r="CM134" s="194">
        <f>IF(CM131&gt;3,MAX(ROUNDUP(((CM129-21000000)/Input!$M$30),0),ROUNDUP(((CM122-96000)/Input!$N$30),0)),0)</f>
        <v>0</v>
      </c>
      <c r="CN134" s="194">
        <f>IF(CN131&gt;3,MAX(ROUNDUP(((CN129-21000000)/Input!$M$30),0),ROUNDUP(((CN122-96000)/Input!$N$30),0)),0)</f>
        <v>0</v>
      </c>
      <c r="CO134" s="194">
        <f>IF(CO131&gt;3,MAX(ROUNDUP(((CO129-21000000)/Input!$M$30),0),ROUNDUP(((CO122-96000)/Input!$N$30),0)),0)</f>
        <v>0</v>
      </c>
      <c r="CP134" s="194">
        <f>IF(CP131&gt;3,MAX(ROUNDUP(((CP129-21000000)/Input!$M$30),0),ROUNDUP(((CP122-96000)/Input!$N$30),0)),0)</f>
        <v>0</v>
      </c>
      <c r="CQ134" s="194">
        <f>IF(CQ131&gt;3,MAX(ROUNDUP(((CQ129-21000000)/Input!$M$30),0),ROUNDUP(((CQ122-96000)/Input!$N$30),0)),0)</f>
        <v>0</v>
      </c>
      <c r="CR134" s="194">
        <f>IF(CR131&gt;3,MAX(ROUNDUP(((CR129-21000000)/Input!$M$30),0),ROUNDUP(((CR122-96000)/Input!$N$30),0)),0)</f>
        <v>0</v>
      </c>
      <c r="CS134" s="194">
        <f>IF(CS131&gt;3,MAX(ROUNDUP(((CS129-21000000)/Input!$M$30),0),ROUNDUP(((CS122-96000)/Input!$N$30),0)),0)</f>
        <v>0</v>
      </c>
    </row>
    <row r="135" spans="1:97" x14ac:dyDescent="0.25">
      <c r="B135" s="192" t="s">
        <v>274</v>
      </c>
      <c r="C135" s="193"/>
      <c r="D135" s="193"/>
      <c r="E135" s="193"/>
      <c r="F135" s="193"/>
      <c r="G135" s="193"/>
      <c r="H135" s="193"/>
      <c r="I135" s="193"/>
      <c r="J135" s="193"/>
      <c r="K135" s="193"/>
      <c r="L135" s="193"/>
      <c r="M135" s="193"/>
      <c r="N135" s="193"/>
      <c r="O135" s="193"/>
      <c r="P135" s="193"/>
      <c r="Q135" s="193"/>
      <c r="R135" s="193"/>
      <c r="S135" s="193"/>
      <c r="T135" s="193"/>
      <c r="U135" s="193"/>
      <c r="V135" s="193"/>
      <c r="W135" s="193"/>
      <c r="X135" s="193"/>
      <c r="Y135" s="193"/>
      <c r="Z135" s="193"/>
      <c r="AA135" s="193"/>
      <c r="AB135" s="193"/>
      <c r="AC135" s="193"/>
      <c r="AD135" s="193"/>
      <c r="AE135" s="193"/>
      <c r="AF135" s="193"/>
      <c r="AG135" s="193"/>
      <c r="AH135" s="193"/>
      <c r="AI135" s="193"/>
      <c r="AJ135" s="193"/>
      <c r="AK135" s="193"/>
      <c r="AL135" s="193"/>
      <c r="AM135" s="194">
        <f>IF(AM131&gt;3,MAX(ROUNDUP(((AM129-21000000)/[111]Input!$M$31),0),ROUNDUP(((AM122-96000)/[111]Input!$N$31),0)),0)</f>
        <v>0</v>
      </c>
      <c r="AN135" s="194">
        <f>IF(AN131&gt;3,MAX(ROUNDUP(((AN129-21000000)/[111]Input!$M$31),0),ROUNDUP(((AN122-96000)/[111]Input!$N$31),0)),0)</f>
        <v>0</v>
      </c>
      <c r="AO135" s="194">
        <f>IF(AO131&gt;3,MAX(ROUNDUP(((AO129-21000000)/[111]Input!$M$31),0),ROUNDUP(((AO122-96000)/[111]Input!$N$31),0)),0)</f>
        <v>0</v>
      </c>
      <c r="AP135" s="194">
        <f>IF(AP131&gt;3,MAX(ROUNDUP(((AP129-21000000)/[111]Input!$M$31),0),ROUNDUP(((AP122-96000)/[111]Input!$N$31),0)),0)</f>
        <v>0</v>
      </c>
      <c r="AQ135" s="194">
        <f>IF(AQ131&gt;3,MAX(ROUNDUP(((AQ129-21000000)/[111]Input!$M$31),0),ROUNDUP(((AQ122-96000)/[111]Input!$N$31),0)),0)</f>
        <v>0</v>
      </c>
      <c r="AR135" s="194">
        <f>IF(AR131&gt;3,MAX(ROUNDUP(((AR129-21000000)/[111]Input!$M$31),0),ROUNDUP(((AR122-96000)/[111]Input!$N$31),0)),0)</f>
        <v>0</v>
      </c>
      <c r="AS135" s="194">
        <f>IF(AS131&gt;3,MAX(ROUNDUP(((AS129-21000000)/[111]Input!$M$31),0),ROUNDUP(((AS122-96000)/[111]Input!$N$31),0)),0)</f>
        <v>0</v>
      </c>
      <c r="AT135" s="194">
        <f>IF(AT131&gt;3,MAX(ROUNDUP(((AT129-21000000)/[111]Input!$M$31),0),ROUNDUP(((AT122-96000)/[111]Input!$N$31),0)),0)</f>
        <v>0</v>
      </c>
      <c r="AU135" s="194">
        <f>IF(AU131&gt;3,MAX(ROUNDUP(((AU129-21000000)/[111]Input!$M$31),0),ROUNDUP(((AU122-96000)/[111]Input!$N$31),0)),0)</f>
        <v>0</v>
      </c>
      <c r="AV135" s="194">
        <f>IF(AV131&gt;3,MAX(ROUNDUP(((AV129-21000000)/[111]Input!$M$31),0),ROUNDUP(((AV122-96000)/[111]Input!$N$31),0)),0)</f>
        <v>0</v>
      </c>
      <c r="AW135" s="194">
        <f>IF(AW131&gt;3,MAX(ROUNDUP(((AW129-21000000)/[111]Input!$M$31),0),ROUNDUP(((AW122-96000)/[111]Input!$N$31),0)),0)</f>
        <v>0</v>
      </c>
      <c r="AX135" s="194">
        <f>IF(AX131&gt;3,MAX(ROUNDUP(((AX129-21000000)/[111]Input!$M$31),0),ROUNDUP(((AX122-96000)/[111]Input!$N$31),0)),0)</f>
        <v>0</v>
      </c>
      <c r="AY135" s="194">
        <f>IF(AY131&gt;3,MAX(ROUNDUP(((AY129-21000000)/[111]Input!$M$31),0),ROUNDUP(((AY122-96000)/[111]Input!$N$31),0)),0)</f>
        <v>0</v>
      </c>
      <c r="AZ135" s="194">
        <f>IF(AZ131&gt;3,MAX(ROUNDUP(((AZ129-21000000)/[111]Input!$M$31),0),ROUNDUP(((AZ122-96000)/[111]Input!$N$31),0)),0)</f>
        <v>0</v>
      </c>
      <c r="BA135" s="194">
        <f>IF(BA131&gt;3,MAX(ROUNDUP(((BA129-21000000)/[111]Input!$M$31),0),ROUNDUP(((BA122-96000)/[111]Input!$N$31),0)),0)</f>
        <v>0</v>
      </c>
      <c r="BB135" s="194">
        <f ca="1">IF(BB131&gt;3,MAX(ROUNDUP(((BB129-21000000)/Input!$M$31),0),ROUNDUP(((BB122-96000)/Input!$N$31),0)),0)</f>
        <v>0</v>
      </c>
      <c r="BC135" s="194">
        <f>IF(BC131&gt;3,MAX(ROUNDUP(((BC129-21000000)/Input!$M$31),0),ROUNDUP(((BC122-96000)/Input!$N$31),0)),0)</f>
        <v>0</v>
      </c>
      <c r="BD135" s="194">
        <f>IF(BD131&gt;3,MAX(ROUNDUP(((BD129-21000000)/Input!$M$31),0),ROUNDUP(((BD122-96000)/Input!$N$31),0)),0)</f>
        <v>0</v>
      </c>
      <c r="BE135" s="194">
        <f>IF(BE131&gt;3,MAX(ROUNDUP(((BE129-21000000)/Input!$M$31),0),ROUNDUP(((BE122-96000)/Input!$N$31),0)),0)</f>
        <v>0</v>
      </c>
      <c r="BF135" s="194">
        <f>IF(BF131&gt;3,MAX(ROUNDUP(((BF129-21000000)/Input!$M$31),0),ROUNDUP(((BF122-96000)/Input!$N$31),0)),0)</f>
        <v>0</v>
      </c>
      <c r="BG135" s="194">
        <f>IF(BG131&gt;3,MAX(ROUNDUP(((BG129-21000000)/Input!$M$31),0),ROUNDUP(((BG122-96000)/Input!$N$31),0)),0)</f>
        <v>0</v>
      </c>
      <c r="BH135" s="194">
        <f>IF(BH131&gt;3,MAX(ROUNDUP(((BH129-21000000)/Input!$M$31),0),ROUNDUP(((BH122-96000)/Input!$N$31),0)),0)</f>
        <v>0</v>
      </c>
      <c r="BI135" s="194">
        <f>IF(BI131&gt;3,MAX(ROUNDUP(((BI129-21000000)/Input!$M$31),0),ROUNDUP(((BI122-96000)/Input!$N$31),0)),0)</f>
        <v>0</v>
      </c>
      <c r="BJ135" s="194">
        <f>IF(BJ131&gt;3,MAX(ROUNDUP(((BJ129-21000000)/Input!$M$31),0),ROUNDUP(((BJ122-96000)/Input!$N$31),0)),0)</f>
        <v>0</v>
      </c>
      <c r="BK135" s="194">
        <f>IF(BK131&gt;3,MAX(ROUNDUP(((BK129-21000000)/Input!$M$31),0),ROUNDUP(((BK122-96000)/Input!$N$31),0)),0)</f>
        <v>0</v>
      </c>
      <c r="BL135" s="194">
        <f>IF(BL131&gt;3,MAX(ROUNDUP(((BL129-21000000)/Input!$M$31),0),ROUNDUP(((BL122-96000)/Input!$N$31),0)),0)</f>
        <v>0</v>
      </c>
      <c r="BM135" s="194">
        <f>IF(BM131&gt;3,MAX(ROUNDUP(((BM129-21000000)/Input!$M$31),0),ROUNDUP(((BM122-96000)/Input!$N$31),0)),0)</f>
        <v>0</v>
      </c>
      <c r="BN135" s="194">
        <f>IF(BN131&gt;3,MAX(ROUNDUP(((BN129-21000000)/Input!$M$31),0),ROUNDUP(((BN122-96000)/Input!$N$31),0)),0)</f>
        <v>0</v>
      </c>
      <c r="BO135" s="194">
        <f>IF(BO131&gt;3,MAX(ROUNDUP(((BO129-21000000)/Input!$M$31),0),ROUNDUP(((BO122-96000)/Input!$N$31),0)),0)</f>
        <v>0</v>
      </c>
      <c r="BP135" s="194">
        <f>IF(BP131&gt;3,MAX(ROUNDUP(((BP129-21000000)/Input!$M$31),0),ROUNDUP(((BP122-96000)/Input!$N$31),0)),0)</f>
        <v>0</v>
      </c>
      <c r="BQ135" s="194">
        <f>IF(BQ131&gt;3,MAX(ROUNDUP(((BQ129-21000000)/Input!$M$31),0),ROUNDUP(((BQ122-96000)/Input!$N$31),0)),0)</f>
        <v>0</v>
      </c>
      <c r="BR135" s="194">
        <f>IF(BR131&gt;3,MAX(ROUNDUP(((BR129-21000000)/Input!$M$31),0),ROUNDUP(((BR122-96000)/Input!$N$31),0)),0)</f>
        <v>0</v>
      </c>
      <c r="BS135" s="194">
        <f>IF(BS131&gt;3,MAX(ROUNDUP(((BS129-21000000)/Input!$M$31),0),ROUNDUP(((BS122-96000)/Input!$N$31),0)),0)</f>
        <v>0</v>
      </c>
      <c r="BT135" s="194">
        <f>IF(BT131&gt;3,MAX(ROUNDUP(((BT129-21000000)/Input!$M$31),0),ROUNDUP(((BT122-96000)/Input!$N$31),0)),0)</f>
        <v>0</v>
      </c>
      <c r="BU135" s="194">
        <f>IF(BU131&gt;3,MAX(ROUNDUP(((BU129-21000000)/Input!$M$31),0),ROUNDUP(((BU122-96000)/Input!$N$31),0)),0)</f>
        <v>0</v>
      </c>
      <c r="BV135" s="194">
        <f>IF(BV131&gt;3,MAX(ROUNDUP(((BV129-21000000)/Input!$M$31),0),ROUNDUP(((BV122-96000)/Input!$N$31),0)),0)</f>
        <v>0</v>
      </c>
      <c r="BW135" s="194">
        <f>IF(BW131&gt;3,MAX(ROUNDUP(((BW129-21000000)/Input!$M$31),0),ROUNDUP(((BW122-96000)/Input!$N$31),0)),0)</f>
        <v>0</v>
      </c>
      <c r="BX135" s="194">
        <f>IF(BX131&gt;3,MAX(ROUNDUP(((BX129-21000000)/Input!$M$31),0),ROUNDUP(((BX122-96000)/Input!$N$31),0)),0)</f>
        <v>0</v>
      </c>
      <c r="BY135" s="194">
        <f>IF(BY131&gt;3,MAX(ROUNDUP(((BY129-21000000)/Input!$M$31),0),ROUNDUP(((BY122-96000)/Input!$N$31),0)),0)</f>
        <v>0</v>
      </c>
      <c r="BZ135" s="194">
        <f>IF(BZ131&gt;3,MAX(ROUNDUP(((BZ129-21000000)/Input!$M$31),0),ROUNDUP(((BZ122-96000)/Input!$N$31),0)),0)</f>
        <v>0</v>
      </c>
      <c r="CA135" s="194">
        <f>IF(CA131&gt;3,MAX(ROUNDUP(((CA129-21000000)/Input!$M$31),0),ROUNDUP(((CA122-96000)/Input!$N$31),0)),0)</f>
        <v>0</v>
      </c>
      <c r="CB135" s="194">
        <f>IF(CB131&gt;3,MAX(ROUNDUP(((CB129-21000000)/Input!$M$31),0),ROUNDUP(((CB122-96000)/Input!$N$31),0)),0)</f>
        <v>0</v>
      </c>
      <c r="CC135" s="194">
        <f>IF(CC131&gt;3,MAX(ROUNDUP(((CC129-21000000)/Input!$M$31),0),ROUNDUP(((CC122-96000)/Input!$N$31),0)),0)</f>
        <v>0</v>
      </c>
      <c r="CD135" s="194">
        <f>IF(CD131&gt;3,MAX(ROUNDUP(((CD129-21000000)/Input!$M$31),0),ROUNDUP(((CD122-96000)/Input!$N$31),0)),0)</f>
        <v>0</v>
      </c>
      <c r="CE135" s="194">
        <f>IF(CE131&gt;3,MAX(ROUNDUP(((CE129-21000000)/Input!$M$31),0),ROUNDUP(((CE122-96000)/Input!$N$31),0)),0)</f>
        <v>0</v>
      </c>
      <c r="CF135" s="194">
        <f>IF(CF131&gt;3,MAX(ROUNDUP(((CF129-21000000)/Input!$M$31),0),ROUNDUP(((CF122-96000)/Input!$N$31),0)),0)</f>
        <v>0</v>
      </c>
      <c r="CG135" s="194">
        <f>IF(CG131&gt;3,MAX(ROUNDUP(((CG129-21000000)/Input!$M$31),0),ROUNDUP(((CG122-96000)/Input!$N$31),0)),0)</f>
        <v>0</v>
      </c>
      <c r="CH135" s="194">
        <f>IF(CH131&gt;3,MAX(ROUNDUP(((CH129-21000000)/Input!$M$31),0),ROUNDUP(((CH122-96000)/Input!$N$31),0)),0)</f>
        <v>0</v>
      </c>
      <c r="CI135" s="194">
        <f>IF(CI131&gt;3,MAX(ROUNDUP(((CI129-21000000)/Input!$M$31),0),ROUNDUP(((CI122-96000)/Input!$N$31),0)),0)</f>
        <v>0</v>
      </c>
      <c r="CJ135" s="194">
        <f>IF(CJ131&gt;3,MAX(ROUNDUP(((CJ129-21000000)/Input!$M$31),0),ROUNDUP(((CJ122-96000)/Input!$N$31),0)),0)</f>
        <v>0</v>
      </c>
      <c r="CK135" s="194">
        <f>IF(CK131&gt;3,MAX(ROUNDUP(((CK129-21000000)/Input!$M$31),0),ROUNDUP(((CK122-96000)/Input!$N$31),0)),0)</f>
        <v>0</v>
      </c>
      <c r="CL135" s="194">
        <f>IF(CL131&gt;3,MAX(ROUNDUP(((CL129-21000000)/Input!$M$31),0),ROUNDUP(((CL122-96000)/Input!$N$31),0)),0)</f>
        <v>0</v>
      </c>
      <c r="CM135" s="194">
        <f>IF(CM131&gt;3,MAX(ROUNDUP(((CM129-21000000)/Input!$M$31),0),ROUNDUP(((CM122-96000)/Input!$N$31),0)),0)</f>
        <v>0</v>
      </c>
      <c r="CN135" s="194">
        <f>IF(CN131&gt;3,MAX(ROUNDUP(((CN129-21000000)/Input!$M$31),0),ROUNDUP(((CN122-96000)/Input!$N$31),0)),0)</f>
        <v>0</v>
      </c>
      <c r="CO135" s="194">
        <f>IF(CO131&gt;3,MAX(ROUNDUP(((CO129-21000000)/Input!$M$31),0),ROUNDUP(((CO122-96000)/Input!$N$31),0)),0)</f>
        <v>0</v>
      </c>
      <c r="CP135" s="194">
        <f>IF(CP131&gt;3,MAX(ROUNDUP(((CP129-21000000)/Input!$M$31),0),ROUNDUP(((CP122-96000)/Input!$N$31),0)),0)</f>
        <v>0</v>
      </c>
      <c r="CQ135" s="194">
        <f>IF(CQ131&gt;3,MAX(ROUNDUP(((CQ129-21000000)/Input!$M$31),0),ROUNDUP(((CQ122-96000)/Input!$N$31),0)),0)</f>
        <v>0</v>
      </c>
      <c r="CR135" s="194">
        <f>IF(CR131&gt;3,MAX(ROUNDUP(((CR129-21000000)/Input!$M$31),0),ROUNDUP(((CR122-96000)/Input!$N$31),0)),0)</f>
        <v>0</v>
      </c>
      <c r="CS135" s="194">
        <f>IF(CS131&gt;3,MAX(ROUNDUP(((CS129-21000000)/Input!$M$31),0),ROUNDUP(((CS122-96000)/Input!$N$31),0)),0)</f>
        <v>0</v>
      </c>
    </row>
    <row r="136" spans="1:97" x14ac:dyDescent="0.25">
      <c r="B136" s="192" t="s">
        <v>275</v>
      </c>
      <c r="C136" s="193"/>
      <c r="D136" s="193"/>
      <c r="E136" s="193"/>
      <c r="F136" s="193"/>
      <c r="G136" s="193"/>
      <c r="H136" s="193"/>
      <c r="I136" s="193"/>
      <c r="J136" s="193"/>
      <c r="K136" s="193"/>
      <c r="L136" s="193"/>
      <c r="M136" s="193"/>
      <c r="N136" s="193"/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93"/>
      <c r="Z136" s="193"/>
      <c r="AA136" s="193"/>
      <c r="AB136" s="193"/>
      <c r="AC136" s="193"/>
      <c r="AD136" s="193"/>
      <c r="AE136" s="193"/>
      <c r="AF136" s="193"/>
      <c r="AG136" s="193"/>
      <c r="AH136" s="193"/>
      <c r="AI136" s="193"/>
      <c r="AJ136" s="193"/>
      <c r="AK136" s="193"/>
      <c r="AL136" s="193"/>
      <c r="AM136" s="194">
        <f>IF(AM131&gt;3,MAX(ROUNDUP(((AM129-21000000)/[111]Input!$M$32),0),ROUNDUP(((AM122-96000)/[111]Input!$N$32),0)),0)</f>
        <v>0</v>
      </c>
      <c r="AN136" s="194">
        <f>IF(AN131&gt;3,MAX(ROUNDUP(((AN129-21000000)/[111]Input!$M$32),0),ROUNDUP(((AN122-96000)/[111]Input!$N$32),0)),0)</f>
        <v>0</v>
      </c>
      <c r="AO136" s="194">
        <f>IF(AO131&gt;3,MAX(ROUNDUP(((AO129-21000000)/[111]Input!$M$32),0),ROUNDUP(((AO122-96000)/[111]Input!$N$32),0)),0)</f>
        <v>0</v>
      </c>
      <c r="AP136" s="194">
        <f>IF(AP131&gt;3,MAX(ROUNDUP(((AP129-21000000)/[111]Input!$M$32),0),ROUNDUP(((AP122-96000)/[111]Input!$N$32),0)),0)</f>
        <v>0</v>
      </c>
      <c r="AQ136" s="194">
        <f>IF(AQ131&gt;3,MAX(ROUNDUP(((AQ129-21000000)/[111]Input!$M$32),0),ROUNDUP(((AQ122-96000)/[111]Input!$N$32),0)),0)</f>
        <v>0</v>
      </c>
      <c r="AR136" s="194">
        <f>IF(AR131&gt;3,MAX(ROUNDUP(((AR129-21000000)/[111]Input!$M$32),0),ROUNDUP(((AR122-96000)/[111]Input!$N$32),0)),0)</f>
        <v>0</v>
      </c>
      <c r="AS136" s="194">
        <f>IF(AS131&gt;3,MAX(ROUNDUP(((AS129-21000000)/[111]Input!$M$32),0),ROUNDUP(((AS122-96000)/[111]Input!$N$32),0)),0)</f>
        <v>0</v>
      </c>
      <c r="AT136" s="194">
        <f>IF(AT131&gt;3,MAX(ROUNDUP(((AT129-21000000)/[111]Input!$M$32),0),ROUNDUP(((AT122-96000)/[111]Input!$N$32),0)),0)</f>
        <v>0</v>
      </c>
      <c r="AU136" s="194">
        <f>IF(AU131&gt;3,MAX(ROUNDUP(((AU129-21000000)/[111]Input!$M$32),0),ROUNDUP(((AU122-96000)/[111]Input!$N$32),0)),0)</f>
        <v>0</v>
      </c>
      <c r="AV136" s="194">
        <f>IF(AV131&gt;3,MAX(ROUNDUP(((AV129-21000000)/[111]Input!$M$32),0),ROUNDUP(((AV122-96000)/[111]Input!$N$32),0)),0)</f>
        <v>0</v>
      </c>
      <c r="AW136" s="194">
        <f>IF(AW131&gt;3,MAX(ROUNDUP(((AW129-21000000)/[111]Input!$M$32),0),ROUNDUP(((AW122-96000)/[111]Input!$N$32),0)),0)</f>
        <v>0</v>
      </c>
      <c r="AX136" s="194">
        <f>IF(AX131&gt;3,MAX(ROUNDUP(((AX129-21000000)/[111]Input!$M$32),0),ROUNDUP(((AX122-96000)/[111]Input!$N$32),0)),0)</f>
        <v>0</v>
      </c>
      <c r="AY136" s="194">
        <f>IF(AY131&gt;3,MAX(ROUNDUP(((AY129-21000000)/[111]Input!$M$32),0),ROUNDUP(((AY122-96000)/[111]Input!$N$32),0)),0)</f>
        <v>0</v>
      </c>
      <c r="AZ136" s="194">
        <f>IF(AZ131&gt;3,MAX(ROUNDUP(((AZ129-21000000)/[111]Input!$M$32),0),ROUNDUP(((AZ122-96000)/[111]Input!$N$32),0)),0)</f>
        <v>0</v>
      </c>
      <c r="BA136" s="194">
        <f>IF(BA131&gt;3,MAX(ROUNDUP(((BA129-21000000)/[111]Input!$M$32),0),ROUNDUP(((BA122-96000)/[111]Input!$N$32),0)),0)</f>
        <v>0</v>
      </c>
      <c r="BB136" s="194">
        <f ca="1">IF(BB131&gt;3,MAX(ROUNDUP(((BB129-21000000)/Input!$M$32),0),ROUNDUP(((BB122-96000)/Input!$N$32),0)),0)</f>
        <v>0</v>
      </c>
      <c r="BC136" s="194">
        <f>IF(BC131&gt;3,MAX(ROUNDUP(((BC129-21000000)/Input!$M$32),0),ROUNDUP(((BC122-96000)/Input!$N$32),0)),0)</f>
        <v>0</v>
      </c>
      <c r="BD136" s="194">
        <f>IF(BD131&gt;3,MAX(ROUNDUP(((BD129-21000000)/Input!$M$32),0),ROUNDUP(((BD122-96000)/Input!$N$32),0)),0)</f>
        <v>0</v>
      </c>
      <c r="BE136" s="194">
        <f>IF(BE131&gt;3,MAX(ROUNDUP(((BE129-21000000)/Input!$M$32),0),ROUNDUP(((BE122-96000)/Input!$N$32),0)),0)</f>
        <v>0</v>
      </c>
      <c r="BF136" s="194">
        <f>IF(BF131&gt;3,MAX(ROUNDUP(((BF129-21000000)/Input!$M$32),0),ROUNDUP(((BF122-96000)/Input!$N$32),0)),0)</f>
        <v>0</v>
      </c>
      <c r="BG136" s="194">
        <f>IF(BG131&gt;3,MAX(ROUNDUP(((BG129-21000000)/Input!$M$32),0),ROUNDUP(((BG122-96000)/Input!$N$32),0)),0)</f>
        <v>0</v>
      </c>
      <c r="BH136" s="194">
        <f>IF(BH131&gt;3,MAX(ROUNDUP(((BH129-21000000)/Input!$M$32),0),ROUNDUP(((BH122-96000)/Input!$N$32),0)),0)</f>
        <v>0</v>
      </c>
      <c r="BI136" s="194">
        <f>IF(BI131&gt;3,MAX(ROUNDUP(((BI129-21000000)/Input!$M$32),0),ROUNDUP(((BI122-96000)/Input!$N$32),0)),0)</f>
        <v>0</v>
      </c>
      <c r="BJ136" s="194">
        <f>IF(BJ131&gt;3,MAX(ROUNDUP(((BJ129-21000000)/Input!$M$32),0),ROUNDUP(((BJ122-96000)/Input!$N$32),0)),0)</f>
        <v>0</v>
      </c>
      <c r="BK136" s="194">
        <f>IF(BK131&gt;3,MAX(ROUNDUP(((BK129-21000000)/Input!$M$32),0),ROUNDUP(((BK122-96000)/Input!$N$32),0)),0)</f>
        <v>0</v>
      </c>
      <c r="BL136" s="194">
        <f>IF(BL131&gt;3,MAX(ROUNDUP(((BL129-21000000)/Input!$M$32),0),ROUNDUP(((BL122-96000)/Input!$N$32),0)),0)</f>
        <v>0</v>
      </c>
      <c r="BM136" s="194">
        <f>IF(BM131&gt;3,MAX(ROUNDUP(((BM129-21000000)/Input!$M$32),0),ROUNDUP(((BM122-96000)/Input!$N$32),0)),0)</f>
        <v>0</v>
      </c>
      <c r="BN136" s="194">
        <f>IF(BN131&gt;3,MAX(ROUNDUP(((BN129-21000000)/Input!$M$32),0),ROUNDUP(((BN122-96000)/Input!$N$32),0)),0)</f>
        <v>0</v>
      </c>
      <c r="BO136" s="194">
        <f>MAX(ROUNDUP(((BO133*BO137)/Input!$M$32),0),ROUNDUP(((BO122*BO137)/Input!$N$32),0))</f>
        <v>1</v>
      </c>
      <c r="BP136" s="194">
        <f>MAX(ROUNDUP(((BP133*BP137)/Input!$M$32),0),ROUNDUP(((BP122*BP137)/Input!$N$32),0))</f>
        <v>1</v>
      </c>
      <c r="BQ136" s="194">
        <f>MAX(ROUNDUP(((BQ133*BQ137)/Input!$M$32),0),ROUNDUP(((BQ122*BQ137)/Input!$N$32),0))</f>
        <v>1</v>
      </c>
      <c r="BR136" s="194">
        <f>MAX(ROUNDUP(((BR133*BR137)/Input!$M$32),0),ROUNDUP(((BR122*BR137)/Input!$N$32),0))</f>
        <v>1</v>
      </c>
      <c r="BS136" s="194">
        <f>MAX(ROUNDUP(((BS133*BS137)/Input!$M$32),0),ROUNDUP(((BS122*BS137)/Input!$N$32),0))</f>
        <v>1</v>
      </c>
      <c r="BT136" s="194">
        <f>MAX(ROUNDUP(((BT133*BT137)/Input!$M$32),0),ROUNDUP(((BT122*BT137)/Input!$N$32),0))</f>
        <v>2</v>
      </c>
      <c r="BU136" s="194">
        <f>MAX(ROUNDUP(((BU133*BU137)/Input!$M$32),0),ROUNDUP(((BU122*BU137)/Input!$N$32),0))</f>
        <v>2</v>
      </c>
      <c r="BV136" s="194">
        <f>MAX(ROUNDUP(((BV133*BV137)/Input!$M$32),0),ROUNDUP(((BV122*BV137)/Input!$N$32),0))</f>
        <v>2</v>
      </c>
      <c r="BW136" s="194">
        <f>MAX(ROUNDUP(((BW133*BW137)/Input!$M$32),0),ROUNDUP(((BW122*BW137)/Input!$N$32),0))</f>
        <v>2</v>
      </c>
      <c r="BX136" s="194">
        <f>MAX(ROUNDUP(((BX133*BX137)/Input!$M$32),0),ROUNDUP(((BX122*BX137)/Input!$N$32),0))</f>
        <v>3</v>
      </c>
      <c r="BY136" s="194">
        <f>MAX(ROUNDUP(((BY133*BY137)/Input!$M$32),0),ROUNDUP(((BY122*BY137)/Input!$N$32),0))</f>
        <v>3</v>
      </c>
      <c r="BZ136" s="194">
        <f>MAX(ROUNDUP(((BZ133*BZ137)/Input!$M$32),0),ROUNDUP(((BZ122*BZ137)/Input!$N$32),0))</f>
        <v>3</v>
      </c>
      <c r="CA136" s="194">
        <f>MAX(ROUNDUP(((CA133*CA137)/Input!$M$32),0),ROUNDUP(((CA122*CA137)/Input!$N$32),0))</f>
        <v>3</v>
      </c>
      <c r="CB136" s="194">
        <f>MAX(ROUNDUP(((CB133*CB137)/Input!$M$32),0),ROUNDUP(((CB122*CB137)/Input!$N$32),0))</f>
        <v>3</v>
      </c>
      <c r="CC136" s="194">
        <f>MAX(ROUNDUP(((CC133*CC137)/Input!$M$32),0),ROUNDUP(((CC122*CC137)/Input!$N$32),0))</f>
        <v>3</v>
      </c>
      <c r="CD136" s="194">
        <f>MAX(ROUNDUP(((CD133*CD137)/Input!$M$32),0),ROUNDUP(((CD122*CD137)/Input!$N$32),0))</f>
        <v>3</v>
      </c>
      <c r="CE136" s="194">
        <f>MAX(ROUNDUP(((CE133*CE137)/Input!$M$32),0),ROUNDUP(((CE122*CE137)/Input!$N$32),0))</f>
        <v>4</v>
      </c>
      <c r="CF136" s="194">
        <f>MAX(ROUNDUP(((CF133*CF137)/Input!$M$32),0),ROUNDUP(((CF122*CF137)/Input!$N$32),0))</f>
        <v>4</v>
      </c>
      <c r="CG136" s="194">
        <f>MAX(ROUNDUP(((CG133*CG137)/Input!$M$32),0),ROUNDUP(((CG122*CG137)/Input!$N$32),0))</f>
        <v>4</v>
      </c>
      <c r="CH136" s="194">
        <f>MAX(ROUNDUP(((CH133*CH137)/Input!$M$32),0),ROUNDUP(((CH122*CH137)/Input!$N$32),0))</f>
        <v>4</v>
      </c>
      <c r="CI136" s="194">
        <f>MAX(ROUNDUP(((CI133*CI137)/Input!$M$32),0),ROUNDUP(((CI122*CI137)/Input!$N$32),0))</f>
        <v>4</v>
      </c>
      <c r="CJ136" s="194">
        <f>MAX(ROUNDUP(((CJ133*CJ137)/Input!$M$32),0),ROUNDUP(((CJ122*CJ137)/Input!$N$32),0))</f>
        <v>4</v>
      </c>
      <c r="CK136" s="194">
        <f>MAX(ROUNDUP(((CK133*CK137)/Input!$M$32),0),ROUNDUP(((CK122*CK137)/Input!$N$32),0))</f>
        <v>4</v>
      </c>
      <c r="CL136" s="194">
        <f>MAX(ROUNDUP(((CL133*CL137)/Input!$M$32),0),ROUNDUP(((CL122*CL137)/Input!$N$32),0))</f>
        <v>4</v>
      </c>
      <c r="CM136" s="194">
        <f>MAX(ROUNDUP(((CM133*CM137)/Input!$M$32),0),ROUNDUP(((CM122*CM137)/Input!$N$32),0))</f>
        <v>4</v>
      </c>
      <c r="CN136" s="194">
        <f>MAX(ROUNDUP(((CN133*CN137)/Input!$M$32),0),ROUNDUP(((CN122*CN137)/Input!$N$32),0))</f>
        <v>4</v>
      </c>
      <c r="CO136" s="194">
        <f>MAX(ROUNDUP(((CO133*CO137)/Input!$M$32),0),ROUNDUP(((CO122*CO137)/Input!$N$32),0))</f>
        <v>4</v>
      </c>
      <c r="CP136" s="194">
        <f>MAX(ROUNDUP(((CP133*CP137)/Input!$M$32),0),ROUNDUP(((CP122*CP137)/Input!$N$32),0))</f>
        <v>4</v>
      </c>
      <c r="CQ136" s="194">
        <f>MAX(ROUNDUP(((CQ133*CQ137)/Input!$M$32),0),ROUNDUP(((CQ122*CQ137)/Input!$N$32),0))</f>
        <v>4</v>
      </c>
      <c r="CR136" s="194">
        <f>MAX(ROUNDUP(((CR133*CR137)/Input!$M$32),0),ROUNDUP(((CR122*CR137)/Input!$N$32),0))</f>
        <v>4</v>
      </c>
      <c r="CS136" s="194">
        <f>MAX(ROUNDUP(((CS133*CS137)/Input!$M$32),0),ROUNDUP(((CS122*CS137)/Input!$N$32),0))</f>
        <v>5</v>
      </c>
    </row>
    <row r="137" spans="1:97" x14ac:dyDescent="0.25">
      <c r="BN137" s="202">
        <v>0</v>
      </c>
      <c r="BO137" s="203">
        <f>($BZ$68-$BN$68)/12+BN137</f>
        <v>8.3333333333333329E-2</v>
      </c>
      <c r="BP137" s="203">
        <f t="shared" ref="BP137:BY137" si="146">($BZ$68-$BN$68)/12+BO137</f>
        <v>0.16666666666666666</v>
      </c>
      <c r="BQ137" s="203">
        <f t="shared" si="146"/>
        <v>0.25</v>
      </c>
      <c r="BR137" s="203">
        <f t="shared" si="146"/>
        <v>0.33333333333333331</v>
      </c>
      <c r="BS137" s="203">
        <f t="shared" si="146"/>
        <v>0.41666666666666663</v>
      </c>
      <c r="BT137" s="203">
        <f t="shared" si="146"/>
        <v>0.49999999999999994</v>
      </c>
      <c r="BU137" s="203">
        <f t="shared" si="146"/>
        <v>0.58333333333333326</v>
      </c>
      <c r="BV137" s="203">
        <f t="shared" si="146"/>
        <v>0.66666666666666663</v>
      </c>
      <c r="BW137" s="203">
        <f t="shared" si="146"/>
        <v>0.75</v>
      </c>
      <c r="BX137" s="203">
        <f t="shared" si="146"/>
        <v>0.83333333333333337</v>
      </c>
      <c r="BY137" s="203">
        <f t="shared" si="146"/>
        <v>0.91666666666666674</v>
      </c>
      <c r="BZ137" s="203">
        <v>1</v>
      </c>
      <c r="CA137" s="203">
        <v>1</v>
      </c>
      <c r="CB137" s="203">
        <v>1</v>
      </c>
      <c r="CC137" s="203">
        <v>1</v>
      </c>
      <c r="CD137" s="203">
        <v>1</v>
      </c>
      <c r="CE137" s="203">
        <v>1</v>
      </c>
      <c r="CF137" s="203">
        <v>1</v>
      </c>
      <c r="CG137" s="203">
        <v>1</v>
      </c>
      <c r="CH137" s="203">
        <v>1</v>
      </c>
      <c r="CI137" s="203">
        <v>1</v>
      </c>
      <c r="CJ137" s="203">
        <v>1</v>
      </c>
      <c r="CK137" s="203">
        <v>1</v>
      </c>
      <c r="CL137" s="203">
        <v>1</v>
      </c>
      <c r="CM137" s="203">
        <v>1</v>
      </c>
      <c r="CN137" s="203">
        <v>1</v>
      </c>
      <c r="CO137" s="203">
        <v>1</v>
      </c>
      <c r="CP137" s="203">
        <v>1</v>
      </c>
      <c r="CQ137" s="203">
        <v>1</v>
      </c>
      <c r="CR137" s="203">
        <v>1</v>
      </c>
      <c r="CS137" s="203">
        <v>1</v>
      </c>
    </row>
    <row r="138" spans="1:97" x14ac:dyDescent="0.25">
      <c r="B138" s="45" t="s">
        <v>338</v>
      </c>
      <c r="C138" s="43">
        <v>41640</v>
      </c>
      <c r="D138" s="43">
        <v>41671</v>
      </c>
      <c r="E138" s="43">
        <v>41699</v>
      </c>
      <c r="F138" s="43">
        <v>41730</v>
      </c>
      <c r="G138" s="43">
        <v>41760</v>
      </c>
      <c r="H138" s="43">
        <v>41791</v>
      </c>
      <c r="I138" s="43">
        <v>41821</v>
      </c>
      <c r="J138" s="43">
        <v>41852</v>
      </c>
      <c r="K138" s="43">
        <v>41883</v>
      </c>
      <c r="L138" s="43">
        <v>41913</v>
      </c>
      <c r="M138" s="43">
        <v>41944</v>
      </c>
      <c r="N138" s="43">
        <v>41974</v>
      </c>
      <c r="O138" s="43">
        <v>42005</v>
      </c>
      <c r="P138" s="43">
        <v>42036</v>
      </c>
      <c r="Q138" s="43">
        <v>42064</v>
      </c>
      <c r="R138" s="43">
        <v>42095</v>
      </c>
      <c r="S138" s="43">
        <v>42125</v>
      </c>
      <c r="T138" s="43">
        <v>42156</v>
      </c>
      <c r="U138" s="43">
        <v>42186</v>
      </c>
      <c r="V138" s="43">
        <v>42217</v>
      </c>
      <c r="W138" s="43">
        <v>42248</v>
      </c>
      <c r="X138" s="43">
        <v>42278</v>
      </c>
      <c r="Y138" s="43">
        <v>42309</v>
      </c>
      <c r="Z138" s="107">
        <v>42339</v>
      </c>
      <c r="AA138" s="107">
        <v>42370</v>
      </c>
      <c r="AB138" s="107">
        <v>42401</v>
      </c>
      <c r="AC138" s="107">
        <v>42430</v>
      </c>
      <c r="AD138" s="107">
        <v>42461</v>
      </c>
      <c r="AE138" s="107">
        <v>42491</v>
      </c>
      <c r="AF138" s="107">
        <v>42522</v>
      </c>
      <c r="AG138" s="107">
        <v>42552</v>
      </c>
      <c r="AH138" s="107">
        <v>42583</v>
      </c>
      <c r="AI138" s="107">
        <v>42614</v>
      </c>
      <c r="AJ138" s="107">
        <v>42644</v>
      </c>
      <c r="AK138" s="107">
        <v>42675</v>
      </c>
      <c r="AL138" s="107">
        <v>42705</v>
      </c>
      <c r="AM138" s="43">
        <v>42979</v>
      </c>
      <c r="AN138" s="43">
        <v>43009</v>
      </c>
      <c r="AO138" s="43">
        <v>43040</v>
      </c>
      <c r="AP138" s="43">
        <v>43070</v>
      </c>
      <c r="AQ138" s="1">
        <v>43101</v>
      </c>
      <c r="AR138" s="1">
        <v>43132</v>
      </c>
      <c r="AS138" s="1">
        <v>43160</v>
      </c>
      <c r="AT138" s="1">
        <v>43191</v>
      </c>
      <c r="AU138" s="1">
        <v>43221</v>
      </c>
      <c r="AV138" s="1">
        <v>43252</v>
      </c>
      <c r="AW138" s="1">
        <v>43282</v>
      </c>
      <c r="AX138" s="1">
        <v>43313</v>
      </c>
      <c r="AY138" s="1">
        <v>43344</v>
      </c>
      <c r="AZ138" s="1">
        <v>43374</v>
      </c>
      <c r="BA138" s="1">
        <v>43405</v>
      </c>
      <c r="BB138" s="1">
        <v>43435</v>
      </c>
      <c r="BC138" s="1">
        <v>43466</v>
      </c>
      <c r="BD138" s="1">
        <v>43497</v>
      </c>
      <c r="BE138" s="1">
        <v>43525</v>
      </c>
      <c r="BF138" s="1">
        <v>43556</v>
      </c>
      <c r="BG138" s="1">
        <v>43586</v>
      </c>
      <c r="BH138" s="1">
        <v>43617</v>
      </c>
      <c r="BI138" s="1">
        <v>43647</v>
      </c>
      <c r="BJ138" s="1">
        <v>43678</v>
      </c>
      <c r="BK138" s="1">
        <v>43709</v>
      </c>
      <c r="BL138" s="1">
        <v>43739</v>
      </c>
      <c r="BM138" s="1">
        <v>43770</v>
      </c>
      <c r="BN138" s="1">
        <v>43800</v>
      </c>
      <c r="BO138" s="1">
        <v>43831</v>
      </c>
      <c r="BP138" s="1">
        <v>43862</v>
      </c>
      <c r="BQ138" s="1">
        <v>43891</v>
      </c>
      <c r="BR138" s="1">
        <v>43922</v>
      </c>
      <c r="BS138" s="1">
        <v>43952</v>
      </c>
      <c r="BT138" s="1">
        <v>43983</v>
      </c>
      <c r="BU138" s="1">
        <v>44013</v>
      </c>
      <c r="BV138" s="1">
        <v>44044</v>
      </c>
      <c r="BW138" s="1">
        <v>44075</v>
      </c>
      <c r="BX138" s="1">
        <v>44105</v>
      </c>
      <c r="BY138" s="1">
        <v>44136</v>
      </c>
      <c r="BZ138" s="1">
        <v>44166</v>
      </c>
      <c r="CA138" s="1">
        <v>44197</v>
      </c>
      <c r="CB138" s="1">
        <v>44228</v>
      </c>
      <c r="CC138" s="1">
        <v>44256</v>
      </c>
      <c r="CD138" s="1">
        <v>44287</v>
      </c>
      <c r="CE138" s="1">
        <v>44317</v>
      </c>
      <c r="CF138" s="1">
        <v>44348</v>
      </c>
      <c r="CG138" s="1">
        <v>44378</v>
      </c>
      <c r="CH138" s="1">
        <v>44409</v>
      </c>
      <c r="CI138" s="1">
        <v>44440</v>
      </c>
      <c r="CJ138" s="1">
        <v>44470</v>
      </c>
      <c r="CK138" s="1">
        <v>44501</v>
      </c>
      <c r="CL138" s="1">
        <v>44531</v>
      </c>
      <c r="CM138" s="1">
        <v>44562</v>
      </c>
      <c r="CN138" s="1">
        <v>44593</v>
      </c>
      <c r="CO138" s="1">
        <v>44621</v>
      </c>
      <c r="CP138" s="1">
        <v>44652</v>
      </c>
      <c r="CQ138" s="1">
        <v>44682</v>
      </c>
      <c r="CR138" s="1">
        <v>44713</v>
      </c>
      <c r="CS138" s="1">
        <v>44743</v>
      </c>
    </row>
    <row r="139" spans="1:97" x14ac:dyDescent="0.25">
      <c r="B139" s="34" t="s">
        <v>66</v>
      </c>
      <c r="C139" s="47" t="e">
        <f>(C109*Input!$B$10)+((C113+#REF!)*Input!$B$9)</f>
        <v>#REF!</v>
      </c>
      <c r="D139" s="47" t="e">
        <f>(D109*Input!$B$10)+((D113+#REF!)*Input!$B$9)</f>
        <v>#REF!</v>
      </c>
      <c r="E139" s="47" t="e">
        <f>(E109*Input!$B$10)+((E113+#REF!)*Input!$B$9)</f>
        <v>#REF!</v>
      </c>
      <c r="F139" s="47" t="e">
        <f>(F109*Input!$B$10)+((F113+#REF!)*Input!$B$9)</f>
        <v>#REF!</v>
      </c>
      <c r="G139" s="47" t="e">
        <f>(G109*Input!$B$10)+((G113+#REF!)*Input!$B$9)</f>
        <v>#REF!</v>
      </c>
      <c r="H139" s="47" t="e">
        <f>(H109*Input!$B$10)+((H113+#REF!)*Input!$B$9)</f>
        <v>#REF!</v>
      </c>
      <c r="I139" s="47" t="e">
        <f>(I109*Subs!#REF!)+((I113+#REF!)*Input!$B$9)</f>
        <v>#REF!</v>
      </c>
      <c r="J139" s="47" t="e">
        <f>(J109*Subs!#REF!)+((J113+#REF!)*Input!$B$9)</f>
        <v>#REF!</v>
      </c>
      <c r="K139" s="47" t="e">
        <f>(K109*Subs!#REF!)+((K113+#REF!)*Input!$B$9)</f>
        <v>#REF!</v>
      </c>
      <c r="L139" s="47" t="e">
        <f>(L109*Subs!#REF!)+((L113+#REF!)*Input!$B$9)</f>
        <v>#REF!</v>
      </c>
      <c r="M139" s="47" t="e">
        <f>(M109*Subs!#REF!)+((M113+#REF!)*Input!$B$9)</f>
        <v>#REF!</v>
      </c>
      <c r="N139" s="47" t="e">
        <f>(N109*Subs!#REF!)+((N113+#REF!)*Input!$B$9)</f>
        <v>#REF!</v>
      </c>
      <c r="O139" s="47" t="e">
        <f>(O109*Subs!#REF!)+((O113+#REF!)*Input!$B$9)</f>
        <v>#REF!</v>
      </c>
      <c r="P139" s="47" t="e">
        <f>(P109*Subs!#REF!)+((P113+#REF!)*Input!$B$9)</f>
        <v>#REF!</v>
      </c>
      <c r="Q139" s="47" t="e">
        <f>(Q109*Subs!#REF!)+((Q113+#REF!)*Input!$B$9)</f>
        <v>#REF!</v>
      </c>
      <c r="R139" s="47" t="e">
        <f>(R109*Subs!#REF!)+((R113+#REF!)*Input!$B$9)</f>
        <v>#REF!</v>
      </c>
      <c r="S139" s="47" t="e">
        <f>(S109*Subs!#REF!)+((S113+#REF!)*Input!$B$9)</f>
        <v>#REF!</v>
      </c>
      <c r="T139" s="47" t="e">
        <f>(T109*Subs!#REF!)+((T113+#REF!)*Input!$B$9)</f>
        <v>#REF!</v>
      </c>
      <c r="U139" s="47" t="e">
        <f>(U109*Subs!#REF!)+((U113+#REF!)*Input!$B$9)</f>
        <v>#REF!</v>
      </c>
      <c r="V139" s="47" t="e">
        <f>(V109*Subs!#REF!)+((V113+#REF!)*Input!$B$9)</f>
        <v>#REF!</v>
      </c>
      <c r="W139" s="47" t="e">
        <f>(W109*Subs!#REF!)+((W113+#REF!)*Input!$B$9)</f>
        <v>#REF!</v>
      </c>
      <c r="X139" s="47" t="e">
        <f>(X109*Subs!#REF!)+((X113+#REF!)*Input!$B$9)</f>
        <v>#REF!</v>
      </c>
      <c r="Y139" s="47" t="e">
        <f>(Y109*Subs!#REF!)+((Y113+#REF!)*Input!$B$9)</f>
        <v>#REF!</v>
      </c>
      <c r="Z139" s="115" t="e">
        <f>(Z109*Subs!#REF!)+((Z113+#REF!)*Input!$B$9)</f>
        <v>#REF!</v>
      </c>
      <c r="AA139" s="115" t="e">
        <f>(AA109*Subs!#REF!)+((AA113+#REF!)*Input!$B$9)</f>
        <v>#REF!</v>
      </c>
      <c r="AB139" s="115" t="e">
        <f>(AB109*Subs!#REF!)+((AB113+#REF!)*Input!$B$9)</f>
        <v>#REF!</v>
      </c>
      <c r="AC139" s="115" t="e">
        <f>(AC109*Subs!#REF!)+((AC113+#REF!)*Input!$B$9)</f>
        <v>#REF!</v>
      </c>
      <c r="AD139" s="115" t="e">
        <f>(AD109*Subs!#REF!)+((AD113+#REF!)*Input!$B$9)</f>
        <v>#REF!</v>
      </c>
      <c r="AE139" s="115" t="e">
        <f>(AE109*Subs!#REF!)+((AE113+#REF!)*Input!$B$9)</f>
        <v>#REF!</v>
      </c>
      <c r="AF139" s="115" t="e">
        <f>(AF109*Subs!#REF!)+((AF113+#REF!)*Input!$B$9)</f>
        <v>#REF!</v>
      </c>
      <c r="AG139" s="115" t="e">
        <f>(AG109*Subs!#REF!)+((AG113+#REF!)*Input!$B$9)</f>
        <v>#REF!</v>
      </c>
      <c r="AH139" s="115" t="e">
        <f>(AH109*Subs!#REF!)+((AH113+#REF!)*Input!$B$9)</f>
        <v>#REF!</v>
      </c>
      <c r="AI139" s="115" t="e">
        <f>(AI109*Subs!#REF!)+((AI113+#REF!)*Input!$B$9)</f>
        <v>#REF!</v>
      </c>
      <c r="AJ139" s="115" t="e">
        <f>(AJ109*Subs!#REF!)+((AJ113+#REF!)*Input!$B$9)</f>
        <v>#REF!</v>
      </c>
      <c r="AK139" s="115" t="e">
        <f>(AK109*Subs!#REF!)+((AK113+#REF!)*Input!$B$9)</f>
        <v>#REF!</v>
      </c>
      <c r="AL139" s="115" t="e">
        <f>(AL109*Subs!#REF!)+((AL113+#REF!)*Input!$B$9)</f>
        <v>#REF!</v>
      </c>
      <c r="AM139" s="47">
        <f>AM32*[111]Input!$D$24</f>
        <v>14082.915056000002</v>
      </c>
      <c r="AN139" s="47">
        <f>AN32*[111]Input!$D$24</f>
        <v>18543.188552</v>
      </c>
      <c r="AO139" s="47">
        <f>AO32*[111]Input!$D$24</f>
        <v>19377.728552</v>
      </c>
      <c r="AP139" s="47">
        <f>AP32*[111]Input!$D$24</f>
        <v>21270.458148369114</v>
      </c>
      <c r="AQ139" s="47">
        <f>AQ32*[111]Input!$D$24</f>
        <v>22027.466045358597</v>
      </c>
      <c r="AR139" s="47">
        <f>AR32*[111]Input!$D$24</f>
        <v>22797.972553515876</v>
      </c>
      <c r="AS139" s="47">
        <f>AS32*[111]Input!$D$24</f>
        <v>21401.829624000002</v>
      </c>
      <c r="AT139" s="47">
        <f>AT32*[111]Input!$D$24</f>
        <v>21928.466607126633</v>
      </c>
      <c r="AU139" s="47">
        <f>AU32*[111]Input!$D$24</f>
        <v>27555.422664000005</v>
      </c>
      <c r="AV139" s="47">
        <f>AV32*[111]Input!$D$24</f>
        <v>28583.392823999995</v>
      </c>
      <c r="AW139" s="47">
        <f>AW32*[111]Input!$D$24</f>
        <v>29665.207823999997</v>
      </c>
      <c r="AX139" s="47">
        <f>AX32*[111]Input!$D$24</f>
        <v>30437.018639999995</v>
      </c>
      <c r="AY139" s="47">
        <f>AY32*[111]Input!$D$24</f>
        <v>43188.443444999997</v>
      </c>
      <c r="AZ139" s="47">
        <f>AZ32*[111]Input!$D$24</f>
        <v>44862.643805000007</v>
      </c>
      <c r="BA139" s="47">
        <f>BA32*[111]Input!$D$24</f>
        <v>46668.629874999999</v>
      </c>
      <c r="BB139" s="47">
        <f>BB32*Input!$D$24</f>
        <v>30510.557840668793</v>
      </c>
      <c r="BC139" s="47">
        <f>BC32*Input!$D$24</f>
        <v>31053.657948014577</v>
      </c>
      <c r="BD139" s="47">
        <f>BD32*Input!$D$24</f>
        <v>31596.461169992032</v>
      </c>
      <c r="BE139" s="47">
        <f>BE32*Input!$D$24</f>
        <v>32140.265823812002</v>
      </c>
      <c r="BF139" s="47">
        <f>BF32*Input!$D$24</f>
        <v>32685.088663989038</v>
      </c>
      <c r="BG139" s="47">
        <f>BG32*Input!$D$24</f>
        <v>33230.946736619328</v>
      </c>
      <c r="BH139" s="47">
        <f>BH32*Input!$D$24</f>
        <v>33777.857384397699</v>
      </c>
      <c r="BI139" s="47">
        <f>BI32*Input!$D$24</f>
        <v>34325.838251721827</v>
      </c>
      <c r="BJ139" s="47">
        <f>BJ32*Input!$D$24</f>
        <v>34874.907289885086</v>
      </c>
      <c r="BK139" s="47">
        <f>BK32*Input!$D$24</f>
        <v>35425.082762359641</v>
      </c>
      <c r="BL139" s="47">
        <f>BL32*Input!$D$24</f>
        <v>35976.383250171319</v>
      </c>
      <c r="BM139" s="47">
        <f>BM32*Input!$D$24</f>
        <v>36528.827657367881</v>
      </c>
      <c r="BN139" s="47">
        <f>BN32*Input!$D$24</f>
        <v>37082.435216582373</v>
      </c>
      <c r="BO139" s="47">
        <f>BO32*Input!$D$24</f>
        <v>42353.94819803947</v>
      </c>
      <c r="BP139" s="47">
        <f>BP32*Input!$D$24</f>
        <v>42980.39167344771</v>
      </c>
      <c r="BQ139" s="47">
        <f>BQ32*Input!$D$24</f>
        <v>43608.183099675538</v>
      </c>
      <c r="BR139" s="47">
        <f>BR32*Input!$D$24</f>
        <v>44237.34518087023</v>
      </c>
      <c r="BS139" s="47">
        <f>BS32*Input!$D$24</f>
        <v>44867.901014310759</v>
      </c>
      <c r="BT139" s="47">
        <f>BT32*Input!$D$24</f>
        <v>45499.874097168766</v>
      </c>
      <c r="BU139" s="47">
        <f>BU32*Input!$D$24</f>
        <v>46133.288333386699</v>
      </c>
      <c r="BV139" s="47">
        <f>BV32*Input!$D$24</f>
        <v>46768.168040675257</v>
      </c>
      <c r="BW139" s="47">
        <f>BW32*Input!$D$24</f>
        <v>47404.537957632005</v>
      </c>
      <c r="BX139" s="47">
        <f>BX32*Input!$D$24</f>
        <v>48042.423250983607</v>
      </c>
      <c r="BY139" s="47">
        <f>BY32*Input!$D$24</f>
        <v>48681.849522953402</v>
      </c>
      <c r="BZ139" s="47">
        <f>BZ32*Input!$D$24</f>
        <v>49322.842818756959</v>
      </c>
      <c r="CA139" s="47">
        <f>CA32*Input!$D$24</f>
        <v>49965.429634227461</v>
      </c>
      <c r="CB139" s="47">
        <f>CB32*Input!$D$24</f>
        <v>50609.63692357338</v>
      </c>
      <c r="CC139" s="47">
        <f>CC32*Input!$D$24</f>
        <v>51255.492107270788</v>
      </c>
      <c r="CD139" s="47">
        <f>CD32*Input!$D$24</f>
        <v>51903.023080092433</v>
      </c>
      <c r="CE139" s="47">
        <f>CE32*Input!$D$24</f>
        <v>52552.258219276235</v>
      </c>
      <c r="CF139" s="47">
        <f>CF32*Input!$D$24</f>
        <v>53203.2263928354</v>
      </c>
      <c r="CG139" s="47">
        <f>CG32*Input!$D$24</f>
        <v>59861.752389078756</v>
      </c>
      <c r="CH139" s="47">
        <f>CH32*Input!$D$24</f>
        <v>60589.329008891604</v>
      </c>
      <c r="CI139" s="47">
        <f>CI32*Input!$D$24</f>
        <v>61318.897069051069</v>
      </c>
      <c r="CJ139" s="47">
        <f>CJ32*Input!$D$24</f>
        <v>62050.490319860379</v>
      </c>
      <c r="CK139" s="47">
        <f>CK32*Input!$D$24</f>
        <v>62809.449618469785</v>
      </c>
      <c r="CL139" s="47">
        <f>CL32*Input!$D$24</f>
        <v>63570.335358443539</v>
      </c>
      <c r="CM139" s="47">
        <f>CM32*Input!$D$24</f>
        <v>64339.653968583327</v>
      </c>
      <c r="CN139" s="47">
        <f>CN32*Input!$D$24</f>
        <v>65117.512298692163</v>
      </c>
      <c r="CO139" s="47">
        <f>CO32*Input!$D$24</f>
        <v>65905.674657210213</v>
      </c>
      <c r="CP139" s="47">
        <f>CP32*Input!$D$24</f>
        <v>66705.945075613636</v>
      </c>
      <c r="CQ139" s="47">
        <f>CQ32*Input!$D$24</f>
        <v>67513.812733891755</v>
      </c>
      <c r="CR139" s="47">
        <f>CR32*Input!$D$24</f>
        <v>68331.947481189069</v>
      </c>
      <c r="CS139" s="47">
        <f>CS32*Input!$D$24</f>
        <v>69160.152919313128</v>
      </c>
    </row>
    <row r="140" spans="1:97" x14ac:dyDescent="0.25">
      <c r="A140" t="s">
        <v>361</v>
      </c>
      <c r="B140" s="34" t="s">
        <v>67</v>
      </c>
      <c r="C140" s="47" t="e">
        <f>(C110*Input!$B$10)+((#REF!+C117)*Input!$B$9)</f>
        <v>#REF!</v>
      </c>
      <c r="D140" s="47" t="e">
        <f>(D110*Input!$B$10)+((#REF!+D117)*Input!$B$9)</f>
        <v>#REF!</v>
      </c>
      <c r="E140" s="47" t="e">
        <f>(E110*Input!$B$10)+((#REF!+E117)*Input!$B$9)</f>
        <v>#REF!</v>
      </c>
      <c r="F140" s="47" t="e">
        <f>(F110*Input!$B$10)+((#REF!+F117)*Input!$B$9)</f>
        <v>#REF!</v>
      </c>
      <c r="G140" s="47" t="e">
        <f>(G110*Input!$B$10)+((#REF!+G117)*Input!$B$9)</f>
        <v>#REF!</v>
      </c>
      <c r="H140" s="47" t="e">
        <f>(H110*Input!$B$10)+((#REF!+H117)*Input!$B$9)</f>
        <v>#REF!</v>
      </c>
      <c r="I140" s="47" t="e">
        <f>(I110*Subs!#REF!)+((#REF!+I117)*Input!$B$9)</f>
        <v>#REF!</v>
      </c>
      <c r="J140" s="47" t="e">
        <f>(J110*Subs!#REF!)+((#REF!+J117)*Input!$B$9)</f>
        <v>#REF!</v>
      </c>
      <c r="K140" s="47" t="e">
        <f>(K110*Subs!#REF!)+((#REF!+K117)*Input!$B$9)</f>
        <v>#REF!</v>
      </c>
      <c r="L140" s="47" t="e">
        <f>(L110*Subs!#REF!)+((#REF!+L117)*Input!$B$9)</f>
        <v>#REF!</v>
      </c>
      <c r="M140" s="47" t="e">
        <f>(M110*Subs!#REF!)+((#REF!+M117)*Input!$B$9)</f>
        <v>#REF!</v>
      </c>
      <c r="N140" s="47" t="e">
        <f>(N110*Subs!#REF!)+((#REF!+N117)*Input!$B$9)</f>
        <v>#REF!</v>
      </c>
      <c r="O140" s="47" t="e">
        <f>(O110*Subs!#REF!)+((#REF!+O117)*Input!$B$9)</f>
        <v>#REF!</v>
      </c>
      <c r="P140" s="47" t="e">
        <f>(P110*Subs!#REF!)+((#REF!+P117)*Input!$B$9)</f>
        <v>#REF!</v>
      </c>
      <c r="Q140" s="47" t="e">
        <f>(Q110*Subs!#REF!)+((#REF!+Q117)*Input!$B$9)</f>
        <v>#REF!</v>
      </c>
      <c r="R140" s="47" t="e">
        <f>(R110*Subs!#REF!)+((#REF!+R117)*Input!$B$9)</f>
        <v>#REF!</v>
      </c>
      <c r="S140" s="47" t="e">
        <f>(S110*Subs!#REF!)+((#REF!+S117)*Input!$B$9)</f>
        <v>#REF!</v>
      </c>
      <c r="T140" s="47" t="e">
        <f>(T110*Subs!#REF!)+((#REF!+T117)*Input!$B$9)</f>
        <v>#REF!</v>
      </c>
      <c r="U140" s="47" t="e">
        <f>(U110*Subs!#REF!)+((#REF!+U117)*Input!$B$9)</f>
        <v>#REF!</v>
      </c>
      <c r="V140" s="47" t="e">
        <f>(V110*Subs!#REF!)+((#REF!+V117)*Input!$B$9)</f>
        <v>#REF!</v>
      </c>
      <c r="W140" s="47" t="e">
        <f>(W110*Subs!#REF!)+((#REF!+W117)*Input!$B$9)</f>
        <v>#REF!</v>
      </c>
      <c r="X140" s="47" t="e">
        <f>(X110*Subs!#REF!)+((#REF!+X117)*Input!$B$9)</f>
        <v>#REF!</v>
      </c>
      <c r="Y140" s="47" t="e">
        <f>(Y110*Subs!#REF!)+((#REF!+Y117)*Input!$B$9)</f>
        <v>#REF!</v>
      </c>
      <c r="Z140" s="115" t="e">
        <f>(Z110*Subs!#REF!)+((#REF!+Z117)*Input!$B$9)</f>
        <v>#REF!</v>
      </c>
      <c r="AA140" s="115" t="e">
        <f>(AA110*Subs!#REF!)+((#REF!+AA117)*Input!$B$9)</f>
        <v>#REF!</v>
      </c>
      <c r="AB140" s="115" t="e">
        <f>(AB110*Subs!#REF!)+((#REF!+AB117)*Input!$B$9)</f>
        <v>#REF!</v>
      </c>
      <c r="AC140" s="115" t="e">
        <f>(AC110*Subs!#REF!)+((#REF!+AC117)*Input!$B$9)</f>
        <v>#REF!</v>
      </c>
      <c r="AD140" s="115" t="e">
        <f>(AD110*Subs!#REF!)+((#REF!+AD117)*Input!$B$9)</f>
        <v>#REF!</v>
      </c>
      <c r="AE140" s="115" t="e">
        <f>(AE110*Subs!#REF!)+((#REF!+AE117)*Input!$B$9)</f>
        <v>#REF!</v>
      </c>
      <c r="AF140" s="115" t="e">
        <f>(AF110*Subs!#REF!)+((#REF!+AF117)*Input!$B$9)</f>
        <v>#REF!</v>
      </c>
      <c r="AG140" s="115" t="e">
        <f>(AG110*Subs!#REF!)+((#REF!+AG117)*Input!$B$9)</f>
        <v>#REF!</v>
      </c>
      <c r="AH140" s="115" t="e">
        <f>(AH110*Subs!#REF!)+((#REF!+AH117)*Input!$B$9)</f>
        <v>#REF!</v>
      </c>
      <c r="AI140" s="115" t="e">
        <f>(AI110*Subs!#REF!)+((#REF!+AI117)*Input!$B$9)</f>
        <v>#REF!</v>
      </c>
      <c r="AJ140" s="115" t="e">
        <f>(AJ110*Subs!#REF!)+((#REF!+AJ117)*Input!$B$9)</f>
        <v>#REF!</v>
      </c>
      <c r="AK140" s="115" t="e">
        <f>(AK110*Subs!#REF!)+((#REF!+AK117)*Input!$B$9)</f>
        <v>#REF!</v>
      </c>
      <c r="AL140" s="115" t="e">
        <f>(AL110*Subs!#REF!)+((#REF!+AL117)*Input!$B$9)</f>
        <v>#REF!</v>
      </c>
      <c r="AM140" s="47">
        <f>AM33*[111]Input!$D$24</f>
        <v>326.34163323999996</v>
      </c>
      <c r="AN140" s="47">
        <f>AN33*[111]Input!$D$24</f>
        <v>421.94968015200004</v>
      </c>
      <c r="AO140" s="47">
        <f>AO33*[111]Input!$D$24</f>
        <v>437.718090152</v>
      </c>
      <c r="AP140" s="47">
        <f>AP33*[111]Input!$D$24</f>
        <v>485.086937275661</v>
      </c>
      <c r="AQ140" s="47">
        <f>AQ33*[111]Input!$D$24</f>
        <v>504.47803466411358</v>
      </c>
      <c r="AR140" s="47">
        <f>AR33*[111]Input!$D$24</f>
        <v>523.79711786992289</v>
      </c>
      <c r="AS140" s="47">
        <f>AS33*[111]Input!$D$24</f>
        <v>505.202329324</v>
      </c>
      <c r="AT140" s="47">
        <f>AT33*[111]Input!$D$24</f>
        <v>517.56359520806984</v>
      </c>
      <c r="AU140" s="47">
        <f>AU33*[111]Input!$D$24</f>
        <v>625.801658664</v>
      </c>
      <c r="AV140" s="47">
        <f>AV33*[111]Input!$D$24</f>
        <v>644.86553972399997</v>
      </c>
      <c r="AW140" s="47">
        <f>AW33*[111]Input!$D$24</f>
        <v>663.64156482399994</v>
      </c>
      <c r="AX140" s="47">
        <f>AX33*[111]Input!$D$24</f>
        <v>678.10282763999999</v>
      </c>
      <c r="AY140" s="47">
        <f>AY33*[111]Input!$D$24</f>
        <v>809.48006175749993</v>
      </c>
      <c r="AZ140" s="47">
        <f>AZ33*[111]Input!$D$24</f>
        <v>846.860727434674</v>
      </c>
      <c r="BA140" s="47">
        <f>BA33*[111]Input!$D$24</f>
        <v>887.08412033423906</v>
      </c>
      <c r="BB140" s="47">
        <f ca="1">BB33*Input!$D$24</f>
        <v>985.87801055194348</v>
      </c>
      <c r="BC140" s="47">
        <f ca="1">BC33*Input!$D$24</f>
        <v>1019.0373528789636</v>
      </c>
      <c r="BD140" s="47">
        <f ca="1">BD33*Input!$D$24</f>
        <v>1052.7645894142452</v>
      </c>
      <c r="BE140" s="47">
        <f ca="1">BE33*Input!$D$24</f>
        <v>1087.067154806482</v>
      </c>
      <c r="BF140" s="47">
        <f ca="1">BF33*Input!$D$24</f>
        <v>1121.9467502035411</v>
      </c>
      <c r="BG140" s="47">
        <f ca="1">BG33*Input!$D$24</f>
        <v>1157.4051122738001</v>
      </c>
      <c r="BH140" s="47">
        <f ca="1">BH33*Input!$D$24</f>
        <v>1193.4440139190924</v>
      </c>
      <c r="BI140" s="47">
        <f ca="1">BI33*Input!$D$24</f>
        <v>1230.0652650015841</v>
      </c>
      <c r="BJ140" s="47">
        <f ca="1">BJ33*Input!$D$24</f>
        <v>1267.2707130848491</v>
      </c>
      <c r="BK140" s="47">
        <f ca="1">BK33*Input!$D$24</f>
        <v>1305.0622441894095</v>
      </c>
      <c r="BL140" s="47">
        <f ca="1">BL33*Input!$D$24</f>
        <v>1343.4417835630281</v>
      </c>
      <c r="BM140" s="47">
        <f ca="1">BM33*Input!$D$24</f>
        <v>1382.4112964660235</v>
      </c>
      <c r="BN140" s="47">
        <f>BN33*Input!$D$24</f>
        <v>1421.978445452947</v>
      </c>
      <c r="BO140" s="47">
        <f>BO33*Input!$D$24</f>
        <v>1624.2799385958701</v>
      </c>
      <c r="BP140" s="47">
        <f>BP33*Input!$D$24</f>
        <v>1664.4702167862602</v>
      </c>
      <c r="BQ140" s="47">
        <f>BQ33*Input!$D$24</f>
        <v>1705.1750818146506</v>
      </c>
      <c r="BR140" s="47">
        <f>BR33*Input!$D$24</f>
        <v>1746.3965457536895</v>
      </c>
      <c r="BS140" s="47">
        <f>BS33*Input!$D$24</f>
        <v>1788.136661622648</v>
      </c>
      <c r="BT140" s="47">
        <f>BT33*Input!$D$24</f>
        <v>1830.3975241949772</v>
      </c>
      <c r="BU140" s="47">
        <f>BU33*Input!$D$24</f>
        <v>1873.1812708214347</v>
      </c>
      <c r="BV140" s="47">
        <f>BV33*Input!$D$24</f>
        <v>1916.4900822690956</v>
      </c>
      <c r="BW140" s="47">
        <f>BW33*Input!$D$24</f>
        <v>1960.3261835765238</v>
      </c>
      <c r="BX140" s="47">
        <f>BX33*Input!$D$24</f>
        <v>2004.6918449254415</v>
      </c>
      <c r="BY140" s="47">
        <f>BY33*Input!$D$24</f>
        <v>2049.5893825291778</v>
      </c>
      <c r="BZ140" s="47">
        <f>BZ33*Input!$D$24</f>
        <v>2095.021159538237</v>
      </c>
      <c r="CA140" s="47">
        <f>CA33*Input!$D$24</f>
        <v>2140.9895869633078</v>
      </c>
      <c r="CB140" s="47">
        <f>CB33*Input!$D$24</f>
        <v>2187.4971246160248</v>
      </c>
      <c r="CC140" s="47">
        <f>CC33*Input!$D$24</f>
        <v>2234.5462820678481</v>
      </c>
      <c r="CD140" s="47">
        <f>CD33*Input!$D$24</f>
        <v>2282.1396196273786</v>
      </c>
      <c r="CE140" s="47">
        <f>CE33*Input!$D$24</f>
        <v>2330.2797493364765</v>
      </c>
      <c r="CF140" s="47">
        <f>CF33*Input!$D$24</f>
        <v>2378.9693359855228</v>
      </c>
      <c r="CG140" s="47">
        <f>CG33*Input!$D$24</f>
        <v>2685.9598183022786</v>
      </c>
      <c r="CH140" s="47">
        <f>CH33*Input!$D$24</f>
        <v>2741.4246074265593</v>
      </c>
      <c r="CI140" s="47">
        <f>CI33*Input!$D$24</f>
        <v>2797.5154367155924</v>
      </c>
      <c r="CJ140" s="47">
        <f>CJ33*Input!$D$24</f>
        <v>2854.2355285988106</v>
      </c>
      <c r="CK140" s="47">
        <f>CK33*Input!$D$24</f>
        <v>2912.7853637591083</v>
      </c>
      <c r="CL140" s="47">
        <f>CL33*Input!$D$24</f>
        <v>2971.989758742051</v>
      </c>
      <c r="CM140" s="47">
        <f>CM33*Input!$D$24</f>
        <v>3007.9565727784807</v>
      </c>
      <c r="CN140" s="47">
        <f>CN33*Input!$D$24</f>
        <v>3044.3219097929677</v>
      </c>
      <c r="CO140" s="47">
        <f>CO33*Input!$D$24</f>
        <v>3081.1698077984788</v>
      </c>
      <c r="CP140" s="47">
        <f>CP33*Input!$D$24</f>
        <v>3118.5861980097402</v>
      </c>
      <c r="CQ140" s="47">
        <f>CQ33*Input!$D$24</f>
        <v>3156.3558405043354</v>
      </c>
      <c r="CR140" s="47">
        <f>CR33*Input!$D$24</f>
        <v>3194.6059567299421</v>
      </c>
      <c r="CS140" s="47">
        <f>CS33*Input!$D$24</f>
        <v>3233.3270688557554</v>
      </c>
    </row>
    <row r="141" spans="1:97" x14ac:dyDescent="0.25">
      <c r="A141" s="208">
        <v>500</v>
      </c>
      <c r="B141" s="34" t="s">
        <v>360</v>
      </c>
      <c r="Z141" s="109"/>
      <c r="AA141" s="109"/>
      <c r="AB141" s="109"/>
      <c r="AC141" s="109"/>
      <c r="AD141" s="109"/>
      <c r="AE141" s="109"/>
      <c r="AF141" s="109"/>
      <c r="AG141" s="109"/>
      <c r="AH141" s="110"/>
      <c r="AI141" s="109"/>
      <c r="AJ141" s="109"/>
      <c r="AK141" s="109"/>
      <c r="AL141" s="109"/>
      <c r="AQ141" s="47">
        <f>AQ140+$A$141*[111]Input!$D$24</f>
        <v>854.47803466411358</v>
      </c>
      <c r="AR141" s="47">
        <f>AR140+$A$141*[111]Input!$D$24</f>
        <v>873.79711786992289</v>
      </c>
      <c r="AS141" s="47">
        <f>AS140+$A$141*[111]Input!$D$24</f>
        <v>855.20232932399995</v>
      </c>
      <c r="AT141" s="47">
        <f>AT140+$A$141*[111]Input!$D$24</f>
        <v>867.56359520806984</v>
      </c>
      <c r="AU141" s="47">
        <f>AU140+$A$141*[111]Input!$D$24</f>
        <v>975.801658664</v>
      </c>
      <c r="AV141" s="47">
        <f>AV140+$A$141*[111]Input!$D$24</f>
        <v>994.86553972399997</v>
      </c>
      <c r="AW141" s="47">
        <f>AW140+$A$141*[111]Input!$D$24</f>
        <v>1013.6415648239999</v>
      </c>
      <c r="AX141" s="47">
        <f>AX140+$A$141*[111]Input!$D$24</f>
        <v>1028.10282764</v>
      </c>
      <c r="AY141" s="47">
        <f>AY140+$A$141*[111]Input!$D$24</f>
        <v>1159.4800617574999</v>
      </c>
      <c r="AZ141" s="47">
        <f>AZ140+$A$141*[111]Input!$D$24</f>
        <v>1196.8607274346741</v>
      </c>
      <c r="BA141" s="47">
        <f>BA140+$A$141*[111]Input!$D$24</f>
        <v>1237.0841203342391</v>
      </c>
      <c r="BB141" s="47">
        <f ca="1">BB140+$A$141*Input!$D$24</f>
        <v>1335.8780105519436</v>
      </c>
      <c r="BC141" s="47">
        <f ca="1">BC140+$A$141*Input!$D$24</f>
        <v>1369.0373528789637</v>
      </c>
      <c r="BD141" s="47">
        <f ca="1">BD140+$A$141*Input!$D$24</f>
        <v>1402.7645894142452</v>
      </c>
      <c r="BE141" s="47">
        <f ca="1">BE140+$A$141*Input!$D$24</f>
        <v>1437.067154806482</v>
      </c>
      <c r="BF141" s="47">
        <f ca="1">BF140+$A$141*Input!$D$24</f>
        <v>1471.9467502035411</v>
      </c>
      <c r="BG141" s="47">
        <f ca="1">BG140+$A$141*Input!$D$24</f>
        <v>1507.4051122738001</v>
      </c>
      <c r="BH141" s="47">
        <f ca="1">BH140+$A$141*Input!$D$24</f>
        <v>1543.4440139190924</v>
      </c>
      <c r="BI141" s="47">
        <f ca="1">BI140+$A$141*Input!$D$24</f>
        <v>1580.0652650015841</v>
      </c>
      <c r="BJ141" s="47">
        <f ca="1">BJ140+$A$141*Input!$D$24</f>
        <v>1617.2707130848491</v>
      </c>
      <c r="BK141" s="47">
        <f ca="1">BK140+$A$141*Input!$D$24</f>
        <v>1655.0622441894095</v>
      </c>
      <c r="BL141" s="47">
        <f ca="1">BL140+$A$141*Input!$D$24</f>
        <v>1693.4417835630281</v>
      </c>
      <c r="BM141" s="47">
        <f ca="1">BM140+$A$141*Input!$D$24</f>
        <v>1732.4112964660235</v>
      </c>
      <c r="BN141" s="47">
        <f>BN140+$A$141*Input!$D$24</f>
        <v>1771.978445452947</v>
      </c>
      <c r="BO141" s="47">
        <f>BO140+$A$141*Input!$D$24</f>
        <v>1974.2799385958701</v>
      </c>
      <c r="BP141" s="47">
        <f>BP140+$A$141*Input!$D$24</f>
        <v>2014.4702167862602</v>
      </c>
      <c r="BQ141" s="47">
        <f>BQ140+$A$141*Input!$D$24</f>
        <v>2055.1750818146506</v>
      </c>
      <c r="BR141" s="47">
        <f>BR140+$A$141*Input!$D$24</f>
        <v>2096.3965457536897</v>
      </c>
      <c r="BS141" s="47">
        <f>BS140+$A$141*Input!$D$24</f>
        <v>2138.1366616226478</v>
      </c>
      <c r="BT141" s="47">
        <f>BT140+$A$141*Input!$D$24</f>
        <v>2180.3975241949774</v>
      </c>
      <c r="BU141" s="47">
        <f>BU140+$A$141*Input!$D$24</f>
        <v>2223.1812708214347</v>
      </c>
      <c r="BV141" s="47">
        <f>BV140+$A$141*Input!$D$24</f>
        <v>2266.4900822690956</v>
      </c>
      <c r="BW141" s="47">
        <f>BW140+$A$141*Input!$D$24</f>
        <v>2310.3261835765238</v>
      </c>
      <c r="BX141" s="47">
        <f>BX140+$A$141*Input!$D$24</f>
        <v>2354.6918449254417</v>
      </c>
      <c r="BY141" s="47">
        <f>BY140+$A$141*Input!$D$24</f>
        <v>2399.5893825291778</v>
      </c>
      <c r="BZ141" s="47">
        <f>BZ140+$A$141*Input!$D$24</f>
        <v>2445.021159538237</v>
      </c>
      <c r="CA141" s="47">
        <f>CA140+$A$141*Input!$D$24</f>
        <v>2490.9895869633078</v>
      </c>
      <c r="CB141" s="47">
        <f>CB140+$A$141*Input!$D$24</f>
        <v>2537.4971246160248</v>
      </c>
      <c r="CC141" s="47">
        <f>CC140+$A$141*Input!$D$24</f>
        <v>2584.5462820678481</v>
      </c>
      <c r="CD141" s="47">
        <f>CD140+$A$141*Input!$D$24</f>
        <v>2632.1396196273786</v>
      </c>
      <c r="CE141" s="47">
        <f>CE140+$A$141*Input!$D$24</f>
        <v>2680.2797493364765</v>
      </c>
      <c r="CF141" s="47">
        <f>CF140+$A$141*Input!$D$24</f>
        <v>2728.9693359855228</v>
      </c>
      <c r="CG141" s="47">
        <f>CG140+$A$141*Input!$D$24</f>
        <v>3035.9598183022786</v>
      </c>
      <c r="CH141" s="47">
        <f>CH140+$A$141*Input!$D$24</f>
        <v>3091.4246074265593</v>
      </c>
      <c r="CI141" s="47">
        <f>CI140+$A$141*Input!$D$24</f>
        <v>3147.5154367155924</v>
      </c>
      <c r="CJ141" s="47">
        <f>CJ140+$A$141*Input!$D$24</f>
        <v>3204.2355285988106</v>
      </c>
      <c r="CK141" s="47">
        <f>CK140+$A$141*Input!$D$24</f>
        <v>3262.7853637591083</v>
      </c>
      <c r="CL141" s="47">
        <f>CL140+$A$141*Input!$D$24</f>
        <v>3321.989758742051</v>
      </c>
      <c r="CM141" s="47">
        <f>CM140+$A$141*Input!$D$24</f>
        <v>3357.9565727784807</v>
      </c>
      <c r="CN141" s="47">
        <f>CN140+$A$141*Input!$D$24</f>
        <v>3394.3219097929677</v>
      </c>
      <c r="CO141" s="47">
        <f>CO140+$A$141*Input!$D$24</f>
        <v>3431.1698077984788</v>
      </c>
      <c r="CP141" s="47">
        <f>CP140+$A$141*Input!$D$24</f>
        <v>3468.5861980097402</v>
      </c>
      <c r="CQ141" s="47">
        <f>CQ140+$A$141*Input!$D$24</f>
        <v>3506.3558405043354</v>
      </c>
      <c r="CR141" s="47">
        <f>CR140+$A$141*Input!$D$24</f>
        <v>3544.6059567299421</v>
      </c>
      <c r="CS141" s="47">
        <f>CS140+$A$141*Input!$D$24</f>
        <v>3583.3270688557554</v>
      </c>
    </row>
    <row r="142" spans="1:97" x14ac:dyDescent="0.25">
      <c r="B142" s="34" t="s">
        <v>70</v>
      </c>
      <c r="C142" s="46">
        <v>21615.72052401747</v>
      </c>
      <c r="D142" s="46">
        <v>21615.72052401747</v>
      </c>
      <c r="E142" s="46">
        <v>21615.72052401747</v>
      </c>
      <c r="F142" s="46">
        <v>21615.72052401747</v>
      </c>
      <c r="G142" s="46">
        <v>41647.058823529413</v>
      </c>
      <c r="H142" s="46">
        <v>41647.058823529413</v>
      </c>
      <c r="I142" s="46">
        <f>Input!$G$30</f>
        <v>40723</v>
      </c>
      <c r="J142" s="46">
        <f>Input!$G$30</f>
        <v>40723</v>
      </c>
      <c r="K142" s="46">
        <f>Input!$G$30</f>
        <v>40723</v>
      </c>
      <c r="L142" s="46">
        <f>Input!$G$30</f>
        <v>40723</v>
      </c>
      <c r="M142" s="46">
        <f>Input!$G$30</f>
        <v>40723</v>
      </c>
      <c r="N142" s="46">
        <f>Input!$G$30</f>
        <v>40723</v>
      </c>
      <c r="O142" s="46" t="str">
        <f>Input!$L$30</f>
        <v>S</v>
      </c>
      <c r="P142" s="46" t="str">
        <f>Input!$L$30</f>
        <v>S</v>
      </c>
      <c r="Q142" s="46" t="str">
        <f>Input!$L$30</f>
        <v>S</v>
      </c>
      <c r="R142" s="46" t="str">
        <f>Input!$L$32</f>
        <v>L</v>
      </c>
      <c r="S142" s="46" t="str">
        <f>Input!$L$32</f>
        <v>L</v>
      </c>
      <c r="T142" s="46" t="str">
        <f>Input!$L$32</f>
        <v>L</v>
      </c>
      <c r="U142" s="46" t="str">
        <f>Input!$L$32</f>
        <v>L</v>
      </c>
      <c r="V142" s="46" t="str">
        <f>Input!$L$32</f>
        <v>L</v>
      </c>
      <c r="W142" s="46">
        <f>Input!$L$34</f>
        <v>0</v>
      </c>
      <c r="X142" s="46">
        <f>Input!$L$34</f>
        <v>0</v>
      </c>
      <c r="Y142" s="46">
        <f>Input!$L$34</f>
        <v>0</v>
      </c>
      <c r="Z142" s="120">
        <f>Input!$L$34</f>
        <v>0</v>
      </c>
      <c r="AA142" s="120">
        <f>Input!$L$34</f>
        <v>0</v>
      </c>
      <c r="AB142" s="120">
        <f>Input!$L$34</f>
        <v>0</v>
      </c>
      <c r="AC142" s="120">
        <f>Input!$L$34</f>
        <v>0</v>
      </c>
      <c r="AD142" s="120">
        <f>Input!$L$34</f>
        <v>0</v>
      </c>
      <c r="AE142" s="120">
        <f>Input!$L$34</f>
        <v>0</v>
      </c>
      <c r="AF142" s="120">
        <f>Input!$L$34</f>
        <v>0</v>
      </c>
      <c r="AG142" s="120">
        <f>Input!$L$34</f>
        <v>0</v>
      </c>
      <c r="AH142" s="120">
        <f>Input!$L$34</f>
        <v>0</v>
      </c>
      <c r="AI142" s="115">
        <f>Input!$L$34</f>
        <v>0</v>
      </c>
      <c r="AJ142" s="115">
        <f>Input!$L$34</f>
        <v>0</v>
      </c>
      <c r="AK142" s="115">
        <f>Input!$L$34</f>
        <v>0</v>
      </c>
      <c r="AL142" s="120">
        <f>Input!$L$34</f>
        <v>0</v>
      </c>
      <c r="AM142" s="46">
        <f>AM149*[111]Input!$K$3</f>
        <v>2000</v>
      </c>
      <c r="AN142" s="46">
        <f>AN149*[111]Input!$K$3</f>
        <v>2000</v>
      </c>
      <c r="AO142" s="46">
        <f>AO149*[111]Input!$K$3</f>
        <v>2000</v>
      </c>
      <c r="AP142" s="46">
        <f>AP149*[111]Input!$K$3</f>
        <v>2000</v>
      </c>
      <c r="AQ142" s="46">
        <f>AQ149*[111]Input!$K$3</f>
        <v>2000</v>
      </c>
      <c r="AR142" s="46">
        <f>AR149*[111]Input!$K$3</f>
        <v>2000</v>
      </c>
      <c r="AS142" s="46">
        <f>AS149*[111]Input!$K$3</f>
        <v>2000</v>
      </c>
      <c r="AT142" s="46">
        <f>AT149*[111]Input!$K$3</f>
        <v>2000</v>
      </c>
      <c r="AU142" s="46">
        <f>AU149*[111]Input!$K$3</f>
        <v>2000</v>
      </c>
      <c r="AV142" s="46">
        <f>AV149*[111]Input!$K$3</f>
        <v>2000</v>
      </c>
      <c r="AW142" s="46">
        <f>AW149*[111]Input!$K$3</f>
        <v>2000</v>
      </c>
      <c r="AX142" s="46">
        <f>AX149*[111]Input!$K$3</f>
        <v>2000</v>
      </c>
      <c r="AY142" s="46">
        <f>AY149*[111]Input!$K$3</f>
        <v>2000</v>
      </c>
      <c r="AZ142" s="46">
        <f ca="1">AZ149*[111]Input!$K$3</f>
        <v>2000</v>
      </c>
      <c r="BA142" s="46">
        <f ca="1">BA149*[111]Input!$K$3</f>
        <v>2000</v>
      </c>
      <c r="BB142" s="46">
        <f ca="1">BB149*Input!$K$3</f>
        <v>2000</v>
      </c>
      <c r="BC142" s="46">
        <f ca="1">BC149*Input!$K$3</f>
        <v>2000</v>
      </c>
      <c r="BD142" s="46">
        <f>BD149*Input!$K$3</f>
        <v>6000</v>
      </c>
      <c r="BE142" s="46">
        <f>BE149*Input!$K$3</f>
        <v>6000</v>
      </c>
      <c r="BF142" s="46">
        <f>BF149*Input!$K$3</f>
        <v>6000</v>
      </c>
      <c r="BG142" s="46">
        <f>BG149*Input!$K$3</f>
        <v>6000</v>
      </c>
      <c r="BH142" s="46">
        <f>BH149*Input!$K$3</f>
        <v>6000</v>
      </c>
      <c r="BI142" s="46">
        <f>BI149*Input!$K$3</f>
        <v>6000</v>
      </c>
      <c r="BJ142" s="46">
        <f>BJ149*Input!$K$3</f>
        <v>6000</v>
      </c>
      <c r="BK142" s="46">
        <f>BK149*Input!$K$3</f>
        <v>6000</v>
      </c>
      <c r="BL142" s="46">
        <f>BL149*Input!$K$3</f>
        <v>6000</v>
      </c>
      <c r="BM142" s="46">
        <f>BM149*Input!$K$3</f>
        <v>6000</v>
      </c>
      <c r="BN142" s="46">
        <f>BN149*Input!$K$3</f>
        <v>6000</v>
      </c>
      <c r="BO142" s="46">
        <f>BO149*Input!$K$3</f>
        <v>6000</v>
      </c>
      <c r="BP142" s="46">
        <f>BP149*Input!$K$3</f>
        <v>6000</v>
      </c>
      <c r="BQ142" s="46">
        <f>BQ149*Input!$K$3</f>
        <v>6000</v>
      </c>
      <c r="BR142" s="46">
        <f>BR149*Input!$K$3</f>
        <v>6000</v>
      </c>
      <c r="BS142" s="46">
        <f>BS149*Input!$K$3</f>
        <v>6000</v>
      </c>
      <c r="BT142" s="46">
        <f>BT149*Input!$K$3</f>
        <v>6000</v>
      </c>
      <c r="BU142" s="46">
        <f>BU149*Input!$K$3</f>
        <v>6000</v>
      </c>
      <c r="BV142" s="46">
        <f>BV149*Input!$K$3</f>
        <v>6000</v>
      </c>
      <c r="BW142" s="46">
        <f>BW149*Input!$K$3</f>
        <v>6000</v>
      </c>
      <c r="BX142" s="46">
        <f>BX149*Input!$K$3</f>
        <v>6000</v>
      </c>
      <c r="BY142" s="46">
        <f>BY149*Input!$K$3</f>
        <v>6000</v>
      </c>
      <c r="BZ142" s="46">
        <f>BZ149*Input!$K$3</f>
        <v>6000</v>
      </c>
      <c r="CA142" s="46">
        <f>CA149*Input!$K$3</f>
        <v>6000</v>
      </c>
      <c r="CB142" s="46">
        <f>CB149*Input!$K$3</f>
        <v>6000</v>
      </c>
      <c r="CC142" s="46">
        <f>CC149*Input!$K$3</f>
        <v>6000</v>
      </c>
      <c r="CD142" s="46">
        <f>CD149*Input!$K$3</f>
        <v>6000</v>
      </c>
      <c r="CE142" s="46">
        <f>CE149*Input!$K$3</f>
        <v>6000</v>
      </c>
      <c r="CF142" s="46">
        <f>CF149*Input!$K$3</f>
        <v>6000</v>
      </c>
      <c r="CG142" s="46">
        <f>CG149*Input!$K$3</f>
        <v>6000</v>
      </c>
      <c r="CH142" s="46">
        <f>CH149*Input!$K$3</f>
        <v>6000</v>
      </c>
      <c r="CI142" s="46">
        <f>CI149*Input!$K$3</f>
        <v>6000</v>
      </c>
      <c r="CJ142" s="46">
        <f>CJ149*Input!$K$3</f>
        <v>6000</v>
      </c>
      <c r="CK142" s="46">
        <f>CK149*Input!$K$3</f>
        <v>6000</v>
      </c>
      <c r="CL142" s="46">
        <f>CL149*Input!$K$3</f>
        <v>6000</v>
      </c>
      <c r="CM142" s="46">
        <f>CM149*Input!$K$3</f>
        <v>6000</v>
      </c>
      <c r="CN142" s="46">
        <f>CN149*Input!$K$3</f>
        <v>6000</v>
      </c>
      <c r="CO142" s="46">
        <f>CO149*Input!$K$3</f>
        <v>6000</v>
      </c>
      <c r="CP142" s="46">
        <f>CP149*Input!$K$3</f>
        <v>6000</v>
      </c>
      <c r="CQ142" s="46">
        <f>CQ149*Input!$K$3</f>
        <v>6000</v>
      </c>
      <c r="CR142" s="46">
        <f>CR149*Input!$K$3</f>
        <v>6000</v>
      </c>
      <c r="CS142" s="46">
        <f>CS149*Input!$K$3</f>
        <v>6000</v>
      </c>
    </row>
    <row r="143" spans="1:97" x14ac:dyDescent="0.25">
      <c r="B143" s="49" t="s">
        <v>342</v>
      </c>
      <c r="C143" s="51" t="e">
        <f>MAX(#REF!)</f>
        <v>#REF!</v>
      </c>
      <c r="D143" s="51" t="e">
        <f>MAX(#REF!)</f>
        <v>#REF!</v>
      </c>
      <c r="E143" s="51" t="e">
        <f>MAX(#REF!)</f>
        <v>#REF!</v>
      </c>
      <c r="F143" s="51" t="e">
        <f>MAX(#REF!)</f>
        <v>#REF!</v>
      </c>
      <c r="G143" s="51" t="e">
        <f>MAX(#REF!)</f>
        <v>#REF!</v>
      </c>
      <c r="H143" s="51" t="e">
        <f>MAX(#REF!)</f>
        <v>#REF!</v>
      </c>
      <c r="I143" s="51" t="e">
        <f>MAX(#REF!)</f>
        <v>#REF!</v>
      </c>
      <c r="J143" s="51" t="e">
        <f>MAX(#REF!)</f>
        <v>#REF!</v>
      </c>
      <c r="K143" s="51" t="e">
        <f>MAX(#REF!)</f>
        <v>#REF!</v>
      </c>
      <c r="L143" s="51" t="e">
        <f>MAX(#REF!)</f>
        <v>#REF!</v>
      </c>
      <c r="M143" s="51" t="e">
        <f>MAX(#REF!)</f>
        <v>#REF!</v>
      </c>
      <c r="N143" s="51" t="e">
        <f>MAX(#REF!)</f>
        <v>#REF!</v>
      </c>
      <c r="O143" s="51" t="e">
        <f>MAX(#REF!)</f>
        <v>#REF!</v>
      </c>
      <c r="P143" s="51" t="e">
        <f>MAX(#REF!)</f>
        <v>#REF!</v>
      </c>
      <c r="Q143" s="51" t="e">
        <f>MAX(#REF!)</f>
        <v>#REF!</v>
      </c>
      <c r="R143" s="51" t="e">
        <f>MAX(#REF!)</f>
        <v>#REF!</v>
      </c>
      <c r="S143" s="51" t="e">
        <f>MAX(#REF!)</f>
        <v>#REF!</v>
      </c>
      <c r="T143" s="51" t="e">
        <f>MAX(#REF!)</f>
        <v>#REF!</v>
      </c>
      <c r="U143" s="51" t="e">
        <f>MAX(#REF!)</f>
        <v>#REF!</v>
      </c>
      <c r="V143" s="51" t="e">
        <f>MAX(#REF!)</f>
        <v>#REF!</v>
      </c>
      <c r="W143" s="51" t="e">
        <f>MAX(#REF!)</f>
        <v>#REF!</v>
      </c>
      <c r="X143" s="51" t="e">
        <f>MAX(#REF!)</f>
        <v>#REF!</v>
      </c>
      <c r="Y143" s="51" t="e">
        <f>MAX(#REF!)</f>
        <v>#REF!</v>
      </c>
      <c r="Z143" s="121" t="e">
        <f>MAX(#REF!)</f>
        <v>#REF!</v>
      </c>
      <c r="AA143" s="121" t="e">
        <f>MAX(#REF!)</f>
        <v>#REF!</v>
      </c>
      <c r="AB143" s="121" t="e">
        <f>MAX(#REF!)</f>
        <v>#REF!</v>
      </c>
      <c r="AC143" s="121" t="e">
        <f>MAX(#REF!)</f>
        <v>#REF!</v>
      </c>
      <c r="AD143" s="121" t="e">
        <f>MAX(#REF!)</f>
        <v>#REF!</v>
      </c>
      <c r="AE143" s="121" t="e">
        <f>MAX(#REF!)</f>
        <v>#REF!</v>
      </c>
      <c r="AF143" s="121" t="e">
        <f>MAX(#REF!)</f>
        <v>#REF!</v>
      </c>
      <c r="AG143" s="121" t="e">
        <f>MAX(#REF!)</f>
        <v>#REF!</v>
      </c>
      <c r="AH143" s="121" t="e">
        <f>MAX(#REF!)</f>
        <v>#REF!</v>
      </c>
      <c r="AI143" s="121" t="e">
        <f>MAX(#REF!)</f>
        <v>#REF!</v>
      </c>
      <c r="AJ143" s="121" t="e">
        <f>MAX(#REF!)</f>
        <v>#REF!</v>
      </c>
      <c r="AK143" s="121" t="e">
        <f>MAX(#REF!)</f>
        <v>#REF!</v>
      </c>
      <c r="AL143" s="121" t="e">
        <f>MAX(#REF!)</f>
        <v>#REF!</v>
      </c>
      <c r="AM143" s="51">
        <f t="shared" ref="AM143:BA143" si="147">AM33</f>
        <v>466.2023332</v>
      </c>
      <c r="AN143" s="51">
        <f t="shared" si="147"/>
        <v>602.78525736000006</v>
      </c>
      <c r="AO143" s="51">
        <f t="shared" si="147"/>
        <v>625.31155736000005</v>
      </c>
      <c r="AP143" s="51">
        <f t="shared" si="147"/>
        <v>692.98133896523007</v>
      </c>
      <c r="AQ143" s="51">
        <f t="shared" si="147"/>
        <v>720.68290666301948</v>
      </c>
      <c r="AR143" s="51">
        <f t="shared" si="147"/>
        <v>748.28159695703266</v>
      </c>
      <c r="AS143" s="51">
        <f t="shared" si="147"/>
        <v>721.71761332000005</v>
      </c>
      <c r="AT143" s="51">
        <f t="shared" si="147"/>
        <v>739.37656458295703</v>
      </c>
      <c r="AU143" s="51">
        <f t="shared" si="147"/>
        <v>894.00236952000012</v>
      </c>
      <c r="AV143" s="51">
        <f t="shared" si="147"/>
        <v>921.23648532000004</v>
      </c>
      <c r="AW143" s="51">
        <f t="shared" si="147"/>
        <v>948.05937831999995</v>
      </c>
      <c r="AX143" s="51">
        <f t="shared" si="147"/>
        <v>968.71832520000009</v>
      </c>
      <c r="AY143" s="51">
        <f t="shared" si="147"/>
        <v>1156.400088225</v>
      </c>
      <c r="AZ143" s="51">
        <f t="shared" si="147"/>
        <v>1209.8010391923915</v>
      </c>
      <c r="BA143" s="51">
        <f t="shared" si="147"/>
        <v>1267.263029048913</v>
      </c>
      <c r="BB143" s="51">
        <f t="shared" ref="BB143:CL143" ca="1" si="148">BB33</f>
        <v>1408.3971579313479</v>
      </c>
      <c r="BC143" s="51">
        <f t="shared" ca="1" si="148"/>
        <v>1455.7676469699481</v>
      </c>
      <c r="BD143" s="51">
        <f t="shared" ca="1" si="148"/>
        <v>1503.9494134489216</v>
      </c>
      <c r="BE143" s="51">
        <f t="shared" ca="1" si="148"/>
        <v>1552.9530782949744</v>
      </c>
      <c r="BF143" s="51">
        <f t="shared" ca="1" si="148"/>
        <v>1602.7810717193445</v>
      </c>
      <c r="BG143" s="51">
        <f t="shared" ca="1" si="148"/>
        <v>1653.4358746768576</v>
      </c>
      <c r="BH143" s="51">
        <f t="shared" ca="1" si="148"/>
        <v>1704.9200198844178</v>
      </c>
      <c r="BI143" s="51">
        <f t="shared" ca="1" si="148"/>
        <v>1757.236092859406</v>
      </c>
      <c r="BJ143" s="51">
        <f t="shared" ca="1" si="148"/>
        <v>1810.3867329783559</v>
      </c>
      <c r="BK143" s="51">
        <f t="shared" ca="1" si="148"/>
        <v>1864.3746345562993</v>
      </c>
      <c r="BL143" s="51">
        <f t="shared" ca="1" si="148"/>
        <v>1919.2025479471831</v>
      </c>
      <c r="BM143" s="51">
        <f t="shared" ca="1" si="148"/>
        <v>1974.8732806657481</v>
      </c>
      <c r="BN143" s="51">
        <f t="shared" si="148"/>
        <v>2031.3977792184958</v>
      </c>
      <c r="BO143" s="51">
        <f t="shared" si="148"/>
        <v>2320.3999122798145</v>
      </c>
      <c r="BP143" s="51">
        <f t="shared" si="148"/>
        <v>2377.8145954089432</v>
      </c>
      <c r="BQ143" s="51">
        <f t="shared" si="148"/>
        <v>2435.9644025923581</v>
      </c>
      <c r="BR143" s="51">
        <f t="shared" si="148"/>
        <v>2494.8522082195564</v>
      </c>
      <c r="BS143" s="51">
        <f t="shared" si="148"/>
        <v>2554.4809451752117</v>
      </c>
      <c r="BT143" s="51">
        <f t="shared" si="148"/>
        <v>2614.8536059928247</v>
      </c>
      <c r="BU143" s="51">
        <f t="shared" si="148"/>
        <v>2675.9732440306211</v>
      </c>
      <c r="BV143" s="51">
        <f t="shared" si="148"/>
        <v>2737.8429746701368</v>
      </c>
      <c r="BW143" s="51">
        <f t="shared" si="148"/>
        <v>2800.4659765378915</v>
      </c>
      <c r="BX143" s="51">
        <f t="shared" si="148"/>
        <v>2863.8454927506309</v>
      </c>
      <c r="BY143" s="51">
        <f t="shared" si="148"/>
        <v>2927.9848321845398</v>
      </c>
      <c r="BZ143" s="51">
        <f t="shared" si="148"/>
        <v>2992.8873707689099</v>
      </c>
      <c r="CA143" s="51">
        <f t="shared" si="148"/>
        <v>3058.5565528047255</v>
      </c>
      <c r="CB143" s="51">
        <f t="shared" si="148"/>
        <v>3124.9958923086074</v>
      </c>
      <c r="CC143" s="51">
        <f t="shared" si="148"/>
        <v>3192.2089743826405</v>
      </c>
      <c r="CD143" s="51">
        <f t="shared" si="148"/>
        <v>3260.1994566105413</v>
      </c>
      <c r="CE143" s="51">
        <f t="shared" si="148"/>
        <v>3328.9710704806812</v>
      </c>
      <c r="CF143" s="51">
        <f t="shared" si="148"/>
        <v>3398.5276228364614</v>
      </c>
      <c r="CG143" s="51">
        <f t="shared" si="148"/>
        <v>3837.0854547175413</v>
      </c>
      <c r="CH143" s="51">
        <f t="shared" si="148"/>
        <v>3916.3208677522275</v>
      </c>
      <c r="CI143" s="51">
        <f t="shared" si="148"/>
        <v>3996.4506238794179</v>
      </c>
      <c r="CJ143" s="51">
        <f t="shared" si="148"/>
        <v>4077.4793265697294</v>
      </c>
      <c r="CK143" s="51">
        <f t="shared" si="148"/>
        <v>4161.1219482272982</v>
      </c>
      <c r="CL143" s="51">
        <f t="shared" si="148"/>
        <v>4245.6996553457875</v>
      </c>
      <c r="CM143" s="51">
        <f t="shared" ref="CM143:CS143" si="149">CM33</f>
        <v>4297.0808182549727</v>
      </c>
      <c r="CN143" s="51">
        <f t="shared" si="149"/>
        <v>4349.0312997042402</v>
      </c>
      <c r="CO143" s="51">
        <f t="shared" si="149"/>
        <v>4401.6711539978269</v>
      </c>
      <c r="CP143" s="51">
        <f t="shared" si="149"/>
        <v>4455.123140013915</v>
      </c>
      <c r="CQ143" s="51">
        <f t="shared" si="149"/>
        <v>4509.0797721490508</v>
      </c>
      <c r="CR143" s="51">
        <f t="shared" si="149"/>
        <v>4563.7227953284892</v>
      </c>
      <c r="CS143" s="51">
        <f t="shared" si="149"/>
        <v>4619.0386697939366</v>
      </c>
    </row>
    <row r="144" spans="1:97" x14ac:dyDescent="0.25">
      <c r="B144" s="49" t="s">
        <v>362</v>
      </c>
      <c r="C144" s="47" t="e">
        <f t="shared" ref="C144:AF144" si="150">I143</f>
        <v>#REF!</v>
      </c>
      <c r="D144" s="47" t="e">
        <f t="shared" si="150"/>
        <v>#REF!</v>
      </c>
      <c r="E144" s="47" t="e">
        <f t="shared" si="150"/>
        <v>#REF!</v>
      </c>
      <c r="F144" s="47" t="e">
        <f t="shared" si="150"/>
        <v>#REF!</v>
      </c>
      <c r="G144" s="47" t="e">
        <f t="shared" si="150"/>
        <v>#REF!</v>
      </c>
      <c r="H144" s="47" t="e">
        <f t="shared" si="150"/>
        <v>#REF!</v>
      </c>
      <c r="I144" s="47" t="e">
        <f t="shared" si="150"/>
        <v>#REF!</v>
      </c>
      <c r="J144" s="47" t="e">
        <f t="shared" si="150"/>
        <v>#REF!</v>
      </c>
      <c r="K144" s="47" t="e">
        <f t="shared" si="150"/>
        <v>#REF!</v>
      </c>
      <c r="L144" s="47" t="e">
        <f t="shared" si="150"/>
        <v>#REF!</v>
      </c>
      <c r="M144" s="47" t="e">
        <f t="shared" si="150"/>
        <v>#REF!</v>
      </c>
      <c r="N144" s="47" t="e">
        <f t="shared" si="150"/>
        <v>#REF!</v>
      </c>
      <c r="O144" s="47" t="e">
        <f t="shared" si="150"/>
        <v>#REF!</v>
      </c>
      <c r="P144" s="47" t="e">
        <f t="shared" si="150"/>
        <v>#REF!</v>
      </c>
      <c r="Q144" s="47" t="e">
        <f t="shared" si="150"/>
        <v>#REF!</v>
      </c>
      <c r="R144" s="47" t="e">
        <f t="shared" si="150"/>
        <v>#REF!</v>
      </c>
      <c r="S144" s="47" t="e">
        <f t="shared" si="150"/>
        <v>#REF!</v>
      </c>
      <c r="T144" s="47" t="e">
        <f t="shared" si="150"/>
        <v>#REF!</v>
      </c>
      <c r="U144" s="47" t="e">
        <f t="shared" si="150"/>
        <v>#REF!</v>
      </c>
      <c r="V144" s="47" t="e">
        <f t="shared" si="150"/>
        <v>#REF!</v>
      </c>
      <c r="W144" s="47" t="e">
        <f t="shared" si="150"/>
        <v>#REF!</v>
      </c>
      <c r="X144" s="47" t="e">
        <f t="shared" si="150"/>
        <v>#REF!</v>
      </c>
      <c r="Y144" s="47" t="e">
        <f t="shared" si="150"/>
        <v>#REF!</v>
      </c>
      <c r="Z144" s="115" t="e">
        <f t="shared" si="150"/>
        <v>#REF!</v>
      </c>
      <c r="AA144" s="115" t="e">
        <f t="shared" si="150"/>
        <v>#REF!</v>
      </c>
      <c r="AB144" s="115" t="e">
        <f t="shared" si="150"/>
        <v>#REF!</v>
      </c>
      <c r="AC144" s="115" t="e">
        <f t="shared" si="150"/>
        <v>#REF!</v>
      </c>
      <c r="AD144" s="115" t="e">
        <f t="shared" si="150"/>
        <v>#REF!</v>
      </c>
      <c r="AE144" s="115" t="e">
        <f t="shared" si="150"/>
        <v>#REF!</v>
      </c>
      <c r="AF144" s="115" t="e">
        <f t="shared" si="150"/>
        <v>#REF!</v>
      </c>
      <c r="AG144" s="115" t="e">
        <f>#REF!</f>
        <v>#REF!</v>
      </c>
      <c r="AH144" s="115" t="e">
        <f>#REF!</f>
        <v>#REF!</v>
      </c>
      <c r="AI144" s="115" t="e">
        <f>#REF!</f>
        <v>#REF!</v>
      </c>
      <c r="AJ144" s="115" t="e">
        <f>#REF!</f>
        <v>#REF!</v>
      </c>
      <c r="AK144" s="115" t="e">
        <f>#REF!</f>
        <v>#REF!</v>
      </c>
      <c r="AL144" s="115" t="e">
        <f>#REF!</f>
        <v>#REF!</v>
      </c>
      <c r="AM144" s="47">
        <f t="shared" ref="AM144:AP144" si="151">AS143</f>
        <v>721.71761332000005</v>
      </c>
      <c r="AN144" s="47">
        <f t="shared" si="151"/>
        <v>739.37656458295703</v>
      </c>
      <c r="AO144" s="47">
        <f t="shared" si="151"/>
        <v>894.00236952000012</v>
      </c>
      <c r="AP144" s="47">
        <f t="shared" si="151"/>
        <v>921.23648532000004</v>
      </c>
      <c r="AQ144" s="47">
        <f>AQ141+AQ156</f>
        <v>1220.6829066630194</v>
      </c>
      <c r="AR144" s="47">
        <f t="shared" ref="AR144:BA144" si="152">AR141+AR156</f>
        <v>1248.2815969570327</v>
      </c>
      <c r="AS144" s="47">
        <f t="shared" si="152"/>
        <v>1221.7176133200001</v>
      </c>
      <c r="AT144" s="47">
        <f t="shared" si="152"/>
        <v>1239.3765645829569</v>
      </c>
      <c r="AU144" s="47">
        <f t="shared" si="152"/>
        <v>1394.00236952</v>
      </c>
      <c r="AV144" s="47">
        <f t="shared" si="152"/>
        <v>1421.2364853199999</v>
      </c>
      <c r="AW144" s="47">
        <f t="shared" si="152"/>
        <v>1448.05937832</v>
      </c>
      <c r="AX144" s="47">
        <f t="shared" si="152"/>
        <v>1468.7183252</v>
      </c>
      <c r="AY144" s="47">
        <f t="shared" si="152"/>
        <v>1656.400088225</v>
      </c>
      <c r="AZ144" s="47">
        <f t="shared" si="152"/>
        <v>1709.8010391923915</v>
      </c>
      <c r="BA144" s="47">
        <f t="shared" si="152"/>
        <v>1767.263029048913</v>
      </c>
      <c r="BB144" s="47">
        <f t="shared" ref="BB144:CL144" ca="1" si="153">BB141+BB156</f>
        <v>1908.3971579313479</v>
      </c>
      <c r="BC144" s="47">
        <f t="shared" ca="1" si="153"/>
        <v>1955.7676469699481</v>
      </c>
      <c r="BD144" s="47">
        <f t="shared" ca="1" si="153"/>
        <v>2003.9494134489216</v>
      </c>
      <c r="BE144" s="47">
        <f t="shared" ca="1" si="153"/>
        <v>2052.9530782949741</v>
      </c>
      <c r="BF144" s="47">
        <f t="shared" ca="1" si="153"/>
        <v>2102.7810717193443</v>
      </c>
      <c r="BG144" s="47">
        <f t="shared" ca="1" si="153"/>
        <v>2153.4358746768576</v>
      </c>
      <c r="BH144" s="47">
        <f t="shared" ca="1" si="153"/>
        <v>2204.9200198844178</v>
      </c>
      <c r="BI144" s="47">
        <f t="shared" ca="1" si="153"/>
        <v>2257.2360928594057</v>
      </c>
      <c r="BJ144" s="47">
        <f t="shared" ca="1" si="153"/>
        <v>2310.3867329783561</v>
      </c>
      <c r="BK144" s="47">
        <f t="shared" ca="1" si="153"/>
        <v>2364.3746345562995</v>
      </c>
      <c r="BL144" s="47">
        <f t="shared" ca="1" si="153"/>
        <v>2419.2025479471831</v>
      </c>
      <c r="BM144" s="47">
        <f t="shared" ca="1" si="153"/>
        <v>2474.8732806657481</v>
      </c>
      <c r="BN144" s="47">
        <f t="shared" si="153"/>
        <v>2531.3977792184955</v>
      </c>
      <c r="BO144" s="47">
        <f t="shared" si="153"/>
        <v>2820.3999122798145</v>
      </c>
      <c r="BP144" s="47">
        <f t="shared" si="153"/>
        <v>2877.8145954089432</v>
      </c>
      <c r="BQ144" s="47">
        <f t="shared" si="153"/>
        <v>2935.9644025923581</v>
      </c>
      <c r="BR144" s="47">
        <f t="shared" si="153"/>
        <v>2994.8522082195568</v>
      </c>
      <c r="BS144" s="47">
        <f t="shared" si="153"/>
        <v>3054.4809451752112</v>
      </c>
      <c r="BT144" s="47">
        <f t="shared" si="153"/>
        <v>3114.8536059928247</v>
      </c>
      <c r="BU144" s="47">
        <f t="shared" si="153"/>
        <v>3175.9732440306211</v>
      </c>
      <c r="BV144" s="47">
        <f t="shared" si="153"/>
        <v>3237.8429746701368</v>
      </c>
      <c r="BW144" s="47">
        <f t="shared" si="153"/>
        <v>3300.465976537891</v>
      </c>
      <c r="BX144" s="47">
        <f t="shared" si="153"/>
        <v>3363.8454927506309</v>
      </c>
      <c r="BY144" s="47">
        <f t="shared" si="153"/>
        <v>3427.9848321845398</v>
      </c>
      <c r="BZ144" s="47">
        <f t="shared" si="153"/>
        <v>3492.8873707689099</v>
      </c>
      <c r="CA144" s="47">
        <f t="shared" si="153"/>
        <v>3558.5565528047255</v>
      </c>
      <c r="CB144" s="47">
        <f t="shared" si="153"/>
        <v>3624.9958923086069</v>
      </c>
      <c r="CC144" s="47">
        <f t="shared" si="153"/>
        <v>3692.20897438264</v>
      </c>
      <c r="CD144" s="47">
        <f t="shared" si="153"/>
        <v>3760.1994566105409</v>
      </c>
      <c r="CE144" s="47">
        <f t="shared" si="153"/>
        <v>3828.9710704806807</v>
      </c>
      <c r="CF144" s="47">
        <f t="shared" si="153"/>
        <v>3898.527622836461</v>
      </c>
      <c r="CG144" s="47">
        <f t="shared" si="153"/>
        <v>4337.0854547175404</v>
      </c>
      <c r="CH144" s="47">
        <f t="shared" si="153"/>
        <v>4416.3208677522271</v>
      </c>
      <c r="CI144" s="47">
        <f t="shared" si="153"/>
        <v>4496.4506238794174</v>
      </c>
      <c r="CJ144" s="47">
        <f t="shared" si="153"/>
        <v>4577.4793265697299</v>
      </c>
      <c r="CK144" s="47">
        <f t="shared" si="153"/>
        <v>4661.1219482272973</v>
      </c>
      <c r="CL144" s="47">
        <f t="shared" si="153"/>
        <v>4745.6996553457875</v>
      </c>
      <c r="CM144" s="47">
        <f t="shared" ref="CM144:CS144" si="154">CM141+CM156</f>
        <v>4797.0808182549727</v>
      </c>
      <c r="CN144" s="47">
        <f t="shared" si="154"/>
        <v>4849.0312997042402</v>
      </c>
      <c r="CO144" s="47">
        <f t="shared" si="154"/>
        <v>4901.6711539978269</v>
      </c>
      <c r="CP144" s="47">
        <f t="shared" si="154"/>
        <v>4955.123140013915</v>
      </c>
      <c r="CQ144" s="47">
        <f t="shared" si="154"/>
        <v>5009.0797721490508</v>
      </c>
      <c r="CR144" s="47">
        <f t="shared" si="154"/>
        <v>5063.7227953284892</v>
      </c>
      <c r="CS144" s="47">
        <f t="shared" si="154"/>
        <v>5119.0386697939366</v>
      </c>
    </row>
    <row r="146" spans="1:97" x14ac:dyDescent="0.25">
      <c r="B146" s="34" t="s">
        <v>70</v>
      </c>
      <c r="C146" s="46">
        <v>21615.72052401747</v>
      </c>
      <c r="D146" s="46">
        <v>21615.72052401747</v>
      </c>
      <c r="E146" s="46">
        <v>21615.72052401747</v>
      </c>
      <c r="F146" s="46">
        <v>21615.72052401747</v>
      </c>
      <c r="G146" s="46">
        <v>41647.058823529413</v>
      </c>
      <c r="H146" s="46">
        <v>41647.058823529413</v>
      </c>
      <c r="I146" s="46">
        <f>Input!$G$30</f>
        <v>40723</v>
      </c>
      <c r="J146" s="46">
        <f>Input!$G$30</f>
        <v>40723</v>
      </c>
      <c r="K146" s="46">
        <f>Input!$G$30</f>
        <v>40723</v>
      </c>
      <c r="L146" s="46">
        <f>Input!$G$30</f>
        <v>40723</v>
      </c>
      <c r="M146" s="46">
        <f>Input!$G$30</f>
        <v>40723</v>
      </c>
      <c r="N146" s="46">
        <f>Input!$G$30</f>
        <v>40723</v>
      </c>
      <c r="O146" s="46" t="str">
        <f>Input!$L$30</f>
        <v>S</v>
      </c>
      <c r="P146" s="46" t="str">
        <f>Input!$L$30</f>
        <v>S</v>
      </c>
      <c r="Q146" s="46" t="str">
        <f>Input!$L$32</f>
        <v>L</v>
      </c>
      <c r="R146" s="46" t="str">
        <f>Input!$L$32</f>
        <v>L</v>
      </c>
      <c r="S146" s="46" t="str">
        <f>Input!$L$32</f>
        <v>L</v>
      </c>
      <c r="T146" s="46" t="str">
        <f>Input!$L$32</f>
        <v>L</v>
      </c>
      <c r="U146" s="46">
        <f>Input!$L$34</f>
        <v>0</v>
      </c>
      <c r="V146" s="46">
        <f>Input!$L$34</f>
        <v>0</v>
      </c>
      <c r="W146" s="46">
        <f>Input!$L$34</f>
        <v>0</v>
      </c>
      <c r="X146" s="46">
        <f>Input!$L$34</f>
        <v>0</v>
      </c>
      <c r="Y146" s="46">
        <f>Input!$L$34</f>
        <v>0</v>
      </c>
      <c r="Z146" s="120">
        <f>Input!$L$34</f>
        <v>0</v>
      </c>
      <c r="AA146" s="120">
        <f>Input!$L$34</f>
        <v>0</v>
      </c>
      <c r="AB146" s="120">
        <f>Input!$L$34</f>
        <v>0</v>
      </c>
      <c r="AC146" s="120">
        <f>Input!$L$34</f>
        <v>0</v>
      </c>
      <c r="AD146" s="120">
        <f>Input!$L$34</f>
        <v>0</v>
      </c>
      <c r="AE146" s="120">
        <f>Input!$L$34</f>
        <v>0</v>
      </c>
      <c r="AF146" s="120">
        <f>Input!$L$34</f>
        <v>0</v>
      </c>
      <c r="AG146" s="120">
        <f>Input!$L$34</f>
        <v>0</v>
      </c>
      <c r="AH146" s="120">
        <f>Input!$L$34</f>
        <v>0</v>
      </c>
      <c r="AI146" s="120">
        <f>Input!$L$34</f>
        <v>0</v>
      </c>
      <c r="AJ146" s="120">
        <f>Input!$L$34</f>
        <v>0</v>
      </c>
      <c r="AK146" s="120">
        <f>Input!$L$34</f>
        <v>0</v>
      </c>
      <c r="AL146" s="120">
        <f>Input!$L$34</f>
        <v>0</v>
      </c>
      <c r="AM146" s="46">
        <f>AM149*[111]Input!$L$3</f>
        <v>500000</v>
      </c>
      <c r="AN146" s="46">
        <f>AN149*[111]Input!$L$3</f>
        <v>500000</v>
      </c>
      <c r="AO146" s="46">
        <f>AO149*[111]Input!$L$3</f>
        <v>500000</v>
      </c>
      <c r="AP146" s="46">
        <f>AP149*[111]Input!$L$3</f>
        <v>500000</v>
      </c>
      <c r="AQ146" s="46">
        <v>1000000</v>
      </c>
      <c r="AR146" s="46">
        <v>1000000</v>
      </c>
      <c r="AS146" s="46">
        <v>1000000</v>
      </c>
      <c r="AT146" s="46">
        <v>1000000</v>
      </c>
      <c r="AU146" s="46">
        <v>1000000</v>
      </c>
      <c r="AV146" s="46">
        <v>1000000</v>
      </c>
      <c r="AW146" s="46">
        <v>1000000</v>
      </c>
      <c r="AX146" s="46">
        <v>1000000</v>
      </c>
      <c r="AY146" s="46">
        <v>1000000</v>
      </c>
      <c r="AZ146" s="46">
        <v>1000000</v>
      </c>
      <c r="BA146" s="46">
        <v>1000000</v>
      </c>
      <c r="BB146" s="46">
        <v>1000000</v>
      </c>
      <c r="BC146" s="46">
        <v>1000000</v>
      </c>
      <c r="BD146" s="46">
        <f>BD149*Input!$L$3</f>
        <v>1500000</v>
      </c>
      <c r="BE146" s="46">
        <f>BE149*Input!$L$3</f>
        <v>1500000</v>
      </c>
      <c r="BF146" s="46">
        <f>BF149*Input!$L$3</f>
        <v>1500000</v>
      </c>
      <c r="BG146" s="46">
        <f>BG149*Input!$L$3</f>
        <v>1500000</v>
      </c>
      <c r="BH146" s="46">
        <f>BH149*Input!$L$3</f>
        <v>1500000</v>
      </c>
      <c r="BI146" s="46">
        <f>BI149*Input!$L$3</f>
        <v>1500000</v>
      </c>
      <c r="BJ146" s="46">
        <f>BJ149*Input!$L$3</f>
        <v>1500000</v>
      </c>
      <c r="BK146" s="46">
        <f>BK149*Input!$L$3</f>
        <v>1500000</v>
      </c>
      <c r="BL146" s="46">
        <f>BL149*Input!$L$3</f>
        <v>1500000</v>
      </c>
      <c r="BM146" s="46">
        <f>BM149*Input!$L$3</f>
        <v>1500000</v>
      </c>
      <c r="BN146" s="46">
        <f>BN149*Input!$L$3</f>
        <v>1500000</v>
      </c>
      <c r="BO146" s="46">
        <f>BO149*Input!$L$3</f>
        <v>1500000</v>
      </c>
      <c r="BP146" s="46">
        <f>BP149*Input!$L$3</f>
        <v>1500000</v>
      </c>
      <c r="BQ146" s="46">
        <f>BQ149*Input!$L$3</f>
        <v>1500000</v>
      </c>
      <c r="BR146" s="46">
        <f>BR149*Input!$L$3</f>
        <v>1500000</v>
      </c>
      <c r="BS146" s="46">
        <f>BS149*Input!$L$3</f>
        <v>1500000</v>
      </c>
      <c r="BT146" s="46">
        <f>BT149*Input!$L$3</f>
        <v>1500000</v>
      </c>
      <c r="BU146" s="46">
        <f>BU149*Input!$L$3</f>
        <v>1500000</v>
      </c>
      <c r="BV146" s="46">
        <f>BV149*Input!$L$3</f>
        <v>1500000</v>
      </c>
      <c r="BW146" s="46">
        <f>BW149*Input!$L$3</f>
        <v>1500000</v>
      </c>
      <c r="BX146" s="46">
        <f>BX149*Input!$L$3</f>
        <v>1500000</v>
      </c>
      <c r="BY146" s="46">
        <f>BY149*Input!$L$3</f>
        <v>1500000</v>
      </c>
      <c r="BZ146" s="46">
        <f>BZ149*Input!$L$3</f>
        <v>1500000</v>
      </c>
      <c r="CA146" s="46">
        <f>CA149*Input!$L$3</f>
        <v>1500000</v>
      </c>
      <c r="CB146" s="46">
        <f>CB149*Input!$L$3</f>
        <v>1500000</v>
      </c>
      <c r="CC146" s="46">
        <f>CC149*Input!$L$3</f>
        <v>1500000</v>
      </c>
      <c r="CD146" s="46">
        <f>CD149*Input!$L$3</f>
        <v>1500000</v>
      </c>
      <c r="CE146" s="46">
        <f>CE149*Input!$L$3</f>
        <v>1500000</v>
      </c>
      <c r="CF146" s="46">
        <f>CF149*Input!$L$3</f>
        <v>1500000</v>
      </c>
      <c r="CG146" s="46">
        <f>CG149*Input!$L$3</f>
        <v>1500000</v>
      </c>
      <c r="CH146" s="46">
        <f>CH149*Input!$L$3</f>
        <v>1500000</v>
      </c>
      <c r="CI146" s="46">
        <f>CI149*Input!$L$3</f>
        <v>1500000</v>
      </c>
      <c r="CJ146" s="46">
        <f>CJ149*Input!$L$3</f>
        <v>1500000</v>
      </c>
      <c r="CK146" s="46">
        <f>CK149*Input!$L$3</f>
        <v>1500000</v>
      </c>
      <c r="CL146" s="46">
        <f>CL149*Input!$L$3</f>
        <v>1500000</v>
      </c>
      <c r="CM146" s="46">
        <f>CM149*Input!$L$3</f>
        <v>1500000</v>
      </c>
      <c r="CN146" s="46">
        <f>CN149*Input!$L$3</f>
        <v>1500000</v>
      </c>
      <c r="CO146" s="46">
        <f>CO149*Input!$L$3</f>
        <v>1500000</v>
      </c>
      <c r="CP146" s="46">
        <f>CP149*Input!$L$3</f>
        <v>1500000</v>
      </c>
      <c r="CQ146" s="46">
        <f>CQ149*Input!$L$3</f>
        <v>1500000</v>
      </c>
      <c r="CR146" s="46">
        <f>CR149*Input!$L$3</f>
        <v>1500000</v>
      </c>
      <c r="CS146" s="46">
        <f>CS149*Input!$L$3</f>
        <v>1500000</v>
      </c>
    </row>
    <row r="147" spans="1:97" x14ac:dyDescent="0.25">
      <c r="B147" s="49" t="s">
        <v>343</v>
      </c>
      <c r="C147" s="51" t="e">
        <f>MAX(#REF!)</f>
        <v>#REF!</v>
      </c>
      <c r="D147" s="51" t="e">
        <f>MAX(#REF!)</f>
        <v>#REF!</v>
      </c>
      <c r="E147" s="51" t="e">
        <f>MAX(#REF!)</f>
        <v>#REF!</v>
      </c>
      <c r="F147" s="51" t="e">
        <f>MAX(#REF!)</f>
        <v>#REF!</v>
      </c>
      <c r="G147" s="51" t="e">
        <f>MAX(#REF!)</f>
        <v>#REF!</v>
      </c>
      <c r="H147" s="51" t="e">
        <f>MAX(#REF!)</f>
        <v>#REF!</v>
      </c>
      <c r="I147" s="51" t="e">
        <f>MAX(#REF!)</f>
        <v>#REF!</v>
      </c>
      <c r="J147" s="51" t="e">
        <f>MAX(#REF!)</f>
        <v>#REF!</v>
      </c>
      <c r="K147" s="51" t="e">
        <f>MAX(#REF!)</f>
        <v>#REF!</v>
      </c>
      <c r="L147" s="51" t="e">
        <f>MAX(#REF!)</f>
        <v>#REF!</v>
      </c>
      <c r="M147" s="51" t="e">
        <f>MAX(#REF!)</f>
        <v>#REF!</v>
      </c>
      <c r="N147" s="51" t="e">
        <f>MAX(#REF!)</f>
        <v>#REF!</v>
      </c>
      <c r="O147" s="51" t="e">
        <f>MAX(#REF!)</f>
        <v>#REF!</v>
      </c>
      <c r="P147" s="51" t="e">
        <f>MAX(#REF!)</f>
        <v>#REF!</v>
      </c>
      <c r="Q147" s="51" t="e">
        <f>MAX(#REF!)</f>
        <v>#REF!</v>
      </c>
      <c r="R147" s="51" t="e">
        <f>MAX(#REF!)</f>
        <v>#REF!</v>
      </c>
      <c r="S147" s="51" t="e">
        <f>MAX(#REF!)</f>
        <v>#REF!</v>
      </c>
      <c r="T147" s="51" t="e">
        <f>MAX(#REF!)</f>
        <v>#REF!</v>
      </c>
      <c r="U147" s="51" t="e">
        <f>MAX(#REF!)</f>
        <v>#REF!</v>
      </c>
      <c r="V147" s="51" t="e">
        <f>MAX(#REF!)</f>
        <v>#REF!</v>
      </c>
      <c r="W147" s="51" t="e">
        <f>MAX(#REF!)</f>
        <v>#REF!</v>
      </c>
      <c r="X147" s="51" t="e">
        <f>MAX(#REF!)</f>
        <v>#REF!</v>
      </c>
      <c r="Y147" s="51" t="e">
        <f>MAX(#REF!)</f>
        <v>#REF!</v>
      </c>
      <c r="Z147" s="121" t="e">
        <f>MAX(#REF!)</f>
        <v>#REF!</v>
      </c>
      <c r="AA147" s="121" t="e">
        <f>MAX(#REF!)</f>
        <v>#REF!</v>
      </c>
      <c r="AB147" s="121" t="e">
        <f>MAX(#REF!)</f>
        <v>#REF!</v>
      </c>
      <c r="AC147" s="121" t="e">
        <f>MAX(#REF!)</f>
        <v>#REF!</v>
      </c>
      <c r="AD147" s="121" t="e">
        <f>MAX(#REF!)</f>
        <v>#REF!</v>
      </c>
      <c r="AE147" s="121" t="e">
        <f>MAX(#REF!)</f>
        <v>#REF!</v>
      </c>
      <c r="AF147" s="121" t="e">
        <f>MAX(#REF!)</f>
        <v>#REF!</v>
      </c>
      <c r="AG147" s="121" t="e">
        <f>MAX(#REF!)</f>
        <v>#REF!</v>
      </c>
      <c r="AH147" s="121" t="e">
        <f>MAX(#REF!)</f>
        <v>#REF!</v>
      </c>
      <c r="AI147" s="121" t="e">
        <f>MAX(#REF!)</f>
        <v>#REF!</v>
      </c>
      <c r="AJ147" s="121" t="e">
        <f>MAX(#REF!)</f>
        <v>#REF!</v>
      </c>
      <c r="AK147" s="121" t="e">
        <f>MAX(#REF!)</f>
        <v>#REF!</v>
      </c>
      <c r="AL147" s="121" t="e">
        <f>MAX(#REF!)</f>
        <v>#REF!</v>
      </c>
      <c r="AM147" s="51">
        <f t="shared" ref="AM147:BA147" si="155">AM32</f>
        <v>20118.450080000002</v>
      </c>
      <c r="AN147" s="51">
        <f t="shared" si="155"/>
        <v>26490.269360000002</v>
      </c>
      <c r="AO147" s="51">
        <f t="shared" si="155"/>
        <v>27682.469360000003</v>
      </c>
      <c r="AP147" s="51">
        <f t="shared" si="155"/>
        <v>30386.368783384452</v>
      </c>
      <c r="AQ147" s="51">
        <f t="shared" si="155"/>
        <v>31467.808636226568</v>
      </c>
      <c r="AR147" s="51">
        <f t="shared" si="155"/>
        <v>32568.532219308396</v>
      </c>
      <c r="AS147" s="51">
        <f t="shared" si="155"/>
        <v>30574.042320000004</v>
      </c>
      <c r="AT147" s="51">
        <f t="shared" si="155"/>
        <v>31326.380867323765</v>
      </c>
      <c r="AU147" s="51">
        <f t="shared" si="155"/>
        <v>39364.889520000012</v>
      </c>
      <c r="AV147" s="51">
        <f t="shared" si="155"/>
        <v>40833.418319999997</v>
      </c>
      <c r="AW147" s="51">
        <f t="shared" si="155"/>
        <v>42378.868320000001</v>
      </c>
      <c r="AX147" s="51">
        <f t="shared" si="155"/>
        <v>43481.455199999997</v>
      </c>
      <c r="AY147" s="51">
        <f t="shared" si="155"/>
        <v>61697.77635</v>
      </c>
      <c r="AZ147" s="51">
        <f t="shared" si="155"/>
        <v>64089.491150000016</v>
      </c>
      <c r="BA147" s="51">
        <f t="shared" si="155"/>
        <v>66669.471250000002</v>
      </c>
      <c r="BB147" s="51">
        <f t="shared" ref="BB147:CL147" si="156">BB32</f>
        <v>43586.511200955421</v>
      </c>
      <c r="BC147" s="51">
        <f t="shared" si="156"/>
        <v>44362.368497163683</v>
      </c>
      <c r="BD147" s="51">
        <f t="shared" si="156"/>
        <v>45137.80167141719</v>
      </c>
      <c r="BE147" s="51">
        <f t="shared" si="156"/>
        <v>45914.665462588579</v>
      </c>
      <c r="BF147" s="51">
        <f t="shared" si="156"/>
        <v>46692.983805698626</v>
      </c>
      <c r="BG147" s="51">
        <f t="shared" si="156"/>
        <v>47472.78105231333</v>
      </c>
      <c r="BH147" s="51">
        <f t="shared" si="156"/>
        <v>48254.081977711001</v>
      </c>
      <c r="BI147" s="51">
        <f t="shared" si="156"/>
        <v>49036.911788174039</v>
      </c>
      <c r="BJ147" s="51">
        <f t="shared" si="156"/>
        <v>49821.296128407266</v>
      </c>
      <c r="BK147" s="51">
        <f t="shared" si="156"/>
        <v>50607.261089085201</v>
      </c>
      <c r="BL147" s="51">
        <f t="shared" si="156"/>
        <v>51394.833214530459</v>
      </c>
      <c r="BM147" s="51">
        <f t="shared" si="156"/>
        <v>52184.039510525552</v>
      </c>
      <c r="BN147" s="51">
        <f t="shared" si="156"/>
        <v>52974.907452260537</v>
      </c>
      <c r="BO147" s="51">
        <f t="shared" si="156"/>
        <v>60505.640282913533</v>
      </c>
      <c r="BP147" s="51">
        <f t="shared" si="156"/>
        <v>61400.559533496729</v>
      </c>
      <c r="BQ147" s="51">
        <f t="shared" si="156"/>
        <v>62297.404428107911</v>
      </c>
      <c r="BR147" s="51">
        <f t="shared" si="156"/>
        <v>63196.207401243191</v>
      </c>
      <c r="BS147" s="51">
        <f t="shared" si="156"/>
        <v>64097.00144901537</v>
      </c>
      <c r="BT147" s="51">
        <f t="shared" si="156"/>
        <v>64999.820138812531</v>
      </c>
      <c r="BU147" s="51">
        <f t="shared" si="156"/>
        <v>65904.697619123865</v>
      </c>
      <c r="BV147" s="51">
        <f t="shared" si="156"/>
        <v>66811.668629536085</v>
      </c>
      <c r="BW147" s="51">
        <f t="shared" si="156"/>
        <v>67720.768510902868</v>
      </c>
      <c r="BX147" s="51">
        <f t="shared" si="156"/>
        <v>68632.03321569087</v>
      </c>
      <c r="BY147" s="51">
        <f t="shared" si="156"/>
        <v>69545.499318504866</v>
      </c>
      <c r="BZ147" s="51">
        <f t="shared" si="156"/>
        <v>70461.204026795662</v>
      </c>
      <c r="CA147" s="51">
        <f t="shared" si="156"/>
        <v>71379.185191753524</v>
      </c>
      <c r="CB147" s="51">
        <f t="shared" si="156"/>
        <v>72299.481319390543</v>
      </c>
      <c r="CC147" s="51">
        <f t="shared" si="156"/>
        <v>73222.131581815411</v>
      </c>
      <c r="CD147" s="51">
        <f t="shared" si="156"/>
        <v>74147.175828703475</v>
      </c>
      <c r="CE147" s="51">
        <f t="shared" si="156"/>
        <v>75074.654598966052</v>
      </c>
      <c r="CF147" s="51">
        <f t="shared" si="156"/>
        <v>76004.609132622005</v>
      </c>
      <c r="CG147" s="51">
        <f t="shared" si="156"/>
        <v>85516.789127255368</v>
      </c>
      <c r="CH147" s="51">
        <f t="shared" si="156"/>
        <v>86556.184298416585</v>
      </c>
      <c r="CI147" s="51">
        <f t="shared" si="156"/>
        <v>87598.424384358674</v>
      </c>
      <c r="CJ147" s="51">
        <f t="shared" si="156"/>
        <v>88643.557599800552</v>
      </c>
      <c r="CK147" s="51">
        <f t="shared" si="156"/>
        <v>89727.785169242561</v>
      </c>
      <c r="CL147" s="51">
        <f t="shared" si="156"/>
        <v>90814.764797776486</v>
      </c>
      <c r="CM147" s="51">
        <f t="shared" ref="CM147:CS147" si="157">CM32</f>
        <v>91913.791383690477</v>
      </c>
      <c r="CN147" s="51">
        <f t="shared" si="157"/>
        <v>93025.017569560237</v>
      </c>
      <c r="CO147" s="51">
        <f t="shared" si="157"/>
        <v>94150.963796014592</v>
      </c>
      <c r="CP147" s="51">
        <f t="shared" si="157"/>
        <v>95294.207250876629</v>
      </c>
      <c r="CQ147" s="51">
        <f t="shared" si="157"/>
        <v>96448.30390555966</v>
      </c>
      <c r="CR147" s="51">
        <f t="shared" si="157"/>
        <v>97617.067830270098</v>
      </c>
      <c r="CS147" s="51">
        <f t="shared" si="157"/>
        <v>98800.218456161616</v>
      </c>
    </row>
    <row r="148" spans="1:97" x14ac:dyDescent="0.25">
      <c r="B148" s="34" t="s">
        <v>71</v>
      </c>
      <c r="C148" s="47" t="e">
        <f t="shared" ref="C148:AF148" si="158">I147</f>
        <v>#REF!</v>
      </c>
      <c r="D148" s="47" t="e">
        <f t="shared" si="158"/>
        <v>#REF!</v>
      </c>
      <c r="E148" s="47" t="e">
        <f t="shared" si="158"/>
        <v>#REF!</v>
      </c>
      <c r="F148" s="47" t="e">
        <f t="shared" si="158"/>
        <v>#REF!</v>
      </c>
      <c r="G148" s="47" t="e">
        <f t="shared" si="158"/>
        <v>#REF!</v>
      </c>
      <c r="H148" s="47" t="e">
        <f t="shared" si="158"/>
        <v>#REF!</v>
      </c>
      <c r="I148" s="47" t="e">
        <f t="shared" si="158"/>
        <v>#REF!</v>
      </c>
      <c r="J148" s="47" t="e">
        <f t="shared" si="158"/>
        <v>#REF!</v>
      </c>
      <c r="K148" s="47" t="e">
        <f t="shared" si="158"/>
        <v>#REF!</v>
      </c>
      <c r="L148" s="47" t="e">
        <f t="shared" si="158"/>
        <v>#REF!</v>
      </c>
      <c r="M148" s="47" t="e">
        <f t="shared" si="158"/>
        <v>#REF!</v>
      </c>
      <c r="N148" s="47" t="e">
        <f t="shared" si="158"/>
        <v>#REF!</v>
      </c>
      <c r="O148" s="47" t="e">
        <f t="shared" si="158"/>
        <v>#REF!</v>
      </c>
      <c r="P148" s="47" t="e">
        <f t="shared" si="158"/>
        <v>#REF!</v>
      </c>
      <c r="Q148" s="47" t="e">
        <f t="shared" si="158"/>
        <v>#REF!</v>
      </c>
      <c r="R148" s="47" t="e">
        <f t="shared" si="158"/>
        <v>#REF!</v>
      </c>
      <c r="S148" s="47" t="e">
        <f t="shared" si="158"/>
        <v>#REF!</v>
      </c>
      <c r="T148" s="47" t="e">
        <f t="shared" si="158"/>
        <v>#REF!</v>
      </c>
      <c r="U148" s="47" t="e">
        <f t="shared" si="158"/>
        <v>#REF!</v>
      </c>
      <c r="V148" s="47" t="e">
        <f t="shared" si="158"/>
        <v>#REF!</v>
      </c>
      <c r="W148" s="47" t="e">
        <f t="shared" si="158"/>
        <v>#REF!</v>
      </c>
      <c r="X148" s="47" t="e">
        <f t="shared" si="158"/>
        <v>#REF!</v>
      </c>
      <c r="Y148" s="47" t="e">
        <f t="shared" si="158"/>
        <v>#REF!</v>
      </c>
      <c r="Z148" s="115" t="e">
        <f t="shared" si="158"/>
        <v>#REF!</v>
      </c>
      <c r="AA148" s="115" t="e">
        <f t="shared" si="158"/>
        <v>#REF!</v>
      </c>
      <c r="AB148" s="115" t="e">
        <f t="shared" si="158"/>
        <v>#REF!</v>
      </c>
      <c r="AC148" s="115" t="e">
        <f t="shared" si="158"/>
        <v>#REF!</v>
      </c>
      <c r="AD148" s="115" t="e">
        <f t="shared" si="158"/>
        <v>#REF!</v>
      </c>
      <c r="AE148" s="115" t="e">
        <f t="shared" si="158"/>
        <v>#REF!</v>
      </c>
      <c r="AF148" s="115" t="e">
        <f t="shared" si="158"/>
        <v>#REF!</v>
      </c>
      <c r="AG148" s="115" t="e">
        <f>#REF!</f>
        <v>#REF!</v>
      </c>
      <c r="AH148" s="115" t="e">
        <f>#REF!</f>
        <v>#REF!</v>
      </c>
      <c r="AI148" s="115" t="e">
        <f>#REF!</f>
        <v>#REF!</v>
      </c>
      <c r="AJ148" s="115" t="e">
        <f>#REF!</f>
        <v>#REF!</v>
      </c>
      <c r="AK148" s="115" t="e">
        <f>#REF!</f>
        <v>#REF!</v>
      </c>
      <c r="AL148" s="115" t="e">
        <f>#REF!</f>
        <v>#REF!</v>
      </c>
      <c r="AM148" s="47">
        <f t="shared" ref="AM148:BA148" si="159">AS147</f>
        <v>30574.042320000004</v>
      </c>
      <c r="AN148" s="47">
        <f t="shared" si="159"/>
        <v>31326.380867323765</v>
      </c>
      <c r="AO148" s="47">
        <f t="shared" si="159"/>
        <v>39364.889520000012</v>
      </c>
      <c r="AP148" s="47">
        <f t="shared" si="159"/>
        <v>40833.418319999997</v>
      </c>
      <c r="AQ148" s="47">
        <f t="shared" si="159"/>
        <v>42378.868320000001</v>
      </c>
      <c r="AR148" s="47">
        <f t="shared" si="159"/>
        <v>43481.455199999997</v>
      </c>
      <c r="AS148" s="47">
        <f t="shared" si="159"/>
        <v>61697.77635</v>
      </c>
      <c r="AT148" s="47">
        <f t="shared" si="159"/>
        <v>64089.491150000016</v>
      </c>
      <c r="AU148" s="47">
        <f t="shared" si="159"/>
        <v>66669.471250000002</v>
      </c>
      <c r="AV148" s="47">
        <f t="shared" si="159"/>
        <v>43586.511200955421</v>
      </c>
      <c r="AW148" s="47">
        <f t="shared" si="159"/>
        <v>44362.368497163683</v>
      </c>
      <c r="AX148" s="47">
        <f t="shared" si="159"/>
        <v>45137.80167141719</v>
      </c>
      <c r="AY148" s="47">
        <f t="shared" si="159"/>
        <v>45914.665462588579</v>
      </c>
      <c r="AZ148" s="47">
        <f t="shared" si="159"/>
        <v>46692.983805698626</v>
      </c>
      <c r="BA148" s="47">
        <f t="shared" si="159"/>
        <v>47472.78105231333</v>
      </c>
      <c r="BB148" s="47">
        <f t="shared" ref="BB148:BF148" si="160">BH147</f>
        <v>48254.081977711001</v>
      </c>
      <c r="BC148" s="47">
        <f t="shared" si="160"/>
        <v>49036.911788174039</v>
      </c>
      <c r="BD148" s="47">
        <f t="shared" si="160"/>
        <v>49821.296128407266</v>
      </c>
      <c r="BE148" s="47">
        <f t="shared" si="160"/>
        <v>50607.261089085201</v>
      </c>
      <c r="BF148" s="47">
        <f t="shared" si="160"/>
        <v>51394.833214530459</v>
      </c>
      <c r="BG148" s="47">
        <f t="shared" ref="BG148:CL148" si="161">BM147</f>
        <v>52184.039510525552</v>
      </c>
      <c r="BH148" s="47">
        <f t="shared" si="161"/>
        <v>52974.907452260537</v>
      </c>
      <c r="BI148" s="47">
        <f t="shared" si="161"/>
        <v>60505.640282913533</v>
      </c>
      <c r="BJ148" s="47">
        <f t="shared" si="161"/>
        <v>61400.559533496729</v>
      </c>
      <c r="BK148" s="47">
        <f t="shared" si="161"/>
        <v>62297.404428107911</v>
      </c>
      <c r="BL148" s="47">
        <f t="shared" si="161"/>
        <v>63196.207401243191</v>
      </c>
      <c r="BM148" s="47">
        <f t="shared" si="161"/>
        <v>64097.00144901537</v>
      </c>
      <c r="BN148" s="47">
        <f t="shared" si="161"/>
        <v>64999.820138812531</v>
      </c>
      <c r="BO148" s="47">
        <f t="shared" si="161"/>
        <v>65904.697619123865</v>
      </c>
      <c r="BP148" s="47">
        <f t="shared" si="161"/>
        <v>66811.668629536085</v>
      </c>
      <c r="BQ148" s="47">
        <f t="shared" si="161"/>
        <v>67720.768510902868</v>
      </c>
      <c r="BR148" s="47">
        <f t="shared" si="161"/>
        <v>68632.03321569087</v>
      </c>
      <c r="BS148" s="47">
        <f t="shared" si="161"/>
        <v>69545.499318504866</v>
      </c>
      <c r="BT148" s="47">
        <f t="shared" si="161"/>
        <v>70461.204026795662</v>
      </c>
      <c r="BU148" s="47">
        <f t="shared" si="161"/>
        <v>71379.185191753524</v>
      </c>
      <c r="BV148" s="47">
        <f t="shared" si="161"/>
        <v>72299.481319390543</v>
      </c>
      <c r="BW148" s="47">
        <f t="shared" si="161"/>
        <v>73222.131581815411</v>
      </c>
      <c r="BX148" s="47">
        <f t="shared" si="161"/>
        <v>74147.175828703475</v>
      </c>
      <c r="BY148" s="47">
        <f t="shared" si="161"/>
        <v>75074.654598966052</v>
      </c>
      <c r="BZ148" s="47">
        <f t="shared" si="161"/>
        <v>76004.609132622005</v>
      </c>
      <c r="CA148" s="47">
        <f t="shared" si="161"/>
        <v>85516.789127255368</v>
      </c>
      <c r="CB148" s="47">
        <f t="shared" si="161"/>
        <v>86556.184298416585</v>
      </c>
      <c r="CC148" s="47">
        <f t="shared" si="161"/>
        <v>87598.424384358674</v>
      </c>
      <c r="CD148" s="47">
        <f t="shared" si="161"/>
        <v>88643.557599800552</v>
      </c>
      <c r="CE148" s="47">
        <f t="shared" si="161"/>
        <v>89727.785169242561</v>
      </c>
      <c r="CF148" s="47">
        <f t="shared" si="161"/>
        <v>90814.764797776486</v>
      </c>
      <c r="CG148" s="47">
        <f t="shared" si="161"/>
        <v>91913.791383690477</v>
      </c>
      <c r="CH148" s="47">
        <f t="shared" si="161"/>
        <v>93025.017569560237</v>
      </c>
      <c r="CI148" s="47">
        <f t="shared" si="161"/>
        <v>94150.963796014592</v>
      </c>
      <c r="CJ148" s="47">
        <f t="shared" si="161"/>
        <v>95294.207250876629</v>
      </c>
      <c r="CK148" s="47">
        <f t="shared" si="161"/>
        <v>96448.30390555966</v>
      </c>
      <c r="CL148" s="47">
        <f t="shared" si="161"/>
        <v>97617.067830270098</v>
      </c>
      <c r="CM148" s="47">
        <f t="shared" ref="CM148" si="162">CS147</f>
        <v>98800.218456161616</v>
      </c>
      <c r="CN148" s="47">
        <f t="shared" ref="CN148" si="163">CT147</f>
        <v>0</v>
      </c>
      <c r="CO148" s="47">
        <f t="shared" ref="CO148" si="164">CU147</f>
        <v>0</v>
      </c>
      <c r="CP148" s="47">
        <f t="shared" ref="CP148" si="165">CV147</f>
        <v>0</v>
      </c>
      <c r="CQ148" s="47">
        <f t="shared" ref="CQ148" si="166">CW147</f>
        <v>0</v>
      </c>
      <c r="CR148" s="47">
        <f t="shared" ref="CR148" si="167">CX147</f>
        <v>0</v>
      </c>
      <c r="CS148" s="47">
        <f t="shared" ref="CS148" si="168">CY147</f>
        <v>0</v>
      </c>
    </row>
    <row r="149" spans="1:97" x14ac:dyDescent="0.25">
      <c r="B149" s="34" t="s">
        <v>195</v>
      </c>
      <c r="C149" s="52"/>
      <c r="D149" s="52"/>
      <c r="E149" s="52"/>
      <c r="F149" s="52"/>
      <c r="G149" s="52"/>
      <c r="H149" s="52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4">
        <f>IF(MAX(ROUNDUP((AO147/[111]Input!$L$3),0),ROUNDUP((AO143/[111]Input!$K$3),0))&lt;1,1,MAX(ROUNDUP((AO147/[111]Input!$L$3),0),ROUNDUP((AO143/[111]Input!$K$3),0)))</f>
        <v>1</v>
      </c>
      <c r="AN149" s="134">
        <f>IF(MAX(ROUNDUP((AP147/[111]Input!$L$3),0),ROUNDUP((AP143/[111]Input!$K$3),0))&lt;1,1,MAX(ROUNDUP((AP147/[111]Input!$L$3),0),ROUNDUP((AP143/[111]Input!$K$3),0)))</f>
        <v>1</v>
      </c>
      <c r="AO149" s="134">
        <f>IF(MAX(ROUNDUP((AQ147/[111]Input!$L$3),0),ROUNDUP((AQ143/[111]Input!$K$3),0))&lt;1,1,MAX(ROUNDUP((AQ147/[111]Input!$L$3),0),ROUNDUP((AQ143/[111]Input!$K$3),0)))</f>
        <v>1</v>
      </c>
      <c r="AP149" s="134">
        <f>IF(MAX(ROUNDUP((AR147/[111]Input!$L$3),0),ROUNDUP((AR143/[111]Input!$K$3),0))&lt;1,1,MAX(ROUNDUP((AR147/[111]Input!$L$3),0),ROUNDUP((AR143/[111]Input!$K$3),0)))</f>
        <v>1</v>
      </c>
      <c r="AQ149" s="134">
        <f>IF(MAX(ROUNDUP((AS147/[111]Input!$L$3),0),ROUNDUP((AS143/[111]Input!$K$3),0))&lt;1,1,MAX(ROUNDUP((AS147/[111]Input!$L$3),0),ROUNDUP((AS143/[111]Input!$K$3),0)))</f>
        <v>1</v>
      </c>
      <c r="AR149" s="134">
        <f>IF(MAX(ROUNDUP((AT147/[111]Input!$L$3),0),ROUNDUP((AT143/[111]Input!$K$3),0))&lt;1,1,MAX(ROUNDUP((AT147/[111]Input!$L$3),0),ROUNDUP((AT143/[111]Input!$K$3),0)))</f>
        <v>1</v>
      </c>
      <c r="AS149" s="134">
        <f>IF(MAX(ROUNDUP((AU147/[111]Input!$L$3),0),ROUNDUP((AU143/[111]Input!$K$3),0))&lt;1,1,MAX(ROUNDUP((AU147/[111]Input!$L$3),0),ROUNDUP((AU143/[111]Input!$K$3),0)))</f>
        <v>1</v>
      </c>
      <c r="AT149" s="134">
        <f>IF(MAX(ROUNDUP((AV147/[111]Input!$L$3),0),ROUNDUP((AV143/[111]Input!$K$3),0))&lt;1,1,MAX(ROUNDUP((AV147/[111]Input!$L$3),0),ROUNDUP((AV143/[111]Input!$K$3),0)))</f>
        <v>1</v>
      </c>
      <c r="AU149" s="134">
        <f>IF(MAX(ROUNDUP((AW147/[111]Input!$L$3),0),ROUNDUP((AW143/[111]Input!$K$3),0))&lt;1,1,MAX(ROUNDUP((AW147/[111]Input!$L$3),0),ROUNDUP((AW143/[111]Input!$K$3),0)))</f>
        <v>1</v>
      </c>
      <c r="AV149" s="134">
        <f>IF(MAX(ROUNDUP((AX147/[111]Input!$L$3),0),ROUNDUP((AX143/[111]Input!$K$3),0))&lt;1,1,MAX(ROUNDUP((AX147/[111]Input!$L$3),0),ROUNDUP((AX143/[111]Input!$K$3),0)))</f>
        <v>1</v>
      </c>
      <c r="AW149" s="134">
        <f>IF(MAX(ROUNDUP((AY147/[111]Input!$L$3),0),ROUNDUP((AY143/[111]Input!$K$3),0))&lt;1,1,MAX(ROUNDUP((AY147/[111]Input!$L$3),0),ROUNDUP((AY143/[111]Input!$K$3),0)))</f>
        <v>1</v>
      </c>
      <c r="AX149" s="134">
        <f>IF(MAX(ROUNDUP((AZ147/[111]Input!$L$3),0),ROUNDUP((AZ143/[111]Input!$K$3),0))&lt;1,1,MAX(ROUNDUP((AZ147/[111]Input!$L$3),0),ROUNDUP((AZ143/[111]Input!$K$3),0)))</f>
        <v>1</v>
      </c>
      <c r="AY149" s="134">
        <f>IF(MAX(ROUNDUP((BA147/[111]Input!$L$3),0),ROUNDUP((BA143/[111]Input!$K$3),0))&lt;1,1,MAX(ROUNDUP((BA147/[111]Input!$L$3),0),ROUNDUP((BA143/[111]Input!$K$3),0)))</f>
        <v>1</v>
      </c>
      <c r="AZ149" s="134">
        <f ca="1">IF(MAX(ROUNDUP((BB147/[111]Input!$L$3),0),ROUNDUP((BB143/[111]Input!$K$3),0))&lt;1,1,MAX(ROUNDUP((BB147/[111]Input!$L$3),0),ROUNDUP((BB143/[111]Input!$K$3),0)))</f>
        <v>1</v>
      </c>
      <c r="BA149" s="134">
        <f ca="1">IF(MAX(ROUNDUP((BC147/[111]Input!$L$3),0),ROUNDUP((BC143/[111]Input!$K$3),0))&lt;1,1,MAX(ROUNDUP((BC147/[111]Input!$L$3),0),ROUNDUP((BC143/[111]Input!$K$3),0)))</f>
        <v>1</v>
      </c>
      <c r="BB149" s="134">
        <f ca="1">IF(MAX(ROUNDUP((BD147/Input!$L$3),0),ROUNDUP((BD143/Input!$K$3),0))&lt;1,1,MAX(ROUNDUP((BD147/Input!$L$3),0),ROUNDUP((BD143/Input!$K$3),0)))</f>
        <v>1</v>
      </c>
      <c r="BC149" s="134">
        <f ca="1">IF(MAX(ROUNDUP((BE147/Input!$L$3),0),ROUNDUP((BE143/Input!$K$3),0))&lt;1,1,MAX(ROUNDUP((BE147/Input!$L$3),0),ROUNDUP((BE143/Input!$K$3),0)))</f>
        <v>1</v>
      </c>
      <c r="BD149" s="134">
        <v>3</v>
      </c>
      <c r="BE149" s="134">
        <v>3</v>
      </c>
      <c r="BF149" s="134">
        <v>3</v>
      </c>
      <c r="BG149" s="134">
        <v>3</v>
      </c>
      <c r="BH149" s="134">
        <v>3</v>
      </c>
      <c r="BI149" s="134">
        <v>3</v>
      </c>
      <c r="BJ149" s="134">
        <v>3</v>
      </c>
      <c r="BK149" s="134">
        <v>3</v>
      </c>
      <c r="BL149" s="134">
        <v>3</v>
      </c>
      <c r="BM149" s="134">
        <v>3</v>
      </c>
      <c r="BN149" s="134">
        <v>3</v>
      </c>
      <c r="BO149" s="134">
        <v>3</v>
      </c>
      <c r="BP149" s="134">
        <v>3</v>
      </c>
      <c r="BQ149" s="134">
        <v>3</v>
      </c>
      <c r="BR149" s="134">
        <v>3</v>
      </c>
      <c r="BS149" s="134">
        <v>3</v>
      </c>
      <c r="BT149" s="134">
        <v>3</v>
      </c>
      <c r="BU149" s="134">
        <v>3</v>
      </c>
      <c r="BV149" s="134">
        <v>3</v>
      </c>
      <c r="BW149" s="134">
        <v>3</v>
      </c>
      <c r="BX149" s="134">
        <v>3</v>
      </c>
      <c r="BY149" s="134">
        <v>3</v>
      </c>
      <c r="BZ149" s="134">
        <v>3</v>
      </c>
      <c r="CA149" s="134">
        <v>3</v>
      </c>
      <c r="CB149" s="134">
        <v>3</v>
      </c>
      <c r="CC149" s="134">
        <v>3</v>
      </c>
      <c r="CD149" s="134">
        <v>3</v>
      </c>
      <c r="CE149" s="134">
        <v>3</v>
      </c>
      <c r="CF149" s="134">
        <v>3</v>
      </c>
      <c r="CG149" s="134">
        <v>3</v>
      </c>
      <c r="CH149" s="134">
        <v>3</v>
      </c>
      <c r="CI149" s="134">
        <v>3</v>
      </c>
      <c r="CJ149" s="134">
        <v>3</v>
      </c>
      <c r="CK149" s="134">
        <v>3</v>
      </c>
      <c r="CL149" s="134">
        <v>3</v>
      </c>
      <c r="CM149" s="134">
        <v>3</v>
      </c>
      <c r="CN149" s="134">
        <v>3</v>
      </c>
      <c r="CO149" s="134">
        <v>3</v>
      </c>
      <c r="CP149" s="134">
        <v>3</v>
      </c>
      <c r="CQ149" s="134">
        <v>3</v>
      </c>
      <c r="CR149" s="134">
        <v>3</v>
      </c>
      <c r="CS149" s="134">
        <v>3</v>
      </c>
    </row>
    <row r="150" spans="1:97" x14ac:dyDescent="0.25">
      <c r="B150" s="204" t="s">
        <v>345</v>
      </c>
      <c r="C150" s="52"/>
      <c r="D150" s="52"/>
      <c r="E150" s="52"/>
      <c r="F150" s="52"/>
      <c r="G150" s="52"/>
      <c r="H150" s="52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205"/>
      <c r="AN150" s="205"/>
      <c r="AO150" s="205"/>
      <c r="AP150" s="205"/>
      <c r="AQ150" s="205">
        <v>475</v>
      </c>
      <c r="AR150" s="205"/>
      <c r="AS150" s="205">
        <v>590.28</v>
      </c>
      <c r="AT150" s="205"/>
      <c r="AU150" s="205">
        <v>650.85</v>
      </c>
      <c r="AV150" s="205">
        <v>702.21</v>
      </c>
      <c r="AW150" s="205"/>
      <c r="AX150" s="205"/>
      <c r="AY150" s="205"/>
      <c r="AZ150" s="205"/>
      <c r="BA150" s="205"/>
      <c r="BB150" s="205"/>
      <c r="BC150" s="205"/>
      <c r="BD150" s="205"/>
      <c r="BE150" s="205"/>
      <c r="BF150" s="205"/>
      <c r="BG150" s="205"/>
      <c r="BH150" s="205"/>
      <c r="BI150" s="205"/>
      <c r="BJ150" s="205"/>
      <c r="BK150" s="205"/>
      <c r="BL150" s="205"/>
      <c r="BM150" s="205"/>
      <c r="BN150" s="205"/>
      <c r="BO150" s="205"/>
      <c r="BP150" s="205"/>
      <c r="BQ150" s="205"/>
      <c r="BR150" s="205"/>
      <c r="BS150" s="205"/>
      <c r="BT150" s="205"/>
      <c r="BU150" s="205"/>
      <c r="BV150" s="205"/>
      <c r="BW150" s="205"/>
      <c r="BX150" s="205"/>
      <c r="BY150" s="205"/>
      <c r="BZ150" s="205"/>
      <c r="CA150" s="205"/>
      <c r="CB150" s="205"/>
      <c r="CC150" s="205"/>
      <c r="CD150" s="205"/>
      <c r="CE150" s="205"/>
      <c r="CF150" s="205"/>
      <c r="CG150" s="205"/>
      <c r="CH150" s="205"/>
      <c r="CI150" s="205"/>
      <c r="CJ150" s="205"/>
      <c r="CK150" s="205"/>
      <c r="CL150" s="205"/>
    </row>
    <row r="151" spans="1:97" x14ac:dyDescent="0.25">
      <c r="B151" s="204" t="s">
        <v>346</v>
      </c>
      <c r="C151" s="52"/>
      <c r="D151" s="52"/>
      <c r="E151" s="52"/>
      <c r="F151" s="52"/>
      <c r="G151" s="52"/>
      <c r="H151" s="52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205"/>
      <c r="AN151" s="205"/>
      <c r="AO151" s="205"/>
      <c r="AP151" s="205"/>
      <c r="AQ151" s="205">
        <v>25500</v>
      </c>
      <c r="AR151" s="205"/>
      <c r="AS151" s="205">
        <v>33724</v>
      </c>
      <c r="AT151" s="205"/>
      <c r="AU151" s="205"/>
      <c r="AV151" s="205"/>
      <c r="AW151" s="205"/>
      <c r="AX151" s="205"/>
      <c r="AY151" s="205"/>
      <c r="AZ151" s="205"/>
      <c r="BA151" s="205"/>
      <c r="BB151" s="205"/>
      <c r="BC151" s="205"/>
      <c r="BD151" s="205"/>
      <c r="BE151" s="205"/>
      <c r="BF151" s="205"/>
      <c r="BG151" s="205"/>
      <c r="BH151" s="205"/>
      <c r="BI151" s="205"/>
      <c r="BJ151" s="205"/>
      <c r="BK151" s="205"/>
      <c r="BL151" s="205"/>
      <c r="BM151" s="205"/>
      <c r="BN151" s="205"/>
      <c r="BO151" s="205"/>
      <c r="BP151" s="205"/>
      <c r="BQ151" s="205"/>
      <c r="BR151" s="205"/>
      <c r="BS151" s="205"/>
      <c r="BT151" s="205"/>
      <c r="BU151" s="205"/>
      <c r="BV151" s="205"/>
      <c r="BW151" s="205"/>
      <c r="BX151" s="205"/>
      <c r="BY151" s="205"/>
      <c r="BZ151" s="205"/>
      <c r="CA151" s="205"/>
      <c r="CB151" s="205"/>
      <c r="CC151" s="205"/>
      <c r="CD151" s="205"/>
      <c r="CE151" s="205"/>
      <c r="CF151" s="205"/>
      <c r="CG151" s="205"/>
      <c r="CH151" s="205"/>
      <c r="CI151" s="205"/>
      <c r="CJ151" s="205"/>
      <c r="CK151" s="205"/>
      <c r="CL151" s="205"/>
    </row>
    <row r="153" spans="1:97" x14ac:dyDescent="0.25">
      <c r="B153" s="45" t="s">
        <v>344</v>
      </c>
      <c r="C153" s="43">
        <v>41640</v>
      </c>
      <c r="D153" s="43">
        <v>41671</v>
      </c>
      <c r="E153" s="43">
        <v>41699</v>
      </c>
      <c r="F153" s="43">
        <v>41730</v>
      </c>
      <c r="G153" s="43">
        <v>41760</v>
      </c>
      <c r="H153" s="43">
        <v>41791</v>
      </c>
      <c r="I153" s="43">
        <v>41821</v>
      </c>
      <c r="J153" s="43">
        <v>41852</v>
      </c>
      <c r="K153" s="43">
        <v>41883</v>
      </c>
      <c r="L153" s="43">
        <v>41913</v>
      </c>
      <c r="M153" s="43">
        <v>41944</v>
      </c>
      <c r="N153" s="43">
        <v>41974</v>
      </c>
      <c r="O153" s="43">
        <v>42005</v>
      </c>
      <c r="P153" s="43">
        <v>42036</v>
      </c>
      <c r="Q153" s="43">
        <v>42064</v>
      </c>
      <c r="R153" s="43">
        <v>42095</v>
      </c>
      <c r="S153" s="43">
        <v>42125</v>
      </c>
      <c r="T153" s="43">
        <v>42156</v>
      </c>
      <c r="U153" s="43">
        <v>42186</v>
      </c>
      <c r="V153" s="43">
        <v>42217</v>
      </c>
      <c r="W153" s="43">
        <v>42248</v>
      </c>
      <c r="X153" s="43">
        <v>42278</v>
      </c>
      <c r="Y153" s="43">
        <v>42309</v>
      </c>
      <c r="Z153" s="107">
        <v>42339</v>
      </c>
      <c r="AA153" s="107">
        <v>42370</v>
      </c>
      <c r="AB153" s="107">
        <v>42401</v>
      </c>
      <c r="AC153" s="107">
        <v>42430</v>
      </c>
      <c r="AD153" s="107">
        <v>42461</v>
      </c>
      <c r="AE153" s="107">
        <v>42491</v>
      </c>
      <c r="AF153" s="107">
        <v>42522</v>
      </c>
      <c r="AG153" s="107">
        <v>42552</v>
      </c>
      <c r="AH153" s="107">
        <v>42583</v>
      </c>
      <c r="AI153" s="107">
        <v>42614</v>
      </c>
      <c r="AJ153" s="107">
        <v>42644</v>
      </c>
      <c r="AK153" s="107">
        <v>42675</v>
      </c>
      <c r="AL153" s="107">
        <v>42705</v>
      </c>
      <c r="AM153" s="43">
        <v>42979</v>
      </c>
      <c r="AN153" s="43">
        <v>43009</v>
      </c>
      <c r="AO153" s="43">
        <v>43040</v>
      </c>
      <c r="AP153" s="43">
        <v>43070</v>
      </c>
      <c r="AQ153" s="1">
        <v>43101</v>
      </c>
      <c r="AR153" s="1">
        <v>43132</v>
      </c>
      <c r="AS153" s="1">
        <v>43160</v>
      </c>
      <c r="AT153" s="1">
        <v>43191</v>
      </c>
      <c r="AU153" s="1">
        <v>43221</v>
      </c>
      <c r="AV153" s="1">
        <v>43252</v>
      </c>
      <c r="AW153" s="1">
        <v>43282</v>
      </c>
      <c r="AX153" s="1">
        <v>43313</v>
      </c>
      <c r="AY153" s="1">
        <v>43344</v>
      </c>
      <c r="AZ153" s="1">
        <v>43374</v>
      </c>
      <c r="BA153" s="1">
        <v>43405</v>
      </c>
      <c r="BB153" s="1">
        <v>43435</v>
      </c>
      <c r="BC153" s="1">
        <v>43466</v>
      </c>
      <c r="BD153" s="1">
        <v>43497</v>
      </c>
      <c r="BE153" s="1">
        <v>43525</v>
      </c>
      <c r="BF153" s="1">
        <v>43556</v>
      </c>
      <c r="BG153" s="1">
        <v>43586</v>
      </c>
      <c r="BH153" s="1">
        <v>43617</v>
      </c>
      <c r="BI153" s="1">
        <v>43647</v>
      </c>
      <c r="BJ153" s="1">
        <v>43678</v>
      </c>
      <c r="BK153" s="1">
        <v>43709</v>
      </c>
      <c r="BL153" s="1">
        <v>43739</v>
      </c>
      <c r="BM153" s="1">
        <v>43770</v>
      </c>
      <c r="BN153" s="1">
        <v>43800</v>
      </c>
      <c r="BO153" s="1">
        <v>43831</v>
      </c>
      <c r="BP153" s="1">
        <v>43862</v>
      </c>
      <c r="BQ153" s="1">
        <v>43891</v>
      </c>
      <c r="BR153" s="1">
        <v>43922</v>
      </c>
      <c r="BS153" s="1">
        <v>43952</v>
      </c>
      <c r="BT153" s="1">
        <v>43983</v>
      </c>
      <c r="BU153" s="1">
        <v>44013</v>
      </c>
      <c r="BV153" s="1">
        <v>44044</v>
      </c>
      <c r="BW153" s="1">
        <v>44075</v>
      </c>
      <c r="BX153" s="1">
        <v>44105</v>
      </c>
      <c r="BY153" s="1">
        <v>44136</v>
      </c>
      <c r="BZ153" s="1">
        <v>44166</v>
      </c>
      <c r="CA153" s="1">
        <v>44197</v>
      </c>
      <c r="CB153" s="1">
        <v>44228</v>
      </c>
      <c r="CC153" s="1">
        <v>44256</v>
      </c>
      <c r="CD153" s="1">
        <v>44287</v>
      </c>
      <c r="CE153" s="1">
        <v>44317</v>
      </c>
      <c r="CF153" s="1">
        <v>44348</v>
      </c>
      <c r="CG153" s="1">
        <v>44378</v>
      </c>
      <c r="CH153" s="1">
        <v>44409</v>
      </c>
      <c r="CI153" s="1">
        <v>44440</v>
      </c>
      <c r="CJ153" s="1">
        <v>44470</v>
      </c>
      <c r="CK153" s="1">
        <v>44501</v>
      </c>
      <c r="CL153" s="1">
        <v>44531</v>
      </c>
      <c r="CM153" s="1">
        <v>44562</v>
      </c>
      <c r="CN153" s="1">
        <v>44593</v>
      </c>
      <c r="CO153" s="1">
        <v>44621</v>
      </c>
      <c r="CP153" s="1">
        <v>44652</v>
      </c>
      <c r="CQ153" s="1">
        <v>44682</v>
      </c>
      <c r="CR153" s="1">
        <v>44713</v>
      </c>
      <c r="CS153" s="1">
        <v>44743</v>
      </c>
    </row>
    <row r="154" spans="1:97" x14ac:dyDescent="0.25">
      <c r="B154" s="34" t="s">
        <v>66</v>
      </c>
      <c r="C154" s="47" t="e">
        <f>(C123*Input!$B$10)+((C127+#REF!)*Input!$B$9)</f>
        <v>#REF!</v>
      </c>
      <c r="D154" s="47" t="e">
        <f>(D123*Input!$B$10)+((D127+#REF!)*Input!$B$9)</f>
        <v>#REF!</v>
      </c>
      <c r="E154" s="47" t="e">
        <f>(E123*Input!$B$10)+((E127+#REF!)*Input!$B$9)</f>
        <v>#REF!</v>
      </c>
      <c r="F154" s="47" t="e">
        <f>(F123*Input!$B$10)+((F127+#REF!)*Input!$B$9)</f>
        <v>#REF!</v>
      </c>
      <c r="G154" s="47" t="e">
        <f>(G123*Input!$B$10)+((G127+#REF!)*Input!$B$9)</f>
        <v>#REF!</v>
      </c>
      <c r="H154" s="47" t="e">
        <f>(H123*Input!$B$10)+((H127+#REF!)*Input!$B$9)</f>
        <v>#REF!</v>
      </c>
      <c r="I154" s="47" t="e">
        <f>(I123*Subs!#REF!)+((I127+#REF!)*Input!$B$9)</f>
        <v>#REF!</v>
      </c>
      <c r="J154" s="47" t="e">
        <f>(J123*Subs!#REF!)+((J127+#REF!)*Input!$B$9)</f>
        <v>#REF!</v>
      </c>
      <c r="K154" s="47" t="e">
        <f>(K123*Subs!#REF!)+((K127+#REF!)*Input!$B$9)</f>
        <v>#REF!</v>
      </c>
      <c r="L154" s="47" t="e">
        <f>(L123*Subs!#REF!)+((L127+#REF!)*Input!$B$9)</f>
        <v>#REF!</v>
      </c>
      <c r="M154" s="47" t="e">
        <f>(M123*Subs!#REF!)+((M127+#REF!)*Input!$B$9)</f>
        <v>#REF!</v>
      </c>
      <c r="N154" s="47" t="e">
        <f>(N123*Subs!#REF!)+((N127+#REF!)*Input!$B$9)</f>
        <v>#REF!</v>
      </c>
      <c r="O154" s="47" t="e">
        <f>(O123*Subs!#REF!)+((O127+#REF!)*Input!$B$9)</f>
        <v>#REF!</v>
      </c>
      <c r="P154" s="47" t="e">
        <f>(P123*Subs!#REF!)+((P127+#REF!)*Input!$B$9)</f>
        <v>#REF!</v>
      </c>
      <c r="Q154" s="47" t="e">
        <f>(Q123*Subs!#REF!)+((Q127+#REF!)*Input!$B$9)</f>
        <v>#REF!</v>
      </c>
      <c r="R154" s="47" t="e">
        <f>(R123*Subs!#REF!)+((R127+#REF!)*Input!$B$9)</f>
        <v>#REF!</v>
      </c>
      <c r="S154" s="47" t="e">
        <f>(S123*Subs!#REF!)+((S127+#REF!)*Input!$B$9)</f>
        <v>#REF!</v>
      </c>
      <c r="T154" s="47" t="e">
        <f>(T123*Subs!#REF!)+((T127+#REF!)*Input!$B$9)</f>
        <v>#REF!</v>
      </c>
      <c r="U154" s="47" t="e">
        <f>(U123*Subs!#REF!)+((U127+#REF!)*Input!$B$9)</f>
        <v>#REF!</v>
      </c>
      <c r="V154" s="47" t="e">
        <f>(V123*Subs!#REF!)+((V127+#REF!)*Input!$B$9)</f>
        <v>#REF!</v>
      </c>
      <c r="W154" s="47" t="e">
        <f>(W123*Subs!#REF!)+((W127+#REF!)*Input!$B$9)</f>
        <v>#REF!</v>
      </c>
      <c r="X154" s="47" t="e">
        <f>(X123*Subs!#REF!)+((X127+#REF!)*Input!$B$9)</f>
        <v>#REF!</v>
      </c>
      <c r="Y154" s="47" t="e">
        <f>(Y123*Subs!#REF!)+((Y127+#REF!)*Input!$B$9)</f>
        <v>#REF!</v>
      </c>
      <c r="Z154" s="115" t="e">
        <f>(Z123*Subs!#REF!)+((Z127+#REF!)*Input!$B$9)</f>
        <v>#REF!</v>
      </c>
      <c r="AA154" s="115" t="e">
        <f>(AA123*Subs!#REF!)+((AA127+#REF!)*Input!$B$9)</f>
        <v>#REF!</v>
      </c>
      <c r="AB154" s="115" t="e">
        <f>(AB123*Subs!#REF!)+((AB127+#REF!)*Input!$B$9)</f>
        <v>#REF!</v>
      </c>
      <c r="AC154" s="115" t="e">
        <f>(AC123*Subs!#REF!)+((AC127+#REF!)*Input!$B$9)</f>
        <v>#REF!</v>
      </c>
      <c r="AD154" s="115" t="e">
        <f>(AD123*Subs!#REF!)+((AD127+#REF!)*Input!$B$9)</f>
        <v>#REF!</v>
      </c>
      <c r="AE154" s="115" t="e">
        <f>(AE123*Subs!#REF!)+((AE127+#REF!)*Input!$B$9)</f>
        <v>#REF!</v>
      </c>
      <c r="AF154" s="115" t="e">
        <f>(AF123*Subs!#REF!)+((AF127+#REF!)*Input!$B$9)</f>
        <v>#REF!</v>
      </c>
      <c r="AG154" s="115" t="e">
        <f>(AG123*Subs!#REF!)+((AG127+#REF!)*Input!$B$9)</f>
        <v>#REF!</v>
      </c>
      <c r="AH154" s="115" t="e">
        <f>(AH123*Subs!#REF!)+((AH127+#REF!)*Input!$B$9)</f>
        <v>#REF!</v>
      </c>
      <c r="AI154" s="115" t="e">
        <f>(AI123*Subs!#REF!)+((AI127+#REF!)*Input!$B$9)</f>
        <v>#REF!</v>
      </c>
      <c r="AJ154" s="115" t="e">
        <f>(AJ123*Subs!#REF!)+((AJ127+#REF!)*Input!$B$9)</f>
        <v>#REF!</v>
      </c>
      <c r="AK154" s="115" t="e">
        <f>(AK123*Subs!#REF!)+((AK127+#REF!)*Input!$B$9)</f>
        <v>#REF!</v>
      </c>
      <c r="AL154" s="115" t="e">
        <f>(AL123*Subs!#REF!)+((AL127+#REF!)*Input!$B$9)</f>
        <v>#REF!</v>
      </c>
      <c r="AM154" s="47">
        <f>AM32*[111]Input!$E$24</f>
        <v>6035.5350240000007</v>
      </c>
      <c r="AN154" s="47">
        <f>AN32*[111]Input!$E$24</f>
        <v>7947.0808080000006</v>
      </c>
      <c r="AO154" s="47">
        <f>AO32*[111]Input!$E$24</f>
        <v>8304.7408080000005</v>
      </c>
      <c r="AP154" s="47">
        <f>AP32*[111]Input!$E$24</f>
        <v>9115.9106350153361</v>
      </c>
      <c r="AQ154" s="47">
        <f>AQ32*[111]Input!$E$24</f>
        <v>9440.3425908679692</v>
      </c>
      <c r="AR154" s="47">
        <f>AR32*[111]Input!$E$24</f>
        <v>9770.559665792518</v>
      </c>
      <c r="AS154" s="47">
        <f>AS32*[111]Input!$E$24</f>
        <v>9172.2126960000005</v>
      </c>
      <c r="AT154" s="47">
        <f>AT32*[111]Input!$E$24</f>
        <v>9397.9142601971289</v>
      </c>
      <c r="AU154" s="47">
        <f>AU32*[111]Input!$E$24</f>
        <v>11809.466856000003</v>
      </c>
      <c r="AV154" s="47">
        <f>AV32*[111]Input!$E$24</f>
        <v>12250.025495999998</v>
      </c>
      <c r="AW154" s="47">
        <f>AW32*[111]Input!$E$24</f>
        <v>12713.660496</v>
      </c>
      <c r="AX154" s="47">
        <f>AX32*[111]Input!$E$24</f>
        <v>13044.436559999998</v>
      </c>
      <c r="AY154" s="47">
        <f>AY32*[111]Input!$E$24</f>
        <v>18509.332904999999</v>
      </c>
      <c r="AZ154" s="47">
        <f>AZ32*[111]Input!$E$24</f>
        <v>19226.847345000006</v>
      </c>
      <c r="BA154" s="47">
        <f>BA32*[111]Input!$E$24</f>
        <v>20000.841375</v>
      </c>
      <c r="BB154" s="47">
        <f>BB32*Input!$E$24</f>
        <v>13075.953360286627</v>
      </c>
      <c r="BC154" s="47">
        <f>BC32*Input!$E$24</f>
        <v>13308.710549149104</v>
      </c>
      <c r="BD154" s="47">
        <f>BD32*Input!$E$24</f>
        <v>13541.340501425157</v>
      </c>
      <c r="BE154" s="47">
        <f>BE32*Input!$E$24</f>
        <v>13774.399638776573</v>
      </c>
      <c r="BF154" s="47">
        <f>BF32*Input!$E$24</f>
        <v>14007.895141709587</v>
      </c>
      <c r="BG154" s="47">
        <f>BG32*Input!$E$24</f>
        <v>14241.834315693999</v>
      </c>
      <c r="BH154" s="47">
        <f>BH32*Input!$E$24</f>
        <v>14476.2245933133</v>
      </c>
      <c r="BI154" s="47">
        <f>BI32*Input!$E$24</f>
        <v>14711.073536452212</v>
      </c>
      <c r="BJ154" s="47">
        <f>BJ32*Input!$E$24</f>
        <v>14946.38883852218</v>
      </c>
      <c r="BK154" s="47">
        <f>BK32*Input!$E$24</f>
        <v>15182.17832672556</v>
      </c>
      <c r="BL154" s="47">
        <f>BL32*Input!$E$24</f>
        <v>15418.449964359137</v>
      </c>
      <c r="BM154" s="47">
        <f>BM32*Input!$E$24</f>
        <v>15655.211853157665</v>
      </c>
      <c r="BN154" s="47">
        <f>BN32*Input!$E$24</f>
        <v>15892.47223567816</v>
      </c>
      <c r="BO154" s="47">
        <f>BO32*Input!$E$24</f>
        <v>18151.692084874059</v>
      </c>
      <c r="BP154" s="47">
        <f>BP32*Input!$E$24</f>
        <v>18420.16786004902</v>
      </c>
      <c r="BQ154" s="47">
        <f>BQ32*Input!$E$24</f>
        <v>18689.221328432373</v>
      </c>
      <c r="BR154" s="47">
        <f>BR32*Input!$E$24</f>
        <v>18958.862220372957</v>
      </c>
      <c r="BS154" s="47">
        <f>BS32*Input!$E$24</f>
        <v>19229.100434704611</v>
      </c>
      <c r="BT154" s="47">
        <f>BT32*Input!$E$24</f>
        <v>19499.946041643758</v>
      </c>
      <c r="BU154" s="47">
        <f>BU32*Input!$E$24</f>
        <v>19771.409285737158</v>
      </c>
      <c r="BV154" s="47">
        <f>BV32*Input!$E$24</f>
        <v>20043.500588860825</v>
      </c>
      <c r="BW154" s="47">
        <f>BW32*Input!$E$24</f>
        <v>20316.23055327086</v>
      </c>
      <c r="BX154" s="47">
        <f>BX32*Input!$E$24</f>
        <v>20589.609964707259</v>
      </c>
      <c r="BY154" s="47">
        <f>BY32*Input!$E$24</f>
        <v>20863.649795551461</v>
      </c>
      <c r="BZ154" s="47">
        <f>BZ32*Input!$E$24</f>
        <v>21138.361208038699</v>
      </c>
      <c r="CA154" s="47">
        <f>CA32*Input!$E$24</f>
        <v>21413.755557526056</v>
      </c>
      <c r="CB154" s="47">
        <f>CB32*Input!$E$24</f>
        <v>21689.844395817163</v>
      </c>
      <c r="CC154" s="47">
        <f>CC32*Input!$E$24</f>
        <v>21966.639474544623</v>
      </c>
      <c r="CD154" s="47">
        <f>CD32*Input!$E$24</f>
        <v>22244.152748611043</v>
      </c>
      <c r="CE154" s="47">
        <f>CE32*Input!$E$24</f>
        <v>22522.396379689813</v>
      </c>
      <c r="CF154" s="47">
        <f>CF32*Input!$E$24</f>
        <v>22801.382739786601</v>
      </c>
      <c r="CG154" s="47">
        <f>CG32*Input!$E$24</f>
        <v>25655.036738176608</v>
      </c>
      <c r="CH154" s="47">
        <f>CH32*Input!$E$24</f>
        <v>25966.855289524974</v>
      </c>
      <c r="CI154" s="47">
        <f>CI32*Input!$E$24</f>
        <v>26279.527315307601</v>
      </c>
      <c r="CJ154" s="47">
        <f>CJ32*Input!$E$24</f>
        <v>26593.067279940165</v>
      </c>
      <c r="CK154" s="47">
        <f>CK32*Input!$E$24</f>
        <v>26918.335550772768</v>
      </c>
      <c r="CL154" s="47">
        <f>CL32*Input!$E$24</f>
        <v>27244.429439332944</v>
      </c>
      <c r="CM154" s="47">
        <f>CM32*Input!$E$24</f>
        <v>27574.137415107143</v>
      </c>
      <c r="CN154" s="47">
        <f>CN32*Input!$E$24</f>
        <v>27907.505270868071</v>
      </c>
      <c r="CO154" s="47">
        <f>CO32*Input!$E$24</f>
        <v>28245.289138804375</v>
      </c>
      <c r="CP154" s="47">
        <f>CP32*Input!$E$24</f>
        <v>28588.262175262989</v>
      </c>
      <c r="CQ154" s="47">
        <f>CQ32*Input!$E$24</f>
        <v>28934.491171667898</v>
      </c>
      <c r="CR154" s="47">
        <f>CR32*Input!$E$24</f>
        <v>29285.120349081029</v>
      </c>
      <c r="CS154" s="47">
        <f>CS32*Input!$E$24</f>
        <v>29640.065536848484</v>
      </c>
    </row>
    <row r="155" spans="1:97" x14ac:dyDescent="0.25">
      <c r="B155" s="34" t="s">
        <v>67</v>
      </c>
      <c r="C155" s="47" t="e">
        <f>(C124*Input!$B$10)+((#REF!+C131)*Input!$B$9)</f>
        <v>#REF!</v>
      </c>
      <c r="D155" s="47" t="e">
        <f>(D124*Input!$B$10)+((#REF!+D131)*Input!$B$9)</f>
        <v>#REF!</v>
      </c>
      <c r="E155" s="47" t="e">
        <f>(E124*Input!$B$10)+((#REF!+E131)*Input!$B$9)</f>
        <v>#REF!</v>
      </c>
      <c r="F155" s="47" t="e">
        <f>(F124*Input!$B$10)+((#REF!+F131)*Input!$B$9)</f>
        <v>#REF!</v>
      </c>
      <c r="G155" s="47" t="e">
        <f>(G124*Input!$B$10)+((#REF!+G131)*Input!$B$9)</f>
        <v>#REF!</v>
      </c>
      <c r="H155" s="47" t="e">
        <f>(H124*Input!$B$10)+((#REF!+H131)*Input!$B$9)</f>
        <v>#REF!</v>
      </c>
      <c r="I155" s="47" t="e">
        <f>(I124*Subs!#REF!)+((#REF!+I131)*Input!$B$9)</f>
        <v>#REF!</v>
      </c>
      <c r="J155" s="47" t="e">
        <f>(J124*Subs!#REF!)+((#REF!+J131)*Input!$B$9)</f>
        <v>#REF!</v>
      </c>
      <c r="K155" s="47" t="e">
        <f>(K124*Subs!#REF!)+((#REF!+K131)*Input!$B$9)</f>
        <v>#REF!</v>
      </c>
      <c r="L155" s="47" t="e">
        <f>(L124*Subs!#REF!)+((#REF!+L131)*Input!$B$9)</f>
        <v>#REF!</v>
      </c>
      <c r="M155" s="47" t="e">
        <f>(M124*Subs!#REF!)+((#REF!+M131)*Input!$B$9)</f>
        <v>#REF!</v>
      </c>
      <c r="N155" s="47" t="e">
        <f>(N124*Subs!#REF!)+((#REF!+N131)*Input!$B$9)</f>
        <v>#REF!</v>
      </c>
      <c r="O155" s="47" t="e">
        <f>(O124*Subs!#REF!)+((#REF!+O131)*Input!$B$9)</f>
        <v>#REF!</v>
      </c>
      <c r="P155" s="47" t="e">
        <f>(P124*Subs!#REF!)+((#REF!+P131)*Input!$B$9)</f>
        <v>#REF!</v>
      </c>
      <c r="Q155" s="47" t="e">
        <f>(Q124*Subs!#REF!)+((#REF!+Q131)*Input!$B$9)</f>
        <v>#REF!</v>
      </c>
      <c r="R155" s="47" t="e">
        <f>(R124*Subs!#REF!)+((#REF!+R131)*Input!$B$9)</f>
        <v>#REF!</v>
      </c>
      <c r="S155" s="47" t="e">
        <f>(S124*Subs!#REF!)+((#REF!+S131)*Input!$B$9)</f>
        <v>#REF!</v>
      </c>
      <c r="T155" s="47" t="e">
        <f>(T124*Subs!#REF!)+((#REF!+T131)*Input!$B$9)</f>
        <v>#REF!</v>
      </c>
      <c r="U155" s="47" t="e">
        <f>(U124*Subs!#REF!)+((#REF!+U131)*Input!$B$9)</f>
        <v>#REF!</v>
      </c>
      <c r="V155" s="47" t="e">
        <f>(V124*Subs!#REF!)+((#REF!+V131)*Input!$B$9)</f>
        <v>#REF!</v>
      </c>
      <c r="W155" s="47" t="e">
        <f>(W124*Subs!#REF!)+((#REF!+W131)*Input!$B$9)</f>
        <v>#REF!</v>
      </c>
      <c r="X155" s="47" t="e">
        <f>(X124*Subs!#REF!)+((#REF!+X131)*Input!$B$9)</f>
        <v>#REF!</v>
      </c>
      <c r="Y155" s="47" t="e">
        <f>(Y124*Subs!#REF!)+((#REF!+Y131)*Input!$B$9)</f>
        <v>#REF!</v>
      </c>
      <c r="Z155" s="115" t="e">
        <f>(Z124*Subs!#REF!)+((#REF!+Z131)*Input!$B$9)</f>
        <v>#REF!</v>
      </c>
      <c r="AA155" s="115" t="e">
        <f>(AA124*Subs!#REF!)+((#REF!+AA131)*Input!$B$9)</f>
        <v>#REF!</v>
      </c>
      <c r="AB155" s="115" t="e">
        <f>(AB124*Subs!#REF!)+((#REF!+AB131)*Input!$B$9)</f>
        <v>#REF!</v>
      </c>
      <c r="AC155" s="115" t="e">
        <f>(AC124*Subs!#REF!)+((#REF!+AC131)*Input!$B$9)</f>
        <v>#REF!</v>
      </c>
      <c r="AD155" s="115" t="e">
        <f>(AD124*Subs!#REF!)+((#REF!+AD131)*Input!$B$9)</f>
        <v>#REF!</v>
      </c>
      <c r="AE155" s="115" t="e">
        <f>(AE124*Subs!#REF!)+((#REF!+AE131)*Input!$B$9)</f>
        <v>#REF!</v>
      </c>
      <c r="AF155" s="115" t="e">
        <f>(AF124*Subs!#REF!)+((#REF!+AF131)*Input!$B$9)</f>
        <v>#REF!</v>
      </c>
      <c r="AG155" s="115" t="e">
        <f>(AG124*Subs!#REF!)+((#REF!+AG131)*Input!$B$9)</f>
        <v>#REF!</v>
      </c>
      <c r="AH155" s="115" t="e">
        <f>(AH124*Subs!#REF!)+((#REF!+AH131)*Input!$B$9)</f>
        <v>#REF!</v>
      </c>
      <c r="AI155" s="115" t="e">
        <f>(AI124*Subs!#REF!)+((#REF!+AI131)*Input!$B$9)</f>
        <v>#REF!</v>
      </c>
      <c r="AJ155" s="115" t="e">
        <f>(AJ124*Subs!#REF!)+((#REF!+AJ131)*Input!$B$9)</f>
        <v>#REF!</v>
      </c>
      <c r="AK155" s="115" t="e">
        <f>(AK124*Subs!#REF!)+((#REF!+AK131)*Input!$B$9)</f>
        <v>#REF!</v>
      </c>
      <c r="AL155" s="115" t="e">
        <f>(AL124*Subs!#REF!)+((#REF!+AL131)*Input!$B$9)</f>
        <v>#REF!</v>
      </c>
      <c r="AM155" s="47">
        <f>AM33*[111]Input!$E$24</f>
        <v>139.86069996000001</v>
      </c>
      <c r="AN155" s="47">
        <f>AN33*[111]Input!$E$24</f>
        <v>180.83557720800002</v>
      </c>
      <c r="AO155" s="47">
        <f>AO33*[111]Input!$E$24</f>
        <v>187.59346720800002</v>
      </c>
      <c r="AP155" s="47">
        <f>AP33*[111]Input!$E$24</f>
        <v>207.89440168956901</v>
      </c>
      <c r="AQ155" s="47">
        <f>AQ33*[111]Input!$E$24</f>
        <v>216.20487199890584</v>
      </c>
      <c r="AR155" s="47">
        <f>AR33*[111]Input!$E$24</f>
        <v>224.4844790871098</v>
      </c>
      <c r="AS155" s="47">
        <f>AS33*[111]Input!$E$24</f>
        <v>216.51528399600002</v>
      </c>
      <c r="AT155" s="47">
        <f>AT33*[111]Input!$E$24</f>
        <v>221.8129693748871</v>
      </c>
      <c r="AU155" s="47">
        <f>AU33*[111]Input!$E$24</f>
        <v>268.200710856</v>
      </c>
      <c r="AV155" s="47">
        <f>AV33*[111]Input!$E$24</f>
        <v>276.37094559600001</v>
      </c>
      <c r="AW155" s="47">
        <f>AW33*[111]Input!$E$24</f>
        <v>284.41781349599995</v>
      </c>
      <c r="AX155" s="47">
        <f>AX33*[111]Input!$E$24</f>
        <v>290.61549755999999</v>
      </c>
      <c r="AY155" s="47">
        <f>AY33*[111]Input!$E$24</f>
        <v>346.92002646750001</v>
      </c>
      <c r="AZ155" s="47">
        <f>AZ33*[111]Input!$E$24</f>
        <v>362.94031175771744</v>
      </c>
      <c r="BA155" s="47">
        <f>BA33*[111]Input!$E$24</f>
        <v>380.17890871467392</v>
      </c>
      <c r="BB155" s="47">
        <f ca="1">BB33*Input!$E$24</f>
        <v>422.51914737940439</v>
      </c>
      <c r="BC155" s="47">
        <f ca="1">BC33*Input!$E$24</f>
        <v>436.73029409098444</v>
      </c>
      <c r="BD155" s="47">
        <f ca="1">BD33*Input!$E$24</f>
        <v>451.18482403467647</v>
      </c>
      <c r="BE155" s="47">
        <f ca="1">BE33*Input!$E$24</f>
        <v>465.88592348849227</v>
      </c>
      <c r="BF155" s="47">
        <f ca="1">BF33*Input!$E$24</f>
        <v>480.83432151580331</v>
      </c>
      <c r="BG155" s="47">
        <f ca="1">BG33*Input!$E$24</f>
        <v>496.03076240305722</v>
      </c>
      <c r="BH155" s="47">
        <f ca="1">BH33*Input!$E$24</f>
        <v>511.47600596532533</v>
      </c>
      <c r="BI155" s="47">
        <f ca="1">BI33*Input!$E$24</f>
        <v>527.17082785782179</v>
      </c>
      <c r="BJ155" s="47">
        <f ca="1">BJ33*Input!$E$24</f>
        <v>543.11601989350675</v>
      </c>
      <c r="BK155" s="47">
        <f ca="1">BK33*Input!$E$24</f>
        <v>559.31239036688976</v>
      </c>
      <c r="BL155" s="47">
        <f ca="1">BL33*Input!$E$24</f>
        <v>575.76076438415487</v>
      </c>
      <c r="BM155" s="47">
        <f ca="1">BM33*Input!$E$24</f>
        <v>592.46198419972438</v>
      </c>
      <c r="BN155" s="47">
        <f>BN33*Input!$E$24</f>
        <v>609.41933376554869</v>
      </c>
      <c r="BO155" s="47">
        <f>BO33*Input!$E$24</f>
        <v>696.11997368394429</v>
      </c>
      <c r="BP155" s="47">
        <f>BP33*Input!$E$24</f>
        <v>713.34437862268294</v>
      </c>
      <c r="BQ155" s="47">
        <f>BQ33*Input!$E$24</f>
        <v>730.78932077770742</v>
      </c>
      <c r="BR155" s="47">
        <f>BR33*Input!$E$24</f>
        <v>748.45566246586691</v>
      </c>
      <c r="BS155" s="47">
        <f>BS33*Input!$E$24</f>
        <v>766.34428355256352</v>
      </c>
      <c r="BT155" s="47">
        <f>BT33*Input!$E$24</f>
        <v>784.45608179784733</v>
      </c>
      <c r="BU155" s="47">
        <f>BU33*Input!$E$24</f>
        <v>802.79197320918627</v>
      </c>
      <c r="BV155" s="47">
        <f>BV33*Input!$E$24</f>
        <v>821.352892401041</v>
      </c>
      <c r="BW155" s="47">
        <f>BW33*Input!$E$24</f>
        <v>840.13979296136745</v>
      </c>
      <c r="BX155" s="47">
        <f>BX33*Input!$E$24</f>
        <v>859.1536478251893</v>
      </c>
      <c r="BY155" s="47">
        <f>BY33*Input!$E$24</f>
        <v>878.39544965536186</v>
      </c>
      <c r="BZ155" s="47">
        <f>BZ33*Input!$E$24</f>
        <v>897.866211230673</v>
      </c>
      <c r="CA155" s="47">
        <f>CA33*Input!$E$24</f>
        <v>917.56696584141764</v>
      </c>
      <c r="CB155" s="47">
        <f>CB33*Input!$E$24</f>
        <v>937.49876769258219</v>
      </c>
      <c r="CC155" s="47">
        <f>CC33*Input!$E$24</f>
        <v>957.66269231479214</v>
      </c>
      <c r="CD155" s="47">
        <f>CD33*Input!$E$24</f>
        <v>978.05983698316231</v>
      </c>
      <c r="CE155" s="47">
        <f>CE33*Input!$E$24</f>
        <v>998.69132114420427</v>
      </c>
      <c r="CF155" s="47">
        <f>CF33*Input!$E$24</f>
        <v>1019.5582868509384</v>
      </c>
      <c r="CG155" s="47">
        <f>CG33*Input!$E$24</f>
        <v>1151.1256364152623</v>
      </c>
      <c r="CH155" s="47">
        <f>CH33*Input!$E$24</f>
        <v>1174.8962603256682</v>
      </c>
      <c r="CI155" s="47">
        <f>CI33*Input!$E$24</f>
        <v>1198.9351871638253</v>
      </c>
      <c r="CJ155" s="47">
        <f>CJ33*Input!$E$24</f>
        <v>1223.2437979709189</v>
      </c>
      <c r="CK155" s="47">
        <f>CK33*Input!$E$24</f>
        <v>1248.3365844681894</v>
      </c>
      <c r="CL155" s="47">
        <f>CL33*Input!$E$24</f>
        <v>1273.7098966037363</v>
      </c>
      <c r="CM155" s="47">
        <f>CM33*Input!$E$24</f>
        <v>1289.1242454764918</v>
      </c>
      <c r="CN155" s="47">
        <f>CN33*Input!$E$24</f>
        <v>1304.709389911272</v>
      </c>
      <c r="CO155" s="47">
        <f>CO33*Input!$E$24</f>
        <v>1320.5013461993481</v>
      </c>
      <c r="CP155" s="47">
        <f>CP33*Input!$E$24</f>
        <v>1336.5369420041745</v>
      </c>
      <c r="CQ155" s="47">
        <f>CQ33*Input!$E$24</f>
        <v>1352.7239316447151</v>
      </c>
      <c r="CR155" s="47">
        <f>CR33*Input!$E$24</f>
        <v>1369.1168385985468</v>
      </c>
      <c r="CS155" s="47">
        <f>CS33*Input!$E$24</f>
        <v>1385.7116009381809</v>
      </c>
    </row>
    <row r="156" spans="1:97" x14ac:dyDescent="0.25">
      <c r="B156" s="34" t="s">
        <v>360</v>
      </c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98"/>
      <c r="AN156" s="98"/>
      <c r="AO156" s="98"/>
      <c r="AP156" s="98"/>
      <c r="AQ156" s="47">
        <f>AQ155+$A$141*[111]Input!$E$24</f>
        <v>366.20487199890584</v>
      </c>
      <c r="AR156" s="47">
        <f>AR155+$A$141*[111]Input!$E$24</f>
        <v>374.48447908710978</v>
      </c>
      <c r="AS156" s="47">
        <f>AS155+$A$141*[111]Input!$E$24</f>
        <v>366.51528399599999</v>
      </c>
      <c r="AT156" s="47">
        <f>AT155+$A$141*[111]Input!$E$24</f>
        <v>371.81296937488707</v>
      </c>
      <c r="AU156" s="47">
        <f>AU155+$A$141*[111]Input!$E$24</f>
        <v>418.200710856</v>
      </c>
      <c r="AV156" s="47">
        <f>AV155+$A$141*[111]Input!$E$24</f>
        <v>426.37094559600001</v>
      </c>
      <c r="AW156" s="47">
        <f>AW155+$A$141*[111]Input!$E$24</f>
        <v>434.41781349599995</v>
      </c>
      <c r="AX156" s="47">
        <f>AX155+$A$141*[111]Input!$E$24</f>
        <v>440.61549755999999</v>
      </c>
      <c r="AY156" s="47">
        <f>AY155+$A$141*[111]Input!$E$24</f>
        <v>496.92002646750001</v>
      </c>
      <c r="AZ156" s="47">
        <f>AZ155+$A$141*[111]Input!$E$24</f>
        <v>512.94031175771738</v>
      </c>
      <c r="BA156" s="47">
        <f>BA155+$A$141*[111]Input!$E$24</f>
        <v>530.17890871467398</v>
      </c>
      <c r="BB156" s="47">
        <f ca="1">BB155+$A$141*Input!$E$24</f>
        <v>572.51914737940433</v>
      </c>
      <c r="BC156" s="47">
        <f ca="1">BC155+$A$141*Input!$E$24</f>
        <v>586.73029409098444</v>
      </c>
      <c r="BD156" s="47">
        <f ca="1">BD155+$A$141*Input!$E$24</f>
        <v>601.18482403467647</v>
      </c>
      <c r="BE156" s="47">
        <f ca="1">BE155+$A$141*Input!$E$24</f>
        <v>615.88592348849227</v>
      </c>
      <c r="BF156" s="47">
        <f ca="1">BF155+$A$141*Input!$E$24</f>
        <v>630.83432151580337</v>
      </c>
      <c r="BG156" s="47">
        <f ca="1">BG155+$A$141*Input!$E$24</f>
        <v>646.03076240305722</v>
      </c>
      <c r="BH156" s="47">
        <f ca="1">BH155+$A$141*Input!$E$24</f>
        <v>661.47600596532538</v>
      </c>
      <c r="BI156" s="47">
        <f ca="1">BI155+$A$141*Input!$E$24</f>
        <v>677.17082785782179</v>
      </c>
      <c r="BJ156" s="47">
        <f ca="1">BJ155+$A$141*Input!$E$24</f>
        <v>693.11601989350675</v>
      </c>
      <c r="BK156" s="47">
        <f ca="1">BK155+$A$141*Input!$E$24</f>
        <v>709.31239036688976</v>
      </c>
      <c r="BL156" s="47">
        <f ca="1">BL155+$A$141*Input!$E$24</f>
        <v>725.76076438415487</v>
      </c>
      <c r="BM156" s="47">
        <f ca="1">BM155+$A$141*Input!$E$24</f>
        <v>742.46198419972438</v>
      </c>
      <c r="BN156" s="47">
        <f>BN155+$A$141*Input!$E$24</f>
        <v>759.41933376554869</v>
      </c>
      <c r="BO156" s="47">
        <f>BO155+$A$141*Input!$E$24</f>
        <v>846.11997368394429</v>
      </c>
      <c r="BP156" s="47">
        <f>BP155+$A$141*Input!$E$24</f>
        <v>863.34437862268294</v>
      </c>
      <c r="BQ156" s="47">
        <f>BQ155+$A$141*Input!$E$24</f>
        <v>880.78932077770742</v>
      </c>
      <c r="BR156" s="47">
        <f>BR155+$A$141*Input!$E$24</f>
        <v>898.45566246586691</v>
      </c>
      <c r="BS156" s="47">
        <f>BS155+$A$141*Input!$E$24</f>
        <v>916.34428355256352</v>
      </c>
      <c r="BT156" s="47">
        <f>BT155+$A$141*Input!$E$24</f>
        <v>934.45608179784733</v>
      </c>
      <c r="BU156" s="47">
        <f>BU155+$A$141*Input!$E$24</f>
        <v>952.79197320918627</v>
      </c>
      <c r="BV156" s="47">
        <f>BV155+$A$141*Input!$E$24</f>
        <v>971.352892401041</v>
      </c>
      <c r="BW156" s="47">
        <f>BW155+$A$141*Input!$E$24</f>
        <v>990.13979296136745</v>
      </c>
      <c r="BX156" s="47">
        <f>BX155+$A$141*Input!$E$24</f>
        <v>1009.1536478251893</v>
      </c>
      <c r="BY156" s="47">
        <f>BY155+$A$141*Input!$E$24</f>
        <v>1028.395449655362</v>
      </c>
      <c r="BZ156" s="47">
        <f>BZ155+$A$141*Input!$E$24</f>
        <v>1047.8662112306729</v>
      </c>
      <c r="CA156" s="47">
        <f>CA155+$A$141*Input!$E$24</f>
        <v>1067.5669658414176</v>
      </c>
      <c r="CB156" s="47">
        <f>CB155+$A$141*Input!$E$24</f>
        <v>1087.4987676925821</v>
      </c>
      <c r="CC156" s="47">
        <f>CC155+$A$141*Input!$E$24</f>
        <v>1107.6626923147921</v>
      </c>
      <c r="CD156" s="47">
        <f>CD155+$A$141*Input!$E$24</f>
        <v>1128.0598369831623</v>
      </c>
      <c r="CE156" s="47">
        <f>CE155+$A$141*Input!$E$24</f>
        <v>1148.6913211442043</v>
      </c>
      <c r="CF156" s="47">
        <f>CF155+$A$141*Input!$E$24</f>
        <v>1169.5582868509384</v>
      </c>
      <c r="CG156" s="47">
        <f>CG155+$A$141*Input!$E$24</f>
        <v>1301.1256364152623</v>
      </c>
      <c r="CH156" s="47">
        <f>CH155+$A$141*Input!$E$24</f>
        <v>1324.8962603256682</v>
      </c>
      <c r="CI156" s="47">
        <f>CI155+$A$141*Input!$E$24</f>
        <v>1348.9351871638253</v>
      </c>
      <c r="CJ156" s="47">
        <f>CJ155+$A$141*Input!$E$24</f>
        <v>1373.2437979709189</v>
      </c>
      <c r="CK156" s="47">
        <f>CK155+$A$141*Input!$E$24</f>
        <v>1398.3365844681894</v>
      </c>
      <c r="CL156" s="47">
        <f>CL155+$A$141*Input!$E$24</f>
        <v>1423.7098966037363</v>
      </c>
      <c r="CM156" s="47">
        <f>CM155+$A$141*Input!$E$24</f>
        <v>1439.1242454764918</v>
      </c>
      <c r="CN156" s="47">
        <f>CN155+$A$141*Input!$E$24</f>
        <v>1454.709389911272</v>
      </c>
      <c r="CO156" s="47">
        <f>CO155+$A$141*Input!$E$24</f>
        <v>1470.5013461993481</v>
      </c>
      <c r="CP156" s="47">
        <f>CP155+$A$141*Input!$E$24</f>
        <v>1486.5369420041745</v>
      </c>
      <c r="CQ156" s="47">
        <f>CQ155+$A$141*Input!$E$24</f>
        <v>1502.7239316447151</v>
      </c>
      <c r="CR156" s="47">
        <f>CR155+$A$141*Input!$E$24</f>
        <v>1519.1168385985468</v>
      </c>
      <c r="CS156" s="47">
        <f>CS155+$A$141*Input!$E$24</f>
        <v>1535.7116009381809</v>
      </c>
    </row>
    <row r="157" spans="1:97" x14ac:dyDescent="0.25">
      <c r="B157" s="204" t="s">
        <v>347</v>
      </c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98"/>
      <c r="AN157" s="98"/>
      <c r="AO157" s="98"/>
      <c r="AP157" s="98"/>
      <c r="AQ157" s="98">
        <v>349</v>
      </c>
      <c r="AR157" s="98"/>
      <c r="AS157" s="98">
        <v>312.04000000000002</v>
      </c>
      <c r="AT157" s="98"/>
      <c r="AU157" s="98">
        <v>359.47</v>
      </c>
      <c r="AV157" s="98">
        <v>338.1</v>
      </c>
      <c r="AW157" s="98"/>
      <c r="AX157" s="98"/>
      <c r="AY157" s="98"/>
      <c r="AZ157" s="98"/>
      <c r="BA157" s="98"/>
      <c r="BB157" s="98"/>
      <c r="BC157" s="98"/>
      <c r="BD157" s="98"/>
      <c r="BE157" s="98"/>
      <c r="BF157" s="98"/>
      <c r="BG157" s="98"/>
      <c r="BH157" s="98"/>
      <c r="BI157" s="98"/>
      <c r="BJ157" s="98"/>
      <c r="BK157" s="98"/>
      <c r="BL157" s="98"/>
      <c r="BM157" s="98"/>
      <c r="BN157" s="98"/>
      <c r="BO157" s="98"/>
      <c r="BP157" s="98"/>
      <c r="BQ157" s="98"/>
      <c r="BR157" s="98"/>
      <c r="BS157" s="98"/>
      <c r="BT157" s="98"/>
      <c r="BU157" s="98"/>
      <c r="BV157" s="98"/>
      <c r="BW157" s="98"/>
      <c r="BX157" s="98"/>
      <c r="BY157" s="98"/>
      <c r="BZ157" s="98"/>
      <c r="CA157" s="98"/>
      <c r="CB157" s="98"/>
      <c r="CC157" s="98"/>
      <c r="CD157" s="98"/>
      <c r="CE157" s="98"/>
      <c r="CF157" s="98"/>
      <c r="CG157" s="98"/>
      <c r="CH157" s="98"/>
      <c r="CI157" s="98"/>
      <c r="CJ157" s="98"/>
      <c r="CK157" s="98"/>
      <c r="CL157" s="98"/>
    </row>
    <row r="158" spans="1:97" x14ac:dyDescent="0.25">
      <c r="B158" s="204" t="s">
        <v>348</v>
      </c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98"/>
      <c r="AN158" s="98"/>
      <c r="AO158" s="98"/>
      <c r="AP158" s="98"/>
      <c r="AQ158" s="98">
        <v>10500</v>
      </c>
      <c r="AR158" s="98"/>
      <c r="AS158" s="98">
        <v>11442</v>
      </c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8"/>
      <c r="CE158" s="98"/>
      <c r="CF158" s="98"/>
      <c r="CG158" s="98"/>
      <c r="CH158" s="98"/>
      <c r="CI158" s="98"/>
      <c r="CJ158" s="98"/>
      <c r="CK158" s="98"/>
      <c r="CL158" s="98"/>
    </row>
    <row r="160" spans="1:97" x14ac:dyDescent="0.25">
      <c r="A160" s="104">
        <v>1</v>
      </c>
    </row>
  </sheetData>
  <pageMargins left="0.7" right="0.7" top="0.75" bottom="0.75" header="0.3" footer="0.3"/>
  <pageSetup orientation="portrait" r:id="rId1"/>
  <customProperties>
    <customPr name="SSC_SHEET_GUID" r:id="rId2"/>
  </customPropertie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7A950-19CD-4300-8B38-49E43EFEC664}">
  <dimension ref="D3:V503"/>
  <sheetViews>
    <sheetView topLeftCell="A221" zoomScale="55" zoomScaleNormal="55" workbookViewId="0">
      <selection activeCell="P31" sqref="P31"/>
    </sheetView>
  </sheetViews>
  <sheetFormatPr defaultColWidth="8.85546875" defaultRowHeight="15" x14ac:dyDescent="0.25"/>
  <cols>
    <col min="4" max="4" width="9.140625" style="228"/>
    <col min="5" max="5" width="9.42578125" style="228" bestFit="1" customWidth="1"/>
    <col min="6" max="6" width="14.28515625" style="228" bestFit="1" customWidth="1"/>
    <col min="7" max="8" width="15" style="228" bestFit="1" customWidth="1"/>
    <col min="9" max="10" width="10" style="228" bestFit="1" customWidth="1"/>
    <col min="11" max="11" width="12.42578125" style="228" bestFit="1" customWidth="1"/>
    <col min="12" max="12" width="11.42578125" style="228" bestFit="1" customWidth="1"/>
    <col min="13" max="13" width="9.140625" style="228"/>
    <col min="14" max="14" width="10" style="228" bestFit="1" customWidth="1"/>
    <col min="15" max="15" width="19.85546875" style="228" bestFit="1" customWidth="1"/>
    <col min="16" max="16" width="14.28515625" style="228" bestFit="1" customWidth="1"/>
    <col min="17" max="17" width="14.42578125" style="228" bestFit="1" customWidth="1"/>
    <col min="18" max="18" width="11.42578125" style="228" bestFit="1" customWidth="1"/>
    <col min="19" max="19" width="13.28515625" style="228" bestFit="1" customWidth="1"/>
    <col min="20" max="20" width="9.42578125" style="228" customWidth="1"/>
    <col min="21" max="21" width="19.85546875" style="228" bestFit="1" customWidth="1"/>
    <col min="22" max="22" width="10.85546875" style="228" bestFit="1" customWidth="1"/>
    <col min="23" max="23" width="11" bestFit="1" customWidth="1"/>
  </cols>
  <sheetData>
    <row r="3" spans="4:22" ht="26.25" customHeight="1" x14ac:dyDescent="0.25">
      <c r="D3" s="414" t="s">
        <v>408</v>
      </c>
      <c r="E3" s="414"/>
      <c r="F3" s="414"/>
      <c r="G3" s="414"/>
      <c r="H3" s="414"/>
      <c r="I3" s="414"/>
      <c r="J3" s="414"/>
      <c r="K3" s="414"/>
      <c r="L3" s="414"/>
      <c r="M3" s="245"/>
      <c r="N3" s="245"/>
      <c r="O3" s="245"/>
      <c r="P3" s="245"/>
      <c r="Q3" s="245"/>
      <c r="R3" s="245"/>
      <c r="S3" s="245"/>
      <c r="T3" s="245"/>
      <c r="U3" s="245"/>
      <c r="V3" s="245"/>
    </row>
    <row r="4" spans="4:22" ht="15.75" thickBot="1" x14ac:dyDescent="0.3">
      <c r="D4" s="232" t="s">
        <v>374</v>
      </c>
      <c r="E4" s="239" t="s">
        <v>382</v>
      </c>
      <c r="F4" s="233" t="s">
        <v>375</v>
      </c>
      <c r="G4" s="233" t="s">
        <v>376</v>
      </c>
      <c r="H4" s="233" t="s">
        <v>377</v>
      </c>
      <c r="I4" s="233" t="s">
        <v>378</v>
      </c>
      <c r="J4" s="233" t="s">
        <v>379</v>
      </c>
      <c r="K4" s="241" t="s">
        <v>380</v>
      </c>
      <c r="L4" s="244" t="s">
        <v>381</v>
      </c>
    </row>
    <row r="5" spans="4:22" x14ac:dyDescent="0.25">
      <c r="D5" s="237">
        <v>0</v>
      </c>
      <c r="E5" s="408">
        <v>0</v>
      </c>
      <c r="F5" s="261">
        <v>34506</v>
      </c>
      <c r="G5" s="262">
        <f>SUM(H5-F5)</f>
        <v>34298</v>
      </c>
      <c r="H5" s="262">
        <v>68804</v>
      </c>
      <c r="I5" s="231">
        <f t="shared" ref="I5:I36" si="0">SUM(H5/1200)</f>
        <v>57.336666666666666</v>
      </c>
      <c r="J5" s="240">
        <f>SUM(I5/391)</f>
        <v>0.14664109121909633</v>
      </c>
      <c r="K5" s="411">
        <f>AVERAGE(I5:I8)</f>
        <v>57.445208333333333</v>
      </c>
      <c r="L5" s="405">
        <f>AVERAGE(J5:J8)</f>
        <v>0.14691869138959932</v>
      </c>
      <c r="N5" s="415" t="s">
        <v>387</v>
      </c>
      <c r="O5" s="415"/>
      <c r="P5" s="415"/>
      <c r="Q5" s="415"/>
      <c r="S5"/>
      <c r="T5"/>
      <c r="U5"/>
      <c r="V5"/>
    </row>
    <row r="6" spans="4:22" x14ac:dyDescent="0.25">
      <c r="D6" s="238">
        <v>1.3888888888888888E-2</v>
      </c>
      <c r="E6" s="409"/>
      <c r="F6" s="261">
        <v>34531</v>
      </c>
      <c r="G6" s="262">
        <f t="shared" ref="G6:G8" si="1">SUM(H6-F6)</f>
        <v>34337</v>
      </c>
      <c r="H6" s="262">
        <v>68868</v>
      </c>
      <c r="I6" s="231">
        <f t="shared" si="0"/>
        <v>57.39</v>
      </c>
      <c r="J6" s="240">
        <f t="shared" ref="J6:J63" si="2">SUM(I6/391)</f>
        <v>0.14677749360613812</v>
      </c>
      <c r="K6" s="406"/>
      <c r="L6" s="406"/>
      <c r="N6" s="247" t="s">
        <v>384</v>
      </c>
      <c r="O6" s="247" t="s">
        <v>386</v>
      </c>
      <c r="P6" s="247" t="s">
        <v>385</v>
      </c>
      <c r="Q6" s="247" t="s">
        <v>381</v>
      </c>
      <c r="S6"/>
      <c r="T6"/>
      <c r="U6"/>
      <c r="V6"/>
    </row>
    <row r="7" spans="4:22" x14ac:dyDescent="0.25">
      <c r="D7" s="238">
        <v>2.7777777777777776E-2</v>
      </c>
      <c r="E7" s="409"/>
      <c r="F7" s="261">
        <v>34509</v>
      </c>
      <c r="G7" s="262">
        <f t="shared" si="1"/>
        <v>34301</v>
      </c>
      <c r="H7" s="262">
        <v>68810</v>
      </c>
      <c r="I7" s="231">
        <f t="shared" si="0"/>
        <v>57.341666666666669</v>
      </c>
      <c r="J7" s="240">
        <f t="shared" si="2"/>
        <v>0.14665387894288151</v>
      </c>
      <c r="K7" s="406"/>
      <c r="L7" s="406"/>
      <c r="N7" s="246">
        <f>E5</f>
        <v>0</v>
      </c>
      <c r="O7">
        <v>390</v>
      </c>
      <c r="P7" s="90">
        <f>K5</f>
        <v>57.445208333333333</v>
      </c>
      <c r="Q7" s="90">
        <f>L5*100</f>
        <v>14.691869138959932</v>
      </c>
      <c r="R7"/>
      <c r="S7"/>
      <c r="T7"/>
      <c r="U7"/>
      <c r="V7"/>
    </row>
    <row r="8" spans="4:22" ht="15.75" thickBot="1" x14ac:dyDescent="0.3">
      <c r="D8" s="238">
        <v>3.4722222222222224E-2</v>
      </c>
      <c r="E8" s="410"/>
      <c r="F8" s="261">
        <v>34700</v>
      </c>
      <c r="G8" s="262">
        <f t="shared" si="1"/>
        <v>34555</v>
      </c>
      <c r="H8" s="262">
        <v>69255</v>
      </c>
      <c r="I8" s="231">
        <f t="shared" si="0"/>
        <v>57.712499999999999</v>
      </c>
      <c r="J8" s="240">
        <f t="shared" si="2"/>
        <v>0.14760230179028133</v>
      </c>
      <c r="K8" s="407"/>
      <c r="L8" s="407"/>
      <c r="N8" s="246">
        <f>E9</f>
        <v>4.1666666666666699E-2</v>
      </c>
      <c r="O8">
        <v>390</v>
      </c>
      <c r="P8" s="90">
        <f>K9</f>
        <v>57.568125000000002</v>
      </c>
      <c r="Q8" s="90">
        <f>L9*100</f>
        <v>14.723305626598465</v>
      </c>
      <c r="R8"/>
      <c r="S8"/>
      <c r="T8"/>
      <c r="U8"/>
      <c r="V8"/>
    </row>
    <row r="9" spans="4:22" x14ac:dyDescent="0.25">
      <c r="D9" s="237">
        <v>4.1666666666666664E-2</v>
      </c>
      <c r="E9" s="408">
        <v>4.1666666666666699E-2</v>
      </c>
      <c r="F9" s="261">
        <v>34768</v>
      </c>
      <c r="G9" s="262">
        <f t="shared" ref="G9:G63" si="3">SUM(H9-F9)</f>
        <v>34598</v>
      </c>
      <c r="H9" s="262">
        <v>69366</v>
      </c>
      <c r="I9" s="231">
        <f t="shared" si="0"/>
        <v>57.805</v>
      </c>
      <c r="J9" s="240">
        <f t="shared" si="2"/>
        <v>0.1478388746803069</v>
      </c>
      <c r="K9" s="411">
        <f>AVERAGE(I9:I12)</f>
        <v>57.568125000000002</v>
      </c>
      <c r="L9" s="405">
        <f>AVERAGE(J9:J12)</f>
        <v>0.14723305626598465</v>
      </c>
      <c r="N9" s="246">
        <f>E13</f>
        <v>8.3333333333333398E-2</v>
      </c>
      <c r="O9">
        <v>390</v>
      </c>
      <c r="P9" s="90">
        <f>K13</f>
        <v>57.623125000000002</v>
      </c>
      <c r="Q9" s="90">
        <f>L13*100</f>
        <v>14.737372122762149</v>
      </c>
      <c r="R9"/>
      <c r="S9"/>
      <c r="T9"/>
      <c r="U9"/>
      <c r="V9"/>
    </row>
    <row r="10" spans="4:22" x14ac:dyDescent="0.25">
      <c r="D10" s="238">
        <v>5.5555555555555552E-2</v>
      </c>
      <c r="E10" s="409"/>
      <c r="F10" s="261">
        <v>34506</v>
      </c>
      <c r="G10" s="262">
        <f t="shared" si="3"/>
        <v>34305</v>
      </c>
      <c r="H10" s="262">
        <v>68811</v>
      </c>
      <c r="I10" s="231">
        <f t="shared" si="0"/>
        <v>57.342500000000001</v>
      </c>
      <c r="J10" s="240">
        <f t="shared" si="2"/>
        <v>0.14665601023017902</v>
      </c>
      <c r="K10" s="406"/>
      <c r="L10" s="406"/>
      <c r="N10" s="246">
        <f>E17</f>
        <v>0.125</v>
      </c>
      <c r="O10">
        <v>390</v>
      </c>
      <c r="P10" s="90">
        <f>K17</f>
        <v>46.146041666666669</v>
      </c>
      <c r="Q10" s="90">
        <f>L17*100</f>
        <v>11.802056692242113</v>
      </c>
      <c r="R10"/>
      <c r="S10"/>
      <c r="T10"/>
      <c r="U10"/>
      <c r="V10"/>
    </row>
    <row r="11" spans="4:22" x14ac:dyDescent="0.25">
      <c r="D11" s="238">
        <v>6.9444444444444434E-2</v>
      </c>
      <c r="E11" s="409"/>
      <c r="F11" s="261">
        <v>34551</v>
      </c>
      <c r="G11" s="262">
        <f t="shared" si="3"/>
        <v>34311</v>
      </c>
      <c r="H11" s="262">
        <v>68862</v>
      </c>
      <c r="I11" s="231">
        <f t="shared" si="0"/>
        <v>57.384999999999998</v>
      </c>
      <c r="J11" s="240">
        <f t="shared" si="2"/>
        <v>0.14676470588235294</v>
      </c>
      <c r="K11" s="406"/>
      <c r="L11" s="406"/>
      <c r="N11" s="246">
        <f>E21</f>
        <v>0.16666666666666666</v>
      </c>
      <c r="O11">
        <v>390</v>
      </c>
      <c r="P11" s="90">
        <f>K21</f>
        <v>57.49433333333333</v>
      </c>
      <c r="Q11" s="90">
        <f>L21*100</f>
        <v>14.704433077578855</v>
      </c>
      <c r="R11"/>
      <c r="S11"/>
      <c r="T11"/>
      <c r="U11"/>
      <c r="V11"/>
    </row>
    <row r="12" spans="4:22" ht="15.75" thickBot="1" x14ac:dyDescent="0.3">
      <c r="D12" s="238">
        <v>7.9861111111111105E-2</v>
      </c>
      <c r="E12" s="410"/>
      <c r="F12" s="261">
        <v>34742</v>
      </c>
      <c r="G12" s="262">
        <f t="shared" si="3"/>
        <v>34546</v>
      </c>
      <c r="H12" s="262">
        <v>69288</v>
      </c>
      <c r="I12" s="231">
        <f t="shared" si="0"/>
        <v>57.74</v>
      </c>
      <c r="J12" s="240">
        <f t="shared" si="2"/>
        <v>0.14767263427109975</v>
      </c>
      <c r="K12" s="407"/>
      <c r="L12" s="407"/>
      <c r="N12" s="246">
        <f>E26</f>
        <v>0.20833333333333334</v>
      </c>
      <c r="O12">
        <v>390</v>
      </c>
      <c r="P12" s="90">
        <f>K26</f>
        <v>57.625833333333347</v>
      </c>
      <c r="Q12" s="90">
        <f>L26*100</f>
        <v>14.738064791133848</v>
      </c>
      <c r="R12"/>
      <c r="S12"/>
      <c r="T12"/>
      <c r="U12"/>
      <c r="V12"/>
    </row>
    <row r="13" spans="4:22" x14ac:dyDescent="0.25">
      <c r="D13" s="237">
        <v>8.3333333333333329E-2</v>
      </c>
      <c r="E13" s="408">
        <v>8.3333333333333398E-2</v>
      </c>
      <c r="F13" s="261">
        <v>34684</v>
      </c>
      <c r="G13" s="262">
        <f t="shared" si="3"/>
        <v>34482</v>
      </c>
      <c r="H13" s="262">
        <v>69166</v>
      </c>
      <c r="I13" s="231">
        <f t="shared" si="0"/>
        <v>57.638333333333335</v>
      </c>
      <c r="J13" s="240">
        <f t="shared" si="2"/>
        <v>0.14741261722080137</v>
      </c>
      <c r="K13" s="411">
        <f t="shared" ref="K13:L13" si="4">AVERAGE(I13:I16)</f>
        <v>57.623125000000002</v>
      </c>
      <c r="L13" s="405">
        <f t="shared" si="4"/>
        <v>0.14737372122762149</v>
      </c>
      <c r="N13" s="246">
        <f>E31</f>
        <v>0.25</v>
      </c>
      <c r="O13">
        <v>390</v>
      </c>
      <c r="P13" s="90">
        <f>K31</f>
        <v>57.43266666666667</v>
      </c>
      <c r="Q13" s="90">
        <f>L31*100</f>
        <v>14.68866155157715</v>
      </c>
      <c r="R13"/>
      <c r="S13"/>
      <c r="T13"/>
      <c r="U13"/>
      <c r="V13"/>
    </row>
    <row r="14" spans="4:22" x14ac:dyDescent="0.25">
      <c r="D14" s="238">
        <v>9.7222222222222224E-2</v>
      </c>
      <c r="E14" s="409"/>
      <c r="F14" s="261">
        <v>34572</v>
      </c>
      <c r="G14" s="262">
        <f t="shared" si="3"/>
        <v>34364</v>
      </c>
      <c r="H14" s="262">
        <v>68936</v>
      </c>
      <c r="I14" s="231">
        <f t="shared" si="0"/>
        <v>57.446666666666665</v>
      </c>
      <c r="J14" s="240">
        <f t="shared" si="2"/>
        <v>0.14692242114237</v>
      </c>
      <c r="K14" s="406"/>
      <c r="L14" s="406"/>
      <c r="N14" s="246">
        <f>E36</f>
        <v>0.29166666666666669</v>
      </c>
      <c r="O14">
        <v>390</v>
      </c>
      <c r="P14" s="90">
        <f>K36</f>
        <v>70.293666666666667</v>
      </c>
      <c r="Q14" s="90">
        <f>L36*100</f>
        <v>17.977919863597613</v>
      </c>
      <c r="R14"/>
      <c r="S14"/>
      <c r="T14"/>
      <c r="U14"/>
      <c r="V14"/>
    </row>
    <row r="15" spans="4:22" x14ac:dyDescent="0.25">
      <c r="D15" s="238">
        <v>0.1111111111111111</v>
      </c>
      <c r="E15" s="409"/>
      <c r="F15" s="261">
        <v>34627</v>
      </c>
      <c r="G15" s="262">
        <f t="shared" si="3"/>
        <v>34438</v>
      </c>
      <c r="H15" s="262">
        <v>69065</v>
      </c>
      <c r="I15" s="231">
        <f t="shared" si="0"/>
        <v>57.554166666666667</v>
      </c>
      <c r="J15" s="240">
        <f t="shared" si="2"/>
        <v>0.14719735720375107</v>
      </c>
      <c r="K15" s="406"/>
      <c r="L15" s="406"/>
      <c r="N15" s="246">
        <f>E41</f>
        <v>0.33333333333333331</v>
      </c>
      <c r="O15">
        <v>390</v>
      </c>
      <c r="P15" s="90">
        <f>K41</f>
        <v>74.168055555555554</v>
      </c>
      <c r="Q15" s="90">
        <f>L41*100</f>
        <v>18.968812162546179</v>
      </c>
      <c r="R15"/>
      <c r="S15"/>
      <c r="T15"/>
      <c r="U15"/>
      <c r="V15"/>
    </row>
    <row r="16" spans="4:22" ht="15.75" thickBot="1" x14ac:dyDescent="0.3">
      <c r="D16" s="238">
        <v>0.11805555555555557</v>
      </c>
      <c r="E16" s="410"/>
      <c r="F16" s="261">
        <v>34787</v>
      </c>
      <c r="G16" s="262">
        <f t="shared" si="3"/>
        <v>34637</v>
      </c>
      <c r="H16" s="262">
        <v>69424</v>
      </c>
      <c r="I16" s="231">
        <f t="shared" si="0"/>
        <v>57.853333333333332</v>
      </c>
      <c r="J16" s="240">
        <f t="shared" si="2"/>
        <v>0.14796248934356351</v>
      </c>
      <c r="K16" s="407"/>
      <c r="L16" s="407"/>
      <c r="N16" s="246">
        <f>E47</f>
        <v>0.375</v>
      </c>
      <c r="O16">
        <v>390</v>
      </c>
      <c r="P16" s="90">
        <f>K47</f>
        <v>75.067166666666665</v>
      </c>
      <c r="Q16" s="90">
        <f>L47*100</f>
        <v>19.198763853367435</v>
      </c>
      <c r="R16"/>
      <c r="S16"/>
      <c r="T16"/>
      <c r="U16"/>
      <c r="V16"/>
    </row>
    <row r="17" spans="4:22" x14ac:dyDescent="0.25">
      <c r="D17" s="237">
        <v>0.125</v>
      </c>
      <c r="E17" s="408">
        <v>0.125</v>
      </c>
      <c r="F17" s="261">
        <v>5021</v>
      </c>
      <c r="G17" s="262">
        <f t="shared" si="3"/>
        <v>4988</v>
      </c>
      <c r="H17" s="262">
        <v>10009</v>
      </c>
      <c r="I17" s="231">
        <f t="shared" si="0"/>
        <v>8.3408333333333342</v>
      </c>
      <c r="J17" s="240">
        <f t="shared" si="2"/>
        <v>2.133205456095482E-2</v>
      </c>
      <c r="K17" s="411">
        <f t="shared" ref="K17:L17" si="5">AVERAGE(I17:I20)</f>
        <v>46.146041666666669</v>
      </c>
      <c r="L17" s="405">
        <f t="shared" si="5"/>
        <v>0.11802056692242113</v>
      </c>
      <c r="N17" s="246">
        <f>E52</f>
        <v>0.41666666666666669</v>
      </c>
      <c r="O17">
        <v>390</v>
      </c>
      <c r="P17" s="90">
        <f>K52</f>
        <v>75.454999999999998</v>
      </c>
      <c r="Q17" s="90">
        <f>L52*100</f>
        <v>19.297953964194374</v>
      </c>
      <c r="R17"/>
      <c r="S17"/>
      <c r="T17"/>
      <c r="U17"/>
      <c r="V17"/>
    </row>
    <row r="18" spans="4:22" x14ac:dyDescent="0.25">
      <c r="D18" s="238">
        <v>0.1388888888888889</v>
      </c>
      <c r="E18" s="409"/>
      <c r="F18" s="261">
        <v>34929</v>
      </c>
      <c r="G18" s="262">
        <f t="shared" si="3"/>
        <v>34780</v>
      </c>
      <c r="H18" s="262">
        <v>69709</v>
      </c>
      <c r="I18" s="231">
        <f t="shared" si="0"/>
        <v>58.090833333333336</v>
      </c>
      <c r="J18" s="240">
        <f t="shared" si="2"/>
        <v>0.14856990622335892</v>
      </c>
      <c r="K18" s="406"/>
      <c r="L18" s="406"/>
      <c r="N18" s="246">
        <f>E58</f>
        <v>0.45833333333333331</v>
      </c>
      <c r="O18">
        <v>390</v>
      </c>
      <c r="P18" s="90">
        <f>K58</f>
        <v>76.082777777777778</v>
      </c>
      <c r="Q18" s="90">
        <f>L58*100</f>
        <v>19.458510940608129</v>
      </c>
      <c r="R18"/>
      <c r="S18"/>
      <c r="T18"/>
      <c r="U18"/>
      <c r="V18"/>
    </row>
    <row r="19" spans="4:22" x14ac:dyDescent="0.25">
      <c r="D19" s="238">
        <v>0.15277777777777776</v>
      </c>
      <c r="E19" s="409"/>
      <c r="F19" s="261">
        <v>34908</v>
      </c>
      <c r="G19" s="262">
        <v>35439</v>
      </c>
      <c r="H19" s="262">
        <v>70877</v>
      </c>
      <c r="I19" s="231">
        <f t="shared" si="0"/>
        <v>59.064166666666665</v>
      </c>
      <c r="J19" s="240">
        <f t="shared" si="2"/>
        <v>0.15105924978687127</v>
      </c>
      <c r="K19" s="406"/>
      <c r="L19" s="406"/>
      <c r="N19" s="246">
        <v>0.5</v>
      </c>
      <c r="O19">
        <v>390</v>
      </c>
      <c r="P19" s="90">
        <f>K64</f>
        <v>76.703333333333333</v>
      </c>
      <c r="Q19" s="90">
        <f>L64*100</f>
        <v>19.617220801364024</v>
      </c>
    </row>
    <row r="20" spans="4:22" ht="15.75" thickBot="1" x14ac:dyDescent="0.3">
      <c r="D20" s="238">
        <v>0.15972222222222224</v>
      </c>
      <c r="E20" s="410"/>
      <c r="F20" s="261">
        <v>35491</v>
      </c>
      <c r="G20" s="262">
        <f t="shared" si="3"/>
        <v>35415</v>
      </c>
      <c r="H20" s="262">
        <v>70906</v>
      </c>
      <c r="I20" s="231">
        <f t="shared" si="0"/>
        <v>59.088333333333331</v>
      </c>
      <c r="J20" s="240">
        <f t="shared" si="2"/>
        <v>0.15112105711849957</v>
      </c>
      <c r="K20" s="407"/>
      <c r="L20" s="407"/>
      <c r="N20" s="246">
        <v>0.54166666666666663</v>
      </c>
      <c r="O20">
        <v>390</v>
      </c>
      <c r="P20" s="90">
        <f>K69</f>
        <v>77.167291666666671</v>
      </c>
      <c r="Q20" s="90">
        <f>L69*100</f>
        <v>19.735880221653879</v>
      </c>
    </row>
    <row r="21" spans="4:22" x14ac:dyDescent="0.25">
      <c r="D21" s="237">
        <v>0.16666666666666666</v>
      </c>
      <c r="E21" s="408">
        <v>0.16666666666666666</v>
      </c>
      <c r="F21" s="261">
        <v>34601</v>
      </c>
      <c r="G21" s="262">
        <f t="shared" si="3"/>
        <v>34455</v>
      </c>
      <c r="H21" s="262">
        <v>69056</v>
      </c>
      <c r="I21" s="231">
        <f t="shared" si="0"/>
        <v>57.546666666666667</v>
      </c>
      <c r="J21" s="240">
        <f t="shared" si="2"/>
        <v>0.14717817561807331</v>
      </c>
      <c r="K21" s="411">
        <f>AVERAGE(I21:I25)</f>
        <v>57.49433333333333</v>
      </c>
      <c r="L21" s="405">
        <f>AVERAGE(J21:J25)</f>
        <v>0.14704433077578855</v>
      </c>
      <c r="N21" s="246">
        <v>0.58333333333333337</v>
      </c>
      <c r="O21">
        <v>390</v>
      </c>
      <c r="P21" s="90">
        <f>K74</f>
        <v>77.503958333333344</v>
      </c>
      <c r="Q21" s="90">
        <f>L74*100</f>
        <v>19.821984228474001</v>
      </c>
    </row>
    <row r="22" spans="4:22" x14ac:dyDescent="0.25">
      <c r="D22" s="238">
        <v>0.18055555555555555</v>
      </c>
      <c r="E22" s="409"/>
      <c r="F22" s="261">
        <v>34633</v>
      </c>
      <c r="G22" s="262">
        <f t="shared" si="3"/>
        <v>34484</v>
      </c>
      <c r="H22" s="262">
        <v>69117</v>
      </c>
      <c r="I22" s="231">
        <f t="shared" si="0"/>
        <v>57.597499999999997</v>
      </c>
      <c r="J22" s="240">
        <f t="shared" si="2"/>
        <v>0.1473081841432225</v>
      </c>
      <c r="K22" s="406"/>
      <c r="L22" s="406"/>
      <c r="N22" s="246">
        <v>0.625</v>
      </c>
      <c r="O22">
        <v>390</v>
      </c>
      <c r="P22" s="90">
        <f>K80</f>
        <v>77.684666666666658</v>
      </c>
      <c r="Q22" s="90">
        <f>L80*100</f>
        <v>19.868201193520889</v>
      </c>
    </row>
    <row r="23" spans="4:22" x14ac:dyDescent="0.25">
      <c r="D23" s="238">
        <v>0.1875</v>
      </c>
      <c r="E23" s="409"/>
      <c r="F23" s="261">
        <v>34684</v>
      </c>
      <c r="G23" s="262">
        <f t="shared" si="3"/>
        <v>34513</v>
      </c>
      <c r="H23" s="262">
        <v>69197</v>
      </c>
      <c r="I23" s="231">
        <f t="shared" si="0"/>
        <v>57.664166666666667</v>
      </c>
      <c r="J23" s="240">
        <f t="shared" si="2"/>
        <v>0.14747868712702472</v>
      </c>
      <c r="K23" s="406"/>
      <c r="L23" s="406"/>
      <c r="N23" s="246">
        <v>0.66666666666666696</v>
      </c>
      <c r="O23">
        <v>390</v>
      </c>
      <c r="P23" s="90">
        <f>K86</f>
        <v>80.370999999999995</v>
      </c>
      <c r="Q23" s="90">
        <f>L86*100</f>
        <v>20.555242966751916</v>
      </c>
    </row>
    <row r="24" spans="4:22" x14ac:dyDescent="0.25">
      <c r="D24" s="238">
        <v>0.19444444444444445</v>
      </c>
      <c r="E24" s="409"/>
      <c r="F24" s="261">
        <v>34560</v>
      </c>
      <c r="G24" s="262">
        <f t="shared" si="3"/>
        <v>34388</v>
      </c>
      <c r="H24" s="262">
        <v>68948</v>
      </c>
      <c r="I24" s="231">
        <f t="shared" si="0"/>
        <v>57.456666666666663</v>
      </c>
      <c r="J24" s="240">
        <f t="shared" si="2"/>
        <v>0.14694799658994032</v>
      </c>
      <c r="K24" s="406"/>
      <c r="L24" s="406"/>
      <c r="N24" s="246">
        <v>0.70833333333333304</v>
      </c>
      <c r="O24">
        <v>390</v>
      </c>
      <c r="P24" s="90">
        <f>K93</f>
        <v>81.357500000000002</v>
      </c>
      <c r="Q24" s="90">
        <f>L93*100</f>
        <v>20.807544757033249</v>
      </c>
    </row>
    <row r="25" spans="4:22" ht="15.75" thickBot="1" x14ac:dyDescent="0.3">
      <c r="D25" s="238">
        <v>0.20138888888888887</v>
      </c>
      <c r="E25" s="410"/>
      <c r="F25" s="261">
        <v>34411</v>
      </c>
      <c r="G25" s="262">
        <f t="shared" si="3"/>
        <v>34237</v>
      </c>
      <c r="H25" s="262">
        <v>68648</v>
      </c>
      <c r="I25" s="231">
        <f t="shared" si="0"/>
        <v>57.206666666666663</v>
      </c>
      <c r="J25" s="240">
        <f t="shared" si="2"/>
        <v>0.14630861040068199</v>
      </c>
      <c r="K25" s="407"/>
      <c r="L25" s="407"/>
      <c r="N25" s="246">
        <v>0.75</v>
      </c>
      <c r="O25">
        <v>390</v>
      </c>
      <c r="P25" s="90">
        <f>K98</f>
        <v>82.252638888888896</v>
      </c>
      <c r="Q25" s="90">
        <f>L98*100</f>
        <v>21.036480534242681</v>
      </c>
    </row>
    <row r="26" spans="4:22" x14ac:dyDescent="0.25">
      <c r="D26" s="237">
        <v>0.20833333333333334</v>
      </c>
      <c r="E26" s="408">
        <v>0.20833333333333334</v>
      </c>
      <c r="F26" s="261">
        <v>34588</v>
      </c>
      <c r="G26" s="262">
        <f t="shared" si="3"/>
        <v>34440</v>
      </c>
      <c r="H26" s="262">
        <v>69028</v>
      </c>
      <c r="I26" s="231">
        <f t="shared" si="0"/>
        <v>57.523333333333333</v>
      </c>
      <c r="J26" s="240">
        <f t="shared" si="2"/>
        <v>0.14711849957374254</v>
      </c>
      <c r="K26" s="411">
        <f>AVERAGE(I26:I30)</f>
        <v>57.625833333333347</v>
      </c>
      <c r="L26" s="405">
        <f>AVERAGE(J26:J30)</f>
        <v>0.14738064791133848</v>
      </c>
      <c r="N26" s="246">
        <v>0.79166666666666696</v>
      </c>
      <c r="O26">
        <v>390</v>
      </c>
      <c r="P26" s="90">
        <f>K103</f>
        <v>82.849333333333334</v>
      </c>
      <c r="Q26" s="90">
        <f>L103*100</f>
        <v>21.189087809036661</v>
      </c>
    </row>
    <row r="27" spans="4:22" x14ac:dyDescent="0.25">
      <c r="D27" s="238">
        <v>0.22222222222222221</v>
      </c>
      <c r="E27" s="409"/>
      <c r="F27" s="261">
        <v>34623</v>
      </c>
      <c r="G27" s="262">
        <f t="shared" si="3"/>
        <v>34477</v>
      </c>
      <c r="H27" s="262">
        <v>69100</v>
      </c>
      <c r="I27" s="231">
        <f t="shared" si="0"/>
        <v>57.583333333333336</v>
      </c>
      <c r="J27" s="240">
        <f t="shared" si="2"/>
        <v>0.14727195225916453</v>
      </c>
      <c r="K27" s="406"/>
      <c r="L27" s="406"/>
      <c r="N27" s="246">
        <v>0.83333333333333304</v>
      </c>
      <c r="O27">
        <v>390</v>
      </c>
      <c r="P27" s="90">
        <f>K109</f>
        <v>83.118611111111122</v>
      </c>
      <c r="Q27" s="90">
        <f>L109*100</f>
        <v>21.257956805910769</v>
      </c>
    </row>
    <row r="28" spans="4:22" x14ac:dyDescent="0.25">
      <c r="D28" s="238">
        <v>0.22916666666666666</v>
      </c>
      <c r="E28" s="409"/>
      <c r="F28" s="261">
        <v>34680</v>
      </c>
      <c r="G28" s="262">
        <f t="shared" si="3"/>
        <v>34542</v>
      </c>
      <c r="H28" s="262">
        <v>69222</v>
      </c>
      <c r="I28" s="231">
        <f t="shared" si="0"/>
        <v>57.685000000000002</v>
      </c>
      <c r="J28" s="240">
        <f t="shared" si="2"/>
        <v>0.14753196930946291</v>
      </c>
      <c r="K28" s="406"/>
      <c r="L28" s="406"/>
      <c r="N28" s="246">
        <v>0.875</v>
      </c>
      <c r="O28">
        <v>390</v>
      </c>
      <c r="P28" s="90">
        <f>K113</f>
        <v>83.419166666666669</v>
      </c>
      <c r="Q28" s="90">
        <f>L113*100</f>
        <v>21.334825234441603</v>
      </c>
    </row>
    <row r="29" spans="4:22" x14ac:dyDescent="0.25">
      <c r="D29" s="238">
        <v>0.23611111111111113</v>
      </c>
      <c r="E29" s="409"/>
      <c r="F29" s="261">
        <v>34801</v>
      </c>
      <c r="G29" s="262">
        <f t="shared" si="3"/>
        <v>34675</v>
      </c>
      <c r="H29" s="262">
        <v>69476</v>
      </c>
      <c r="I29" s="231">
        <f t="shared" si="0"/>
        <v>57.896666666666668</v>
      </c>
      <c r="J29" s="240">
        <f t="shared" si="2"/>
        <v>0.14807331628303497</v>
      </c>
      <c r="K29" s="406"/>
      <c r="L29" s="406"/>
      <c r="N29" s="246">
        <v>0.91666666666666696</v>
      </c>
      <c r="O29">
        <v>390</v>
      </c>
      <c r="P29" s="90">
        <f>K117</f>
        <v>83.44305555555556</v>
      </c>
      <c r="Q29" s="90">
        <f>L117*100</f>
        <v>21.340934924694519</v>
      </c>
    </row>
    <row r="30" spans="4:22" ht="15.75" thickBot="1" x14ac:dyDescent="0.3">
      <c r="D30" s="238">
        <v>0.24305555555555555</v>
      </c>
      <c r="E30" s="410"/>
      <c r="F30" s="261">
        <v>34549</v>
      </c>
      <c r="G30" s="262">
        <f t="shared" si="3"/>
        <v>34380</v>
      </c>
      <c r="H30" s="262">
        <v>68929</v>
      </c>
      <c r="I30" s="231">
        <f t="shared" si="0"/>
        <v>57.44083333333333</v>
      </c>
      <c r="J30" s="240">
        <f t="shared" si="2"/>
        <v>0.14690750213128728</v>
      </c>
      <c r="K30" s="407"/>
      <c r="L30" s="407"/>
      <c r="N30" s="246">
        <v>0.95833333333333304</v>
      </c>
      <c r="O30">
        <v>390</v>
      </c>
      <c r="P30" s="90">
        <f>K122</f>
        <v>79.941214416896244</v>
      </c>
      <c r="Q30" s="90">
        <f>L122*100</f>
        <v>20.445323380280364</v>
      </c>
    </row>
    <row r="31" spans="4:22" x14ac:dyDescent="0.25">
      <c r="D31" s="237">
        <v>0.25</v>
      </c>
      <c r="E31" s="408">
        <v>0.25</v>
      </c>
      <c r="F31" s="261">
        <v>34527</v>
      </c>
      <c r="G31" s="262">
        <f t="shared" si="3"/>
        <v>34378</v>
      </c>
      <c r="H31" s="262">
        <v>68905</v>
      </c>
      <c r="I31" s="231">
        <f t="shared" si="0"/>
        <v>57.420833333333334</v>
      </c>
      <c r="J31" s="240">
        <f t="shared" si="2"/>
        <v>0.14685635123614663</v>
      </c>
      <c r="K31" s="411">
        <f>AVERAGE(I31:I35)</f>
        <v>57.43266666666667</v>
      </c>
      <c r="L31" s="405">
        <f>AVERAGE(J31:J35)</f>
        <v>0.14688661551577151</v>
      </c>
      <c r="N31" s="416" t="s">
        <v>419</v>
      </c>
      <c r="O31" s="416"/>
      <c r="P31" s="90">
        <f>AVERAGE(P7:P30)</f>
        <v>72.008907082185488</v>
      </c>
      <c r="Q31" s="90">
        <f>AVERAGE(Q7:Q30)</f>
        <v>18.416600276773785</v>
      </c>
    </row>
    <row r="32" spans="4:22" x14ac:dyDescent="0.25">
      <c r="D32" s="238">
        <v>0.2638888888888889</v>
      </c>
      <c r="E32" s="409"/>
      <c r="F32" s="261">
        <v>34663</v>
      </c>
      <c r="G32" s="262">
        <f t="shared" si="3"/>
        <v>34531</v>
      </c>
      <c r="H32" s="262">
        <v>69194</v>
      </c>
      <c r="I32" s="231">
        <f t="shared" si="0"/>
        <v>57.661666666666669</v>
      </c>
      <c r="J32" s="240">
        <f t="shared" si="2"/>
        <v>0.14747229326513214</v>
      </c>
      <c r="K32" s="406"/>
      <c r="L32" s="406"/>
      <c r="N32" s="415" t="s">
        <v>388</v>
      </c>
      <c r="O32" s="415"/>
      <c r="P32" s="415"/>
      <c r="Q32" s="415"/>
    </row>
    <row r="33" spans="4:17" x14ac:dyDescent="0.25">
      <c r="D33" s="238">
        <v>0.27083333333333331</v>
      </c>
      <c r="E33" s="409"/>
      <c r="F33" s="261">
        <v>34515</v>
      </c>
      <c r="G33" s="262">
        <f t="shared" si="3"/>
        <v>34364</v>
      </c>
      <c r="H33" s="262">
        <v>68879</v>
      </c>
      <c r="I33" s="231">
        <f t="shared" si="0"/>
        <v>57.399166666666666</v>
      </c>
      <c r="J33" s="240">
        <f t="shared" si="2"/>
        <v>0.1468009377664109</v>
      </c>
      <c r="K33" s="406"/>
      <c r="L33" s="406"/>
      <c r="N33" s="247" t="s">
        <v>384</v>
      </c>
      <c r="O33" s="247" t="s">
        <v>386</v>
      </c>
      <c r="P33" s="247" t="s">
        <v>385</v>
      </c>
      <c r="Q33" s="247" t="s">
        <v>381</v>
      </c>
    </row>
    <row r="34" spans="4:17" x14ac:dyDescent="0.25">
      <c r="D34" s="238">
        <v>0.27777777777777779</v>
      </c>
      <c r="E34" s="409"/>
      <c r="F34" s="261">
        <v>34588</v>
      </c>
      <c r="G34" s="262">
        <f t="shared" si="3"/>
        <v>34427</v>
      </c>
      <c r="H34" s="262">
        <v>69015</v>
      </c>
      <c r="I34" s="231">
        <f t="shared" si="0"/>
        <v>57.512500000000003</v>
      </c>
      <c r="J34" s="240">
        <f t="shared" si="2"/>
        <v>0.14709079283887469</v>
      </c>
      <c r="K34" s="406"/>
      <c r="L34" s="406"/>
      <c r="N34" s="246">
        <v>0</v>
      </c>
      <c r="O34">
        <v>390</v>
      </c>
      <c r="P34" s="90">
        <f>K131</f>
        <v>73.758333333333326</v>
      </c>
      <c r="Q34" s="90">
        <f>L131*100</f>
        <v>18.864023870417736</v>
      </c>
    </row>
    <row r="35" spans="4:17" ht="15.75" thickBot="1" x14ac:dyDescent="0.3">
      <c r="D35" s="238">
        <v>0.28472222222222221</v>
      </c>
      <c r="E35" s="410"/>
      <c r="F35" s="261">
        <v>34387</v>
      </c>
      <c r="G35" s="262">
        <f t="shared" si="3"/>
        <v>34216</v>
      </c>
      <c r="H35" s="262">
        <v>68603</v>
      </c>
      <c r="I35" s="231">
        <f t="shared" si="0"/>
        <v>57.169166666666669</v>
      </c>
      <c r="J35" s="240">
        <f t="shared" si="2"/>
        <v>0.14621270247229326</v>
      </c>
      <c r="K35" s="407"/>
      <c r="L35" s="407"/>
      <c r="N35" s="246">
        <v>4.1666666666666699E-2</v>
      </c>
      <c r="O35">
        <v>390</v>
      </c>
      <c r="P35" s="90">
        <f>K135</f>
        <v>74.122291666666655</v>
      </c>
      <c r="Q35" s="90">
        <f>L135*100</f>
        <v>18.957107843137255</v>
      </c>
    </row>
    <row r="36" spans="4:17" x14ac:dyDescent="0.25">
      <c r="D36" s="237">
        <v>0.29166666666666669</v>
      </c>
      <c r="E36" s="408">
        <v>0.29166666666666669</v>
      </c>
      <c r="F36" s="261">
        <v>34417</v>
      </c>
      <c r="G36" s="262">
        <f t="shared" si="3"/>
        <v>34262</v>
      </c>
      <c r="H36" s="262">
        <v>68679</v>
      </c>
      <c r="I36" s="231">
        <f t="shared" si="0"/>
        <v>57.232500000000002</v>
      </c>
      <c r="J36" s="240">
        <f t="shared" si="2"/>
        <v>0.14637468030690537</v>
      </c>
      <c r="K36" s="411">
        <f>AVERAGE(I36:I40)</f>
        <v>70.293666666666667</v>
      </c>
      <c r="L36" s="405">
        <f>AVERAGE(J36:J40)</f>
        <v>0.17977919863597613</v>
      </c>
      <c r="N36" s="246">
        <v>8.3333333333333398E-2</v>
      </c>
      <c r="O36">
        <v>390</v>
      </c>
      <c r="P36" s="90">
        <f>K139</f>
        <v>74.8</v>
      </c>
      <c r="Q36" s="90">
        <f>L139*100</f>
        <v>19.130434782608695</v>
      </c>
    </row>
    <row r="37" spans="4:17" x14ac:dyDescent="0.25">
      <c r="D37" s="238">
        <v>0.30555555555555552</v>
      </c>
      <c r="E37" s="409"/>
      <c r="F37" s="261">
        <v>44011</v>
      </c>
      <c r="G37" s="262">
        <f t="shared" si="3"/>
        <v>43934</v>
      </c>
      <c r="H37" s="262">
        <v>87945</v>
      </c>
      <c r="I37" s="231">
        <f t="shared" ref="I37:I63" si="6">SUM(H37/1200)</f>
        <v>73.287499999999994</v>
      </c>
      <c r="J37" s="240">
        <f t="shared" si="2"/>
        <v>0.18743606138107416</v>
      </c>
      <c r="K37" s="406"/>
      <c r="L37" s="406"/>
      <c r="N37" s="246">
        <v>0.125</v>
      </c>
      <c r="O37">
        <v>390</v>
      </c>
      <c r="P37" s="90">
        <f>K143</f>
        <v>75.342708333333334</v>
      </c>
      <c r="Q37" s="90">
        <f>L143*100</f>
        <v>19.269234867860185</v>
      </c>
    </row>
    <row r="38" spans="4:17" x14ac:dyDescent="0.25">
      <c r="D38" s="238">
        <v>0.3125</v>
      </c>
      <c r="E38" s="409"/>
      <c r="F38" s="261">
        <v>44138</v>
      </c>
      <c r="G38" s="262">
        <f t="shared" si="3"/>
        <v>43985</v>
      </c>
      <c r="H38" s="262">
        <v>88123</v>
      </c>
      <c r="I38" s="231">
        <f t="shared" si="6"/>
        <v>73.435833333333335</v>
      </c>
      <c r="J38" s="240">
        <f t="shared" si="2"/>
        <v>0.1878154305200341</v>
      </c>
      <c r="K38" s="406"/>
      <c r="L38" s="406"/>
      <c r="N38" s="246">
        <v>0.16666666666666666</v>
      </c>
      <c r="O38">
        <v>390</v>
      </c>
      <c r="P38" s="90">
        <f>K147</f>
        <v>75.505500000000012</v>
      </c>
      <c r="Q38" s="90">
        <f>L147*100</f>
        <v>19.310869565217388</v>
      </c>
    </row>
    <row r="39" spans="4:17" x14ac:dyDescent="0.25">
      <c r="D39" s="238">
        <v>0.31944444444444448</v>
      </c>
      <c r="E39" s="409"/>
      <c r="F39" s="261">
        <v>44266</v>
      </c>
      <c r="G39" s="262">
        <f t="shared" si="3"/>
        <v>44312</v>
      </c>
      <c r="H39" s="262">
        <v>88578</v>
      </c>
      <c r="I39" s="231">
        <f t="shared" si="6"/>
        <v>73.814999999999998</v>
      </c>
      <c r="J39" s="240">
        <f t="shared" si="2"/>
        <v>0.1887851662404092</v>
      </c>
      <c r="K39" s="406"/>
      <c r="L39" s="406"/>
      <c r="N39" s="246">
        <v>0.20833333333333334</v>
      </c>
      <c r="O39">
        <v>390</v>
      </c>
      <c r="P39" s="90">
        <f>K152</f>
        <v>76.179666666666662</v>
      </c>
      <c r="Q39" s="90">
        <f>L152*100</f>
        <v>19.483290707587383</v>
      </c>
    </row>
    <row r="40" spans="4:17" ht="15.75" thickBot="1" x14ac:dyDescent="0.3">
      <c r="D40" s="238">
        <v>0.3263888888888889</v>
      </c>
      <c r="E40" s="410"/>
      <c r="F40" s="261">
        <v>44235</v>
      </c>
      <c r="G40" s="262">
        <f t="shared" si="3"/>
        <v>44202</v>
      </c>
      <c r="H40" s="262">
        <v>88437</v>
      </c>
      <c r="I40" s="231">
        <f t="shared" si="6"/>
        <v>73.697500000000005</v>
      </c>
      <c r="J40" s="240">
        <f t="shared" si="2"/>
        <v>0.18848465473145781</v>
      </c>
      <c r="K40" s="407"/>
      <c r="L40" s="407"/>
      <c r="N40" s="246">
        <v>0.25</v>
      </c>
      <c r="O40">
        <v>390</v>
      </c>
      <c r="P40" s="90">
        <f>K157</f>
        <v>75.451666666666668</v>
      </c>
      <c r="Q40" s="90">
        <f>L157*100</f>
        <v>19.297101449275363</v>
      </c>
    </row>
    <row r="41" spans="4:17" x14ac:dyDescent="0.25">
      <c r="D41" s="237">
        <v>0.33333333333333331</v>
      </c>
      <c r="E41" s="408">
        <v>0.33333333333333331</v>
      </c>
      <c r="F41" s="261">
        <v>44458</v>
      </c>
      <c r="G41" s="262">
        <f t="shared" si="3"/>
        <v>44473</v>
      </c>
      <c r="H41" s="262">
        <v>88931</v>
      </c>
      <c r="I41" s="231">
        <f t="shared" si="6"/>
        <v>74.109166666666667</v>
      </c>
      <c r="J41" s="240">
        <f t="shared" si="2"/>
        <v>0.18953751065643648</v>
      </c>
      <c r="K41" s="411">
        <f>AVERAGE(I41:I46)</f>
        <v>74.168055555555554</v>
      </c>
      <c r="L41" s="405">
        <f>AVERAGE(J41:J46)</f>
        <v>0.18968812162546178</v>
      </c>
      <c r="N41" s="246">
        <v>0.29166666666666669</v>
      </c>
      <c r="O41">
        <v>390</v>
      </c>
      <c r="P41" s="90">
        <f>K162</f>
        <v>75.294666666666672</v>
      </c>
      <c r="Q41" s="90">
        <f>L162*100</f>
        <v>19.25694799658994</v>
      </c>
    </row>
    <row r="42" spans="4:17" x14ac:dyDescent="0.25">
      <c r="D42" s="238">
        <v>0.34027777777777773</v>
      </c>
      <c r="E42" s="409"/>
      <c r="F42" s="261">
        <v>44460</v>
      </c>
      <c r="G42" s="262">
        <f t="shared" ref="G42:G47" si="7">SUM(H42-F42)</f>
        <v>44442</v>
      </c>
      <c r="H42" s="262">
        <v>88902</v>
      </c>
      <c r="I42" s="231">
        <f t="shared" si="6"/>
        <v>74.084999999999994</v>
      </c>
      <c r="J42" s="240">
        <f t="shared" si="2"/>
        <v>0.18947570332480818</v>
      </c>
      <c r="K42" s="406"/>
      <c r="L42" s="406"/>
      <c r="N42" s="246">
        <v>0.33333333333333331</v>
      </c>
      <c r="O42">
        <v>390</v>
      </c>
      <c r="P42" s="90">
        <f>K167</f>
        <v>75.021527777777791</v>
      </c>
      <c r="Q42" s="90">
        <f>L167*100</f>
        <v>19.187091503267975</v>
      </c>
    </row>
    <row r="43" spans="4:17" x14ac:dyDescent="0.25">
      <c r="D43" s="238">
        <v>0.34722222222222227</v>
      </c>
      <c r="E43" s="409"/>
      <c r="F43" s="261">
        <v>44470</v>
      </c>
      <c r="G43" s="262">
        <f t="shared" si="7"/>
        <v>44440</v>
      </c>
      <c r="H43" s="262">
        <v>88910</v>
      </c>
      <c r="I43" s="231">
        <f t="shared" si="6"/>
        <v>74.091666666666669</v>
      </c>
      <c r="J43" s="240">
        <f t="shared" si="2"/>
        <v>0.1894927536231884</v>
      </c>
      <c r="K43" s="406"/>
      <c r="L43" s="406"/>
      <c r="N43" s="246">
        <v>0.375</v>
      </c>
      <c r="O43">
        <v>390</v>
      </c>
      <c r="P43" s="90">
        <f>K173</f>
        <v>75.367000000000004</v>
      </c>
      <c r="Q43" s="90">
        <f>L173*100</f>
        <v>19.275447570332478</v>
      </c>
    </row>
    <row r="44" spans="4:17" x14ac:dyDescent="0.25">
      <c r="D44" s="238">
        <v>0.35416666666666669</v>
      </c>
      <c r="E44" s="409"/>
      <c r="F44" s="261">
        <v>44460</v>
      </c>
      <c r="G44" s="262">
        <f t="shared" si="7"/>
        <v>44528</v>
      </c>
      <c r="H44" s="262">
        <v>88988</v>
      </c>
      <c r="I44" s="231">
        <f t="shared" si="6"/>
        <v>74.156666666666666</v>
      </c>
      <c r="J44" s="240">
        <f t="shared" si="2"/>
        <v>0.18965899403239556</v>
      </c>
      <c r="K44" s="406"/>
      <c r="L44" s="406"/>
      <c r="N44" s="246">
        <v>0.41666666666666669</v>
      </c>
      <c r="O44">
        <v>390</v>
      </c>
      <c r="P44" s="90">
        <f>K178</f>
        <v>75.54638888888887</v>
      </c>
      <c r="Q44" s="90">
        <f>L178*100</f>
        <v>19.321327081557261</v>
      </c>
    </row>
    <row r="45" spans="4:17" x14ac:dyDescent="0.25">
      <c r="D45" s="238">
        <v>0.3611111111111111</v>
      </c>
      <c r="E45" s="409"/>
      <c r="F45" s="261">
        <v>44501</v>
      </c>
      <c r="G45" s="262">
        <f t="shared" si="7"/>
        <v>44457</v>
      </c>
      <c r="H45" s="262">
        <v>88958</v>
      </c>
      <c r="I45" s="231">
        <f t="shared" si="6"/>
        <v>74.131666666666661</v>
      </c>
      <c r="J45" s="240">
        <f t="shared" si="2"/>
        <v>0.18959505541346972</v>
      </c>
      <c r="K45" s="406"/>
      <c r="L45" s="406"/>
      <c r="N45" s="246">
        <v>0.45833333333333331</v>
      </c>
      <c r="O45">
        <v>390</v>
      </c>
      <c r="P45" s="90">
        <f>K184</f>
        <v>76.082777777777778</v>
      </c>
      <c r="Q45" s="90">
        <f>L184*100</f>
        <v>19.458510940608129</v>
      </c>
    </row>
    <row r="46" spans="4:17" ht="15.75" thickBot="1" x14ac:dyDescent="0.3">
      <c r="D46" s="238">
        <v>0.36805555555555558</v>
      </c>
      <c r="E46" s="410"/>
      <c r="F46" s="261">
        <v>44731</v>
      </c>
      <c r="G46" s="262">
        <f t="shared" si="7"/>
        <v>44590</v>
      </c>
      <c r="H46" s="262">
        <v>89321</v>
      </c>
      <c r="I46" s="231">
        <f t="shared" si="6"/>
        <v>74.43416666666667</v>
      </c>
      <c r="J46" s="240">
        <f t="shared" si="2"/>
        <v>0.1903687127024723</v>
      </c>
      <c r="K46" s="407"/>
      <c r="L46" s="407"/>
      <c r="N46" s="246">
        <v>0.5</v>
      </c>
      <c r="O46">
        <v>390</v>
      </c>
      <c r="P46" s="90">
        <f>K190</f>
        <v>76.703333333333333</v>
      </c>
      <c r="Q46" s="90">
        <f>L190*100</f>
        <v>19.617220801364024</v>
      </c>
    </row>
    <row r="47" spans="4:17" x14ac:dyDescent="0.25">
      <c r="D47" s="237">
        <v>0.375</v>
      </c>
      <c r="E47" s="408">
        <v>0.375</v>
      </c>
      <c r="F47" s="261">
        <v>44809</v>
      </c>
      <c r="G47" s="262">
        <f t="shared" si="7"/>
        <v>44780</v>
      </c>
      <c r="H47" s="262">
        <v>89589</v>
      </c>
      <c r="I47" s="231">
        <f t="shared" si="6"/>
        <v>74.657499999999999</v>
      </c>
      <c r="J47" s="240">
        <f t="shared" si="2"/>
        <v>0.19093989769820971</v>
      </c>
      <c r="K47" s="411">
        <f>AVERAGE(I47:I51)</f>
        <v>75.067166666666665</v>
      </c>
      <c r="L47" s="405">
        <f>AVERAGE(J47:J51)</f>
        <v>0.19198763853367434</v>
      </c>
      <c r="N47" s="246">
        <v>0.54166666666666663</v>
      </c>
      <c r="O47">
        <v>390</v>
      </c>
      <c r="P47" s="90">
        <f>K195</f>
        <v>77.167291666666671</v>
      </c>
      <c r="Q47" s="90">
        <f>L195*100</f>
        <v>19.735880221653879</v>
      </c>
    </row>
    <row r="48" spans="4:17" x14ac:dyDescent="0.25">
      <c r="D48" s="238">
        <v>0.38194444444444442</v>
      </c>
      <c r="E48" s="409"/>
      <c r="F48" s="261">
        <v>45101</v>
      </c>
      <c r="G48" s="262">
        <f t="shared" si="3"/>
        <v>45022</v>
      </c>
      <c r="H48" s="262">
        <v>90123</v>
      </c>
      <c r="I48" s="231">
        <f t="shared" si="6"/>
        <v>75.102500000000006</v>
      </c>
      <c r="J48" s="240">
        <f t="shared" si="2"/>
        <v>0.19207800511508952</v>
      </c>
      <c r="K48" s="406"/>
      <c r="L48" s="406"/>
      <c r="N48" s="246">
        <v>0.58333333333333337</v>
      </c>
      <c r="O48">
        <v>390</v>
      </c>
      <c r="P48" s="90">
        <f>K200</f>
        <v>77.503958333333344</v>
      </c>
      <c r="Q48" s="90">
        <f>L200*100</f>
        <v>19.821984228474001</v>
      </c>
    </row>
    <row r="49" spans="4:17" x14ac:dyDescent="0.25">
      <c r="D49" s="238">
        <v>0.3888888888888889</v>
      </c>
      <c r="E49" s="409"/>
      <c r="F49" s="261">
        <v>45080</v>
      </c>
      <c r="G49" s="262">
        <f t="shared" si="3"/>
        <v>44927</v>
      </c>
      <c r="H49" s="262">
        <v>90007</v>
      </c>
      <c r="I49" s="231">
        <f t="shared" si="6"/>
        <v>75.005833333333328</v>
      </c>
      <c r="J49" s="240">
        <f t="shared" si="2"/>
        <v>0.1918307757885763</v>
      </c>
      <c r="K49" s="406"/>
      <c r="L49" s="406"/>
      <c r="N49" s="246">
        <v>0.625</v>
      </c>
      <c r="O49">
        <v>390</v>
      </c>
      <c r="P49" s="90">
        <f>K206</f>
        <v>77.684666666666658</v>
      </c>
      <c r="Q49" s="90">
        <f>L206*100</f>
        <v>19.868201193520889</v>
      </c>
    </row>
    <row r="50" spans="4:17" x14ac:dyDescent="0.25">
      <c r="D50" s="238">
        <v>0.40277777777777773</v>
      </c>
      <c r="E50" s="409"/>
      <c r="F50" s="261">
        <v>45208</v>
      </c>
      <c r="G50" s="262">
        <f t="shared" si="3"/>
        <v>44940</v>
      </c>
      <c r="H50" s="262">
        <v>90148</v>
      </c>
      <c r="I50" s="231">
        <f t="shared" si="6"/>
        <v>75.123333333333335</v>
      </c>
      <c r="J50" s="240">
        <f t="shared" si="2"/>
        <v>0.19213128729752771</v>
      </c>
      <c r="K50" s="406"/>
      <c r="L50" s="406"/>
      <c r="N50" s="246">
        <v>0.66666666666666696</v>
      </c>
      <c r="O50">
        <v>390</v>
      </c>
      <c r="P50" s="90">
        <f>K212</f>
        <v>80.370999999999995</v>
      </c>
      <c r="Q50" s="90">
        <f>L212*100</f>
        <v>20.555242966751916</v>
      </c>
    </row>
    <row r="51" spans="4:17" ht="15.75" thickBot="1" x14ac:dyDescent="0.3">
      <c r="D51" s="238">
        <v>0.40972222222222227</v>
      </c>
      <c r="E51" s="410"/>
      <c r="F51" s="261">
        <v>45299</v>
      </c>
      <c r="G51" s="262">
        <f t="shared" si="3"/>
        <v>45237</v>
      </c>
      <c r="H51" s="262">
        <v>90536</v>
      </c>
      <c r="I51" s="231">
        <f t="shared" si="6"/>
        <v>75.446666666666673</v>
      </c>
      <c r="J51" s="240">
        <f>SUM(I51/391)</f>
        <v>0.19295822676896848</v>
      </c>
      <c r="K51" s="407"/>
      <c r="L51" s="407"/>
      <c r="N51" s="246">
        <v>0.70833333333333304</v>
      </c>
      <c r="O51">
        <v>390</v>
      </c>
      <c r="P51" s="90">
        <f>K219</f>
        <v>81.357500000000002</v>
      </c>
      <c r="Q51" s="90">
        <f>L219*100</f>
        <v>20.807544757033249</v>
      </c>
    </row>
    <row r="52" spans="4:17" x14ac:dyDescent="0.25">
      <c r="D52" s="237">
        <v>0.41666666666666669</v>
      </c>
      <c r="E52" s="408">
        <v>0.41666666666666669</v>
      </c>
      <c r="F52" s="261">
        <v>45303</v>
      </c>
      <c r="G52" s="262">
        <f t="shared" si="3"/>
        <v>45255</v>
      </c>
      <c r="H52" s="262">
        <v>90558</v>
      </c>
      <c r="I52" s="231">
        <f t="shared" si="6"/>
        <v>75.465000000000003</v>
      </c>
      <c r="J52" s="240">
        <f t="shared" si="2"/>
        <v>0.19300511508951407</v>
      </c>
      <c r="K52" s="411">
        <f>AVERAGE(I52:I57)</f>
        <v>75.454999999999998</v>
      </c>
      <c r="L52" s="405">
        <f>AVERAGE(J52:J57)</f>
        <v>0.19297953964194373</v>
      </c>
      <c r="N52" s="246">
        <v>0.75</v>
      </c>
      <c r="O52">
        <v>390</v>
      </c>
      <c r="P52" s="90">
        <f>K224</f>
        <v>82.252638888888896</v>
      </c>
      <c r="Q52" s="90">
        <f>L224*100</f>
        <v>21.036480534242681</v>
      </c>
    </row>
    <row r="53" spans="4:17" x14ac:dyDescent="0.25">
      <c r="D53" s="238">
        <v>0.4236111111111111</v>
      </c>
      <c r="E53" s="409"/>
      <c r="F53" s="261">
        <v>45320</v>
      </c>
      <c r="G53" s="262">
        <f t="shared" si="3"/>
        <v>45237</v>
      </c>
      <c r="H53" s="262">
        <v>90557</v>
      </c>
      <c r="I53" s="231">
        <f t="shared" si="6"/>
        <v>75.464166666666671</v>
      </c>
      <c r="J53" s="240">
        <f t="shared" si="2"/>
        <v>0.19300298380221656</v>
      </c>
      <c r="K53" s="406"/>
      <c r="L53" s="406"/>
      <c r="N53" s="246">
        <v>0.79166666666666696</v>
      </c>
      <c r="O53">
        <v>390</v>
      </c>
      <c r="P53" s="90">
        <f>K229</f>
        <v>82.849333333333334</v>
      </c>
      <c r="Q53" s="90">
        <f>L229*100</f>
        <v>21.189087809036661</v>
      </c>
    </row>
    <row r="54" spans="4:17" x14ac:dyDescent="0.25">
      <c r="D54" s="238">
        <v>0.43055555555555558</v>
      </c>
      <c r="E54" s="409"/>
      <c r="F54" s="261">
        <v>45310</v>
      </c>
      <c r="G54" s="262">
        <f t="shared" si="3"/>
        <v>45280</v>
      </c>
      <c r="H54" s="262">
        <v>90590</v>
      </c>
      <c r="I54" s="231">
        <f t="shared" si="6"/>
        <v>75.49166666666666</v>
      </c>
      <c r="J54" s="240">
        <f t="shared" si="2"/>
        <v>0.19307331628303492</v>
      </c>
      <c r="K54" s="406"/>
      <c r="L54" s="406"/>
      <c r="N54" s="246">
        <v>0.83333333333333304</v>
      </c>
      <c r="O54">
        <v>390</v>
      </c>
      <c r="P54" s="90">
        <f>K235</f>
        <v>83.118611111111122</v>
      </c>
      <c r="Q54" s="90">
        <f>L235*100</f>
        <v>21.257956805910769</v>
      </c>
    </row>
    <row r="55" spans="4:17" x14ac:dyDescent="0.25">
      <c r="D55" s="238">
        <v>0.4375</v>
      </c>
      <c r="E55" s="409"/>
      <c r="F55" s="261">
        <v>45303</v>
      </c>
      <c r="G55" s="262">
        <f t="shared" si="3"/>
        <v>45156</v>
      </c>
      <c r="H55" s="262">
        <v>90459</v>
      </c>
      <c r="I55" s="231">
        <f t="shared" si="6"/>
        <v>75.382499999999993</v>
      </c>
      <c r="J55" s="240">
        <f t="shared" si="2"/>
        <v>0.19279411764705881</v>
      </c>
      <c r="K55" s="406"/>
      <c r="L55" s="406"/>
      <c r="N55" s="246">
        <v>0.875</v>
      </c>
      <c r="O55">
        <v>390</v>
      </c>
      <c r="P55" s="90">
        <f>K239</f>
        <v>83.419166666666669</v>
      </c>
      <c r="Q55" s="90">
        <f>L239*100</f>
        <v>21.334825234441603</v>
      </c>
    </row>
    <row r="56" spans="4:17" x14ac:dyDescent="0.25">
      <c r="D56" s="238">
        <v>0.44444444444444442</v>
      </c>
      <c r="E56" s="409"/>
      <c r="F56" s="261">
        <v>45438</v>
      </c>
      <c r="G56" s="262">
        <f t="shared" si="3"/>
        <v>45172</v>
      </c>
      <c r="H56" s="262">
        <v>90610</v>
      </c>
      <c r="I56" s="231">
        <f t="shared" si="6"/>
        <v>75.50833333333334</v>
      </c>
      <c r="J56" s="240">
        <f t="shared" si="2"/>
        <v>0.19311594202898552</v>
      </c>
      <c r="K56" s="406"/>
      <c r="L56" s="406"/>
      <c r="N56" s="246">
        <v>0.91666666666666696</v>
      </c>
      <c r="O56">
        <v>390</v>
      </c>
      <c r="P56" s="90">
        <f>K243</f>
        <v>83.44305555555556</v>
      </c>
      <c r="Q56" s="90">
        <f>L243*100</f>
        <v>21.340934924694519</v>
      </c>
    </row>
    <row r="57" spans="4:17" ht="15.75" thickBot="1" x14ac:dyDescent="0.3">
      <c r="D57" s="238">
        <v>0.4513888888888889</v>
      </c>
      <c r="E57" s="410"/>
      <c r="F57" s="261">
        <v>45825</v>
      </c>
      <c r="G57" s="262">
        <f t="shared" si="3"/>
        <v>44677</v>
      </c>
      <c r="H57" s="262">
        <v>90502</v>
      </c>
      <c r="I57" s="231">
        <f t="shared" si="6"/>
        <v>75.418333333333337</v>
      </c>
      <c r="J57" s="240">
        <f t="shared" si="2"/>
        <v>0.19288576300085253</v>
      </c>
      <c r="K57" s="407"/>
      <c r="L57" s="407"/>
      <c r="N57" s="246">
        <v>0.95833333333333304</v>
      </c>
      <c r="O57">
        <v>390</v>
      </c>
      <c r="P57" s="90">
        <f>K248</f>
        <v>81.654869146005524</v>
      </c>
      <c r="Q57" s="90">
        <f>L248*100</f>
        <v>20.883598247060231</v>
      </c>
    </row>
    <row r="58" spans="4:17" x14ac:dyDescent="0.25">
      <c r="D58" s="237">
        <v>0.45833333333333331</v>
      </c>
      <c r="E58" s="408">
        <v>0.45833333333333331</v>
      </c>
      <c r="F58" s="261">
        <v>45477</v>
      </c>
      <c r="G58" s="262">
        <f t="shared" si="3"/>
        <v>45371</v>
      </c>
      <c r="H58" s="262">
        <v>90848</v>
      </c>
      <c r="I58" s="231">
        <f t="shared" si="6"/>
        <v>75.706666666666663</v>
      </c>
      <c r="J58" s="240">
        <f t="shared" si="2"/>
        <v>0.19362318840579709</v>
      </c>
      <c r="K58" s="411">
        <f>AVERAGE(I58:I63)</f>
        <v>76.082777777777778</v>
      </c>
      <c r="L58" s="405">
        <f>AVERAGE(J58:J63)</f>
        <v>0.19458510940608129</v>
      </c>
      <c r="N58" s="416" t="s">
        <v>419</v>
      </c>
      <c r="O58" s="416"/>
      <c r="P58" s="90">
        <f>AVERAGE(P34:P57)</f>
        <v>77.916581353305773</v>
      </c>
      <c r="Q58" s="90">
        <f>AVERAGE(Q34:Q57)</f>
        <v>19.927514412610176</v>
      </c>
    </row>
    <row r="59" spans="4:17" x14ac:dyDescent="0.25">
      <c r="D59" s="238">
        <v>0.46527777777777773</v>
      </c>
      <c r="E59" s="409"/>
      <c r="F59" s="261">
        <v>45369</v>
      </c>
      <c r="G59" s="262">
        <f t="shared" si="3"/>
        <v>45349</v>
      </c>
      <c r="H59" s="262">
        <v>90718</v>
      </c>
      <c r="I59" s="231">
        <f t="shared" si="6"/>
        <v>75.598333333333329</v>
      </c>
      <c r="J59" s="240">
        <f t="shared" si="2"/>
        <v>0.19334612105711849</v>
      </c>
      <c r="K59" s="406"/>
      <c r="L59" s="406"/>
      <c r="N59" s="415" t="s">
        <v>389</v>
      </c>
      <c r="O59" s="415"/>
      <c r="P59" s="415"/>
      <c r="Q59" s="415"/>
    </row>
    <row r="60" spans="4:17" x14ac:dyDescent="0.25">
      <c r="D60" s="238">
        <v>0.47222222222222227</v>
      </c>
      <c r="E60" s="409"/>
      <c r="F60" s="261">
        <v>45928</v>
      </c>
      <c r="G60" s="262">
        <f t="shared" si="3"/>
        <v>45789</v>
      </c>
      <c r="H60" s="262">
        <v>91717</v>
      </c>
      <c r="I60" s="231">
        <f t="shared" si="6"/>
        <v>76.430833333333339</v>
      </c>
      <c r="J60" s="240">
        <f t="shared" si="2"/>
        <v>0.19547527706734869</v>
      </c>
      <c r="K60" s="406"/>
      <c r="L60" s="406"/>
      <c r="N60" s="247" t="s">
        <v>384</v>
      </c>
      <c r="O60" s="247" t="s">
        <v>386</v>
      </c>
      <c r="P60" s="247" t="s">
        <v>385</v>
      </c>
      <c r="Q60" s="247" t="s">
        <v>381</v>
      </c>
    </row>
    <row r="61" spans="4:17" x14ac:dyDescent="0.25">
      <c r="D61" s="238">
        <v>0.47916666666666669</v>
      </c>
      <c r="E61" s="409"/>
      <c r="F61" s="261">
        <v>45844</v>
      </c>
      <c r="G61" s="262">
        <f t="shared" si="3"/>
        <v>45704</v>
      </c>
      <c r="H61" s="262">
        <v>91548</v>
      </c>
      <c r="I61" s="231">
        <f t="shared" si="6"/>
        <v>76.290000000000006</v>
      </c>
      <c r="J61" s="240">
        <f t="shared" si="2"/>
        <v>0.1951150895140665</v>
      </c>
      <c r="K61" s="406"/>
      <c r="L61" s="406"/>
      <c r="N61" s="246">
        <v>0</v>
      </c>
      <c r="O61">
        <v>390</v>
      </c>
      <c r="P61" s="90">
        <f>K256</f>
        <v>76.991250000000008</v>
      </c>
      <c r="Q61" s="90">
        <f>L256*100</f>
        <v>19.741346153846155</v>
      </c>
    </row>
    <row r="62" spans="4:17" x14ac:dyDescent="0.25">
      <c r="D62" s="238">
        <v>0.4861111111111111</v>
      </c>
      <c r="E62" s="409"/>
      <c r="F62" s="261">
        <v>45670</v>
      </c>
      <c r="G62" s="262">
        <f t="shared" si="3"/>
        <v>45549</v>
      </c>
      <c r="H62" s="262">
        <v>91219</v>
      </c>
      <c r="I62" s="231">
        <f t="shared" si="6"/>
        <v>76.015833333333333</v>
      </c>
      <c r="J62" s="240">
        <f t="shared" si="2"/>
        <v>0.19441389599317987</v>
      </c>
      <c r="K62" s="406"/>
      <c r="L62" s="406"/>
      <c r="N62" s="246">
        <v>4.1666666666666699E-2</v>
      </c>
      <c r="O62">
        <v>390</v>
      </c>
      <c r="P62" s="90">
        <f>K260</f>
        <v>77.144999999999996</v>
      </c>
      <c r="Q62" s="90">
        <f>L260*100</f>
        <v>19.780769230769231</v>
      </c>
    </row>
    <row r="63" spans="4:17" ht="15.75" thickBot="1" x14ac:dyDescent="0.3">
      <c r="D63" s="238">
        <v>0.49305555555555558</v>
      </c>
      <c r="E63" s="410"/>
      <c r="F63" s="261">
        <v>45939</v>
      </c>
      <c r="G63" s="262">
        <f t="shared" si="3"/>
        <v>45807</v>
      </c>
      <c r="H63" s="262">
        <v>91746</v>
      </c>
      <c r="I63" s="231">
        <f t="shared" si="6"/>
        <v>76.454999999999998</v>
      </c>
      <c r="J63" s="240">
        <f t="shared" si="2"/>
        <v>0.19553708439897699</v>
      </c>
      <c r="K63" s="407"/>
      <c r="L63" s="407"/>
      <c r="N63" s="246">
        <v>8.3333333333333398E-2</v>
      </c>
      <c r="O63">
        <v>390</v>
      </c>
      <c r="P63" s="90">
        <f>K264</f>
        <v>77.47312500000001</v>
      </c>
      <c r="Q63" s="90">
        <f>L264*100</f>
        <v>19.864903846153847</v>
      </c>
    </row>
    <row r="64" spans="4:17" x14ac:dyDescent="0.25">
      <c r="D64" s="242">
        <v>0.5</v>
      </c>
      <c r="E64" s="408">
        <v>0.5</v>
      </c>
      <c r="F64" s="258">
        <v>45935</v>
      </c>
      <c r="G64" s="259">
        <f t="shared" ref="G64:G95" si="8">SUM(H64-F64)</f>
        <v>45818</v>
      </c>
      <c r="H64" s="260">
        <v>91753</v>
      </c>
      <c r="I64" s="231">
        <f t="shared" ref="I64:I125" si="9">SUM(H64/1200)</f>
        <v>76.460833333333326</v>
      </c>
      <c r="J64" s="235">
        <f>SUM(I64/391)</f>
        <v>0.19555200341005965</v>
      </c>
      <c r="K64" s="411">
        <f>AVERAGE(I64:I67)</f>
        <v>76.703333333333333</v>
      </c>
      <c r="L64" s="405">
        <f>AVERAGE(J64:J67)</f>
        <v>0.19617220801364024</v>
      </c>
      <c r="N64" s="246">
        <v>0.125</v>
      </c>
      <c r="O64">
        <v>390</v>
      </c>
      <c r="P64" s="90">
        <f>K268</f>
        <v>77.590208333333322</v>
      </c>
      <c r="Q64" s="90">
        <f>L268*100</f>
        <v>19.894925213675211</v>
      </c>
    </row>
    <row r="65" spans="4:22" x14ac:dyDescent="0.25">
      <c r="D65" s="243">
        <v>0.51388888888888895</v>
      </c>
      <c r="E65" s="409"/>
      <c r="F65" s="258">
        <v>46230</v>
      </c>
      <c r="G65" s="259">
        <f t="shared" si="8"/>
        <v>45810</v>
      </c>
      <c r="H65" s="260">
        <v>92040</v>
      </c>
      <c r="I65" s="231">
        <f t="shared" si="9"/>
        <v>76.7</v>
      </c>
      <c r="J65" s="235">
        <f t="shared" ref="J65:J125" si="10">SUM(I65/391)</f>
        <v>0.19616368286445013</v>
      </c>
      <c r="K65" s="412"/>
      <c r="L65" s="406"/>
      <c r="N65" s="246">
        <v>0.16666666666666666</v>
      </c>
      <c r="O65">
        <v>390</v>
      </c>
      <c r="P65" s="90">
        <f>K272</f>
        <v>78.854666666666674</v>
      </c>
      <c r="Q65" s="90">
        <f>L272*100</f>
        <v>20.219145299145303</v>
      </c>
    </row>
    <row r="66" spans="4:22" x14ac:dyDescent="0.25">
      <c r="D66" s="243">
        <v>0.52083333333333337</v>
      </c>
      <c r="E66" s="409"/>
      <c r="F66" s="258">
        <v>46790</v>
      </c>
      <c r="G66" s="259">
        <f t="shared" si="8"/>
        <v>45429</v>
      </c>
      <c r="H66" s="260">
        <v>92219</v>
      </c>
      <c r="I66" s="231">
        <f t="shared" si="9"/>
        <v>76.849166666666662</v>
      </c>
      <c r="J66" s="235">
        <f t="shared" si="10"/>
        <v>0.19654518329070758</v>
      </c>
      <c r="K66" s="412"/>
      <c r="L66" s="406"/>
      <c r="N66" s="246">
        <v>0.20833333333333334</v>
      </c>
      <c r="O66">
        <v>390</v>
      </c>
      <c r="P66" s="90">
        <f>K277</f>
        <v>78.942833333333326</v>
      </c>
      <c r="Q66" s="90">
        <f>L277*100</f>
        <v>20.241752136752137</v>
      </c>
    </row>
    <row r="67" spans="4:22" x14ac:dyDescent="0.25">
      <c r="D67" s="243">
        <v>0.52777777777777779</v>
      </c>
      <c r="E67" s="409"/>
      <c r="F67" s="258">
        <v>46160</v>
      </c>
      <c r="G67" s="259">
        <f t="shared" si="8"/>
        <v>46004</v>
      </c>
      <c r="H67" s="260">
        <v>92164</v>
      </c>
      <c r="I67" s="231">
        <f t="shared" si="9"/>
        <v>76.803333333333327</v>
      </c>
      <c r="J67" s="235">
        <f t="shared" si="10"/>
        <v>0.19642796248934355</v>
      </c>
      <c r="K67" s="412"/>
      <c r="L67" s="406"/>
      <c r="M67"/>
      <c r="N67" s="246">
        <v>0.25</v>
      </c>
      <c r="O67">
        <v>390</v>
      </c>
      <c r="P67" s="90">
        <f>K282</f>
        <v>78.458500000000001</v>
      </c>
      <c r="Q67" s="90">
        <f>L282*100</f>
        <v>20.117564102564103</v>
      </c>
      <c r="R67"/>
      <c r="S67"/>
      <c r="T67"/>
      <c r="U67"/>
      <c r="V67"/>
    </row>
    <row r="68" spans="4:22" ht="15.75" thickBot="1" x14ac:dyDescent="0.3">
      <c r="D68" s="243">
        <v>0.53472222222222221</v>
      </c>
      <c r="E68" s="410"/>
      <c r="F68" s="258">
        <v>46264</v>
      </c>
      <c r="G68" s="259">
        <f t="shared" si="8"/>
        <v>46233</v>
      </c>
      <c r="H68" s="260">
        <v>92497</v>
      </c>
      <c r="I68" s="231">
        <f t="shared" si="9"/>
        <v>77.080833333333331</v>
      </c>
      <c r="J68" s="235">
        <f t="shared" si="10"/>
        <v>0.19713768115942029</v>
      </c>
      <c r="K68" s="413"/>
      <c r="L68" s="407"/>
      <c r="M68"/>
      <c r="N68" s="246">
        <v>0.29166666666666669</v>
      </c>
      <c r="O68">
        <v>390</v>
      </c>
      <c r="P68" s="90">
        <f>K287</f>
        <v>79.827833333333345</v>
      </c>
      <c r="Q68" s="90">
        <f>L287*100</f>
        <v>20.468675213675212</v>
      </c>
      <c r="R68"/>
      <c r="S68"/>
      <c r="T68"/>
      <c r="U68"/>
      <c r="V68"/>
    </row>
    <row r="69" spans="4:22" x14ac:dyDescent="0.25">
      <c r="D69" s="242">
        <v>0.54166666666666663</v>
      </c>
      <c r="E69" s="408">
        <v>0.54166666666666696</v>
      </c>
      <c r="F69" s="258">
        <v>46180</v>
      </c>
      <c r="G69" s="259">
        <f t="shared" si="8"/>
        <v>46101</v>
      </c>
      <c r="H69" s="260">
        <v>92281</v>
      </c>
      <c r="I69" s="231">
        <f t="shared" si="9"/>
        <v>76.900833333333338</v>
      </c>
      <c r="J69" s="235">
        <f t="shared" si="10"/>
        <v>0.19667732310315431</v>
      </c>
      <c r="K69" s="411">
        <f>AVERAGE(I72:I75)</f>
        <v>77.167291666666671</v>
      </c>
      <c r="L69" s="405">
        <f>AVERAGE(J72:J75)</f>
        <v>0.19735880221653879</v>
      </c>
      <c r="M69"/>
      <c r="N69" s="246">
        <v>0.33333333333333331</v>
      </c>
      <c r="O69">
        <v>390</v>
      </c>
      <c r="P69" s="90">
        <f>K292</f>
        <v>80.583055555555561</v>
      </c>
      <c r="Q69" s="90">
        <f>L292*100</f>
        <v>20.662321937321938</v>
      </c>
    </row>
    <row r="70" spans="4:22" x14ac:dyDescent="0.25">
      <c r="D70" s="243">
        <v>0.55555555555555558</v>
      </c>
      <c r="E70" s="409"/>
      <c r="F70" s="258">
        <v>46288</v>
      </c>
      <c r="G70" s="259">
        <f t="shared" si="8"/>
        <v>46328</v>
      </c>
      <c r="H70" s="260">
        <v>92616</v>
      </c>
      <c r="I70" s="231">
        <f t="shared" si="9"/>
        <v>77.180000000000007</v>
      </c>
      <c r="J70" s="235">
        <f t="shared" si="10"/>
        <v>0.19739130434782609</v>
      </c>
      <c r="K70" s="412"/>
      <c r="L70" s="406"/>
      <c r="M70"/>
      <c r="N70" s="246">
        <v>0.375</v>
      </c>
      <c r="O70">
        <v>390</v>
      </c>
      <c r="P70" s="90">
        <f>K298</f>
        <v>81.509333333333331</v>
      </c>
      <c r="Q70" s="90">
        <f>L298*100</f>
        <v>20.899829059829063</v>
      </c>
    </row>
    <row r="71" spans="4:22" x14ac:dyDescent="0.25">
      <c r="D71" s="243">
        <v>0.5625</v>
      </c>
      <c r="E71" s="409"/>
      <c r="F71" s="258">
        <v>46330</v>
      </c>
      <c r="G71" s="259">
        <f t="shared" si="8"/>
        <v>46301</v>
      </c>
      <c r="H71" s="260">
        <v>92631</v>
      </c>
      <c r="I71" s="231">
        <f t="shared" si="9"/>
        <v>77.192499999999995</v>
      </c>
      <c r="J71" s="235">
        <f t="shared" si="10"/>
        <v>0.19742327365728898</v>
      </c>
      <c r="K71" s="412"/>
      <c r="L71" s="406"/>
      <c r="M71"/>
      <c r="N71" s="246">
        <v>0.41666666666666669</v>
      </c>
      <c r="O71">
        <v>390</v>
      </c>
      <c r="P71" s="90">
        <f>K303</f>
        <v>82.816666666666677</v>
      </c>
      <c r="Q71" s="90">
        <f>L303*100</f>
        <v>21.23504273504274</v>
      </c>
    </row>
    <row r="72" spans="4:22" x14ac:dyDescent="0.25">
      <c r="D72" s="243">
        <v>0.56944444444444442</v>
      </c>
      <c r="E72" s="409"/>
      <c r="F72" s="258">
        <v>46476</v>
      </c>
      <c r="G72" s="259">
        <f t="shared" si="8"/>
        <v>45897</v>
      </c>
      <c r="H72" s="260">
        <v>92373</v>
      </c>
      <c r="I72" s="231">
        <f t="shared" si="9"/>
        <v>76.977500000000006</v>
      </c>
      <c r="J72" s="235">
        <f t="shared" si="10"/>
        <v>0.19687340153452687</v>
      </c>
      <c r="K72" s="412"/>
      <c r="L72" s="406"/>
      <c r="M72"/>
      <c r="N72" s="246">
        <v>0.45833333333333331</v>
      </c>
      <c r="O72">
        <v>390</v>
      </c>
      <c r="P72" s="90">
        <f>K309</f>
        <v>83.018194444444461</v>
      </c>
      <c r="Q72" s="90">
        <f>L309*100</f>
        <v>21.28671652421653</v>
      </c>
    </row>
    <row r="73" spans="4:22" ht="15.75" thickBot="1" x14ac:dyDescent="0.3">
      <c r="D73" s="243">
        <v>0.57986111111111105</v>
      </c>
      <c r="E73" s="410"/>
      <c r="F73" s="258">
        <v>46380</v>
      </c>
      <c r="G73" s="259">
        <f t="shared" si="8"/>
        <v>46197</v>
      </c>
      <c r="H73" s="260">
        <v>92577</v>
      </c>
      <c r="I73" s="231">
        <f t="shared" si="9"/>
        <v>77.147499999999994</v>
      </c>
      <c r="J73" s="235">
        <f t="shared" si="10"/>
        <v>0.19730818414322249</v>
      </c>
      <c r="K73" s="413"/>
      <c r="L73" s="407"/>
      <c r="M73"/>
      <c r="N73" s="246">
        <v>0.5</v>
      </c>
      <c r="O73">
        <v>390</v>
      </c>
      <c r="P73" s="90">
        <f>K315</f>
        <v>82.792708333333337</v>
      </c>
      <c r="Q73" s="90">
        <f>L315*100</f>
        <v>21.228899572649574</v>
      </c>
      <c r="R73"/>
      <c r="S73"/>
      <c r="T73"/>
      <c r="U73"/>
      <c r="V73"/>
    </row>
    <row r="74" spans="4:22" x14ac:dyDescent="0.25">
      <c r="D74" s="242">
        <v>0.58333333333333337</v>
      </c>
      <c r="E74" s="408">
        <v>0.58333333333333337</v>
      </c>
      <c r="F74" s="258">
        <v>46410</v>
      </c>
      <c r="G74" s="259">
        <f t="shared" si="8"/>
        <v>46305</v>
      </c>
      <c r="H74" s="260">
        <v>92715</v>
      </c>
      <c r="I74" s="231">
        <f t="shared" si="9"/>
        <v>77.262500000000003</v>
      </c>
      <c r="J74" s="235">
        <f t="shared" si="10"/>
        <v>0.19760230179028135</v>
      </c>
      <c r="K74" s="411">
        <f>AVERAGE(I76:I79)</f>
        <v>77.503958333333344</v>
      </c>
      <c r="L74" s="405">
        <f>AVERAGE(J76:J79)</f>
        <v>0.19821984228474002</v>
      </c>
      <c r="M74"/>
      <c r="N74" s="246">
        <v>0.54166666666666663</v>
      </c>
      <c r="O74">
        <v>390</v>
      </c>
      <c r="P74" s="90">
        <f>K320</f>
        <v>83.060833333333335</v>
      </c>
      <c r="Q74" s="90">
        <f>L320*100</f>
        <v>21.297649572649576</v>
      </c>
      <c r="R74"/>
      <c r="S74"/>
      <c r="T74"/>
      <c r="U74"/>
      <c r="V74"/>
    </row>
    <row r="75" spans="4:22" x14ac:dyDescent="0.25">
      <c r="D75" s="243">
        <v>0.59027777777777779</v>
      </c>
      <c r="E75" s="409"/>
      <c r="F75" s="258">
        <v>46428</v>
      </c>
      <c r="G75" s="259">
        <f t="shared" si="8"/>
        <v>46310</v>
      </c>
      <c r="H75" s="260">
        <v>92738</v>
      </c>
      <c r="I75" s="231">
        <f t="shared" si="9"/>
        <v>77.281666666666666</v>
      </c>
      <c r="J75" s="235">
        <f t="shared" si="10"/>
        <v>0.19765132139812447</v>
      </c>
      <c r="K75" s="412"/>
      <c r="L75" s="406"/>
      <c r="M75"/>
      <c r="N75" s="246">
        <v>0.58333333333333337</v>
      </c>
      <c r="O75">
        <v>390</v>
      </c>
      <c r="P75" s="90">
        <f>K325</f>
        <v>83.373541666666668</v>
      </c>
      <c r="Q75" s="90">
        <f>L325*100</f>
        <v>21.377831196581198</v>
      </c>
      <c r="R75"/>
      <c r="S75"/>
      <c r="T75"/>
      <c r="U75"/>
      <c r="V75"/>
    </row>
    <row r="76" spans="4:22" x14ac:dyDescent="0.25">
      <c r="D76" s="243">
        <v>0.59722222222222221</v>
      </c>
      <c r="E76" s="409"/>
      <c r="F76" s="258">
        <v>46528</v>
      </c>
      <c r="G76" s="259">
        <f t="shared" si="8"/>
        <v>46482</v>
      </c>
      <c r="H76" s="260">
        <v>93010</v>
      </c>
      <c r="I76" s="231">
        <f t="shared" si="9"/>
        <v>77.50833333333334</v>
      </c>
      <c r="J76" s="235">
        <f t="shared" si="10"/>
        <v>0.19823103154305202</v>
      </c>
      <c r="K76" s="412"/>
      <c r="L76" s="406"/>
      <c r="N76" s="246">
        <v>0.625</v>
      </c>
      <c r="O76">
        <v>390</v>
      </c>
      <c r="P76" s="90">
        <f>K331</f>
        <v>83.927666666666681</v>
      </c>
      <c r="Q76" s="90">
        <f>L331*100</f>
        <v>21.51991452991453</v>
      </c>
    </row>
    <row r="77" spans="4:22" x14ac:dyDescent="0.25">
      <c r="D77" s="243">
        <v>0.60416666666666663</v>
      </c>
      <c r="E77" s="409"/>
      <c r="F77" s="258">
        <v>46570</v>
      </c>
      <c r="G77" s="259">
        <f t="shared" si="8"/>
        <v>46461</v>
      </c>
      <c r="H77" s="260">
        <v>93031</v>
      </c>
      <c r="I77" s="231">
        <f t="shared" si="9"/>
        <v>77.525833333333338</v>
      </c>
      <c r="J77" s="235">
        <f t="shared" si="10"/>
        <v>0.1982757885763001</v>
      </c>
      <c r="K77" s="412"/>
      <c r="L77" s="406"/>
      <c r="N77" s="246">
        <v>0.66666666666666696</v>
      </c>
      <c r="O77">
        <v>390</v>
      </c>
      <c r="P77" s="90">
        <f>K337</f>
        <v>85.232166666666672</v>
      </c>
      <c r="Q77" s="90">
        <f>L337*100</f>
        <v>21.85440170940171</v>
      </c>
    </row>
    <row r="78" spans="4:22" x14ac:dyDescent="0.25">
      <c r="D78" s="243">
        <v>0.61111111111111105</v>
      </c>
      <c r="E78" s="409"/>
      <c r="F78" s="258">
        <v>46566</v>
      </c>
      <c r="G78" s="259">
        <f t="shared" si="8"/>
        <v>46526</v>
      </c>
      <c r="H78" s="260">
        <v>93092</v>
      </c>
      <c r="I78" s="231">
        <f t="shared" si="9"/>
        <v>77.576666666666668</v>
      </c>
      <c r="J78" s="235">
        <f t="shared" si="10"/>
        <v>0.19840579710144929</v>
      </c>
      <c r="K78" s="412"/>
      <c r="L78" s="406"/>
      <c r="N78" s="246">
        <v>0.70833333333333304</v>
      </c>
      <c r="O78">
        <v>390</v>
      </c>
      <c r="P78" s="90">
        <f>K344</f>
        <v>85.420333333333332</v>
      </c>
      <c r="Q78" s="90">
        <f>L344*100</f>
        <v>21.902649572649572</v>
      </c>
    </row>
    <row r="79" spans="4:22" ht="15.75" thickBot="1" x14ac:dyDescent="0.3">
      <c r="D79" s="243">
        <v>0.61805555555555558</v>
      </c>
      <c r="E79" s="410"/>
      <c r="F79" s="258">
        <v>46508</v>
      </c>
      <c r="G79" s="259">
        <f t="shared" si="8"/>
        <v>46378</v>
      </c>
      <c r="H79" s="260">
        <v>92886</v>
      </c>
      <c r="I79" s="231">
        <f t="shared" si="9"/>
        <v>77.405000000000001</v>
      </c>
      <c r="J79" s="235">
        <f t="shared" si="10"/>
        <v>0.19796675191815857</v>
      </c>
      <c r="K79" s="413"/>
      <c r="L79" s="407"/>
      <c r="N79" s="246">
        <v>0.75</v>
      </c>
      <c r="O79">
        <v>390</v>
      </c>
      <c r="P79" s="90">
        <f>K349</f>
        <v>85.27236111111111</v>
      </c>
      <c r="Q79" s="90">
        <f>L349*100</f>
        <v>21.864707977207974</v>
      </c>
    </row>
    <row r="80" spans="4:22" x14ac:dyDescent="0.25">
      <c r="D80" s="242">
        <v>0.625</v>
      </c>
      <c r="E80" s="408">
        <v>0.625</v>
      </c>
      <c r="F80" s="258">
        <v>46671</v>
      </c>
      <c r="G80" s="259">
        <f t="shared" si="8"/>
        <v>46446</v>
      </c>
      <c r="H80" s="260">
        <v>93117</v>
      </c>
      <c r="I80" s="231">
        <f t="shared" si="9"/>
        <v>77.597499999999997</v>
      </c>
      <c r="J80" s="235">
        <f t="shared" si="10"/>
        <v>0.19845907928388745</v>
      </c>
      <c r="K80" s="411">
        <f>AVERAGE(I80:I84)</f>
        <v>77.684666666666658</v>
      </c>
      <c r="L80" s="405">
        <f>AVERAGE(J80:J84)</f>
        <v>0.19868201193520887</v>
      </c>
      <c r="N80" s="246">
        <v>0.79166666666666696</v>
      </c>
      <c r="O80">
        <v>390</v>
      </c>
      <c r="P80" s="90">
        <f>K354</f>
        <v>84.324666666666673</v>
      </c>
      <c r="Q80" s="90">
        <f>L354*100</f>
        <v>21.621709401709406</v>
      </c>
    </row>
    <row r="81" spans="4:17" x14ac:dyDescent="0.25">
      <c r="D81" s="243">
        <v>0.63194444444444442</v>
      </c>
      <c r="E81" s="409"/>
      <c r="F81" s="258">
        <v>46922</v>
      </c>
      <c r="G81" s="259">
        <f t="shared" si="8"/>
        <v>46328</v>
      </c>
      <c r="H81" s="260">
        <v>93250</v>
      </c>
      <c r="I81" s="231">
        <f t="shared" si="9"/>
        <v>77.708333333333329</v>
      </c>
      <c r="J81" s="235">
        <f t="shared" si="10"/>
        <v>0.19874254049445864</v>
      </c>
      <c r="K81" s="412"/>
      <c r="L81" s="406"/>
      <c r="N81" s="246">
        <v>0.83333333333333304</v>
      </c>
      <c r="O81">
        <v>390</v>
      </c>
      <c r="P81" s="90">
        <f>K360</f>
        <v>83.702083333333334</v>
      </c>
      <c r="Q81" s="90">
        <f>L360*100</f>
        <v>21.462072649572651</v>
      </c>
    </row>
    <row r="82" spans="4:17" x14ac:dyDescent="0.25">
      <c r="D82" s="243">
        <v>0.63888888888888895</v>
      </c>
      <c r="E82" s="409"/>
      <c r="F82" s="258">
        <v>46737</v>
      </c>
      <c r="G82" s="259">
        <f t="shared" si="8"/>
        <v>46443</v>
      </c>
      <c r="H82" s="260">
        <v>93180</v>
      </c>
      <c r="I82" s="231">
        <f t="shared" si="9"/>
        <v>77.650000000000006</v>
      </c>
      <c r="J82" s="235">
        <f t="shared" si="10"/>
        <v>0.19859335038363174</v>
      </c>
      <c r="K82" s="412"/>
      <c r="L82" s="406"/>
      <c r="N82" s="246">
        <v>0.875</v>
      </c>
      <c r="O82">
        <v>390</v>
      </c>
      <c r="P82" s="90">
        <f>K364</f>
        <v>84.016527777777782</v>
      </c>
      <c r="Q82" s="90">
        <f>L364*100</f>
        <v>21.542699430199431</v>
      </c>
    </row>
    <row r="83" spans="4:17" x14ac:dyDescent="0.25">
      <c r="D83" s="243">
        <v>0.64583333333333337</v>
      </c>
      <c r="E83" s="409"/>
      <c r="F83" s="258">
        <v>46683</v>
      </c>
      <c r="G83" s="259">
        <f t="shared" si="8"/>
        <v>46544</v>
      </c>
      <c r="H83" s="260">
        <v>93227</v>
      </c>
      <c r="I83" s="231">
        <f t="shared" si="9"/>
        <v>77.689166666666665</v>
      </c>
      <c r="J83" s="235">
        <f t="shared" si="10"/>
        <v>0.19869352088661552</v>
      </c>
      <c r="K83" s="412"/>
      <c r="L83" s="406"/>
      <c r="N83" s="246">
        <v>0.91666666666666696</v>
      </c>
      <c r="O83">
        <v>390</v>
      </c>
      <c r="P83" s="90">
        <f>K368</f>
        <v>83.906666666666666</v>
      </c>
      <c r="Q83" s="90">
        <f>L368*100</f>
        <v>21.514529914529916</v>
      </c>
    </row>
    <row r="84" spans="4:17" x14ac:dyDescent="0.25">
      <c r="D84" s="243">
        <v>0.65277777777777779</v>
      </c>
      <c r="E84" s="409"/>
      <c r="F84" s="258">
        <v>46781</v>
      </c>
      <c r="G84" s="259">
        <f t="shared" si="8"/>
        <v>46553</v>
      </c>
      <c r="H84" s="260">
        <v>93334</v>
      </c>
      <c r="I84" s="231">
        <f t="shared" si="9"/>
        <v>77.778333333333336</v>
      </c>
      <c r="J84" s="235">
        <f t="shared" si="10"/>
        <v>0.198921568627451</v>
      </c>
      <c r="K84" s="412"/>
      <c r="L84" s="406"/>
      <c r="N84" s="246">
        <v>0.95833333333333304</v>
      </c>
      <c r="O84">
        <v>390</v>
      </c>
      <c r="P84" s="90">
        <f>K373</f>
        <v>83.007915518824589</v>
      </c>
      <c r="Q84" s="90">
        <f>L373*100</f>
        <v>21.284080902262716</v>
      </c>
    </row>
    <row r="85" spans="4:17" ht="15.75" thickBot="1" x14ac:dyDescent="0.3">
      <c r="D85" s="243">
        <v>0.65972222222222221</v>
      </c>
      <c r="E85" s="410"/>
      <c r="F85" s="258">
        <v>47839</v>
      </c>
      <c r="G85" s="259">
        <f t="shared" si="8"/>
        <v>47736</v>
      </c>
      <c r="H85" s="260">
        <v>95575</v>
      </c>
      <c r="I85" s="231">
        <f t="shared" si="9"/>
        <v>79.645833333333329</v>
      </c>
      <c r="J85" s="235">
        <f t="shared" si="10"/>
        <v>0.20369778346121056</v>
      </c>
      <c r="K85" s="413"/>
      <c r="L85" s="407"/>
      <c r="N85" s="416" t="s">
        <v>419</v>
      </c>
      <c r="O85" s="416"/>
      <c r="P85" s="90">
        <f>AVERAGE(P61:P84)</f>
        <v>81.718672405876973</v>
      </c>
      <c r="Q85" s="90">
        <f>AVERAGE(Q61:Q84)</f>
        <v>20.953505745096656</v>
      </c>
    </row>
    <row r="86" spans="4:17" x14ac:dyDescent="0.25">
      <c r="D86" s="242">
        <v>0.66666666666666663</v>
      </c>
      <c r="E86" s="408">
        <v>0.66666666666666663</v>
      </c>
      <c r="F86" s="258">
        <v>47759</v>
      </c>
      <c r="G86" s="259">
        <f t="shared" si="8"/>
        <v>47676</v>
      </c>
      <c r="H86" s="260">
        <v>95435</v>
      </c>
      <c r="I86" s="231">
        <f t="shared" si="9"/>
        <v>79.529166666666669</v>
      </c>
      <c r="J86" s="235">
        <f t="shared" si="10"/>
        <v>0.20339940323955669</v>
      </c>
      <c r="K86" s="411">
        <f>AVERAGE(I90:I94)</f>
        <v>80.370999999999995</v>
      </c>
      <c r="L86" s="405">
        <f>AVERAGE(J90:J94)</f>
        <v>0.20555242966751916</v>
      </c>
      <c r="N86" s="415" t="s">
        <v>389</v>
      </c>
      <c r="O86" s="415"/>
      <c r="P86" s="415"/>
      <c r="Q86" s="415"/>
    </row>
    <row r="87" spans="4:17" x14ac:dyDescent="0.25">
      <c r="D87" s="243">
        <v>0.67361111111111116</v>
      </c>
      <c r="E87" s="409"/>
      <c r="F87" s="258">
        <v>47801</v>
      </c>
      <c r="G87" s="259">
        <f t="shared" si="8"/>
        <v>47756</v>
      </c>
      <c r="H87" s="260">
        <v>95557</v>
      </c>
      <c r="I87" s="231">
        <f t="shared" si="9"/>
        <v>79.630833333333328</v>
      </c>
      <c r="J87" s="235">
        <f t="shared" si="10"/>
        <v>0.20365942028985506</v>
      </c>
      <c r="K87" s="412"/>
      <c r="L87" s="406"/>
      <c r="N87" s="247" t="s">
        <v>384</v>
      </c>
      <c r="O87" s="247" t="s">
        <v>386</v>
      </c>
      <c r="P87" s="247" t="s">
        <v>385</v>
      </c>
      <c r="Q87" s="247" t="s">
        <v>381</v>
      </c>
    </row>
    <row r="88" spans="4:17" x14ac:dyDescent="0.25">
      <c r="D88" s="243">
        <v>0.68055555555555547</v>
      </c>
      <c r="E88" s="409"/>
      <c r="F88" s="258">
        <v>47951</v>
      </c>
      <c r="G88" s="259">
        <f t="shared" si="8"/>
        <v>47729</v>
      </c>
      <c r="H88" s="260">
        <v>95680</v>
      </c>
      <c r="I88" s="231">
        <f t="shared" si="9"/>
        <v>79.733333333333334</v>
      </c>
      <c r="J88" s="235">
        <f t="shared" si="10"/>
        <v>0.20392156862745098</v>
      </c>
      <c r="K88" s="412"/>
      <c r="L88" s="406"/>
      <c r="N88" s="246">
        <v>0</v>
      </c>
      <c r="O88">
        <v>390</v>
      </c>
      <c r="P88" s="90">
        <f>K382</f>
        <v>74.8</v>
      </c>
      <c r="Q88" s="90">
        <f>L382*100</f>
        <v>19.179487179487182</v>
      </c>
    </row>
    <row r="89" spans="4:17" x14ac:dyDescent="0.25">
      <c r="D89" s="243">
        <v>0.6875</v>
      </c>
      <c r="E89" s="409"/>
      <c r="F89" s="258">
        <v>47877</v>
      </c>
      <c r="G89" s="259">
        <f t="shared" si="8"/>
        <v>47726</v>
      </c>
      <c r="H89" s="260">
        <v>95603</v>
      </c>
      <c r="I89" s="231">
        <f t="shared" si="9"/>
        <v>79.669166666666669</v>
      </c>
      <c r="J89" s="235">
        <f t="shared" si="10"/>
        <v>0.20375745950554136</v>
      </c>
      <c r="K89" s="412"/>
      <c r="L89" s="406"/>
      <c r="N89" s="246">
        <v>4.1666666666666699E-2</v>
      </c>
      <c r="O89">
        <v>390</v>
      </c>
      <c r="P89" s="90">
        <f>K386</f>
        <v>75.342708333333334</v>
      </c>
      <c r="Q89" s="90">
        <f>L386*100</f>
        <v>19.318643162393162</v>
      </c>
    </row>
    <row r="90" spans="4:17" x14ac:dyDescent="0.25">
      <c r="D90" s="243">
        <v>0.69097222222222221</v>
      </c>
      <c r="E90" s="409"/>
      <c r="F90" s="258">
        <v>48039</v>
      </c>
      <c r="G90" s="259">
        <f t="shared" si="8"/>
        <v>47968</v>
      </c>
      <c r="H90" s="260">
        <v>96007</v>
      </c>
      <c r="I90" s="231">
        <f t="shared" si="9"/>
        <v>80.005833333333328</v>
      </c>
      <c r="J90" s="235">
        <f t="shared" si="10"/>
        <v>0.20461849957374253</v>
      </c>
      <c r="K90" s="412"/>
      <c r="L90" s="406"/>
      <c r="N90" s="246">
        <v>8.3333333333333398E-2</v>
      </c>
      <c r="O90">
        <v>390</v>
      </c>
      <c r="P90" s="90">
        <f>K390</f>
        <v>75.005208333333343</v>
      </c>
      <c r="Q90" s="90">
        <f>L390*100</f>
        <v>19.232104700854698</v>
      </c>
    </row>
    <row r="91" spans="4:17" x14ac:dyDescent="0.25">
      <c r="D91" s="243">
        <v>0.69444444444444453</v>
      </c>
      <c r="E91" s="409"/>
      <c r="F91" s="258">
        <v>48117</v>
      </c>
      <c r="G91" s="259">
        <f t="shared" si="8"/>
        <v>48003</v>
      </c>
      <c r="H91" s="260">
        <v>96120</v>
      </c>
      <c r="I91" s="231">
        <f t="shared" si="9"/>
        <v>80.099999999999994</v>
      </c>
      <c r="J91" s="235">
        <f t="shared" si="10"/>
        <v>0.20485933503836315</v>
      </c>
      <c r="K91" s="412"/>
      <c r="L91" s="406"/>
      <c r="N91" s="246">
        <v>0.125</v>
      </c>
      <c r="O91">
        <v>390</v>
      </c>
      <c r="P91" s="90">
        <f>K394</f>
        <v>75.153541666666669</v>
      </c>
      <c r="Q91" s="90">
        <f>L394*100</f>
        <v>19.270138888888887</v>
      </c>
    </row>
    <row r="92" spans="4:17" ht="15.75" thickBot="1" x14ac:dyDescent="0.3">
      <c r="D92" s="243">
        <v>0.70138888888888884</v>
      </c>
      <c r="E92" s="410"/>
      <c r="F92" s="258">
        <v>48313</v>
      </c>
      <c r="G92" s="259">
        <f t="shared" si="8"/>
        <v>48258</v>
      </c>
      <c r="H92" s="260">
        <v>96571</v>
      </c>
      <c r="I92" s="231">
        <f t="shared" si="9"/>
        <v>80.475833333333327</v>
      </c>
      <c r="J92" s="235">
        <f t="shared" si="10"/>
        <v>0.20582054560954816</v>
      </c>
      <c r="K92" s="413"/>
      <c r="L92" s="407"/>
      <c r="N92" s="246">
        <v>0.16666666666666666</v>
      </c>
      <c r="O92">
        <v>390</v>
      </c>
      <c r="P92" s="90">
        <f>K398</f>
        <v>75.457166666666666</v>
      </c>
      <c r="Q92" s="90">
        <f>L398*100</f>
        <v>19.347991452991455</v>
      </c>
    </row>
    <row r="93" spans="4:17" x14ac:dyDescent="0.25">
      <c r="D93" s="242">
        <v>0.70833333333333337</v>
      </c>
      <c r="E93" s="408">
        <v>0.70833333333333337</v>
      </c>
      <c r="F93" s="258">
        <v>48289</v>
      </c>
      <c r="G93" s="259">
        <f t="shared" si="8"/>
        <v>48187</v>
      </c>
      <c r="H93" s="260">
        <v>96476</v>
      </c>
      <c r="I93" s="231">
        <f t="shared" si="9"/>
        <v>80.396666666666661</v>
      </c>
      <c r="J93" s="235">
        <f t="shared" si="10"/>
        <v>0.20561807331628301</v>
      </c>
      <c r="K93" s="411">
        <f>AVERAGE(I95:I99)</f>
        <v>81.357500000000002</v>
      </c>
      <c r="L93" s="405">
        <f>AVERAGE(J95:J99)</f>
        <v>0.2080754475703325</v>
      </c>
      <c r="N93" s="246">
        <v>0.20833333333333334</v>
      </c>
      <c r="O93">
        <v>390</v>
      </c>
      <c r="P93" s="90">
        <f>K403</f>
        <v>75.583999999999989</v>
      </c>
      <c r="Q93" s="90">
        <f>L403*100</f>
        <v>19.38051282051282</v>
      </c>
    </row>
    <row r="94" spans="4:17" x14ac:dyDescent="0.25">
      <c r="D94" s="243">
        <v>0.72222222222222221</v>
      </c>
      <c r="E94" s="409"/>
      <c r="F94" s="258">
        <v>48589</v>
      </c>
      <c r="G94" s="259">
        <f t="shared" si="8"/>
        <v>48463</v>
      </c>
      <c r="H94" s="260">
        <v>97052</v>
      </c>
      <c r="I94" s="231">
        <f t="shared" si="9"/>
        <v>80.876666666666665</v>
      </c>
      <c r="J94" s="235">
        <f t="shared" si="10"/>
        <v>0.206845694799659</v>
      </c>
      <c r="K94" s="412"/>
      <c r="L94" s="406"/>
      <c r="N94" s="246">
        <v>0.25</v>
      </c>
      <c r="O94">
        <v>390</v>
      </c>
      <c r="P94" s="90">
        <f>K408</f>
        <v>76.179666666666662</v>
      </c>
      <c r="Q94" s="90">
        <f>L408*100</f>
        <v>19.533247863247865</v>
      </c>
    </row>
    <row r="95" spans="4:17" x14ac:dyDescent="0.25">
      <c r="D95" s="243">
        <v>0.72916666666666663</v>
      </c>
      <c r="E95" s="409"/>
      <c r="F95" s="258">
        <v>48686</v>
      </c>
      <c r="G95" s="259">
        <f t="shared" si="8"/>
        <v>48500</v>
      </c>
      <c r="H95" s="260">
        <v>97186</v>
      </c>
      <c r="I95" s="231">
        <f t="shared" si="9"/>
        <v>80.98833333333333</v>
      </c>
      <c r="J95" s="235">
        <f t="shared" si="10"/>
        <v>0.20713128729752769</v>
      </c>
      <c r="K95" s="412"/>
      <c r="L95" s="406"/>
      <c r="N95" s="246">
        <v>0.29166666666666669</v>
      </c>
      <c r="O95">
        <v>390</v>
      </c>
      <c r="P95" s="90">
        <f>K413</f>
        <v>76.778833333333324</v>
      </c>
      <c r="Q95" s="90">
        <f>L413*100</f>
        <v>19.68688034188034</v>
      </c>
    </row>
    <row r="96" spans="4:17" x14ac:dyDescent="0.25">
      <c r="D96" s="243">
        <v>0.73611111111111116</v>
      </c>
      <c r="E96" s="409"/>
      <c r="F96" s="258">
        <v>48624</v>
      </c>
      <c r="G96" s="259">
        <f t="shared" ref="G96:G125" si="11">SUM(H96-F96)</f>
        <v>48569</v>
      </c>
      <c r="H96" s="260">
        <v>97193</v>
      </c>
      <c r="I96" s="231">
        <f t="shared" si="9"/>
        <v>80.994166666666672</v>
      </c>
      <c r="J96" s="235">
        <f t="shared" si="10"/>
        <v>0.20714620630861041</v>
      </c>
      <c r="K96" s="412"/>
      <c r="L96" s="406"/>
      <c r="N96" s="246">
        <v>0.33333333333333331</v>
      </c>
      <c r="O96">
        <v>390</v>
      </c>
      <c r="P96" s="90">
        <f>K418</f>
        <v>77.110138888888883</v>
      </c>
      <c r="Q96" s="90">
        <f>L418*100</f>
        <v>19.771830484330486</v>
      </c>
    </row>
    <row r="97" spans="4:17" ht="15.75" thickBot="1" x14ac:dyDescent="0.3">
      <c r="D97" s="243">
        <v>0.74305555555555547</v>
      </c>
      <c r="E97" s="410"/>
      <c r="F97" s="258">
        <v>48787</v>
      </c>
      <c r="G97" s="259">
        <f t="shared" si="11"/>
        <v>48650</v>
      </c>
      <c r="H97" s="260">
        <v>97437</v>
      </c>
      <c r="I97" s="231">
        <f t="shared" si="9"/>
        <v>81.197500000000005</v>
      </c>
      <c r="J97" s="235">
        <f t="shared" si="10"/>
        <v>0.20766624040920717</v>
      </c>
      <c r="K97" s="413"/>
      <c r="L97" s="407"/>
      <c r="N97" s="246">
        <v>0.375</v>
      </c>
      <c r="O97">
        <v>390</v>
      </c>
      <c r="P97" s="90">
        <f>K424</f>
        <v>77.459500000000006</v>
      </c>
      <c r="Q97" s="90">
        <f>L424*100</f>
        <v>19.861410256410256</v>
      </c>
    </row>
    <row r="98" spans="4:17" x14ac:dyDescent="0.25">
      <c r="D98" s="242">
        <v>0.75</v>
      </c>
      <c r="E98" s="408">
        <v>0.75</v>
      </c>
      <c r="F98" s="258">
        <v>49130</v>
      </c>
      <c r="G98" s="259">
        <f t="shared" si="11"/>
        <v>48973</v>
      </c>
      <c r="H98" s="260">
        <v>98103</v>
      </c>
      <c r="I98" s="231">
        <f t="shared" si="9"/>
        <v>81.752499999999998</v>
      </c>
      <c r="J98" s="235">
        <f t="shared" si="10"/>
        <v>0.2090856777493606</v>
      </c>
      <c r="K98" s="411">
        <f>AVERAGE(I100:I105)</f>
        <v>82.252638888888896</v>
      </c>
      <c r="L98" s="405">
        <f>AVERAGE(J100:J105)</f>
        <v>0.21036480534242682</v>
      </c>
      <c r="N98" s="246">
        <v>0.41666666666666669</v>
      </c>
      <c r="O98">
        <v>390</v>
      </c>
      <c r="P98" s="90">
        <f>K429</f>
        <v>78.011527777777772</v>
      </c>
      <c r="Q98" s="90">
        <f>L429*100</f>
        <v>20.00295584045584</v>
      </c>
    </row>
    <row r="99" spans="4:17" x14ac:dyDescent="0.25">
      <c r="D99" s="243">
        <v>0.76388888888888884</v>
      </c>
      <c r="E99" s="409"/>
      <c r="F99" s="258">
        <v>49298</v>
      </c>
      <c r="G99" s="259">
        <f t="shared" si="11"/>
        <v>48928</v>
      </c>
      <c r="H99" s="260">
        <v>98226</v>
      </c>
      <c r="I99" s="231">
        <f t="shared" si="9"/>
        <v>81.855000000000004</v>
      </c>
      <c r="J99" s="235">
        <f t="shared" si="10"/>
        <v>0.20934782608695654</v>
      </c>
      <c r="K99" s="412"/>
      <c r="L99" s="406"/>
      <c r="N99" s="246">
        <v>0.45833333333333331</v>
      </c>
      <c r="O99">
        <v>390</v>
      </c>
      <c r="P99" s="90">
        <f>K435</f>
        <v>79.778055555555554</v>
      </c>
      <c r="Q99" s="90">
        <f>L435*100</f>
        <v>20.455911680911679</v>
      </c>
    </row>
    <row r="100" spans="4:17" x14ac:dyDescent="0.25">
      <c r="D100" s="243">
        <v>0.77083333333333337</v>
      </c>
      <c r="E100" s="409"/>
      <c r="F100" s="258">
        <v>49264</v>
      </c>
      <c r="G100" s="259">
        <f t="shared" si="11"/>
        <v>49107</v>
      </c>
      <c r="H100" s="260">
        <v>98371</v>
      </c>
      <c r="I100" s="231">
        <f t="shared" si="9"/>
        <v>81.975833333333327</v>
      </c>
      <c r="J100" s="235">
        <f t="shared" si="10"/>
        <v>0.20965686274509801</v>
      </c>
      <c r="K100" s="412"/>
      <c r="L100" s="406"/>
      <c r="N100" s="246">
        <v>0.5</v>
      </c>
      <c r="O100">
        <v>390</v>
      </c>
      <c r="P100" s="90">
        <f>K441</f>
        <v>80.684375000000003</v>
      </c>
      <c r="Q100" s="90">
        <f>L441*100</f>
        <v>20.688301282051281</v>
      </c>
    </row>
    <row r="101" spans="4:17" x14ac:dyDescent="0.25">
      <c r="D101" s="243">
        <v>0.77777777777777779</v>
      </c>
      <c r="E101" s="409"/>
      <c r="F101" s="258">
        <v>49229</v>
      </c>
      <c r="G101" s="259">
        <f t="shared" si="11"/>
        <v>49092</v>
      </c>
      <c r="H101" s="260">
        <v>98321</v>
      </c>
      <c r="I101" s="231">
        <f t="shared" si="9"/>
        <v>81.93416666666667</v>
      </c>
      <c r="J101" s="235">
        <f t="shared" si="10"/>
        <v>0.20955029838022166</v>
      </c>
      <c r="K101" s="412"/>
      <c r="L101" s="406"/>
      <c r="N101" s="246">
        <v>0.54166666666666663</v>
      </c>
      <c r="O101">
        <v>390</v>
      </c>
      <c r="P101" s="90">
        <f>K446</f>
        <v>82.091250000000002</v>
      </c>
      <c r="Q101" s="90">
        <f>L446*100</f>
        <v>21.049038461538462</v>
      </c>
    </row>
    <row r="102" spans="4:17" ht="15.75" thickBot="1" x14ac:dyDescent="0.3">
      <c r="D102" s="243">
        <v>0.78472222222222221</v>
      </c>
      <c r="E102" s="410"/>
      <c r="F102" s="258">
        <v>49317</v>
      </c>
      <c r="G102" s="259">
        <f t="shared" si="11"/>
        <v>49250</v>
      </c>
      <c r="H102" s="260">
        <v>98567</v>
      </c>
      <c r="I102" s="231">
        <f t="shared" si="9"/>
        <v>82.139166666666668</v>
      </c>
      <c r="J102" s="235">
        <f t="shared" si="10"/>
        <v>0.21007459505541348</v>
      </c>
      <c r="K102" s="413"/>
      <c r="L102" s="407"/>
      <c r="N102" s="246">
        <v>0.58333333333333337</v>
      </c>
      <c r="O102">
        <v>390</v>
      </c>
      <c r="P102" s="90">
        <f>K451</f>
        <v>83.046458333333334</v>
      </c>
      <c r="Q102" s="90">
        <f>L451*100</f>
        <v>21.293963675213671</v>
      </c>
    </row>
    <row r="103" spans="4:17" x14ac:dyDescent="0.25">
      <c r="D103" s="242">
        <v>0.79166666666666663</v>
      </c>
      <c r="E103" s="408">
        <v>0.79166666666666663</v>
      </c>
      <c r="F103" s="258">
        <v>49465</v>
      </c>
      <c r="G103" s="259">
        <f t="shared" si="11"/>
        <v>49314</v>
      </c>
      <c r="H103" s="260">
        <v>98779</v>
      </c>
      <c r="I103" s="231">
        <f t="shared" si="9"/>
        <v>82.31583333333333</v>
      </c>
      <c r="J103" s="235">
        <f t="shared" si="10"/>
        <v>0.21052642796248933</v>
      </c>
      <c r="K103" s="411">
        <f>AVERAGE(I106:I110)</f>
        <v>82.849333333333334</v>
      </c>
      <c r="L103" s="405">
        <f>AVERAGE(J106:J110)</f>
        <v>0.21189087809036661</v>
      </c>
      <c r="N103" s="246">
        <v>0.625</v>
      </c>
      <c r="O103">
        <v>390</v>
      </c>
      <c r="P103" s="90">
        <f>K457</f>
        <v>83.927666666666681</v>
      </c>
      <c r="Q103" s="90">
        <f>L457*100</f>
        <v>21.51991452991453</v>
      </c>
    </row>
    <row r="104" spans="4:17" x14ac:dyDescent="0.25">
      <c r="D104" s="243">
        <v>0.79861111111111116</v>
      </c>
      <c r="E104" s="409"/>
      <c r="F104" s="258">
        <v>49684</v>
      </c>
      <c r="G104" s="259">
        <f t="shared" si="11"/>
        <v>49313</v>
      </c>
      <c r="H104" s="260">
        <v>98997</v>
      </c>
      <c r="I104" s="231">
        <f t="shared" si="9"/>
        <v>82.497500000000002</v>
      </c>
      <c r="J104" s="235">
        <f t="shared" si="10"/>
        <v>0.21099104859335038</v>
      </c>
      <c r="K104" s="412"/>
      <c r="L104" s="406"/>
      <c r="N104" s="246">
        <v>0.66666666666666696</v>
      </c>
      <c r="O104">
        <v>390</v>
      </c>
      <c r="P104" s="90">
        <f>K463</f>
        <v>85.232166666666672</v>
      </c>
      <c r="Q104" s="90">
        <f>L463*100</f>
        <v>21.85440170940171</v>
      </c>
    </row>
    <row r="105" spans="4:17" x14ac:dyDescent="0.25">
      <c r="D105" s="243">
        <v>0.80555555555555547</v>
      </c>
      <c r="E105" s="409"/>
      <c r="F105" s="258">
        <v>49673</v>
      </c>
      <c r="G105" s="259">
        <f t="shared" si="11"/>
        <v>49511</v>
      </c>
      <c r="H105" s="260">
        <v>99184</v>
      </c>
      <c r="I105" s="231">
        <f t="shared" si="9"/>
        <v>82.653333333333336</v>
      </c>
      <c r="J105" s="235">
        <f t="shared" si="10"/>
        <v>0.21138959931798806</v>
      </c>
      <c r="K105" s="412"/>
      <c r="L105" s="406"/>
      <c r="N105" s="246">
        <v>0.70833333333333304</v>
      </c>
      <c r="O105">
        <v>390</v>
      </c>
      <c r="P105" s="90">
        <f>K470</f>
        <v>85.420333333333332</v>
      </c>
      <c r="Q105" s="90">
        <f>L470*100</f>
        <v>21.902649572649572</v>
      </c>
    </row>
    <row r="106" spans="4:17" x14ac:dyDescent="0.25">
      <c r="D106" s="243">
        <v>0.8125</v>
      </c>
      <c r="E106" s="409"/>
      <c r="F106" s="258">
        <v>49546</v>
      </c>
      <c r="G106" s="259">
        <f t="shared" si="11"/>
        <v>49521</v>
      </c>
      <c r="H106" s="260">
        <v>99067</v>
      </c>
      <c r="I106" s="231">
        <f t="shared" si="9"/>
        <v>82.555833333333339</v>
      </c>
      <c r="J106" s="235">
        <f t="shared" si="10"/>
        <v>0.21114023870417734</v>
      </c>
      <c r="K106" s="412"/>
      <c r="L106" s="406"/>
      <c r="N106" s="246">
        <v>0.75</v>
      </c>
      <c r="O106">
        <v>390</v>
      </c>
      <c r="P106" s="90">
        <f>K475</f>
        <v>85.27236111111111</v>
      </c>
      <c r="Q106" s="90">
        <f>L475*100</f>
        <v>21.864707977207974</v>
      </c>
    </row>
    <row r="107" spans="4:17" x14ac:dyDescent="0.25">
      <c r="D107" s="243">
        <v>0.81944444444444453</v>
      </c>
      <c r="E107" s="409"/>
      <c r="F107" s="258">
        <v>49703</v>
      </c>
      <c r="G107" s="259">
        <f t="shared" si="11"/>
        <v>49518</v>
      </c>
      <c r="H107" s="260">
        <v>99221</v>
      </c>
      <c r="I107" s="231">
        <f t="shared" si="9"/>
        <v>82.68416666666667</v>
      </c>
      <c r="J107" s="235">
        <f t="shared" si="10"/>
        <v>0.2114684569479966</v>
      </c>
      <c r="K107" s="412"/>
      <c r="L107" s="406"/>
      <c r="N107" s="246">
        <v>0.79166666666666696</v>
      </c>
      <c r="O107">
        <v>390</v>
      </c>
      <c r="P107" s="90">
        <f>K480</f>
        <v>84.324666666666673</v>
      </c>
      <c r="Q107" s="90">
        <f>L480*100</f>
        <v>21.621709401709406</v>
      </c>
    </row>
    <row r="108" spans="4:17" ht="15.75" thickBot="1" x14ac:dyDescent="0.3">
      <c r="D108" s="243">
        <v>0.82638888888888884</v>
      </c>
      <c r="E108" s="410"/>
      <c r="F108" s="258">
        <v>49854</v>
      </c>
      <c r="G108" s="259">
        <f t="shared" si="11"/>
        <v>49614</v>
      </c>
      <c r="H108" s="260">
        <v>99468</v>
      </c>
      <c r="I108" s="231">
        <f t="shared" si="9"/>
        <v>82.89</v>
      </c>
      <c r="J108" s="235">
        <f t="shared" si="10"/>
        <v>0.21199488491048593</v>
      </c>
      <c r="K108" s="413"/>
      <c r="L108" s="407"/>
      <c r="N108" s="246">
        <v>0.83333333333333304</v>
      </c>
      <c r="O108">
        <v>390</v>
      </c>
      <c r="P108" s="90">
        <f>K486</f>
        <v>83.702083333333334</v>
      </c>
      <c r="Q108" s="90">
        <f>L486*100</f>
        <v>21.462072649572651</v>
      </c>
    </row>
    <row r="109" spans="4:17" x14ac:dyDescent="0.25">
      <c r="D109" s="242">
        <v>0.83333333333333337</v>
      </c>
      <c r="E109" s="408">
        <v>0.83333333333333337</v>
      </c>
      <c r="F109" s="258">
        <v>49941</v>
      </c>
      <c r="G109" s="259">
        <f t="shared" si="11"/>
        <v>49708</v>
      </c>
      <c r="H109" s="260">
        <v>99649</v>
      </c>
      <c r="I109" s="231">
        <f t="shared" si="9"/>
        <v>83.040833333333339</v>
      </c>
      <c r="J109" s="235">
        <f t="shared" si="10"/>
        <v>0.21238064791133845</v>
      </c>
      <c r="K109" s="411">
        <f>AVERAGE(I111:I116)</f>
        <v>83.118611111111122</v>
      </c>
      <c r="L109" s="405">
        <f>AVERAGE(J111:J116)</f>
        <v>0.21257956805910769</v>
      </c>
      <c r="N109" s="246">
        <v>0.875</v>
      </c>
      <c r="O109">
        <v>390</v>
      </c>
      <c r="P109" s="90">
        <f>K490</f>
        <v>84.016527777777782</v>
      </c>
      <c r="Q109" s="90">
        <f>L490*100</f>
        <v>21.542699430199431</v>
      </c>
    </row>
    <row r="110" spans="4:17" x14ac:dyDescent="0.25">
      <c r="D110" s="243">
        <v>0.84722222222222221</v>
      </c>
      <c r="E110" s="409"/>
      <c r="F110" s="258">
        <v>49984</v>
      </c>
      <c r="G110" s="259">
        <f t="shared" si="11"/>
        <v>49707</v>
      </c>
      <c r="H110" s="260">
        <v>99691</v>
      </c>
      <c r="I110" s="231">
        <f t="shared" si="9"/>
        <v>83.075833333333335</v>
      </c>
      <c r="J110" s="235">
        <f>SUM(I110/391)</f>
        <v>0.21247016197783461</v>
      </c>
      <c r="K110" s="412"/>
      <c r="L110" s="406"/>
      <c r="N110" s="246">
        <v>0.91666666666666696</v>
      </c>
      <c r="O110">
        <v>390</v>
      </c>
      <c r="P110" s="90">
        <f>K494</f>
        <v>83.906666666666666</v>
      </c>
      <c r="Q110" s="90">
        <f>L494*100</f>
        <v>21.514529914529916</v>
      </c>
    </row>
    <row r="111" spans="4:17" x14ac:dyDescent="0.25">
      <c r="D111" s="243">
        <v>0.86111111111111116</v>
      </c>
      <c r="E111" s="409"/>
      <c r="F111" s="258">
        <v>49784</v>
      </c>
      <c r="G111" s="259">
        <f t="shared" si="11"/>
        <v>49707</v>
      </c>
      <c r="H111" s="260">
        <v>99491</v>
      </c>
      <c r="I111" s="231">
        <f t="shared" si="9"/>
        <v>82.909166666666664</v>
      </c>
      <c r="J111" s="235">
        <f t="shared" si="10"/>
        <v>0.21204390451832905</v>
      </c>
      <c r="K111" s="412"/>
      <c r="L111" s="406"/>
      <c r="N111" s="246">
        <v>0.95833333333333304</v>
      </c>
      <c r="O111">
        <v>390</v>
      </c>
      <c r="P111" s="90">
        <f>K499</f>
        <v>82.442660697887973</v>
      </c>
      <c r="Q111" s="90">
        <f>L499*100</f>
        <v>21.13914376868922</v>
      </c>
    </row>
    <row r="112" spans="4:17" ht="15.75" thickBot="1" x14ac:dyDescent="0.3">
      <c r="D112" s="243">
        <v>0.86805555555555547</v>
      </c>
      <c r="E112" s="410"/>
      <c r="F112" s="258">
        <v>49736</v>
      </c>
      <c r="G112" s="259">
        <f t="shared" si="11"/>
        <v>49621</v>
      </c>
      <c r="H112" s="260">
        <v>99357</v>
      </c>
      <c r="I112" s="231">
        <f t="shared" si="9"/>
        <v>82.797499999999999</v>
      </c>
      <c r="J112" s="235">
        <f t="shared" si="10"/>
        <v>0.21175831202046036</v>
      </c>
      <c r="K112" s="413"/>
      <c r="L112" s="407"/>
      <c r="N112" s="416" t="s">
        <v>419</v>
      </c>
      <c r="O112" s="416"/>
      <c r="P112" s="90">
        <f>AVERAGE(P88:P111)</f>
        <v>80.030315144819411</v>
      </c>
      <c r="Q112" s="90">
        <f>AVERAGE(Q88:Q111)</f>
        <v>20.520593626876771</v>
      </c>
    </row>
    <row r="113" spans="4:12" x14ac:dyDescent="0.25">
      <c r="D113" s="242">
        <v>0.875</v>
      </c>
      <c r="E113" s="408">
        <v>0.875</v>
      </c>
      <c r="F113" s="258">
        <v>49941</v>
      </c>
      <c r="G113" s="259">
        <f t="shared" si="11"/>
        <v>49914</v>
      </c>
      <c r="H113" s="260">
        <v>99855</v>
      </c>
      <c r="I113" s="231">
        <f t="shared" si="9"/>
        <v>83.212500000000006</v>
      </c>
      <c r="J113" s="235">
        <f t="shared" si="10"/>
        <v>0.21281969309462917</v>
      </c>
      <c r="K113" s="411">
        <f>AVERAGE(I115:I120)</f>
        <v>83.419166666666669</v>
      </c>
      <c r="L113" s="405">
        <f>AVERAGE(J115:J120)</f>
        <v>0.21334825234441604</v>
      </c>
    </row>
    <row r="114" spans="4:12" x14ac:dyDescent="0.25">
      <c r="D114" s="243">
        <v>0.88888888888888884</v>
      </c>
      <c r="E114" s="409"/>
      <c r="F114" s="258">
        <v>49966</v>
      </c>
      <c r="G114" s="259">
        <f t="shared" si="11"/>
        <v>49930</v>
      </c>
      <c r="H114" s="260">
        <v>99896</v>
      </c>
      <c r="I114" s="231">
        <f t="shared" si="9"/>
        <v>83.24666666666667</v>
      </c>
      <c r="J114" s="235">
        <f t="shared" si="10"/>
        <v>0.21290707587382779</v>
      </c>
      <c r="K114" s="412"/>
      <c r="L114" s="406"/>
    </row>
    <row r="115" spans="4:12" x14ac:dyDescent="0.25">
      <c r="D115" s="243">
        <v>0.90277777777777779</v>
      </c>
      <c r="E115" s="409"/>
      <c r="F115" s="258">
        <v>49989</v>
      </c>
      <c r="G115" s="259">
        <f t="shared" si="11"/>
        <v>49959</v>
      </c>
      <c r="H115" s="260">
        <v>99948</v>
      </c>
      <c r="I115" s="231">
        <f t="shared" si="9"/>
        <v>83.29</v>
      </c>
      <c r="J115" s="235">
        <f t="shared" si="10"/>
        <v>0.21301790281329924</v>
      </c>
      <c r="K115" s="412"/>
      <c r="L115" s="406"/>
    </row>
    <row r="116" spans="4:12" ht="15.75" thickBot="1" x14ac:dyDescent="0.3">
      <c r="D116" s="243">
        <v>0.90972222222222221</v>
      </c>
      <c r="E116" s="410"/>
      <c r="F116" s="258">
        <v>49963</v>
      </c>
      <c r="G116" s="259">
        <f t="shared" si="11"/>
        <v>49944</v>
      </c>
      <c r="H116" s="260">
        <v>99907</v>
      </c>
      <c r="I116" s="231">
        <f t="shared" si="9"/>
        <v>83.255833333333328</v>
      </c>
      <c r="J116" s="235">
        <f t="shared" si="10"/>
        <v>0.2129305200341006</v>
      </c>
      <c r="K116" s="413"/>
      <c r="L116" s="407"/>
    </row>
    <row r="117" spans="4:12" x14ac:dyDescent="0.25">
      <c r="D117" s="242">
        <v>0.91666666666666663</v>
      </c>
      <c r="E117" s="408">
        <v>0.91666666666666663</v>
      </c>
      <c r="F117" s="258">
        <v>50097</v>
      </c>
      <c r="G117" s="259">
        <f t="shared" si="11"/>
        <v>50001</v>
      </c>
      <c r="H117" s="260">
        <v>100098</v>
      </c>
      <c r="I117" s="231">
        <f t="shared" si="9"/>
        <v>83.415000000000006</v>
      </c>
      <c r="J117" s="235">
        <f t="shared" si="10"/>
        <v>0.21333759590792842</v>
      </c>
      <c r="K117" s="411">
        <f>AVERAGE(I117:I122)</f>
        <v>83.44305555555556</v>
      </c>
      <c r="L117" s="405">
        <f>AVERAGE(J117:J122)</f>
        <v>0.21340934924694518</v>
      </c>
    </row>
    <row r="118" spans="4:12" x14ac:dyDescent="0.25">
      <c r="D118" s="243">
        <v>0.92361111111111116</v>
      </c>
      <c r="E118" s="409"/>
      <c r="F118" s="258">
        <v>50224</v>
      </c>
      <c r="G118" s="259">
        <f t="shared" si="11"/>
        <v>50216</v>
      </c>
      <c r="H118" s="260">
        <v>100440</v>
      </c>
      <c r="I118" s="231">
        <f t="shared" si="9"/>
        <v>83.7</v>
      </c>
      <c r="J118" s="235">
        <f t="shared" si="10"/>
        <v>0.21406649616368287</v>
      </c>
      <c r="K118" s="412"/>
      <c r="L118" s="406"/>
    </row>
    <row r="119" spans="4:12" x14ac:dyDescent="0.25">
      <c r="D119" s="243">
        <v>0.9375</v>
      </c>
      <c r="E119" s="409"/>
      <c r="F119" s="258">
        <v>50096</v>
      </c>
      <c r="G119" s="259">
        <f t="shared" si="11"/>
        <v>50013</v>
      </c>
      <c r="H119" s="260">
        <v>100109</v>
      </c>
      <c r="I119" s="231">
        <f t="shared" si="9"/>
        <v>83.424166666666665</v>
      </c>
      <c r="J119" s="235">
        <f t="shared" si="10"/>
        <v>0.2133610400682012</v>
      </c>
      <c r="K119" s="412"/>
      <c r="L119" s="406"/>
    </row>
    <row r="120" spans="4:12" x14ac:dyDescent="0.25">
      <c r="D120" s="243">
        <v>0.94444444444444453</v>
      </c>
      <c r="E120" s="409"/>
      <c r="F120" s="258">
        <v>50185</v>
      </c>
      <c r="G120" s="259">
        <f t="shared" si="11"/>
        <v>49931</v>
      </c>
      <c r="H120" s="260">
        <v>100116</v>
      </c>
      <c r="I120" s="231">
        <f t="shared" si="9"/>
        <v>83.43</v>
      </c>
      <c r="J120" s="235">
        <f t="shared" si="10"/>
        <v>0.21337595907928392</v>
      </c>
      <c r="K120" s="412"/>
      <c r="L120" s="406"/>
    </row>
    <row r="121" spans="4:12" ht="15.75" thickBot="1" x14ac:dyDescent="0.3">
      <c r="D121" s="243">
        <v>0.95138888888888884</v>
      </c>
      <c r="E121" s="410"/>
      <c r="F121" s="258">
        <v>50212</v>
      </c>
      <c r="G121" s="259">
        <f t="shared" si="11"/>
        <v>49918</v>
      </c>
      <c r="H121" s="260">
        <v>100130</v>
      </c>
      <c r="I121" s="231">
        <f t="shared" si="9"/>
        <v>83.441666666666663</v>
      </c>
      <c r="J121" s="235">
        <f t="shared" si="10"/>
        <v>0.21340579710144927</v>
      </c>
      <c r="K121" s="413"/>
      <c r="L121" s="407"/>
    </row>
    <row r="122" spans="4:12" x14ac:dyDescent="0.25">
      <c r="D122" s="242">
        <v>0.95833333333333337</v>
      </c>
      <c r="E122" s="408">
        <v>0.95833333333333337</v>
      </c>
      <c r="F122" s="258">
        <v>49983</v>
      </c>
      <c r="G122" s="259">
        <f t="shared" si="11"/>
        <v>49914</v>
      </c>
      <c r="H122" s="260">
        <v>99897</v>
      </c>
      <c r="I122" s="231">
        <f t="shared" si="9"/>
        <v>83.247500000000002</v>
      </c>
      <c r="J122" s="235">
        <f t="shared" si="10"/>
        <v>0.21290920716112532</v>
      </c>
      <c r="K122" s="411">
        <f>AVERAGE(I124:I129)</f>
        <v>79.941214416896244</v>
      </c>
      <c r="L122" s="405">
        <f>AVERAGE(J124:J129)</f>
        <v>0.20445323380280364</v>
      </c>
    </row>
    <row r="123" spans="4:12" x14ac:dyDescent="0.25">
      <c r="D123" s="238">
        <v>0.97222222222222221</v>
      </c>
      <c r="E123" s="409"/>
      <c r="F123" s="258">
        <v>49912</v>
      </c>
      <c r="G123" s="259">
        <f t="shared" si="11"/>
        <v>49886</v>
      </c>
      <c r="H123" s="260">
        <v>99798</v>
      </c>
      <c r="I123" s="231">
        <f t="shared" si="9"/>
        <v>83.165000000000006</v>
      </c>
      <c r="J123" s="235">
        <f t="shared" si="10"/>
        <v>0.21269820971867009</v>
      </c>
      <c r="K123" s="412"/>
      <c r="L123" s="406"/>
    </row>
    <row r="124" spans="4:12" x14ac:dyDescent="0.25">
      <c r="D124" s="238">
        <v>0.98611111111111116</v>
      </c>
      <c r="E124" s="409"/>
      <c r="F124" s="258">
        <v>50278</v>
      </c>
      <c r="G124" s="259">
        <f t="shared" si="11"/>
        <v>50193</v>
      </c>
      <c r="H124" s="260">
        <v>100471</v>
      </c>
      <c r="I124" s="231">
        <f t="shared" si="9"/>
        <v>83.725833333333327</v>
      </c>
      <c r="J124" s="235">
        <f t="shared" si="10"/>
        <v>0.21413256606990622</v>
      </c>
      <c r="K124" s="412"/>
      <c r="L124" s="406"/>
    </row>
    <row r="125" spans="4:12" ht="15.75" thickBot="1" x14ac:dyDescent="0.3">
      <c r="D125" s="238">
        <v>0.99305555555555547</v>
      </c>
      <c r="E125" s="410"/>
      <c r="F125" s="258">
        <v>50007</v>
      </c>
      <c r="G125" s="259">
        <f t="shared" si="11"/>
        <v>49984</v>
      </c>
      <c r="H125" s="260">
        <v>99991</v>
      </c>
      <c r="I125" s="231">
        <f t="shared" si="9"/>
        <v>83.325833333333335</v>
      </c>
      <c r="J125" s="235">
        <f t="shared" si="10"/>
        <v>0.21310954816709293</v>
      </c>
      <c r="K125" s="413"/>
      <c r="L125" s="407"/>
    </row>
    <row r="126" spans="4:12" x14ac:dyDescent="0.25">
      <c r="D126" s="229" t="s">
        <v>260</v>
      </c>
      <c r="E126" s="229"/>
      <c r="F126" s="230">
        <f>SUM(F5:F125)</f>
        <v>5291981</v>
      </c>
      <c r="G126" s="230">
        <f>SUM(G5:G125)</f>
        <v>5273980</v>
      </c>
      <c r="H126" s="230">
        <f>SUM(H5:H125)</f>
        <v>10566491</v>
      </c>
      <c r="I126" s="234">
        <f>AVERAGE(I5:I125)</f>
        <v>72.771976584022056</v>
      </c>
      <c r="J126" s="236">
        <f>AVERAGE(J5:J125)</f>
        <v>0.1861175871714118</v>
      </c>
      <c r="K126" s="234">
        <f>AVERAGE(K5:K125)</f>
        <v>72.008907082185488</v>
      </c>
      <c r="L126" s="236">
        <f>AVERAGE(L5:L125)</f>
        <v>0.18416600276773787</v>
      </c>
    </row>
    <row r="127" spans="4:12" x14ac:dyDescent="0.25">
      <c r="D127"/>
      <c r="E127"/>
      <c r="F127"/>
      <c r="G127"/>
      <c r="H127"/>
      <c r="I127"/>
      <c r="J127"/>
      <c r="K127"/>
      <c r="L127"/>
    </row>
    <row r="128" spans="4:12" x14ac:dyDescent="0.25">
      <c r="D128"/>
      <c r="E128"/>
      <c r="F128"/>
      <c r="G128"/>
      <c r="H128"/>
      <c r="I128"/>
      <c r="J128"/>
      <c r="K128"/>
      <c r="L128"/>
    </row>
    <row r="129" spans="4:12" ht="26.25" x14ac:dyDescent="0.25">
      <c r="D129" s="414" t="s">
        <v>409</v>
      </c>
      <c r="E129" s="414"/>
      <c r="F129" s="414"/>
      <c r="G129" s="414"/>
      <c r="H129" s="414"/>
      <c r="I129" s="414"/>
      <c r="J129" s="414"/>
      <c r="K129" s="414"/>
      <c r="L129" s="414"/>
    </row>
    <row r="130" spans="4:12" ht="15.75" thickBot="1" x14ac:dyDescent="0.3">
      <c r="D130" s="232" t="s">
        <v>374</v>
      </c>
      <c r="E130" s="239" t="s">
        <v>382</v>
      </c>
      <c r="F130" s="233" t="s">
        <v>375</v>
      </c>
      <c r="G130" s="233" t="s">
        <v>376</v>
      </c>
      <c r="H130" s="233" t="s">
        <v>377</v>
      </c>
      <c r="I130" s="233" t="s">
        <v>378</v>
      </c>
      <c r="J130" s="233" t="s">
        <v>379</v>
      </c>
      <c r="K130" s="241" t="s">
        <v>380</v>
      </c>
      <c r="L130" s="244" t="s">
        <v>381</v>
      </c>
    </row>
    <row r="131" spans="4:12" x14ac:dyDescent="0.25">
      <c r="D131" s="237">
        <v>0</v>
      </c>
      <c r="E131" s="408">
        <v>0</v>
      </c>
      <c r="F131" s="259">
        <f>SUM(H131*0.55)</f>
        <v>48467.65</v>
      </c>
      <c r="G131" s="259">
        <f>SUM(H131*0.548)</f>
        <v>48291.404000000002</v>
      </c>
      <c r="H131" s="259">
        <v>88123</v>
      </c>
      <c r="I131" s="231">
        <f t="shared" ref="I131:I162" si="12">SUM(H131/1200)</f>
        <v>73.435833333333335</v>
      </c>
      <c r="J131" s="240">
        <f>SUM(I131/391)</f>
        <v>0.1878154305200341</v>
      </c>
      <c r="K131" s="411">
        <f>AVERAGE(I131:I134)</f>
        <v>73.758333333333326</v>
      </c>
      <c r="L131" s="405">
        <f>AVERAGE(J131:J134)</f>
        <v>0.18864023870417734</v>
      </c>
    </row>
    <row r="132" spans="4:12" x14ac:dyDescent="0.25">
      <c r="D132" s="238">
        <v>1.3888888888888888E-2</v>
      </c>
      <c r="E132" s="409"/>
      <c r="F132" s="259">
        <f t="shared" ref="F132:F195" si="13">SUM(H132*0.55)</f>
        <v>48640.350000000006</v>
      </c>
      <c r="G132" s="259">
        <f t="shared" ref="G132:G195" si="14">SUM(H132*0.548)</f>
        <v>48463.476000000002</v>
      </c>
      <c r="H132" s="259">
        <v>88437</v>
      </c>
      <c r="I132" s="231">
        <f t="shared" si="12"/>
        <v>73.697500000000005</v>
      </c>
      <c r="J132" s="240">
        <f t="shared" ref="J132:J176" si="15">SUM(I132/391)</f>
        <v>0.18848465473145781</v>
      </c>
      <c r="K132" s="406"/>
      <c r="L132" s="406"/>
    </row>
    <row r="133" spans="4:12" x14ac:dyDescent="0.25">
      <c r="D133" s="238">
        <v>2.7777777777777776E-2</v>
      </c>
      <c r="E133" s="409"/>
      <c r="F133" s="259">
        <f t="shared" si="13"/>
        <v>48717.9</v>
      </c>
      <c r="G133" s="259">
        <f t="shared" si="14"/>
        <v>48540.744000000006</v>
      </c>
      <c r="H133" s="259">
        <v>88578</v>
      </c>
      <c r="I133" s="231">
        <f t="shared" si="12"/>
        <v>73.814999999999998</v>
      </c>
      <c r="J133" s="240">
        <f t="shared" si="15"/>
        <v>0.1887851662404092</v>
      </c>
      <c r="K133" s="406"/>
      <c r="L133" s="406"/>
    </row>
    <row r="134" spans="4:12" ht="15.75" thickBot="1" x14ac:dyDescent="0.3">
      <c r="D134" s="238">
        <v>3.4722222222222224E-2</v>
      </c>
      <c r="E134" s="410"/>
      <c r="F134" s="259">
        <f t="shared" si="13"/>
        <v>48896.100000000006</v>
      </c>
      <c r="G134" s="259">
        <f t="shared" si="14"/>
        <v>48718.296000000002</v>
      </c>
      <c r="H134" s="259">
        <v>88902</v>
      </c>
      <c r="I134" s="231">
        <f t="shared" si="12"/>
        <v>74.084999999999994</v>
      </c>
      <c r="J134" s="240">
        <f t="shared" si="15"/>
        <v>0.18947570332480818</v>
      </c>
      <c r="K134" s="407"/>
      <c r="L134" s="407"/>
    </row>
    <row r="135" spans="4:12" x14ac:dyDescent="0.25">
      <c r="D135" s="237">
        <v>4.1666666666666664E-2</v>
      </c>
      <c r="E135" s="408">
        <v>4.1666666666666699E-2</v>
      </c>
      <c r="F135" s="259">
        <f t="shared" si="13"/>
        <v>48900.500000000007</v>
      </c>
      <c r="G135" s="259">
        <f t="shared" si="14"/>
        <v>48722.68</v>
      </c>
      <c r="H135" s="259">
        <v>88910</v>
      </c>
      <c r="I135" s="231">
        <f t="shared" si="12"/>
        <v>74.091666666666669</v>
      </c>
      <c r="J135" s="240">
        <f t="shared" si="15"/>
        <v>0.1894927536231884</v>
      </c>
      <c r="K135" s="411">
        <f>AVERAGE(I135:I138)</f>
        <v>74.122291666666655</v>
      </c>
      <c r="L135" s="405">
        <f>AVERAGE(J135:J138)</f>
        <v>0.18957107843137255</v>
      </c>
    </row>
    <row r="136" spans="4:12" x14ac:dyDescent="0.25">
      <c r="D136" s="238">
        <v>5.5555555555555552E-2</v>
      </c>
      <c r="E136" s="409"/>
      <c r="F136" s="259">
        <f t="shared" si="13"/>
        <v>48912.05</v>
      </c>
      <c r="G136" s="259">
        <f t="shared" si="14"/>
        <v>48734.188000000002</v>
      </c>
      <c r="H136" s="259">
        <v>88931</v>
      </c>
      <c r="I136" s="231">
        <f t="shared" si="12"/>
        <v>74.109166666666667</v>
      </c>
      <c r="J136" s="240">
        <f t="shared" si="15"/>
        <v>0.18953751065643648</v>
      </c>
      <c r="K136" s="406"/>
      <c r="L136" s="406"/>
    </row>
    <row r="137" spans="4:12" x14ac:dyDescent="0.25">
      <c r="D137" s="238">
        <v>6.9444444444444434E-2</v>
      </c>
      <c r="E137" s="409"/>
      <c r="F137" s="259">
        <f t="shared" si="13"/>
        <v>48926.9</v>
      </c>
      <c r="G137" s="259">
        <f t="shared" si="14"/>
        <v>48748.984000000004</v>
      </c>
      <c r="H137" s="259">
        <v>88958</v>
      </c>
      <c r="I137" s="231">
        <f t="shared" si="12"/>
        <v>74.131666666666661</v>
      </c>
      <c r="J137" s="240">
        <f t="shared" si="15"/>
        <v>0.18959505541346972</v>
      </c>
      <c r="K137" s="406"/>
      <c r="L137" s="406"/>
    </row>
    <row r="138" spans="4:12" ht="15.75" thickBot="1" x14ac:dyDescent="0.3">
      <c r="D138" s="238">
        <v>7.9861111111111105E-2</v>
      </c>
      <c r="E138" s="410"/>
      <c r="F138" s="259">
        <f t="shared" si="13"/>
        <v>48943.4</v>
      </c>
      <c r="G138" s="259">
        <f t="shared" si="14"/>
        <v>48765.424000000006</v>
      </c>
      <c r="H138" s="259">
        <v>88988</v>
      </c>
      <c r="I138" s="231">
        <f t="shared" si="12"/>
        <v>74.156666666666666</v>
      </c>
      <c r="J138" s="240">
        <f t="shared" si="15"/>
        <v>0.18965899403239556</v>
      </c>
      <c r="K138" s="407"/>
      <c r="L138" s="407"/>
    </row>
    <row r="139" spans="4:12" x14ac:dyDescent="0.25">
      <c r="D139" s="237">
        <v>8.3333333333333329E-2</v>
      </c>
      <c r="E139" s="408">
        <v>8.3333333333333398E-2</v>
      </c>
      <c r="F139" s="259">
        <f t="shared" si="13"/>
        <v>49126.55</v>
      </c>
      <c r="G139" s="259">
        <f t="shared" si="14"/>
        <v>48947.908000000003</v>
      </c>
      <c r="H139" s="259">
        <v>89321</v>
      </c>
      <c r="I139" s="231">
        <f t="shared" si="12"/>
        <v>74.43416666666667</v>
      </c>
      <c r="J139" s="240">
        <f t="shared" si="15"/>
        <v>0.1903687127024723</v>
      </c>
      <c r="K139" s="411">
        <f t="shared" ref="K139" si="16">AVERAGE(I139:I142)</f>
        <v>74.8</v>
      </c>
      <c r="L139" s="405">
        <f t="shared" ref="L139" si="17">AVERAGE(J139:J142)</f>
        <v>0.19130434782608696</v>
      </c>
    </row>
    <row r="140" spans="4:12" x14ac:dyDescent="0.25">
      <c r="D140" s="238">
        <v>9.7222222222222224E-2</v>
      </c>
      <c r="E140" s="409"/>
      <c r="F140" s="259">
        <f t="shared" si="13"/>
        <v>49273.950000000004</v>
      </c>
      <c r="G140" s="259">
        <f t="shared" si="14"/>
        <v>49094.772000000004</v>
      </c>
      <c r="H140" s="259">
        <v>89589</v>
      </c>
      <c r="I140" s="231">
        <f t="shared" si="12"/>
        <v>74.657499999999999</v>
      </c>
      <c r="J140" s="240">
        <f t="shared" si="15"/>
        <v>0.19093989769820971</v>
      </c>
      <c r="K140" s="406"/>
      <c r="L140" s="406"/>
    </row>
    <row r="141" spans="4:12" x14ac:dyDescent="0.25">
      <c r="D141" s="238">
        <v>0.1111111111111111</v>
      </c>
      <c r="E141" s="409"/>
      <c r="F141" s="259">
        <f t="shared" si="13"/>
        <v>49503.850000000006</v>
      </c>
      <c r="G141" s="259">
        <f t="shared" si="14"/>
        <v>49323.836000000003</v>
      </c>
      <c r="H141" s="259">
        <v>90007</v>
      </c>
      <c r="I141" s="231">
        <f t="shared" si="12"/>
        <v>75.005833333333328</v>
      </c>
      <c r="J141" s="240">
        <f t="shared" si="15"/>
        <v>0.1918307757885763</v>
      </c>
      <c r="K141" s="406"/>
      <c r="L141" s="406"/>
    </row>
    <row r="142" spans="4:12" ht="15.75" thickBot="1" x14ac:dyDescent="0.3">
      <c r="D142" s="238">
        <v>0.11805555555555557</v>
      </c>
      <c r="E142" s="410"/>
      <c r="F142" s="259">
        <f t="shared" si="13"/>
        <v>49567.65</v>
      </c>
      <c r="G142" s="259">
        <f t="shared" si="14"/>
        <v>49387.404000000002</v>
      </c>
      <c r="H142" s="259">
        <v>90123</v>
      </c>
      <c r="I142" s="231">
        <f t="shared" si="12"/>
        <v>75.102500000000006</v>
      </c>
      <c r="J142" s="240">
        <f t="shared" si="15"/>
        <v>0.19207800511508952</v>
      </c>
      <c r="K142" s="407"/>
      <c r="L142" s="407"/>
    </row>
    <row r="143" spans="4:12" x14ac:dyDescent="0.25">
      <c r="D143" s="237">
        <v>0.125</v>
      </c>
      <c r="E143" s="408">
        <v>0.125</v>
      </c>
      <c r="F143" s="259">
        <f t="shared" si="13"/>
        <v>49581.4</v>
      </c>
      <c r="G143" s="259">
        <f t="shared" si="14"/>
        <v>49401.104000000007</v>
      </c>
      <c r="H143" s="259">
        <v>90148</v>
      </c>
      <c r="I143" s="231">
        <f t="shared" si="12"/>
        <v>75.123333333333335</v>
      </c>
      <c r="J143" s="240">
        <f t="shared" si="15"/>
        <v>0.19213128729752771</v>
      </c>
      <c r="K143" s="411">
        <f t="shared" ref="K143" si="18">AVERAGE(I143:I146)</f>
        <v>75.342708333333334</v>
      </c>
      <c r="L143" s="405">
        <f t="shared" ref="L143" si="19">AVERAGE(J143:J146)</f>
        <v>0.19269234867860185</v>
      </c>
    </row>
    <row r="144" spans="4:12" x14ac:dyDescent="0.25">
      <c r="D144" s="238">
        <v>0.1388888888888889</v>
      </c>
      <c r="E144" s="409"/>
      <c r="F144" s="259">
        <f t="shared" si="13"/>
        <v>49752.450000000004</v>
      </c>
      <c r="G144" s="259">
        <f t="shared" si="14"/>
        <v>49571.532000000007</v>
      </c>
      <c r="H144" s="259">
        <v>90459</v>
      </c>
      <c r="I144" s="231">
        <f t="shared" si="12"/>
        <v>75.382499999999993</v>
      </c>
      <c r="J144" s="240">
        <f t="shared" si="15"/>
        <v>0.19279411764705881</v>
      </c>
      <c r="K144" s="406"/>
      <c r="L144" s="406"/>
    </row>
    <row r="145" spans="4:12" x14ac:dyDescent="0.25">
      <c r="D145" s="238">
        <v>0.15277777777777776</v>
      </c>
      <c r="E145" s="409"/>
      <c r="F145" s="259">
        <f t="shared" si="13"/>
        <v>49776.100000000006</v>
      </c>
      <c r="G145" s="259">
        <f t="shared" si="14"/>
        <v>49595.096000000005</v>
      </c>
      <c r="H145" s="259">
        <v>90502</v>
      </c>
      <c r="I145" s="231">
        <f t="shared" si="12"/>
        <v>75.418333333333337</v>
      </c>
      <c r="J145" s="240">
        <f t="shared" si="15"/>
        <v>0.19288576300085253</v>
      </c>
      <c r="K145" s="406"/>
      <c r="L145" s="406"/>
    </row>
    <row r="146" spans="4:12" ht="15.75" thickBot="1" x14ac:dyDescent="0.3">
      <c r="D146" s="238">
        <v>0.15972222222222224</v>
      </c>
      <c r="E146" s="410"/>
      <c r="F146" s="259">
        <f t="shared" si="13"/>
        <v>49794.8</v>
      </c>
      <c r="G146" s="259">
        <f t="shared" si="14"/>
        <v>49613.728000000003</v>
      </c>
      <c r="H146" s="259">
        <v>90536</v>
      </c>
      <c r="I146" s="231">
        <f t="shared" si="12"/>
        <v>75.446666666666673</v>
      </c>
      <c r="J146" s="240">
        <f t="shared" si="15"/>
        <v>0.19295822676896848</v>
      </c>
      <c r="K146" s="407"/>
      <c r="L146" s="407"/>
    </row>
    <row r="147" spans="4:12" x14ac:dyDescent="0.25">
      <c r="D147" s="237">
        <v>0.16666666666666666</v>
      </c>
      <c r="E147" s="408">
        <v>0.16666666666666666</v>
      </c>
      <c r="F147" s="259">
        <f t="shared" si="13"/>
        <v>49806.350000000006</v>
      </c>
      <c r="G147" s="259">
        <f t="shared" si="14"/>
        <v>49625.236000000004</v>
      </c>
      <c r="H147" s="259">
        <v>90557</v>
      </c>
      <c r="I147" s="231">
        <f t="shared" si="12"/>
        <v>75.464166666666671</v>
      </c>
      <c r="J147" s="240">
        <f t="shared" si="15"/>
        <v>0.19300298380221656</v>
      </c>
      <c r="K147" s="411">
        <f>AVERAGE(I147:I151)</f>
        <v>75.505500000000012</v>
      </c>
      <c r="L147" s="405">
        <f>AVERAGE(J147:J151)</f>
        <v>0.1931086956521739</v>
      </c>
    </row>
    <row r="148" spans="4:12" x14ac:dyDescent="0.25">
      <c r="D148" s="238">
        <v>0.18055555555555555</v>
      </c>
      <c r="E148" s="409"/>
      <c r="F148" s="259">
        <f t="shared" si="13"/>
        <v>49806.9</v>
      </c>
      <c r="G148" s="259">
        <f t="shared" si="14"/>
        <v>49625.784000000007</v>
      </c>
      <c r="H148" s="259">
        <v>90558</v>
      </c>
      <c r="I148" s="231">
        <f t="shared" si="12"/>
        <v>75.465000000000003</v>
      </c>
      <c r="J148" s="240">
        <f t="shared" si="15"/>
        <v>0.19300511508951407</v>
      </c>
      <c r="K148" s="406"/>
      <c r="L148" s="406"/>
    </row>
    <row r="149" spans="4:12" x14ac:dyDescent="0.25">
      <c r="D149" s="238">
        <v>0.1875</v>
      </c>
      <c r="E149" s="409"/>
      <c r="F149" s="259">
        <f t="shared" si="13"/>
        <v>49824.500000000007</v>
      </c>
      <c r="G149" s="259">
        <f t="shared" si="14"/>
        <v>49643.320000000007</v>
      </c>
      <c r="H149" s="259">
        <v>90590</v>
      </c>
      <c r="I149" s="231">
        <f t="shared" si="12"/>
        <v>75.49166666666666</v>
      </c>
      <c r="J149" s="240">
        <f t="shared" si="15"/>
        <v>0.19307331628303492</v>
      </c>
      <c r="K149" s="406"/>
      <c r="L149" s="406"/>
    </row>
    <row r="150" spans="4:12" x14ac:dyDescent="0.25">
      <c r="D150" s="238">
        <v>0.19444444444444445</v>
      </c>
      <c r="E150" s="409"/>
      <c r="F150" s="259">
        <f t="shared" si="13"/>
        <v>49835.500000000007</v>
      </c>
      <c r="G150" s="259">
        <f t="shared" si="14"/>
        <v>49654.280000000006</v>
      </c>
      <c r="H150" s="259">
        <v>90610</v>
      </c>
      <c r="I150" s="231">
        <f t="shared" si="12"/>
        <v>75.50833333333334</v>
      </c>
      <c r="J150" s="240">
        <f t="shared" si="15"/>
        <v>0.19311594202898552</v>
      </c>
      <c r="K150" s="406"/>
      <c r="L150" s="406"/>
    </row>
    <row r="151" spans="4:12" ht="15.75" thickBot="1" x14ac:dyDescent="0.3">
      <c r="D151" s="238">
        <v>0.20138888888888887</v>
      </c>
      <c r="E151" s="410"/>
      <c r="F151" s="259">
        <f t="shared" si="13"/>
        <v>49894.9</v>
      </c>
      <c r="G151" s="259">
        <f t="shared" si="14"/>
        <v>49713.464000000007</v>
      </c>
      <c r="H151" s="259">
        <v>90718</v>
      </c>
      <c r="I151" s="231">
        <f t="shared" si="12"/>
        <v>75.598333333333329</v>
      </c>
      <c r="J151" s="240">
        <f t="shared" si="15"/>
        <v>0.19334612105711849</v>
      </c>
      <c r="K151" s="407"/>
      <c r="L151" s="407"/>
    </row>
    <row r="152" spans="4:12" x14ac:dyDescent="0.25">
      <c r="D152" s="237">
        <v>0.20833333333333334</v>
      </c>
      <c r="E152" s="408">
        <v>0.20833333333333334</v>
      </c>
      <c r="F152" s="259">
        <f t="shared" si="13"/>
        <v>49966.400000000001</v>
      </c>
      <c r="G152" s="259">
        <f t="shared" si="14"/>
        <v>49784.704000000005</v>
      </c>
      <c r="H152" s="259">
        <v>90848</v>
      </c>
      <c r="I152" s="231">
        <f t="shared" si="12"/>
        <v>75.706666666666663</v>
      </c>
      <c r="J152" s="240">
        <f t="shared" si="15"/>
        <v>0.19362318840579709</v>
      </c>
      <c r="K152" s="411">
        <f>AVERAGE(I152:I156)</f>
        <v>76.179666666666662</v>
      </c>
      <c r="L152" s="405">
        <f>AVERAGE(J152:J156)</f>
        <v>0.19483290707587383</v>
      </c>
    </row>
    <row r="153" spans="4:12" x14ac:dyDescent="0.25">
      <c r="D153" s="238">
        <v>0.22222222222222221</v>
      </c>
      <c r="E153" s="409"/>
      <c r="F153" s="259">
        <f t="shared" si="13"/>
        <v>50170.450000000004</v>
      </c>
      <c r="G153" s="259">
        <f t="shared" si="14"/>
        <v>49988.012000000002</v>
      </c>
      <c r="H153" s="259">
        <v>91219</v>
      </c>
      <c r="I153" s="231">
        <f t="shared" si="12"/>
        <v>76.015833333333333</v>
      </c>
      <c r="J153" s="240">
        <f t="shared" si="15"/>
        <v>0.19441389599317987</v>
      </c>
      <c r="K153" s="406"/>
      <c r="L153" s="406"/>
    </row>
    <row r="154" spans="4:12" x14ac:dyDescent="0.25">
      <c r="D154" s="238">
        <v>0.22916666666666666</v>
      </c>
      <c r="E154" s="409"/>
      <c r="F154" s="259">
        <f t="shared" si="13"/>
        <v>50351.4</v>
      </c>
      <c r="G154" s="259">
        <f t="shared" si="14"/>
        <v>50168.304000000004</v>
      </c>
      <c r="H154" s="259">
        <v>91548</v>
      </c>
      <c r="I154" s="231">
        <f t="shared" si="12"/>
        <v>76.290000000000006</v>
      </c>
      <c r="J154" s="240">
        <f t="shared" si="15"/>
        <v>0.1951150895140665</v>
      </c>
      <c r="K154" s="406"/>
      <c r="L154" s="406"/>
    </row>
    <row r="155" spans="4:12" x14ac:dyDescent="0.25">
      <c r="D155" s="238">
        <v>0.23611111111111113</v>
      </c>
      <c r="E155" s="409"/>
      <c r="F155" s="259">
        <f t="shared" si="13"/>
        <v>50444.350000000006</v>
      </c>
      <c r="G155" s="259">
        <f t="shared" si="14"/>
        <v>50260.916000000005</v>
      </c>
      <c r="H155" s="259">
        <v>91717</v>
      </c>
      <c r="I155" s="231">
        <f t="shared" si="12"/>
        <v>76.430833333333339</v>
      </c>
      <c r="J155" s="240">
        <f t="shared" si="15"/>
        <v>0.19547527706734869</v>
      </c>
      <c r="K155" s="406"/>
      <c r="L155" s="406"/>
    </row>
    <row r="156" spans="4:12" ht="15.75" thickBot="1" x14ac:dyDescent="0.3">
      <c r="D156" s="238">
        <v>0.24305555555555555</v>
      </c>
      <c r="E156" s="410"/>
      <c r="F156" s="259">
        <f t="shared" si="13"/>
        <v>50460.3</v>
      </c>
      <c r="G156" s="259">
        <f t="shared" si="14"/>
        <v>50276.808000000005</v>
      </c>
      <c r="H156" s="259">
        <v>91746</v>
      </c>
      <c r="I156" s="231">
        <f t="shared" si="12"/>
        <v>76.454999999999998</v>
      </c>
      <c r="J156" s="240">
        <f t="shared" si="15"/>
        <v>0.19553708439897699</v>
      </c>
      <c r="K156" s="407"/>
      <c r="L156" s="407"/>
    </row>
    <row r="157" spans="4:12" x14ac:dyDescent="0.25">
      <c r="D157" s="237">
        <v>0.25</v>
      </c>
      <c r="E157" s="408">
        <v>0.25</v>
      </c>
      <c r="F157" s="259">
        <f t="shared" si="13"/>
        <v>50464.15</v>
      </c>
      <c r="G157" s="259">
        <f t="shared" si="14"/>
        <v>50280.644000000008</v>
      </c>
      <c r="H157" s="260">
        <v>91753</v>
      </c>
      <c r="I157" s="231">
        <f t="shared" si="12"/>
        <v>76.460833333333326</v>
      </c>
      <c r="J157" s="240">
        <f t="shared" si="15"/>
        <v>0.19555200341005965</v>
      </c>
      <c r="K157" s="411">
        <f>AVERAGE(I157:I161)</f>
        <v>75.451666666666668</v>
      </c>
      <c r="L157" s="405">
        <f>AVERAGE(J157:J161)</f>
        <v>0.19297101449275364</v>
      </c>
    </row>
    <row r="158" spans="4:12" x14ac:dyDescent="0.25">
      <c r="D158" s="238">
        <v>0.2638888888888889</v>
      </c>
      <c r="E158" s="409"/>
      <c r="F158" s="259">
        <f t="shared" si="13"/>
        <v>50622.000000000007</v>
      </c>
      <c r="G158" s="259">
        <f t="shared" si="14"/>
        <v>50437.920000000006</v>
      </c>
      <c r="H158" s="260">
        <v>92040</v>
      </c>
      <c r="I158" s="231">
        <f t="shared" si="12"/>
        <v>76.7</v>
      </c>
      <c r="J158" s="240">
        <f t="shared" si="15"/>
        <v>0.19616368286445013</v>
      </c>
      <c r="K158" s="406"/>
      <c r="L158" s="406"/>
    </row>
    <row r="159" spans="4:12" x14ac:dyDescent="0.25">
      <c r="D159" s="238">
        <v>0.27083333333333331</v>
      </c>
      <c r="E159" s="409"/>
      <c r="F159" s="259">
        <f t="shared" si="13"/>
        <v>49126.55</v>
      </c>
      <c r="G159" s="259">
        <f t="shared" si="14"/>
        <v>48947.908000000003</v>
      </c>
      <c r="H159" s="259">
        <v>89321</v>
      </c>
      <c r="I159" s="231">
        <f t="shared" si="12"/>
        <v>74.43416666666667</v>
      </c>
      <c r="J159" s="240">
        <f t="shared" si="15"/>
        <v>0.1903687127024723</v>
      </c>
      <c r="K159" s="406"/>
      <c r="L159" s="406"/>
    </row>
    <row r="160" spans="4:12" x14ac:dyDescent="0.25">
      <c r="D160" s="238">
        <v>0.27777777777777779</v>
      </c>
      <c r="E160" s="409"/>
      <c r="F160" s="259">
        <f t="shared" si="13"/>
        <v>49273.950000000004</v>
      </c>
      <c r="G160" s="259">
        <f t="shared" si="14"/>
        <v>49094.772000000004</v>
      </c>
      <c r="H160" s="259">
        <v>89589</v>
      </c>
      <c r="I160" s="231">
        <f t="shared" si="12"/>
        <v>74.657499999999999</v>
      </c>
      <c r="J160" s="240">
        <f t="shared" si="15"/>
        <v>0.19093989769820971</v>
      </c>
      <c r="K160" s="406"/>
      <c r="L160" s="406"/>
    </row>
    <row r="161" spans="4:12" ht="15.75" thickBot="1" x14ac:dyDescent="0.3">
      <c r="D161" s="238">
        <v>0.28472222222222221</v>
      </c>
      <c r="E161" s="410"/>
      <c r="F161" s="259">
        <f t="shared" si="13"/>
        <v>49503.850000000006</v>
      </c>
      <c r="G161" s="259">
        <f t="shared" si="14"/>
        <v>49323.836000000003</v>
      </c>
      <c r="H161" s="259">
        <v>90007</v>
      </c>
      <c r="I161" s="231">
        <f t="shared" si="12"/>
        <v>75.005833333333328</v>
      </c>
      <c r="J161" s="240">
        <f t="shared" si="15"/>
        <v>0.1918307757885763</v>
      </c>
      <c r="K161" s="407"/>
      <c r="L161" s="407"/>
    </row>
    <row r="162" spans="4:12" x14ac:dyDescent="0.25">
      <c r="D162" s="237">
        <v>0.29166666666666669</v>
      </c>
      <c r="E162" s="408">
        <v>0.29166666666666669</v>
      </c>
      <c r="F162" s="259">
        <f t="shared" si="13"/>
        <v>49567.65</v>
      </c>
      <c r="G162" s="259">
        <f t="shared" si="14"/>
        <v>49387.404000000002</v>
      </c>
      <c r="H162" s="259">
        <v>90123</v>
      </c>
      <c r="I162" s="231">
        <f t="shared" si="12"/>
        <v>75.102500000000006</v>
      </c>
      <c r="J162" s="240">
        <f t="shared" si="15"/>
        <v>0.19207800511508952</v>
      </c>
      <c r="K162" s="411">
        <f>AVERAGE(I162:I166)</f>
        <v>75.294666666666672</v>
      </c>
      <c r="L162" s="405">
        <f>AVERAGE(J162:J166)</f>
        <v>0.1925694799658994</v>
      </c>
    </row>
    <row r="163" spans="4:12" x14ac:dyDescent="0.25">
      <c r="D163" s="238">
        <v>0.30555555555555552</v>
      </c>
      <c r="E163" s="409"/>
      <c r="F163" s="259">
        <f t="shared" si="13"/>
        <v>49581.4</v>
      </c>
      <c r="G163" s="259">
        <f t="shared" si="14"/>
        <v>49401.104000000007</v>
      </c>
      <c r="H163" s="259">
        <v>90148</v>
      </c>
      <c r="I163" s="231">
        <f t="shared" ref="I163:I189" si="20">SUM(H163/1200)</f>
        <v>75.123333333333335</v>
      </c>
      <c r="J163" s="240">
        <f t="shared" si="15"/>
        <v>0.19213128729752771</v>
      </c>
      <c r="K163" s="406"/>
      <c r="L163" s="406"/>
    </row>
    <row r="164" spans="4:12" x14ac:dyDescent="0.25">
      <c r="D164" s="238">
        <v>0.3125</v>
      </c>
      <c r="E164" s="409"/>
      <c r="F164" s="259">
        <f t="shared" si="13"/>
        <v>49752.450000000004</v>
      </c>
      <c r="G164" s="259">
        <f t="shared" si="14"/>
        <v>49571.532000000007</v>
      </c>
      <c r="H164" s="259">
        <v>90459</v>
      </c>
      <c r="I164" s="231">
        <f t="shared" si="20"/>
        <v>75.382499999999993</v>
      </c>
      <c r="J164" s="240">
        <f t="shared" si="15"/>
        <v>0.19279411764705881</v>
      </c>
      <c r="K164" s="406"/>
      <c r="L164" s="406"/>
    </row>
    <row r="165" spans="4:12" x14ac:dyDescent="0.25">
      <c r="D165" s="238">
        <v>0.31944444444444448</v>
      </c>
      <c r="E165" s="409"/>
      <c r="F165" s="259">
        <f t="shared" si="13"/>
        <v>49776.100000000006</v>
      </c>
      <c r="G165" s="259">
        <f t="shared" si="14"/>
        <v>49595.096000000005</v>
      </c>
      <c r="H165" s="259">
        <v>90502</v>
      </c>
      <c r="I165" s="231">
        <f t="shared" si="20"/>
        <v>75.418333333333337</v>
      </c>
      <c r="J165" s="240">
        <f t="shared" si="15"/>
        <v>0.19288576300085253</v>
      </c>
      <c r="K165" s="406"/>
      <c r="L165" s="406"/>
    </row>
    <row r="166" spans="4:12" ht="15.75" thickBot="1" x14ac:dyDescent="0.3">
      <c r="D166" s="238">
        <v>0.3263888888888889</v>
      </c>
      <c r="E166" s="410"/>
      <c r="F166" s="259">
        <f t="shared" si="13"/>
        <v>49794.8</v>
      </c>
      <c r="G166" s="259">
        <f t="shared" si="14"/>
        <v>49613.728000000003</v>
      </c>
      <c r="H166" s="259">
        <v>90536</v>
      </c>
      <c r="I166" s="231">
        <f t="shared" si="20"/>
        <v>75.446666666666673</v>
      </c>
      <c r="J166" s="240">
        <f t="shared" si="15"/>
        <v>0.19295822676896848</v>
      </c>
      <c r="K166" s="407"/>
      <c r="L166" s="407"/>
    </row>
    <row r="167" spans="4:12" x14ac:dyDescent="0.25">
      <c r="D167" s="237">
        <v>0.33333333333333331</v>
      </c>
      <c r="E167" s="408">
        <v>0.33333333333333331</v>
      </c>
      <c r="F167" s="259">
        <f t="shared" si="13"/>
        <v>49806.350000000006</v>
      </c>
      <c r="G167" s="259">
        <f t="shared" si="14"/>
        <v>49625.236000000004</v>
      </c>
      <c r="H167" s="259">
        <v>90557</v>
      </c>
      <c r="I167" s="231">
        <f t="shared" si="20"/>
        <v>75.464166666666671</v>
      </c>
      <c r="J167" s="240">
        <f t="shared" si="15"/>
        <v>0.19300298380221656</v>
      </c>
      <c r="K167" s="411">
        <f>AVERAGE(I167:I172)</f>
        <v>75.021527777777791</v>
      </c>
      <c r="L167" s="405">
        <f>AVERAGE(J167:J172)</f>
        <v>0.19187091503267975</v>
      </c>
    </row>
    <row r="168" spans="4:12" x14ac:dyDescent="0.25">
      <c r="D168" s="238">
        <v>0.34027777777777773</v>
      </c>
      <c r="E168" s="409"/>
      <c r="F168" s="259">
        <f t="shared" si="13"/>
        <v>49806.9</v>
      </c>
      <c r="G168" s="259">
        <f t="shared" si="14"/>
        <v>49625.784000000007</v>
      </c>
      <c r="H168" s="259">
        <v>90558</v>
      </c>
      <c r="I168" s="231">
        <f t="shared" si="20"/>
        <v>75.465000000000003</v>
      </c>
      <c r="J168" s="240">
        <f t="shared" si="15"/>
        <v>0.19300511508951407</v>
      </c>
      <c r="K168" s="406"/>
      <c r="L168" s="406"/>
    </row>
    <row r="169" spans="4:12" x14ac:dyDescent="0.25">
      <c r="D169" s="238">
        <v>0.34722222222222227</v>
      </c>
      <c r="E169" s="409"/>
      <c r="F169" s="259">
        <f t="shared" si="13"/>
        <v>49126.55</v>
      </c>
      <c r="G169" s="259">
        <f t="shared" si="14"/>
        <v>48947.908000000003</v>
      </c>
      <c r="H169" s="259">
        <v>89321</v>
      </c>
      <c r="I169" s="231">
        <f t="shared" si="20"/>
        <v>74.43416666666667</v>
      </c>
      <c r="J169" s="240">
        <f t="shared" si="15"/>
        <v>0.1903687127024723</v>
      </c>
      <c r="K169" s="406"/>
      <c r="L169" s="406"/>
    </row>
    <row r="170" spans="4:12" x14ac:dyDescent="0.25">
      <c r="D170" s="238">
        <v>0.35416666666666669</v>
      </c>
      <c r="E170" s="409"/>
      <c r="F170" s="259">
        <f t="shared" si="13"/>
        <v>49273.950000000004</v>
      </c>
      <c r="G170" s="259">
        <f t="shared" si="14"/>
        <v>49094.772000000004</v>
      </c>
      <c r="H170" s="259">
        <v>89589</v>
      </c>
      <c r="I170" s="231">
        <f t="shared" si="20"/>
        <v>74.657499999999999</v>
      </c>
      <c r="J170" s="240">
        <f t="shared" si="15"/>
        <v>0.19093989769820971</v>
      </c>
      <c r="K170" s="406"/>
      <c r="L170" s="406"/>
    </row>
    <row r="171" spans="4:12" x14ac:dyDescent="0.25">
      <c r="D171" s="238">
        <v>0.3611111111111111</v>
      </c>
      <c r="E171" s="409"/>
      <c r="F171" s="259">
        <f t="shared" si="13"/>
        <v>49503.850000000006</v>
      </c>
      <c r="G171" s="259">
        <f t="shared" si="14"/>
        <v>49323.836000000003</v>
      </c>
      <c r="H171" s="259">
        <v>90007</v>
      </c>
      <c r="I171" s="231">
        <f t="shared" si="20"/>
        <v>75.005833333333328</v>
      </c>
      <c r="J171" s="240">
        <f t="shared" si="15"/>
        <v>0.1918307757885763</v>
      </c>
      <c r="K171" s="406"/>
      <c r="L171" s="406"/>
    </row>
    <row r="172" spans="4:12" ht="15.75" thickBot="1" x14ac:dyDescent="0.3">
      <c r="D172" s="238">
        <v>0.36805555555555558</v>
      </c>
      <c r="E172" s="410"/>
      <c r="F172" s="259">
        <f t="shared" si="13"/>
        <v>49567.65</v>
      </c>
      <c r="G172" s="259">
        <f t="shared" si="14"/>
        <v>49387.404000000002</v>
      </c>
      <c r="H172" s="259">
        <v>90123</v>
      </c>
      <c r="I172" s="231">
        <f t="shared" si="20"/>
        <v>75.102500000000006</v>
      </c>
      <c r="J172" s="240">
        <f t="shared" si="15"/>
        <v>0.19207800511508952</v>
      </c>
      <c r="K172" s="407"/>
      <c r="L172" s="407"/>
    </row>
    <row r="173" spans="4:12" x14ac:dyDescent="0.25">
      <c r="D173" s="237">
        <v>0.375</v>
      </c>
      <c r="E173" s="408">
        <v>0.375</v>
      </c>
      <c r="F173" s="259">
        <f t="shared" si="13"/>
        <v>49581.4</v>
      </c>
      <c r="G173" s="259">
        <f t="shared" si="14"/>
        <v>49401.104000000007</v>
      </c>
      <c r="H173" s="259">
        <v>90148</v>
      </c>
      <c r="I173" s="231">
        <f t="shared" si="20"/>
        <v>75.123333333333335</v>
      </c>
      <c r="J173" s="240">
        <f t="shared" si="15"/>
        <v>0.19213128729752771</v>
      </c>
      <c r="K173" s="411">
        <f>AVERAGE(I173:I177)</f>
        <v>75.367000000000004</v>
      </c>
      <c r="L173" s="405">
        <f>AVERAGE(J173:J177)</f>
        <v>0.1927544757033248</v>
      </c>
    </row>
    <row r="174" spans="4:12" x14ac:dyDescent="0.25">
      <c r="D174" s="238">
        <v>0.38194444444444442</v>
      </c>
      <c r="E174" s="409"/>
      <c r="F174" s="259">
        <f t="shared" si="13"/>
        <v>49752.450000000004</v>
      </c>
      <c r="G174" s="259">
        <f t="shared" si="14"/>
        <v>49571.532000000007</v>
      </c>
      <c r="H174" s="259">
        <v>90459</v>
      </c>
      <c r="I174" s="231">
        <f t="shared" si="20"/>
        <v>75.382499999999993</v>
      </c>
      <c r="J174" s="240">
        <f t="shared" si="15"/>
        <v>0.19279411764705881</v>
      </c>
      <c r="K174" s="406"/>
      <c r="L174" s="406"/>
    </row>
    <row r="175" spans="4:12" x14ac:dyDescent="0.25">
      <c r="D175" s="238">
        <v>0.3888888888888889</v>
      </c>
      <c r="E175" s="409"/>
      <c r="F175" s="259">
        <f t="shared" si="13"/>
        <v>49776.100000000006</v>
      </c>
      <c r="G175" s="259">
        <f t="shared" si="14"/>
        <v>49595.096000000005</v>
      </c>
      <c r="H175" s="259">
        <v>90502</v>
      </c>
      <c r="I175" s="231">
        <f t="shared" si="20"/>
        <v>75.418333333333337</v>
      </c>
      <c r="J175" s="240">
        <f t="shared" si="15"/>
        <v>0.19288576300085253</v>
      </c>
      <c r="K175" s="406"/>
      <c r="L175" s="406"/>
    </row>
    <row r="176" spans="4:12" x14ac:dyDescent="0.25">
      <c r="D176" s="238">
        <v>0.40277777777777773</v>
      </c>
      <c r="E176" s="409"/>
      <c r="F176" s="259">
        <f t="shared" si="13"/>
        <v>49794.8</v>
      </c>
      <c r="G176" s="259">
        <f t="shared" si="14"/>
        <v>49613.728000000003</v>
      </c>
      <c r="H176" s="259">
        <v>90536</v>
      </c>
      <c r="I176" s="231">
        <f t="shared" si="20"/>
        <v>75.446666666666673</v>
      </c>
      <c r="J176" s="240">
        <f t="shared" si="15"/>
        <v>0.19295822676896848</v>
      </c>
      <c r="K176" s="406"/>
      <c r="L176" s="406"/>
    </row>
    <row r="177" spans="4:12" ht="15.75" thickBot="1" x14ac:dyDescent="0.3">
      <c r="D177" s="238">
        <v>0.40972222222222227</v>
      </c>
      <c r="E177" s="410"/>
      <c r="F177" s="259">
        <f t="shared" si="13"/>
        <v>49806.350000000006</v>
      </c>
      <c r="G177" s="259">
        <f t="shared" si="14"/>
        <v>49625.236000000004</v>
      </c>
      <c r="H177" s="259">
        <v>90557</v>
      </c>
      <c r="I177" s="231">
        <f t="shared" si="20"/>
        <v>75.464166666666671</v>
      </c>
      <c r="J177" s="240">
        <f>SUM(I177/391)</f>
        <v>0.19300298380221656</v>
      </c>
      <c r="K177" s="407"/>
      <c r="L177" s="407"/>
    </row>
    <row r="178" spans="4:12" x14ac:dyDescent="0.25">
      <c r="D178" s="237">
        <v>0.41666666666666669</v>
      </c>
      <c r="E178" s="408">
        <v>0.41666666666666669</v>
      </c>
      <c r="F178" s="259">
        <f t="shared" si="13"/>
        <v>49806.9</v>
      </c>
      <c r="G178" s="259">
        <f t="shared" si="14"/>
        <v>49625.784000000007</v>
      </c>
      <c r="H178" s="259">
        <v>90558</v>
      </c>
      <c r="I178" s="231">
        <f t="shared" si="20"/>
        <v>75.465000000000003</v>
      </c>
      <c r="J178" s="240">
        <f t="shared" ref="J178:J189" si="21">SUM(I178/391)</f>
        <v>0.19300511508951407</v>
      </c>
      <c r="K178" s="411">
        <f>AVERAGE(I178:I183)</f>
        <v>75.54638888888887</v>
      </c>
      <c r="L178" s="405">
        <f>AVERAGE(J178:J183)</f>
        <v>0.1932132708155726</v>
      </c>
    </row>
    <row r="179" spans="4:12" x14ac:dyDescent="0.25">
      <c r="D179" s="238">
        <v>0.4236111111111111</v>
      </c>
      <c r="E179" s="409"/>
      <c r="F179" s="259">
        <f t="shared" si="13"/>
        <v>49824.500000000007</v>
      </c>
      <c r="G179" s="259">
        <f t="shared" si="14"/>
        <v>49643.320000000007</v>
      </c>
      <c r="H179" s="259">
        <v>90590</v>
      </c>
      <c r="I179" s="231">
        <f t="shared" si="20"/>
        <v>75.49166666666666</v>
      </c>
      <c r="J179" s="240">
        <f t="shared" si="21"/>
        <v>0.19307331628303492</v>
      </c>
      <c r="K179" s="406"/>
      <c r="L179" s="406"/>
    </row>
    <row r="180" spans="4:12" x14ac:dyDescent="0.25">
      <c r="D180" s="238">
        <v>0.43055555555555558</v>
      </c>
      <c r="E180" s="409"/>
      <c r="F180" s="259">
        <f t="shared" si="13"/>
        <v>49835.500000000007</v>
      </c>
      <c r="G180" s="259">
        <f t="shared" si="14"/>
        <v>49654.280000000006</v>
      </c>
      <c r="H180" s="259">
        <v>90610</v>
      </c>
      <c r="I180" s="231">
        <f t="shared" si="20"/>
        <v>75.50833333333334</v>
      </c>
      <c r="J180" s="240">
        <f t="shared" si="21"/>
        <v>0.19311594202898552</v>
      </c>
      <c r="K180" s="406"/>
      <c r="L180" s="406"/>
    </row>
    <row r="181" spans="4:12" x14ac:dyDescent="0.25">
      <c r="D181" s="238">
        <v>0.4375</v>
      </c>
      <c r="E181" s="409"/>
      <c r="F181" s="259">
        <f t="shared" si="13"/>
        <v>49894.9</v>
      </c>
      <c r="G181" s="259">
        <f t="shared" si="14"/>
        <v>49713.464000000007</v>
      </c>
      <c r="H181" s="259">
        <v>90718</v>
      </c>
      <c r="I181" s="231">
        <f t="shared" si="20"/>
        <v>75.598333333333329</v>
      </c>
      <c r="J181" s="240">
        <f t="shared" si="21"/>
        <v>0.19334612105711849</v>
      </c>
      <c r="K181" s="406"/>
      <c r="L181" s="406"/>
    </row>
    <row r="182" spans="4:12" x14ac:dyDescent="0.25">
      <c r="D182" s="238">
        <v>0.44444444444444442</v>
      </c>
      <c r="E182" s="409"/>
      <c r="F182" s="259">
        <f t="shared" si="13"/>
        <v>49966.400000000001</v>
      </c>
      <c r="G182" s="259">
        <f t="shared" si="14"/>
        <v>49784.704000000005</v>
      </c>
      <c r="H182" s="259">
        <v>90848</v>
      </c>
      <c r="I182" s="231">
        <f t="shared" si="20"/>
        <v>75.706666666666663</v>
      </c>
      <c r="J182" s="240">
        <f t="shared" si="21"/>
        <v>0.19362318840579709</v>
      </c>
      <c r="K182" s="406"/>
      <c r="L182" s="406"/>
    </row>
    <row r="183" spans="4:12" ht="15.75" thickBot="1" x14ac:dyDescent="0.3">
      <c r="D183" s="238">
        <v>0.4513888888888889</v>
      </c>
      <c r="E183" s="410"/>
      <c r="F183" s="259">
        <f t="shared" si="13"/>
        <v>49835.500000000007</v>
      </c>
      <c r="G183" s="259">
        <f t="shared" si="14"/>
        <v>49654.280000000006</v>
      </c>
      <c r="H183" s="259">
        <v>90610</v>
      </c>
      <c r="I183" s="231">
        <f t="shared" si="20"/>
        <v>75.50833333333334</v>
      </c>
      <c r="J183" s="240">
        <f t="shared" si="21"/>
        <v>0.19311594202898552</v>
      </c>
      <c r="K183" s="407"/>
      <c r="L183" s="407"/>
    </row>
    <row r="184" spans="4:12" x14ac:dyDescent="0.25">
      <c r="D184" s="237">
        <v>0.45833333333333331</v>
      </c>
      <c r="E184" s="408">
        <v>0.45833333333333331</v>
      </c>
      <c r="F184" s="259">
        <f t="shared" si="13"/>
        <v>49894.9</v>
      </c>
      <c r="G184" s="259">
        <f t="shared" si="14"/>
        <v>49713.464000000007</v>
      </c>
      <c r="H184" s="259">
        <v>90718</v>
      </c>
      <c r="I184" s="231">
        <f t="shared" si="20"/>
        <v>75.598333333333329</v>
      </c>
      <c r="J184" s="240">
        <f t="shared" si="21"/>
        <v>0.19334612105711849</v>
      </c>
      <c r="K184" s="411">
        <f>AVERAGE(I184:I189)</f>
        <v>76.082777777777778</v>
      </c>
      <c r="L184" s="405">
        <f>AVERAGE(J184:J189)</f>
        <v>0.19458510940608129</v>
      </c>
    </row>
    <row r="185" spans="4:12" x14ac:dyDescent="0.25">
      <c r="D185" s="238">
        <v>0.46527777777777773</v>
      </c>
      <c r="E185" s="409"/>
      <c r="F185" s="259">
        <f t="shared" si="13"/>
        <v>49966.400000000001</v>
      </c>
      <c r="G185" s="259">
        <f t="shared" si="14"/>
        <v>49784.704000000005</v>
      </c>
      <c r="H185" s="259">
        <v>90848</v>
      </c>
      <c r="I185" s="231">
        <f t="shared" si="20"/>
        <v>75.706666666666663</v>
      </c>
      <c r="J185" s="240">
        <f t="shared" si="21"/>
        <v>0.19362318840579709</v>
      </c>
      <c r="K185" s="406"/>
      <c r="L185" s="406"/>
    </row>
    <row r="186" spans="4:12" x14ac:dyDescent="0.25">
      <c r="D186" s="238">
        <v>0.47222222222222227</v>
      </c>
      <c r="E186" s="409"/>
      <c r="F186" s="259">
        <f t="shared" si="13"/>
        <v>50170.450000000004</v>
      </c>
      <c r="G186" s="259">
        <f t="shared" si="14"/>
        <v>49988.012000000002</v>
      </c>
      <c r="H186" s="259">
        <v>91219</v>
      </c>
      <c r="I186" s="231">
        <f t="shared" si="20"/>
        <v>76.015833333333333</v>
      </c>
      <c r="J186" s="240">
        <f t="shared" si="21"/>
        <v>0.19441389599317987</v>
      </c>
      <c r="K186" s="406"/>
      <c r="L186" s="406"/>
    </row>
    <row r="187" spans="4:12" x14ac:dyDescent="0.25">
      <c r="D187" s="238">
        <v>0.47916666666666669</v>
      </c>
      <c r="E187" s="409"/>
      <c r="F187" s="259">
        <f t="shared" si="13"/>
        <v>50351.4</v>
      </c>
      <c r="G187" s="259">
        <f t="shared" si="14"/>
        <v>50168.304000000004</v>
      </c>
      <c r="H187" s="259">
        <v>91548</v>
      </c>
      <c r="I187" s="231">
        <f t="shared" si="20"/>
        <v>76.290000000000006</v>
      </c>
      <c r="J187" s="240">
        <f t="shared" si="21"/>
        <v>0.1951150895140665</v>
      </c>
      <c r="K187" s="406"/>
      <c r="L187" s="406"/>
    </row>
    <row r="188" spans="4:12" x14ac:dyDescent="0.25">
      <c r="D188" s="238">
        <v>0.4861111111111111</v>
      </c>
      <c r="E188" s="409"/>
      <c r="F188" s="259">
        <f t="shared" si="13"/>
        <v>50444.350000000006</v>
      </c>
      <c r="G188" s="259">
        <f t="shared" si="14"/>
        <v>50260.916000000005</v>
      </c>
      <c r="H188" s="259">
        <v>91717</v>
      </c>
      <c r="I188" s="231">
        <f t="shared" si="20"/>
        <v>76.430833333333339</v>
      </c>
      <c r="J188" s="240">
        <f t="shared" si="21"/>
        <v>0.19547527706734869</v>
      </c>
      <c r="K188" s="406"/>
      <c r="L188" s="406"/>
    </row>
    <row r="189" spans="4:12" ht="15.75" thickBot="1" x14ac:dyDescent="0.3">
      <c r="D189" s="238">
        <v>0.49305555555555558</v>
      </c>
      <c r="E189" s="410"/>
      <c r="F189" s="259">
        <f t="shared" si="13"/>
        <v>50460.3</v>
      </c>
      <c r="G189" s="259">
        <f t="shared" si="14"/>
        <v>50276.808000000005</v>
      </c>
      <c r="H189" s="259">
        <v>91746</v>
      </c>
      <c r="I189" s="231">
        <f t="shared" si="20"/>
        <v>76.454999999999998</v>
      </c>
      <c r="J189" s="240">
        <f t="shared" si="21"/>
        <v>0.19553708439897699</v>
      </c>
      <c r="K189" s="407"/>
      <c r="L189" s="407"/>
    </row>
    <row r="190" spans="4:12" x14ac:dyDescent="0.25">
      <c r="D190" s="242">
        <v>0.5</v>
      </c>
      <c r="E190" s="408">
        <v>0.5</v>
      </c>
      <c r="F190" s="259">
        <f t="shared" si="13"/>
        <v>50464.15</v>
      </c>
      <c r="G190" s="259">
        <f t="shared" si="14"/>
        <v>50280.644000000008</v>
      </c>
      <c r="H190" s="260">
        <v>91753</v>
      </c>
      <c r="I190" s="231">
        <f t="shared" ref="I190:I251" si="22">SUM(H190/1200)</f>
        <v>76.460833333333326</v>
      </c>
      <c r="J190" s="235">
        <f>SUM(I190/391)</f>
        <v>0.19555200341005965</v>
      </c>
      <c r="K190" s="411">
        <f>AVERAGE(I190:I193)</f>
        <v>76.703333333333333</v>
      </c>
      <c r="L190" s="405">
        <f>AVERAGE(J190:J193)</f>
        <v>0.19617220801364024</v>
      </c>
    </row>
    <row r="191" spans="4:12" x14ac:dyDescent="0.25">
      <c r="D191" s="243">
        <v>0.51388888888888895</v>
      </c>
      <c r="E191" s="409"/>
      <c r="F191" s="259">
        <f t="shared" si="13"/>
        <v>50622.000000000007</v>
      </c>
      <c r="G191" s="259">
        <f t="shared" si="14"/>
        <v>50437.920000000006</v>
      </c>
      <c r="H191" s="260">
        <v>92040</v>
      </c>
      <c r="I191" s="231">
        <f t="shared" si="22"/>
        <v>76.7</v>
      </c>
      <c r="J191" s="235">
        <f t="shared" ref="J191:J235" si="23">SUM(I191/391)</f>
        <v>0.19616368286445013</v>
      </c>
      <c r="K191" s="412"/>
      <c r="L191" s="406"/>
    </row>
    <row r="192" spans="4:12" x14ac:dyDescent="0.25">
      <c r="D192" s="243">
        <v>0.52083333333333337</v>
      </c>
      <c r="E192" s="409"/>
      <c r="F192" s="259">
        <f t="shared" si="13"/>
        <v>50720.450000000004</v>
      </c>
      <c r="G192" s="259">
        <f t="shared" si="14"/>
        <v>50536.012000000002</v>
      </c>
      <c r="H192" s="260">
        <v>92219</v>
      </c>
      <c r="I192" s="231">
        <f t="shared" si="22"/>
        <v>76.849166666666662</v>
      </c>
      <c r="J192" s="235">
        <f t="shared" si="23"/>
        <v>0.19654518329070758</v>
      </c>
      <c r="K192" s="412"/>
      <c r="L192" s="406"/>
    </row>
    <row r="193" spans="4:22" x14ac:dyDescent="0.25">
      <c r="D193" s="243">
        <v>0.52777777777777779</v>
      </c>
      <c r="E193" s="409"/>
      <c r="F193" s="259">
        <f t="shared" si="13"/>
        <v>50690.200000000004</v>
      </c>
      <c r="G193" s="259">
        <f t="shared" si="14"/>
        <v>50505.872000000003</v>
      </c>
      <c r="H193" s="260">
        <v>92164</v>
      </c>
      <c r="I193" s="231">
        <f t="shared" si="22"/>
        <v>76.803333333333327</v>
      </c>
      <c r="J193" s="235">
        <f t="shared" si="23"/>
        <v>0.19642796248934355</v>
      </c>
      <c r="K193" s="412"/>
      <c r="L193" s="406"/>
      <c r="N193" t="s">
        <v>383</v>
      </c>
      <c r="O193"/>
      <c r="P193">
        <v>390</v>
      </c>
      <c r="Q193"/>
      <c r="R193" s="249">
        <f>H126</f>
        <v>10566491</v>
      </c>
      <c r="S193" t="s">
        <v>391</v>
      </c>
      <c r="U193" s="228">
        <f>SUM(R193*30)*4</f>
        <v>1267978920</v>
      </c>
      <c r="V193" s="228" t="s">
        <v>395</v>
      </c>
    </row>
    <row r="194" spans="4:22" ht="15.75" thickBot="1" x14ac:dyDescent="0.3">
      <c r="D194" s="243">
        <v>0.53472222222222221</v>
      </c>
      <c r="E194" s="410"/>
      <c r="F194" s="259">
        <f t="shared" si="13"/>
        <v>50873.350000000006</v>
      </c>
      <c r="G194" s="259">
        <f t="shared" si="14"/>
        <v>50688.356000000007</v>
      </c>
      <c r="H194" s="260">
        <v>92497</v>
      </c>
      <c r="I194" s="231">
        <f t="shared" si="22"/>
        <v>77.080833333333331</v>
      </c>
      <c r="J194" s="235">
        <f t="shared" si="23"/>
        <v>0.19713768115942029</v>
      </c>
      <c r="K194" s="413"/>
      <c r="L194" s="407"/>
      <c r="N194"/>
      <c r="O194"/>
      <c r="P194"/>
      <c r="Q194"/>
      <c r="R194" s="251">
        <f>R193/24</f>
        <v>440270.45833333331</v>
      </c>
      <c r="S194" t="s">
        <v>392</v>
      </c>
      <c r="V194" s="250">
        <v>0.10299999999999999</v>
      </c>
    </row>
    <row r="195" spans="4:22" x14ac:dyDescent="0.25">
      <c r="D195" s="242">
        <v>0.54166666666666663</v>
      </c>
      <c r="E195" s="408">
        <v>0.54166666666666696</v>
      </c>
      <c r="F195" s="259">
        <f t="shared" si="13"/>
        <v>50754.55</v>
      </c>
      <c r="G195" s="259">
        <f t="shared" si="14"/>
        <v>50569.988000000005</v>
      </c>
      <c r="H195" s="260">
        <v>92281</v>
      </c>
      <c r="I195" s="231">
        <f t="shared" si="22"/>
        <v>76.900833333333338</v>
      </c>
      <c r="J195" s="235">
        <f t="shared" si="23"/>
        <v>0.19667732310315431</v>
      </c>
      <c r="K195" s="411">
        <f>AVERAGE(I198:I201)</f>
        <v>77.167291666666671</v>
      </c>
      <c r="L195" s="405">
        <f>AVERAGE(J198:J201)</f>
        <v>0.19735880221653879</v>
      </c>
      <c r="N195"/>
      <c r="O195"/>
      <c r="P195"/>
      <c r="Q195"/>
      <c r="R195" s="251">
        <f>R194/60</f>
        <v>7337.8409722222223</v>
      </c>
      <c r="S195" t="s">
        <v>396</v>
      </c>
      <c r="V195" s="228">
        <f>SUM(U193/U196)</f>
        <v>489.18939814814814</v>
      </c>
    </row>
    <row r="196" spans="4:22" x14ac:dyDescent="0.25">
      <c r="D196" s="243">
        <v>0.55555555555555558</v>
      </c>
      <c r="E196" s="409"/>
      <c r="F196" s="259">
        <f t="shared" ref="F196:F251" si="24">SUM(H196*0.55)</f>
        <v>50938.8</v>
      </c>
      <c r="G196" s="259">
        <f t="shared" ref="G196:G251" si="25">SUM(H196*0.548)</f>
        <v>50753.568000000007</v>
      </c>
      <c r="H196" s="260">
        <v>92616</v>
      </c>
      <c r="I196" s="231">
        <f t="shared" si="22"/>
        <v>77.180000000000007</v>
      </c>
      <c r="J196" s="235">
        <f t="shared" si="23"/>
        <v>0.19739130434782609</v>
      </c>
      <c r="K196" s="412"/>
      <c r="L196" s="406"/>
      <c r="R196" s="228">
        <f>R195/60</f>
        <v>122.29734953703704</v>
      </c>
      <c r="S196" t="s">
        <v>393</v>
      </c>
      <c r="U196" s="228">
        <f>SUM(86400*30)</f>
        <v>2592000</v>
      </c>
      <c r="V196" s="228" t="s">
        <v>394</v>
      </c>
    </row>
    <row r="197" spans="4:22" x14ac:dyDescent="0.25">
      <c r="D197" s="243">
        <v>0.5625</v>
      </c>
      <c r="E197" s="409"/>
      <c r="F197" s="259">
        <f t="shared" si="24"/>
        <v>50947.05</v>
      </c>
      <c r="G197" s="259">
        <f t="shared" si="25"/>
        <v>50761.788</v>
      </c>
      <c r="H197" s="260">
        <v>92631</v>
      </c>
      <c r="I197" s="231">
        <f t="shared" si="22"/>
        <v>77.192499999999995</v>
      </c>
      <c r="J197" s="235">
        <f t="shared" si="23"/>
        <v>0.19742327365728898</v>
      </c>
      <c r="K197" s="412"/>
      <c r="L197" s="406"/>
    </row>
    <row r="198" spans="4:22" x14ac:dyDescent="0.25">
      <c r="D198" s="243">
        <v>0.56944444444444442</v>
      </c>
      <c r="E198" s="409"/>
      <c r="F198" s="259">
        <f t="shared" si="24"/>
        <v>50805.15</v>
      </c>
      <c r="G198" s="259">
        <f t="shared" si="25"/>
        <v>50620.404000000002</v>
      </c>
      <c r="H198" s="260">
        <v>92373</v>
      </c>
      <c r="I198" s="231">
        <f t="shared" si="22"/>
        <v>76.977500000000006</v>
      </c>
      <c r="J198" s="235">
        <f t="shared" si="23"/>
        <v>0.19687340153452687</v>
      </c>
      <c r="K198" s="412"/>
      <c r="L198" s="406"/>
    </row>
    <row r="199" spans="4:22" ht="15.75" thickBot="1" x14ac:dyDescent="0.3">
      <c r="D199" s="243">
        <v>0.57986111111111105</v>
      </c>
      <c r="E199" s="410"/>
      <c r="F199" s="259">
        <f t="shared" si="24"/>
        <v>50917.350000000006</v>
      </c>
      <c r="G199" s="259">
        <f t="shared" si="25"/>
        <v>50732.196000000004</v>
      </c>
      <c r="H199" s="260">
        <v>92577</v>
      </c>
      <c r="I199" s="231">
        <f t="shared" si="22"/>
        <v>77.147499999999994</v>
      </c>
      <c r="J199" s="235">
        <f t="shared" si="23"/>
        <v>0.19730818414322249</v>
      </c>
      <c r="K199" s="413"/>
      <c r="L199" s="407"/>
    </row>
    <row r="200" spans="4:22" x14ac:dyDescent="0.25">
      <c r="D200" s="242">
        <v>0.58333333333333337</v>
      </c>
      <c r="E200" s="408">
        <v>0.58333333333333337</v>
      </c>
      <c r="F200" s="259">
        <f t="shared" si="24"/>
        <v>50993.250000000007</v>
      </c>
      <c r="G200" s="259">
        <f t="shared" si="25"/>
        <v>50807.820000000007</v>
      </c>
      <c r="H200" s="260">
        <v>92715</v>
      </c>
      <c r="I200" s="231">
        <f t="shared" si="22"/>
        <v>77.262500000000003</v>
      </c>
      <c r="J200" s="235">
        <f t="shared" si="23"/>
        <v>0.19760230179028135</v>
      </c>
      <c r="K200" s="411">
        <f>AVERAGE(I202:I205)</f>
        <v>77.503958333333344</v>
      </c>
      <c r="L200" s="405">
        <f>AVERAGE(J202:J205)</f>
        <v>0.19821984228474002</v>
      </c>
    </row>
    <row r="201" spans="4:22" x14ac:dyDescent="0.25">
      <c r="D201" s="243">
        <v>0.59027777777777779</v>
      </c>
      <c r="E201" s="409"/>
      <c r="F201" s="259">
        <f t="shared" si="24"/>
        <v>51005.9</v>
      </c>
      <c r="G201" s="259">
        <f t="shared" si="25"/>
        <v>50820.424000000006</v>
      </c>
      <c r="H201" s="260">
        <v>92738</v>
      </c>
      <c r="I201" s="231">
        <f t="shared" si="22"/>
        <v>77.281666666666666</v>
      </c>
      <c r="J201" s="235">
        <f t="shared" si="23"/>
        <v>0.19765132139812447</v>
      </c>
      <c r="K201" s="412"/>
      <c r="L201" s="406"/>
    </row>
    <row r="202" spans="4:22" x14ac:dyDescent="0.25">
      <c r="D202" s="243">
        <v>0.59722222222222221</v>
      </c>
      <c r="E202" s="409"/>
      <c r="F202" s="259">
        <f t="shared" si="24"/>
        <v>51155.500000000007</v>
      </c>
      <c r="G202" s="259">
        <f t="shared" si="25"/>
        <v>50969.48</v>
      </c>
      <c r="H202" s="260">
        <v>93010</v>
      </c>
      <c r="I202" s="231">
        <f t="shared" si="22"/>
        <v>77.50833333333334</v>
      </c>
      <c r="J202" s="235">
        <f t="shared" si="23"/>
        <v>0.19823103154305202</v>
      </c>
      <c r="K202" s="412"/>
      <c r="L202" s="406"/>
    </row>
    <row r="203" spans="4:22" x14ac:dyDescent="0.25">
      <c r="D203" s="243">
        <v>0.60416666666666663</v>
      </c>
      <c r="E203" s="409"/>
      <c r="F203" s="259">
        <f t="shared" si="24"/>
        <v>51167.05</v>
      </c>
      <c r="G203" s="259">
        <f t="shared" si="25"/>
        <v>50980.988000000005</v>
      </c>
      <c r="H203" s="260">
        <v>93031</v>
      </c>
      <c r="I203" s="231">
        <f t="shared" si="22"/>
        <v>77.525833333333338</v>
      </c>
      <c r="J203" s="235">
        <f t="shared" si="23"/>
        <v>0.1982757885763001</v>
      </c>
      <c r="K203" s="412"/>
      <c r="L203" s="406"/>
    </row>
    <row r="204" spans="4:22" x14ac:dyDescent="0.25">
      <c r="D204" s="243">
        <v>0.61111111111111105</v>
      </c>
      <c r="E204" s="409"/>
      <c r="F204" s="259">
        <f t="shared" si="24"/>
        <v>51200.600000000006</v>
      </c>
      <c r="G204" s="259">
        <f t="shared" si="25"/>
        <v>51014.416000000005</v>
      </c>
      <c r="H204" s="260">
        <v>93092</v>
      </c>
      <c r="I204" s="231">
        <f t="shared" si="22"/>
        <v>77.576666666666668</v>
      </c>
      <c r="J204" s="235">
        <f t="shared" si="23"/>
        <v>0.19840579710144929</v>
      </c>
      <c r="K204" s="412"/>
      <c r="L204" s="406"/>
    </row>
    <row r="205" spans="4:22" ht="15.75" thickBot="1" x14ac:dyDescent="0.3">
      <c r="D205" s="243">
        <v>0.61805555555555558</v>
      </c>
      <c r="E205" s="410"/>
      <c r="F205" s="259">
        <f t="shared" si="24"/>
        <v>51087.3</v>
      </c>
      <c r="G205" s="259">
        <f t="shared" si="25"/>
        <v>50901.528000000006</v>
      </c>
      <c r="H205" s="260">
        <v>92886</v>
      </c>
      <c r="I205" s="231">
        <f t="shared" si="22"/>
        <v>77.405000000000001</v>
      </c>
      <c r="J205" s="235">
        <f t="shared" si="23"/>
        <v>0.19796675191815857</v>
      </c>
      <c r="K205" s="413"/>
      <c r="L205" s="407"/>
    </row>
    <row r="206" spans="4:22" x14ac:dyDescent="0.25">
      <c r="D206" s="242">
        <v>0.625</v>
      </c>
      <c r="E206" s="408">
        <v>0.625</v>
      </c>
      <c r="F206" s="259">
        <f t="shared" si="24"/>
        <v>51214.350000000006</v>
      </c>
      <c r="G206" s="259">
        <f t="shared" si="25"/>
        <v>51028.116000000002</v>
      </c>
      <c r="H206" s="260">
        <v>93117</v>
      </c>
      <c r="I206" s="231">
        <f t="shared" si="22"/>
        <v>77.597499999999997</v>
      </c>
      <c r="J206" s="235">
        <f t="shared" si="23"/>
        <v>0.19845907928388745</v>
      </c>
      <c r="K206" s="411">
        <f>AVERAGE(I206:I210)</f>
        <v>77.684666666666658</v>
      </c>
      <c r="L206" s="405">
        <f>AVERAGE(J206:J210)</f>
        <v>0.19868201193520887</v>
      </c>
    </row>
    <row r="207" spans="4:22" x14ac:dyDescent="0.25">
      <c r="D207" s="243">
        <v>0.63194444444444442</v>
      </c>
      <c r="E207" s="409"/>
      <c r="F207" s="259">
        <f t="shared" si="24"/>
        <v>51287.500000000007</v>
      </c>
      <c r="G207" s="259">
        <f t="shared" si="25"/>
        <v>51101.000000000007</v>
      </c>
      <c r="H207" s="260">
        <v>93250</v>
      </c>
      <c r="I207" s="231">
        <f t="shared" si="22"/>
        <v>77.708333333333329</v>
      </c>
      <c r="J207" s="235">
        <f t="shared" si="23"/>
        <v>0.19874254049445864</v>
      </c>
      <c r="K207" s="412"/>
      <c r="L207" s="406"/>
    </row>
    <row r="208" spans="4:22" x14ac:dyDescent="0.25">
      <c r="D208" s="243">
        <v>0.63888888888888895</v>
      </c>
      <c r="E208" s="409"/>
      <c r="F208" s="259">
        <f t="shared" si="24"/>
        <v>51249.000000000007</v>
      </c>
      <c r="G208" s="259">
        <f t="shared" si="25"/>
        <v>51062.640000000007</v>
      </c>
      <c r="H208" s="260">
        <v>93180</v>
      </c>
      <c r="I208" s="231">
        <f t="shared" si="22"/>
        <v>77.650000000000006</v>
      </c>
      <c r="J208" s="235">
        <f t="shared" si="23"/>
        <v>0.19859335038363174</v>
      </c>
      <c r="K208" s="412"/>
      <c r="L208" s="406"/>
    </row>
    <row r="209" spans="4:12" x14ac:dyDescent="0.25">
      <c r="D209" s="243">
        <v>0.64583333333333337</v>
      </c>
      <c r="E209" s="409"/>
      <c r="F209" s="259">
        <f t="shared" si="24"/>
        <v>51274.850000000006</v>
      </c>
      <c r="G209" s="259">
        <f t="shared" si="25"/>
        <v>51088.396000000001</v>
      </c>
      <c r="H209" s="260">
        <v>93227</v>
      </c>
      <c r="I209" s="231">
        <f t="shared" si="22"/>
        <v>77.689166666666665</v>
      </c>
      <c r="J209" s="235">
        <f t="shared" si="23"/>
        <v>0.19869352088661552</v>
      </c>
      <c r="K209" s="412"/>
      <c r="L209" s="406"/>
    </row>
    <row r="210" spans="4:12" x14ac:dyDescent="0.25">
      <c r="D210" s="243">
        <v>0.65277777777777779</v>
      </c>
      <c r="E210" s="409"/>
      <c r="F210" s="259">
        <f t="shared" si="24"/>
        <v>51333.700000000004</v>
      </c>
      <c r="G210" s="259">
        <f t="shared" si="25"/>
        <v>51147.032000000007</v>
      </c>
      <c r="H210" s="260">
        <v>93334</v>
      </c>
      <c r="I210" s="231">
        <f t="shared" si="22"/>
        <v>77.778333333333336</v>
      </c>
      <c r="J210" s="235">
        <f t="shared" si="23"/>
        <v>0.198921568627451</v>
      </c>
      <c r="K210" s="412"/>
      <c r="L210" s="406"/>
    </row>
    <row r="211" spans="4:12" ht="15.75" thickBot="1" x14ac:dyDescent="0.3">
      <c r="D211" s="243">
        <v>0.65972222222222221</v>
      </c>
      <c r="E211" s="410"/>
      <c r="F211" s="259">
        <f t="shared" si="24"/>
        <v>52566.250000000007</v>
      </c>
      <c r="G211" s="259">
        <f t="shared" si="25"/>
        <v>52375.100000000006</v>
      </c>
      <c r="H211" s="260">
        <v>95575</v>
      </c>
      <c r="I211" s="231">
        <f t="shared" si="22"/>
        <v>79.645833333333329</v>
      </c>
      <c r="J211" s="235">
        <f t="shared" si="23"/>
        <v>0.20369778346121056</v>
      </c>
      <c r="K211" s="413"/>
      <c r="L211" s="407"/>
    </row>
    <row r="212" spans="4:12" x14ac:dyDescent="0.25">
      <c r="D212" s="242">
        <v>0.66666666666666663</v>
      </c>
      <c r="E212" s="408">
        <v>0.66666666666666663</v>
      </c>
      <c r="F212" s="259">
        <f t="shared" si="24"/>
        <v>52489.250000000007</v>
      </c>
      <c r="G212" s="259">
        <f t="shared" si="25"/>
        <v>52298.380000000005</v>
      </c>
      <c r="H212" s="260">
        <v>95435</v>
      </c>
      <c r="I212" s="231">
        <f t="shared" si="22"/>
        <v>79.529166666666669</v>
      </c>
      <c r="J212" s="235">
        <f t="shared" si="23"/>
        <v>0.20339940323955669</v>
      </c>
      <c r="K212" s="411">
        <f>AVERAGE(I216:I220)</f>
        <v>80.370999999999995</v>
      </c>
      <c r="L212" s="405">
        <f>AVERAGE(J216:J220)</f>
        <v>0.20555242966751916</v>
      </c>
    </row>
    <row r="213" spans="4:12" x14ac:dyDescent="0.25">
      <c r="D213" s="243">
        <v>0.67361111111111116</v>
      </c>
      <c r="E213" s="409"/>
      <c r="F213" s="259">
        <f t="shared" si="24"/>
        <v>52556.350000000006</v>
      </c>
      <c r="G213" s="259">
        <f t="shared" si="25"/>
        <v>52365.236000000004</v>
      </c>
      <c r="H213" s="260">
        <v>95557</v>
      </c>
      <c r="I213" s="231">
        <f t="shared" si="22"/>
        <v>79.630833333333328</v>
      </c>
      <c r="J213" s="235">
        <f t="shared" si="23"/>
        <v>0.20365942028985506</v>
      </c>
      <c r="K213" s="412"/>
      <c r="L213" s="406"/>
    </row>
    <row r="214" spans="4:12" x14ac:dyDescent="0.25">
      <c r="D214" s="243">
        <v>0.68055555555555547</v>
      </c>
      <c r="E214" s="409"/>
      <c r="F214" s="259">
        <f t="shared" si="24"/>
        <v>52624.000000000007</v>
      </c>
      <c r="G214" s="259">
        <f t="shared" si="25"/>
        <v>52432.640000000007</v>
      </c>
      <c r="H214" s="260">
        <v>95680</v>
      </c>
      <c r="I214" s="231">
        <f t="shared" si="22"/>
        <v>79.733333333333334</v>
      </c>
      <c r="J214" s="235">
        <f t="shared" si="23"/>
        <v>0.20392156862745098</v>
      </c>
      <c r="K214" s="412"/>
      <c r="L214" s="406"/>
    </row>
    <row r="215" spans="4:12" x14ac:dyDescent="0.25">
      <c r="D215" s="243">
        <v>0.6875</v>
      </c>
      <c r="E215" s="409"/>
      <c r="F215" s="259">
        <f t="shared" si="24"/>
        <v>52581.65</v>
      </c>
      <c r="G215" s="259">
        <f t="shared" si="25"/>
        <v>52390.444000000003</v>
      </c>
      <c r="H215" s="260">
        <v>95603</v>
      </c>
      <c r="I215" s="231">
        <f t="shared" si="22"/>
        <v>79.669166666666669</v>
      </c>
      <c r="J215" s="235">
        <f t="shared" si="23"/>
        <v>0.20375745950554136</v>
      </c>
      <c r="K215" s="412"/>
      <c r="L215" s="406"/>
    </row>
    <row r="216" spans="4:12" x14ac:dyDescent="0.25">
      <c r="D216" s="243">
        <v>0.69097222222222221</v>
      </c>
      <c r="E216" s="409"/>
      <c r="F216" s="259">
        <f t="shared" si="24"/>
        <v>52803.850000000006</v>
      </c>
      <c r="G216" s="259">
        <f t="shared" si="25"/>
        <v>52611.836000000003</v>
      </c>
      <c r="H216" s="260">
        <v>96007</v>
      </c>
      <c r="I216" s="231">
        <f t="shared" si="22"/>
        <v>80.005833333333328</v>
      </c>
      <c r="J216" s="235">
        <f t="shared" si="23"/>
        <v>0.20461849957374253</v>
      </c>
      <c r="K216" s="412"/>
      <c r="L216" s="406"/>
    </row>
    <row r="217" spans="4:12" x14ac:dyDescent="0.25">
      <c r="D217" s="243">
        <v>0.69444444444444453</v>
      </c>
      <c r="E217" s="409"/>
      <c r="F217" s="259">
        <f t="shared" si="24"/>
        <v>52866.000000000007</v>
      </c>
      <c r="G217" s="259">
        <f t="shared" si="25"/>
        <v>52673.760000000002</v>
      </c>
      <c r="H217" s="260">
        <v>96120</v>
      </c>
      <c r="I217" s="231">
        <f t="shared" si="22"/>
        <v>80.099999999999994</v>
      </c>
      <c r="J217" s="235">
        <f t="shared" si="23"/>
        <v>0.20485933503836315</v>
      </c>
      <c r="K217" s="412"/>
      <c r="L217" s="406"/>
    </row>
    <row r="218" spans="4:12" ht="15.75" thickBot="1" x14ac:dyDescent="0.3">
      <c r="D218" s="243">
        <v>0.70138888888888884</v>
      </c>
      <c r="E218" s="410"/>
      <c r="F218" s="259">
        <f t="shared" si="24"/>
        <v>53114.05</v>
      </c>
      <c r="G218" s="259">
        <f t="shared" si="25"/>
        <v>52920.908000000003</v>
      </c>
      <c r="H218" s="260">
        <v>96571</v>
      </c>
      <c r="I218" s="231">
        <f t="shared" si="22"/>
        <v>80.475833333333327</v>
      </c>
      <c r="J218" s="235">
        <f t="shared" si="23"/>
        <v>0.20582054560954816</v>
      </c>
      <c r="K218" s="413"/>
      <c r="L218" s="407"/>
    </row>
    <row r="219" spans="4:12" x14ac:dyDescent="0.25">
      <c r="D219" s="242">
        <v>0.70833333333333337</v>
      </c>
      <c r="E219" s="408">
        <v>0.70833333333333337</v>
      </c>
      <c r="F219" s="259">
        <f t="shared" si="24"/>
        <v>53061.8</v>
      </c>
      <c r="G219" s="259">
        <f t="shared" si="25"/>
        <v>52868.848000000005</v>
      </c>
      <c r="H219" s="260">
        <v>96476</v>
      </c>
      <c r="I219" s="231">
        <f t="shared" si="22"/>
        <v>80.396666666666661</v>
      </c>
      <c r="J219" s="235">
        <f t="shared" si="23"/>
        <v>0.20561807331628301</v>
      </c>
      <c r="K219" s="411">
        <f>AVERAGE(I221:I225)</f>
        <v>81.357500000000002</v>
      </c>
      <c r="L219" s="405">
        <f>AVERAGE(J221:J225)</f>
        <v>0.2080754475703325</v>
      </c>
    </row>
    <row r="220" spans="4:12" x14ac:dyDescent="0.25">
      <c r="D220" s="243">
        <v>0.72222222222222221</v>
      </c>
      <c r="E220" s="409"/>
      <c r="F220" s="259">
        <f t="shared" si="24"/>
        <v>53378.600000000006</v>
      </c>
      <c r="G220" s="259">
        <f t="shared" si="25"/>
        <v>53184.496000000006</v>
      </c>
      <c r="H220" s="260">
        <v>97052</v>
      </c>
      <c r="I220" s="231">
        <f t="shared" si="22"/>
        <v>80.876666666666665</v>
      </c>
      <c r="J220" s="235">
        <f t="shared" si="23"/>
        <v>0.206845694799659</v>
      </c>
      <c r="K220" s="412"/>
      <c r="L220" s="406"/>
    </row>
    <row r="221" spans="4:12" x14ac:dyDescent="0.25">
      <c r="D221" s="243">
        <v>0.72916666666666663</v>
      </c>
      <c r="E221" s="409"/>
      <c r="F221" s="259">
        <f t="shared" si="24"/>
        <v>53452.3</v>
      </c>
      <c r="G221" s="259">
        <f t="shared" si="25"/>
        <v>53257.928000000007</v>
      </c>
      <c r="H221" s="260">
        <v>97186</v>
      </c>
      <c r="I221" s="231">
        <f t="shared" si="22"/>
        <v>80.98833333333333</v>
      </c>
      <c r="J221" s="235">
        <f t="shared" si="23"/>
        <v>0.20713128729752769</v>
      </c>
      <c r="K221" s="412"/>
      <c r="L221" s="406"/>
    </row>
    <row r="222" spans="4:12" x14ac:dyDescent="0.25">
      <c r="D222" s="243">
        <v>0.73611111111111116</v>
      </c>
      <c r="E222" s="409"/>
      <c r="F222" s="259">
        <f t="shared" si="24"/>
        <v>53456.15</v>
      </c>
      <c r="G222" s="259">
        <f t="shared" si="25"/>
        <v>53261.764000000003</v>
      </c>
      <c r="H222" s="260">
        <v>97193</v>
      </c>
      <c r="I222" s="231">
        <f t="shared" si="22"/>
        <v>80.994166666666672</v>
      </c>
      <c r="J222" s="235">
        <f t="shared" si="23"/>
        <v>0.20714620630861041</v>
      </c>
      <c r="K222" s="412"/>
      <c r="L222" s="406"/>
    </row>
    <row r="223" spans="4:12" ht="15.75" thickBot="1" x14ac:dyDescent="0.3">
      <c r="D223" s="243">
        <v>0.74305555555555547</v>
      </c>
      <c r="E223" s="410"/>
      <c r="F223" s="259">
        <f t="shared" si="24"/>
        <v>53590.350000000006</v>
      </c>
      <c r="G223" s="259">
        <f t="shared" si="25"/>
        <v>53395.476000000002</v>
      </c>
      <c r="H223" s="260">
        <v>97437</v>
      </c>
      <c r="I223" s="231">
        <f t="shared" si="22"/>
        <v>81.197500000000005</v>
      </c>
      <c r="J223" s="235">
        <f t="shared" si="23"/>
        <v>0.20766624040920717</v>
      </c>
      <c r="K223" s="413"/>
      <c r="L223" s="407"/>
    </row>
    <row r="224" spans="4:12" x14ac:dyDescent="0.25">
      <c r="D224" s="242">
        <v>0.75</v>
      </c>
      <c r="E224" s="408">
        <v>0.75</v>
      </c>
      <c r="F224" s="259">
        <f t="shared" si="24"/>
        <v>53956.65</v>
      </c>
      <c r="G224" s="259">
        <f t="shared" si="25"/>
        <v>53760.444000000003</v>
      </c>
      <c r="H224" s="260">
        <v>98103</v>
      </c>
      <c r="I224" s="231">
        <f t="shared" si="22"/>
        <v>81.752499999999998</v>
      </c>
      <c r="J224" s="235">
        <f t="shared" si="23"/>
        <v>0.2090856777493606</v>
      </c>
      <c r="K224" s="411">
        <f>AVERAGE(I226:I231)</f>
        <v>82.252638888888896</v>
      </c>
      <c r="L224" s="405">
        <f>AVERAGE(J226:J231)</f>
        <v>0.21036480534242682</v>
      </c>
    </row>
    <row r="225" spans="4:12" x14ac:dyDescent="0.25">
      <c r="D225" s="243">
        <v>0.76388888888888884</v>
      </c>
      <c r="E225" s="409"/>
      <c r="F225" s="259">
        <f t="shared" si="24"/>
        <v>54024.3</v>
      </c>
      <c r="G225" s="259">
        <f t="shared" si="25"/>
        <v>53827.848000000005</v>
      </c>
      <c r="H225" s="260">
        <v>98226</v>
      </c>
      <c r="I225" s="231">
        <f t="shared" si="22"/>
        <v>81.855000000000004</v>
      </c>
      <c r="J225" s="235">
        <f t="shared" si="23"/>
        <v>0.20934782608695654</v>
      </c>
      <c r="K225" s="412"/>
      <c r="L225" s="406"/>
    </row>
    <row r="226" spans="4:12" x14ac:dyDescent="0.25">
      <c r="D226" s="243">
        <v>0.77083333333333337</v>
      </c>
      <c r="E226" s="409"/>
      <c r="F226" s="259">
        <f t="shared" si="24"/>
        <v>54104.05</v>
      </c>
      <c r="G226" s="259">
        <f t="shared" si="25"/>
        <v>53907.308000000005</v>
      </c>
      <c r="H226" s="260">
        <v>98371</v>
      </c>
      <c r="I226" s="231">
        <f t="shared" si="22"/>
        <v>81.975833333333327</v>
      </c>
      <c r="J226" s="235">
        <f t="shared" si="23"/>
        <v>0.20965686274509801</v>
      </c>
      <c r="K226" s="412"/>
      <c r="L226" s="406"/>
    </row>
    <row r="227" spans="4:12" x14ac:dyDescent="0.25">
      <c r="D227" s="243">
        <v>0.77777777777777779</v>
      </c>
      <c r="E227" s="409"/>
      <c r="F227" s="259">
        <f t="shared" si="24"/>
        <v>54076.55</v>
      </c>
      <c r="G227" s="259">
        <f t="shared" si="25"/>
        <v>53879.908000000003</v>
      </c>
      <c r="H227" s="260">
        <v>98321</v>
      </c>
      <c r="I227" s="231">
        <f t="shared" si="22"/>
        <v>81.93416666666667</v>
      </c>
      <c r="J227" s="235">
        <f t="shared" si="23"/>
        <v>0.20955029838022166</v>
      </c>
      <c r="K227" s="412"/>
      <c r="L227" s="406"/>
    </row>
    <row r="228" spans="4:12" ht="15.75" thickBot="1" x14ac:dyDescent="0.3">
      <c r="D228" s="243">
        <v>0.78472222222222221</v>
      </c>
      <c r="E228" s="410"/>
      <c r="F228" s="259">
        <f t="shared" si="24"/>
        <v>54211.850000000006</v>
      </c>
      <c r="G228" s="259">
        <f t="shared" si="25"/>
        <v>54014.716000000008</v>
      </c>
      <c r="H228" s="260">
        <v>98567</v>
      </c>
      <c r="I228" s="231">
        <f t="shared" si="22"/>
        <v>82.139166666666668</v>
      </c>
      <c r="J228" s="235">
        <f t="shared" si="23"/>
        <v>0.21007459505541348</v>
      </c>
      <c r="K228" s="413"/>
      <c r="L228" s="407"/>
    </row>
    <row r="229" spans="4:12" x14ac:dyDescent="0.25">
      <c r="D229" s="242">
        <v>0.79166666666666663</v>
      </c>
      <c r="E229" s="408">
        <v>0.79166666666666663</v>
      </c>
      <c r="F229" s="259">
        <f t="shared" si="24"/>
        <v>54328.450000000004</v>
      </c>
      <c r="G229" s="259">
        <f t="shared" si="25"/>
        <v>54130.892000000007</v>
      </c>
      <c r="H229" s="260">
        <v>98779</v>
      </c>
      <c r="I229" s="231">
        <f t="shared" si="22"/>
        <v>82.31583333333333</v>
      </c>
      <c r="J229" s="235">
        <f t="shared" si="23"/>
        <v>0.21052642796248933</v>
      </c>
      <c r="K229" s="411">
        <f>AVERAGE(I232:I236)</f>
        <v>82.849333333333334</v>
      </c>
      <c r="L229" s="405">
        <f>AVERAGE(J232:J236)</f>
        <v>0.21189087809036661</v>
      </c>
    </row>
    <row r="230" spans="4:12" x14ac:dyDescent="0.25">
      <c r="D230" s="243">
        <v>0.79861111111111116</v>
      </c>
      <c r="E230" s="409"/>
      <c r="F230" s="259">
        <f t="shared" si="24"/>
        <v>54448.350000000006</v>
      </c>
      <c r="G230" s="259">
        <f t="shared" si="25"/>
        <v>54250.356000000007</v>
      </c>
      <c r="H230" s="260">
        <v>98997</v>
      </c>
      <c r="I230" s="231">
        <f t="shared" si="22"/>
        <v>82.497500000000002</v>
      </c>
      <c r="J230" s="235">
        <f t="shared" si="23"/>
        <v>0.21099104859335038</v>
      </c>
      <c r="K230" s="412"/>
      <c r="L230" s="406"/>
    </row>
    <row r="231" spans="4:12" x14ac:dyDescent="0.25">
      <c r="D231" s="243">
        <v>0.80555555555555547</v>
      </c>
      <c r="E231" s="409"/>
      <c r="F231" s="259">
        <f t="shared" si="24"/>
        <v>54551.200000000004</v>
      </c>
      <c r="G231" s="259">
        <f t="shared" si="25"/>
        <v>54352.832000000002</v>
      </c>
      <c r="H231" s="260">
        <v>99184</v>
      </c>
      <c r="I231" s="231">
        <f t="shared" si="22"/>
        <v>82.653333333333336</v>
      </c>
      <c r="J231" s="235">
        <f t="shared" si="23"/>
        <v>0.21138959931798806</v>
      </c>
      <c r="K231" s="412"/>
      <c r="L231" s="406"/>
    </row>
    <row r="232" spans="4:12" x14ac:dyDescent="0.25">
      <c r="D232" s="243">
        <v>0.8125</v>
      </c>
      <c r="E232" s="409"/>
      <c r="F232" s="259">
        <f t="shared" si="24"/>
        <v>54486.850000000006</v>
      </c>
      <c r="G232" s="259">
        <f t="shared" si="25"/>
        <v>54288.716000000008</v>
      </c>
      <c r="H232" s="260">
        <v>99067</v>
      </c>
      <c r="I232" s="231">
        <f t="shared" si="22"/>
        <v>82.555833333333339</v>
      </c>
      <c r="J232" s="235">
        <f t="shared" si="23"/>
        <v>0.21114023870417734</v>
      </c>
      <c r="K232" s="412"/>
      <c r="L232" s="406"/>
    </row>
    <row r="233" spans="4:12" x14ac:dyDescent="0.25">
      <c r="D233" s="243">
        <v>0.81944444444444453</v>
      </c>
      <c r="E233" s="409"/>
      <c r="F233" s="259">
        <f t="shared" si="24"/>
        <v>54571.55</v>
      </c>
      <c r="G233" s="259">
        <f t="shared" si="25"/>
        <v>54373.108000000007</v>
      </c>
      <c r="H233" s="260">
        <v>99221</v>
      </c>
      <c r="I233" s="231">
        <f t="shared" si="22"/>
        <v>82.68416666666667</v>
      </c>
      <c r="J233" s="235">
        <f t="shared" si="23"/>
        <v>0.2114684569479966</v>
      </c>
      <c r="K233" s="412"/>
      <c r="L233" s="406"/>
    </row>
    <row r="234" spans="4:12" ht="15.75" thickBot="1" x14ac:dyDescent="0.3">
      <c r="D234" s="243">
        <v>0.82638888888888884</v>
      </c>
      <c r="E234" s="410"/>
      <c r="F234" s="259">
        <f t="shared" si="24"/>
        <v>54707.4</v>
      </c>
      <c r="G234" s="259">
        <f t="shared" si="25"/>
        <v>54508.464000000007</v>
      </c>
      <c r="H234" s="260">
        <v>99468</v>
      </c>
      <c r="I234" s="231">
        <f t="shared" si="22"/>
        <v>82.89</v>
      </c>
      <c r="J234" s="235">
        <f t="shared" si="23"/>
        <v>0.21199488491048593</v>
      </c>
      <c r="K234" s="413"/>
      <c r="L234" s="407"/>
    </row>
    <row r="235" spans="4:12" x14ac:dyDescent="0.25">
      <c r="D235" s="242">
        <v>0.83333333333333337</v>
      </c>
      <c r="E235" s="408">
        <v>0.83333333333333337</v>
      </c>
      <c r="F235" s="259">
        <f t="shared" si="24"/>
        <v>54806.950000000004</v>
      </c>
      <c r="G235" s="259">
        <f t="shared" si="25"/>
        <v>54607.652000000002</v>
      </c>
      <c r="H235" s="260">
        <v>99649</v>
      </c>
      <c r="I235" s="231">
        <f t="shared" si="22"/>
        <v>83.040833333333339</v>
      </c>
      <c r="J235" s="235">
        <f t="shared" si="23"/>
        <v>0.21238064791133845</v>
      </c>
      <c r="K235" s="411">
        <f>AVERAGE(I237:I242)</f>
        <v>83.118611111111122</v>
      </c>
      <c r="L235" s="405">
        <f>AVERAGE(J237:J242)</f>
        <v>0.21257956805910769</v>
      </c>
    </row>
    <row r="236" spans="4:12" x14ac:dyDescent="0.25">
      <c r="D236" s="243">
        <v>0.84722222222222221</v>
      </c>
      <c r="E236" s="409"/>
      <c r="F236" s="259">
        <f t="shared" si="24"/>
        <v>54830.05</v>
      </c>
      <c r="G236" s="259">
        <f t="shared" si="25"/>
        <v>54630.668000000005</v>
      </c>
      <c r="H236" s="260">
        <v>99691</v>
      </c>
      <c r="I236" s="231">
        <f t="shared" si="22"/>
        <v>83.075833333333335</v>
      </c>
      <c r="J236" s="235">
        <f>SUM(I236/391)</f>
        <v>0.21247016197783461</v>
      </c>
      <c r="K236" s="412"/>
      <c r="L236" s="406"/>
    </row>
    <row r="237" spans="4:12" x14ac:dyDescent="0.25">
      <c r="D237" s="243">
        <v>0.86111111111111116</v>
      </c>
      <c r="E237" s="409"/>
      <c r="F237" s="259">
        <f t="shared" si="24"/>
        <v>54720.05</v>
      </c>
      <c r="G237" s="259">
        <f t="shared" si="25"/>
        <v>54521.068000000007</v>
      </c>
      <c r="H237" s="260">
        <v>99491</v>
      </c>
      <c r="I237" s="231">
        <f t="shared" si="22"/>
        <v>82.909166666666664</v>
      </c>
      <c r="J237" s="235">
        <f t="shared" ref="J237:J251" si="26">SUM(I237/391)</f>
        <v>0.21204390451832905</v>
      </c>
      <c r="K237" s="412"/>
      <c r="L237" s="406"/>
    </row>
    <row r="238" spans="4:12" ht="15.75" thickBot="1" x14ac:dyDescent="0.3">
      <c r="D238" s="243">
        <v>0.86805555555555547</v>
      </c>
      <c r="E238" s="410"/>
      <c r="F238" s="259">
        <f t="shared" si="24"/>
        <v>54646.350000000006</v>
      </c>
      <c r="G238" s="259">
        <f t="shared" si="25"/>
        <v>54447.636000000006</v>
      </c>
      <c r="H238" s="260">
        <v>99357</v>
      </c>
      <c r="I238" s="231">
        <f t="shared" si="22"/>
        <v>82.797499999999999</v>
      </c>
      <c r="J238" s="235">
        <f t="shared" si="26"/>
        <v>0.21175831202046036</v>
      </c>
      <c r="K238" s="413"/>
      <c r="L238" s="407"/>
    </row>
    <row r="239" spans="4:12" x14ac:dyDescent="0.25">
      <c r="D239" s="242">
        <v>0.875</v>
      </c>
      <c r="E239" s="408">
        <v>0.875</v>
      </c>
      <c r="F239" s="259">
        <f t="shared" si="24"/>
        <v>54920.250000000007</v>
      </c>
      <c r="G239" s="259">
        <f t="shared" si="25"/>
        <v>54720.54</v>
      </c>
      <c r="H239" s="260">
        <v>99855</v>
      </c>
      <c r="I239" s="231">
        <f t="shared" si="22"/>
        <v>83.212500000000006</v>
      </c>
      <c r="J239" s="235">
        <f t="shared" si="26"/>
        <v>0.21281969309462917</v>
      </c>
      <c r="K239" s="411">
        <f>AVERAGE(I241:I246)</f>
        <v>83.419166666666669</v>
      </c>
      <c r="L239" s="405">
        <f>AVERAGE(J241:J246)</f>
        <v>0.21334825234441604</v>
      </c>
    </row>
    <row r="240" spans="4:12" x14ac:dyDescent="0.25">
      <c r="D240" s="243">
        <v>0.88888888888888884</v>
      </c>
      <c r="E240" s="409"/>
      <c r="F240" s="259">
        <f t="shared" si="24"/>
        <v>54942.8</v>
      </c>
      <c r="G240" s="259">
        <f t="shared" si="25"/>
        <v>54743.008000000002</v>
      </c>
      <c r="H240" s="260">
        <v>99896</v>
      </c>
      <c r="I240" s="231">
        <f t="shared" si="22"/>
        <v>83.24666666666667</v>
      </c>
      <c r="J240" s="235">
        <f t="shared" si="26"/>
        <v>0.21290707587382779</v>
      </c>
      <c r="K240" s="412"/>
      <c r="L240" s="406"/>
    </row>
    <row r="241" spans="4:12" x14ac:dyDescent="0.25">
      <c r="D241" s="243">
        <v>0.90277777777777779</v>
      </c>
      <c r="E241" s="409"/>
      <c r="F241" s="259">
        <f t="shared" si="24"/>
        <v>54971.4</v>
      </c>
      <c r="G241" s="259">
        <f t="shared" si="25"/>
        <v>54771.504000000001</v>
      </c>
      <c r="H241" s="260">
        <v>99948</v>
      </c>
      <c r="I241" s="231">
        <f t="shared" si="22"/>
        <v>83.29</v>
      </c>
      <c r="J241" s="235">
        <f t="shared" si="26"/>
        <v>0.21301790281329924</v>
      </c>
      <c r="K241" s="412"/>
      <c r="L241" s="406"/>
    </row>
    <row r="242" spans="4:12" ht="15.75" thickBot="1" x14ac:dyDescent="0.3">
      <c r="D242" s="243">
        <v>0.90972222222222221</v>
      </c>
      <c r="E242" s="410"/>
      <c r="F242" s="259">
        <f t="shared" si="24"/>
        <v>54948.850000000006</v>
      </c>
      <c r="G242" s="259">
        <f t="shared" si="25"/>
        <v>54749.036000000007</v>
      </c>
      <c r="H242" s="260">
        <v>99907</v>
      </c>
      <c r="I242" s="231">
        <f t="shared" si="22"/>
        <v>83.255833333333328</v>
      </c>
      <c r="J242" s="235">
        <f t="shared" si="26"/>
        <v>0.2129305200341006</v>
      </c>
      <c r="K242" s="413"/>
      <c r="L242" s="407"/>
    </row>
    <row r="243" spans="4:12" x14ac:dyDescent="0.25">
      <c r="D243" s="242">
        <v>0.91666666666666663</v>
      </c>
      <c r="E243" s="408">
        <v>0.91666666666666663</v>
      </c>
      <c r="F243" s="259">
        <f t="shared" si="24"/>
        <v>55053.9</v>
      </c>
      <c r="G243" s="259">
        <f t="shared" si="25"/>
        <v>54853.704000000005</v>
      </c>
      <c r="H243" s="260">
        <v>100098</v>
      </c>
      <c r="I243" s="231">
        <f t="shared" si="22"/>
        <v>83.415000000000006</v>
      </c>
      <c r="J243" s="235">
        <f t="shared" si="26"/>
        <v>0.21333759590792842</v>
      </c>
      <c r="K243" s="411">
        <f>AVERAGE(I243:I248)</f>
        <v>83.44305555555556</v>
      </c>
      <c r="L243" s="405">
        <f>AVERAGE(J243:J248)</f>
        <v>0.21340934924694518</v>
      </c>
    </row>
    <row r="244" spans="4:12" x14ac:dyDescent="0.25">
      <c r="D244" s="243">
        <v>0.92361111111111116</v>
      </c>
      <c r="E244" s="409"/>
      <c r="F244" s="259">
        <f t="shared" si="24"/>
        <v>55242.000000000007</v>
      </c>
      <c r="G244" s="259">
        <f t="shared" si="25"/>
        <v>55041.120000000003</v>
      </c>
      <c r="H244" s="260">
        <v>100440</v>
      </c>
      <c r="I244" s="231">
        <f t="shared" si="22"/>
        <v>83.7</v>
      </c>
      <c r="J244" s="235">
        <f t="shared" si="26"/>
        <v>0.21406649616368287</v>
      </c>
      <c r="K244" s="412"/>
      <c r="L244" s="406"/>
    </row>
    <row r="245" spans="4:12" x14ac:dyDescent="0.25">
      <c r="D245" s="243">
        <v>0.9375</v>
      </c>
      <c r="E245" s="409"/>
      <c r="F245" s="259">
        <f t="shared" si="24"/>
        <v>55059.950000000004</v>
      </c>
      <c r="G245" s="259">
        <f t="shared" si="25"/>
        <v>54859.732000000004</v>
      </c>
      <c r="H245" s="260">
        <v>100109</v>
      </c>
      <c r="I245" s="231">
        <f t="shared" si="22"/>
        <v>83.424166666666665</v>
      </c>
      <c r="J245" s="235">
        <f t="shared" si="26"/>
        <v>0.2133610400682012</v>
      </c>
      <c r="K245" s="412"/>
      <c r="L245" s="406"/>
    </row>
    <row r="246" spans="4:12" x14ac:dyDescent="0.25">
      <c r="D246" s="243">
        <v>0.94444444444444453</v>
      </c>
      <c r="E246" s="409"/>
      <c r="F246" s="259">
        <f t="shared" si="24"/>
        <v>55063.8</v>
      </c>
      <c r="G246" s="259">
        <f t="shared" si="25"/>
        <v>54863.568000000007</v>
      </c>
      <c r="H246" s="260">
        <v>100116</v>
      </c>
      <c r="I246" s="231">
        <f t="shared" si="22"/>
        <v>83.43</v>
      </c>
      <c r="J246" s="235">
        <f t="shared" si="26"/>
        <v>0.21337595907928392</v>
      </c>
      <c r="K246" s="412"/>
      <c r="L246" s="406"/>
    </row>
    <row r="247" spans="4:12" ht="15.75" thickBot="1" x14ac:dyDescent="0.3">
      <c r="D247" s="243">
        <v>0.95138888888888884</v>
      </c>
      <c r="E247" s="410"/>
      <c r="F247" s="259">
        <f t="shared" si="24"/>
        <v>55071.500000000007</v>
      </c>
      <c r="G247" s="259">
        <f t="shared" si="25"/>
        <v>54871.240000000005</v>
      </c>
      <c r="H247" s="260">
        <v>100130</v>
      </c>
      <c r="I247" s="231">
        <f t="shared" si="22"/>
        <v>83.441666666666663</v>
      </c>
      <c r="J247" s="235">
        <f t="shared" si="26"/>
        <v>0.21340579710144927</v>
      </c>
      <c r="K247" s="413"/>
      <c r="L247" s="407"/>
    </row>
    <row r="248" spans="4:12" x14ac:dyDescent="0.25">
      <c r="D248" s="242">
        <v>0.95833333333333337</v>
      </c>
      <c r="E248" s="408">
        <v>0.95833333333333337</v>
      </c>
      <c r="F248" s="259">
        <f t="shared" si="24"/>
        <v>54943.350000000006</v>
      </c>
      <c r="G248" s="259">
        <f t="shared" si="25"/>
        <v>54743.556000000004</v>
      </c>
      <c r="H248" s="260">
        <v>99897</v>
      </c>
      <c r="I248" s="231">
        <f t="shared" si="22"/>
        <v>83.247500000000002</v>
      </c>
      <c r="J248" s="235">
        <f t="shared" si="26"/>
        <v>0.21290920716112532</v>
      </c>
      <c r="K248" s="411">
        <f>AVERAGE(I250:I255)</f>
        <v>81.654869146005524</v>
      </c>
      <c r="L248" s="405">
        <f>AVERAGE(J250:J255)</f>
        <v>0.20883598247060231</v>
      </c>
    </row>
    <row r="249" spans="4:12" x14ac:dyDescent="0.25">
      <c r="D249" s="238">
        <v>0.97222222222222221</v>
      </c>
      <c r="E249" s="409"/>
      <c r="F249" s="259">
        <f t="shared" si="24"/>
        <v>54888.9</v>
      </c>
      <c r="G249" s="259">
        <f t="shared" si="25"/>
        <v>54689.304000000004</v>
      </c>
      <c r="H249" s="260">
        <v>99798</v>
      </c>
      <c r="I249" s="231">
        <f t="shared" si="22"/>
        <v>83.165000000000006</v>
      </c>
      <c r="J249" s="235">
        <f t="shared" si="26"/>
        <v>0.21269820971867009</v>
      </c>
      <c r="K249" s="412"/>
      <c r="L249" s="406"/>
    </row>
    <row r="250" spans="4:12" x14ac:dyDescent="0.25">
      <c r="D250" s="238">
        <v>0.98611111111111116</v>
      </c>
      <c r="E250" s="409"/>
      <c r="F250" s="259">
        <f t="shared" si="24"/>
        <v>55259.05</v>
      </c>
      <c r="G250" s="259">
        <f t="shared" si="25"/>
        <v>55058.108000000007</v>
      </c>
      <c r="H250" s="260">
        <v>100471</v>
      </c>
      <c r="I250" s="231">
        <f t="shared" si="22"/>
        <v>83.725833333333327</v>
      </c>
      <c r="J250" s="235">
        <f t="shared" si="26"/>
        <v>0.21413256606990622</v>
      </c>
      <c r="K250" s="412"/>
      <c r="L250" s="406"/>
    </row>
    <row r="251" spans="4:12" ht="15.75" thickBot="1" x14ac:dyDescent="0.3">
      <c r="D251" s="238">
        <v>0.99305555555555547</v>
      </c>
      <c r="E251" s="410"/>
      <c r="F251" s="259">
        <f t="shared" si="24"/>
        <v>54995.05</v>
      </c>
      <c r="G251" s="259">
        <f t="shared" si="25"/>
        <v>54795.068000000007</v>
      </c>
      <c r="H251" s="260">
        <v>99991</v>
      </c>
      <c r="I251" s="231">
        <f t="shared" si="22"/>
        <v>83.325833333333335</v>
      </c>
      <c r="J251" s="235">
        <f t="shared" si="26"/>
        <v>0.21310954816709293</v>
      </c>
      <c r="K251" s="413"/>
      <c r="L251" s="407"/>
    </row>
    <row r="252" spans="4:12" x14ac:dyDescent="0.25">
      <c r="D252" s="229" t="s">
        <v>260</v>
      </c>
      <c r="E252" s="229"/>
      <c r="F252" s="230">
        <f>SUM(F131:F251)</f>
        <v>6222127.4499999974</v>
      </c>
      <c r="G252" s="230">
        <f>SUM(G131:G251)</f>
        <v>6199501.5320000025</v>
      </c>
      <c r="H252" s="230">
        <f>SUM(H131:H251)</f>
        <v>11312959</v>
      </c>
      <c r="I252" s="234">
        <f>AVERAGE(I131:I251)</f>
        <v>77.912940771349895</v>
      </c>
      <c r="J252" s="236">
        <f>AVERAGE(J131:J251)</f>
        <v>0.19926583317480781</v>
      </c>
      <c r="K252" s="234">
        <f>AVERAGE(K131:K251)</f>
        <v>77.916581353305773</v>
      </c>
      <c r="L252" s="236">
        <f>AVERAGE(L131:L251)</f>
        <v>0.19927514412610181</v>
      </c>
    </row>
    <row r="254" spans="4:12" ht="26.25" x14ac:dyDescent="0.25">
      <c r="D254" s="414" t="s">
        <v>410</v>
      </c>
      <c r="E254" s="414"/>
      <c r="F254" s="414"/>
      <c r="G254" s="414"/>
      <c r="H254" s="414"/>
      <c r="I254" s="414"/>
      <c r="J254" s="414"/>
      <c r="K254" s="414"/>
      <c r="L254" s="414"/>
    </row>
    <row r="255" spans="4:12" ht="15.75" thickBot="1" x14ac:dyDescent="0.3">
      <c r="D255" s="232" t="s">
        <v>374</v>
      </c>
      <c r="E255" s="239" t="s">
        <v>382</v>
      </c>
      <c r="F255" s="233" t="s">
        <v>375</v>
      </c>
      <c r="G255" s="233" t="s">
        <v>376</v>
      </c>
      <c r="H255" s="233" t="s">
        <v>377</v>
      </c>
      <c r="I255" s="233" t="s">
        <v>378</v>
      </c>
      <c r="J255" s="233" t="s">
        <v>379</v>
      </c>
      <c r="K255" s="241" t="s">
        <v>380</v>
      </c>
      <c r="L255" s="244" t="s">
        <v>381</v>
      </c>
    </row>
    <row r="256" spans="4:12" x14ac:dyDescent="0.25">
      <c r="D256" s="237">
        <v>0</v>
      </c>
      <c r="E256" s="408">
        <v>0</v>
      </c>
      <c r="F256" s="259">
        <f>SUM(H256*0.55)</f>
        <v>50690.200000000004</v>
      </c>
      <c r="G256" s="259">
        <f>SUM(H256*0.548)</f>
        <v>50505.872000000003</v>
      </c>
      <c r="H256" s="260">
        <v>92164</v>
      </c>
      <c r="I256" s="231">
        <f t="shared" ref="I256:I287" si="27">SUM(H256/1200)</f>
        <v>76.803333333333327</v>
      </c>
      <c r="J256" s="240">
        <f>SUM(I256/390)</f>
        <v>0.19693162393162392</v>
      </c>
      <c r="K256" s="411">
        <f>AVERAGE(I256:I259)</f>
        <v>76.991250000000008</v>
      </c>
      <c r="L256" s="405">
        <f>AVERAGE(J256:J259)</f>
        <v>0.19741346153846154</v>
      </c>
    </row>
    <row r="257" spans="4:12" x14ac:dyDescent="0.25">
      <c r="D257" s="238">
        <v>1.3888888888888888E-2</v>
      </c>
      <c r="E257" s="409"/>
      <c r="F257" s="259">
        <f t="shared" ref="F257:F320" si="28">SUM(H257*0.55)</f>
        <v>50873.350000000006</v>
      </c>
      <c r="G257" s="259">
        <f t="shared" ref="G257:G320" si="29">SUM(H257*0.548)</f>
        <v>50688.356000000007</v>
      </c>
      <c r="H257" s="260">
        <v>92497</v>
      </c>
      <c r="I257" s="231">
        <f t="shared" si="27"/>
        <v>77.080833333333331</v>
      </c>
      <c r="J257" s="240">
        <f t="shared" ref="J257:J320" si="30">SUM(I257/390)</f>
        <v>0.19764316239316237</v>
      </c>
      <c r="K257" s="406"/>
      <c r="L257" s="406"/>
    </row>
    <row r="258" spans="4:12" x14ac:dyDescent="0.25">
      <c r="D258" s="238">
        <v>2.7777777777777776E-2</v>
      </c>
      <c r="E258" s="409"/>
      <c r="F258" s="259">
        <f t="shared" si="28"/>
        <v>50754.55</v>
      </c>
      <c r="G258" s="259">
        <f t="shared" si="29"/>
        <v>50569.988000000005</v>
      </c>
      <c r="H258" s="260">
        <v>92281</v>
      </c>
      <c r="I258" s="231">
        <f t="shared" si="27"/>
        <v>76.900833333333338</v>
      </c>
      <c r="J258" s="240">
        <f t="shared" si="30"/>
        <v>0.19718162393162394</v>
      </c>
      <c r="K258" s="406"/>
      <c r="L258" s="406"/>
    </row>
    <row r="259" spans="4:12" ht="15.75" thickBot="1" x14ac:dyDescent="0.3">
      <c r="D259" s="238">
        <v>3.4722222222222224E-2</v>
      </c>
      <c r="E259" s="410"/>
      <c r="F259" s="259">
        <f t="shared" si="28"/>
        <v>50938.8</v>
      </c>
      <c r="G259" s="259">
        <f t="shared" si="29"/>
        <v>50753.568000000007</v>
      </c>
      <c r="H259" s="260">
        <v>92616</v>
      </c>
      <c r="I259" s="231">
        <f t="shared" si="27"/>
        <v>77.180000000000007</v>
      </c>
      <c r="J259" s="240">
        <f t="shared" si="30"/>
        <v>0.19789743589743591</v>
      </c>
      <c r="K259" s="407"/>
      <c r="L259" s="407"/>
    </row>
    <row r="260" spans="4:12" x14ac:dyDescent="0.25">
      <c r="D260" s="237">
        <v>4.1666666666666664E-2</v>
      </c>
      <c r="E260" s="408">
        <v>4.1666666666666699E-2</v>
      </c>
      <c r="F260" s="259">
        <f t="shared" si="28"/>
        <v>50947.05</v>
      </c>
      <c r="G260" s="259">
        <f t="shared" si="29"/>
        <v>50761.788</v>
      </c>
      <c r="H260" s="260">
        <v>92631</v>
      </c>
      <c r="I260" s="231">
        <f t="shared" si="27"/>
        <v>77.192499999999995</v>
      </c>
      <c r="J260" s="240">
        <f t="shared" si="30"/>
        <v>0.19792948717948716</v>
      </c>
      <c r="K260" s="411">
        <f>AVERAGE(I260:I263)</f>
        <v>77.144999999999996</v>
      </c>
      <c r="L260" s="405">
        <f>AVERAGE(J260:J263)</f>
        <v>0.1978076923076923</v>
      </c>
    </row>
    <row r="261" spans="4:12" x14ac:dyDescent="0.25">
      <c r="D261" s="238">
        <v>5.5555555555555552E-2</v>
      </c>
      <c r="E261" s="409"/>
      <c r="F261" s="259">
        <f t="shared" si="28"/>
        <v>50805.15</v>
      </c>
      <c r="G261" s="259">
        <f t="shared" si="29"/>
        <v>50620.404000000002</v>
      </c>
      <c r="H261" s="260">
        <v>92373</v>
      </c>
      <c r="I261" s="231">
        <f t="shared" si="27"/>
        <v>76.977500000000006</v>
      </c>
      <c r="J261" s="240">
        <f t="shared" si="30"/>
        <v>0.19737820512820514</v>
      </c>
      <c r="K261" s="406"/>
      <c r="L261" s="406"/>
    </row>
    <row r="262" spans="4:12" x14ac:dyDescent="0.25">
      <c r="D262" s="238">
        <v>6.9444444444444434E-2</v>
      </c>
      <c r="E262" s="409"/>
      <c r="F262" s="259">
        <f t="shared" si="28"/>
        <v>50917.350000000006</v>
      </c>
      <c r="G262" s="259">
        <f t="shared" si="29"/>
        <v>50732.196000000004</v>
      </c>
      <c r="H262" s="260">
        <v>92577</v>
      </c>
      <c r="I262" s="231">
        <f t="shared" si="27"/>
        <v>77.147499999999994</v>
      </c>
      <c r="J262" s="240">
        <f t="shared" si="30"/>
        <v>0.19781410256410256</v>
      </c>
      <c r="K262" s="406"/>
      <c r="L262" s="406"/>
    </row>
    <row r="263" spans="4:12" ht="15.75" thickBot="1" x14ac:dyDescent="0.3">
      <c r="D263" s="238">
        <v>7.9861111111111105E-2</v>
      </c>
      <c r="E263" s="410"/>
      <c r="F263" s="259">
        <f t="shared" si="28"/>
        <v>50993.250000000007</v>
      </c>
      <c r="G263" s="259">
        <f t="shared" si="29"/>
        <v>50807.820000000007</v>
      </c>
      <c r="H263" s="260">
        <v>92715</v>
      </c>
      <c r="I263" s="231">
        <f t="shared" si="27"/>
        <v>77.262500000000003</v>
      </c>
      <c r="J263" s="240">
        <f t="shared" si="30"/>
        <v>0.19810897435897437</v>
      </c>
      <c r="K263" s="407"/>
      <c r="L263" s="407"/>
    </row>
    <row r="264" spans="4:12" x14ac:dyDescent="0.25">
      <c r="D264" s="237">
        <v>8.3333333333333329E-2</v>
      </c>
      <c r="E264" s="408">
        <v>8.3333333333333398E-2</v>
      </c>
      <c r="F264" s="259">
        <f t="shared" si="28"/>
        <v>51005.9</v>
      </c>
      <c r="G264" s="259">
        <f t="shared" si="29"/>
        <v>50820.424000000006</v>
      </c>
      <c r="H264" s="260">
        <v>92738</v>
      </c>
      <c r="I264" s="231">
        <f t="shared" si="27"/>
        <v>77.281666666666666</v>
      </c>
      <c r="J264" s="240">
        <f t="shared" si="30"/>
        <v>0.19815811965811966</v>
      </c>
      <c r="K264" s="411">
        <f t="shared" ref="K264" si="31">AVERAGE(I264:I267)</f>
        <v>77.47312500000001</v>
      </c>
      <c r="L264" s="405">
        <f t="shared" ref="L264" si="32">AVERAGE(J264:J267)</f>
        <v>0.19864903846153847</v>
      </c>
    </row>
    <row r="265" spans="4:12" x14ac:dyDescent="0.25">
      <c r="D265" s="238">
        <v>9.7222222222222224E-2</v>
      </c>
      <c r="E265" s="409"/>
      <c r="F265" s="259">
        <f t="shared" si="28"/>
        <v>51155.500000000007</v>
      </c>
      <c r="G265" s="259">
        <f t="shared" si="29"/>
        <v>50969.48</v>
      </c>
      <c r="H265" s="260">
        <v>93010</v>
      </c>
      <c r="I265" s="231">
        <f t="shared" si="27"/>
        <v>77.50833333333334</v>
      </c>
      <c r="J265" s="240">
        <f t="shared" si="30"/>
        <v>0.19873931623931626</v>
      </c>
      <c r="K265" s="406"/>
      <c r="L265" s="406"/>
    </row>
    <row r="266" spans="4:12" x14ac:dyDescent="0.25">
      <c r="D266" s="238">
        <v>0.1111111111111111</v>
      </c>
      <c r="E266" s="409"/>
      <c r="F266" s="259">
        <f t="shared" si="28"/>
        <v>51167.05</v>
      </c>
      <c r="G266" s="259">
        <f t="shared" si="29"/>
        <v>50980.988000000005</v>
      </c>
      <c r="H266" s="260">
        <v>93031</v>
      </c>
      <c r="I266" s="231">
        <f t="shared" si="27"/>
        <v>77.525833333333338</v>
      </c>
      <c r="J266" s="240">
        <f t="shared" si="30"/>
        <v>0.19878418803418804</v>
      </c>
      <c r="K266" s="406"/>
      <c r="L266" s="406"/>
    </row>
    <row r="267" spans="4:12" ht="15.75" thickBot="1" x14ac:dyDescent="0.3">
      <c r="D267" s="238">
        <v>0.11805555555555557</v>
      </c>
      <c r="E267" s="410"/>
      <c r="F267" s="259">
        <f t="shared" si="28"/>
        <v>51200.600000000006</v>
      </c>
      <c r="G267" s="259">
        <f t="shared" si="29"/>
        <v>51014.416000000005</v>
      </c>
      <c r="H267" s="260">
        <v>93092</v>
      </c>
      <c r="I267" s="231">
        <f t="shared" si="27"/>
        <v>77.576666666666668</v>
      </c>
      <c r="J267" s="240">
        <f t="shared" si="30"/>
        <v>0.19891452991452993</v>
      </c>
      <c r="K267" s="407"/>
      <c r="L267" s="407"/>
    </row>
    <row r="268" spans="4:12" x14ac:dyDescent="0.25">
      <c r="D268" s="237">
        <v>0.125</v>
      </c>
      <c r="E268" s="408">
        <v>0.125</v>
      </c>
      <c r="F268" s="259">
        <f t="shared" si="28"/>
        <v>51087.3</v>
      </c>
      <c r="G268" s="259">
        <f t="shared" si="29"/>
        <v>50901.528000000006</v>
      </c>
      <c r="H268" s="260">
        <v>92886</v>
      </c>
      <c r="I268" s="231">
        <f t="shared" si="27"/>
        <v>77.405000000000001</v>
      </c>
      <c r="J268" s="240">
        <f t="shared" si="30"/>
        <v>0.19847435897435897</v>
      </c>
      <c r="K268" s="411">
        <f t="shared" ref="K268" si="33">AVERAGE(I268:I271)</f>
        <v>77.590208333333322</v>
      </c>
      <c r="L268" s="405">
        <f t="shared" ref="L268" si="34">AVERAGE(J268:J271)</f>
        <v>0.19894925213675213</v>
      </c>
    </row>
    <row r="269" spans="4:12" x14ac:dyDescent="0.25">
      <c r="D269" s="238">
        <v>0.1388888888888889</v>
      </c>
      <c r="E269" s="409"/>
      <c r="F269" s="259">
        <f t="shared" si="28"/>
        <v>51214.350000000006</v>
      </c>
      <c r="G269" s="259">
        <f t="shared" si="29"/>
        <v>51028.116000000002</v>
      </c>
      <c r="H269" s="260">
        <v>93117</v>
      </c>
      <c r="I269" s="231">
        <f t="shared" si="27"/>
        <v>77.597499999999997</v>
      </c>
      <c r="J269" s="240">
        <f t="shared" si="30"/>
        <v>0.19896794871794871</v>
      </c>
      <c r="K269" s="406"/>
      <c r="L269" s="406"/>
    </row>
    <row r="270" spans="4:12" x14ac:dyDescent="0.25">
      <c r="D270" s="238">
        <v>0.15277777777777776</v>
      </c>
      <c r="E270" s="409"/>
      <c r="F270" s="259">
        <f t="shared" si="28"/>
        <v>51287.500000000007</v>
      </c>
      <c r="G270" s="259">
        <f t="shared" si="29"/>
        <v>51101.000000000007</v>
      </c>
      <c r="H270" s="260">
        <v>93250</v>
      </c>
      <c r="I270" s="231">
        <f t="shared" si="27"/>
        <v>77.708333333333329</v>
      </c>
      <c r="J270" s="240">
        <f t="shared" si="30"/>
        <v>0.19925213675213674</v>
      </c>
      <c r="K270" s="406"/>
      <c r="L270" s="406"/>
    </row>
    <row r="271" spans="4:12" ht="15.75" thickBot="1" x14ac:dyDescent="0.3">
      <c r="D271" s="238">
        <v>0.15972222222222224</v>
      </c>
      <c r="E271" s="410"/>
      <c r="F271" s="259">
        <f t="shared" si="28"/>
        <v>51249.000000000007</v>
      </c>
      <c r="G271" s="259">
        <f t="shared" si="29"/>
        <v>51062.640000000007</v>
      </c>
      <c r="H271" s="260">
        <v>93180</v>
      </c>
      <c r="I271" s="231">
        <f t="shared" si="27"/>
        <v>77.650000000000006</v>
      </c>
      <c r="J271" s="240">
        <f t="shared" si="30"/>
        <v>0.19910256410256411</v>
      </c>
      <c r="K271" s="407"/>
      <c r="L271" s="407"/>
    </row>
    <row r="272" spans="4:12" x14ac:dyDescent="0.25">
      <c r="D272" s="237">
        <v>0.16666666666666666</v>
      </c>
      <c r="E272" s="408">
        <v>0.16666666666666666</v>
      </c>
      <c r="F272" s="259">
        <f t="shared" si="28"/>
        <v>51274.850000000006</v>
      </c>
      <c r="G272" s="259">
        <f t="shared" si="29"/>
        <v>51088.396000000001</v>
      </c>
      <c r="H272" s="260">
        <v>93227</v>
      </c>
      <c r="I272" s="231">
        <f t="shared" si="27"/>
        <v>77.689166666666665</v>
      </c>
      <c r="J272" s="240">
        <f t="shared" si="30"/>
        <v>0.19920299145299145</v>
      </c>
      <c r="K272" s="411">
        <f>AVERAGE(I272:I276)</f>
        <v>78.854666666666674</v>
      </c>
      <c r="L272" s="405">
        <f>AVERAGE(J272:J276)</f>
        <v>0.20219145299145302</v>
      </c>
    </row>
    <row r="273" spans="4:12" x14ac:dyDescent="0.25">
      <c r="D273" s="238">
        <v>0.18055555555555555</v>
      </c>
      <c r="E273" s="409"/>
      <c r="F273" s="259">
        <f t="shared" si="28"/>
        <v>51333.700000000004</v>
      </c>
      <c r="G273" s="259">
        <f t="shared" si="29"/>
        <v>51147.032000000007</v>
      </c>
      <c r="H273" s="260">
        <v>93334</v>
      </c>
      <c r="I273" s="231">
        <f t="shared" si="27"/>
        <v>77.778333333333336</v>
      </c>
      <c r="J273" s="240">
        <f t="shared" si="30"/>
        <v>0.19943162393162395</v>
      </c>
      <c r="K273" s="406"/>
      <c r="L273" s="406"/>
    </row>
    <row r="274" spans="4:12" x14ac:dyDescent="0.25">
      <c r="D274" s="238">
        <v>0.1875</v>
      </c>
      <c r="E274" s="409"/>
      <c r="F274" s="259">
        <f t="shared" si="28"/>
        <v>52566.250000000007</v>
      </c>
      <c r="G274" s="259">
        <f t="shared" si="29"/>
        <v>52375.100000000006</v>
      </c>
      <c r="H274" s="260">
        <v>95575</v>
      </c>
      <c r="I274" s="231">
        <f t="shared" si="27"/>
        <v>79.645833333333329</v>
      </c>
      <c r="J274" s="240">
        <f t="shared" si="30"/>
        <v>0.20422008547008547</v>
      </c>
      <c r="K274" s="406"/>
      <c r="L274" s="406"/>
    </row>
    <row r="275" spans="4:12" x14ac:dyDescent="0.25">
      <c r="D275" s="238">
        <v>0.19444444444444445</v>
      </c>
      <c r="E275" s="409"/>
      <c r="F275" s="259">
        <f t="shared" si="28"/>
        <v>52489.250000000007</v>
      </c>
      <c r="G275" s="259">
        <f t="shared" si="29"/>
        <v>52298.380000000005</v>
      </c>
      <c r="H275" s="260">
        <v>95435</v>
      </c>
      <c r="I275" s="231">
        <f t="shared" si="27"/>
        <v>79.529166666666669</v>
      </c>
      <c r="J275" s="240">
        <f t="shared" si="30"/>
        <v>0.20392094017094017</v>
      </c>
      <c r="K275" s="406"/>
      <c r="L275" s="406"/>
    </row>
    <row r="276" spans="4:12" ht="15.75" thickBot="1" x14ac:dyDescent="0.3">
      <c r="D276" s="238">
        <v>0.20138888888888887</v>
      </c>
      <c r="E276" s="410"/>
      <c r="F276" s="259">
        <f t="shared" si="28"/>
        <v>52556.350000000006</v>
      </c>
      <c r="G276" s="259">
        <f t="shared" si="29"/>
        <v>52365.236000000004</v>
      </c>
      <c r="H276" s="260">
        <v>95557</v>
      </c>
      <c r="I276" s="231">
        <f t="shared" si="27"/>
        <v>79.630833333333328</v>
      </c>
      <c r="J276" s="240">
        <f t="shared" si="30"/>
        <v>0.20418162393162392</v>
      </c>
      <c r="K276" s="407"/>
      <c r="L276" s="407"/>
    </row>
    <row r="277" spans="4:12" x14ac:dyDescent="0.25">
      <c r="D277" s="237">
        <v>0.20833333333333334</v>
      </c>
      <c r="E277" s="408">
        <v>0.20833333333333334</v>
      </c>
      <c r="F277" s="259">
        <f t="shared" si="28"/>
        <v>52624.000000000007</v>
      </c>
      <c r="G277" s="259">
        <f t="shared" si="29"/>
        <v>52432.640000000007</v>
      </c>
      <c r="H277" s="260">
        <v>95680</v>
      </c>
      <c r="I277" s="231">
        <f t="shared" si="27"/>
        <v>79.733333333333334</v>
      </c>
      <c r="J277" s="240">
        <f t="shared" si="30"/>
        <v>0.20444444444444446</v>
      </c>
      <c r="K277" s="411">
        <f>AVERAGE(I277:I281)</f>
        <v>78.942833333333326</v>
      </c>
      <c r="L277" s="405">
        <f>AVERAGE(J277:J281)</f>
        <v>0.20241752136752136</v>
      </c>
    </row>
    <row r="278" spans="4:12" x14ac:dyDescent="0.25">
      <c r="D278" s="238">
        <v>0.22222222222222221</v>
      </c>
      <c r="E278" s="409"/>
      <c r="F278" s="259">
        <f t="shared" si="28"/>
        <v>52581.65</v>
      </c>
      <c r="G278" s="259">
        <f t="shared" si="29"/>
        <v>52390.444000000003</v>
      </c>
      <c r="H278" s="260">
        <v>95603</v>
      </c>
      <c r="I278" s="231">
        <f t="shared" si="27"/>
        <v>79.669166666666669</v>
      </c>
      <c r="J278" s="240">
        <f t="shared" si="30"/>
        <v>0.20427991452991454</v>
      </c>
      <c r="K278" s="406"/>
      <c r="L278" s="406"/>
    </row>
    <row r="279" spans="4:12" x14ac:dyDescent="0.25">
      <c r="D279" s="238">
        <v>0.22916666666666666</v>
      </c>
      <c r="E279" s="409"/>
      <c r="F279" s="259">
        <f t="shared" si="28"/>
        <v>52803.850000000006</v>
      </c>
      <c r="G279" s="259">
        <f t="shared" si="29"/>
        <v>52611.836000000003</v>
      </c>
      <c r="H279" s="260">
        <v>96007</v>
      </c>
      <c r="I279" s="231">
        <f t="shared" si="27"/>
        <v>80.005833333333328</v>
      </c>
      <c r="J279" s="240">
        <f t="shared" si="30"/>
        <v>0.20514316239316238</v>
      </c>
      <c r="K279" s="406"/>
      <c r="L279" s="406"/>
    </row>
    <row r="280" spans="4:12" x14ac:dyDescent="0.25">
      <c r="D280" s="238">
        <v>0.23611111111111113</v>
      </c>
      <c r="E280" s="409"/>
      <c r="F280" s="259">
        <f t="shared" si="28"/>
        <v>51214.350000000006</v>
      </c>
      <c r="G280" s="259">
        <f t="shared" si="29"/>
        <v>51028.116000000002</v>
      </c>
      <c r="H280" s="260">
        <v>93117</v>
      </c>
      <c r="I280" s="231">
        <f t="shared" si="27"/>
        <v>77.597499999999997</v>
      </c>
      <c r="J280" s="240">
        <f t="shared" si="30"/>
        <v>0.19896794871794871</v>
      </c>
      <c r="K280" s="406"/>
      <c r="L280" s="406"/>
    </row>
    <row r="281" spans="4:12" ht="15.75" thickBot="1" x14ac:dyDescent="0.3">
      <c r="D281" s="238">
        <v>0.24305555555555555</v>
      </c>
      <c r="E281" s="410"/>
      <c r="F281" s="259">
        <f t="shared" si="28"/>
        <v>51287.500000000007</v>
      </c>
      <c r="G281" s="259">
        <f t="shared" si="29"/>
        <v>51101.000000000007</v>
      </c>
      <c r="H281" s="260">
        <v>93250</v>
      </c>
      <c r="I281" s="231">
        <f t="shared" si="27"/>
        <v>77.708333333333329</v>
      </c>
      <c r="J281" s="240">
        <f t="shared" si="30"/>
        <v>0.19925213675213674</v>
      </c>
      <c r="K281" s="407"/>
      <c r="L281" s="407"/>
    </row>
    <row r="282" spans="4:12" x14ac:dyDescent="0.25">
      <c r="D282" s="237">
        <v>0.25</v>
      </c>
      <c r="E282" s="408">
        <v>0.25</v>
      </c>
      <c r="F282" s="259">
        <f t="shared" si="28"/>
        <v>51249.000000000007</v>
      </c>
      <c r="G282" s="259">
        <f t="shared" si="29"/>
        <v>51062.640000000007</v>
      </c>
      <c r="H282" s="260">
        <v>93180</v>
      </c>
      <c r="I282" s="231">
        <f t="shared" si="27"/>
        <v>77.650000000000006</v>
      </c>
      <c r="J282" s="240">
        <f t="shared" si="30"/>
        <v>0.19910256410256411</v>
      </c>
      <c r="K282" s="411">
        <f>AVERAGE(I282:I286)</f>
        <v>78.458500000000001</v>
      </c>
      <c r="L282" s="405">
        <f>AVERAGE(J282:J286)</f>
        <v>0.20117564102564103</v>
      </c>
    </row>
    <row r="283" spans="4:12" x14ac:dyDescent="0.25">
      <c r="D283" s="238">
        <v>0.2638888888888889</v>
      </c>
      <c r="E283" s="409"/>
      <c r="F283" s="259">
        <f t="shared" si="28"/>
        <v>51274.850000000006</v>
      </c>
      <c r="G283" s="259">
        <f t="shared" si="29"/>
        <v>51088.396000000001</v>
      </c>
      <c r="H283" s="260">
        <v>93227</v>
      </c>
      <c r="I283" s="231">
        <f t="shared" si="27"/>
        <v>77.689166666666665</v>
      </c>
      <c r="J283" s="240">
        <f t="shared" si="30"/>
        <v>0.19920299145299145</v>
      </c>
      <c r="K283" s="406"/>
      <c r="L283" s="406"/>
    </row>
    <row r="284" spans="4:12" x14ac:dyDescent="0.25">
      <c r="D284" s="238">
        <v>0.27083333333333331</v>
      </c>
      <c r="E284" s="409"/>
      <c r="F284" s="259">
        <f t="shared" si="28"/>
        <v>51333.700000000004</v>
      </c>
      <c r="G284" s="259">
        <f t="shared" si="29"/>
        <v>51147.032000000007</v>
      </c>
      <c r="H284" s="260">
        <v>93334</v>
      </c>
      <c r="I284" s="231">
        <f t="shared" si="27"/>
        <v>77.778333333333336</v>
      </c>
      <c r="J284" s="240">
        <f t="shared" si="30"/>
        <v>0.19943162393162395</v>
      </c>
      <c r="K284" s="406"/>
      <c r="L284" s="406"/>
    </row>
    <row r="285" spans="4:12" x14ac:dyDescent="0.25">
      <c r="D285" s="238">
        <v>0.27777777777777779</v>
      </c>
      <c r="E285" s="409"/>
      <c r="F285" s="259">
        <f t="shared" si="28"/>
        <v>52566.250000000007</v>
      </c>
      <c r="G285" s="259">
        <f t="shared" si="29"/>
        <v>52375.100000000006</v>
      </c>
      <c r="H285" s="260">
        <v>95575</v>
      </c>
      <c r="I285" s="231">
        <f t="shared" si="27"/>
        <v>79.645833333333329</v>
      </c>
      <c r="J285" s="240">
        <f t="shared" si="30"/>
        <v>0.20422008547008547</v>
      </c>
      <c r="K285" s="406"/>
      <c r="L285" s="406"/>
    </row>
    <row r="286" spans="4:12" ht="15.75" thickBot="1" x14ac:dyDescent="0.3">
      <c r="D286" s="238">
        <v>0.28472222222222221</v>
      </c>
      <c r="E286" s="410"/>
      <c r="F286" s="259">
        <f t="shared" si="28"/>
        <v>52489.250000000007</v>
      </c>
      <c r="G286" s="259">
        <f t="shared" si="29"/>
        <v>52298.380000000005</v>
      </c>
      <c r="H286" s="260">
        <v>95435</v>
      </c>
      <c r="I286" s="231">
        <f t="shared" si="27"/>
        <v>79.529166666666669</v>
      </c>
      <c r="J286" s="240">
        <f t="shared" si="30"/>
        <v>0.20392094017094017</v>
      </c>
      <c r="K286" s="407"/>
      <c r="L286" s="407"/>
    </row>
    <row r="287" spans="4:12" x14ac:dyDescent="0.25">
      <c r="D287" s="237">
        <v>0.29166666666666669</v>
      </c>
      <c r="E287" s="408">
        <v>0.29166666666666669</v>
      </c>
      <c r="F287" s="259">
        <f t="shared" si="28"/>
        <v>52556.350000000006</v>
      </c>
      <c r="G287" s="259">
        <f t="shared" si="29"/>
        <v>52365.236000000004</v>
      </c>
      <c r="H287" s="260">
        <v>95557</v>
      </c>
      <c r="I287" s="231">
        <f t="shared" si="27"/>
        <v>79.630833333333328</v>
      </c>
      <c r="J287" s="240">
        <f t="shared" si="30"/>
        <v>0.20418162393162392</v>
      </c>
      <c r="K287" s="411">
        <f>AVERAGE(I287:I291)</f>
        <v>79.827833333333345</v>
      </c>
      <c r="L287" s="405">
        <f>AVERAGE(J287:J291)</f>
        <v>0.20468675213675214</v>
      </c>
    </row>
    <row r="288" spans="4:12" x14ac:dyDescent="0.25">
      <c r="D288" s="238">
        <v>0.30555555555555552</v>
      </c>
      <c r="E288" s="409"/>
      <c r="F288" s="259">
        <f t="shared" si="28"/>
        <v>52624.000000000007</v>
      </c>
      <c r="G288" s="259">
        <f t="shared" si="29"/>
        <v>52432.640000000007</v>
      </c>
      <c r="H288" s="260">
        <v>95680</v>
      </c>
      <c r="I288" s="231">
        <f t="shared" ref="I288:I314" si="35">SUM(H288/1200)</f>
        <v>79.733333333333334</v>
      </c>
      <c r="J288" s="240">
        <f t="shared" si="30"/>
        <v>0.20444444444444446</v>
      </c>
      <c r="K288" s="406"/>
      <c r="L288" s="406"/>
    </row>
    <row r="289" spans="4:12" x14ac:dyDescent="0.25">
      <c r="D289" s="238">
        <v>0.3125</v>
      </c>
      <c r="E289" s="409"/>
      <c r="F289" s="259">
        <f t="shared" si="28"/>
        <v>52581.65</v>
      </c>
      <c r="G289" s="259">
        <f t="shared" si="29"/>
        <v>52390.444000000003</v>
      </c>
      <c r="H289" s="260">
        <v>95603</v>
      </c>
      <c r="I289" s="231">
        <f t="shared" si="35"/>
        <v>79.669166666666669</v>
      </c>
      <c r="J289" s="240">
        <f t="shared" si="30"/>
        <v>0.20427991452991454</v>
      </c>
      <c r="K289" s="406"/>
      <c r="L289" s="406"/>
    </row>
    <row r="290" spans="4:12" x14ac:dyDescent="0.25">
      <c r="D290" s="238">
        <v>0.31944444444444448</v>
      </c>
      <c r="E290" s="409"/>
      <c r="F290" s="259">
        <f t="shared" si="28"/>
        <v>52803.850000000006</v>
      </c>
      <c r="G290" s="259">
        <f t="shared" si="29"/>
        <v>52611.836000000003</v>
      </c>
      <c r="H290" s="260">
        <v>96007</v>
      </c>
      <c r="I290" s="231">
        <f t="shared" si="35"/>
        <v>80.005833333333328</v>
      </c>
      <c r="J290" s="240">
        <f t="shared" si="30"/>
        <v>0.20514316239316238</v>
      </c>
      <c r="K290" s="406"/>
      <c r="L290" s="406"/>
    </row>
    <row r="291" spans="4:12" ht="15.75" thickBot="1" x14ac:dyDescent="0.3">
      <c r="D291" s="238">
        <v>0.3263888888888889</v>
      </c>
      <c r="E291" s="410"/>
      <c r="F291" s="259">
        <f t="shared" si="28"/>
        <v>52866.000000000007</v>
      </c>
      <c r="G291" s="259">
        <f t="shared" si="29"/>
        <v>52673.760000000002</v>
      </c>
      <c r="H291" s="260">
        <v>96120</v>
      </c>
      <c r="I291" s="231">
        <f t="shared" si="35"/>
        <v>80.099999999999994</v>
      </c>
      <c r="J291" s="240">
        <f t="shared" si="30"/>
        <v>0.20538461538461536</v>
      </c>
      <c r="K291" s="407"/>
      <c r="L291" s="407"/>
    </row>
    <row r="292" spans="4:12" x14ac:dyDescent="0.25">
      <c r="D292" s="237">
        <v>0.33333333333333331</v>
      </c>
      <c r="E292" s="408">
        <v>0.33333333333333331</v>
      </c>
      <c r="F292" s="259">
        <f t="shared" si="28"/>
        <v>53114.05</v>
      </c>
      <c r="G292" s="259">
        <f t="shared" si="29"/>
        <v>52920.908000000003</v>
      </c>
      <c r="H292" s="260">
        <v>96571</v>
      </c>
      <c r="I292" s="231">
        <f t="shared" si="35"/>
        <v>80.475833333333327</v>
      </c>
      <c r="J292" s="240">
        <f t="shared" si="30"/>
        <v>0.20634829059829057</v>
      </c>
      <c r="K292" s="411">
        <f>AVERAGE(I292:I297)</f>
        <v>80.583055555555561</v>
      </c>
      <c r="L292" s="405">
        <f>AVERAGE(J292:J297)</f>
        <v>0.20662321937321937</v>
      </c>
    </row>
    <row r="293" spans="4:12" x14ac:dyDescent="0.25">
      <c r="D293" s="238">
        <v>0.34027777777777773</v>
      </c>
      <c r="E293" s="409"/>
      <c r="F293" s="259">
        <f t="shared" si="28"/>
        <v>53061.8</v>
      </c>
      <c r="G293" s="259">
        <f t="shared" si="29"/>
        <v>52868.848000000005</v>
      </c>
      <c r="H293" s="260">
        <v>96476</v>
      </c>
      <c r="I293" s="231">
        <f t="shared" si="35"/>
        <v>80.396666666666661</v>
      </c>
      <c r="J293" s="240">
        <f t="shared" si="30"/>
        <v>0.20614529914529914</v>
      </c>
      <c r="K293" s="406"/>
      <c r="L293" s="406"/>
    </row>
    <row r="294" spans="4:12" x14ac:dyDescent="0.25">
      <c r="D294" s="238">
        <v>0.34722222222222227</v>
      </c>
      <c r="E294" s="409"/>
      <c r="F294" s="259">
        <f t="shared" si="28"/>
        <v>53378.600000000006</v>
      </c>
      <c r="G294" s="259">
        <f t="shared" si="29"/>
        <v>53184.496000000006</v>
      </c>
      <c r="H294" s="260">
        <v>97052</v>
      </c>
      <c r="I294" s="231">
        <f t="shared" si="35"/>
        <v>80.876666666666665</v>
      </c>
      <c r="J294" s="240">
        <f t="shared" si="30"/>
        <v>0.20737606837606837</v>
      </c>
      <c r="K294" s="406"/>
      <c r="L294" s="406"/>
    </row>
    <row r="295" spans="4:12" x14ac:dyDescent="0.25">
      <c r="D295" s="238">
        <v>0.35416666666666669</v>
      </c>
      <c r="E295" s="409"/>
      <c r="F295" s="259">
        <f t="shared" si="28"/>
        <v>53114.05</v>
      </c>
      <c r="G295" s="259">
        <f t="shared" si="29"/>
        <v>52920.908000000003</v>
      </c>
      <c r="H295" s="260">
        <v>96571</v>
      </c>
      <c r="I295" s="231">
        <f t="shared" si="35"/>
        <v>80.475833333333327</v>
      </c>
      <c r="J295" s="240">
        <f t="shared" si="30"/>
        <v>0.20634829059829057</v>
      </c>
      <c r="K295" s="406"/>
      <c r="L295" s="406"/>
    </row>
    <row r="296" spans="4:12" x14ac:dyDescent="0.25">
      <c r="D296" s="238">
        <v>0.3611111111111111</v>
      </c>
      <c r="E296" s="409"/>
      <c r="F296" s="259">
        <f t="shared" si="28"/>
        <v>53061.8</v>
      </c>
      <c r="G296" s="259">
        <f t="shared" si="29"/>
        <v>52868.848000000005</v>
      </c>
      <c r="H296" s="260">
        <v>96476</v>
      </c>
      <c r="I296" s="231">
        <f t="shared" si="35"/>
        <v>80.396666666666661</v>
      </c>
      <c r="J296" s="240">
        <f t="shared" si="30"/>
        <v>0.20614529914529914</v>
      </c>
      <c r="K296" s="406"/>
      <c r="L296" s="406"/>
    </row>
    <row r="297" spans="4:12" ht="15.75" thickBot="1" x14ac:dyDescent="0.3">
      <c r="D297" s="238">
        <v>0.36805555555555558</v>
      </c>
      <c r="E297" s="410"/>
      <c r="F297" s="259">
        <f t="shared" si="28"/>
        <v>53378.600000000006</v>
      </c>
      <c r="G297" s="259">
        <f t="shared" si="29"/>
        <v>53184.496000000006</v>
      </c>
      <c r="H297" s="260">
        <v>97052</v>
      </c>
      <c r="I297" s="231">
        <f t="shared" si="35"/>
        <v>80.876666666666665</v>
      </c>
      <c r="J297" s="240">
        <f t="shared" si="30"/>
        <v>0.20737606837606837</v>
      </c>
      <c r="K297" s="407"/>
      <c r="L297" s="407"/>
    </row>
    <row r="298" spans="4:12" x14ac:dyDescent="0.25">
      <c r="D298" s="237">
        <v>0.375</v>
      </c>
      <c r="E298" s="408">
        <v>0.375</v>
      </c>
      <c r="F298" s="259">
        <f t="shared" si="28"/>
        <v>53452.3</v>
      </c>
      <c r="G298" s="259">
        <f t="shared" si="29"/>
        <v>53257.928000000007</v>
      </c>
      <c r="H298" s="260">
        <v>97186</v>
      </c>
      <c r="I298" s="231">
        <f t="shared" si="35"/>
        <v>80.98833333333333</v>
      </c>
      <c r="J298" s="240">
        <f t="shared" si="30"/>
        <v>0.20766239316239316</v>
      </c>
      <c r="K298" s="411">
        <f>AVERAGE(I298:I302)</f>
        <v>81.509333333333331</v>
      </c>
      <c r="L298" s="405">
        <f>AVERAGE(J298:J302)</f>
        <v>0.20899829059829061</v>
      </c>
    </row>
    <row r="299" spans="4:12" x14ac:dyDescent="0.25">
      <c r="D299" s="238">
        <v>0.38194444444444442</v>
      </c>
      <c r="E299" s="409"/>
      <c r="F299" s="259">
        <f t="shared" si="28"/>
        <v>53456.15</v>
      </c>
      <c r="G299" s="259">
        <f t="shared" si="29"/>
        <v>53261.764000000003</v>
      </c>
      <c r="H299" s="260">
        <v>97193</v>
      </c>
      <c r="I299" s="231">
        <f t="shared" si="35"/>
        <v>80.994166666666672</v>
      </c>
      <c r="J299" s="240">
        <f t="shared" si="30"/>
        <v>0.20767735042735044</v>
      </c>
      <c r="K299" s="406"/>
      <c r="L299" s="406"/>
    </row>
    <row r="300" spans="4:12" x14ac:dyDescent="0.25">
      <c r="D300" s="238">
        <v>0.3888888888888889</v>
      </c>
      <c r="E300" s="409"/>
      <c r="F300" s="259">
        <f t="shared" si="28"/>
        <v>53590.350000000006</v>
      </c>
      <c r="G300" s="259">
        <f t="shared" si="29"/>
        <v>53395.476000000002</v>
      </c>
      <c r="H300" s="260">
        <v>97437</v>
      </c>
      <c r="I300" s="231">
        <f t="shared" si="35"/>
        <v>81.197500000000005</v>
      </c>
      <c r="J300" s="240">
        <f t="shared" si="30"/>
        <v>0.20819871794871797</v>
      </c>
      <c r="K300" s="406"/>
      <c r="L300" s="406"/>
    </row>
    <row r="301" spans="4:12" x14ac:dyDescent="0.25">
      <c r="D301" s="238">
        <v>0.40277777777777773</v>
      </c>
      <c r="E301" s="409"/>
      <c r="F301" s="259">
        <f t="shared" si="28"/>
        <v>53956.65</v>
      </c>
      <c r="G301" s="259">
        <f t="shared" si="29"/>
        <v>53760.444000000003</v>
      </c>
      <c r="H301" s="260">
        <v>98103</v>
      </c>
      <c r="I301" s="231">
        <f t="shared" si="35"/>
        <v>81.752499999999998</v>
      </c>
      <c r="J301" s="240">
        <f t="shared" si="30"/>
        <v>0.20962179487179486</v>
      </c>
      <c r="K301" s="406"/>
      <c r="L301" s="406"/>
    </row>
    <row r="302" spans="4:12" ht="15.75" thickBot="1" x14ac:dyDescent="0.3">
      <c r="D302" s="238">
        <v>0.40972222222222227</v>
      </c>
      <c r="E302" s="410"/>
      <c r="F302" s="259">
        <f t="shared" si="28"/>
        <v>54525.350000000006</v>
      </c>
      <c r="G302" s="259">
        <f t="shared" si="29"/>
        <v>54327.076000000001</v>
      </c>
      <c r="H302" s="260">
        <v>99137</v>
      </c>
      <c r="I302" s="231">
        <f t="shared" si="35"/>
        <v>82.614166666666662</v>
      </c>
      <c r="J302" s="240">
        <f t="shared" si="30"/>
        <v>0.21183119658119656</v>
      </c>
      <c r="K302" s="407"/>
      <c r="L302" s="407"/>
    </row>
    <row r="303" spans="4:12" x14ac:dyDescent="0.25">
      <c r="D303" s="237">
        <v>0.41666666666666669</v>
      </c>
      <c r="E303" s="408">
        <v>0.41666666666666669</v>
      </c>
      <c r="F303" s="259">
        <f t="shared" si="28"/>
        <v>54551.200000000004</v>
      </c>
      <c r="G303" s="259">
        <f t="shared" si="29"/>
        <v>54352.832000000002</v>
      </c>
      <c r="H303" s="260">
        <v>99184</v>
      </c>
      <c r="I303" s="231">
        <f t="shared" si="35"/>
        <v>82.653333333333336</v>
      </c>
      <c r="J303" s="240">
        <f t="shared" si="30"/>
        <v>0.21193162393162393</v>
      </c>
      <c r="K303" s="411">
        <f>AVERAGE(I303:I308)</f>
        <v>82.816666666666677</v>
      </c>
      <c r="L303" s="405">
        <f>AVERAGE(J303:J308)</f>
        <v>0.21235042735042739</v>
      </c>
    </row>
    <row r="304" spans="4:12" x14ac:dyDescent="0.25">
      <c r="D304" s="238">
        <v>0.4236111111111111</v>
      </c>
      <c r="E304" s="409"/>
      <c r="F304" s="259">
        <f t="shared" si="28"/>
        <v>54486.850000000006</v>
      </c>
      <c r="G304" s="259">
        <f t="shared" si="29"/>
        <v>54288.716000000008</v>
      </c>
      <c r="H304" s="260">
        <v>99067</v>
      </c>
      <c r="I304" s="231">
        <f t="shared" si="35"/>
        <v>82.555833333333339</v>
      </c>
      <c r="J304" s="240">
        <f t="shared" si="30"/>
        <v>0.21168162393162396</v>
      </c>
      <c r="K304" s="406"/>
      <c r="L304" s="406"/>
    </row>
    <row r="305" spans="4:12" x14ac:dyDescent="0.25">
      <c r="D305" s="238">
        <v>0.43055555555555558</v>
      </c>
      <c r="E305" s="409"/>
      <c r="F305" s="259">
        <f t="shared" si="28"/>
        <v>54571.55</v>
      </c>
      <c r="G305" s="259">
        <f t="shared" si="29"/>
        <v>54373.108000000007</v>
      </c>
      <c r="H305" s="260">
        <v>99221</v>
      </c>
      <c r="I305" s="231">
        <f t="shared" si="35"/>
        <v>82.68416666666667</v>
      </c>
      <c r="J305" s="240">
        <f t="shared" si="30"/>
        <v>0.21201068376068377</v>
      </c>
      <c r="K305" s="406"/>
      <c r="L305" s="406"/>
    </row>
    <row r="306" spans="4:12" x14ac:dyDescent="0.25">
      <c r="D306" s="238">
        <v>0.4375</v>
      </c>
      <c r="E306" s="409"/>
      <c r="F306" s="259">
        <f t="shared" si="28"/>
        <v>54707.4</v>
      </c>
      <c r="G306" s="259">
        <f t="shared" si="29"/>
        <v>54508.464000000007</v>
      </c>
      <c r="H306" s="260">
        <v>99468</v>
      </c>
      <c r="I306" s="231">
        <f t="shared" si="35"/>
        <v>82.89</v>
      </c>
      <c r="J306" s="240">
        <f t="shared" si="30"/>
        <v>0.21253846153846154</v>
      </c>
      <c r="K306" s="406"/>
      <c r="L306" s="406"/>
    </row>
    <row r="307" spans="4:12" x14ac:dyDescent="0.25">
      <c r="D307" s="238">
        <v>0.44444444444444442</v>
      </c>
      <c r="E307" s="409"/>
      <c r="F307" s="259">
        <f t="shared" si="28"/>
        <v>54806.950000000004</v>
      </c>
      <c r="G307" s="259">
        <f t="shared" si="29"/>
        <v>54607.652000000002</v>
      </c>
      <c r="H307" s="260">
        <v>99649</v>
      </c>
      <c r="I307" s="231">
        <f t="shared" si="35"/>
        <v>83.040833333333339</v>
      </c>
      <c r="J307" s="240">
        <f t="shared" si="30"/>
        <v>0.21292521367521369</v>
      </c>
      <c r="K307" s="406"/>
      <c r="L307" s="406"/>
    </row>
    <row r="308" spans="4:12" ht="15.75" thickBot="1" x14ac:dyDescent="0.3">
      <c r="D308" s="238">
        <v>0.4513888888888889</v>
      </c>
      <c r="E308" s="410"/>
      <c r="F308" s="259">
        <f t="shared" si="28"/>
        <v>54830.05</v>
      </c>
      <c r="G308" s="259">
        <f t="shared" si="29"/>
        <v>54630.668000000005</v>
      </c>
      <c r="H308" s="260">
        <v>99691</v>
      </c>
      <c r="I308" s="231">
        <f t="shared" si="35"/>
        <v>83.075833333333335</v>
      </c>
      <c r="J308" s="240">
        <f t="shared" si="30"/>
        <v>0.21301495726495728</v>
      </c>
      <c r="K308" s="407"/>
      <c r="L308" s="407"/>
    </row>
    <row r="309" spans="4:12" x14ac:dyDescent="0.25">
      <c r="D309" s="237">
        <v>0.45833333333333331</v>
      </c>
      <c r="E309" s="408">
        <v>0.45833333333333331</v>
      </c>
      <c r="F309" s="259">
        <f t="shared" si="28"/>
        <v>54720.05</v>
      </c>
      <c r="G309" s="259">
        <f t="shared" si="29"/>
        <v>54521.068000000007</v>
      </c>
      <c r="H309" s="260">
        <v>99491</v>
      </c>
      <c r="I309" s="231">
        <f t="shared" si="35"/>
        <v>82.909166666666664</v>
      </c>
      <c r="J309" s="240">
        <f t="shared" si="30"/>
        <v>0.21258760683760683</v>
      </c>
      <c r="K309" s="411">
        <f>AVERAGE(I309:I314)</f>
        <v>83.018194444444461</v>
      </c>
      <c r="L309" s="405">
        <f>AVERAGE(J309:J314)</f>
        <v>0.21286716524216528</v>
      </c>
    </row>
    <row r="310" spans="4:12" x14ac:dyDescent="0.25">
      <c r="D310" s="238">
        <v>0.46527777777777773</v>
      </c>
      <c r="E310" s="409"/>
      <c r="F310" s="259">
        <f t="shared" si="28"/>
        <v>54646.350000000006</v>
      </c>
      <c r="G310" s="259">
        <f t="shared" si="29"/>
        <v>54447.636000000006</v>
      </c>
      <c r="H310" s="260">
        <v>99357</v>
      </c>
      <c r="I310" s="231">
        <f t="shared" si="35"/>
        <v>82.797499999999999</v>
      </c>
      <c r="J310" s="240">
        <f t="shared" si="30"/>
        <v>0.21230128205128204</v>
      </c>
      <c r="K310" s="406"/>
      <c r="L310" s="406"/>
    </row>
    <row r="311" spans="4:12" x14ac:dyDescent="0.25">
      <c r="D311" s="238">
        <v>0.47222222222222227</v>
      </c>
      <c r="E311" s="409"/>
      <c r="F311" s="259">
        <f t="shared" si="28"/>
        <v>54920.250000000007</v>
      </c>
      <c r="G311" s="259">
        <f t="shared" si="29"/>
        <v>54720.54</v>
      </c>
      <c r="H311" s="260">
        <v>99855</v>
      </c>
      <c r="I311" s="231">
        <f t="shared" si="35"/>
        <v>83.212500000000006</v>
      </c>
      <c r="J311" s="240">
        <f t="shared" si="30"/>
        <v>0.21336538461538462</v>
      </c>
      <c r="K311" s="406"/>
      <c r="L311" s="406"/>
    </row>
    <row r="312" spans="4:12" x14ac:dyDescent="0.25">
      <c r="D312" s="238">
        <v>0.47916666666666669</v>
      </c>
      <c r="E312" s="409"/>
      <c r="F312" s="259">
        <f t="shared" si="28"/>
        <v>54942.8</v>
      </c>
      <c r="G312" s="259">
        <f t="shared" si="29"/>
        <v>54743.008000000002</v>
      </c>
      <c r="H312" s="260">
        <v>99896</v>
      </c>
      <c r="I312" s="231">
        <f t="shared" si="35"/>
        <v>83.24666666666667</v>
      </c>
      <c r="J312" s="240">
        <f t="shared" si="30"/>
        <v>0.21345299145299146</v>
      </c>
      <c r="K312" s="406"/>
      <c r="L312" s="406"/>
    </row>
    <row r="313" spans="4:12" x14ac:dyDescent="0.25">
      <c r="D313" s="238">
        <v>0.4861111111111111</v>
      </c>
      <c r="E313" s="409"/>
      <c r="F313" s="259">
        <f t="shared" si="28"/>
        <v>54971.4</v>
      </c>
      <c r="G313" s="259">
        <f t="shared" si="29"/>
        <v>54771.504000000001</v>
      </c>
      <c r="H313" s="260">
        <v>99948</v>
      </c>
      <c r="I313" s="231">
        <f t="shared" si="35"/>
        <v>83.29</v>
      </c>
      <c r="J313" s="240">
        <f t="shared" si="30"/>
        <v>0.21356410256410258</v>
      </c>
      <c r="K313" s="406"/>
      <c r="L313" s="406"/>
    </row>
    <row r="314" spans="4:12" ht="15.75" thickBot="1" x14ac:dyDescent="0.3">
      <c r="D314" s="238">
        <v>0.49305555555555558</v>
      </c>
      <c r="E314" s="410"/>
      <c r="F314" s="259">
        <f t="shared" si="28"/>
        <v>54551.200000000004</v>
      </c>
      <c r="G314" s="259">
        <f t="shared" si="29"/>
        <v>54352.832000000002</v>
      </c>
      <c r="H314" s="260">
        <v>99184</v>
      </c>
      <c r="I314" s="231">
        <f t="shared" si="35"/>
        <v>82.653333333333336</v>
      </c>
      <c r="J314" s="240">
        <f t="shared" si="30"/>
        <v>0.21193162393162393</v>
      </c>
      <c r="K314" s="407"/>
      <c r="L314" s="407"/>
    </row>
    <row r="315" spans="4:12" x14ac:dyDescent="0.25">
      <c r="D315" s="242">
        <v>0.5</v>
      </c>
      <c r="E315" s="408">
        <v>0.5</v>
      </c>
      <c r="F315" s="259">
        <f t="shared" si="28"/>
        <v>54486.850000000006</v>
      </c>
      <c r="G315" s="259">
        <f t="shared" si="29"/>
        <v>54288.716000000008</v>
      </c>
      <c r="H315" s="260">
        <v>99067</v>
      </c>
      <c r="I315" s="231">
        <f t="shared" ref="I315:I376" si="36">SUM(H315/1200)</f>
        <v>82.555833333333339</v>
      </c>
      <c r="J315" s="240">
        <f t="shared" si="30"/>
        <v>0.21168162393162396</v>
      </c>
      <c r="K315" s="411">
        <f>AVERAGE(I315:I318)</f>
        <v>82.792708333333337</v>
      </c>
      <c r="L315" s="405">
        <f>AVERAGE(J315:J318)</f>
        <v>0.21228899572649573</v>
      </c>
    </row>
    <row r="316" spans="4:12" x14ac:dyDescent="0.25">
      <c r="D316" s="243">
        <v>0.51388888888888895</v>
      </c>
      <c r="E316" s="409"/>
      <c r="F316" s="259">
        <f t="shared" si="28"/>
        <v>54571.55</v>
      </c>
      <c r="G316" s="259">
        <f t="shared" si="29"/>
        <v>54373.108000000007</v>
      </c>
      <c r="H316" s="260">
        <v>99221</v>
      </c>
      <c r="I316" s="231">
        <f t="shared" si="36"/>
        <v>82.68416666666667</v>
      </c>
      <c r="J316" s="240">
        <f t="shared" si="30"/>
        <v>0.21201068376068377</v>
      </c>
      <c r="K316" s="412"/>
      <c r="L316" s="406"/>
    </row>
    <row r="317" spans="4:12" x14ac:dyDescent="0.25">
      <c r="D317" s="243">
        <v>0.52083333333333337</v>
      </c>
      <c r="E317" s="409"/>
      <c r="F317" s="259">
        <f t="shared" si="28"/>
        <v>54707.4</v>
      </c>
      <c r="G317" s="259">
        <f t="shared" si="29"/>
        <v>54508.464000000007</v>
      </c>
      <c r="H317" s="260">
        <v>99468</v>
      </c>
      <c r="I317" s="231">
        <f t="shared" si="36"/>
        <v>82.89</v>
      </c>
      <c r="J317" s="240">
        <f t="shared" si="30"/>
        <v>0.21253846153846154</v>
      </c>
      <c r="K317" s="412"/>
      <c r="L317" s="406"/>
    </row>
    <row r="318" spans="4:12" x14ac:dyDescent="0.25">
      <c r="D318" s="243">
        <v>0.52777777777777779</v>
      </c>
      <c r="E318" s="409"/>
      <c r="F318" s="259">
        <f t="shared" si="28"/>
        <v>54806.950000000004</v>
      </c>
      <c r="G318" s="259">
        <f t="shared" si="29"/>
        <v>54607.652000000002</v>
      </c>
      <c r="H318" s="260">
        <v>99649</v>
      </c>
      <c r="I318" s="231">
        <f t="shared" si="36"/>
        <v>83.040833333333339</v>
      </c>
      <c r="J318" s="240">
        <f t="shared" si="30"/>
        <v>0.21292521367521369</v>
      </c>
      <c r="K318" s="412"/>
      <c r="L318" s="406"/>
    </row>
    <row r="319" spans="4:12" ht="15.75" thickBot="1" x14ac:dyDescent="0.3">
      <c r="D319" s="243">
        <v>0.53472222222222221</v>
      </c>
      <c r="E319" s="410"/>
      <c r="F319" s="259">
        <f t="shared" si="28"/>
        <v>54830.05</v>
      </c>
      <c r="G319" s="259">
        <f t="shared" si="29"/>
        <v>54630.668000000005</v>
      </c>
      <c r="H319" s="260">
        <v>99691</v>
      </c>
      <c r="I319" s="231">
        <f t="shared" si="36"/>
        <v>83.075833333333335</v>
      </c>
      <c r="J319" s="240">
        <f t="shared" si="30"/>
        <v>0.21301495726495728</v>
      </c>
      <c r="K319" s="413"/>
      <c r="L319" s="407"/>
    </row>
    <row r="320" spans="4:12" x14ac:dyDescent="0.25">
      <c r="D320" s="242">
        <v>0.54166666666666663</v>
      </c>
      <c r="E320" s="408">
        <v>0.54166666666666696</v>
      </c>
      <c r="F320" s="259">
        <f t="shared" si="28"/>
        <v>54720.05</v>
      </c>
      <c r="G320" s="259">
        <f t="shared" si="29"/>
        <v>54521.068000000007</v>
      </c>
      <c r="H320" s="260">
        <v>99491</v>
      </c>
      <c r="I320" s="231">
        <f t="shared" si="36"/>
        <v>82.909166666666664</v>
      </c>
      <c r="J320" s="240">
        <f t="shared" si="30"/>
        <v>0.21258760683760683</v>
      </c>
      <c r="K320" s="411">
        <f>AVERAGE(I323:I326)</f>
        <v>83.060833333333335</v>
      </c>
      <c r="L320" s="405">
        <f>AVERAGE(J323:J326)</f>
        <v>0.21297649572649574</v>
      </c>
    </row>
    <row r="321" spans="4:12" x14ac:dyDescent="0.25">
      <c r="D321" s="243">
        <v>0.55555555555555558</v>
      </c>
      <c r="E321" s="409"/>
      <c r="F321" s="259">
        <f t="shared" ref="F321:F376" si="37">SUM(H321*0.55)</f>
        <v>54646.350000000006</v>
      </c>
      <c r="G321" s="259">
        <f t="shared" ref="G321:G376" si="38">SUM(H321*0.548)</f>
        <v>54447.636000000006</v>
      </c>
      <c r="H321" s="260">
        <v>99357</v>
      </c>
      <c r="I321" s="231">
        <f t="shared" si="36"/>
        <v>82.797499999999999</v>
      </c>
      <c r="J321" s="240">
        <f t="shared" ref="J321:J376" si="39">SUM(I321/390)</f>
        <v>0.21230128205128204</v>
      </c>
      <c r="K321" s="412"/>
      <c r="L321" s="406"/>
    </row>
    <row r="322" spans="4:12" x14ac:dyDescent="0.25">
      <c r="D322" s="243">
        <v>0.5625</v>
      </c>
      <c r="E322" s="409"/>
      <c r="F322" s="259">
        <f t="shared" si="37"/>
        <v>54920.250000000007</v>
      </c>
      <c r="G322" s="259">
        <f t="shared" si="38"/>
        <v>54720.54</v>
      </c>
      <c r="H322" s="260">
        <v>99855</v>
      </c>
      <c r="I322" s="231">
        <f t="shared" si="36"/>
        <v>83.212500000000006</v>
      </c>
      <c r="J322" s="240">
        <f t="shared" si="39"/>
        <v>0.21336538461538462</v>
      </c>
      <c r="K322" s="412"/>
      <c r="L322" s="406"/>
    </row>
    <row r="323" spans="4:12" x14ac:dyDescent="0.25">
      <c r="D323" s="243">
        <v>0.56944444444444442</v>
      </c>
      <c r="E323" s="409"/>
      <c r="F323" s="259">
        <f t="shared" si="37"/>
        <v>54942.8</v>
      </c>
      <c r="G323" s="259">
        <f t="shared" si="38"/>
        <v>54743.008000000002</v>
      </c>
      <c r="H323" s="260">
        <v>99896</v>
      </c>
      <c r="I323" s="231">
        <f t="shared" si="36"/>
        <v>83.24666666666667</v>
      </c>
      <c r="J323" s="240">
        <f t="shared" si="39"/>
        <v>0.21345299145299146</v>
      </c>
      <c r="K323" s="412"/>
      <c r="L323" s="406"/>
    </row>
    <row r="324" spans="4:12" ht="15.75" thickBot="1" x14ac:dyDescent="0.3">
      <c r="D324" s="243">
        <v>0.57986111111111105</v>
      </c>
      <c r="E324" s="410"/>
      <c r="F324" s="259">
        <f t="shared" si="37"/>
        <v>54971.4</v>
      </c>
      <c r="G324" s="259">
        <f t="shared" si="38"/>
        <v>54771.504000000001</v>
      </c>
      <c r="H324" s="260">
        <v>99948</v>
      </c>
      <c r="I324" s="231">
        <f t="shared" si="36"/>
        <v>83.29</v>
      </c>
      <c r="J324" s="240">
        <f t="shared" si="39"/>
        <v>0.21356410256410258</v>
      </c>
      <c r="K324" s="413"/>
      <c r="L324" s="407"/>
    </row>
    <row r="325" spans="4:12" x14ac:dyDescent="0.25">
      <c r="D325" s="242">
        <v>0.58333333333333337</v>
      </c>
      <c r="E325" s="408">
        <v>0.58333333333333337</v>
      </c>
      <c r="F325" s="259">
        <f t="shared" si="37"/>
        <v>54720.05</v>
      </c>
      <c r="G325" s="259">
        <f t="shared" si="38"/>
        <v>54521.068000000007</v>
      </c>
      <c r="H325" s="260">
        <v>99491</v>
      </c>
      <c r="I325" s="231">
        <f t="shared" si="36"/>
        <v>82.909166666666664</v>
      </c>
      <c r="J325" s="240">
        <f t="shared" si="39"/>
        <v>0.21258760683760683</v>
      </c>
      <c r="K325" s="411">
        <f>AVERAGE(I327:I330)</f>
        <v>83.373541666666668</v>
      </c>
      <c r="L325" s="405">
        <f>AVERAGE(J327:J330)</f>
        <v>0.21377831196581198</v>
      </c>
    </row>
    <row r="326" spans="4:12" x14ac:dyDescent="0.25">
      <c r="D326" s="243">
        <v>0.59027777777777779</v>
      </c>
      <c r="E326" s="409"/>
      <c r="F326" s="259">
        <f t="shared" si="37"/>
        <v>54646.350000000006</v>
      </c>
      <c r="G326" s="259">
        <f t="shared" si="38"/>
        <v>54447.636000000006</v>
      </c>
      <c r="H326" s="260">
        <v>99357</v>
      </c>
      <c r="I326" s="231">
        <f t="shared" si="36"/>
        <v>82.797499999999999</v>
      </c>
      <c r="J326" s="240">
        <f t="shared" si="39"/>
        <v>0.21230128205128204</v>
      </c>
      <c r="K326" s="412"/>
      <c r="L326" s="406"/>
    </row>
    <row r="327" spans="4:12" x14ac:dyDescent="0.25">
      <c r="D327" s="243">
        <v>0.59722222222222221</v>
      </c>
      <c r="E327" s="409"/>
      <c r="F327" s="259">
        <f t="shared" si="37"/>
        <v>54920.250000000007</v>
      </c>
      <c r="G327" s="259">
        <f t="shared" si="38"/>
        <v>54720.54</v>
      </c>
      <c r="H327" s="260">
        <v>99855</v>
      </c>
      <c r="I327" s="231">
        <f t="shared" si="36"/>
        <v>83.212500000000006</v>
      </c>
      <c r="J327" s="240">
        <f t="shared" si="39"/>
        <v>0.21336538461538462</v>
      </c>
      <c r="K327" s="412"/>
      <c r="L327" s="406"/>
    </row>
    <row r="328" spans="4:12" x14ac:dyDescent="0.25">
      <c r="D328" s="243">
        <v>0.60416666666666663</v>
      </c>
      <c r="E328" s="409"/>
      <c r="F328" s="259">
        <f t="shared" si="37"/>
        <v>54942.8</v>
      </c>
      <c r="G328" s="259">
        <f t="shared" si="38"/>
        <v>54743.008000000002</v>
      </c>
      <c r="H328" s="260">
        <v>99896</v>
      </c>
      <c r="I328" s="231">
        <f t="shared" si="36"/>
        <v>83.24666666666667</v>
      </c>
      <c r="J328" s="240">
        <f t="shared" si="39"/>
        <v>0.21345299145299146</v>
      </c>
      <c r="K328" s="412"/>
      <c r="L328" s="406"/>
    </row>
    <row r="329" spans="4:12" x14ac:dyDescent="0.25">
      <c r="D329" s="243">
        <v>0.61111111111111105</v>
      </c>
      <c r="E329" s="409"/>
      <c r="F329" s="259">
        <f t="shared" si="37"/>
        <v>55056.100000000006</v>
      </c>
      <c r="G329" s="259">
        <f t="shared" si="38"/>
        <v>54855.896000000001</v>
      </c>
      <c r="H329" s="260">
        <v>100102</v>
      </c>
      <c r="I329" s="231">
        <f t="shared" si="36"/>
        <v>83.418333333333337</v>
      </c>
      <c r="J329" s="240">
        <f t="shared" si="39"/>
        <v>0.21389316239316239</v>
      </c>
      <c r="K329" s="412"/>
      <c r="L329" s="406"/>
    </row>
    <row r="330" spans="4:12" ht="15.75" thickBot="1" x14ac:dyDescent="0.3">
      <c r="D330" s="243">
        <v>0.61805555555555558</v>
      </c>
      <c r="E330" s="410"/>
      <c r="F330" s="259">
        <f t="shared" si="37"/>
        <v>55187.000000000007</v>
      </c>
      <c r="G330" s="259">
        <f t="shared" si="38"/>
        <v>54986.320000000007</v>
      </c>
      <c r="H330" s="260">
        <v>100340</v>
      </c>
      <c r="I330" s="231">
        <f t="shared" si="36"/>
        <v>83.61666666666666</v>
      </c>
      <c r="J330" s="240">
        <f t="shared" si="39"/>
        <v>0.21440170940170938</v>
      </c>
      <c r="K330" s="413"/>
      <c r="L330" s="407"/>
    </row>
    <row r="331" spans="4:12" x14ac:dyDescent="0.25">
      <c r="D331" s="242">
        <v>0.625</v>
      </c>
      <c r="E331" s="408">
        <v>0.625</v>
      </c>
      <c r="F331" s="259">
        <f t="shared" si="37"/>
        <v>55245.850000000006</v>
      </c>
      <c r="G331" s="259">
        <f t="shared" si="38"/>
        <v>55044.956000000006</v>
      </c>
      <c r="H331" s="260">
        <v>100447</v>
      </c>
      <c r="I331" s="231">
        <f t="shared" si="36"/>
        <v>83.705833333333331</v>
      </c>
      <c r="J331" s="240">
        <f t="shared" si="39"/>
        <v>0.21463034188034188</v>
      </c>
      <c r="K331" s="411">
        <f>AVERAGE(I331:I335)</f>
        <v>83.927666666666681</v>
      </c>
      <c r="L331" s="405">
        <f>AVERAGE(J331:J335)</f>
        <v>0.2151991452991453</v>
      </c>
    </row>
    <row r="332" spans="4:12" x14ac:dyDescent="0.25">
      <c r="D332" s="243">
        <v>0.63194444444444442</v>
      </c>
      <c r="E332" s="409"/>
      <c r="F332" s="259">
        <f t="shared" si="37"/>
        <v>55293.15</v>
      </c>
      <c r="G332" s="259">
        <f t="shared" si="38"/>
        <v>55092.084000000003</v>
      </c>
      <c r="H332" s="260">
        <v>100533</v>
      </c>
      <c r="I332" s="231">
        <f t="shared" si="36"/>
        <v>83.777500000000003</v>
      </c>
      <c r="J332" s="240">
        <f t="shared" si="39"/>
        <v>0.21481410256410258</v>
      </c>
      <c r="K332" s="412"/>
      <c r="L332" s="406"/>
    </row>
    <row r="333" spans="4:12" x14ac:dyDescent="0.25">
      <c r="D333" s="243">
        <v>0.63888888888888895</v>
      </c>
      <c r="E333" s="409"/>
      <c r="F333" s="259">
        <f t="shared" si="37"/>
        <v>55481.8</v>
      </c>
      <c r="G333" s="259">
        <f t="shared" si="38"/>
        <v>55280.048000000003</v>
      </c>
      <c r="H333" s="260">
        <v>100876</v>
      </c>
      <c r="I333" s="231">
        <f t="shared" si="36"/>
        <v>84.063333333333333</v>
      </c>
      <c r="J333" s="240">
        <f t="shared" si="39"/>
        <v>0.21554700854700853</v>
      </c>
      <c r="K333" s="412"/>
      <c r="L333" s="406"/>
    </row>
    <row r="334" spans="4:12" x14ac:dyDescent="0.25">
      <c r="D334" s="243">
        <v>0.64583333333333337</v>
      </c>
      <c r="E334" s="409"/>
      <c r="F334" s="259">
        <f t="shared" si="37"/>
        <v>55466.950000000004</v>
      </c>
      <c r="G334" s="259">
        <f t="shared" si="38"/>
        <v>55265.252000000008</v>
      </c>
      <c r="H334" s="260">
        <v>100849</v>
      </c>
      <c r="I334" s="231">
        <f t="shared" si="36"/>
        <v>84.040833333333339</v>
      </c>
      <c r="J334" s="240">
        <f t="shared" si="39"/>
        <v>0.21548931623931625</v>
      </c>
      <c r="K334" s="412"/>
      <c r="L334" s="406"/>
    </row>
    <row r="335" spans="4:12" x14ac:dyDescent="0.25">
      <c r="D335" s="243">
        <v>0.65277777777777779</v>
      </c>
      <c r="E335" s="409"/>
      <c r="F335" s="259">
        <f t="shared" si="37"/>
        <v>55473.55</v>
      </c>
      <c r="G335" s="259">
        <f t="shared" si="38"/>
        <v>55271.828000000001</v>
      </c>
      <c r="H335" s="260">
        <v>100861</v>
      </c>
      <c r="I335" s="231">
        <f t="shared" si="36"/>
        <v>84.05083333333333</v>
      </c>
      <c r="J335" s="240">
        <f t="shared" si="39"/>
        <v>0.21551495726495726</v>
      </c>
      <c r="K335" s="412"/>
      <c r="L335" s="406"/>
    </row>
    <row r="336" spans="4:12" ht="15.75" thickBot="1" x14ac:dyDescent="0.3">
      <c r="D336" s="243">
        <v>0.65972222222222221</v>
      </c>
      <c r="E336" s="410"/>
      <c r="F336" s="259">
        <f t="shared" si="37"/>
        <v>55728.200000000004</v>
      </c>
      <c r="G336" s="259">
        <f t="shared" si="38"/>
        <v>55525.552000000003</v>
      </c>
      <c r="H336" s="260">
        <v>101324</v>
      </c>
      <c r="I336" s="231">
        <f t="shared" si="36"/>
        <v>84.436666666666667</v>
      </c>
      <c r="J336" s="240">
        <f t="shared" si="39"/>
        <v>0.21650427350427351</v>
      </c>
      <c r="K336" s="413"/>
      <c r="L336" s="407"/>
    </row>
    <row r="337" spans="4:12" x14ac:dyDescent="0.25">
      <c r="D337" s="242">
        <v>0.66666666666666663</v>
      </c>
      <c r="E337" s="408">
        <v>0.66666666666666663</v>
      </c>
      <c r="F337" s="259">
        <f t="shared" si="37"/>
        <v>55872.850000000006</v>
      </c>
      <c r="G337" s="259">
        <f t="shared" si="38"/>
        <v>55669.676000000007</v>
      </c>
      <c r="H337" s="260">
        <v>101587</v>
      </c>
      <c r="I337" s="231">
        <f t="shared" si="36"/>
        <v>84.655833333333334</v>
      </c>
      <c r="J337" s="240">
        <f t="shared" si="39"/>
        <v>0.21706623931623931</v>
      </c>
      <c r="K337" s="411">
        <f>AVERAGE(I341:I345)</f>
        <v>85.232166666666672</v>
      </c>
      <c r="L337" s="405">
        <f>AVERAGE(J341:J345)</f>
        <v>0.21854401709401711</v>
      </c>
    </row>
    <row r="338" spans="4:12" x14ac:dyDescent="0.25">
      <c r="D338" s="243">
        <v>0.67361111111111116</v>
      </c>
      <c r="E338" s="409"/>
      <c r="F338" s="259">
        <f t="shared" si="37"/>
        <v>56037.850000000006</v>
      </c>
      <c r="G338" s="259">
        <f t="shared" si="38"/>
        <v>55834.076000000001</v>
      </c>
      <c r="H338" s="260">
        <v>101887</v>
      </c>
      <c r="I338" s="231">
        <f t="shared" si="36"/>
        <v>84.905833333333334</v>
      </c>
      <c r="J338" s="240">
        <f t="shared" si="39"/>
        <v>0.21770726495726495</v>
      </c>
      <c r="K338" s="412"/>
      <c r="L338" s="406"/>
    </row>
    <row r="339" spans="4:12" x14ac:dyDescent="0.25">
      <c r="D339" s="243">
        <v>0.68055555555555547</v>
      </c>
      <c r="E339" s="409"/>
      <c r="F339" s="259">
        <f t="shared" si="37"/>
        <v>56001.55</v>
      </c>
      <c r="G339" s="259">
        <f t="shared" si="38"/>
        <v>55797.908000000003</v>
      </c>
      <c r="H339" s="260">
        <v>101821</v>
      </c>
      <c r="I339" s="231">
        <f t="shared" si="36"/>
        <v>84.850833333333327</v>
      </c>
      <c r="J339" s="240">
        <f t="shared" si="39"/>
        <v>0.21756623931623931</v>
      </c>
      <c r="K339" s="412"/>
      <c r="L339" s="406"/>
    </row>
    <row r="340" spans="4:12" x14ac:dyDescent="0.25">
      <c r="D340" s="243">
        <v>0.6875</v>
      </c>
      <c r="E340" s="409"/>
      <c r="F340" s="259">
        <f t="shared" si="37"/>
        <v>56124.750000000007</v>
      </c>
      <c r="G340" s="259">
        <f t="shared" si="38"/>
        <v>55920.66</v>
      </c>
      <c r="H340" s="260">
        <v>102045</v>
      </c>
      <c r="I340" s="231">
        <f t="shared" si="36"/>
        <v>85.037499999999994</v>
      </c>
      <c r="J340" s="240">
        <f t="shared" si="39"/>
        <v>0.21804487179487178</v>
      </c>
      <c r="K340" s="412"/>
      <c r="L340" s="406"/>
    </row>
    <row r="341" spans="4:12" x14ac:dyDescent="0.25">
      <c r="D341" s="243">
        <v>0.69097222222222221</v>
      </c>
      <c r="E341" s="409"/>
      <c r="F341" s="259">
        <f t="shared" si="37"/>
        <v>56208.9</v>
      </c>
      <c r="G341" s="259">
        <f t="shared" si="38"/>
        <v>56004.504000000001</v>
      </c>
      <c r="H341" s="260">
        <v>102198</v>
      </c>
      <c r="I341" s="231">
        <f t="shared" si="36"/>
        <v>85.165000000000006</v>
      </c>
      <c r="J341" s="240">
        <f t="shared" si="39"/>
        <v>0.21837179487179489</v>
      </c>
      <c r="K341" s="412"/>
      <c r="L341" s="406"/>
    </row>
    <row r="342" spans="4:12" x14ac:dyDescent="0.25">
      <c r="D342" s="243">
        <v>0.69444444444444453</v>
      </c>
      <c r="E342" s="409"/>
      <c r="F342" s="259">
        <f t="shared" si="37"/>
        <v>56169.850000000006</v>
      </c>
      <c r="G342" s="259">
        <f t="shared" si="38"/>
        <v>55965.596000000005</v>
      </c>
      <c r="H342" s="260">
        <v>102127</v>
      </c>
      <c r="I342" s="231">
        <f t="shared" si="36"/>
        <v>85.105833333333337</v>
      </c>
      <c r="J342" s="240">
        <f t="shared" si="39"/>
        <v>0.21822008547008548</v>
      </c>
      <c r="K342" s="412"/>
      <c r="L342" s="406"/>
    </row>
    <row r="343" spans="4:12" ht="15.75" thickBot="1" x14ac:dyDescent="0.3">
      <c r="D343" s="243">
        <v>0.70138888888888884</v>
      </c>
      <c r="E343" s="410"/>
      <c r="F343" s="259">
        <f t="shared" si="37"/>
        <v>56414.05</v>
      </c>
      <c r="G343" s="259">
        <f t="shared" si="38"/>
        <v>56208.908000000003</v>
      </c>
      <c r="H343" s="260">
        <v>102571</v>
      </c>
      <c r="I343" s="231">
        <f t="shared" si="36"/>
        <v>85.475833333333327</v>
      </c>
      <c r="J343" s="240">
        <f t="shared" si="39"/>
        <v>0.2191688034188034</v>
      </c>
      <c r="K343" s="413"/>
      <c r="L343" s="407"/>
    </row>
    <row r="344" spans="4:12" x14ac:dyDescent="0.25">
      <c r="D344" s="242">
        <v>0.70833333333333337</v>
      </c>
      <c r="E344" s="408">
        <v>0.70833333333333337</v>
      </c>
      <c r="F344" s="259">
        <f t="shared" si="37"/>
        <v>56291.4</v>
      </c>
      <c r="G344" s="259">
        <f t="shared" si="38"/>
        <v>56086.704000000005</v>
      </c>
      <c r="H344" s="260">
        <v>102348</v>
      </c>
      <c r="I344" s="231">
        <f t="shared" si="36"/>
        <v>85.29</v>
      </c>
      <c r="J344" s="240">
        <f t="shared" si="39"/>
        <v>0.21869230769230771</v>
      </c>
      <c r="K344" s="411">
        <f>AVERAGE(I346:I350)</f>
        <v>85.420333333333332</v>
      </c>
      <c r="L344" s="405">
        <f>AVERAGE(J346:J350)</f>
        <v>0.21902649572649571</v>
      </c>
    </row>
    <row r="345" spans="4:12" x14ac:dyDescent="0.25">
      <c r="D345" s="243">
        <v>0.72222222222222221</v>
      </c>
      <c r="E345" s="409"/>
      <c r="F345" s="259">
        <f t="shared" si="37"/>
        <v>56181.950000000004</v>
      </c>
      <c r="G345" s="259">
        <f t="shared" si="38"/>
        <v>55977.652000000002</v>
      </c>
      <c r="H345" s="260">
        <v>102149</v>
      </c>
      <c r="I345" s="231">
        <f t="shared" si="36"/>
        <v>85.124166666666667</v>
      </c>
      <c r="J345" s="240">
        <f t="shared" si="39"/>
        <v>0.21826709401709402</v>
      </c>
      <c r="K345" s="412"/>
      <c r="L345" s="406"/>
    </row>
    <row r="346" spans="4:12" x14ac:dyDescent="0.25">
      <c r="D346" s="243">
        <v>0.72916666666666663</v>
      </c>
      <c r="E346" s="409"/>
      <c r="F346" s="259">
        <f t="shared" si="37"/>
        <v>56418.450000000004</v>
      </c>
      <c r="G346" s="259">
        <f t="shared" si="38"/>
        <v>56213.292000000001</v>
      </c>
      <c r="H346" s="260">
        <v>102579</v>
      </c>
      <c r="I346" s="231">
        <f t="shared" si="36"/>
        <v>85.482500000000002</v>
      </c>
      <c r="J346" s="240">
        <f t="shared" si="39"/>
        <v>0.21918589743589745</v>
      </c>
      <c r="K346" s="412"/>
      <c r="L346" s="406"/>
    </row>
    <row r="347" spans="4:12" x14ac:dyDescent="0.25">
      <c r="D347" s="243">
        <v>0.73611111111111116</v>
      </c>
      <c r="E347" s="409"/>
      <c r="F347" s="259">
        <f t="shared" si="37"/>
        <v>56295.250000000007</v>
      </c>
      <c r="G347" s="259">
        <f t="shared" si="38"/>
        <v>56090.54</v>
      </c>
      <c r="H347" s="260">
        <v>102355</v>
      </c>
      <c r="I347" s="231">
        <f t="shared" si="36"/>
        <v>85.295833333333334</v>
      </c>
      <c r="J347" s="240">
        <f t="shared" si="39"/>
        <v>0.21870726495726495</v>
      </c>
      <c r="K347" s="412"/>
      <c r="L347" s="406"/>
    </row>
    <row r="348" spans="4:12" ht="15.75" thickBot="1" x14ac:dyDescent="0.3">
      <c r="D348" s="243">
        <v>0.74305555555555547</v>
      </c>
      <c r="E348" s="410"/>
      <c r="F348" s="259">
        <f t="shared" si="37"/>
        <v>56417.350000000006</v>
      </c>
      <c r="G348" s="259">
        <f t="shared" si="38"/>
        <v>56212.196000000004</v>
      </c>
      <c r="H348" s="260">
        <v>102577</v>
      </c>
      <c r="I348" s="231">
        <f t="shared" si="36"/>
        <v>85.480833333333337</v>
      </c>
      <c r="J348" s="240">
        <f t="shared" si="39"/>
        <v>0.21918162393162394</v>
      </c>
      <c r="K348" s="413"/>
      <c r="L348" s="407"/>
    </row>
    <row r="349" spans="4:12" x14ac:dyDescent="0.25">
      <c r="D349" s="242">
        <v>0.75</v>
      </c>
      <c r="E349" s="408">
        <v>0.75</v>
      </c>
      <c r="F349" s="259">
        <f t="shared" si="37"/>
        <v>56459.700000000004</v>
      </c>
      <c r="G349" s="259">
        <f t="shared" si="38"/>
        <v>56254.392000000007</v>
      </c>
      <c r="H349" s="260">
        <v>102654</v>
      </c>
      <c r="I349" s="231">
        <f t="shared" si="36"/>
        <v>85.545000000000002</v>
      </c>
      <c r="J349" s="240">
        <f t="shared" si="39"/>
        <v>0.21934615384615386</v>
      </c>
      <c r="K349" s="411">
        <f>AVERAGE(I351:I356)</f>
        <v>85.27236111111111</v>
      </c>
      <c r="L349" s="405">
        <f>AVERAGE(J351:J356)</f>
        <v>0.21864707977207976</v>
      </c>
    </row>
    <row r="350" spans="4:12" x14ac:dyDescent="0.25">
      <c r="D350" s="243">
        <v>0.76388888888888884</v>
      </c>
      <c r="E350" s="409"/>
      <c r="F350" s="259">
        <f t="shared" si="37"/>
        <v>56296.350000000006</v>
      </c>
      <c r="G350" s="259">
        <f t="shared" si="38"/>
        <v>56091.636000000006</v>
      </c>
      <c r="H350" s="260">
        <v>102357</v>
      </c>
      <c r="I350" s="231">
        <f t="shared" si="36"/>
        <v>85.297499999999999</v>
      </c>
      <c r="J350" s="240">
        <f t="shared" si="39"/>
        <v>0.21871153846153846</v>
      </c>
      <c r="K350" s="412"/>
      <c r="L350" s="406"/>
    </row>
    <row r="351" spans="4:12" x14ac:dyDescent="0.25">
      <c r="D351" s="243">
        <v>0.77083333333333337</v>
      </c>
      <c r="E351" s="409"/>
      <c r="F351" s="259">
        <f t="shared" si="37"/>
        <v>56187.450000000004</v>
      </c>
      <c r="G351" s="259">
        <f t="shared" si="38"/>
        <v>55983.132000000005</v>
      </c>
      <c r="H351" s="260">
        <v>102159</v>
      </c>
      <c r="I351" s="231">
        <f t="shared" si="36"/>
        <v>85.132499999999993</v>
      </c>
      <c r="J351" s="240">
        <f t="shared" si="39"/>
        <v>0.21828846153846151</v>
      </c>
      <c r="K351" s="412"/>
      <c r="L351" s="406"/>
    </row>
    <row r="352" spans="4:12" x14ac:dyDescent="0.25">
      <c r="D352" s="243">
        <v>0.77777777777777779</v>
      </c>
      <c r="E352" s="409"/>
      <c r="F352" s="259">
        <f t="shared" si="37"/>
        <v>56412.4</v>
      </c>
      <c r="G352" s="259">
        <f t="shared" si="38"/>
        <v>56207.264000000003</v>
      </c>
      <c r="H352" s="260">
        <v>102568</v>
      </c>
      <c r="I352" s="231">
        <f t="shared" si="36"/>
        <v>85.473333333333329</v>
      </c>
      <c r="J352" s="240">
        <f t="shared" si="39"/>
        <v>0.21916239316239317</v>
      </c>
      <c r="K352" s="412"/>
      <c r="L352" s="406"/>
    </row>
    <row r="353" spans="4:12" ht="15.75" thickBot="1" x14ac:dyDescent="0.3">
      <c r="D353" s="243">
        <v>0.78472222222222221</v>
      </c>
      <c r="E353" s="410"/>
      <c r="F353" s="259">
        <f t="shared" si="37"/>
        <v>56538.350000000006</v>
      </c>
      <c r="G353" s="259">
        <f t="shared" si="38"/>
        <v>56332.756000000001</v>
      </c>
      <c r="H353" s="260">
        <v>102797</v>
      </c>
      <c r="I353" s="231">
        <f t="shared" si="36"/>
        <v>85.664166666666674</v>
      </c>
      <c r="J353" s="240">
        <f t="shared" si="39"/>
        <v>0.21965170940170942</v>
      </c>
      <c r="K353" s="413"/>
      <c r="L353" s="407"/>
    </row>
    <row r="354" spans="4:12" x14ac:dyDescent="0.25">
      <c r="D354" s="242">
        <v>0.79166666666666663</v>
      </c>
      <c r="E354" s="408">
        <v>0.79166666666666663</v>
      </c>
      <c r="F354" s="259">
        <f t="shared" si="37"/>
        <v>56513.600000000006</v>
      </c>
      <c r="G354" s="259">
        <f t="shared" si="38"/>
        <v>56308.096000000005</v>
      </c>
      <c r="H354" s="260">
        <v>102752</v>
      </c>
      <c r="I354" s="231">
        <f t="shared" si="36"/>
        <v>85.626666666666665</v>
      </c>
      <c r="J354" s="240">
        <f t="shared" si="39"/>
        <v>0.21955555555555556</v>
      </c>
      <c r="K354" s="411">
        <f>AVERAGE(I357:I361)</f>
        <v>84.324666666666673</v>
      </c>
      <c r="L354" s="405">
        <f>AVERAGE(J357:J361)</f>
        <v>0.21621709401709405</v>
      </c>
    </row>
    <row r="355" spans="4:12" x14ac:dyDescent="0.25">
      <c r="D355" s="243">
        <v>0.79861111111111116</v>
      </c>
      <c r="E355" s="409"/>
      <c r="F355" s="259">
        <f t="shared" si="37"/>
        <v>56184.700000000004</v>
      </c>
      <c r="G355" s="259">
        <f t="shared" si="38"/>
        <v>55980.392000000007</v>
      </c>
      <c r="H355" s="260">
        <v>102154</v>
      </c>
      <c r="I355" s="231">
        <f t="shared" si="36"/>
        <v>85.12833333333333</v>
      </c>
      <c r="J355" s="240">
        <f t="shared" si="39"/>
        <v>0.21827777777777777</v>
      </c>
      <c r="K355" s="412"/>
      <c r="L355" s="406"/>
    </row>
    <row r="356" spans="4:12" x14ac:dyDescent="0.25">
      <c r="D356" s="243">
        <v>0.80555555555555547</v>
      </c>
      <c r="E356" s="409"/>
      <c r="F356" s="259">
        <f t="shared" si="37"/>
        <v>55842.05</v>
      </c>
      <c r="G356" s="259">
        <f t="shared" si="38"/>
        <v>55638.988000000005</v>
      </c>
      <c r="H356" s="260">
        <v>101531</v>
      </c>
      <c r="I356" s="231">
        <f t="shared" si="36"/>
        <v>84.609166666666667</v>
      </c>
      <c r="J356" s="240">
        <f t="shared" si="39"/>
        <v>0.2169465811965812</v>
      </c>
      <c r="K356" s="412"/>
      <c r="L356" s="406"/>
    </row>
    <row r="357" spans="4:12" x14ac:dyDescent="0.25">
      <c r="D357" s="243">
        <v>0.8125</v>
      </c>
      <c r="E357" s="409"/>
      <c r="F357" s="259">
        <f t="shared" si="37"/>
        <v>55827.750000000007</v>
      </c>
      <c r="G357" s="259">
        <f t="shared" si="38"/>
        <v>55624.740000000005</v>
      </c>
      <c r="H357" s="260">
        <v>101505</v>
      </c>
      <c r="I357" s="231">
        <f t="shared" si="36"/>
        <v>84.587500000000006</v>
      </c>
      <c r="J357" s="240">
        <f t="shared" si="39"/>
        <v>0.21689102564102566</v>
      </c>
      <c r="K357" s="412"/>
      <c r="L357" s="406"/>
    </row>
    <row r="358" spans="4:12" x14ac:dyDescent="0.25">
      <c r="D358" s="243">
        <v>0.81944444444444453</v>
      </c>
      <c r="E358" s="409"/>
      <c r="F358" s="259">
        <f t="shared" si="37"/>
        <v>55781.000000000007</v>
      </c>
      <c r="G358" s="259">
        <f t="shared" si="38"/>
        <v>55578.16</v>
      </c>
      <c r="H358" s="260">
        <v>101420</v>
      </c>
      <c r="I358" s="231">
        <f t="shared" si="36"/>
        <v>84.516666666666666</v>
      </c>
      <c r="J358" s="240">
        <f t="shared" si="39"/>
        <v>0.2167094017094017</v>
      </c>
      <c r="K358" s="412"/>
      <c r="L358" s="406"/>
    </row>
    <row r="359" spans="4:12" ht="15.75" thickBot="1" x14ac:dyDescent="0.3">
      <c r="D359" s="243">
        <v>0.82638888888888884</v>
      </c>
      <c r="E359" s="410"/>
      <c r="F359" s="259">
        <f t="shared" si="37"/>
        <v>55709.500000000007</v>
      </c>
      <c r="G359" s="259">
        <f t="shared" si="38"/>
        <v>55506.920000000006</v>
      </c>
      <c r="H359" s="260">
        <v>101290</v>
      </c>
      <c r="I359" s="231">
        <f t="shared" si="36"/>
        <v>84.408333333333331</v>
      </c>
      <c r="J359" s="240">
        <f t="shared" si="39"/>
        <v>0.21643162393162393</v>
      </c>
      <c r="K359" s="413"/>
      <c r="L359" s="407"/>
    </row>
    <row r="360" spans="4:12" x14ac:dyDescent="0.25">
      <c r="D360" s="242">
        <v>0.83333333333333337</v>
      </c>
      <c r="E360" s="408">
        <v>0.83333333333333337</v>
      </c>
      <c r="F360" s="259">
        <f t="shared" si="37"/>
        <v>55539.000000000007</v>
      </c>
      <c r="G360" s="259">
        <f t="shared" si="38"/>
        <v>55337.04</v>
      </c>
      <c r="H360" s="260">
        <v>100980</v>
      </c>
      <c r="I360" s="231">
        <f t="shared" si="36"/>
        <v>84.15</v>
      </c>
      <c r="J360" s="240">
        <f t="shared" si="39"/>
        <v>0.2157692307692308</v>
      </c>
      <c r="K360" s="411">
        <f>AVERAGE(I362:I367)</f>
        <v>83.702083333333334</v>
      </c>
      <c r="L360" s="405">
        <f>AVERAGE(J362:J367)</f>
        <v>0.2146207264957265</v>
      </c>
    </row>
    <row r="361" spans="4:12" x14ac:dyDescent="0.25">
      <c r="D361" s="243">
        <v>0.84722222222222221</v>
      </c>
      <c r="E361" s="409"/>
      <c r="F361" s="259">
        <f t="shared" si="37"/>
        <v>55414.15</v>
      </c>
      <c r="G361" s="259">
        <f t="shared" si="38"/>
        <v>55212.644000000008</v>
      </c>
      <c r="H361" s="260">
        <v>100753</v>
      </c>
      <c r="I361" s="231">
        <f t="shared" si="36"/>
        <v>83.960833333333326</v>
      </c>
      <c r="J361" s="240">
        <f t="shared" si="39"/>
        <v>0.21528418803418803</v>
      </c>
      <c r="K361" s="412"/>
      <c r="L361" s="406"/>
    </row>
    <row r="362" spans="4:12" x14ac:dyDescent="0.25">
      <c r="D362" s="243">
        <v>0.86111111111111116</v>
      </c>
      <c r="E362" s="409"/>
      <c r="F362" s="259">
        <f t="shared" si="37"/>
        <v>55196.350000000006</v>
      </c>
      <c r="G362" s="259">
        <f t="shared" si="38"/>
        <v>54995.636000000006</v>
      </c>
      <c r="H362" s="260">
        <v>100357</v>
      </c>
      <c r="I362" s="231">
        <f t="shared" si="36"/>
        <v>83.630833333333328</v>
      </c>
      <c r="J362" s="240">
        <f t="shared" si="39"/>
        <v>0.21443803418803417</v>
      </c>
      <c r="K362" s="412"/>
      <c r="L362" s="406"/>
    </row>
    <row r="363" spans="4:12" ht="15.75" thickBot="1" x14ac:dyDescent="0.3">
      <c r="D363" s="243">
        <v>0.86805555555555547</v>
      </c>
      <c r="E363" s="410"/>
      <c r="F363" s="259">
        <f t="shared" si="37"/>
        <v>55056.100000000006</v>
      </c>
      <c r="G363" s="259">
        <f t="shared" si="38"/>
        <v>54855.896000000001</v>
      </c>
      <c r="H363" s="260">
        <v>100102</v>
      </c>
      <c r="I363" s="231">
        <f t="shared" si="36"/>
        <v>83.418333333333337</v>
      </c>
      <c r="J363" s="240">
        <f t="shared" si="39"/>
        <v>0.21389316239316239</v>
      </c>
      <c r="K363" s="413"/>
      <c r="L363" s="407"/>
    </row>
    <row r="364" spans="4:12" x14ac:dyDescent="0.25">
      <c r="D364" s="242">
        <v>0.875</v>
      </c>
      <c r="E364" s="408">
        <v>0.875</v>
      </c>
      <c r="F364" s="259">
        <f t="shared" si="37"/>
        <v>55187.000000000007</v>
      </c>
      <c r="G364" s="259">
        <f t="shared" si="38"/>
        <v>54986.320000000007</v>
      </c>
      <c r="H364" s="260">
        <v>100340</v>
      </c>
      <c r="I364" s="231">
        <f t="shared" si="36"/>
        <v>83.61666666666666</v>
      </c>
      <c r="J364" s="240">
        <f t="shared" si="39"/>
        <v>0.21440170940170938</v>
      </c>
      <c r="K364" s="411">
        <f>AVERAGE(I366:I371)</f>
        <v>84.016527777777782</v>
      </c>
      <c r="L364" s="405">
        <f>AVERAGE(J366:J371)</f>
        <v>0.2154269943019943</v>
      </c>
    </row>
    <row r="365" spans="4:12" x14ac:dyDescent="0.25">
      <c r="D365" s="243">
        <v>0.88888888888888884</v>
      </c>
      <c r="E365" s="409"/>
      <c r="F365" s="259">
        <f t="shared" si="37"/>
        <v>55245.850000000006</v>
      </c>
      <c r="G365" s="259">
        <f t="shared" si="38"/>
        <v>55044.956000000006</v>
      </c>
      <c r="H365" s="260">
        <v>100447</v>
      </c>
      <c r="I365" s="231">
        <f t="shared" si="36"/>
        <v>83.705833333333331</v>
      </c>
      <c r="J365" s="240">
        <f t="shared" si="39"/>
        <v>0.21463034188034188</v>
      </c>
      <c r="K365" s="412"/>
      <c r="L365" s="406"/>
    </row>
    <row r="366" spans="4:12" x14ac:dyDescent="0.25">
      <c r="D366" s="243">
        <v>0.90277777777777779</v>
      </c>
      <c r="E366" s="409"/>
      <c r="F366" s="259">
        <f t="shared" si="37"/>
        <v>55293.15</v>
      </c>
      <c r="G366" s="259">
        <f t="shared" si="38"/>
        <v>55092.084000000003</v>
      </c>
      <c r="H366" s="260">
        <v>100533</v>
      </c>
      <c r="I366" s="231">
        <f t="shared" si="36"/>
        <v>83.777500000000003</v>
      </c>
      <c r="J366" s="240">
        <f t="shared" si="39"/>
        <v>0.21481410256410258</v>
      </c>
      <c r="K366" s="412"/>
      <c r="L366" s="406"/>
    </row>
    <row r="367" spans="4:12" ht="15.75" thickBot="1" x14ac:dyDescent="0.3">
      <c r="D367" s="243">
        <v>0.90972222222222221</v>
      </c>
      <c r="E367" s="410"/>
      <c r="F367" s="259">
        <f t="shared" si="37"/>
        <v>55481.8</v>
      </c>
      <c r="G367" s="259">
        <f t="shared" si="38"/>
        <v>55280.048000000003</v>
      </c>
      <c r="H367" s="260">
        <v>100876</v>
      </c>
      <c r="I367" s="231">
        <f t="shared" si="36"/>
        <v>84.063333333333333</v>
      </c>
      <c r="J367" s="240">
        <f t="shared" si="39"/>
        <v>0.21554700854700853</v>
      </c>
      <c r="K367" s="413"/>
      <c r="L367" s="407"/>
    </row>
    <row r="368" spans="4:12" x14ac:dyDescent="0.25">
      <c r="D368" s="242">
        <v>0.91666666666666663</v>
      </c>
      <c r="E368" s="408">
        <v>0.91666666666666663</v>
      </c>
      <c r="F368" s="259">
        <f t="shared" si="37"/>
        <v>55466.950000000004</v>
      </c>
      <c r="G368" s="259">
        <f t="shared" si="38"/>
        <v>55265.252000000008</v>
      </c>
      <c r="H368" s="260">
        <v>100849</v>
      </c>
      <c r="I368" s="231">
        <f t="shared" si="36"/>
        <v>84.040833333333339</v>
      </c>
      <c r="J368" s="240">
        <f t="shared" si="39"/>
        <v>0.21548931623931625</v>
      </c>
      <c r="K368" s="411">
        <f>AVERAGE(I368:I373)</f>
        <v>83.906666666666666</v>
      </c>
      <c r="L368" s="405">
        <f>AVERAGE(J368:J373)</f>
        <v>0.21514529914529915</v>
      </c>
    </row>
    <row r="369" spans="4:12" x14ac:dyDescent="0.25">
      <c r="D369" s="243">
        <v>0.92361111111111116</v>
      </c>
      <c r="E369" s="409"/>
      <c r="F369" s="259">
        <f t="shared" si="37"/>
        <v>55473.55</v>
      </c>
      <c r="G369" s="259">
        <f t="shared" si="38"/>
        <v>55271.828000000001</v>
      </c>
      <c r="H369" s="260">
        <v>100861</v>
      </c>
      <c r="I369" s="231">
        <f t="shared" si="36"/>
        <v>84.05083333333333</v>
      </c>
      <c r="J369" s="240">
        <f t="shared" si="39"/>
        <v>0.21551495726495726</v>
      </c>
      <c r="K369" s="412"/>
      <c r="L369" s="406"/>
    </row>
    <row r="370" spans="4:12" x14ac:dyDescent="0.25">
      <c r="D370" s="243">
        <v>0.9375</v>
      </c>
      <c r="E370" s="409"/>
      <c r="F370" s="259">
        <f t="shared" si="37"/>
        <v>55728.200000000004</v>
      </c>
      <c r="G370" s="259">
        <f t="shared" si="38"/>
        <v>55525.552000000003</v>
      </c>
      <c r="H370" s="260">
        <v>101324</v>
      </c>
      <c r="I370" s="231">
        <f t="shared" si="36"/>
        <v>84.436666666666667</v>
      </c>
      <c r="J370" s="240">
        <f t="shared" si="39"/>
        <v>0.21650427350427351</v>
      </c>
      <c r="K370" s="412"/>
      <c r="L370" s="406"/>
    </row>
    <row r="371" spans="4:12" x14ac:dyDescent="0.25">
      <c r="D371" s="243">
        <v>0.94444444444444453</v>
      </c>
      <c r="E371" s="409"/>
      <c r="F371" s="259">
        <f t="shared" si="37"/>
        <v>55261.8</v>
      </c>
      <c r="G371" s="259">
        <f t="shared" si="38"/>
        <v>55060.848000000005</v>
      </c>
      <c r="H371" s="260">
        <v>100476</v>
      </c>
      <c r="I371" s="231">
        <f t="shared" si="36"/>
        <v>83.73</v>
      </c>
      <c r="J371" s="240">
        <f t="shared" si="39"/>
        <v>0.21469230769230771</v>
      </c>
      <c r="K371" s="412"/>
      <c r="L371" s="406"/>
    </row>
    <row r="372" spans="4:12" ht="15.75" thickBot="1" x14ac:dyDescent="0.3">
      <c r="D372" s="243">
        <v>0.95138888888888884</v>
      </c>
      <c r="E372" s="410"/>
      <c r="F372" s="259">
        <f t="shared" si="37"/>
        <v>55071.500000000007</v>
      </c>
      <c r="G372" s="259">
        <f t="shared" si="38"/>
        <v>54871.240000000005</v>
      </c>
      <c r="H372" s="260">
        <v>100130</v>
      </c>
      <c r="I372" s="231">
        <f t="shared" si="36"/>
        <v>83.441666666666663</v>
      </c>
      <c r="J372" s="240">
        <f t="shared" si="39"/>
        <v>0.21395299145299143</v>
      </c>
      <c r="K372" s="413"/>
      <c r="L372" s="407"/>
    </row>
    <row r="373" spans="4:12" x14ac:dyDescent="0.25">
      <c r="D373" s="242">
        <v>0.95833333333333337</v>
      </c>
      <c r="E373" s="408">
        <v>0.95833333333333337</v>
      </c>
      <c r="F373" s="259">
        <f t="shared" si="37"/>
        <v>55268.4</v>
      </c>
      <c r="G373" s="259">
        <f t="shared" si="38"/>
        <v>55067.424000000006</v>
      </c>
      <c r="H373" s="260">
        <v>100488</v>
      </c>
      <c r="I373" s="231">
        <f t="shared" si="36"/>
        <v>83.74</v>
      </c>
      <c r="J373" s="240">
        <f t="shared" si="39"/>
        <v>0.21471794871794869</v>
      </c>
      <c r="K373" s="411">
        <f>AVERAGE(I375:I380)</f>
        <v>83.007915518824589</v>
      </c>
      <c r="L373" s="405">
        <f>AVERAGE(J375:J380)</f>
        <v>0.21284080902262717</v>
      </c>
    </row>
    <row r="374" spans="4:12" x14ac:dyDescent="0.25">
      <c r="D374" s="238">
        <v>0.97222222222222221</v>
      </c>
      <c r="E374" s="409"/>
      <c r="F374" s="259">
        <f t="shared" si="37"/>
        <v>55240.350000000006</v>
      </c>
      <c r="G374" s="259">
        <f t="shared" si="38"/>
        <v>55039.476000000002</v>
      </c>
      <c r="H374" s="260">
        <v>100437</v>
      </c>
      <c r="I374" s="231">
        <f t="shared" si="36"/>
        <v>83.697500000000005</v>
      </c>
      <c r="J374" s="240">
        <f t="shared" si="39"/>
        <v>0.21460897435897439</v>
      </c>
      <c r="K374" s="412"/>
      <c r="L374" s="406"/>
    </row>
    <row r="375" spans="4:12" x14ac:dyDescent="0.25">
      <c r="D375" s="238">
        <v>0.98611111111111116</v>
      </c>
      <c r="E375" s="409"/>
      <c r="F375" s="259">
        <f t="shared" si="37"/>
        <v>55259.05</v>
      </c>
      <c r="G375" s="259">
        <f t="shared" si="38"/>
        <v>55058.108000000007</v>
      </c>
      <c r="H375" s="260">
        <v>100471</v>
      </c>
      <c r="I375" s="231">
        <f t="shared" si="36"/>
        <v>83.725833333333327</v>
      </c>
      <c r="J375" s="240">
        <f t="shared" si="39"/>
        <v>0.2146816239316239</v>
      </c>
      <c r="K375" s="412"/>
      <c r="L375" s="406"/>
    </row>
    <row r="376" spans="4:12" ht="15.75" thickBot="1" x14ac:dyDescent="0.3">
      <c r="D376" s="238">
        <v>0.99305555555555547</v>
      </c>
      <c r="E376" s="410"/>
      <c r="F376" s="259">
        <f t="shared" si="37"/>
        <v>54995.05</v>
      </c>
      <c r="G376" s="259">
        <f t="shared" si="38"/>
        <v>54795.068000000007</v>
      </c>
      <c r="H376" s="260">
        <v>99991</v>
      </c>
      <c r="I376" s="231">
        <f t="shared" si="36"/>
        <v>83.325833333333335</v>
      </c>
      <c r="J376" s="240">
        <f t="shared" si="39"/>
        <v>0.21365598290598292</v>
      </c>
      <c r="K376" s="413"/>
      <c r="L376" s="407"/>
    </row>
    <row r="377" spans="4:12" x14ac:dyDescent="0.25">
      <c r="D377" s="229" t="s">
        <v>260</v>
      </c>
      <c r="E377" s="229"/>
      <c r="F377" s="230">
        <f>SUM(F256:F376)</f>
        <v>6546290.299999997</v>
      </c>
      <c r="G377" s="230">
        <f>SUM(G256:G376)</f>
        <v>6522485.6080000009</v>
      </c>
      <c r="H377" s="230">
        <f>SUM(H256:H376)</f>
        <v>11902346</v>
      </c>
      <c r="I377" s="234">
        <f>AVERAGE(I256:I376)</f>
        <v>81.972079889807105</v>
      </c>
      <c r="J377" s="236">
        <f>AVERAGE(J256:J376)</f>
        <v>0.21018482023027471</v>
      </c>
      <c r="K377" s="234">
        <f>AVERAGE(K256:K376)</f>
        <v>81.718672405876973</v>
      </c>
      <c r="L377" s="236">
        <f>AVERAGE(L256:L376)</f>
        <v>0.20953505745096659</v>
      </c>
    </row>
    <row r="380" spans="4:12" ht="26.25" x14ac:dyDescent="0.25">
      <c r="D380" s="414" t="s">
        <v>411</v>
      </c>
      <c r="E380" s="414"/>
      <c r="F380" s="414"/>
      <c r="G380" s="414"/>
      <c r="H380" s="414"/>
      <c r="I380" s="414"/>
      <c r="J380" s="414"/>
      <c r="K380" s="414"/>
      <c r="L380" s="414"/>
    </row>
    <row r="381" spans="4:12" ht="15.75" thickBot="1" x14ac:dyDescent="0.3">
      <c r="D381" s="232" t="s">
        <v>374</v>
      </c>
      <c r="E381" s="239" t="s">
        <v>382</v>
      </c>
      <c r="F381" s="233" t="s">
        <v>375</v>
      </c>
      <c r="G381" s="233" t="s">
        <v>376</v>
      </c>
      <c r="H381" s="233" t="s">
        <v>377</v>
      </c>
      <c r="I381" s="233" t="s">
        <v>378</v>
      </c>
      <c r="J381" s="233" t="s">
        <v>379</v>
      </c>
      <c r="K381" s="241" t="s">
        <v>380</v>
      </c>
      <c r="L381" s="244" t="s">
        <v>381</v>
      </c>
    </row>
    <row r="382" spans="4:12" x14ac:dyDescent="0.25">
      <c r="D382" s="237">
        <v>0</v>
      </c>
      <c r="E382" s="408">
        <v>0</v>
      </c>
      <c r="F382" s="259">
        <f>SUM(H382*0.55)</f>
        <v>49126.55</v>
      </c>
      <c r="G382" s="259">
        <f>SUM(H382*0.548)</f>
        <v>48947.908000000003</v>
      </c>
      <c r="H382" s="259">
        <v>89321</v>
      </c>
      <c r="I382" s="231">
        <f t="shared" ref="I382:I413" si="40">SUM(H382/1200)</f>
        <v>74.43416666666667</v>
      </c>
      <c r="J382" s="240">
        <f>SUM(I382/390)</f>
        <v>0.19085683760683761</v>
      </c>
      <c r="K382" s="411">
        <f>AVERAGE(I382:I385)</f>
        <v>74.8</v>
      </c>
      <c r="L382" s="405">
        <f>AVERAGE(J382:J385)</f>
        <v>0.19179487179487181</v>
      </c>
    </row>
    <row r="383" spans="4:12" x14ac:dyDescent="0.25">
      <c r="D383" s="238">
        <v>1.3888888888888888E-2</v>
      </c>
      <c r="E383" s="409"/>
      <c r="F383" s="259">
        <f t="shared" ref="F383:F446" si="41">SUM(H383*0.55)</f>
        <v>49273.950000000004</v>
      </c>
      <c r="G383" s="259">
        <f t="shared" ref="G383:G446" si="42">SUM(H383*0.548)</f>
        <v>49094.772000000004</v>
      </c>
      <c r="H383" s="259">
        <v>89589</v>
      </c>
      <c r="I383" s="231">
        <f t="shared" si="40"/>
        <v>74.657499999999999</v>
      </c>
      <c r="J383" s="240">
        <f t="shared" ref="J383:J446" si="43">SUM(I383/390)</f>
        <v>0.19142948717948718</v>
      </c>
      <c r="K383" s="406"/>
      <c r="L383" s="406"/>
    </row>
    <row r="384" spans="4:12" x14ac:dyDescent="0.25">
      <c r="D384" s="238">
        <v>2.7777777777777776E-2</v>
      </c>
      <c r="E384" s="409"/>
      <c r="F384" s="259">
        <f t="shared" si="41"/>
        <v>49503.850000000006</v>
      </c>
      <c r="G384" s="259">
        <f t="shared" si="42"/>
        <v>49323.836000000003</v>
      </c>
      <c r="H384" s="259">
        <v>90007</v>
      </c>
      <c r="I384" s="231">
        <f t="shared" si="40"/>
        <v>75.005833333333328</v>
      </c>
      <c r="J384" s="240">
        <f t="shared" si="43"/>
        <v>0.19232264957264955</v>
      </c>
      <c r="K384" s="406"/>
      <c r="L384" s="406"/>
    </row>
    <row r="385" spans="4:12" ht="15.75" thickBot="1" x14ac:dyDescent="0.3">
      <c r="D385" s="238">
        <v>3.4722222222222224E-2</v>
      </c>
      <c r="E385" s="410"/>
      <c r="F385" s="259">
        <f t="shared" si="41"/>
        <v>49567.65</v>
      </c>
      <c r="G385" s="259">
        <f t="shared" si="42"/>
        <v>49387.404000000002</v>
      </c>
      <c r="H385" s="259">
        <v>90123</v>
      </c>
      <c r="I385" s="231">
        <f t="shared" si="40"/>
        <v>75.102500000000006</v>
      </c>
      <c r="J385" s="240">
        <f t="shared" si="43"/>
        <v>0.19257051282051282</v>
      </c>
      <c r="K385" s="407"/>
      <c r="L385" s="407"/>
    </row>
    <row r="386" spans="4:12" x14ac:dyDescent="0.25">
      <c r="D386" s="237">
        <v>4.1666666666666664E-2</v>
      </c>
      <c r="E386" s="408">
        <v>4.1666666666666699E-2</v>
      </c>
      <c r="F386" s="259">
        <f t="shared" si="41"/>
        <v>49581.4</v>
      </c>
      <c r="G386" s="259">
        <f t="shared" si="42"/>
        <v>49401.104000000007</v>
      </c>
      <c r="H386" s="259">
        <v>90148</v>
      </c>
      <c r="I386" s="231">
        <f t="shared" si="40"/>
        <v>75.123333333333335</v>
      </c>
      <c r="J386" s="240">
        <f t="shared" si="43"/>
        <v>0.19262393162393163</v>
      </c>
      <c r="K386" s="411">
        <f>AVERAGE(I386:I389)</f>
        <v>75.342708333333334</v>
      </c>
      <c r="L386" s="405">
        <f>AVERAGE(J386:J389)</f>
        <v>0.19318643162393162</v>
      </c>
    </row>
    <row r="387" spans="4:12" x14ac:dyDescent="0.25">
      <c r="D387" s="238">
        <v>5.5555555555555552E-2</v>
      </c>
      <c r="E387" s="409"/>
      <c r="F387" s="259">
        <f t="shared" si="41"/>
        <v>49752.450000000004</v>
      </c>
      <c r="G387" s="259">
        <f t="shared" si="42"/>
        <v>49571.532000000007</v>
      </c>
      <c r="H387" s="259">
        <v>90459</v>
      </c>
      <c r="I387" s="231">
        <f t="shared" si="40"/>
        <v>75.382499999999993</v>
      </c>
      <c r="J387" s="240">
        <f t="shared" si="43"/>
        <v>0.19328846153846152</v>
      </c>
      <c r="K387" s="406"/>
      <c r="L387" s="406"/>
    </row>
    <row r="388" spans="4:12" x14ac:dyDescent="0.25">
      <c r="D388" s="238">
        <v>6.9444444444444434E-2</v>
      </c>
      <c r="E388" s="409"/>
      <c r="F388" s="259">
        <f t="shared" si="41"/>
        <v>49776.100000000006</v>
      </c>
      <c r="G388" s="259">
        <f t="shared" si="42"/>
        <v>49595.096000000005</v>
      </c>
      <c r="H388" s="259">
        <v>90502</v>
      </c>
      <c r="I388" s="231">
        <f t="shared" si="40"/>
        <v>75.418333333333337</v>
      </c>
      <c r="J388" s="240">
        <f t="shared" si="43"/>
        <v>0.19338034188034189</v>
      </c>
      <c r="K388" s="406"/>
      <c r="L388" s="406"/>
    </row>
    <row r="389" spans="4:12" ht="15.75" thickBot="1" x14ac:dyDescent="0.3">
      <c r="D389" s="238">
        <v>7.9861111111111105E-2</v>
      </c>
      <c r="E389" s="410"/>
      <c r="F389" s="259">
        <f t="shared" si="41"/>
        <v>49794.8</v>
      </c>
      <c r="G389" s="259">
        <f t="shared" si="42"/>
        <v>49613.728000000003</v>
      </c>
      <c r="H389" s="259">
        <v>90536</v>
      </c>
      <c r="I389" s="231">
        <f t="shared" si="40"/>
        <v>75.446666666666673</v>
      </c>
      <c r="J389" s="240">
        <f t="shared" si="43"/>
        <v>0.19345299145299147</v>
      </c>
      <c r="K389" s="407"/>
      <c r="L389" s="407"/>
    </row>
    <row r="390" spans="4:12" x14ac:dyDescent="0.25">
      <c r="D390" s="237">
        <v>8.3333333333333329E-2</v>
      </c>
      <c r="E390" s="408">
        <v>8.3333333333333398E-2</v>
      </c>
      <c r="F390" s="259">
        <f t="shared" si="41"/>
        <v>49806.350000000006</v>
      </c>
      <c r="G390" s="259">
        <f t="shared" si="42"/>
        <v>49625.236000000004</v>
      </c>
      <c r="H390" s="259">
        <v>90557</v>
      </c>
      <c r="I390" s="231">
        <f t="shared" si="40"/>
        <v>75.464166666666671</v>
      </c>
      <c r="J390" s="240">
        <f t="shared" si="43"/>
        <v>0.19349786324786325</v>
      </c>
      <c r="K390" s="411">
        <f t="shared" ref="K390" si="44">AVERAGE(I390:I393)</f>
        <v>75.005208333333343</v>
      </c>
      <c r="L390" s="405">
        <f t="shared" ref="L390" si="45">AVERAGE(J390:J393)</f>
        <v>0.19232104700854699</v>
      </c>
    </row>
    <row r="391" spans="4:12" x14ac:dyDescent="0.25">
      <c r="D391" s="238">
        <v>9.7222222222222224E-2</v>
      </c>
      <c r="E391" s="409"/>
      <c r="F391" s="259">
        <f t="shared" si="41"/>
        <v>49806.9</v>
      </c>
      <c r="G391" s="259">
        <f t="shared" si="42"/>
        <v>49625.784000000007</v>
      </c>
      <c r="H391" s="259">
        <v>90558</v>
      </c>
      <c r="I391" s="231">
        <f t="shared" si="40"/>
        <v>75.465000000000003</v>
      </c>
      <c r="J391" s="240">
        <f t="shared" si="43"/>
        <v>0.19350000000000001</v>
      </c>
      <c r="K391" s="406"/>
      <c r="L391" s="406"/>
    </row>
    <row r="392" spans="4:12" x14ac:dyDescent="0.25">
      <c r="D392" s="238">
        <v>0.1111111111111111</v>
      </c>
      <c r="E392" s="409"/>
      <c r="F392" s="259">
        <f t="shared" si="41"/>
        <v>49126.55</v>
      </c>
      <c r="G392" s="259">
        <f t="shared" si="42"/>
        <v>48947.908000000003</v>
      </c>
      <c r="H392" s="259">
        <v>89321</v>
      </c>
      <c r="I392" s="231">
        <f t="shared" si="40"/>
        <v>74.43416666666667</v>
      </c>
      <c r="J392" s="240">
        <f t="shared" si="43"/>
        <v>0.19085683760683761</v>
      </c>
      <c r="K392" s="406"/>
      <c r="L392" s="406"/>
    </row>
    <row r="393" spans="4:12" ht="15.75" thickBot="1" x14ac:dyDescent="0.3">
      <c r="D393" s="238">
        <v>0.11805555555555557</v>
      </c>
      <c r="E393" s="410"/>
      <c r="F393" s="259">
        <f t="shared" si="41"/>
        <v>49273.950000000004</v>
      </c>
      <c r="G393" s="259">
        <f t="shared" si="42"/>
        <v>49094.772000000004</v>
      </c>
      <c r="H393" s="259">
        <v>89589</v>
      </c>
      <c r="I393" s="231">
        <f t="shared" si="40"/>
        <v>74.657499999999999</v>
      </c>
      <c r="J393" s="240">
        <f t="shared" si="43"/>
        <v>0.19142948717948718</v>
      </c>
      <c r="K393" s="407"/>
      <c r="L393" s="407"/>
    </row>
    <row r="394" spans="4:12" x14ac:dyDescent="0.25">
      <c r="D394" s="237">
        <v>0.125</v>
      </c>
      <c r="E394" s="408">
        <v>0.125</v>
      </c>
      <c r="F394" s="259">
        <f t="shared" si="41"/>
        <v>49503.850000000006</v>
      </c>
      <c r="G394" s="259">
        <f t="shared" si="42"/>
        <v>49323.836000000003</v>
      </c>
      <c r="H394" s="259">
        <v>90007</v>
      </c>
      <c r="I394" s="231">
        <f t="shared" si="40"/>
        <v>75.005833333333328</v>
      </c>
      <c r="J394" s="240">
        <f t="shared" si="43"/>
        <v>0.19232264957264955</v>
      </c>
      <c r="K394" s="411">
        <f t="shared" ref="K394" si="46">AVERAGE(I394:I397)</f>
        <v>75.153541666666669</v>
      </c>
      <c r="L394" s="405">
        <f t="shared" ref="L394" si="47">AVERAGE(J394:J397)</f>
        <v>0.19270138888888888</v>
      </c>
    </row>
    <row r="395" spans="4:12" x14ac:dyDescent="0.25">
      <c r="D395" s="238">
        <v>0.1388888888888889</v>
      </c>
      <c r="E395" s="409"/>
      <c r="F395" s="259">
        <f t="shared" si="41"/>
        <v>49567.65</v>
      </c>
      <c r="G395" s="259">
        <f t="shared" si="42"/>
        <v>49387.404000000002</v>
      </c>
      <c r="H395" s="259">
        <v>90123</v>
      </c>
      <c r="I395" s="231">
        <f t="shared" si="40"/>
        <v>75.102500000000006</v>
      </c>
      <c r="J395" s="240">
        <f t="shared" si="43"/>
        <v>0.19257051282051282</v>
      </c>
      <c r="K395" s="406"/>
      <c r="L395" s="406"/>
    </row>
    <row r="396" spans="4:12" x14ac:dyDescent="0.25">
      <c r="D396" s="238">
        <v>0.15277777777777776</v>
      </c>
      <c r="E396" s="409"/>
      <c r="F396" s="259">
        <f t="shared" si="41"/>
        <v>49581.4</v>
      </c>
      <c r="G396" s="259">
        <f t="shared" si="42"/>
        <v>49401.104000000007</v>
      </c>
      <c r="H396" s="259">
        <v>90148</v>
      </c>
      <c r="I396" s="231">
        <f t="shared" si="40"/>
        <v>75.123333333333335</v>
      </c>
      <c r="J396" s="240">
        <f t="shared" si="43"/>
        <v>0.19262393162393163</v>
      </c>
      <c r="K396" s="406"/>
      <c r="L396" s="406"/>
    </row>
    <row r="397" spans="4:12" ht="15.75" thickBot="1" x14ac:dyDescent="0.3">
      <c r="D397" s="238">
        <v>0.15972222222222224</v>
      </c>
      <c r="E397" s="410"/>
      <c r="F397" s="259">
        <f t="shared" si="41"/>
        <v>49752.450000000004</v>
      </c>
      <c r="G397" s="259">
        <f t="shared" si="42"/>
        <v>49571.532000000007</v>
      </c>
      <c r="H397" s="259">
        <v>90459</v>
      </c>
      <c r="I397" s="231">
        <f t="shared" si="40"/>
        <v>75.382499999999993</v>
      </c>
      <c r="J397" s="240">
        <f t="shared" si="43"/>
        <v>0.19328846153846152</v>
      </c>
      <c r="K397" s="407"/>
      <c r="L397" s="407"/>
    </row>
    <row r="398" spans="4:12" x14ac:dyDescent="0.25">
      <c r="D398" s="237">
        <v>0.16666666666666666</v>
      </c>
      <c r="E398" s="408">
        <v>0.16666666666666666</v>
      </c>
      <c r="F398" s="259">
        <f t="shared" si="41"/>
        <v>49776.100000000006</v>
      </c>
      <c r="G398" s="259">
        <f t="shared" si="42"/>
        <v>49595.096000000005</v>
      </c>
      <c r="H398" s="259">
        <v>90502</v>
      </c>
      <c r="I398" s="231">
        <f t="shared" si="40"/>
        <v>75.418333333333337</v>
      </c>
      <c r="J398" s="240">
        <f t="shared" si="43"/>
        <v>0.19338034188034189</v>
      </c>
      <c r="K398" s="411">
        <f>AVERAGE(I398:I402)</f>
        <v>75.457166666666666</v>
      </c>
      <c r="L398" s="405">
        <f>AVERAGE(J398:J402)</f>
        <v>0.19347991452991453</v>
      </c>
    </row>
    <row r="399" spans="4:12" x14ac:dyDescent="0.25">
      <c r="D399" s="238">
        <v>0.18055555555555555</v>
      </c>
      <c r="E399" s="409"/>
      <c r="F399" s="259">
        <f t="shared" si="41"/>
        <v>49794.8</v>
      </c>
      <c r="G399" s="259">
        <f t="shared" si="42"/>
        <v>49613.728000000003</v>
      </c>
      <c r="H399" s="259">
        <v>90536</v>
      </c>
      <c r="I399" s="231">
        <f t="shared" si="40"/>
        <v>75.446666666666673</v>
      </c>
      <c r="J399" s="240">
        <f t="shared" si="43"/>
        <v>0.19345299145299147</v>
      </c>
      <c r="K399" s="406"/>
      <c r="L399" s="406"/>
    </row>
    <row r="400" spans="4:12" x14ac:dyDescent="0.25">
      <c r="D400" s="238">
        <v>0.1875</v>
      </c>
      <c r="E400" s="409"/>
      <c r="F400" s="259">
        <f t="shared" si="41"/>
        <v>49806.350000000006</v>
      </c>
      <c r="G400" s="259">
        <f t="shared" si="42"/>
        <v>49625.236000000004</v>
      </c>
      <c r="H400" s="259">
        <v>90557</v>
      </c>
      <c r="I400" s="231">
        <f t="shared" si="40"/>
        <v>75.464166666666671</v>
      </c>
      <c r="J400" s="240">
        <f t="shared" si="43"/>
        <v>0.19349786324786325</v>
      </c>
      <c r="K400" s="406"/>
      <c r="L400" s="406"/>
    </row>
    <row r="401" spans="4:12" x14ac:dyDescent="0.25">
      <c r="D401" s="238">
        <v>0.19444444444444445</v>
      </c>
      <c r="E401" s="409"/>
      <c r="F401" s="259">
        <f t="shared" si="41"/>
        <v>49806.9</v>
      </c>
      <c r="G401" s="259">
        <f t="shared" si="42"/>
        <v>49625.784000000007</v>
      </c>
      <c r="H401" s="259">
        <v>90558</v>
      </c>
      <c r="I401" s="231">
        <f t="shared" si="40"/>
        <v>75.465000000000003</v>
      </c>
      <c r="J401" s="240">
        <f t="shared" si="43"/>
        <v>0.19350000000000001</v>
      </c>
      <c r="K401" s="406"/>
      <c r="L401" s="406"/>
    </row>
    <row r="402" spans="4:12" ht="15.75" thickBot="1" x14ac:dyDescent="0.3">
      <c r="D402" s="238">
        <v>0.20138888888888887</v>
      </c>
      <c r="E402" s="410"/>
      <c r="F402" s="259">
        <f t="shared" si="41"/>
        <v>49824.500000000007</v>
      </c>
      <c r="G402" s="259">
        <f t="shared" si="42"/>
        <v>49643.320000000007</v>
      </c>
      <c r="H402" s="259">
        <v>90590</v>
      </c>
      <c r="I402" s="231">
        <f t="shared" si="40"/>
        <v>75.49166666666666</v>
      </c>
      <c r="J402" s="240">
        <f t="shared" si="43"/>
        <v>0.19356837606837604</v>
      </c>
      <c r="K402" s="407"/>
      <c r="L402" s="407"/>
    </row>
    <row r="403" spans="4:12" x14ac:dyDescent="0.25">
      <c r="D403" s="237">
        <v>0.20833333333333334</v>
      </c>
      <c r="E403" s="408">
        <v>0.20833333333333334</v>
      </c>
      <c r="F403" s="259">
        <f t="shared" si="41"/>
        <v>49835.500000000007</v>
      </c>
      <c r="G403" s="259">
        <f t="shared" si="42"/>
        <v>49654.280000000006</v>
      </c>
      <c r="H403" s="259">
        <v>90610</v>
      </c>
      <c r="I403" s="231">
        <f t="shared" si="40"/>
        <v>75.50833333333334</v>
      </c>
      <c r="J403" s="240">
        <f t="shared" si="43"/>
        <v>0.19361111111111112</v>
      </c>
      <c r="K403" s="411">
        <f>AVERAGE(I403:I407)</f>
        <v>75.583999999999989</v>
      </c>
      <c r="L403" s="405">
        <f>AVERAGE(J403:J407)</f>
        <v>0.19380512820512819</v>
      </c>
    </row>
    <row r="404" spans="4:12" x14ac:dyDescent="0.25">
      <c r="D404" s="238">
        <v>0.22222222222222221</v>
      </c>
      <c r="E404" s="409"/>
      <c r="F404" s="259">
        <f t="shared" si="41"/>
        <v>49894.9</v>
      </c>
      <c r="G404" s="259">
        <f t="shared" si="42"/>
        <v>49713.464000000007</v>
      </c>
      <c r="H404" s="259">
        <v>90718</v>
      </c>
      <c r="I404" s="231">
        <f t="shared" si="40"/>
        <v>75.598333333333329</v>
      </c>
      <c r="J404" s="240">
        <f t="shared" si="43"/>
        <v>0.19384188034188032</v>
      </c>
      <c r="K404" s="406"/>
      <c r="L404" s="406"/>
    </row>
    <row r="405" spans="4:12" x14ac:dyDescent="0.25">
      <c r="D405" s="238">
        <v>0.22916666666666666</v>
      </c>
      <c r="E405" s="409"/>
      <c r="F405" s="259">
        <f t="shared" si="41"/>
        <v>49966.400000000001</v>
      </c>
      <c r="G405" s="259">
        <f t="shared" si="42"/>
        <v>49784.704000000005</v>
      </c>
      <c r="H405" s="259">
        <v>90848</v>
      </c>
      <c r="I405" s="231">
        <f t="shared" si="40"/>
        <v>75.706666666666663</v>
      </c>
      <c r="J405" s="240">
        <f t="shared" si="43"/>
        <v>0.19411965811965812</v>
      </c>
      <c r="K405" s="406"/>
      <c r="L405" s="406"/>
    </row>
    <row r="406" spans="4:12" x14ac:dyDescent="0.25">
      <c r="D406" s="238">
        <v>0.23611111111111113</v>
      </c>
      <c r="E406" s="409"/>
      <c r="F406" s="259">
        <f t="shared" si="41"/>
        <v>49835.500000000007</v>
      </c>
      <c r="G406" s="259">
        <f t="shared" si="42"/>
        <v>49654.280000000006</v>
      </c>
      <c r="H406" s="259">
        <v>90610</v>
      </c>
      <c r="I406" s="231">
        <f t="shared" si="40"/>
        <v>75.50833333333334</v>
      </c>
      <c r="J406" s="240">
        <f t="shared" si="43"/>
        <v>0.19361111111111112</v>
      </c>
      <c r="K406" s="406"/>
      <c r="L406" s="406"/>
    </row>
    <row r="407" spans="4:12" ht="15.75" thickBot="1" x14ac:dyDescent="0.3">
      <c r="D407" s="238">
        <v>0.24305555555555555</v>
      </c>
      <c r="E407" s="410"/>
      <c r="F407" s="259">
        <f t="shared" si="41"/>
        <v>49894.9</v>
      </c>
      <c r="G407" s="259">
        <f t="shared" si="42"/>
        <v>49713.464000000007</v>
      </c>
      <c r="H407" s="259">
        <v>90718</v>
      </c>
      <c r="I407" s="231">
        <f t="shared" si="40"/>
        <v>75.598333333333329</v>
      </c>
      <c r="J407" s="240">
        <f t="shared" si="43"/>
        <v>0.19384188034188032</v>
      </c>
      <c r="K407" s="407"/>
      <c r="L407" s="407"/>
    </row>
    <row r="408" spans="4:12" x14ac:dyDescent="0.25">
      <c r="D408" s="237">
        <v>0.25</v>
      </c>
      <c r="E408" s="408">
        <v>0.25</v>
      </c>
      <c r="F408" s="259">
        <f t="shared" si="41"/>
        <v>49966.400000000001</v>
      </c>
      <c r="G408" s="259">
        <f t="shared" si="42"/>
        <v>49784.704000000005</v>
      </c>
      <c r="H408" s="259">
        <v>90848</v>
      </c>
      <c r="I408" s="231">
        <f t="shared" si="40"/>
        <v>75.706666666666663</v>
      </c>
      <c r="J408" s="240">
        <f t="shared" si="43"/>
        <v>0.19411965811965812</v>
      </c>
      <c r="K408" s="411">
        <f>AVERAGE(I408:I412)</f>
        <v>76.179666666666662</v>
      </c>
      <c r="L408" s="405">
        <f>AVERAGE(J408:J412)</f>
        <v>0.19533247863247866</v>
      </c>
    </row>
    <row r="409" spans="4:12" x14ac:dyDescent="0.25">
      <c r="D409" s="238">
        <v>0.2638888888888889</v>
      </c>
      <c r="E409" s="409"/>
      <c r="F409" s="259">
        <f t="shared" si="41"/>
        <v>50170.450000000004</v>
      </c>
      <c r="G409" s="259">
        <f t="shared" si="42"/>
        <v>49988.012000000002</v>
      </c>
      <c r="H409" s="259">
        <v>91219</v>
      </c>
      <c r="I409" s="231">
        <f t="shared" si="40"/>
        <v>76.015833333333333</v>
      </c>
      <c r="J409" s="240">
        <f t="shared" si="43"/>
        <v>0.19491239316239317</v>
      </c>
      <c r="K409" s="406"/>
      <c r="L409" s="406"/>
    </row>
    <row r="410" spans="4:12" x14ac:dyDescent="0.25">
      <c r="D410" s="238">
        <v>0.27083333333333331</v>
      </c>
      <c r="E410" s="409"/>
      <c r="F410" s="259">
        <f t="shared" si="41"/>
        <v>50351.4</v>
      </c>
      <c r="G410" s="259">
        <f t="shared" si="42"/>
        <v>50168.304000000004</v>
      </c>
      <c r="H410" s="259">
        <v>91548</v>
      </c>
      <c r="I410" s="231">
        <f t="shared" si="40"/>
        <v>76.290000000000006</v>
      </c>
      <c r="J410" s="240">
        <f t="shared" si="43"/>
        <v>0.19561538461538464</v>
      </c>
      <c r="K410" s="406"/>
      <c r="L410" s="406"/>
    </row>
    <row r="411" spans="4:12" x14ac:dyDescent="0.25">
      <c r="D411" s="238">
        <v>0.27777777777777779</v>
      </c>
      <c r="E411" s="409"/>
      <c r="F411" s="259">
        <f t="shared" si="41"/>
        <v>50444.350000000006</v>
      </c>
      <c r="G411" s="259">
        <f t="shared" si="42"/>
        <v>50260.916000000005</v>
      </c>
      <c r="H411" s="259">
        <v>91717</v>
      </c>
      <c r="I411" s="231">
        <f t="shared" si="40"/>
        <v>76.430833333333339</v>
      </c>
      <c r="J411" s="240">
        <f t="shared" si="43"/>
        <v>0.19597649572649575</v>
      </c>
      <c r="K411" s="406"/>
      <c r="L411" s="406"/>
    </row>
    <row r="412" spans="4:12" ht="15.75" thickBot="1" x14ac:dyDescent="0.3">
      <c r="D412" s="238">
        <v>0.28472222222222221</v>
      </c>
      <c r="E412" s="410"/>
      <c r="F412" s="259">
        <f t="shared" si="41"/>
        <v>50460.3</v>
      </c>
      <c r="G412" s="259">
        <f t="shared" si="42"/>
        <v>50276.808000000005</v>
      </c>
      <c r="H412" s="259">
        <v>91746</v>
      </c>
      <c r="I412" s="231">
        <f t="shared" si="40"/>
        <v>76.454999999999998</v>
      </c>
      <c r="J412" s="240">
        <f t="shared" si="43"/>
        <v>0.19603846153846152</v>
      </c>
      <c r="K412" s="407"/>
      <c r="L412" s="407"/>
    </row>
    <row r="413" spans="4:12" x14ac:dyDescent="0.25">
      <c r="D413" s="237">
        <v>0.29166666666666669</v>
      </c>
      <c r="E413" s="408">
        <v>0.29166666666666669</v>
      </c>
      <c r="F413" s="259">
        <f t="shared" si="41"/>
        <v>50464.15</v>
      </c>
      <c r="G413" s="259">
        <f t="shared" si="42"/>
        <v>50280.644000000008</v>
      </c>
      <c r="H413" s="260">
        <v>91753</v>
      </c>
      <c r="I413" s="231">
        <f t="shared" si="40"/>
        <v>76.460833333333326</v>
      </c>
      <c r="J413" s="240">
        <f t="shared" si="43"/>
        <v>0.19605341880341878</v>
      </c>
      <c r="K413" s="411">
        <f>AVERAGE(I413:I417)</f>
        <v>76.778833333333324</v>
      </c>
      <c r="L413" s="405">
        <f>AVERAGE(J413:J417)</f>
        <v>0.19686880341880339</v>
      </c>
    </row>
    <row r="414" spans="4:12" x14ac:dyDescent="0.25">
      <c r="D414" s="238">
        <v>0.30555555555555552</v>
      </c>
      <c r="E414" s="409"/>
      <c r="F414" s="259">
        <f t="shared" si="41"/>
        <v>50622.000000000007</v>
      </c>
      <c r="G414" s="259">
        <f t="shared" si="42"/>
        <v>50437.920000000006</v>
      </c>
      <c r="H414" s="260">
        <v>92040</v>
      </c>
      <c r="I414" s="231">
        <f t="shared" ref="I414:I440" si="48">SUM(H414/1200)</f>
        <v>76.7</v>
      </c>
      <c r="J414" s="240">
        <f t="shared" si="43"/>
        <v>0.19666666666666668</v>
      </c>
      <c r="K414" s="406"/>
      <c r="L414" s="406"/>
    </row>
    <row r="415" spans="4:12" x14ac:dyDescent="0.25">
      <c r="D415" s="238">
        <v>0.3125</v>
      </c>
      <c r="E415" s="409"/>
      <c r="F415" s="259">
        <f t="shared" si="41"/>
        <v>50720.450000000004</v>
      </c>
      <c r="G415" s="259">
        <f t="shared" si="42"/>
        <v>50536.012000000002</v>
      </c>
      <c r="H415" s="260">
        <v>92219</v>
      </c>
      <c r="I415" s="231">
        <f t="shared" si="48"/>
        <v>76.849166666666662</v>
      </c>
      <c r="J415" s="240">
        <f t="shared" si="43"/>
        <v>0.19704914529914527</v>
      </c>
      <c r="K415" s="406"/>
      <c r="L415" s="406"/>
    </row>
    <row r="416" spans="4:12" x14ac:dyDescent="0.25">
      <c r="D416" s="238">
        <v>0.31944444444444448</v>
      </c>
      <c r="E416" s="409"/>
      <c r="F416" s="259">
        <f t="shared" si="41"/>
        <v>50690.200000000004</v>
      </c>
      <c r="G416" s="259">
        <f t="shared" si="42"/>
        <v>50505.872000000003</v>
      </c>
      <c r="H416" s="260">
        <v>92164</v>
      </c>
      <c r="I416" s="231">
        <f t="shared" si="48"/>
        <v>76.803333333333327</v>
      </c>
      <c r="J416" s="240">
        <f t="shared" si="43"/>
        <v>0.19693162393162392</v>
      </c>
      <c r="K416" s="406"/>
      <c r="L416" s="406"/>
    </row>
    <row r="417" spans="4:12" ht="15.75" thickBot="1" x14ac:dyDescent="0.3">
      <c r="D417" s="238">
        <v>0.3263888888888889</v>
      </c>
      <c r="E417" s="410"/>
      <c r="F417" s="259">
        <f t="shared" si="41"/>
        <v>50873.350000000006</v>
      </c>
      <c r="G417" s="259">
        <f t="shared" si="42"/>
        <v>50688.356000000007</v>
      </c>
      <c r="H417" s="260">
        <v>92497</v>
      </c>
      <c r="I417" s="231">
        <f t="shared" si="48"/>
        <v>77.080833333333331</v>
      </c>
      <c r="J417" s="240">
        <f t="shared" si="43"/>
        <v>0.19764316239316237</v>
      </c>
      <c r="K417" s="407"/>
      <c r="L417" s="407"/>
    </row>
    <row r="418" spans="4:12" x14ac:dyDescent="0.25">
      <c r="D418" s="237">
        <v>0.33333333333333331</v>
      </c>
      <c r="E418" s="408">
        <v>0.33333333333333331</v>
      </c>
      <c r="F418" s="259">
        <f t="shared" si="41"/>
        <v>50754.55</v>
      </c>
      <c r="G418" s="259">
        <f t="shared" si="42"/>
        <v>50569.988000000005</v>
      </c>
      <c r="H418" s="260">
        <v>92281</v>
      </c>
      <c r="I418" s="231">
        <f t="shared" si="48"/>
        <v>76.900833333333338</v>
      </c>
      <c r="J418" s="240">
        <f t="shared" si="43"/>
        <v>0.19718162393162394</v>
      </c>
      <c r="K418" s="411">
        <f>AVERAGE(I418:I423)</f>
        <v>77.110138888888883</v>
      </c>
      <c r="L418" s="405">
        <f>AVERAGE(J418:J423)</f>
        <v>0.19771830484330488</v>
      </c>
    </row>
    <row r="419" spans="4:12" x14ac:dyDescent="0.25">
      <c r="D419" s="238">
        <v>0.34027777777777773</v>
      </c>
      <c r="E419" s="409"/>
      <c r="F419" s="259">
        <f t="shared" si="41"/>
        <v>50938.8</v>
      </c>
      <c r="G419" s="259">
        <f t="shared" si="42"/>
        <v>50753.568000000007</v>
      </c>
      <c r="H419" s="260">
        <v>92616</v>
      </c>
      <c r="I419" s="231">
        <f t="shared" si="48"/>
        <v>77.180000000000007</v>
      </c>
      <c r="J419" s="240">
        <f t="shared" si="43"/>
        <v>0.19789743589743591</v>
      </c>
      <c r="K419" s="406"/>
      <c r="L419" s="406"/>
    </row>
    <row r="420" spans="4:12" x14ac:dyDescent="0.25">
      <c r="D420" s="238">
        <v>0.34722222222222227</v>
      </c>
      <c r="E420" s="409"/>
      <c r="F420" s="259">
        <f t="shared" si="41"/>
        <v>50947.05</v>
      </c>
      <c r="G420" s="259">
        <f t="shared" si="42"/>
        <v>50761.788</v>
      </c>
      <c r="H420" s="260">
        <v>92631</v>
      </c>
      <c r="I420" s="231">
        <f t="shared" si="48"/>
        <v>77.192499999999995</v>
      </c>
      <c r="J420" s="240">
        <f t="shared" si="43"/>
        <v>0.19792948717948716</v>
      </c>
      <c r="K420" s="406"/>
      <c r="L420" s="406"/>
    </row>
    <row r="421" spans="4:12" x14ac:dyDescent="0.25">
      <c r="D421" s="238">
        <v>0.35416666666666669</v>
      </c>
      <c r="E421" s="409"/>
      <c r="F421" s="259">
        <f t="shared" si="41"/>
        <v>50805.15</v>
      </c>
      <c r="G421" s="259">
        <f t="shared" si="42"/>
        <v>50620.404000000002</v>
      </c>
      <c r="H421" s="260">
        <v>92373</v>
      </c>
      <c r="I421" s="231">
        <f t="shared" si="48"/>
        <v>76.977500000000006</v>
      </c>
      <c r="J421" s="240">
        <f t="shared" si="43"/>
        <v>0.19737820512820514</v>
      </c>
      <c r="K421" s="406"/>
      <c r="L421" s="406"/>
    </row>
    <row r="422" spans="4:12" x14ac:dyDescent="0.25">
      <c r="D422" s="238">
        <v>0.3611111111111111</v>
      </c>
      <c r="E422" s="409"/>
      <c r="F422" s="259">
        <f t="shared" si="41"/>
        <v>50917.350000000006</v>
      </c>
      <c r="G422" s="259">
        <f t="shared" si="42"/>
        <v>50732.196000000004</v>
      </c>
      <c r="H422" s="260">
        <v>92577</v>
      </c>
      <c r="I422" s="231">
        <f t="shared" si="48"/>
        <v>77.147499999999994</v>
      </c>
      <c r="J422" s="240">
        <f t="shared" si="43"/>
        <v>0.19781410256410256</v>
      </c>
      <c r="K422" s="406"/>
      <c r="L422" s="406"/>
    </row>
    <row r="423" spans="4:12" ht="15.75" thickBot="1" x14ac:dyDescent="0.3">
      <c r="D423" s="238">
        <v>0.36805555555555558</v>
      </c>
      <c r="E423" s="410"/>
      <c r="F423" s="259">
        <f t="shared" si="41"/>
        <v>50993.250000000007</v>
      </c>
      <c r="G423" s="259">
        <f t="shared" si="42"/>
        <v>50807.820000000007</v>
      </c>
      <c r="H423" s="260">
        <v>92715</v>
      </c>
      <c r="I423" s="231">
        <f t="shared" si="48"/>
        <v>77.262500000000003</v>
      </c>
      <c r="J423" s="240">
        <f t="shared" si="43"/>
        <v>0.19810897435897437</v>
      </c>
      <c r="K423" s="407"/>
      <c r="L423" s="407"/>
    </row>
    <row r="424" spans="4:12" x14ac:dyDescent="0.25">
      <c r="D424" s="237">
        <v>0.375</v>
      </c>
      <c r="E424" s="408">
        <v>0.375</v>
      </c>
      <c r="F424" s="259">
        <f t="shared" si="41"/>
        <v>51005.9</v>
      </c>
      <c r="G424" s="259">
        <f t="shared" si="42"/>
        <v>50820.424000000006</v>
      </c>
      <c r="H424" s="260">
        <v>92738</v>
      </c>
      <c r="I424" s="231">
        <f t="shared" si="48"/>
        <v>77.281666666666666</v>
      </c>
      <c r="J424" s="240">
        <f t="shared" si="43"/>
        <v>0.19815811965811966</v>
      </c>
      <c r="K424" s="411">
        <f>AVERAGE(I424:I428)</f>
        <v>77.459500000000006</v>
      </c>
      <c r="L424" s="405">
        <f>AVERAGE(J424:J428)</f>
        <v>0.19861410256410256</v>
      </c>
    </row>
    <row r="425" spans="4:12" x14ac:dyDescent="0.25">
      <c r="D425" s="238">
        <v>0.38194444444444442</v>
      </c>
      <c r="E425" s="409"/>
      <c r="F425" s="259">
        <f t="shared" si="41"/>
        <v>51155.500000000007</v>
      </c>
      <c r="G425" s="259">
        <f t="shared" si="42"/>
        <v>50969.48</v>
      </c>
      <c r="H425" s="260">
        <v>93010</v>
      </c>
      <c r="I425" s="231">
        <f t="shared" si="48"/>
        <v>77.50833333333334</v>
      </c>
      <c r="J425" s="240">
        <f t="shared" si="43"/>
        <v>0.19873931623931626</v>
      </c>
      <c r="K425" s="406"/>
      <c r="L425" s="406"/>
    </row>
    <row r="426" spans="4:12" x14ac:dyDescent="0.25">
      <c r="D426" s="238">
        <v>0.3888888888888889</v>
      </c>
      <c r="E426" s="409"/>
      <c r="F426" s="259">
        <f t="shared" si="41"/>
        <v>51167.05</v>
      </c>
      <c r="G426" s="259">
        <f t="shared" si="42"/>
        <v>50980.988000000005</v>
      </c>
      <c r="H426" s="260">
        <v>93031</v>
      </c>
      <c r="I426" s="231">
        <f t="shared" si="48"/>
        <v>77.525833333333338</v>
      </c>
      <c r="J426" s="240">
        <f t="shared" si="43"/>
        <v>0.19878418803418804</v>
      </c>
      <c r="K426" s="406"/>
      <c r="L426" s="406"/>
    </row>
    <row r="427" spans="4:12" x14ac:dyDescent="0.25">
      <c r="D427" s="238">
        <v>0.40277777777777773</v>
      </c>
      <c r="E427" s="409"/>
      <c r="F427" s="259">
        <f t="shared" si="41"/>
        <v>51200.600000000006</v>
      </c>
      <c r="G427" s="259">
        <f t="shared" si="42"/>
        <v>51014.416000000005</v>
      </c>
      <c r="H427" s="260">
        <v>93092</v>
      </c>
      <c r="I427" s="231">
        <f t="shared" si="48"/>
        <v>77.576666666666668</v>
      </c>
      <c r="J427" s="240">
        <f t="shared" si="43"/>
        <v>0.19891452991452993</v>
      </c>
      <c r="K427" s="406"/>
      <c r="L427" s="406"/>
    </row>
    <row r="428" spans="4:12" ht="15.75" thickBot="1" x14ac:dyDescent="0.3">
      <c r="D428" s="238">
        <v>0.40972222222222227</v>
      </c>
      <c r="E428" s="410"/>
      <c r="F428" s="259">
        <f t="shared" si="41"/>
        <v>51087.3</v>
      </c>
      <c r="G428" s="259">
        <f t="shared" si="42"/>
        <v>50901.528000000006</v>
      </c>
      <c r="H428" s="260">
        <v>92886</v>
      </c>
      <c r="I428" s="231">
        <f t="shared" si="48"/>
        <v>77.405000000000001</v>
      </c>
      <c r="J428" s="240">
        <f t="shared" si="43"/>
        <v>0.19847435897435897</v>
      </c>
      <c r="K428" s="407"/>
      <c r="L428" s="407"/>
    </row>
    <row r="429" spans="4:12" x14ac:dyDescent="0.25">
      <c r="D429" s="237">
        <v>0.41666666666666669</v>
      </c>
      <c r="E429" s="408">
        <v>0.41666666666666669</v>
      </c>
      <c r="F429" s="259">
        <f t="shared" si="41"/>
        <v>51214.350000000006</v>
      </c>
      <c r="G429" s="259">
        <f t="shared" si="42"/>
        <v>51028.116000000002</v>
      </c>
      <c r="H429" s="260">
        <v>93117</v>
      </c>
      <c r="I429" s="231">
        <f t="shared" si="48"/>
        <v>77.597499999999997</v>
      </c>
      <c r="J429" s="240">
        <f t="shared" si="43"/>
        <v>0.19896794871794871</v>
      </c>
      <c r="K429" s="411">
        <f>AVERAGE(I429:I434)</f>
        <v>78.011527777777772</v>
      </c>
      <c r="L429" s="405">
        <f>AVERAGE(J429:J434)</f>
        <v>0.20002955840455841</v>
      </c>
    </row>
    <row r="430" spans="4:12" x14ac:dyDescent="0.25">
      <c r="D430" s="238">
        <v>0.4236111111111111</v>
      </c>
      <c r="E430" s="409"/>
      <c r="F430" s="259">
        <f t="shared" si="41"/>
        <v>51287.500000000007</v>
      </c>
      <c r="G430" s="259">
        <f t="shared" si="42"/>
        <v>51101.000000000007</v>
      </c>
      <c r="H430" s="260">
        <v>93250</v>
      </c>
      <c r="I430" s="231">
        <f t="shared" si="48"/>
        <v>77.708333333333329</v>
      </c>
      <c r="J430" s="240">
        <f t="shared" si="43"/>
        <v>0.19925213675213674</v>
      </c>
      <c r="K430" s="406"/>
      <c r="L430" s="406"/>
    </row>
    <row r="431" spans="4:12" x14ac:dyDescent="0.25">
      <c r="D431" s="238">
        <v>0.43055555555555558</v>
      </c>
      <c r="E431" s="409"/>
      <c r="F431" s="259">
        <f t="shared" si="41"/>
        <v>51249.000000000007</v>
      </c>
      <c r="G431" s="259">
        <f t="shared" si="42"/>
        <v>51062.640000000007</v>
      </c>
      <c r="H431" s="260">
        <v>93180</v>
      </c>
      <c r="I431" s="231">
        <f t="shared" si="48"/>
        <v>77.650000000000006</v>
      </c>
      <c r="J431" s="240">
        <f t="shared" si="43"/>
        <v>0.19910256410256411</v>
      </c>
      <c r="K431" s="406"/>
      <c r="L431" s="406"/>
    </row>
    <row r="432" spans="4:12" x14ac:dyDescent="0.25">
      <c r="D432" s="238">
        <v>0.4375</v>
      </c>
      <c r="E432" s="409"/>
      <c r="F432" s="259">
        <f t="shared" si="41"/>
        <v>51274.850000000006</v>
      </c>
      <c r="G432" s="259">
        <f t="shared" si="42"/>
        <v>51088.396000000001</v>
      </c>
      <c r="H432" s="260">
        <v>93227</v>
      </c>
      <c r="I432" s="231">
        <f t="shared" si="48"/>
        <v>77.689166666666665</v>
      </c>
      <c r="J432" s="240">
        <f t="shared" si="43"/>
        <v>0.19920299145299145</v>
      </c>
      <c r="K432" s="406"/>
      <c r="L432" s="406"/>
    </row>
    <row r="433" spans="4:12" x14ac:dyDescent="0.25">
      <c r="D433" s="238">
        <v>0.44444444444444442</v>
      </c>
      <c r="E433" s="409"/>
      <c r="F433" s="259">
        <f t="shared" si="41"/>
        <v>51333.700000000004</v>
      </c>
      <c r="G433" s="259">
        <f t="shared" si="42"/>
        <v>51147.032000000007</v>
      </c>
      <c r="H433" s="260">
        <v>93334</v>
      </c>
      <c r="I433" s="231">
        <f t="shared" si="48"/>
        <v>77.778333333333336</v>
      </c>
      <c r="J433" s="240">
        <f t="shared" si="43"/>
        <v>0.19943162393162395</v>
      </c>
      <c r="K433" s="406"/>
      <c r="L433" s="406"/>
    </row>
    <row r="434" spans="4:12" ht="15.75" thickBot="1" x14ac:dyDescent="0.3">
      <c r="D434" s="238">
        <v>0.4513888888888889</v>
      </c>
      <c r="E434" s="410"/>
      <c r="F434" s="259">
        <f t="shared" si="41"/>
        <v>52566.250000000007</v>
      </c>
      <c r="G434" s="259">
        <f t="shared" si="42"/>
        <v>52375.100000000006</v>
      </c>
      <c r="H434" s="260">
        <v>95575</v>
      </c>
      <c r="I434" s="231">
        <f t="shared" si="48"/>
        <v>79.645833333333329</v>
      </c>
      <c r="J434" s="240">
        <f t="shared" si="43"/>
        <v>0.20422008547008547</v>
      </c>
      <c r="K434" s="407"/>
      <c r="L434" s="407"/>
    </row>
    <row r="435" spans="4:12" x14ac:dyDescent="0.25">
      <c r="D435" s="237">
        <v>0.45833333333333331</v>
      </c>
      <c r="E435" s="408">
        <v>0.45833333333333331</v>
      </c>
      <c r="F435" s="259">
        <f t="shared" si="41"/>
        <v>52489.250000000007</v>
      </c>
      <c r="G435" s="259">
        <f t="shared" si="42"/>
        <v>52298.380000000005</v>
      </c>
      <c r="H435" s="260">
        <v>95435</v>
      </c>
      <c r="I435" s="231">
        <f t="shared" si="48"/>
        <v>79.529166666666669</v>
      </c>
      <c r="J435" s="240">
        <f t="shared" si="43"/>
        <v>0.20392094017094017</v>
      </c>
      <c r="K435" s="411">
        <f>AVERAGE(I435:I440)</f>
        <v>79.778055555555554</v>
      </c>
      <c r="L435" s="405">
        <f>AVERAGE(J435:J440)</f>
        <v>0.20455911680911679</v>
      </c>
    </row>
    <row r="436" spans="4:12" x14ac:dyDescent="0.25">
      <c r="D436" s="238">
        <v>0.46527777777777773</v>
      </c>
      <c r="E436" s="409"/>
      <c r="F436" s="259">
        <f t="shared" si="41"/>
        <v>52556.350000000006</v>
      </c>
      <c r="G436" s="259">
        <f t="shared" si="42"/>
        <v>52365.236000000004</v>
      </c>
      <c r="H436" s="260">
        <v>95557</v>
      </c>
      <c r="I436" s="231">
        <f t="shared" si="48"/>
        <v>79.630833333333328</v>
      </c>
      <c r="J436" s="240">
        <f t="shared" si="43"/>
        <v>0.20418162393162392</v>
      </c>
      <c r="K436" s="406"/>
      <c r="L436" s="406"/>
    </row>
    <row r="437" spans="4:12" x14ac:dyDescent="0.25">
      <c r="D437" s="238">
        <v>0.47222222222222227</v>
      </c>
      <c r="E437" s="409"/>
      <c r="F437" s="259">
        <f t="shared" si="41"/>
        <v>52624.000000000007</v>
      </c>
      <c r="G437" s="259">
        <f t="shared" si="42"/>
        <v>52432.640000000007</v>
      </c>
      <c r="H437" s="260">
        <v>95680</v>
      </c>
      <c r="I437" s="231">
        <f t="shared" si="48"/>
        <v>79.733333333333334</v>
      </c>
      <c r="J437" s="240">
        <f t="shared" si="43"/>
        <v>0.20444444444444446</v>
      </c>
      <c r="K437" s="406"/>
      <c r="L437" s="406"/>
    </row>
    <row r="438" spans="4:12" x14ac:dyDescent="0.25">
      <c r="D438" s="238">
        <v>0.47916666666666669</v>
      </c>
      <c r="E438" s="409"/>
      <c r="F438" s="259">
        <f t="shared" si="41"/>
        <v>52581.65</v>
      </c>
      <c r="G438" s="259">
        <f t="shared" si="42"/>
        <v>52390.444000000003</v>
      </c>
      <c r="H438" s="260">
        <v>95603</v>
      </c>
      <c r="I438" s="231">
        <f t="shared" si="48"/>
        <v>79.669166666666669</v>
      </c>
      <c r="J438" s="240">
        <f t="shared" si="43"/>
        <v>0.20427991452991454</v>
      </c>
      <c r="K438" s="406"/>
      <c r="L438" s="406"/>
    </row>
    <row r="439" spans="4:12" x14ac:dyDescent="0.25">
      <c r="D439" s="238">
        <v>0.4861111111111111</v>
      </c>
      <c r="E439" s="409"/>
      <c r="F439" s="259">
        <f t="shared" si="41"/>
        <v>52803.850000000006</v>
      </c>
      <c r="G439" s="259">
        <f t="shared" si="42"/>
        <v>52611.836000000003</v>
      </c>
      <c r="H439" s="260">
        <v>96007</v>
      </c>
      <c r="I439" s="231">
        <f t="shared" si="48"/>
        <v>80.005833333333328</v>
      </c>
      <c r="J439" s="240">
        <f t="shared" si="43"/>
        <v>0.20514316239316238</v>
      </c>
      <c r="K439" s="406"/>
      <c r="L439" s="406"/>
    </row>
    <row r="440" spans="4:12" ht="15.75" thickBot="1" x14ac:dyDescent="0.3">
      <c r="D440" s="238">
        <v>0.49305555555555558</v>
      </c>
      <c r="E440" s="410"/>
      <c r="F440" s="259">
        <f t="shared" si="41"/>
        <v>52866.000000000007</v>
      </c>
      <c r="G440" s="259">
        <f t="shared" si="42"/>
        <v>52673.760000000002</v>
      </c>
      <c r="H440" s="260">
        <v>96120</v>
      </c>
      <c r="I440" s="231">
        <f t="shared" si="48"/>
        <v>80.099999999999994</v>
      </c>
      <c r="J440" s="240">
        <f t="shared" si="43"/>
        <v>0.20538461538461536</v>
      </c>
      <c r="K440" s="407"/>
      <c r="L440" s="407"/>
    </row>
    <row r="441" spans="4:12" x14ac:dyDescent="0.25">
      <c r="D441" s="242">
        <v>0.5</v>
      </c>
      <c r="E441" s="408">
        <v>0.5</v>
      </c>
      <c r="F441" s="259">
        <f t="shared" si="41"/>
        <v>53114.05</v>
      </c>
      <c r="G441" s="259">
        <f t="shared" si="42"/>
        <v>52920.908000000003</v>
      </c>
      <c r="H441" s="260">
        <v>96571</v>
      </c>
      <c r="I441" s="231">
        <f t="shared" ref="I441:I502" si="49">SUM(H441/1200)</f>
        <v>80.475833333333327</v>
      </c>
      <c r="J441" s="240">
        <f t="shared" si="43"/>
        <v>0.20634829059829057</v>
      </c>
      <c r="K441" s="411">
        <f>AVERAGE(I441:I444)</f>
        <v>80.684375000000003</v>
      </c>
      <c r="L441" s="405">
        <f>AVERAGE(J441:J444)</f>
        <v>0.2068830128205128</v>
      </c>
    </row>
    <row r="442" spans="4:12" x14ac:dyDescent="0.25">
      <c r="D442" s="243">
        <v>0.51388888888888895</v>
      </c>
      <c r="E442" s="409"/>
      <c r="F442" s="259">
        <f t="shared" si="41"/>
        <v>53061.8</v>
      </c>
      <c r="G442" s="259">
        <f t="shared" si="42"/>
        <v>52868.848000000005</v>
      </c>
      <c r="H442" s="260">
        <v>96476</v>
      </c>
      <c r="I442" s="231">
        <f t="shared" si="49"/>
        <v>80.396666666666661</v>
      </c>
      <c r="J442" s="240">
        <f t="shared" si="43"/>
        <v>0.20614529914529914</v>
      </c>
      <c r="K442" s="412"/>
      <c r="L442" s="406"/>
    </row>
    <row r="443" spans="4:12" x14ac:dyDescent="0.25">
      <c r="D443" s="243">
        <v>0.52083333333333337</v>
      </c>
      <c r="E443" s="409"/>
      <c r="F443" s="259">
        <f t="shared" si="41"/>
        <v>53378.600000000006</v>
      </c>
      <c r="G443" s="259">
        <f t="shared" si="42"/>
        <v>53184.496000000006</v>
      </c>
      <c r="H443" s="260">
        <v>97052</v>
      </c>
      <c r="I443" s="231">
        <f t="shared" si="49"/>
        <v>80.876666666666665</v>
      </c>
      <c r="J443" s="240">
        <f t="shared" si="43"/>
        <v>0.20737606837606837</v>
      </c>
      <c r="K443" s="412"/>
      <c r="L443" s="406"/>
    </row>
    <row r="444" spans="4:12" x14ac:dyDescent="0.25">
      <c r="D444" s="243">
        <v>0.52777777777777779</v>
      </c>
      <c r="E444" s="409"/>
      <c r="F444" s="259">
        <f t="shared" si="41"/>
        <v>53452.3</v>
      </c>
      <c r="G444" s="259">
        <f t="shared" si="42"/>
        <v>53257.928000000007</v>
      </c>
      <c r="H444" s="260">
        <v>97186</v>
      </c>
      <c r="I444" s="231">
        <f t="shared" si="49"/>
        <v>80.98833333333333</v>
      </c>
      <c r="J444" s="240">
        <f t="shared" si="43"/>
        <v>0.20766239316239316</v>
      </c>
      <c r="K444" s="412"/>
      <c r="L444" s="406"/>
    </row>
    <row r="445" spans="4:12" ht="15.75" thickBot="1" x14ac:dyDescent="0.3">
      <c r="D445" s="243">
        <v>0.53472222222222221</v>
      </c>
      <c r="E445" s="410"/>
      <c r="F445" s="259">
        <f t="shared" si="41"/>
        <v>53456.15</v>
      </c>
      <c r="G445" s="259">
        <f t="shared" si="42"/>
        <v>53261.764000000003</v>
      </c>
      <c r="H445" s="260">
        <v>97193</v>
      </c>
      <c r="I445" s="231">
        <f t="shared" si="49"/>
        <v>80.994166666666672</v>
      </c>
      <c r="J445" s="240">
        <f t="shared" si="43"/>
        <v>0.20767735042735044</v>
      </c>
      <c r="K445" s="413"/>
      <c r="L445" s="407"/>
    </row>
    <row r="446" spans="4:12" x14ac:dyDescent="0.25">
      <c r="D446" s="242">
        <v>0.54166666666666663</v>
      </c>
      <c r="E446" s="408">
        <v>0.54166666666666696</v>
      </c>
      <c r="F446" s="259">
        <f t="shared" si="41"/>
        <v>53590.350000000006</v>
      </c>
      <c r="G446" s="259">
        <f t="shared" si="42"/>
        <v>53395.476000000002</v>
      </c>
      <c r="H446" s="260">
        <v>97437</v>
      </c>
      <c r="I446" s="231">
        <f t="shared" si="49"/>
        <v>81.197500000000005</v>
      </c>
      <c r="J446" s="240">
        <f t="shared" si="43"/>
        <v>0.20819871794871797</v>
      </c>
      <c r="K446" s="411">
        <f>AVERAGE(I449:I452)</f>
        <v>82.091250000000002</v>
      </c>
      <c r="L446" s="405">
        <f>AVERAGE(J449:J452)</f>
        <v>0.21049038461538461</v>
      </c>
    </row>
    <row r="447" spans="4:12" x14ac:dyDescent="0.25">
      <c r="D447" s="243">
        <v>0.55555555555555558</v>
      </c>
      <c r="E447" s="409"/>
      <c r="F447" s="259">
        <f t="shared" ref="F447:F502" si="50">SUM(H447*0.55)</f>
        <v>53956.65</v>
      </c>
      <c r="G447" s="259">
        <f t="shared" ref="G447:G502" si="51">SUM(H447*0.548)</f>
        <v>53760.444000000003</v>
      </c>
      <c r="H447" s="260">
        <v>98103</v>
      </c>
      <c r="I447" s="231">
        <f t="shared" si="49"/>
        <v>81.752499999999998</v>
      </c>
      <c r="J447" s="240">
        <f t="shared" ref="J447:J502" si="52">SUM(I447/390)</f>
        <v>0.20962179487179486</v>
      </c>
      <c r="K447" s="412"/>
      <c r="L447" s="406"/>
    </row>
    <row r="448" spans="4:12" x14ac:dyDescent="0.25">
      <c r="D448" s="243">
        <v>0.5625</v>
      </c>
      <c r="E448" s="409"/>
      <c r="F448" s="259">
        <f t="shared" si="50"/>
        <v>54024.3</v>
      </c>
      <c r="G448" s="259">
        <f t="shared" si="51"/>
        <v>53827.848000000005</v>
      </c>
      <c r="H448" s="260">
        <v>98226</v>
      </c>
      <c r="I448" s="231">
        <f t="shared" si="49"/>
        <v>81.855000000000004</v>
      </c>
      <c r="J448" s="240">
        <f t="shared" si="52"/>
        <v>0.20988461538461539</v>
      </c>
      <c r="K448" s="412"/>
      <c r="L448" s="406"/>
    </row>
    <row r="449" spans="4:12" x14ac:dyDescent="0.25">
      <c r="D449" s="243">
        <v>0.56944444444444442</v>
      </c>
      <c r="E449" s="409"/>
      <c r="F449" s="259">
        <f t="shared" si="50"/>
        <v>54104.05</v>
      </c>
      <c r="G449" s="259">
        <f t="shared" si="51"/>
        <v>53907.308000000005</v>
      </c>
      <c r="H449" s="260">
        <v>98371</v>
      </c>
      <c r="I449" s="231">
        <f t="shared" si="49"/>
        <v>81.975833333333327</v>
      </c>
      <c r="J449" s="240">
        <f t="shared" si="52"/>
        <v>0.21019444444444443</v>
      </c>
      <c r="K449" s="412"/>
      <c r="L449" s="406"/>
    </row>
    <row r="450" spans="4:12" ht="15.75" thickBot="1" x14ac:dyDescent="0.3">
      <c r="D450" s="243">
        <v>0.57986111111111105</v>
      </c>
      <c r="E450" s="410"/>
      <c r="F450" s="259">
        <f t="shared" si="50"/>
        <v>54076.55</v>
      </c>
      <c r="G450" s="259">
        <f t="shared" si="51"/>
        <v>53879.908000000003</v>
      </c>
      <c r="H450" s="260">
        <v>98321</v>
      </c>
      <c r="I450" s="231">
        <f t="shared" si="49"/>
        <v>81.93416666666667</v>
      </c>
      <c r="J450" s="240">
        <f t="shared" si="52"/>
        <v>0.21008760683760686</v>
      </c>
      <c r="K450" s="413"/>
      <c r="L450" s="407"/>
    </row>
    <row r="451" spans="4:12" x14ac:dyDescent="0.25">
      <c r="D451" s="242">
        <v>0.58333333333333337</v>
      </c>
      <c r="E451" s="408">
        <v>0.58333333333333337</v>
      </c>
      <c r="F451" s="259">
        <f t="shared" si="50"/>
        <v>54211.850000000006</v>
      </c>
      <c r="G451" s="259">
        <f t="shared" si="51"/>
        <v>54014.716000000008</v>
      </c>
      <c r="H451" s="260">
        <v>98567</v>
      </c>
      <c r="I451" s="231">
        <f t="shared" si="49"/>
        <v>82.139166666666668</v>
      </c>
      <c r="J451" s="240">
        <f t="shared" si="52"/>
        <v>0.21061324786324787</v>
      </c>
      <c r="K451" s="411">
        <f>AVERAGE(I453:I456)</f>
        <v>83.046458333333334</v>
      </c>
      <c r="L451" s="405">
        <f>AVERAGE(J453:J456)</f>
        <v>0.21293963675213673</v>
      </c>
    </row>
    <row r="452" spans="4:12" x14ac:dyDescent="0.25">
      <c r="D452" s="243">
        <v>0.59027777777777779</v>
      </c>
      <c r="E452" s="409"/>
      <c r="F452" s="259">
        <f t="shared" si="50"/>
        <v>54328.450000000004</v>
      </c>
      <c r="G452" s="259">
        <f t="shared" si="51"/>
        <v>54130.892000000007</v>
      </c>
      <c r="H452" s="260">
        <v>98779</v>
      </c>
      <c r="I452" s="231">
        <f t="shared" si="49"/>
        <v>82.31583333333333</v>
      </c>
      <c r="J452" s="240">
        <f t="shared" si="52"/>
        <v>0.2110662393162393</v>
      </c>
      <c r="K452" s="412"/>
      <c r="L452" s="406"/>
    </row>
    <row r="453" spans="4:12" x14ac:dyDescent="0.25">
      <c r="D453" s="243">
        <v>0.59722222222222221</v>
      </c>
      <c r="E453" s="409"/>
      <c r="F453" s="259">
        <f t="shared" si="50"/>
        <v>54448.350000000006</v>
      </c>
      <c r="G453" s="259">
        <f t="shared" si="51"/>
        <v>54250.356000000007</v>
      </c>
      <c r="H453" s="260">
        <v>98997</v>
      </c>
      <c r="I453" s="231">
        <f t="shared" si="49"/>
        <v>82.497500000000002</v>
      </c>
      <c r="J453" s="240">
        <f t="shared" si="52"/>
        <v>0.2115320512820513</v>
      </c>
      <c r="K453" s="412"/>
      <c r="L453" s="406"/>
    </row>
    <row r="454" spans="4:12" x14ac:dyDescent="0.25">
      <c r="D454" s="243">
        <v>0.60416666666666663</v>
      </c>
      <c r="E454" s="409"/>
      <c r="F454" s="259">
        <f t="shared" si="50"/>
        <v>54551.200000000004</v>
      </c>
      <c r="G454" s="259">
        <f t="shared" si="51"/>
        <v>54352.832000000002</v>
      </c>
      <c r="H454" s="260">
        <v>99184</v>
      </c>
      <c r="I454" s="231">
        <f t="shared" si="49"/>
        <v>82.653333333333336</v>
      </c>
      <c r="J454" s="240">
        <f t="shared" si="52"/>
        <v>0.21193162393162393</v>
      </c>
      <c r="K454" s="412"/>
      <c r="L454" s="406"/>
    </row>
    <row r="455" spans="4:12" x14ac:dyDescent="0.25">
      <c r="D455" s="243">
        <v>0.61111111111111105</v>
      </c>
      <c r="E455" s="409"/>
      <c r="F455" s="259">
        <f t="shared" si="50"/>
        <v>55056.100000000006</v>
      </c>
      <c r="G455" s="259">
        <f t="shared" si="51"/>
        <v>54855.896000000001</v>
      </c>
      <c r="H455" s="260">
        <v>100102</v>
      </c>
      <c r="I455" s="231">
        <f t="shared" si="49"/>
        <v>83.418333333333337</v>
      </c>
      <c r="J455" s="240">
        <f t="shared" si="52"/>
        <v>0.21389316239316239</v>
      </c>
      <c r="K455" s="412"/>
      <c r="L455" s="406"/>
    </row>
    <row r="456" spans="4:12" ht="15.75" thickBot="1" x14ac:dyDescent="0.3">
      <c r="D456" s="243">
        <v>0.61805555555555558</v>
      </c>
      <c r="E456" s="410"/>
      <c r="F456" s="259">
        <f t="shared" si="50"/>
        <v>55187.000000000007</v>
      </c>
      <c r="G456" s="259">
        <f t="shared" si="51"/>
        <v>54986.320000000007</v>
      </c>
      <c r="H456" s="260">
        <v>100340</v>
      </c>
      <c r="I456" s="231">
        <f t="shared" si="49"/>
        <v>83.61666666666666</v>
      </c>
      <c r="J456" s="240">
        <f t="shared" si="52"/>
        <v>0.21440170940170938</v>
      </c>
      <c r="K456" s="413"/>
      <c r="L456" s="407"/>
    </row>
    <row r="457" spans="4:12" x14ac:dyDescent="0.25">
      <c r="D457" s="242">
        <v>0.625</v>
      </c>
      <c r="E457" s="408">
        <v>0.625</v>
      </c>
      <c r="F457" s="259">
        <f t="shared" si="50"/>
        <v>55245.850000000006</v>
      </c>
      <c r="G457" s="259">
        <f t="shared" si="51"/>
        <v>55044.956000000006</v>
      </c>
      <c r="H457" s="260">
        <v>100447</v>
      </c>
      <c r="I457" s="231">
        <f t="shared" si="49"/>
        <v>83.705833333333331</v>
      </c>
      <c r="J457" s="240">
        <f t="shared" si="52"/>
        <v>0.21463034188034188</v>
      </c>
      <c r="K457" s="411">
        <f>AVERAGE(I457:I461)</f>
        <v>83.927666666666681</v>
      </c>
      <c r="L457" s="405">
        <f>AVERAGE(J457:J461)</f>
        <v>0.2151991452991453</v>
      </c>
    </row>
    <row r="458" spans="4:12" x14ac:dyDescent="0.25">
      <c r="D458" s="243">
        <v>0.63194444444444442</v>
      </c>
      <c r="E458" s="409"/>
      <c r="F458" s="259">
        <f t="shared" si="50"/>
        <v>55293.15</v>
      </c>
      <c r="G458" s="259">
        <f t="shared" si="51"/>
        <v>55092.084000000003</v>
      </c>
      <c r="H458" s="260">
        <v>100533</v>
      </c>
      <c r="I458" s="231">
        <f t="shared" si="49"/>
        <v>83.777500000000003</v>
      </c>
      <c r="J458" s="240">
        <f t="shared" si="52"/>
        <v>0.21481410256410258</v>
      </c>
      <c r="K458" s="412"/>
      <c r="L458" s="406"/>
    </row>
    <row r="459" spans="4:12" x14ac:dyDescent="0.25">
      <c r="D459" s="243">
        <v>0.63888888888888895</v>
      </c>
      <c r="E459" s="409"/>
      <c r="F459" s="259">
        <f t="shared" si="50"/>
        <v>55481.8</v>
      </c>
      <c r="G459" s="259">
        <f t="shared" si="51"/>
        <v>55280.048000000003</v>
      </c>
      <c r="H459" s="260">
        <v>100876</v>
      </c>
      <c r="I459" s="231">
        <f t="shared" si="49"/>
        <v>84.063333333333333</v>
      </c>
      <c r="J459" s="240">
        <f t="shared" si="52"/>
        <v>0.21554700854700853</v>
      </c>
      <c r="K459" s="412"/>
      <c r="L459" s="406"/>
    </row>
    <row r="460" spans="4:12" x14ac:dyDescent="0.25">
      <c r="D460" s="243">
        <v>0.64583333333333337</v>
      </c>
      <c r="E460" s="409"/>
      <c r="F460" s="259">
        <f t="shared" si="50"/>
        <v>55466.950000000004</v>
      </c>
      <c r="G460" s="259">
        <f t="shared" si="51"/>
        <v>55265.252000000008</v>
      </c>
      <c r="H460" s="260">
        <v>100849</v>
      </c>
      <c r="I460" s="231">
        <f t="shared" si="49"/>
        <v>84.040833333333339</v>
      </c>
      <c r="J460" s="240">
        <f t="shared" si="52"/>
        <v>0.21548931623931625</v>
      </c>
      <c r="K460" s="412"/>
      <c r="L460" s="406"/>
    </row>
    <row r="461" spans="4:12" x14ac:dyDescent="0.25">
      <c r="D461" s="243">
        <v>0.65277777777777779</v>
      </c>
      <c r="E461" s="409"/>
      <c r="F461" s="259">
        <f t="shared" si="50"/>
        <v>55473.55</v>
      </c>
      <c r="G461" s="259">
        <f t="shared" si="51"/>
        <v>55271.828000000001</v>
      </c>
      <c r="H461" s="260">
        <v>100861</v>
      </c>
      <c r="I461" s="231">
        <f t="shared" si="49"/>
        <v>84.05083333333333</v>
      </c>
      <c r="J461" s="240">
        <f t="shared" si="52"/>
        <v>0.21551495726495726</v>
      </c>
      <c r="K461" s="412"/>
      <c r="L461" s="406"/>
    </row>
    <row r="462" spans="4:12" ht="15.75" thickBot="1" x14ac:dyDescent="0.3">
      <c r="D462" s="243">
        <v>0.65972222222222221</v>
      </c>
      <c r="E462" s="410"/>
      <c r="F462" s="259">
        <f t="shared" si="50"/>
        <v>55728.200000000004</v>
      </c>
      <c r="G462" s="259">
        <f t="shared" si="51"/>
        <v>55525.552000000003</v>
      </c>
      <c r="H462" s="260">
        <v>101324</v>
      </c>
      <c r="I462" s="231">
        <f t="shared" si="49"/>
        <v>84.436666666666667</v>
      </c>
      <c r="J462" s="240">
        <f t="shared" si="52"/>
        <v>0.21650427350427351</v>
      </c>
      <c r="K462" s="413"/>
      <c r="L462" s="407"/>
    </row>
    <row r="463" spans="4:12" x14ac:dyDescent="0.25">
      <c r="D463" s="242">
        <v>0.66666666666666663</v>
      </c>
      <c r="E463" s="408">
        <v>0.66666666666666663</v>
      </c>
      <c r="F463" s="259">
        <f t="shared" si="50"/>
        <v>55872.850000000006</v>
      </c>
      <c r="G463" s="259">
        <f t="shared" si="51"/>
        <v>55669.676000000007</v>
      </c>
      <c r="H463" s="260">
        <v>101587</v>
      </c>
      <c r="I463" s="231">
        <f t="shared" si="49"/>
        <v>84.655833333333334</v>
      </c>
      <c r="J463" s="240">
        <f t="shared" si="52"/>
        <v>0.21706623931623931</v>
      </c>
      <c r="K463" s="411">
        <f>AVERAGE(I467:I471)</f>
        <v>85.232166666666672</v>
      </c>
      <c r="L463" s="405">
        <f>AVERAGE(J467:J471)</f>
        <v>0.21854401709401711</v>
      </c>
    </row>
    <row r="464" spans="4:12" x14ac:dyDescent="0.25">
      <c r="D464" s="243">
        <v>0.67361111111111116</v>
      </c>
      <c r="E464" s="409"/>
      <c r="F464" s="259">
        <f t="shared" si="50"/>
        <v>56037.850000000006</v>
      </c>
      <c r="G464" s="259">
        <f t="shared" si="51"/>
        <v>55834.076000000001</v>
      </c>
      <c r="H464" s="260">
        <v>101887</v>
      </c>
      <c r="I464" s="231">
        <f t="shared" si="49"/>
        <v>84.905833333333334</v>
      </c>
      <c r="J464" s="240">
        <f t="shared" si="52"/>
        <v>0.21770726495726495</v>
      </c>
      <c r="K464" s="412"/>
      <c r="L464" s="406"/>
    </row>
    <row r="465" spans="4:12" x14ac:dyDescent="0.25">
      <c r="D465" s="243">
        <v>0.68055555555555547</v>
      </c>
      <c r="E465" s="409"/>
      <c r="F465" s="259">
        <f t="shared" si="50"/>
        <v>56001.55</v>
      </c>
      <c r="G465" s="259">
        <f t="shared" si="51"/>
        <v>55797.908000000003</v>
      </c>
      <c r="H465" s="260">
        <v>101821</v>
      </c>
      <c r="I465" s="231">
        <f t="shared" si="49"/>
        <v>84.850833333333327</v>
      </c>
      <c r="J465" s="240">
        <f t="shared" si="52"/>
        <v>0.21756623931623931</v>
      </c>
      <c r="K465" s="412"/>
      <c r="L465" s="406"/>
    </row>
    <row r="466" spans="4:12" x14ac:dyDescent="0.25">
      <c r="D466" s="243">
        <v>0.6875</v>
      </c>
      <c r="E466" s="409"/>
      <c r="F466" s="259">
        <f t="shared" si="50"/>
        <v>56124.750000000007</v>
      </c>
      <c r="G466" s="259">
        <f t="shared" si="51"/>
        <v>55920.66</v>
      </c>
      <c r="H466" s="260">
        <v>102045</v>
      </c>
      <c r="I466" s="231">
        <f t="shared" si="49"/>
        <v>85.037499999999994</v>
      </c>
      <c r="J466" s="240">
        <f t="shared" si="52"/>
        <v>0.21804487179487178</v>
      </c>
      <c r="K466" s="412"/>
      <c r="L466" s="406"/>
    </row>
    <row r="467" spans="4:12" x14ac:dyDescent="0.25">
      <c r="D467" s="243">
        <v>0.69097222222222221</v>
      </c>
      <c r="E467" s="409"/>
      <c r="F467" s="259">
        <f t="shared" si="50"/>
        <v>56208.9</v>
      </c>
      <c r="G467" s="259">
        <f t="shared" si="51"/>
        <v>56004.504000000001</v>
      </c>
      <c r="H467" s="260">
        <v>102198</v>
      </c>
      <c r="I467" s="231">
        <f t="shared" si="49"/>
        <v>85.165000000000006</v>
      </c>
      <c r="J467" s="240">
        <f t="shared" si="52"/>
        <v>0.21837179487179489</v>
      </c>
      <c r="K467" s="412"/>
      <c r="L467" s="406"/>
    </row>
    <row r="468" spans="4:12" x14ac:dyDescent="0.25">
      <c r="D468" s="243">
        <v>0.69444444444444453</v>
      </c>
      <c r="E468" s="409"/>
      <c r="F468" s="259">
        <f t="shared" si="50"/>
        <v>56169.850000000006</v>
      </c>
      <c r="G468" s="259">
        <f t="shared" si="51"/>
        <v>55965.596000000005</v>
      </c>
      <c r="H468" s="260">
        <v>102127</v>
      </c>
      <c r="I468" s="231">
        <f t="shared" si="49"/>
        <v>85.105833333333337</v>
      </c>
      <c r="J468" s="240">
        <f t="shared" si="52"/>
        <v>0.21822008547008548</v>
      </c>
      <c r="K468" s="412"/>
      <c r="L468" s="406"/>
    </row>
    <row r="469" spans="4:12" ht="15.75" thickBot="1" x14ac:dyDescent="0.3">
      <c r="D469" s="243">
        <v>0.70138888888888884</v>
      </c>
      <c r="E469" s="410"/>
      <c r="F469" s="259">
        <f t="shared" si="50"/>
        <v>56414.05</v>
      </c>
      <c r="G469" s="259">
        <f t="shared" si="51"/>
        <v>56208.908000000003</v>
      </c>
      <c r="H469" s="260">
        <v>102571</v>
      </c>
      <c r="I469" s="231">
        <f t="shared" si="49"/>
        <v>85.475833333333327</v>
      </c>
      <c r="J469" s="240">
        <f t="shared" si="52"/>
        <v>0.2191688034188034</v>
      </c>
      <c r="K469" s="413"/>
      <c r="L469" s="407"/>
    </row>
    <row r="470" spans="4:12" x14ac:dyDescent="0.25">
      <c r="D470" s="242">
        <v>0.70833333333333337</v>
      </c>
      <c r="E470" s="408">
        <v>0.70833333333333337</v>
      </c>
      <c r="F470" s="259">
        <f t="shared" si="50"/>
        <v>56291.4</v>
      </c>
      <c r="G470" s="259">
        <f t="shared" si="51"/>
        <v>56086.704000000005</v>
      </c>
      <c r="H470" s="260">
        <v>102348</v>
      </c>
      <c r="I470" s="231">
        <f t="shared" si="49"/>
        <v>85.29</v>
      </c>
      <c r="J470" s="240">
        <f t="shared" si="52"/>
        <v>0.21869230769230771</v>
      </c>
      <c r="K470" s="411">
        <f>AVERAGE(I472:I476)</f>
        <v>85.420333333333332</v>
      </c>
      <c r="L470" s="405">
        <f>AVERAGE(J472:J476)</f>
        <v>0.21902649572649571</v>
      </c>
    </row>
    <row r="471" spans="4:12" x14ac:dyDescent="0.25">
      <c r="D471" s="243">
        <v>0.72222222222222221</v>
      </c>
      <c r="E471" s="409"/>
      <c r="F471" s="259">
        <f t="shared" si="50"/>
        <v>56181.950000000004</v>
      </c>
      <c r="G471" s="259">
        <f t="shared" si="51"/>
        <v>55977.652000000002</v>
      </c>
      <c r="H471" s="260">
        <v>102149</v>
      </c>
      <c r="I471" s="231">
        <f t="shared" si="49"/>
        <v>85.124166666666667</v>
      </c>
      <c r="J471" s="240">
        <f t="shared" si="52"/>
        <v>0.21826709401709402</v>
      </c>
      <c r="K471" s="412"/>
      <c r="L471" s="406"/>
    </row>
    <row r="472" spans="4:12" x14ac:dyDescent="0.25">
      <c r="D472" s="243">
        <v>0.72916666666666663</v>
      </c>
      <c r="E472" s="409"/>
      <c r="F472" s="259">
        <f t="shared" si="50"/>
        <v>56418.450000000004</v>
      </c>
      <c r="G472" s="259">
        <f t="shared" si="51"/>
        <v>56213.292000000001</v>
      </c>
      <c r="H472" s="260">
        <v>102579</v>
      </c>
      <c r="I472" s="231">
        <f t="shared" si="49"/>
        <v>85.482500000000002</v>
      </c>
      <c r="J472" s="240">
        <f t="shared" si="52"/>
        <v>0.21918589743589745</v>
      </c>
      <c r="K472" s="412"/>
      <c r="L472" s="406"/>
    </row>
    <row r="473" spans="4:12" x14ac:dyDescent="0.25">
      <c r="D473" s="243">
        <v>0.73611111111111116</v>
      </c>
      <c r="E473" s="409"/>
      <c r="F473" s="259">
        <f t="shared" si="50"/>
        <v>56295.250000000007</v>
      </c>
      <c r="G473" s="259">
        <f t="shared" si="51"/>
        <v>56090.54</v>
      </c>
      <c r="H473" s="260">
        <v>102355</v>
      </c>
      <c r="I473" s="231">
        <f t="shared" si="49"/>
        <v>85.295833333333334</v>
      </c>
      <c r="J473" s="240">
        <f t="shared" si="52"/>
        <v>0.21870726495726495</v>
      </c>
      <c r="K473" s="412"/>
      <c r="L473" s="406"/>
    </row>
    <row r="474" spans="4:12" ht="15.75" thickBot="1" x14ac:dyDescent="0.3">
      <c r="D474" s="243">
        <v>0.74305555555555547</v>
      </c>
      <c r="E474" s="410"/>
      <c r="F474" s="259">
        <f t="shared" si="50"/>
        <v>56417.350000000006</v>
      </c>
      <c r="G474" s="259">
        <f t="shared" si="51"/>
        <v>56212.196000000004</v>
      </c>
      <c r="H474" s="260">
        <v>102577</v>
      </c>
      <c r="I474" s="231">
        <f t="shared" si="49"/>
        <v>85.480833333333337</v>
      </c>
      <c r="J474" s="240">
        <f t="shared" si="52"/>
        <v>0.21918162393162394</v>
      </c>
      <c r="K474" s="413"/>
      <c r="L474" s="407"/>
    </row>
    <row r="475" spans="4:12" x14ac:dyDescent="0.25">
      <c r="D475" s="242">
        <v>0.75</v>
      </c>
      <c r="E475" s="408">
        <v>0.75</v>
      </c>
      <c r="F475" s="259">
        <f t="shared" si="50"/>
        <v>56459.700000000004</v>
      </c>
      <c r="G475" s="259">
        <f t="shared" si="51"/>
        <v>56254.392000000007</v>
      </c>
      <c r="H475" s="260">
        <v>102654</v>
      </c>
      <c r="I475" s="231">
        <f t="shared" si="49"/>
        <v>85.545000000000002</v>
      </c>
      <c r="J475" s="240">
        <f t="shared" si="52"/>
        <v>0.21934615384615386</v>
      </c>
      <c r="K475" s="411">
        <f>AVERAGE(I477:I482)</f>
        <v>85.27236111111111</v>
      </c>
      <c r="L475" s="405">
        <f>AVERAGE(J477:J482)</f>
        <v>0.21864707977207976</v>
      </c>
    </row>
    <row r="476" spans="4:12" x14ac:dyDescent="0.25">
      <c r="D476" s="243">
        <v>0.76388888888888884</v>
      </c>
      <c r="E476" s="409"/>
      <c r="F476" s="259">
        <f t="shared" si="50"/>
        <v>56296.350000000006</v>
      </c>
      <c r="G476" s="259">
        <f t="shared" si="51"/>
        <v>56091.636000000006</v>
      </c>
      <c r="H476" s="260">
        <v>102357</v>
      </c>
      <c r="I476" s="231">
        <f t="shared" si="49"/>
        <v>85.297499999999999</v>
      </c>
      <c r="J476" s="240">
        <f t="shared" si="52"/>
        <v>0.21871153846153846</v>
      </c>
      <c r="K476" s="412"/>
      <c r="L476" s="406"/>
    </row>
    <row r="477" spans="4:12" x14ac:dyDescent="0.25">
      <c r="D477" s="243">
        <v>0.77083333333333337</v>
      </c>
      <c r="E477" s="409"/>
      <c r="F477" s="259">
        <f t="shared" si="50"/>
        <v>56187.450000000004</v>
      </c>
      <c r="G477" s="259">
        <f t="shared" si="51"/>
        <v>55983.132000000005</v>
      </c>
      <c r="H477" s="260">
        <v>102159</v>
      </c>
      <c r="I477" s="231">
        <f t="shared" si="49"/>
        <v>85.132499999999993</v>
      </c>
      <c r="J477" s="240">
        <f t="shared" si="52"/>
        <v>0.21828846153846151</v>
      </c>
      <c r="K477" s="412"/>
      <c r="L477" s="406"/>
    </row>
    <row r="478" spans="4:12" x14ac:dyDescent="0.25">
      <c r="D478" s="243">
        <v>0.77777777777777779</v>
      </c>
      <c r="E478" s="409"/>
      <c r="F478" s="259">
        <f t="shared" si="50"/>
        <v>56412.4</v>
      </c>
      <c r="G478" s="259">
        <f t="shared" si="51"/>
        <v>56207.264000000003</v>
      </c>
      <c r="H478" s="260">
        <v>102568</v>
      </c>
      <c r="I478" s="231">
        <f t="shared" si="49"/>
        <v>85.473333333333329</v>
      </c>
      <c r="J478" s="240">
        <f t="shared" si="52"/>
        <v>0.21916239316239317</v>
      </c>
      <c r="K478" s="412"/>
      <c r="L478" s="406"/>
    </row>
    <row r="479" spans="4:12" ht="15.75" thickBot="1" x14ac:dyDescent="0.3">
      <c r="D479" s="243">
        <v>0.78472222222222221</v>
      </c>
      <c r="E479" s="410"/>
      <c r="F479" s="259">
        <f t="shared" si="50"/>
        <v>56538.350000000006</v>
      </c>
      <c r="G479" s="259">
        <f t="shared" si="51"/>
        <v>56332.756000000001</v>
      </c>
      <c r="H479" s="260">
        <v>102797</v>
      </c>
      <c r="I479" s="231">
        <f t="shared" si="49"/>
        <v>85.664166666666674</v>
      </c>
      <c r="J479" s="240">
        <f t="shared" si="52"/>
        <v>0.21965170940170942</v>
      </c>
      <c r="K479" s="413"/>
      <c r="L479" s="407"/>
    </row>
    <row r="480" spans="4:12" x14ac:dyDescent="0.25">
      <c r="D480" s="242">
        <v>0.79166666666666663</v>
      </c>
      <c r="E480" s="408">
        <v>0.79166666666666663</v>
      </c>
      <c r="F480" s="259">
        <f t="shared" si="50"/>
        <v>56513.600000000006</v>
      </c>
      <c r="G480" s="259">
        <f t="shared" si="51"/>
        <v>56308.096000000005</v>
      </c>
      <c r="H480" s="260">
        <v>102752</v>
      </c>
      <c r="I480" s="231">
        <f t="shared" si="49"/>
        <v>85.626666666666665</v>
      </c>
      <c r="J480" s="240">
        <f t="shared" si="52"/>
        <v>0.21955555555555556</v>
      </c>
      <c r="K480" s="411">
        <f>AVERAGE(I483:I487)</f>
        <v>84.324666666666673</v>
      </c>
      <c r="L480" s="405">
        <f>AVERAGE(J483:J487)</f>
        <v>0.21621709401709405</v>
      </c>
    </row>
    <row r="481" spans="4:12" x14ac:dyDescent="0.25">
      <c r="D481" s="243">
        <v>0.79861111111111116</v>
      </c>
      <c r="E481" s="409"/>
      <c r="F481" s="259">
        <f t="shared" si="50"/>
        <v>56184.700000000004</v>
      </c>
      <c r="G481" s="259">
        <f t="shared" si="51"/>
        <v>55980.392000000007</v>
      </c>
      <c r="H481" s="260">
        <v>102154</v>
      </c>
      <c r="I481" s="231">
        <f t="shared" si="49"/>
        <v>85.12833333333333</v>
      </c>
      <c r="J481" s="240">
        <f t="shared" si="52"/>
        <v>0.21827777777777777</v>
      </c>
      <c r="K481" s="412"/>
      <c r="L481" s="406"/>
    </row>
    <row r="482" spans="4:12" x14ac:dyDescent="0.25">
      <c r="D482" s="243">
        <v>0.80555555555555547</v>
      </c>
      <c r="E482" s="409"/>
      <c r="F482" s="259">
        <f t="shared" si="50"/>
        <v>55842.05</v>
      </c>
      <c r="G482" s="259">
        <f t="shared" si="51"/>
        <v>55638.988000000005</v>
      </c>
      <c r="H482" s="260">
        <v>101531</v>
      </c>
      <c r="I482" s="231">
        <f t="shared" si="49"/>
        <v>84.609166666666667</v>
      </c>
      <c r="J482" s="240">
        <f t="shared" si="52"/>
        <v>0.2169465811965812</v>
      </c>
      <c r="K482" s="412"/>
      <c r="L482" s="406"/>
    </row>
    <row r="483" spans="4:12" x14ac:dyDescent="0.25">
      <c r="D483" s="243">
        <v>0.8125</v>
      </c>
      <c r="E483" s="409"/>
      <c r="F483" s="259">
        <f t="shared" si="50"/>
        <v>55827.750000000007</v>
      </c>
      <c r="G483" s="259">
        <f t="shared" si="51"/>
        <v>55624.740000000005</v>
      </c>
      <c r="H483" s="260">
        <v>101505</v>
      </c>
      <c r="I483" s="231">
        <f t="shared" si="49"/>
        <v>84.587500000000006</v>
      </c>
      <c r="J483" s="240">
        <f t="shared" si="52"/>
        <v>0.21689102564102566</v>
      </c>
      <c r="K483" s="412"/>
      <c r="L483" s="406"/>
    </row>
    <row r="484" spans="4:12" x14ac:dyDescent="0.25">
      <c r="D484" s="243">
        <v>0.81944444444444453</v>
      </c>
      <c r="E484" s="409"/>
      <c r="F484" s="259">
        <f t="shared" si="50"/>
        <v>55781.000000000007</v>
      </c>
      <c r="G484" s="259">
        <f t="shared" si="51"/>
        <v>55578.16</v>
      </c>
      <c r="H484" s="260">
        <v>101420</v>
      </c>
      <c r="I484" s="231">
        <f t="shared" si="49"/>
        <v>84.516666666666666</v>
      </c>
      <c r="J484" s="240">
        <f t="shared" si="52"/>
        <v>0.2167094017094017</v>
      </c>
      <c r="K484" s="412"/>
      <c r="L484" s="406"/>
    </row>
    <row r="485" spans="4:12" ht="15.75" thickBot="1" x14ac:dyDescent="0.3">
      <c r="D485" s="243">
        <v>0.82638888888888884</v>
      </c>
      <c r="E485" s="410"/>
      <c r="F485" s="259">
        <f t="shared" si="50"/>
        <v>55709.500000000007</v>
      </c>
      <c r="G485" s="259">
        <f t="shared" si="51"/>
        <v>55506.920000000006</v>
      </c>
      <c r="H485" s="260">
        <v>101290</v>
      </c>
      <c r="I485" s="231">
        <f t="shared" si="49"/>
        <v>84.408333333333331</v>
      </c>
      <c r="J485" s="240">
        <f t="shared" si="52"/>
        <v>0.21643162393162393</v>
      </c>
      <c r="K485" s="413"/>
      <c r="L485" s="407"/>
    </row>
    <row r="486" spans="4:12" x14ac:dyDescent="0.25">
      <c r="D486" s="242">
        <v>0.83333333333333337</v>
      </c>
      <c r="E486" s="408">
        <v>0.83333333333333337</v>
      </c>
      <c r="F486" s="259">
        <f t="shared" si="50"/>
        <v>55539.000000000007</v>
      </c>
      <c r="G486" s="259">
        <f t="shared" si="51"/>
        <v>55337.04</v>
      </c>
      <c r="H486" s="260">
        <v>100980</v>
      </c>
      <c r="I486" s="231">
        <f t="shared" si="49"/>
        <v>84.15</v>
      </c>
      <c r="J486" s="240">
        <f t="shared" si="52"/>
        <v>0.2157692307692308</v>
      </c>
      <c r="K486" s="411">
        <f>AVERAGE(I488:I493)</f>
        <v>83.702083333333334</v>
      </c>
      <c r="L486" s="405">
        <f>AVERAGE(J488:J493)</f>
        <v>0.2146207264957265</v>
      </c>
    </row>
    <row r="487" spans="4:12" x14ac:dyDescent="0.25">
      <c r="D487" s="243">
        <v>0.84722222222222221</v>
      </c>
      <c r="E487" s="409"/>
      <c r="F487" s="259">
        <f t="shared" si="50"/>
        <v>55414.15</v>
      </c>
      <c r="G487" s="259">
        <f t="shared" si="51"/>
        <v>55212.644000000008</v>
      </c>
      <c r="H487" s="260">
        <v>100753</v>
      </c>
      <c r="I487" s="231">
        <f t="shared" si="49"/>
        <v>83.960833333333326</v>
      </c>
      <c r="J487" s="240">
        <f t="shared" si="52"/>
        <v>0.21528418803418803</v>
      </c>
      <c r="K487" s="412"/>
      <c r="L487" s="406"/>
    </row>
    <row r="488" spans="4:12" x14ac:dyDescent="0.25">
      <c r="D488" s="243">
        <v>0.86111111111111116</v>
      </c>
      <c r="E488" s="409"/>
      <c r="F488" s="259">
        <f t="shared" si="50"/>
        <v>55196.350000000006</v>
      </c>
      <c r="G488" s="259">
        <f t="shared" si="51"/>
        <v>54995.636000000006</v>
      </c>
      <c r="H488" s="260">
        <v>100357</v>
      </c>
      <c r="I488" s="231">
        <f t="shared" si="49"/>
        <v>83.630833333333328</v>
      </c>
      <c r="J488" s="240">
        <f t="shared" si="52"/>
        <v>0.21443803418803417</v>
      </c>
      <c r="K488" s="412"/>
      <c r="L488" s="406"/>
    </row>
    <row r="489" spans="4:12" ht="15.75" thickBot="1" x14ac:dyDescent="0.3">
      <c r="D489" s="243">
        <v>0.86805555555555547</v>
      </c>
      <c r="E489" s="410"/>
      <c r="F489" s="259">
        <f t="shared" si="50"/>
        <v>55056.100000000006</v>
      </c>
      <c r="G489" s="259">
        <f t="shared" si="51"/>
        <v>54855.896000000001</v>
      </c>
      <c r="H489" s="260">
        <v>100102</v>
      </c>
      <c r="I489" s="231">
        <f t="shared" si="49"/>
        <v>83.418333333333337</v>
      </c>
      <c r="J489" s="240">
        <f t="shared" si="52"/>
        <v>0.21389316239316239</v>
      </c>
      <c r="K489" s="413"/>
      <c r="L489" s="407"/>
    </row>
    <row r="490" spans="4:12" x14ac:dyDescent="0.25">
      <c r="D490" s="242">
        <v>0.875</v>
      </c>
      <c r="E490" s="408">
        <v>0.875</v>
      </c>
      <c r="F490" s="259">
        <f t="shared" si="50"/>
        <v>55187.000000000007</v>
      </c>
      <c r="G490" s="259">
        <f t="shared" si="51"/>
        <v>54986.320000000007</v>
      </c>
      <c r="H490" s="260">
        <v>100340</v>
      </c>
      <c r="I490" s="231">
        <f t="shared" si="49"/>
        <v>83.61666666666666</v>
      </c>
      <c r="J490" s="240">
        <f t="shared" si="52"/>
        <v>0.21440170940170938</v>
      </c>
      <c r="K490" s="411">
        <f>AVERAGE(I492:I497)</f>
        <v>84.016527777777782</v>
      </c>
      <c r="L490" s="405">
        <f>AVERAGE(J492:J497)</f>
        <v>0.2154269943019943</v>
      </c>
    </row>
    <row r="491" spans="4:12" x14ac:dyDescent="0.25">
      <c r="D491" s="243">
        <v>0.88888888888888884</v>
      </c>
      <c r="E491" s="409"/>
      <c r="F491" s="259">
        <f t="shared" si="50"/>
        <v>55245.850000000006</v>
      </c>
      <c r="G491" s="259">
        <f t="shared" si="51"/>
        <v>55044.956000000006</v>
      </c>
      <c r="H491" s="260">
        <v>100447</v>
      </c>
      <c r="I491" s="231">
        <f t="shared" si="49"/>
        <v>83.705833333333331</v>
      </c>
      <c r="J491" s="240">
        <f t="shared" si="52"/>
        <v>0.21463034188034188</v>
      </c>
      <c r="K491" s="412"/>
      <c r="L491" s="406"/>
    </row>
    <row r="492" spans="4:12" x14ac:dyDescent="0.25">
      <c r="D492" s="243">
        <v>0.90277777777777779</v>
      </c>
      <c r="E492" s="409"/>
      <c r="F492" s="259">
        <f t="shared" si="50"/>
        <v>55293.15</v>
      </c>
      <c r="G492" s="259">
        <f t="shared" si="51"/>
        <v>55092.084000000003</v>
      </c>
      <c r="H492" s="260">
        <v>100533</v>
      </c>
      <c r="I492" s="231">
        <f t="shared" si="49"/>
        <v>83.777500000000003</v>
      </c>
      <c r="J492" s="240">
        <f t="shared" si="52"/>
        <v>0.21481410256410258</v>
      </c>
      <c r="K492" s="412"/>
      <c r="L492" s="406"/>
    </row>
    <row r="493" spans="4:12" ht="15.75" thickBot="1" x14ac:dyDescent="0.3">
      <c r="D493" s="243">
        <v>0.90972222222222221</v>
      </c>
      <c r="E493" s="410"/>
      <c r="F493" s="259">
        <f t="shared" si="50"/>
        <v>55481.8</v>
      </c>
      <c r="G493" s="259">
        <f t="shared" si="51"/>
        <v>55280.048000000003</v>
      </c>
      <c r="H493" s="260">
        <v>100876</v>
      </c>
      <c r="I493" s="231">
        <f t="shared" si="49"/>
        <v>84.063333333333333</v>
      </c>
      <c r="J493" s="240">
        <f t="shared" si="52"/>
        <v>0.21554700854700853</v>
      </c>
      <c r="K493" s="413"/>
      <c r="L493" s="407"/>
    </row>
    <row r="494" spans="4:12" x14ac:dyDescent="0.25">
      <c r="D494" s="242">
        <v>0.91666666666666663</v>
      </c>
      <c r="E494" s="408">
        <v>0.91666666666666663</v>
      </c>
      <c r="F494" s="259">
        <f t="shared" si="50"/>
        <v>55466.950000000004</v>
      </c>
      <c r="G494" s="259">
        <f t="shared" si="51"/>
        <v>55265.252000000008</v>
      </c>
      <c r="H494" s="260">
        <v>100849</v>
      </c>
      <c r="I494" s="231">
        <f t="shared" si="49"/>
        <v>84.040833333333339</v>
      </c>
      <c r="J494" s="240">
        <f t="shared" si="52"/>
        <v>0.21548931623931625</v>
      </c>
      <c r="K494" s="411">
        <f>AVERAGE(I494:I499)</f>
        <v>83.906666666666666</v>
      </c>
      <c r="L494" s="405">
        <f>AVERAGE(J494:J499)</f>
        <v>0.21514529914529915</v>
      </c>
    </row>
    <row r="495" spans="4:12" x14ac:dyDescent="0.25">
      <c r="D495" s="243">
        <v>0.92361111111111116</v>
      </c>
      <c r="E495" s="409"/>
      <c r="F495" s="259">
        <f t="shared" si="50"/>
        <v>55473.55</v>
      </c>
      <c r="G495" s="259">
        <f t="shared" si="51"/>
        <v>55271.828000000001</v>
      </c>
      <c r="H495" s="260">
        <v>100861</v>
      </c>
      <c r="I495" s="231">
        <f t="shared" si="49"/>
        <v>84.05083333333333</v>
      </c>
      <c r="J495" s="240">
        <f t="shared" si="52"/>
        <v>0.21551495726495726</v>
      </c>
      <c r="K495" s="412"/>
      <c r="L495" s="406"/>
    </row>
    <row r="496" spans="4:12" x14ac:dyDescent="0.25">
      <c r="D496" s="243">
        <v>0.9375</v>
      </c>
      <c r="E496" s="409"/>
      <c r="F496" s="259">
        <f t="shared" si="50"/>
        <v>55728.200000000004</v>
      </c>
      <c r="G496" s="259">
        <f t="shared" si="51"/>
        <v>55525.552000000003</v>
      </c>
      <c r="H496" s="260">
        <v>101324</v>
      </c>
      <c r="I496" s="231">
        <f t="shared" si="49"/>
        <v>84.436666666666667</v>
      </c>
      <c r="J496" s="240">
        <f t="shared" si="52"/>
        <v>0.21650427350427351</v>
      </c>
      <c r="K496" s="412"/>
      <c r="L496" s="406"/>
    </row>
    <row r="497" spans="4:12" x14ac:dyDescent="0.25">
      <c r="D497" s="243">
        <v>0.94444444444444453</v>
      </c>
      <c r="E497" s="409"/>
      <c r="F497" s="259">
        <f t="shared" si="50"/>
        <v>55261.8</v>
      </c>
      <c r="G497" s="259">
        <f t="shared" si="51"/>
        <v>55060.848000000005</v>
      </c>
      <c r="H497" s="260">
        <v>100476</v>
      </c>
      <c r="I497" s="231">
        <f t="shared" si="49"/>
        <v>83.73</v>
      </c>
      <c r="J497" s="240">
        <f t="shared" si="52"/>
        <v>0.21469230769230771</v>
      </c>
      <c r="K497" s="412"/>
      <c r="L497" s="406"/>
    </row>
    <row r="498" spans="4:12" ht="15.75" thickBot="1" x14ac:dyDescent="0.3">
      <c r="D498" s="243">
        <v>0.95138888888888884</v>
      </c>
      <c r="E498" s="410"/>
      <c r="F498" s="259">
        <f t="shared" si="50"/>
        <v>55071.500000000007</v>
      </c>
      <c r="G498" s="259">
        <f t="shared" si="51"/>
        <v>54871.240000000005</v>
      </c>
      <c r="H498" s="260">
        <v>100130</v>
      </c>
      <c r="I498" s="231">
        <f t="shared" si="49"/>
        <v>83.441666666666663</v>
      </c>
      <c r="J498" s="240">
        <f t="shared" si="52"/>
        <v>0.21395299145299143</v>
      </c>
      <c r="K498" s="413"/>
      <c r="L498" s="407"/>
    </row>
    <row r="499" spans="4:12" x14ac:dyDescent="0.25">
      <c r="D499" s="242">
        <v>0.95833333333333337</v>
      </c>
      <c r="E499" s="408">
        <v>0.95833333333333337</v>
      </c>
      <c r="F499" s="259">
        <f t="shared" si="50"/>
        <v>55268.4</v>
      </c>
      <c r="G499" s="259">
        <f t="shared" si="51"/>
        <v>55067.424000000006</v>
      </c>
      <c r="H499" s="260">
        <v>100488</v>
      </c>
      <c r="I499" s="231">
        <f t="shared" si="49"/>
        <v>83.74</v>
      </c>
      <c r="J499" s="240">
        <f t="shared" si="52"/>
        <v>0.21471794871794869</v>
      </c>
      <c r="K499" s="411">
        <f>AVERAGE(I501:I506)</f>
        <v>82.442660697887973</v>
      </c>
      <c r="L499" s="405">
        <f>AVERAGE(J501:J506)</f>
        <v>0.2113914376868922</v>
      </c>
    </row>
    <row r="500" spans="4:12" x14ac:dyDescent="0.25">
      <c r="D500" s="238">
        <v>0.97222222222222221</v>
      </c>
      <c r="E500" s="409"/>
      <c r="F500" s="259">
        <f t="shared" si="50"/>
        <v>55240.350000000006</v>
      </c>
      <c r="G500" s="259">
        <f t="shared" si="51"/>
        <v>55039.476000000002</v>
      </c>
      <c r="H500" s="260">
        <v>100437</v>
      </c>
      <c r="I500" s="231">
        <f t="shared" si="49"/>
        <v>83.697500000000005</v>
      </c>
      <c r="J500" s="240">
        <f t="shared" si="52"/>
        <v>0.21460897435897439</v>
      </c>
      <c r="K500" s="412"/>
      <c r="L500" s="406"/>
    </row>
    <row r="501" spans="4:12" x14ac:dyDescent="0.25">
      <c r="D501" s="238">
        <v>0.98611111111111116</v>
      </c>
      <c r="E501" s="409"/>
      <c r="F501" s="259">
        <f t="shared" si="50"/>
        <v>55259.05</v>
      </c>
      <c r="G501" s="259">
        <f t="shared" si="51"/>
        <v>55058.108000000007</v>
      </c>
      <c r="H501" s="260">
        <v>100471</v>
      </c>
      <c r="I501" s="231">
        <f t="shared" si="49"/>
        <v>83.725833333333327</v>
      </c>
      <c r="J501" s="240">
        <f t="shared" si="52"/>
        <v>0.2146816239316239</v>
      </c>
      <c r="K501" s="412"/>
      <c r="L501" s="406"/>
    </row>
    <row r="502" spans="4:12" ht="15.75" thickBot="1" x14ac:dyDescent="0.3">
      <c r="D502" s="238">
        <v>0.99305555555555547</v>
      </c>
      <c r="E502" s="410"/>
      <c r="F502" s="259">
        <f t="shared" si="50"/>
        <v>54995.05</v>
      </c>
      <c r="G502" s="259">
        <f t="shared" si="51"/>
        <v>54795.068000000007</v>
      </c>
      <c r="H502" s="260">
        <v>99991</v>
      </c>
      <c r="I502" s="231">
        <f t="shared" si="49"/>
        <v>83.325833333333335</v>
      </c>
      <c r="J502" s="240">
        <f t="shared" si="52"/>
        <v>0.21365598290598292</v>
      </c>
      <c r="K502" s="413"/>
      <c r="L502" s="407"/>
    </row>
    <row r="503" spans="4:12" x14ac:dyDescent="0.25">
      <c r="D503" s="229" t="s">
        <v>260</v>
      </c>
      <c r="E503" s="229"/>
      <c r="F503" s="230">
        <f>SUM(F382:F502)</f>
        <v>6410866.549999998</v>
      </c>
      <c r="G503" s="230">
        <f>SUM(G382:G502)</f>
        <v>6387554.308000003</v>
      </c>
      <c r="H503" s="230">
        <f>SUM(H382:H502)</f>
        <v>11656121</v>
      </c>
      <c r="I503" s="234">
        <f>AVERAGE(I382:I502)</f>
        <v>80.276315426997229</v>
      </c>
      <c r="J503" s="236">
        <f>AVERAGE(J382:J502)</f>
        <v>0.20583670622306979</v>
      </c>
      <c r="K503" s="234">
        <f>AVERAGE(K382:K502)</f>
        <v>80.030315144819411</v>
      </c>
      <c r="L503" s="236">
        <f>AVERAGE(L382:L502)</f>
        <v>0.20520593626876774</v>
      </c>
    </row>
  </sheetData>
  <sortState xmlns:xlrd2="http://schemas.microsoft.com/office/spreadsheetml/2017/richdata2" ref="Q135:Q169">
    <sortCondition ref="Q135"/>
  </sortState>
  <mergeCells count="300">
    <mergeCell ref="N86:Q86"/>
    <mergeCell ref="N31:O31"/>
    <mergeCell ref="N58:O58"/>
    <mergeCell ref="N85:O85"/>
    <mergeCell ref="N112:O112"/>
    <mergeCell ref="N5:Q5"/>
    <mergeCell ref="N32:Q32"/>
    <mergeCell ref="N59:Q59"/>
    <mergeCell ref="E494:E498"/>
    <mergeCell ref="K494:K498"/>
    <mergeCell ref="L494:L498"/>
    <mergeCell ref="E475:E479"/>
    <mergeCell ref="K475:K479"/>
    <mergeCell ref="L475:L479"/>
    <mergeCell ref="E480:E485"/>
    <mergeCell ref="K480:K485"/>
    <mergeCell ref="L480:L485"/>
    <mergeCell ref="E463:E469"/>
    <mergeCell ref="K463:K469"/>
    <mergeCell ref="L463:L469"/>
    <mergeCell ref="E470:E474"/>
    <mergeCell ref="K470:K474"/>
    <mergeCell ref="L470:L474"/>
    <mergeCell ref="E451:E456"/>
    <mergeCell ref="E499:E502"/>
    <mergeCell ref="K499:K502"/>
    <mergeCell ref="L499:L502"/>
    <mergeCell ref="E486:E489"/>
    <mergeCell ref="K486:K489"/>
    <mergeCell ref="L486:L489"/>
    <mergeCell ref="E490:E493"/>
    <mergeCell ref="K490:K493"/>
    <mergeCell ref="L490:L493"/>
    <mergeCell ref="K451:K456"/>
    <mergeCell ref="L451:L456"/>
    <mergeCell ref="E457:E462"/>
    <mergeCell ref="K457:K462"/>
    <mergeCell ref="L457:L462"/>
    <mergeCell ref="E441:E445"/>
    <mergeCell ref="K441:K445"/>
    <mergeCell ref="L441:L445"/>
    <mergeCell ref="E446:E450"/>
    <mergeCell ref="K446:K450"/>
    <mergeCell ref="L446:L450"/>
    <mergeCell ref="E429:E434"/>
    <mergeCell ref="K429:K434"/>
    <mergeCell ref="L429:L434"/>
    <mergeCell ref="E435:E440"/>
    <mergeCell ref="K435:K440"/>
    <mergeCell ref="L435:L440"/>
    <mergeCell ref="E418:E423"/>
    <mergeCell ref="K418:K423"/>
    <mergeCell ref="L418:L423"/>
    <mergeCell ref="E424:E428"/>
    <mergeCell ref="K424:K428"/>
    <mergeCell ref="L424:L428"/>
    <mergeCell ref="E408:E412"/>
    <mergeCell ref="K408:K412"/>
    <mergeCell ref="L408:L412"/>
    <mergeCell ref="E413:E417"/>
    <mergeCell ref="K413:K417"/>
    <mergeCell ref="L413:L417"/>
    <mergeCell ref="E398:E402"/>
    <mergeCell ref="K398:K402"/>
    <mergeCell ref="L398:L402"/>
    <mergeCell ref="E403:E407"/>
    <mergeCell ref="K403:K407"/>
    <mergeCell ref="L403:L407"/>
    <mergeCell ref="E390:E393"/>
    <mergeCell ref="K390:K393"/>
    <mergeCell ref="L390:L393"/>
    <mergeCell ref="E394:E397"/>
    <mergeCell ref="K394:K397"/>
    <mergeCell ref="L394:L397"/>
    <mergeCell ref="D380:L380"/>
    <mergeCell ref="E382:E385"/>
    <mergeCell ref="K382:K385"/>
    <mergeCell ref="L382:L385"/>
    <mergeCell ref="E386:E389"/>
    <mergeCell ref="K386:K389"/>
    <mergeCell ref="L386:L389"/>
    <mergeCell ref="E368:E372"/>
    <mergeCell ref="K368:K372"/>
    <mergeCell ref="L368:L372"/>
    <mergeCell ref="E373:E376"/>
    <mergeCell ref="K373:K376"/>
    <mergeCell ref="L373:L376"/>
    <mergeCell ref="E360:E363"/>
    <mergeCell ref="K360:K363"/>
    <mergeCell ref="L360:L363"/>
    <mergeCell ref="E364:E367"/>
    <mergeCell ref="K364:K367"/>
    <mergeCell ref="L364:L367"/>
    <mergeCell ref="E349:E353"/>
    <mergeCell ref="K349:K353"/>
    <mergeCell ref="L349:L353"/>
    <mergeCell ref="E354:E359"/>
    <mergeCell ref="K354:K359"/>
    <mergeCell ref="L354:L359"/>
    <mergeCell ref="E337:E343"/>
    <mergeCell ref="K337:K343"/>
    <mergeCell ref="L337:L343"/>
    <mergeCell ref="E344:E348"/>
    <mergeCell ref="K344:K348"/>
    <mergeCell ref="L344:L348"/>
    <mergeCell ref="E325:E330"/>
    <mergeCell ref="K325:K330"/>
    <mergeCell ref="L325:L330"/>
    <mergeCell ref="E331:E336"/>
    <mergeCell ref="K331:K336"/>
    <mergeCell ref="L331:L336"/>
    <mergeCell ref="E315:E319"/>
    <mergeCell ref="K315:K319"/>
    <mergeCell ref="L315:L319"/>
    <mergeCell ref="E320:E324"/>
    <mergeCell ref="K320:K324"/>
    <mergeCell ref="L320:L324"/>
    <mergeCell ref="E303:E308"/>
    <mergeCell ref="K303:K308"/>
    <mergeCell ref="L303:L308"/>
    <mergeCell ref="E309:E314"/>
    <mergeCell ref="K309:K314"/>
    <mergeCell ref="L309:L314"/>
    <mergeCell ref="E292:E297"/>
    <mergeCell ref="K292:K297"/>
    <mergeCell ref="L292:L297"/>
    <mergeCell ref="E298:E302"/>
    <mergeCell ref="K298:K302"/>
    <mergeCell ref="L298:L302"/>
    <mergeCell ref="E282:E286"/>
    <mergeCell ref="K282:K286"/>
    <mergeCell ref="L282:L286"/>
    <mergeCell ref="E287:E291"/>
    <mergeCell ref="K287:K291"/>
    <mergeCell ref="L287:L291"/>
    <mergeCell ref="E272:E276"/>
    <mergeCell ref="K272:K276"/>
    <mergeCell ref="L272:L276"/>
    <mergeCell ref="E277:E281"/>
    <mergeCell ref="K277:K281"/>
    <mergeCell ref="L277:L281"/>
    <mergeCell ref="E264:E267"/>
    <mergeCell ref="K264:K267"/>
    <mergeCell ref="L264:L267"/>
    <mergeCell ref="E268:E271"/>
    <mergeCell ref="K268:K271"/>
    <mergeCell ref="L268:L271"/>
    <mergeCell ref="D254:L254"/>
    <mergeCell ref="E256:E259"/>
    <mergeCell ref="K256:K259"/>
    <mergeCell ref="L256:L259"/>
    <mergeCell ref="E260:E263"/>
    <mergeCell ref="K260:K263"/>
    <mergeCell ref="L260:L263"/>
    <mergeCell ref="E243:E247"/>
    <mergeCell ref="K243:K247"/>
    <mergeCell ref="L243:L247"/>
    <mergeCell ref="E248:E251"/>
    <mergeCell ref="K248:K251"/>
    <mergeCell ref="L248:L251"/>
    <mergeCell ref="E235:E238"/>
    <mergeCell ref="K235:K238"/>
    <mergeCell ref="L235:L238"/>
    <mergeCell ref="E239:E242"/>
    <mergeCell ref="K239:K242"/>
    <mergeCell ref="L239:L242"/>
    <mergeCell ref="E224:E228"/>
    <mergeCell ref="K224:K228"/>
    <mergeCell ref="L224:L228"/>
    <mergeCell ref="E229:E234"/>
    <mergeCell ref="K229:K234"/>
    <mergeCell ref="L229:L234"/>
    <mergeCell ref="E212:E218"/>
    <mergeCell ref="K212:K218"/>
    <mergeCell ref="L212:L218"/>
    <mergeCell ref="E219:E223"/>
    <mergeCell ref="K219:K223"/>
    <mergeCell ref="L219:L223"/>
    <mergeCell ref="E200:E205"/>
    <mergeCell ref="K200:K205"/>
    <mergeCell ref="L200:L205"/>
    <mergeCell ref="E206:E211"/>
    <mergeCell ref="K206:K211"/>
    <mergeCell ref="L206:L211"/>
    <mergeCell ref="E190:E194"/>
    <mergeCell ref="K190:K194"/>
    <mergeCell ref="L190:L194"/>
    <mergeCell ref="E195:E199"/>
    <mergeCell ref="K195:K199"/>
    <mergeCell ref="L195:L199"/>
    <mergeCell ref="E178:E183"/>
    <mergeCell ref="K178:K183"/>
    <mergeCell ref="L178:L183"/>
    <mergeCell ref="E184:E189"/>
    <mergeCell ref="K184:K189"/>
    <mergeCell ref="L184:L189"/>
    <mergeCell ref="E167:E172"/>
    <mergeCell ref="K167:K172"/>
    <mergeCell ref="L167:L172"/>
    <mergeCell ref="E173:E177"/>
    <mergeCell ref="K173:K177"/>
    <mergeCell ref="L173:L177"/>
    <mergeCell ref="E157:E161"/>
    <mergeCell ref="K157:K161"/>
    <mergeCell ref="L157:L161"/>
    <mergeCell ref="E162:E166"/>
    <mergeCell ref="K162:K166"/>
    <mergeCell ref="L162:L166"/>
    <mergeCell ref="E147:E151"/>
    <mergeCell ref="K147:K151"/>
    <mergeCell ref="L147:L151"/>
    <mergeCell ref="E152:E156"/>
    <mergeCell ref="K152:K156"/>
    <mergeCell ref="L152:L156"/>
    <mergeCell ref="E139:E142"/>
    <mergeCell ref="K139:K142"/>
    <mergeCell ref="L139:L142"/>
    <mergeCell ref="E143:E146"/>
    <mergeCell ref="K143:K146"/>
    <mergeCell ref="L143:L146"/>
    <mergeCell ref="D129:L129"/>
    <mergeCell ref="E131:E134"/>
    <mergeCell ref="K131:K134"/>
    <mergeCell ref="L131:L134"/>
    <mergeCell ref="E135:E138"/>
    <mergeCell ref="K135:K138"/>
    <mergeCell ref="L135:L138"/>
    <mergeCell ref="L122:L125"/>
    <mergeCell ref="D3:L3"/>
    <mergeCell ref="K98:K102"/>
    <mergeCell ref="L98:L102"/>
    <mergeCell ref="K103:K108"/>
    <mergeCell ref="L103:L108"/>
    <mergeCell ref="K109:K112"/>
    <mergeCell ref="L109:L112"/>
    <mergeCell ref="K64:K68"/>
    <mergeCell ref="L64:L68"/>
    <mergeCell ref="K69:K73"/>
    <mergeCell ref="L69:L73"/>
    <mergeCell ref="K74:K79"/>
    <mergeCell ref="L74:L79"/>
    <mergeCell ref="K113:K116"/>
    <mergeCell ref="L113:L116"/>
    <mergeCell ref="K117:K121"/>
    <mergeCell ref="L117:L121"/>
    <mergeCell ref="K86:K92"/>
    <mergeCell ref="L86:L92"/>
    <mergeCell ref="K93:K97"/>
    <mergeCell ref="L93:L97"/>
    <mergeCell ref="K80:K85"/>
    <mergeCell ref="L21:L25"/>
    <mergeCell ref="L26:L30"/>
    <mergeCell ref="K31:K35"/>
    <mergeCell ref="L31:L35"/>
    <mergeCell ref="E109:E112"/>
    <mergeCell ref="E113:E116"/>
    <mergeCell ref="E117:E121"/>
    <mergeCell ref="L80:L85"/>
    <mergeCell ref="K52:K57"/>
    <mergeCell ref="L52:L57"/>
    <mergeCell ref="K58:K63"/>
    <mergeCell ref="L58:L63"/>
    <mergeCell ref="K36:K40"/>
    <mergeCell ref="L36:L40"/>
    <mergeCell ref="K41:K46"/>
    <mergeCell ref="L41:L46"/>
    <mergeCell ref="K47:K51"/>
    <mergeCell ref="L47:L51"/>
    <mergeCell ref="E122:E125"/>
    <mergeCell ref="K5:K8"/>
    <mergeCell ref="E52:E57"/>
    <mergeCell ref="E58:E63"/>
    <mergeCell ref="E64:E68"/>
    <mergeCell ref="E69:E73"/>
    <mergeCell ref="E74:E79"/>
    <mergeCell ref="E80:E85"/>
    <mergeCell ref="E86:E92"/>
    <mergeCell ref="E93:E97"/>
    <mergeCell ref="E98:E102"/>
    <mergeCell ref="E103:E108"/>
    <mergeCell ref="E21:E25"/>
    <mergeCell ref="E26:E30"/>
    <mergeCell ref="E31:E35"/>
    <mergeCell ref="E36:E40"/>
    <mergeCell ref="E41:E46"/>
    <mergeCell ref="E47:E51"/>
    <mergeCell ref="K21:K25"/>
    <mergeCell ref="K122:K125"/>
    <mergeCell ref="K26:K30"/>
    <mergeCell ref="L17:L20"/>
    <mergeCell ref="E5:E8"/>
    <mergeCell ref="E9:E12"/>
    <mergeCell ref="E13:E16"/>
    <mergeCell ref="E17:E20"/>
    <mergeCell ref="K17:K20"/>
    <mergeCell ref="L5:L8"/>
    <mergeCell ref="K9:K12"/>
    <mergeCell ref="L9:L12"/>
    <mergeCell ref="K13:K16"/>
    <mergeCell ref="L13:L1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C377-48BB-4E64-81E2-6078F3E60394}">
  <dimension ref="A3:AY123"/>
  <sheetViews>
    <sheetView topLeftCell="A19" zoomScale="55" zoomScaleNormal="55" workbookViewId="0">
      <selection activeCell="A66" sqref="A66:XFD71"/>
    </sheetView>
  </sheetViews>
  <sheetFormatPr defaultColWidth="8.85546875" defaultRowHeight="15" x14ac:dyDescent="0.25"/>
  <cols>
    <col min="1" max="1" width="29.7109375" bestFit="1" customWidth="1"/>
    <col min="2" max="23" width="18.7109375" bestFit="1" customWidth="1"/>
    <col min="24" max="24" width="19.140625" bestFit="1" customWidth="1"/>
    <col min="25" max="33" width="18.7109375" bestFit="1" customWidth="1"/>
    <col min="34" max="34" width="19.140625" bestFit="1" customWidth="1"/>
    <col min="35" max="37" width="18.7109375" bestFit="1" customWidth="1"/>
    <col min="38" max="38" width="19.140625" bestFit="1" customWidth="1"/>
    <col min="39" max="41" width="18.7109375" bestFit="1" customWidth="1"/>
    <col min="42" max="42" width="19.140625" bestFit="1" customWidth="1"/>
    <col min="43" max="43" width="18.7109375" bestFit="1" customWidth="1"/>
    <col min="44" max="45" width="19.140625" bestFit="1" customWidth="1"/>
    <col min="46" max="46" width="18.7109375" bestFit="1" customWidth="1"/>
    <col min="47" max="47" width="19.140625" bestFit="1" customWidth="1"/>
    <col min="48" max="49" width="18.7109375" bestFit="1" customWidth="1"/>
    <col min="50" max="50" width="19.140625" bestFit="1" customWidth="1"/>
  </cols>
  <sheetData>
    <row r="3" spans="1:50" x14ac:dyDescent="0.25">
      <c r="E3" s="417" t="s">
        <v>402</v>
      </c>
      <c r="F3" s="417"/>
      <c r="G3" s="256">
        <v>390</v>
      </c>
      <c r="I3" s="254" t="s">
        <v>398</v>
      </c>
      <c r="J3" s="255">
        <v>0.23</v>
      </c>
      <c r="K3" s="254" t="s">
        <v>400</v>
      </c>
      <c r="L3" s="255">
        <v>0.28000000000000003</v>
      </c>
    </row>
    <row r="4" spans="1:50" x14ac:dyDescent="0.25">
      <c r="E4" s="417" t="s">
        <v>404</v>
      </c>
      <c r="F4" s="417"/>
      <c r="G4" s="257">
        <f>G3*86400</f>
        <v>33696000</v>
      </c>
      <c r="I4" s="254" t="s">
        <v>399</v>
      </c>
      <c r="J4" s="255">
        <v>0.22</v>
      </c>
      <c r="K4" s="254" t="s">
        <v>401</v>
      </c>
      <c r="L4" s="255">
        <v>0.27</v>
      </c>
    </row>
    <row r="5" spans="1:50" x14ac:dyDescent="0.25">
      <c r="E5" s="417" t="s">
        <v>403</v>
      </c>
      <c r="F5" s="417"/>
      <c r="G5" s="257">
        <f>G4*30</f>
        <v>1010880000</v>
      </c>
    </row>
    <row r="6" spans="1:50" x14ac:dyDescent="0.25">
      <c r="A6" s="227" t="s">
        <v>33</v>
      </c>
      <c r="B6" s="263">
        <v>43282</v>
      </c>
      <c r="C6" s="263">
        <v>43313</v>
      </c>
      <c r="D6" s="263">
        <v>43344</v>
      </c>
      <c r="E6" s="263">
        <v>43374</v>
      </c>
      <c r="F6" s="263">
        <v>43405</v>
      </c>
      <c r="G6" s="263">
        <v>43435</v>
      </c>
      <c r="H6" s="263">
        <v>43466</v>
      </c>
      <c r="I6" s="263">
        <v>43497</v>
      </c>
      <c r="J6" s="263">
        <v>43525</v>
      </c>
      <c r="K6" s="263">
        <v>43556</v>
      </c>
      <c r="L6" s="263">
        <v>43586</v>
      </c>
      <c r="M6" s="263">
        <v>43617</v>
      </c>
      <c r="N6" s="263">
        <v>43647</v>
      </c>
      <c r="O6" s="263">
        <v>43678</v>
      </c>
      <c r="P6" s="263">
        <v>43709</v>
      </c>
      <c r="Q6" s="263">
        <v>43739</v>
      </c>
      <c r="R6" s="263">
        <v>43770</v>
      </c>
      <c r="S6" s="263">
        <v>43800</v>
      </c>
      <c r="T6" s="263">
        <v>43831</v>
      </c>
      <c r="U6" s="263">
        <v>43862</v>
      </c>
      <c r="V6" s="263">
        <v>43891</v>
      </c>
      <c r="W6" s="263">
        <v>43922</v>
      </c>
      <c r="X6" s="263">
        <v>43952</v>
      </c>
      <c r="Y6" s="263">
        <v>43983</v>
      </c>
      <c r="Z6" s="263">
        <v>44013</v>
      </c>
      <c r="AA6" s="263">
        <v>44044</v>
      </c>
      <c r="AB6" s="263">
        <v>44075</v>
      </c>
      <c r="AC6" s="263">
        <v>44105</v>
      </c>
      <c r="AD6" s="263">
        <v>44136</v>
      </c>
      <c r="AE6" s="263">
        <v>44166</v>
      </c>
      <c r="AF6" s="263">
        <v>44197</v>
      </c>
      <c r="AG6" s="263">
        <v>44228</v>
      </c>
      <c r="AH6" s="263">
        <v>44256</v>
      </c>
      <c r="AI6" s="263">
        <v>44287</v>
      </c>
      <c r="AJ6" s="263">
        <v>44317</v>
      </c>
      <c r="AK6" s="263">
        <v>44348</v>
      </c>
      <c r="AL6" s="263">
        <v>44378</v>
      </c>
      <c r="AM6" s="263">
        <v>44409</v>
      </c>
      <c r="AN6" s="263">
        <v>44440</v>
      </c>
      <c r="AO6" s="263">
        <v>44470</v>
      </c>
      <c r="AP6" s="263">
        <v>44501</v>
      </c>
      <c r="AQ6" s="263">
        <v>44531</v>
      </c>
      <c r="AR6" s="263">
        <v>44562</v>
      </c>
      <c r="AS6" s="263">
        <v>44593</v>
      </c>
      <c r="AT6" s="263">
        <v>44621</v>
      </c>
      <c r="AU6" s="263">
        <v>44652</v>
      </c>
      <c r="AV6" s="263">
        <v>44682</v>
      </c>
      <c r="AW6" s="263">
        <v>44713</v>
      </c>
      <c r="AX6" s="263">
        <v>44743</v>
      </c>
    </row>
    <row r="7" spans="1:50" x14ac:dyDescent="0.25">
      <c r="A7" s="187" t="s">
        <v>337</v>
      </c>
      <c r="B7" s="264">
        <f>(VLOOKUP($A7,MASTER!$1:$1048576,MATCH(Subs!D$4,MASTER!$1:$1,0),FALSE))*1000000</f>
        <v>9903479</v>
      </c>
      <c r="C7" s="264">
        <f>(VLOOKUP($A7,MASTER!$1:$1048576,MATCH(Subs!O$4,MASTER!$1:$1,0),FALSE))*1000000</f>
        <v>12645695</v>
      </c>
      <c r="D7" s="264">
        <f>(VLOOKUP($A7,MASTER!$1:$1048576,MATCH(Subs!P$4,MASTER!$1:$1,0),FALSE))*1000000</f>
        <v>12965180</v>
      </c>
      <c r="E7" s="264">
        <f>(VLOOKUP($A7,MASTER!$1:$1048576,MATCH(Subs!Q$4,MASTER!$1:$1,0),FALSE))*1000000</f>
        <v>13219022</v>
      </c>
      <c r="F7" s="264">
        <f>(VLOOKUP($A7,MASTER!$1:$1048576,MATCH(Subs!R$4,MASTER!$1:$1,0),FALSE))*1000000</f>
        <v>13438676</v>
      </c>
      <c r="G7" s="264">
        <f>(VLOOKUP($A7,MASTER!$1:$1048576,MATCH(Subs!S$4,MASTER!$1:$1,0),FALSE))*1000000</f>
        <v>13611972.161598522</v>
      </c>
      <c r="H7" s="264">
        <f>(VLOOKUP($A7,MASTER!$1:$1048576,MATCH(Subs!T$4,MASTER!$1:$1,0),FALSE))*1000000</f>
        <v>13858403.144246347</v>
      </c>
      <c r="I7" s="264">
        <f>(VLOOKUP($A7,MASTER!$1:$1048576,MATCH(Subs!U$4,MASTER!$1:$1,0),FALSE))*1000000</f>
        <v>14105193.887516234</v>
      </c>
      <c r="J7" s="264">
        <f>(VLOOKUP($A7,MASTER!$1:$1048576,MATCH(Subs!V$4,MASTER!$1:$1,0),FALSE))*1000000</f>
        <v>14352350.430688199</v>
      </c>
      <c r="K7" s="264">
        <f>(VLOOKUP($A7,MASTER!$1:$1048576,MATCH(Subs!W$4,MASTER!$1:$1,0),FALSE))*1000000</f>
        <v>14599878.914423285</v>
      </c>
      <c r="L7" s="264">
        <f>(VLOOKUP($A7,MASTER!$1:$1048576,MATCH(Subs!X$4,MASTER!$1:$1,0),FALSE))*1000000</f>
        <v>14847785.582465451</v>
      </c>
      <c r="M7" s="264">
        <f>(VLOOKUP($A7,MASTER!$1:$1048576,MATCH(Subs!Y$4,MASTER!$1:$1,0),FALSE))*1000000</f>
        <v>15096076.783372007</v>
      </c>
      <c r="N7" s="264">
        <f>(VLOOKUP($A7,MASTER!$1:$1048576,MATCH(Subs!Z$4,MASTER!$1:$1,0),FALSE))*1000000</f>
        <v>15344758.972273113</v>
      </c>
      <c r="O7" s="264">
        <f>(VLOOKUP($A7,MASTER!$1:$1048576,MATCH(Subs!AA$4,MASTER!$1:$1,0),FALSE))*1000000</f>
        <v>15593838.712660817</v>
      </c>
      <c r="P7" s="264">
        <f>(VLOOKUP($A7,MASTER!$1:$1048576,MATCH(Subs!AB$4,MASTER!$1:$1,0),FALSE))*1000000</f>
        <v>15843322.678208113</v>
      </c>
      <c r="Q7" s="264">
        <f>(VLOOKUP($A7,MASTER!$1:$1048576,MATCH(Subs!AC$4,MASTER!$1:$1,0),FALSE))*1000000</f>
        <v>16093217.654618541</v>
      </c>
      <c r="R7" s="264">
        <f>(VLOOKUP($A7,MASTER!$1:$1048576,MATCH(Subs!AD$4,MASTER!$1:$1,0),FALSE))*1000000</f>
        <v>16343530.54150684</v>
      </c>
      <c r="S7" s="264">
        <f>(VLOOKUP($A7,MASTER!$1:$1048576,MATCH(Subs!AE$4,MASTER!$1:$1,0),FALSE))*1000000</f>
        <v>16594268.354311179</v>
      </c>
      <c r="T7" s="264">
        <f>(VLOOKUP($A7,MASTER!$1:$1048576,MATCH(Subs!AF$4,MASTER!$1:$1,0),FALSE))*1000000</f>
        <v>16845438.22623745</v>
      </c>
      <c r="U7" s="264">
        <f>(VLOOKUP($A7,MASTER!$1:$1048576,MATCH(Subs!AG$4,MASTER!$1:$1,0),FALSE))*1000000</f>
        <v>17097047.410236262</v>
      </c>
      <c r="V7" s="264">
        <f>(VLOOKUP($A7,MASTER!$1:$1048576,MATCH(Subs!AH$4,MASTER!$1:$1,0),FALSE))*1000000</f>
        <v>17349103.281013053</v>
      </c>
      <c r="W7" s="264">
        <f>(VLOOKUP($A7,MASTER!$1:$1048576,MATCH(Subs!AI$4,MASTER!$1:$1,0),FALSE))*1000000</f>
        <v>17601613.337072019</v>
      </c>
      <c r="X7" s="264">
        <f>(VLOOKUP($A7,MASTER!$1:$1048576,MATCH(Subs!AJ$4,MASTER!$1:$1,0),FALSE))*1000000</f>
        <v>17854585.202794284</v>
      </c>
      <c r="Y7" s="264">
        <f>(VLOOKUP($A7,MASTER!$1:$1048576,MATCH(Subs!AK$4,MASTER!$1:$1,0),FALSE))*1000000</f>
        <v>18108026.630551007</v>
      </c>
      <c r="Z7" s="264">
        <f>(VLOOKUP($A7,MASTER!$1:$1048576,MATCH(Subs!AL$4,MASTER!$1:$1,0),FALSE))*1000000</f>
        <v>18361945.50285193</v>
      </c>
      <c r="AA7" s="264">
        <f>(VLOOKUP($A7,MASTER!$1:$1048576,MATCH(Subs!AM$4,MASTER!$1:$1,0),FALSE))*1000000</f>
        <v>18616349.834530026</v>
      </c>
      <c r="AB7" s="264">
        <f>(VLOOKUP($A7,MASTER!$1:$1048576,MATCH(Subs!AN$4,MASTER!$1:$1,0),FALSE))*1000000</f>
        <v>18871247.774962775</v>
      </c>
      <c r="AC7" s="264">
        <f>(VLOOKUP($A7,MASTER!$1:$1048576,MATCH(Subs!AO$4,MASTER!$1:$1,0),FALSE))*1000000</f>
        <v>19126647.610330783</v>
      </c>
      <c r="AD7" s="264">
        <f>(VLOOKUP($A7,MASTER!$1:$1048576,MATCH(Subs!AP$4,MASTER!$1:$1,0),FALSE))*1000000</f>
        <v>19382557.765914265</v>
      </c>
      <c r="AE7" s="264">
        <f>(VLOOKUP($A7,MASTER!$1:$1048576,MATCH(Subs!AQ$4,MASTER!$1:$1,0),FALSE))*1000000</f>
        <v>19638986.808428105</v>
      </c>
      <c r="AF7" s="264">
        <f>(VLOOKUP($A7,MASTER!$1:$1048576,MATCH(Subs!AR$4,MASTER!$1:$1,0),FALSE))*1000000</f>
        <v>19895943.448396131</v>
      </c>
      <c r="AG7" s="264">
        <f>(VLOOKUP($A7,MASTER!$1:$1048576,MATCH(Subs!AS$4,MASTER!$1:$1,0),FALSE))*1000000</f>
        <v>20153436.5425652</v>
      </c>
      <c r="AH7" s="264">
        <f>(VLOOKUP($A7,MASTER!$1:$1048576,MATCH(Subs!AT$4,MASTER!$1:$1,0),FALSE))*1000000</f>
        <v>20411475.096359856</v>
      </c>
      <c r="AI7" s="264">
        <f>(VLOOKUP($A7,MASTER!$1:$1048576,MATCH(Subs!AU$4,MASTER!$1:$1,0),FALSE))*1000000</f>
        <v>20670068.266378161</v>
      </c>
      <c r="AJ7" s="264">
        <f>(VLOOKUP($A7,MASTER!$1:$1048576,MATCH(Subs!AV$4,MASTER!$1:$1,0),FALSE))*1000000</f>
        <v>20929225.362929445</v>
      </c>
      <c r="AK7" s="264">
        <f>(VLOOKUP($A7,MASTER!$1:$1048576,MATCH(Subs!AW$4,MASTER!$1:$1,0),FALSE))*1000000</f>
        <v>21188955.852614634</v>
      </c>
      <c r="AL7" s="264">
        <f>(VLOOKUP($A7,MASTER!$1:$1048576,MATCH(Subs!AX$4,MASTER!$1:$1,0),FALSE))*1000000</f>
        <v>21449269.360949926</v>
      </c>
      <c r="AM7" s="264">
        <f>(VLOOKUP($A7,MASTER!$1:$1048576,MATCH(Subs!AY$4,MASTER!$1:$1,0),FALSE))*1000000</f>
        <v>21710175.675034478</v>
      </c>
      <c r="AN7" s="264">
        <f>(VLOOKUP($A7,MASTER!$1:$1048576,MATCH(Subs!AZ$4,MASTER!$1:$1,0),FALSE))*1000000</f>
        <v>21971684.746262901</v>
      </c>
      <c r="AO7" s="264">
        <f>(VLOOKUP($A7,MASTER!$1:$1048576,MATCH(Subs!BA$4,MASTER!$1:$1,0),FALSE))*1000000</f>
        <v>22233806.693083256</v>
      </c>
      <c r="AP7" s="264">
        <f>(VLOOKUP($A7,MASTER!$1:$1048576,MATCH(Subs!BB$4,MASTER!$1:$1,0),FALSE))*1000000</f>
        <v>22505821.593085978</v>
      </c>
      <c r="AQ7" s="264">
        <f>(VLOOKUP($A7,MASTER!$1:$1048576,MATCH(Subs!BC$4,MASTER!$1:$1,0),FALSE))*1000000</f>
        <v>22778469.657202691</v>
      </c>
      <c r="AR7" s="264">
        <f>(VLOOKUP($A7,MASTER!$1:$1048576,MATCH(Subs!BD$4,MASTER!$1:$1,0),FALSE))*1000000</f>
        <v>23054133.315692283</v>
      </c>
      <c r="AS7" s="264">
        <f>(VLOOKUP($A7,MASTER!$1:$1048576,MATCH(Subs!BE$4,MASTER!$1:$1,0),FALSE))*1000000</f>
        <v>23332850.820072535</v>
      </c>
      <c r="AT7" s="264">
        <f>(VLOOKUP($A7,MASTER!$1:$1048576,MATCH(Subs!BF$4,MASTER!$1:$1,0),FALSE))*1000000</f>
        <v>23615267.538829099</v>
      </c>
      <c r="AU7" s="264">
        <f>(VLOOKUP($A7,MASTER!$1:$1048576,MATCH(Subs!BG$4,MASTER!$1:$1,0),FALSE))*1000000</f>
        <v>23902043.380142298</v>
      </c>
      <c r="AV7" s="264">
        <f>(VLOOKUP($A7,MASTER!$1:$1048576,MATCH(Subs!BH$4,MASTER!$1:$1,0),FALSE))*1000000</f>
        <v>24191525.108780243</v>
      </c>
      <c r="AW7" s="264">
        <f>(VLOOKUP($A7,MASTER!$1:$1048576,MATCH(Subs!BI$4,MASTER!$1:$1,0),FALSE))*1000000</f>
        <v>24484689.760120355</v>
      </c>
      <c r="AX7" s="264">
        <f>(VLOOKUP($A7,MASTER!$1:$1048576,MATCH(Subs!BJ$4,MASTER!$1:$1,0),FALSE))*1000000</f>
        <v>24781464.450823445</v>
      </c>
    </row>
    <row r="8" spans="1:50" x14ac:dyDescent="0.25">
      <c r="A8" s="187" t="s">
        <v>264</v>
      </c>
      <c r="B8" s="265">
        <f>(VLOOKUP($A8,MASTER!$1:$1048576,MATCH(Subs!D$4,MASTER!$1:$1,0),FALSE))*1000000</f>
        <v>6236727.9999999991</v>
      </c>
      <c r="C8" s="265">
        <f>(VLOOKUP($A8,MASTER!$1:$1048576,MATCH(Subs!O$4,MASTER!$1:$1,0),FALSE))*1000000</f>
        <v>10719750.000000002</v>
      </c>
      <c r="D8" s="265">
        <f>(VLOOKUP($A8,MASTER!$1:$1048576,MATCH(Subs!P$4,MASTER!$1:$1,0),FALSE))*1000000</f>
        <v>11400260</v>
      </c>
      <c r="E8" s="265">
        <f>(VLOOKUP($A8,MASTER!$1:$1048576,MATCH(Subs!Q$4,MASTER!$1:$1,0),FALSE))*1000000</f>
        <v>11762105.999999998</v>
      </c>
      <c r="F8" s="265">
        <f>(VLOOKUP($A8,MASTER!$1:$1048576,MATCH(Subs!R$4,MASTER!$1:$1,0),FALSE))*1000000</f>
        <v>12215488.000000002</v>
      </c>
      <c r="G8" s="265">
        <f>(VLOOKUP($A8,MASTER!$1:$1048576,MATCH(Subs!S$4,MASTER!$1:$1,0),FALSE))*1000000</f>
        <v>12638866.838401476</v>
      </c>
      <c r="H8" s="265">
        <f>(VLOOKUP($A8,MASTER!$1:$1048576,MATCH(Subs!T$4,MASTER!$1:$1,0),FALSE))*1000000</f>
        <v>12756637.546404717</v>
      </c>
      <c r="I8" s="266">
        <f>(VLOOKUP($A8,MASTER!$1:$1048576,MATCH(Subs!U$4,MASTER!$1:$1,0),FALSE))*1000000</f>
        <v>13086370.751955397</v>
      </c>
      <c r="J8" s="265">
        <f>(VLOOKUP($A8,MASTER!$1:$1048576,MATCH(Subs!V$4,MASTER!$1:$1,0),FALSE))*1000000</f>
        <v>13426440.040187338</v>
      </c>
      <c r="K8" s="265">
        <f>(VLOOKUP($A8,MASTER!$1:$1048576,MATCH(Subs!W$4,MASTER!$1:$1,0),FALSE))*1000000</f>
        <v>13776745.057904975</v>
      </c>
      <c r="L8" s="265">
        <f>(VLOOKUP($A8,MASTER!$1:$1048576,MATCH(Subs!X$4,MASTER!$1:$1,0),FALSE))*1000000</f>
        <v>14137295.051079484</v>
      </c>
      <c r="M8" s="265">
        <f>(VLOOKUP($A8,MASTER!$1:$1048576,MATCH(Subs!Y$4,MASTER!$1:$1,0),FALSE))*1000000</f>
        <v>14508182.839894123</v>
      </c>
      <c r="N8" s="265">
        <f>(VLOOKUP($A8,MASTER!$1:$1048576,MATCH(Subs!Z$4,MASTER!$1:$1,0),FALSE))*1000000</f>
        <v>14889565.747479811</v>
      </c>
      <c r="O8" s="265">
        <f>(VLOOKUP($A8,MASTER!$1:$1048576,MATCH(Subs!AA$4,MASTER!$1:$1,0),FALSE))*1000000</f>
        <v>15281651.653153365</v>
      </c>
      <c r="P8" s="265">
        <f>(VLOOKUP($A8,MASTER!$1:$1048576,MATCH(Subs!AB$4,MASTER!$1:$1,0),FALSE))*1000000</f>
        <v>15684688.82312271</v>
      </c>
      <c r="Q8" s="265">
        <f>(VLOOKUP($A8,MASTER!$1:$1048576,MATCH(Subs!AC$4,MASTER!$1:$1,0),FALSE))*1000000</f>
        <v>16098958.526718512</v>
      </c>
      <c r="R8" s="265">
        <f>(VLOOKUP($A8,MASTER!$1:$1048576,MATCH(Subs!AD$4,MASTER!$1:$1,0),FALSE))*1000000</f>
        <v>16524769.70773473</v>
      </c>
      <c r="S8" s="265">
        <f>(VLOOKUP($A8,MASTER!$1:$1048576,MATCH(Subs!AE$4,MASTER!$1:$1,0),FALSE))*1000000</f>
        <v>16962455.173068631</v>
      </c>
      <c r="T8" s="265">
        <f>(VLOOKUP($A8,MASTER!$1:$1048576,MATCH(Subs!AF$4,MASTER!$1:$1,0),FALSE))*1000000</f>
        <v>17412368.902706355</v>
      </c>
      <c r="U8" s="265">
        <f>(VLOOKUP($A8,MASTER!$1:$1048576,MATCH(Subs!AG$4,MASTER!$1:$1,0),FALSE))*1000000</f>
        <v>17874884.189576913</v>
      </c>
      <c r="V8" s="265">
        <f>(VLOOKUP($A8,MASTER!$1:$1048576,MATCH(Subs!AH$4,MASTER!$1:$1,0),FALSE))*1000000</f>
        <v>18350392.394747078</v>
      </c>
      <c r="W8" s="265">
        <f>(VLOOKUP($A8,MASTER!$1:$1048576,MATCH(Subs!AI$4,MASTER!$1:$1,0),FALSE))*1000000</f>
        <v>18839302.160104707</v>
      </c>
      <c r="X8" s="265">
        <f>(VLOOKUP($A8,MASTER!$1:$1048576,MATCH(Subs!AJ$4,MASTER!$1:$1,0),FALSE))*1000000</f>
        <v>19342038.962423962</v>
      </c>
      <c r="Y8" s="265">
        <f>(VLOOKUP($A8,MASTER!$1:$1048576,MATCH(Subs!AK$4,MASTER!$1:$1,0),FALSE))*1000000</f>
        <v>19859044.923454523</v>
      </c>
      <c r="Z8" s="265">
        <f>(VLOOKUP($A8,MASTER!$1:$1048576,MATCH(Subs!AL$4,MASTER!$1:$1,0),FALSE))*1000000</f>
        <v>20390778.81332821</v>
      </c>
      <c r="AA8" s="265">
        <f>(VLOOKUP($A8,MASTER!$1:$1048576,MATCH(Subs!AM$4,MASTER!$1:$1,0),FALSE))*1000000</f>
        <v>20937716.20126421</v>
      </c>
      <c r="AB8" s="265">
        <f>(VLOOKUP($A8,MASTER!$1:$1048576,MATCH(Subs!AN$4,MASTER!$1:$1,0),FALSE))*1000000</f>
        <v>21500349.719849389</v>
      </c>
      <c r="AC8" s="265">
        <f>(VLOOKUP($A8,MASTER!$1:$1048576,MATCH(Subs!AO$4,MASTER!$1:$1,0),FALSE))*1000000</f>
        <v>22079189.418231186</v>
      </c>
      <c r="AD8" s="265">
        <f>(VLOOKUP($A8,MASTER!$1:$1048576,MATCH(Subs!AP$4,MASTER!$1:$1,0),FALSE))*1000000</f>
        <v>22674763.186240297</v>
      </c>
      <c r="AE8" s="265">
        <f>(VLOOKUP($A8,MASTER!$1:$1048576,MATCH(Subs!AQ$4,MASTER!$1:$1,0),FALSE))*1000000</f>
        <v>23287617.236385319</v>
      </c>
      <c r="AF8" s="265">
        <f>(VLOOKUP($A8,MASTER!$1:$1048576,MATCH(Subs!AR$4,MASTER!$1:$1,0),FALSE))*1000000</f>
        <v>23918316.634295478</v>
      </c>
      <c r="AG8" s="265">
        <f>(VLOOKUP($A8,MASTER!$1:$1048576,MATCH(Subs!AS$4,MASTER!$1:$1,0),FALSE))*1000000</f>
        <v>24567445.870870661</v>
      </c>
      <c r="AH8" s="265">
        <f>(VLOOKUP($A8,MASTER!$1:$1048576,MATCH(Subs!AT$4,MASTER!$1:$1,0),FALSE))*1000000</f>
        <v>25235609.471380286</v>
      </c>
      <c r="AI8" s="265">
        <f>(VLOOKUP($A8,MASTER!$1:$1048576,MATCH(Subs!AU$4,MASTER!$1:$1,0),FALSE))*1000000</f>
        <v>25923432.638220575</v>
      </c>
      <c r="AJ8" s="265">
        <f>(VLOOKUP($A8,MASTER!$1:$1048576,MATCH(Subs!AV$4,MASTER!$1:$1,0),FALSE))*1000000</f>
        <v>26631561.925127052</v>
      </c>
      <c r="AK8" s="265">
        <f>(VLOOKUP($A8,MASTER!$1:$1048576,MATCH(Subs!AW$4,MASTER!$1:$1,0),FALSE))*1000000</f>
        <v>27360665.941448908</v>
      </c>
      <c r="AL8" s="265">
        <f>(VLOOKUP($A8,MASTER!$1:$1048576,MATCH(Subs!AX$4,MASTER!$1:$1,0),FALSE))*1000000</f>
        <v>28111436.085694663</v>
      </c>
      <c r="AM8" s="265">
        <f>(VLOOKUP($A8,MASTER!$1:$1048576,MATCH(Subs!AY$4,MASTER!$1:$1,0),FALSE))*1000000</f>
        <v>28884587.308012236</v>
      </c>
      <c r="AN8" s="265">
        <f>(VLOOKUP($A8,MASTER!$1:$1048576,MATCH(Subs!AZ$4,MASTER!$1:$1,0),FALSE))*1000000</f>
        <v>29680858.901607521</v>
      </c>
      <c r="AO8" s="265">
        <f>(VLOOKUP($A8,MASTER!$1:$1048576,MATCH(Subs!BA$4,MASTER!$1:$1,0),FALSE))*1000000</f>
        <v>30501015.323366649</v>
      </c>
      <c r="AP8" s="265">
        <f>(VLOOKUP($A8,MASTER!$1:$1048576,MATCH(Subs!BB$4,MASTER!$1:$1,0),FALSE))*1000000</f>
        <v>31333955.825529214</v>
      </c>
      <c r="AQ8" s="265">
        <f>(VLOOKUP($A8,MASTER!$1:$1048576,MATCH(Subs!BC$4,MASTER!$1:$1,0),FALSE))*1000000</f>
        <v>32189415.350199249</v>
      </c>
      <c r="AR8" s="265">
        <f>(VLOOKUP($A8,MASTER!$1:$1048576,MATCH(Subs!BD$4,MASTER!$1:$1,0),FALSE))*1000000</f>
        <v>33065496.576059189</v>
      </c>
      <c r="AS8" s="265">
        <f>(VLOOKUP($A8,MASTER!$1:$1048576,MATCH(Subs!BE$4,MASTER!$1:$1,0),FALSE))*1000000</f>
        <v>33962656.525044844</v>
      </c>
      <c r="AT8" s="265">
        <f>(VLOOKUP($A8,MASTER!$1:$1048576,MATCH(Subs!BF$4,MASTER!$1:$1,0),FALSE))*1000000</f>
        <v>34880755.479613967</v>
      </c>
      <c r="AU8" s="265">
        <f>(VLOOKUP($A8,MASTER!$1:$1048576,MATCH(Subs!BG$4,MASTER!$1:$1,0),FALSE))*1000000</f>
        <v>35819649.777459502</v>
      </c>
      <c r="AV8" s="265">
        <f>(VLOOKUP($A8,MASTER!$1:$1048576,MATCH(Subs!BH$4,MASTER!$1:$1,0),FALSE))*1000000</f>
        <v>36781519.716612637</v>
      </c>
      <c r="AW8" s="265">
        <f>(VLOOKUP($A8,MASTER!$1:$1048576,MATCH(Subs!BI$4,MASTER!$1:$1,0),FALSE))*1000000</f>
        <v>37220031.603177242</v>
      </c>
      <c r="AX8" s="265">
        <f>(VLOOKUP($A8,MASTER!$1:$1048576,MATCH(Subs!BJ$4,MASTER!$1:$1,0),FALSE))*1000000</f>
        <v>37663713.568833716</v>
      </c>
    </row>
    <row r="9" spans="1:50" x14ac:dyDescent="0.25">
      <c r="A9" s="187" t="s">
        <v>265</v>
      </c>
      <c r="B9" s="264">
        <f>(VLOOKUP($A9,MASTER!$1:$1048576,MATCH(Subs!D$4,MASTER!$1:$1,0),FALSE))*1000000</f>
        <v>5970398</v>
      </c>
      <c r="C9" s="264">
        <f>(VLOOKUP($A9,MASTER!$1:$1048576,MATCH(Subs!O$4,MASTER!$1:$1,0),FALSE))*1000000</f>
        <v>8120158.9999999991</v>
      </c>
      <c r="D9" s="264">
        <f>(VLOOKUP($A9,MASTER!$1:$1048576,MATCH(Subs!P$4,MASTER!$1:$1,0),FALSE))*1000000</f>
        <v>8116536.3699186845</v>
      </c>
      <c r="E9" s="264">
        <f>(VLOOKUP($A9,MASTER!$1:$1048576,MATCH(Subs!Q$4,MASTER!$1:$1,0),FALSE))*1000000</f>
        <v>8691368</v>
      </c>
      <c r="F9" s="264">
        <f>(VLOOKUP($A9,MASTER!$1:$1048576,MATCH(Subs!R$4,MASTER!$1:$1,0),FALSE))*1000000</f>
        <v>8818579.6613551229</v>
      </c>
      <c r="G9" s="264">
        <f>(VLOOKUP($A9,MASTER!$1:$1048576,MATCH(Subs!S$4,MASTER!$1:$1,0),FALSE))*1000000</f>
        <v>8956035.5217883028</v>
      </c>
      <c r="H9" s="264">
        <f>(VLOOKUP($A9,MASTER!$1:$1048576,MATCH(Subs!T$4,MASTER!$1:$1,0),FALSE))*1000000</f>
        <v>9084471.733674651</v>
      </c>
      <c r="I9" s="264">
        <f>(VLOOKUP($A9,MASTER!$1:$1048576,MATCH(Subs!U$4,MASTER!$1:$1,0),FALSE))*1000000</f>
        <v>9218687.3825725801</v>
      </c>
      <c r="J9" s="264">
        <f>(VLOOKUP($A9,MASTER!$1:$1048576,MATCH(Subs!V$4,MASTER!$1:$1,0),FALSE))*1000000</f>
        <v>9358750.4565561768</v>
      </c>
      <c r="K9" s="264">
        <f>(VLOOKUP($A9,MASTER!$1:$1048576,MATCH(Subs!W$4,MASTER!$1:$1,0),FALSE))*1000000</f>
        <v>9504739.0455807038</v>
      </c>
      <c r="L9" s="264">
        <f>(VLOOKUP($A9,MASTER!$1:$1048576,MATCH(Subs!X$4,MASTER!$1:$1,0),FALSE))*1000000</f>
        <v>9656740.6893743742</v>
      </c>
      <c r="M9" s="264">
        <f>(VLOOKUP($A9,MASTER!$1:$1048576,MATCH(Subs!Y$4,MASTER!$1:$1,0),FALSE))*1000000</f>
        <v>9814851.9398670942</v>
      </c>
      <c r="N9" s="264">
        <f>(VLOOKUP($A9,MASTER!$1:$1048576,MATCH(Subs!Z$4,MASTER!$1:$1,0),FALSE))*1000000</f>
        <v>9979178.0550028663</v>
      </c>
      <c r="O9" s="264">
        <f>(VLOOKUP($A9,MASTER!$1:$1048576,MATCH(Subs!AA$4,MASTER!$1:$1,0),FALSE))*1000000</f>
        <v>10149832.787239961</v>
      </c>
      <c r="P9" s="264">
        <f>(VLOOKUP($A9,MASTER!$1:$1048576,MATCH(Subs!AB$4,MASTER!$1:$1,0),FALSE))*1000000</f>
        <v>10326938.244910272</v>
      </c>
      <c r="Q9" s="264">
        <f>(VLOOKUP($A9,MASTER!$1:$1048576,MATCH(Subs!AC$4,MASTER!$1:$1,0),FALSE))*1000000</f>
        <v>10510624.811391469</v>
      </c>
      <c r="R9" s="264">
        <f>(VLOOKUP($A9,MASTER!$1:$1048576,MATCH(Subs!AD$4,MASTER!$1:$1,0),FALSE))*1000000</f>
        <v>10701031.111102054</v>
      </c>
      <c r="S9" s="264">
        <f>(VLOOKUP($A9,MASTER!$1:$1048576,MATCH(Subs!AE$4,MASTER!$1:$1,0),FALSE))*1000000</f>
        <v>10898304.014104262</v>
      </c>
      <c r="T9" s="264">
        <f>(VLOOKUP($A9,MASTER!$1:$1048576,MATCH(Subs!AF$4,MASTER!$1:$1,0),FALSE))*1000000</f>
        <v>11102598.673109997</v>
      </c>
      <c r="U9" s="264">
        <f>(VLOOKUP($A9,MASTER!$1:$1048576,MATCH(Subs!AG$4,MASTER!$1:$1,0),FALSE))*1000000</f>
        <v>11313568.206222625</v>
      </c>
      <c r="V9" s="264">
        <f>(VLOOKUP($A9,MASTER!$1:$1048576,MATCH(Subs!AH$4,MASTER!$1:$1,0),FALSE))*1000000</f>
        <v>11528511.882886007</v>
      </c>
      <c r="W9" s="264">
        <f>(VLOOKUP($A9,MASTER!$1:$1048576,MATCH(Subs!AI$4,MASTER!$1:$1,0),FALSE))*1000000</f>
        <v>11750917.633285459</v>
      </c>
      <c r="X9" s="264">
        <f>(VLOOKUP($A9,MASTER!$1:$1048576,MATCH(Subs!AJ$4,MASTER!$1:$1,0),FALSE))*1000000</f>
        <v>11980973.147791544</v>
      </c>
      <c r="Y9" s="264">
        <f>(VLOOKUP($A9,MASTER!$1:$1048576,MATCH(Subs!AK$4,MASTER!$1:$1,0),FALSE))*1000000</f>
        <v>12218874.911296861</v>
      </c>
      <c r="Z9" s="264">
        <f>(VLOOKUP($A9,MASTER!$1:$1048576,MATCH(Subs!AL$4,MASTER!$1:$1,0),FALSE))*1000000</f>
        <v>12464828.366418373</v>
      </c>
      <c r="AA9" s="264">
        <f>(VLOOKUP($A9,MASTER!$1:$1048576,MATCH(Subs!AM$4,MASTER!$1:$1,0),FALSE))*1000000</f>
        <v>12719048.092353348</v>
      </c>
      <c r="AB9" s="264">
        <f>(VLOOKUP($A9,MASTER!$1:$1048576,MATCH(Subs!AN$4,MASTER!$1:$1,0),FALSE))*1000000</f>
        <v>12981757.998745123</v>
      </c>
      <c r="AC9" s="264">
        <f>(VLOOKUP($A9,MASTER!$1:$1048576,MATCH(Subs!AO$4,MASTER!$1:$1,0),FALSE))*1000000</f>
        <v>13253191.534101512</v>
      </c>
      <c r="AD9" s="264">
        <f>(VLOOKUP($A9,MASTER!$1:$1048576,MATCH(Subs!AP$4,MASTER!$1:$1,0),FALSE))*1000000</f>
        <v>13533591.908457071</v>
      </c>
      <c r="AE9" s="264">
        <f>(VLOOKUP($A9,MASTER!$1:$1048576,MATCH(Subs!AQ$4,MASTER!$1:$1,0),FALSE))*1000000</f>
        <v>13823212.330089672</v>
      </c>
      <c r="AF9" s="264">
        <f>(VLOOKUP($A9,MASTER!$1:$1048576,MATCH(Subs!AR$4,MASTER!$1:$1,0),FALSE))*1000000</f>
        <v>14122316.256198518</v>
      </c>
      <c r="AG9" s="264">
        <f>(VLOOKUP($A9,MASTER!$1:$1048576,MATCH(Subs!AS$4,MASTER!$1:$1,0),FALSE))*1000000</f>
        <v>14431177.657530367</v>
      </c>
      <c r="AH9" s="264">
        <f>(VLOOKUP($A9,MASTER!$1:$1048576,MATCH(Subs!AT$4,MASTER!$1:$1,0),FALSE))*1000000</f>
        <v>14750081.297006717</v>
      </c>
      <c r="AI9" s="264">
        <f>(VLOOKUP($A9,MASTER!$1:$1048576,MATCH(Subs!AU$4,MASTER!$1:$1,0),FALSE))*1000000</f>
        <v>15079323.022461306</v>
      </c>
      <c r="AJ9" s="264">
        <f>(VLOOKUP($A9,MASTER!$1:$1048576,MATCH(Subs!AV$4,MASTER!$1:$1,0),FALSE))*1000000</f>
        <v>15419210.073645381</v>
      </c>
      <c r="AK9" s="264">
        <f>(VLOOKUP($A9,MASTER!$1:$1048576,MATCH(Subs!AW$4,MASTER!$1:$1,0),FALSE))*1000000</f>
        <v>15758154.538947329</v>
      </c>
      <c r="AL9" s="264">
        <f>(VLOOKUP($A9,MASTER!$1:$1048576,MATCH(Subs!AX$4,MASTER!$1:$1,0),FALSE))*1000000</f>
        <v>16108103.681001555</v>
      </c>
      <c r="AM9" s="264">
        <f>(VLOOKUP($A9,MASTER!$1:$1048576,MATCH(Subs!AY$4,MASTER!$1:$1,0),FALSE))*1000000</f>
        <v>16466273.375171252</v>
      </c>
      <c r="AN9" s="264">
        <f>(VLOOKUP($A9,MASTER!$1:$1048576,MATCH(Subs!AZ$4,MASTER!$1:$1,0),FALSE))*1000000</f>
        <v>16832856.859341402</v>
      </c>
      <c r="AO9" s="264">
        <f>(VLOOKUP($A9,MASTER!$1:$1048576,MATCH(Subs!BA$4,MASTER!$1:$1,0),FALSE))*1000000</f>
        <v>17207239.667727899</v>
      </c>
      <c r="AP9" s="264">
        <f>(VLOOKUP($A9,MASTER!$1:$1048576,MATCH(Subs!BB$4,MASTER!$1:$1,0),FALSE))*1000000</f>
        <v>17588756.500628117</v>
      </c>
      <c r="AQ9" s="264">
        <f>(VLOOKUP($A9,MASTER!$1:$1048576,MATCH(Subs!BC$4,MASTER!$1:$1,0),FALSE))*1000000</f>
        <v>17979872.170719683</v>
      </c>
      <c r="AR9" s="264">
        <f>(VLOOKUP($A9,MASTER!$1:$1048576,MATCH(Subs!BD$4,MASTER!$1:$1,0),FALSE))*1000000</f>
        <v>18379524.86281519</v>
      </c>
      <c r="AS9" s="264">
        <f>(VLOOKUP($A9,MASTER!$1:$1048576,MATCH(Subs!BE$4,MASTER!$1:$1,0),FALSE))*1000000</f>
        <v>18788066.984882742</v>
      </c>
      <c r="AT9" s="264">
        <f>(VLOOKUP($A9,MASTER!$1:$1048576,MATCH(Subs!BF$4,MASTER!$1:$1,0),FALSE))*1000000</f>
        <v>19205526.282435045</v>
      </c>
      <c r="AU9" s="264">
        <f>(VLOOKUP($A9,MASTER!$1:$1048576,MATCH(Subs!BG$4,MASTER!$1:$1,0),FALSE))*1000000</f>
        <v>19632198.460896719</v>
      </c>
      <c r="AV9" s="264">
        <f>(VLOOKUP($A9,MASTER!$1:$1048576,MATCH(Subs!BH$4,MASTER!$1:$1,0),FALSE))*1000000</f>
        <v>20068582.801134322</v>
      </c>
      <c r="AW9" s="264">
        <f>(VLOOKUP($A9,MASTER!$1:$1048576,MATCH(Subs!BI$4,MASTER!$1:$1,0),FALSE))*1000000</f>
        <v>20514563.876347024</v>
      </c>
      <c r="AX9" s="264">
        <f>(VLOOKUP($A9,MASTER!$1:$1048576,MATCH(Subs!BJ$4,MASTER!$1:$1,0),FALSE))*1000000</f>
        <v>20970456.992070325</v>
      </c>
    </row>
    <row r="10" spans="1:50" x14ac:dyDescent="0.25">
      <c r="A10" s="187" t="s">
        <v>280</v>
      </c>
      <c r="B10" s="264">
        <f>(VLOOKUP($A10,MASTER!$1:$1048576,MATCH(Subs!D$4,MASTER!$1:$1,0),FALSE))*1000000</f>
        <v>586424</v>
      </c>
      <c r="C10" s="264">
        <f>(VLOOKUP($A10,MASTER!$1:$1048576,MATCH(Subs!O$4,MASTER!$1:$1,0),FALSE))*1000000</f>
        <v>18736177</v>
      </c>
      <c r="D10" s="264">
        <f>(VLOOKUP($A10,MASTER!$1:$1048576,MATCH(Subs!P$4,MASTER!$1:$1,0),FALSE))*1000000</f>
        <v>20011954</v>
      </c>
      <c r="E10" s="264">
        <f>(VLOOKUP($A10,MASTER!$1:$1048576,MATCH(Subs!Q$4,MASTER!$1:$1,0),FALSE))*1000000</f>
        <v>20236908</v>
      </c>
      <c r="F10" s="264">
        <f>(VLOOKUP($A10,MASTER!$1:$1048576,MATCH(Subs!R$4,MASTER!$1:$1,0),FALSE))*1000000</f>
        <v>20368500</v>
      </c>
      <c r="G10" s="264">
        <f>(VLOOKUP($A10,MASTER!$1:$1048576,MATCH(Subs!S$4,MASTER!$1:$1,0),FALSE))*1000000</f>
        <v>20443164</v>
      </c>
      <c r="H10" s="264">
        <f>(VLOOKUP($A10,MASTER!$1:$1048576,MATCH(Subs!T$4,MASTER!$1:$1,0),FALSE))*1000000</f>
        <v>20765237</v>
      </c>
      <c r="I10" s="264">
        <f>(VLOOKUP($A10,MASTER!$1:$1048576,MATCH(Subs!U$4,MASTER!$1:$1,0),FALSE))*1000000</f>
        <v>21287196.114450205</v>
      </c>
      <c r="J10" s="264">
        <f>(VLOOKUP($A10,MASTER!$1:$1048576,MATCH(Subs!V$4,MASTER!$1:$1,0),FALSE))*1000000</f>
        <v>21474674.582201745</v>
      </c>
      <c r="K10" s="264">
        <f>(VLOOKUP($A10,MASTER!$1:$1048576,MATCH(Subs!W$4,MASTER!$1:$1,0),FALSE))*1000000</f>
        <v>22075151.622218974</v>
      </c>
      <c r="L10" s="264">
        <f>(VLOOKUP($A10,MASTER!$1:$1048576,MATCH(Subs!X$4,MASTER!$1:$1,0),FALSE))*1000000</f>
        <v>22251031.137861092</v>
      </c>
      <c r="M10" s="264">
        <f>(VLOOKUP($A10,MASTER!$1:$1048576,MATCH(Subs!Y$4,MASTER!$1:$1,0),FALSE))*1000000</f>
        <v>22432414.417713575</v>
      </c>
      <c r="N10" s="264">
        <f>(VLOOKUP($A10,MASTER!$1:$1048576,MATCH(Subs!Z$4,MASTER!$1:$1,0),FALSE))*1000000</f>
        <v>22619412.217180975</v>
      </c>
      <c r="O10" s="264">
        <f>(VLOOKUP($A10,MASTER!$1:$1048576,MATCH(Subs!AA$4,MASTER!$1:$1,0),FALSE))*1000000</f>
        <v>22815844.105448037</v>
      </c>
      <c r="P10" s="264">
        <f>(VLOOKUP($A10,MASTER!$1:$1048576,MATCH(Subs!AB$4,MASTER!$1:$1,0),FALSE))*1000000</f>
        <v>23014438.000145365</v>
      </c>
      <c r="Q10" s="264">
        <f>(VLOOKUP($A10,MASTER!$1:$1048576,MATCH(Subs!AC$4,MASTER!$1:$1,0),FALSE))*1000000</f>
        <v>23219029.837187078</v>
      </c>
      <c r="R10" s="264">
        <f>(VLOOKUP($A10,MASTER!$1:$1048576,MATCH(Subs!AD$4,MASTER!$1:$1,0),FALSE))*1000000</f>
        <v>23429763.340022568</v>
      </c>
      <c r="S10" s="264">
        <f>(VLOOKUP($A10,MASTER!$1:$1048576,MATCH(Subs!AE$4,MASTER!$1:$1,0),FALSE))*1000000</f>
        <v>23646789.863771848</v>
      </c>
      <c r="T10" s="264">
        <f>(VLOOKUP($A10,MASTER!$1:$1048576,MATCH(Subs!AF$4,MASTER!$1:$1,0),FALSE))*1000000</f>
        <v>23870268.297255114</v>
      </c>
      <c r="U10" s="264">
        <f>(VLOOKUP($A10,MASTER!$1:$1048576,MATCH(Subs!AG$4,MASTER!$1:$1,0),FALSE))*1000000</f>
        <v>24100365.011015404</v>
      </c>
      <c r="V10" s="264">
        <f>(VLOOKUP($A10,MASTER!$1:$1048576,MATCH(Subs!AH$4,MASTER!$1:$1,0),FALSE))*1000000</f>
        <v>24337253.842886556</v>
      </c>
      <c r="W10" s="264">
        <f>(VLOOKUP($A10,MASTER!$1:$1048576,MATCH(Subs!AI$4,MASTER!$1:$1,0),FALSE))*1000000</f>
        <v>24581116.115019858</v>
      </c>
      <c r="X10" s="264">
        <f>(VLOOKUP($A10,MASTER!$1:$1048576,MATCH(Subs!AJ$4,MASTER!$1:$1,0),FALSE))*1000000</f>
        <v>24832140.677912366</v>
      </c>
      <c r="Y10" s="264">
        <f>(VLOOKUP($A10,MASTER!$1:$1048576,MATCH(Subs!AK$4,MASTER!$1:$1,0),FALSE))*1000000</f>
        <v>25090523.978117369</v>
      </c>
      <c r="Z10" s="264">
        <f>(VLOOKUP($A10,MASTER!$1:$1048576,MATCH(Subs!AL$4,MASTER!$1:$1,0),FALSE))*1000000</f>
        <v>25356470.147122812</v>
      </c>
      <c r="AA10" s="264">
        <f>(VLOOKUP($A10,MASTER!$1:$1048576,MATCH(Subs!AM$4,MASTER!$1:$1,0),FALSE))*1000000</f>
        <v>25630191.109462682</v>
      </c>
      <c r="AB10" s="264">
        <f>(VLOOKUP($A10,MASTER!$1:$1048576,MATCH(Subs!AN$4,MASTER!$1:$1,0),FALSE))*1000000</f>
        <v>25911906.708551146</v>
      </c>
      <c r="AC10" s="264">
        <f>(VLOOKUP($A10,MASTER!$1:$1048576,MATCH(Subs!AO$4,MASTER!$1:$1,0),FALSE))*1000000</f>
        <v>26201844.849047054</v>
      </c>
      <c r="AD10" s="264">
        <f>(VLOOKUP($A10,MASTER!$1:$1048576,MATCH(Subs!AP$4,MASTER!$1:$1,0),FALSE))*1000000</f>
        <v>26500241.654799674</v>
      </c>
      <c r="AE10" s="264">
        <f>(VLOOKUP($A10,MASTER!$1:$1048576,MATCH(Subs!AQ$4,MASTER!$1:$1,0),FALSE))*1000000</f>
        <v>26807341.641616765</v>
      </c>
      <c r="AF10" s="264">
        <f>(VLOOKUP($A10,MASTER!$1:$1048576,MATCH(Subs!AR$4,MASTER!$1:$1,0),FALSE))*1000000</f>
        <v>27123397.904248543</v>
      </c>
      <c r="AG10" s="264">
        <f>(VLOOKUP($A10,MASTER!$1:$1048576,MATCH(Subs!AS$4,MASTER!$1:$1,0),FALSE))*1000000</f>
        <v>27448672.317105677</v>
      </c>
      <c r="AH10" s="264">
        <f>(VLOOKUP($A10,MASTER!$1:$1048576,MATCH(Subs!AT$4,MASTER!$1:$1,0),FALSE))*1000000</f>
        <v>27783435.748333305</v>
      </c>
      <c r="AI10" s="264">
        <f>(VLOOKUP($A10,MASTER!$1:$1048576,MATCH(Subs!AU$4,MASTER!$1:$1,0),FALSE))*1000000</f>
        <v>28127968.286951374</v>
      </c>
      <c r="AJ10" s="264">
        <f>(VLOOKUP($A10,MASTER!$1:$1048576,MATCH(Subs!AV$4,MASTER!$1:$1,0),FALSE))*1000000</f>
        <v>28482559.482847609</v>
      </c>
      <c r="AK10" s="264">
        <f>(VLOOKUP($A10,MASTER!$1:$1048576,MATCH(Subs!AW$4,MASTER!$1:$1,0),FALSE))*1000000</f>
        <v>28847508.599475998</v>
      </c>
      <c r="AL10" s="264">
        <f>(VLOOKUP($A10,MASTER!$1:$1048576,MATCH(Subs!AX$4,MASTER!$1:$1,0),FALSE))*1000000</f>
        <v>29223124.879172377</v>
      </c>
      <c r="AM10" s="264">
        <f>(VLOOKUP($A10,MASTER!$1:$1048576,MATCH(Subs!AY$4,MASTER!$1:$1,0),FALSE))*1000000</f>
        <v>29609727.82105146</v>
      </c>
      <c r="AN10" s="264">
        <f>(VLOOKUP($A10,MASTER!$1:$1048576,MATCH(Subs!AZ$4,MASTER!$1:$1,0),FALSE))*1000000</f>
        <v>30007647.471497037</v>
      </c>
      <c r="AO10" s="264">
        <f>(VLOOKUP($A10,MASTER!$1:$1048576,MATCH(Subs!BA$4,MASTER!$1:$1,0),FALSE))*1000000</f>
        <v>30417224.727300119</v>
      </c>
      <c r="AP10" s="264">
        <f>(VLOOKUP($A10,MASTER!$1:$1048576,MATCH(Subs!BB$4,MASTER!$1:$1,0),FALSE))*1000000</f>
        <v>30838811.651539519</v>
      </c>
      <c r="AQ10" s="264">
        <f>(VLOOKUP($A10,MASTER!$1:$1048576,MATCH(Subs!BC$4,MASTER!$1:$1,0),FALSE))*1000000</f>
        <v>31266241.828616191</v>
      </c>
      <c r="AR10" s="264">
        <f>(VLOOKUP($A10,MASTER!$1:$1048576,MATCH(Subs!BD$4,MASTER!$1:$1,0),FALSE))*1000000</f>
        <v>31699596.246819276</v>
      </c>
      <c r="AS10" s="264">
        <f>(VLOOKUP($A10,MASTER!$1:$1048576,MATCH(Subs!BE$4,MASTER!$1:$1,0),FALSE))*1000000</f>
        <v>32138957.016946763</v>
      </c>
      <c r="AT10" s="264">
        <f>(VLOOKUP($A10,MASTER!$1:$1048576,MATCH(Subs!BF$4,MASTER!$1:$1,0),FALSE))*1000000</f>
        <v>32584407.387863606</v>
      </c>
      <c r="AU10" s="264">
        <f>(VLOOKUP($A10,MASTER!$1:$1048576,MATCH(Subs!BG$4,MASTER!$1:$1,0),FALSE))*1000000</f>
        <v>33036031.762275506</v>
      </c>
      <c r="AV10" s="264">
        <f>(VLOOKUP($A10,MASTER!$1:$1048576,MATCH(Subs!BH$4,MASTER!$1:$1,0),FALSE))*1000000</f>
        <v>33493915.712721277</v>
      </c>
      <c r="AW10" s="264">
        <f>(VLOOKUP($A10,MASTER!$1:$1048576,MATCH(Subs!BI$4,MASTER!$1:$1,0),FALSE))*1000000</f>
        <v>33958145.997786909</v>
      </c>
      <c r="AX10" s="264">
        <f>(VLOOKUP($A10,MASTER!$1:$1048576,MATCH(Subs!BJ$4,MASTER!$1:$1,0),FALSE))*1000000</f>
        <v>34428810.578544348</v>
      </c>
    </row>
    <row r="11" spans="1:50" x14ac:dyDescent="0.25">
      <c r="A11" s="252" t="s">
        <v>397</v>
      </c>
      <c r="B11" s="105">
        <f t="shared" ref="B11:H11" si="0">SUM(B7:B10)</f>
        <v>22697029</v>
      </c>
      <c r="C11" s="105">
        <f t="shared" si="0"/>
        <v>50221781</v>
      </c>
      <c r="D11" s="105">
        <f t="shared" si="0"/>
        <v>52493930.369918689</v>
      </c>
      <c r="E11" s="105">
        <f t="shared" si="0"/>
        <v>53909404</v>
      </c>
      <c r="F11" s="105">
        <f t="shared" si="0"/>
        <v>54841243.661355123</v>
      </c>
      <c r="G11" s="105">
        <f t="shared" si="0"/>
        <v>55650038.521788299</v>
      </c>
      <c r="H11" s="105">
        <f t="shared" si="0"/>
        <v>56464749.424325719</v>
      </c>
      <c r="I11" s="105">
        <f>SUM(I7:I10)</f>
        <v>57697448.136494413</v>
      </c>
      <c r="J11" s="105">
        <f t="shared" ref="J11:AX11" si="1">SUM(J7:J10)</f>
        <v>58612215.509633467</v>
      </c>
      <c r="K11" s="105">
        <f t="shared" si="1"/>
        <v>59956514.640127935</v>
      </c>
      <c r="L11" s="105">
        <f t="shared" si="1"/>
        <v>60892852.460780397</v>
      </c>
      <c r="M11" s="105">
        <f t="shared" si="1"/>
        <v>61851525.9808468</v>
      </c>
      <c r="N11" s="105">
        <f t="shared" si="1"/>
        <v>62832914.991936766</v>
      </c>
      <c r="O11" s="105">
        <f t="shared" si="1"/>
        <v>63841167.258502185</v>
      </c>
      <c r="P11" s="105">
        <f t="shared" si="1"/>
        <v>64869387.746386454</v>
      </c>
      <c r="Q11" s="105">
        <f t="shared" si="1"/>
        <v>65921830.829915598</v>
      </c>
      <c r="R11" s="105">
        <f t="shared" si="1"/>
        <v>66999094.700366184</v>
      </c>
      <c r="S11" s="105">
        <f t="shared" si="1"/>
        <v>68101817.405255914</v>
      </c>
      <c r="T11" s="105">
        <f t="shared" si="1"/>
        <v>69230674.099308908</v>
      </c>
      <c r="U11" s="105">
        <f t="shared" si="1"/>
        <v>70385864.817051202</v>
      </c>
      <c r="V11" s="105">
        <f t="shared" si="1"/>
        <v>71565261.401532695</v>
      </c>
      <c r="W11" s="105">
        <f t="shared" si="1"/>
        <v>72772949.245482042</v>
      </c>
      <c r="X11" s="105">
        <f t="shared" si="1"/>
        <v>74009737.990922153</v>
      </c>
      <c r="Y11" s="105">
        <f t="shared" si="1"/>
        <v>75276470.443419755</v>
      </c>
      <c r="Z11" s="105">
        <f t="shared" si="1"/>
        <v>76574022.829721332</v>
      </c>
      <c r="AA11" s="105">
        <f t="shared" si="1"/>
        <v>77903305.237610266</v>
      </c>
      <c r="AB11" s="105">
        <f t="shared" si="1"/>
        <v>79265262.202108428</v>
      </c>
      <c r="AC11" s="105">
        <f t="shared" si="1"/>
        <v>80660873.411710531</v>
      </c>
      <c r="AD11" s="105">
        <f t="shared" si="1"/>
        <v>82091154.515411302</v>
      </c>
      <c r="AE11" s="105">
        <f t="shared" si="1"/>
        <v>83557158.016519859</v>
      </c>
      <c r="AF11" s="105">
        <f t="shared" si="1"/>
        <v>85059974.243138671</v>
      </c>
      <c r="AG11" s="105">
        <f t="shared" si="1"/>
        <v>86600732.38807191</v>
      </c>
      <c r="AH11" s="105">
        <f t="shared" si="1"/>
        <v>88180601.613080174</v>
      </c>
      <c r="AI11" s="105">
        <f t="shared" si="1"/>
        <v>89800792.214011416</v>
      </c>
      <c r="AJ11" s="105">
        <f t="shared" si="1"/>
        <v>91462556.844549477</v>
      </c>
      <c r="AK11" s="105">
        <f t="shared" si="1"/>
        <v>93155284.932486862</v>
      </c>
      <c r="AL11" s="105">
        <f t="shared" si="1"/>
        <v>94891934.006818533</v>
      </c>
      <c r="AM11" s="105">
        <f t="shared" si="1"/>
        <v>96670764.179269418</v>
      </c>
      <c r="AN11" s="105">
        <f t="shared" si="1"/>
        <v>98493047.978708863</v>
      </c>
      <c r="AO11" s="105">
        <f t="shared" si="1"/>
        <v>100359286.41147792</v>
      </c>
      <c r="AP11" s="105">
        <f t="shared" si="1"/>
        <v>102267345.57078283</v>
      </c>
      <c r="AQ11" s="105">
        <f t="shared" si="1"/>
        <v>104213999.00673781</v>
      </c>
      <c r="AR11" s="105">
        <f t="shared" si="1"/>
        <v>106198751.00138593</v>
      </c>
      <c r="AS11" s="105">
        <f t="shared" si="1"/>
        <v>108222531.34694688</v>
      </c>
      <c r="AT11" s="105">
        <f t="shared" si="1"/>
        <v>110285956.68874171</v>
      </c>
      <c r="AU11" s="105">
        <f t="shared" si="1"/>
        <v>112389923.38077402</v>
      </c>
      <c r="AV11" s="105">
        <f t="shared" si="1"/>
        <v>114535543.33924848</v>
      </c>
      <c r="AW11" s="105">
        <f t="shared" si="1"/>
        <v>116177431.23743153</v>
      </c>
      <c r="AX11" s="105">
        <f t="shared" si="1"/>
        <v>117844445.59027183</v>
      </c>
    </row>
    <row r="12" spans="1:50" s="276" customFormat="1" x14ac:dyDescent="0.25">
      <c r="A12" s="275" t="s">
        <v>407</v>
      </c>
      <c r="B12" s="277">
        <v>771769921.04621482</v>
      </c>
      <c r="C12" s="277">
        <v>782242594.54934359</v>
      </c>
      <c r="D12" s="277">
        <v>792838396.69616199</v>
      </c>
      <c r="E12" s="277">
        <v>803621838.59736919</v>
      </c>
      <c r="F12" s="277">
        <v>814593452.43093729</v>
      </c>
      <c r="G12" s="277">
        <v>825754172.62819386</v>
      </c>
      <c r="H12" s="277">
        <v>837105290.74116695</v>
      </c>
      <c r="I12" s="277">
        <v>848648422.3548429</v>
      </c>
      <c r="J12" s="277">
        <v>860385481.23173761</v>
      </c>
      <c r="K12" s="277">
        <v>872318658.21192539</v>
      </c>
      <c r="L12" s="277">
        <v>884450403.53248179</v>
      </c>
      <c r="M12" s="277">
        <v>896783411.79582047</v>
      </c>
      <c r="N12" s="277">
        <v>909320609.10369468</v>
      </c>
      <c r="O12" s="277">
        <v>922065142.02549124</v>
      </c>
      <c r="P12" s="277">
        <v>935020368.15447664</v>
      </c>
      <c r="Q12" s="277">
        <v>948154742.15227246</v>
      </c>
      <c r="R12" s="277">
        <v>961461354.90190125</v>
      </c>
      <c r="S12" s="277">
        <v>974987903.35759211</v>
      </c>
      <c r="T12" s="277">
        <v>988738469.80996215</v>
      </c>
      <c r="U12" s="277">
        <v>1002717317.1029031</v>
      </c>
      <c r="V12" s="277">
        <v>1016928885.5183638</v>
      </c>
      <c r="W12" s="277">
        <v>1031377790.3676429</v>
      </c>
      <c r="X12" s="277">
        <v>1046068820.2200418</v>
      </c>
      <c r="Y12" s="277">
        <v>1061006935.7080607</v>
      </c>
      <c r="Z12" s="277">
        <v>1076197268.8555582</v>
      </c>
      <c r="AA12" s="277">
        <v>1091645122.8817542</v>
      </c>
      <c r="AB12" s="277">
        <v>1107347494.7668436</v>
      </c>
      <c r="AC12" s="277">
        <v>1123286774.6371794</v>
      </c>
      <c r="AD12" s="277">
        <v>1139499511.2577682</v>
      </c>
      <c r="AE12" s="277">
        <v>1155991673.7016582</v>
      </c>
      <c r="AF12" s="277">
        <v>1172769406.4767649</v>
      </c>
      <c r="AG12" s="277">
        <v>1189839031.4533255</v>
      </c>
      <c r="AH12" s="277">
        <v>1207207050.0630214</v>
      </c>
      <c r="AI12" s="277">
        <v>1224880145.7531929</v>
      </c>
      <c r="AJ12" s="277">
        <v>1242865186.6816969</v>
      </c>
      <c r="AK12" s="277">
        <v>1270161758.953546</v>
      </c>
      <c r="AL12" s="277">
        <v>1290643698.4141519</v>
      </c>
      <c r="AM12" s="277">
        <v>1311471229.7318873</v>
      </c>
      <c r="AN12" s="277">
        <v>1332651964.1174612</v>
      </c>
      <c r="AO12" s="277">
        <v>1354193686.1726432</v>
      </c>
      <c r="AP12" s="277">
        <v>1376072745.0146716</v>
      </c>
      <c r="AQ12" s="277">
        <v>1398273316.1059544</v>
      </c>
      <c r="AR12" s="277">
        <v>1420802425.467752</v>
      </c>
      <c r="AS12" s="277">
        <v>1443667258.0790718</v>
      </c>
      <c r="AT12" s="277">
        <v>1466875161.5229492</v>
      </c>
      <c r="AU12" s="277">
        <v>1490433649.7168303</v>
      </c>
      <c r="AV12" s="277">
        <v>1514350406.729001</v>
      </c>
      <c r="AW12" s="277">
        <v>1538633290.6830549</v>
      </c>
      <c r="AX12" s="277">
        <v>1563290337.7524266</v>
      </c>
    </row>
    <row r="13" spans="1:50" x14ac:dyDescent="0.25">
      <c r="A13" s="248" t="s">
        <v>405</v>
      </c>
      <c r="B13" s="253">
        <f>SUM(B11*16)/4</f>
        <v>90788116</v>
      </c>
      <c r="C13" s="253">
        <f>SUM(C11*16)/4</f>
        <v>200887124</v>
      </c>
      <c r="D13" s="253">
        <f t="shared" ref="D13:AX13" si="2">SUM(D11*16)/4</f>
        <v>209975721.47967476</v>
      </c>
      <c r="E13" s="253">
        <f t="shared" si="2"/>
        <v>215637616</v>
      </c>
      <c r="F13" s="253">
        <f t="shared" si="2"/>
        <v>219364974.64542049</v>
      </c>
      <c r="G13" s="253">
        <f t="shared" si="2"/>
        <v>222600154.0871532</v>
      </c>
      <c r="H13" s="253">
        <f t="shared" si="2"/>
        <v>225858997.69730288</v>
      </c>
      <c r="I13" s="253">
        <f t="shared" si="2"/>
        <v>230789792.54597765</v>
      </c>
      <c r="J13" s="253">
        <f t="shared" si="2"/>
        <v>234448862.03853387</v>
      </c>
      <c r="K13" s="253">
        <f t="shared" si="2"/>
        <v>239826058.56051174</v>
      </c>
      <c r="L13" s="253">
        <f t="shared" si="2"/>
        <v>243571409.84312159</v>
      </c>
      <c r="M13" s="253">
        <f t="shared" si="2"/>
        <v>247406103.9233872</v>
      </c>
      <c r="N13" s="253">
        <f t="shared" si="2"/>
        <v>251331659.96774706</v>
      </c>
      <c r="O13" s="253">
        <f t="shared" si="2"/>
        <v>255364669.03400874</v>
      </c>
      <c r="P13" s="253">
        <f t="shared" si="2"/>
        <v>259477550.98554581</v>
      </c>
      <c r="Q13" s="253">
        <f t="shared" si="2"/>
        <v>263687323.31966239</v>
      </c>
      <c r="R13" s="253">
        <f t="shared" si="2"/>
        <v>267996378.80146474</v>
      </c>
      <c r="S13" s="253">
        <f t="shared" si="2"/>
        <v>272407269.62102365</v>
      </c>
      <c r="T13" s="253">
        <f t="shared" si="2"/>
        <v>276922696.39723563</v>
      </c>
      <c r="U13" s="253">
        <f t="shared" si="2"/>
        <v>281543459.26820481</v>
      </c>
      <c r="V13" s="253">
        <f t="shared" si="2"/>
        <v>286261045.60613078</v>
      </c>
      <c r="W13" s="253">
        <f t="shared" si="2"/>
        <v>291091796.98192817</v>
      </c>
      <c r="X13" s="253">
        <f t="shared" si="2"/>
        <v>296038951.96368861</v>
      </c>
      <c r="Y13" s="253">
        <f t="shared" si="2"/>
        <v>301105881.77367902</v>
      </c>
      <c r="Z13" s="253">
        <f t="shared" si="2"/>
        <v>306296091.31888533</v>
      </c>
      <c r="AA13" s="253">
        <f t="shared" si="2"/>
        <v>311613220.95044106</v>
      </c>
      <c r="AB13" s="253">
        <f t="shared" si="2"/>
        <v>317061048.80843371</v>
      </c>
      <c r="AC13" s="253">
        <f t="shared" si="2"/>
        <v>322643493.64684212</v>
      </c>
      <c r="AD13" s="253">
        <f t="shared" si="2"/>
        <v>328364618.06164521</v>
      </c>
      <c r="AE13" s="253">
        <f t="shared" si="2"/>
        <v>334228632.06607944</v>
      </c>
      <c r="AF13" s="253">
        <f t="shared" si="2"/>
        <v>340239896.97255468</v>
      </c>
      <c r="AG13" s="253">
        <f t="shared" si="2"/>
        <v>346402929.55228764</v>
      </c>
      <c r="AH13" s="253">
        <f t="shared" si="2"/>
        <v>352722406.45232069</v>
      </c>
      <c r="AI13" s="253">
        <f t="shared" si="2"/>
        <v>359203168.85604566</v>
      </c>
      <c r="AJ13" s="253">
        <f t="shared" si="2"/>
        <v>365850227.37819791</v>
      </c>
      <c r="AK13" s="253">
        <f t="shared" si="2"/>
        <v>372621139.72994745</v>
      </c>
      <c r="AL13" s="253">
        <f t="shared" si="2"/>
        <v>379567736.02727413</v>
      </c>
      <c r="AM13" s="253">
        <f t="shared" si="2"/>
        <v>386683056.71707767</v>
      </c>
      <c r="AN13" s="253">
        <f t="shared" si="2"/>
        <v>393972191.91483545</v>
      </c>
      <c r="AO13" s="253">
        <f t="shared" si="2"/>
        <v>401437145.64591169</v>
      </c>
      <c r="AP13" s="253">
        <f t="shared" si="2"/>
        <v>409069382.2831313</v>
      </c>
      <c r="AQ13" s="253">
        <f t="shared" si="2"/>
        <v>416855996.02695125</v>
      </c>
      <c r="AR13" s="253">
        <f t="shared" si="2"/>
        <v>424795004.00554371</v>
      </c>
      <c r="AS13" s="253">
        <f t="shared" si="2"/>
        <v>432890125.38778752</v>
      </c>
      <c r="AT13" s="253">
        <f t="shared" si="2"/>
        <v>441143826.75496686</v>
      </c>
      <c r="AU13" s="253">
        <f t="shared" si="2"/>
        <v>449559693.52309608</v>
      </c>
      <c r="AV13" s="253">
        <f t="shared" si="2"/>
        <v>458142173.35699391</v>
      </c>
      <c r="AW13" s="253">
        <f t="shared" si="2"/>
        <v>464709724.9497261</v>
      </c>
      <c r="AX13" s="253">
        <f t="shared" si="2"/>
        <v>471377782.36108732</v>
      </c>
    </row>
    <row r="14" spans="1:50" x14ac:dyDescent="0.25">
      <c r="A14" s="248" t="s">
        <v>406</v>
      </c>
      <c r="B14" s="253">
        <f>G5</f>
        <v>1010880000</v>
      </c>
      <c r="C14" s="253">
        <f t="shared" ref="C14:AX14" si="3">$B$14</f>
        <v>1010880000</v>
      </c>
      <c r="D14" s="253">
        <f t="shared" si="3"/>
        <v>1010880000</v>
      </c>
      <c r="E14" s="253">
        <f t="shared" si="3"/>
        <v>1010880000</v>
      </c>
      <c r="F14" s="253">
        <f t="shared" si="3"/>
        <v>1010880000</v>
      </c>
      <c r="G14" s="253">
        <f t="shared" si="3"/>
        <v>1010880000</v>
      </c>
      <c r="H14" s="253">
        <f t="shared" si="3"/>
        <v>1010880000</v>
      </c>
      <c r="I14" s="253">
        <f t="shared" si="3"/>
        <v>1010880000</v>
      </c>
      <c r="J14" s="253">
        <f t="shared" si="3"/>
        <v>1010880000</v>
      </c>
      <c r="K14" s="253">
        <f t="shared" si="3"/>
        <v>1010880000</v>
      </c>
      <c r="L14" s="253">
        <f t="shared" si="3"/>
        <v>1010880000</v>
      </c>
      <c r="M14" s="253">
        <f t="shared" si="3"/>
        <v>1010880000</v>
      </c>
      <c r="N14" s="253">
        <f t="shared" si="3"/>
        <v>1010880000</v>
      </c>
      <c r="O14" s="253">
        <f t="shared" si="3"/>
        <v>1010880000</v>
      </c>
      <c r="P14" s="253">
        <f t="shared" si="3"/>
        <v>1010880000</v>
      </c>
      <c r="Q14" s="253">
        <f t="shared" si="3"/>
        <v>1010880000</v>
      </c>
      <c r="R14" s="253">
        <f t="shared" si="3"/>
        <v>1010880000</v>
      </c>
      <c r="S14" s="253">
        <f t="shared" si="3"/>
        <v>1010880000</v>
      </c>
      <c r="T14" s="253">
        <f t="shared" si="3"/>
        <v>1010880000</v>
      </c>
      <c r="U14" s="253">
        <f t="shared" si="3"/>
        <v>1010880000</v>
      </c>
      <c r="V14" s="253">
        <f t="shared" si="3"/>
        <v>1010880000</v>
      </c>
      <c r="W14" s="253">
        <f t="shared" si="3"/>
        <v>1010880000</v>
      </c>
      <c r="X14" s="253">
        <f t="shared" si="3"/>
        <v>1010880000</v>
      </c>
      <c r="Y14" s="253">
        <f t="shared" si="3"/>
        <v>1010880000</v>
      </c>
      <c r="Z14" s="253">
        <f t="shared" si="3"/>
        <v>1010880000</v>
      </c>
      <c r="AA14" s="253">
        <f t="shared" si="3"/>
        <v>1010880000</v>
      </c>
      <c r="AB14" s="253">
        <f t="shared" si="3"/>
        <v>1010880000</v>
      </c>
      <c r="AC14" s="253">
        <f t="shared" si="3"/>
        <v>1010880000</v>
      </c>
      <c r="AD14" s="253">
        <f t="shared" si="3"/>
        <v>1010880000</v>
      </c>
      <c r="AE14" s="253">
        <f t="shared" si="3"/>
        <v>1010880000</v>
      </c>
      <c r="AF14" s="253">
        <f t="shared" si="3"/>
        <v>1010880000</v>
      </c>
      <c r="AG14" s="253">
        <f t="shared" si="3"/>
        <v>1010880000</v>
      </c>
      <c r="AH14" s="253">
        <f t="shared" si="3"/>
        <v>1010880000</v>
      </c>
      <c r="AI14" s="253">
        <f t="shared" si="3"/>
        <v>1010880000</v>
      </c>
      <c r="AJ14" s="253">
        <f t="shared" si="3"/>
        <v>1010880000</v>
      </c>
      <c r="AK14" s="253">
        <f t="shared" si="3"/>
        <v>1010880000</v>
      </c>
      <c r="AL14" s="253">
        <f t="shared" si="3"/>
        <v>1010880000</v>
      </c>
      <c r="AM14" s="253">
        <f t="shared" si="3"/>
        <v>1010880000</v>
      </c>
      <c r="AN14" s="253">
        <f t="shared" si="3"/>
        <v>1010880000</v>
      </c>
      <c r="AO14" s="253">
        <f t="shared" si="3"/>
        <v>1010880000</v>
      </c>
      <c r="AP14" s="253">
        <f t="shared" si="3"/>
        <v>1010880000</v>
      </c>
      <c r="AQ14" s="253">
        <f t="shared" si="3"/>
        <v>1010880000</v>
      </c>
      <c r="AR14" s="253">
        <f t="shared" si="3"/>
        <v>1010880000</v>
      </c>
      <c r="AS14" s="253">
        <f t="shared" si="3"/>
        <v>1010880000</v>
      </c>
      <c r="AT14" s="253">
        <f t="shared" si="3"/>
        <v>1010880000</v>
      </c>
      <c r="AU14" s="253">
        <f t="shared" si="3"/>
        <v>1010880000</v>
      </c>
      <c r="AV14" s="253">
        <f t="shared" si="3"/>
        <v>1010880000</v>
      </c>
      <c r="AW14" s="253">
        <f t="shared" si="3"/>
        <v>1010880000</v>
      </c>
      <c r="AX14" s="253">
        <f t="shared" si="3"/>
        <v>1010880000</v>
      </c>
    </row>
    <row r="15" spans="1:50" x14ac:dyDescent="0.25">
      <c r="A15" s="248" t="s">
        <v>387</v>
      </c>
      <c r="B15" s="251">
        <f>SUM(B12*0.24)</f>
        <v>185224781.05109155</v>
      </c>
      <c r="C15" s="251">
        <f t="shared" ref="C15:AX15" si="4">SUM(C12*0.24)</f>
        <v>187738222.69184247</v>
      </c>
      <c r="D15" s="251">
        <f t="shared" si="4"/>
        <v>190281215.20707887</v>
      </c>
      <c r="E15" s="251">
        <f t="shared" si="4"/>
        <v>192869241.26336861</v>
      </c>
      <c r="F15" s="251">
        <f t="shared" si="4"/>
        <v>195502428.58342496</v>
      </c>
      <c r="G15" s="251">
        <f t="shared" si="4"/>
        <v>198181001.43076652</v>
      </c>
      <c r="H15" s="251">
        <f t="shared" si="4"/>
        <v>200905269.77788007</v>
      </c>
      <c r="I15" s="251">
        <f t="shared" si="4"/>
        <v>203675621.36516228</v>
      </c>
      <c r="J15" s="251">
        <f t="shared" si="4"/>
        <v>206492515.49561703</v>
      </c>
      <c r="K15" s="251">
        <f t="shared" si="4"/>
        <v>209356477.97086209</v>
      </c>
      <c r="L15" s="251">
        <f t="shared" si="4"/>
        <v>212268096.84779564</v>
      </c>
      <c r="M15" s="251">
        <f t="shared" si="4"/>
        <v>215228018.8309969</v>
      </c>
      <c r="N15" s="251">
        <f t="shared" si="4"/>
        <v>218236946.18488672</v>
      </c>
      <c r="O15" s="251">
        <f t="shared" si="4"/>
        <v>221295634.08611789</v>
      </c>
      <c r="P15" s="251">
        <f t="shared" si="4"/>
        <v>224404888.35707438</v>
      </c>
      <c r="Q15" s="251">
        <f t="shared" si="4"/>
        <v>227557138.11654538</v>
      </c>
      <c r="R15" s="251">
        <f t="shared" si="4"/>
        <v>230750725.1764563</v>
      </c>
      <c r="S15" s="251">
        <f t="shared" si="4"/>
        <v>233997096.8058221</v>
      </c>
      <c r="T15" s="251">
        <f t="shared" si="4"/>
        <v>237297232.7543909</v>
      </c>
      <c r="U15" s="251">
        <f t="shared" si="4"/>
        <v>240652156.10469675</v>
      </c>
      <c r="V15" s="251">
        <f t="shared" si="4"/>
        <v>244062932.5244073</v>
      </c>
      <c r="W15" s="251">
        <f t="shared" si="4"/>
        <v>247530669.68823427</v>
      </c>
      <c r="X15" s="251">
        <f t="shared" si="4"/>
        <v>251056516.85281003</v>
      </c>
      <c r="Y15" s="251">
        <f t="shared" si="4"/>
        <v>254641664.56993458</v>
      </c>
      <c r="Z15" s="251">
        <f t="shared" si="4"/>
        <v>258287344.52533394</v>
      </c>
      <c r="AA15" s="251">
        <f t="shared" si="4"/>
        <v>261994829.49162099</v>
      </c>
      <c r="AB15" s="251">
        <f t="shared" si="4"/>
        <v>265763398.74404246</v>
      </c>
      <c r="AC15" s="251">
        <f t="shared" si="4"/>
        <v>269588825.91292304</v>
      </c>
      <c r="AD15" s="251">
        <f t="shared" si="4"/>
        <v>273479882.70186436</v>
      </c>
      <c r="AE15" s="251">
        <f t="shared" si="4"/>
        <v>277438001.68839794</v>
      </c>
      <c r="AF15" s="251">
        <f t="shared" si="4"/>
        <v>281464657.55442357</v>
      </c>
      <c r="AG15" s="251">
        <f t="shared" si="4"/>
        <v>285561367.54879808</v>
      </c>
      <c r="AH15" s="251">
        <f t="shared" si="4"/>
        <v>289729692.01512516</v>
      </c>
      <c r="AI15" s="251">
        <f t="shared" si="4"/>
        <v>293971234.9807663</v>
      </c>
      <c r="AJ15" s="251">
        <f t="shared" si="4"/>
        <v>298287644.80360723</v>
      </c>
      <c r="AK15" s="251">
        <f t="shared" si="4"/>
        <v>304838822.14885104</v>
      </c>
      <c r="AL15" s="251">
        <f t="shared" si="4"/>
        <v>309754487.61939645</v>
      </c>
      <c r="AM15" s="251">
        <f t="shared" si="4"/>
        <v>314753095.13565296</v>
      </c>
      <c r="AN15" s="251">
        <f t="shared" si="4"/>
        <v>319836471.38819069</v>
      </c>
      <c r="AO15" s="251">
        <f t="shared" si="4"/>
        <v>325006484.68143433</v>
      </c>
      <c r="AP15" s="251">
        <f t="shared" si="4"/>
        <v>330257458.80352116</v>
      </c>
      <c r="AQ15" s="251">
        <f t="shared" si="4"/>
        <v>335585595.86542904</v>
      </c>
      <c r="AR15" s="251">
        <f t="shared" si="4"/>
        <v>340992582.11226046</v>
      </c>
      <c r="AS15" s="251">
        <f t="shared" si="4"/>
        <v>346480141.93897718</v>
      </c>
      <c r="AT15" s="251">
        <f t="shared" si="4"/>
        <v>352050038.76550782</v>
      </c>
      <c r="AU15" s="251">
        <f t="shared" si="4"/>
        <v>357704075.93203926</v>
      </c>
      <c r="AV15" s="251">
        <f t="shared" si="4"/>
        <v>363444097.61496025</v>
      </c>
      <c r="AW15" s="251">
        <f t="shared" si="4"/>
        <v>369271989.76393318</v>
      </c>
      <c r="AX15" s="251">
        <f t="shared" si="4"/>
        <v>375189681.0605824</v>
      </c>
    </row>
    <row r="16" spans="1:50" x14ac:dyDescent="0.25">
      <c r="A16" s="248" t="s">
        <v>388</v>
      </c>
      <c r="B16" s="251">
        <f>SUM(B12*0.23)</f>
        <v>177507081.84062943</v>
      </c>
      <c r="C16" s="251">
        <f t="shared" ref="C16:AX16" si="5">SUM(C12*0.23)</f>
        <v>179915796.74634904</v>
      </c>
      <c r="D16" s="251">
        <f t="shared" si="5"/>
        <v>182352831.24011725</v>
      </c>
      <c r="E16" s="251">
        <f t="shared" si="5"/>
        <v>184833022.87739491</v>
      </c>
      <c r="F16" s="251">
        <f t="shared" si="5"/>
        <v>187356494.05911559</v>
      </c>
      <c r="G16" s="251">
        <f t="shared" si="5"/>
        <v>189923459.70448458</v>
      </c>
      <c r="H16" s="251">
        <f t="shared" si="5"/>
        <v>192534216.87046841</v>
      </c>
      <c r="I16" s="251">
        <f t="shared" si="5"/>
        <v>195189137.14161387</v>
      </c>
      <c r="J16" s="251">
        <f t="shared" si="5"/>
        <v>197888660.68329966</v>
      </c>
      <c r="K16" s="251">
        <f t="shared" si="5"/>
        <v>200633291.38874283</v>
      </c>
      <c r="L16" s="251">
        <f t="shared" si="5"/>
        <v>203423592.81247082</v>
      </c>
      <c r="M16" s="251">
        <f t="shared" si="5"/>
        <v>206260184.71303871</v>
      </c>
      <c r="N16" s="251">
        <f t="shared" si="5"/>
        <v>209143740.09384978</v>
      </c>
      <c r="O16" s="251">
        <f t="shared" si="5"/>
        <v>212074982.66586301</v>
      </c>
      <c r="P16" s="251">
        <f t="shared" si="5"/>
        <v>215054684.67552963</v>
      </c>
      <c r="Q16" s="251">
        <f t="shared" si="5"/>
        <v>218075590.69502267</v>
      </c>
      <c r="R16" s="251">
        <f t="shared" si="5"/>
        <v>221136111.62743729</v>
      </c>
      <c r="S16" s="251">
        <f t="shared" si="5"/>
        <v>224247217.77224618</v>
      </c>
      <c r="T16" s="251">
        <f t="shared" si="5"/>
        <v>227409848.05629131</v>
      </c>
      <c r="U16" s="251">
        <f t="shared" si="5"/>
        <v>230624982.93366772</v>
      </c>
      <c r="V16" s="251">
        <f t="shared" si="5"/>
        <v>233893643.6692237</v>
      </c>
      <c r="W16" s="251">
        <f t="shared" si="5"/>
        <v>237216891.78455788</v>
      </c>
      <c r="X16" s="251">
        <f t="shared" si="5"/>
        <v>240595828.65060961</v>
      </c>
      <c r="Y16" s="251">
        <f t="shared" si="5"/>
        <v>244031595.21285397</v>
      </c>
      <c r="Z16" s="251">
        <f t="shared" si="5"/>
        <v>247525371.83677837</v>
      </c>
      <c r="AA16" s="251">
        <f t="shared" si="5"/>
        <v>251078378.26280347</v>
      </c>
      <c r="AB16" s="251">
        <f t="shared" si="5"/>
        <v>254689923.79637402</v>
      </c>
      <c r="AC16" s="251">
        <f t="shared" si="5"/>
        <v>258355958.16655126</v>
      </c>
      <c r="AD16" s="251">
        <f t="shared" si="5"/>
        <v>262084887.58928668</v>
      </c>
      <c r="AE16" s="251">
        <f t="shared" si="5"/>
        <v>265878084.95138142</v>
      </c>
      <c r="AF16" s="251">
        <f t="shared" si="5"/>
        <v>269736963.48965597</v>
      </c>
      <c r="AG16" s="251">
        <f t="shared" si="5"/>
        <v>273662977.23426485</v>
      </c>
      <c r="AH16" s="251">
        <f t="shared" si="5"/>
        <v>277657621.51449496</v>
      </c>
      <c r="AI16" s="251">
        <f t="shared" si="5"/>
        <v>281722433.52323437</v>
      </c>
      <c r="AJ16" s="251">
        <f t="shared" si="5"/>
        <v>285858992.93679029</v>
      </c>
      <c r="AK16" s="251">
        <f t="shared" si="5"/>
        <v>292137204.55931562</v>
      </c>
      <c r="AL16" s="251">
        <f t="shared" si="5"/>
        <v>296848050.63525498</v>
      </c>
      <c r="AM16" s="251">
        <f t="shared" si="5"/>
        <v>301638382.83833408</v>
      </c>
      <c r="AN16" s="251">
        <f t="shared" si="5"/>
        <v>306509951.74701607</v>
      </c>
      <c r="AO16" s="251">
        <f t="shared" si="5"/>
        <v>311464547.81970793</v>
      </c>
      <c r="AP16" s="251">
        <f t="shared" si="5"/>
        <v>316496731.35337448</v>
      </c>
      <c r="AQ16" s="251">
        <f t="shared" si="5"/>
        <v>321602862.70436954</v>
      </c>
      <c r="AR16" s="251">
        <f t="shared" si="5"/>
        <v>326784557.85758299</v>
      </c>
      <c r="AS16" s="251">
        <f t="shared" si="5"/>
        <v>332043469.35818654</v>
      </c>
      <c r="AT16" s="251">
        <f t="shared" si="5"/>
        <v>337381287.15027833</v>
      </c>
      <c r="AU16" s="251">
        <f t="shared" si="5"/>
        <v>342799739.43487096</v>
      </c>
      <c r="AV16" s="251">
        <f t="shared" si="5"/>
        <v>348300593.54767025</v>
      </c>
      <c r="AW16" s="251">
        <f t="shared" si="5"/>
        <v>353885656.85710263</v>
      </c>
      <c r="AX16" s="251">
        <f t="shared" si="5"/>
        <v>359556777.68305814</v>
      </c>
    </row>
    <row r="17" spans="1:50" x14ac:dyDescent="0.25">
      <c r="A17" s="248" t="s">
        <v>389</v>
      </c>
      <c r="B17" s="251">
        <f>SUM(B12*0.28)</f>
        <v>216095577.89294016</v>
      </c>
      <c r="C17" s="251">
        <f t="shared" ref="C17:AX17" si="6">SUM(C12*0.28)</f>
        <v>219027926.47381622</v>
      </c>
      <c r="D17" s="251">
        <f t="shared" si="6"/>
        <v>221994751.07492536</v>
      </c>
      <c r="E17" s="251">
        <f t="shared" si="6"/>
        <v>225014114.8072634</v>
      </c>
      <c r="F17" s="251">
        <f t="shared" si="6"/>
        <v>228086166.68066245</v>
      </c>
      <c r="G17" s="251">
        <f t="shared" si="6"/>
        <v>231211168.33589429</v>
      </c>
      <c r="H17" s="251">
        <f t="shared" si="6"/>
        <v>234389481.40752676</v>
      </c>
      <c r="I17" s="251">
        <f t="shared" si="6"/>
        <v>237621558.25935602</v>
      </c>
      <c r="J17" s="251">
        <f t="shared" si="6"/>
        <v>240907934.74488655</v>
      </c>
      <c r="K17" s="251">
        <f t="shared" si="6"/>
        <v>244249224.29933915</v>
      </c>
      <c r="L17" s="251">
        <f t="shared" si="6"/>
        <v>247646112.98909491</v>
      </c>
      <c r="M17" s="251">
        <f t="shared" si="6"/>
        <v>251099355.30282974</v>
      </c>
      <c r="N17" s="251">
        <f t="shared" si="6"/>
        <v>254609770.54903454</v>
      </c>
      <c r="O17" s="251">
        <f t="shared" si="6"/>
        <v>258178239.76713756</v>
      </c>
      <c r="P17" s="251">
        <f t="shared" si="6"/>
        <v>261805703.08325347</v>
      </c>
      <c r="Q17" s="251">
        <f t="shared" si="6"/>
        <v>265483327.80263633</v>
      </c>
      <c r="R17" s="251">
        <f t="shared" si="6"/>
        <v>269209179.37253237</v>
      </c>
      <c r="S17" s="251">
        <f t="shared" si="6"/>
        <v>272996612.94012582</v>
      </c>
      <c r="T17" s="251">
        <f t="shared" si="6"/>
        <v>276846771.54678941</v>
      </c>
      <c r="U17" s="251">
        <f t="shared" si="6"/>
        <v>280760848.78881288</v>
      </c>
      <c r="V17" s="251">
        <f t="shared" si="6"/>
        <v>284740087.94514191</v>
      </c>
      <c r="W17" s="251">
        <f t="shared" si="6"/>
        <v>288785781.30294001</v>
      </c>
      <c r="X17" s="251">
        <f t="shared" si="6"/>
        <v>292899269.66161174</v>
      </c>
      <c r="Y17" s="251">
        <f t="shared" si="6"/>
        <v>297081941.99825704</v>
      </c>
      <c r="Z17" s="251">
        <f t="shared" si="6"/>
        <v>301335235.27955633</v>
      </c>
      <c r="AA17" s="251">
        <f t="shared" si="6"/>
        <v>305660634.40689117</v>
      </c>
      <c r="AB17" s="251">
        <f t="shared" si="6"/>
        <v>310057298.53471625</v>
      </c>
      <c r="AC17" s="251">
        <f t="shared" si="6"/>
        <v>314520296.89841026</v>
      </c>
      <c r="AD17" s="251">
        <f t="shared" si="6"/>
        <v>319059863.15217513</v>
      </c>
      <c r="AE17" s="251">
        <f t="shared" si="6"/>
        <v>323677668.63646436</v>
      </c>
      <c r="AF17" s="251">
        <f t="shared" si="6"/>
        <v>328375433.81349421</v>
      </c>
      <c r="AG17" s="251">
        <f t="shared" si="6"/>
        <v>333154928.8069312</v>
      </c>
      <c r="AH17" s="251">
        <f t="shared" si="6"/>
        <v>338017974.01764601</v>
      </c>
      <c r="AI17" s="251">
        <f t="shared" si="6"/>
        <v>342966440.81089407</v>
      </c>
      <c r="AJ17" s="251">
        <f t="shared" si="6"/>
        <v>348002252.27087516</v>
      </c>
      <c r="AK17" s="251">
        <f t="shared" si="6"/>
        <v>355645292.50699294</v>
      </c>
      <c r="AL17" s="251">
        <f t="shared" si="6"/>
        <v>361380235.55596256</v>
      </c>
      <c r="AM17" s="251">
        <f t="shared" si="6"/>
        <v>367211944.32492846</v>
      </c>
      <c r="AN17" s="251">
        <f t="shared" si="6"/>
        <v>373142549.95288914</v>
      </c>
      <c r="AO17" s="251">
        <f t="shared" si="6"/>
        <v>379174232.12834013</v>
      </c>
      <c r="AP17" s="251">
        <f t="shared" si="6"/>
        <v>385300368.6041081</v>
      </c>
      <c r="AQ17" s="251">
        <f t="shared" si="6"/>
        <v>391516528.50966728</v>
      </c>
      <c r="AR17" s="251">
        <f t="shared" si="6"/>
        <v>397824679.1309706</v>
      </c>
      <c r="AS17" s="251">
        <f t="shared" si="6"/>
        <v>404226832.26214015</v>
      </c>
      <c r="AT17" s="251">
        <f t="shared" si="6"/>
        <v>410725045.22642583</v>
      </c>
      <c r="AU17" s="251">
        <f t="shared" si="6"/>
        <v>417321421.92071253</v>
      </c>
      <c r="AV17" s="251">
        <f t="shared" si="6"/>
        <v>424018113.88412035</v>
      </c>
      <c r="AW17" s="251">
        <f t="shared" si="6"/>
        <v>430817321.39125544</v>
      </c>
      <c r="AX17" s="251">
        <f t="shared" si="6"/>
        <v>437721294.57067949</v>
      </c>
    </row>
    <row r="18" spans="1:50" x14ac:dyDescent="0.25">
      <c r="A18" s="248" t="s">
        <v>390</v>
      </c>
      <c r="B18" s="251">
        <f>SUM(B12*0.27)</f>
        <v>208377878.68247801</v>
      </c>
      <c r="C18" s="251">
        <f t="shared" ref="C18:AX18" si="7">SUM(C12*0.27)</f>
        <v>211205500.52832279</v>
      </c>
      <c r="D18" s="251">
        <f t="shared" si="7"/>
        <v>214066367.10796374</v>
      </c>
      <c r="E18" s="251">
        <f t="shared" si="7"/>
        <v>216977896.42128968</v>
      </c>
      <c r="F18" s="251">
        <f t="shared" si="7"/>
        <v>219940232.15635309</v>
      </c>
      <c r="G18" s="251">
        <f t="shared" si="7"/>
        <v>222953626.60961235</v>
      </c>
      <c r="H18" s="251">
        <f t="shared" si="7"/>
        <v>226018428.5001151</v>
      </c>
      <c r="I18" s="251">
        <f t="shared" si="7"/>
        <v>229135074.03580761</v>
      </c>
      <c r="J18" s="251">
        <f t="shared" si="7"/>
        <v>232304079.93256918</v>
      </c>
      <c r="K18" s="251">
        <f t="shared" si="7"/>
        <v>235526037.71721986</v>
      </c>
      <c r="L18" s="251">
        <f t="shared" si="7"/>
        <v>238801608.9537701</v>
      </c>
      <c r="M18" s="251">
        <f t="shared" si="7"/>
        <v>242131521.18487155</v>
      </c>
      <c r="N18" s="251">
        <f t="shared" si="7"/>
        <v>245516564.45799759</v>
      </c>
      <c r="O18" s="251">
        <f t="shared" si="7"/>
        <v>248957588.34688264</v>
      </c>
      <c r="P18" s="251">
        <f t="shared" si="7"/>
        <v>252455499.40170872</v>
      </c>
      <c r="Q18" s="251">
        <f t="shared" si="7"/>
        <v>256001780.38111359</v>
      </c>
      <c r="R18" s="251">
        <f t="shared" si="7"/>
        <v>259594565.82351336</v>
      </c>
      <c r="S18" s="251">
        <f t="shared" si="7"/>
        <v>263246733.9065499</v>
      </c>
      <c r="T18" s="251">
        <f t="shared" si="7"/>
        <v>266959386.84868979</v>
      </c>
      <c r="U18" s="251">
        <f t="shared" si="7"/>
        <v>270733675.61778384</v>
      </c>
      <c r="V18" s="251">
        <f t="shared" si="7"/>
        <v>274570799.08995825</v>
      </c>
      <c r="W18" s="251">
        <f t="shared" si="7"/>
        <v>278472003.39926362</v>
      </c>
      <c r="X18" s="251">
        <f t="shared" si="7"/>
        <v>282438581.45941126</v>
      </c>
      <c r="Y18" s="251">
        <f t="shared" si="7"/>
        <v>286471872.6411764</v>
      </c>
      <c r="Z18" s="251">
        <f t="shared" si="7"/>
        <v>290573262.59100074</v>
      </c>
      <c r="AA18" s="251">
        <f t="shared" si="7"/>
        <v>294744183.17807364</v>
      </c>
      <c r="AB18" s="251">
        <f t="shared" si="7"/>
        <v>298983823.58704776</v>
      </c>
      <c r="AC18" s="251">
        <f t="shared" si="7"/>
        <v>303287429.15203846</v>
      </c>
      <c r="AD18" s="251">
        <f t="shared" si="7"/>
        <v>307664868.03959739</v>
      </c>
      <c r="AE18" s="251">
        <f t="shared" si="7"/>
        <v>312117751.89944774</v>
      </c>
      <c r="AF18" s="251">
        <f t="shared" si="7"/>
        <v>316647739.74872655</v>
      </c>
      <c r="AG18" s="251">
        <f t="shared" si="7"/>
        <v>321256538.4923979</v>
      </c>
      <c r="AH18" s="251">
        <f t="shared" si="7"/>
        <v>325945903.51701581</v>
      </c>
      <c r="AI18" s="251">
        <f t="shared" si="7"/>
        <v>330717639.35336208</v>
      </c>
      <c r="AJ18" s="251">
        <f t="shared" si="7"/>
        <v>335573600.40405816</v>
      </c>
      <c r="AK18" s="251">
        <f t="shared" si="7"/>
        <v>342943674.91745746</v>
      </c>
      <c r="AL18" s="251">
        <f t="shared" si="7"/>
        <v>348473798.57182103</v>
      </c>
      <c r="AM18" s="251">
        <f t="shared" si="7"/>
        <v>354097232.02760959</v>
      </c>
      <c r="AN18" s="251">
        <f t="shared" si="7"/>
        <v>359816030.31171453</v>
      </c>
      <c r="AO18" s="251">
        <f t="shared" si="7"/>
        <v>365632295.26661366</v>
      </c>
      <c r="AP18" s="251">
        <f t="shared" si="7"/>
        <v>371539641.15396136</v>
      </c>
      <c r="AQ18" s="251">
        <f t="shared" si="7"/>
        <v>377533795.34860772</v>
      </c>
      <c r="AR18" s="251">
        <f t="shared" si="7"/>
        <v>383616654.87629306</v>
      </c>
      <c r="AS18" s="251">
        <f t="shared" si="7"/>
        <v>389790159.6813494</v>
      </c>
      <c r="AT18" s="251">
        <f t="shared" si="7"/>
        <v>396056293.61119634</v>
      </c>
      <c r="AU18" s="251">
        <f t="shared" si="7"/>
        <v>402417085.42354417</v>
      </c>
      <c r="AV18" s="251">
        <f t="shared" si="7"/>
        <v>408874609.81683034</v>
      </c>
      <c r="AW18" s="251">
        <f t="shared" si="7"/>
        <v>415430988.48442483</v>
      </c>
      <c r="AX18" s="251">
        <f t="shared" si="7"/>
        <v>422088391.19315523</v>
      </c>
    </row>
    <row r="26" spans="1:50" x14ac:dyDescent="0.25">
      <c r="O26" s="228"/>
    </row>
    <row r="66" spans="1:51" x14ac:dyDescent="0.25">
      <c r="A66" s="269" t="s">
        <v>412</v>
      </c>
      <c r="B66" s="271">
        <f t="shared" ref="B66:AG66" si="8">B6</f>
        <v>43282</v>
      </c>
      <c r="C66" s="271">
        <f t="shared" si="8"/>
        <v>43313</v>
      </c>
      <c r="D66" s="271">
        <f t="shared" si="8"/>
        <v>43344</v>
      </c>
      <c r="E66" s="271">
        <f t="shared" si="8"/>
        <v>43374</v>
      </c>
      <c r="F66" s="271">
        <f t="shared" si="8"/>
        <v>43405</v>
      </c>
      <c r="G66" s="271">
        <f t="shared" si="8"/>
        <v>43435</v>
      </c>
      <c r="H66" s="271">
        <f t="shared" si="8"/>
        <v>43466</v>
      </c>
      <c r="I66" s="271">
        <f t="shared" si="8"/>
        <v>43497</v>
      </c>
      <c r="J66" s="271">
        <f t="shared" si="8"/>
        <v>43525</v>
      </c>
      <c r="K66" s="271">
        <f t="shared" si="8"/>
        <v>43556</v>
      </c>
      <c r="L66" s="271">
        <f t="shared" si="8"/>
        <v>43586</v>
      </c>
      <c r="M66" s="271">
        <f t="shared" si="8"/>
        <v>43617</v>
      </c>
      <c r="N66" s="271">
        <f t="shared" si="8"/>
        <v>43647</v>
      </c>
      <c r="O66" s="271">
        <f t="shared" si="8"/>
        <v>43678</v>
      </c>
      <c r="P66" s="271">
        <f t="shared" si="8"/>
        <v>43709</v>
      </c>
      <c r="Q66" s="271">
        <f t="shared" si="8"/>
        <v>43739</v>
      </c>
      <c r="R66" s="271">
        <f t="shared" si="8"/>
        <v>43770</v>
      </c>
      <c r="S66" s="271">
        <f t="shared" si="8"/>
        <v>43800</v>
      </c>
      <c r="T66" s="271">
        <f t="shared" si="8"/>
        <v>43831</v>
      </c>
      <c r="U66" s="271">
        <f t="shared" si="8"/>
        <v>43862</v>
      </c>
      <c r="V66" s="271">
        <f t="shared" si="8"/>
        <v>43891</v>
      </c>
      <c r="W66" s="271">
        <f t="shared" si="8"/>
        <v>43922</v>
      </c>
      <c r="X66" s="271">
        <f t="shared" si="8"/>
        <v>43952</v>
      </c>
      <c r="Y66" s="271">
        <f t="shared" si="8"/>
        <v>43983</v>
      </c>
      <c r="Z66" s="271">
        <f t="shared" si="8"/>
        <v>44013</v>
      </c>
      <c r="AA66" s="271">
        <f t="shared" si="8"/>
        <v>44044</v>
      </c>
      <c r="AB66" s="271">
        <f t="shared" si="8"/>
        <v>44075</v>
      </c>
      <c r="AC66" s="271">
        <f t="shared" si="8"/>
        <v>44105</v>
      </c>
      <c r="AD66" s="271">
        <f t="shared" si="8"/>
        <v>44136</v>
      </c>
      <c r="AE66" s="271">
        <f t="shared" si="8"/>
        <v>44166</v>
      </c>
      <c r="AF66" s="271">
        <f t="shared" si="8"/>
        <v>44197</v>
      </c>
      <c r="AG66" s="271">
        <f t="shared" si="8"/>
        <v>44228</v>
      </c>
      <c r="AH66" s="271">
        <f t="shared" ref="AH66:AX66" si="9">AH6</f>
        <v>44256</v>
      </c>
      <c r="AI66" s="271">
        <f t="shared" si="9"/>
        <v>44287</v>
      </c>
      <c r="AJ66" s="271">
        <f t="shared" si="9"/>
        <v>44317</v>
      </c>
      <c r="AK66" s="271">
        <f t="shared" si="9"/>
        <v>44348</v>
      </c>
      <c r="AL66" s="271">
        <f t="shared" si="9"/>
        <v>44378</v>
      </c>
      <c r="AM66" s="271">
        <f t="shared" si="9"/>
        <v>44409</v>
      </c>
      <c r="AN66" s="271">
        <f t="shared" si="9"/>
        <v>44440</v>
      </c>
      <c r="AO66" s="271">
        <f t="shared" si="9"/>
        <v>44470</v>
      </c>
      <c r="AP66" s="271">
        <f t="shared" si="9"/>
        <v>44501</v>
      </c>
      <c r="AQ66" s="271">
        <f t="shared" si="9"/>
        <v>44531</v>
      </c>
      <c r="AR66" s="271">
        <f t="shared" si="9"/>
        <v>44562</v>
      </c>
      <c r="AS66" s="271">
        <f t="shared" si="9"/>
        <v>44593</v>
      </c>
      <c r="AT66" s="271">
        <f t="shared" si="9"/>
        <v>44621</v>
      </c>
      <c r="AU66" s="271">
        <f t="shared" si="9"/>
        <v>44652</v>
      </c>
      <c r="AV66" s="271">
        <f t="shared" si="9"/>
        <v>44682</v>
      </c>
      <c r="AW66" s="271">
        <f t="shared" si="9"/>
        <v>44713</v>
      </c>
      <c r="AX66" s="271">
        <f t="shared" si="9"/>
        <v>44743</v>
      </c>
      <c r="AY66" s="267"/>
    </row>
    <row r="67" spans="1:51" x14ac:dyDescent="0.25">
      <c r="A67" s="270" t="s">
        <v>406</v>
      </c>
      <c r="B67" s="272">
        <v>390</v>
      </c>
      <c r="C67" s="272">
        <v>390</v>
      </c>
      <c r="D67" s="272">
        <v>390</v>
      </c>
      <c r="E67" s="272">
        <v>390</v>
      </c>
      <c r="F67" s="272">
        <v>390</v>
      </c>
      <c r="G67" s="272">
        <v>390</v>
      </c>
      <c r="H67" s="272">
        <v>390</v>
      </c>
      <c r="I67" s="272">
        <v>390</v>
      </c>
      <c r="J67" s="272">
        <v>390</v>
      </c>
      <c r="K67" s="272">
        <v>390</v>
      </c>
      <c r="L67" s="272">
        <v>390</v>
      </c>
      <c r="M67" s="272">
        <v>390</v>
      </c>
      <c r="N67" s="272">
        <v>390</v>
      </c>
      <c r="O67" s="272">
        <v>390</v>
      </c>
      <c r="P67" s="272">
        <v>390</v>
      </c>
      <c r="Q67" s="272">
        <v>390</v>
      </c>
      <c r="R67" s="272">
        <v>390</v>
      </c>
      <c r="S67" s="272">
        <v>390</v>
      </c>
      <c r="T67" s="272">
        <v>390</v>
      </c>
      <c r="U67" s="272">
        <v>390</v>
      </c>
      <c r="V67" s="272">
        <v>390</v>
      </c>
      <c r="W67" s="272">
        <v>390</v>
      </c>
      <c r="X67" s="272">
        <v>390</v>
      </c>
      <c r="Y67" s="272">
        <v>390</v>
      </c>
      <c r="Z67" s="272">
        <v>390</v>
      </c>
      <c r="AA67" s="272">
        <v>390</v>
      </c>
      <c r="AB67" s="272">
        <v>390</v>
      </c>
      <c r="AC67" s="272">
        <v>390</v>
      </c>
      <c r="AD67" s="272">
        <v>390</v>
      </c>
      <c r="AE67" s="272">
        <v>390</v>
      </c>
      <c r="AF67" s="272">
        <v>390</v>
      </c>
      <c r="AG67" s="272">
        <v>390</v>
      </c>
      <c r="AH67" s="272">
        <v>390</v>
      </c>
      <c r="AI67" s="272">
        <v>390</v>
      </c>
      <c r="AJ67" s="272">
        <v>390</v>
      </c>
      <c r="AK67" s="272">
        <v>390</v>
      </c>
      <c r="AL67" s="272">
        <v>390</v>
      </c>
      <c r="AM67" s="272">
        <v>390</v>
      </c>
      <c r="AN67" s="272">
        <v>390</v>
      </c>
      <c r="AO67" s="272">
        <v>390</v>
      </c>
      <c r="AP67" s="272">
        <v>390</v>
      </c>
      <c r="AQ67" s="272">
        <v>390</v>
      </c>
      <c r="AR67" s="272">
        <v>390</v>
      </c>
      <c r="AS67" s="272">
        <v>390</v>
      </c>
      <c r="AT67" s="272">
        <v>390</v>
      </c>
      <c r="AU67" s="272">
        <v>390</v>
      </c>
      <c r="AV67" s="272">
        <v>390</v>
      </c>
      <c r="AW67" s="272">
        <v>390</v>
      </c>
      <c r="AX67" s="272">
        <v>390</v>
      </c>
    </row>
    <row r="68" spans="1:51" x14ac:dyDescent="0.25">
      <c r="A68" s="270" t="s">
        <v>413</v>
      </c>
      <c r="B68" s="272">
        <v>71.460177874649517</v>
      </c>
      <c r="C68" s="272">
        <v>72.429869865679962</v>
      </c>
      <c r="D68" s="272">
        <v>73.410962657052025</v>
      </c>
      <c r="E68" s="272">
        <v>74.409429499756399</v>
      </c>
      <c r="F68" s="272">
        <v>75.425319669531234</v>
      </c>
      <c r="G68" s="272">
        <v>76.458719687795721</v>
      </c>
      <c r="H68" s="272">
        <v>77.509749142700642</v>
      </c>
      <c r="I68" s="272">
        <v>78.578557625448411</v>
      </c>
      <c r="J68" s="272">
        <v>79.665322336271998</v>
      </c>
      <c r="K68" s="272">
        <v>80.770246130733838</v>
      </c>
      <c r="L68" s="272">
        <v>81.893555882637216</v>
      </c>
      <c r="M68" s="272">
        <v>83.035501092205592</v>
      </c>
      <c r="N68" s="272">
        <v>84.19635269478654</v>
      </c>
      <c r="O68" s="272">
        <v>85.376402039397334</v>
      </c>
      <c r="P68" s="272">
        <v>86.575960014303391</v>
      </c>
      <c r="Q68" s="272">
        <v>87.792105754840037</v>
      </c>
      <c r="R68" s="272">
        <v>89.024199527953812</v>
      </c>
      <c r="S68" s="272">
        <v>90.276657718295567</v>
      </c>
      <c r="T68" s="272">
        <v>91.549858315737225</v>
      </c>
      <c r="U68" s="272">
        <v>92.844196028046582</v>
      </c>
      <c r="V68" s="272">
        <v>94.160081992441093</v>
      </c>
      <c r="W68" s="272">
        <v>95.497943552559519</v>
      </c>
      <c r="X68" s="272">
        <v>96.858224094448317</v>
      </c>
      <c r="Y68" s="272">
        <v>98.24138293593154</v>
      </c>
      <c r="Z68" s="272">
        <v>99.647895264403516</v>
      </c>
      <c r="AA68" s="272">
        <v>101.07825211868094</v>
      </c>
      <c r="AB68" s="272">
        <v>102.53217544137439</v>
      </c>
      <c r="AC68" s="272">
        <v>104.0080346886277</v>
      </c>
      <c r="AD68" s="272">
        <v>105.50921400534891</v>
      </c>
      <c r="AE68" s="272">
        <v>107.03626608348686</v>
      </c>
      <c r="AF68" s="272">
        <v>108.58975985895972</v>
      </c>
      <c r="AG68" s="272">
        <v>110.17028069012272</v>
      </c>
      <c r="AH68" s="272">
        <v>111.77843056139088</v>
      </c>
      <c r="AI68" s="272">
        <v>113.41482831048083</v>
      </c>
      <c r="AJ68" s="272">
        <v>115.08010987793487</v>
      </c>
      <c r="AK68" s="272">
        <v>117.60757027347647</v>
      </c>
      <c r="AL68" s="272">
        <v>119.5040461494585</v>
      </c>
      <c r="AM68" s="272">
        <v>121.43252127147105</v>
      </c>
      <c r="AN68" s="272">
        <v>123.3937003812464</v>
      </c>
      <c r="AO68" s="272">
        <v>125.38830427524472</v>
      </c>
      <c r="AP68" s="272">
        <v>127.41414305691403</v>
      </c>
      <c r="AQ68" s="272">
        <v>129.46975149129207</v>
      </c>
      <c r="AR68" s="272">
        <v>131.55578013590295</v>
      </c>
      <c r="AS68" s="272">
        <v>133.6728942665807</v>
      </c>
      <c r="AT68" s="272">
        <v>135.82177421508791</v>
      </c>
      <c r="AU68" s="272">
        <v>138.00311571452133</v>
      </c>
      <c r="AV68" s="272">
        <v>140.2176302526853</v>
      </c>
      <c r="AW68" s="272">
        <v>142.46604543361619</v>
      </c>
      <c r="AX68" s="272">
        <v>144.74910534744691</v>
      </c>
    </row>
    <row r="69" spans="1:51" x14ac:dyDescent="0.25">
      <c r="A69" s="268" t="s">
        <v>414</v>
      </c>
      <c r="B69" s="272">
        <f t="shared" ref="B69:Q71" si="10">(B16/30)/86400</f>
        <v>68.482670463205793</v>
      </c>
      <c r="C69" s="272">
        <f t="shared" si="10"/>
        <v>69.411958621276625</v>
      </c>
      <c r="D69" s="272">
        <f t="shared" si="10"/>
        <v>70.352172546341535</v>
      </c>
      <c r="E69" s="272">
        <f t="shared" si="10"/>
        <v>71.309036603933222</v>
      </c>
      <c r="F69" s="272">
        <f t="shared" si="10"/>
        <v>72.282598016634097</v>
      </c>
      <c r="G69" s="272">
        <f t="shared" si="10"/>
        <v>73.27293970080423</v>
      </c>
      <c r="H69" s="272">
        <f t="shared" si="10"/>
        <v>74.280176261754789</v>
      </c>
      <c r="I69" s="272">
        <f t="shared" si="10"/>
        <v>75.304451057721394</v>
      </c>
      <c r="J69" s="272">
        <f t="shared" si="10"/>
        <v>76.345933905594009</v>
      </c>
      <c r="K69" s="272">
        <f t="shared" si="10"/>
        <v>77.404819208619912</v>
      </c>
      <c r="L69" s="272">
        <f t="shared" si="10"/>
        <v>78.481324387527323</v>
      </c>
      <c r="M69" s="272">
        <f t="shared" si="10"/>
        <v>79.575688546697023</v>
      </c>
      <c r="N69" s="272">
        <f t="shared" si="10"/>
        <v>80.688171332503771</v>
      </c>
      <c r="O69" s="272">
        <f t="shared" si="10"/>
        <v>81.819051954422463</v>
      </c>
      <c r="P69" s="272">
        <f t="shared" si="10"/>
        <v>82.968628347040749</v>
      </c>
      <c r="Q69" s="272">
        <f t="shared" si="10"/>
        <v>84.134101348388384</v>
      </c>
      <c r="R69" s="272">
        <f t="shared" ref="R69:AX69" si="11">(R16/30)/86400</f>
        <v>85.314857880955742</v>
      </c>
      <c r="S69" s="272">
        <f t="shared" si="11"/>
        <v>86.515130313366583</v>
      </c>
      <c r="T69" s="272">
        <f t="shared" si="11"/>
        <v>87.735280885914861</v>
      </c>
      <c r="U69" s="272">
        <f t="shared" si="11"/>
        <v>88.975687860211309</v>
      </c>
      <c r="V69" s="272">
        <f t="shared" si="11"/>
        <v>90.236745242756058</v>
      </c>
      <c r="W69" s="272">
        <f t="shared" si="11"/>
        <v>91.518862571202888</v>
      </c>
      <c r="X69" s="272">
        <f t="shared" si="11"/>
        <v>92.822464757179631</v>
      </c>
      <c r="Y69" s="272">
        <f t="shared" si="11"/>
        <v>94.147991980267733</v>
      </c>
      <c r="Z69" s="272">
        <f t="shared" si="11"/>
        <v>95.495899628386709</v>
      </c>
      <c r="AA69" s="272">
        <f t="shared" si="11"/>
        <v>96.866658280402561</v>
      </c>
      <c r="AB69" s="272">
        <f t="shared" si="11"/>
        <v>98.260001464650458</v>
      </c>
      <c r="AC69" s="272">
        <f t="shared" si="11"/>
        <v>99.674366576601557</v>
      </c>
      <c r="AD69" s="272">
        <f t="shared" si="11"/>
        <v>101.11299675512603</v>
      </c>
      <c r="AE69" s="272">
        <f t="shared" si="11"/>
        <v>102.57642166334159</v>
      </c>
      <c r="AF69" s="272">
        <f t="shared" si="11"/>
        <v>104.06518653150307</v>
      </c>
      <c r="AG69" s="272">
        <f t="shared" si="11"/>
        <v>105.57985232803428</v>
      </c>
      <c r="AH69" s="272">
        <f t="shared" si="11"/>
        <v>107.12099595466627</v>
      </c>
      <c r="AI69" s="272">
        <f t="shared" si="11"/>
        <v>108.68921046421079</v>
      </c>
      <c r="AJ69" s="272">
        <f t="shared" si="11"/>
        <v>110.2851052996876</v>
      </c>
      <c r="AK69" s="272">
        <f t="shared" si="11"/>
        <v>112.70725484541499</v>
      </c>
      <c r="AL69" s="272">
        <f t="shared" si="11"/>
        <v>114.52471089323109</v>
      </c>
      <c r="AM69" s="272">
        <f t="shared" si="11"/>
        <v>116.37283288515975</v>
      </c>
      <c r="AN69" s="272">
        <f t="shared" si="11"/>
        <v>118.25229619869447</v>
      </c>
      <c r="AO69" s="272">
        <f t="shared" si="11"/>
        <v>120.16379159710954</v>
      </c>
      <c r="AP69" s="272">
        <f t="shared" si="11"/>
        <v>122.10522042954263</v>
      </c>
      <c r="AQ69" s="272">
        <f t="shared" si="11"/>
        <v>124.07517851248825</v>
      </c>
      <c r="AR69" s="272">
        <f t="shared" si="11"/>
        <v>126.07428929690701</v>
      </c>
      <c r="AS69" s="272">
        <f t="shared" si="11"/>
        <v>128.10319033880654</v>
      </c>
      <c r="AT69" s="272">
        <f t="shared" si="11"/>
        <v>130.16253362279255</v>
      </c>
      <c r="AU69" s="272">
        <f t="shared" si="11"/>
        <v>132.25298589308292</v>
      </c>
      <c r="AV69" s="272">
        <f t="shared" si="11"/>
        <v>134.37522899215674</v>
      </c>
      <c r="AW69" s="272">
        <f t="shared" si="11"/>
        <v>136.52996020721551</v>
      </c>
      <c r="AX69" s="272">
        <f t="shared" si="11"/>
        <v>138.71789262463662</v>
      </c>
    </row>
    <row r="70" spans="1:51" x14ac:dyDescent="0.25">
      <c r="A70" s="268" t="s">
        <v>416</v>
      </c>
      <c r="B70" s="272">
        <f t="shared" si="10"/>
        <v>83.370207520424444</v>
      </c>
      <c r="C70" s="272">
        <f t="shared" ref="C70:Q70" si="12">(C17/30)/86400</f>
        <v>84.501514843293293</v>
      </c>
      <c r="D70" s="272">
        <f t="shared" si="12"/>
        <v>85.646123099894041</v>
      </c>
      <c r="E70" s="272">
        <f t="shared" si="12"/>
        <v>86.811001083049163</v>
      </c>
      <c r="F70" s="272">
        <f t="shared" si="12"/>
        <v>87.996206281119768</v>
      </c>
      <c r="G70" s="272">
        <f t="shared" si="12"/>
        <v>89.201839635761687</v>
      </c>
      <c r="H70" s="272">
        <f t="shared" si="12"/>
        <v>90.428040666484094</v>
      </c>
      <c r="I70" s="272">
        <f t="shared" si="12"/>
        <v>91.674983896356494</v>
      </c>
      <c r="J70" s="272">
        <f t="shared" si="12"/>
        <v>92.942876058984012</v>
      </c>
      <c r="K70" s="272">
        <f t="shared" si="12"/>
        <v>94.231953819189485</v>
      </c>
      <c r="L70" s="272">
        <f t="shared" si="12"/>
        <v>95.542481863076731</v>
      </c>
      <c r="M70" s="272">
        <f t="shared" si="12"/>
        <v>96.87475127423987</v>
      </c>
      <c r="N70" s="272">
        <f t="shared" si="12"/>
        <v>98.229078143917633</v>
      </c>
      <c r="O70" s="272">
        <f t="shared" si="12"/>
        <v>99.605802379296904</v>
      </c>
      <c r="P70" s="272">
        <f t="shared" si="12"/>
        <v>101.00528668335396</v>
      </c>
      <c r="Q70" s="272">
        <f t="shared" si="12"/>
        <v>102.42412338064673</v>
      </c>
      <c r="R70" s="272">
        <f t="shared" ref="R70:AX70" si="13">(R17/30)/86400</f>
        <v>103.86156611594613</v>
      </c>
      <c r="S70" s="272">
        <f t="shared" si="13"/>
        <v>105.3227673380115</v>
      </c>
      <c r="T70" s="272">
        <f t="shared" si="13"/>
        <v>106.80816803502678</v>
      </c>
      <c r="U70" s="272">
        <f t="shared" si="13"/>
        <v>108.31822869938767</v>
      </c>
      <c r="V70" s="272">
        <f t="shared" si="13"/>
        <v>109.8534289911813</v>
      </c>
      <c r="W70" s="272">
        <f t="shared" si="13"/>
        <v>111.41426747798612</v>
      </c>
      <c r="X70" s="272">
        <f t="shared" si="13"/>
        <v>113.00126144352305</v>
      </c>
      <c r="Y70" s="272">
        <f t="shared" si="13"/>
        <v>114.61494675858681</v>
      </c>
      <c r="Z70" s="272">
        <f t="shared" si="13"/>
        <v>116.2558778084708</v>
      </c>
      <c r="AA70" s="272">
        <f t="shared" si="13"/>
        <v>117.92462747179444</v>
      </c>
      <c r="AB70" s="272">
        <f t="shared" si="13"/>
        <v>119.62087134827017</v>
      </c>
      <c r="AC70" s="272">
        <f t="shared" si="13"/>
        <v>121.34270713673236</v>
      </c>
      <c r="AD70" s="272">
        <f t="shared" si="13"/>
        <v>123.09408300624041</v>
      </c>
      <c r="AE70" s="272">
        <f t="shared" si="13"/>
        <v>124.87564376406804</v>
      </c>
      <c r="AF70" s="272">
        <f t="shared" si="13"/>
        <v>126.68805316878634</v>
      </c>
      <c r="AG70" s="272">
        <f t="shared" si="13"/>
        <v>128.53199413847653</v>
      </c>
      <c r="AH70" s="272">
        <f t="shared" si="13"/>
        <v>130.40816898828936</v>
      </c>
      <c r="AI70" s="272">
        <f t="shared" si="13"/>
        <v>132.31729969556099</v>
      </c>
      <c r="AJ70" s="272">
        <f t="shared" si="13"/>
        <v>134.26012819092406</v>
      </c>
      <c r="AK70" s="272">
        <f t="shared" si="13"/>
        <v>137.20883198572258</v>
      </c>
      <c r="AL70" s="272">
        <f t="shared" si="13"/>
        <v>139.42138717436828</v>
      </c>
      <c r="AM70" s="272">
        <f t="shared" si="13"/>
        <v>141.67127481671625</v>
      </c>
      <c r="AN70" s="272">
        <f t="shared" si="13"/>
        <v>143.95931711145414</v>
      </c>
      <c r="AO70" s="272">
        <f t="shared" si="13"/>
        <v>146.28635498778553</v>
      </c>
      <c r="AP70" s="272">
        <f t="shared" si="13"/>
        <v>148.64983356639974</v>
      </c>
      <c r="AQ70" s="272">
        <f t="shared" si="13"/>
        <v>151.04804340650745</v>
      </c>
      <c r="AR70" s="272">
        <f t="shared" si="13"/>
        <v>153.48174349188679</v>
      </c>
      <c r="AS70" s="272">
        <f t="shared" si="13"/>
        <v>155.95170997767752</v>
      </c>
      <c r="AT70" s="272">
        <f t="shared" si="13"/>
        <v>158.45873658426922</v>
      </c>
      <c r="AU70" s="272">
        <f t="shared" si="13"/>
        <v>161.0036350002749</v>
      </c>
      <c r="AV70" s="272">
        <f t="shared" si="13"/>
        <v>163.58723529479951</v>
      </c>
      <c r="AW70" s="272">
        <f t="shared" si="13"/>
        <v>166.21038633921893</v>
      </c>
      <c r="AX70" s="272">
        <f t="shared" si="13"/>
        <v>168.87395623868807</v>
      </c>
    </row>
    <row r="71" spans="1:51" x14ac:dyDescent="0.25">
      <c r="A71" s="268" t="s">
        <v>415</v>
      </c>
      <c r="B71" s="272">
        <f t="shared" si="10"/>
        <v>80.392700108980719</v>
      </c>
      <c r="C71" s="272">
        <f t="shared" si="10"/>
        <v>81.483603598889957</v>
      </c>
      <c r="D71" s="272">
        <f t="shared" si="10"/>
        <v>82.587332989183537</v>
      </c>
      <c r="E71" s="272">
        <f t="shared" si="10"/>
        <v>83.710608187225958</v>
      </c>
      <c r="F71" s="272">
        <f t="shared" si="10"/>
        <v>84.853484628222645</v>
      </c>
      <c r="G71" s="272">
        <f t="shared" si="10"/>
        <v>86.016059648770195</v>
      </c>
      <c r="H71" s="272">
        <f t="shared" si="10"/>
        <v>87.198467785538227</v>
      </c>
      <c r="I71" s="272">
        <f t="shared" si="10"/>
        <v>88.400877328629477</v>
      </c>
      <c r="J71" s="272">
        <f t="shared" si="10"/>
        <v>89.623487628306009</v>
      </c>
      <c r="K71" s="272">
        <f t="shared" si="10"/>
        <v>90.866526897075559</v>
      </c>
      <c r="L71" s="272">
        <f t="shared" si="10"/>
        <v>92.130250367966866</v>
      </c>
      <c r="M71" s="272">
        <f t="shared" si="10"/>
        <v>93.4149387287313</v>
      </c>
      <c r="N71" s="272">
        <f t="shared" si="10"/>
        <v>94.720896781634877</v>
      </c>
      <c r="O71" s="272">
        <f t="shared" si="10"/>
        <v>96.048452294322004</v>
      </c>
      <c r="P71" s="272">
        <f t="shared" si="10"/>
        <v>97.397955016091331</v>
      </c>
      <c r="Q71" s="272">
        <f t="shared" si="10"/>
        <v>98.766118974195066</v>
      </c>
      <c r="R71" s="272">
        <f t="shared" ref="R71:AX71" si="14">(R18/30)/86400</f>
        <v>100.15222446894806</v>
      </c>
      <c r="S71" s="272">
        <f t="shared" si="14"/>
        <v>101.56123993308253</v>
      </c>
      <c r="T71" s="272">
        <f t="shared" si="14"/>
        <v>102.9935906052044</v>
      </c>
      <c r="U71" s="272">
        <f t="shared" si="14"/>
        <v>104.4497205315524</v>
      </c>
      <c r="V71" s="272">
        <f t="shared" si="14"/>
        <v>105.93009224149625</v>
      </c>
      <c r="W71" s="272">
        <f t="shared" si="14"/>
        <v>107.43518649662948</v>
      </c>
      <c r="X71" s="272">
        <f t="shared" si="14"/>
        <v>108.96550210625436</v>
      </c>
      <c r="Y71" s="272">
        <f t="shared" si="14"/>
        <v>110.52155580292299</v>
      </c>
      <c r="Z71" s="272">
        <f t="shared" si="14"/>
        <v>112.10388217245399</v>
      </c>
      <c r="AA71" s="272">
        <f t="shared" si="14"/>
        <v>113.71303363351606</v>
      </c>
      <c r="AB71" s="272">
        <f t="shared" si="14"/>
        <v>115.34869737154621</v>
      </c>
      <c r="AC71" s="272">
        <f t="shared" si="14"/>
        <v>117.0090390247062</v>
      </c>
      <c r="AD71" s="272">
        <f t="shared" si="14"/>
        <v>118.69786575601751</v>
      </c>
      <c r="AE71" s="272">
        <f t="shared" si="14"/>
        <v>120.41579934392273</v>
      </c>
      <c r="AF71" s="272">
        <f t="shared" si="14"/>
        <v>122.16347984132969</v>
      </c>
      <c r="AG71" s="272">
        <f t="shared" si="14"/>
        <v>123.94156577638807</v>
      </c>
      <c r="AH71" s="272">
        <f t="shared" si="14"/>
        <v>125.75073438156474</v>
      </c>
      <c r="AI71" s="272">
        <f t="shared" si="14"/>
        <v>127.59168184929092</v>
      </c>
      <c r="AJ71" s="272">
        <f t="shared" si="14"/>
        <v>129.46512361267676</v>
      </c>
      <c r="AK71" s="272">
        <f t="shared" si="14"/>
        <v>132.30851655766105</v>
      </c>
      <c r="AL71" s="272">
        <f t="shared" si="14"/>
        <v>134.44205191814083</v>
      </c>
      <c r="AM71" s="272">
        <f t="shared" si="14"/>
        <v>136.61158643040494</v>
      </c>
      <c r="AN71" s="272">
        <f t="shared" si="14"/>
        <v>138.81791292890222</v>
      </c>
      <c r="AO71" s="272">
        <f t="shared" si="14"/>
        <v>141.06184230965033</v>
      </c>
      <c r="AP71" s="272">
        <f t="shared" si="14"/>
        <v>143.3409109390283</v>
      </c>
      <c r="AQ71" s="272">
        <f t="shared" si="14"/>
        <v>145.65347042770361</v>
      </c>
      <c r="AR71" s="272">
        <f t="shared" si="14"/>
        <v>148.00025265289085</v>
      </c>
      <c r="AS71" s="272">
        <f t="shared" si="14"/>
        <v>150.38200604990331</v>
      </c>
      <c r="AT71" s="272">
        <f t="shared" si="14"/>
        <v>152.79949599197388</v>
      </c>
      <c r="AU71" s="272">
        <f t="shared" si="14"/>
        <v>155.25350517883649</v>
      </c>
      <c r="AV71" s="272">
        <f t="shared" si="14"/>
        <v>157.74483403427098</v>
      </c>
      <c r="AW71" s="272">
        <f t="shared" si="14"/>
        <v>160.27430111281822</v>
      </c>
      <c r="AX71" s="272">
        <f t="shared" si="14"/>
        <v>162.8427435158778</v>
      </c>
    </row>
    <row r="72" spans="1:51" x14ac:dyDescent="0.25">
      <c r="B72" s="251"/>
    </row>
    <row r="73" spans="1:51" x14ac:dyDescent="0.25">
      <c r="A73" s="267"/>
      <c r="B73" s="251"/>
    </row>
    <row r="74" spans="1:51" x14ac:dyDescent="0.25">
      <c r="A74" s="267"/>
    </row>
    <row r="75" spans="1:51" x14ac:dyDescent="0.25">
      <c r="A75" s="267"/>
    </row>
    <row r="76" spans="1:51" x14ac:dyDescent="0.25">
      <c r="A76" s="267"/>
    </row>
    <row r="77" spans="1:51" x14ac:dyDescent="0.25">
      <c r="A77" s="267"/>
    </row>
    <row r="78" spans="1:51" x14ac:dyDescent="0.25">
      <c r="A78" s="267"/>
    </row>
    <row r="79" spans="1:51" x14ac:dyDescent="0.25">
      <c r="A79" s="267"/>
    </row>
    <row r="80" spans="1:51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  <row r="122" spans="1:1" x14ac:dyDescent="0.25">
      <c r="A122" s="267"/>
    </row>
    <row r="123" spans="1:1" x14ac:dyDescent="0.25">
      <c r="A123" s="267"/>
    </row>
  </sheetData>
  <mergeCells count="3">
    <mergeCell ref="E3:F3"/>
    <mergeCell ref="E5:F5"/>
    <mergeCell ref="E4:F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F0137-9C1C-4082-9BC5-F5EB0D342C51}">
  <dimension ref="A3:AZ14"/>
  <sheetViews>
    <sheetView topLeftCell="A22" zoomScale="85" zoomScaleNormal="85" workbookViewId="0">
      <selection activeCell="A10" sqref="A10:XFD14"/>
    </sheetView>
  </sheetViews>
  <sheetFormatPr defaultColWidth="8.85546875" defaultRowHeight="15" x14ac:dyDescent="0.25"/>
  <cols>
    <col min="3" max="3" width="21.140625" bestFit="1" customWidth="1"/>
  </cols>
  <sheetData>
    <row r="3" spans="1:52" x14ac:dyDescent="0.25">
      <c r="D3" t="s">
        <v>421</v>
      </c>
      <c r="H3">
        <v>3</v>
      </c>
    </row>
    <row r="4" spans="1:52" x14ac:dyDescent="0.25">
      <c r="D4" t="s">
        <v>417</v>
      </c>
      <c r="H4">
        <v>100</v>
      </c>
    </row>
    <row r="5" spans="1:52" x14ac:dyDescent="0.25">
      <c r="D5" t="s">
        <v>426</v>
      </c>
      <c r="H5">
        <v>1</v>
      </c>
      <c r="I5" t="s">
        <v>427</v>
      </c>
    </row>
    <row r="6" spans="1:52" x14ac:dyDescent="0.25">
      <c r="D6" t="s">
        <v>418</v>
      </c>
      <c r="H6">
        <v>100</v>
      </c>
    </row>
    <row r="7" spans="1:52" x14ac:dyDescent="0.25">
      <c r="D7" t="s">
        <v>420</v>
      </c>
      <c r="H7">
        <v>0.33</v>
      </c>
    </row>
    <row r="9" spans="1:52" ht="15.75" thickBot="1" x14ac:dyDescent="0.3"/>
    <row r="10" spans="1:52" ht="15.75" thickBot="1" x14ac:dyDescent="0.3">
      <c r="A10" t="s">
        <v>553</v>
      </c>
      <c r="C10" s="419" t="s">
        <v>425</v>
      </c>
      <c r="D10" s="420"/>
      <c r="E10" s="420"/>
      <c r="F10" s="421"/>
    </row>
    <row r="11" spans="1:52" x14ac:dyDescent="0.25">
      <c r="C11" s="273" t="s">
        <v>423</v>
      </c>
      <c r="D11" s="274">
        <v>43525</v>
      </c>
      <c r="E11" s="274">
        <v>43556</v>
      </c>
      <c r="F11" s="274">
        <v>43586</v>
      </c>
      <c r="G11" s="274">
        <v>43617</v>
      </c>
      <c r="H11" s="274">
        <v>43647</v>
      </c>
      <c r="I11" s="274">
        <v>43678</v>
      </c>
      <c r="J11" s="274">
        <v>43709</v>
      </c>
      <c r="K11" s="274">
        <v>43739</v>
      </c>
      <c r="L11" s="271">
        <v>43770</v>
      </c>
      <c r="M11" s="271">
        <v>43800</v>
      </c>
      <c r="N11" s="271">
        <v>43831</v>
      </c>
      <c r="O11" s="271">
        <v>43862</v>
      </c>
      <c r="P11" s="271">
        <v>43891</v>
      </c>
      <c r="Q11" s="271">
        <v>43922</v>
      </c>
      <c r="R11" s="271">
        <v>43952</v>
      </c>
      <c r="S11" s="271">
        <v>43983</v>
      </c>
      <c r="T11" s="271">
        <v>44013</v>
      </c>
      <c r="U11" s="271">
        <v>44044</v>
      </c>
      <c r="V11" s="271">
        <v>44075</v>
      </c>
      <c r="W11" s="271">
        <v>44105</v>
      </c>
      <c r="X11" s="271">
        <v>44136</v>
      </c>
      <c r="Y11" s="271">
        <v>44166</v>
      </c>
      <c r="Z11" s="271">
        <v>44197</v>
      </c>
      <c r="AA11" s="271">
        <v>44228</v>
      </c>
      <c r="AB11" s="271">
        <v>44256</v>
      </c>
      <c r="AC11" s="271">
        <v>44287</v>
      </c>
      <c r="AD11" s="271">
        <v>44317</v>
      </c>
      <c r="AE11" s="271">
        <v>45444</v>
      </c>
      <c r="AF11" s="271">
        <v>44378</v>
      </c>
      <c r="AG11" s="271">
        <v>44409</v>
      </c>
      <c r="AH11" s="271">
        <v>44440</v>
      </c>
      <c r="AI11" s="271">
        <v>44470</v>
      </c>
      <c r="AJ11" s="271">
        <v>44501</v>
      </c>
      <c r="AK11" s="271">
        <v>44531</v>
      </c>
      <c r="AL11" s="271">
        <v>44562</v>
      </c>
      <c r="AM11" s="271">
        <v>44593</v>
      </c>
      <c r="AN11" s="271">
        <v>44621</v>
      </c>
      <c r="AO11" s="271">
        <v>44652</v>
      </c>
      <c r="AP11" s="271">
        <v>44682</v>
      </c>
      <c r="AQ11" s="271">
        <v>44713</v>
      </c>
      <c r="AR11" s="271">
        <v>44743</v>
      </c>
      <c r="AS11" s="271">
        <v>44774</v>
      </c>
      <c r="AT11" s="271">
        <v>44805</v>
      </c>
      <c r="AU11" s="271">
        <v>44835</v>
      </c>
      <c r="AV11" s="271">
        <v>44866</v>
      </c>
      <c r="AW11" s="271">
        <v>44896</v>
      </c>
      <c r="AX11" s="271">
        <v>44927</v>
      </c>
      <c r="AY11" s="271">
        <v>44958</v>
      </c>
      <c r="AZ11" s="271">
        <v>44986</v>
      </c>
    </row>
    <row r="12" spans="1:52" x14ac:dyDescent="0.25">
      <c r="C12" s="270" t="s">
        <v>406</v>
      </c>
      <c r="D12" s="272">
        <v>100</v>
      </c>
      <c r="E12" s="272">
        <v>100</v>
      </c>
      <c r="F12" s="272">
        <v>100</v>
      </c>
      <c r="G12" s="272">
        <v>100</v>
      </c>
      <c r="H12" s="272">
        <v>100</v>
      </c>
      <c r="I12" s="272">
        <v>100</v>
      </c>
      <c r="J12" s="272">
        <v>100</v>
      </c>
      <c r="K12" s="272">
        <v>100</v>
      </c>
      <c r="L12" s="272">
        <v>100</v>
      </c>
      <c r="M12" s="272">
        <v>100</v>
      </c>
      <c r="N12" s="272">
        <v>100</v>
      </c>
      <c r="O12" s="272">
        <v>100</v>
      </c>
      <c r="P12" s="272">
        <v>100</v>
      </c>
      <c r="Q12" s="272">
        <v>100</v>
      </c>
      <c r="R12" s="272">
        <v>100</v>
      </c>
      <c r="S12" s="272">
        <v>100</v>
      </c>
      <c r="T12" s="272">
        <v>100</v>
      </c>
      <c r="U12" s="272">
        <v>100</v>
      </c>
      <c r="V12" s="272">
        <v>100</v>
      </c>
      <c r="W12" s="272">
        <v>100</v>
      </c>
      <c r="X12" s="272">
        <v>100</v>
      </c>
      <c r="Y12" s="272">
        <v>100</v>
      </c>
      <c r="Z12" s="272">
        <v>100</v>
      </c>
      <c r="AA12" s="272">
        <v>100</v>
      </c>
      <c r="AB12" s="272">
        <v>100</v>
      </c>
      <c r="AC12" s="272">
        <v>100</v>
      </c>
      <c r="AD12" s="272">
        <v>100</v>
      </c>
      <c r="AE12" s="272">
        <v>100</v>
      </c>
      <c r="AF12" s="272">
        <v>100</v>
      </c>
      <c r="AG12" s="272">
        <v>100</v>
      </c>
      <c r="AH12" s="272">
        <v>100</v>
      </c>
      <c r="AI12" s="272">
        <v>100</v>
      </c>
      <c r="AJ12" s="272">
        <v>100</v>
      </c>
      <c r="AK12" s="272">
        <v>100</v>
      </c>
      <c r="AL12" s="272">
        <v>100</v>
      </c>
      <c r="AM12" s="272">
        <v>100</v>
      </c>
      <c r="AN12" s="272">
        <v>100</v>
      </c>
      <c r="AO12" s="272">
        <v>100</v>
      </c>
      <c r="AP12" s="272">
        <v>100</v>
      </c>
      <c r="AQ12" s="272">
        <v>100</v>
      </c>
      <c r="AR12" s="272">
        <v>100</v>
      </c>
      <c r="AS12" s="272">
        <v>100</v>
      </c>
      <c r="AT12" s="272">
        <v>100</v>
      </c>
      <c r="AU12" s="272">
        <v>100</v>
      </c>
      <c r="AV12" s="272">
        <v>100</v>
      </c>
      <c r="AW12" s="272">
        <v>100</v>
      </c>
      <c r="AX12" s="272">
        <v>100</v>
      </c>
      <c r="AY12" s="272">
        <v>100</v>
      </c>
      <c r="AZ12" s="272">
        <v>100</v>
      </c>
    </row>
    <row r="13" spans="1:52" x14ac:dyDescent="0.25">
      <c r="C13" s="270" t="s">
        <v>422</v>
      </c>
      <c r="D13" s="272">
        <v>3</v>
      </c>
      <c r="E13" s="272">
        <f>D13+0.33</f>
        <v>3.33</v>
      </c>
      <c r="F13" s="272">
        <f t="shared" ref="F13:AZ13" si="0">E13+0.33</f>
        <v>3.66</v>
      </c>
      <c r="G13" s="272">
        <f t="shared" si="0"/>
        <v>3.99</v>
      </c>
      <c r="H13" s="272">
        <f t="shared" si="0"/>
        <v>4.32</v>
      </c>
      <c r="I13" s="272">
        <f t="shared" si="0"/>
        <v>4.6500000000000004</v>
      </c>
      <c r="J13" s="272">
        <f t="shared" si="0"/>
        <v>4.9800000000000004</v>
      </c>
      <c r="K13" s="272">
        <f t="shared" si="0"/>
        <v>5.3100000000000005</v>
      </c>
      <c r="L13" s="272">
        <f t="shared" si="0"/>
        <v>5.6400000000000006</v>
      </c>
      <c r="M13" s="272">
        <f t="shared" si="0"/>
        <v>5.9700000000000006</v>
      </c>
      <c r="N13" s="272">
        <f t="shared" si="0"/>
        <v>6.3000000000000007</v>
      </c>
      <c r="O13" s="272">
        <f t="shared" si="0"/>
        <v>6.6300000000000008</v>
      </c>
      <c r="P13" s="272">
        <f t="shared" si="0"/>
        <v>6.9600000000000009</v>
      </c>
      <c r="Q13" s="272">
        <f t="shared" si="0"/>
        <v>7.2900000000000009</v>
      </c>
      <c r="R13" s="272">
        <f t="shared" si="0"/>
        <v>7.620000000000001</v>
      </c>
      <c r="S13" s="272">
        <f t="shared" si="0"/>
        <v>7.9500000000000011</v>
      </c>
      <c r="T13" s="272">
        <f t="shared" si="0"/>
        <v>8.2800000000000011</v>
      </c>
      <c r="U13" s="272">
        <f t="shared" si="0"/>
        <v>8.6100000000000012</v>
      </c>
      <c r="V13" s="272">
        <f t="shared" si="0"/>
        <v>8.9400000000000013</v>
      </c>
      <c r="W13" s="272">
        <f t="shared" si="0"/>
        <v>9.2700000000000014</v>
      </c>
      <c r="X13" s="272">
        <f t="shared" si="0"/>
        <v>9.6000000000000014</v>
      </c>
      <c r="Y13" s="272">
        <f t="shared" si="0"/>
        <v>9.9300000000000015</v>
      </c>
      <c r="Z13" s="272">
        <f t="shared" si="0"/>
        <v>10.260000000000002</v>
      </c>
      <c r="AA13" s="272">
        <f t="shared" si="0"/>
        <v>10.590000000000002</v>
      </c>
      <c r="AB13" s="272">
        <f t="shared" si="0"/>
        <v>10.920000000000002</v>
      </c>
      <c r="AC13" s="272">
        <f t="shared" si="0"/>
        <v>11.250000000000002</v>
      </c>
      <c r="AD13" s="272">
        <f t="shared" si="0"/>
        <v>11.580000000000002</v>
      </c>
      <c r="AE13" s="272">
        <f t="shared" si="0"/>
        <v>11.910000000000002</v>
      </c>
      <c r="AF13" s="272">
        <f t="shared" si="0"/>
        <v>12.240000000000002</v>
      </c>
      <c r="AG13" s="272">
        <f t="shared" si="0"/>
        <v>12.570000000000002</v>
      </c>
      <c r="AH13" s="272">
        <f t="shared" si="0"/>
        <v>12.900000000000002</v>
      </c>
      <c r="AI13" s="272">
        <f t="shared" si="0"/>
        <v>13.230000000000002</v>
      </c>
      <c r="AJ13" s="272">
        <f t="shared" si="0"/>
        <v>13.560000000000002</v>
      </c>
      <c r="AK13" s="272">
        <f t="shared" si="0"/>
        <v>13.890000000000002</v>
      </c>
      <c r="AL13" s="272">
        <f t="shared" si="0"/>
        <v>14.220000000000002</v>
      </c>
      <c r="AM13" s="272">
        <f t="shared" si="0"/>
        <v>14.550000000000002</v>
      </c>
      <c r="AN13" s="272">
        <f t="shared" si="0"/>
        <v>14.880000000000003</v>
      </c>
      <c r="AO13" s="272">
        <f t="shared" si="0"/>
        <v>15.210000000000003</v>
      </c>
      <c r="AP13" s="272">
        <f t="shared" si="0"/>
        <v>15.540000000000003</v>
      </c>
      <c r="AQ13" s="272">
        <f t="shared" si="0"/>
        <v>15.870000000000003</v>
      </c>
      <c r="AR13" s="272">
        <f t="shared" si="0"/>
        <v>16.200000000000003</v>
      </c>
      <c r="AS13" s="272">
        <f t="shared" si="0"/>
        <v>16.53</v>
      </c>
      <c r="AT13" s="272">
        <f t="shared" si="0"/>
        <v>16.86</v>
      </c>
      <c r="AU13" s="272">
        <f t="shared" si="0"/>
        <v>17.189999999999998</v>
      </c>
      <c r="AV13" s="272">
        <f t="shared" si="0"/>
        <v>17.519999999999996</v>
      </c>
      <c r="AW13" s="272">
        <f t="shared" si="0"/>
        <v>17.849999999999994</v>
      </c>
      <c r="AX13" s="272">
        <f t="shared" si="0"/>
        <v>18.179999999999993</v>
      </c>
      <c r="AY13" s="272">
        <f t="shared" si="0"/>
        <v>18.509999999999991</v>
      </c>
      <c r="AZ13" s="272">
        <f t="shared" si="0"/>
        <v>18.839999999999989</v>
      </c>
    </row>
    <row r="14" spans="1:52" x14ac:dyDescent="0.25">
      <c r="D14" s="418" t="s">
        <v>424</v>
      </c>
      <c r="E14" s="418"/>
      <c r="F14" s="418"/>
      <c r="G14" s="418"/>
      <c r="H14" s="418"/>
      <c r="I14" s="418"/>
      <c r="J14" s="418"/>
    </row>
  </sheetData>
  <mergeCells count="2">
    <mergeCell ref="D14:J14"/>
    <mergeCell ref="C10:F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B5EB-4015-4437-BEA3-EEFDAFCFAB23}">
  <dimension ref="A3:BJ120"/>
  <sheetViews>
    <sheetView topLeftCell="A37" zoomScale="55" zoomScaleNormal="55" workbookViewId="0">
      <pane xSplit="1" topLeftCell="K1" activePane="topRight" state="frozen"/>
      <selection pane="topRight" activeCell="AA112" sqref="AA112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0.50517100000000004</v>
      </c>
      <c r="S3" s="256">
        <f>SUM(1-R3)</f>
        <v>0.49482899999999996</v>
      </c>
    </row>
    <row r="4" spans="1:61" x14ac:dyDescent="0.25">
      <c r="P4" s="417" t="s">
        <v>436</v>
      </c>
      <c r="Q4" s="417"/>
      <c r="R4" s="287">
        <v>0.1497</v>
      </c>
    </row>
    <row r="5" spans="1:61" x14ac:dyDescent="0.25">
      <c r="P5" s="417" t="s">
        <v>435</v>
      </c>
      <c r="Q5" s="417"/>
      <c r="R5" s="257">
        <v>1000</v>
      </c>
    </row>
    <row r="6" spans="1:61" x14ac:dyDescent="0.25">
      <c r="A6" s="278" t="s">
        <v>33</v>
      </c>
      <c r="B6" s="263">
        <v>42979</v>
      </c>
      <c r="C6" s="263">
        <v>43009</v>
      </c>
      <c r="D6" s="263">
        <v>43040</v>
      </c>
      <c r="E6" s="263">
        <v>43070</v>
      </c>
      <c r="F6" s="263">
        <v>43101</v>
      </c>
      <c r="G6" s="263">
        <v>43132</v>
      </c>
      <c r="H6" s="263">
        <v>43160</v>
      </c>
      <c r="I6" s="263">
        <v>43191</v>
      </c>
      <c r="J6" s="263">
        <v>43221</v>
      </c>
      <c r="K6" s="263">
        <v>43280</v>
      </c>
      <c r="L6" s="263">
        <v>43281</v>
      </c>
      <c r="M6" s="263">
        <v>43282</v>
      </c>
      <c r="N6" s="263">
        <v>43313</v>
      </c>
      <c r="O6" s="263">
        <v>43344</v>
      </c>
      <c r="P6" s="263">
        <v>43374</v>
      </c>
      <c r="Q6" s="263">
        <v>43405</v>
      </c>
      <c r="R6" s="263">
        <v>43435</v>
      </c>
      <c r="S6" s="263">
        <v>43466</v>
      </c>
      <c r="T6" s="263">
        <v>43497</v>
      </c>
      <c r="U6" s="263">
        <v>43525</v>
      </c>
      <c r="V6" s="263">
        <v>43556</v>
      </c>
      <c r="W6" s="263">
        <v>43586</v>
      </c>
      <c r="X6" s="263">
        <v>43617</v>
      </c>
      <c r="Y6" s="263">
        <v>43647</v>
      </c>
      <c r="Z6" s="263">
        <v>43678</v>
      </c>
      <c r="AA6" s="263">
        <v>43709</v>
      </c>
      <c r="AB6" s="263">
        <v>43739</v>
      </c>
      <c r="AC6" s="263">
        <v>43770</v>
      </c>
      <c r="AD6" s="263">
        <v>43800</v>
      </c>
      <c r="AE6" s="263">
        <v>43831</v>
      </c>
      <c r="AF6" s="263">
        <v>43862</v>
      </c>
      <c r="AG6" s="263">
        <v>43891</v>
      </c>
      <c r="AH6" s="263">
        <v>43922</v>
      </c>
      <c r="AI6" s="263">
        <v>43952</v>
      </c>
      <c r="AJ6" s="263">
        <v>43983</v>
      </c>
      <c r="AK6" s="263">
        <v>44013</v>
      </c>
      <c r="AL6" s="263">
        <v>44044</v>
      </c>
      <c r="AM6" s="263">
        <v>44075</v>
      </c>
      <c r="AN6" s="263">
        <v>44105</v>
      </c>
      <c r="AO6" s="263">
        <v>44136</v>
      </c>
      <c r="AP6" s="263">
        <v>44166</v>
      </c>
      <c r="AQ6" s="263">
        <v>44197</v>
      </c>
      <c r="AR6" s="263">
        <v>44228</v>
      </c>
      <c r="AS6" s="263">
        <v>44256</v>
      </c>
      <c r="AT6" s="263">
        <v>44287</v>
      </c>
      <c r="AU6" s="263">
        <v>44317</v>
      </c>
      <c r="AV6" s="263">
        <v>44348</v>
      </c>
      <c r="AW6" s="263">
        <v>44378</v>
      </c>
      <c r="AX6" s="263">
        <v>44409</v>
      </c>
      <c r="AY6" s="263">
        <v>44440</v>
      </c>
      <c r="AZ6" s="263">
        <v>44470</v>
      </c>
      <c r="BA6" s="263">
        <v>44501</v>
      </c>
      <c r="BB6" s="263">
        <v>44531</v>
      </c>
      <c r="BC6" s="263">
        <v>44562</v>
      </c>
      <c r="BD6" s="263">
        <v>44593</v>
      </c>
      <c r="BE6" s="263">
        <v>44621</v>
      </c>
      <c r="BF6" s="263">
        <v>44652</v>
      </c>
      <c r="BG6" s="263">
        <v>44682</v>
      </c>
      <c r="BH6" s="263">
        <v>44713</v>
      </c>
      <c r="BI6" s="263">
        <v>44743</v>
      </c>
    </row>
    <row r="7" spans="1:61" x14ac:dyDescent="0.25">
      <c r="A7" s="187" t="s">
        <v>264</v>
      </c>
      <c r="B7" s="286">
        <f>(VLOOKUP($A7,MASTER!$1:$1048576,MATCH(Subs!D$4,MASTER!$1:$1,0),FALSE))*1000000</f>
        <v>6236727.9999999991</v>
      </c>
      <c r="C7" s="286">
        <f>(VLOOKUP($A7,MASTER!$1:$1048576,MATCH(Subs!D$4,MASTER!$1:$1,0),FALSE))*1000000</f>
        <v>6236727.9999999991</v>
      </c>
      <c r="D7" s="286">
        <f>(VLOOKUP($A7,MASTER!$1:$1048576,MATCH(Subs!D$4,MASTER!$1:$1,0),FALSE))*1000000</f>
        <v>6236727.9999999991</v>
      </c>
      <c r="E7" s="286">
        <f>(VLOOKUP($A7,MASTER!$1:$1048576,MATCH(Subs!D$4,MASTER!$1:$1,0),FALSE))*1000000</f>
        <v>6236727.9999999991</v>
      </c>
      <c r="F7" s="286">
        <f>(VLOOKUP($A7,MASTER!$1:$1048576,MATCH(Subs!D$4,MASTER!$1:$1,0),FALSE))*1000000</f>
        <v>6236727.9999999991</v>
      </c>
      <c r="G7" s="286">
        <f>(VLOOKUP($A7,MASTER!$1:$1048576,MATCH(Subs!D$4,MASTER!$1:$1,0),FALSE))*1000000</f>
        <v>6236727.9999999991</v>
      </c>
      <c r="H7" s="286">
        <f>(VLOOKUP($A7,MASTER!$1:$1048576,MATCH(Subs!D$4,MASTER!$1:$1,0),FALSE))*1000000</f>
        <v>6236727.9999999991</v>
      </c>
      <c r="I7" s="286">
        <f>(VLOOKUP($A7,MASTER!$1:$1048576,MATCH(Subs!D$4,MASTER!$1:$1,0),FALSE))*1000000</f>
        <v>6236727.9999999991</v>
      </c>
      <c r="J7" s="286">
        <f>(VLOOKUP($A7,MASTER!$1:$1048576,MATCH(Subs!D$4,MASTER!$1:$1,0),FALSE))*1000000</f>
        <v>6236727.9999999991</v>
      </c>
      <c r="K7" s="286">
        <f>(VLOOKUP($A7,MASTER!$1:$1048576,MATCH(Subs!D$4,MASTER!$1:$1,0),FALSE))*1000000</f>
        <v>6236727.9999999991</v>
      </c>
      <c r="L7" s="286">
        <f>(VLOOKUP($A7,[114]MASTER!$1:$1048576,MATCH([114]Subs!D$4,[114]MASTER!$1:$1,0),FALSE))*1000000</f>
        <v>6236727.9999999991</v>
      </c>
      <c r="M7" s="286">
        <f>(VLOOKUP($A7,[114]MASTER!$1:$1048576,MATCH([114]Subs!E$4,[114]MASTER!$1:$1,0),FALSE))*1000000</f>
        <v>6596734.9999999991</v>
      </c>
      <c r="N7" s="286">
        <f>(VLOOKUP($A7,[114]MASTER!$1:$1048576,MATCH([114]Subs!F$4,[114]MASTER!$1:$1,0),FALSE))*1000000</f>
        <v>7017828.0000000019</v>
      </c>
      <c r="O7" s="286">
        <f>(VLOOKUP($A7,[114]MASTER!$1:$1048576,MATCH([114]Subs!G$4,[114]MASTER!$1:$1,0),FALSE))*1000000</f>
        <v>7319690.9999999991</v>
      </c>
      <c r="P7" s="286">
        <f>(VLOOKUP($A7,[114]MASTER!$1:$1048576,MATCH([114]Subs!H$4,[114]MASTER!$1:$1,0),FALSE))*1000000</f>
        <v>7713604.9999999991</v>
      </c>
      <c r="Q7" s="286">
        <f>(VLOOKUP($A7,[114]MASTER!$1:$1048576,MATCH([114]Subs!I$4,[114]MASTER!$1:$1,0),FALSE))*1000000</f>
        <v>8148665.0000000009</v>
      </c>
      <c r="R7" s="286">
        <f>(VLOOKUP($A7,[114]MASTER!$1:$1048576,MATCH([114]Subs!J$4,[114]MASTER!$1:$1,0),FALSE))*1000000</f>
        <v>8610495.9999999981</v>
      </c>
      <c r="S7" s="286">
        <f>(VLOOKUP($A7,[114]MASTER!$1:$1048576,MATCH([114]Subs!K$4,[114]MASTER!$1:$1,0),FALSE))*1000000</f>
        <v>9031277.9999999981</v>
      </c>
      <c r="T7" s="286">
        <f>(VLOOKUP($A7,[114]MASTER!$1:$1048576,MATCH([114]Subs!L$4,[114]MASTER!$1:$1,0),FALSE))*1000000</f>
        <v>9462939</v>
      </c>
      <c r="U7" s="286">
        <f>(VLOOKUP($A7,[114]MASTER!$1:$1048576,MATCH([114]Subs!M$4,[114]MASTER!$1:$1,0),FALSE))*1000000</f>
        <v>9878904.9999999981</v>
      </c>
      <c r="V7" s="286">
        <f>(VLOOKUP($A7,[114]MASTER!$1:$1048576,MATCH([114]Subs!N$4,[114]MASTER!$1:$1,0),FALSE))*1000000</f>
        <v>10296930</v>
      </c>
      <c r="W7" s="286">
        <f>(VLOOKUP($A7,[114]MASTER!$1:$1048576,MATCH([114]Subs!O$4,[114]MASTER!$1:$1,0),FALSE))*1000000</f>
        <v>10719750.000000002</v>
      </c>
      <c r="X7" s="286">
        <f>(VLOOKUP($A7,[114]MASTER!$1:$1048576,MATCH([114]Subs!P$4,[114]MASTER!$1:$1,0),FALSE))*1000000</f>
        <v>11400260</v>
      </c>
      <c r="Y7" s="286">
        <f>(VLOOKUP($A7,[114]MASTER!$1:$1048576,MATCH([114]Subs!Q$4,[114]MASTER!$1:$1,0),FALSE))*1000000</f>
        <v>11762105.999999998</v>
      </c>
      <c r="Z7" s="286">
        <f>(VLOOKUP($A7,[114]MASTER!$1:$1048576,MATCH([114]Subs!R$4,[114]MASTER!$1:$1,0),FALSE))*1000000</f>
        <v>12215488.000000002</v>
      </c>
      <c r="AA7" s="286">
        <f>(VLOOKUP($A7,[114]MASTER!$1:$1048576,MATCH([114]Subs!S$4,[114]MASTER!$1:$1,0),FALSE))*1000000</f>
        <v>12638866.838401476</v>
      </c>
      <c r="AB7" s="286">
        <f>(VLOOKUP($A7,[114]MASTER!$1:$1048576,MATCH([114]Subs!T$4,[114]MASTER!$1:$1,0),FALSE))*1000000</f>
        <v>12756637.546404717</v>
      </c>
      <c r="AC7" s="286">
        <f>(VLOOKUP($A7,[114]MASTER!$1:$1048576,MATCH([114]Subs!U$4,[114]MASTER!$1:$1,0),FALSE))*1000000</f>
        <v>13086370.751955397</v>
      </c>
      <c r="AD7" s="286">
        <f>(VLOOKUP($A7,[114]MASTER!$1:$1048576,MATCH([114]Subs!V$4,[114]MASTER!$1:$1,0),FALSE))*1000000</f>
        <v>13426440.040187338</v>
      </c>
      <c r="AE7" s="286">
        <f>(VLOOKUP($A7,[114]MASTER!$1:$1048576,MATCH([114]Subs!W$4,[114]MASTER!$1:$1,0),FALSE))*1000000</f>
        <v>13776745.057904975</v>
      </c>
      <c r="AF7" s="286">
        <f>(VLOOKUP($A7,[114]MASTER!$1:$1048576,MATCH([114]Subs!X$4,[114]MASTER!$1:$1,0),FALSE))*1000000</f>
        <v>14137295.051079484</v>
      </c>
      <c r="AG7" s="286">
        <f>(VLOOKUP($A7,[114]MASTER!$1:$1048576,MATCH([114]Subs!Y$4,[114]MASTER!$1:$1,0),FALSE))*1000000</f>
        <v>14508182.839894123</v>
      </c>
      <c r="AH7" s="286">
        <f>(VLOOKUP($A7,[114]MASTER!$1:$1048576,MATCH([114]Subs!Z$4,[114]MASTER!$1:$1,0),FALSE))*1000000</f>
        <v>14889565.747479811</v>
      </c>
      <c r="AI7" s="286">
        <f>(VLOOKUP($A7,[114]MASTER!$1:$1048576,MATCH([114]Subs!AA$4,[114]MASTER!$1:$1,0),FALSE))*1000000</f>
        <v>15281651.653153365</v>
      </c>
      <c r="AJ7" s="286">
        <f>(VLOOKUP($A7,[114]MASTER!$1:$1048576,MATCH([114]Subs!AB$4,[114]MASTER!$1:$1,0),FALSE))*1000000</f>
        <v>15684688.82312271</v>
      </c>
      <c r="AK7" s="286">
        <f>(VLOOKUP($A7,[114]MASTER!$1:$1048576,MATCH([114]Subs!AC$4,[114]MASTER!$1:$1,0),FALSE))*1000000</f>
        <v>16098958.526718512</v>
      </c>
      <c r="AL7" s="286">
        <f>(VLOOKUP($A7,[114]MASTER!$1:$1048576,MATCH([114]Subs!AD$4,[114]MASTER!$1:$1,0),FALSE))*1000000</f>
        <v>16524769.70773473</v>
      </c>
      <c r="AM7" s="286">
        <f>(VLOOKUP($A7,[114]MASTER!$1:$1048576,MATCH([114]Subs!AE$4,[114]MASTER!$1:$1,0),FALSE))*1000000</f>
        <v>16962455.173068631</v>
      </c>
      <c r="AN7" s="286">
        <f>(VLOOKUP($A7,[114]MASTER!$1:$1048576,MATCH([114]Subs!AF$4,[114]MASTER!$1:$1,0),FALSE))*1000000</f>
        <v>17412368.902706355</v>
      </c>
      <c r="AO7" s="286">
        <f>(VLOOKUP($A7,[114]MASTER!$1:$1048576,MATCH([114]Subs!AG$4,[114]MASTER!$1:$1,0),FALSE))*1000000</f>
        <v>17874884.189576913</v>
      </c>
      <c r="AP7" s="286">
        <f>(VLOOKUP($A7,[114]MASTER!$1:$1048576,MATCH([114]Subs!AH$4,[114]MASTER!$1:$1,0),FALSE))*1000000</f>
        <v>18350392.394747078</v>
      </c>
      <c r="AQ7" s="286">
        <f>(VLOOKUP($A7,[114]MASTER!$1:$1048576,MATCH([114]Subs!AI$4,[114]MASTER!$1:$1,0),FALSE))*1000000</f>
        <v>18839302.160104707</v>
      </c>
      <c r="AR7" s="286">
        <f>(VLOOKUP($A7,[114]MASTER!$1:$1048576,MATCH([114]Subs!AJ$4,[114]MASTER!$1:$1,0),FALSE))*1000000</f>
        <v>19342038.962423962</v>
      </c>
      <c r="AS7" s="286">
        <f>(VLOOKUP($A7,[114]MASTER!$1:$1048576,MATCH([114]Subs!AK$4,[114]MASTER!$1:$1,0),FALSE))*1000000</f>
        <v>19859044.923454523</v>
      </c>
      <c r="AT7" s="286">
        <f>(VLOOKUP($A7,[114]MASTER!$1:$1048576,MATCH([114]Subs!AL$4,[114]MASTER!$1:$1,0),FALSE))*1000000</f>
        <v>20390778.81332821</v>
      </c>
      <c r="AU7" s="286">
        <f>(VLOOKUP($A7,[114]MASTER!$1:$1048576,MATCH([114]Subs!AM$4,[114]MASTER!$1:$1,0),FALSE))*1000000</f>
        <v>20937716.20126421</v>
      </c>
      <c r="AV7" s="286">
        <f>(VLOOKUP($A7,[114]MASTER!$1:$1048576,MATCH([114]Subs!AN$4,[114]MASTER!$1:$1,0),FALSE))*1000000</f>
        <v>21500349.719849389</v>
      </c>
      <c r="AW7" s="286">
        <f>(VLOOKUP($A7,[114]MASTER!$1:$1048576,MATCH([114]Subs!AO$4,[114]MASTER!$1:$1,0),FALSE))*1000000</f>
        <v>22079189.418231186</v>
      </c>
      <c r="AX7" s="286">
        <f>(VLOOKUP($A7,[114]MASTER!$1:$1048576,MATCH([114]Subs!AP$4,[114]MASTER!$1:$1,0),FALSE))*1000000</f>
        <v>22674763.186240297</v>
      </c>
      <c r="AY7" s="286">
        <f>(VLOOKUP($A7,[114]MASTER!$1:$1048576,MATCH([114]Subs!AQ$4,[114]MASTER!$1:$1,0),FALSE))*1000000</f>
        <v>23287617.236385319</v>
      </c>
      <c r="AZ7" s="286">
        <f>(VLOOKUP($A7,[114]MASTER!$1:$1048576,MATCH([114]Subs!AR$4,[114]MASTER!$1:$1,0),FALSE))*1000000</f>
        <v>23918316.634295478</v>
      </c>
      <c r="BA7" s="286">
        <f>(VLOOKUP($A7,[114]MASTER!$1:$1048576,MATCH([114]Subs!AS$4,[114]MASTER!$1:$1,0),FALSE))*1000000</f>
        <v>24567445.870870661</v>
      </c>
      <c r="BB7" s="286">
        <f>(VLOOKUP($A7,[114]MASTER!$1:$1048576,MATCH([114]Subs!AT$4,[114]MASTER!$1:$1,0),FALSE))*1000000</f>
        <v>25235609.471380286</v>
      </c>
      <c r="BC7" s="286">
        <f>(VLOOKUP($A7,[114]MASTER!$1:$1048576,MATCH([114]Subs!AU$4,[114]MASTER!$1:$1,0),FALSE))*1000000</f>
        <v>25923432.638220575</v>
      </c>
      <c r="BD7" s="286">
        <f>(VLOOKUP($A7,[114]MASTER!$1:$1048576,MATCH([114]Subs!AV$4,[114]MASTER!$1:$1,0),FALSE))*1000000</f>
        <v>26631561.925127052</v>
      </c>
      <c r="BE7" s="286">
        <f>(VLOOKUP($A7,[114]MASTER!$1:$1048576,MATCH([114]Subs!AW$4,[114]MASTER!$1:$1,0),FALSE))*1000000</f>
        <v>27360665.941448908</v>
      </c>
      <c r="BF7" s="286">
        <f>(VLOOKUP($A7,[114]MASTER!$1:$1048576,MATCH([114]Subs!AX$4,[114]MASTER!$1:$1,0),FALSE))*1000000</f>
        <v>28111436.085694663</v>
      </c>
      <c r="BG7" s="286">
        <f>(VLOOKUP($A7,[114]MASTER!$1:$1048576,MATCH([114]Subs!AY$4,[114]MASTER!$1:$1,0),FALSE))*1000000</f>
        <v>28884587.308012236</v>
      </c>
      <c r="BH7" s="286">
        <f>(VLOOKUP($A7,[114]MASTER!$1:$1048576,MATCH([114]Subs!AZ$4,[114]MASTER!$1:$1,0),FALSE))*1000000</f>
        <v>29680858.901607521</v>
      </c>
      <c r="BI7" s="286">
        <f>(VLOOKUP($A7,[114]MASTER!$1:$1048576,MATCH([114]Subs!BA$4,[114]MASTER!$1:$1,0),FALSE))*1000000</f>
        <v>30501015.323366649</v>
      </c>
    </row>
    <row r="8" spans="1:61" x14ac:dyDescent="0.25">
      <c r="A8" s="187" t="s">
        <v>265</v>
      </c>
      <c r="B8" s="286">
        <f>(VLOOKUP($A8,MASTER!$1:$1048576,MATCH(Subs!D$4,MASTER!$1:$1,0),FALSE))*1000000</f>
        <v>5970398</v>
      </c>
      <c r="C8" s="286">
        <f>(VLOOKUP($A8,MASTER!$1:$1048576,MATCH(Subs!D$4,MASTER!$1:$1,0),FALSE))*1000000</f>
        <v>5970398</v>
      </c>
      <c r="D8" s="286">
        <f>(VLOOKUP($A8,MASTER!$1:$1048576,MATCH(Subs!D$4,MASTER!$1:$1,0),FALSE))*1000000</f>
        <v>5970398</v>
      </c>
      <c r="E8" s="286">
        <f>(VLOOKUP($A8,MASTER!$1:$1048576,MATCH(Subs!D$4,MASTER!$1:$1,0),FALSE))*1000000</f>
        <v>5970398</v>
      </c>
      <c r="F8" s="286">
        <f>(VLOOKUP($A8,MASTER!$1:$1048576,MATCH(Subs!D$4,MASTER!$1:$1,0),FALSE))*1000000</f>
        <v>5970398</v>
      </c>
      <c r="G8" s="286">
        <f>(VLOOKUP($A8,MASTER!$1:$1048576,MATCH(Subs!D$4,MASTER!$1:$1,0),FALSE))*1000000</f>
        <v>5970398</v>
      </c>
      <c r="H8" s="286">
        <f>(VLOOKUP($A8,MASTER!$1:$1048576,MATCH(Subs!D$4,MASTER!$1:$1,0),FALSE))*1000000</f>
        <v>5970398</v>
      </c>
      <c r="I8" s="286">
        <f>(VLOOKUP($A8,MASTER!$1:$1048576,MATCH(Subs!D$4,MASTER!$1:$1,0),FALSE))*1000000</f>
        <v>5970398</v>
      </c>
      <c r="J8" s="286">
        <f>(VLOOKUP($A8,MASTER!$1:$1048576,MATCH(Subs!D$4,MASTER!$1:$1,0),FALSE))*1000000</f>
        <v>5970398</v>
      </c>
      <c r="K8" s="286">
        <f>(VLOOKUP($A8,MASTER!$1:$1048576,MATCH(Subs!D$4,MASTER!$1:$1,0),FALSE))*1000000</f>
        <v>5970398</v>
      </c>
      <c r="L8" s="285">
        <f>(VLOOKUP($A8,[114]MASTER!$1:$1048576,MATCH([114]Subs!D$4,[114]MASTER!$1:$1,0),FALSE))*1000000</f>
        <v>5970398</v>
      </c>
      <c r="M8" s="285">
        <f>(VLOOKUP($A8,[114]MASTER!$1:$1048576,MATCH([114]Subs!E$4,[114]MASTER!$1:$1,0),FALSE))*1000000</f>
        <v>6176042</v>
      </c>
      <c r="N8" s="285">
        <f>(VLOOKUP($A8,[114]MASTER!$1:$1048576,MATCH([114]Subs!F$4,[114]MASTER!$1:$1,0),FALSE))*1000000</f>
        <v>6396186</v>
      </c>
      <c r="O8" s="285">
        <f>(VLOOKUP($A8,[114]MASTER!$1:$1048576,MATCH([114]Subs!G$4,[114]MASTER!$1:$1,0),FALSE))*1000000</f>
        <v>6583864</v>
      </c>
      <c r="P8" s="285">
        <f>(VLOOKUP($A8,[114]MASTER!$1:$1048576,MATCH([114]Subs!H$4,[114]MASTER!$1:$1,0),FALSE))*1000000</f>
        <v>6739087</v>
      </c>
      <c r="Q8" s="285">
        <f>(VLOOKUP($A8,[114]MASTER!$1:$1048576,MATCH([114]Subs!I$4,[114]MASTER!$1:$1,0),FALSE))*1000000</f>
        <v>6966531</v>
      </c>
      <c r="R8" s="285">
        <f>(VLOOKUP($A8,[114]MASTER!$1:$1048576,MATCH([114]Subs!J$4,[114]MASTER!$1:$1,0),FALSE))*1000000</f>
        <v>7189691</v>
      </c>
      <c r="S8" s="285">
        <f>(VLOOKUP($A8,[114]MASTER!$1:$1048576,MATCH([114]Subs!K$4,[114]MASTER!$1:$1,0),FALSE))*1000000</f>
        <v>7367069</v>
      </c>
      <c r="T8" s="285">
        <f>(VLOOKUP($A8,[114]MASTER!$1:$1048576,MATCH([114]Subs!L$4,[114]MASTER!$1:$1,0),FALSE))*1000000</f>
        <v>7557166</v>
      </c>
      <c r="U8" s="285">
        <f>(VLOOKUP($A8,[114]MASTER!$1:$1048576,MATCH([114]Subs!M$4,[114]MASTER!$1:$1,0),FALSE))*1000000</f>
        <v>7659843</v>
      </c>
      <c r="V8" s="285">
        <f>(VLOOKUP($A8,[114]MASTER!$1:$1048576,MATCH([114]Subs!N$4,[114]MASTER!$1:$1,0),FALSE))*1000000</f>
        <v>7878683</v>
      </c>
      <c r="W8" s="285">
        <f>(VLOOKUP($A8,[114]MASTER!$1:$1048576,MATCH([114]Subs!O$4,[114]MASTER!$1:$1,0),FALSE))*1000000</f>
        <v>8120158.9999999991</v>
      </c>
      <c r="X8" s="285">
        <f>(VLOOKUP($A8,[114]MASTER!$1:$1048576,MATCH([114]Subs!P$4,[114]MASTER!$1:$1,0),FALSE))*1000000</f>
        <v>8116536.3699186845</v>
      </c>
      <c r="Y8" s="285">
        <f>(VLOOKUP($A8,[114]MASTER!$1:$1048576,MATCH([114]Subs!Q$4,[114]MASTER!$1:$1,0),FALSE))*1000000</f>
        <v>8691368</v>
      </c>
      <c r="Z8" s="285">
        <f>(VLOOKUP($A8,[114]MASTER!$1:$1048576,MATCH([114]Subs!R$4,[114]MASTER!$1:$1,0),FALSE))*1000000</f>
        <v>8818579.6613551229</v>
      </c>
      <c r="AA8" s="285">
        <f>(VLOOKUP($A8,[114]MASTER!$1:$1048576,MATCH([114]Subs!S$4,[114]MASTER!$1:$1,0),FALSE))*1000000</f>
        <v>8956035.5217883028</v>
      </c>
      <c r="AB8" s="285">
        <f>(VLOOKUP($A8,[114]MASTER!$1:$1048576,MATCH([114]Subs!T$4,[114]MASTER!$1:$1,0),FALSE))*1000000</f>
        <v>9084471.733674651</v>
      </c>
      <c r="AC8" s="285">
        <f>(VLOOKUP($A8,[114]MASTER!$1:$1048576,MATCH([114]Subs!U$4,[114]MASTER!$1:$1,0),FALSE))*1000000</f>
        <v>9218687.3825725801</v>
      </c>
      <c r="AD8" s="285">
        <f>(VLOOKUP($A8,[114]MASTER!$1:$1048576,MATCH([114]Subs!V$4,[114]MASTER!$1:$1,0),FALSE))*1000000</f>
        <v>9358750.4565561768</v>
      </c>
      <c r="AE8" s="285">
        <f>(VLOOKUP($A8,[114]MASTER!$1:$1048576,MATCH([114]Subs!W$4,[114]MASTER!$1:$1,0),FALSE))*1000000</f>
        <v>9504739.0455807038</v>
      </c>
      <c r="AF8" s="285">
        <f>(VLOOKUP($A8,[114]MASTER!$1:$1048576,MATCH([114]Subs!X$4,[114]MASTER!$1:$1,0),FALSE))*1000000</f>
        <v>9656740.6893743742</v>
      </c>
      <c r="AG8" s="285">
        <f>(VLOOKUP($A8,[114]MASTER!$1:$1048576,MATCH([114]Subs!Y$4,[114]MASTER!$1:$1,0),FALSE))*1000000</f>
        <v>9814851.9398670942</v>
      </c>
      <c r="AH8" s="285">
        <f>(VLOOKUP($A8,[114]MASTER!$1:$1048576,MATCH([114]Subs!Z$4,[114]MASTER!$1:$1,0),FALSE))*1000000</f>
        <v>9979178.0550028663</v>
      </c>
      <c r="AI8" s="285">
        <f>(VLOOKUP($A8,[114]MASTER!$1:$1048576,MATCH([114]Subs!AA$4,[114]MASTER!$1:$1,0),FALSE))*1000000</f>
        <v>10149832.787239961</v>
      </c>
      <c r="AJ8" s="285">
        <f>(VLOOKUP($A8,[114]MASTER!$1:$1048576,MATCH([114]Subs!AB$4,[114]MASTER!$1:$1,0),FALSE))*1000000</f>
        <v>10326938.244910272</v>
      </c>
      <c r="AK8" s="285">
        <f>(VLOOKUP($A8,[114]MASTER!$1:$1048576,MATCH([114]Subs!AC$4,[114]MASTER!$1:$1,0),FALSE))*1000000</f>
        <v>10510624.811391469</v>
      </c>
      <c r="AL8" s="285">
        <f>(VLOOKUP($A8,[114]MASTER!$1:$1048576,MATCH([114]Subs!AD$4,[114]MASTER!$1:$1,0),FALSE))*1000000</f>
        <v>10701031.111102054</v>
      </c>
      <c r="AM8" s="285">
        <f>(VLOOKUP($A8,[114]MASTER!$1:$1048576,MATCH([114]Subs!AE$4,[114]MASTER!$1:$1,0),FALSE))*1000000</f>
        <v>10898304.014104262</v>
      </c>
      <c r="AN8" s="285">
        <f>(VLOOKUP($A8,[114]MASTER!$1:$1048576,MATCH([114]Subs!AF$4,[114]MASTER!$1:$1,0),FALSE))*1000000</f>
        <v>11102598.673109997</v>
      </c>
      <c r="AO8" s="285">
        <f>(VLOOKUP($A8,[114]MASTER!$1:$1048576,MATCH([114]Subs!AG$4,[114]MASTER!$1:$1,0),FALSE))*1000000</f>
        <v>11313568.206222625</v>
      </c>
      <c r="AP8" s="285">
        <f>(VLOOKUP($A8,[114]MASTER!$1:$1048576,MATCH([114]Subs!AH$4,[114]MASTER!$1:$1,0),FALSE))*1000000</f>
        <v>11528511.882886007</v>
      </c>
      <c r="AQ8" s="285">
        <f>(VLOOKUP($A8,[114]MASTER!$1:$1048576,MATCH([114]Subs!AI$4,[114]MASTER!$1:$1,0),FALSE))*1000000</f>
        <v>11750917.633285459</v>
      </c>
      <c r="AR8" s="285">
        <f>(VLOOKUP($A8,[114]MASTER!$1:$1048576,MATCH([114]Subs!AJ$4,[114]MASTER!$1:$1,0),FALSE))*1000000</f>
        <v>11980973.147791544</v>
      </c>
      <c r="AS8" s="285">
        <f>(VLOOKUP($A8,[114]MASTER!$1:$1048576,MATCH([114]Subs!AK$4,[114]MASTER!$1:$1,0),FALSE))*1000000</f>
        <v>12218874.911296861</v>
      </c>
      <c r="AT8" s="285">
        <f>(VLOOKUP($A8,[114]MASTER!$1:$1048576,MATCH([114]Subs!AL$4,[114]MASTER!$1:$1,0),FALSE))*1000000</f>
        <v>12464828.366418373</v>
      </c>
      <c r="AU8" s="285">
        <f>(VLOOKUP($A8,[114]MASTER!$1:$1048576,MATCH([114]Subs!AM$4,[114]MASTER!$1:$1,0),FALSE))*1000000</f>
        <v>12719048.092353348</v>
      </c>
      <c r="AV8" s="285">
        <f>(VLOOKUP($A8,[114]MASTER!$1:$1048576,MATCH([114]Subs!AN$4,[114]MASTER!$1:$1,0),FALSE))*1000000</f>
        <v>12981757.998745123</v>
      </c>
      <c r="AW8" s="285">
        <f>(VLOOKUP($A8,[114]MASTER!$1:$1048576,MATCH([114]Subs!AO$4,[114]MASTER!$1:$1,0),FALSE))*1000000</f>
        <v>13253191.534101512</v>
      </c>
      <c r="AX8" s="285">
        <f>(VLOOKUP($A8,[114]MASTER!$1:$1048576,MATCH([114]Subs!AP$4,[114]MASTER!$1:$1,0),FALSE))*1000000</f>
        <v>13533591.908457071</v>
      </c>
      <c r="AY8" s="285">
        <f>(VLOOKUP($A8,[114]MASTER!$1:$1048576,MATCH([114]Subs!AQ$4,[114]MASTER!$1:$1,0),FALSE))*1000000</f>
        <v>13823212.330089672</v>
      </c>
      <c r="AZ8" s="285">
        <f>(VLOOKUP($A8,[114]MASTER!$1:$1048576,MATCH([114]Subs!AR$4,[114]MASTER!$1:$1,0),FALSE))*1000000</f>
        <v>14122316.256198518</v>
      </c>
      <c r="BA8" s="285">
        <f>(VLOOKUP($A8,[114]MASTER!$1:$1048576,MATCH([114]Subs!AS$4,[114]MASTER!$1:$1,0),FALSE))*1000000</f>
        <v>14431177.657530367</v>
      </c>
      <c r="BB8" s="285">
        <f>(VLOOKUP($A8,[114]MASTER!$1:$1048576,MATCH([114]Subs!AT$4,[114]MASTER!$1:$1,0),FALSE))*1000000</f>
        <v>14750081.297006717</v>
      </c>
      <c r="BC8" s="285">
        <f>(VLOOKUP($A8,[114]MASTER!$1:$1048576,MATCH([114]Subs!AU$4,[114]MASTER!$1:$1,0),FALSE))*1000000</f>
        <v>15079323.022461306</v>
      </c>
      <c r="BD8" s="285">
        <f>(VLOOKUP($A8,[114]MASTER!$1:$1048576,MATCH([114]Subs!AV$4,[114]MASTER!$1:$1,0),FALSE))*1000000</f>
        <v>15419210.073645381</v>
      </c>
      <c r="BE8" s="285">
        <f>(VLOOKUP($A8,[114]MASTER!$1:$1048576,MATCH([114]Subs!AW$4,[114]MASTER!$1:$1,0),FALSE))*1000000</f>
        <v>15758154.538947329</v>
      </c>
      <c r="BF8" s="285">
        <f>(VLOOKUP($A8,[114]MASTER!$1:$1048576,MATCH([114]Subs!AX$4,[114]MASTER!$1:$1,0),FALSE))*1000000</f>
        <v>16108103.681001555</v>
      </c>
      <c r="BG8" s="285">
        <f>(VLOOKUP($A8,[114]MASTER!$1:$1048576,MATCH([114]Subs!AY$4,[114]MASTER!$1:$1,0),FALSE))*1000000</f>
        <v>16466273.375171252</v>
      </c>
      <c r="BH8" s="285">
        <f>(VLOOKUP($A8,[114]MASTER!$1:$1048576,MATCH([114]Subs!AZ$4,[114]MASTER!$1:$1,0),FALSE))*1000000</f>
        <v>16832856.859341402</v>
      </c>
      <c r="BI8" s="285">
        <f>(VLOOKUP($A8,[114]MASTER!$1:$1048576,MATCH([114]Subs!BA$4,[114]MASTER!$1:$1,0),FALSE))*1000000</f>
        <v>17207239.667727899</v>
      </c>
    </row>
    <row r="9" spans="1:61" x14ac:dyDescent="0.25">
      <c r="A9" s="252" t="s">
        <v>397</v>
      </c>
      <c r="B9" s="105">
        <f t="shared" ref="B9" si="0">SUM(B7:B8)</f>
        <v>12207126</v>
      </c>
      <c r="C9" s="105">
        <f t="shared" ref="C9" si="1">SUM(C7:C8)</f>
        <v>12207126</v>
      </c>
      <c r="D9" s="105">
        <f t="shared" ref="D9" si="2">SUM(D7:D8)</f>
        <v>12207126</v>
      </c>
      <c r="E9" s="105">
        <f t="shared" ref="E9" si="3">SUM(E7:E8)</f>
        <v>12207126</v>
      </c>
      <c r="F9" s="105">
        <f t="shared" ref="F9" si="4">SUM(F7:F8)</f>
        <v>12207126</v>
      </c>
      <c r="G9" s="105">
        <f t="shared" ref="G9" si="5">SUM(G7:G8)</f>
        <v>12207126</v>
      </c>
      <c r="H9" s="105">
        <f t="shared" ref="H9" si="6">SUM(H7:H8)</f>
        <v>12207126</v>
      </c>
      <c r="I9" s="105">
        <f t="shared" ref="I9" si="7">SUM(I7:I8)</f>
        <v>12207126</v>
      </c>
      <c r="J9" s="105">
        <f t="shared" ref="J9" si="8">SUM(J7:J8)</f>
        <v>12207126</v>
      </c>
      <c r="K9" s="105">
        <f t="shared" ref="K9" si="9">SUM(K7:K8)</f>
        <v>12207126</v>
      </c>
      <c r="L9" s="105">
        <f t="shared" ref="L9:AQ9" si="10">SUM(L7:L8)</f>
        <v>12207126</v>
      </c>
      <c r="M9" s="105">
        <f t="shared" si="10"/>
        <v>12772777</v>
      </c>
      <c r="N9" s="105">
        <f t="shared" si="10"/>
        <v>13414014.000000002</v>
      </c>
      <c r="O9" s="105">
        <f t="shared" si="10"/>
        <v>13903555</v>
      </c>
      <c r="P9" s="105">
        <f t="shared" si="10"/>
        <v>14452692</v>
      </c>
      <c r="Q9" s="105">
        <f t="shared" si="10"/>
        <v>15115196</v>
      </c>
      <c r="R9" s="105">
        <f t="shared" si="10"/>
        <v>15800186.999999998</v>
      </c>
      <c r="S9" s="105">
        <f t="shared" si="10"/>
        <v>16398346.999999998</v>
      </c>
      <c r="T9" s="105">
        <f t="shared" si="10"/>
        <v>17020105</v>
      </c>
      <c r="U9" s="105">
        <f t="shared" si="10"/>
        <v>17538748</v>
      </c>
      <c r="V9" s="105">
        <f t="shared" si="10"/>
        <v>18175613</v>
      </c>
      <c r="W9" s="105">
        <f t="shared" si="10"/>
        <v>18839909</v>
      </c>
      <c r="X9" s="105">
        <f t="shared" si="10"/>
        <v>19516796.369918685</v>
      </c>
      <c r="Y9" s="105">
        <f t="shared" si="10"/>
        <v>20453474</v>
      </c>
      <c r="Z9" s="105">
        <f t="shared" si="10"/>
        <v>21034067.661355123</v>
      </c>
      <c r="AA9" s="105">
        <f t="shared" si="10"/>
        <v>21594902.360189781</v>
      </c>
      <c r="AB9" s="105">
        <f t="shared" si="10"/>
        <v>21841109.280079369</v>
      </c>
      <c r="AC9" s="105">
        <f t="shared" si="10"/>
        <v>22305058.134527978</v>
      </c>
      <c r="AD9" s="105">
        <f t="shared" si="10"/>
        <v>22785190.496743515</v>
      </c>
      <c r="AE9" s="105">
        <f t="shared" si="10"/>
        <v>23281484.103485681</v>
      </c>
      <c r="AF9" s="105">
        <f t="shared" si="10"/>
        <v>23794035.740453858</v>
      </c>
      <c r="AG9" s="105">
        <f t="shared" si="10"/>
        <v>24323034.779761218</v>
      </c>
      <c r="AH9" s="105">
        <f t="shared" si="10"/>
        <v>24868743.802482679</v>
      </c>
      <c r="AI9" s="105">
        <f t="shared" si="10"/>
        <v>25431484.440393329</v>
      </c>
      <c r="AJ9" s="105">
        <f t="shared" si="10"/>
        <v>26011627.06803298</v>
      </c>
      <c r="AK9" s="105">
        <f t="shared" si="10"/>
        <v>26609583.338109981</v>
      </c>
      <c r="AL9" s="105">
        <f t="shared" si="10"/>
        <v>27225800.818836786</v>
      </c>
      <c r="AM9" s="105">
        <f t="shared" si="10"/>
        <v>27860759.187172893</v>
      </c>
      <c r="AN9" s="105">
        <f t="shared" si="10"/>
        <v>28514967.575816352</v>
      </c>
      <c r="AO9" s="105">
        <f t="shared" si="10"/>
        <v>29188452.39579954</v>
      </c>
      <c r="AP9" s="105">
        <f t="shared" si="10"/>
        <v>29878904.277633086</v>
      </c>
      <c r="AQ9" s="105">
        <f t="shared" si="10"/>
        <v>30590219.793390166</v>
      </c>
      <c r="AR9" s="105">
        <f t="shared" ref="AR9:BI9" si="11">SUM(AR7:AR8)</f>
        <v>31323012.110215507</v>
      </c>
      <c r="AS9" s="105">
        <f t="shared" si="11"/>
        <v>32077919.834751382</v>
      </c>
      <c r="AT9" s="105">
        <f t="shared" si="11"/>
        <v>32855607.179746583</v>
      </c>
      <c r="AU9" s="105">
        <f t="shared" si="11"/>
        <v>33656764.293617561</v>
      </c>
      <c r="AV9" s="105">
        <f t="shared" si="11"/>
        <v>34482107.718594514</v>
      </c>
      <c r="AW9" s="105">
        <f t="shared" si="11"/>
        <v>35332380.952332698</v>
      </c>
      <c r="AX9" s="105">
        <f t="shared" si="11"/>
        <v>36208355.094697371</v>
      </c>
      <c r="AY9" s="105">
        <f t="shared" si="11"/>
        <v>37110829.566474989</v>
      </c>
      <c r="AZ9" s="105">
        <f t="shared" si="11"/>
        <v>38040632.890493996</v>
      </c>
      <c r="BA9" s="105">
        <f t="shared" si="11"/>
        <v>38998623.528401032</v>
      </c>
      <c r="BB9" s="105">
        <f t="shared" si="11"/>
        <v>39985690.768387005</v>
      </c>
      <c r="BC9" s="105">
        <f t="shared" si="11"/>
        <v>41002755.660681881</v>
      </c>
      <c r="BD9" s="105">
        <f t="shared" si="11"/>
        <v>42050771.998772435</v>
      </c>
      <c r="BE9" s="105">
        <f t="shared" si="11"/>
        <v>43118820.480396241</v>
      </c>
      <c r="BF9" s="105">
        <f t="shared" si="11"/>
        <v>44219539.766696215</v>
      </c>
      <c r="BG9" s="105">
        <f t="shared" si="11"/>
        <v>45350860.683183491</v>
      </c>
      <c r="BH9" s="105">
        <f t="shared" si="11"/>
        <v>46513715.760948926</v>
      </c>
      <c r="BI9" s="105">
        <f t="shared" si="11"/>
        <v>47708254.991094545</v>
      </c>
    </row>
    <row r="10" spans="1:61" s="282" customFormat="1" x14ac:dyDescent="0.25">
      <c r="A10" s="284" t="s">
        <v>434</v>
      </c>
      <c r="B10" s="283">
        <f>SUM(B9*R4)</f>
        <v>1827406.7622</v>
      </c>
      <c r="C10" s="283">
        <f>SUM(C9*R4)</f>
        <v>1827406.7622</v>
      </c>
      <c r="D10" s="283">
        <f>SUM(D9*R4)</f>
        <v>1827406.7622</v>
      </c>
      <c r="E10" s="283">
        <f>SUM(E9*R4)</f>
        <v>1827406.7622</v>
      </c>
      <c r="F10" s="283">
        <f>SUM(F9*R4)</f>
        <v>1827406.7622</v>
      </c>
      <c r="G10" s="283">
        <f>SUM(G9*R4)</f>
        <v>1827406.7622</v>
      </c>
      <c r="H10" s="283">
        <f>SUM(H9*R4)</f>
        <v>1827406.7622</v>
      </c>
      <c r="I10" s="283">
        <f>SUM(I9*R4)</f>
        <v>1827406.7622</v>
      </c>
      <c r="J10" s="283">
        <f>SUM(J9*R4)</f>
        <v>1827406.7622</v>
      </c>
      <c r="K10" s="283">
        <f>SUM(K9*R4)</f>
        <v>1827406.7622</v>
      </c>
      <c r="L10" s="283">
        <f>SUM(L9*R4)</f>
        <v>1827406.7622</v>
      </c>
      <c r="M10" s="283">
        <f>SUM(M9*R4)</f>
        <v>1912084.7168999999</v>
      </c>
      <c r="N10" s="283">
        <f>SUM(N9*R4)</f>
        <v>2008077.8958000003</v>
      </c>
      <c r="O10" s="283">
        <f>SUM(O9*R4)</f>
        <v>2081362.1835</v>
      </c>
      <c r="P10" s="283">
        <f>SUM(P9*R4)</f>
        <v>2163567.9923999999</v>
      </c>
      <c r="Q10" s="283">
        <f>SUM(Q9*R4)</f>
        <v>2262744.8412000001</v>
      </c>
      <c r="R10" s="283">
        <f>SUM(R9*R4)</f>
        <v>2365287.9938999997</v>
      </c>
      <c r="S10" s="283">
        <f>SUM(S9*R4)</f>
        <v>2454832.5458999998</v>
      </c>
      <c r="T10" s="283">
        <f>SUM(T9*R4)</f>
        <v>2547909.7185</v>
      </c>
      <c r="U10" s="283">
        <f>SUM(U9*R4)</f>
        <v>2625550.5756000001</v>
      </c>
      <c r="V10" s="283">
        <f>SUM(V9*R4)</f>
        <v>2720889.2661000001</v>
      </c>
      <c r="W10" s="283">
        <f>SUM(W9*R4)</f>
        <v>2820334.3772999998</v>
      </c>
      <c r="X10" s="283">
        <f>SUM(X9*R4)</f>
        <v>2921664.4165768274</v>
      </c>
      <c r="Y10" s="283">
        <f>SUM(Y9*R4)</f>
        <v>3061885.0578000001</v>
      </c>
      <c r="Z10" s="283">
        <f>SUM(Z9*R4)</f>
        <v>3148799.9289048617</v>
      </c>
      <c r="AA10" s="283">
        <f>SUM(AA9*R4)</f>
        <v>3232756.8833204103</v>
      </c>
      <c r="AB10" s="283">
        <f>SUM(AB9*R4)</f>
        <v>3269614.0592278815</v>
      </c>
      <c r="AC10" s="283">
        <f>SUM(AC9*R4)</f>
        <v>3339067.2027388383</v>
      </c>
      <c r="AD10" s="283">
        <f>SUM(AD9*R4)</f>
        <v>3410943.0173625043</v>
      </c>
      <c r="AE10" s="283">
        <f>SUM(AE9*R4)</f>
        <v>3485238.1702918066</v>
      </c>
      <c r="AF10" s="283">
        <f>SUM(AF9*R4)</f>
        <v>3561967.1503459425</v>
      </c>
      <c r="AG10" s="283">
        <f>SUM(AG9*R4)</f>
        <v>3641158.3065302544</v>
      </c>
      <c r="AH10" s="283">
        <f>SUM(AH9*R4)</f>
        <v>3722850.9472316573</v>
      </c>
      <c r="AI10" s="283">
        <f>SUM(AI9*R4)</f>
        <v>3807093.2207268812</v>
      </c>
      <c r="AJ10" s="283">
        <f>SUM(AJ9*R4)</f>
        <v>3893940.5720845372</v>
      </c>
      <c r="AK10" s="283">
        <f>SUM(AK9*R4)</f>
        <v>3983454.6257150644</v>
      </c>
      <c r="AL10" s="283">
        <f>SUM(AL9*R4)</f>
        <v>4075702.3825798668</v>
      </c>
      <c r="AM10" s="283">
        <f>SUM(AM9*R4)</f>
        <v>4170755.6503197821</v>
      </c>
      <c r="AN10" s="283">
        <f>SUM(AN9*R4)</f>
        <v>4268690.646099708</v>
      </c>
      <c r="AO10" s="283">
        <f>SUM(AO9*R4)</f>
        <v>4369511.3236511908</v>
      </c>
      <c r="AP10" s="283">
        <f>SUM(AP9*R4)</f>
        <v>4472871.9703616733</v>
      </c>
      <c r="AQ10" s="283">
        <f>SUM(AQ9*R4)</f>
        <v>4579355.9030705076</v>
      </c>
      <c r="AR10" s="283">
        <f>SUM(AR9*R4)</f>
        <v>4689054.9128992613</v>
      </c>
      <c r="AS10" s="283">
        <f>SUM(AS9*R4)</f>
        <v>4802064.5992622823</v>
      </c>
      <c r="AT10" s="283">
        <f>SUM(AT9*R4)</f>
        <v>4918484.3948080633</v>
      </c>
      <c r="AU10" s="283">
        <f>SUM(AU9*R4)</f>
        <v>5038417.6147545492</v>
      </c>
      <c r="AV10" s="283">
        <f>SUM(AV9*R4)</f>
        <v>5161971.5254735984</v>
      </c>
      <c r="AW10" s="283">
        <f>SUM(AW9*R4)</f>
        <v>5289257.4285642048</v>
      </c>
      <c r="AX10" s="283">
        <f>SUM(AX9*R4)</f>
        <v>5420390.7576761963</v>
      </c>
      <c r="AY10" s="283">
        <f>SUM(AY9*R4)</f>
        <v>5555491.1861013062</v>
      </c>
      <c r="AZ10" s="283">
        <f>SUM(AZ9*R4)</f>
        <v>5694682.7437069509</v>
      </c>
      <c r="BA10" s="283">
        <f>SUM(BA9*R4)</f>
        <v>5838093.9422016349</v>
      </c>
      <c r="BB10" s="283">
        <f>SUM(BB9*R4)</f>
        <v>5985857.9080275344</v>
      </c>
      <c r="BC10" s="283">
        <f>SUM(BC9*R4)</f>
        <v>6138112.5224040775</v>
      </c>
      <c r="BD10" s="283">
        <f>SUM(BD9*R4)</f>
        <v>6295000.5682162335</v>
      </c>
      <c r="BE10" s="283">
        <f>SUM(BE9*R4)</f>
        <v>6454887.4259153176</v>
      </c>
      <c r="BF10" s="283">
        <f>SUM(BF9*R4)</f>
        <v>6619665.103074423</v>
      </c>
      <c r="BG10" s="283">
        <f>SUM(BG9*R4)</f>
        <v>6789023.8442725688</v>
      </c>
      <c r="BH10" s="283">
        <f>SUM(BH9*R4)</f>
        <v>6963103.2494140547</v>
      </c>
      <c r="BI10" s="283">
        <f>SUM(BI9*R4)</f>
        <v>7141925.7721668528</v>
      </c>
    </row>
    <row r="11" spans="1:61" s="345" customFormat="1" hidden="1" x14ac:dyDescent="0.25">
      <c r="A11" s="343" t="s">
        <v>433</v>
      </c>
      <c r="B11" s="344">
        <f t="shared" ref="B11" si="12">SUM(B10/30/24/14)</f>
        <v>181.29035339285716</v>
      </c>
      <c r="C11" s="344">
        <f t="shared" ref="C11" si="13">SUM(C10/30/24/14)</f>
        <v>181.29035339285716</v>
      </c>
      <c r="D11" s="344">
        <f t="shared" ref="D11" si="14">SUM(D10/30/24/14)</f>
        <v>181.29035339285716</v>
      </c>
      <c r="E11" s="344">
        <f t="shared" ref="E11" si="15">SUM(E10/30/24/14)</f>
        <v>181.29035339285716</v>
      </c>
      <c r="F11" s="344">
        <f t="shared" ref="F11" si="16">SUM(F10/30/24/14)</f>
        <v>181.29035339285716</v>
      </c>
      <c r="G11" s="344">
        <f t="shared" ref="G11" si="17">SUM(G10/30/24/14)</f>
        <v>181.29035339285716</v>
      </c>
      <c r="H11" s="344">
        <f t="shared" ref="H11" si="18">SUM(H10/30/24/14)</f>
        <v>181.29035339285716</v>
      </c>
      <c r="I11" s="344">
        <f t="shared" ref="I11" si="19">SUM(I10/30/24/14)</f>
        <v>181.29035339285716</v>
      </c>
      <c r="J11" s="344">
        <f t="shared" ref="J11" si="20">SUM(J10/30/24/14)</f>
        <v>181.29035339285716</v>
      </c>
      <c r="K11" s="344">
        <f t="shared" ref="K11" si="21">SUM(K10/30/24/14)</f>
        <v>181.29035339285716</v>
      </c>
      <c r="L11" s="344">
        <f t="shared" ref="L11:AQ11" si="22">SUM(L10/30/24/14)</f>
        <v>181.29035339285716</v>
      </c>
      <c r="M11" s="344">
        <f t="shared" si="22"/>
        <v>189.69094413690476</v>
      </c>
      <c r="N11" s="344">
        <f t="shared" si="22"/>
        <v>199.21407696428574</v>
      </c>
      <c r="O11" s="344">
        <f t="shared" si="22"/>
        <v>206.48434360119049</v>
      </c>
      <c r="P11" s="344">
        <f t="shared" si="22"/>
        <v>214.63968178571432</v>
      </c>
      <c r="Q11" s="344">
        <f t="shared" si="22"/>
        <v>224.4786548809524</v>
      </c>
      <c r="R11" s="344">
        <f t="shared" si="22"/>
        <v>234.65158669642852</v>
      </c>
      <c r="S11" s="344">
        <f t="shared" si="22"/>
        <v>243.53497479166666</v>
      </c>
      <c r="T11" s="344">
        <f t="shared" si="22"/>
        <v>252.76882127976191</v>
      </c>
      <c r="U11" s="344">
        <f t="shared" si="22"/>
        <v>260.47128726190476</v>
      </c>
      <c r="V11" s="344">
        <f t="shared" si="22"/>
        <v>269.92949068452384</v>
      </c>
      <c r="W11" s="344">
        <f t="shared" si="22"/>
        <v>279.7950771130952</v>
      </c>
      <c r="X11" s="344">
        <f t="shared" si="22"/>
        <v>289.84766037468523</v>
      </c>
      <c r="Y11" s="344">
        <f t="shared" si="22"/>
        <v>303.75843827380953</v>
      </c>
      <c r="Z11" s="344">
        <f t="shared" si="22"/>
        <v>312.38094532786329</v>
      </c>
      <c r="AA11" s="344">
        <f t="shared" si="22"/>
        <v>320.7100082659137</v>
      </c>
      <c r="AB11" s="344">
        <f t="shared" si="22"/>
        <v>324.36647412975015</v>
      </c>
      <c r="AC11" s="344">
        <f t="shared" si="22"/>
        <v>331.25666693837678</v>
      </c>
      <c r="AD11" s="344">
        <f t="shared" si="22"/>
        <v>338.38720410342302</v>
      </c>
      <c r="AE11" s="344">
        <f t="shared" si="22"/>
        <v>345.75775498926652</v>
      </c>
      <c r="AF11" s="344">
        <f t="shared" si="22"/>
        <v>353.36975697876414</v>
      </c>
      <c r="AG11" s="344">
        <f t="shared" si="22"/>
        <v>361.22602247323954</v>
      </c>
      <c r="AH11" s="344">
        <f t="shared" si="22"/>
        <v>369.33045111425173</v>
      </c>
      <c r="AI11" s="344">
        <f t="shared" si="22"/>
        <v>377.68781951655563</v>
      </c>
      <c r="AJ11" s="344">
        <f t="shared" si="22"/>
        <v>386.30362818298983</v>
      </c>
      <c r="AK11" s="344">
        <f t="shared" si="22"/>
        <v>395.18399064633576</v>
      </c>
      <c r="AL11" s="344">
        <f t="shared" si="22"/>
        <v>404.33555382736768</v>
      </c>
      <c r="AM11" s="344">
        <f t="shared" si="22"/>
        <v>413.76544149997841</v>
      </c>
      <c r="AN11" s="344">
        <f t="shared" si="22"/>
        <v>423.48121489084406</v>
      </c>
      <c r="AO11" s="344">
        <f t="shared" si="22"/>
        <v>433.48326623523724</v>
      </c>
      <c r="AP11" s="344">
        <f t="shared" si="22"/>
        <v>443.73729864699141</v>
      </c>
      <c r="AQ11" s="344">
        <f t="shared" si="22"/>
        <v>454.30118086016938</v>
      </c>
      <c r="AR11" s="344">
        <f t="shared" ref="AR11:BI11" si="23">SUM(AR10/30/24/14)</f>
        <v>465.18401913683147</v>
      </c>
      <c r="AS11" s="344">
        <f t="shared" si="23"/>
        <v>476.3952975458613</v>
      </c>
      <c r="AT11" s="344">
        <f t="shared" si="23"/>
        <v>487.94488043730786</v>
      </c>
      <c r="AU11" s="344">
        <f t="shared" si="23"/>
        <v>499.84301733676091</v>
      </c>
      <c r="AV11" s="344">
        <f t="shared" si="23"/>
        <v>512.10034974936491</v>
      </c>
      <c r="AW11" s="344">
        <f t="shared" si="23"/>
        <v>524.7279195004171</v>
      </c>
      <c r="AX11" s="344">
        <f t="shared" si="23"/>
        <v>537.73717834089246</v>
      </c>
      <c r="AY11" s="344">
        <f t="shared" si="23"/>
        <v>551.13999862116134</v>
      </c>
      <c r="AZ11" s="344">
        <f t="shared" si="23"/>
        <v>564.94868489156261</v>
      </c>
      <c r="BA11" s="344">
        <f t="shared" si="23"/>
        <v>579.17598632952729</v>
      </c>
      <c r="BB11" s="344">
        <f t="shared" si="23"/>
        <v>593.83510992336653</v>
      </c>
      <c r="BC11" s="344">
        <f t="shared" si="23"/>
        <v>608.93973436548379</v>
      </c>
      <c r="BD11" s="344">
        <f t="shared" si="23"/>
        <v>624.50402462462637</v>
      </c>
      <c r="BE11" s="344">
        <f t="shared" si="23"/>
        <v>640.36581606302752</v>
      </c>
      <c r="BF11" s="344">
        <f t="shared" si="23"/>
        <v>656.7128078446849</v>
      </c>
      <c r="BG11" s="344">
        <f t="shared" si="23"/>
        <v>673.51427026513579</v>
      </c>
      <c r="BH11" s="344">
        <f t="shared" si="23"/>
        <v>690.78405252123559</v>
      </c>
      <c r="BI11" s="344">
        <f t="shared" si="23"/>
        <v>708.52438215941004</v>
      </c>
    </row>
    <row r="12" spans="1:61" x14ac:dyDescent="0.25">
      <c r="A12" s="248" t="s">
        <v>432</v>
      </c>
      <c r="B12" s="281">
        <f t="shared" ref="B12:K12" ca="1" si="24">$B$12</f>
        <v>7000</v>
      </c>
      <c r="C12" s="281">
        <f t="shared" ca="1" si="24"/>
        <v>7000</v>
      </c>
      <c r="D12" s="281">
        <f t="shared" ca="1" si="24"/>
        <v>7000</v>
      </c>
      <c r="E12" s="281">
        <f t="shared" ca="1" si="24"/>
        <v>7000</v>
      </c>
      <c r="F12" s="281">
        <f t="shared" ca="1" si="24"/>
        <v>7000</v>
      </c>
      <c r="G12" s="281">
        <f t="shared" ca="1" si="24"/>
        <v>7000</v>
      </c>
      <c r="H12" s="281">
        <f t="shared" ca="1" si="24"/>
        <v>7000</v>
      </c>
      <c r="I12" s="281">
        <f t="shared" ca="1" si="24"/>
        <v>7000</v>
      </c>
      <c r="J12" s="281">
        <f t="shared" ca="1" si="24"/>
        <v>7000</v>
      </c>
      <c r="K12" s="281">
        <f t="shared" ca="1" si="24"/>
        <v>7000</v>
      </c>
      <c r="L12" s="281">
        <f t="shared" ref="L12:AQ12" ca="1" si="25">$B$12</f>
        <v>7000</v>
      </c>
      <c r="M12" s="281">
        <f t="shared" ca="1" si="25"/>
        <v>7000</v>
      </c>
      <c r="N12" s="281">
        <f t="shared" ca="1" si="25"/>
        <v>7000</v>
      </c>
      <c r="O12" s="281">
        <f t="shared" ca="1" si="25"/>
        <v>7000</v>
      </c>
      <c r="P12" s="281">
        <f t="shared" ca="1" si="25"/>
        <v>7000</v>
      </c>
      <c r="Q12" s="281">
        <f t="shared" ca="1" si="25"/>
        <v>7000</v>
      </c>
      <c r="R12" s="281">
        <f t="shared" ca="1" si="25"/>
        <v>7000</v>
      </c>
      <c r="S12" s="281">
        <f t="shared" ca="1" si="25"/>
        <v>7000</v>
      </c>
      <c r="T12" s="281">
        <f t="shared" ca="1" si="25"/>
        <v>7000</v>
      </c>
      <c r="U12" s="281">
        <f t="shared" ca="1" si="25"/>
        <v>7000</v>
      </c>
      <c r="V12" s="281">
        <f t="shared" ca="1" si="25"/>
        <v>7000</v>
      </c>
      <c r="W12" s="281">
        <f t="shared" ca="1" si="25"/>
        <v>7000</v>
      </c>
      <c r="X12" s="281">
        <f t="shared" ca="1" si="25"/>
        <v>7000</v>
      </c>
      <c r="Y12" s="281">
        <f t="shared" ca="1" si="25"/>
        <v>7000</v>
      </c>
      <c r="Z12" s="281">
        <f t="shared" ca="1" si="25"/>
        <v>7000</v>
      </c>
      <c r="AA12" s="281">
        <f t="shared" ca="1" si="25"/>
        <v>7000</v>
      </c>
      <c r="AB12" s="281">
        <f t="shared" ca="1" si="25"/>
        <v>7000</v>
      </c>
      <c r="AC12" s="281">
        <f t="shared" ca="1" si="25"/>
        <v>7000</v>
      </c>
      <c r="AD12" s="281">
        <f t="shared" ca="1" si="25"/>
        <v>7000</v>
      </c>
      <c r="AE12" s="281">
        <f t="shared" ca="1" si="25"/>
        <v>7000</v>
      </c>
      <c r="AF12" s="281">
        <f t="shared" ca="1" si="25"/>
        <v>7000</v>
      </c>
      <c r="AG12" s="281">
        <f t="shared" ca="1" si="25"/>
        <v>7000</v>
      </c>
      <c r="AH12" s="281">
        <f t="shared" ca="1" si="25"/>
        <v>7000</v>
      </c>
      <c r="AI12" s="281">
        <f t="shared" ca="1" si="25"/>
        <v>7000</v>
      </c>
      <c r="AJ12" s="281">
        <f t="shared" ca="1" si="25"/>
        <v>7000</v>
      </c>
      <c r="AK12" s="281">
        <f t="shared" ca="1" si="25"/>
        <v>7000</v>
      </c>
      <c r="AL12" s="281">
        <f t="shared" ca="1" si="25"/>
        <v>7000</v>
      </c>
      <c r="AM12" s="281">
        <f t="shared" ca="1" si="25"/>
        <v>7000</v>
      </c>
      <c r="AN12" s="281">
        <f t="shared" ca="1" si="25"/>
        <v>7000</v>
      </c>
      <c r="AO12" s="281">
        <f t="shared" ca="1" si="25"/>
        <v>7000</v>
      </c>
      <c r="AP12" s="281">
        <f t="shared" ca="1" si="25"/>
        <v>7000</v>
      </c>
      <c r="AQ12" s="281">
        <f t="shared" ca="1" si="25"/>
        <v>7000</v>
      </c>
      <c r="AR12" s="281">
        <f t="shared" ref="AR12:BI12" ca="1" si="26">$B$12</f>
        <v>7000</v>
      </c>
      <c r="AS12" s="281">
        <f t="shared" ca="1" si="26"/>
        <v>7000</v>
      </c>
      <c r="AT12" s="281">
        <f t="shared" ca="1" si="26"/>
        <v>7000</v>
      </c>
      <c r="AU12" s="281">
        <f t="shared" ca="1" si="26"/>
        <v>7000</v>
      </c>
      <c r="AV12" s="281">
        <f t="shared" ca="1" si="26"/>
        <v>7000</v>
      </c>
      <c r="AW12" s="281">
        <f t="shared" ca="1" si="26"/>
        <v>7000</v>
      </c>
      <c r="AX12" s="281">
        <f t="shared" ca="1" si="26"/>
        <v>7000</v>
      </c>
      <c r="AY12" s="281">
        <f t="shared" ca="1" si="26"/>
        <v>7000</v>
      </c>
      <c r="AZ12" s="281">
        <f t="shared" ca="1" si="26"/>
        <v>7000</v>
      </c>
      <c r="BA12" s="281">
        <f t="shared" ca="1" si="26"/>
        <v>7000</v>
      </c>
      <c r="BB12" s="281">
        <f t="shared" ca="1" si="26"/>
        <v>7000</v>
      </c>
      <c r="BC12" s="281">
        <f t="shared" ca="1" si="26"/>
        <v>7000</v>
      </c>
      <c r="BD12" s="281">
        <f t="shared" ca="1" si="26"/>
        <v>7000</v>
      </c>
      <c r="BE12" s="281">
        <f t="shared" ca="1" si="26"/>
        <v>7000</v>
      </c>
      <c r="BF12" s="281">
        <f t="shared" ca="1" si="26"/>
        <v>7000</v>
      </c>
      <c r="BG12" s="281">
        <f t="shared" ca="1" si="26"/>
        <v>7000</v>
      </c>
      <c r="BH12" s="281">
        <f t="shared" ca="1" si="26"/>
        <v>7000</v>
      </c>
      <c r="BI12" s="281">
        <f t="shared" ca="1" si="26"/>
        <v>7000</v>
      </c>
    </row>
    <row r="13" spans="1:61" x14ac:dyDescent="0.25">
      <c r="A13" s="248" t="s">
        <v>431</v>
      </c>
      <c r="B13" s="251">
        <f t="shared" ref="B13:U13" si="27">SUM(B10*$R$3)</f>
        <v>923152.90146733623</v>
      </c>
      <c r="C13" s="251">
        <f t="shared" si="27"/>
        <v>923152.90146733623</v>
      </c>
      <c r="D13" s="251">
        <f t="shared" si="27"/>
        <v>923152.90146733623</v>
      </c>
      <c r="E13" s="251">
        <f t="shared" si="27"/>
        <v>923152.90146733623</v>
      </c>
      <c r="F13" s="251">
        <f t="shared" si="27"/>
        <v>923152.90146733623</v>
      </c>
      <c r="G13" s="251">
        <f t="shared" si="27"/>
        <v>923152.90146733623</v>
      </c>
      <c r="H13" s="251">
        <f t="shared" si="27"/>
        <v>923152.90146733623</v>
      </c>
      <c r="I13" s="251">
        <f t="shared" si="27"/>
        <v>923152.90146733623</v>
      </c>
      <c r="J13" s="251">
        <f t="shared" si="27"/>
        <v>923152.90146733623</v>
      </c>
      <c r="K13" s="251">
        <f t="shared" si="27"/>
        <v>923152.90146733623</v>
      </c>
      <c r="L13" s="251">
        <f t="shared" si="27"/>
        <v>923152.90146733623</v>
      </c>
      <c r="M13" s="251">
        <f t="shared" si="27"/>
        <v>965929.7485210899</v>
      </c>
      <c r="N13" s="251">
        <f t="shared" si="27"/>
        <v>1014422.718699182</v>
      </c>
      <c r="O13" s="251">
        <f t="shared" si="27"/>
        <v>1051443.8156008786</v>
      </c>
      <c r="P13" s="251">
        <f t="shared" si="27"/>
        <v>1092971.8062887003</v>
      </c>
      <c r="Q13" s="251">
        <f t="shared" si="27"/>
        <v>1143073.0741738454</v>
      </c>
      <c r="R13" s="251">
        <f t="shared" si="27"/>
        <v>1194874.9011664568</v>
      </c>
      <c r="S13" s="251">
        <f t="shared" si="27"/>
        <v>1240110.2120448488</v>
      </c>
      <c r="T13" s="251">
        <f t="shared" si="27"/>
        <v>1287130.1004043636</v>
      </c>
      <c r="U13" s="251">
        <f t="shared" si="27"/>
        <v>1326352.0098264278</v>
      </c>
      <c r="V13" s="251">
        <f>SUM(V10*$R$3)</f>
        <v>1374514.3514450032</v>
      </c>
      <c r="W13" s="251">
        <f t="shared" ref="W13:BI13" si="28">SUM(W10*$R$3)</f>
        <v>1424751.1377150184</v>
      </c>
      <c r="X13" s="251">
        <f t="shared" si="28"/>
        <v>1475940.1349865326</v>
      </c>
      <c r="Y13" s="251">
        <f t="shared" si="28"/>
        <v>1546775.536533884</v>
      </c>
      <c r="Z13" s="251">
        <f t="shared" si="28"/>
        <v>1590682.4088847979</v>
      </c>
      <c r="AA13" s="251">
        <f t="shared" si="28"/>
        <v>1633095.0275038551</v>
      </c>
      <c r="AB13" s="251">
        <f t="shared" si="28"/>
        <v>1651714.2039142083</v>
      </c>
      <c r="AC13" s="251">
        <f t="shared" si="28"/>
        <v>1686799.9178747819</v>
      </c>
      <c r="AD13" s="251">
        <f t="shared" si="28"/>
        <v>1723109.4950240338</v>
      </c>
      <c r="AE13" s="251">
        <f t="shared" si="28"/>
        <v>1760641.2517244823</v>
      </c>
      <c r="AF13" s="251">
        <f t="shared" si="28"/>
        <v>1799402.5073074102</v>
      </c>
      <c r="AG13" s="251">
        <f t="shared" si="28"/>
        <v>1839407.5828681954</v>
      </c>
      <c r="AH13" s="251">
        <f t="shared" si="28"/>
        <v>1880676.3358639637</v>
      </c>
      <c r="AI13" s="251">
        <f t="shared" si="28"/>
        <v>1923233.0894078193</v>
      </c>
      <c r="AJ13" s="251">
        <f t="shared" si="28"/>
        <v>1967105.8527405178</v>
      </c>
      <c r="AK13" s="251">
        <f t="shared" si="28"/>
        <v>2012325.756727105</v>
      </c>
      <c r="AL13" s="251">
        <f t="shared" si="28"/>
        <v>2058926.6483102541</v>
      </c>
      <c r="AM13" s="251">
        <f t="shared" si="28"/>
        <v>2106944.8026276948</v>
      </c>
      <c r="AN13" s="251">
        <f t="shared" si="28"/>
        <v>2156418.7223808356</v>
      </c>
      <c r="AO13" s="251">
        <f t="shared" si="28"/>
        <v>2207350.4048801959</v>
      </c>
      <c r="AP13" s="251">
        <f t="shared" si="28"/>
        <v>2259565.2061395771</v>
      </c>
      <c r="AQ13" s="251">
        <f t="shared" si="28"/>
        <v>2313357.8009100314</v>
      </c>
      <c r="AR13" s="251">
        <f t="shared" si="28"/>
        <v>2368774.559404233</v>
      </c>
      <c r="AS13" s="251">
        <f t="shared" si="28"/>
        <v>2425863.7756739263</v>
      </c>
      <c r="AT13" s="251">
        <f t="shared" si="28"/>
        <v>2484675.6802095845</v>
      </c>
      <c r="AU13" s="251">
        <f t="shared" si="28"/>
        <v>2545262.4648631704</v>
      </c>
      <c r="AV13" s="251">
        <f t="shared" si="28"/>
        <v>2607678.3174950234</v>
      </c>
      <c r="AW13" s="251">
        <f t="shared" si="28"/>
        <v>2671979.4644452082</v>
      </c>
      <c r="AX13" s="251">
        <f t="shared" si="28"/>
        <v>2738224.2194460421</v>
      </c>
      <c r="AY13" s="251">
        <f t="shared" si="28"/>
        <v>2806473.0379739832</v>
      </c>
      <c r="AZ13" s="251">
        <f t="shared" si="28"/>
        <v>2876788.5763211842</v>
      </c>
      <c r="BA13" s="251">
        <f t="shared" si="28"/>
        <v>2949235.7548759421</v>
      </c>
      <c r="BB13" s="251">
        <f t="shared" si="28"/>
        <v>3023881.8252561777</v>
      </c>
      <c r="BC13" s="251">
        <f t="shared" si="28"/>
        <v>3100796.4410553905</v>
      </c>
      <c r="BD13" s="251">
        <f t="shared" si="28"/>
        <v>3180051.7320463629</v>
      </c>
      <c r="BE13" s="251">
        <f t="shared" si="28"/>
        <v>3260821.9358370672</v>
      </c>
      <c r="BF13" s="251">
        <f t="shared" si="28"/>
        <v>3344062.8397852094</v>
      </c>
      <c r="BG13" s="251">
        <f t="shared" si="28"/>
        <v>3429617.9644350181</v>
      </c>
      <c r="BH13" s="251">
        <f t="shared" si="28"/>
        <v>3517557.8316097478</v>
      </c>
      <c r="BI13" s="251">
        <f t="shared" si="28"/>
        <v>3607893.7842513015</v>
      </c>
    </row>
    <row r="14" spans="1:61" x14ac:dyDescent="0.25">
      <c r="A14" s="248" t="s">
        <v>430</v>
      </c>
      <c r="B14" s="251">
        <f t="shared" ref="B14:U14" si="29">SUM(B10*$S$3)</f>
        <v>904253.86073266377</v>
      </c>
      <c r="C14" s="251">
        <f t="shared" si="29"/>
        <v>904253.86073266377</v>
      </c>
      <c r="D14" s="251">
        <f t="shared" si="29"/>
        <v>904253.86073266377</v>
      </c>
      <c r="E14" s="251">
        <f t="shared" si="29"/>
        <v>904253.86073266377</v>
      </c>
      <c r="F14" s="251">
        <f t="shared" si="29"/>
        <v>904253.86073266377</v>
      </c>
      <c r="G14" s="251">
        <f t="shared" si="29"/>
        <v>904253.86073266377</v>
      </c>
      <c r="H14" s="251">
        <f t="shared" si="29"/>
        <v>904253.86073266377</v>
      </c>
      <c r="I14" s="251">
        <f t="shared" si="29"/>
        <v>904253.86073266377</v>
      </c>
      <c r="J14" s="251">
        <f t="shared" si="29"/>
        <v>904253.86073266377</v>
      </c>
      <c r="K14" s="251">
        <f t="shared" si="29"/>
        <v>904253.86073266377</v>
      </c>
      <c r="L14" s="251">
        <f t="shared" si="29"/>
        <v>904253.86073266377</v>
      </c>
      <c r="M14" s="251">
        <f t="shared" si="29"/>
        <v>946154.96837890998</v>
      </c>
      <c r="N14" s="251">
        <f t="shared" si="29"/>
        <v>993655.17710081825</v>
      </c>
      <c r="O14" s="251">
        <f t="shared" si="29"/>
        <v>1029918.3678991215</v>
      </c>
      <c r="P14" s="251">
        <f t="shared" si="29"/>
        <v>1070596.1861112996</v>
      </c>
      <c r="Q14" s="251">
        <f t="shared" si="29"/>
        <v>1119671.7670261548</v>
      </c>
      <c r="R14" s="251">
        <f t="shared" si="29"/>
        <v>1170413.0927335429</v>
      </c>
      <c r="S14" s="251">
        <f t="shared" si="29"/>
        <v>1214722.333855151</v>
      </c>
      <c r="T14" s="251">
        <f t="shared" si="29"/>
        <v>1260779.6180956364</v>
      </c>
      <c r="U14" s="251">
        <f t="shared" si="29"/>
        <v>1299198.5657735723</v>
      </c>
      <c r="V14" s="251">
        <f>SUM(V10*$S$3)</f>
        <v>1346374.9146549969</v>
      </c>
      <c r="W14" s="251">
        <f t="shared" ref="W14:BI14" si="30">SUM(W10*$S$3)</f>
        <v>1395583.2395849815</v>
      </c>
      <c r="X14" s="251">
        <f t="shared" si="30"/>
        <v>1445724.2815902948</v>
      </c>
      <c r="Y14" s="251">
        <f t="shared" si="30"/>
        <v>1515109.5212661161</v>
      </c>
      <c r="Z14" s="251">
        <f t="shared" si="30"/>
        <v>1558117.5200200637</v>
      </c>
      <c r="AA14" s="251">
        <f t="shared" si="30"/>
        <v>1599661.8558165552</v>
      </c>
      <c r="AB14" s="251">
        <f t="shared" si="30"/>
        <v>1617899.8553136731</v>
      </c>
      <c r="AC14" s="251">
        <f t="shared" si="30"/>
        <v>1652267.2848640564</v>
      </c>
      <c r="AD14" s="251">
        <f t="shared" si="30"/>
        <v>1687833.5223384704</v>
      </c>
      <c r="AE14" s="251">
        <f t="shared" si="30"/>
        <v>1724596.9185673243</v>
      </c>
      <c r="AF14" s="251">
        <f t="shared" si="30"/>
        <v>1762564.6430385322</v>
      </c>
      <c r="AG14" s="251">
        <f t="shared" si="30"/>
        <v>1801750.7236620591</v>
      </c>
      <c r="AH14" s="251">
        <f t="shared" si="30"/>
        <v>1842174.6113676936</v>
      </c>
      <c r="AI14" s="251">
        <f t="shared" si="30"/>
        <v>1883860.1313190619</v>
      </c>
      <c r="AJ14" s="251">
        <f t="shared" si="30"/>
        <v>1926834.7193440194</v>
      </c>
      <c r="AK14" s="251">
        <f t="shared" si="30"/>
        <v>1971128.8689879593</v>
      </c>
      <c r="AL14" s="251">
        <f t="shared" si="30"/>
        <v>2016775.7342696127</v>
      </c>
      <c r="AM14" s="251">
        <f t="shared" si="30"/>
        <v>2063810.8476920873</v>
      </c>
      <c r="AN14" s="251">
        <f t="shared" si="30"/>
        <v>2112271.9237188725</v>
      </c>
      <c r="AO14" s="251">
        <f t="shared" si="30"/>
        <v>2162160.918770995</v>
      </c>
      <c r="AP14" s="251">
        <f t="shared" si="30"/>
        <v>2213306.7642220962</v>
      </c>
      <c r="AQ14" s="251">
        <f t="shared" si="30"/>
        <v>2265998.1021604761</v>
      </c>
      <c r="AR14" s="251">
        <f t="shared" si="30"/>
        <v>2320280.3534950283</v>
      </c>
      <c r="AS14" s="251">
        <f t="shared" si="30"/>
        <v>2376200.8235883559</v>
      </c>
      <c r="AT14" s="251">
        <f t="shared" si="30"/>
        <v>2433808.7145984787</v>
      </c>
      <c r="AU14" s="251">
        <f t="shared" si="30"/>
        <v>2493155.1498913788</v>
      </c>
      <c r="AV14" s="251">
        <f t="shared" si="30"/>
        <v>2554293.207978575</v>
      </c>
      <c r="AW14" s="251">
        <f t="shared" si="30"/>
        <v>2617277.9641189966</v>
      </c>
      <c r="AX14" s="251">
        <f t="shared" si="30"/>
        <v>2682166.5382301542</v>
      </c>
      <c r="AY14" s="251">
        <f t="shared" si="30"/>
        <v>2749018.148127323</v>
      </c>
      <c r="AZ14" s="251">
        <f t="shared" si="30"/>
        <v>2817894.1673857667</v>
      </c>
      <c r="BA14" s="251">
        <f t="shared" si="30"/>
        <v>2888858.1873256927</v>
      </c>
      <c r="BB14" s="251">
        <f t="shared" si="30"/>
        <v>2961976.0827713567</v>
      </c>
      <c r="BC14" s="251">
        <f t="shared" si="30"/>
        <v>3037316.0813486869</v>
      </c>
      <c r="BD14" s="251">
        <f t="shared" si="30"/>
        <v>3114948.8361698706</v>
      </c>
      <c r="BE14" s="251">
        <f t="shared" si="30"/>
        <v>3194065.4900782504</v>
      </c>
      <c r="BF14" s="251">
        <f t="shared" si="30"/>
        <v>3275602.2632892136</v>
      </c>
      <c r="BG14" s="251">
        <f t="shared" si="30"/>
        <v>3359405.8798375507</v>
      </c>
      <c r="BH14" s="251">
        <f t="shared" si="30"/>
        <v>3445545.4178043068</v>
      </c>
      <c r="BI14" s="251">
        <f t="shared" si="30"/>
        <v>3534031.9879155513</v>
      </c>
    </row>
    <row r="22" spans="26:26" x14ac:dyDescent="0.25">
      <c r="Z22" s="228"/>
    </row>
    <row r="62" spans="1:62" x14ac:dyDescent="0.25">
      <c r="A62" s="269" t="s">
        <v>412</v>
      </c>
      <c r="B62" s="271">
        <f>B6</f>
        <v>42979</v>
      </c>
      <c r="C62" s="271">
        <f t="shared" ref="C62:L62" si="31">C6</f>
        <v>43009</v>
      </c>
      <c r="D62" s="271">
        <f t="shared" si="31"/>
        <v>43040</v>
      </c>
      <c r="E62" s="271">
        <f t="shared" si="31"/>
        <v>43070</v>
      </c>
      <c r="F62" s="271">
        <f t="shared" si="31"/>
        <v>43101</v>
      </c>
      <c r="G62" s="271">
        <f t="shared" si="31"/>
        <v>43132</v>
      </c>
      <c r="H62" s="271">
        <f t="shared" si="31"/>
        <v>43160</v>
      </c>
      <c r="I62" s="271">
        <f t="shared" si="31"/>
        <v>43191</v>
      </c>
      <c r="J62" s="271">
        <f t="shared" si="31"/>
        <v>43221</v>
      </c>
      <c r="K62" s="271">
        <f t="shared" si="31"/>
        <v>43280</v>
      </c>
      <c r="L62" s="271">
        <f t="shared" si="31"/>
        <v>43281</v>
      </c>
      <c r="M62" s="271">
        <f t="shared" ref="M62:AR62" si="32">M6</f>
        <v>43282</v>
      </c>
      <c r="N62" s="271">
        <f t="shared" si="32"/>
        <v>43313</v>
      </c>
      <c r="O62" s="271">
        <f t="shared" si="32"/>
        <v>43344</v>
      </c>
      <c r="P62" s="271">
        <f t="shared" si="32"/>
        <v>43374</v>
      </c>
      <c r="Q62" s="271">
        <f t="shared" si="32"/>
        <v>43405</v>
      </c>
      <c r="R62" s="271">
        <f t="shared" si="32"/>
        <v>43435</v>
      </c>
      <c r="S62" s="271">
        <f t="shared" si="32"/>
        <v>43466</v>
      </c>
      <c r="T62" s="271">
        <f t="shared" si="32"/>
        <v>43497</v>
      </c>
      <c r="U62" s="271">
        <f t="shared" si="32"/>
        <v>43525</v>
      </c>
      <c r="V62" s="271">
        <f t="shared" si="32"/>
        <v>43556</v>
      </c>
      <c r="W62" s="271">
        <f t="shared" si="32"/>
        <v>43586</v>
      </c>
      <c r="X62" s="271">
        <f t="shared" si="32"/>
        <v>43617</v>
      </c>
      <c r="Y62" s="271">
        <f t="shared" si="32"/>
        <v>43647</v>
      </c>
      <c r="Z62" s="271">
        <f t="shared" si="32"/>
        <v>43678</v>
      </c>
      <c r="AA62" s="271">
        <f t="shared" si="32"/>
        <v>43709</v>
      </c>
      <c r="AB62" s="271">
        <f t="shared" si="32"/>
        <v>43739</v>
      </c>
      <c r="AC62" s="271">
        <f t="shared" si="32"/>
        <v>43770</v>
      </c>
      <c r="AD62" s="271">
        <f t="shared" si="32"/>
        <v>43800</v>
      </c>
      <c r="AE62" s="271">
        <f t="shared" si="32"/>
        <v>43831</v>
      </c>
      <c r="AF62" s="271">
        <f t="shared" si="32"/>
        <v>43862</v>
      </c>
      <c r="AG62" s="271">
        <f t="shared" si="32"/>
        <v>43891</v>
      </c>
      <c r="AH62" s="271">
        <f t="shared" si="32"/>
        <v>43922</v>
      </c>
      <c r="AI62" s="271">
        <f t="shared" si="32"/>
        <v>43952</v>
      </c>
      <c r="AJ62" s="271">
        <f t="shared" si="32"/>
        <v>43983</v>
      </c>
      <c r="AK62" s="271">
        <f t="shared" si="32"/>
        <v>44013</v>
      </c>
      <c r="AL62" s="271">
        <f t="shared" si="32"/>
        <v>44044</v>
      </c>
      <c r="AM62" s="271">
        <f t="shared" si="32"/>
        <v>44075</v>
      </c>
      <c r="AN62" s="271">
        <f t="shared" si="32"/>
        <v>44105</v>
      </c>
      <c r="AO62" s="271">
        <f t="shared" si="32"/>
        <v>44136</v>
      </c>
      <c r="AP62" s="271">
        <f t="shared" si="32"/>
        <v>44166</v>
      </c>
      <c r="AQ62" s="271">
        <f t="shared" si="32"/>
        <v>44197</v>
      </c>
      <c r="AR62" s="271">
        <f t="shared" si="32"/>
        <v>44228</v>
      </c>
      <c r="AS62" s="271">
        <f t="shared" ref="AS62:BI62" si="33">AS6</f>
        <v>44256</v>
      </c>
      <c r="AT62" s="271">
        <f t="shared" si="33"/>
        <v>44287</v>
      </c>
      <c r="AU62" s="271">
        <f t="shared" si="33"/>
        <v>44317</v>
      </c>
      <c r="AV62" s="271">
        <f t="shared" si="33"/>
        <v>44348</v>
      </c>
      <c r="AW62" s="271">
        <f t="shared" si="33"/>
        <v>44378</v>
      </c>
      <c r="AX62" s="271">
        <f t="shared" si="33"/>
        <v>44409</v>
      </c>
      <c r="AY62" s="271">
        <f t="shared" si="33"/>
        <v>44440</v>
      </c>
      <c r="AZ62" s="271">
        <f t="shared" si="33"/>
        <v>44470</v>
      </c>
      <c r="BA62" s="271">
        <f t="shared" si="33"/>
        <v>44501</v>
      </c>
      <c r="BB62" s="271">
        <f t="shared" si="33"/>
        <v>44531</v>
      </c>
      <c r="BC62" s="271">
        <f t="shared" si="33"/>
        <v>44562</v>
      </c>
      <c r="BD62" s="271">
        <f t="shared" si="33"/>
        <v>44593</v>
      </c>
      <c r="BE62" s="271">
        <f t="shared" si="33"/>
        <v>44621</v>
      </c>
      <c r="BF62" s="271">
        <f t="shared" si="33"/>
        <v>44652</v>
      </c>
      <c r="BG62" s="271">
        <f t="shared" si="33"/>
        <v>44682</v>
      </c>
      <c r="BH62" s="271">
        <f t="shared" si="33"/>
        <v>44713</v>
      </c>
      <c r="BI62" s="271">
        <f t="shared" si="33"/>
        <v>44743</v>
      </c>
      <c r="BJ62" s="267"/>
    </row>
    <row r="63" spans="1:62" x14ac:dyDescent="0.25">
      <c r="A63" s="270" t="s">
        <v>406</v>
      </c>
      <c r="B63" s="272">
        <f t="shared" ref="B63:U63" si="34">ROUND(B64,0)*1000</f>
        <v>3000</v>
      </c>
      <c r="C63" s="272">
        <f t="shared" si="34"/>
        <v>3000</v>
      </c>
      <c r="D63" s="272">
        <f t="shared" si="34"/>
        <v>3000</v>
      </c>
      <c r="E63" s="272">
        <f t="shared" si="34"/>
        <v>3000</v>
      </c>
      <c r="F63" s="272">
        <f t="shared" si="34"/>
        <v>3000</v>
      </c>
      <c r="G63" s="272">
        <f t="shared" si="34"/>
        <v>3000</v>
      </c>
      <c r="H63" s="272">
        <f t="shared" si="34"/>
        <v>3000</v>
      </c>
      <c r="I63" s="272">
        <f t="shared" si="34"/>
        <v>3000</v>
      </c>
      <c r="J63" s="272">
        <f t="shared" si="34"/>
        <v>3000</v>
      </c>
      <c r="K63" s="272">
        <f t="shared" si="34"/>
        <v>3000</v>
      </c>
      <c r="L63" s="272">
        <f t="shared" si="34"/>
        <v>3000</v>
      </c>
      <c r="M63" s="272">
        <f t="shared" si="34"/>
        <v>3000</v>
      </c>
      <c r="N63" s="272">
        <f t="shared" si="34"/>
        <v>3000</v>
      </c>
      <c r="O63" s="272">
        <f t="shared" si="34"/>
        <v>3000</v>
      </c>
      <c r="P63" s="272">
        <f t="shared" si="34"/>
        <v>3000</v>
      </c>
      <c r="Q63" s="272">
        <f t="shared" si="34"/>
        <v>3000</v>
      </c>
      <c r="R63" s="272">
        <f t="shared" si="34"/>
        <v>3000</v>
      </c>
      <c r="S63" s="272">
        <f t="shared" si="34"/>
        <v>4000</v>
      </c>
      <c r="T63" s="272">
        <f t="shared" si="34"/>
        <v>4000</v>
      </c>
      <c r="U63" s="272">
        <f t="shared" si="34"/>
        <v>4000</v>
      </c>
      <c r="V63" s="272">
        <f>ROUND(V64,0)*1000</f>
        <v>4000</v>
      </c>
      <c r="W63" s="272">
        <f t="shared" ref="W63:BI63" si="35">ROUND(W64,0)*1000</f>
        <v>4000</v>
      </c>
      <c r="X63" s="272">
        <f t="shared" si="35"/>
        <v>4000</v>
      </c>
      <c r="Y63" s="272">
        <f t="shared" si="35"/>
        <v>4000</v>
      </c>
      <c r="Z63" s="272">
        <f t="shared" si="35"/>
        <v>4000</v>
      </c>
      <c r="AA63" s="272">
        <f t="shared" si="35"/>
        <v>5000</v>
      </c>
      <c r="AB63" s="272">
        <f t="shared" si="35"/>
        <v>5000</v>
      </c>
      <c r="AC63" s="272">
        <f t="shared" si="35"/>
        <v>5000</v>
      </c>
      <c r="AD63" s="272">
        <f t="shared" si="35"/>
        <v>5000</v>
      </c>
      <c r="AE63" s="272">
        <f t="shared" si="35"/>
        <v>5000</v>
      </c>
      <c r="AF63" s="272">
        <f t="shared" si="35"/>
        <v>5000</v>
      </c>
      <c r="AG63" s="272">
        <f t="shared" si="35"/>
        <v>5000</v>
      </c>
      <c r="AH63" s="272">
        <f t="shared" si="35"/>
        <v>5000</v>
      </c>
      <c r="AI63" s="272">
        <f t="shared" si="35"/>
        <v>5000</v>
      </c>
      <c r="AJ63" s="272">
        <f t="shared" si="35"/>
        <v>6000</v>
      </c>
      <c r="AK63" s="272">
        <f t="shared" si="35"/>
        <v>6000</v>
      </c>
      <c r="AL63" s="272">
        <f t="shared" si="35"/>
        <v>6000</v>
      </c>
      <c r="AM63" s="272">
        <f t="shared" si="35"/>
        <v>6000</v>
      </c>
      <c r="AN63" s="272">
        <f t="shared" si="35"/>
        <v>6000</v>
      </c>
      <c r="AO63" s="272">
        <f t="shared" si="35"/>
        <v>6000</v>
      </c>
      <c r="AP63" s="272">
        <f t="shared" si="35"/>
        <v>6000</v>
      </c>
      <c r="AQ63" s="272">
        <f t="shared" si="35"/>
        <v>7000</v>
      </c>
      <c r="AR63" s="272">
        <f t="shared" si="35"/>
        <v>7000</v>
      </c>
      <c r="AS63" s="272">
        <f t="shared" si="35"/>
        <v>7000</v>
      </c>
      <c r="AT63" s="272">
        <f t="shared" si="35"/>
        <v>7000</v>
      </c>
      <c r="AU63" s="272">
        <f t="shared" si="35"/>
        <v>7000</v>
      </c>
      <c r="AV63" s="272">
        <f t="shared" si="35"/>
        <v>7000</v>
      </c>
      <c r="AW63" s="272">
        <f t="shared" si="35"/>
        <v>8000</v>
      </c>
      <c r="AX63" s="272">
        <f t="shared" si="35"/>
        <v>8000</v>
      </c>
      <c r="AY63" s="272">
        <f t="shared" si="35"/>
        <v>8000</v>
      </c>
      <c r="AZ63" s="272">
        <f t="shared" si="35"/>
        <v>8000</v>
      </c>
      <c r="BA63" s="272">
        <f t="shared" si="35"/>
        <v>8000</v>
      </c>
      <c r="BB63" s="272">
        <f t="shared" si="35"/>
        <v>9000</v>
      </c>
      <c r="BC63" s="272">
        <f t="shared" si="35"/>
        <v>9000</v>
      </c>
      <c r="BD63" s="272">
        <f t="shared" si="35"/>
        <v>9000</v>
      </c>
      <c r="BE63" s="272">
        <f t="shared" si="35"/>
        <v>9000</v>
      </c>
      <c r="BF63" s="272">
        <f t="shared" si="35"/>
        <v>9000</v>
      </c>
      <c r="BG63" s="272">
        <f t="shared" si="35"/>
        <v>10000</v>
      </c>
      <c r="BH63" s="272">
        <f t="shared" si="35"/>
        <v>10000</v>
      </c>
      <c r="BI63" s="272">
        <f t="shared" si="35"/>
        <v>10000</v>
      </c>
    </row>
    <row r="64" spans="1:62" x14ac:dyDescent="0.25">
      <c r="A64" s="270" t="s">
        <v>464</v>
      </c>
      <c r="B64" s="281">
        <f t="shared" ref="B64:BI64" si="36">SUM(B65/1000)</f>
        <v>2.6108603086846833</v>
      </c>
      <c r="C64" s="281">
        <f t="shared" si="36"/>
        <v>2.6108603086846833</v>
      </c>
      <c r="D64" s="281">
        <f t="shared" si="36"/>
        <v>2.6108603086846833</v>
      </c>
      <c r="E64" s="281">
        <f t="shared" si="36"/>
        <v>2.6108603086846833</v>
      </c>
      <c r="F64" s="281">
        <f t="shared" si="36"/>
        <v>2.6108603086846833</v>
      </c>
      <c r="G64" s="281">
        <f t="shared" si="36"/>
        <v>2.6108603086846833</v>
      </c>
      <c r="H64" s="281">
        <f t="shared" si="36"/>
        <v>2.6108603086846833</v>
      </c>
      <c r="I64" s="281">
        <f t="shared" si="36"/>
        <v>2.6108603086846833</v>
      </c>
      <c r="J64" s="281">
        <f t="shared" si="36"/>
        <v>2.6108603086846833</v>
      </c>
      <c r="K64" s="281">
        <f t="shared" si="36"/>
        <v>2.6108603086846833</v>
      </c>
      <c r="L64" s="281">
        <f t="shared" si="36"/>
        <v>2.6108603086846833</v>
      </c>
      <c r="M64" s="281">
        <f t="shared" si="36"/>
        <v>2.7318417538231863</v>
      </c>
      <c r="N64" s="281">
        <f t="shared" si="36"/>
        <v>2.8689895338788718</v>
      </c>
      <c r="O64" s="281">
        <f t="shared" si="36"/>
        <v>2.973692570971616</v>
      </c>
      <c r="P64" s="281">
        <f t="shared" si="36"/>
        <v>3.0911420015198208</v>
      </c>
      <c r="Q64" s="281">
        <f t="shared" si="36"/>
        <v>3.2328383678836028</v>
      </c>
      <c r="R64" s="281">
        <f t="shared" si="36"/>
        <v>3.3793442541754466</v>
      </c>
      <c r="S64" s="281">
        <f t="shared" si="36"/>
        <v>3.5072787247660537</v>
      </c>
      <c r="T64" s="281">
        <f t="shared" si="36"/>
        <v>3.6402603359829095</v>
      </c>
      <c r="U64" s="281">
        <f t="shared" si="36"/>
        <v>3.7511877093119925</v>
      </c>
      <c r="V64" s="281">
        <f t="shared" si="36"/>
        <v>3.8874004059361176</v>
      </c>
      <c r="W64" s="281">
        <f t="shared" si="36"/>
        <v>4.0294800452892297</v>
      </c>
      <c r="X64" s="281">
        <f t="shared" si="36"/>
        <v>4.1742527270466452</v>
      </c>
      <c r="Y64" s="281">
        <f t="shared" si="36"/>
        <v>4.3745893538998573</v>
      </c>
      <c r="Z64" s="281">
        <f t="shared" si="36"/>
        <v>4.4987667356935725</v>
      </c>
      <c r="AA64" s="281">
        <f t="shared" si="36"/>
        <v>4.6187180702599999</v>
      </c>
      <c r="AB64" s="281">
        <f t="shared" si="36"/>
        <v>4.671376810315869</v>
      </c>
      <c r="AC64" s="281">
        <f t="shared" si="36"/>
        <v>4.770606198899193</v>
      </c>
      <c r="AD64" s="281">
        <f t="shared" si="36"/>
        <v>4.8732969163885977</v>
      </c>
      <c r="AE64" s="281">
        <f t="shared" si="36"/>
        <v>4.9794442011218836</v>
      </c>
      <c r="AF64" s="281">
        <f t="shared" si="36"/>
        <v>5.089068753626016</v>
      </c>
      <c r="AG64" s="281">
        <f t="shared" si="36"/>
        <v>5.2022110768116638</v>
      </c>
      <c r="AH64" s="281">
        <f t="shared" si="36"/>
        <v>5.318927331523426</v>
      </c>
      <c r="AI64" s="281">
        <f t="shared" si="36"/>
        <v>5.4392863083706215</v>
      </c>
      <c r="AJ64" s="281">
        <f t="shared" si="36"/>
        <v>5.5633672230658915</v>
      </c>
      <c r="AK64" s="281">
        <f t="shared" si="36"/>
        <v>5.6912581198972321</v>
      </c>
      <c r="AL64" s="281">
        <f t="shared" si="36"/>
        <v>5.8230547247612501</v>
      </c>
      <c r="AM64" s="281">
        <f t="shared" si="36"/>
        <v>5.9588596309738948</v>
      </c>
      <c r="AN64" s="281">
        <f t="shared" si="36"/>
        <v>6.0987817318449578</v>
      </c>
      <c r="AO64" s="281">
        <f t="shared" si="36"/>
        <v>6.2428266761664748</v>
      </c>
      <c r="AP64" s="281">
        <f t="shared" si="36"/>
        <v>6.3905005359542626</v>
      </c>
      <c r="AQ64" s="281">
        <f t="shared" si="36"/>
        <v>6.5426367101071081</v>
      </c>
      <c r="AR64" s="281">
        <f t="shared" si="36"/>
        <v>6.6993663428239634</v>
      </c>
      <c r="AS64" s="281">
        <f t="shared" si="36"/>
        <v>6.8608260193039294</v>
      </c>
      <c r="AT64" s="281">
        <f t="shared" si="36"/>
        <v>7.0271578013805902</v>
      </c>
      <c r="AU64" s="281">
        <f t="shared" si="36"/>
        <v>7.1985092980085534</v>
      </c>
      <c r="AV64" s="281">
        <f t="shared" si="36"/>
        <v>7.3750337632517402</v>
      </c>
      <c r="AW64" s="281">
        <f t="shared" si="36"/>
        <v>7.5568902164008271</v>
      </c>
      <c r="AX64" s="281">
        <f t="shared" si="36"/>
        <v>7.7442435803076162</v>
      </c>
      <c r="AY64" s="281">
        <f t="shared" si="36"/>
        <v>7.937264835103</v>
      </c>
      <c r="AZ64" s="281">
        <f t="shared" si="36"/>
        <v>8.1361311852630873</v>
      </c>
      <c r="BA64" s="281">
        <f t="shared" si="36"/>
        <v>8.3410262385789142</v>
      </c>
      <c r="BB64" s="281">
        <f t="shared" si="36"/>
        <v>8.5521401960233039</v>
      </c>
      <c r="BC64" s="281">
        <f t="shared" si="36"/>
        <v>8.7696700518345203</v>
      </c>
      <c r="BD64" s="281">
        <f t="shared" si="36"/>
        <v>8.993819803379127</v>
      </c>
      <c r="BE64" s="281">
        <f t="shared" si="36"/>
        <v>9.2222540301105074</v>
      </c>
      <c r="BF64" s="281">
        <f t="shared" si="36"/>
        <v>9.4576758890807788</v>
      </c>
      <c r="BG64" s="281">
        <f t="shared" si="36"/>
        <v>9.6996428252163938</v>
      </c>
      <c r="BH64" s="281">
        <f t="shared" si="36"/>
        <v>9.9483542882823297</v>
      </c>
      <c r="BI64" s="281">
        <f t="shared" si="36"/>
        <v>10.203842358377941</v>
      </c>
    </row>
    <row r="65" spans="1:61" x14ac:dyDescent="0.25">
      <c r="A65" s="270" t="s">
        <v>349</v>
      </c>
      <c r="B65" s="272">
        <f t="shared" ref="B65:U65" si="37">SUM(B66:B67)*2</f>
        <v>2610.8603086846833</v>
      </c>
      <c r="C65" s="272">
        <f t="shared" si="37"/>
        <v>2610.8603086846833</v>
      </c>
      <c r="D65" s="272">
        <f t="shared" si="37"/>
        <v>2610.8603086846833</v>
      </c>
      <c r="E65" s="272">
        <f t="shared" si="37"/>
        <v>2610.8603086846833</v>
      </c>
      <c r="F65" s="272">
        <f t="shared" si="37"/>
        <v>2610.8603086846833</v>
      </c>
      <c r="G65" s="272">
        <f t="shared" si="37"/>
        <v>2610.8603086846833</v>
      </c>
      <c r="H65" s="272">
        <f t="shared" si="37"/>
        <v>2610.8603086846833</v>
      </c>
      <c r="I65" s="272">
        <f t="shared" si="37"/>
        <v>2610.8603086846833</v>
      </c>
      <c r="J65" s="272">
        <f t="shared" si="37"/>
        <v>2610.8603086846833</v>
      </c>
      <c r="K65" s="272">
        <f t="shared" si="37"/>
        <v>2610.8603086846833</v>
      </c>
      <c r="L65" s="272">
        <f t="shared" si="37"/>
        <v>2610.8603086846833</v>
      </c>
      <c r="M65" s="272">
        <f t="shared" si="37"/>
        <v>2731.8417538231861</v>
      </c>
      <c r="N65" s="272">
        <f t="shared" si="37"/>
        <v>2868.989533878872</v>
      </c>
      <c r="O65" s="272">
        <f t="shared" si="37"/>
        <v>2973.6925709716161</v>
      </c>
      <c r="P65" s="272">
        <f t="shared" si="37"/>
        <v>3091.142001519821</v>
      </c>
      <c r="Q65" s="272">
        <f t="shared" si="37"/>
        <v>3232.8383678836026</v>
      </c>
      <c r="R65" s="272">
        <f t="shared" si="37"/>
        <v>3379.3442541754466</v>
      </c>
      <c r="S65" s="272">
        <f t="shared" si="37"/>
        <v>3507.2787247660535</v>
      </c>
      <c r="T65" s="272">
        <f t="shared" si="37"/>
        <v>3640.2603359829095</v>
      </c>
      <c r="U65" s="272">
        <f t="shared" si="37"/>
        <v>3751.1877093119924</v>
      </c>
      <c r="V65" s="272">
        <f>SUM(V66:V67)*2</f>
        <v>3887.4004059361177</v>
      </c>
      <c r="W65" s="272">
        <f t="shared" ref="W65:BI65" si="38">SUM(W66:W67)*2</f>
        <v>4029.4800452892296</v>
      </c>
      <c r="X65" s="272">
        <f t="shared" si="38"/>
        <v>4174.2527270466453</v>
      </c>
      <c r="Y65" s="272">
        <f t="shared" si="38"/>
        <v>4374.5893538998571</v>
      </c>
      <c r="Z65" s="272">
        <f t="shared" si="38"/>
        <v>4498.7667356935726</v>
      </c>
      <c r="AA65" s="272">
        <f t="shared" si="38"/>
        <v>4618.7180702599999</v>
      </c>
      <c r="AB65" s="272">
        <f t="shared" si="38"/>
        <v>4671.3768103158691</v>
      </c>
      <c r="AC65" s="272">
        <f t="shared" si="38"/>
        <v>4770.6061988991933</v>
      </c>
      <c r="AD65" s="272">
        <f t="shared" si="38"/>
        <v>4873.2969163885973</v>
      </c>
      <c r="AE65" s="272">
        <f t="shared" si="38"/>
        <v>4979.4442011218835</v>
      </c>
      <c r="AF65" s="272">
        <f t="shared" si="38"/>
        <v>5089.0687536260157</v>
      </c>
      <c r="AG65" s="272">
        <f t="shared" si="38"/>
        <v>5202.2110768116636</v>
      </c>
      <c r="AH65" s="272">
        <f t="shared" si="38"/>
        <v>5318.9273315234259</v>
      </c>
      <c r="AI65" s="272">
        <f t="shared" si="38"/>
        <v>5439.2863083706216</v>
      </c>
      <c r="AJ65" s="272">
        <f t="shared" si="38"/>
        <v>5563.3672230658913</v>
      </c>
      <c r="AK65" s="272">
        <f t="shared" si="38"/>
        <v>5691.2581198972321</v>
      </c>
      <c r="AL65" s="272">
        <f t="shared" si="38"/>
        <v>5823.0547247612503</v>
      </c>
      <c r="AM65" s="272">
        <f t="shared" si="38"/>
        <v>5958.859630973895</v>
      </c>
      <c r="AN65" s="272">
        <f t="shared" si="38"/>
        <v>6098.7817318449579</v>
      </c>
      <c r="AO65" s="272">
        <f t="shared" si="38"/>
        <v>6242.8266761664745</v>
      </c>
      <c r="AP65" s="272">
        <f t="shared" si="38"/>
        <v>6390.5005359542629</v>
      </c>
      <c r="AQ65" s="272">
        <f t="shared" si="38"/>
        <v>6542.6367101071082</v>
      </c>
      <c r="AR65" s="272">
        <f t="shared" si="38"/>
        <v>6699.3663428239634</v>
      </c>
      <c r="AS65" s="272">
        <f t="shared" si="38"/>
        <v>6860.8260193039296</v>
      </c>
      <c r="AT65" s="272">
        <f t="shared" si="38"/>
        <v>7027.1578013805902</v>
      </c>
      <c r="AU65" s="272">
        <f t="shared" si="38"/>
        <v>7198.5092980085537</v>
      </c>
      <c r="AV65" s="272">
        <f t="shared" si="38"/>
        <v>7375.0337632517403</v>
      </c>
      <c r="AW65" s="272">
        <f t="shared" si="38"/>
        <v>7556.8902164008268</v>
      </c>
      <c r="AX65" s="272">
        <f t="shared" si="38"/>
        <v>7744.243580307616</v>
      </c>
      <c r="AY65" s="272">
        <f t="shared" si="38"/>
        <v>7937.2648351030002</v>
      </c>
      <c r="AZ65" s="272">
        <f t="shared" si="38"/>
        <v>8136.131185263087</v>
      </c>
      <c r="BA65" s="272">
        <f t="shared" si="38"/>
        <v>8341.0262385789138</v>
      </c>
      <c r="BB65" s="272">
        <f t="shared" si="38"/>
        <v>8552.1401960233034</v>
      </c>
      <c r="BC65" s="272">
        <f t="shared" si="38"/>
        <v>8769.6700518345206</v>
      </c>
      <c r="BD65" s="272">
        <f t="shared" si="38"/>
        <v>8993.8198033791268</v>
      </c>
      <c r="BE65" s="272">
        <f t="shared" si="38"/>
        <v>9222.2540301105073</v>
      </c>
      <c r="BF65" s="272">
        <f t="shared" si="38"/>
        <v>9457.6758890807796</v>
      </c>
      <c r="BG65" s="272">
        <f t="shared" si="38"/>
        <v>9699.6428252163932</v>
      </c>
      <c r="BH65" s="272">
        <f t="shared" si="38"/>
        <v>9948.3542882823294</v>
      </c>
      <c r="BI65" s="272">
        <f t="shared" si="38"/>
        <v>10203.84235837794</v>
      </c>
    </row>
    <row r="66" spans="1:61" x14ac:dyDescent="0.25">
      <c r="A66" s="270" t="s">
        <v>429</v>
      </c>
      <c r="B66" s="272">
        <f t="shared" ref="B66:U66" si="39">SUM(B13*$R$3)/700</f>
        <v>666.21439198165115</v>
      </c>
      <c r="C66" s="272">
        <f t="shared" si="39"/>
        <v>666.21439198165115</v>
      </c>
      <c r="D66" s="272">
        <f t="shared" si="39"/>
        <v>666.21439198165115</v>
      </c>
      <c r="E66" s="272">
        <f t="shared" si="39"/>
        <v>666.21439198165115</v>
      </c>
      <c r="F66" s="272">
        <f t="shared" si="39"/>
        <v>666.21439198165115</v>
      </c>
      <c r="G66" s="272">
        <f t="shared" si="39"/>
        <v>666.21439198165115</v>
      </c>
      <c r="H66" s="272">
        <f t="shared" si="39"/>
        <v>666.21439198165115</v>
      </c>
      <c r="I66" s="272">
        <f t="shared" si="39"/>
        <v>666.21439198165115</v>
      </c>
      <c r="J66" s="272">
        <f t="shared" si="39"/>
        <v>666.21439198165115</v>
      </c>
      <c r="K66" s="272">
        <f t="shared" si="39"/>
        <v>666.21439198165115</v>
      </c>
      <c r="L66" s="272">
        <f t="shared" si="39"/>
        <v>666.21439198165115</v>
      </c>
      <c r="M66" s="272">
        <f t="shared" si="39"/>
        <v>697.08528141449642</v>
      </c>
      <c r="N66" s="272">
        <f t="shared" si="39"/>
        <v>732.08134175426358</v>
      </c>
      <c r="O66" s="272">
        <f t="shared" si="39"/>
        <v>758.7984625298734</v>
      </c>
      <c r="P66" s="272">
        <f t="shared" si="39"/>
        <v>788.76808622095587</v>
      </c>
      <c r="Q66" s="272">
        <f t="shared" si="39"/>
        <v>824.92481136210813</v>
      </c>
      <c r="R66" s="272">
        <f t="shared" si="39"/>
        <v>862.30878385308597</v>
      </c>
      <c r="S66" s="272">
        <f t="shared" si="39"/>
        <v>894.9538798984405</v>
      </c>
      <c r="T66" s="272">
        <f t="shared" si="39"/>
        <v>928.88685707338971</v>
      </c>
      <c r="U66" s="272">
        <f t="shared" si="39"/>
        <v>957.19224450860918</v>
      </c>
      <c r="V66" s="272">
        <f>SUM(V13*$R$3)/700</f>
        <v>991.94969919117682</v>
      </c>
      <c r="W66" s="272">
        <f t="shared" ref="W66:BI66" si="40">SUM(W13*$R$3)/700</f>
        <v>1028.2042242723337</v>
      </c>
      <c r="X66" s="272">
        <f t="shared" si="40"/>
        <v>1065.1459341875454</v>
      </c>
      <c r="Y66" s="272">
        <f t="shared" si="40"/>
        <v>1116.265920809084</v>
      </c>
      <c r="Z66" s="272">
        <f t="shared" si="40"/>
        <v>1147.9523188267749</v>
      </c>
      <c r="AA66" s="272">
        <f t="shared" si="40"/>
        <v>1178.5603544845001</v>
      </c>
      <c r="AB66" s="272">
        <f t="shared" si="40"/>
        <v>1191.9973087222065</v>
      </c>
      <c r="AC66" s="272">
        <f t="shared" si="40"/>
        <v>1217.3177161610308</v>
      </c>
      <c r="AD66" s="272">
        <f t="shared" si="40"/>
        <v>1243.5213524439803</v>
      </c>
      <c r="AE66" s="272">
        <f t="shared" si="40"/>
        <v>1270.6070025355837</v>
      </c>
      <c r="AF66" s="272">
        <f t="shared" si="40"/>
        <v>1298.5799485985597</v>
      </c>
      <c r="AG66" s="272">
        <f t="shared" si="40"/>
        <v>1327.4505257787275</v>
      </c>
      <c r="AH66" s="272">
        <f t="shared" si="40"/>
        <v>1357.2330646639064</v>
      </c>
      <c r="AI66" s="272">
        <f t="shared" si="40"/>
        <v>1387.9451185846251</v>
      </c>
      <c r="AJ66" s="272">
        <f t="shared" si="40"/>
        <v>1419.606901049686</v>
      </c>
      <c r="AK66" s="272">
        <f t="shared" si="40"/>
        <v>1452.2408783594119</v>
      </c>
      <c r="AL66" s="272">
        <f t="shared" si="40"/>
        <v>1485.8714769336279</v>
      </c>
      <c r="AM66" s="272">
        <f t="shared" si="40"/>
        <v>1520.5248755546218</v>
      </c>
      <c r="AN66" s="272">
        <f t="shared" si="40"/>
        <v>1556.2288605769274</v>
      </c>
      <c r="AO66" s="272">
        <f t="shared" si="40"/>
        <v>1592.9848734053335</v>
      </c>
      <c r="AP66" s="272">
        <f t="shared" si="40"/>
        <v>1630.6668782153376</v>
      </c>
      <c r="AQ66" s="272">
        <f t="shared" si="40"/>
        <v>1669.4875337764595</v>
      </c>
      <c r="AR66" s="272">
        <f t="shared" si="40"/>
        <v>1709.4803042125654</v>
      </c>
      <c r="AS66" s="272">
        <f t="shared" si="40"/>
        <v>1750.6800420299614</v>
      </c>
      <c r="AT66" s="272">
        <f t="shared" si="40"/>
        <v>1793.122997210223</v>
      </c>
      <c r="AU66" s="272">
        <f t="shared" si="40"/>
        <v>1836.8468351962754</v>
      </c>
      <c r="AV66" s="272">
        <f t="shared" si="40"/>
        <v>1881.8906618961123</v>
      </c>
      <c r="AW66" s="272">
        <f t="shared" si="40"/>
        <v>1928.2950543332147</v>
      </c>
      <c r="AX66" s="272">
        <f t="shared" si="40"/>
        <v>1976.1020959453954</v>
      </c>
      <c r="AY66" s="272">
        <f t="shared" si="40"/>
        <v>2025.3554158090787</v>
      </c>
      <c r="AZ66" s="272">
        <f t="shared" si="40"/>
        <v>2076.1002312696414</v>
      </c>
      <c r="BA66" s="272">
        <f t="shared" si="40"/>
        <v>2128.3833936091924</v>
      </c>
      <c r="BB66" s="272">
        <f t="shared" si="40"/>
        <v>2182.2534364949838</v>
      </c>
      <c r="BC66" s="272">
        <f t="shared" si="40"/>
        <v>2237.7606270348465</v>
      </c>
      <c r="BD66" s="272">
        <f t="shared" si="40"/>
        <v>2294.9570193279906</v>
      </c>
      <c r="BE66" s="272">
        <f t="shared" si="40"/>
        <v>2353.2466830696389</v>
      </c>
      <c r="BF66" s="272">
        <f t="shared" si="40"/>
        <v>2413.3193840530489</v>
      </c>
      <c r="BG66" s="272">
        <f t="shared" si="40"/>
        <v>2475.0621953022896</v>
      </c>
      <c r="BH66" s="272">
        <f t="shared" si="40"/>
        <v>2538.5260105030402</v>
      </c>
      <c r="BI66" s="272">
        <f t="shared" si="40"/>
        <v>2603.7190155485923</v>
      </c>
    </row>
    <row r="67" spans="1:61" x14ac:dyDescent="0.25">
      <c r="A67" s="270" t="s">
        <v>428</v>
      </c>
      <c r="B67" s="272">
        <f t="shared" ref="B67:U67" si="41">SUM(B14*$S$3)/700</f>
        <v>639.21576236069041</v>
      </c>
      <c r="C67" s="272">
        <f t="shared" si="41"/>
        <v>639.21576236069041</v>
      </c>
      <c r="D67" s="272">
        <f t="shared" si="41"/>
        <v>639.21576236069041</v>
      </c>
      <c r="E67" s="272">
        <f t="shared" si="41"/>
        <v>639.21576236069041</v>
      </c>
      <c r="F67" s="272">
        <f t="shared" si="41"/>
        <v>639.21576236069041</v>
      </c>
      <c r="G67" s="272">
        <f t="shared" si="41"/>
        <v>639.21576236069041</v>
      </c>
      <c r="H67" s="272">
        <f t="shared" si="41"/>
        <v>639.21576236069041</v>
      </c>
      <c r="I67" s="272">
        <f t="shared" si="41"/>
        <v>639.21576236069041</v>
      </c>
      <c r="J67" s="272">
        <f t="shared" si="41"/>
        <v>639.21576236069041</v>
      </c>
      <c r="K67" s="272">
        <f t="shared" si="41"/>
        <v>639.21576236069041</v>
      </c>
      <c r="L67" s="272">
        <f t="shared" si="41"/>
        <v>639.21576236069041</v>
      </c>
      <c r="M67" s="272">
        <f t="shared" si="41"/>
        <v>668.83559549709662</v>
      </c>
      <c r="N67" s="272">
        <f t="shared" si="41"/>
        <v>702.41342518517251</v>
      </c>
      <c r="O67" s="272">
        <f t="shared" si="41"/>
        <v>728.04782295593475</v>
      </c>
      <c r="P67" s="272">
        <f t="shared" si="41"/>
        <v>756.80291453895461</v>
      </c>
      <c r="Q67" s="272">
        <f t="shared" si="41"/>
        <v>791.49437257969305</v>
      </c>
      <c r="R67" s="272">
        <f t="shared" si="41"/>
        <v>827.36334323463745</v>
      </c>
      <c r="S67" s="272">
        <f t="shared" si="41"/>
        <v>858.68548248458637</v>
      </c>
      <c r="T67" s="272">
        <f t="shared" si="41"/>
        <v>891.24331091806505</v>
      </c>
      <c r="U67" s="272">
        <f t="shared" si="41"/>
        <v>918.40161014738703</v>
      </c>
      <c r="V67" s="272">
        <f>SUM(V14*$S$3)/700</f>
        <v>951.75050377688206</v>
      </c>
      <c r="W67" s="272">
        <f t="shared" ref="W67:BI67" si="42">SUM(W14*$S$3)/700</f>
        <v>986.53579837228108</v>
      </c>
      <c r="X67" s="272">
        <f t="shared" si="42"/>
        <v>1021.9804293357771</v>
      </c>
      <c r="Y67" s="272">
        <f t="shared" si="42"/>
        <v>1071.0287561408443</v>
      </c>
      <c r="Z67" s="272">
        <f t="shared" si="42"/>
        <v>1101.4310490200114</v>
      </c>
      <c r="AA67" s="272">
        <f t="shared" si="42"/>
        <v>1130.7986806455001</v>
      </c>
      <c r="AB67" s="272">
        <f t="shared" si="42"/>
        <v>1143.691096435728</v>
      </c>
      <c r="AC67" s="272">
        <f t="shared" si="42"/>
        <v>1167.9853832885658</v>
      </c>
      <c r="AD67" s="272">
        <f t="shared" si="42"/>
        <v>1193.1271057503184</v>
      </c>
      <c r="AE67" s="272">
        <f t="shared" si="42"/>
        <v>1219.1150980253578</v>
      </c>
      <c r="AF67" s="272">
        <f t="shared" si="42"/>
        <v>1245.9544282144482</v>
      </c>
      <c r="AG67" s="272">
        <f t="shared" si="42"/>
        <v>1273.6550126271043</v>
      </c>
      <c r="AH67" s="272">
        <f t="shared" si="42"/>
        <v>1302.2306010978064</v>
      </c>
      <c r="AI67" s="272">
        <f t="shared" si="42"/>
        <v>1331.6980356006857</v>
      </c>
      <c r="AJ67" s="272">
        <f t="shared" si="42"/>
        <v>1362.0767104832596</v>
      </c>
      <c r="AK67" s="272">
        <f t="shared" si="42"/>
        <v>1393.3881815892041</v>
      </c>
      <c r="AL67" s="272">
        <f t="shared" si="42"/>
        <v>1425.6558854469972</v>
      </c>
      <c r="AM67" s="272">
        <f t="shared" si="42"/>
        <v>1458.9049399323255</v>
      </c>
      <c r="AN67" s="272">
        <f t="shared" si="42"/>
        <v>1493.1620053455513</v>
      </c>
      <c r="AO67" s="272">
        <f t="shared" si="42"/>
        <v>1528.4284646779035</v>
      </c>
      <c r="AP67" s="272">
        <f t="shared" si="42"/>
        <v>1564.5833897617936</v>
      </c>
      <c r="AQ67" s="272">
        <f t="shared" si="42"/>
        <v>1601.8308212770944</v>
      </c>
      <c r="AR67" s="272">
        <f t="shared" si="42"/>
        <v>1640.202867199416</v>
      </c>
      <c r="AS67" s="272">
        <f t="shared" si="42"/>
        <v>1679.7329676220033</v>
      </c>
      <c r="AT67" s="272">
        <f t="shared" si="42"/>
        <v>1720.4559034800723</v>
      </c>
      <c r="AU67" s="272">
        <f t="shared" si="42"/>
        <v>1762.4078138080013</v>
      </c>
      <c r="AV67" s="272">
        <f t="shared" si="42"/>
        <v>1805.6262197297576</v>
      </c>
      <c r="AW67" s="272">
        <f t="shared" si="42"/>
        <v>1850.1500538671985</v>
      </c>
      <c r="AX67" s="272">
        <f t="shared" si="42"/>
        <v>1896.0196942084126</v>
      </c>
      <c r="AY67" s="272">
        <f t="shared" si="42"/>
        <v>1943.2770017424216</v>
      </c>
      <c r="AZ67" s="272">
        <f t="shared" si="42"/>
        <v>1991.9653613619021</v>
      </c>
      <c r="BA67" s="272">
        <f t="shared" si="42"/>
        <v>2042.1297256802645</v>
      </c>
      <c r="BB67" s="272">
        <f t="shared" si="42"/>
        <v>2093.8166615166679</v>
      </c>
      <c r="BC67" s="272">
        <f t="shared" si="42"/>
        <v>2147.0743988824133</v>
      </c>
      <c r="BD67" s="272">
        <f t="shared" si="42"/>
        <v>2201.9528823615724</v>
      </c>
      <c r="BE67" s="272">
        <f t="shared" si="42"/>
        <v>2257.8803319856147</v>
      </c>
      <c r="BF67" s="272">
        <f t="shared" si="42"/>
        <v>2315.5185604873404</v>
      </c>
      <c r="BG67" s="272">
        <f t="shared" si="42"/>
        <v>2374.7592173059074</v>
      </c>
      <c r="BH67" s="272">
        <f t="shared" si="42"/>
        <v>2435.6511336381245</v>
      </c>
      <c r="BI67" s="272">
        <f t="shared" si="42"/>
        <v>2498.2021636403774</v>
      </c>
    </row>
    <row r="68" spans="1:61" x14ac:dyDescent="0.25">
      <c r="A68" s="268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2"/>
      <c r="BD68" s="272"/>
      <c r="BE68" s="272"/>
      <c r="BF68" s="272"/>
      <c r="BG68" s="272"/>
      <c r="BH68" s="272"/>
      <c r="BI68" s="272"/>
    </row>
    <row r="69" spans="1:61" x14ac:dyDescent="0.25">
      <c r="B69" s="251"/>
      <c r="C69" s="251"/>
      <c r="D69" s="251"/>
      <c r="E69" s="251"/>
      <c r="F69" s="251"/>
      <c r="G69" s="251"/>
      <c r="H69" s="251"/>
      <c r="I69" s="251"/>
      <c r="J69" s="251"/>
      <c r="K69" s="251"/>
      <c r="L69" s="251"/>
      <c r="M69" s="251"/>
    </row>
    <row r="70" spans="1:61" x14ac:dyDescent="0.25">
      <c r="A70" s="267"/>
      <c r="B70" s="251"/>
      <c r="C70" s="251"/>
      <c r="D70" s="251"/>
      <c r="E70" s="251"/>
      <c r="F70" s="251"/>
      <c r="G70" s="251"/>
      <c r="H70" s="251"/>
      <c r="I70" s="251"/>
      <c r="J70" s="251"/>
      <c r="K70" s="251"/>
      <c r="L70" s="251"/>
      <c r="M70" s="251"/>
    </row>
    <row r="71" spans="1:61" x14ac:dyDescent="0.25">
      <c r="A71" s="267"/>
    </row>
    <row r="72" spans="1:61" x14ac:dyDescent="0.25">
      <c r="A72" s="267"/>
    </row>
    <row r="73" spans="1:61" x14ac:dyDescent="0.25">
      <c r="A73" s="267"/>
    </row>
    <row r="74" spans="1:61" x14ac:dyDescent="0.25">
      <c r="A74" s="267"/>
    </row>
    <row r="75" spans="1:61" x14ac:dyDescent="0.25">
      <c r="A75" s="267"/>
    </row>
    <row r="76" spans="1:61" x14ac:dyDescent="0.25">
      <c r="A76" s="267"/>
    </row>
    <row r="77" spans="1:61" x14ac:dyDescent="0.25">
      <c r="A77" s="267"/>
    </row>
    <row r="78" spans="1:61" x14ac:dyDescent="0.25">
      <c r="A78" s="267"/>
    </row>
    <row r="79" spans="1:61" x14ac:dyDescent="0.25">
      <c r="A79" s="267"/>
    </row>
    <row r="80" spans="1:61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</sheetData>
  <mergeCells count="3">
    <mergeCell ref="P3:Q3"/>
    <mergeCell ref="P4:Q4"/>
    <mergeCell ref="P5:Q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26FD3-E056-4E83-9081-9682DA6B637A}">
  <dimension ref="A3:BI119"/>
  <sheetViews>
    <sheetView zoomScale="40" zoomScaleNormal="40" workbookViewId="0">
      <pane xSplit="1" ySplit="6" topLeftCell="B55" activePane="bottomRight" state="frozen"/>
      <selection pane="topRight" activeCell="B1" sqref="B1"/>
      <selection pane="bottomLeft" activeCell="A7" sqref="A7"/>
      <selection pane="bottomRight" activeCell="A61" sqref="A61:XFD67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1" width="18.7109375" customWidth="1"/>
    <col min="12" max="19" width="18.7109375" bestFit="1" customWidth="1"/>
    <col min="20" max="20" width="19.28515625" bestFit="1" customWidth="1"/>
    <col min="21" max="33" width="18.7109375" bestFit="1" customWidth="1"/>
    <col min="34" max="34" width="19.140625" bestFit="1" customWidth="1"/>
    <col min="35" max="43" width="18.7109375" bestFit="1" customWidth="1"/>
    <col min="44" max="44" width="19.140625" bestFit="1" customWidth="1"/>
    <col min="45" max="47" width="18.7109375" bestFit="1" customWidth="1"/>
    <col min="48" max="48" width="19.140625" bestFit="1" customWidth="1"/>
    <col min="49" max="51" width="18.7109375" bestFit="1" customWidth="1"/>
    <col min="52" max="52" width="19.140625" bestFit="1" customWidth="1"/>
    <col min="53" max="53" width="18.7109375" bestFit="1" customWidth="1"/>
    <col min="54" max="55" width="19.140625" bestFit="1" customWidth="1"/>
    <col min="56" max="56" width="18.7109375" bestFit="1" customWidth="1"/>
    <col min="57" max="57" width="19.140625" bestFit="1" customWidth="1"/>
    <col min="58" max="59" width="18.7109375" bestFit="1" customWidth="1"/>
    <col min="60" max="60" width="19.140625" bestFit="1" customWidth="1"/>
  </cols>
  <sheetData>
    <row r="3" spans="1:60" x14ac:dyDescent="0.25">
      <c r="O3" s="417" t="s">
        <v>437</v>
      </c>
      <c r="P3" s="417"/>
      <c r="Q3" s="349">
        <v>0.49569999999999997</v>
      </c>
      <c r="R3" s="349">
        <f>SUM(1-Q3)</f>
        <v>0.50429999999999997</v>
      </c>
    </row>
    <row r="4" spans="1:60" x14ac:dyDescent="0.25">
      <c r="O4" s="417" t="s">
        <v>436</v>
      </c>
      <c r="P4" s="417"/>
      <c r="Q4" s="287">
        <v>9.2599999999999991E-3</v>
      </c>
      <c r="R4" s="287"/>
    </row>
    <row r="5" spans="1:60" x14ac:dyDescent="0.25">
      <c r="O5" s="417" t="s">
        <v>435</v>
      </c>
      <c r="P5" s="417"/>
      <c r="Q5" s="257">
        <v>1000</v>
      </c>
    </row>
    <row r="6" spans="1:60" x14ac:dyDescent="0.25">
      <c r="A6" s="341" t="s">
        <v>33</v>
      </c>
      <c r="B6" s="263">
        <v>42979</v>
      </c>
      <c r="C6" s="263">
        <v>43009</v>
      </c>
      <c r="D6" s="263">
        <v>43040</v>
      </c>
      <c r="E6" s="263">
        <v>43070</v>
      </c>
      <c r="F6" s="263">
        <v>43101</v>
      </c>
      <c r="G6" s="263">
        <v>43132</v>
      </c>
      <c r="H6" s="263">
        <v>43160</v>
      </c>
      <c r="I6" s="263">
        <v>43191</v>
      </c>
      <c r="J6" s="263">
        <v>43221</v>
      </c>
      <c r="K6" s="263">
        <v>43252</v>
      </c>
      <c r="L6" s="263">
        <v>43282</v>
      </c>
      <c r="M6" s="263">
        <v>43313</v>
      </c>
      <c r="N6" s="263">
        <v>43344</v>
      </c>
      <c r="O6" s="263">
        <v>43374</v>
      </c>
      <c r="P6" s="263">
        <v>43405</v>
      </c>
      <c r="Q6" s="263">
        <v>43435</v>
      </c>
      <c r="R6" s="263">
        <v>43466</v>
      </c>
      <c r="S6" s="263">
        <v>43497</v>
      </c>
      <c r="T6" s="263">
        <v>43525</v>
      </c>
      <c r="U6" s="263">
        <v>43556</v>
      </c>
      <c r="V6" s="263">
        <v>43586</v>
      </c>
      <c r="W6" s="263">
        <v>43617</v>
      </c>
      <c r="X6" s="263">
        <v>43647</v>
      </c>
      <c r="Y6" s="263">
        <v>43678</v>
      </c>
      <c r="Z6" s="263">
        <v>43709</v>
      </c>
      <c r="AA6" s="263">
        <v>43739</v>
      </c>
      <c r="AB6" s="263">
        <v>43770</v>
      </c>
      <c r="AC6" s="263">
        <v>43800</v>
      </c>
      <c r="AD6" s="263">
        <v>43831</v>
      </c>
      <c r="AE6" s="263">
        <v>43862</v>
      </c>
      <c r="AF6" s="263">
        <v>43891</v>
      </c>
      <c r="AG6" s="263">
        <v>43922</v>
      </c>
      <c r="AH6" s="263">
        <v>43952</v>
      </c>
      <c r="AI6" s="263">
        <v>43983</v>
      </c>
      <c r="AJ6" s="263">
        <v>44013</v>
      </c>
      <c r="AK6" s="263">
        <v>44044</v>
      </c>
      <c r="AL6" s="263">
        <v>44075</v>
      </c>
      <c r="AM6" s="263">
        <v>44105</v>
      </c>
      <c r="AN6" s="263">
        <v>44136</v>
      </c>
      <c r="AO6" s="263">
        <v>44166</v>
      </c>
      <c r="AP6" s="263">
        <v>44197</v>
      </c>
      <c r="AQ6" s="263">
        <v>44228</v>
      </c>
      <c r="AR6" s="263">
        <v>44256</v>
      </c>
      <c r="AS6" s="263">
        <v>44287</v>
      </c>
      <c r="AT6" s="263">
        <v>44317</v>
      </c>
      <c r="AU6" s="263">
        <v>44348</v>
      </c>
      <c r="AV6" s="263">
        <v>44378</v>
      </c>
      <c r="AW6" s="263">
        <v>44409</v>
      </c>
      <c r="AX6" s="263">
        <v>44440</v>
      </c>
      <c r="AY6" s="263">
        <v>44470</v>
      </c>
      <c r="AZ6" s="263">
        <v>44501</v>
      </c>
      <c r="BA6" s="263">
        <v>44531</v>
      </c>
      <c r="BB6" s="263">
        <v>44562</v>
      </c>
      <c r="BC6" s="263">
        <v>44593</v>
      </c>
      <c r="BD6" s="263">
        <v>44621</v>
      </c>
      <c r="BE6" s="263">
        <v>44652</v>
      </c>
      <c r="BF6" s="263">
        <v>44682</v>
      </c>
      <c r="BG6" s="263">
        <v>44713</v>
      </c>
      <c r="BH6" s="263">
        <v>44743</v>
      </c>
    </row>
    <row r="7" spans="1:60" x14ac:dyDescent="0.25">
      <c r="A7" s="187" t="s">
        <v>471</v>
      </c>
      <c r="B7" s="286">
        <f>(VLOOKUP($A7,MASTER!$1:$1048576,MATCH('POD3 EE'!B$6,MASTER!$1:$1,0),FALSE))*1000000</f>
        <v>0</v>
      </c>
      <c r="C7" s="286">
        <f>(VLOOKUP($A7,MASTER!$1:$1048576,MATCH('POD3 EE'!C$6,MASTER!$1:$1,0),FALSE))*1000000</f>
        <v>0</v>
      </c>
      <c r="D7" s="286">
        <f>(VLOOKUP($A7,MASTER!$1:$1048576,MATCH('POD3 EE'!D$6,MASTER!$1:$1,0),FALSE))*1000000</f>
        <v>0</v>
      </c>
      <c r="E7" s="286">
        <f>(VLOOKUP($A7,MASTER!$1:$1048576,MATCH('POD3 EE'!E$6,MASTER!$1:$1,0),FALSE))*1000000</f>
        <v>0</v>
      </c>
      <c r="F7" s="286">
        <f>(VLOOKUP($A7,MASTER!$1:$1048576,MATCH('POD3 EE'!F$6,MASTER!$1:$1,0),FALSE))*1000000</f>
        <v>0</v>
      </c>
      <c r="G7" s="286">
        <f>(VLOOKUP($A7,MASTER!$1:$1048576,MATCH('POD3 EE'!G$6,MASTER!$1:$1,0),FALSE))*1000000</f>
        <v>0</v>
      </c>
      <c r="H7" s="286">
        <f>(VLOOKUP($A7,MASTER!$1:$1048576,MATCH('POD3 EE'!H$6,MASTER!$1:$1,0),FALSE))*1000000</f>
        <v>0</v>
      </c>
      <c r="I7" s="286">
        <f>(VLOOKUP($A7,MASTER!$1:$1048576,MATCH('POD3 EE'!I$6,MASTER!$1:$1,0),FALSE))*1000000</f>
        <v>0</v>
      </c>
      <c r="J7" s="286">
        <f>(VLOOKUP($A7,MASTER!$1:$1048576,MATCH('POD3 EE'!J$6,MASTER!$1:$1,0),FALSE))*1000000</f>
        <v>0</v>
      </c>
      <c r="K7" s="286">
        <f>(VLOOKUP($A7,MASTER!$1:$1048576,MATCH('POD3 EE'!K$6,MASTER!$1:$1,0),FALSE))*1000000</f>
        <v>0</v>
      </c>
      <c r="L7" s="286">
        <f>(VLOOKUP($A7,MASTER!$1:$1048576,MATCH('POD3 EE'!L$6,MASTER!$1:$1,0),FALSE))*1000000</f>
        <v>0</v>
      </c>
      <c r="M7" s="286">
        <f>(VLOOKUP($A7,MASTER!$1:$1048576,MATCH('POD3 EE'!M$6,MASTER!$1:$1,0),FALSE))*1000000</f>
        <v>0</v>
      </c>
      <c r="N7" s="286">
        <f>(VLOOKUP($A7,MASTER!$1:$1048576,MATCH('POD3 EE'!N$6,MASTER!$1:$1,0),FALSE))*1000000</f>
        <v>0</v>
      </c>
      <c r="O7" s="286">
        <f>(VLOOKUP($A7,MASTER!$1:$1048576,MATCH('POD3 EE'!O$6,MASTER!$1:$1,0),FALSE))*1000000</f>
        <v>0</v>
      </c>
      <c r="P7" s="286">
        <f>(VLOOKUP($A7,MASTER!$1:$1048576,MATCH('POD3 EE'!P$6,MASTER!$1:$1,0),FALSE))*1000000</f>
        <v>0</v>
      </c>
      <c r="Q7" s="286">
        <f>(VLOOKUP($A7,MASTER!$1:$1048576,MATCH('POD3 EE'!Q$6,MASTER!$1:$1,0),FALSE))*1000000</f>
        <v>0</v>
      </c>
      <c r="R7" s="286">
        <f>(VLOOKUP($A7,MASTER!$1:$1048576,MATCH('POD3 EE'!R$6,MASTER!$1:$1,0),FALSE))*1000000</f>
        <v>0</v>
      </c>
      <c r="S7" s="286">
        <f>(VLOOKUP($A7,MASTER!$1:$1048576,MATCH('POD3 EE'!S$6,MASTER!$1:$1,0),FALSE))*1000000</f>
        <v>0</v>
      </c>
      <c r="T7" s="286">
        <f>(VLOOKUP($A7,MASTER!$1:$1048576,MATCH('POD3 EE'!T$6,MASTER!$1:$1,0),FALSE))*1000000</f>
        <v>0</v>
      </c>
      <c r="U7" s="286">
        <f>(VLOOKUP($A7,MASTER!$1:$1048576,MATCH('POD3 EE'!U$6,MASTER!$1:$1,0),FALSE))*1000000</f>
        <v>0</v>
      </c>
      <c r="V7" s="286">
        <f>(VLOOKUP($A7,MASTER!$1:$1048576,MATCH('POD3 EE'!V$6,MASTER!$1:$1,0),FALSE))*1000000</f>
        <v>0</v>
      </c>
      <c r="W7" s="286">
        <f>(VLOOKUP($A7,MASTER!$1:$1048576,MATCH('POD3 EE'!W$6,MASTER!$1:$1,0),FALSE))*1000000</f>
        <v>0</v>
      </c>
      <c r="X7" s="286">
        <f>(VLOOKUP($A7,MASTER!$1:$1048576,MATCH('POD3 EE'!X$6,MASTER!$1:$1,0),FALSE))*1000000</f>
        <v>0</v>
      </c>
      <c r="Y7" s="286">
        <f>(VLOOKUP($A7,MASTER!$1:$1048576,MATCH('POD3 EE'!Y$6,MASTER!$1:$1,0),FALSE))*1000000</f>
        <v>0</v>
      </c>
      <c r="Z7" s="286">
        <f>(VLOOKUP($A7,MASTER!$1:$1048576,MATCH('POD3 EE'!Z$6,MASTER!$1:$1,0),FALSE))*1000000</f>
        <v>0</v>
      </c>
      <c r="AA7" s="286">
        <f>(VLOOKUP($A7,MASTER!$1:$1048576,MATCH('POD3 EE'!AA$6,MASTER!$1:$1,0),FALSE))*1000000</f>
        <v>0</v>
      </c>
      <c r="AB7" s="286">
        <f>(VLOOKUP($A7,MASTER!$1:$1048576,MATCH('POD3 EE'!AB$6,MASTER!$1:$1,0),FALSE))*1000000</f>
        <v>0</v>
      </c>
      <c r="AC7" s="286">
        <f>(VLOOKUP($A7,MASTER!$1:$1048576,MATCH('POD3 EE'!AC$6,MASTER!$1:$1,0),FALSE))*1000000</f>
        <v>0</v>
      </c>
      <c r="AD7" s="286">
        <f>(VLOOKUP($A7,MASTER!$1:$1048576,MATCH('POD3 EE'!AD$6,MASTER!$1:$1,0),FALSE))*1000000</f>
        <v>0</v>
      </c>
      <c r="AE7" s="286">
        <f>(VLOOKUP($A7,MASTER!$1:$1048576,MATCH('POD3 EE'!AE$6,MASTER!$1:$1,0),FALSE))*1000000</f>
        <v>0</v>
      </c>
      <c r="AF7" s="286">
        <f>(VLOOKUP($A7,MASTER!$1:$1048576,MATCH('POD3 EE'!AF$6,MASTER!$1:$1,0),FALSE))*1000000</f>
        <v>0</v>
      </c>
      <c r="AG7" s="286">
        <f>(VLOOKUP($A7,MASTER!$1:$1048576,MATCH('POD3 EE'!AG$6,MASTER!$1:$1,0),FALSE))*1000000</f>
        <v>0</v>
      </c>
      <c r="AH7" s="286">
        <f>(VLOOKUP($A7,MASTER!$1:$1048576,MATCH('POD3 EE'!AH$6,MASTER!$1:$1,0),FALSE))*1000000</f>
        <v>0</v>
      </c>
      <c r="AI7" s="286">
        <f>(VLOOKUP($A7,MASTER!$1:$1048576,MATCH('POD3 EE'!AI$6,MASTER!$1:$1,0),FALSE))*1000000</f>
        <v>0</v>
      </c>
      <c r="AJ7" s="286">
        <f>(VLOOKUP($A7,MASTER!$1:$1048576,MATCH('POD3 EE'!AJ$6,MASTER!$1:$1,0),FALSE))*1000000</f>
        <v>0</v>
      </c>
      <c r="AK7" s="286">
        <f>(VLOOKUP($A7,MASTER!$1:$1048576,MATCH('POD3 EE'!AK$6,MASTER!$1:$1,0),FALSE))*1000000</f>
        <v>0</v>
      </c>
      <c r="AL7" s="286">
        <f>(VLOOKUP($A7,MASTER!$1:$1048576,MATCH('POD3 EE'!AL$6,MASTER!$1:$1,0),FALSE))*1000000</f>
        <v>0</v>
      </c>
      <c r="AM7" s="286">
        <f>(VLOOKUP($A7,MASTER!$1:$1048576,MATCH('POD3 EE'!AM$6,MASTER!$1:$1,0),FALSE))*1000000</f>
        <v>0</v>
      </c>
      <c r="AN7" s="286">
        <f>(VLOOKUP($A7,MASTER!$1:$1048576,MATCH('POD3 EE'!AN$6,MASTER!$1:$1,0),FALSE))*1000000</f>
        <v>0</v>
      </c>
      <c r="AO7" s="286">
        <f>(VLOOKUP($A7,MASTER!$1:$1048576,MATCH('POD3 EE'!AO$6,MASTER!$1:$1,0),FALSE))*1000000</f>
        <v>0</v>
      </c>
      <c r="AP7" s="286">
        <f>(VLOOKUP($A7,MASTER!$1:$1048576,MATCH('POD3 EE'!AP$6,MASTER!$1:$1,0),FALSE))*1000000</f>
        <v>0</v>
      </c>
      <c r="AQ7" s="286">
        <f>(VLOOKUP($A7,MASTER!$1:$1048576,MATCH('POD3 EE'!AQ$6,MASTER!$1:$1,0),FALSE))*1000000</f>
        <v>0</v>
      </c>
      <c r="AR7" s="286">
        <f>(VLOOKUP($A7,MASTER!$1:$1048576,MATCH('POD3 EE'!AR$6,MASTER!$1:$1,0),FALSE))*1000000</f>
        <v>0</v>
      </c>
      <c r="AS7" s="286">
        <f>(VLOOKUP($A7,MASTER!$1:$1048576,MATCH('POD3 EE'!AS$6,MASTER!$1:$1,0),FALSE))*1000000</f>
        <v>0</v>
      </c>
      <c r="AT7" s="286">
        <f>(VLOOKUP($A7,MASTER!$1:$1048576,MATCH('POD3 EE'!AT$6,MASTER!$1:$1,0),FALSE))*1000000</f>
        <v>0</v>
      </c>
      <c r="AU7" s="286">
        <f>(VLOOKUP($A7,MASTER!$1:$1048576,MATCH('POD3 EE'!AU$6,MASTER!$1:$1,0),FALSE))*1000000</f>
        <v>0</v>
      </c>
      <c r="AV7" s="286">
        <f>(VLOOKUP($A7,MASTER!$1:$1048576,MATCH('POD3 EE'!AV$6,MASTER!$1:$1,0),FALSE))*1000000</f>
        <v>0</v>
      </c>
      <c r="AW7" s="286">
        <f>(VLOOKUP($A7,MASTER!$1:$1048576,MATCH('POD3 EE'!AW$6,MASTER!$1:$1,0),FALSE))*1000000</f>
        <v>0</v>
      </c>
      <c r="AX7" s="286">
        <f>(VLOOKUP($A7,MASTER!$1:$1048576,MATCH('POD3 EE'!AX$6,MASTER!$1:$1,0),FALSE))*1000000</f>
        <v>0</v>
      </c>
      <c r="AY7" s="286">
        <f>(VLOOKUP($A7,MASTER!$1:$1048576,MATCH('POD3 EE'!AY$6,MASTER!$1:$1,0),FALSE))*1000000</f>
        <v>0</v>
      </c>
      <c r="AZ7" s="286">
        <f>(VLOOKUP($A7,MASTER!$1:$1048576,MATCH('POD3 EE'!AZ$6,MASTER!$1:$1,0),FALSE))*1000000</f>
        <v>0</v>
      </c>
      <c r="BA7" s="286">
        <f>(VLOOKUP($A7,MASTER!$1:$1048576,MATCH('POD3 EE'!BA$6,MASTER!$1:$1,0),FALSE))*1000000</f>
        <v>0</v>
      </c>
      <c r="BB7" s="286">
        <f>(VLOOKUP($A7,MASTER!$1:$1048576,MATCH('POD3 EE'!BB$6,MASTER!$1:$1,0),FALSE))*1000000</f>
        <v>0</v>
      </c>
      <c r="BC7" s="286">
        <f>(VLOOKUP($A7,MASTER!$1:$1048576,MATCH('POD3 EE'!BC$6,MASTER!$1:$1,0),FALSE))*1000000</f>
        <v>0</v>
      </c>
      <c r="BD7" s="286">
        <f>(VLOOKUP($A7,MASTER!$1:$1048576,MATCH('POD3 EE'!BD$6,MASTER!$1:$1,0),FALSE))*1000000</f>
        <v>0</v>
      </c>
      <c r="BE7" s="286">
        <f>(VLOOKUP($A7,MASTER!$1:$1048576,MATCH('POD3 EE'!BE$6,MASTER!$1:$1,0),FALSE))*1000000</f>
        <v>0</v>
      </c>
      <c r="BF7" s="286">
        <f>(VLOOKUP($A7,MASTER!$1:$1048576,MATCH('POD3 EE'!BF$6,MASTER!$1:$1,0),FALSE))*1000000</f>
        <v>0</v>
      </c>
      <c r="BG7" s="286">
        <f>(VLOOKUP($A7,MASTER!$1:$1048576,MATCH('POD3 EE'!BG$6,MASTER!$1:$1,0),FALSE))*1000000</f>
        <v>0</v>
      </c>
      <c r="BH7" s="286">
        <f>(VLOOKUP($A7,MASTER!$1:$1048576,MATCH('POD3 EE'!BH$6,MASTER!$1:$1,0),FALSE))*1000000</f>
        <v>0</v>
      </c>
    </row>
    <row r="8" spans="1:60" x14ac:dyDescent="0.25">
      <c r="A8" s="252" t="s">
        <v>472</v>
      </c>
      <c r="B8" s="286">
        <f>(VLOOKUP($A8,MASTER!$1:$1048576,MATCH('POD3 EE'!B$6,MASTER!$1:$1,0),FALSE))*1000000</f>
        <v>620851</v>
      </c>
      <c r="C8" s="286">
        <f>(VLOOKUP($A8,MASTER!$1:$1048576,MATCH('POD3 EE'!C$6,MASTER!$1:$1,0),FALSE))*1000000</f>
        <v>690101</v>
      </c>
      <c r="D8" s="286">
        <f>(VLOOKUP($A8,MASTER!$1:$1048576,MATCH('POD3 EE'!D$6,MASTER!$1:$1,0),FALSE))*1000000</f>
        <v>735996</v>
      </c>
      <c r="E8" s="286">
        <f>(VLOOKUP($A8,MASTER!$1:$1048576,MATCH('POD3 EE'!E$6,MASTER!$1:$1,0),FALSE))*1000000</f>
        <v>732567</v>
      </c>
      <c r="F8" s="286">
        <f>(VLOOKUP($A8,MASTER!$1:$1048576,MATCH('POD3 EE'!F$6,MASTER!$1:$1,0),FALSE))*1000000</f>
        <v>758179</v>
      </c>
      <c r="G8" s="286">
        <f>(VLOOKUP($A8,MASTER!$1:$1048576,MATCH('POD3 EE'!G$6,MASTER!$1:$1,0),FALSE))*1000000</f>
        <v>774628</v>
      </c>
      <c r="H8" s="286">
        <f>(VLOOKUP($A8,MASTER!$1:$1048576,MATCH('POD3 EE'!H$6,MASTER!$1:$1,0),FALSE))*1000000</f>
        <v>824469</v>
      </c>
      <c r="I8" s="286">
        <f>(VLOOKUP($A8,MASTER!$1:$1048576,MATCH('POD3 EE'!I$6,MASTER!$1:$1,0),FALSE))*1000000</f>
        <v>837219</v>
      </c>
      <c r="J8" s="286">
        <f>(VLOOKUP($A8,MASTER!$1:$1048576,MATCH('POD3 EE'!J$6,MASTER!$1:$1,0),FALSE))*1000000</f>
        <v>835470</v>
      </c>
      <c r="K8" s="286">
        <f>(VLOOKUP($A8,MASTER!$1:$1048576,MATCH('POD3 EE'!K$6,MASTER!$1:$1,0),FALSE))*1000000</f>
        <v>843796</v>
      </c>
      <c r="L8" s="286">
        <f>(VLOOKUP($A8,MASTER!$1:$1048576,MATCH('POD3 EE'!L$6,MASTER!$1:$1,0),FALSE))*1000000</f>
        <v>862648</v>
      </c>
      <c r="M8" s="286">
        <f>(VLOOKUP($A8,MASTER!$1:$1048576,MATCH('POD3 EE'!M$6,MASTER!$1:$1,0),FALSE))*1000000</f>
        <v>906210</v>
      </c>
      <c r="N8" s="286">
        <f>(VLOOKUP($A8,MASTER!$1:$1048576,MATCH('POD3 EE'!N$6,MASTER!$1:$1,0),FALSE))*1000000</f>
        <v>943286</v>
      </c>
      <c r="O8" s="286">
        <f>(VLOOKUP($A8,MASTER!$1:$1048576,MATCH('POD3 EE'!O$6,MASTER!$1:$1,0),FALSE))*1000000</f>
        <v>994225</v>
      </c>
      <c r="P8" s="286">
        <f>(VLOOKUP($A8,MASTER!$1:$1048576,MATCH('POD3 EE'!P$6,MASTER!$1:$1,0),FALSE))*1000000</f>
        <v>1171304</v>
      </c>
      <c r="Q8" s="286">
        <f>(VLOOKUP($A8,MASTER!$1:$1048576,MATCH('POD3 EE'!Q$6,MASTER!$1:$1,0),FALSE))*1000000</f>
        <v>1157668</v>
      </c>
      <c r="R8" s="286">
        <f>(VLOOKUP($A8,MASTER!$1:$1048576,MATCH('POD3 EE'!R$6,MASTER!$1:$1,0),FALSE))*1000000</f>
        <v>1197921</v>
      </c>
      <c r="S8" s="286">
        <f>(VLOOKUP($A8,MASTER!$1:$1048576,MATCH('POD3 EE'!S$6,MASTER!$1:$1,0),FALSE))*1000000</f>
        <v>1270576</v>
      </c>
      <c r="T8" s="286">
        <f>(VLOOKUP($A8,MASTER!$1:$1048576,MATCH('POD3 EE'!T$6,MASTER!$1:$1,0),FALSE))*1000000</f>
        <v>1321399.04</v>
      </c>
      <c r="U8" s="286">
        <f>(VLOOKUP($A8,MASTER!$1:$1048576,MATCH('POD3 EE'!U$6,MASTER!$1:$1,0),FALSE))*1000000</f>
        <v>1374255.0015999998</v>
      </c>
      <c r="V8" s="286">
        <f>(VLOOKUP($A8,MASTER!$1:$1048576,MATCH('POD3 EE'!V$6,MASTER!$1:$1,0),FALSE))*1000000</f>
        <v>1429225.2016639998</v>
      </c>
      <c r="W8" s="286">
        <f>(VLOOKUP($A8,MASTER!$1:$1048576,MATCH('POD3 EE'!W$6,MASTER!$1:$1,0),FALSE))*1000000</f>
        <v>1486394.20973056</v>
      </c>
      <c r="X8" s="286">
        <f>(VLOOKUP($A8,MASTER!$1:$1048576,MATCH('POD3 EE'!X$6,MASTER!$1:$1,0),FALSE))*1000000</f>
        <v>1501258.1518278655</v>
      </c>
      <c r="Y8" s="286">
        <f>(VLOOKUP($A8,MASTER!$1:$1048576,MATCH('POD3 EE'!Y$6,MASTER!$1:$1,0),FALSE))*1000000</f>
        <v>1516270.7333461442</v>
      </c>
      <c r="Z8" s="286">
        <f>(VLOOKUP($A8,MASTER!$1:$1048576,MATCH('POD3 EE'!Z$6,MASTER!$1:$1,0),FALSE))*1000000</f>
        <v>1531433.4406796058</v>
      </c>
      <c r="AA8" s="286">
        <f>(VLOOKUP($A8,MASTER!$1:$1048576,MATCH('POD3 EE'!AA$6,MASTER!$1:$1,0),FALSE))*1000000</f>
        <v>1546747.7750864017</v>
      </c>
      <c r="AB8" s="286">
        <f>(VLOOKUP($A8,MASTER!$1:$1048576,MATCH('POD3 EE'!AB$6,MASTER!$1:$1,0),FALSE))*1000000</f>
        <v>1562215.2528372658</v>
      </c>
      <c r="AC8" s="286">
        <f>(VLOOKUP($A8,MASTER!$1:$1048576,MATCH('POD3 EE'!AC$6,MASTER!$1:$1,0),FALSE))*1000000</f>
        <v>1577837.4053656384</v>
      </c>
      <c r="AD8" s="286">
        <f>(VLOOKUP($A8,MASTER!$1:$1048576,MATCH('POD3 EE'!AD$6,MASTER!$1:$1,0),FALSE))*1000000</f>
        <v>1593615.7794192948</v>
      </c>
      <c r="AE8" s="286">
        <f>(VLOOKUP($A8,MASTER!$1:$1048576,MATCH('POD3 EE'!AE$6,MASTER!$1:$1,0),FALSE))*1000000</f>
        <v>1609551.9372134879</v>
      </c>
      <c r="AF8" s="286">
        <f>(VLOOKUP($A8,MASTER!$1:$1048576,MATCH('POD3 EE'!AF$6,MASTER!$1:$1,0),FALSE))*1000000</f>
        <v>1625647.4565856226</v>
      </c>
      <c r="AG8" s="286">
        <f>(VLOOKUP($A8,MASTER!$1:$1048576,MATCH('POD3 EE'!AG$6,MASTER!$1:$1,0),FALSE))*1000000</f>
        <v>1641903.931151479</v>
      </c>
      <c r="AH8" s="286">
        <f>(VLOOKUP($A8,MASTER!$1:$1048576,MATCH('POD3 EE'!AH$6,MASTER!$1:$1,0),FALSE))*1000000</f>
        <v>1658322.9704629937</v>
      </c>
      <c r="AI8" s="286">
        <f>(VLOOKUP($A8,MASTER!$1:$1048576,MATCH('POD3 EE'!AI$6,MASTER!$1:$1,0),FALSE))*1000000</f>
        <v>1674906.2001676238</v>
      </c>
      <c r="AJ8" s="286">
        <f>(VLOOKUP($A8,MASTER!$1:$1048576,MATCH('POD3 EE'!AJ$6,MASTER!$1:$1,0),FALSE))*1000000</f>
        <v>1691655.2621693001</v>
      </c>
      <c r="AK8" s="286">
        <f>(VLOOKUP($A8,MASTER!$1:$1048576,MATCH('POD3 EE'!AK$6,MASTER!$1:$1,0),FALSE))*1000000</f>
        <v>1708571.8147909932</v>
      </c>
      <c r="AL8" s="286">
        <f>(VLOOKUP($A8,MASTER!$1:$1048576,MATCH('POD3 EE'!AL$6,MASTER!$1:$1,0),FALSE))*1000000</f>
        <v>1725657.5329389032</v>
      </c>
      <c r="AM8" s="286">
        <f>(VLOOKUP($A8,MASTER!$1:$1048576,MATCH('POD3 EE'!AM$6,MASTER!$1:$1,0),FALSE))*1000000</f>
        <v>1742914.1082682922</v>
      </c>
      <c r="AN8" s="286">
        <f>(VLOOKUP($A8,MASTER!$1:$1048576,MATCH('POD3 EE'!AN$6,MASTER!$1:$1,0),FALSE))*1000000</f>
        <v>1760343.2493509753</v>
      </c>
      <c r="AO8" s="286">
        <f>(VLOOKUP($A8,MASTER!$1:$1048576,MATCH('POD3 EE'!AO$6,MASTER!$1:$1,0),FALSE))*1000000</f>
        <v>1777946.681844485</v>
      </c>
      <c r="AP8" s="286">
        <f>(VLOOKUP($A8,MASTER!$1:$1048576,MATCH('POD3 EE'!AP$6,MASTER!$1:$1,0),FALSE))*1000000</f>
        <v>1795726.1486629297</v>
      </c>
      <c r="AQ8" s="286">
        <f>(VLOOKUP($A8,MASTER!$1:$1048576,MATCH('POD3 EE'!AQ$6,MASTER!$1:$1,0),FALSE))*1000000</f>
        <v>1813683.4101495589</v>
      </c>
      <c r="AR8" s="286">
        <f>(VLOOKUP($A8,MASTER!$1:$1048576,MATCH('POD3 EE'!AR$6,MASTER!$1:$1,0),FALSE))*1000000</f>
        <v>1831820.2442510545</v>
      </c>
      <c r="AS8" s="286">
        <f>(VLOOKUP($A8,MASTER!$1:$1048576,MATCH('POD3 EE'!AS$6,MASTER!$1:$1,0),FALSE))*1000000</f>
        <v>1850138.446693565</v>
      </c>
      <c r="AT8" s="286">
        <f>(VLOOKUP($A8,MASTER!$1:$1048576,MATCH('POD3 EE'!AT$6,MASTER!$1:$1,0),FALSE))*1000000</f>
        <v>1868639.8311605009</v>
      </c>
      <c r="AU8" s="286">
        <f>(VLOOKUP($A8,MASTER!$1:$1048576,MATCH('POD3 EE'!AU$6,MASTER!$1:$1,0),FALSE))*1000000</f>
        <v>1887326.2294721059</v>
      </c>
      <c r="AV8" s="286">
        <f>(VLOOKUP($A8,MASTER!$1:$1048576,MATCH('POD3 EE'!AV$6,MASTER!$1:$1,0),FALSE))*1000000</f>
        <v>1906199.4917668267</v>
      </c>
      <c r="AW8" s="286">
        <f>(VLOOKUP($A8,MASTER!$1:$1048576,MATCH('POD3 EE'!AW$6,MASTER!$1:$1,0),FALSE))*1000000</f>
        <v>1925261.4866844951</v>
      </c>
      <c r="AX8" s="286">
        <f>(VLOOKUP($A8,MASTER!$1:$1048576,MATCH('POD3 EE'!AX$6,MASTER!$1:$1,0),FALSE))*1000000</f>
        <v>1944514.1015513402</v>
      </c>
      <c r="AY8" s="286">
        <f>(VLOOKUP($A8,MASTER!$1:$1048576,MATCH('POD3 EE'!AY$6,MASTER!$1:$1,0),FALSE))*1000000</f>
        <v>1963959.2425668535</v>
      </c>
      <c r="AZ8" s="286">
        <f>(VLOOKUP($A8,MASTER!$1:$1048576,MATCH('POD3 EE'!AZ$6,MASTER!$1:$1,0),FALSE))*1000000</f>
        <v>1983598.8349925219</v>
      </c>
      <c r="BA8" s="286">
        <f>(VLOOKUP($A8,MASTER!$1:$1048576,MATCH('POD3 EE'!BA$6,MASTER!$1:$1,0),FALSE))*1000000</f>
        <v>2003434.8233424469</v>
      </c>
      <c r="BB8" s="286">
        <f>(VLOOKUP($A8,MASTER!$1:$1048576,MATCH('POD3 EE'!BB$6,MASTER!$1:$1,0),FALSE))*1000000</f>
        <v>2023469.1715758718</v>
      </c>
      <c r="BC8" s="286">
        <f>(VLOOKUP($A8,MASTER!$1:$1048576,MATCH('POD3 EE'!BC$6,MASTER!$1:$1,0),FALSE))*1000000</f>
        <v>2043703.8632916305</v>
      </c>
      <c r="BD8" s="286">
        <f>(VLOOKUP($A8,MASTER!$1:$1048576,MATCH('POD3 EE'!BD$6,MASTER!$1:$1,0),FALSE))*1000000</f>
        <v>2064140.9019245466</v>
      </c>
      <c r="BE8" s="286">
        <f>(VLOOKUP($A8,MASTER!$1:$1048576,MATCH('POD3 EE'!BE$6,MASTER!$1:$1,0),FALSE))*1000000</f>
        <v>2084782.3109437921</v>
      </c>
      <c r="BF8" s="286">
        <f>(VLOOKUP($A8,MASTER!$1:$1048576,MATCH('POD3 EE'!BF$6,MASTER!$1:$1,0),FALSE))*1000000</f>
        <v>2105630.1340532298</v>
      </c>
      <c r="BG8" s="286">
        <f>(VLOOKUP($A8,MASTER!$1:$1048576,MATCH('POD3 EE'!BG$6,MASTER!$1:$1,0),FALSE))*1000000</f>
        <v>2126686.4353937623</v>
      </c>
      <c r="BH8" s="286">
        <f>(VLOOKUP($A8,MASTER!$1:$1048576,MATCH('POD3 EE'!BH$6,MASTER!$1:$1,0),FALSE))*1000000</f>
        <v>2147953.2997476999</v>
      </c>
    </row>
    <row r="9" spans="1:60" s="348" customFormat="1" x14ac:dyDescent="0.25">
      <c r="A9" s="346" t="s">
        <v>397</v>
      </c>
      <c r="B9" s="347">
        <f>SUM(B7:B8)</f>
        <v>620851</v>
      </c>
      <c r="C9" s="347">
        <f t="shared" ref="C9:BH9" si="0">SUM(C7:C8)</f>
        <v>690101</v>
      </c>
      <c r="D9" s="347">
        <f t="shared" si="0"/>
        <v>735996</v>
      </c>
      <c r="E9" s="347">
        <f t="shared" si="0"/>
        <v>732567</v>
      </c>
      <c r="F9" s="347">
        <f t="shared" si="0"/>
        <v>758179</v>
      </c>
      <c r="G9" s="347">
        <f t="shared" si="0"/>
        <v>774628</v>
      </c>
      <c r="H9" s="347">
        <f t="shared" si="0"/>
        <v>824469</v>
      </c>
      <c r="I9" s="347">
        <f t="shared" si="0"/>
        <v>837219</v>
      </c>
      <c r="J9" s="347">
        <f t="shared" si="0"/>
        <v>835470</v>
      </c>
      <c r="K9" s="347">
        <f t="shared" si="0"/>
        <v>843796</v>
      </c>
      <c r="L9" s="347">
        <f t="shared" si="0"/>
        <v>862648</v>
      </c>
      <c r="M9" s="347">
        <f t="shared" si="0"/>
        <v>906210</v>
      </c>
      <c r="N9" s="347">
        <f t="shared" si="0"/>
        <v>943286</v>
      </c>
      <c r="O9" s="347">
        <f t="shared" si="0"/>
        <v>994225</v>
      </c>
      <c r="P9" s="347">
        <f t="shared" si="0"/>
        <v>1171304</v>
      </c>
      <c r="Q9" s="347">
        <f t="shared" si="0"/>
        <v>1157668</v>
      </c>
      <c r="R9" s="347">
        <f t="shared" si="0"/>
        <v>1197921</v>
      </c>
      <c r="S9" s="347">
        <f t="shared" si="0"/>
        <v>1270576</v>
      </c>
      <c r="T9" s="347">
        <f t="shared" si="0"/>
        <v>1321399.04</v>
      </c>
      <c r="U9" s="347">
        <f t="shared" si="0"/>
        <v>1374255.0015999998</v>
      </c>
      <c r="V9" s="347">
        <f t="shared" si="0"/>
        <v>1429225.2016639998</v>
      </c>
      <c r="W9" s="347">
        <f t="shared" si="0"/>
        <v>1486394.20973056</v>
      </c>
      <c r="X9" s="347">
        <f t="shared" si="0"/>
        <v>1501258.1518278655</v>
      </c>
      <c r="Y9" s="347">
        <f t="shared" si="0"/>
        <v>1516270.7333461442</v>
      </c>
      <c r="Z9" s="347">
        <f t="shared" si="0"/>
        <v>1531433.4406796058</v>
      </c>
      <c r="AA9" s="347">
        <f t="shared" si="0"/>
        <v>1546747.7750864017</v>
      </c>
      <c r="AB9" s="347">
        <f t="shared" si="0"/>
        <v>1562215.2528372658</v>
      </c>
      <c r="AC9" s="347">
        <f t="shared" si="0"/>
        <v>1577837.4053656384</v>
      </c>
      <c r="AD9" s="347">
        <f t="shared" si="0"/>
        <v>1593615.7794192948</v>
      </c>
      <c r="AE9" s="347">
        <f t="shared" si="0"/>
        <v>1609551.9372134879</v>
      </c>
      <c r="AF9" s="347">
        <f t="shared" si="0"/>
        <v>1625647.4565856226</v>
      </c>
      <c r="AG9" s="347">
        <f t="shared" si="0"/>
        <v>1641903.931151479</v>
      </c>
      <c r="AH9" s="347">
        <f t="shared" si="0"/>
        <v>1658322.9704629937</v>
      </c>
      <c r="AI9" s="347">
        <f t="shared" si="0"/>
        <v>1674906.2001676238</v>
      </c>
      <c r="AJ9" s="347">
        <f t="shared" si="0"/>
        <v>1691655.2621693001</v>
      </c>
      <c r="AK9" s="347">
        <f t="shared" si="0"/>
        <v>1708571.8147909932</v>
      </c>
      <c r="AL9" s="347">
        <f t="shared" si="0"/>
        <v>1725657.5329389032</v>
      </c>
      <c r="AM9" s="347">
        <f t="shared" si="0"/>
        <v>1742914.1082682922</v>
      </c>
      <c r="AN9" s="347">
        <f t="shared" si="0"/>
        <v>1760343.2493509753</v>
      </c>
      <c r="AO9" s="347">
        <f t="shared" si="0"/>
        <v>1777946.681844485</v>
      </c>
      <c r="AP9" s="347">
        <f t="shared" si="0"/>
        <v>1795726.1486629297</v>
      </c>
      <c r="AQ9" s="347">
        <f t="shared" si="0"/>
        <v>1813683.4101495589</v>
      </c>
      <c r="AR9" s="347">
        <f t="shared" si="0"/>
        <v>1831820.2442510545</v>
      </c>
      <c r="AS9" s="347">
        <f t="shared" si="0"/>
        <v>1850138.446693565</v>
      </c>
      <c r="AT9" s="347">
        <f t="shared" si="0"/>
        <v>1868639.8311605009</v>
      </c>
      <c r="AU9" s="347">
        <f t="shared" si="0"/>
        <v>1887326.2294721059</v>
      </c>
      <c r="AV9" s="347">
        <f t="shared" si="0"/>
        <v>1906199.4917668267</v>
      </c>
      <c r="AW9" s="347">
        <f t="shared" si="0"/>
        <v>1925261.4866844951</v>
      </c>
      <c r="AX9" s="347">
        <f t="shared" si="0"/>
        <v>1944514.1015513402</v>
      </c>
      <c r="AY9" s="347">
        <f t="shared" si="0"/>
        <v>1963959.2425668535</v>
      </c>
      <c r="AZ9" s="347">
        <f t="shared" si="0"/>
        <v>1983598.8349925219</v>
      </c>
      <c r="BA9" s="347">
        <f t="shared" si="0"/>
        <v>2003434.8233424469</v>
      </c>
      <c r="BB9" s="347">
        <f t="shared" si="0"/>
        <v>2023469.1715758718</v>
      </c>
      <c r="BC9" s="347">
        <f t="shared" si="0"/>
        <v>2043703.8632916305</v>
      </c>
      <c r="BD9" s="347">
        <f t="shared" si="0"/>
        <v>2064140.9019245466</v>
      </c>
      <c r="BE9" s="347">
        <f t="shared" si="0"/>
        <v>2084782.3109437921</v>
      </c>
      <c r="BF9" s="347">
        <f t="shared" si="0"/>
        <v>2105630.1340532298</v>
      </c>
      <c r="BG9" s="347">
        <f t="shared" si="0"/>
        <v>2126686.4353937623</v>
      </c>
      <c r="BH9" s="347">
        <f t="shared" si="0"/>
        <v>2147953.2997476999</v>
      </c>
    </row>
    <row r="10" spans="1:60" s="282" customFormat="1" x14ac:dyDescent="0.25">
      <c r="A10" s="284" t="s">
        <v>434</v>
      </c>
      <c r="B10" s="283">
        <f>SUM(B9*Q4)</f>
        <v>5749.0802599999997</v>
      </c>
      <c r="C10" s="283">
        <f>SUM(C9*Q4)</f>
        <v>6390.3352599999998</v>
      </c>
      <c r="D10" s="283">
        <f>SUM(D9*Q4)</f>
        <v>6815.3229599999995</v>
      </c>
      <c r="E10" s="283">
        <f>SUM(E9*Q4)</f>
        <v>6783.5704199999991</v>
      </c>
      <c r="F10" s="283">
        <f>SUM(F9*Q4)</f>
        <v>7020.7375399999992</v>
      </c>
      <c r="G10" s="283">
        <f>SUM(G9*Q4)</f>
        <v>7173.0552799999996</v>
      </c>
      <c r="H10" s="283">
        <f>SUM(H9*Q4)</f>
        <v>7634.5829399999993</v>
      </c>
      <c r="I10" s="283">
        <f>SUM(I9*Q4)</f>
        <v>7752.6479399999989</v>
      </c>
      <c r="J10" s="283">
        <f>SUM(J9*Q4)</f>
        <v>7736.4521999999997</v>
      </c>
      <c r="K10" s="283">
        <f>SUM(K9*Q4)</f>
        <v>7813.5509599999996</v>
      </c>
      <c r="L10" s="283">
        <f>SUM(L9*Q4)</f>
        <v>7988.1204799999996</v>
      </c>
      <c r="M10" s="283">
        <f>SUM(M9*Q4)</f>
        <v>8391.5045999999984</v>
      </c>
      <c r="N10" s="283">
        <f>SUM(N9*Q4)</f>
        <v>8734.8283599999995</v>
      </c>
      <c r="O10" s="283">
        <f>SUM(O9*Q4)</f>
        <v>9206.5234999999993</v>
      </c>
      <c r="P10" s="283">
        <f>SUM(P9*Q4)</f>
        <v>10846.275039999999</v>
      </c>
      <c r="Q10" s="283">
        <f>SUM(Q9*Q4)</f>
        <v>10720.005679999998</v>
      </c>
      <c r="R10" s="283">
        <f>SUM(R9*Q4)</f>
        <v>11092.748459999999</v>
      </c>
      <c r="S10" s="283">
        <f>SUM(S9*Q4)</f>
        <v>11765.533759999998</v>
      </c>
      <c r="T10" s="283">
        <f>SUM(T9*Q4)</f>
        <v>12236.155110399999</v>
      </c>
      <c r="U10" s="283">
        <f>SUM(U9*Q4)</f>
        <v>12725.601314815998</v>
      </c>
      <c r="V10" s="283">
        <f>SUM(V9*Q4)</f>
        <v>13234.625367408637</v>
      </c>
      <c r="W10" s="283">
        <f>SUM(W9*Q4)</f>
        <v>13764.010382104983</v>
      </c>
      <c r="X10" s="283">
        <f>SUM(X9*Q4)</f>
        <v>13901.650485926033</v>
      </c>
      <c r="Y10" s="283">
        <f>SUM(Y9*Q4)</f>
        <v>14040.666990785294</v>
      </c>
      <c r="Z10" s="283">
        <f>SUM(Z9*Q4)</f>
        <v>14181.073660693148</v>
      </c>
      <c r="AA10" s="283">
        <f>SUM(AA9*Q4)</f>
        <v>14322.884397300078</v>
      </c>
      <c r="AB10" s="283">
        <f>SUM(AB9*Q4)</f>
        <v>14466.11324127308</v>
      </c>
      <c r="AC10" s="283">
        <f>SUM(AC9*Q4)</f>
        <v>14610.77437368581</v>
      </c>
      <c r="AD10" s="283">
        <f>SUM(AD9*Q4)</f>
        <v>14756.882117422669</v>
      </c>
      <c r="AE10" s="283">
        <f>SUM(AE9*Q4)</f>
        <v>14904.450938596896</v>
      </c>
      <c r="AF10" s="283">
        <f>SUM(AF9*Q4)</f>
        <v>15053.495447982865</v>
      </c>
      <c r="AG10" s="283">
        <f>SUM(AG9*Q4)</f>
        <v>15204.030402462695</v>
      </c>
      <c r="AH10" s="283">
        <f>SUM(AH9*Q4)</f>
        <v>15356.07070648732</v>
      </c>
      <c r="AI10" s="283">
        <f>SUM(AI9*Q4)</f>
        <v>15509.631413552195</v>
      </c>
      <c r="AJ10" s="283">
        <f>SUM(AJ9*Q4)</f>
        <v>15664.727727687718</v>
      </c>
      <c r="AK10" s="283">
        <f>SUM(AK9*Q4)</f>
        <v>15821.375004964595</v>
      </c>
      <c r="AL10" s="283">
        <f>SUM(AL9*Q4)</f>
        <v>15979.588755014242</v>
      </c>
      <c r="AM10" s="283">
        <f>SUM(AM9*Q4)</f>
        <v>16139.384642564384</v>
      </c>
      <c r="AN10" s="283">
        <f>SUM(AN9*Q4)</f>
        <v>16300.778488990029</v>
      </c>
      <c r="AO10" s="283">
        <f>SUM(AO9*Q4)</f>
        <v>16463.78627387993</v>
      </c>
      <c r="AP10" s="283">
        <f>SUM(AP9*Q4)</f>
        <v>16628.424136618727</v>
      </c>
      <c r="AQ10" s="283">
        <f>SUM(AQ9*Q4)</f>
        <v>16794.708377984913</v>
      </c>
      <c r="AR10" s="283">
        <f>SUM(AR9*Q4)</f>
        <v>16962.655461764763</v>
      </c>
      <c r="AS10" s="283">
        <f>SUM(AS9*Q4)</f>
        <v>17132.282016382411</v>
      </c>
      <c r="AT10" s="283">
        <f>SUM(AT9*Q4)</f>
        <v>17303.604836546237</v>
      </c>
      <c r="AU10" s="283">
        <f>SUM(AU9*Q4)</f>
        <v>17476.6408849117</v>
      </c>
      <c r="AV10" s="283">
        <f>SUM(AV9*Q4)</f>
        <v>17651.407293760814</v>
      </c>
      <c r="AW10" s="283">
        <f>SUM(AW9*Q4)</f>
        <v>17827.921366698421</v>
      </c>
      <c r="AX10" s="283">
        <f>SUM(AX9*Q4)</f>
        <v>18006.20058036541</v>
      </c>
      <c r="AY10" s="283">
        <f>SUM(AY9*Q4)</f>
        <v>18186.262586169061</v>
      </c>
      <c r="AZ10" s="283">
        <f>SUM(AZ9*Q4)</f>
        <v>18368.125212030751</v>
      </c>
      <c r="BA10" s="283">
        <f>SUM(BA9*Q4)</f>
        <v>18551.806464151057</v>
      </c>
      <c r="BB10" s="283">
        <f>SUM(BB9*Q4)</f>
        <v>18737.324528792571</v>
      </c>
      <c r="BC10" s="283">
        <f>SUM(BC9*Q4)</f>
        <v>18924.697774080498</v>
      </c>
      <c r="BD10" s="283">
        <f>SUM(BD9*Q4)</f>
        <v>19113.944751821298</v>
      </c>
      <c r="BE10" s="283">
        <f>SUM(BE9*Q4)</f>
        <v>19305.084199339512</v>
      </c>
      <c r="BF10" s="283">
        <f>SUM(BF9*Q4)</f>
        <v>19498.135041332906</v>
      </c>
      <c r="BG10" s="283">
        <f>SUM(BG9*Q4)</f>
        <v>19693.116391746236</v>
      </c>
      <c r="BH10" s="283">
        <f>SUM(BH9*Q4)</f>
        <v>19890.047555663699</v>
      </c>
    </row>
    <row r="11" spans="1:60" s="345" customFormat="1" ht="6" customHeight="1" x14ac:dyDescent="0.25">
      <c r="A11" s="343" t="s">
        <v>433</v>
      </c>
      <c r="B11" s="344">
        <f t="shared" ref="B11:K11" si="1">SUM(B10/30/24/14)</f>
        <v>0.57034526388888884</v>
      </c>
      <c r="C11" s="344">
        <f t="shared" si="1"/>
        <v>0.63396183134920636</v>
      </c>
      <c r="D11" s="344">
        <f t="shared" si="1"/>
        <v>0.6761233095238095</v>
      </c>
      <c r="E11" s="344">
        <f t="shared" si="1"/>
        <v>0.67297325595238089</v>
      </c>
      <c r="F11" s="344">
        <f t="shared" si="1"/>
        <v>0.69650174007936505</v>
      </c>
      <c r="G11" s="344">
        <f t="shared" si="1"/>
        <v>0.71161262698412686</v>
      </c>
      <c r="H11" s="344">
        <f t="shared" si="1"/>
        <v>0.75739910119047604</v>
      </c>
      <c r="I11" s="344">
        <f t="shared" si="1"/>
        <v>0.76911189880952369</v>
      </c>
      <c r="J11" s="344">
        <f t="shared" si="1"/>
        <v>0.76750517857142853</v>
      </c>
      <c r="K11" s="344">
        <f t="shared" si="1"/>
        <v>0.77515386507936501</v>
      </c>
      <c r="L11" s="344">
        <f t="shared" ref="L11:BH11" si="2">SUM(L10/30/24/14)</f>
        <v>0.79247226984126973</v>
      </c>
      <c r="M11" s="344">
        <f t="shared" si="2"/>
        <v>0.83249053571428544</v>
      </c>
      <c r="N11" s="344">
        <f t="shared" si="2"/>
        <v>0.86655043253968245</v>
      </c>
      <c r="O11" s="344">
        <f t="shared" si="2"/>
        <v>0.91334558531746024</v>
      </c>
      <c r="P11" s="344">
        <f t="shared" si="2"/>
        <v>1.076019349206349</v>
      </c>
      <c r="Q11" s="344">
        <f t="shared" si="2"/>
        <v>1.0634926269841267</v>
      </c>
      <c r="R11" s="344">
        <f t="shared" si="2"/>
        <v>1.1004710773809523</v>
      </c>
      <c r="S11" s="344">
        <f t="shared" si="2"/>
        <v>1.1672156507936506</v>
      </c>
      <c r="T11" s="344">
        <f t="shared" si="2"/>
        <v>1.2139042768253965</v>
      </c>
      <c r="U11" s="344">
        <f t="shared" si="2"/>
        <v>1.2624604478984125</v>
      </c>
      <c r="V11" s="344">
        <f t="shared" si="2"/>
        <v>1.3129588658143487</v>
      </c>
      <c r="W11" s="344">
        <f t="shared" si="2"/>
        <v>1.365477220446923</v>
      </c>
      <c r="X11" s="344">
        <f t="shared" si="2"/>
        <v>1.3791319926513921</v>
      </c>
      <c r="Y11" s="344">
        <f t="shared" si="2"/>
        <v>1.3929233125779061</v>
      </c>
      <c r="Z11" s="344">
        <f t="shared" si="2"/>
        <v>1.4068525457036853</v>
      </c>
      <c r="AA11" s="344">
        <f t="shared" si="2"/>
        <v>1.4209210711607221</v>
      </c>
      <c r="AB11" s="344">
        <f t="shared" si="2"/>
        <v>1.4351302818723293</v>
      </c>
      <c r="AC11" s="344">
        <f t="shared" si="2"/>
        <v>1.4494815846910527</v>
      </c>
      <c r="AD11" s="344">
        <f t="shared" si="2"/>
        <v>1.4639764005379632</v>
      </c>
      <c r="AE11" s="344">
        <f t="shared" si="2"/>
        <v>1.4786161645433429</v>
      </c>
      <c r="AF11" s="344">
        <f t="shared" si="2"/>
        <v>1.4934023261887763</v>
      </c>
      <c r="AG11" s="344">
        <f t="shared" si="2"/>
        <v>1.5083363494506641</v>
      </c>
      <c r="AH11" s="344">
        <f t="shared" si="2"/>
        <v>1.5234197129451705</v>
      </c>
      <c r="AI11" s="344">
        <f t="shared" si="2"/>
        <v>1.5386539100746226</v>
      </c>
      <c r="AJ11" s="344">
        <f t="shared" si="2"/>
        <v>1.5540404491753688</v>
      </c>
      <c r="AK11" s="344">
        <f t="shared" si="2"/>
        <v>1.5695808536671225</v>
      </c>
      <c r="AL11" s="344">
        <f t="shared" si="2"/>
        <v>1.5852766622037939</v>
      </c>
      <c r="AM11" s="344">
        <f t="shared" si="2"/>
        <v>1.6011294288258318</v>
      </c>
      <c r="AN11" s="344">
        <f t="shared" si="2"/>
        <v>1.6171407231140902</v>
      </c>
      <c r="AO11" s="344">
        <f t="shared" si="2"/>
        <v>1.6333121303452314</v>
      </c>
      <c r="AP11" s="344">
        <f t="shared" si="2"/>
        <v>1.6496452516486833</v>
      </c>
      <c r="AQ11" s="344">
        <f t="shared" si="2"/>
        <v>1.66614170416517</v>
      </c>
      <c r="AR11" s="344">
        <f t="shared" si="2"/>
        <v>1.682803121206822</v>
      </c>
      <c r="AS11" s="344">
        <f t="shared" si="2"/>
        <v>1.6996311524188901</v>
      </c>
      <c r="AT11" s="344">
        <f t="shared" si="2"/>
        <v>1.716627463943079</v>
      </c>
      <c r="AU11" s="344">
        <f t="shared" si="2"/>
        <v>1.7337937385825097</v>
      </c>
      <c r="AV11" s="344">
        <f t="shared" si="2"/>
        <v>1.7511316759683349</v>
      </c>
      <c r="AW11" s="344">
        <f t="shared" si="2"/>
        <v>1.7686429927280181</v>
      </c>
      <c r="AX11" s="344">
        <f t="shared" si="2"/>
        <v>1.7863294226552984</v>
      </c>
      <c r="AY11" s="344">
        <f t="shared" si="2"/>
        <v>1.8041927168818515</v>
      </c>
      <c r="AZ11" s="344">
        <f t="shared" si="2"/>
        <v>1.8222346440506698</v>
      </c>
      <c r="BA11" s="344">
        <f t="shared" si="2"/>
        <v>1.8404569904911765</v>
      </c>
      <c r="BB11" s="344">
        <f t="shared" si="2"/>
        <v>1.8588615603960883</v>
      </c>
      <c r="BC11" s="344">
        <f t="shared" si="2"/>
        <v>1.8774501760000495</v>
      </c>
      <c r="BD11" s="344">
        <f t="shared" si="2"/>
        <v>1.8962246777600493</v>
      </c>
      <c r="BE11" s="344">
        <f t="shared" si="2"/>
        <v>1.91518692453765</v>
      </c>
      <c r="BF11" s="344">
        <f t="shared" si="2"/>
        <v>1.9343387937830261</v>
      </c>
      <c r="BG11" s="344">
        <f t="shared" si="2"/>
        <v>1.9536821817208569</v>
      </c>
      <c r="BH11" s="344">
        <f t="shared" si="2"/>
        <v>1.9732190035380655</v>
      </c>
    </row>
    <row r="12" spans="1:60" x14ac:dyDescent="0.25">
      <c r="A12" s="248" t="s">
        <v>473</v>
      </c>
      <c r="B12" s="251">
        <f t="shared" ref="B12:T12" si="3">SUM(B10*$Q$3)</f>
        <v>2849.8190848819995</v>
      </c>
      <c r="C12" s="251">
        <f t="shared" si="3"/>
        <v>3167.6891883819999</v>
      </c>
      <c r="D12" s="251">
        <f t="shared" si="3"/>
        <v>3378.3555912719994</v>
      </c>
      <c r="E12" s="251">
        <f t="shared" si="3"/>
        <v>3362.6158571939995</v>
      </c>
      <c r="F12" s="251">
        <f t="shared" si="3"/>
        <v>3480.1795985779995</v>
      </c>
      <c r="G12" s="251">
        <f t="shared" si="3"/>
        <v>3555.6835022959995</v>
      </c>
      <c r="H12" s="251">
        <f t="shared" si="3"/>
        <v>3784.4627633579994</v>
      </c>
      <c r="I12" s="251">
        <f t="shared" si="3"/>
        <v>3842.9875838579992</v>
      </c>
      <c r="J12" s="251">
        <f t="shared" si="3"/>
        <v>3834.9593555399997</v>
      </c>
      <c r="K12" s="251">
        <f t="shared" si="3"/>
        <v>3873.1772108719997</v>
      </c>
      <c r="L12" s="251">
        <f t="shared" si="3"/>
        <v>3959.7113219359994</v>
      </c>
      <c r="M12" s="251">
        <f t="shared" si="3"/>
        <v>4159.6688302199991</v>
      </c>
      <c r="N12" s="251">
        <f t="shared" si="3"/>
        <v>4329.8544180519993</v>
      </c>
      <c r="O12" s="251">
        <f t="shared" si="3"/>
        <v>4563.6736989499996</v>
      </c>
      <c r="P12" s="251">
        <f t="shared" si="3"/>
        <v>5376.4985373279987</v>
      </c>
      <c r="Q12" s="251">
        <f t="shared" si="3"/>
        <v>5313.9068155759987</v>
      </c>
      <c r="R12" s="251">
        <f t="shared" si="3"/>
        <v>5498.675411621999</v>
      </c>
      <c r="S12" s="251">
        <f t="shared" si="3"/>
        <v>5832.1750848319989</v>
      </c>
      <c r="T12" s="251">
        <f t="shared" si="3"/>
        <v>6065.4620882252793</v>
      </c>
      <c r="U12" s="251">
        <f>SUM(U10*$Q$3)</f>
        <v>6308.0805717542898</v>
      </c>
      <c r="V12" s="251">
        <f>SUM(V10*$Q$3)</f>
        <v>6560.4037946244607</v>
      </c>
      <c r="W12" s="251">
        <f t="shared" ref="W12:BH12" si="4">SUM(W10*$Q$3)</f>
        <v>6822.8199464094396</v>
      </c>
      <c r="X12" s="251">
        <f t="shared" si="4"/>
        <v>6891.0481458735339</v>
      </c>
      <c r="Y12" s="251">
        <f t="shared" si="4"/>
        <v>6959.9586273322702</v>
      </c>
      <c r="Z12" s="251">
        <f t="shared" si="4"/>
        <v>7029.5582136055928</v>
      </c>
      <c r="AA12" s="251">
        <f t="shared" si="4"/>
        <v>7099.8537957416484</v>
      </c>
      <c r="AB12" s="251">
        <f t="shared" si="4"/>
        <v>7170.8523336990656</v>
      </c>
      <c r="AC12" s="251">
        <f t="shared" si="4"/>
        <v>7242.5608570360555</v>
      </c>
      <c r="AD12" s="251">
        <f t="shared" si="4"/>
        <v>7314.9864656064165</v>
      </c>
      <c r="AE12" s="251">
        <f t="shared" si="4"/>
        <v>7388.1363302624804</v>
      </c>
      <c r="AF12" s="251">
        <f t="shared" si="4"/>
        <v>7462.0176935651061</v>
      </c>
      <c r="AG12" s="251">
        <f t="shared" si="4"/>
        <v>7536.6378705007573</v>
      </c>
      <c r="AH12" s="251">
        <f t="shared" si="4"/>
        <v>7612.0042492057646</v>
      </c>
      <c r="AI12" s="251">
        <f t="shared" si="4"/>
        <v>7688.1242916978226</v>
      </c>
      <c r="AJ12" s="251">
        <f t="shared" si="4"/>
        <v>7765.005534614801</v>
      </c>
      <c r="AK12" s="251">
        <f t="shared" si="4"/>
        <v>7842.6555899609493</v>
      </c>
      <c r="AL12" s="251">
        <f t="shared" si="4"/>
        <v>7921.0821458605587</v>
      </c>
      <c r="AM12" s="251">
        <f t="shared" si="4"/>
        <v>8000.2929673191647</v>
      </c>
      <c r="AN12" s="251">
        <f t="shared" si="4"/>
        <v>8080.2958969923566</v>
      </c>
      <c r="AO12" s="251">
        <f t="shared" si="4"/>
        <v>8161.098855962281</v>
      </c>
      <c r="AP12" s="251">
        <f t="shared" si="4"/>
        <v>8242.7098445219017</v>
      </c>
      <c r="AQ12" s="251">
        <f t="shared" si="4"/>
        <v>8325.1369429671213</v>
      </c>
      <c r="AR12" s="251">
        <f t="shared" si="4"/>
        <v>8408.3883123967935</v>
      </c>
      <c r="AS12" s="251">
        <f t="shared" si="4"/>
        <v>8492.4721955207606</v>
      </c>
      <c r="AT12" s="251">
        <f t="shared" si="4"/>
        <v>8577.3969174759695</v>
      </c>
      <c r="AU12" s="251">
        <f t="shared" si="4"/>
        <v>8663.1708866507288</v>
      </c>
      <c r="AV12" s="251">
        <f t="shared" si="4"/>
        <v>8749.8025955172361</v>
      </c>
      <c r="AW12" s="251">
        <f t="shared" si="4"/>
        <v>8837.3006214724064</v>
      </c>
      <c r="AX12" s="251">
        <f t="shared" si="4"/>
        <v>8925.6736276871325</v>
      </c>
      <c r="AY12" s="251">
        <f t="shared" si="4"/>
        <v>9014.9303639640038</v>
      </c>
      <c r="AZ12" s="251">
        <f t="shared" si="4"/>
        <v>9105.0796676036425</v>
      </c>
      <c r="BA12" s="251">
        <f t="shared" si="4"/>
        <v>9196.1304642796786</v>
      </c>
      <c r="BB12" s="251">
        <f t="shared" si="4"/>
        <v>9288.0917689224771</v>
      </c>
      <c r="BC12" s="251">
        <f t="shared" si="4"/>
        <v>9380.9726866117016</v>
      </c>
      <c r="BD12" s="251">
        <f t="shared" si="4"/>
        <v>9474.7824134778166</v>
      </c>
      <c r="BE12" s="251">
        <f t="shared" si="4"/>
        <v>9569.5302376125946</v>
      </c>
      <c r="BF12" s="251">
        <f t="shared" si="4"/>
        <v>9665.2255399887199</v>
      </c>
      <c r="BG12" s="251">
        <f t="shared" si="4"/>
        <v>9761.8777953886092</v>
      </c>
      <c r="BH12" s="251">
        <f t="shared" si="4"/>
        <v>9859.496573342496</v>
      </c>
    </row>
    <row r="13" spans="1:60" x14ac:dyDescent="0.25">
      <c r="A13" s="248" t="s">
        <v>474</v>
      </c>
      <c r="B13" s="251">
        <f t="shared" ref="B13:T13" si="5">SUM(B10*$R$3)</f>
        <v>2899.2611751179998</v>
      </c>
      <c r="C13" s="251">
        <f t="shared" si="5"/>
        <v>3222.646071618</v>
      </c>
      <c r="D13" s="251">
        <f t="shared" si="5"/>
        <v>3436.9673687279997</v>
      </c>
      <c r="E13" s="251">
        <f t="shared" si="5"/>
        <v>3420.9545628059996</v>
      </c>
      <c r="F13" s="251">
        <f t="shared" si="5"/>
        <v>3540.5579414219992</v>
      </c>
      <c r="G13" s="251">
        <f t="shared" si="5"/>
        <v>3617.3717777039997</v>
      </c>
      <c r="H13" s="251">
        <f t="shared" si="5"/>
        <v>3850.1201766419995</v>
      </c>
      <c r="I13" s="251">
        <f t="shared" si="5"/>
        <v>3909.6603561419993</v>
      </c>
      <c r="J13" s="251">
        <f t="shared" si="5"/>
        <v>3901.4928444599996</v>
      </c>
      <c r="K13" s="251">
        <f t="shared" si="5"/>
        <v>3940.3737491279994</v>
      </c>
      <c r="L13" s="251">
        <f t="shared" si="5"/>
        <v>4028.4091580639997</v>
      </c>
      <c r="M13" s="251">
        <f t="shared" si="5"/>
        <v>4231.8357697799993</v>
      </c>
      <c r="N13" s="251">
        <f t="shared" si="5"/>
        <v>4404.9739419479993</v>
      </c>
      <c r="O13" s="251">
        <f t="shared" si="5"/>
        <v>4642.8498010499998</v>
      </c>
      <c r="P13" s="251">
        <f t="shared" si="5"/>
        <v>5469.776502671999</v>
      </c>
      <c r="Q13" s="251">
        <f t="shared" si="5"/>
        <v>5406.0988644239987</v>
      </c>
      <c r="R13" s="251">
        <f t="shared" si="5"/>
        <v>5594.0730483779989</v>
      </c>
      <c r="S13" s="251">
        <f t="shared" si="5"/>
        <v>5933.3586751679986</v>
      </c>
      <c r="T13" s="251">
        <f t="shared" si="5"/>
        <v>6170.6930221747189</v>
      </c>
      <c r="U13" s="251">
        <f>SUM(U10*$R$3)</f>
        <v>6417.5207430617074</v>
      </c>
      <c r="V13" s="251">
        <f>SUM(V10*$R$3)</f>
        <v>6674.2215727841749</v>
      </c>
      <c r="W13" s="251">
        <f t="shared" ref="W13:BH13" si="6">SUM(W10*$R$3)</f>
        <v>6941.1904356955429</v>
      </c>
      <c r="X13" s="251">
        <f t="shared" si="6"/>
        <v>7010.6023400524982</v>
      </c>
      <c r="Y13" s="251">
        <f t="shared" si="6"/>
        <v>7080.7083634530236</v>
      </c>
      <c r="Z13" s="251">
        <f t="shared" si="6"/>
        <v>7151.5154470875541</v>
      </c>
      <c r="AA13" s="251">
        <f t="shared" si="6"/>
        <v>7223.0306015584292</v>
      </c>
      <c r="AB13" s="251">
        <f t="shared" si="6"/>
        <v>7295.2609075740138</v>
      </c>
      <c r="AC13" s="251">
        <f t="shared" si="6"/>
        <v>7368.2135166497537</v>
      </c>
      <c r="AD13" s="251">
        <f t="shared" si="6"/>
        <v>7441.8956518162513</v>
      </c>
      <c r="AE13" s="251">
        <f t="shared" si="6"/>
        <v>7516.3146083344145</v>
      </c>
      <c r="AF13" s="251">
        <f t="shared" si="6"/>
        <v>7591.4777544177587</v>
      </c>
      <c r="AG13" s="251">
        <f t="shared" si="6"/>
        <v>7667.3925319619366</v>
      </c>
      <c r="AH13" s="251">
        <f t="shared" si="6"/>
        <v>7744.0664572815549</v>
      </c>
      <c r="AI13" s="251">
        <f t="shared" si="6"/>
        <v>7821.5071218543717</v>
      </c>
      <c r="AJ13" s="251">
        <f t="shared" si="6"/>
        <v>7899.7221930729156</v>
      </c>
      <c r="AK13" s="251">
        <f t="shared" si="6"/>
        <v>7978.7194150036448</v>
      </c>
      <c r="AL13" s="251">
        <f t="shared" si="6"/>
        <v>8058.5066091536819</v>
      </c>
      <c r="AM13" s="251">
        <f t="shared" si="6"/>
        <v>8139.0916752452185</v>
      </c>
      <c r="AN13" s="251">
        <f t="shared" si="6"/>
        <v>8220.4825919976702</v>
      </c>
      <c r="AO13" s="251">
        <f t="shared" si="6"/>
        <v>8302.6874179176484</v>
      </c>
      <c r="AP13" s="251">
        <f t="shared" si="6"/>
        <v>8385.7142920968236</v>
      </c>
      <c r="AQ13" s="251">
        <f t="shared" si="6"/>
        <v>8469.5714350177914</v>
      </c>
      <c r="AR13" s="251">
        <f t="shared" si="6"/>
        <v>8554.26714936797</v>
      </c>
      <c r="AS13" s="251">
        <f t="shared" si="6"/>
        <v>8639.8098208616484</v>
      </c>
      <c r="AT13" s="251">
        <f t="shared" si="6"/>
        <v>8726.207919070268</v>
      </c>
      <c r="AU13" s="251">
        <f t="shared" si="6"/>
        <v>8813.4699982609691</v>
      </c>
      <c r="AV13" s="251">
        <f t="shared" si="6"/>
        <v>8901.6046982435782</v>
      </c>
      <c r="AW13" s="251">
        <f t="shared" si="6"/>
        <v>8990.6207452260132</v>
      </c>
      <c r="AX13" s="251">
        <f t="shared" si="6"/>
        <v>9080.5269526782758</v>
      </c>
      <c r="AY13" s="251">
        <f t="shared" si="6"/>
        <v>9171.3322222050574</v>
      </c>
      <c r="AZ13" s="251">
        <f t="shared" si="6"/>
        <v>9263.0455444271065</v>
      </c>
      <c r="BA13" s="251">
        <f t="shared" si="6"/>
        <v>9355.6759998713769</v>
      </c>
      <c r="BB13" s="251">
        <f t="shared" si="6"/>
        <v>9449.2327598700922</v>
      </c>
      <c r="BC13" s="251">
        <f t="shared" si="6"/>
        <v>9543.7250874687943</v>
      </c>
      <c r="BD13" s="251">
        <f t="shared" si="6"/>
        <v>9639.1623383434799</v>
      </c>
      <c r="BE13" s="251">
        <f t="shared" si="6"/>
        <v>9735.5539617269151</v>
      </c>
      <c r="BF13" s="251">
        <f t="shared" si="6"/>
        <v>9832.9095013441838</v>
      </c>
      <c r="BG13" s="251">
        <f t="shared" si="6"/>
        <v>9931.2385963576271</v>
      </c>
      <c r="BH13" s="251">
        <f t="shared" si="6"/>
        <v>10030.550982321203</v>
      </c>
    </row>
    <row r="21" spans="25:25" x14ac:dyDescent="0.25">
      <c r="Y21" s="228"/>
    </row>
    <row r="61" spans="1:61" x14ac:dyDescent="0.25">
      <c r="A61" s="269" t="s">
        <v>412</v>
      </c>
      <c r="B61" s="271">
        <f t="shared" ref="B61:AG61" si="7">B6</f>
        <v>42979</v>
      </c>
      <c r="C61" s="271">
        <f t="shared" si="7"/>
        <v>43009</v>
      </c>
      <c r="D61" s="271">
        <f t="shared" si="7"/>
        <v>43040</v>
      </c>
      <c r="E61" s="271">
        <f t="shared" si="7"/>
        <v>43070</v>
      </c>
      <c r="F61" s="271">
        <f t="shared" si="7"/>
        <v>43101</v>
      </c>
      <c r="G61" s="271">
        <f t="shared" si="7"/>
        <v>43132</v>
      </c>
      <c r="H61" s="271">
        <f t="shared" si="7"/>
        <v>43160</v>
      </c>
      <c r="I61" s="271">
        <f t="shared" si="7"/>
        <v>43191</v>
      </c>
      <c r="J61" s="271">
        <f t="shared" si="7"/>
        <v>43221</v>
      </c>
      <c r="K61" s="271">
        <f t="shared" si="7"/>
        <v>43252</v>
      </c>
      <c r="L61" s="271">
        <f t="shared" si="7"/>
        <v>43282</v>
      </c>
      <c r="M61" s="271">
        <f t="shared" si="7"/>
        <v>43313</v>
      </c>
      <c r="N61" s="271">
        <f t="shared" si="7"/>
        <v>43344</v>
      </c>
      <c r="O61" s="271">
        <f t="shared" si="7"/>
        <v>43374</v>
      </c>
      <c r="P61" s="271">
        <f t="shared" si="7"/>
        <v>43405</v>
      </c>
      <c r="Q61" s="271">
        <f t="shared" si="7"/>
        <v>43435</v>
      </c>
      <c r="R61" s="271">
        <f t="shared" si="7"/>
        <v>43466</v>
      </c>
      <c r="S61" s="271">
        <f t="shared" si="7"/>
        <v>43497</v>
      </c>
      <c r="T61" s="271">
        <f t="shared" si="7"/>
        <v>43525</v>
      </c>
      <c r="U61" s="271">
        <f t="shared" si="7"/>
        <v>43556</v>
      </c>
      <c r="V61" s="271">
        <f t="shared" si="7"/>
        <v>43586</v>
      </c>
      <c r="W61" s="271">
        <f t="shared" si="7"/>
        <v>43617</v>
      </c>
      <c r="X61" s="271">
        <f t="shared" si="7"/>
        <v>43647</v>
      </c>
      <c r="Y61" s="271">
        <f t="shared" si="7"/>
        <v>43678</v>
      </c>
      <c r="Z61" s="271">
        <f t="shared" si="7"/>
        <v>43709</v>
      </c>
      <c r="AA61" s="271">
        <f t="shared" si="7"/>
        <v>43739</v>
      </c>
      <c r="AB61" s="271">
        <f t="shared" si="7"/>
        <v>43770</v>
      </c>
      <c r="AC61" s="271">
        <f t="shared" si="7"/>
        <v>43800</v>
      </c>
      <c r="AD61" s="271">
        <f t="shared" si="7"/>
        <v>43831</v>
      </c>
      <c r="AE61" s="271">
        <f t="shared" si="7"/>
        <v>43862</v>
      </c>
      <c r="AF61" s="271">
        <f t="shared" si="7"/>
        <v>43891</v>
      </c>
      <c r="AG61" s="271">
        <f t="shared" si="7"/>
        <v>43922</v>
      </c>
      <c r="AH61" s="271">
        <f t="shared" ref="AH61:BH61" si="8">AH6</f>
        <v>43952</v>
      </c>
      <c r="AI61" s="271">
        <f t="shared" si="8"/>
        <v>43983</v>
      </c>
      <c r="AJ61" s="271">
        <f t="shared" si="8"/>
        <v>44013</v>
      </c>
      <c r="AK61" s="271">
        <f t="shared" si="8"/>
        <v>44044</v>
      </c>
      <c r="AL61" s="271">
        <f t="shared" si="8"/>
        <v>44075</v>
      </c>
      <c r="AM61" s="271">
        <f t="shared" si="8"/>
        <v>44105</v>
      </c>
      <c r="AN61" s="271">
        <f t="shared" si="8"/>
        <v>44136</v>
      </c>
      <c r="AO61" s="271">
        <f t="shared" si="8"/>
        <v>44166</v>
      </c>
      <c r="AP61" s="271">
        <f t="shared" si="8"/>
        <v>44197</v>
      </c>
      <c r="AQ61" s="271">
        <f t="shared" si="8"/>
        <v>44228</v>
      </c>
      <c r="AR61" s="271">
        <f t="shared" si="8"/>
        <v>44256</v>
      </c>
      <c r="AS61" s="271">
        <f t="shared" si="8"/>
        <v>44287</v>
      </c>
      <c r="AT61" s="271">
        <f t="shared" si="8"/>
        <v>44317</v>
      </c>
      <c r="AU61" s="271">
        <f t="shared" si="8"/>
        <v>44348</v>
      </c>
      <c r="AV61" s="271">
        <f t="shared" si="8"/>
        <v>44378</v>
      </c>
      <c r="AW61" s="271">
        <f t="shared" si="8"/>
        <v>44409</v>
      </c>
      <c r="AX61" s="271">
        <f t="shared" si="8"/>
        <v>44440</v>
      </c>
      <c r="AY61" s="271">
        <f t="shared" si="8"/>
        <v>44470</v>
      </c>
      <c r="AZ61" s="271">
        <f t="shared" si="8"/>
        <v>44501</v>
      </c>
      <c r="BA61" s="271">
        <f t="shared" si="8"/>
        <v>44531</v>
      </c>
      <c r="BB61" s="271">
        <f t="shared" si="8"/>
        <v>44562</v>
      </c>
      <c r="BC61" s="271">
        <f t="shared" si="8"/>
        <v>44593</v>
      </c>
      <c r="BD61" s="271">
        <f t="shared" si="8"/>
        <v>44621</v>
      </c>
      <c r="BE61" s="271">
        <f t="shared" si="8"/>
        <v>44652</v>
      </c>
      <c r="BF61" s="271">
        <f t="shared" si="8"/>
        <v>44682</v>
      </c>
      <c r="BG61" s="271">
        <f t="shared" si="8"/>
        <v>44713</v>
      </c>
      <c r="BH61" s="271">
        <f t="shared" si="8"/>
        <v>44743</v>
      </c>
      <c r="BI61" s="267"/>
    </row>
    <row r="62" spans="1:61" x14ac:dyDescent="0.25">
      <c r="A62" s="270" t="s">
        <v>406</v>
      </c>
      <c r="B62" s="281">
        <f>ROUND(B63,0)*1000</f>
        <v>1000</v>
      </c>
      <c r="C62" s="281">
        <f t="shared" ref="C62:BH62" si="9">ROUND(C63,0)*1000</f>
        <v>1000</v>
      </c>
      <c r="D62" s="281">
        <f t="shared" si="9"/>
        <v>1000</v>
      </c>
      <c r="E62" s="281">
        <f t="shared" si="9"/>
        <v>1000</v>
      </c>
      <c r="F62" s="281">
        <f t="shared" si="9"/>
        <v>1000</v>
      </c>
      <c r="G62" s="281">
        <f t="shared" si="9"/>
        <v>1000</v>
      </c>
      <c r="H62" s="281">
        <f t="shared" si="9"/>
        <v>1000</v>
      </c>
      <c r="I62" s="281">
        <f t="shared" si="9"/>
        <v>1000</v>
      </c>
      <c r="J62" s="281">
        <f t="shared" si="9"/>
        <v>1000</v>
      </c>
      <c r="K62" s="281">
        <f t="shared" si="9"/>
        <v>1000</v>
      </c>
      <c r="L62" s="281">
        <f t="shared" si="9"/>
        <v>1000</v>
      </c>
      <c r="M62" s="281">
        <f t="shared" si="9"/>
        <v>1000</v>
      </c>
      <c r="N62" s="281">
        <f t="shared" si="9"/>
        <v>1000</v>
      </c>
      <c r="O62" s="281">
        <f t="shared" si="9"/>
        <v>1000</v>
      </c>
      <c r="P62" s="281">
        <f t="shared" si="9"/>
        <v>1000</v>
      </c>
      <c r="Q62" s="281">
        <f t="shared" si="9"/>
        <v>1000</v>
      </c>
      <c r="R62" s="281">
        <f t="shared" si="9"/>
        <v>1000</v>
      </c>
      <c r="S62" s="281">
        <f t="shared" si="9"/>
        <v>1000</v>
      </c>
      <c r="T62" s="281">
        <f t="shared" si="9"/>
        <v>2000</v>
      </c>
      <c r="U62" s="281">
        <f t="shared" si="9"/>
        <v>2000</v>
      </c>
      <c r="V62" s="281">
        <f t="shared" si="9"/>
        <v>2000</v>
      </c>
      <c r="W62" s="281">
        <f t="shared" si="9"/>
        <v>2000</v>
      </c>
      <c r="X62" s="281">
        <f t="shared" si="9"/>
        <v>2000</v>
      </c>
      <c r="Y62" s="281">
        <f t="shared" si="9"/>
        <v>2000</v>
      </c>
      <c r="Z62" s="281">
        <f t="shared" si="9"/>
        <v>2000</v>
      </c>
      <c r="AA62" s="281">
        <f t="shared" si="9"/>
        <v>2000</v>
      </c>
      <c r="AB62" s="281">
        <f t="shared" si="9"/>
        <v>2000</v>
      </c>
      <c r="AC62" s="281">
        <f t="shared" si="9"/>
        <v>2000</v>
      </c>
      <c r="AD62" s="281">
        <f t="shared" si="9"/>
        <v>2000</v>
      </c>
      <c r="AE62" s="281">
        <f t="shared" si="9"/>
        <v>2000</v>
      </c>
      <c r="AF62" s="281">
        <f t="shared" si="9"/>
        <v>2000</v>
      </c>
      <c r="AG62" s="281">
        <f t="shared" si="9"/>
        <v>2000</v>
      </c>
      <c r="AH62" s="281">
        <f t="shared" si="9"/>
        <v>2000</v>
      </c>
      <c r="AI62" s="281">
        <f t="shared" si="9"/>
        <v>2000</v>
      </c>
      <c r="AJ62" s="281">
        <f t="shared" si="9"/>
        <v>2000</v>
      </c>
      <c r="AK62" s="281">
        <f t="shared" si="9"/>
        <v>2000</v>
      </c>
      <c r="AL62" s="281">
        <f t="shared" si="9"/>
        <v>2000</v>
      </c>
      <c r="AM62" s="281">
        <f t="shared" si="9"/>
        <v>2000</v>
      </c>
      <c r="AN62" s="281">
        <f t="shared" si="9"/>
        <v>2000</v>
      </c>
      <c r="AO62" s="281">
        <f t="shared" si="9"/>
        <v>2000</v>
      </c>
      <c r="AP62" s="281">
        <f t="shared" si="9"/>
        <v>2000</v>
      </c>
      <c r="AQ62" s="281">
        <f t="shared" si="9"/>
        <v>2000</v>
      </c>
      <c r="AR62" s="281">
        <f t="shared" si="9"/>
        <v>2000</v>
      </c>
      <c r="AS62" s="281">
        <f t="shared" si="9"/>
        <v>2000</v>
      </c>
      <c r="AT62" s="281">
        <f t="shared" si="9"/>
        <v>2000</v>
      </c>
      <c r="AU62" s="281">
        <f t="shared" si="9"/>
        <v>2000</v>
      </c>
      <c r="AV62" s="281">
        <f t="shared" si="9"/>
        <v>2000</v>
      </c>
      <c r="AW62" s="281">
        <f t="shared" si="9"/>
        <v>2000</v>
      </c>
      <c r="AX62" s="281">
        <f t="shared" si="9"/>
        <v>2000</v>
      </c>
      <c r="AY62" s="281">
        <f t="shared" si="9"/>
        <v>2000</v>
      </c>
      <c r="AZ62" s="281">
        <f t="shared" si="9"/>
        <v>2000</v>
      </c>
      <c r="BA62" s="281">
        <f t="shared" si="9"/>
        <v>2000</v>
      </c>
      <c r="BB62" s="281">
        <f t="shared" si="9"/>
        <v>2000</v>
      </c>
      <c r="BC62" s="281">
        <f t="shared" si="9"/>
        <v>2000</v>
      </c>
      <c r="BD62" s="281">
        <f t="shared" si="9"/>
        <v>2000</v>
      </c>
      <c r="BE62" s="281">
        <f t="shared" si="9"/>
        <v>2000</v>
      </c>
      <c r="BF62" s="281">
        <f t="shared" si="9"/>
        <v>2000</v>
      </c>
      <c r="BG62" s="281">
        <f t="shared" si="9"/>
        <v>2000</v>
      </c>
      <c r="BH62" s="281">
        <f t="shared" si="9"/>
        <v>2000</v>
      </c>
    </row>
    <row r="63" spans="1:61" x14ac:dyDescent="0.25">
      <c r="A63" s="270" t="s">
        <v>464</v>
      </c>
      <c r="B63" s="342">
        <f>(B64)/1000</f>
        <v>0.71868818274700352</v>
      </c>
      <c r="C63" s="281">
        <f t="shared" ref="C63:BH63" si="10">SUM(C64/1000)</f>
        <v>0.79885098614947869</v>
      </c>
      <c r="D63" s="281">
        <f t="shared" si="10"/>
        <v>0.85197837766076512</v>
      </c>
      <c r="E63" s="281">
        <f t="shared" si="10"/>
        <v>0.84800901660853267</v>
      </c>
      <c r="F63" s="281">
        <f t="shared" si="10"/>
        <v>0.87765709921855717</v>
      </c>
      <c r="G63" s="281">
        <f t="shared" si="10"/>
        <v>0.89669822489606354</v>
      </c>
      <c r="H63" s="281">
        <f t="shared" si="10"/>
        <v>0.95439344921928015</v>
      </c>
      <c r="I63" s="281">
        <f t="shared" si="10"/>
        <v>0.96915266573020509</v>
      </c>
      <c r="J63" s="281">
        <f t="shared" si="10"/>
        <v>0.96712804850058887</v>
      </c>
      <c r="K63" s="281">
        <f t="shared" si="10"/>
        <v>0.97676610627862503</v>
      </c>
      <c r="L63" s="281">
        <f t="shared" si="10"/>
        <v>0.99858891017383733</v>
      </c>
      <c r="M63" s="281">
        <f t="shared" si="10"/>
        <v>1.0490156544600269</v>
      </c>
      <c r="N63" s="281">
        <f t="shared" si="10"/>
        <v>1.0919342984881879</v>
      </c>
      <c r="O63" s="281">
        <f t="shared" si="10"/>
        <v>1.1509005518097575</v>
      </c>
      <c r="P63" s="281">
        <f t="shared" si="10"/>
        <v>1.3558846538127443</v>
      </c>
      <c r="Q63" s="281">
        <f t="shared" si="10"/>
        <v>1.3400998164525113</v>
      </c>
      <c r="R63" s="281">
        <f t="shared" si="10"/>
        <v>1.3866961099595123</v>
      </c>
      <c r="S63" s="281">
        <f t="shared" si="10"/>
        <v>1.470800492359611</v>
      </c>
      <c r="T63" s="281">
        <f t="shared" si="10"/>
        <v>1.5296325120539953</v>
      </c>
      <c r="U63" s="281">
        <f t="shared" si="10"/>
        <v>1.5908178125361554</v>
      </c>
      <c r="V63" s="281">
        <f t="shared" si="10"/>
        <v>1.6544505250376009</v>
      </c>
      <c r="W63" s="281">
        <f t="shared" si="10"/>
        <v>1.7206285460391053</v>
      </c>
      <c r="X63" s="281">
        <f t="shared" si="10"/>
        <v>1.7378348314994965</v>
      </c>
      <c r="Y63" s="281">
        <f t="shared" si="10"/>
        <v>1.7552131798144914</v>
      </c>
      <c r="Z63" s="281">
        <f t="shared" si="10"/>
        <v>1.7727653116126365</v>
      </c>
      <c r="AA63" s="281">
        <f t="shared" si="10"/>
        <v>1.7904929647287626</v>
      </c>
      <c r="AB63" s="281">
        <f t="shared" si="10"/>
        <v>1.8083978943760504</v>
      </c>
      <c r="AC63" s="281">
        <f t="shared" si="10"/>
        <v>1.8264818733198107</v>
      </c>
      <c r="AD63" s="281">
        <f t="shared" si="10"/>
        <v>1.8447466920530087</v>
      </c>
      <c r="AE63" s="281">
        <f t="shared" si="10"/>
        <v>1.863194158973539</v>
      </c>
      <c r="AF63" s="281">
        <f t="shared" si="10"/>
        <v>1.8818261005632746</v>
      </c>
      <c r="AG63" s="281">
        <f t="shared" si="10"/>
        <v>1.9006443615689073</v>
      </c>
      <c r="AH63" s="281">
        <f t="shared" si="10"/>
        <v>1.9196508051845962</v>
      </c>
      <c r="AI63" s="281">
        <f t="shared" si="10"/>
        <v>1.9388473132364425</v>
      </c>
      <c r="AJ63" s="281">
        <f t="shared" si="10"/>
        <v>1.9582357863688069</v>
      </c>
      <c r="AK63" s="281">
        <f t="shared" si="10"/>
        <v>1.9778181442324949</v>
      </c>
      <c r="AL63" s="281">
        <f t="shared" si="10"/>
        <v>1.9975963256748199</v>
      </c>
      <c r="AM63" s="281">
        <f t="shared" si="10"/>
        <v>2.0175722889315684</v>
      </c>
      <c r="AN63" s="281">
        <f t="shared" si="10"/>
        <v>2.0377480118208839</v>
      </c>
      <c r="AO63" s="281">
        <f t="shared" si="10"/>
        <v>2.058125491939093</v>
      </c>
      <c r="AP63" s="281">
        <f t="shared" si="10"/>
        <v>2.0787067468584834</v>
      </c>
      <c r="AQ63" s="281">
        <f t="shared" si="10"/>
        <v>2.0994938143270683</v>
      </c>
      <c r="AR63" s="281">
        <f t="shared" si="10"/>
        <v>2.1204887524703393</v>
      </c>
      <c r="AS63" s="281">
        <f t="shared" si="10"/>
        <v>2.1416936399950424</v>
      </c>
      <c r="AT63" s="281">
        <f t="shared" si="10"/>
        <v>2.1631105763949932</v>
      </c>
      <c r="AU63" s="281">
        <f t="shared" si="10"/>
        <v>2.1847416821589429</v>
      </c>
      <c r="AV63" s="281">
        <f t="shared" si="10"/>
        <v>2.2065890989805323</v>
      </c>
      <c r="AW63" s="281">
        <f t="shared" si="10"/>
        <v>2.2286549899703374</v>
      </c>
      <c r="AX63" s="281">
        <f t="shared" si="10"/>
        <v>2.2509415398700412</v>
      </c>
      <c r="AY63" s="281">
        <f t="shared" si="10"/>
        <v>2.2734509552687414</v>
      </c>
      <c r="AZ63" s="281">
        <f t="shared" si="10"/>
        <v>2.2961854648214288</v>
      </c>
      <c r="BA63" s="281">
        <f t="shared" si="10"/>
        <v>2.3191473194696428</v>
      </c>
      <c r="BB63" s="281">
        <f t="shared" si="10"/>
        <v>2.3423387926643398</v>
      </c>
      <c r="BC63" s="281">
        <f t="shared" si="10"/>
        <v>2.3657621805909832</v>
      </c>
      <c r="BD63" s="281">
        <f t="shared" si="10"/>
        <v>2.3894198023968927</v>
      </c>
      <c r="BE63" s="281">
        <f t="shared" si="10"/>
        <v>2.4133140004208617</v>
      </c>
      <c r="BF63" s="281">
        <f t="shared" si="10"/>
        <v>2.4374471404250699</v>
      </c>
      <c r="BG63" s="281">
        <f t="shared" si="10"/>
        <v>2.461821611829321</v>
      </c>
      <c r="BH63" s="281">
        <f t="shared" si="10"/>
        <v>2.4864398279476143</v>
      </c>
    </row>
    <row r="64" spans="1:61" x14ac:dyDescent="0.25">
      <c r="A64" s="270" t="s">
        <v>349</v>
      </c>
      <c r="B64" s="272">
        <f>SUM(B65+B66)*2.5</f>
        <v>718.68818274700357</v>
      </c>
      <c r="C64" s="272">
        <f t="shared" ref="C64:BH64" si="11">SUM(C65+C66)*2.5</f>
        <v>798.85098614947867</v>
      </c>
      <c r="D64" s="272">
        <f t="shared" si="11"/>
        <v>851.97837766076509</v>
      </c>
      <c r="E64" s="272">
        <f t="shared" si="11"/>
        <v>848.00901660853265</v>
      </c>
      <c r="F64" s="272">
        <f t="shared" si="11"/>
        <v>877.65709921855716</v>
      </c>
      <c r="G64" s="272">
        <f t="shared" si="11"/>
        <v>896.69822489606349</v>
      </c>
      <c r="H64" s="272">
        <f t="shared" si="11"/>
        <v>954.39344921928011</v>
      </c>
      <c r="I64" s="272">
        <f t="shared" si="11"/>
        <v>969.15266573020506</v>
      </c>
      <c r="J64" s="272">
        <f t="shared" si="11"/>
        <v>967.12804850058887</v>
      </c>
      <c r="K64" s="272">
        <f t="shared" si="11"/>
        <v>976.76610627862499</v>
      </c>
      <c r="L64" s="272">
        <f t="shared" si="11"/>
        <v>998.58891017383735</v>
      </c>
      <c r="M64" s="272">
        <f t="shared" si="11"/>
        <v>1049.0156544600268</v>
      </c>
      <c r="N64" s="272">
        <f t="shared" si="11"/>
        <v>1091.934298488188</v>
      </c>
      <c r="O64" s="272">
        <f t="shared" si="11"/>
        <v>1150.9005518097574</v>
      </c>
      <c r="P64" s="272">
        <f t="shared" si="11"/>
        <v>1355.8846538127443</v>
      </c>
      <c r="Q64" s="272">
        <f t="shared" si="11"/>
        <v>1340.0998164525113</v>
      </c>
      <c r="R64" s="272">
        <f t="shared" si="11"/>
        <v>1386.6961099595123</v>
      </c>
      <c r="S64" s="272">
        <f t="shared" si="11"/>
        <v>1470.8004923596109</v>
      </c>
      <c r="T64" s="272">
        <f t="shared" si="11"/>
        <v>1529.6325120539952</v>
      </c>
      <c r="U64" s="272">
        <f t="shared" si="11"/>
        <v>1590.8178125361553</v>
      </c>
      <c r="V64" s="272">
        <f t="shared" si="11"/>
        <v>1654.450525037601</v>
      </c>
      <c r="W64" s="272">
        <f t="shared" si="11"/>
        <v>1720.6285460391052</v>
      </c>
      <c r="X64" s="272">
        <f t="shared" si="11"/>
        <v>1737.8348314994964</v>
      </c>
      <c r="Y64" s="272">
        <f t="shared" si="11"/>
        <v>1755.2131798144915</v>
      </c>
      <c r="Z64" s="272">
        <f t="shared" si="11"/>
        <v>1772.7653116126364</v>
      </c>
      <c r="AA64" s="272">
        <f t="shared" si="11"/>
        <v>1790.4929647287627</v>
      </c>
      <c r="AB64" s="272">
        <f t="shared" si="11"/>
        <v>1808.3978943760503</v>
      </c>
      <c r="AC64" s="272">
        <f t="shared" si="11"/>
        <v>1826.4818733198108</v>
      </c>
      <c r="AD64" s="272">
        <f t="shared" si="11"/>
        <v>1844.7466920530087</v>
      </c>
      <c r="AE64" s="272">
        <f t="shared" si="11"/>
        <v>1863.1941589735391</v>
      </c>
      <c r="AF64" s="272">
        <f t="shared" si="11"/>
        <v>1881.8261005632746</v>
      </c>
      <c r="AG64" s="272">
        <f t="shared" si="11"/>
        <v>1900.6443615689072</v>
      </c>
      <c r="AH64" s="272">
        <f t="shared" si="11"/>
        <v>1919.6508051845963</v>
      </c>
      <c r="AI64" s="272">
        <f t="shared" si="11"/>
        <v>1938.8473132364425</v>
      </c>
      <c r="AJ64" s="272">
        <f t="shared" si="11"/>
        <v>1958.2357863688069</v>
      </c>
      <c r="AK64" s="272">
        <f t="shared" si="11"/>
        <v>1977.8181442324949</v>
      </c>
      <c r="AL64" s="272">
        <f t="shared" si="11"/>
        <v>1997.59632567482</v>
      </c>
      <c r="AM64" s="272">
        <f t="shared" si="11"/>
        <v>2017.5722889315682</v>
      </c>
      <c r="AN64" s="272">
        <f t="shared" si="11"/>
        <v>2037.7480118208841</v>
      </c>
      <c r="AO64" s="272">
        <f t="shared" si="11"/>
        <v>2058.1254919390931</v>
      </c>
      <c r="AP64" s="272">
        <f t="shared" si="11"/>
        <v>2078.7067468584833</v>
      </c>
      <c r="AQ64" s="272">
        <f t="shared" si="11"/>
        <v>2099.4938143270683</v>
      </c>
      <c r="AR64" s="272">
        <f t="shared" si="11"/>
        <v>2120.4887524703395</v>
      </c>
      <c r="AS64" s="272">
        <f t="shared" si="11"/>
        <v>2141.6936399950423</v>
      </c>
      <c r="AT64" s="272">
        <f t="shared" si="11"/>
        <v>2163.1105763949931</v>
      </c>
      <c r="AU64" s="272">
        <f t="shared" si="11"/>
        <v>2184.7416821589431</v>
      </c>
      <c r="AV64" s="272">
        <f t="shared" si="11"/>
        <v>2206.5890989805325</v>
      </c>
      <c r="AW64" s="272">
        <f t="shared" si="11"/>
        <v>2228.6549899703373</v>
      </c>
      <c r="AX64" s="272">
        <f t="shared" si="11"/>
        <v>2250.9415398700412</v>
      </c>
      <c r="AY64" s="272">
        <f t="shared" si="11"/>
        <v>2273.4509552687414</v>
      </c>
      <c r="AZ64" s="272">
        <f t="shared" si="11"/>
        <v>2296.1854648214289</v>
      </c>
      <c r="BA64" s="272">
        <f t="shared" si="11"/>
        <v>2319.1473194696428</v>
      </c>
      <c r="BB64" s="272">
        <f t="shared" si="11"/>
        <v>2342.33879266434</v>
      </c>
      <c r="BC64" s="272">
        <f t="shared" si="11"/>
        <v>2365.762180590983</v>
      </c>
      <c r="BD64" s="272">
        <f t="shared" si="11"/>
        <v>2389.4198023968925</v>
      </c>
      <c r="BE64" s="272">
        <f t="shared" si="11"/>
        <v>2413.3140004208617</v>
      </c>
      <c r="BF64" s="272">
        <f t="shared" si="11"/>
        <v>2437.4471404250698</v>
      </c>
      <c r="BG64" s="272">
        <f t="shared" si="11"/>
        <v>2461.8216118293212</v>
      </c>
      <c r="BH64" s="272">
        <f t="shared" si="11"/>
        <v>2486.4398279476145</v>
      </c>
    </row>
    <row r="65" spans="1:60" x14ac:dyDescent="0.25">
      <c r="A65" s="270" t="s">
        <v>475</v>
      </c>
      <c r="B65" s="272">
        <f t="shared" ref="B65:T65" si="12">SUM(B12*$Q$3)/10</f>
        <v>141.26553203760071</v>
      </c>
      <c r="C65" s="272">
        <f t="shared" si="12"/>
        <v>157.02235306809573</v>
      </c>
      <c r="D65" s="272">
        <f t="shared" si="12"/>
        <v>167.46508665935301</v>
      </c>
      <c r="E65" s="272">
        <f t="shared" si="12"/>
        <v>166.68486804110654</v>
      </c>
      <c r="F65" s="272">
        <f t="shared" si="12"/>
        <v>172.51250270151144</v>
      </c>
      <c r="G65" s="272">
        <f t="shared" si="12"/>
        <v>176.25523120881269</v>
      </c>
      <c r="H65" s="272">
        <f t="shared" si="12"/>
        <v>187.59581917965602</v>
      </c>
      <c r="I65" s="272">
        <f t="shared" si="12"/>
        <v>190.49689453184101</v>
      </c>
      <c r="J65" s="272">
        <f t="shared" si="12"/>
        <v>190.09893525411778</v>
      </c>
      <c r="K65" s="272">
        <f t="shared" si="12"/>
        <v>191.993394342925</v>
      </c>
      <c r="L65" s="272">
        <f t="shared" si="12"/>
        <v>196.28289022836748</v>
      </c>
      <c r="M65" s="272">
        <f t="shared" si="12"/>
        <v>206.19478391400534</v>
      </c>
      <c r="N65" s="272">
        <f t="shared" si="12"/>
        <v>214.63088350283761</v>
      </c>
      <c r="O65" s="272">
        <f t="shared" si="12"/>
        <v>226.22130525695147</v>
      </c>
      <c r="P65" s="272">
        <f t="shared" si="12"/>
        <v>266.51303249534891</v>
      </c>
      <c r="Q65" s="272">
        <f t="shared" si="12"/>
        <v>263.41036084810224</v>
      </c>
      <c r="R65" s="272">
        <f t="shared" si="12"/>
        <v>272.56934015410246</v>
      </c>
      <c r="S65" s="272">
        <f t="shared" si="12"/>
        <v>289.10091895512221</v>
      </c>
      <c r="T65" s="272">
        <f t="shared" si="12"/>
        <v>300.66495571332706</v>
      </c>
      <c r="U65" s="272">
        <f>SUM(U12*$Q$3)/10</f>
        <v>312.69155394186015</v>
      </c>
      <c r="V65" s="272">
        <f t="shared" ref="V65:BH65" si="13">SUM(V12*$Q$3)/10</f>
        <v>325.19921609953451</v>
      </c>
      <c r="W65" s="272">
        <f t="shared" si="13"/>
        <v>338.20718474351588</v>
      </c>
      <c r="X65" s="272">
        <f t="shared" si="13"/>
        <v>341.58925659095109</v>
      </c>
      <c r="Y65" s="272">
        <f t="shared" si="13"/>
        <v>345.00514915686063</v>
      </c>
      <c r="Z65" s="272">
        <f t="shared" si="13"/>
        <v>348.45520064842924</v>
      </c>
      <c r="AA65" s="272">
        <f t="shared" si="13"/>
        <v>351.93975265491349</v>
      </c>
      <c r="AB65" s="272">
        <f t="shared" si="13"/>
        <v>355.45915018146263</v>
      </c>
      <c r="AC65" s="272">
        <f t="shared" si="13"/>
        <v>359.01374168327726</v>
      </c>
      <c r="AD65" s="272">
        <f t="shared" si="13"/>
        <v>362.60387910011002</v>
      </c>
      <c r="AE65" s="272">
        <f t="shared" si="13"/>
        <v>366.22991789111114</v>
      </c>
      <c r="AF65" s="272">
        <f t="shared" si="13"/>
        <v>369.8922170700223</v>
      </c>
      <c r="AG65" s="272">
        <f t="shared" si="13"/>
        <v>373.59113924072255</v>
      </c>
      <c r="AH65" s="272">
        <f t="shared" si="13"/>
        <v>377.32705063312972</v>
      </c>
      <c r="AI65" s="272">
        <f t="shared" si="13"/>
        <v>381.10032113946102</v>
      </c>
      <c r="AJ65" s="272">
        <f t="shared" si="13"/>
        <v>384.91132435085564</v>
      </c>
      <c r="AK65" s="272">
        <f t="shared" si="13"/>
        <v>388.76043759436425</v>
      </c>
      <c r="AL65" s="272">
        <f t="shared" si="13"/>
        <v>392.64804197030787</v>
      </c>
      <c r="AM65" s="272">
        <f t="shared" si="13"/>
        <v>396.574522390011</v>
      </c>
      <c r="AN65" s="272">
        <f t="shared" si="13"/>
        <v>400.54026761391111</v>
      </c>
      <c r="AO65" s="272">
        <f t="shared" si="13"/>
        <v>404.54567029005023</v>
      </c>
      <c r="AP65" s="272">
        <f t="shared" si="13"/>
        <v>408.59112699295065</v>
      </c>
      <c r="AQ65" s="272">
        <f t="shared" si="13"/>
        <v>412.67703826288016</v>
      </c>
      <c r="AR65" s="272">
        <f t="shared" si="13"/>
        <v>416.80380864550909</v>
      </c>
      <c r="AS65" s="272">
        <f t="shared" si="13"/>
        <v>420.97184673196409</v>
      </c>
      <c r="AT65" s="272">
        <f t="shared" si="13"/>
        <v>425.1815651992838</v>
      </c>
      <c r="AU65" s="272">
        <f t="shared" si="13"/>
        <v>429.43338085127664</v>
      </c>
      <c r="AV65" s="272">
        <f t="shared" si="13"/>
        <v>433.7277146597894</v>
      </c>
      <c r="AW65" s="272">
        <f t="shared" si="13"/>
        <v>438.06499180638718</v>
      </c>
      <c r="AX65" s="272">
        <f t="shared" si="13"/>
        <v>442.44564172445115</v>
      </c>
      <c r="AY65" s="272">
        <f t="shared" si="13"/>
        <v>446.87009814169568</v>
      </c>
      <c r="AZ65" s="272">
        <f t="shared" si="13"/>
        <v>451.33879912311249</v>
      </c>
      <c r="BA65" s="272">
        <f t="shared" si="13"/>
        <v>455.85218711434362</v>
      </c>
      <c r="BB65" s="272">
        <f t="shared" si="13"/>
        <v>460.41070898548713</v>
      </c>
      <c r="BC65" s="272">
        <f t="shared" si="13"/>
        <v>465.01481607534208</v>
      </c>
      <c r="BD65" s="272">
        <f t="shared" si="13"/>
        <v>469.66496423609533</v>
      </c>
      <c r="BE65" s="272">
        <f t="shared" si="13"/>
        <v>474.3616138784563</v>
      </c>
      <c r="BF65" s="272">
        <f t="shared" si="13"/>
        <v>479.10523001724084</v>
      </c>
      <c r="BG65" s="272">
        <f t="shared" si="13"/>
        <v>483.89628231741335</v>
      </c>
      <c r="BH65" s="272">
        <f t="shared" si="13"/>
        <v>488.73524514058755</v>
      </c>
    </row>
    <row r="66" spans="1:60" x14ac:dyDescent="0.25">
      <c r="A66" s="270" t="s">
        <v>476</v>
      </c>
      <c r="B66" s="272">
        <f t="shared" ref="B66:T66" si="14">SUM(B13*$R$3)/10</f>
        <v>146.20974106120073</v>
      </c>
      <c r="C66" s="272">
        <f t="shared" si="14"/>
        <v>162.51804139169573</v>
      </c>
      <c r="D66" s="272">
        <f t="shared" si="14"/>
        <v>173.32626440495301</v>
      </c>
      <c r="E66" s="272">
        <f t="shared" si="14"/>
        <v>172.51873860230654</v>
      </c>
      <c r="F66" s="272">
        <f t="shared" si="14"/>
        <v>178.55033698591143</v>
      </c>
      <c r="G66" s="272">
        <f t="shared" si="14"/>
        <v>182.4240587496127</v>
      </c>
      <c r="H66" s="272">
        <f t="shared" si="14"/>
        <v>194.16156050805603</v>
      </c>
      <c r="I66" s="272">
        <f t="shared" si="14"/>
        <v>197.164171760241</v>
      </c>
      <c r="J66" s="272">
        <f t="shared" si="14"/>
        <v>196.75228414611777</v>
      </c>
      <c r="K66" s="272">
        <f t="shared" si="14"/>
        <v>198.71304816852501</v>
      </c>
      <c r="L66" s="272">
        <f t="shared" si="14"/>
        <v>203.15267384116748</v>
      </c>
      <c r="M66" s="272">
        <f t="shared" si="14"/>
        <v>213.41147787000537</v>
      </c>
      <c r="N66" s="272">
        <f t="shared" si="14"/>
        <v>222.1428358924376</v>
      </c>
      <c r="O66" s="272">
        <f t="shared" si="14"/>
        <v>234.13891546695149</v>
      </c>
      <c r="P66" s="272">
        <f t="shared" si="14"/>
        <v>275.84082902974887</v>
      </c>
      <c r="Q66" s="272">
        <f t="shared" si="14"/>
        <v>272.62956573290228</v>
      </c>
      <c r="R66" s="272">
        <f t="shared" si="14"/>
        <v>282.10910382970246</v>
      </c>
      <c r="S66" s="272">
        <f t="shared" si="14"/>
        <v>299.21927798872218</v>
      </c>
      <c r="T66" s="272">
        <f t="shared" si="14"/>
        <v>311.18804910827106</v>
      </c>
      <c r="U66" s="272">
        <f>SUM(U13*$R$3)/10</f>
        <v>323.63557107260192</v>
      </c>
      <c r="V66" s="272">
        <f t="shared" ref="V66:BH66" si="15">SUM(V13*$R$3)/10</f>
        <v>336.58099391550593</v>
      </c>
      <c r="W66" s="272">
        <f t="shared" si="15"/>
        <v>350.04423367212621</v>
      </c>
      <c r="X66" s="272">
        <f t="shared" si="15"/>
        <v>353.54467600884743</v>
      </c>
      <c r="Y66" s="272">
        <f t="shared" si="15"/>
        <v>357.08012276893595</v>
      </c>
      <c r="Z66" s="272">
        <f t="shared" si="15"/>
        <v>360.65092399662535</v>
      </c>
      <c r="AA66" s="272">
        <f t="shared" si="15"/>
        <v>364.25743323659157</v>
      </c>
      <c r="AB66" s="272">
        <f t="shared" si="15"/>
        <v>367.90000756895751</v>
      </c>
      <c r="AC66" s="272">
        <f t="shared" si="15"/>
        <v>371.57900764464705</v>
      </c>
      <c r="AD66" s="272">
        <f t="shared" si="15"/>
        <v>375.29479772109352</v>
      </c>
      <c r="AE66" s="272">
        <f t="shared" si="15"/>
        <v>379.04774569830454</v>
      </c>
      <c r="AF66" s="272">
        <f t="shared" si="15"/>
        <v>382.83822315528755</v>
      </c>
      <c r="AG66" s="272">
        <f t="shared" si="15"/>
        <v>386.66660538684044</v>
      </c>
      <c r="AH66" s="272">
        <f t="shared" si="15"/>
        <v>390.5332714407088</v>
      </c>
      <c r="AI66" s="272">
        <f t="shared" si="15"/>
        <v>394.43860415511597</v>
      </c>
      <c r="AJ66" s="272">
        <f t="shared" si="15"/>
        <v>398.38299019666709</v>
      </c>
      <c r="AK66" s="272">
        <f t="shared" si="15"/>
        <v>402.36682009863381</v>
      </c>
      <c r="AL66" s="272">
        <f t="shared" si="15"/>
        <v>406.39048829962019</v>
      </c>
      <c r="AM66" s="272">
        <f t="shared" si="15"/>
        <v>410.45439318261634</v>
      </c>
      <c r="AN66" s="272">
        <f t="shared" si="15"/>
        <v>414.55893711444253</v>
      </c>
      <c r="AO66" s="272">
        <f t="shared" si="15"/>
        <v>418.70452648558705</v>
      </c>
      <c r="AP66" s="272">
        <f t="shared" si="15"/>
        <v>422.89157175044272</v>
      </c>
      <c r="AQ66" s="272">
        <f t="shared" si="15"/>
        <v>427.12048746794716</v>
      </c>
      <c r="AR66" s="272">
        <f t="shared" si="15"/>
        <v>431.3916923426267</v>
      </c>
      <c r="AS66" s="272">
        <f t="shared" si="15"/>
        <v>435.70560926605293</v>
      </c>
      <c r="AT66" s="272">
        <f t="shared" si="15"/>
        <v>440.06266535871356</v>
      </c>
      <c r="AU66" s="272">
        <f t="shared" si="15"/>
        <v>444.46329201230066</v>
      </c>
      <c r="AV66" s="272">
        <f t="shared" si="15"/>
        <v>448.90792493242361</v>
      </c>
      <c r="AW66" s="272">
        <f t="shared" si="15"/>
        <v>453.39700418174777</v>
      </c>
      <c r="AX66" s="272">
        <f t="shared" si="15"/>
        <v>457.93097422356539</v>
      </c>
      <c r="AY66" s="272">
        <f t="shared" si="15"/>
        <v>462.51028396580102</v>
      </c>
      <c r="AZ66" s="272">
        <f t="shared" si="15"/>
        <v>467.13538680545901</v>
      </c>
      <c r="BA66" s="272">
        <f t="shared" si="15"/>
        <v>471.80674067351345</v>
      </c>
      <c r="BB66" s="272">
        <f t="shared" si="15"/>
        <v>476.52480808024876</v>
      </c>
      <c r="BC66" s="272">
        <f t="shared" si="15"/>
        <v>481.29005616105121</v>
      </c>
      <c r="BD66" s="272">
        <f t="shared" si="15"/>
        <v>486.10295672266165</v>
      </c>
      <c r="BE66" s="272">
        <f t="shared" si="15"/>
        <v>490.96398628988828</v>
      </c>
      <c r="BF66" s="272">
        <f t="shared" si="15"/>
        <v>495.87362615278715</v>
      </c>
      <c r="BG66" s="272">
        <f t="shared" si="15"/>
        <v>500.83236241431513</v>
      </c>
      <c r="BH66" s="272">
        <f t="shared" si="15"/>
        <v>505.84068603845827</v>
      </c>
    </row>
    <row r="67" spans="1:60" x14ac:dyDescent="0.25">
      <c r="A67" s="268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L67" s="272"/>
      <c r="AM67" s="272"/>
      <c r="AN67" s="272"/>
      <c r="AO67" s="272"/>
      <c r="AP67" s="272"/>
      <c r="AQ67" s="272"/>
      <c r="AR67" s="272"/>
      <c r="AS67" s="272"/>
      <c r="AT67" s="272"/>
      <c r="AU67" s="272"/>
      <c r="AV67" s="272"/>
      <c r="AW67" s="272"/>
      <c r="AX67" s="272"/>
      <c r="AY67" s="272"/>
      <c r="AZ67" s="272"/>
      <c r="BA67" s="272"/>
      <c r="BB67" s="272"/>
      <c r="BC67" s="272"/>
      <c r="BD67" s="272"/>
      <c r="BE67" s="272"/>
      <c r="BF67" s="272"/>
      <c r="BG67" s="272"/>
      <c r="BH67" s="272"/>
    </row>
    <row r="68" spans="1:60" x14ac:dyDescent="0.25">
      <c r="B68" s="251"/>
      <c r="C68" s="251"/>
      <c r="D68" s="251"/>
      <c r="E68" s="251"/>
      <c r="F68" s="251"/>
      <c r="G68" s="251"/>
      <c r="H68" s="251"/>
      <c r="I68" s="251"/>
      <c r="J68" s="251"/>
      <c r="K68" s="251"/>
      <c r="L68" s="251"/>
    </row>
    <row r="69" spans="1:60" x14ac:dyDescent="0.25">
      <c r="A69" s="267"/>
      <c r="B69" s="251"/>
      <c r="C69" s="251"/>
      <c r="D69" s="251"/>
      <c r="E69" s="251"/>
      <c r="F69" s="251"/>
      <c r="G69" s="251"/>
      <c r="H69" s="251"/>
      <c r="I69" s="251"/>
      <c r="J69" s="251"/>
      <c r="K69" s="251"/>
      <c r="L69" s="251"/>
    </row>
    <row r="70" spans="1:60" x14ac:dyDescent="0.25">
      <c r="A70" s="267"/>
    </row>
    <row r="71" spans="1:60" x14ac:dyDescent="0.25">
      <c r="A71" s="267"/>
    </row>
    <row r="72" spans="1:60" x14ac:dyDescent="0.25">
      <c r="A72" s="267"/>
    </row>
    <row r="73" spans="1:60" x14ac:dyDescent="0.25">
      <c r="A73" s="267"/>
    </row>
    <row r="74" spans="1:60" x14ac:dyDescent="0.25">
      <c r="A74" s="267"/>
    </row>
    <row r="75" spans="1:60" x14ac:dyDescent="0.25">
      <c r="A75" s="267"/>
    </row>
    <row r="76" spans="1:60" x14ac:dyDescent="0.25">
      <c r="A76" s="267"/>
    </row>
    <row r="77" spans="1:60" x14ac:dyDescent="0.25">
      <c r="A77" s="267"/>
    </row>
    <row r="78" spans="1:60" x14ac:dyDescent="0.25">
      <c r="A78" s="267"/>
    </row>
    <row r="79" spans="1:60" x14ac:dyDescent="0.25">
      <c r="A79" s="267"/>
    </row>
    <row r="80" spans="1:60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</sheetData>
  <mergeCells count="3">
    <mergeCell ref="O3:P3"/>
    <mergeCell ref="O4:P4"/>
    <mergeCell ref="O5:P5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0453E-E399-49E0-8D11-6303EBAEDBB6}">
  <dimension ref="A3:BI119"/>
  <sheetViews>
    <sheetView zoomScale="55" zoomScaleNormal="55" workbookViewId="0">
      <pane xSplit="1" ySplit="6" topLeftCell="O50" activePane="bottomRight" state="frozen"/>
      <selection pane="topRight" activeCell="B1" sqref="B1"/>
      <selection pane="bottomLeft" activeCell="A7" sqref="A7"/>
      <selection pane="bottomRight" activeCell="A61" sqref="A61:XFD67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1" width="18.7109375" customWidth="1"/>
    <col min="12" max="19" width="18.7109375" bestFit="1" customWidth="1"/>
    <col min="20" max="20" width="19.28515625" bestFit="1" customWidth="1"/>
    <col min="21" max="21" width="18.7109375" style="33" bestFit="1" customWidth="1"/>
    <col min="22" max="33" width="18.7109375" bestFit="1" customWidth="1"/>
    <col min="34" max="34" width="19.140625" bestFit="1" customWidth="1"/>
    <col min="35" max="43" width="18.7109375" bestFit="1" customWidth="1"/>
    <col min="44" max="44" width="19.140625" bestFit="1" customWidth="1"/>
    <col min="45" max="47" width="18.7109375" bestFit="1" customWidth="1"/>
    <col min="48" max="48" width="19.140625" bestFit="1" customWidth="1"/>
    <col min="49" max="51" width="18.7109375" bestFit="1" customWidth="1"/>
    <col min="52" max="52" width="19.140625" bestFit="1" customWidth="1"/>
    <col min="53" max="53" width="18.7109375" bestFit="1" customWidth="1"/>
    <col min="54" max="55" width="19.140625" bestFit="1" customWidth="1"/>
    <col min="56" max="56" width="18.7109375" bestFit="1" customWidth="1"/>
    <col min="57" max="57" width="19.140625" bestFit="1" customWidth="1"/>
    <col min="58" max="59" width="18.7109375" bestFit="1" customWidth="1"/>
    <col min="60" max="60" width="19.140625" bestFit="1" customWidth="1"/>
  </cols>
  <sheetData>
    <row r="3" spans="1:60" x14ac:dyDescent="0.25">
      <c r="O3" s="417" t="s">
        <v>437</v>
      </c>
      <c r="P3" s="417"/>
      <c r="Q3" s="256">
        <v>0.43919999999999998</v>
      </c>
      <c r="R3" s="256">
        <f>SUM(1-Q3)</f>
        <v>0.56079999999999997</v>
      </c>
    </row>
    <row r="4" spans="1:60" x14ac:dyDescent="0.25">
      <c r="O4" s="417" t="s">
        <v>436</v>
      </c>
      <c r="P4" s="417"/>
      <c r="Q4" s="287">
        <v>4.6769999999999997E-3</v>
      </c>
      <c r="R4" s="287"/>
    </row>
    <row r="5" spans="1:60" x14ac:dyDescent="0.25">
      <c r="O5" s="417" t="s">
        <v>435</v>
      </c>
      <c r="P5" s="417"/>
      <c r="Q5" s="257">
        <v>1000</v>
      </c>
    </row>
    <row r="6" spans="1:60" x14ac:dyDescent="0.25">
      <c r="A6" s="278" t="s">
        <v>33</v>
      </c>
      <c r="B6" s="263">
        <v>42979</v>
      </c>
      <c r="C6" s="263">
        <v>43009</v>
      </c>
      <c r="D6" s="263">
        <v>43040</v>
      </c>
      <c r="E6" s="263">
        <v>43070</v>
      </c>
      <c r="F6" s="263">
        <v>43101</v>
      </c>
      <c r="G6" s="263">
        <v>43132</v>
      </c>
      <c r="H6" s="263">
        <v>43160</v>
      </c>
      <c r="I6" s="263">
        <v>43191</v>
      </c>
      <c r="J6" s="263">
        <v>43221</v>
      </c>
      <c r="K6" s="263">
        <v>43252</v>
      </c>
      <c r="L6" s="263">
        <v>43282</v>
      </c>
      <c r="M6" s="263">
        <v>43313</v>
      </c>
      <c r="N6" s="263">
        <v>43344</v>
      </c>
      <c r="O6" s="263">
        <v>43374</v>
      </c>
      <c r="P6" s="263">
        <v>43405</v>
      </c>
      <c r="Q6" s="263">
        <v>43435</v>
      </c>
      <c r="R6" s="263">
        <v>43466</v>
      </c>
      <c r="S6" s="263">
        <v>43497</v>
      </c>
      <c r="T6" s="263">
        <v>43525</v>
      </c>
      <c r="U6" s="263">
        <v>43556</v>
      </c>
      <c r="V6" s="263">
        <v>43586</v>
      </c>
      <c r="W6" s="263">
        <v>43617</v>
      </c>
      <c r="X6" s="263">
        <v>43647</v>
      </c>
      <c r="Y6" s="263">
        <v>43678</v>
      </c>
      <c r="Z6" s="263">
        <v>43709</v>
      </c>
      <c r="AA6" s="263">
        <v>43739</v>
      </c>
      <c r="AB6" s="263">
        <v>43770</v>
      </c>
      <c r="AC6" s="263">
        <v>43800</v>
      </c>
      <c r="AD6" s="263">
        <v>43831</v>
      </c>
      <c r="AE6" s="263">
        <v>43862</v>
      </c>
      <c r="AF6" s="263">
        <v>43891</v>
      </c>
      <c r="AG6" s="263">
        <v>43922</v>
      </c>
      <c r="AH6" s="263">
        <v>43952</v>
      </c>
      <c r="AI6" s="263">
        <v>43983</v>
      </c>
      <c r="AJ6" s="263">
        <v>44013</v>
      </c>
      <c r="AK6" s="263">
        <v>44044</v>
      </c>
      <c r="AL6" s="263">
        <v>44075</v>
      </c>
      <c r="AM6" s="263">
        <v>44105</v>
      </c>
      <c r="AN6" s="263">
        <v>44136</v>
      </c>
      <c r="AO6" s="263">
        <v>44166</v>
      </c>
      <c r="AP6" s="263">
        <v>44197</v>
      </c>
      <c r="AQ6" s="263">
        <v>44228</v>
      </c>
      <c r="AR6" s="263">
        <v>44256</v>
      </c>
      <c r="AS6" s="263">
        <v>44287</v>
      </c>
      <c r="AT6" s="263">
        <v>44317</v>
      </c>
      <c r="AU6" s="263">
        <v>44348</v>
      </c>
      <c r="AV6" s="263">
        <v>44378</v>
      </c>
      <c r="AW6" s="263">
        <v>44409</v>
      </c>
      <c r="AX6" s="263">
        <v>44440</v>
      </c>
      <c r="AY6" s="263">
        <v>44470</v>
      </c>
      <c r="AZ6" s="263">
        <v>44501</v>
      </c>
      <c r="BA6" s="263">
        <v>44531</v>
      </c>
      <c r="BB6" s="263">
        <v>44562</v>
      </c>
      <c r="BC6" s="263">
        <v>44593</v>
      </c>
      <c r="BD6" s="263">
        <v>44621</v>
      </c>
      <c r="BE6" s="263">
        <v>44652</v>
      </c>
      <c r="BF6" s="263">
        <v>44682</v>
      </c>
      <c r="BG6" s="263">
        <v>44713</v>
      </c>
      <c r="BH6" s="263">
        <v>44743</v>
      </c>
    </row>
    <row r="7" spans="1:60" x14ac:dyDescent="0.25">
      <c r="A7" s="187" t="s">
        <v>337</v>
      </c>
      <c r="B7" s="286">
        <f>(VLOOKUP($A7,MASTER!$1:$1048576,MATCH('POD6 - OnStar'!B$6,MASTER!$1:$1,0),FALSE))*1000000</f>
        <v>9903479</v>
      </c>
      <c r="C7" s="286">
        <f>(VLOOKUP($A7,MASTER!$1:$1048576,MATCH('POD6 - OnStar'!C$6,MASTER!$1:$1,0),FALSE))*1000000</f>
        <v>10175818</v>
      </c>
      <c r="D7" s="286">
        <f>(VLOOKUP($A7,MASTER!$1:$1048576,MATCH('POD6 - OnStar'!D$6,MASTER!$1:$1,0),FALSE))*1000000</f>
        <v>10429274</v>
      </c>
      <c r="E7" s="286">
        <f>(VLOOKUP($A7,MASTER!$1:$1048576,MATCH('POD6 - OnStar'!E$6,MASTER!$1:$1,0),FALSE))*1000000</f>
        <v>10601139</v>
      </c>
      <c r="F7" s="286">
        <f>(VLOOKUP($A7,MASTER!$1:$1048576,MATCH('POD6 - OnStar'!F$6,MASTER!$1:$1,0),FALSE))*1000000</f>
        <v>10865003</v>
      </c>
      <c r="G7" s="286">
        <f>(VLOOKUP($A7,MASTER!$1:$1048576,MATCH('POD6 - OnStar'!G$6,MASTER!$1:$1,0),FALSE))*1000000</f>
        <v>11122712</v>
      </c>
      <c r="H7" s="286">
        <f>(VLOOKUP($A7,MASTER!$1:$1048576,MATCH('POD6 - OnStar'!H$6,MASTER!$1:$1,0),FALSE))*1000000</f>
        <v>11408974</v>
      </c>
      <c r="I7" s="286">
        <f>(VLOOKUP($A7,MASTER!$1:$1048576,MATCH('POD6 - OnStar'!I$6,MASTER!$1:$1,0),FALSE))*1000000</f>
        <v>11672102</v>
      </c>
      <c r="J7" s="286">
        <f>(VLOOKUP($A7,MASTER!$1:$1048576,MATCH('POD6 - OnStar'!J$6,MASTER!$1:$1,0),FALSE))*1000000</f>
        <v>11900397</v>
      </c>
      <c r="K7" s="286">
        <f>(VLOOKUP($A7,MASTER!$1:$1048576,MATCH('POD6 - OnStar'!K$6,MASTER!$1:$1,0),FALSE))*1000000</f>
        <v>12132364</v>
      </c>
      <c r="L7" s="286">
        <f>(VLOOKUP($A7,MASTER!$1:$1048576,MATCH('POD6 - OnStar'!L$6,MASTER!$1:$1,0),FALSE))*1000000</f>
        <v>12383484</v>
      </c>
      <c r="M7" s="286">
        <f>(VLOOKUP($A7,MASTER!$1:$1048576,MATCH('POD6 - OnStar'!M$6,MASTER!$1:$1,0),FALSE))*1000000</f>
        <v>12645695</v>
      </c>
      <c r="N7" s="286">
        <f>(VLOOKUP($A7,MASTER!$1:$1048576,MATCH('POD6 - OnStar'!N$6,MASTER!$1:$1,0),FALSE))*1000000</f>
        <v>12965180</v>
      </c>
      <c r="O7" s="286">
        <f>(VLOOKUP($A7,MASTER!$1:$1048576,MATCH('POD6 - OnStar'!O$6,MASTER!$1:$1,0),FALSE))*1000000</f>
        <v>13219022</v>
      </c>
      <c r="P7" s="286">
        <f>(VLOOKUP($A7,MASTER!$1:$1048576,MATCH('POD6 - OnStar'!P$6,MASTER!$1:$1,0),FALSE))*1000000</f>
        <v>13438676</v>
      </c>
      <c r="Q7" s="286">
        <f>(VLOOKUP($A7,MASTER!$1:$1048576,MATCH('POD6 - OnStar'!Q$6,MASTER!$1:$1,0),FALSE))*1000000</f>
        <v>13611972.161598522</v>
      </c>
      <c r="R7" s="286">
        <f>(VLOOKUP($A7,MASTER!$1:$1048576,MATCH('POD6 - OnStar'!R$6,MASTER!$1:$1,0),FALSE))*1000000</f>
        <v>13858403.144246347</v>
      </c>
      <c r="S7" s="286">
        <f>(VLOOKUP($A7,MASTER!$1:$1048576,MATCH('POD6 - OnStar'!S$6,MASTER!$1:$1,0),FALSE))*1000000</f>
        <v>14105193.887516234</v>
      </c>
      <c r="T7" s="286">
        <f>(VLOOKUP($A7,MASTER!$1:$1048576,MATCH('POD6 - OnStar'!T$6,MASTER!$1:$1,0),FALSE))*1000000</f>
        <v>14352350.430688199</v>
      </c>
      <c r="U7" s="351">
        <f>(VLOOKUP($A7,MASTER!$1:$1048576,MATCH('POD6 - OnStar'!U$6,MASTER!$1:$1,0),FALSE))*1000000</f>
        <v>14599878.914423285</v>
      </c>
      <c r="V7" s="286">
        <f>(VLOOKUP($A7,MASTER!$1:$1048576,MATCH('POD6 - OnStar'!V$6,MASTER!$1:$1,0),FALSE))*1000000</f>
        <v>14847785.582465451</v>
      </c>
      <c r="W7" s="286">
        <f>(VLOOKUP($A7,MASTER!$1:$1048576,MATCH('POD6 - OnStar'!W$6,MASTER!$1:$1,0),FALSE))*1000000</f>
        <v>15096076.783372007</v>
      </c>
      <c r="X7" s="286">
        <f>(VLOOKUP($A7,MASTER!$1:$1048576,MATCH('POD6 - OnStar'!X$6,MASTER!$1:$1,0),FALSE))*1000000</f>
        <v>15344758.972273113</v>
      </c>
      <c r="Y7" s="286">
        <f>(VLOOKUP($A7,MASTER!$1:$1048576,MATCH('POD6 - OnStar'!Y$6,MASTER!$1:$1,0),FALSE))*1000000</f>
        <v>15593838.712660817</v>
      </c>
      <c r="Z7" s="286">
        <f>(VLOOKUP($A7,MASTER!$1:$1048576,MATCH('POD6 - OnStar'!Z$6,MASTER!$1:$1,0),FALSE))*1000000</f>
        <v>15843322.678208113</v>
      </c>
      <c r="AA7" s="286">
        <f>(VLOOKUP($A7,MASTER!$1:$1048576,MATCH('POD6 - OnStar'!AA$6,MASTER!$1:$1,0),FALSE))*1000000</f>
        <v>16093217.654618541</v>
      </c>
      <c r="AB7" s="286">
        <f>(VLOOKUP($A7,MASTER!$1:$1048576,MATCH('POD6 - OnStar'!AB$6,MASTER!$1:$1,0),FALSE))*1000000</f>
        <v>16343530.54150684</v>
      </c>
      <c r="AC7" s="286">
        <f>(VLOOKUP($A7,MASTER!$1:$1048576,MATCH('POD6 - OnStar'!AC$6,MASTER!$1:$1,0),FALSE))*1000000</f>
        <v>16594268.354311179</v>
      </c>
      <c r="AD7" s="286">
        <f>(VLOOKUP($A7,MASTER!$1:$1048576,MATCH('POD6 - OnStar'!AD$6,MASTER!$1:$1,0),FALSE))*1000000</f>
        <v>16845438.22623745</v>
      </c>
      <c r="AE7" s="286">
        <f>(VLOOKUP($A7,MASTER!$1:$1048576,MATCH('POD6 - OnStar'!AE$6,MASTER!$1:$1,0),FALSE))*1000000</f>
        <v>17097047.410236262</v>
      </c>
      <c r="AF7" s="286">
        <f>(VLOOKUP($A7,MASTER!$1:$1048576,MATCH('POD6 - OnStar'!AF$6,MASTER!$1:$1,0),FALSE))*1000000</f>
        <v>17349103.281013053</v>
      </c>
      <c r="AG7" s="286">
        <f>(VLOOKUP($A7,MASTER!$1:$1048576,MATCH('POD6 - OnStar'!AG$6,MASTER!$1:$1,0),FALSE))*1000000</f>
        <v>17601613.337072019</v>
      </c>
      <c r="AH7" s="286">
        <f>(VLOOKUP($A7,MASTER!$1:$1048576,MATCH('POD6 - OnStar'!AH$6,MASTER!$1:$1,0),FALSE))*1000000</f>
        <v>17854585.202794284</v>
      </c>
      <c r="AI7" s="286">
        <f>(VLOOKUP($A7,MASTER!$1:$1048576,MATCH('POD6 - OnStar'!AI$6,MASTER!$1:$1,0),FALSE))*1000000</f>
        <v>18108026.630551007</v>
      </c>
      <c r="AJ7" s="286">
        <f>(VLOOKUP($A7,MASTER!$1:$1048576,MATCH('POD6 - OnStar'!AJ$6,MASTER!$1:$1,0),FALSE))*1000000</f>
        <v>18361945.50285193</v>
      </c>
      <c r="AK7" s="286">
        <f>(VLOOKUP($A7,MASTER!$1:$1048576,MATCH('POD6 - OnStar'!AK$6,MASTER!$1:$1,0),FALSE))*1000000</f>
        <v>18616349.834530026</v>
      </c>
      <c r="AL7" s="286">
        <f>(VLOOKUP($A7,MASTER!$1:$1048576,MATCH('POD6 - OnStar'!AL$6,MASTER!$1:$1,0),FALSE))*1000000</f>
        <v>18871247.774962775</v>
      </c>
      <c r="AM7" s="286">
        <f>(VLOOKUP($A7,MASTER!$1:$1048576,MATCH('POD6 - OnStar'!AM$6,MASTER!$1:$1,0),FALSE))*1000000</f>
        <v>19126647.610330783</v>
      </c>
      <c r="AN7" s="286">
        <f>(VLOOKUP($A7,MASTER!$1:$1048576,MATCH('POD6 - OnStar'!AN$6,MASTER!$1:$1,0),FALSE))*1000000</f>
        <v>19382557.765914265</v>
      </c>
      <c r="AO7" s="286">
        <f>(VLOOKUP($A7,MASTER!$1:$1048576,MATCH('POD6 - OnStar'!AO$6,MASTER!$1:$1,0),FALSE))*1000000</f>
        <v>19638986.808428105</v>
      </c>
      <c r="AP7" s="286">
        <f>(VLOOKUP($A7,MASTER!$1:$1048576,MATCH('POD6 - OnStar'!AP$6,MASTER!$1:$1,0),FALSE))*1000000</f>
        <v>19895943.448396131</v>
      </c>
      <c r="AQ7" s="286">
        <f>(VLOOKUP($A7,MASTER!$1:$1048576,MATCH('POD6 - OnStar'!AQ$6,MASTER!$1:$1,0),FALSE))*1000000</f>
        <v>20153436.5425652</v>
      </c>
      <c r="AR7" s="286">
        <f>(VLOOKUP($A7,MASTER!$1:$1048576,MATCH('POD6 - OnStar'!AR$6,MASTER!$1:$1,0),FALSE))*1000000</f>
        <v>20411475.096359856</v>
      </c>
      <c r="AS7" s="286">
        <f>(VLOOKUP($A7,MASTER!$1:$1048576,MATCH('POD6 - OnStar'!AS$6,MASTER!$1:$1,0),FALSE))*1000000</f>
        <v>20670068.266378161</v>
      </c>
      <c r="AT7" s="286">
        <f>(VLOOKUP($A7,MASTER!$1:$1048576,MATCH('POD6 - OnStar'!AT$6,MASTER!$1:$1,0),FALSE))*1000000</f>
        <v>20929225.362929445</v>
      </c>
      <c r="AU7" s="286">
        <f>(VLOOKUP($A7,MASTER!$1:$1048576,MATCH('POD6 - OnStar'!AU$6,MASTER!$1:$1,0),FALSE))*1000000</f>
        <v>21188955.852614634</v>
      </c>
      <c r="AV7" s="286">
        <f>(VLOOKUP($A7,MASTER!$1:$1048576,MATCH('POD6 - OnStar'!AV$6,MASTER!$1:$1,0),FALSE))*1000000</f>
        <v>21449269.360949926</v>
      </c>
      <c r="AW7" s="286">
        <f>(VLOOKUP($A7,MASTER!$1:$1048576,MATCH('POD6 - OnStar'!AW$6,MASTER!$1:$1,0),FALSE))*1000000</f>
        <v>21710175.675034478</v>
      </c>
      <c r="AX7" s="286">
        <f>(VLOOKUP($A7,MASTER!$1:$1048576,MATCH('POD6 - OnStar'!AX$6,MASTER!$1:$1,0),FALSE))*1000000</f>
        <v>21971684.746262901</v>
      </c>
      <c r="AY7" s="286">
        <f>(VLOOKUP($A7,MASTER!$1:$1048576,MATCH('POD6 - OnStar'!AY$6,MASTER!$1:$1,0),FALSE))*1000000</f>
        <v>22233806.693083256</v>
      </c>
      <c r="AZ7" s="286">
        <f>(VLOOKUP($A7,MASTER!$1:$1048576,MATCH('POD6 - OnStar'!AZ$6,MASTER!$1:$1,0),FALSE))*1000000</f>
        <v>22505821.593085978</v>
      </c>
      <c r="BA7" s="286">
        <f>(VLOOKUP($A7,MASTER!$1:$1048576,MATCH('POD6 - OnStar'!BA$6,MASTER!$1:$1,0),FALSE))*1000000</f>
        <v>22778469.657202691</v>
      </c>
      <c r="BB7" s="286">
        <f>(VLOOKUP($A7,MASTER!$1:$1048576,MATCH('POD6 - OnStar'!BB$6,MASTER!$1:$1,0),FALSE))*1000000</f>
        <v>23054133.315692283</v>
      </c>
      <c r="BC7" s="286">
        <f>(VLOOKUP($A7,MASTER!$1:$1048576,MATCH('POD6 - OnStar'!BC$6,MASTER!$1:$1,0),FALSE))*1000000</f>
        <v>23332850.820072535</v>
      </c>
      <c r="BD7" s="286">
        <f>(VLOOKUP($A7,MASTER!$1:$1048576,MATCH('POD6 - OnStar'!BD$6,MASTER!$1:$1,0),FALSE))*1000000</f>
        <v>23615267.538829099</v>
      </c>
      <c r="BE7" s="286">
        <f>(VLOOKUP($A7,MASTER!$1:$1048576,MATCH('POD6 - OnStar'!BE$6,MASTER!$1:$1,0),FALSE))*1000000</f>
        <v>23902043.380142298</v>
      </c>
      <c r="BF7" s="286">
        <f>(VLOOKUP($A7,MASTER!$1:$1048576,MATCH('POD6 - OnStar'!BF$6,MASTER!$1:$1,0),FALSE))*1000000</f>
        <v>24191525.108780243</v>
      </c>
      <c r="BG7" s="286">
        <f>(VLOOKUP($A7,MASTER!$1:$1048576,MATCH('POD6 - OnStar'!BG$6,MASTER!$1:$1,0),FALSE))*1000000</f>
        <v>24484689.760120355</v>
      </c>
      <c r="BH7" s="286">
        <f>(VLOOKUP($A7,MASTER!$1:$1048576,MATCH('POD6 - OnStar'!BH$6,MASTER!$1:$1,0),FALSE))*1000000</f>
        <v>24781464.450823445</v>
      </c>
    </row>
    <row r="8" spans="1:60" x14ac:dyDescent="0.25">
      <c r="A8" s="252" t="s">
        <v>397</v>
      </c>
      <c r="B8" s="105">
        <f t="shared" ref="B8:AG8" si="0">SUM(B7:B7)</f>
        <v>9903479</v>
      </c>
      <c r="C8" s="105">
        <f t="shared" si="0"/>
        <v>10175818</v>
      </c>
      <c r="D8" s="105">
        <f t="shared" si="0"/>
        <v>10429274</v>
      </c>
      <c r="E8" s="105">
        <f t="shared" si="0"/>
        <v>10601139</v>
      </c>
      <c r="F8" s="105">
        <f t="shared" si="0"/>
        <v>10865003</v>
      </c>
      <c r="G8" s="105">
        <f t="shared" si="0"/>
        <v>11122712</v>
      </c>
      <c r="H8" s="105">
        <f t="shared" si="0"/>
        <v>11408974</v>
      </c>
      <c r="I8" s="105">
        <f t="shared" si="0"/>
        <v>11672102</v>
      </c>
      <c r="J8" s="105">
        <f t="shared" si="0"/>
        <v>11900397</v>
      </c>
      <c r="K8" s="105">
        <f t="shared" si="0"/>
        <v>12132364</v>
      </c>
      <c r="L8" s="105">
        <f t="shared" si="0"/>
        <v>12383484</v>
      </c>
      <c r="M8" s="105">
        <f t="shared" si="0"/>
        <v>12645695</v>
      </c>
      <c r="N8" s="105">
        <f t="shared" si="0"/>
        <v>12965180</v>
      </c>
      <c r="O8" s="105">
        <f t="shared" si="0"/>
        <v>13219022</v>
      </c>
      <c r="P8" s="105">
        <f t="shared" si="0"/>
        <v>13438676</v>
      </c>
      <c r="Q8" s="105">
        <f t="shared" si="0"/>
        <v>13611972.161598522</v>
      </c>
      <c r="R8" s="105">
        <f t="shared" si="0"/>
        <v>13858403.144246347</v>
      </c>
      <c r="S8" s="105">
        <f t="shared" si="0"/>
        <v>14105193.887516234</v>
      </c>
      <c r="T8" s="105">
        <f t="shared" si="0"/>
        <v>14352350.430688199</v>
      </c>
      <c r="U8" s="352">
        <f t="shared" si="0"/>
        <v>14599878.914423285</v>
      </c>
      <c r="V8" s="105">
        <f t="shared" si="0"/>
        <v>14847785.582465451</v>
      </c>
      <c r="W8" s="105">
        <f t="shared" si="0"/>
        <v>15096076.783372007</v>
      </c>
      <c r="X8" s="105">
        <f t="shared" si="0"/>
        <v>15344758.972273113</v>
      </c>
      <c r="Y8" s="105">
        <f t="shared" si="0"/>
        <v>15593838.712660817</v>
      </c>
      <c r="Z8" s="105">
        <f t="shared" si="0"/>
        <v>15843322.678208113</v>
      </c>
      <c r="AA8" s="105">
        <f t="shared" si="0"/>
        <v>16093217.654618541</v>
      </c>
      <c r="AB8" s="105">
        <f t="shared" si="0"/>
        <v>16343530.54150684</v>
      </c>
      <c r="AC8" s="105">
        <f t="shared" si="0"/>
        <v>16594268.354311179</v>
      </c>
      <c r="AD8" s="105">
        <f t="shared" si="0"/>
        <v>16845438.22623745</v>
      </c>
      <c r="AE8" s="105">
        <f t="shared" si="0"/>
        <v>17097047.410236262</v>
      </c>
      <c r="AF8" s="105">
        <f t="shared" si="0"/>
        <v>17349103.281013053</v>
      </c>
      <c r="AG8" s="105">
        <f t="shared" si="0"/>
        <v>17601613.337072019</v>
      </c>
      <c r="AH8" s="105">
        <f t="shared" ref="AH8:BH8" si="1">SUM(AH7:AH7)</f>
        <v>17854585.202794284</v>
      </c>
      <c r="AI8" s="105">
        <f t="shared" si="1"/>
        <v>18108026.630551007</v>
      </c>
      <c r="AJ8" s="105">
        <f t="shared" si="1"/>
        <v>18361945.50285193</v>
      </c>
      <c r="AK8" s="105">
        <f t="shared" si="1"/>
        <v>18616349.834530026</v>
      </c>
      <c r="AL8" s="105">
        <f t="shared" si="1"/>
        <v>18871247.774962775</v>
      </c>
      <c r="AM8" s="105">
        <f t="shared" si="1"/>
        <v>19126647.610330783</v>
      </c>
      <c r="AN8" s="105">
        <f t="shared" si="1"/>
        <v>19382557.765914265</v>
      </c>
      <c r="AO8" s="105">
        <f t="shared" si="1"/>
        <v>19638986.808428105</v>
      </c>
      <c r="AP8" s="105">
        <f t="shared" si="1"/>
        <v>19895943.448396131</v>
      </c>
      <c r="AQ8" s="105">
        <f t="shared" si="1"/>
        <v>20153436.5425652</v>
      </c>
      <c r="AR8" s="105">
        <f t="shared" si="1"/>
        <v>20411475.096359856</v>
      </c>
      <c r="AS8" s="105">
        <f t="shared" si="1"/>
        <v>20670068.266378161</v>
      </c>
      <c r="AT8" s="105">
        <f t="shared" si="1"/>
        <v>20929225.362929445</v>
      </c>
      <c r="AU8" s="105">
        <f t="shared" si="1"/>
        <v>21188955.852614634</v>
      </c>
      <c r="AV8" s="105">
        <f t="shared" si="1"/>
        <v>21449269.360949926</v>
      </c>
      <c r="AW8" s="105">
        <f t="shared" si="1"/>
        <v>21710175.675034478</v>
      </c>
      <c r="AX8" s="105">
        <f t="shared" si="1"/>
        <v>21971684.746262901</v>
      </c>
      <c r="AY8" s="105">
        <f t="shared" si="1"/>
        <v>22233806.693083256</v>
      </c>
      <c r="AZ8" s="105">
        <f t="shared" si="1"/>
        <v>22505821.593085978</v>
      </c>
      <c r="BA8" s="105">
        <f t="shared" si="1"/>
        <v>22778469.657202691</v>
      </c>
      <c r="BB8" s="105">
        <f t="shared" si="1"/>
        <v>23054133.315692283</v>
      </c>
      <c r="BC8" s="105">
        <f t="shared" si="1"/>
        <v>23332850.820072535</v>
      </c>
      <c r="BD8" s="105">
        <f t="shared" si="1"/>
        <v>23615267.538829099</v>
      </c>
      <c r="BE8" s="105">
        <f t="shared" si="1"/>
        <v>23902043.380142298</v>
      </c>
      <c r="BF8" s="105">
        <f t="shared" si="1"/>
        <v>24191525.108780243</v>
      </c>
      <c r="BG8" s="105">
        <f t="shared" si="1"/>
        <v>24484689.760120355</v>
      </c>
      <c r="BH8" s="105">
        <f t="shared" si="1"/>
        <v>24781464.450823445</v>
      </c>
    </row>
    <row r="9" spans="1:60" s="282" customFormat="1" x14ac:dyDescent="0.25">
      <c r="A9" s="284" t="s">
        <v>434</v>
      </c>
      <c r="B9" s="283">
        <f>SUM(B8*Q4)</f>
        <v>46318.571282999997</v>
      </c>
      <c r="C9" s="283">
        <f>SUM(C8*Q4)</f>
        <v>47592.300786</v>
      </c>
      <c r="D9" s="283">
        <f>SUM(D8*Q4)</f>
        <v>48777.714497999994</v>
      </c>
      <c r="E9" s="283">
        <f>SUM(E8*Q4)</f>
        <v>49581.527103</v>
      </c>
      <c r="F9" s="283">
        <f>SUM(F8*Q4)</f>
        <v>50815.619030999995</v>
      </c>
      <c r="G9" s="283">
        <f>SUM(G8*Q4)</f>
        <v>52020.924024</v>
      </c>
      <c r="H9" s="283">
        <f>SUM(H8*Q4)</f>
        <v>53359.771397999997</v>
      </c>
      <c r="I9" s="283">
        <f>SUM(I8*Q4)</f>
        <v>54590.421053999999</v>
      </c>
      <c r="J9" s="283">
        <f>SUM(J8*Q4)</f>
        <v>55658.156768999994</v>
      </c>
      <c r="K9" s="283">
        <f>SUM(K8*Q4)</f>
        <v>56743.066427999998</v>
      </c>
      <c r="L9" s="283">
        <f>SUM(L8*Q4)</f>
        <v>57917.554667999997</v>
      </c>
      <c r="M9" s="283">
        <f>SUM(M8*Q4)</f>
        <v>59143.915514999993</v>
      </c>
      <c r="N9" s="283">
        <f>SUM(N8*Q4)</f>
        <v>60638.146859999993</v>
      </c>
      <c r="O9" s="283">
        <f>SUM(O8*Q4)</f>
        <v>61825.365893999995</v>
      </c>
      <c r="P9" s="283">
        <f>SUM(P8*Q4)</f>
        <v>62852.687651999993</v>
      </c>
      <c r="Q9" s="283">
        <f>SUM(Q8*Q4)</f>
        <v>63663.193799796281</v>
      </c>
      <c r="R9" s="283">
        <f>SUM(R8*Q4)</f>
        <v>64815.751505640161</v>
      </c>
      <c r="S9" s="283">
        <f>SUM(S8*Q4)</f>
        <v>65969.991811913424</v>
      </c>
      <c r="T9" s="283">
        <f>SUM(T8*Q4)</f>
        <v>67125.9429643287</v>
      </c>
      <c r="U9" s="283">
        <f>SUM(U8*Q4)</f>
        <v>68283.633682757703</v>
      </c>
      <c r="V9" s="283">
        <f>SUM(V8*Q4)</f>
        <v>69443.093169190906</v>
      </c>
      <c r="W9" s="283">
        <f>SUM(W8*Q4)</f>
        <v>70604.351115830868</v>
      </c>
      <c r="X9" s="283">
        <f>SUM(X8*Q4)</f>
        <v>71767.437713321342</v>
      </c>
      <c r="Y9" s="283">
        <f>SUM(Y8*Q4)</f>
        <v>72932.383659114639</v>
      </c>
      <c r="Z9" s="283">
        <f>SUM(Z8*Q4)</f>
        <v>74099.220165979335</v>
      </c>
      <c r="AA9" s="283">
        <f>SUM(AA8*Q4)</f>
        <v>75267.978970650918</v>
      </c>
      <c r="AB9" s="283">
        <f>SUM(AB8*Q4)</f>
        <v>76438.692342627488</v>
      </c>
      <c r="AC9" s="283">
        <f>SUM(AC8*Q4)</f>
        <v>77611.39309311338</v>
      </c>
      <c r="AD9" s="283">
        <f>SUM(AD8*Q4)</f>
        <v>78786.114584112554</v>
      </c>
      <c r="AE9" s="283">
        <f>SUM(AE8*Q4)</f>
        <v>79962.890737674985</v>
      </c>
      <c r="AF9" s="283">
        <f>SUM(AF8*Q4)</f>
        <v>81141.75604529804</v>
      </c>
      <c r="AG9" s="283">
        <f>SUM(AG8*Q4)</f>
        <v>82322.745577485824</v>
      </c>
      <c r="AH9" s="283">
        <f>SUM(AH8*Q4)</f>
        <v>83505.894993468857</v>
      </c>
      <c r="AI9" s="283">
        <f>SUM(AI8*Q4)</f>
        <v>84691.240551087059</v>
      </c>
      <c r="AJ9" s="283">
        <f>SUM(AJ8*Q4)</f>
        <v>85878.819116838466</v>
      </c>
      <c r="AK9" s="283">
        <f>SUM(AK8*Q4)</f>
        <v>87068.668176096922</v>
      </c>
      <c r="AL9" s="283">
        <f>SUM(AL8*Q4)</f>
        <v>88260.82584350089</v>
      </c>
      <c r="AM9" s="283">
        <f>SUM(AM8*Q4)</f>
        <v>89455.330873517072</v>
      </c>
      <c r="AN9" s="283">
        <f>SUM(AN8*Q4)</f>
        <v>90652.222671181007</v>
      </c>
      <c r="AO9" s="283">
        <f>SUM(AO8*Q4)</f>
        <v>91851.541303018239</v>
      </c>
      <c r="AP9" s="283">
        <f>SUM(AP8*Q4)</f>
        <v>93053.327508148708</v>
      </c>
      <c r="AQ9" s="283">
        <f>SUM(AQ8*Q4)</f>
        <v>94257.622709577437</v>
      </c>
      <c r="AR9" s="283">
        <f>SUM(AR8*Q4)</f>
        <v>95464.469025675047</v>
      </c>
      <c r="AS9" s="283">
        <f>SUM(AS8*Q4)</f>
        <v>96673.909281850647</v>
      </c>
      <c r="AT9" s="283">
        <f>SUM(AT8*Q4)</f>
        <v>97885.987022421003</v>
      </c>
      <c r="AU9" s="283">
        <f>SUM(AU8*Q4)</f>
        <v>99100.74652267863</v>
      </c>
      <c r="AV9" s="283">
        <f>SUM(AV8*Q4)</f>
        <v>100318.2328011628</v>
      </c>
      <c r="AW9" s="283">
        <f>SUM(AW8*Q4)</f>
        <v>101538.49163213625</v>
      </c>
      <c r="AX9" s="283">
        <f>SUM(AX8*Q4)</f>
        <v>102761.56955827159</v>
      </c>
      <c r="AY9" s="283">
        <f>SUM(AY8*Q4)</f>
        <v>103987.51390355038</v>
      </c>
      <c r="AZ9" s="283">
        <f>SUM(AZ8*Q4)</f>
        <v>105259.72759086311</v>
      </c>
      <c r="BA9" s="283">
        <f>SUM(BA8*Q4)</f>
        <v>106534.90258673698</v>
      </c>
      <c r="BB9" s="283">
        <f>SUM(BB8*Q4)</f>
        <v>107824.18151749281</v>
      </c>
      <c r="BC9" s="283">
        <f>SUM(BC8*Q4)</f>
        <v>109127.74328547924</v>
      </c>
      <c r="BD9" s="283">
        <f>SUM(BD8*Q4)</f>
        <v>110448.6062791037</v>
      </c>
      <c r="BE9" s="283">
        <f>SUM(BE8*Q4)</f>
        <v>111789.85688892553</v>
      </c>
      <c r="BF9" s="283">
        <f>SUM(BF8*Q4)</f>
        <v>113143.76293376519</v>
      </c>
      <c r="BG9" s="283">
        <f>SUM(BG8*Q4)</f>
        <v>114514.89400808289</v>
      </c>
      <c r="BH9" s="283">
        <f>SUM(BH8*Q4)</f>
        <v>115902.90923650125</v>
      </c>
    </row>
    <row r="10" spans="1:60" s="345" customFormat="1" hidden="1" x14ac:dyDescent="0.25">
      <c r="A10" s="343" t="s">
        <v>433</v>
      </c>
      <c r="B10" s="344">
        <f t="shared" ref="B10:K10" si="2">SUM(B9/30/24/14)</f>
        <v>4.5950963574404753</v>
      </c>
      <c r="C10" s="344">
        <f t="shared" si="2"/>
        <v>4.7214584113095244</v>
      </c>
      <c r="D10" s="344">
        <f t="shared" si="2"/>
        <v>4.8390589779761894</v>
      </c>
      <c r="E10" s="344">
        <f t="shared" si="2"/>
        <v>4.918802291964286</v>
      </c>
      <c r="F10" s="344">
        <f t="shared" si="2"/>
        <v>5.0412320467261909</v>
      </c>
      <c r="G10" s="344">
        <f t="shared" si="2"/>
        <v>5.160805954761905</v>
      </c>
      <c r="H10" s="344">
        <f t="shared" si="2"/>
        <v>5.2936281148809528</v>
      </c>
      <c r="I10" s="344">
        <f t="shared" si="2"/>
        <v>5.4157163744047612</v>
      </c>
      <c r="J10" s="344">
        <f t="shared" si="2"/>
        <v>5.5216425366071418</v>
      </c>
      <c r="K10" s="344">
        <f t="shared" si="2"/>
        <v>5.629272463095238</v>
      </c>
      <c r="L10" s="344">
        <f t="shared" ref="L10:AQ10" si="3">SUM(L9/30/24/14)</f>
        <v>5.7457891535714287</v>
      </c>
      <c r="M10" s="344">
        <f t="shared" si="3"/>
        <v>5.8674519360119044</v>
      </c>
      <c r="N10" s="344">
        <f t="shared" si="3"/>
        <v>6.0156891726190471</v>
      </c>
      <c r="O10" s="344">
        <f t="shared" si="3"/>
        <v>6.1334688386904759</v>
      </c>
      <c r="P10" s="344">
        <f t="shared" si="3"/>
        <v>6.2353856797619036</v>
      </c>
      <c r="Q10" s="344">
        <f t="shared" si="3"/>
        <v>6.3157930356940755</v>
      </c>
      <c r="R10" s="344">
        <f t="shared" si="3"/>
        <v>6.430134077940493</v>
      </c>
      <c r="S10" s="344">
        <f t="shared" si="3"/>
        <v>6.5446420448326821</v>
      </c>
      <c r="T10" s="344">
        <f t="shared" si="3"/>
        <v>6.6593197385246734</v>
      </c>
      <c r="U10" s="344">
        <f t="shared" si="3"/>
        <v>6.7741700082100893</v>
      </c>
      <c r="V10" s="344">
        <f t="shared" si="3"/>
        <v>6.8891957509117958</v>
      </c>
      <c r="W10" s="344">
        <f t="shared" si="3"/>
        <v>7.004399912284808</v>
      </c>
      <c r="X10" s="344">
        <f t="shared" si="3"/>
        <v>7.1197854874326731</v>
      </c>
      <c r="Y10" s="344">
        <f t="shared" si="3"/>
        <v>7.2353555217375627</v>
      </c>
      <c r="Z10" s="344">
        <f t="shared" si="3"/>
        <v>7.3511131117042998</v>
      </c>
      <c r="AA10" s="344">
        <f t="shared" si="3"/>
        <v>7.4670614058185434</v>
      </c>
      <c r="AB10" s="344">
        <f t="shared" si="3"/>
        <v>7.583203605419393</v>
      </c>
      <c r="AC10" s="344">
        <f t="shared" si="3"/>
        <v>7.6995429655866454</v>
      </c>
      <c r="AD10" s="344">
        <f t="shared" si="3"/>
        <v>7.8160827960429131</v>
      </c>
      <c r="AE10" s="344">
        <f t="shared" si="3"/>
        <v>7.9328264620709321</v>
      </c>
      <c r="AF10" s="344">
        <f t="shared" si="3"/>
        <v>8.0497773854462356</v>
      </c>
      <c r="AG10" s="344">
        <f t="shared" si="3"/>
        <v>8.1669390453854991</v>
      </c>
      <c r="AH10" s="344">
        <f t="shared" si="3"/>
        <v>8.2843149795107998</v>
      </c>
      <c r="AI10" s="344">
        <f t="shared" si="3"/>
        <v>8.4019087848300646</v>
      </c>
      <c r="AJ10" s="344">
        <f t="shared" si="3"/>
        <v>8.5197241187339738</v>
      </c>
      <c r="AK10" s="344">
        <f t="shared" si="3"/>
        <v>8.6377647000096154</v>
      </c>
      <c r="AL10" s="344">
        <f t="shared" si="3"/>
        <v>8.7560343098711204</v>
      </c>
      <c r="AM10" s="344">
        <f t="shared" si="3"/>
        <v>8.8745367930076462</v>
      </c>
      <c r="AN10" s="344">
        <f t="shared" si="3"/>
        <v>8.9932760586489096</v>
      </c>
      <c r="AO10" s="344">
        <f t="shared" si="3"/>
        <v>9.1122560816486349</v>
      </c>
      <c r="AP10" s="344">
        <f t="shared" si="3"/>
        <v>9.2314809035861796</v>
      </c>
      <c r="AQ10" s="344">
        <f t="shared" si="3"/>
        <v>9.3509546338866496</v>
      </c>
      <c r="AR10" s="344">
        <f t="shared" ref="AR10:BH10" si="4">SUM(AR9/30/24/14)</f>
        <v>9.4706814509598267</v>
      </c>
      <c r="AS10" s="344">
        <f t="shared" si="4"/>
        <v>9.5906656033582003</v>
      </c>
      <c r="AT10" s="344">
        <f t="shared" si="4"/>
        <v>9.7109114109544645</v>
      </c>
      <c r="AU10" s="344">
        <f t="shared" si="4"/>
        <v>9.8314232661387528</v>
      </c>
      <c r="AV10" s="344">
        <f t="shared" si="4"/>
        <v>9.9522056350359929</v>
      </c>
      <c r="AW10" s="344">
        <f t="shared" si="4"/>
        <v>10.073263058743677</v>
      </c>
      <c r="AX10" s="344">
        <f t="shared" si="4"/>
        <v>10.194600154590434</v>
      </c>
      <c r="AY10" s="344">
        <f t="shared" si="4"/>
        <v>10.316221617415712</v>
      </c>
      <c r="AZ10" s="344">
        <f t="shared" si="4"/>
        <v>10.442433292744356</v>
      </c>
      <c r="BA10" s="344">
        <f t="shared" si="4"/>
        <v>10.568938748684223</v>
      </c>
      <c r="BB10" s="344">
        <f t="shared" si="4"/>
        <v>10.696843404513176</v>
      </c>
      <c r="BC10" s="344">
        <f t="shared" si="4"/>
        <v>10.826165008480084</v>
      </c>
      <c r="BD10" s="344">
        <f t="shared" si="4"/>
        <v>10.957203003879334</v>
      </c>
      <c r="BE10" s="344">
        <f t="shared" si="4"/>
        <v>11.090263580250548</v>
      </c>
      <c r="BF10" s="344">
        <f t="shared" si="4"/>
        <v>11.224579656127499</v>
      </c>
      <c r="BG10" s="344">
        <f t="shared" si="4"/>
        <v>11.360604564293938</v>
      </c>
      <c r="BH10" s="344">
        <f t="shared" si="4"/>
        <v>11.49830448774814</v>
      </c>
    </row>
    <row r="11" spans="1:60" x14ac:dyDescent="0.25">
      <c r="A11" s="248" t="s">
        <v>432</v>
      </c>
      <c r="B11" s="281">
        <v>5000</v>
      </c>
      <c r="C11" s="281">
        <f t="shared" ref="C11:K11" si="5">$B$11</f>
        <v>5000</v>
      </c>
      <c r="D11" s="281">
        <f t="shared" si="5"/>
        <v>5000</v>
      </c>
      <c r="E11" s="281">
        <f t="shared" si="5"/>
        <v>5000</v>
      </c>
      <c r="F11" s="281">
        <f t="shared" si="5"/>
        <v>5000</v>
      </c>
      <c r="G11" s="281">
        <f t="shared" si="5"/>
        <v>5000</v>
      </c>
      <c r="H11" s="281">
        <f t="shared" si="5"/>
        <v>5000</v>
      </c>
      <c r="I11" s="281">
        <f t="shared" si="5"/>
        <v>5000</v>
      </c>
      <c r="J11" s="281">
        <f t="shared" si="5"/>
        <v>5000</v>
      </c>
      <c r="K11" s="281">
        <f t="shared" si="5"/>
        <v>5000</v>
      </c>
      <c r="L11" s="281">
        <f t="shared" ref="L11:AQ11" si="6">$B$11</f>
        <v>5000</v>
      </c>
      <c r="M11" s="281">
        <f t="shared" si="6"/>
        <v>5000</v>
      </c>
      <c r="N11" s="281">
        <f t="shared" si="6"/>
        <v>5000</v>
      </c>
      <c r="O11" s="281">
        <f t="shared" si="6"/>
        <v>5000</v>
      </c>
      <c r="P11" s="281">
        <f t="shared" si="6"/>
        <v>5000</v>
      </c>
      <c r="Q11" s="281">
        <f t="shared" si="6"/>
        <v>5000</v>
      </c>
      <c r="R11" s="281">
        <f t="shared" si="6"/>
        <v>5000</v>
      </c>
      <c r="S11" s="281">
        <f t="shared" si="6"/>
        <v>5000</v>
      </c>
      <c r="T11" s="281">
        <f t="shared" si="6"/>
        <v>5000</v>
      </c>
      <c r="U11" s="281">
        <f t="shared" si="6"/>
        <v>5000</v>
      </c>
      <c r="V11" s="281">
        <f t="shared" si="6"/>
        <v>5000</v>
      </c>
      <c r="W11" s="281">
        <f t="shared" si="6"/>
        <v>5000</v>
      </c>
      <c r="X11" s="281">
        <f t="shared" si="6"/>
        <v>5000</v>
      </c>
      <c r="Y11" s="281">
        <f t="shared" si="6"/>
        <v>5000</v>
      </c>
      <c r="Z11" s="281">
        <f t="shared" si="6"/>
        <v>5000</v>
      </c>
      <c r="AA11" s="281">
        <f t="shared" si="6"/>
        <v>5000</v>
      </c>
      <c r="AB11" s="281">
        <f t="shared" si="6"/>
        <v>5000</v>
      </c>
      <c r="AC11" s="281">
        <f t="shared" si="6"/>
        <v>5000</v>
      </c>
      <c r="AD11" s="281">
        <f t="shared" si="6"/>
        <v>5000</v>
      </c>
      <c r="AE11" s="281">
        <f t="shared" si="6"/>
        <v>5000</v>
      </c>
      <c r="AF11" s="281">
        <f t="shared" si="6"/>
        <v>5000</v>
      </c>
      <c r="AG11" s="281">
        <f t="shared" si="6"/>
        <v>5000</v>
      </c>
      <c r="AH11" s="281">
        <f t="shared" si="6"/>
        <v>5000</v>
      </c>
      <c r="AI11" s="281">
        <f t="shared" si="6"/>
        <v>5000</v>
      </c>
      <c r="AJ11" s="281">
        <f t="shared" si="6"/>
        <v>5000</v>
      </c>
      <c r="AK11" s="281">
        <f t="shared" si="6"/>
        <v>5000</v>
      </c>
      <c r="AL11" s="281">
        <f t="shared" si="6"/>
        <v>5000</v>
      </c>
      <c r="AM11" s="281">
        <f t="shared" si="6"/>
        <v>5000</v>
      </c>
      <c r="AN11" s="281">
        <f t="shared" si="6"/>
        <v>5000</v>
      </c>
      <c r="AO11" s="281">
        <f t="shared" si="6"/>
        <v>5000</v>
      </c>
      <c r="AP11" s="281">
        <f t="shared" si="6"/>
        <v>5000</v>
      </c>
      <c r="AQ11" s="281">
        <f t="shared" si="6"/>
        <v>5000</v>
      </c>
      <c r="AR11" s="281">
        <f t="shared" ref="AR11:BH11" si="7">$B$11</f>
        <v>5000</v>
      </c>
      <c r="AS11" s="281">
        <f t="shared" si="7"/>
        <v>5000</v>
      </c>
      <c r="AT11" s="281">
        <f t="shared" si="7"/>
        <v>5000</v>
      </c>
      <c r="AU11" s="281">
        <f t="shared" si="7"/>
        <v>5000</v>
      </c>
      <c r="AV11" s="281">
        <f t="shared" si="7"/>
        <v>5000</v>
      </c>
      <c r="AW11" s="281">
        <f t="shared" si="7"/>
        <v>5000</v>
      </c>
      <c r="AX11" s="281">
        <f t="shared" si="7"/>
        <v>5000</v>
      </c>
      <c r="AY11" s="281">
        <f t="shared" si="7"/>
        <v>5000</v>
      </c>
      <c r="AZ11" s="281">
        <f t="shared" si="7"/>
        <v>5000</v>
      </c>
      <c r="BA11" s="281">
        <f t="shared" si="7"/>
        <v>5000</v>
      </c>
      <c r="BB11" s="281">
        <f t="shared" si="7"/>
        <v>5000</v>
      </c>
      <c r="BC11" s="281">
        <f t="shared" si="7"/>
        <v>5000</v>
      </c>
      <c r="BD11" s="281">
        <f t="shared" si="7"/>
        <v>5000</v>
      </c>
      <c r="BE11" s="281">
        <f t="shared" si="7"/>
        <v>5000</v>
      </c>
      <c r="BF11" s="281">
        <f t="shared" si="7"/>
        <v>5000</v>
      </c>
      <c r="BG11" s="281">
        <f t="shared" si="7"/>
        <v>5000</v>
      </c>
      <c r="BH11" s="281">
        <f t="shared" si="7"/>
        <v>5000</v>
      </c>
    </row>
    <row r="12" spans="1:60" x14ac:dyDescent="0.25">
      <c r="A12" s="248" t="s">
        <v>431</v>
      </c>
      <c r="B12" s="251">
        <f t="shared" ref="B12:T12" si="8">SUM(B9*$Q$3)</f>
        <v>20343.116507493596</v>
      </c>
      <c r="C12" s="251">
        <f t="shared" si="8"/>
        <v>20902.5385052112</v>
      </c>
      <c r="D12" s="251">
        <f t="shared" si="8"/>
        <v>21423.172207521595</v>
      </c>
      <c r="E12" s="251">
        <f t="shared" si="8"/>
        <v>21776.206703637599</v>
      </c>
      <c r="F12" s="251">
        <f t="shared" si="8"/>
        <v>22318.219878415195</v>
      </c>
      <c r="G12" s="251">
        <f t="shared" si="8"/>
        <v>22847.5898313408</v>
      </c>
      <c r="H12" s="251">
        <f t="shared" si="8"/>
        <v>23435.611598001597</v>
      </c>
      <c r="I12" s="251">
        <f t="shared" si="8"/>
        <v>23976.112926916798</v>
      </c>
      <c r="J12" s="251">
        <f t="shared" si="8"/>
        <v>24445.062452944796</v>
      </c>
      <c r="K12" s="251">
        <f t="shared" si="8"/>
        <v>24921.554775177599</v>
      </c>
      <c r="L12" s="251">
        <f t="shared" si="8"/>
        <v>25437.390010185598</v>
      </c>
      <c r="M12" s="251">
        <f t="shared" si="8"/>
        <v>25976.007694187996</v>
      </c>
      <c r="N12" s="251">
        <f t="shared" si="8"/>
        <v>26632.274100911996</v>
      </c>
      <c r="O12" s="251">
        <f t="shared" si="8"/>
        <v>27153.700700644797</v>
      </c>
      <c r="P12" s="251">
        <f t="shared" si="8"/>
        <v>27604.900416758395</v>
      </c>
      <c r="Q12" s="251">
        <f t="shared" si="8"/>
        <v>27960.874716870527</v>
      </c>
      <c r="R12" s="251">
        <f t="shared" si="8"/>
        <v>28467.078061277156</v>
      </c>
      <c r="S12" s="251">
        <f t="shared" si="8"/>
        <v>28974.020403792376</v>
      </c>
      <c r="T12" s="251">
        <f t="shared" si="8"/>
        <v>29481.714149933163</v>
      </c>
      <c r="U12" s="353">
        <f>SUM(U9*$Q$3)</f>
        <v>29990.17191346718</v>
      </c>
      <c r="V12" s="251">
        <f t="shared" ref="V12:BH12" si="9">SUM(V9*$Q$3)</f>
        <v>30499.406519908644</v>
      </c>
      <c r="W12" s="251">
        <f t="shared" si="9"/>
        <v>31009.431010072916</v>
      </c>
      <c r="X12" s="251">
        <f t="shared" si="9"/>
        <v>31520.258643690733</v>
      </c>
      <c r="Y12" s="251">
        <f t="shared" si="9"/>
        <v>32031.902903083148</v>
      </c>
      <c r="Z12" s="251">
        <f t="shared" si="9"/>
        <v>32544.377496898123</v>
      </c>
      <c r="AA12" s="251">
        <f t="shared" si="9"/>
        <v>33057.696363909883</v>
      </c>
      <c r="AB12" s="251">
        <f t="shared" si="9"/>
        <v>33571.873676881994</v>
      </c>
      <c r="AC12" s="251">
        <f t="shared" si="9"/>
        <v>34086.923846495396</v>
      </c>
      <c r="AD12" s="251">
        <f t="shared" si="9"/>
        <v>34602.861525342232</v>
      </c>
      <c r="AE12" s="251">
        <f t="shared" si="9"/>
        <v>35119.701611986849</v>
      </c>
      <c r="AF12" s="251">
        <f t="shared" si="9"/>
        <v>35637.459255094895</v>
      </c>
      <c r="AG12" s="251">
        <f t="shared" si="9"/>
        <v>36156.149857631775</v>
      </c>
      <c r="AH12" s="251">
        <f t="shared" si="9"/>
        <v>36675.789081131523</v>
      </c>
      <c r="AI12" s="251">
        <f t="shared" si="9"/>
        <v>37196.392850037431</v>
      </c>
      <c r="AJ12" s="251">
        <f t="shared" si="9"/>
        <v>37717.977356115451</v>
      </c>
      <c r="AK12" s="251">
        <f t="shared" si="9"/>
        <v>38240.559062941764</v>
      </c>
      <c r="AL12" s="251">
        <f t="shared" si="9"/>
        <v>38764.154710465591</v>
      </c>
      <c r="AM12" s="251">
        <f t="shared" si="9"/>
        <v>39288.781319648697</v>
      </c>
      <c r="AN12" s="251">
        <f t="shared" si="9"/>
        <v>39814.456197182699</v>
      </c>
      <c r="AO12" s="251">
        <f t="shared" si="9"/>
        <v>40341.196940285612</v>
      </c>
      <c r="AP12" s="251">
        <f t="shared" si="9"/>
        <v>40869.021441578909</v>
      </c>
      <c r="AQ12" s="251">
        <f t="shared" si="9"/>
        <v>41397.947894046411</v>
      </c>
      <c r="AR12" s="251">
        <f t="shared" si="9"/>
        <v>41927.994796076477</v>
      </c>
      <c r="AS12" s="251">
        <f t="shared" si="9"/>
        <v>42459.180956588803</v>
      </c>
      <c r="AT12" s="251">
        <f t="shared" si="9"/>
        <v>42991.525500247306</v>
      </c>
      <c r="AU12" s="251">
        <f t="shared" si="9"/>
        <v>43525.04787276045</v>
      </c>
      <c r="AV12" s="251">
        <f t="shared" si="9"/>
        <v>44059.767846270697</v>
      </c>
      <c r="AW12" s="251">
        <f t="shared" si="9"/>
        <v>44595.705524834244</v>
      </c>
      <c r="AX12" s="251">
        <f t="shared" si="9"/>
        <v>45132.88134999288</v>
      </c>
      <c r="AY12" s="251">
        <f t="shared" si="9"/>
        <v>45671.316106439328</v>
      </c>
      <c r="AZ12" s="251">
        <f t="shared" si="9"/>
        <v>46230.072357907076</v>
      </c>
      <c r="BA12" s="251">
        <f t="shared" si="9"/>
        <v>46790.12921609488</v>
      </c>
      <c r="BB12" s="251">
        <f t="shared" si="9"/>
        <v>47356.380522482839</v>
      </c>
      <c r="BC12" s="251">
        <f t="shared" si="9"/>
        <v>47928.904850982479</v>
      </c>
      <c r="BD12" s="251">
        <f t="shared" si="9"/>
        <v>48509.027877782341</v>
      </c>
      <c r="BE12" s="251">
        <f t="shared" si="9"/>
        <v>49098.105145616086</v>
      </c>
      <c r="BF12" s="251">
        <f t="shared" si="9"/>
        <v>49692.740680509669</v>
      </c>
      <c r="BG12" s="251">
        <f t="shared" si="9"/>
        <v>50294.94144835</v>
      </c>
      <c r="BH12" s="251">
        <f t="shared" si="9"/>
        <v>50904.557736671348</v>
      </c>
    </row>
    <row r="13" spans="1:60" x14ac:dyDescent="0.25">
      <c r="A13" s="248" t="s">
        <v>430</v>
      </c>
      <c r="B13" s="251">
        <f t="shared" ref="B13:T13" si="10">SUM(B9*$R$3)</f>
        <v>25975.454775506398</v>
      </c>
      <c r="C13" s="251">
        <f t="shared" si="10"/>
        <v>26689.762280788796</v>
      </c>
      <c r="D13" s="251">
        <f t="shared" si="10"/>
        <v>27354.542290478395</v>
      </c>
      <c r="E13" s="251">
        <f t="shared" si="10"/>
        <v>27805.320399362397</v>
      </c>
      <c r="F13" s="251">
        <f t="shared" si="10"/>
        <v>28497.399152584796</v>
      </c>
      <c r="G13" s="251">
        <f t="shared" si="10"/>
        <v>29173.334192659197</v>
      </c>
      <c r="H13" s="251">
        <f t="shared" si="10"/>
        <v>29924.159799998397</v>
      </c>
      <c r="I13" s="251">
        <f t="shared" si="10"/>
        <v>30614.308127083197</v>
      </c>
      <c r="J13" s="251">
        <f t="shared" si="10"/>
        <v>31213.094316055194</v>
      </c>
      <c r="K13" s="251">
        <f t="shared" si="10"/>
        <v>31821.511652822395</v>
      </c>
      <c r="L13" s="251">
        <f t="shared" si="10"/>
        <v>32480.164657814395</v>
      </c>
      <c r="M13" s="251">
        <f t="shared" si="10"/>
        <v>33167.907820811997</v>
      </c>
      <c r="N13" s="251">
        <f t="shared" si="10"/>
        <v>34005.872759087993</v>
      </c>
      <c r="O13" s="251">
        <f t="shared" si="10"/>
        <v>34671.665193355198</v>
      </c>
      <c r="P13" s="251">
        <f t="shared" si="10"/>
        <v>35247.787235241594</v>
      </c>
      <c r="Q13" s="251">
        <f t="shared" si="10"/>
        <v>35702.319082925751</v>
      </c>
      <c r="R13" s="251">
        <f t="shared" si="10"/>
        <v>36348.673444362998</v>
      </c>
      <c r="S13" s="251">
        <f t="shared" si="10"/>
        <v>36995.971408121048</v>
      </c>
      <c r="T13" s="251">
        <f t="shared" si="10"/>
        <v>37644.22881439553</v>
      </c>
      <c r="U13" s="353">
        <f>SUM(U9*$R$3)</f>
        <v>38293.461769290516</v>
      </c>
      <c r="V13" s="251">
        <f t="shared" ref="V13:BH13" si="11">SUM(V9*$R$3)</f>
        <v>38943.686649282259</v>
      </c>
      <c r="W13" s="251">
        <f t="shared" si="11"/>
        <v>39594.920105757948</v>
      </c>
      <c r="X13" s="251">
        <f t="shared" si="11"/>
        <v>40247.179069630605</v>
      </c>
      <c r="Y13" s="251">
        <f t="shared" si="11"/>
        <v>40900.480756031488</v>
      </c>
      <c r="Z13" s="251">
        <f t="shared" si="11"/>
        <v>41554.842669081212</v>
      </c>
      <c r="AA13" s="251">
        <f t="shared" si="11"/>
        <v>42210.282606741035</v>
      </c>
      <c r="AB13" s="251">
        <f t="shared" si="11"/>
        <v>42866.818665745493</v>
      </c>
      <c r="AC13" s="251">
        <f t="shared" si="11"/>
        <v>43524.469246617984</v>
      </c>
      <c r="AD13" s="251">
        <f t="shared" si="11"/>
        <v>44183.253058770315</v>
      </c>
      <c r="AE13" s="251">
        <f t="shared" si="11"/>
        <v>44843.189125688128</v>
      </c>
      <c r="AF13" s="251">
        <f t="shared" si="11"/>
        <v>45504.296790203138</v>
      </c>
      <c r="AG13" s="251">
        <f t="shared" si="11"/>
        <v>46166.595719854049</v>
      </c>
      <c r="AH13" s="251">
        <f t="shared" si="11"/>
        <v>46830.105912337334</v>
      </c>
      <c r="AI13" s="251">
        <f t="shared" si="11"/>
        <v>47494.847701049621</v>
      </c>
      <c r="AJ13" s="251">
        <f t="shared" si="11"/>
        <v>48160.841760723008</v>
      </c>
      <c r="AK13" s="251">
        <f t="shared" si="11"/>
        <v>48828.109113155151</v>
      </c>
      <c r="AL13" s="251">
        <f t="shared" si="11"/>
        <v>49496.671133035299</v>
      </c>
      <c r="AM13" s="251">
        <f t="shared" si="11"/>
        <v>50166.549553868368</v>
      </c>
      <c r="AN13" s="251">
        <f t="shared" si="11"/>
        <v>50837.766473998308</v>
      </c>
      <c r="AO13" s="251">
        <f t="shared" si="11"/>
        <v>51510.344362732627</v>
      </c>
      <c r="AP13" s="251">
        <f t="shared" si="11"/>
        <v>52184.306066569792</v>
      </c>
      <c r="AQ13" s="251">
        <f t="shared" si="11"/>
        <v>52859.674815531027</v>
      </c>
      <c r="AR13" s="251">
        <f t="shared" si="11"/>
        <v>53536.474229598563</v>
      </c>
      <c r="AS13" s="251">
        <f t="shared" si="11"/>
        <v>54214.728325261836</v>
      </c>
      <c r="AT13" s="251">
        <f t="shared" si="11"/>
        <v>54894.461522173697</v>
      </c>
      <c r="AU13" s="251">
        <f t="shared" si="11"/>
        <v>55575.698649918173</v>
      </c>
      <c r="AV13" s="251">
        <f t="shared" si="11"/>
        <v>56258.464954892093</v>
      </c>
      <c r="AW13" s="251">
        <f t="shared" si="11"/>
        <v>56942.78610730201</v>
      </c>
      <c r="AX13" s="251">
        <f t="shared" si="11"/>
        <v>57628.688208278698</v>
      </c>
      <c r="AY13" s="251">
        <f t="shared" si="11"/>
        <v>58316.197797111054</v>
      </c>
      <c r="AZ13" s="251">
        <f t="shared" si="11"/>
        <v>59029.655232956029</v>
      </c>
      <c r="BA13" s="251">
        <f t="shared" si="11"/>
        <v>59744.773370642091</v>
      </c>
      <c r="BB13" s="251">
        <f t="shared" si="11"/>
        <v>60467.800995009959</v>
      </c>
      <c r="BC13" s="251">
        <f t="shared" si="11"/>
        <v>61198.838434496756</v>
      </c>
      <c r="BD13" s="251">
        <f t="shared" si="11"/>
        <v>61939.578401321349</v>
      </c>
      <c r="BE13" s="251">
        <f t="shared" si="11"/>
        <v>62691.751743309433</v>
      </c>
      <c r="BF13" s="251">
        <f t="shared" si="11"/>
        <v>63451.022253255513</v>
      </c>
      <c r="BG13" s="251">
        <f t="shared" si="11"/>
        <v>64219.952559732883</v>
      </c>
      <c r="BH13" s="251">
        <f t="shared" si="11"/>
        <v>64998.351499829892</v>
      </c>
    </row>
    <row r="21" spans="25:25" x14ac:dyDescent="0.25">
      <c r="Y21" s="228"/>
    </row>
    <row r="61" spans="1:61" x14ac:dyDescent="0.25">
      <c r="A61" s="269" t="s">
        <v>412</v>
      </c>
      <c r="B61" s="271">
        <f t="shared" ref="B61:AG61" si="12">B6</f>
        <v>42979</v>
      </c>
      <c r="C61" s="271">
        <f t="shared" si="12"/>
        <v>43009</v>
      </c>
      <c r="D61" s="271">
        <f t="shared" si="12"/>
        <v>43040</v>
      </c>
      <c r="E61" s="271">
        <f t="shared" si="12"/>
        <v>43070</v>
      </c>
      <c r="F61" s="271">
        <f t="shared" si="12"/>
        <v>43101</v>
      </c>
      <c r="G61" s="271">
        <f t="shared" si="12"/>
        <v>43132</v>
      </c>
      <c r="H61" s="271">
        <f t="shared" si="12"/>
        <v>43160</v>
      </c>
      <c r="I61" s="271">
        <f t="shared" si="12"/>
        <v>43191</v>
      </c>
      <c r="J61" s="271">
        <f t="shared" si="12"/>
        <v>43221</v>
      </c>
      <c r="K61" s="271">
        <f t="shared" si="12"/>
        <v>43252</v>
      </c>
      <c r="L61" s="271">
        <f t="shared" si="12"/>
        <v>43282</v>
      </c>
      <c r="M61" s="271">
        <f t="shared" si="12"/>
        <v>43313</v>
      </c>
      <c r="N61" s="271">
        <f t="shared" si="12"/>
        <v>43344</v>
      </c>
      <c r="O61" s="271">
        <f t="shared" si="12"/>
        <v>43374</v>
      </c>
      <c r="P61" s="271">
        <f t="shared" si="12"/>
        <v>43405</v>
      </c>
      <c r="Q61" s="271">
        <f t="shared" si="12"/>
        <v>43435</v>
      </c>
      <c r="R61" s="271">
        <f t="shared" si="12"/>
        <v>43466</v>
      </c>
      <c r="S61" s="271">
        <f t="shared" si="12"/>
        <v>43497</v>
      </c>
      <c r="T61" s="271">
        <f t="shared" si="12"/>
        <v>43525</v>
      </c>
      <c r="U61" s="271">
        <f t="shared" si="12"/>
        <v>43556</v>
      </c>
      <c r="V61" s="271">
        <f t="shared" si="12"/>
        <v>43586</v>
      </c>
      <c r="W61" s="271">
        <f t="shared" si="12"/>
        <v>43617</v>
      </c>
      <c r="X61" s="271">
        <f t="shared" si="12"/>
        <v>43647</v>
      </c>
      <c r="Y61" s="271">
        <f t="shared" si="12"/>
        <v>43678</v>
      </c>
      <c r="Z61" s="271">
        <f t="shared" si="12"/>
        <v>43709</v>
      </c>
      <c r="AA61" s="271">
        <f t="shared" si="12"/>
        <v>43739</v>
      </c>
      <c r="AB61" s="271">
        <f t="shared" si="12"/>
        <v>43770</v>
      </c>
      <c r="AC61" s="271">
        <f t="shared" si="12"/>
        <v>43800</v>
      </c>
      <c r="AD61" s="271">
        <f t="shared" si="12"/>
        <v>43831</v>
      </c>
      <c r="AE61" s="271">
        <f t="shared" si="12"/>
        <v>43862</v>
      </c>
      <c r="AF61" s="271">
        <f t="shared" si="12"/>
        <v>43891</v>
      </c>
      <c r="AG61" s="271">
        <f t="shared" si="12"/>
        <v>43922</v>
      </c>
      <c r="AH61" s="271">
        <f t="shared" ref="AH61:BH61" si="13">AH6</f>
        <v>43952</v>
      </c>
      <c r="AI61" s="271">
        <f t="shared" si="13"/>
        <v>43983</v>
      </c>
      <c r="AJ61" s="271">
        <f t="shared" si="13"/>
        <v>44013</v>
      </c>
      <c r="AK61" s="271">
        <f t="shared" si="13"/>
        <v>44044</v>
      </c>
      <c r="AL61" s="271">
        <f t="shared" si="13"/>
        <v>44075</v>
      </c>
      <c r="AM61" s="271">
        <f t="shared" si="13"/>
        <v>44105</v>
      </c>
      <c r="AN61" s="271">
        <f t="shared" si="13"/>
        <v>44136</v>
      </c>
      <c r="AO61" s="271">
        <f t="shared" si="13"/>
        <v>44166</v>
      </c>
      <c r="AP61" s="271">
        <f t="shared" si="13"/>
        <v>44197</v>
      </c>
      <c r="AQ61" s="271">
        <f t="shared" si="13"/>
        <v>44228</v>
      </c>
      <c r="AR61" s="271">
        <f t="shared" si="13"/>
        <v>44256</v>
      </c>
      <c r="AS61" s="271">
        <f t="shared" si="13"/>
        <v>44287</v>
      </c>
      <c r="AT61" s="271">
        <f t="shared" si="13"/>
        <v>44317</v>
      </c>
      <c r="AU61" s="271">
        <f t="shared" si="13"/>
        <v>44348</v>
      </c>
      <c r="AV61" s="271">
        <f t="shared" si="13"/>
        <v>44378</v>
      </c>
      <c r="AW61" s="271">
        <f t="shared" si="13"/>
        <v>44409</v>
      </c>
      <c r="AX61" s="271">
        <f t="shared" si="13"/>
        <v>44440</v>
      </c>
      <c r="AY61" s="271">
        <f t="shared" si="13"/>
        <v>44470</v>
      </c>
      <c r="AZ61" s="271">
        <f t="shared" si="13"/>
        <v>44501</v>
      </c>
      <c r="BA61" s="271">
        <f t="shared" si="13"/>
        <v>44531</v>
      </c>
      <c r="BB61" s="271">
        <f t="shared" si="13"/>
        <v>44562</v>
      </c>
      <c r="BC61" s="271">
        <f t="shared" si="13"/>
        <v>44593</v>
      </c>
      <c r="BD61" s="271">
        <f t="shared" si="13"/>
        <v>44621</v>
      </c>
      <c r="BE61" s="271">
        <f t="shared" si="13"/>
        <v>44652</v>
      </c>
      <c r="BF61" s="271">
        <f t="shared" si="13"/>
        <v>44682</v>
      </c>
      <c r="BG61" s="271">
        <f t="shared" si="13"/>
        <v>44713</v>
      </c>
      <c r="BH61" s="271">
        <f t="shared" si="13"/>
        <v>44743</v>
      </c>
      <c r="BI61" s="267"/>
    </row>
    <row r="62" spans="1:61" x14ac:dyDescent="0.25">
      <c r="A62" s="270" t="s">
        <v>406</v>
      </c>
      <c r="B62" s="281">
        <f>ROUND(B63,0)*1000</f>
        <v>6000</v>
      </c>
      <c r="C62" s="281">
        <f t="shared" ref="C62:BH62" si="14">ROUND(C63,0)*1000</f>
        <v>6000</v>
      </c>
      <c r="D62" s="281">
        <f t="shared" si="14"/>
        <v>6000</v>
      </c>
      <c r="E62" s="281">
        <f t="shared" si="14"/>
        <v>6000</v>
      </c>
      <c r="F62" s="281">
        <f t="shared" si="14"/>
        <v>6000</v>
      </c>
      <c r="G62" s="281">
        <f t="shared" si="14"/>
        <v>7000</v>
      </c>
      <c r="H62" s="281">
        <f t="shared" si="14"/>
        <v>7000</v>
      </c>
      <c r="I62" s="281">
        <f t="shared" si="14"/>
        <v>7000</v>
      </c>
      <c r="J62" s="281">
        <f t="shared" si="14"/>
        <v>7000</v>
      </c>
      <c r="K62" s="281">
        <f t="shared" si="14"/>
        <v>7000</v>
      </c>
      <c r="L62" s="281">
        <f t="shared" si="14"/>
        <v>7000</v>
      </c>
      <c r="M62" s="281">
        <f t="shared" si="14"/>
        <v>8000</v>
      </c>
      <c r="N62" s="281">
        <f t="shared" si="14"/>
        <v>8000</v>
      </c>
      <c r="O62" s="281">
        <f t="shared" si="14"/>
        <v>8000</v>
      </c>
      <c r="P62" s="281">
        <f t="shared" si="14"/>
        <v>8000</v>
      </c>
      <c r="Q62" s="281">
        <f t="shared" si="14"/>
        <v>8000</v>
      </c>
      <c r="R62" s="281">
        <f t="shared" si="14"/>
        <v>8000</v>
      </c>
      <c r="S62" s="281">
        <f t="shared" si="14"/>
        <v>8000</v>
      </c>
      <c r="T62" s="281">
        <f t="shared" si="14"/>
        <v>9000</v>
      </c>
      <c r="U62" s="281">
        <f t="shared" si="14"/>
        <v>9000</v>
      </c>
      <c r="V62" s="281">
        <f t="shared" si="14"/>
        <v>9000</v>
      </c>
      <c r="W62" s="281">
        <f t="shared" si="14"/>
        <v>9000</v>
      </c>
      <c r="X62" s="281">
        <f t="shared" si="14"/>
        <v>9000</v>
      </c>
      <c r="Y62" s="281">
        <f t="shared" si="14"/>
        <v>9000</v>
      </c>
      <c r="Z62" s="281">
        <f t="shared" si="14"/>
        <v>9000</v>
      </c>
      <c r="AA62" s="281">
        <f t="shared" si="14"/>
        <v>10000</v>
      </c>
      <c r="AB62" s="281">
        <f t="shared" si="14"/>
        <v>10000</v>
      </c>
      <c r="AC62" s="281">
        <f t="shared" si="14"/>
        <v>10000</v>
      </c>
      <c r="AD62" s="281">
        <f t="shared" si="14"/>
        <v>10000</v>
      </c>
      <c r="AE62" s="281">
        <f t="shared" si="14"/>
        <v>10000</v>
      </c>
      <c r="AF62" s="281">
        <f t="shared" si="14"/>
        <v>10000</v>
      </c>
      <c r="AG62" s="281">
        <f t="shared" si="14"/>
        <v>10000</v>
      </c>
      <c r="AH62" s="281">
        <f t="shared" si="14"/>
        <v>11000</v>
      </c>
      <c r="AI62" s="281">
        <f t="shared" si="14"/>
        <v>11000</v>
      </c>
      <c r="AJ62" s="281">
        <f t="shared" si="14"/>
        <v>11000</v>
      </c>
      <c r="AK62" s="281">
        <f t="shared" si="14"/>
        <v>11000</v>
      </c>
      <c r="AL62" s="281">
        <f t="shared" si="14"/>
        <v>11000</v>
      </c>
      <c r="AM62" s="281">
        <f t="shared" si="14"/>
        <v>11000</v>
      </c>
      <c r="AN62" s="281">
        <f t="shared" si="14"/>
        <v>11000</v>
      </c>
      <c r="AO62" s="281">
        <f t="shared" si="14"/>
        <v>12000</v>
      </c>
      <c r="AP62" s="281">
        <f t="shared" si="14"/>
        <v>12000</v>
      </c>
      <c r="AQ62" s="281">
        <f t="shared" si="14"/>
        <v>12000</v>
      </c>
      <c r="AR62" s="281">
        <f t="shared" si="14"/>
        <v>12000</v>
      </c>
      <c r="AS62" s="281">
        <f t="shared" si="14"/>
        <v>12000</v>
      </c>
      <c r="AT62" s="281">
        <f t="shared" si="14"/>
        <v>12000</v>
      </c>
      <c r="AU62" s="281">
        <f t="shared" si="14"/>
        <v>13000</v>
      </c>
      <c r="AV62" s="281">
        <f t="shared" si="14"/>
        <v>13000</v>
      </c>
      <c r="AW62" s="281">
        <f t="shared" si="14"/>
        <v>13000</v>
      </c>
      <c r="AX62" s="281">
        <f t="shared" si="14"/>
        <v>13000</v>
      </c>
      <c r="AY62" s="281">
        <f t="shared" si="14"/>
        <v>13000</v>
      </c>
      <c r="AZ62" s="281">
        <f t="shared" si="14"/>
        <v>13000</v>
      </c>
      <c r="BA62" s="281">
        <f t="shared" si="14"/>
        <v>14000</v>
      </c>
      <c r="BB62" s="281">
        <f t="shared" si="14"/>
        <v>14000</v>
      </c>
      <c r="BC62" s="281">
        <f t="shared" si="14"/>
        <v>14000</v>
      </c>
      <c r="BD62" s="281">
        <f t="shared" si="14"/>
        <v>14000</v>
      </c>
      <c r="BE62" s="281">
        <f t="shared" si="14"/>
        <v>14000</v>
      </c>
      <c r="BF62" s="281">
        <f t="shared" si="14"/>
        <v>14000</v>
      </c>
      <c r="BG62" s="281">
        <f t="shared" si="14"/>
        <v>15000</v>
      </c>
      <c r="BH62" s="281">
        <f t="shared" si="14"/>
        <v>15000</v>
      </c>
    </row>
    <row r="63" spans="1:61" x14ac:dyDescent="0.25">
      <c r="A63" s="270" t="s">
        <v>464</v>
      </c>
      <c r="B63" s="342">
        <f>(B64)/1000</f>
        <v>5.8754329520487936</v>
      </c>
      <c r="C63" s="281">
        <f t="shared" ref="C63:BH63" si="15">SUM(C64/1000)</f>
        <v>6.0370033996387793</v>
      </c>
      <c r="D63" s="281">
        <f t="shared" si="15"/>
        <v>6.1873711375109419</v>
      </c>
      <c r="E63" s="281">
        <f t="shared" si="15"/>
        <v>6.2893334160500158</v>
      </c>
      <c r="F63" s="281">
        <f t="shared" si="15"/>
        <v>6.4458759038423761</v>
      </c>
      <c r="G63" s="281">
        <f t="shared" si="15"/>
        <v>6.5987668172920397</v>
      </c>
      <c r="H63" s="281">
        <f t="shared" si="15"/>
        <v>6.7685973574203508</v>
      </c>
      <c r="I63" s="281">
        <f t="shared" si="15"/>
        <v>6.9247031987925292</v>
      </c>
      <c r="J63" s="281">
        <f t="shared" si="15"/>
        <v>7.0601436804442752</v>
      </c>
      <c r="K63" s="281">
        <f t="shared" si="15"/>
        <v>7.1977626480401993</v>
      </c>
      <c r="L63" s="281">
        <f t="shared" si="15"/>
        <v>7.3467445081439564</v>
      </c>
      <c r="M63" s="281">
        <f t="shared" si="15"/>
        <v>7.5023063212996837</v>
      </c>
      <c r="N63" s="281">
        <f t="shared" si="15"/>
        <v>7.6918470571042734</v>
      </c>
      <c r="O63" s="281">
        <f t="shared" si="15"/>
        <v>7.8424437970391976</v>
      </c>
      <c r="P63" s="281">
        <f t="shared" si="15"/>
        <v>7.9727578361409437</v>
      </c>
      <c r="Q63" s="281">
        <f t="shared" si="15"/>
        <v>8.075569179338574</v>
      </c>
      <c r="R63" s="281">
        <f t="shared" si="15"/>
        <v>8.221769188027924</v>
      </c>
      <c r="S63" s="281">
        <f t="shared" si="15"/>
        <v>8.3681826317549728</v>
      </c>
      <c r="T63" s="281">
        <f t="shared" si="15"/>
        <v>8.5148130934409139</v>
      </c>
      <c r="U63" s="281">
        <f t="shared" si="15"/>
        <v>8.6616642161532251</v>
      </c>
      <c r="V63" s="281">
        <f t="shared" si="15"/>
        <v>8.8087397041153412</v>
      </c>
      <c r="W63" s="281">
        <f t="shared" si="15"/>
        <v>8.9560433237332688</v>
      </c>
      <c r="X63" s="281">
        <f t="shared" si="15"/>
        <v>9.1035789046394555</v>
      </c>
      <c r="Y63" s="281">
        <f t="shared" si="15"/>
        <v>9.2513503407541453</v>
      </c>
      <c r="Z63" s="281">
        <f t="shared" si="15"/>
        <v>9.3993615913645989</v>
      </c>
      <c r="AA63" s="281">
        <f t="shared" si="15"/>
        <v>9.5476166822223973</v>
      </c>
      <c r="AB63" s="281">
        <f t="shared" si="15"/>
        <v>9.6961197066591591</v>
      </c>
      <c r="AC63" s="281">
        <f t="shared" si="15"/>
        <v>9.8448748267210355</v>
      </c>
      <c r="AD63" s="281">
        <f t="shared" si="15"/>
        <v>9.9938862743221737</v>
      </c>
      <c r="AE63" s="281">
        <f t="shared" si="15"/>
        <v>10.143158352417631</v>
      </c>
      <c r="AF63" s="281">
        <f t="shared" si="15"/>
        <v>10.292695436195899</v>
      </c>
      <c r="AG63" s="281">
        <f t="shared" si="15"/>
        <v>10.442501974291506</v>
      </c>
      <c r="AH63" s="281">
        <f t="shared" si="15"/>
        <v>10.592582490017936</v>
      </c>
      <c r="AI63" s="281">
        <f t="shared" si="15"/>
        <v>10.742941582621265</v>
      </c>
      <c r="AJ63" s="281">
        <f t="shared" si="15"/>
        <v>10.893583928554843</v>
      </c>
      <c r="AK63" s="281">
        <f t="shared" si="15"/>
        <v>11.044514282775358</v>
      </c>
      <c r="AL63" s="281">
        <f t="shared" si="15"/>
        <v>11.19573748006067</v>
      </c>
      <c r="AM63" s="281">
        <f t="shared" si="15"/>
        <v>11.347258436349771</v>
      </c>
      <c r="AN63" s="281">
        <f t="shared" si="15"/>
        <v>11.499082150105224</v>
      </c>
      <c r="AO63" s="281">
        <f t="shared" si="15"/>
        <v>11.651213703698472</v>
      </c>
      <c r="AP63" s="281">
        <f t="shared" si="15"/>
        <v>11.803658264818448</v>
      </c>
      <c r="AQ63" s="281">
        <f t="shared" si="15"/>
        <v>11.956421087903745</v>
      </c>
      <c r="AR63" s="281">
        <f t="shared" si="15"/>
        <v>12.109507515598915</v>
      </c>
      <c r="AS63" s="281">
        <f t="shared" si="15"/>
        <v>12.26292298023516</v>
      </c>
      <c r="AT63" s="281">
        <f t="shared" si="15"/>
        <v>12.416673005335905</v>
      </c>
      <c r="AU63" s="281">
        <f t="shared" si="15"/>
        <v>12.570763207147625</v>
      </c>
      <c r="AV63" s="281">
        <f t="shared" si="15"/>
        <v>12.725199296196392</v>
      </c>
      <c r="AW63" s="281">
        <f t="shared" si="15"/>
        <v>12.879987078870542</v>
      </c>
      <c r="AX63" s="281">
        <f t="shared" si="15"/>
        <v>13.035132459029892</v>
      </c>
      <c r="AY63" s="281">
        <f t="shared" si="15"/>
        <v>13.190641439642008</v>
      </c>
      <c r="AZ63" s="281">
        <f t="shared" si="15"/>
        <v>13.35201960855863</v>
      </c>
      <c r="BA63" s="281">
        <f t="shared" si="15"/>
        <v>13.51377341449124</v>
      </c>
      <c r="BB63" s="281">
        <f t="shared" si="15"/>
        <v>13.677316280869011</v>
      </c>
      <c r="BC63" s="281">
        <f t="shared" si="15"/>
        <v>13.842670901154321</v>
      </c>
      <c r="BD63" s="281">
        <f t="shared" si="15"/>
        <v>14.010220152845756</v>
      </c>
      <c r="BE63" s="281">
        <f t="shared" si="15"/>
        <v>14.180355539400628</v>
      </c>
      <c r="BF63" s="281">
        <f t="shared" si="15"/>
        <v>14.352096246626385</v>
      </c>
      <c r="BG63" s="281">
        <f t="shared" si="15"/>
        <v>14.52602191990338</v>
      </c>
      <c r="BH63" s="281">
        <f t="shared" si="15"/>
        <v>14.702089319762663</v>
      </c>
    </row>
    <row r="64" spans="1:61" x14ac:dyDescent="0.25">
      <c r="A64" s="270" t="s">
        <v>349</v>
      </c>
      <c r="B64" s="281">
        <f t="shared" ref="B64:T64" si="16">SUM(B65+B66)*2.5</f>
        <v>5875.4329520487936</v>
      </c>
      <c r="C64" s="281">
        <f t="shared" si="16"/>
        <v>6037.0033996387792</v>
      </c>
      <c r="D64" s="281">
        <f t="shared" si="16"/>
        <v>6187.3711375109415</v>
      </c>
      <c r="E64" s="281">
        <f t="shared" si="16"/>
        <v>6289.3334160500162</v>
      </c>
      <c r="F64" s="281">
        <f t="shared" si="16"/>
        <v>6445.8759038423759</v>
      </c>
      <c r="G64" s="281">
        <f t="shared" si="16"/>
        <v>6598.7668172920394</v>
      </c>
      <c r="H64" s="281">
        <f t="shared" si="16"/>
        <v>6768.5973574203508</v>
      </c>
      <c r="I64" s="281">
        <f t="shared" si="16"/>
        <v>6924.7031987925293</v>
      </c>
      <c r="J64" s="281">
        <f t="shared" si="16"/>
        <v>7060.1436804442756</v>
      </c>
      <c r="K64" s="281">
        <f t="shared" si="16"/>
        <v>7197.7626480401996</v>
      </c>
      <c r="L64" s="281">
        <f t="shared" si="16"/>
        <v>7346.7445081439564</v>
      </c>
      <c r="M64" s="281">
        <f t="shared" si="16"/>
        <v>7502.306321299684</v>
      </c>
      <c r="N64" s="281">
        <f t="shared" si="16"/>
        <v>7691.8470571042735</v>
      </c>
      <c r="O64" s="281">
        <f t="shared" si="16"/>
        <v>7842.4437970391973</v>
      </c>
      <c r="P64" s="281">
        <f t="shared" si="16"/>
        <v>7972.7578361409433</v>
      </c>
      <c r="Q64" s="281">
        <f t="shared" si="16"/>
        <v>8075.5691793385731</v>
      </c>
      <c r="R64" s="281">
        <f t="shared" si="16"/>
        <v>8221.7691880279235</v>
      </c>
      <c r="S64" s="281">
        <f t="shared" si="16"/>
        <v>8368.182631754973</v>
      </c>
      <c r="T64" s="281">
        <f t="shared" si="16"/>
        <v>8514.8130934409146</v>
      </c>
      <c r="U64" s="281">
        <f>SUM(U65+U66)*2.5</f>
        <v>8661.6642161532254</v>
      </c>
      <c r="V64" s="281">
        <f t="shared" ref="V64:BH64" si="17">SUM(V65+V66)*2.5</f>
        <v>8808.7397041153417</v>
      </c>
      <c r="W64" s="281">
        <f t="shared" si="17"/>
        <v>8956.0433237332691</v>
      </c>
      <c r="X64" s="281">
        <f t="shared" si="17"/>
        <v>9103.5789046394548</v>
      </c>
      <c r="Y64" s="281">
        <f t="shared" si="17"/>
        <v>9251.3503407541448</v>
      </c>
      <c r="Z64" s="281">
        <f t="shared" si="17"/>
        <v>9399.361591364599</v>
      </c>
      <c r="AA64" s="281">
        <f t="shared" si="17"/>
        <v>9547.6166822223968</v>
      </c>
      <c r="AB64" s="281">
        <f t="shared" si="17"/>
        <v>9696.1197066591594</v>
      </c>
      <c r="AC64" s="281">
        <f t="shared" si="17"/>
        <v>9844.8748267210358</v>
      </c>
      <c r="AD64" s="281">
        <f t="shared" si="17"/>
        <v>9993.8862743221744</v>
      </c>
      <c r="AE64" s="281">
        <f t="shared" si="17"/>
        <v>10143.158352417631</v>
      </c>
      <c r="AF64" s="281">
        <f t="shared" si="17"/>
        <v>10292.6954361959</v>
      </c>
      <c r="AG64" s="281">
        <f t="shared" si="17"/>
        <v>10442.501974291506</v>
      </c>
      <c r="AH64" s="281">
        <f t="shared" si="17"/>
        <v>10592.582490017936</v>
      </c>
      <c r="AI64" s="281">
        <f t="shared" si="17"/>
        <v>10742.941582621264</v>
      </c>
      <c r="AJ64" s="281">
        <f t="shared" si="17"/>
        <v>10893.583928554843</v>
      </c>
      <c r="AK64" s="281">
        <f t="shared" si="17"/>
        <v>11044.514282775359</v>
      </c>
      <c r="AL64" s="281">
        <f t="shared" si="17"/>
        <v>11195.73748006067</v>
      </c>
      <c r="AM64" s="281">
        <f t="shared" si="17"/>
        <v>11347.25843634977</v>
      </c>
      <c r="AN64" s="281">
        <f t="shared" si="17"/>
        <v>11499.082150105223</v>
      </c>
      <c r="AO64" s="281">
        <f t="shared" si="17"/>
        <v>11651.213703698471</v>
      </c>
      <c r="AP64" s="281">
        <f t="shared" si="17"/>
        <v>11803.658264818449</v>
      </c>
      <c r="AQ64" s="281">
        <f t="shared" si="17"/>
        <v>11956.421087903746</v>
      </c>
      <c r="AR64" s="281">
        <f t="shared" si="17"/>
        <v>12109.507515598916</v>
      </c>
      <c r="AS64" s="281">
        <f t="shared" si="17"/>
        <v>12262.92298023516</v>
      </c>
      <c r="AT64" s="281">
        <f t="shared" si="17"/>
        <v>12416.673005335906</v>
      </c>
      <c r="AU64" s="281">
        <f t="shared" si="17"/>
        <v>12570.763207147626</v>
      </c>
      <c r="AV64" s="281">
        <f t="shared" si="17"/>
        <v>12725.199296196392</v>
      </c>
      <c r="AW64" s="281">
        <f t="shared" si="17"/>
        <v>12879.987078870541</v>
      </c>
      <c r="AX64" s="281">
        <f t="shared" si="17"/>
        <v>13035.132459029892</v>
      </c>
      <c r="AY64" s="281">
        <f t="shared" si="17"/>
        <v>13190.641439642008</v>
      </c>
      <c r="AZ64" s="281">
        <f t="shared" si="17"/>
        <v>13352.01960855863</v>
      </c>
      <c r="BA64" s="281">
        <f t="shared" si="17"/>
        <v>13513.773414491239</v>
      </c>
      <c r="BB64" s="281">
        <f t="shared" si="17"/>
        <v>13677.31628086901</v>
      </c>
      <c r="BC64" s="281">
        <f t="shared" si="17"/>
        <v>13842.670901154321</v>
      </c>
      <c r="BD64" s="281">
        <f t="shared" si="17"/>
        <v>14010.220152845755</v>
      </c>
      <c r="BE64" s="281">
        <f t="shared" si="17"/>
        <v>14180.355539400627</v>
      </c>
      <c r="BF64" s="281">
        <f t="shared" si="17"/>
        <v>14352.096246626385</v>
      </c>
      <c r="BG64" s="281">
        <f t="shared" si="17"/>
        <v>14526.02191990338</v>
      </c>
      <c r="BH64" s="281">
        <f t="shared" si="17"/>
        <v>14702.089319762663</v>
      </c>
    </row>
    <row r="65" spans="1:60" x14ac:dyDescent="0.25">
      <c r="A65" s="270" t="s">
        <v>463</v>
      </c>
      <c r="B65" s="281">
        <f t="shared" ref="B65:T65" si="18">SUM(B12*$Q$3)/10</f>
        <v>893.46967700911864</v>
      </c>
      <c r="C65" s="281">
        <f t="shared" si="18"/>
        <v>918.03949114887587</v>
      </c>
      <c r="D65" s="281">
        <f t="shared" si="18"/>
        <v>940.90572335434842</v>
      </c>
      <c r="E65" s="281">
        <f t="shared" si="18"/>
        <v>956.41099842376332</v>
      </c>
      <c r="F65" s="281">
        <f t="shared" si="18"/>
        <v>980.2162170599953</v>
      </c>
      <c r="G65" s="281">
        <f t="shared" si="18"/>
        <v>1003.4661453924879</v>
      </c>
      <c r="H65" s="281">
        <f t="shared" si="18"/>
        <v>1029.2920613842302</v>
      </c>
      <c r="I65" s="281">
        <f t="shared" si="18"/>
        <v>1053.0308797501857</v>
      </c>
      <c r="J65" s="281">
        <f t="shared" si="18"/>
        <v>1073.6271429333353</v>
      </c>
      <c r="K65" s="281">
        <f t="shared" si="18"/>
        <v>1094.5546857258</v>
      </c>
      <c r="L65" s="281">
        <f t="shared" si="18"/>
        <v>1117.2101692473514</v>
      </c>
      <c r="M65" s="281">
        <f t="shared" si="18"/>
        <v>1140.8662579287368</v>
      </c>
      <c r="N65" s="281">
        <f t="shared" si="18"/>
        <v>1169.6894785120548</v>
      </c>
      <c r="O65" s="281">
        <f t="shared" si="18"/>
        <v>1192.5905347723194</v>
      </c>
      <c r="P65" s="281">
        <f t="shared" si="18"/>
        <v>1212.4072263040287</v>
      </c>
      <c r="Q65" s="281">
        <f t="shared" si="18"/>
        <v>1228.0416175649534</v>
      </c>
      <c r="R65" s="281">
        <f t="shared" si="18"/>
        <v>1250.2740684512926</v>
      </c>
      <c r="S65" s="281">
        <f t="shared" si="18"/>
        <v>1272.5389761345609</v>
      </c>
      <c r="T65" s="281">
        <f t="shared" si="18"/>
        <v>1294.8368854650644</v>
      </c>
      <c r="U65" s="281">
        <f>SUM(U12*$Q$3)/10</f>
        <v>1317.1683504394784</v>
      </c>
      <c r="V65" s="281">
        <f t="shared" ref="V65:BH65" si="19">SUM(V12*$Q$3)/10</f>
        <v>1339.5339343543876</v>
      </c>
      <c r="W65" s="281">
        <f t="shared" si="19"/>
        <v>1361.9342099624023</v>
      </c>
      <c r="X65" s="281">
        <f t="shared" si="19"/>
        <v>1384.3697596308971</v>
      </c>
      <c r="Y65" s="281">
        <f t="shared" si="19"/>
        <v>1406.8411755034117</v>
      </c>
      <c r="Z65" s="281">
        <f t="shared" si="19"/>
        <v>1429.3490596637655</v>
      </c>
      <c r="AA65" s="281">
        <f t="shared" si="19"/>
        <v>1451.8940243029219</v>
      </c>
      <c r="AB65" s="281">
        <f t="shared" si="19"/>
        <v>1474.4766918886571</v>
      </c>
      <c r="AC65" s="281">
        <f t="shared" si="19"/>
        <v>1497.0976953380778</v>
      </c>
      <c r="AD65" s="281">
        <f t="shared" si="19"/>
        <v>1519.7576781930306</v>
      </c>
      <c r="AE65" s="281">
        <f t="shared" si="19"/>
        <v>1542.4572947984623</v>
      </c>
      <c r="AF65" s="281">
        <f t="shared" si="19"/>
        <v>1565.1972104837678</v>
      </c>
      <c r="AG65" s="281">
        <f t="shared" si="19"/>
        <v>1587.9781017471873</v>
      </c>
      <c r="AH65" s="281">
        <f t="shared" si="19"/>
        <v>1610.8006564432965</v>
      </c>
      <c r="AI65" s="281">
        <f t="shared" si="19"/>
        <v>1633.6655739736439</v>
      </c>
      <c r="AJ65" s="281">
        <f t="shared" si="19"/>
        <v>1656.5735654805908</v>
      </c>
      <c r="AK65" s="281">
        <f t="shared" si="19"/>
        <v>1679.5253540444021</v>
      </c>
      <c r="AL65" s="281">
        <f t="shared" si="19"/>
        <v>1702.5216748836488</v>
      </c>
      <c r="AM65" s="281">
        <f t="shared" si="19"/>
        <v>1725.5632755589709</v>
      </c>
      <c r="AN65" s="281">
        <f t="shared" si="19"/>
        <v>1748.6509161802642</v>
      </c>
      <c r="AO65" s="281">
        <f t="shared" si="19"/>
        <v>1771.7853696173438</v>
      </c>
      <c r="AP65" s="281">
        <f t="shared" si="19"/>
        <v>1794.9674217141455</v>
      </c>
      <c r="AQ65" s="281">
        <f t="shared" si="19"/>
        <v>1818.1978715065184</v>
      </c>
      <c r="AR65" s="281">
        <f t="shared" si="19"/>
        <v>1841.4775314436788</v>
      </c>
      <c r="AS65" s="281">
        <f t="shared" si="19"/>
        <v>1864.8072276133801</v>
      </c>
      <c r="AT65" s="281">
        <f t="shared" si="19"/>
        <v>1888.1877999708618</v>
      </c>
      <c r="AU65" s="281">
        <f t="shared" si="19"/>
        <v>1911.6201025716389</v>
      </c>
      <c r="AV65" s="281">
        <f t="shared" si="19"/>
        <v>1935.1050038082089</v>
      </c>
      <c r="AW65" s="281">
        <f t="shared" si="19"/>
        <v>1958.64338665072</v>
      </c>
      <c r="AX65" s="281">
        <f t="shared" si="19"/>
        <v>1982.2361488916872</v>
      </c>
      <c r="AY65" s="281">
        <f t="shared" si="19"/>
        <v>2005.8842033948154</v>
      </c>
      <c r="AZ65" s="281">
        <f t="shared" si="19"/>
        <v>2030.4247779592788</v>
      </c>
      <c r="BA65" s="281">
        <f t="shared" si="19"/>
        <v>2055.022475170887</v>
      </c>
      <c r="BB65" s="281">
        <f t="shared" si="19"/>
        <v>2079.8922325474459</v>
      </c>
      <c r="BC65" s="281">
        <f t="shared" si="19"/>
        <v>2105.0375010551502</v>
      </c>
      <c r="BD65" s="281">
        <f t="shared" si="19"/>
        <v>2130.5165043922002</v>
      </c>
      <c r="BE65" s="281">
        <f t="shared" si="19"/>
        <v>2156.3887779954584</v>
      </c>
      <c r="BF65" s="281">
        <f t="shared" si="19"/>
        <v>2182.5051706879849</v>
      </c>
      <c r="BG65" s="281">
        <f t="shared" si="19"/>
        <v>2208.953828411532</v>
      </c>
      <c r="BH65" s="281">
        <f t="shared" si="19"/>
        <v>2235.7281757946052</v>
      </c>
    </row>
    <row r="66" spans="1:60" x14ac:dyDescent="0.25">
      <c r="A66" s="270" t="s">
        <v>462</v>
      </c>
      <c r="B66" s="281">
        <f t="shared" ref="B66:T66" si="20">SUM(B13*$R$3)/10</f>
        <v>1456.7035038103986</v>
      </c>
      <c r="C66" s="281">
        <f t="shared" si="20"/>
        <v>1496.7618687066356</v>
      </c>
      <c r="D66" s="281">
        <f t="shared" si="20"/>
        <v>1534.0427316500284</v>
      </c>
      <c r="E66" s="281">
        <f t="shared" si="20"/>
        <v>1559.3223679962432</v>
      </c>
      <c r="F66" s="281">
        <f t="shared" si="20"/>
        <v>1598.1341444769553</v>
      </c>
      <c r="G66" s="281">
        <f t="shared" si="20"/>
        <v>1636.0405815243278</v>
      </c>
      <c r="H66" s="281">
        <f t="shared" si="20"/>
        <v>1678.14688158391</v>
      </c>
      <c r="I66" s="281">
        <f t="shared" si="20"/>
        <v>1716.8503997668256</v>
      </c>
      <c r="J66" s="281">
        <f t="shared" si="20"/>
        <v>1750.4303292443751</v>
      </c>
      <c r="K66" s="281">
        <f t="shared" si="20"/>
        <v>1784.55037349028</v>
      </c>
      <c r="L66" s="281">
        <f t="shared" si="20"/>
        <v>1821.4876340102314</v>
      </c>
      <c r="M66" s="281">
        <f t="shared" si="20"/>
        <v>1860.0562705911368</v>
      </c>
      <c r="N66" s="281">
        <f t="shared" si="20"/>
        <v>1907.0493443296546</v>
      </c>
      <c r="O66" s="281">
        <f t="shared" si="20"/>
        <v>1944.3869840433595</v>
      </c>
      <c r="P66" s="281">
        <f t="shared" si="20"/>
        <v>1976.6959081523485</v>
      </c>
      <c r="Q66" s="281">
        <f t="shared" si="20"/>
        <v>2002.1860541704759</v>
      </c>
      <c r="R66" s="281">
        <f t="shared" si="20"/>
        <v>2038.4336067598767</v>
      </c>
      <c r="S66" s="281">
        <f t="shared" si="20"/>
        <v>2074.734076567428</v>
      </c>
      <c r="T66" s="281">
        <f t="shared" si="20"/>
        <v>2111.0883519113013</v>
      </c>
      <c r="U66" s="281">
        <f>SUM(U13*$R$3)/10</f>
        <v>2147.4973360218119</v>
      </c>
      <c r="V66" s="281">
        <f t="shared" ref="V66:BH66" si="21">SUM(V13*$R$3)/10</f>
        <v>2183.9619472917489</v>
      </c>
      <c r="W66" s="281">
        <f t="shared" si="21"/>
        <v>2220.4831195309057</v>
      </c>
      <c r="X66" s="281">
        <f t="shared" si="21"/>
        <v>2257.0618022248846</v>
      </c>
      <c r="Y66" s="281">
        <f t="shared" si="21"/>
        <v>2293.6989607982459</v>
      </c>
      <c r="Z66" s="281">
        <f t="shared" si="21"/>
        <v>2330.3955768820742</v>
      </c>
      <c r="AA66" s="281">
        <f t="shared" si="21"/>
        <v>2367.1526485860368</v>
      </c>
      <c r="AB66" s="281">
        <f t="shared" si="21"/>
        <v>2403.971190775007</v>
      </c>
      <c r="AC66" s="281">
        <f t="shared" si="21"/>
        <v>2440.8522353503367</v>
      </c>
      <c r="AD66" s="281">
        <f t="shared" si="21"/>
        <v>2477.7968315358389</v>
      </c>
      <c r="AE66" s="281">
        <f t="shared" si="21"/>
        <v>2514.80604616859</v>
      </c>
      <c r="AF66" s="281">
        <f t="shared" si="21"/>
        <v>2551.8809639945916</v>
      </c>
      <c r="AG66" s="281">
        <f t="shared" si="21"/>
        <v>2589.0226879694151</v>
      </c>
      <c r="AH66" s="281">
        <f t="shared" si="21"/>
        <v>2626.2323395638773</v>
      </c>
      <c r="AI66" s="281">
        <f t="shared" si="21"/>
        <v>2663.5110590748627</v>
      </c>
      <c r="AJ66" s="281">
        <f t="shared" si="21"/>
        <v>2700.8600059413461</v>
      </c>
      <c r="AK66" s="281">
        <f t="shared" si="21"/>
        <v>2738.2803590657409</v>
      </c>
      <c r="AL66" s="281">
        <f t="shared" si="21"/>
        <v>2775.7733171406194</v>
      </c>
      <c r="AM66" s="281">
        <f t="shared" si="21"/>
        <v>2813.3400989809379</v>
      </c>
      <c r="AN66" s="281">
        <f t="shared" si="21"/>
        <v>2850.9819438618251</v>
      </c>
      <c r="AO66" s="281">
        <f t="shared" si="21"/>
        <v>2888.7001118620456</v>
      </c>
      <c r="AP66" s="281">
        <f t="shared" si="21"/>
        <v>2926.4958842132337</v>
      </c>
      <c r="AQ66" s="281">
        <f t="shared" si="21"/>
        <v>2964.3705636549798</v>
      </c>
      <c r="AR66" s="281">
        <f t="shared" si="21"/>
        <v>3002.3254747958872</v>
      </c>
      <c r="AS66" s="281">
        <f t="shared" si="21"/>
        <v>3040.3619644806836</v>
      </c>
      <c r="AT66" s="281">
        <f t="shared" si="21"/>
        <v>3078.4814021635007</v>
      </c>
      <c r="AU66" s="281">
        <f t="shared" si="21"/>
        <v>3116.6851802874107</v>
      </c>
      <c r="AV66" s="281">
        <f t="shared" si="21"/>
        <v>3154.9747146703485</v>
      </c>
      <c r="AW66" s="281">
        <f t="shared" si="21"/>
        <v>3193.3514448974965</v>
      </c>
      <c r="AX66" s="281">
        <f t="shared" si="21"/>
        <v>3231.8168347202691</v>
      </c>
      <c r="AY66" s="281">
        <f t="shared" si="21"/>
        <v>3270.3723724619877</v>
      </c>
      <c r="AZ66" s="281">
        <f t="shared" si="21"/>
        <v>3310.3830654641738</v>
      </c>
      <c r="BA66" s="281">
        <f t="shared" si="21"/>
        <v>3350.4868906256079</v>
      </c>
      <c r="BB66" s="281">
        <f t="shared" si="21"/>
        <v>3391.0342798001584</v>
      </c>
      <c r="BC66" s="281">
        <f t="shared" si="21"/>
        <v>3432.0308594065777</v>
      </c>
      <c r="BD66" s="281">
        <f t="shared" si="21"/>
        <v>3473.5715567461011</v>
      </c>
      <c r="BE66" s="281">
        <f t="shared" si="21"/>
        <v>3515.7534377647926</v>
      </c>
      <c r="BF66" s="281">
        <f t="shared" si="21"/>
        <v>3558.3333279625685</v>
      </c>
      <c r="BG66" s="281">
        <f t="shared" si="21"/>
        <v>3601.4549395498202</v>
      </c>
      <c r="BH66" s="281">
        <f t="shared" si="21"/>
        <v>3645.1075521104599</v>
      </c>
    </row>
    <row r="67" spans="1:60" x14ac:dyDescent="0.25">
      <c r="A67" s="268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81"/>
      <c r="V67" s="272"/>
      <c r="W67" s="272"/>
      <c r="X67" s="272"/>
      <c r="Y67" s="272"/>
      <c r="Z67" s="272"/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L67" s="272"/>
      <c r="AM67" s="272"/>
      <c r="AN67" s="272"/>
      <c r="AO67" s="272"/>
      <c r="AP67" s="272"/>
      <c r="AQ67" s="272"/>
      <c r="AR67" s="272"/>
      <c r="AS67" s="272"/>
      <c r="AT67" s="272"/>
      <c r="AU67" s="272"/>
      <c r="AV67" s="272"/>
      <c r="AW67" s="272"/>
      <c r="AX67" s="272"/>
      <c r="AY67" s="272"/>
      <c r="AZ67" s="272"/>
      <c r="BA67" s="272"/>
      <c r="BB67" s="272"/>
      <c r="BC67" s="272"/>
      <c r="BD67" s="272"/>
      <c r="BE67" s="272"/>
      <c r="BF67" s="272"/>
      <c r="BG67" s="272"/>
      <c r="BH67" s="272"/>
    </row>
    <row r="68" spans="1:60" x14ac:dyDescent="0.25">
      <c r="B68" s="251"/>
      <c r="C68" s="251"/>
      <c r="D68" s="251"/>
      <c r="E68" s="251"/>
      <c r="F68" s="251"/>
      <c r="G68" s="251"/>
      <c r="H68" s="251"/>
      <c r="I68" s="251"/>
      <c r="J68" s="251"/>
      <c r="K68" s="251"/>
      <c r="L68" s="251"/>
    </row>
    <row r="69" spans="1:60" x14ac:dyDescent="0.25">
      <c r="A69" s="267"/>
      <c r="B69" s="251"/>
      <c r="C69" s="251"/>
      <c r="D69" s="251"/>
      <c r="E69" s="251"/>
      <c r="F69" s="251"/>
      <c r="G69" s="251"/>
      <c r="H69" s="251"/>
      <c r="I69" s="251"/>
      <c r="J69" s="251"/>
      <c r="K69" s="251"/>
      <c r="L69" s="251"/>
    </row>
    <row r="70" spans="1:60" x14ac:dyDescent="0.25">
      <c r="A70" s="267"/>
    </row>
    <row r="71" spans="1:60" x14ac:dyDescent="0.25">
      <c r="A71" s="267"/>
    </row>
    <row r="72" spans="1:60" x14ac:dyDescent="0.25">
      <c r="A72" s="267"/>
    </row>
    <row r="73" spans="1:60" x14ac:dyDescent="0.25">
      <c r="A73" s="267"/>
    </row>
    <row r="74" spans="1:60" x14ac:dyDescent="0.25">
      <c r="A74" s="267"/>
    </row>
    <row r="75" spans="1:60" x14ac:dyDescent="0.25">
      <c r="A75" s="267"/>
    </row>
    <row r="76" spans="1:60" x14ac:dyDescent="0.25">
      <c r="A76" s="267"/>
    </row>
    <row r="77" spans="1:60" x14ac:dyDescent="0.25">
      <c r="A77" s="267"/>
    </row>
    <row r="78" spans="1:60" x14ac:dyDescent="0.25">
      <c r="A78" s="267"/>
    </row>
    <row r="79" spans="1:60" x14ac:dyDescent="0.25">
      <c r="A79" s="267"/>
    </row>
    <row r="80" spans="1:60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</sheetData>
  <mergeCells count="3">
    <mergeCell ref="O3:P3"/>
    <mergeCell ref="O4:P4"/>
    <mergeCell ref="O5:P5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8B8D8-EEC5-4C05-A320-D5613F68A360}">
  <dimension ref="A3:BI119"/>
  <sheetViews>
    <sheetView zoomScale="55" zoomScaleNormal="55" workbookViewId="0">
      <pane xSplit="1" ySplit="6" topLeftCell="K42" activePane="bottomRight" state="frozen"/>
      <selection pane="topRight" activeCell="B1" sqref="B1"/>
      <selection pane="bottomLeft" activeCell="A7" sqref="A7"/>
      <selection pane="bottomRight" activeCell="A61" sqref="A61:XFD67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1" width="18.7109375" customWidth="1"/>
    <col min="12" max="19" width="18.7109375" bestFit="1" customWidth="1"/>
    <col min="20" max="20" width="19.28515625" bestFit="1" customWidth="1"/>
    <col min="21" max="33" width="18.7109375" bestFit="1" customWidth="1"/>
    <col min="34" max="34" width="19.140625" bestFit="1" customWidth="1"/>
    <col min="35" max="43" width="18.7109375" bestFit="1" customWidth="1"/>
    <col min="44" max="44" width="19.140625" bestFit="1" customWidth="1"/>
    <col min="45" max="47" width="18.7109375" bestFit="1" customWidth="1"/>
    <col min="48" max="48" width="19.140625" bestFit="1" customWidth="1"/>
    <col min="49" max="51" width="18.7109375" bestFit="1" customWidth="1"/>
    <col min="52" max="52" width="19.140625" bestFit="1" customWidth="1"/>
    <col min="53" max="53" width="18.7109375" bestFit="1" customWidth="1"/>
    <col min="54" max="55" width="19.140625" bestFit="1" customWidth="1"/>
    <col min="56" max="56" width="18.7109375" bestFit="1" customWidth="1"/>
    <col min="57" max="57" width="19.140625" bestFit="1" customWidth="1"/>
    <col min="58" max="59" width="18.7109375" bestFit="1" customWidth="1"/>
    <col min="60" max="60" width="19.140625" bestFit="1" customWidth="1"/>
  </cols>
  <sheetData>
    <row r="3" spans="1:60" x14ac:dyDescent="0.25">
      <c r="O3" s="417" t="s">
        <v>437</v>
      </c>
      <c r="P3" s="417"/>
      <c r="Q3" s="256">
        <v>0.25940000000000002</v>
      </c>
      <c r="R3" s="256">
        <f>SUM(1-Q3)</f>
        <v>0.74059999999999993</v>
      </c>
    </row>
    <row r="4" spans="1:60" x14ac:dyDescent="0.25">
      <c r="O4" s="417" t="s">
        <v>436</v>
      </c>
      <c r="P4" s="417"/>
      <c r="Q4" s="287">
        <v>1.89E-2</v>
      </c>
      <c r="R4" s="287"/>
    </row>
    <row r="5" spans="1:60" x14ac:dyDescent="0.25">
      <c r="O5" s="417" t="s">
        <v>435</v>
      </c>
      <c r="P5" s="417"/>
      <c r="Q5" s="257">
        <v>1000</v>
      </c>
    </row>
    <row r="6" spans="1:60" x14ac:dyDescent="0.25">
      <c r="A6" s="341" t="s">
        <v>33</v>
      </c>
      <c r="B6" s="263">
        <v>42979</v>
      </c>
      <c r="C6" s="263">
        <v>43009</v>
      </c>
      <c r="D6" s="263">
        <v>43040</v>
      </c>
      <c r="E6" s="263">
        <v>43070</v>
      </c>
      <c r="F6" s="263">
        <v>43101</v>
      </c>
      <c r="G6" s="263">
        <v>43132</v>
      </c>
      <c r="H6" s="263">
        <v>43160</v>
      </c>
      <c r="I6" s="263">
        <v>43191</v>
      </c>
      <c r="J6" s="263">
        <v>43221</v>
      </c>
      <c r="K6" s="263">
        <v>43252</v>
      </c>
      <c r="L6" s="263">
        <v>43282</v>
      </c>
      <c r="M6" s="263">
        <v>43313</v>
      </c>
      <c r="N6" s="263">
        <v>43344</v>
      </c>
      <c r="O6" s="263">
        <v>43374</v>
      </c>
      <c r="P6" s="263">
        <v>43405</v>
      </c>
      <c r="Q6" s="263">
        <v>43435</v>
      </c>
      <c r="R6" s="263">
        <v>43466</v>
      </c>
      <c r="S6" s="263">
        <v>43497</v>
      </c>
      <c r="T6" s="263">
        <v>43525</v>
      </c>
      <c r="U6" s="263">
        <v>43556</v>
      </c>
      <c r="V6" s="263">
        <v>43586</v>
      </c>
      <c r="W6" s="263">
        <v>43617</v>
      </c>
      <c r="X6" s="263">
        <v>43647</v>
      </c>
      <c r="Y6" s="263">
        <v>43678</v>
      </c>
      <c r="Z6" s="263">
        <v>43709</v>
      </c>
      <c r="AA6" s="263">
        <v>43739</v>
      </c>
      <c r="AB6" s="263">
        <v>43770</v>
      </c>
      <c r="AC6" s="263">
        <v>43800</v>
      </c>
      <c r="AD6" s="263">
        <v>43831</v>
      </c>
      <c r="AE6" s="263">
        <v>43862</v>
      </c>
      <c r="AF6" s="263">
        <v>43891</v>
      </c>
      <c r="AG6" s="263">
        <v>43922</v>
      </c>
      <c r="AH6" s="263">
        <v>43952</v>
      </c>
      <c r="AI6" s="263">
        <v>43983</v>
      </c>
      <c r="AJ6" s="263">
        <v>44013</v>
      </c>
      <c r="AK6" s="263">
        <v>44044</v>
      </c>
      <c r="AL6" s="263">
        <v>44075</v>
      </c>
      <c r="AM6" s="263">
        <v>44105</v>
      </c>
      <c r="AN6" s="263">
        <v>44136</v>
      </c>
      <c r="AO6" s="263">
        <v>44166</v>
      </c>
      <c r="AP6" s="263">
        <v>44197</v>
      </c>
      <c r="AQ6" s="263">
        <v>44228</v>
      </c>
      <c r="AR6" s="263">
        <v>44256</v>
      </c>
      <c r="AS6" s="263">
        <v>44287</v>
      </c>
      <c r="AT6" s="263">
        <v>44317</v>
      </c>
      <c r="AU6" s="263">
        <v>44348</v>
      </c>
      <c r="AV6" s="263">
        <v>44378</v>
      </c>
      <c r="AW6" s="263">
        <v>44409</v>
      </c>
      <c r="AX6" s="263">
        <v>44440</v>
      </c>
      <c r="AY6" s="263">
        <v>44470</v>
      </c>
      <c r="AZ6" s="263">
        <v>44501</v>
      </c>
      <c r="BA6" s="263">
        <v>44531</v>
      </c>
      <c r="BB6" s="263">
        <v>44562</v>
      </c>
      <c r="BC6" s="263">
        <v>44593</v>
      </c>
      <c r="BD6" s="263">
        <v>44621</v>
      </c>
      <c r="BE6" s="263">
        <v>44652</v>
      </c>
      <c r="BF6" s="263">
        <v>44682</v>
      </c>
      <c r="BG6" s="263">
        <v>44713</v>
      </c>
      <c r="BH6" s="263">
        <v>44743</v>
      </c>
    </row>
    <row r="7" spans="1:60" x14ac:dyDescent="0.25">
      <c r="A7" s="187" t="s">
        <v>465</v>
      </c>
      <c r="B7" s="286">
        <f>(VLOOKUP($A7,MASTER!$1:$1048576,MATCH('POD10 VIMP'!B$6,MASTER!$1:$1,0),FALSE))*1000000</f>
        <v>7420</v>
      </c>
      <c r="C7" s="286">
        <f>(VLOOKUP($A7,MASTER!$1:$1048576,MATCH('POD10 VIMP'!C$6,MASTER!$1:$1,0),FALSE))*1000000</f>
        <v>7496</v>
      </c>
      <c r="D7" s="286">
        <f>(VLOOKUP($A7,MASTER!$1:$1048576,MATCH('POD10 VIMP'!D$6,MASTER!$1:$1,0),FALSE))*1000000</f>
        <v>7620</v>
      </c>
      <c r="E7" s="286">
        <f>(VLOOKUP($A7,MASTER!$1:$1048576,MATCH('POD10 VIMP'!E$6,MASTER!$1:$1,0),FALSE))*1000000</f>
        <v>5196</v>
      </c>
      <c r="F7" s="286">
        <f>(VLOOKUP($A7,MASTER!$1:$1048576,MATCH('POD10 VIMP'!F$6,MASTER!$1:$1,0),FALSE))*1000000</f>
        <v>5222</v>
      </c>
      <c r="G7" s="286">
        <f>(VLOOKUP($A7,MASTER!$1:$1048576,MATCH('POD10 VIMP'!G$6,MASTER!$1:$1,0),FALSE))*1000000</f>
        <v>5370</v>
      </c>
      <c r="H7" s="286">
        <f>(VLOOKUP($A7,MASTER!$1:$1048576,MATCH('POD10 VIMP'!H$6,MASTER!$1:$1,0),FALSE))*1000000</f>
        <v>5243</v>
      </c>
      <c r="I7" s="286">
        <f>(VLOOKUP($A7,MASTER!$1:$1048576,MATCH('POD10 VIMP'!I$6,MASTER!$1:$1,0),FALSE))*1000000</f>
        <v>5048</v>
      </c>
      <c r="J7" s="286">
        <f>(VLOOKUP($A7,MASTER!$1:$1048576,MATCH('POD10 VIMP'!J$6,MASTER!$1:$1,0),FALSE))*1000000</f>
        <v>5120</v>
      </c>
      <c r="K7" s="286">
        <f>(VLOOKUP($A7,MASTER!$1:$1048576,MATCH('POD10 VIMP'!K$6,MASTER!$1:$1,0),FALSE))*1000000</f>
        <v>5413</v>
      </c>
      <c r="L7" s="286">
        <f>(VLOOKUP($A7,MASTER!$1:$1048576,MATCH('POD10 VIMP'!L$6,MASTER!$1:$1,0),FALSE))*1000000</f>
        <v>5896</v>
      </c>
      <c r="M7" s="286">
        <f>(VLOOKUP($A7,MASTER!$1:$1048576,MATCH('POD10 VIMP'!M$6,MASTER!$1:$1,0),FALSE))*1000000</f>
        <v>83</v>
      </c>
      <c r="N7" s="286">
        <f>(VLOOKUP($A7,MASTER!$1:$1048576,MATCH('POD10 VIMP'!N$6,MASTER!$1:$1,0),FALSE))*1000000</f>
        <v>0</v>
      </c>
      <c r="O7" s="286">
        <f>(VLOOKUP($A7,MASTER!$1:$1048576,MATCH('POD10 VIMP'!O$6,MASTER!$1:$1,0),FALSE))*1000000</f>
        <v>0</v>
      </c>
      <c r="P7" s="286">
        <f>(VLOOKUP($A7,MASTER!$1:$1048576,MATCH('POD10 VIMP'!P$6,MASTER!$1:$1,0),FALSE))*1000000</f>
        <v>0</v>
      </c>
      <c r="Q7" s="286">
        <f>(VLOOKUP($A7,MASTER!$1:$1048576,MATCH('POD10 VIMP'!Q$6,MASTER!$1:$1,0),FALSE))*1000000</f>
        <v>6233</v>
      </c>
      <c r="R7" s="286">
        <f>(VLOOKUP($A7,MASTER!$1:$1048576,MATCH('POD10 VIMP'!R$6,MASTER!$1:$1,0),FALSE))*1000000</f>
        <v>6254</v>
      </c>
      <c r="S7" s="286">
        <f>(VLOOKUP($A7,MASTER!$1:$1048576,MATCH('POD10 VIMP'!S$6,MASTER!$1:$1,0),FALSE))*1000000</f>
        <v>6441.62</v>
      </c>
      <c r="T7" s="286">
        <f>(VLOOKUP($A7,MASTER!$1:$1048576,MATCH('POD10 VIMP'!T$6,MASTER!$1:$1,0),FALSE))*1000000</f>
        <v>6634.8685999999998</v>
      </c>
      <c r="U7" s="286">
        <f>(VLOOKUP($A7,MASTER!$1:$1048576,MATCH('POD10 VIMP'!U$6,MASTER!$1:$1,0),FALSE))*1000000</f>
        <v>6833.9146579999997</v>
      </c>
      <c r="V7" s="286">
        <f>(VLOOKUP($A7,MASTER!$1:$1048576,MATCH('POD10 VIMP'!V$6,MASTER!$1:$1,0),FALSE))*1000000</f>
        <v>7038.9320977400002</v>
      </c>
      <c r="W7" s="286">
        <f>(VLOOKUP($A7,MASTER!$1:$1048576,MATCH('POD10 VIMP'!W$6,MASTER!$1:$1,0),FALSE))*1000000</f>
        <v>7250.1000606722</v>
      </c>
      <c r="X7" s="286">
        <f>(VLOOKUP($A7,MASTER!$1:$1048576,MATCH('POD10 VIMP'!X$6,MASTER!$1:$1,0),FALSE))*1000000</f>
        <v>7467.603062492366</v>
      </c>
      <c r="Y7" s="286">
        <f>(VLOOKUP($A7,MASTER!$1:$1048576,MATCH('POD10 VIMP'!Y$6,MASTER!$1:$1,0),FALSE))*1000000</f>
        <v>7691.6311543671372</v>
      </c>
      <c r="Z7" s="286">
        <f>(VLOOKUP($A7,MASTER!$1:$1048576,MATCH('POD10 VIMP'!Z$6,MASTER!$1:$1,0),FALSE))*1000000</f>
        <v>7922.3800889981503</v>
      </c>
      <c r="AA7" s="286">
        <f>(VLOOKUP($A7,MASTER!$1:$1048576,MATCH('POD10 VIMP'!AA$6,MASTER!$1:$1,0),FALSE))*1000000</f>
        <v>8160.0514916680968</v>
      </c>
      <c r="AB7" s="286">
        <f>(VLOOKUP($A7,MASTER!$1:$1048576,MATCH('POD10 VIMP'!AB$6,MASTER!$1:$1,0),FALSE))*1000000</f>
        <v>8404.8530364181388</v>
      </c>
      <c r="AC7" s="286">
        <f>(VLOOKUP($A7,MASTER!$1:$1048576,MATCH('POD10 VIMP'!AC$6,MASTER!$1:$1,0),FALSE))*1000000</f>
        <v>8656.9986275106839</v>
      </c>
      <c r="AD7" s="286">
        <f>(VLOOKUP($A7,MASTER!$1:$1048576,MATCH('POD10 VIMP'!AD$6,MASTER!$1:$1,0),FALSE))*1000000</f>
        <v>8916.7085863360044</v>
      </c>
      <c r="AE7" s="286">
        <f>(VLOOKUP($A7,MASTER!$1:$1048576,MATCH('POD10 VIMP'!AE$6,MASTER!$1:$1,0),FALSE))*1000000</f>
        <v>9184.2098439260844</v>
      </c>
      <c r="AF7" s="286">
        <f>(VLOOKUP($A7,MASTER!$1:$1048576,MATCH('POD10 VIMP'!AF$6,MASTER!$1:$1,0),FALSE))*1000000</f>
        <v>9459.736139243867</v>
      </c>
      <c r="AG7" s="286">
        <f>(VLOOKUP($A7,MASTER!$1:$1048576,MATCH('POD10 VIMP'!AG$6,MASTER!$1:$1,0),FALSE))*1000000</f>
        <v>9743.5282234211827</v>
      </c>
      <c r="AH7" s="286">
        <f>(VLOOKUP($A7,MASTER!$1:$1048576,MATCH('POD10 VIMP'!AH$6,MASTER!$1:$1,0),FALSE))*1000000</f>
        <v>10035.834070123818</v>
      </c>
      <c r="AI7" s="286">
        <f>(VLOOKUP($A7,MASTER!$1:$1048576,MATCH('POD10 VIMP'!AI$6,MASTER!$1:$1,0),FALSE))*1000000</f>
        <v>10336.909092227532</v>
      </c>
      <c r="AJ7" s="286">
        <f>(VLOOKUP($A7,MASTER!$1:$1048576,MATCH('POD10 VIMP'!AJ$6,MASTER!$1:$1,0),FALSE))*1000000</f>
        <v>10647.016364994359</v>
      </c>
      <c r="AK7" s="286">
        <f>(VLOOKUP($A7,MASTER!$1:$1048576,MATCH('POD10 VIMP'!AK$6,MASTER!$1:$1,0),FALSE))*1000000</f>
        <v>10966.42685594419</v>
      </c>
      <c r="AL7" s="286">
        <f>(VLOOKUP($A7,MASTER!$1:$1048576,MATCH('POD10 VIMP'!AL$6,MASTER!$1:$1,0),FALSE))*1000000</f>
        <v>11295.419661622516</v>
      </c>
      <c r="AM7" s="286">
        <f>(VLOOKUP($A7,MASTER!$1:$1048576,MATCH('POD10 VIMP'!AM$6,MASTER!$1:$1,0),FALSE))*1000000</f>
        <v>11634.282251471192</v>
      </c>
      <c r="AN7" s="286">
        <f>(VLOOKUP($A7,MASTER!$1:$1048576,MATCH('POD10 VIMP'!AN$6,MASTER!$1:$1,0),FALSE))*1000000</f>
        <v>11983.310719015328</v>
      </c>
      <c r="AO7" s="286">
        <f>(VLOOKUP($A7,MASTER!$1:$1048576,MATCH('POD10 VIMP'!AO$6,MASTER!$1:$1,0),FALSE))*1000000</f>
        <v>12342.810040585788</v>
      </c>
      <c r="AP7" s="286">
        <f>(VLOOKUP($A7,MASTER!$1:$1048576,MATCH('POD10 VIMP'!AP$6,MASTER!$1:$1,0),FALSE))*1000000</f>
        <v>12713.094341803362</v>
      </c>
      <c r="AQ7" s="286">
        <f>(VLOOKUP($A7,MASTER!$1:$1048576,MATCH('POD10 VIMP'!AQ$6,MASTER!$1:$1,0),FALSE))*1000000</f>
        <v>13094.487172057463</v>
      </c>
      <c r="AR7" s="286">
        <f>(VLOOKUP($A7,MASTER!$1:$1048576,MATCH('POD10 VIMP'!AR$6,MASTER!$1:$1,0),FALSE))*1000000</f>
        <v>13487.321787219187</v>
      </c>
      <c r="AS7" s="286">
        <f>(VLOOKUP($A7,MASTER!$1:$1048576,MATCH('POD10 VIMP'!AS$6,MASTER!$1:$1,0),FALSE))*1000000</f>
        <v>13891.941440835762</v>
      </c>
      <c r="AT7" s="286">
        <f>(VLOOKUP($A7,MASTER!$1:$1048576,MATCH('POD10 VIMP'!AT$6,MASTER!$1:$1,0),FALSE))*1000000</f>
        <v>14308.699684060835</v>
      </c>
      <c r="AU7" s="286">
        <f>(VLOOKUP($A7,MASTER!$1:$1048576,MATCH('POD10 VIMP'!AU$6,MASTER!$1:$1,0),FALSE))*1000000</f>
        <v>14737.96067458266</v>
      </c>
      <c r="AV7" s="286">
        <f>(VLOOKUP($A7,MASTER!$1:$1048576,MATCH('POD10 VIMP'!AV$6,MASTER!$1:$1,0),FALSE))*1000000</f>
        <v>15180.099494820141</v>
      </c>
      <c r="AW7" s="286">
        <f>(VLOOKUP($A7,MASTER!$1:$1048576,MATCH('POD10 VIMP'!AW$6,MASTER!$1:$1,0),FALSE))*1000000</f>
        <v>15635.502479664745</v>
      </c>
      <c r="AX7" s="286">
        <f>(VLOOKUP($A7,MASTER!$1:$1048576,MATCH('POD10 VIMP'!AX$6,MASTER!$1:$1,0),FALSE))*1000000</f>
        <v>16104.567554054687</v>
      </c>
      <c r="AY7" s="286">
        <f>(VLOOKUP($A7,MASTER!$1:$1048576,MATCH('POD10 VIMP'!AY$6,MASTER!$1:$1,0),FALSE))*1000000</f>
        <v>16587.704580676327</v>
      </c>
      <c r="AZ7" s="286">
        <f>(VLOOKUP($A7,MASTER!$1:$1048576,MATCH('POD10 VIMP'!AZ$6,MASTER!$1:$1,0),FALSE))*1000000</f>
        <v>17085.335718096616</v>
      </c>
      <c r="BA7" s="286">
        <f>(VLOOKUP($A7,MASTER!$1:$1048576,MATCH('POD10 VIMP'!BA$6,MASTER!$1:$1,0),FALSE))*1000000</f>
        <v>17597.895789639515</v>
      </c>
      <c r="BB7" s="286">
        <f>(VLOOKUP($A7,MASTER!$1:$1048576,MATCH('POD10 VIMP'!BB$6,MASTER!$1:$1,0),FALSE))*1000000</f>
        <v>18125.832663328703</v>
      </c>
      <c r="BC7" s="286">
        <f>(VLOOKUP($A7,MASTER!$1:$1048576,MATCH('POD10 VIMP'!BC$6,MASTER!$1:$1,0),FALSE))*1000000</f>
        <v>18669.607643228566</v>
      </c>
      <c r="BD7" s="286">
        <f>(VLOOKUP($A7,MASTER!$1:$1048576,MATCH('POD10 VIMP'!BD$6,MASTER!$1:$1,0),FALSE))*1000000</f>
        <v>19229.695872525423</v>
      </c>
      <c r="BE7" s="286">
        <f>(VLOOKUP($A7,MASTER!$1:$1048576,MATCH('POD10 VIMP'!BE$6,MASTER!$1:$1,0),FALSE))*1000000</f>
        <v>19806.586748701186</v>
      </c>
      <c r="BF7" s="286">
        <f>(VLOOKUP($A7,MASTER!$1:$1048576,MATCH('POD10 VIMP'!BF$6,MASTER!$1:$1,0),FALSE))*1000000</f>
        <v>20400.784351162223</v>
      </c>
      <c r="BG7" s="286">
        <f>(VLOOKUP($A7,MASTER!$1:$1048576,MATCH('POD10 VIMP'!BG$6,MASTER!$1:$1,0),FALSE))*1000000</f>
        <v>21012.807881697088</v>
      </c>
      <c r="BH7" s="286">
        <f>(VLOOKUP($A7,MASTER!$1:$1048576,MATCH('POD10 VIMP'!BH$6,MASTER!$1:$1,0),FALSE))*1000000</f>
        <v>21012.807881697088</v>
      </c>
    </row>
    <row r="8" spans="1:60" x14ac:dyDescent="0.25">
      <c r="A8" s="252" t="s">
        <v>466</v>
      </c>
      <c r="B8" s="286">
        <f>(VLOOKUP($A8,MASTER!$1:$1048576,MATCH('POD10 VIMP'!B$6,MASTER!$1:$1,0),FALSE))*1000000</f>
        <v>947685</v>
      </c>
      <c r="C8" s="286">
        <f>(VLOOKUP($A8,MASTER!$1:$1048576,MATCH('POD10 VIMP'!C$6,MASTER!$1:$1,0),FALSE))*1000000</f>
        <v>973992</v>
      </c>
      <c r="D8" s="286">
        <f>(VLOOKUP($A8,MASTER!$1:$1048576,MATCH('POD10 VIMP'!D$6,MASTER!$1:$1,0),FALSE))*1000000</f>
        <v>998474</v>
      </c>
      <c r="E8" s="286">
        <f>(VLOOKUP($A8,MASTER!$1:$1048576,MATCH('POD10 VIMP'!E$6,MASTER!$1:$1,0),FALSE))*1000000</f>
        <v>1011822.9999999999</v>
      </c>
      <c r="F8" s="286">
        <f>(VLOOKUP($A8,MASTER!$1:$1048576,MATCH('POD10 VIMP'!F$6,MASTER!$1:$1,0),FALSE))*1000000</f>
        <v>1026899</v>
      </c>
      <c r="G8" s="286">
        <f>(VLOOKUP($A8,MASTER!$1:$1048576,MATCH('POD10 VIMP'!G$6,MASTER!$1:$1,0),FALSE))*1000000</f>
        <v>1041903.9999999999</v>
      </c>
      <c r="H8" s="286">
        <f>(VLOOKUP($A8,MASTER!$1:$1048576,MATCH('POD10 VIMP'!H$6,MASTER!$1:$1,0),FALSE))*1000000</f>
        <v>1062217</v>
      </c>
      <c r="I8" s="286">
        <f>(VLOOKUP($A8,MASTER!$1:$1048576,MATCH('POD10 VIMP'!I$6,MASTER!$1:$1,0),FALSE))*1000000</f>
        <v>1090099</v>
      </c>
      <c r="J8" s="286">
        <f>(VLOOKUP($A8,MASTER!$1:$1048576,MATCH('POD10 VIMP'!J$6,MASTER!$1:$1,0),FALSE))*1000000</f>
        <v>1116862</v>
      </c>
      <c r="K8" s="286">
        <f>(VLOOKUP($A8,MASTER!$1:$1048576,MATCH('POD10 VIMP'!K$6,MASTER!$1:$1,0),FALSE))*1000000</f>
        <v>1128400</v>
      </c>
      <c r="L8" s="286">
        <f>(VLOOKUP($A8,MASTER!$1:$1048576,MATCH('POD10 VIMP'!L$6,MASTER!$1:$1,0),FALSE))*1000000</f>
        <v>1150204</v>
      </c>
      <c r="M8" s="286">
        <f>(VLOOKUP($A8,MASTER!$1:$1048576,MATCH('POD10 VIMP'!M$6,MASTER!$1:$1,0),FALSE))*1000000</f>
        <v>1156262</v>
      </c>
      <c r="N8" s="286">
        <f>(VLOOKUP($A8,MASTER!$1:$1048576,MATCH('POD10 VIMP'!N$6,MASTER!$1:$1,0),FALSE))*1000000</f>
        <v>1188588</v>
      </c>
      <c r="O8" s="286">
        <f>(VLOOKUP($A8,MASTER!$1:$1048576,MATCH('POD10 VIMP'!O$6,MASTER!$1:$1,0),FALSE))*1000000</f>
        <v>1215461</v>
      </c>
      <c r="P8" s="286">
        <f>(VLOOKUP($A8,MASTER!$1:$1048576,MATCH('POD10 VIMP'!P$6,MASTER!$1:$1,0),FALSE))*1000000</f>
        <v>1264068</v>
      </c>
      <c r="Q8" s="286">
        <f>(VLOOKUP($A8,MASTER!$1:$1048576,MATCH('POD10 VIMP'!Q$6,MASTER!$1:$1,0),FALSE))*1000000</f>
        <v>1310047</v>
      </c>
      <c r="R8" s="286">
        <f>(VLOOKUP($A8,MASTER!$1:$1048576,MATCH('POD10 VIMP'!R$6,MASTER!$1:$1,0),FALSE))*1000000</f>
        <v>1312574</v>
      </c>
      <c r="S8" s="286">
        <f>(VLOOKUP($A8,MASTER!$1:$1048576,MATCH('POD10 VIMP'!S$6,MASTER!$1:$1,0),FALSE))*1000000</f>
        <v>1351537.6865408199</v>
      </c>
      <c r="T8" s="286">
        <f>(VLOOKUP($A8,MASTER!$1:$1048576,MATCH('POD10 VIMP'!T$6,MASTER!$1:$1,0),FALSE))*1000000</f>
        <v>1391667.3679304214</v>
      </c>
      <c r="U8" s="286">
        <f>(VLOOKUP($A8,MASTER!$1:$1048576,MATCH('POD10 VIMP'!U$6,MASTER!$1:$1,0),FALSE))*1000000</f>
        <v>1432997.9820011198</v>
      </c>
      <c r="V8" s="286">
        <f>(VLOOKUP($A8,MASTER!$1:$1048576,MATCH('POD10 VIMP'!V$6,MASTER!$1:$1,0),FALSE))*1000000</f>
        <v>1475565.5140491128</v>
      </c>
      <c r="W8" s="286">
        <f>(VLOOKUP($A8,MASTER!$1:$1048576,MATCH('POD10 VIMP'!W$6,MASTER!$1:$1,0),FALSE))*1000000</f>
        <v>1519407.0282467904</v>
      </c>
      <c r="X8" s="286">
        <f>(VLOOKUP($A8,MASTER!$1:$1048576,MATCH('POD10 VIMP'!X$6,MASTER!$1:$1,0),FALSE))*1000000</f>
        <v>1564560.6999972004</v>
      </c>
      <c r="Y8" s="286">
        <f>(VLOOKUP($A8,MASTER!$1:$1048576,MATCH('POD10 VIMP'!Y$6,MASTER!$1:$1,0),FALSE))*1000000</f>
        <v>1611065.8492589397</v>
      </c>
      <c r="Z8" s="286">
        <f>(VLOOKUP($A8,MASTER!$1:$1048576,MATCH('POD10 VIMP'!Z$6,MASTER!$1:$1,0),FALSE))*1000000</f>
        <v>1658962.9748705649</v>
      </c>
      <c r="AA8" s="286">
        <f>(VLOOKUP($A8,MASTER!$1:$1048576,MATCH('POD10 VIMP'!AA$6,MASTER!$1:$1,0),FALSE))*1000000</f>
        <v>1708293.7899045208</v>
      </c>
      <c r="AB8" s="286">
        <f>(VLOOKUP($A8,MASTER!$1:$1048576,MATCH('POD10 VIMP'!AB$6,MASTER!$1:$1,0),FALSE))*1000000</f>
        <v>1759101.2580814576</v>
      </c>
      <c r="AC8" s="286">
        <f>(VLOOKUP($A8,MASTER!$1:$1048576,MATCH('POD10 VIMP'!AC$6,MASTER!$1:$1,0),FALSE))*1000000</f>
        <v>1811429.6312767421</v>
      </c>
      <c r="AD8" s="286">
        <f>(VLOOKUP($A8,MASTER!$1:$1048576,MATCH('POD10 VIMP'!AD$6,MASTER!$1:$1,0),FALSE))*1000000</f>
        <v>1865324.4881519389</v>
      </c>
      <c r="AE8" s="286">
        <f>(VLOOKUP($A8,MASTER!$1:$1048576,MATCH('POD10 VIMP'!AE$6,MASTER!$1:$1,0),FALSE))*1000000</f>
        <v>1920832.7739449823</v>
      </c>
      <c r="AF8" s="286">
        <f>(VLOOKUP($A8,MASTER!$1:$1048576,MATCH('POD10 VIMP'!AF$6,MASTER!$1:$1,0),FALSE))*1000000</f>
        <v>1978002.8414538256</v>
      </c>
      <c r="AG8" s="286">
        <f>(VLOOKUP($A8,MASTER!$1:$1048576,MATCH('POD10 VIMP'!AG$6,MASTER!$1:$1,0),FALSE))*1000000</f>
        <v>2036884.493249333</v>
      </c>
      <c r="AH8" s="286">
        <f>(VLOOKUP($A8,MASTER!$1:$1048576,MATCH('POD10 VIMP'!AH$6,MASTER!$1:$1,0),FALSE))*1000000</f>
        <v>2097529.0251543219</v>
      </c>
      <c r="AI8" s="286">
        <f>(VLOOKUP($A8,MASTER!$1:$1048576,MATCH('POD10 VIMP'!AI$6,MASTER!$1:$1,0),FALSE))*1000000</f>
        <v>2159989.2710267031</v>
      </c>
      <c r="AJ8" s="286">
        <f>(VLOOKUP($A8,MASTER!$1:$1048576,MATCH('POD10 VIMP'!AJ$6,MASTER!$1:$1,0),FALSE))*1000000</f>
        <v>2224319.6488858624</v>
      </c>
      <c r="AK8" s="286">
        <f>(VLOOKUP($A8,MASTER!$1:$1048576,MATCH('POD10 VIMP'!AK$6,MASTER!$1:$1,0),FALSE))*1000000</f>
        <v>2290576.2084225593</v>
      </c>
      <c r="AL8" s="286">
        <f>(VLOOKUP($A8,MASTER!$1:$1048576,MATCH('POD10 VIMP'!AL$6,MASTER!$1:$1,0),FALSE))*1000000</f>
        <v>2358816.6799338507</v>
      </c>
      <c r="AM8" s="286">
        <f>(VLOOKUP($A8,MASTER!$1:$1048576,MATCH('POD10 VIMP'!AM$6,MASTER!$1:$1,0),FALSE))*1000000</f>
        <v>2429100.5247257845</v>
      </c>
      <c r="AN8" s="286">
        <f>(VLOOKUP($A8,MASTER!$1:$1048576,MATCH('POD10 VIMP'!AN$6,MASTER!$1:$1,0),FALSE))*1000000</f>
        <v>2501488.9870278882</v>
      </c>
      <c r="AO8" s="286">
        <f>(VLOOKUP($A8,MASTER!$1:$1048576,MATCH('POD10 VIMP'!AO$6,MASTER!$1:$1,0),FALSE))*1000000</f>
        <v>2576045.1474648053</v>
      </c>
      <c r="AP8" s="286">
        <f>(VLOOKUP($A8,MASTER!$1:$1048576,MATCH('POD10 VIMP'!AP$6,MASTER!$1:$1,0),FALSE))*1000000</f>
        <v>2652833.9781317809</v>
      </c>
      <c r="AQ8" s="286">
        <f>(VLOOKUP($A8,MASTER!$1:$1048576,MATCH('POD10 VIMP'!AQ$6,MASTER!$1:$1,0),FALSE))*1000000</f>
        <v>2731922.3993221181</v>
      </c>
      <c r="AR8" s="286">
        <f>(VLOOKUP($A8,MASTER!$1:$1048576,MATCH('POD10 VIMP'!AR$6,MASTER!$1:$1,0),FALSE))*1000000</f>
        <v>2813379.3379561435</v>
      </c>
      <c r="AS8" s="286">
        <f>(VLOOKUP($A8,MASTER!$1:$1048576,MATCH('POD10 VIMP'!AS$6,MASTER!$1:$1,0),FALSE))*1000000</f>
        <v>2897275.7877627364</v>
      </c>
      <c r="AT8" s="286">
        <f>(VLOOKUP($A8,MASTER!$1:$1048576,MATCH('POD10 VIMP'!AT$6,MASTER!$1:$1,0),FALSE))*1000000</f>
        <v>2983684.8712659823</v>
      </c>
      <c r="AU8" s="286">
        <f>(VLOOKUP($A8,MASTER!$1:$1048576,MATCH('POD10 VIMP'!AU$6,MASTER!$1:$1,0),FALSE))*1000000</f>
        <v>3072681.9036311046</v>
      </c>
      <c r="AV8" s="286">
        <f>(VLOOKUP($A8,MASTER!$1:$1048576,MATCH('POD10 VIMP'!AV$6,MASTER!$1:$1,0),FALSE))*1000000</f>
        <v>3164344.4584254352</v>
      </c>
      <c r="AW8" s="286">
        <f>(VLOOKUP($A8,MASTER!$1:$1048576,MATCH('POD10 VIMP'!AW$6,MASTER!$1:$1,0),FALSE))*1000000</f>
        <v>3258752.435351891</v>
      </c>
      <c r="AX8" s="286">
        <f>(VLOOKUP($A8,MASTER!$1:$1048576,MATCH('POD10 VIMP'!AX$6,MASTER!$1:$1,0),FALSE))*1000000</f>
        <v>3355988.1300140959</v>
      </c>
      <c r="AY8" s="286">
        <f>(VLOOKUP($A8,MASTER!$1:$1048576,MATCH('POD10 VIMP'!AY$6,MASTER!$1:$1,0),FALSE))*1000000</f>
        <v>3456136.3057741239</v>
      </c>
      <c r="AZ8" s="286">
        <f>(VLOOKUP($A8,MASTER!$1:$1048576,MATCH('POD10 VIMP'!AZ$6,MASTER!$1:$1,0),FALSE))*1000000</f>
        <v>3559284.2677655946</v>
      </c>
      <c r="BA8" s="286">
        <f>(VLOOKUP($A8,MASTER!$1:$1048576,MATCH('POD10 VIMP'!BA$6,MASTER!$1:$1,0),FALSE))*1000000</f>
        <v>3665510.6679671612</v>
      </c>
      <c r="BB8" s="286">
        <f>(VLOOKUP($A8,MASTER!$1:$1048576,MATCH('POD10 VIMP'!BB$6,MASTER!$1:$1,0),FALSE))*1000000</f>
        <v>3774907.3819877096</v>
      </c>
      <c r="BC8" s="286">
        <f>(VLOOKUP($A8,MASTER!$1:$1048576,MATCH('POD10 VIMP'!BC$6,MASTER!$1:$1,0),FALSE))*1000000</f>
        <v>3887569.0274523487</v>
      </c>
      <c r="BD8" s="286">
        <f>(VLOOKUP($A8,MASTER!$1:$1048576,MATCH('POD10 VIMP'!BD$6,MASTER!$1:$1,0),FALSE))*1000000</f>
        <v>4003593.045837543</v>
      </c>
      <c r="BE8" s="286">
        <f>(VLOOKUP($A8,MASTER!$1:$1048576,MATCH('POD10 VIMP'!BE$6,MASTER!$1:$1,0),FALSE))*1000000</f>
        <v>4123079.7867486109</v>
      </c>
      <c r="BF8" s="286">
        <f>(VLOOKUP($A8,MASTER!$1:$1048576,MATCH('POD10 VIMP'!BF$6,MASTER!$1:$1,0),FALSE))*1000000</f>
        <v>4246132.5947124707</v>
      </c>
      <c r="BG8" s="286">
        <f>(VLOOKUP($A8,MASTER!$1:$1048576,MATCH('POD10 VIMP'!BG$6,MASTER!$1:$1,0),FALSE))*1000000</f>
        <v>4372857.8985607075</v>
      </c>
      <c r="BH8" s="286">
        <f>(VLOOKUP($A8,MASTER!$1:$1048576,MATCH('POD10 VIMP'!BH$6,MASTER!$1:$1,0),FALSE))*1000000</f>
        <v>4503365.3034802638</v>
      </c>
    </row>
    <row r="9" spans="1:60" s="348" customFormat="1" x14ac:dyDescent="0.25">
      <c r="A9" s="346" t="s">
        <v>397</v>
      </c>
      <c r="B9" s="347">
        <f>SUM(B7:B8)</f>
        <v>955105</v>
      </c>
      <c r="C9" s="347">
        <f t="shared" ref="C9:BH9" si="0">SUM(C7:C8)</f>
        <v>981488</v>
      </c>
      <c r="D9" s="347">
        <f t="shared" si="0"/>
        <v>1006094</v>
      </c>
      <c r="E9" s="347">
        <f t="shared" si="0"/>
        <v>1017018.9999999999</v>
      </c>
      <c r="F9" s="347">
        <f t="shared" si="0"/>
        <v>1032121</v>
      </c>
      <c r="G9" s="347">
        <f t="shared" si="0"/>
        <v>1047273.9999999999</v>
      </c>
      <c r="H9" s="347">
        <f t="shared" si="0"/>
        <v>1067460</v>
      </c>
      <c r="I9" s="347">
        <f t="shared" si="0"/>
        <v>1095147</v>
      </c>
      <c r="J9" s="347">
        <f t="shared" si="0"/>
        <v>1121982</v>
      </c>
      <c r="K9" s="347">
        <f t="shared" si="0"/>
        <v>1133813</v>
      </c>
      <c r="L9" s="347">
        <f t="shared" si="0"/>
        <v>1156100</v>
      </c>
      <c r="M9" s="347">
        <f t="shared" si="0"/>
        <v>1156345</v>
      </c>
      <c r="N9" s="347">
        <f t="shared" si="0"/>
        <v>1188588</v>
      </c>
      <c r="O9" s="347">
        <f t="shared" si="0"/>
        <v>1215461</v>
      </c>
      <c r="P9" s="347">
        <f t="shared" si="0"/>
        <v>1264068</v>
      </c>
      <c r="Q9" s="347">
        <f t="shared" si="0"/>
        <v>1316280</v>
      </c>
      <c r="R9" s="347">
        <f t="shared" si="0"/>
        <v>1318828</v>
      </c>
      <c r="S9" s="347">
        <f t="shared" si="0"/>
        <v>1357979.30654082</v>
      </c>
      <c r="T9" s="347">
        <f t="shared" si="0"/>
        <v>1398302.2365304213</v>
      </c>
      <c r="U9" s="347">
        <f t="shared" si="0"/>
        <v>1439831.8966591198</v>
      </c>
      <c r="V9" s="347">
        <f t="shared" si="0"/>
        <v>1482604.4461468528</v>
      </c>
      <c r="W9" s="347">
        <f t="shared" si="0"/>
        <v>1526657.1283074627</v>
      </c>
      <c r="X9" s="347">
        <f t="shared" si="0"/>
        <v>1572028.3030596927</v>
      </c>
      <c r="Y9" s="347">
        <f t="shared" si="0"/>
        <v>1618757.480413307</v>
      </c>
      <c r="Z9" s="347">
        <f t="shared" si="0"/>
        <v>1666885.3549595631</v>
      </c>
      <c r="AA9" s="347">
        <f t="shared" si="0"/>
        <v>1716453.8413961888</v>
      </c>
      <c r="AB9" s="347">
        <f t="shared" si="0"/>
        <v>1767506.1111178757</v>
      </c>
      <c r="AC9" s="347">
        <f t="shared" si="0"/>
        <v>1820086.6299042527</v>
      </c>
      <c r="AD9" s="347">
        <f t="shared" si="0"/>
        <v>1874241.196738275</v>
      </c>
      <c r="AE9" s="347">
        <f t="shared" si="0"/>
        <v>1930016.9837889085</v>
      </c>
      <c r="AF9" s="347">
        <f t="shared" si="0"/>
        <v>1987462.5775930695</v>
      </c>
      <c r="AG9" s="347">
        <f t="shared" si="0"/>
        <v>2046628.0214727542</v>
      </c>
      <c r="AH9" s="347">
        <f t="shared" si="0"/>
        <v>2107564.8592244457</v>
      </c>
      <c r="AI9" s="347">
        <f t="shared" si="0"/>
        <v>2170326.1801189305</v>
      </c>
      <c r="AJ9" s="347">
        <f t="shared" si="0"/>
        <v>2234966.6652508569</v>
      </c>
      <c r="AK9" s="347">
        <f t="shared" si="0"/>
        <v>2301542.6352785034</v>
      </c>
      <c r="AL9" s="347">
        <f t="shared" si="0"/>
        <v>2370112.0995954731</v>
      </c>
      <c r="AM9" s="347">
        <f t="shared" si="0"/>
        <v>2440734.8069772557</v>
      </c>
      <c r="AN9" s="347">
        <f t="shared" si="0"/>
        <v>2513472.2977469037</v>
      </c>
      <c r="AO9" s="347">
        <f t="shared" si="0"/>
        <v>2588387.957505391</v>
      </c>
      <c r="AP9" s="347">
        <f t="shared" si="0"/>
        <v>2665547.0724735842</v>
      </c>
      <c r="AQ9" s="347">
        <f t="shared" si="0"/>
        <v>2745016.8864941755</v>
      </c>
      <c r="AR9" s="347">
        <f t="shared" si="0"/>
        <v>2826866.6597433626</v>
      </c>
      <c r="AS9" s="347">
        <f t="shared" si="0"/>
        <v>2911167.729203572</v>
      </c>
      <c r="AT9" s="347">
        <f t="shared" si="0"/>
        <v>2997993.5709500429</v>
      </c>
      <c r="AU9" s="347">
        <f t="shared" si="0"/>
        <v>3087419.8643056871</v>
      </c>
      <c r="AV9" s="347">
        <f t="shared" si="0"/>
        <v>3179524.5579202552</v>
      </c>
      <c r="AW9" s="347">
        <f t="shared" si="0"/>
        <v>3274387.9378315555</v>
      </c>
      <c r="AX9" s="347">
        <f t="shared" si="0"/>
        <v>3372092.6975681507</v>
      </c>
      <c r="AY9" s="347">
        <f t="shared" si="0"/>
        <v>3472724.0103548001</v>
      </c>
      <c r="AZ9" s="347">
        <f t="shared" si="0"/>
        <v>3576369.6034836913</v>
      </c>
      <c r="BA9" s="347">
        <f t="shared" si="0"/>
        <v>3683108.5637568007</v>
      </c>
      <c r="BB9" s="347">
        <f t="shared" si="0"/>
        <v>3793033.2146510384</v>
      </c>
      <c r="BC9" s="347">
        <f t="shared" si="0"/>
        <v>3906238.6350955772</v>
      </c>
      <c r="BD9" s="347">
        <f t="shared" si="0"/>
        <v>4022822.7417100682</v>
      </c>
      <c r="BE9" s="347">
        <f t="shared" si="0"/>
        <v>4142886.373497312</v>
      </c>
      <c r="BF9" s="347">
        <f t="shared" si="0"/>
        <v>4266533.3790636333</v>
      </c>
      <c r="BG9" s="347">
        <f t="shared" si="0"/>
        <v>4393870.7064424045</v>
      </c>
      <c r="BH9" s="347">
        <f t="shared" si="0"/>
        <v>4524378.1113619609</v>
      </c>
    </row>
    <row r="10" spans="1:60" s="282" customFormat="1" x14ac:dyDescent="0.25">
      <c r="A10" s="284" t="s">
        <v>434</v>
      </c>
      <c r="B10" s="283">
        <f>SUM(B9*Q4)</f>
        <v>18051.484499999999</v>
      </c>
      <c r="C10" s="283">
        <f>SUM(C9*Q4)</f>
        <v>18550.123200000002</v>
      </c>
      <c r="D10" s="283">
        <f>SUM(D9*Q4)</f>
        <v>19015.176599999999</v>
      </c>
      <c r="E10" s="283">
        <f>SUM(E9*Q4)</f>
        <v>19221.659099999997</v>
      </c>
      <c r="F10" s="283">
        <f>SUM(F9*Q4)</f>
        <v>19507.086899999998</v>
      </c>
      <c r="G10" s="283">
        <f>SUM(G9*Q4)</f>
        <v>19793.478599999999</v>
      </c>
      <c r="H10" s="283">
        <f>SUM(H9*Q4)</f>
        <v>20174.993999999999</v>
      </c>
      <c r="I10" s="283">
        <f>SUM(I9*Q4)</f>
        <v>20698.278300000002</v>
      </c>
      <c r="J10" s="283">
        <f>SUM(J9*Q4)</f>
        <v>21205.459800000001</v>
      </c>
      <c r="K10" s="283">
        <f>SUM(K9*Q4)</f>
        <v>21429.065699999999</v>
      </c>
      <c r="L10" s="283">
        <f>SUM(L9*Q4)</f>
        <v>21850.29</v>
      </c>
      <c r="M10" s="283">
        <f>SUM(M9*Q4)</f>
        <v>21854.9205</v>
      </c>
      <c r="N10" s="283">
        <f>SUM(N9*Q4)</f>
        <v>22464.313200000001</v>
      </c>
      <c r="O10" s="283">
        <f>SUM(O9*Q4)</f>
        <v>22972.212899999999</v>
      </c>
      <c r="P10" s="283">
        <f>SUM(P9*Q4)</f>
        <v>23890.885200000001</v>
      </c>
      <c r="Q10" s="283">
        <f>SUM(Q9*Q4)</f>
        <v>24877.691999999999</v>
      </c>
      <c r="R10" s="283">
        <f>SUM(R9*Q4)</f>
        <v>24925.849200000001</v>
      </c>
      <c r="S10" s="283">
        <f>SUM(S9*Q4)</f>
        <v>25665.808893621499</v>
      </c>
      <c r="T10" s="283">
        <f>SUM(T9*Q4)</f>
        <v>26427.912270424964</v>
      </c>
      <c r="U10" s="283">
        <f>SUM(U9*Q4)</f>
        <v>27212.822846857365</v>
      </c>
      <c r="V10" s="283">
        <f>SUM(V9*Q4)</f>
        <v>28021.22403217552</v>
      </c>
      <c r="W10" s="283">
        <f>SUM(W9*Q4)</f>
        <v>28853.819725011046</v>
      </c>
      <c r="X10" s="283">
        <f>SUM(X9*Q4)</f>
        <v>29711.334927828193</v>
      </c>
      <c r="Y10" s="283">
        <f>SUM(Y9*Q4)</f>
        <v>30594.516379811503</v>
      </c>
      <c r="Z10" s="283">
        <f>SUM(Z9*Q4)</f>
        <v>31504.133208735744</v>
      </c>
      <c r="AA10" s="283">
        <f>SUM(AA9*Q4)</f>
        <v>32440.977602387968</v>
      </c>
      <c r="AB10" s="283">
        <f>SUM(AB9*Q4)</f>
        <v>33405.865500127853</v>
      </c>
      <c r="AC10" s="283">
        <f>SUM(AC9*Q4)</f>
        <v>34399.637305190379</v>
      </c>
      <c r="AD10" s="283">
        <f>SUM(AD9*Q4)</f>
        <v>35423.158618353395</v>
      </c>
      <c r="AE10" s="283">
        <f>SUM(AE9*Q4)</f>
        <v>36477.320993610367</v>
      </c>
      <c r="AF10" s="283">
        <f>SUM(AF9*Q4)</f>
        <v>37563.042716509015</v>
      </c>
      <c r="AG10" s="283">
        <f>SUM(AG9*Q4)</f>
        <v>38681.269605835056</v>
      </c>
      <c r="AH10" s="283">
        <f>SUM(AH9*Q4)</f>
        <v>39832.97583934202</v>
      </c>
      <c r="AI10" s="283">
        <f>SUM(AI9*Q4)</f>
        <v>41019.16480424779</v>
      </c>
      <c r="AJ10" s="283">
        <f>SUM(AJ9*Q4)</f>
        <v>42240.869973241199</v>
      </c>
      <c r="AK10" s="283">
        <f>SUM(AK9*Q4)</f>
        <v>43499.155806763716</v>
      </c>
      <c r="AL10" s="283">
        <f>SUM(AL9*Q4)</f>
        <v>44795.118682354441</v>
      </c>
      <c r="AM10" s="283">
        <f>SUM(AM9*Q4)</f>
        <v>46129.887851870131</v>
      </c>
      <c r="AN10" s="283">
        <f>SUM(AN9*Q4)</f>
        <v>47504.626427416479</v>
      </c>
      <c r="AO10" s="283">
        <f>SUM(AO9*Q4)</f>
        <v>48920.532396851893</v>
      </c>
      <c r="AP10" s="283">
        <f>SUM(AP9*Q4)</f>
        <v>50378.839669750741</v>
      </c>
      <c r="AQ10" s="283">
        <f>SUM(AQ9*Q4)</f>
        <v>51880.819154739918</v>
      </c>
      <c r="AR10" s="283">
        <f>SUM(AR9*Q4)</f>
        <v>53427.779869149555</v>
      </c>
      <c r="AS10" s="283">
        <f>SUM(AS9*Q4)</f>
        <v>55021.07008194751</v>
      </c>
      <c r="AT10" s="283">
        <f>SUM(AT9*Q4)</f>
        <v>56662.078490955813</v>
      </c>
      <c r="AU10" s="283">
        <f>SUM(AU9*Q4)</f>
        <v>58352.235435377486</v>
      </c>
      <c r="AV10" s="283">
        <f>SUM(AV9*Q4)</f>
        <v>60093.014144692825</v>
      </c>
      <c r="AW10" s="283">
        <f>SUM(AW9*Q4)</f>
        <v>61885.932025016402</v>
      </c>
      <c r="AX10" s="283">
        <f>SUM(AX9*Q4)</f>
        <v>63732.551984038051</v>
      </c>
      <c r="AY10" s="283">
        <f>SUM(AY9*Q4)</f>
        <v>65634.483795705717</v>
      </c>
      <c r="AZ10" s="283">
        <f>SUM(AZ9*Q4)</f>
        <v>67593.385505841768</v>
      </c>
      <c r="BA10" s="283">
        <f>SUM(BA9*Q4)</f>
        <v>69610.751855003531</v>
      </c>
      <c r="BB10" s="283">
        <f>SUM(BB9*Q4)</f>
        <v>71688.327756904633</v>
      </c>
      <c r="BC10" s="283">
        <f>SUM(BC9*Q4)</f>
        <v>73827.910203306412</v>
      </c>
      <c r="BD10" s="283">
        <f>SUM(BD9*Q4)</f>
        <v>76031.34981832029</v>
      </c>
      <c r="BE10" s="283">
        <f>SUM(BE9*Q4)</f>
        <v>78300.552459099199</v>
      </c>
      <c r="BF10" s="283">
        <f>SUM(BF9*Q4)</f>
        <v>80637.480864302663</v>
      </c>
      <c r="BG10" s="283">
        <f>SUM(BG9*Q4)</f>
        <v>83044.156351761441</v>
      </c>
      <c r="BH10" s="283">
        <f>SUM(BH9*Q4)</f>
        <v>85510.746304741057</v>
      </c>
    </row>
    <row r="11" spans="1:60" s="345" customFormat="1" hidden="1" x14ac:dyDescent="0.25">
      <c r="A11" s="343" t="s">
        <v>433</v>
      </c>
      <c r="B11" s="344">
        <f t="shared" ref="B11:K11" si="1">SUM(B10/30/24/14)</f>
        <v>1.790821875</v>
      </c>
      <c r="C11" s="344">
        <f t="shared" si="1"/>
        <v>1.84029</v>
      </c>
      <c r="D11" s="344">
        <f t="shared" si="1"/>
        <v>1.8864262499999997</v>
      </c>
      <c r="E11" s="344">
        <f t="shared" si="1"/>
        <v>1.9069106249999999</v>
      </c>
      <c r="F11" s="344">
        <f t="shared" si="1"/>
        <v>1.9352268749999999</v>
      </c>
      <c r="G11" s="344">
        <f t="shared" si="1"/>
        <v>1.9636387499999999</v>
      </c>
      <c r="H11" s="344">
        <f t="shared" si="1"/>
        <v>2.0014875000000001</v>
      </c>
      <c r="I11" s="344">
        <f t="shared" si="1"/>
        <v>2.0534006250000001</v>
      </c>
      <c r="J11" s="344">
        <f t="shared" si="1"/>
        <v>2.1037162500000002</v>
      </c>
      <c r="K11" s="344">
        <f t="shared" si="1"/>
        <v>2.1258993749999999</v>
      </c>
      <c r="L11" s="344">
        <f t="shared" ref="L11:BH11" si="2">SUM(L10/30/24/14)</f>
        <v>2.1676875000000004</v>
      </c>
      <c r="M11" s="344">
        <f t="shared" si="2"/>
        <v>2.1681468750000001</v>
      </c>
      <c r="N11" s="344">
        <f t="shared" si="2"/>
        <v>2.2286025</v>
      </c>
      <c r="O11" s="344">
        <f t="shared" si="2"/>
        <v>2.2789893749999997</v>
      </c>
      <c r="P11" s="344">
        <f t="shared" si="2"/>
        <v>2.3701274999999997</v>
      </c>
      <c r="Q11" s="344">
        <f t="shared" si="2"/>
        <v>2.4680249999999999</v>
      </c>
      <c r="R11" s="344">
        <f t="shared" si="2"/>
        <v>2.4728024999999998</v>
      </c>
      <c r="S11" s="344">
        <f t="shared" si="2"/>
        <v>2.5462111997640378</v>
      </c>
      <c r="T11" s="344">
        <f t="shared" si="2"/>
        <v>2.6218166934945399</v>
      </c>
      <c r="U11" s="344">
        <f t="shared" si="2"/>
        <v>2.6996848062358496</v>
      </c>
      <c r="V11" s="344">
        <f t="shared" si="2"/>
        <v>2.7798833365253488</v>
      </c>
      <c r="W11" s="344">
        <f t="shared" si="2"/>
        <v>2.8624821155764928</v>
      </c>
      <c r="X11" s="344">
        <f t="shared" si="2"/>
        <v>2.9475530682369238</v>
      </c>
      <c r="Y11" s="344">
        <f t="shared" si="2"/>
        <v>3.0351702757749508</v>
      </c>
      <c r="Z11" s="344">
        <f t="shared" si="2"/>
        <v>3.1254100405491805</v>
      </c>
      <c r="AA11" s="344">
        <f t="shared" si="2"/>
        <v>3.218350952617854</v>
      </c>
      <c r="AB11" s="344">
        <f t="shared" si="2"/>
        <v>3.3140739583460173</v>
      </c>
      <c r="AC11" s="344">
        <f t="shared" si="2"/>
        <v>3.4126624310704741</v>
      </c>
      <c r="AD11" s="344">
        <f t="shared" si="2"/>
        <v>3.5142022438842657</v>
      </c>
      <c r="AE11" s="344">
        <f t="shared" si="2"/>
        <v>3.6187818446042028</v>
      </c>
      <c r="AF11" s="344">
        <f t="shared" si="2"/>
        <v>3.726492332987005</v>
      </c>
      <c r="AG11" s="344">
        <f t="shared" si="2"/>
        <v>3.8374275402614137</v>
      </c>
      <c r="AH11" s="344">
        <f t="shared" si="2"/>
        <v>3.9516841110458354</v>
      </c>
      <c r="AI11" s="344">
        <f t="shared" si="2"/>
        <v>4.0693615877229954</v>
      </c>
      <c r="AJ11" s="344">
        <f t="shared" si="2"/>
        <v>4.1905624973453568</v>
      </c>
      <c r="AK11" s="344">
        <f t="shared" si="2"/>
        <v>4.3153924411471944</v>
      </c>
      <c r="AL11" s="344">
        <f t="shared" si="2"/>
        <v>4.4439601867415117</v>
      </c>
      <c r="AM11" s="344">
        <f t="shared" si="2"/>
        <v>4.5763777630823546</v>
      </c>
      <c r="AN11" s="344">
        <f t="shared" si="2"/>
        <v>4.7127605582754439</v>
      </c>
      <c r="AO11" s="344">
        <f t="shared" si="2"/>
        <v>4.8532274203226082</v>
      </c>
      <c r="AP11" s="344">
        <f t="shared" si="2"/>
        <v>4.9979007608879709</v>
      </c>
      <c r="AQ11" s="344">
        <f t="shared" si="2"/>
        <v>5.1469066621765789</v>
      </c>
      <c r="AR11" s="344">
        <f t="shared" si="2"/>
        <v>5.3003749870188051</v>
      </c>
      <c r="AS11" s="344">
        <f t="shared" si="2"/>
        <v>5.458439492256697</v>
      </c>
      <c r="AT11" s="344">
        <f t="shared" si="2"/>
        <v>5.6212379455313313</v>
      </c>
      <c r="AU11" s="344">
        <f t="shared" si="2"/>
        <v>5.7889122455731634</v>
      </c>
      <c r="AV11" s="344">
        <f t="shared" si="2"/>
        <v>5.9616085461004786</v>
      </c>
      <c r="AW11" s="344">
        <f t="shared" si="2"/>
        <v>6.1394773834341674</v>
      </c>
      <c r="AX11" s="344">
        <f t="shared" si="2"/>
        <v>6.3226738079402836</v>
      </c>
      <c r="AY11" s="344">
        <f t="shared" si="2"/>
        <v>6.5113575194152498</v>
      </c>
      <c r="AZ11" s="344">
        <f t="shared" si="2"/>
        <v>6.7056930065319218</v>
      </c>
      <c r="BA11" s="344">
        <f t="shared" si="2"/>
        <v>6.9058285570440008</v>
      </c>
      <c r="BB11" s="344">
        <f t="shared" si="2"/>
        <v>7.1119372774706973</v>
      </c>
      <c r="BC11" s="344">
        <f t="shared" si="2"/>
        <v>7.3241974408042072</v>
      </c>
      <c r="BD11" s="344">
        <f t="shared" si="2"/>
        <v>7.5427926407063781</v>
      </c>
      <c r="BE11" s="344">
        <f t="shared" si="2"/>
        <v>7.7679119503074592</v>
      </c>
      <c r="BF11" s="344">
        <f t="shared" si="2"/>
        <v>7.9997500857443118</v>
      </c>
      <c r="BG11" s="344">
        <f t="shared" si="2"/>
        <v>8.2385075745795078</v>
      </c>
      <c r="BH11" s="344">
        <f t="shared" si="2"/>
        <v>8.4832089588036759</v>
      </c>
    </row>
    <row r="12" spans="1:60" x14ac:dyDescent="0.25">
      <c r="A12" s="248" t="s">
        <v>467</v>
      </c>
      <c r="B12" s="251">
        <f t="shared" ref="B12:T12" si="3">SUM(B10*$Q$3)</f>
        <v>4682.5550793000002</v>
      </c>
      <c r="C12" s="251">
        <f t="shared" si="3"/>
        <v>4811.9019580800004</v>
      </c>
      <c r="D12" s="251">
        <f t="shared" si="3"/>
        <v>4932.5368100400001</v>
      </c>
      <c r="E12" s="251">
        <f t="shared" si="3"/>
        <v>4986.0983705399995</v>
      </c>
      <c r="F12" s="251">
        <f t="shared" si="3"/>
        <v>5060.1383418599999</v>
      </c>
      <c r="G12" s="251">
        <f t="shared" si="3"/>
        <v>5134.4283488399997</v>
      </c>
      <c r="H12" s="251">
        <f t="shared" si="3"/>
        <v>5233.3934436</v>
      </c>
      <c r="I12" s="251">
        <f t="shared" si="3"/>
        <v>5369.133391020001</v>
      </c>
      <c r="J12" s="251">
        <f t="shared" si="3"/>
        <v>5500.6962721200007</v>
      </c>
      <c r="K12" s="251">
        <f t="shared" si="3"/>
        <v>5558.6996425799998</v>
      </c>
      <c r="L12" s="251">
        <f t="shared" si="3"/>
        <v>5667.9652260000003</v>
      </c>
      <c r="M12" s="251">
        <f t="shared" si="3"/>
        <v>5669.1663777000003</v>
      </c>
      <c r="N12" s="251">
        <f t="shared" si="3"/>
        <v>5827.2428440800004</v>
      </c>
      <c r="O12" s="251">
        <f t="shared" si="3"/>
        <v>5958.9920262599999</v>
      </c>
      <c r="P12" s="251">
        <f t="shared" si="3"/>
        <v>6197.2956208800006</v>
      </c>
      <c r="Q12" s="251">
        <f t="shared" si="3"/>
        <v>6453.2733048</v>
      </c>
      <c r="R12" s="251">
        <f t="shared" si="3"/>
        <v>6465.7652824800007</v>
      </c>
      <c r="S12" s="251">
        <f t="shared" si="3"/>
        <v>6657.7108270054177</v>
      </c>
      <c r="T12" s="251">
        <f t="shared" si="3"/>
        <v>6855.4004429482366</v>
      </c>
      <c r="U12" s="251">
        <f>SUM(U10*$Q$3)</f>
        <v>7059.0062464748007</v>
      </c>
      <c r="V12" s="251">
        <f t="shared" ref="V12:BH12" si="4">SUM(V10*$Q$3)</f>
        <v>7268.70551394633</v>
      </c>
      <c r="W12" s="251">
        <f t="shared" si="4"/>
        <v>7484.6808366678661</v>
      </c>
      <c r="X12" s="251">
        <f t="shared" si="4"/>
        <v>7707.1202802786338</v>
      </c>
      <c r="Y12" s="251">
        <f t="shared" si="4"/>
        <v>7936.217548923104</v>
      </c>
      <c r="Z12" s="251">
        <f t="shared" si="4"/>
        <v>8172.1721543460526</v>
      </c>
      <c r="AA12" s="251">
        <f t="shared" si="4"/>
        <v>8415.1895900594391</v>
      </c>
      <c r="AB12" s="251">
        <f t="shared" si="4"/>
        <v>8665.4815107331651</v>
      </c>
      <c r="AC12" s="251">
        <f t="shared" si="4"/>
        <v>8923.2659169663857</v>
      </c>
      <c r="AD12" s="251">
        <f t="shared" si="4"/>
        <v>9188.7673456008706</v>
      </c>
      <c r="AE12" s="251">
        <f t="shared" si="4"/>
        <v>9462.2170657425304</v>
      </c>
      <c r="AF12" s="251">
        <f t="shared" si="4"/>
        <v>9743.8532806624389</v>
      </c>
      <c r="AG12" s="251">
        <f t="shared" si="4"/>
        <v>10033.921335753614</v>
      </c>
      <c r="AH12" s="251">
        <f t="shared" si="4"/>
        <v>10332.67393272532</v>
      </c>
      <c r="AI12" s="251">
        <f t="shared" si="4"/>
        <v>10640.371350221878</v>
      </c>
      <c r="AJ12" s="251">
        <f t="shared" si="4"/>
        <v>10957.281671058769</v>
      </c>
      <c r="AK12" s="251">
        <f t="shared" si="4"/>
        <v>11283.68101627451</v>
      </c>
      <c r="AL12" s="251">
        <f t="shared" si="4"/>
        <v>11619.853786202742</v>
      </c>
      <c r="AM12" s="251">
        <f t="shared" si="4"/>
        <v>11966.092908775114</v>
      </c>
      <c r="AN12" s="251">
        <f t="shared" si="4"/>
        <v>12322.700095271835</v>
      </c>
      <c r="AO12" s="251">
        <f t="shared" si="4"/>
        <v>12689.986103743382</v>
      </c>
      <c r="AP12" s="251">
        <f t="shared" si="4"/>
        <v>13068.271010333343</v>
      </c>
      <c r="AQ12" s="251">
        <f t="shared" si="4"/>
        <v>13457.884488739535</v>
      </c>
      <c r="AR12" s="251">
        <f t="shared" si="4"/>
        <v>13859.166098057396</v>
      </c>
      <c r="AS12" s="251">
        <f t="shared" si="4"/>
        <v>14272.465579257185</v>
      </c>
      <c r="AT12" s="251">
        <f t="shared" si="4"/>
        <v>14698.143160553938</v>
      </c>
      <c r="AU12" s="251">
        <f t="shared" si="4"/>
        <v>15136.569871936921</v>
      </c>
      <c r="AV12" s="251">
        <f t="shared" si="4"/>
        <v>15588.127869133319</v>
      </c>
      <c r="AW12" s="251">
        <f t="shared" si="4"/>
        <v>16053.210767289256</v>
      </c>
      <c r="AX12" s="251">
        <f t="shared" si="4"/>
        <v>16532.223984659471</v>
      </c>
      <c r="AY12" s="251">
        <f t="shared" si="4"/>
        <v>17025.585096606064</v>
      </c>
      <c r="AZ12" s="251">
        <f t="shared" si="4"/>
        <v>17533.724200215354</v>
      </c>
      <c r="BA12" s="251">
        <f t="shared" si="4"/>
        <v>18057.029031187918</v>
      </c>
      <c r="BB12" s="251">
        <f t="shared" si="4"/>
        <v>18595.952220141062</v>
      </c>
      <c r="BC12" s="251">
        <f t="shared" si="4"/>
        <v>19150.959906737684</v>
      </c>
      <c r="BD12" s="251">
        <f t="shared" si="4"/>
        <v>19722.532142872285</v>
      </c>
      <c r="BE12" s="251">
        <f t="shared" si="4"/>
        <v>20311.163307890332</v>
      </c>
      <c r="BF12" s="251">
        <f t="shared" si="4"/>
        <v>20917.362536200111</v>
      </c>
      <c r="BG12" s="251">
        <f t="shared" si="4"/>
        <v>21541.654157646921</v>
      </c>
      <c r="BH12" s="251">
        <f t="shared" si="4"/>
        <v>22181.487591449833</v>
      </c>
    </row>
    <row r="13" spans="1:60" x14ac:dyDescent="0.25">
      <c r="A13" s="248" t="s">
        <v>430</v>
      </c>
      <c r="B13" s="251">
        <f t="shared" ref="B13:T13" si="5">SUM(B10*$R$3)</f>
        <v>13368.929420699998</v>
      </c>
      <c r="C13" s="251">
        <f t="shared" si="5"/>
        <v>13738.22124192</v>
      </c>
      <c r="D13" s="251">
        <f t="shared" si="5"/>
        <v>14082.639789959998</v>
      </c>
      <c r="E13" s="251">
        <f t="shared" si="5"/>
        <v>14235.560729459996</v>
      </c>
      <c r="F13" s="251">
        <f t="shared" si="5"/>
        <v>14446.948558139997</v>
      </c>
      <c r="G13" s="251">
        <f t="shared" si="5"/>
        <v>14659.050251159997</v>
      </c>
      <c r="H13" s="251">
        <f t="shared" si="5"/>
        <v>14941.600556399997</v>
      </c>
      <c r="I13" s="251">
        <f t="shared" si="5"/>
        <v>15329.144908979999</v>
      </c>
      <c r="J13" s="251">
        <f t="shared" si="5"/>
        <v>15704.763527879999</v>
      </c>
      <c r="K13" s="251">
        <f t="shared" si="5"/>
        <v>15870.366057419998</v>
      </c>
      <c r="L13" s="251">
        <f t="shared" si="5"/>
        <v>16182.324773999999</v>
      </c>
      <c r="M13" s="251">
        <f t="shared" si="5"/>
        <v>16185.754122299999</v>
      </c>
      <c r="N13" s="251">
        <f t="shared" si="5"/>
        <v>16637.070355919997</v>
      </c>
      <c r="O13" s="251">
        <f t="shared" si="5"/>
        <v>17013.220873739996</v>
      </c>
      <c r="P13" s="251">
        <f t="shared" si="5"/>
        <v>17693.589579119998</v>
      </c>
      <c r="Q13" s="251">
        <f t="shared" si="5"/>
        <v>18424.418695199998</v>
      </c>
      <c r="R13" s="251">
        <f t="shared" si="5"/>
        <v>18460.083917519998</v>
      </c>
      <c r="S13" s="251">
        <f t="shared" si="5"/>
        <v>19008.098066616079</v>
      </c>
      <c r="T13" s="251">
        <f t="shared" si="5"/>
        <v>19572.511827476726</v>
      </c>
      <c r="U13" s="251">
        <f>SUM(U10*$R$3)</f>
        <v>20153.816600382561</v>
      </c>
      <c r="V13" s="251">
        <f t="shared" ref="V13:BH13" si="6">SUM(V10*$R$3)</f>
        <v>20752.518518229186</v>
      </c>
      <c r="W13" s="251">
        <f t="shared" si="6"/>
        <v>21369.138888343179</v>
      </c>
      <c r="X13" s="251">
        <f t="shared" si="6"/>
        <v>22004.214647549557</v>
      </c>
      <c r="Y13" s="251">
        <f t="shared" si="6"/>
        <v>22658.298830888398</v>
      </c>
      <c r="Z13" s="251">
        <f t="shared" si="6"/>
        <v>23331.961054389689</v>
      </c>
      <c r="AA13" s="251">
        <f t="shared" si="6"/>
        <v>24025.788012328525</v>
      </c>
      <c r="AB13" s="251">
        <f t="shared" si="6"/>
        <v>24740.383989394686</v>
      </c>
      <c r="AC13" s="251">
        <f t="shared" si="6"/>
        <v>25476.371388223994</v>
      </c>
      <c r="AD13" s="251">
        <f t="shared" si="6"/>
        <v>26234.39127275252</v>
      </c>
      <c r="AE13" s="251">
        <f t="shared" si="6"/>
        <v>27015.103927867836</v>
      </c>
      <c r="AF13" s="251">
        <f t="shared" si="6"/>
        <v>27819.189435846572</v>
      </c>
      <c r="AG13" s="251">
        <f t="shared" si="6"/>
        <v>28647.348270081438</v>
      </c>
      <c r="AH13" s="251">
        <f t="shared" si="6"/>
        <v>29500.301906616696</v>
      </c>
      <c r="AI13" s="251">
        <f t="shared" si="6"/>
        <v>30378.793454025908</v>
      </c>
      <c r="AJ13" s="251">
        <f t="shared" si="6"/>
        <v>31283.58830218243</v>
      </c>
      <c r="AK13" s="251">
        <f t="shared" si="6"/>
        <v>32215.474790489206</v>
      </c>
      <c r="AL13" s="251">
        <f t="shared" si="6"/>
        <v>33175.264896151697</v>
      </c>
      <c r="AM13" s="251">
        <f t="shared" si="6"/>
        <v>34163.794943095018</v>
      </c>
      <c r="AN13" s="251">
        <f t="shared" si="6"/>
        <v>35181.926332144641</v>
      </c>
      <c r="AO13" s="251">
        <f t="shared" si="6"/>
        <v>36230.546293108506</v>
      </c>
      <c r="AP13" s="251">
        <f t="shared" si="6"/>
        <v>37310.568659417397</v>
      </c>
      <c r="AQ13" s="251">
        <f t="shared" si="6"/>
        <v>38422.934666000379</v>
      </c>
      <c r="AR13" s="251">
        <f t="shared" si="6"/>
        <v>39568.613771092154</v>
      </c>
      <c r="AS13" s="251">
        <f t="shared" si="6"/>
        <v>40748.604502690323</v>
      </c>
      <c r="AT13" s="251">
        <f t="shared" si="6"/>
        <v>41963.935330401873</v>
      </c>
      <c r="AU13" s="251">
        <f t="shared" si="6"/>
        <v>43215.665563440562</v>
      </c>
      <c r="AV13" s="251">
        <f t="shared" si="6"/>
        <v>44504.886275559504</v>
      </c>
      <c r="AW13" s="251">
        <f t="shared" si="6"/>
        <v>45832.721257727142</v>
      </c>
      <c r="AX13" s="251">
        <f t="shared" si="6"/>
        <v>47200.327999378576</v>
      </c>
      <c r="AY13" s="251">
        <f t="shared" si="6"/>
        <v>48608.898699099649</v>
      </c>
      <c r="AZ13" s="251">
        <f t="shared" si="6"/>
        <v>50059.66130562641</v>
      </c>
      <c r="BA13" s="251">
        <f t="shared" si="6"/>
        <v>51553.722823815609</v>
      </c>
      <c r="BB13" s="251">
        <f t="shared" si="6"/>
        <v>53092.375536763568</v>
      </c>
      <c r="BC13" s="251">
        <f t="shared" si="6"/>
        <v>54676.950296568721</v>
      </c>
      <c r="BD13" s="251">
        <f t="shared" si="6"/>
        <v>56308.817675448001</v>
      </c>
      <c r="BE13" s="251">
        <f t="shared" si="6"/>
        <v>57989.389151208859</v>
      </c>
      <c r="BF13" s="251">
        <f t="shared" si="6"/>
        <v>59720.118328102544</v>
      </c>
      <c r="BG13" s="251">
        <f t="shared" si="6"/>
        <v>61502.502194114517</v>
      </c>
      <c r="BH13" s="251">
        <f t="shared" si="6"/>
        <v>63329.258713291223</v>
      </c>
    </row>
    <row r="21" spans="25:25" x14ac:dyDescent="0.25">
      <c r="Y21" s="228"/>
    </row>
    <row r="61" spans="1:61" x14ac:dyDescent="0.25">
      <c r="A61" s="269" t="s">
        <v>412</v>
      </c>
      <c r="B61" s="271">
        <f t="shared" ref="B61:AG61" si="7">B6</f>
        <v>42979</v>
      </c>
      <c r="C61" s="271">
        <f t="shared" si="7"/>
        <v>43009</v>
      </c>
      <c r="D61" s="271">
        <f t="shared" si="7"/>
        <v>43040</v>
      </c>
      <c r="E61" s="271">
        <f t="shared" si="7"/>
        <v>43070</v>
      </c>
      <c r="F61" s="271">
        <f t="shared" si="7"/>
        <v>43101</v>
      </c>
      <c r="G61" s="271">
        <f t="shared" si="7"/>
        <v>43132</v>
      </c>
      <c r="H61" s="271">
        <f t="shared" si="7"/>
        <v>43160</v>
      </c>
      <c r="I61" s="271">
        <f t="shared" si="7"/>
        <v>43191</v>
      </c>
      <c r="J61" s="271">
        <f t="shared" si="7"/>
        <v>43221</v>
      </c>
      <c r="K61" s="271">
        <f t="shared" si="7"/>
        <v>43252</v>
      </c>
      <c r="L61" s="271">
        <f t="shared" si="7"/>
        <v>43282</v>
      </c>
      <c r="M61" s="271">
        <f t="shared" si="7"/>
        <v>43313</v>
      </c>
      <c r="N61" s="271">
        <f t="shared" si="7"/>
        <v>43344</v>
      </c>
      <c r="O61" s="271">
        <f t="shared" si="7"/>
        <v>43374</v>
      </c>
      <c r="P61" s="271">
        <f t="shared" si="7"/>
        <v>43405</v>
      </c>
      <c r="Q61" s="271">
        <f t="shared" si="7"/>
        <v>43435</v>
      </c>
      <c r="R61" s="271">
        <f t="shared" si="7"/>
        <v>43466</v>
      </c>
      <c r="S61" s="271">
        <f t="shared" si="7"/>
        <v>43497</v>
      </c>
      <c r="T61" s="271">
        <f t="shared" si="7"/>
        <v>43525</v>
      </c>
      <c r="U61" s="271">
        <f t="shared" si="7"/>
        <v>43556</v>
      </c>
      <c r="V61" s="271">
        <f t="shared" si="7"/>
        <v>43586</v>
      </c>
      <c r="W61" s="271">
        <f t="shared" si="7"/>
        <v>43617</v>
      </c>
      <c r="X61" s="271">
        <f t="shared" si="7"/>
        <v>43647</v>
      </c>
      <c r="Y61" s="271">
        <f t="shared" si="7"/>
        <v>43678</v>
      </c>
      <c r="Z61" s="271">
        <f t="shared" si="7"/>
        <v>43709</v>
      </c>
      <c r="AA61" s="271">
        <f t="shared" si="7"/>
        <v>43739</v>
      </c>
      <c r="AB61" s="271">
        <f t="shared" si="7"/>
        <v>43770</v>
      </c>
      <c r="AC61" s="271">
        <f t="shared" si="7"/>
        <v>43800</v>
      </c>
      <c r="AD61" s="271">
        <f t="shared" si="7"/>
        <v>43831</v>
      </c>
      <c r="AE61" s="271">
        <f t="shared" si="7"/>
        <v>43862</v>
      </c>
      <c r="AF61" s="271">
        <f t="shared" si="7"/>
        <v>43891</v>
      </c>
      <c r="AG61" s="271">
        <f t="shared" si="7"/>
        <v>43922</v>
      </c>
      <c r="AH61" s="271">
        <f t="shared" ref="AH61:BH61" si="8">AH6</f>
        <v>43952</v>
      </c>
      <c r="AI61" s="271">
        <f t="shared" si="8"/>
        <v>43983</v>
      </c>
      <c r="AJ61" s="271">
        <f t="shared" si="8"/>
        <v>44013</v>
      </c>
      <c r="AK61" s="271">
        <f t="shared" si="8"/>
        <v>44044</v>
      </c>
      <c r="AL61" s="271">
        <f t="shared" si="8"/>
        <v>44075</v>
      </c>
      <c r="AM61" s="271">
        <f t="shared" si="8"/>
        <v>44105</v>
      </c>
      <c r="AN61" s="271">
        <f t="shared" si="8"/>
        <v>44136</v>
      </c>
      <c r="AO61" s="271">
        <f t="shared" si="8"/>
        <v>44166</v>
      </c>
      <c r="AP61" s="271">
        <f t="shared" si="8"/>
        <v>44197</v>
      </c>
      <c r="AQ61" s="271">
        <f t="shared" si="8"/>
        <v>44228</v>
      </c>
      <c r="AR61" s="271">
        <f t="shared" si="8"/>
        <v>44256</v>
      </c>
      <c r="AS61" s="271">
        <f t="shared" si="8"/>
        <v>44287</v>
      </c>
      <c r="AT61" s="271">
        <f t="shared" si="8"/>
        <v>44317</v>
      </c>
      <c r="AU61" s="271">
        <f t="shared" si="8"/>
        <v>44348</v>
      </c>
      <c r="AV61" s="271">
        <f t="shared" si="8"/>
        <v>44378</v>
      </c>
      <c r="AW61" s="271">
        <f t="shared" si="8"/>
        <v>44409</v>
      </c>
      <c r="AX61" s="271">
        <f t="shared" si="8"/>
        <v>44440</v>
      </c>
      <c r="AY61" s="271">
        <f t="shared" si="8"/>
        <v>44470</v>
      </c>
      <c r="AZ61" s="271">
        <f t="shared" si="8"/>
        <v>44501</v>
      </c>
      <c r="BA61" s="271">
        <f t="shared" si="8"/>
        <v>44531</v>
      </c>
      <c r="BB61" s="271">
        <f t="shared" si="8"/>
        <v>44562</v>
      </c>
      <c r="BC61" s="271">
        <f t="shared" si="8"/>
        <v>44593</v>
      </c>
      <c r="BD61" s="271">
        <f t="shared" si="8"/>
        <v>44621</v>
      </c>
      <c r="BE61" s="271">
        <f t="shared" si="8"/>
        <v>44652</v>
      </c>
      <c r="BF61" s="271">
        <f t="shared" si="8"/>
        <v>44682</v>
      </c>
      <c r="BG61" s="271">
        <f t="shared" si="8"/>
        <v>44713</v>
      </c>
      <c r="BH61" s="271">
        <f t="shared" si="8"/>
        <v>44743</v>
      </c>
      <c r="BI61" s="267"/>
    </row>
    <row r="62" spans="1:61" x14ac:dyDescent="0.25">
      <c r="A62" s="270" t="s">
        <v>406</v>
      </c>
      <c r="B62" s="281">
        <f>ROUND(B63,0)*1000</f>
        <v>3000</v>
      </c>
      <c r="C62" s="281">
        <f t="shared" ref="C62:BH62" si="9">ROUND(C63,0)*1000</f>
        <v>3000</v>
      </c>
      <c r="D62" s="281">
        <f t="shared" si="9"/>
        <v>3000</v>
      </c>
      <c r="E62" s="281">
        <f t="shared" si="9"/>
        <v>3000</v>
      </c>
      <c r="F62" s="281">
        <f t="shared" si="9"/>
        <v>3000</v>
      </c>
      <c r="G62" s="281">
        <f t="shared" si="9"/>
        <v>3000</v>
      </c>
      <c r="H62" s="281">
        <f t="shared" si="9"/>
        <v>3000</v>
      </c>
      <c r="I62" s="281">
        <f t="shared" si="9"/>
        <v>3000</v>
      </c>
      <c r="J62" s="281">
        <f t="shared" si="9"/>
        <v>3000</v>
      </c>
      <c r="K62" s="281">
        <f t="shared" si="9"/>
        <v>3000</v>
      </c>
      <c r="L62" s="281">
        <f t="shared" si="9"/>
        <v>3000</v>
      </c>
      <c r="M62" s="281">
        <f t="shared" si="9"/>
        <v>3000</v>
      </c>
      <c r="N62" s="281">
        <f t="shared" si="9"/>
        <v>3000</v>
      </c>
      <c r="O62" s="281">
        <f t="shared" si="9"/>
        <v>4000</v>
      </c>
      <c r="P62" s="281">
        <f t="shared" si="9"/>
        <v>4000</v>
      </c>
      <c r="Q62" s="281">
        <f t="shared" si="9"/>
        <v>4000</v>
      </c>
      <c r="R62" s="281">
        <f t="shared" si="9"/>
        <v>4000</v>
      </c>
      <c r="S62" s="281">
        <f t="shared" si="9"/>
        <v>4000</v>
      </c>
      <c r="T62" s="281">
        <f t="shared" si="9"/>
        <v>4000</v>
      </c>
      <c r="U62" s="281">
        <f t="shared" si="9"/>
        <v>4000</v>
      </c>
      <c r="V62" s="281">
        <f t="shared" si="9"/>
        <v>4000</v>
      </c>
      <c r="W62" s="281">
        <f t="shared" si="9"/>
        <v>4000</v>
      </c>
      <c r="X62" s="281">
        <f t="shared" si="9"/>
        <v>5000</v>
      </c>
      <c r="Y62" s="281">
        <f t="shared" si="9"/>
        <v>5000</v>
      </c>
      <c r="Z62" s="281">
        <f t="shared" si="9"/>
        <v>5000</v>
      </c>
      <c r="AA62" s="281">
        <f t="shared" si="9"/>
        <v>5000</v>
      </c>
      <c r="AB62" s="281">
        <f t="shared" si="9"/>
        <v>5000</v>
      </c>
      <c r="AC62" s="281">
        <f t="shared" si="9"/>
        <v>5000</v>
      </c>
      <c r="AD62" s="281">
        <f t="shared" si="9"/>
        <v>5000</v>
      </c>
      <c r="AE62" s="281">
        <f t="shared" si="9"/>
        <v>6000</v>
      </c>
      <c r="AF62" s="281">
        <f t="shared" si="9"/>
        <v>6000</v>
      </c>
      <c r="AG62" s="281">
        <f t="shared" si="9"/>
        <v>6000</v>
      </c>
      <c r="AH62" s="281">
        <f t="shared" si="9"/>
        <v>6000</v>
      </c>
      <c r="AI62" s="281">
        <f t="shared" si="9"/>
        <v>6000</v>
      </c>
      <c r="AJ62" s="281">
        <f t="shared" si="9"/>
        <v>7000</v>
      </c>
      <c r="AK62" s="281">
        <f t="shared" si="9"/>
        <v>7000</v>
      </c>
      <c r="AL62" s="281">
        <f t="shared" si="9"/>
        <v>7000</v>
      </c>
      <c r="AM62" s="281">
        <f t="shared" si="9"/>
        <v>7000</v>
      </c>
      <c r="AN62" s="281">
        <f t="shared" si="9"/>
        <v>7000</v>
      </c>
      <c r="AO62" s="281">
        <f t="shared" si="9"/>
        <v>8000</v>
      </c>
      <c r="AP62" s="281">
        <f t="shared" si="9"/>
        <v>8000</v>
      </c>
      <c r="AQ62" s="281">
        <f t="shared" si="9"/>
        <v>8000</v>
      </c>
      <c r="AR62" s="281">
        <f t="shared" si="9"/>
        <v>8000</v>
      </c>
      <c r="AS62" s="281">
        <f t="shared" si="9"/>
        <v>8000</v>
      </c>
      <c r="AT62" s="281">
        <f t="shared" si="9"/>
        <v>9000</v>
      </c>
      <c r="AU62" s="281">
        <f t="shared" si="9"/>
        <v>9000</v>
      </c>
      <c r="AV62" s="281">
        <f t="shared" si="9"/>
        <v>9000</v>
      </c>
      <c r="AW62" s="281">
        <f t="shared" si="9"/>
        <v>10000</v>
      </c>
      <c r="AX62" s="281">
        <f t="shared" si="9"/>
        <v>10000</v>
      </c>
      <c r="AY62" s="281">
        <f t="shared" si="9"/>
        <v>10000</v>
      </c>
      <c r="AZ62" s="281">
        <f t="shared" si="9"/>
        <v>10000</v>
      </c>
      <c r="BA62" s="281">
        <f t="shared" si="9"/>
        <v>11000</v>
      </c>
      <c r="BB62" s="281">
        <f t="shared" si="9"/>
        <v>11000</v>
      </c>
      <c r="BC62" s="281">
        <f t="shared" si="9"/>
        <v>11000</v>
      </c>
      <c r="BD62" s="281">
        <f t="shared" si="9"/>
        <v>12000</v>
      </c>
      <c r="BE62" s="281">
        <f t="shared" si="9"/>
        <v>12000</v>
      </c>
      <c r="BF62" s="281">
        <f t="shared" si="9"/>
        <v>12000</v>
      </c>
      <c r="BG62" s="281">
        <f t="shared" si="9"/>
        <v>13000</v>
      </c>
      <c r="BH62" s="281">
        <f t="shared" si="9"/>
        <v>13000</v>
      </c>
    </row>
    <row r="63" spans="1:61" x14ac:dyDescent="0.25">
      <c r="A63" s="270" t="s">
        <v>464</v>
      </c>
      <c r="B63" s="342">
        <f>(B64)/1000</f>
        <v>2.7789209791352096</v>
      </c>
      <c r="C63" s="281">
        <f t="shared" ref="C63:BH63" si="10">SUM(C64/1000)</f>
        <v>2.8556835049229763</v>
      </c>
      <c r="D63" s="281">
        <f t="shared" si="10"/>
        <v>2.9272757692421876</v>
      </c>
      <c r="E63" s="281">
        <f t="shared" si="10"/>
        <v>2.9590625483890372</v>
      </c>
      <c r="F63" s="281">
        <f t="shared" si="10"/>
        <v>3.0030024970092417</v>
      </c>
      <c r="G63" s="281">
        <f t="shared" si="10"/>
        <v>3.0470908324245469</v>
      </c>
      <c r="H63" s="281">
        <f t="shared" si="10"/>
        <v>3.1058229078349187</v>
      </c>
      <c r="I63" s="281">
        <f t="shared" si="10"/>
        <v>3.1863794803052943</v>
      </c>
      <c r="J63" s="281">
        <f t="shared" si="10"/>
        <v>3.2644571204339634</v>
      </c>
      <c r="K63" s="281">
        <f t="shared" si="10"/>
        <v>3.2988799473526251</v>
      </c>
      <c r="L63" s="281">
        <f t="shared" si="10"/>
        <v>3.3637249768122</v>
      </c>
      <c r="M63" s="281">
        <f t="shared" si="10"/>
        <v>3.3644378153376895</v>
      </c>
      <c r="N63" s="281">
        <f t="shared" si="10"/>
        <v>3.4582502748371753</v>
      </c>
      <c r="O63" s="281">
        <f t="shared" si="10"/>
        <v>3.5364384776759206</v>
      </c>
      <c r="P63" s="281">
        <f t="shared" si="10"/>
        <v>3.677862731588136</v>
      </c>
      <c r="Q63" s="281">
        <f t="shared" si="10"/>
        <v>3.8297758952325593</v>
      </c>
      <c r="R63" s="281">
        <f t="shared" si="10"/>
        <v>3.8371894158976554</v>
      </c>
      <c r="S63" s="281">
        <f t="shared" si="10"/>
        <v>3.9511019041652684</v>
      </c>
      <c r="T63" s="281">
        <f t="shared" si="10"/>
        <v>4.0684232835825078</v>
      </c>
      <c r="U63" s="281">
        <f t="shared" si="10"/>
        <v>4.1892556986447218</v>
      </c>
      <c r="V63" s="281">
        <f t="shared" si="10"/>
        <v>4.3137043562295529</v>
      </c>
      <c r="W63" s="281">
        <f t="shared" si="10"/>
        <v>4.4418776174346499</v>
      </c>
      <c r="X63" s="281">
        <f t="shared" si="10"/>
        <v>4.57388709216987</v>
      </c>
      <c r="Y63" s="281">
        <f t="shared" si="10"/>
        <v>4.7098477365866493</v>
      </c>
      <c r="Z63" s="281">
        <f t="shared" si="10"/>
        <v>4.8498779534295915</v>
      </c>
      <c r="AA63" s="281">
        <f t="shared" si="10"/>
        <v>4.9940996953979804</v>
      </c>
      <c r="AB63" s="281">
        <f t="shared" si="10"/>
        <v>5.1426385716074714</v>
      </c>
      <c r="AC63" s="281">
        <f t="shared" si="10"/>
        <v>5.2956239572449419</v>
      </c>
      <c r="AD63" s="281">
        <f t="shared" si="10"/>
        <v>5.4531891065123457</v>
      </c>
      <c r="AE63" s="281">
        <f t="shared" si="10"/>
        <v>5.6154712689581316</v>
      </c>
      <c r="AF63" s="281">
        <f t="shared" si="10"/>
        <v>5.7826118092979515</v>
      </c>
      <c r="AG63" s="281">
        <f t="shared" si="10"/>
        <v>5.9547563308292002</v>
      </c>
      <c r="AH63" s="281">
        <f t="shared" si="10"/>
        <v>6.1320548025473185</v>
      </c>
      <c r="AI63" s="281">
        <f t="shared" si="10"/>
        <v>6.3146616900747858</v>
      </c>
      <c r="AJ63" s="281">
        <f t="shared" si="10"/>
        <v>6.5027360905172369</v>
      </c>
      <c r="AK63" s="281">
        <f t="shared" si="10"/>
        <v>6.6964418713644775</v>
      </c>
      <c r="AL63" s="281">
        <f t="shared" si="10"/>
        <v>6.8959478135577337</v>
      </c>
      <c r="AM63" s="281">
        <f t="shared" si="10"/>
        <v>7.1014277588481081</v>
      </c>
      <c r="AN63" s="281">
        <f t="shared" si="10"/>
        <v>7.3130607615749579</v>
      </c>
      <c r="AO63" s="281">
        <f t="shared" si="10"/>
        <v>7.5310312449967975</v>
      </c>
      <c r="AP63" s="281">
        <f t="shared" si="10"/>
        <v>7.755529162311249</v>
      </c>
      <c r="AQ63" s="281">
        <f t="shared" si="10"/>
        <v>7.9867501625047295</v>
      </c>
      <c r="AR63" s="281">
        <f t="shared" si="10"/>
        <v>8.2248957611767324</v>
      </c>
      <c r="AS63" s="281">
        <f t="shared" si="10"/>
        <v>8.4701735164879413</v>
      </c>
      <c r="AT63" s="281">
        <f t="shared" si="10"/>
        <v>8.7227972103858278</v>
      </c>
      <c r="AU63" s="281">
        <f t="shared" si="10"/>
        <v>8.9829870352661292</v>
      </c>
      <c r="AV63" s="281">
        <f t="shared" si="10"/>
        <v>9.250969786233135</v>
      </c>
      <c r="AW63" s="281">
        <f t="shared" si="10"/>
        <v>9.526979059126889</v>
      </c>
      <c r="AX63" s="281">
        <f t="shared" si="10"/>
        <v>9.8112554544901087</v>
      </c>
      <c r="AY63" s="281">
        <f t="shared" si="10"/>
        <v>10.104046787653202</v>
      </c>
      <c r="AZ63" s="281">
        <f t="shared" si="10"/>
        <v>10.405608305120696</v>
      </c>
      <c r="BA63" s="281">
        <f t="shared" si="10"/>
        <v>10.716170113501995</v>
      </c>
      <c r="BB63" s="281">
        <f t="shared" si="10"/>
        <v>11.036000832107922</v>
      </c>
      <c r="BC63" s="281">
        <f t="shared" si="10"/>
        <v>11.365377097361636</v>
      </c>
      <c r="BD63" s="281">
        <f t="shared" si="10"/>
        <v>11.704583802074463</v>
      </c>
      <c r="BE63" s="281">
        <f t="shared" si="10"/>
        <v>12.053914341863004</v>
      </c>
      <c r="BF63" s="281">
        <f t="shared" si="10"/>
        <v>12.413670868920761</v>
      </c>
      <c r="BG63" s="281">
        <f t="shared" si="10"/>
        <v>12.784164553363702</v>
      </c>
      <c r="BH63" s="281">
        <f t="shared" si="10"/>
        <v>13.163881721071391</v>
      </c>
    </row>
    <row r="64" spans="1:61" x14ac:dyDescent="0.25">
      <c r="A64" s="270" t="s">
        <v>349</v>
      </c>
      <c r="B64" s="272">
        <f>SUM(B65+B66)*2.5</f>
        <v>2778.9209791352096</v>
      </c>
      <c r="C64" s="272">
        <f t="shared" ref="C64:BH64" si="11">SUM(C65+C66)*2.5</f>
        <v>2855.6835049229762</v>
      </c>
      <c r="D64" s="272">
        <f t="shared" si="11"/>
        <v>2927.2757692421874</v>
      </c>
      <c r="E64" s="272">
        <f t="shared" si="11"/>
        <v>2959.0625483890371</v>
      </c>
      <c r="F64" s="272">
        <f t="shared" si="11"/>
        <v>3003.0024970092418</v>
      </c>
      <c r="G64" s="272">
        <f t="shared" si="11"/>
        <v>3047.090832424547</v>
      </c>
      <c r="H64" s="272">
        <f t="shared" si="11"/>
        <v>3105.8229078349186</v>
      </c>
      <c r="I64" s="272">
        <f t="shared" si="11"/>
        <v>3186.3794803052942</v>
      </c>
      <c r="J64" s="272">
        <f t="shared" si="11"/>
        <v>3264.4571204339636</v>
      </c>
      <c r="K64" s="272">
        <f t="shared" si="11"/>
        <v>3298.8799473526251</v>
      </c>
      <c r="L64" s="272">
        <f t="shared" si="11"/>
        <v>3363.7249768122001</v>
      </c>
      <c r="M64" s="272">
        <f t="shared" si="11"/>
        <v>3364.4378153376897</v>
      </c>
      <c r="N64" s="272">
        <f t="shared" si="11"/>
        <v>3458.2502748371753</v>
      </c>
      <c r="O64" s="272">
        <f t="shared" si="11"/>
        <v>3536.4384776759207</v>
      </c>
      <c r="P64" s="272">
        <f t="shared" si="11"/>
        <v>3677.8627315881358</v>
      </c>
      <c r="Q64" s="272">
        <f t="shared" si="11"/>
        <v>3829.7758952325594</v>
      </c>
      <c r="R64" s="272">
        <f t="shared" si="11"/>
        <v>3837.1894158976552</v>
      </c>
      <c r="S64" s="272">
        <f t="shared" si="11"/>
        <v>3951.1019041652685</v>
      </c>
      <c r="T64" s="272">
        <f t="shared" si="11"/>
        <v>4068.4232835825082</v>
      </c>
      <c r="U64" s="272">
        <f t="shared" si="11"/>
        <v>4189.2556986447216</v>
      </c>
      <c r="V64" s="272">
        <f t="shared" si="11"/>
        <v>4313.704356229553</v>
      </c>
      <c r="W64" s="272">
        <f t="shared" si="11"/>
        <v>4441.8776174346503</v>
      </c>
      <c r="X64" s="272">
        <f t="shared" si="11"/>
        <v>4573.8870921698699</v>
      </c>
      <c r="Y64" s="272">
        <f t="shared" si="11"/>
        <v>4709.8477365866493</v>
      </c>
      <c r="Z64" s="272">
        <f t="shared" si="11"/>
        <v>4849.8779534295918</v>
      </c>
      <c r="AA64" s="272">
        <f t="shared" si="11"/>
        <v>4994.0996953979802</v>
      </c>
      <c r="AB64" s="272">
        <f t="shared" si="11"/>
        <v>5142.638571607471</v>
      </c>
      <c r="AC64" s="272">
        <f t="shared" si="11"/>
        <v>5295.6239572449422</v>
      </c>
      <c r="AD64" s="272">
        <f t="shared" si="11"/>
        <v>5453.1891065123455</v>
      </c>
      <c r="AE64" s="272">
        <f t="shared" si="11"/>
        <v>5615.471268958132</v>
      </c>
      <c r="AF64" s="272">
        <f t="shared" si="11"/>
        <v>5782.6118092979514</v>
      </c>
      <c r="AG64" s="272">
        <f t="shared" si="11"/>
        <v>5954.7563308292001</v>
      </c>
      <c r="AH64" s="272">
        <f t="shared" si="11"/>
        <v>6132.0548025473181</v>
      </c>
      <c r="AI64" s="272">
        <f t="shared" si="11"/>
        <v>6314.6616900747858</v>
      </c>
      <c r="AJ64" s="272">
        <f t="shared" si="11"/>
        <v>6502.7360905172372</v>
      </c>
      <c r="AK64" s="272">
        <f t="shared" si="11"/>
        <v>6696.4418713644773</v>
      </c>
      <c r="AL64" s="272">
        <f t="shared" si="11"/>
        <v>6895.9478135577338</v>
      </c>
      <c r="AM64" s="272">
        <f t="shared" si="11"/>
        <v>7101.4277588481082</v>
      </c>
      <c r="AN64" s="272">
        <f t="shared" si="11"/>
        <v>7313.0607615749577</v>
      </c>
      <c r="AO64" s="272">
        <f t="shared" si="11"/>
        <v>7531.0312449967978</v>
      </c>
      <c r="AP64" s="272">
        <f t="shared" si="11"/>
        <v>7755.5291623112489</v>
      </c>
      <c r="AQ64" s="272">
        <f t="shared" si="11"/>
        <v>7986.7501625047298</v>
      </c>
      <c r="AR64" s="272">
        <f t="shared" si="11"/>
        <v>8224.8957611767328</v>
      </c>
      <c r="AS64" s="272">
        <f t="shared" si="11"/>
        <v>8470.173516487941</v>
      </c>
      <c r="AT64" s="272">
        <f t="shared" si="11"/>
        <v>8722.7972103858283</v>
      </c>
      <c r="AU64" s="272">
        <f t="shared" si="11"/>
        <v>8982.9870352661292</v>
      </c>
      <c r="AV64" s="272">
        <f t="shared" si="11"/>
        <v>9250.9697862331359</v>
      </c>
      <c r="AW64" s="272">
        <f t="shared" si="11"/>
        <v>9526.9790591268884</v>
      </c>
      <c r="AX64" s="272">
        <f t="shared" si="11"/>
        <v>9811.2554544901086</v>
      </c>
      <c r="AY64" s="272">
        <f t="shared" si="11"/>
        <v>10104.046787653202</v>
      </c>
      <c r="AZ64" s="272">
        <f t="shared" si="11"/>
        <v>10405.608305120695</v>
      </c>
      <c r="BA64" s="272">
        <f t="shared" si="11"/>
        <v>10716.170113501996</v>
      </c>
      <c r="BB64" s="272">
        <f t="shared" si="11"/>
        <v>11036.000832107922</v>
      </c>
      <c r="BC64" s="272">
        <f t="shared" si="11"/>
        <v>11365.377097361636</v>
      </c>
      <c r="BD64" s="272">
        <f t="shared" si="11"/>
        <v>11704.583802074463</v>
      </c>
      <c r="BE64" s="272">
        <f t="shared" si="11"/>
        <v>12053.914341863005</v>
      </c>
      <c r="BF64" s="272">
        <f t="shared" si="11"/>
        <v>12413.670868920761</v>
      </c>
      <c r="BG64" s="272">
        <f t="shared" si="11"/>
        <v>12784.164553363702</v>
      </c>
      <c r="BH64" s="272">
        <f t="shared" si="11"/>
        <v>13163.881721071391</v>
      </c>
    </row>
    <row r="65" spans="1:60" x14ac:dyDescent="0.25">
      <c r="A65" s="270" t="s">
        <v>468</v>
      </c>
      <c r="B65" s="272">
        <f t="shared" ref="B65:T65" si="12">SUM(B12*$Q$3)/10</f>
        <v>121.46547875704202</v>
      </c>
      <c r="C65" s="272">
        <f t="shared" si="12"/>
        <v>124.82073679259523</v>
      </c>
      <c r="D65" s="272">
        <f t="shared" si="12"/>
        <v>127.95000485243762</v>
      </c>
      <c r="E65" s="272">
        <f t="shared" si="12"/>
        <v>129.33939173180758</v>
      </c>
      <c r="F65" s="272">
        <f t="shared" si="12"/>
        <v>131.2599885878484</v>
      </c>
      <c r="G65" s="272">
        <f t="shared" si="12"/>
        <v>133.18707136890959</v>
      </c>
      <c r="H65" s="272">
        <f t="shared" si="12"/>
        <v>135.75422592698402</v>
      </c>
      <c r="I65" s="272">
        <f t="shared" si="12"/>
        <v>139.27532016305884</v>
      </c>
      <c r="J65" s="272">
        <f t="shared" si="12"/>
        <v>142.68806129879283</v>
      </c>
      <c r="K65" s="272">
        <f t="shared" si="12"/>
        <v>144.19266872852521</v>
      </c>
      <c r="L65" s="272">
        <f t="shared" si="12"/>
        <v>147.02701796244003</v>
      </c>
      <c r="M65" s="272">
        <f t="shared" si="12"/>
        <v>147.05817583753802</v>
      </c>
      <c r="N65" s="272">
        <f t="shared" si="12"/>
        <v>151.15867937543521</v>
      </c>
      <c r="O65" s="272">
        <f t="shared" si="12"/>
        <v>154.57625316118441</v>
      </c>
      <c r="P65" s="272">
        <f t="shared" si="12"/>
        <v>160.75784840562724</v>
      </c>
      <c r="Q65" s="272">
        <f t="shared" si="12"/>
        <v>167.39790952651202</v>
      </c>
      <c r="R65" s="272">
        <f t="shared" si="12"/>
        <v>167.72195142753122</v>
      </c>
      <c r="S65" s="272">
        <f t="shared" si="12"/>
        <v>172.70101885252055</v>
      </c>
      <c r="T65" s="272">
        <f t="shared" si="12"/>
        <v>177.82908749007726</v>
      </c>
      <c r="U65" s="272">
        <f>SUM(U12*$Q$3)/10</f>
        <v>183.11062203355635</v>
      </c>
      <c r="V65" s="272">
        <f t="shared" ref="V65:BH65" si="13">SUM(V12*$Q$3)/10</f>
        <v>188.55022103176782</v>
      </c>
      <c r="W65" s="272">
        <f t="shared" si="13"/>
        <v>194.15262090316446</v>
      </c>
      <c r="X65" s="272">
        <f t="shared" si="13"/>
        <v>199.92270007042777</v>
      </c>
      <c r="Y65" s="272">
        <f t="shared" si="13"/>
        <v>205.86548321906534</v>
      </c>
      <c r="Z65" s="272">
        <f t="shared" si="13"/>
        <v>211.98614568373665</v>
      </c>
      <c r="AA65" s="272">
        <f t="shared" si="13"/>
        <v>218.29001796614187</v>
      </c>
      <c r="AB65" s="272">
        <f t="shared" si="13"/>
        <v>224.78259038841833</v>
      </c>
      <c r="AC65" s="272">
        <f t="shared" si="13"/>
        <v>231.46951788610804</v>
      </c>
      <c r="AD65" s="272">
        <f t="shared" si="13"/>
        <v>238.35662494488662</v>
      </c>
      <c r="AE65" s="272">
        <f t="shared" si="13"/>
        <v>245.44991068536123</v>
      </c>
      <c r="AF65" s="272">
        <f t="shared" si="13"/>
        <v>252.75555410038368</v>
      </c>
      <c r="AG65" s="272">
        <f t="shared" si="13"/>
        <v>260.27991944944876</v>
      </c>
      <c r="AH65" s="272">
        <f t="shared" si="13"/>
        <v>268.02956181489481</v>
      </c>
      <c r="AI65" s="272">
        <f t="shared" si="13"/>
        <v>276.01123282475555</v>
      </c>
      <c r="AJ65" s="272">
        <f t="shared" si="13"/>
        <v>284.23188654726448</v>
      </c>
      <c r="AK65" s="272">
        <f t="shared" si="13"/>
        <v>292.69868556216079</v>
      </c>
      <c r="AL65" s="272">
        <f t="shared" si="13"/>
        <v>301.41900721409917</v>
      </c>
      <c r="AM65" s="272">
        <f t="shared" si="13"/>
        <v>310.40045005362651</v>
      </c>
      <c r="AN65" s="272">
        <f t="shared" si="13"/>
        <v>319.65084047135144</v>
      </c>
      <c r="AO65" s="272">
        <f t="shared" si="13"/>
        <v>329.17823953110337</v>
      </c>
      <c r="AP65" s="272">
        <f t="shared" si="13"/>
        <v>338.99095000804698</v>
      </c>
      <c r="AQ65" s="272">
        <f t="shared" si="13"/>
        <v>349.09752363790358</v>
      </c>
      <c r="AR65" s="272">
        <f t="shared" si="13"/>
        <v>359.5067685836089</v>
      </c>
      <c r="AS65" s="272">
        <f t="shared" si="13"/>
        <v>370.22775712593136</v>
      </c>
      <c r="AT65" s="272">
        <f t="shared" si="13"/>
        <v>381.26983358476917</v>
      </c>
      <c r="AU65" s="272">
        <f t="shared" si="13"/>
        <v>392.64262247804379</v>
      </c>
      <c r="AV65" s="272">
        <f t="shared" si="13"/>
        <v>404.35603692531834</v>
      </c>
      <c r="AW65" s="272">
        <f t="shared" si="13"/>
        <v>416.42028730348329</v>
      </c>
      <c r="AX65" s="272">
        <f t="shared" si="13"/>
        <v>428.84589016206672</v>
      </c>
      <c r="AY65" s="272">
        <f t="shared" si="13"/>
        <v>441.64367740596134</v>
      </c>
      <c r="AZ65" s="272">
        <f t="shared" si="13"/>
        <v>454.8248057535863</v>
      </c>
      <c r="BA65" s="272">
        <f t="shared" si="13"/>
        <v>468.39933306901469</v>
      </c>
      <c r="BB65" s="272">
        <f t="shared" si="13"/>
        <v>482.37900059045916</v>
      </c>
      <c r="BC65" s="272">
        <f t="shared" si="13"/>
        <v>496.77589998077553</v>
      </c>
      <c r="BD65" s="272">
        <f t="shared" si="13"/>
        <v>511.60248378610714</v>
      </c>
      <c r="BE65" s="272">
        <f t="shared" si="13"/>
        <v>526.87157620667517</v>
      </c>
      <c r="BF65" s="272">
        <f t="shared" si="13"/>
        <v>542.59638418903091</v>
      </c>
      <c r="BG65" s="272">
        <f t="shared" si="13"/>
        <v>558.79050884936112</v>
      </c>
      <c r="BH65" s="272">
        <f t="shared" si="13"/>
        <v>575.38778812220869</v>
      </c>
    </row>
    <row r="66" spans="1:60" x14ac:dyDescent="0.25">
      <c r="A66" s="270" t="s">
        <v>462</v>
      </c>
      <c r="B66" s="272">
        <f t="shared" ref="B66:T66" si="14">SUM(B13*$R$3)/10</f>
        <v>990.10291289704185</v>
      </c>
      <c r="C66" s="272">
        <f t="shared" si="14"/>
        <v>1017.4526651765951</v>
      </c>
      <c r="D66" s="272">
        <f t="shared" si="14"/>
        <v>1042.9603028444374</v>
      </c>
      <c r="E66" s="272">
        <f t="shared" si="14"/>
        <v>1054.2856276238072</v>
      </c>
      <c r="F66" s="272">
        <f t="shared" si="14"/>
        <v>1069.9410102158481</v>
      </c>
      <c r="G66" s="272">
        <f t="shared" si="14"/>
        <v>1085.6492616009093</v>
      </c>
      <c r="H66" s="272">
        <f t="shared" si="14"/>
        <v>1106.5749372069836</v>
      </c>
      <c r="I66" s="272">
        <f t="shared" si="14"/>
        <v>1135.2764719590587</v>
      </c>
      <c r="J66" s="272">
        <f t="shared" si="14"/>
        <v>1163.0947868747926</v>
      </c>
      <c r="K66" s="272">
        <f t="shared" si="14"/>
        <v>1175.3593102125249</v>
      </c>
      <c r="L66" s="272">
        <f t="shared" si="14"/>
        <v>1198.4629727624399</v>
      </c>
      <c r="M66" s="272">
        <f t="shared" si="14"/>
        <v>1198.7169502975378</v>
      </c>
      <c r="N66" s="272">
        <f t="shared" si="14"/>
        <v>1232.1414305594349</v>
      </c>
      <c r="O66" s="272">
        <f t="shared" si="14"/>
        <v>1259.9991379091839</v>
      </c>
      <c r="P66" s="272">
        <f t="shared" si="14"/>
        <v>1310.387244229627</v>
      </c>
      <c r="Q66" s="272">
        <f t="shared" si="14"/>
        <v>1364.5124485665117</v>
      </c>
      <c r="R66" s="272">
        <f t="shared" si="14"/>
        <v>1367.1538149315309</v>
      </c>
      <c r="S66" s="272">
        <f t="shared" si="14"/>
        <v>1407.7397428135869</v>
      </c>
      <c r="T66" s="272">
        <f t="shared" si="14"/>
        <v>1449.5402259429261</v>
      </c>
      <c r="U66" s="272">
        <f>SUM(U13*$R$3)/10</f>
        <v>1492.5916574243324</v>
      </c>
      <c r="V66" s="272">
        <f t="shared" ref="V66:BH66" si="15">SUM(V13*$R$3)/10</f>
        <v>1536.9315214600533</v>
      </c>
      <c r="W66" s="272">
        <f t="shared" si="15"/>
        <v>1582.5984260706957</v>
      </c>
      <c r="X66" s="272">
        <f t="shared" si="15"/>
        <v>1629.6321367975202</v>
      </c>
      <c r="Y66" s="272">
        <f t="shared" si="15"/>
        <v>1678.0736114155945</v>
      </c>
      <c r="Z66" s="272">
        <f t="shared" si="15"/>
        <v>1727.9650356881</v>
      </c>
      <c r="AA66" s="272">
        <f t="shared" si="15"/>
        <v>1779.3498601930503</v>
      </c>
      <c r="AB66" s="272">
        <f t="shared" si="15"/>
        <v>1832.2728382545702</v>
      </c>
      <c r="AC66" s="272">
        <f t="shared" si="15"/>
        <v>1886.7800650118686</v>
      </c>
      <c r="AD66" s="272">
        <f t="shared" si="15"/>
        <v>1942.9190176600514</v>
      </c>
      <c r="AE66" s="272">
        <f t="shared" si="15"/>
        <v>2000.7385968978917</v>
      </c>
      <c r="AF66" s="272">
        <f t="shared" si="15"/>
        <v>2060.2891696187971</v>
      </c>
      <c r="AG66" s="272">
        <f t="shared" si="15"/>
        <v>2121.6226128822314</v>
      </c>
      <c r="AH66" s="272">
        <f t="shared" si="15"/>
        <v>2184.7923592040324</v>
      </c>
      <c r="AI66" s="272">
        <f t="shared" si="15"/>
        <v>2249.8534432051588</v>
      </c>
      <c r="AJ66" s="272">
        <f t="shared" si="15"/>
        <v>2316.8625496596305</v>
      </c>
      <c r="AK66" s="272">
        <f t="shared" si="15"/>
        <v>2385.8780629836301</v>
      </c>
      <c r="AL66" s="272">
        <f t="shared" si="15"/>
        <v>2456.9601182089946</v>
      </c>
      <c r="AM66" s="272">
        <f t="shared" si="15"/>
        <v>2530.1706534856166</v>
      </c>
      <c r="AN66" s="272">
        <f t="shared" si="15"/>
        <v>2605.5734641586319</v>
      </c>
      <c r="AO66" s="272">
        <f t="shared" si="15"/>
        <v>2683.2342584676157</v>
      </c>
      <c r="AP66" s="272">
        <f t="shared" si="15"/>
        <v>2763.2207149164524</v>
      </c>
      <c r="AQ66" s="272">
        <f t="shared" si="15"/>
        <v>2845.6025413639882</v>
      </c>
      <c r="AR66" s="272">
        <f t="shared" si="15"/>
        <v>2930.4515358870844</v>
      </c>
      <c r="AS66" s="272">
        <f t="shared" si="15"/>
        <v>3017.8416494692451</v>
      </c>
      <c r="AT66" s="272">
        <f t="shared" si="15"/>
        <v>3107.8490505695622</v>
      </c>
      <c r="AU66" s="272">
        <f t="shared" si="15"/>
        <v>3200.5521916284079</v>
      </c>
      <c r="AV66" s="272">
        <f t="shared" si="15"/>
        <v>3296.0318775679361</v>
      </c>
      <c r="AW66" s="272">
        <f t="shared" si="15"/>
        <v>3394.3713363472721</v>
      </c>
      <c r="AX66" s="272">
        <f t="shared" si="15"/>
        <v>3495.6562916339767</v>
      </c>
      <c r="AY66" s="272">
        <f t="shared" si="15"/>
        <v>3599.9750376553193</v>
      </c>
      <c r="AZ66" s="272">
        <f t="shared" si="15"/>
        <v>3707.4185162946915</v>
      </c>
      <c r="BA66" s="272">
        <f t="shared" si="15"/>
        <v>3818.0687123317839</v>
      </c>
      <c r="BB66" s="272">
        <f t="shared" si="15"/>
        <v>3932.0213322527097</v>
      </c>
      <c r="BC66" s="272">
        <f t="shared" si="15"/>
        <v>4049.3749389638788</v>
      </c>
      <c r="BD66" s="272">
        <f t="shared" si="15"/>
        <v>4170.231037043678</v>
      </c>
      <c r="BE66" s="272">
        <f t="shared" si="15"/>
        <v>4294.6941605385273</v>
      </c>
      <c r="BF66" s="272">
        <f t="shared" si="15"/>
        <v>4422.8719633792734</v>
      </c>
      <c r="BG66" s="272">
        <f t="shared" si="15"/>
        <v>4554.8753124961204</v>
      </c>
      <c r="BH66" s="272">
        <f t="shared" si="15"/>
        <v>4690.1649003063476</v>
      </c>
    </row>
    <row r="67" spans="1:60" x14ac:dyDescent="0.25">
      <c r="A67" s="268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L67" s="272"/>
      <c r="AM67" s="272"/>
      <c r="AN67" s="272"/>
      <c r="AO67" s="272"/>
      <c r="AP67" s="272"/>
      <c r="AQ67" s="272"/>
      <c r="AR67" s="272"/>
      <c r="AS67" s="272"/>
      <c r="AT67" s="272"/>
      <c r="AU67" s="272"/>
      <c r="AV67" s="272"/>
      <c r="AW67" s="272"/>
      <c r="AX67" s="272"/>
      <c r="AY67" s="272"/>
      <c r="AZ67" s="272"/>
      <c r="BA67" s="272"/>
      <c r="BB67" s="272"/>
      <c r="BC67" s="272"/>
      <c r="BD67" s="272"/>
      <c r="BE67" s="272"/>
      <c r="BF67" s="272"/>
      <c r="BG67" s="272"/>
      <c r="BH67" s="272"/>
    </row>
    <row r="68" spans="1:60" x14ac:dyDescent="0.25">
      <c r="B68" s="251"/>
      <c r="C68" s="251"/>
      <c r="D68" s="251"/>
      <c r="E68" s="251"/>
      <c r="F68" s="251"/>
      <c r="G68" s="251"/>
      <c r="H68" s="251"/>
      <c r="I68" s="251"/>
      <c r="J68" s="251"/>
      <c r="K68" s="251"/>
      <c r="L68" s="251"/>
    </row>
    <row r="69" spans="1:60" x14ac:dyDescent="0.25">
      <c r="A69" s="267"/>
      <c r="B69" s="251"/>
      <c r="C69" s="251"/>
      <c r="D69" s="251"/>
      <c r="E69" s="251"/>
      <c r="F69" s="251"/>
      <c r="G69" s="251"/>
      <c r="H69" s="251"/>
      <c r="I69" s="251"/>
      <c r="J69" s="251"/>
      <c r="K69" s="251"/>
      <c r="L69" s="251"/>
    </row>
    <row r="70" spans="1:60" x14ac:dyDescent="0.25">
      <c r="A70" s="267"/>
    </row>
    <row r="71" spans="1:60" x14ac:dyDescent="0.25">
      <c r="A71" s="267"/>
    </row>
    <row r="72" spans="1:60" x14ac:dyDescent="0.25">
      <c r="A72" s="267"/>
    </row>
    <row r="73" spans="1:60" x14ac:dyDescent="0.25">
      <c r="A73" s="267"/>
    </row>
    <row r="74" spans="1:60" x14ac:dyDescent="0.25">
      <c r="A74" s="267"/>
    </row>
    <row r="75" spans="1:60" x14ac:dyDescent="0.25">
      <c r="A75" s="267"/>
    </row>
    <row r="76" spans="1:60" x14ac:dyDescent="0.25">
      <c r="A76" s="267"/>
    </row>
    <row r="77" spans="1:60" x14ac:dyDescent="0.25">
      <c r="A77" s="267"/>
    </row>
    <row r="78" spans="1:60" x14ac:dyDescent="0.25">
      <c r="A78" s="267"/>
    </row>
    <row r="79" spans="1:60" x14ac:dyDescent="0.25">
      <c r="A79" s="267"/>
    </row>
    <row r="80" spans="1:60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</sheetData>
  <mergeCells count="3">
    <mergeCell ref="O3:P3"/>
    <mergeCell ref="O4:P4"/>
    <mergeCell ref="O5:P5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6AC1-7C24-44AB-AE08-FECE0BB0120D}">
  <dimension ref="A3:BI119"/>
  <sheetViews>
    <sheetView zoomScale="55" zoomScaleNormal="55" workbookViewId="0">
      <pane xSplit="1" ySplit="6" topLeftCell="O49" activePane="bottomRight" state="frozen"/>
      <selection pane="topRight" activeCell="B1" sqref="B1"/>
      <selection pane="bottomLeft" activeCell="A7" sqref="A7"/>
      <selection pane="bottomRight" activeCell="A61" sqref="A61:XFD67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1" width="18.7109375" customWidth="1"/>
    <col min="12" max="19" width="18.7109375" bestFit="1" customWidth="1"/>
    <col min="20" max="20" width="19.28515625" bestFit="1" customWidth="1"/>
    <col min="21" max="33" width="18.7109375" bestFit="1" customWidth="1"/>
    <col min="34" max="34" width="19.140625" bestFit="1" customWidth="1"/>
    <col min="35" max="43" width="18.7109375" bestFit="1" customWidth="1"/>
    <col min="44" max="44" width="19.140625" bestFit="1" customWidth="1"/>
    <col min="45" max="47" width="18.7109375" bestFit="1" customWidth="1"/>
    <col min="48" max="48" width="19.140625" bestFit="1" customWidth="1"/>
    <col min="49" max="51" width="18.7109375" bestFit="1" customWidth="1"/>
    <col min="52" max="52" width="19.140625" bestFit="1" customWidth="1"/>
    <col min="53" max="53" width="18.7109375" bestFit="1" customWidth="1"/>
    <col min="54" max="55" width="19.140625" bestFit="1" customWidth="1"/>
    <col min="56" max="56" width="18.7109375" bestFit="1" customWidth="1"/>
    <col min="57" max="57" width="19.140625" bestFit="1" customWidth="1"/>
    <col min="58" max="59" width="18.7109375" bestFit="1" customWidth="1"/>
    <col min="60" max="60" width="19.140625" bestFit="1" customWidth="1"/>
  </cols>
  <sheetData>
    <row r="3" spans="1:60" x14ac:dyDescent="0.25">
      <c r="O3" s="417" t="s">
        <v>437</v>
      </c>
      <c r="P3" s="417"/>
      <c r="Q3" s="256">
        <v>0.25159999999999999</v>
      </c>
      <c r="R3" s="256">
        <f>SUM(1-Q3)</f>
        <v>0.74839999999999995</v>
      </c>
    </row>
    <row r="4" spans="1:60" x14ac:dyDescent="0.25">
      <c r="O4" s="417" t="s">
        <v>436</v>
      </c>
      <c r="P4" s="417"/>
      <c r="Q4" s="287">
        <v>1.1549E-2</v>
      </c>
      <c r="R4" s="287"/>
    </row>
    <row r="5" spans="1:60" x14ac:dyDescent="0.25">
      <c r="O5" s="417" t="s">
        <v>435</v>
      </c>
      <c r="P5" s="417"/>
      <c r="Q5" s="257">
        <v>1000</v>
      </c>
    </row>
    <row r="6" spans="1:60" x14ac:dyDescent="0.25">
      <c r="A6" s="341" t="s">
        <v>33</v>
      </c>
      <c r="B6" s="263">
        <v>42979</v>
      </c>
      <c r="C6" s="263">
        <v>43009</v>
      </c>
      <c r="D6" s="263">
        <v>43040</v>
      </c>
      <c r="E6" s="263">
        <v>43070</v>
      </c>
      <c r="F6" s="263">
        <v>43101</v>
      </c>
      <c r="G6" s="263">
        <v>43132</v>
      </c>
      <c r="H6" s="263">
        <v>43160</v>
      </c>
      <c r="I6" s="263">
        <v>43191</v>
      </c>
      <c r="J6" s="263">
        <v>43221</v>
      </c>
      <c r="K6" s="263">
        <v>43252</v>
      </c>
      <c r="L6" s="263">
        <v>43282</v>
      </c>
      <c r="M6" s="263">
        <v>43313</v>
      </c>
      <c r="N6" s="263">
        <v>43344</v>
      </c>
      <c r="O6" s="263">
        <v>43374</v>
      </c>
      <c r="P6" s="263">
        <v>43405</v>
      </c>
      <c r="Q6" s="263">
        <v>43435</v>
      </c>
      <c r="R6" s="263">
        <v>43466</v>
      </c>
      <c r="S6" s="263">
        <v>43497</v>
      </c>
      <c r="T6" s="263">
        <v>43525</v>
      </c>
      <c r="U6" s="263">
        <v>43556</v>
      </c>
      <c r="V6" s="263">
        <v>43586</v>
      </c>
      <c r="W6" s="263">
        <v>43617</v>
      </c>
      <c r="X6" s="263">
        <v>43647</v>
      </c>
      <c r="Y6" s="263">
        <v>43678</v>
      </c>
      <c r="Z6" s="263">
        <v>43709</v>
      </c>
      <c r="AA6" s="263">
        <v>43739</v>
      </c>
      <c r="AB6" s="263">
        <v>43770</v>
      </c>
      <c r="AC6" s="263">
        <v>43800</v>
      </c>
      <c r="AD6" s="263">
        <v>43831</v>
      </c>
      <c r="AE6" s="263">
        <v>43862</v>
      </c>
      <c r="AF6" s="263">
        <v>43891</v>
      </c>
      <c r="AG6" s="263">
        <v>43922</v>
      </c>
      <c r="AH6" s="263">
        <v>43952</v>
      </c>
      <c r="AI6" s="263">
        <v>43983</v>
      </c>
      <c r="AJ6" s="263">
        <v>44013</v>
      </c>
      <c r="AK6" s="263">
        <v>44044</v>
      </c>
      <c r="AL6" s="263">
        <v>44075</v>
      </c>
      <c r="AM6" s="263">
        <v>44105</v>
      </c>
      <c r="AN6" s="263">
        <v>44136</v>
      </c>
      <c r="AO6" s="263">
        <v>44166</v>
      </c>
      <c r="AP6" s="263">
        <v>44197</v>
      </c>
      <c r="AQ6" s="263">
        <v>44228</v>
      </c>
      <c r="AR6" s="263">
        <v>44256</v>
      </c>
      <c r="AS6" s="263">
        <v>44287</v>
      </c>
      <c r="AT6" s="263">
        <v>44317</v>
      </c>
      <c r="AU6" s="263">
        <v>44348</v>
      </c>
      <c r="AV6" s="263">
        <v>44378</v>
      </c>
      <c r="AW6" s="263">
        <v>44409</v>
      </c>
      <c r="AX6" s="263">
        <v>44440</v>
      </c>
      <c r="AY6" s="263">
        <v>44470</v>
      </c>
      <c r="AZ6" s="263">
        <v>44501</v>
      </c>
      <c r="BA6" s="263">
        <v>44531</v>
      </c>
      <c r="BB6" s="263">
        <v>44562</v>
      </c>
      <c r="BC6" s="263">
        <v>44593</v>
      </c>
      <c r="BD6" s="263">
        <v>44621</v>
      </c>
      <c r="BE6" s="263">
        <v>44652</v>
      </c>
      <c r="BF6" s="263">
        <v>44682</v>
      </c>
      <c r="BG6" s="263">
        <v>44713</v>
      </c>
      <c r="BH6" s="263">
        <v>44743</v>
      </c>
    </row>
    <row r="7" spans="1:60" x14ac:dyDescent="0.25">
      <c r="A7" s="187" t="s">
        <v>469</v>
      </c>
      <c r="B7" s="286">
        <f>(VLOOKUP($A7,MASTER!$1:$1048576,MATCH('POD10 TELSTRA'!B$6,MASTER!$1:$1,0),FALSE))*1000000</f>
        <v>14061</v>
      </c>
      <c r="C7" s="286">
        <f>(VLOOKUP($A7,MASTER!$1:$1048576,MATCH('POD10 TELSTRA'!C$6,MASTER!$1:$1,0),FALSE))*1000000</f>
        <v>14753</v>
      </c>
      <c r="D7" s="286">
        <f>(VLOOKUP($A7,MASTER!$1:$1048576,MATCH('POD10 TELSTRA'!D$6,MASTER!$1:$1,0),FALSE))*1000000</f>
        <v>15529</v>
      </c>
      <c r="E7" s="286">
        <f>(VLOOKUP($A7,MASTER!$1:$1048576,MATCH('POD10 TELSTRA'!E$6,MASTER!$1:$1,0),FALSE))*1000000</f>
        <v>16101</v>
      </c>
      <c r="F7" s="286">
        <f>(VLOOKUP($A7,MASTER!$1:$1048576,MATCH('POD10 TELSTRA'!F$6,MASTER!$1:$1,0),FALSE))*1000000</f>
        <v>16653</v>
      </c>
      <c r="G7" s="286">
        <f>(VLOOKUP($A7,MASTER!$1:$1048576,MATCH('POD10 TELSTRA'!G$6,MASTER!$1:$1,0),FALSE))*1000000</f>
        <v>16332</v>
      </c>
      <c r="H7" s="286">
        <f>(VLOOKUP($A7,MASTER!$1:$1048576,MATCH('POD10 TELSTRA'!H$6,MASTER!$1:$1,0),FALSE))*1000000</f>
        <v>17020</v>
      </c>
      <c r="I7" s="286">
        <f>(VLOOKUP($A7,MASTER!$1:$1048576,MATCH('POD10 TELSTRA'!I$6,MASTER!$1:$1,0),FALSE))*1000000</f>
        <v>17488</v>
      </c>
      <c r="J7" s="286">
        <f>(VLOOKUP($A7,MASTER!$1:$1048576,MATCH('POD10 TELSTRA'!J$6,MASTER!$1:$1,0),FALSE))*1000000</f>
        <v>18250</v>
      </c>
      <c r="K7" s="286">
        <f>(VLOOKUP($A7,MASTER!$1:$1048576,MATCH('POD10 TELSTRA'!K$6,MASTER!$1:$1,0),FALSE))*1000000</f>
        <v>19208</v>
      </c>
      <c r="L7" s="286">
        <f>(VLOOKUP($A7,MASTER!$1:$1048576,MATCH('POD10 TELSTRA'!L$6,MASTER!$1:$1,0),FALSE))*1000000</f>
        <v>19522</v>
      </c>
      <c r="M7" s="286">
        <f>(VLOOKUP($A7,MASTER!$1:$1048576,MATCH('POD10 TELSTRA'!M$6,MASTER!$1:$1,0),FALSE))*1000000</f>
        <v>20184</v>
      </c>
      <c r="N7" s="286">
        <f>(VLOOKUP($A7,MASTER!$1:$1048576,MATCH('POD10 TELSTRA'!N$6,MASTER!$1:$1,0),FALSE))*1000000</f>
        <v>20574</v>
      </c>
      <c r="O7" s="286">
        <f>(VLOOKUP($A7,MASTER!$1:$1048576,MATCH('POD10 TELSTRA'!O$6,MASTER!$1:$1,0),FALSE))*1000000</f>
        <v>20770.593280113229</v>
      </c>
      <c r="P7" s="286">
        <f>(VLOOKUP($A7,MASTER!$1:$1048576,MATCH('POD10 TELSTRA'!P$6,MASTER!$1:$1,0),FALSE))*1000000</f>
        <v>20969.616571310908</v>
      </c>
      <c r="Q7" s="286">
        <f>(VLOOKUP($A7,MASTER!$1:$1048576,MATCH('POD10 TELSTRA'!Q$6,MASTER!$1:$1,0),FALSE))*1000000</f>
        <v>22224</v>
      </c>
      <c r="R7" s="286">
        <f>(VLOOKUP($A7,MASTER!$1:$1048576,MATCH('POD10 TELSTRA'!R$6,MASTER!$1:$1,0),FALSE))*1000000</f>
        <v>22764</v>
      </c>
      <c r="S7" s="286">
        <f>(VLOOKUP($A7,MASTER!$1:$1048576,MATCH('POD10 TELSTRA'!S$6,MASTER!$1:$1,0),FALSE))*1000000</f>
        <v>23221.942459854246</v>
      </c>
      <c r="T7" s="286">
        <f>(VLOOKUP($A7,MASTER!$1:$1048576,MATCH('POD10 TELSTRA'!T$6,MASTER!$1:$1,0),FALSE))*1000000</f>
        <v>23691.323383761588</v>
      </c>
      <c r="U7" s="286">
        <f>(VLOOKUP($A7,MASTER!$1:$1048576,MATCH('POD10 TELSTRA'!U$6,MASTER!$1:$1,0),FALSE))*1000000</f>
        <v>24172.459944523544</v>
      </c>
      <c r="V7" s="286">
        <f>(VLOOKUP($A7,MASTER!$1:$1048576,MATCH('POD10 TELSTRA'!V$6,MASTER!$1:$1,0),FALSE))*1000000</f>
        <v>24665.678537280066</v>
      </c>
      <c r="W7" s="286">
        <f>(VLOOKUP($A7,MASTER!$1:$1048576,MATCH('POD10 TELSTRA'!W$6,MASTER!$1:$1,0),FALSE))*1000000</f>
        <v>25171.315052878712</v>
      </c>
      <c r="X7" s="286">
        <f>(VLOOKUP($A7,MASTER!$1:$1048576,MATCH('POD10 TELSTRA'!X$6,MASTER!$1:$1,0),FALSE))*1000000</f>
        <v>25689.715159407733</v>
      </c>
      <c r="Y7" s="286">
        <f>(VLOOKUP($A7,MASTER!$1:$1048576,MATCH('POD10 TELSTRA'!Y$6,MASTER!$1:$1,0),FALSE))*1000000</f>
        <v>26221.234592137476</v>
      </c>
      <c r="Z7" s="286">
        <f>(VLOOKUP($A7,MASTER!$1:$1048576,MATCH('POD10 TELSTRA'!Z$6,MASTER!$1:$1,0),FALSE))*1000000</f>
        <v>26766.239452121979</v>
      </c>
      <c r="AA7" s="286">
        <f>(VLOOKUP($A7,MASTER!$1:$1048576,MATCH('POD10 TELSTRA'!AA$6,MASTER!$1:$1,0),FALSE))*1000000</f>
        <v>27325.106513720173</v>
      </c>
      <c r="AB7" s="286">
        <f>(VLOOKUP($A7,MASTER!$1:$1048576,MATCH('POD10 TELSTRA'!AB$6,MASTER!$1:$1,0),FALSE))*1000000</f>
        <v>27898.223541303767</v>
      </c>
      <c r="AC7" s="286">
        <f>(VLOOKUP($A7,MASTER!$1:$1048576,MATCH('POD10 TELSTRA'!AC$6,MASTER!$1:$1,0),FALSE))*1000000</f>
        <v>28485.989615427039</v>
      </c>
      <c r="AD7" s="286">
        <f>(VLOOKUP($A7,MASTER!$1:$1048576,MATCH('POD10 TELSTRA'!AD$6,MASTER!$1:$1,0),FALSE))*1000000</f>
        <v>29088.815468741901</v>
      </c>
      <c r="AE7" s="286">
        <f>(VLOOKUP($A7,MASTER!$1:$1048576,MATCH('POD10 TELSTRA'!AE$6,MASTER!$1:$1,0),FALSE))*1000000</f>
        <v>29707.123831950172</v>
      </c>
      <c r="AF7" s="286">
        <f>(VLOOKUP($A7,MASTER!$1:$1048576,MATCH('POD10 TELSTRA'!AF$6,MASTER!$1:$1,0),FALSE))*1000000</f>
        <v>30341.349790093769</v>
      </c>
      <c r="AG7" s="286">
        <f>(VLOOKUP($A7,MASTER!$1:$1048576,MATCH('POD10 TELSTRA'!AG$6,MASTER!$1:$1,0),FALSE))*1000000</f>
        <v>30991.941149492384</v>
      </c>
      <c r="AH7" s="286">
        <f>(VLOOKUP($A7,MASTER!$1:$1048576,MATCH('POD10 TELSTRA'!AH$6,MASTER!$1:$1,0),FALSE))*1000000</f>
        <v>31659.358815647665</v>
      </c>
      <c r="AI7" s="286">
        <f>(VLOOKUP($A7,MASTER!$1:$1048576,MATCH('POD10 TELSTRA'!AI$6,MASTER!$1:$1,0),FALSE))*1000000</f>
        <v>32344.077182442532</v>
      </c>
      <c r="AJ7" s="286">
        <f>(VLOOKUP($A7,MASTER!$1:$1048576,MATCH('POD10 TELSTRA'!AJ$6,MASTER!$1:$1,0),FALSE))*1000000</f>
        <v>33046.584532973757</v>
      </c>
      <c r="AK7" s="286">
        <f>(VLOOKUP($A7,MASTER!$1:$1048576,MATCH('POD10 TELSTRA'!AK$6,MASTER!$1:$1,0),FALSE))*1000000</f>
        <v>33767.383452366594</v>
      </c>
      <c r="AL7" s="286">
        <f>(VLOOKUP($A7,MASTER!$1:$1048576,MATCH('POD10 TELSTRA'!AL$6,MASTER!$1:$1,0),FALSE))*1000000</f>
        <v>34506.991252930282</v>
      </c>
      <c r="AM7" s="286">
        <f>(VLOOKUP($A7,MASTER!$1:$1048576,MATCH('POD10 TELSTRA'!AM$6,MASTER!$1:$1,0),FALSE))*1000000</f>
        <v>35265.94041202416</v>
      </c>
      <c r="AN7" s="286">
        <f>(VLOOKUP($A7,MASTER!$1:$1048576,MATCH('POD10 TELSTRA'!AN$6,MASTER!$1:$1,0),FALSE))*1000000</f>
        <v>36044.779023015297</v>
      </c>
      <c r="AO7" s="286">
        <f>(VLOOKUP($A7,MASTER!$1:$1048576,MATCH('POD10 TELSTRA'!AO$6,MASTER!$1:$1,0),FALSE))*1000000</f>
        <v>36844.071259719785</v>
      </c>
      <c r="AP7" s="286">
        <f>(VLOOKUP($A7,MASTER!$1:$1048576,MATCH('POD10 TELSTRA'!AP$6,MASTER!$1:$1,0),FALSE))*1000000</f>
        <v>37664.397854731804</v>
      </c>
      <c r="AQ7" s="286">
        <f>(VLOOKUP($A7,MASTER!$1:$1048576,MATCH('POD10 TELSTRA'!AQ$6,MASTER!$1:$1,0),FALSE))*1000000</f>
        <v>38506.356592056436</v>
      </c>
      <c r="AR7" s="286">
        <f>(VLOOKUP($A7,MASTER!$1:$1048576,MATCH('POD10 TELSTRA'!AR$6,MASTER!$1:$1,0),FALSE))*1000000</f>
        <v>39370.562814475008</v>
      </c>
      <c r="AS7" s="286">
        <f>(VLOOKUP($A7,MASTER!$1:$1048576,MATCH('POD10 TELSTRA'!AS$6,MASTER!$1:$1,0),FALSE))*1000000</f>
        <v>40257.649946084202</v>
      </c>
      <c r="AT7" s="286">
        <f>(VLOOKUP($A7,MASTER!$1:$1048576,MATCH('POD10 TELSTRA'!AT$6,MASTER!$1:$1,0),FALSE))*1000000</f>
        <v>41168.270030463798</v>
      </c>
      <c r="AU7" s="286">
        <f>(VLOOKUP($A7,MASTER!$1:$1048576,MATCH('POD10 TELSTRA'!AU$6,MASTER!$1:$1,0),FALSE))*1000000</f>
        <v>42103.094284941311</v>
      </c>
      <c r="AV7" s="286">
        <f>(VLOOKUP($A7,MASTER!$1:$1048576,MATCH('POD10 TELSTRA'!AV$6,MASTER!$1:$1,0),FALSE))*1000000</f>
        <v>43062.813671435753</v>
      </c>
      <c r="AW7" s="286">
        <f>(VLOOKUP($A7,MASTER!$1:$1048576,MATCH('POD10 TELSTRA'!AW$6,MASTER!$1:$1,0),FALSE))*1000000</f>
        <v>44048.139484377658</v>
      </c>
      <c r="AX7" s="286">
        <f>(VLOOKUP($A7,MASTER!$1:$1048576,MATCH('POD10 TELSTRA'!AX$6,MASTER!$1:$1,0),FALSE))*1000000</f>
        <v>45059.803956216732</v>
      </c>
      <c r="AY7" s="286">
        <f>(VLOOKUP($A7,MASTER!$1:$1048576,MATCH('POD10 TELSTRA'!AY$6,MASTER!$1:$1,0),FALSE))*1000000</f>
        <v>46098.560881044468</v>
      </c>
      <c r="AZ7" s="286">
        <f>(VLOOKUP($A7,MASTER!$1:$1048576,MATCH('POD10 TELSTRA'!AZ$6,MASTER!$1:$1,0),FALSE))*1000000</f>
        <v>47165.186256874469</v>
      </c>
      <c r="BA7" s="286">
        <f>(VLOOKUP($A7,MASTER!$1:$1048576,MATCH('POD10 TELSTRA'!BA$6,MASTER!$1:$1,0),FALSE))*1000000</f>
        <v>48256.491138325051</v>
      </c>
      <c r="BB7" s="286">
        <f>(VLOOKUP($A7,MASTER!$1:$1048576,MATCH('POD10 TELSTRA'!BB$6,MASTER!$1:$1,0),FALSE))*1000000</f>
        <v>49373.04655812381</v>
      </c>
      <c r="BC7" s="286">
        <f>(VLOOKUP($A7,MASTER!$1:$1048576,MATCH('POD10 TELSTRA'!BC$6,MASTER!$1:$1,0),FALSE))*1000000</f>
        <v>50515.436761514859</v>
      </c>
      <c r="BD7" s="286">
        <f>(VLOOKUP($A7,MASTER!$1:$1048576,MATCH('POD10 TELSTRA'!BD$6,MASTER!$1:$1,0),FALSE))*1000000</f>
        <v>51684.259511969161</v>
      </c>
      <c r="BE7" s="286">
        <f>(VLOOKUP($A7,MASTER!$1:$1048576,MATCH('POD10 TELSTRA'!BE$6,MASTER!$1:$1,0),FALSE))*1000000</f>
        <v>52880.12640396833</v>
      </c>
      <c r="BF7" s="286">
        <f>(VLOOKUP($A7,MASTER!$1:$1048576,MATCH('POD10 TELSTRA'!BF$6,MASTER!$1:$1,0),FALSE))*1000000</f>
        <v>54103.663183025645</v>
      </c>
      <c r="BG7" s="286">
        <f>(VLOOKUP($A7,MASTER!$1:$1048576,MATCH('POD10 TELSTRA'!BG$6,MASTER!$1:$1,0),FALSE))*1000000</f>
        <v>55355.510073111625</v>
      </c>
      <c r="BH7" s="286">
        <f>(VLOOKUP($A7,MASTER!$1:$1048576,MATCH('POD10 TELSTRA'!BH$6,MASTER!$1:$1,0),FALSE))*1000000</f>
        <v>56636.322111655594</v>
      </c>
    </row>
    <row r="8" spans="1:60" x14ac:dyDescent="0.25">
      <c r="A8" s="252" t="s">
        <v>470</v>
      </c>
      <c r="B8" s="286">
        <f>(VLOOKUP($A8,MASTER!$1:$1048576,MATCH('POD10 TELSTRA'!B$6,MASTER!$1:$1,0),FALSE))*1000000</f>
        <v>1437911</v>
      </c>
      <c r="C8" s="286">
        <f>(VLOOKUP($A8,MASTER!$1:$1048576,MATCH('POD10 TELSTRA'!C$6,MASTER!$1:$1,0),FALSE))*1000000</f>
        <v>1487844</v>
      </c>
      <c r="D8" s="286">
        <f>(VLOOKUP($A8,MASTER!$1:$1048576,MATCH('POD10 TELSTRA'!D$6,MASTER!$1:$1,0),FALSE))*1000000</f>
        <v>1520230</v>
      </c>
      <c r="E8" s="286">
        <f>(VLOOKUP($A8,MASTER!$1:$1048576,MATCH('POD10 TELSTRA'!E$6,MASTER!$1:$1,0),FALSE))*1000000</f>
        <v>1536161</v>
      </c>
      <c r="F8" s="286">
        <f>(VLOOKUP($A8,MASTER!$1:$1048576,MATCH('POD10 TELSTRA'!F$6,MASTER!$1:$1,0),FALSE))*1000000</f>
        <v>1554017</v>
      </c>
      <c r="G8" s="286">
        <f>(VLOOKUP($A8,MASTER!$1:$1048576,MATCH('POD10 TELSTRA'!G$6,MASTER!$1:$1,0),FALSE))*1000000</f>
        <v>1601597</v>
      </c>
      <c r="H8" s="286">
        <f>(VLOOKUP($A8,MASTER!$1:$1048576,MATCH('POD10 TELSTRA'!H$6,MASTER!$1:$1,0),FALSE))*1000000</f>
        <v>1644379</v>
      </c>
      <c r="I8" s="286">
        <f>(VLOOKUP($A8,MASTER!$1:$1048576,MATCH('POD10 TELSTRA'!I$6,MASTER!$1:$1,0),FALSE))*1000000</f>
        <v>1677175</v>
      </c>
      <c r="J8" s="286">
        <f>(VLOOKUP($A8,MASTER!$1:$1048576,MATCH('POD10 TELSTRA'!J$6,MASTER!$1:$1,0),FALSE))*1000000</f>
        <v>1755493</v>
      </c>
      <c r="K8" s="286">
        <f>(VLOOKUP($A8,MASTER!$1:$1048576,MATCH('POD10 TELSTRA'!K$6,MASTER!$1:$1,0),FALSE))*1000000</f>
        <v>1772462</v>
      </c>
      <c r="L8" s="286">
        <f>(VLOOKUP($A8,MASTER!$1:$1048576,MATCH('POD10 TELSTRA'!L$6,MASTER!$1:$1,0),FALSE))*1000000</f>
        <v>1821411</v>
      </c>
      <c r="M8" s="286">
        <f>(VLOOKUP($A8,MASTER!$1:$1048576,MATCH('POD10 TELSTRA'!M$6,MASTER!$1:$1,0),FALSE))*1000000</f>
        <v>1861473</v>
      </c>
      <c r="N8" s="286">
        <f>(VLOOKUP($A8,MASTER!$1:$1048576,MATCH('POD10 TELSTRA'!N$6,MASTER!$1:$1,0),FALSE))*1000000</f>
        <v>1896650</v>
      </c>
      <c r="O8" s="286">
        <f>(VLOOKUP($A8,MASTER!$1:$1048576,MATCH('POD10 TELSTRA'!O$6,MASTER!$1:$1,0),FALSE))*1000000</f>
        <v>1935144</v>
      </c>
      <c r="P8" s="286">
        <f>(VLOOKUP($A8,MASTER!$1:$1048576,MATCH('POD10 TELSTRA'!P$6,MASTER!$1:$1,0),FALSE))*1000000</f>
        <v>2051499.9999999998</v>
      </c>
      <c r="Q8" s="286">
        <f>(VLOOKUP($A8,MASTER!$1:$1048576,MATCH('POD10 TELSTRA'!Q$6,MASTER!$1:$1,0),FALSE))*1000000</f>
        <v>2032161</v>
      </c>
      <c r="R8" s="286">
        <f>(VLOOKUP($A8,MASTER!$1:$1048576,MATCH('POD10 TELSTRA'!R$6,MASTER!$1:$1,0),FALSE))*1000000</f>
        <v>2079088</v>
      </c>
      <c r="S8" s="286">
        <f>(VLOOKUP($A8,MASTER!$1:$1048576,MATCH('POD10 TELSTRA'!S$6,MASTER!$1:$1,0),FALSE))*1000000</f>
        <v>2106184.7712066593</v>
      </c>
      <c r="T8" s="286">
        <f>(VLOOKUP($A8,MASTER!$1:$1048576,MATCH('POD10 TELSTRA'!T$6,MASTER!$1:$1,0),FALSE))*1000000</f>
        <v>2134054.4955435372</v>
      </c>
      <c r="U8" s="286">
        <f>(VLOOKUP($A8,MASTER!$1:$1048576,MATCH('POD10 TELSTRA'!U$6,MASTER!$1:$1,0),FALSE))*1000000</f>
        <v>2162712.7658310127</v>
      </c>
      <c r="V8" s="286">
        <f>(VLOOKUP($A8,MASTER!$1:$1048576,MATCH('POD10 TELSTRA'!V$6,MASTER!$1:$1,0),FALSE))*1000000</f>
        <v>2192175.9386893604</v>
      </c>
      <c r="W8" s="286">
        <f>(VLOOKUP($A8,MASTER!$1:$1048576,MATCH('POD10 TELSTRA'!W$6,MASTER!$1:$1,0),FALSE))*1000000</f>
        <v>2234461.1336944462</v>
      </c>
      <c r="X8" s="286">
        <f>(VLOOKUP($A8,MASTER!$1:$1048576,MATCH('POD10 TELSTRA'!X$6,MASTER!$1:$1,0),FALSE))*1000000</f>
        <v>2256805.7450313908</v>
      </c>
      <c r="Y8" s="286">
        <f>(VLOOKUP($A8,MASTER!$1:$1048576,MATCH('POD10 TELSTRA'!Y$6,MASTER!$1:$1,0),FALSE))*1000000</f>
        <v>2279373.8024817049</v>
      </c>
      <c r="Z8" s="286">
        <f>(VLOOKUP($A8,MASTER!$1:$1048576,MATCH('POD10 TELSTRA'!Z$6,MASTER!$1:$1,0),FALSE))*1000000</f>
        <v>2302167.5405065217</v>
      </c>
      <c r="AA8" s="286">
        <f>(VLOOKUP($A8,MASTER!$1:$1048576,MATCH('POD10 TELSTRA'!AA$6,MASTER!$1:$1,0),FALSE))*1000000</f>
        <v>2325189.2159115868</v>
      </c>
      <c r="AB8" s="286">
        <f>(VLOOKUP($A8,MASTER!$1:$1048576,MATCH('POD10 TELSTRA'!AB$6,MASTER!$1:$1,0),FALSE))*1000000</f>
        <v>2348441.1080707028</v>
      </c>
      <c r="AC8" s="286">
        <f>(VLOOKUP($A8,MASTER!$1:$1048576,MATCH('POD10 TELSTRA'!AC$6,MASTER!$1:$1,0),FALSE))*1000000</f>
        <v>2371925.5191514101</v>
      </c>
      <c r="AD8" s="286">
        <f>(VLOOKUP($A8,MASTER!$1:$1048576,MATCH('POD10 TELSTRA'!AD$6,MASTER!$1:$1,0),FALSE))*1000000</f>
        <v>2395644.7743429239</v>
      </c>
      <c r="AE8" s="286">
        <f>(VLOOKUP($A8,MASTER!$1:$1048576,MATCH('POD10 TELSTRA'!AE$6,MASTER!$1:$1,0),FALSE))*1000000</f>
        <v>2419601.2220863528</v>
      </c>
      <c r="AF8" s="286">
        <f>(VLOOKUP($A8,MASTER!$1:$1048576,MATCH('POD10 TELSTRA'!AF$6,MASTER!$1:$1,0),FALSE))*1000000</f>
        <v>2443797.2343072169</v>
      </c>
      <c r="AG8" s="286">
        <f>(VLOOKUP($A8,MASTER!$1:$1048576,MATCH('POD10 TELSTRA'!AG$6,MASTER!$1:$1,0),FALSE))*1000000</f>
        <v>2468235.2066502888</v>
      </c>
      <c r="AH8" s="286">
        <f>(VLOOKUP($A8,MASTER!$1:$1048576,MATCH('POD10 TELSTRA'!AH$6,MASTER!$1:$1,0),FALSE))*1000000</f>
        <v>2492917.5587167917</v>
      </c>
      <c r="AI8" s="286">
        <f>(VLOOKUP($A8,MASTER!$1:$1048576,MATCH('POD10 TELSTRA'!AI$6,MASTER!$1:$1,0),FALSE))*1000000</f>
        <v>2517846.7343039601</v>
      </c>
      <c r="AJ8" s="286">
        <f>(VLOOKUP($A8,MASTER!$1:$1048576,MATCH('POD10 TELSTRA'!AJ$6,MASTER!$1:$1,0),FALSE))*1000000</f>
        <v>2543025.2016469995</v>
      </c>
      <c r="AK8" s="286">
        <f>(VLOOKUP($A8,MASTER!$1:$1048576,MATCH('POD10 TELSTRA'!AK$6,MASTER!$1:$1,0),FALSE))*1000000</f>
        <v>2568455.4536634698</v>
      </c>
      <c r="AL8" s="286">
        <f>(VLOOKUP($A8,MASTER!$1:$1048576,MATCH('POD10 TELSTRA'!AL$6,MASTER!$1:$1,0),FALSE))*1000000</f>
        <v>2594140.0082001043</v>
      </c>
      <c r="AM8" s="286">
        <f>(VLOOKUP($A8,MASTER!$1:$1048576,MATCH('POD10 TELSTRA'!AM$6,MASTER!$1:$1,0),FALSE))*1000000</f>
        <v>2620081.4082821053</v>
      </c>
      <c r="AN8" s="286">
        <f>(VLOOKUP($A8,MASTER!$1:$1048576,MATCH('POD10 TELSTRA'!AN$6,MASTER!$1:$1,0),FALSE))*1000000</f>
        <v>2646282.2223649262</v>
      </c>
      <c r="AO8" s="286">
        <f>(VLOOKUP($A8,MASTER!$1:$1048576,MATCH('POD10 TELSTRA'!AO$6,MASTER!$1:$1,0),FALSE))*1000000</f>
        <v>2672745.0445885756</v>
      </c>
      <c r="AP8" s="286">
        <f>(VLOOKUP($A8,MASTER!$1:$1048576,MATCH('POD10 TELSTRA'!AP$6,MASTER!$1:$1,0),FALSE))*1000000</f>
        <v>2699472.4950344609</v>
      </c>
      <c r="AQ8" s="286">
        <f>(VLOOKUP($A8,MASTER!$1:$1048576,MATCH('POD10 TELSTRA'!AQ$6,MASTER!$1:$1,0),FALSE))*1000000</f>
        <v>2726467.2199848057</v>
      </c>
      <c r="AR8" s="286">
        <f>(VLOOKUP($A8,MASTER!$1:$1048576,MATCH('POD10 TELSTRA'!AR$6,MASTER!$1:$1,0),FALSE))*1000000</f>
        <v>2753731.8921846538</v>
      </c>
      <c r="AS8" s="286">
        <f>(VLOOKUP($A8,MASTER!$1:$1048576,MATCH('POD10 TELSTRA'!AS$6,MASTER!$1:$1,0),FALSE))*1000000</f>
        <v>2781269.2111065001</v>
      </c>
      <c r="AT8" s="286">
        <f>(VLOOKUP($A8,MASTER!$1:$1048576,MATCH('POD10 TELSTRA'!AT$6,MASTER!$1:$1,0),FALSE))*1000000</f>
        <v>2809081.9032175653</v>
      </c>
      <c r="AU8" s="286">
        <f>(VLOOKUP($A8,MASTER!$1:$1048576,MATCH('POD10 TELSTRA'!AU$6,MASTER!$1:$1,0),FALSE))*1000000</f>
        <v>2837172.7222497407</v>
      </c>
      <c r="AV8" s="286">
        <f>(VLOOKUP($A8,MASTER!$1:$1048576,MATCH('POD10 TELSTRA'!AV$6,MASTER!$1:$1,0),FALSE))*1000000</f>
        <v>2865544.4494722378</v>
      </c>
      <c r="AW8" s="286">
        <f>(VLOOKUP($A8,MASTER!$1:$1048576,MATCH('POD10 TELSTRA'!AW$6,MASTER!$1:$1,0),FALSE))*1000000</f>
        <v>2894199.8939669603</v>
      </c>
      <c r="AX8" s="286">
        <f>(VLOOKUP($A8,MASTER!$1:$1048576,MATCH('POD10 TELSTRA'!AX$6,MASTER!$1:$1,0),FALSE))*1000000</f>
        <v>2923141.8929066304</v>
      </c>
      <c r="AY8" s="286">
        <f>(VLOOKUP($A8,MASTER!$1:$1048576,MATCH('POD10 TELSTRA'!AY$6,MASTER!$1:$1,0),FALSE))*1000000</f>
        <v>2952373.3118356965</v>
      </c>
      <c r="AZ8" s="286">
        <f>(VLOOKUP($A8,MASTER!$1:$1048576,MATCH('POD10 TELSTRA'!AZ$6,MASTER!$1:$1,0),FALSE))*1000000</f>
        <v>2981897.0449540536</v>
      </c>
      <c r="BA8" s="286">
        <f>(VLOOKUP($A8,MASTER!$1:$1048576,MATCH('POD10 TELSTRA'!BA$6,MASTER!$1:$1,0),FALSE))*1000000</f>
        <v>3011716.0154035939</v>
      </c>
      <c r="BB8" s="286">
        <f>(VLOOKUP($A8,MASTER!$1:$1048576,MATCH('POD10 TELSTRA'!BB$6,MASTER!$1:$1,0),FALSE))*1000000</f>
        <v>3041833.1755576297</v>
      </c>
      <c r="BC8" s="286">
        <f>(VLOOKUP($A8,MASTER!$1:$1048576,MATCH('POD10 TELSTRA'!BC$6,MASTER!$1:$1,0),FALSE))*1000000</f>
        <v>3072251.5073132063</v>
      </c>
      <c r="BD8" s="286">
        <f>(VLOOKUP($A8,MASTER!$1:$1048576,MATCH('POD10 TELSTRA'!BD$6,MASTER!$1:$1,0),FALSE))*1000000</f>
        <v>3102974.0223863381</v>
      </c>
      <c r="BE8" s="286">
        <f>(VLOOKUP($A8,MASTER!$1:$1048576,MATCH('POD10 TELSTRA'!BE$6,MASTER!$1:$1,0),FALSE))*1000000</f>
        <v>3134003.7626102017</v>
      </c>
      <c r="BF8" s="286">
        <f>(VLOOKUP($A8,MASTER!$1:$1048576,MATCH('POD10 TELSTRA'!BF$6,MASTER!$1:$1,0),FALSE))*1000000</f>
        <v>3165343.8002363034</v>
      </c>
      <c r="BG8" s="286">
        <f>(VLOOKUP($A8,MASTER!$1:$1048576,MATCH('POD10 TELSTRA'!BG$6,MASTER!$1:$1,0),FALSE))*1000000</f>
        <v>3196997.2382386667</v>
      </c>
      <c r="BH8" s="286">
        <f>(VLOOKUP($A8,MASTER!$1:$1048576,MATCH('POD10 TELSTRA'!BH$6,MASTER!$1:$1,0),FALSE))*1000000</f>
        <v>3228967.2106210534</v>
      </c>
    </row>
    <row r="9" spans="1:60" s="348" customFormat="1" x14ac:dyDescent="0.25">
      <c r="A9" s="346" t="s">
        <v>397</v>
      </c>
      <c r="B9" s="347">
        <f>SUM(B7:B8)</f>
        <v>1451972</v>
      </c>
      <c r="C9" s="347">
        <f t="shared" ref="C9:BH9" si="0">SUM(C7:C8)</f>
        <v>1502597</v>
      </c>
      <c r="D9" s="347">
        <f t="shared" si="0"/>
        <v>1535759</v>
      </c>
      <c r="E9" s="347">
        <f t="shared" si="0"/>
        <v>1552262</v>
      </c>
      <c r="F9" s="347">
        <f t="shared" si="0"/>
        <v>1570670</v>
      </c>
      <c r="G9" s="347">
        <f t="shared" si="0"/>
        <v>1617929</v>
      </c>
      <c r="H9" s="347">
        <f t="shared" si="0"/>
        <v>1661399</v>
      </c>
      <c r="I9" s="347">
        <f t="shared" si="0"/>
        <v>1694663</v>
      </c>
      <c r="J9" s="347">
        <f t="shared" si="0"/>
        <v>1773743</v>
      </c>
      <c r="K9" s="347">
        <f t="shared" si="0"/>
        <v>1791670</v>
      </c>
      <c r="L9" s="347">
        <f t="shared" si="0"/>
        <v>1840933</v>
      </c>
      <c r="M9" s="347">
        <f t="shared" si="0"/>
        <v>1881657</v>
      </c>
      <c r="N9" s="347">
        <f t="shared" si="0"/>
        <v>1917224</v>
      </c>
      <c r="O9" s="347">
        <f t="shared" si="0"/>
        <v>1955914.5932801133</v>
      </c>
      <c r="P9" s="347">
        <f t="shared" si="0"/>
        <v>2072469.6165713107</v>
      </c>
      <c r="Q9" s="347">
        <f t="shared" si="0"/>
        <v>2054385</v>
      </c>
      <c r="R9" s="347">
        <f t="shared" si="0"/>
        <v>2101852</v>
      </c>
      <c r="S9" s="347">
        <f t="shared" si="0"/>
        <v>2129406.7136665136</v>
      </c>
      <c r="T9" s="347">
        <f t="shared" si="0"/>
        <v>2157745.8189272988</v>
      </c>
      <c r="U9" s="347">
        <f t="shared" si="0"/>
        <v>2186885.2257755361</v>
      </c>
      <c r="V9" s="347">
        <f t="shared" si="0"/>
        <v>2216841.6172266407</v>
      </c>
      <c r="W9" s="347">
        <f t="shared" si="0"/>
        <v>2259632.4487473248</v>
      </c>
      <c r="X9" s="347">
        <f t="shared" si="0"/>
        <v>2282495.4601907986</v>
      </c>
      <c r="Y9" s="347">
        <f t="shared" si="0"/>
        <v>2305595.0370738422</v>
      </c>
      <c r="Z9" s="347">
        <f t="shared" si="0"/>
        <v>2328933.7799586435</v>
      </c>
      <c r="AA9" s="347">
        <f t="shared" si="0"/>
        <v>2352514.3224253068</v>
      </c>
      <c r="AB9" s="347">
        <f t="shared" si="0"/>
        <v>2376339.3316120063</v>
      </c>
      <c r="AC9" s="347">
        <f t="shared" si="0"/>
        <v>2400411.508766837</v>
      </c>
      <c r="AD9" s="347">
        <f t="shared" si="0"/>
        <v>2424733.5898116659</v>
      </c>
      <c r="AE9" s="347">
        <f t="shared" si="0"/>
        <v>2449308.3459183029</v>
      </c>
      <c r="AF9" s="347">
        <f t="shared" si="0"/>
        <v>2474138.5840973109</v>
      </c>
      <c r="AG9" s="347">
        <f t="shared" si="0"/>
        <v>2499227.1477997811</v>
      </c>
      <c r="AH9" s="347">
        <f t="shared" si="0"/>
        <v>2524576.9175324393</v>
      </c>
      <c r="AI9" s="347">
        <f t="shared" si="0"/>
        <v>2550190.8114864025</v>
      </c>
      <c r="AJ9" s="347">
        <f t="shared" si="0"/>
        <v>2576071.7861799733</v>
      </c>
      <c r="AK9" s="347">
        <f t="shared" si="0"/>
        <v>2602222.8371158363</v>
      </c>
      <c r="AL9" s="347">
        <f t="shared" si="0"/>
        <v>2628646.9994530347</v>
      </c>
      <c r="AM9" s="347">
        <f t="shared" si="0"/>
        <v>2655347.3486941294</v>
      </c>
      <c r="AN9" s="347">
        <f t="shared" si="0"/>
        <v>2682327.0013879417</v>
      </c>
      <c r="AO9" s="347">
        <f t="shared" si="0"/>
        <v>2709589.1158482954</v>
      </c>
      <c r="AP9" s="347">
        <f t="shared" si="0"/>
        <v>2737136.8928891928</v>
      </c>
      <c r="AQ9" s="347">
        <f t="shared" si="0"/>
        <v>2764973.576576862</v>
      </c>
      <c r="AR9" s="347">
        <f t="shared" si="0"/>
        <v>2793102.4549991288</v>
      </c>
      <c r="AS9" s="347">
        <f t="shared" si="0"/>
        <v>2821526.8610525844</v>
      </c>
      <c r="AT9" s="347">
        <f t="shared" si="0"/>
        <v>2850250.1732480288</v>
      </c>
      <c r="AU9" s="347">
        <f t="shared" si="0"/>
        <v>2879275.8165346822</v>
      </c>
      <c r="AV9" s="347">
        <f t="shared" si="0"/>
        <v>2908607.2631436735</v>
      </c>
      <c r="AW9" s="347">
        <f t="shared" si="0"/>
        <v>2938248.0334513378</v>
      </c>
      <c r="AX9" s="347">
        <f t="shared" si="0"/>
        <v>2968201.6968628471</v>
      </c>
      <c r="AY9" s="347">
        <f t="shared" si="0"/>
        <v>2998471.8727167407</v>
      </c>
      <c r="AZ9" s="347">
        <f t="shared" si="0"/>
        <v>3029062.2312109279</v>
      </c>
      <c r="BA9" s="347">
        <f t="shared" si="0"/>
        <v>3059972.506541919</v>
      </c>
      <c r="BB9" s="347">
        <f t="shared" si="0"/>
        <v>3091206.2221157537</v>
      </c>
      <c r="BC9" s="347">
        <f t="shared" si="0"/>
        <v>3122766.9440747211</v>
      </c>
      <c r="BD9" s="347">
        <f t="shared" si="0"/>
        <v>3154658.2818983071</v>
      </c>
      <c r="BE9" s="347">
        <f t="shared" si="0"/>
        <v>3186883.88901417</v>
      </c>
      <c r="BF9" s="347">
        <f t="shared" si="0"/>
        <v>3219447.4634193289</v>
      </c>
      <c r="BG9" s="347">
        <f t="shared" si="0"/>
        <v>3252352.7483117785</v>
      </c>
      <c r="BH9" s="347">
        <f t="shared" si="0"/>
        <v>3285603.5327327088</v>
      </c>
    </row>
    <row r="10" spans="1:60" s="282" customFormat="1" x14ac:dyDescent="0.25">
      <c r="A10" s="284" t="s">
        <v>434</v>
      </c>
      <c r="B10" s="283">
        <f>SUM(B9*Q4)</f>
        <v>16768.824628000002</v>
      </c>
      <c r="C10" s="283">
        <f>SUM(C9*Q4)</f>
        <v>17353.492752999999</v>
      </c>
      <c r="D10" s="283">
        <f>SUM(D9*Q4)</f>
        <v>17736.480691000001</v>
      </c>
      <c r="E10" s="283">
        <f>SUM(E9*Q4)</f>
        <v>17927.073838</v>
      </c>
      <c r="F10" s="283">
        <f>SUM(F9*Q4)</f>
        <v>18139.667830000002</v>
      </c>
      <c r="G10" s="283">
        <f>SUM(G9*Q4)</f>
        <v>18685.462020999999</v>
      </c>
      <c r="H10" s="283">
        <f>SUM(H9*Q4)</f>
        <v>19187.497051000002</v>
      </c>
      <c r="I10" s="283">
        <f>SUM(I9*Q4)</f>
        <v>19571.662987</v>
      </c>
      <c r="J10" s="283">
        <f>SUM(J9*Q4)</f>
        <v>20484.957907</v>
      </c>
      <c r="K10" s="283">
        <f>SUM(K9*Q4)</f>
        <v>20691.99683</v>
      </c>
      <c r="L10" s="283">
        <f>SUM(L9*Q4)</f>
        <v>21260.935217000002</v>
      </c>
      <c r="M10" s="283">
        <f>SUM(M9*Q4)</f>
        <v>21731.256692999999</v>
      </c>
      <c r="N10" s="283">
        <f>SUM(N9*Q4)</f>
        <v>22142.019976</v>
      </c>
      <c r="O10" s="283">
        <f>SUM(O9*Q4)</f>
        <v>22588.857637792029</v>
      </c>
      <c r="P10" s="283">
        <f>SUM(P9*Q4)</f>
        <v>23934.951601782068</v>
      </c>
      <c r="Q10" s="283">
        <f>SUM(Q9*Q4)</f>
        <v>23726.092365</v>
      </c>
      <c r="R10" s="283">
        <f>SUM(R9*Q4)</f>
        <v>24274.288747999999</v>
      </c>
      <c r="S10" s="283">
        <f>SUM(S9*Q4)</f>
        <v>24592.518136134564</v>
      </c>
      <c r="T10" s="283">
        <f>SUM(T9*Q4)</f>
        <v>24919.806462791374</v>
      </c>
      <c r="U10" s="283">
        <f>SUM(U9*Q4)</f>
        <v>25256.337472481668</v>
      </c>
      <c r="V10" s="283">
        <f>SUM(V9*Q4)</f>
        <v>25602.303837350475</v>
      </c>
      <c r="W10" s="283">
        <f>SUM(W9*Q4)</f>
        <v>26096.495150582854</v>
      </c>
      <c r="X10" s="283">
        <f>SUM(X9*Q4)</f>
        <v>26360.540069743533</v>
      </c>
      <c r="Y10" s="283">
        <f>SUM(Y9*Q4)</f>
        <v>26627.317083165806</v>
      </c>
      <c r="Z10" s="283">
        <f>SUM(Z9*Q4)</f>
        <v>26896.856224742372</v>
      </c>
      <c r="AA10" s="283">
        <f>SUM(AA9*Q4)</f>
        <v>27169.18790968987</v>
      </c>
      <c r="AB10" s="283">
        <f>SUM(AB9*Q4)</f>
        <v>27444.342940787061</v>
      </c>
      <c r="AC10" s="283">
        <f>SUM(AC9*Q4)</f>
        <v>27722.3525147482</v>
      </c>
      <c r="AD10" s="283">
        <f>SUM(AD9*Q4)</f>
        <v>28003.24822873493</v>
      </c>
      <c r="AE10" s="283">
        <f>SUM(AE9*Q4)</f>
        <v>28287.062087010479</v>
      </c>
      <c r="AF10" s="283">
        <f>SUM(AF9*Q4)</f>
        <v>28573.826507739843</v>
      </c>
      <c r="AG10" s="283">
        <f>SUM(AG9*Q4)</f>
        <v>28863.574329939671</v>
      </c>
      <c r="AH10" s="283">
        <f>SUM(AH9*Q4)</f>
        <v>29156.338820582143</v>
      </c>
      <c r="AI10" s="283">
        <f>SUM(AI9*Q4)</f>
        <v>29452.153681856464</v>
      </c>
      <c r="AJ10" s="283">
        <f>SUM(AJ9*Q4)</f>
        <v>29751.053058592512</v>
      </c>
      <c r="AK10" s="283">
        <f>SUM(AK9*Q4)</f>
        <v>30053.071545850795</v>
      </c>
      <c r="AL10" s="283">
        <f>SUM(AL9*Q4)</f>
        <v>30358.244196683099</v>
      </c>
      <c r="AM10" s="283">
        <f>SUM(AM9*Q4)</f>
        <v>30666.6065300685</v>
      </c>
      <c r="AN10" s="283">
        <f>SUM(AN9*Q4)</f>
        <v>30978.19453902934</v>
      </c>
      <c r="AO10" s="283">
        <f>SUM(AO9*Q4)</f>
        <v>31293.044698931964</v>
      </c>
      <c r="AP10" s="283">
        <f>SUM(AP9*Q4)</f>
        <v>31611.193975977287</v>
      </c>
      <c r="AQ10" s="283">
        <f>SUM(AQ9*Q4)</f>
        <v>31932.679835886182</v>
      </c>
      <c r="AR10" s="283">
        <f>SUM(AR9*Q4)</f>
        <v>32257.54025278494</v>
      </c>
      <c r="AS10" s="283">
        <f>SUM(AS9*Q4)</f>
        <v>32585.813718296296</v>
      </c>
      <c r="AT10" s="283">
        <f>SUM(AT9*Q4)</f>
        <v>32917.539250841488</v>
      </c>
      <c r="AU10" s="283">
        <f>SUM(AU9*Q4)</f>
        <v>33252.756405159045</v>
      </c>
      <c r="AV10" s="283">
        <f>SUM(AV9*Q4)</f>
        <v>33591.505282046288</v>
      </c>
      <c r="AW10" s="283">
        <f>SUM(AW9*Q4)</f>
        <v>33933.8265383295</v>
      </c>
      <c r="AX10" s="283">
        <f>SUM(AX9*Q4)</f>
        <v>34279.761397069022</v>
      </c>
      <c r="AY10" s="283">
        <f>SUM(AY9*Q4)</f>
        <v>34629.351658005638</v>
      </c>
      <c r="AZ10" s="283">
        <f>SUM(AZ9*Q4)</f>
        <v>34982.63970825501</v>
      </c>
      <c r="BA10" s="283">
        <f>SUM(BA9*Q4)</f>
        <v>35339.622478052625</v>
      </c>
      <c r="BB10" s="283">
        <f>SUM(BB9*Q4)</f>
        <v>35700.340659214839</v>
      </c>
      <c r="BC10" s="283">
        <f>SUM(BC9*Q4)</f>
        <v>36064.835437118956</v>
      </c>
      <c r="BD10" s="283">
        <f>SUM(BD9*Q4)</f>
        <v>36433.148497643553</v>
      </c>
      <c r="BE10" s="283">
        <f>SUM(BE9*Q4)</f>
        <v>36805.32203422465</v>
      </c>
      <c r="BF10" s="283">
        <f>SUM(BF9*Q4)</f>
        <v>37181.398755029833</v>
      </c>
      <c r="BG10" s="283">
        <f>SUM(BG9*Q4)</f>
        <v>37561.421890252728</v>
      </c>
      <c r="BH10" s="283">
        <f>SUM(BH9*Q4)</f>
        <v>37945.435199530053</v>
      </c>
    </row>
    <row r="11" spans="1:60" s="345" customFormat="1" hidden="1" x14ac:dyDescent="0.25">
      <c r="A11" s="343" t="s">
        <v>433</v>
      </c>
      <c r="B11" s="344">
        <f t="shared" ref="B11:K11" si="1">SUM(B10/30/24/14)</f>
        <v>1.663573871825397</v>
      </c>
      <c r="C11" s="344">
        <f t="shared" si="1"/>
        <v>1.7215766620039681</v>
      </c>
      <c r="D11" s="344">
        <f t="shared" si="1"/>
        <v>1.7595714971230161</v>
      </c>
      <c r="E11" s="344">
        <f t="shared" si="1"/>
        <v>1.7784795474206347</v>
      </c>
      <c r="F11" s="344">
        <f t="shared" si="1"/>
        <v>1.799570221230159</v>
      </c>
      <c r="G11" s="344">
        <f t="shared" si="1"/>
        <v>1.8537164703373017</v>
      </c>
      <c r="H11" s="344">
        <f t="shared" si="1"/>
        <v>1.9035215328373016</v>
      </c>
      <c r="I11" s="344">
        <f t="shared" si="1"/>
        <v>1.9416332328373014</v>
      </c>
      <c r="J11" s="344">
        <f t="shared" si="1"/>
        <v>2.0322378875992064</v>
      </c>
      <c r="K11" s="344">
        <f t="shared" si="1"/>
        <v>2.0527774632936509</v>
      </c>
      <c r="L11" s="344">
        <f t="shared" ref="L11:BH11" si="2">SUM(L10/30/24/14)</f>
        <v>2.1092197635912702</v>
      </c>
      <c r="M11" s="344">
        <f t="shared" si="2"/>
        <v>2.1558786401785714</v>
      </c>
      <c r="N11" s="344">
        <f t="shared" si="2"/>
        <v>2.1966289658730158</v>
      </c>
      <c r="O11" s="344">
        <f t="shared" si="2"/>
        <v>2.2409580989873041</v>
      </c>
      <c r="P11" s="344">
        <f t="shared" si="2"/>
        <v>2.3744991668434592</v>
      </c>
      <c r="Q11" s="344">
        <f t="shared" si="2"/>
        <v>2.3537790044642857</v>
      </c>
      <c r="R11" s="344">
        <f t="shared" si="2"/>
        <v>2.4081635662698413</v>
      </c>
      <c r="S11" s="344">
        <f t="shared" si="2"/>
        <v>2.4397339420768418</v>
      </c>
      <c r="T11" s="344">
        <f t="shared" si="2"/>
        <v>2.472203022102319</v>
      </c>
      <c r="U11" s="344">
        <f t="shared" si="2"/>
        <v>2.5055890349684193</v>
      </c>
      <c r="V11" s="344">
        <f t="shared" si="2"/>
        <v>2.5399110949752455</v>
      </c>
      <c r="W11" s="344">
        <f t="shared" si="2"/>
        <v>2.5889380109705216</v>
      </c>
      <c r="X11" s="344">
        <f t="shared" si="2"/>
        <v>2.6151329434269379</v>
      </c>
      <c r="Y11" s="344">
        <f t="shared" si="2"/>
        <v>2.6415989169807346</v>
      </c>
      <c r="Z11" s="344">
        <f t="shared" si="2"/>
        <v>2.6683389111847591</v>
      </c>
      <c r="AA11" s="344">
        <f t="shared" si="2"/>
        <v>2.6953559434216139</v>
      </c>
      <c r="AB11" s="344">
        <f t="shared" si="2"/>
        <v>2.7226530695225257</v>
      </c>
      <c r="AC11" s="344">
        <f t="shared" si="2"/>
        <v>2.7502333843996225</v>
      </c>
      <c r="AD11" s="344">
        <f t="shared" si="2"/>
        <v>2.7781000226919574</v>
      </c>
      <c r="AE11" s="344">
        <f t="shared" si="2"/>
        <v>2.8062561594256428</v>
      </c>
      <c r="AF11" s="344">
        <f t="shared" si="2"/>
        <v>2.8347050106884764</v>
      </c>
      <c r="AG11" s="344">
        <f t="shared" si="2"/>
        <v>2.8634498343194115</v>
      </c>
      <c r="AH11" s="344">
        <f t="shared" si="2"/>
        <v>2.8924939306133082</v>
      </c>
      <c r="AI11" s="344">
        <f t="shared" si="2"/>
        <v>2.9218406430413162</v>
      </c>
      <c r="AJ11" s="344">
        <f t="shared" si="2"/>
        <v>2.9514933589873524</v>
      </c>
      <c r="AK11" s="344">
        <f t="shared" si="2"/>
        <v>2.9814555105010707</v>
      </c>
      <c r="AL11" s="344">
        <f t="shared" si="2"/>
        <v>3.0117305750677681</v>
      </c>
      <c r="AM11" s="344">
        <f t="shared" si="2"/>
        <v>3.0423220763956844</v>
      </c>
      <c r="AN11" s="344">
        <f t="shared" si="2"/>
        <v>3.0732335852211645</v>
      </c>
      <c r="AO11" s="344">
        <f t="shared" si="2"/>
        <v>3.104468720132139</v>
      </c>
      <c r="AP11" s="344">
        <f t="shared" si="2"/>
        <v>3.1360311484104453</v>
      </c>
      <c r="AQ11" s="344">
        <f t="shared" si="2"/>
        <v>3.1679245868934705</v>
      </c>
      <c r="AR11" s="344">
        <f t="shared" si="2"/>
        <v>3.2001528028556487</v>
      </c>
      <c r="AS11" s="344">
        <f t="shared" si="2"/>
        <v>3.232719614910347</v>
      </c>
      <c r="AT11" s="344">
        <f t="shared" si="2"/>
        <v>3.265628893932687</v>
      </c>
      <c r="AU11" s="344">
        <f t="shared" si="2"/>
        <v>3.298884564003874</v>
      </c>
      <c r="AV11" s="344">
        <f t="shared" si="2"/>
        <v>3.3324906033776078</v>
      </c>
      <c r="AW11" s="344">
        <f t="shared" si="2"/>
        <v>3.3664510454691965</v>
      </c>
      <c r="AX11" s="344">
        <f t="shared" si="2"/>
        <v>3.4007699798679583</v>
      </c>
      <c r="AY11" s="344">
        <f t="shared" si="2"/>
        <v>3.4354515533735754</v>
      </c>
      <c r="AZ11" s="344">
        <f t="shared" si="2"/>
        <v>3.4704999710570443</v>
      </c>
      <c r="BA11" s="344">
        <f t="shared" si="2"/>
        <v>3.5059149283782363</v>
      </c>
      <c r="BB11" s="344">
        <f t="shared" si="2"/>
        <v>3.5417004622236941</v>
      </c>
      <c r="BC11" s="344">
        <f t="shared" si="2"/>
        <v>3.5778606584443406</v>
      </c>
      <c r="BD11" s="344">
        <f t="shared" si="2"/>
        <v>3.614399652544003</v>
      </c>
      <c r="BE11" s="344">
        <f t="shared" si="2"/>
        <v>3.6513216303794294</v>
      </c>
      <c r="BF11" s="344">
        <f t="shared" si="2"/>
        <v>3.6886308288720073</v>
      </c>
      <c r="BG11" s="344">
        <f t="shared" si="2"/>
        <v>3.7263315367314216</v>
      </c>
      <c r="BH11" s="344">
        <f t="shared" si="2"/>
        <v>3.764428095191473</v>
      </c>
    </row>
    <row r="12" spans="1:60" x14ac:dyDescent="0.25">
      <c r="A12" s="248" t="s">
        <v>467</v>
      </c>
      <c r="B12" s="251">
        <f t="shared" ref="B12:T12" si="3">SUM(B10*$Q$3)</f>
        <v>4219.0362764048004</v>
      </c>
      <c r="C12" s="251">
        <f t="shared" si="3"/>
        <v>4366.1387766547996</v>
      </c>
      <c r="D12" s="251">
        <f t="shared" si="3"/>
        <v>4462.4985418555998</v>
      </c>
      <c r="E12" s="251">
        <f t="shared" si="3"/>
        <v>4510.4517776408002</v>
      </c>
      <c r="F12" s="251">
        <f t="shared" si="3"/>
        <v>4563.9404260280007</v>
      </c>
      <c r="G12" s="251">
        <f t="shared" si="3"/>
        <v>4701.2622444835997</v>
      </c>
      <c r="H12" s="251">
        <f t="shared" si="3"/>
        <v>4827.5742580316</v>
      </c>
      <c r="I12" s="251">
        <f t="shared" si="3"/>
        <v>4924.2304075291995</v>
      </c>
      <c r="J12" s="251">
        <f t="shared" si="3"/>
        <v>5154.0154094011996</v>
      </c>
      <c r="K12" s="251">
        <f t="shared" si="3"/>
        <v>5206.1064024279995</v>
      </c>
      <c r="L12" s="251">
        <f t="shared" si="3"/>
        <v>5349.2513005972005</v>
      </c>
      <c r="M12" s="251">
        <f t="shared" si="3"/>
        <v>5467.5841839587993</v>
      </c>
      <c r="N12" s="251">
        <f t="shared" si="3"/>
        <v>5570.9322259616001</v>
      </c>
      <c r="O12" s="251">
        <f t="shared" si="3"/>
        <v>5683.3565816684741</v>
      </c>
      <c r="P12" s="251">
        <f t="shared" si="3"/>
        <v>6022.033823008368</v>
      </c>
      <c r="Q12" s="251">
        <f t="shared" si="3"/>
        <v>5969.4848390340003</v>
      </c>
      <c r="R12" s="251">
        <f t="shared" si="3"/>
        <v>6107.4110489967998</v>
      </c>
      <c r="S12" s="251">
        <f t="shared" si="3"/>
        <v>6187.4775630514559</v>
      </c>
      <c r="T12" s="251">
        <f t="shared" si="3"/>
        <v>6269.8233060383091</v>
      </c>
      <c r="U12" s="251">
        <f>SUM(U10*$Q$3)</f>
        <v>6354.4945080763873</v>
      </c>
      <c r="V12" s="251">
        <f t="shared" ref="V12:BH12" si="4">SUM(V10*$Q$3)</f>
        <v>6441.5396454773791</v>
      </c>
      <c r="W12" s="251">
        <f t="shared" si="4"/>
        <v>6565.8781798866457</v>
      </c>
      <c r="X12" s="251">
        <f t="shared" si="4"/>
        <v>6632.3118815474727</v>
      </c>
      <c r="Y12" s="251">
        <f t="shared" si="4"/>
        <v>6699.4329781245169</v>
      </c>
      <c r="Z12" s="251">
        <f t="shared" si="4"/>
        <v>6767.2490261451803</v>
      </c>
      <c r="AA12" s="251">
        <f t="shared" si="4"/>
        <v>6835.7676780779711</v>
      </c>
      <c r="AB12" s="251">
        <f t="shared" si="4"/>
        <v>6904.9966839020244</v>
      </c>
      <c r="AC12" s="251">
        <f t="shared" si="4"/>
        <v>6974.9438927106467</v>
      </c>
      <c r="AD12" s="251">
        <f t="shared" si="4"/>
        <v>7045.6172543497078</v>
      </c>
      <c r="AE12" s="251">
        <f t="shared" si="4"/>
        <v>7117.0248210918362</v>
      </c>
      <c r="AF12" s="251">
        <f t="shared" si="4"/>
        <v>7189.174749347344</v>
      </c>
      <c r="AG12" s="251">
        <f t="shared" si="4"/>
        <v>7262.0753014128213</v>
      </c>
      <c r="AH12" s="251">
        <f t="shared" si="4"/>
        <v>7335.7348472584672</v>
      </c>
      <c r="AI12" s="251">
        <f t="shared" si="4"/>
        <v>7410.1618663550862</v>
      </c>
      <c r="AJ12" s="251">
        <f t="shared" si="4"/>
        <v>7485.3649495418758</v>
      </c>
      <c r="AK12" s="251">
        <f t="shared" si="4"/>
        <v>7561.3528009360598</v>
      </c>
      <c r="AL12" s="251">
        <f t="shared" si="4"/>
        <v>7638.1342398854677</v>
      </c>
      <c r="AM12" s="251">
        <f t="shared" si="4"/>
        <v>7715.718202965234</v>
      </c>
      <c r="AN12" s="251">
        <f t="shared" si="4"/>
        <v>7794.1137460197815</v>
      </c>
      <c r="AO12" s="251">
        <f t="shared" si="4"/>
        <v>7873.3300462512816</v>
      </c>
      <c r="AP12" s="251">
        <f t="shared" si="4"/>
        <v>7953.3764043558849</v>
      </c>
      <c r="AQ12" s="251">
        <f t="shared" si="4"/>
        <v>8034.2622467089632</v>
      </c>
      <c r="AR12" s="251">
        <f t="shared" si="4"/>
        <v>8115.9971276006909</v>
      </c>
      <c r="AS12" s="251">
        <f t="shared" si="4"/>
        <v>8198.5907315233471</v>
      </c>
      <c r="AT12" s="251">
        <f t="shared" si="4"/>
        <v>8282.0528755117175</v>
      </c>
      <c r="AU12" s="251">
        <f t="shared" si="4"/>
        <v>8366.3935115380154</v>
      </c>
      <c r="AV12" s="251">
        <f t="shared" si="4"/>
        <v>8451.6227289628459</v>
      </c>
      <c r="AW12" s="251">
        <f t="shared" si="4"/>
        <v>8537.750757043701</v>
      </c>
      <c r="AX12" s="251">
        <f t="shared" si="4"/>
        <v>8624.7879675025652</v>
      </c>
      <c r="AY12" s="251">
        <f t="shared" si="4"/>
        <v>8712.7448771542186</v>
      </c>
      <c r="AZ12" s="251">
        <f t="shared" si="4"/>
        <v>8801.6321505969609</v>
      </c>
      <c r="BA12" s="251">
        <f t="shared" si="4"/>
        <v>8891.4490154780397</v>
      </c>
      <c r="BB12" s="251">
        <f t="shared" si="4"/>
        <v>8982.2057098584537</v>
      </c>
      <c r="BC12" s="251">
        <f t="shared" si="4"/>
        <v>9073.912595979129</v>
      </c>
      <c r="BD12" s="251">
        <f t="shared" si="4"/>
        <v>9166.5801620071179</v>
      </c>
      <c r="BE12" s="251">
        <f t="shared" si="4"/>
        <v>9260.2190238109215</v>
      </c>
      <c r="BF12" s="251">
        <f t="shared" si="4"/>
        <v>9354.8399267655059</v>
      </c>
      <c r="BG12" s="251">
        <f t="shared" si="4"/>
        <v>9450.4537475875859</v>
      </c>
      <c r="BH12" s="251">
        <f t="shared" si="4"/>
        <v>9547.071496201761</v>
      </c>
    </row>
    <row r="13" spans="1:60" x14ac:dyDescent="0.25">
      <c r="A13" s="248" t="s">
        <v>430</v>
      </c>
      <c r="B13" s="251">
        <f t="shared" ref="B13:T13" si="5">SUM(B10*$R$3)</f>
        <v>12549.788351595202</v>
      </c>
      <c r="C13" s="251">
        <f t="shared" si="5"/>
        <v>12987.353976345199</v>
      </c>
      <c r="D13" s="251">
        <f t="shared" si="5"/>
        <v>13273.9821491444</v>
      </c>
      <c r="E13" s="251">
        <f t="shared" si="5"/>
        <v>13416.622060359199</v>
      </c>
      <c r="F13" s="251">
        <f t="shared" si="5"/>
        <v>13575.727403972001</v>
      </c>
      <c r="G13" s="251">
        <f t="shared" si="5"/>
        <v>13984.199776516398</v>
      </c>
      <c r="H13" s="251">
        <f t="shared" si="5"/>
        <v>14359.9227929684</v>
      </c>
      <c r="I13" s="251">
        <f t="shared" si="5"/>
        <v>14647.432579470798</v>
      </c>
      <c r="J13" s="251">
        <f t="shared" si="5"/>
        <v>15330.942497598799</v>
      </c>
      <c r="K13" s="251">
        <f t="shared" si="5"/>
        <v>15485.890427572</v>
      </c>
      <c r="L13" s="251">
        <f t="shared" si="5"/>
        <v>15911.683916402801</v>
      </c>
      <c r="M13" s="251">
        <f t="shared" si="5"/>
        <v>16263.672509041198</v>
      </c>
      <c r="N13" s="251">
        <f t="shared" si="5"/>
        <v>16571.087750038398</v>
      </c>
      <c r="O13" s="251">
        <f t="shared" si="5"/>
        <v>16905.501056123554</v>
      </c>
      <c r="P13" s="251">
        <f t="shared" si="5"/>
        <v>17912.917778773699</v>
      </c>
      <c r="Q13" s="251">
        <f t="shared" si="5"/>
        <v>17756.607525965999</v>
      </c>
      <c r="R13" s="251">
        <f t="shared" si="5"/>
        <v>18166.877699003198</v>
      </c>
      <c r="S13" s="251">
        <f t="shared" si="5"/>
        <v>18405.040573083108</v>
      </c>
      <c r="T13" s="251">
        <f t="shared" si="5"/>
        <v>18649.983156753064</v>
      </c>
      <c r="U13" s="251">
        <f>SUM(U10*$R$3)</f>
        <v>18901.842964405278</v>
      </c>
      <c r="V13" s="251">
        <f t="shared" ref="V13:BH13" si="6">SUM(V10*$R$3)</f>
        <v>19160.764191873095</v>
      </c>
      <c r="W13" s="251">
        <f t="shared" si="6"/>
        <v>19530.616970696206</v>
      </c>
      <c r="X13" s="251">
        <f t="shared" si="6"/>
        <v>19728.228188196059</v>
      </c>
      <c r="Y13" s="251">
        <f t="shared" si="6"/>
        <v>19927.884105041288</v>
      </c>
      <c r="Z13" s="251">
        <f t="shared" si="6"/>
        <v>20129.60719859719</v>
      </c>
      <c r="AA13" s="251">
        <f t="shared" si="6"/>
        <v>20333.420231611897</v>
      </c>
      <c r="AB13" s="251">
        <f t="shared" si="6"/>
        <v>20539.346256885034</v>
      </c>
      <c r="AC13" s="251">
        <f t="shared" si="6"/>
        <v>20747.40862203755</v>
      </c>
      <c r="AD13" s="251">
        <f t="shared" si="6"/>
        <v>20957.630974385222</v>
      </c>
      <c r="AE13" s="251">
        <f t="shared" si="6"/>
        <v>21170.037265918643</v>
      </c>
      <c r="AF13" s="251">
        <f t="shared" si="6"/>
        <v>21384.651758392498</v>
      </c>
      <c r="AG13" s="251">
        <f t="shared" si="6"/>
        <v>21601.499028526847</v>
      </c>
      <c r="AH13" s="251">
        <f t="shared" si="6"/>
        <v>21820.603973323676</v>
      </c>
      <c r="AI13" s="251">
        <f t="shared" si="6"/>
        <v>22041.991815501377</v>
      </c>
      <c r="AJ13" s="251">
        <f t="shared" si="6"/>
        <v>22265.688109050636</v>
      </c>
      <c r="AK13" s="251">
        <f t="shared" si="6"/>
        <v>22491.718744914735</v>
      </c>
      <c r="AL13" s="251">
        <f t="shared" si="6"/>
        <v>22720.109956797631</v>
      </c>
      <c r="AM13" s="251">
        <f t="shared" si="6"/>
        <v>22950.888327103265</v>
      </c>
      <c r="AN13" s="251">
        <f t="shared" si="6"/>
        <v>23184.080793009558</v>
      </c>
      <c r="AO13" s="251">
        <f t="shared" si="6"/>
        <v>23419.714652680679</v>
      </c>
      <c r="AP13" s="251">
        <f t="shared" si="6"/>
        <v>23657.817571621399</v>
      </c>
      <c r="AQ13" s="251">
        <f t="shared" si="6"/>
        <v>23898.417589177217</v>
      </c>
      <c r="AR13" s="251">
        <f t="shared" si="6"/>
        <v>24141.543125184249</v>
      </c>
      <c r="AS13" s="251">
        <f t="shared" si="6"/>
        <v>24387.222986772947</v>
      </c>
      <c r="AT13" s="251">
        <f t="shared" si="6"/>
        <v>24635.486375329769</v>
      </c>
      <c r="AU13" s="251">
        <f t="shared" si="6"/>
        <v>24886.362893621026</v>
      </c>
      <c r="AV13" s="251">
        <f t="shared" si="6"/>
        <v>25139.88255308344</v>
      </c>
      <c r="AW13" s="251">
        <f t="shared" si="6"/>
        <v>25396.075781285796</v>
      </c>
      <c r="AX13" s="251">
        <f t="shared" si="6"/>
        <v>25654.973429566453</v>
      </c>
      <c r="AY13" s="251">
        <f t="shared" si="6"/>
        <v>25916.60678085142</v>
      </c>
      <c r="AZ13" s="251">
        <f t="shared" si="6"/>
        <v>26181.007557658049</v>
      </c>
      <c r="BA13" s="251">
        <f t="shared" si="6"/>
        <v>26448.173462574581</v>
      </c>
      <c r="BB13" s="251">
        <f t="shared" si="6"/>
        <v>26718.134949356383</v>
      </c>
      <c r="BC13" s="251">
        <f t="shared" si="6"/>
        <v>26990.922841139825</v>
      </c>
      <c r="BD13" s="251">
        <f t="shared" si="6"/>
        <v>27266.568335636435</v>
      </c>
      <c r="BE13" s="251">
        <f t="shared" si="6"/>
        <v>27545.103010413724</v>
      </c>
      <c r="BF13" s="251">
        <f t="shared" si="6"/>
        <v>27826.558828264326</v>
      </c>
      <c r="BG13" s="251">
        <f t="shared" si="6"/>
        <v>28110.96814266514</v>
      </c>
      <c r="BH13" s="251">
        <f t="shared" si="6"/>
        <v>28398.36370332829</v>
      </c>
    </row>
    <row r="21" spans="25:25" x14ac:dyDescent="0.25">
      <c r="Y21" s="228"/>
    </row>
    <row r="61" spans="1:61" x14ac:dyDescent="0.25">
      <c r="A61" s="269" t="s">
        <v>412</v>
      </c>
      <c r="B61" s="271">
        <f t="shared" ref="B61:AG61" si="7">B6</f>
        <v>42979</v>
      </c>
      <c r="C61" s="271">
        <f t="shared" si="7"/>
        <v>43009</v>
      </c>
      <c r="D61" s="271">
        <f t="shared" si="7"/>
        <v>43040</v>
      </c>
      <c r="E61" s="271">
        <f t="shared" si="7"/>
        <v>43070</v>
      </c>
      <c r="F61" s="271">
        <f t="shared" si="7"/>
        <v>43101</v>
      </c>
      <c r="G61" s="271">
        <f t="shared" si="7"/>
        <v>43132</v>
      </c>
      <c r="H61" s="271">
        <f t="shared" si="7"/>
        <v>43160</v>
      </c>
      <c r="I61" s="271">
        <f t="shared" si="7"/>
        <v>43191</v>
      </c>
      <c r="J61" s="271">
        <f t="shared" si="7"/>
        <v>43221</v>
      </c>
      <c r="K61" s="271">
        <f t="shared" si="7"/>
        <v>43252</v>
      </c>
      <c r="L61" s="271">
        <f t="shared" si="7"/>
        <v>43282</v>
      </c>
      <c r="M61" s="271">
        <f t="shared" si="7"/>
        <v>43313</v>
      </c>
      <c r="N61" s="271">
        <f t="shared" si="7"/>
        <v>43344</v>
      </c>
      <c r="O61" s="271">
        <f t="shared" si="7"/>
        <v>43374</v>
      </c>
      <c r="P61" s="271">
        <f t="shared" si="7"/>
        <v>43405</v>
      </c>
      <c r="Q61" s="271">
        <f t="shared" si="7"/>
        <v>43435</v>
      </c>
      <c r="R61" s="271">
        <f t="shared" si="7"/>
        <v>43466</v>
      </c>
      <c r="S61" s="271">
        <f t="shared" si="7"/>
        <v>43497</v>
      </c>
      <c r="T61" s="271">
        <f t="shared" si="7"/>
        <v>43525</v>
      </c>
      <c r="U61" s="271">
        <f t="shared" si="7"/>
        <v>43556</v>
      </c>
      <c r="V61" s="271">
        <f t="shared" si="7"/>
        <v>43586</v>
      </c>
      <c r="W61" s="271">
        <f t="shared" si="7"/>
        <v>43617</v>
      </c>
      <c r="X61" s="271">
        <f t="shared" si="7"/>
        <v>43647</v>
      </c>
      <c r="Y61" s="271">
        <f t="shared" si="7"/>
        <v>43678</v>
      </c>
      <c r="Z61" s="271">
        <f t="shared" si="7"/>
        <v>43709</v>
      </c>
      <c r="AA61" s="271">
        <f t="shared" si="7"/>
        <v>43739</v>
      </c>
      <c r="AB61" s="271">
        <f t="shared" si="7"/>
        <v>43770</v>
      </c>
      <c r="AC61" s="271">
        <f t="shared" si="7"/>
        <v>43800</v>
      </c>
      <c r="AD61" s="271">
        <f t="shared" si="7"/>
        <v>43831</v>
      </c>
      <c r="AE61" s="271">
        <f t="shared" si="7"/>
        <v>43862</v>
      </c>
      <c r="AF61" s="271">
        <f t="shared" si="7"/>
        <v>43891</v>
      </c>
      <c r="AG61" s="271">
        <f t="shared" si="7"/>
        <v>43922</v>
      </c>
      <c r="AH61" s="271">
        <f t="shared" ref="AH61:BH61" si="8">AH6</f>
        <v>43952</v>
      </c>
      <c r="AI61" s="271">
        <f t="shared" si="8"/>
        <v>43983</v>
      </c>
      <c r="AJ61" s="271">
        <f t="shared" si="8"/>
        <v>44013</v>
      </c>
      <c r="AK61" s="271">
        <f t="shared" si="8"/>
        <v>44044</v>
      </c>
      <c r="AL61" s="271">
        <f t="shared" si="8"/>
        <v>44075</v>
      </c>
      <c r="AM61" s="271">
        <f t="shared" si="8"/>
        <v>44105</v>
      </c>
      <c r="AN61" s="271">
        <f t="shared" si="8"/>
        <v>44136</v>
      </c>
      <c r="AO61" s="271">
        <f t="shared" si="8"/>
        <v>44166</v>
      </c>
      <c r="AP61" s="271">
        <f t="shared" si="8"/>
        <v>44197</v>
      </c>
      <c r="AQ61" s="271">
        <f t="shared" si="8"/>
        <v>44228</v>
      </c>
      <c r="AR61" s="271">
        <f t="shared" si="8"/>
        <v>44256</v>
      </c>
      <c r="AS61" s="271">
        <f t="shared" si="8"/>
        <v>44287</v>
      </c>
      <c r="AT61" s="271">
        <f t="shared" si="8"/>
        <v>44317</v>
      </c>
      <c r="AU61" s="271">
        <f t="shared" si="8"/>
        <v>44348</v>
      </c>
      <c r="AV61" s="271">
        <f t="shared" si="8"/>
        <v>44378</v>
      </c>
      <c r="AW61" s="271">
        <f t="shared" si="8"/>
        <v>44409</v>
      </c>
      <c r="AX61" s="271">
        <f t="shared" si="8"/>
        <v>44440</v>
      </c>
      <c r="AY61" s="271">
        <f t="shared" si="8"/>
        <v>44470</v>
      </c>
      <c r="AZ61" s="271">
        <f t="shared" si="8"/>
        <v>44501</v>
      </c>
      <c r="BA61" s="271">
        <f t="shared" si="8"/>
        <v>44531</v>
      </c>
      <c r="BB61" s="271">
        <f t="shared" si="8"/>
        <v>44562</v>
      </c>
      <c r="BC61" s="271">
        <f t="shared" si="8"/>
        <v>44593</v>
      </c>
      <c r="BD61" s="271">
        <f t="shared" si="8"/>
        <v>44621</v>
      </c>
      <c r="BE61" s="271">
        <f t="shared" si="8"/>
        <v>44652</v>
      </c>
      <c r="BF61" s="271">
        <f t="shared" si="8"/>
        <v>44682</v>
      </c>
      <c r="BG61" s="271">
        <f t="shared" si="8"/>
        <v>44713</v>
      </c>
      <c r="BH61" s="271">
        <f t="shared" si="8"/>
        <v>44743</v>
      </c>
      <c r="BI61" s="267"/>
    </row>
    <row r="62" spans="1:61" x14ac:dyDescent="0.25">
      <c r="A62" s="270" t="s">
        <v>406</v>
      </c>
      <c r="B62" s="281">
        <f>ROUND(B63,0)*1000</f>
        <v>3000</v>
      </c>
      <c r="C62" s="281">
        <f t="shared" ref="C62:BH62" si="9">ROUND(C63,0)*1000</f>
        <v>3000</v>
      </c>
      <c r="D62" s="281">
        <f t="shared" si="9"/>
        <v>3000</v>
      </c>
      <c r="E62" s="281">
        <f t="shared" si="9"/>
        <v>3000</v>
      </c>
      <c r="F62" s="281">
        <f t="shared" si="9"/>
        <v>3000</v>
      </c>
      <c r="G62" s="281">
        <f t="shared" si="9"/>
        <v>3000</v>
      </c>
      <c r="H62" s="281">
        <f t="shared" si="9"/>
        <v>3000</v>
      </c>
      <c r="I62" s="281">
        <f t="shared" si="9"/>
        <v>3000</v>
      </c>
      <c r="J62" s="281">
        <f t="shared" si="9"/>
        <v>3000</v>
      </c>
      <c r="K62" s="281">
        <f t="shared" si="9"/>
        <v>3000</v>
      </c>
      <c r="L62" s="281">
        <f t="shared" si="9"/>
        <v>4000</v>
      </c>
      <c r="M62" s="281">
        <f t="shared" si="9"/>
        <v>4000</v>
      </c>
      <c r="N62" s="281">
        <f t="shared" si="9"/>
        <v>4000</v>
      </c>
      <c r="O62" s="281">
        <f t="shared" si="9"/>
        <v>4000</v>
      </c>
      <c r="P62" s="281">
        <f t="shared" si="9"/>
        <v>4000</v>
      </c>
      <c r="Q62" s="281">
        <f t="shared" si="9"/>
        <v>4000</v>
      </c>
      <c r="R62" s="281">
        <f t="shared" si="9"/>
        <v>4000</v>
      </c>
      <c r="S62" s="281">
        <f t="shared" si="9"/>
        <v>4000</v>
      </c>
      <c r="T62" s="281">
        <f t="shared" si="9"/>
        <v>4000</v>
      </c>
      <c r="U62" s="281">
        <f t="shared" si="9"/>
        <v>4000</v>
      </c>
      <c r="V62" s="281">
        <f t="shared" si="9"/>
        <v>4000</v>
      </c>
      <c r="W62" s="281">
        <f t="shared" si="9"/>
        <v>4000</v>
      </c>
      <c r="X62" s="281">
        <f t="shared" si="9"/>
        <v>4000</v>
      </c>
      <c r="Y62" s="281">
        <f t="shared" si="9"/>
        <v>4000</v>
      </c>
      <c r="Z62" s="281">
        <f t="shared" si="9"/>
        <v>4000</v>
      </c>
      <c r="AA62" s="281">
        <f t="shared" si="9"/>
        <v>5000</v>
      </c>
      <c r="AB62" s="281">
        <f t="shared" si="9"/>
        <v>5000</v>
      </c>
      <c r="AC62" s="281">
        <f t="shared" si="9"/>
        <v>5000</v>
      </c>
      <c r="AD62" s="281">
        <f t="shared" si="9"/>
        <v>5000</v>
      </c>
      <c r="AE62" s="281">
        <f t="shared" si="9"/>
        <v>5000</v>
      </c>
      <c r="AF62" s="281">
        <f t="shared" si="9"/>
        <v>5000</v>
      </c>
      <c r="AG62" s="281">
        <f t="shared" si="9"/>
        <v>5000</v>
      </c>
      <c r="AH62" s="281">
        <f t="shared" si="9"/>
        <v>5000</v>
      </c>
      <c r="AI62" s="281">
        <f t="shared" si="9"/>
        <v>5000</v>
      </c>
      <c r="AJ62" s="281">
        <f t="shared" si="9"/>
        <v>5000</v>
      </c>
      <c r="AK62" s="281">
        <f t="shared" si="9"/>
        <v>5000</v>
      </c>
      <c r="AL62" s="281">
        <f t="shared" si="9"/>
        <v>5000</v>
      </c>
      <c r="AM62" s="281">
        <f t="shared" si="9"/>
        <v>5000</v>
      </c>
      <c r="AN62" s="281">
        <f t="shared" si="9"/>
        <v>5000</v>
      </c>
      <c r="AO62" s="281">
        <f t="shared" si="9"/>
        <v>5000</v>
      </c>
      <c r="AP62" s="281">
        <f t="shared" si="9"/>
        <v>5000</v>
      </c>
      <c r="AQ62" s="281">
        <f t="shared" si="9"/>
        <v>5000</v>
      </c>
      <c r="AR62" s="281">
        <f t="shared" si="9"/>
        <v>5000</v>
      </c>
      <c r="AS62" s="281">
        <f t="shared" si="9"/>
        <v>5000</v>
      </c>
      <c r="AT62" s="281">
        <f t="shared" si="9"/>
        <v>5000</v>
      </c>
      <c r="AU62" s="281">
        <f t="shared" si="9"/>
        <v>6000</v>
      </c>
      <c r="AV62" s="281">
        <f t="shared" si="9"/>
        <v>6000</v>
      </c>
      <c r="AW62" s="281">
        <f t="shared" si="9"/>
        <v>6000</v>
      </c>
      <c r="AX62" s="281">
        <f t="shared" si="9"/>
        <v>6000</v>
      </c>
      <c r="AY62" s="281">
        <f t="shared" si="9"/>
        <v>6000</v>
      </c>
      <c r="AZ62" s="281">
        <f t="shared" si="9"/>
        <v>6000</v>
      </c>
      <c r="BA62" s="281">
        <f t="shared" si="9"/>
        <v>6000</v>
      </c>
      <c r="BB62" s="281">
        <f t="shared" si="9"/>
        <v>6000</v>
      </c>
      <c r="BC62" s="281">
        <f t="shared" si="9"/>
        <v>6000</v>
      </c>
      <c r="BD62" s="281">
        <f t="shared" si="9"/>
        <v>6000</v>
      </c>
      <c r="BE62" s="281">
        <f t="shared" si="9"/>
        <v>6000</v>
      </c>
      <c r="BF62" s="281">
        <f t="shared" si="9"/>
        <v>6000</v>
      </c>
      <c r="BG62" s="281">
        <f t="shared" si="9"/>
        <v>6000</v>
      </c>
      <c r="BH62" s="281">
        <f t="shared" si="9"/>
        <v>6000</v>
      </c>
    </row>
    <row r="63" spans="1:61" x14ac:dyDescent="0.25">
      <c r="A63" s="270" t="s">
        <v>464</v>
      </c>
      <c r="B63" s="342">
        <f>(B64)/1000</f>
        <v>2.7971757754298876</v>
      </c>
      <c r="C63" s="281">
        <f t="shared" ref="C63:BH63" si="10">SUM(C64/1000)</f>
        <v>2.8947031544916992</v>
      </c>
      <c r="D63" s="281">
        <f t="shared" si="10"/>
        <v>2.958588644752397</v>
      </c>
      <c r="E63" s="281">
        <f t="shared" si="10"/>
        <v>2.9903811254764876</v>
      </c>
      <c r="F63" s="281">
        <f t="shared" si="10"/>
        <v>3.0258435253534235</v>
      </c>
      <c r="G63" s="281">
        <f t="shared" si="10"/>
        <v>3.1168864173451696</v>
      </c>
      <c r="H63" s="281">
        <f t="shared" si="10"/>
        <v>3.2006299268329133</v>
      </c>
      <c r="I63" s="281">
        <f t="shared" si="10"/>
        <v>3.2647119167017946</v>
      </c>
      <c r="J63" s="281">
        <f t="shared" si="10"/>
        <v>3.4170569070466468</v>
      </c>
      <c r="K63" s="281">
        <f t="shared" si="10"/>
        <v>3.4515926764183229</v>
      </c>
      <c r="L63" s="281">
        <f t="shared" si="10"/>
        <v>3.5464962077708582</v>
      </c>
      <c r="M63" s="281">
        <f t="shared" si="10"/>
        <v>3.6249496395716134</v>
      </c>
      <c r="N63" s="281">
        <f t="shared" si="10"/>
        <v>3.6934682823586056</v>
      </c>
      <c r="O63" s="281">
        <f t="shared" si="10"/>
        <v>3.7680044237305763</v>
      </c>
      <c r="P63" s="281">
        <f t="shared" si="10"/>
        <v>3.9925438002852229</v>
      </c>
      <c r="Q63" s="281">
        <f t="shared" si="10"/>
        <v>3.9577043878301561</v>
      </c>
      <c r="R63" s="281">
        <f t="shared" si="10"/>
        <v>4.0491479849052583</v>
      </c>
      <c r="S63" s="281">
        <f t="shared" si="10"/>
        <v>4.1022312245041475</v>
      </c>
      <c r="T63" s="281">
        <f t="shared" si="10"/>
        <v>4.1568255684259494</v>
      </c>
      <c r="U63" s="281">
        <f t="shared" si="10"/>
        <v>4.2129616667434693</v>
      </c>
      <c r="V63" s="281">
        <f t="shared" si="10"/>
        <v>4.2706716587311417</v>
      </c>
      <c r="W63" s="281">
        <f t="shared" si="10"/>
        <v>4.3531067727279398</v>
      </c>
      <c r="X63" s="281">
        <f t="shared" si="10"/>
        <v>4.397151604007786</v>
      </c>
      <c r="Y63" s="281">
        <f t="shared" si="10"/>
        <v>4.4416521707404302</v>
      </c>
      <c r="Z63" s="281">
        <f t="shared" si="10"/>
        <v>4.4866134828224489</v>
      </c>
      <c r="AA63" s="281">
        <f t="shared" si="10"/>
        <v>4.5320406137583387</v>
      </c>
      <c r="AB63" s="281">
        <f t="shared" si="10"/>
        <v>4.5779387017011013</v>
      </c>
      <c r="AC63" s="281">
        <f t="shared" si="10"/>
        <v>4.6243129505153693</v>
      </c>
      <c r="AD63" s="281">
        <f t="shared" si="10"/>
        <v>4.6711686308636393</v>
      </c>
      <c r="AE63" s="281">
        <f t="shared" si="10"/>
        <v>4.7185110813162536</v>
      </c>
      <c r="AF63" s="281">
        <f t="shared" si="10"/>
        <v>4.7663457094857185</v>
      </c>
      <c r="AG63" s="281">
        <f t="shared" si="10"/>
        <v>4.8146779931860095</v>
      </c>
      <c r="AH63" s="281">
        <f t="shared" si="10"/>
        <v>4.8635134816175487</v>
      </c>
      <c r="AI63" s="281">
        <f t="shared" si="10"/>
        <v>4.9128577965784812</v>
      </c>
      <c r="AJ63" s="281">
        <f t="shared" si="10"/>
        <v>4.9627166337030051</v>
      </c>
      <c r="AK63" s="281">
        <f t="shared" si="10"/>
        <v>5.013095763727434</v>
      </c>
      <c r="AL63" s="281">
        <f t="shared" si="10"/>
        <v>5.0640010337847343</v>
      </c>
      <c r="AM63" s="281">
        <f t="shared" si="10"/>
        <v>5.11543836872832</v>
      </c>
      <c r="AN63" s="281">
        <f t="shared" si="10"/>
        <v>5.1674137724858609</v>
      </c>
      <c r="AO63" s="281">
        <f t="shared" si="10"/>
        <v>5.2199333294439123</v>
      </c>
      <c r="AP63" s="281">
        <f t="shared" si="10"/>
        <v>5.2730032058642164</v>
      </c>
      <c r="AQ63" s="281">
        <f t="shared" si="10"/>
        <v>5.3266296513324862</v>
      </c>
      <c r="AR63" s="281">
        <f t="shared" si="10"/>
        <v>5.3808190002405754</v>
      </c>
      <c r="AS63" s="281">
        <f t="shared" si="10"/>
        <v>5.4355776733029408</v>
      </c>
      <c r="AT63" s="281">
        <f t="shared" si="10"/>
        <v>5.4909121791082915</v>
      </c>
      <c r="AU63" s="281">
        <f t="shared" si="10"/>
        <v>5.5468291157074097</v>
      </c>
      <c r="AV63" s="281">
        <f t="shared" si="10"/>
        <v>5.6033351722381051</v>
      </c>
      <c r="AW63" s="281">
        <f t="shared" si="10"/>
        <v>5.6604371305883205</v>
      </c>
      <c r="AX63" s="281">
        <f t="shared" si="10"/>
        <v>5.7181418670984296</v>
      </c>
      <c r="AY63" s="281">
        <f t="shared" si="10"/>
        <v>5.7764563543037708</v>
      </c>
      <c r="AZ63" s="281">
        <f t="shared" si="10"/>
        <v>5.8353876627185723</v>
      </c>
      <c r="BA63" s="281">
        <f t="shared" si="10"/>
        <v>5.89493528028125</v>
      </c>
      <c r="BB63" s="281">
        <f t="shared" si="10"/>
        <v>5.9551059947163756</v>
      </c>
      <c r="BC63" s="281">
        <f t="shared" si="10"/>
        <v>6.0159066760784823</v>
      </c>
      <c r="BD63" s="281">
        <f t="shared" si="10"/>
        <v>6.077344277909777</v>
      </c>
      <c r="BE63" s="281">
        <f t="shared" si="10"/>
        <v>6.1394258384171483</v>
      </c>
      <c r="BF63" s="281">
        <f t="shared" si="10"/>
        <v>6.2021584816688922</v>
      </c>
      <c r="BG63" s="281">
        <f t="shared" si="10"/>
        <v>6.2655494188114664</v>
      </c>
      <c r="BH63" s="281">
        <f t="shared" si="10"/>
        <v>6.3296059493067283</v>
      </c>
    </row>
    <row r="64" spans="1:61" x14ac:dyDescent="0.25">
      <c r="A64" s="270" t="s">
        <v>349</v>
      </c>
      <c r="B64" s="272">
        <f>SUM(B65+B66)*2.5</f>
        <v>2797.1757754298874</v>
      </c>
      <c r="C64" s="272">
        <f t="shared" ref="C64:BH64" si="11">SUM(C65+C66)*2.5</f>
        <v>2894.703154491699</v>
      </c>
      <c r="D64" s="272">
        <f t="shared" si="11"/>
        <v>2958.5886447523972</v>
      </c>
      <c r="E64" s="272">
        <f t="shared" si="11"/>
        <v>2990.3811254764878</v>
      </c>
      <c r="F64" s="272">
        <f t="shared" si="11"/>
        <v>3025.8435253534235</v>
      </c>
      <c r="G64" s="272">
        <f t="shared" si="11"/>
        <v>3116.8864173451698</v>
      </c>
      <c r="H64" s="272">
        <f t="shared" si="11"/>
        <v>3200.629926832913</v>
      </c>
      <c r="I64" s="272">
        <f t="shared" si="11"/>
        <v>3264.7119167017945</v>
      </c>
      <c r="J64" s="272">
        <f t="shared" si="11"/>
        <v>3417.0569070466468</v>
      </c>
      <c r="K64" s="272">
        <f t="shared" si="11"/>
        <v>3451.5926764183228</v>
      </c>
      <c r="L64" s="272">
        <f t="shared" si="11"/>
        <v>3546.4962077708583</v>
      </c>
      <c r="M64" s="272">
        <f t="shared" si="11"/>
        <v>3624.9496395716133</v>
      </c>
      <c r="N64" s="272">
        <f t="shared" si="11"/>
        <v>3693.4682823586054</v>
      </c>
      <c r="O64" s="272">
        <f t="shared" si="11"/>
        <v>3768.0044237305765</v>
      </c>
      <c r="P64" s="272">
        <f t="shared" si="11"/>
        <v>3992.5438002852229</v>
      </c>
      <c r="Q64" s="272">
        <f t="shared" si="11"/>
        <v>3957.7043878301561</v>
      </c>
      <c r="R64" s="272">
        <f t="shared" si="11"/>
        <v>4049.1479849052585</v>
      </c>
      <c r="S64" s="272">
        <f t="shared" si="11"/>
        <v>4102.2312245041476</v>
      </c>
      <c r="T64" s="272">
        <f t="shared" si="11"/>
        <v>4156.8255684259493</v>
      </c>
      <c r="U64" s="272">
        <f t="shared" si="11"/>
        <v>4212.9616667434693</v>
      </c>
      <c r="V64" s="272">
        <f t="shared" si="11"/>
        <v>4270.6716587311421</v>
      </c>
      <c r="W64" s="272">
        <f t="shared" si="11"/>
        <v>4353.1067727279396</v>
      </c>
      <c r="X64" s="272">
        <f t="shared" si="11"/>
        <v>4397.1516040077859</v>
      </c>
      <c r="Y64" s="272">
        <f t="shared" si="11"/>
        <v>4441.6521707404299</v>
      </c>
      <c r="Z64" s="272">
        <f t="shared" si="11"/>
        <v>4486.6134828224485</v>
      </c>
      <c r="AA64" s="272">
        <f t="shared" si="11"/>
        <v>4532.0406137583386</v>
      </c>
      <c r="AB64" s="272">
        <f t="shared" si="11"/>
        <v>4577.9387017011013</v>
      </c>
      <c r="AC64" s="272">
        <f t="shared" si="11"/>
        <v>4624.3129505153693</v>
      </c>
      <c r="AD64" s="272">
        <f t="shared" si="11"/>
        <v>4671.168630863639</v>
      </c>
      <c r="AE64" s="272">
        <f t="shared" si="11"/>
        <v>4718.5110813162537</v>
      </c>
      <c r="AF64" s="272">
        <f t="shared" si="11"/>
        <v>4766.3457094857185</v>
      </c>
      <c r="AG64" s="272">
        <f t="shared" si="11"/>
        <v>4814.6779931860092</v>
      </c>
      <c r="AH64" s="272">
        <f t="shared" si="11"/>
        <v>4863.5134816175487</v>
      </c>
      <c r="AI64" s="272">
        <f t="shared" si="11"/>
        <v>4912.8577965784816</v>
      </c>
      <c r="AJ64" s="272">
        <f t="shared" si="11"/>
        <v>4962.7166337030048</v>
      </c>
      <c r="AK64" s="272">
        <f t="shared" si="11"/>
        <v>5013.0957637274341</v>
      </c>
      <c r="AL64" s="272">
        <f t="shared" si="11"/>
        <v>5064.0010337847343</v>
      </c>
      <c r="AM64" s="272">
        <f t="shared" si="11"/>
        <v>5115.4383687283198</v>
      </c>
      <c r="AN64" s="272">
        <f t="shared" si="11"/>
        <v>5167.413772485861</v>
      </c>
      <c r="AO64" s="272">
        <f t="shared" si="11"/>
        <v>5219.933329443912</v>
      </c>
      <c r="AP64" s="272">
        <f t="shared" si="11"/>
        <v>5273.0032058642164</v>
      </c>
      <c r="AQ64" s="272">
        <f t="shared" si="11"/>
        <v>5326.629651332486</v>
      </c>
      <c r="AR64" s="272">
        <f t="shared" si="11"/>
        <v>5380.8190002405754</v>
      </c>
      <c r="AS64" s="272">
        <f t="shared" si="11"/>
        <v>5435.5776733029406</v>
      </c>
      <c r="AT64" s="272">
        <f t="shared" si="11"/>
        <v>5490.9121791082916</v>
      </c>
      <c r="AU64" s="272">
        <f t="shared" si="11"/>
        <v>5546.82911570741</v>
      </c>
      <c r="AV64" s="272">
        <f t="shared" si="11"/>
        <v>5603.3351722381049</v>
      </c>
      <c r="AW64" s="272">
        <f t="shared" si="11"/>
        <v>5660.4371305883205</v>
      </c>
      <c r="AX64" s="272">
        <f t="shared" si="11"/>
        <v>5718.1418670984294</v>
      </c>
      <c r="AY64" s="272">
        <f t="shared" si="11"/>
        <v>5776.4563543037711</v>
      </c>
      <c r="AZ64" s="272">
        <f t="shared" si="11"/>
        <v>5835.3876627185728</v>
      </c>
      <c r="BA64" s="272">
        <f t="shared" si="11"/>
        <v>5894.93528028125</v>
      </c>
      <c r="BB64" s="272">
        <f t="shared" si="11"/>
        <v>5955.1059947163758</v>
      </c>
      <c r="BC64" s="272">
        <f t="shared" si="11"/>
        <v>6015.9066760784826</v>
      </c>
      <c r="BD64" s="272">
        <f t="shared" si="11"/>
        <v>6077.3442779097768</v>
      </c>
      <c r="BE64" s="272">
        <f t="shared" si="11"/>
        <v>6139.425838417148</v>
      </c>
      <c r="BF64" s="272">
        <f t="shared" si="11"/>
        <v>6202.1584816688919</v>
      </c>
      <c r="BG64" s="272">
        <f t="shared" si="11"/>
        <v>6265.5494188114662</v>
      </c>
      <c r="BH64" s="272">
        <f t="shared" si="11"/>
        <v>6329.6059493067287</v>
      </c>
    </row>
    <row r="65" spans="1:60" x14ac:dyDescent="0.25">
      <c r="A65" s="270" t="s">
        <v>468</v>
      </c>
      <c r="B65" s="272">
        <f t="shared" ref="B65:T65" si="12">SUM(B12*0.0659)</f>
        <v>278.03449061507632</v>
      </c>
      <c r="C65" s="272">
        <f t="shared" si="12"/>
        <v>287.72854538155127</v>
      </c>
      <c r="D65" s="272">
        <f t="shared" si="12"/>
        <v>294.07865390828402</v>
      </c>
      <c r="E65" s="272">
        <f t="shared" si="12"/>
        <v>297.23877214652873</v>
      </c>
      <c r="F65" s="272">
        <f t="shared" si="12"/>
        <v>300.76367407524526</v>
      </c>
      <c r="G65" s="272">
        <f t="shared" si="12"/>
        <v>309.8131819114692</v>
      </c>
      <c r="H65" s="272">
        <f t="shared" si="12"/>
        <v>318.13714360428247</v>
      </c>
      <c r="I65" s="272">
        <f t="shared" si="12"/>
        <v>324.50678385617425</v>
      </c>
      <c r="J65" s="272">
        <f t="shared" si="12"/>
        <v>339.64961547953908</v>
      </c>
      <c r="K65" s="272">
        <f t="shared" si="12"/>
        <v>343.08241192000514</v>
      </c>
      <c r="L65" s="272">
        <f t="shared" si="12"/>
        <v>352.51566070935553</v>
      </c>
      <c r="M65" s="272">
        <f t="shared" si="12"/>
        <v>360.31379772288489</v>
      </c>
      <c r="N65" s="272">
        <f t="shared" si="12"/>
        <v>367.12443369086947</v>
      </c>
      <c r="O65" s="272">
        <f t="shared" si="12"/>
        <v>374.53319873195244</v>
      </c>
      <c r="P65" s="272">
        <f t="shared" si="12"/>
        <v>396.85202893625143</v>
      </c>
      <c r="Q65" s="272">
        <f t="shared" si="12"/>
        <v>393.38905089234061</v>
      </c>
      <c r="R65" s="272">
        <f t="shared" si="12"/>
        <v>402.47838812888909</v>
      </c>
      <c r="S65" s="272">
        <f t="shared" si="12"/>
        <v>407.75477140509093</v>
      </c>
      <c r="T65" s="272">
        <f t="shared" si="12"/>
        <v>413.18135586792459</v>
      </c>
      <c r="U65" s="272">
        <f>SUM(U12*0.0659)</f>
        <v>418.7611880822339</v>
      </c>
      <c r="V65" s="272">
        <f t="shared" ref="V65:BH65" si="13">SUM(V12*0.0659)</f>
        <v>424.49746263695926</v>
      </c>
      <c r="W65" s="272">
        <f t="shared" si="13"/>
        <v>432.69137205452995</v>
      </c>
      <c r="X65" s="272">
        <f t="shared" si="13"/>
        <v>437.06935299397844</v>
      </c>
      <c r="Y65" s="272">
        <f t="shared" si="13"/>
        <v>441.49263325840565</v>
      </c>
      <c r="Z65" s="272">
        <f t="shared" si="13"/>
        <v>445.9617108229674</v>
      </c>
      <c r="AA65" s="272">
        <f t="shared" si="13"/>
        <v>450.4770899853383</v>
      </c>
      <c r="AB65" s="272">
        <f t="shared" si="13"/>
        <v>455.03928146914342</v>
      </c>
      <c r="AC65" s="272">
        <f t="shared" si="13"/>
        <v>459.64880252963161</v>
      </c>
      <c r="AD65" s="272">
        <f t="shared" si="13"/>
        <v>464.30617706164577</v>
      </c>
      <c r="AE65" s="272">
        <f t="shared" si="13"/>
        <v>469.01193570995201</v>
      </c>
      <c r="AF65" s="272">
        <f t="shared" si="13"/>
        <v>473.76661598198996</v>
      </c>
      <c r="AG65" s="272">
        <f t="shared" si="13"/>
        <v>478.5707623631049</v>
      </c>
      <c r="AH65" s="272">
        <f t="shared" si="13"/>
        <v>483.42492643433297</v>
      </c>
      <c r="AI65" s="272">
        <f t="shared" si="13"/>
        <v>488.32966699280018</v>
      </c>
      <c r="AJ65" s="272">
        <f t="shared" si="13"/>
        <v>493.2855501748096</v>
      </c>
      <c r="AK65" s="272">
        <f t="shared" si="13"/>
        <v>498.29314958168635</v>
      </c>
      <c r="AL65" s="272">
        <f t="shared" si="13"/>
        <v>503.35304640845231</v>
      </c>
      <c r="AM65" s="272">
        <f t="shared" si="13"/>
        <v>508.46582957540892</v>
      </c>
      <c r="AN65" s="272">
        <f t="shared" si="13"/>
        <v>513.63209586270364</v>
      </c>
      <c r="AO65" s="272">
        <f t="shared" si="13"/>
        <v>518.85245004795945</v>
      </c>
      <c r="AP65" s="272">
        <f t="shared" si="13"/>
        <v>524.12750504705286</v>
      </c>
      <c r="AQ65" s="272">
        <f t="shared" si="13"/>
        <v>529.45788205812073</v>
      </c>
      <c r="AR65" s="272">
        <f t="shared" si="13"/>
        <v>534.8442107088855</v>
      </c>
      <c r="AS65" s="272">
        <f t="shared" si="13"/>
        <v>540.2871292073886</v>
      </c>
      <c r="AT65" s="272">
        <f t="shared" si="13"/>
        <v>545.78728449622224</v>
      </c>
      <c r="AU65" s="272">
        <f t="shared" si="13"/>
        <v>551.34533241035524</v>
      </c>
      <c r="AV65" s="272">
        <f t="shared" si="13"/>
        <v>556.96193783865158</v>
      </c>
      <c r="AW65" s="272">
        <f t="shared" si="13"/>
        <v>562.63777488917992</v>
      </c>
      <c r="AX65" s="272">
        <f t="shared" si="13"/>
        <v>568.37352705841909</v>
      </c>
      <c r="AY65" s="272">
        <f t="shared" si="13"/>
        <v>574.169887404463</v>
      </c>
      <c r="AZ65" s="272">
        <f t="shared" si="13"/>
        <v>580.02755872433977</v>
      </c>
      <c r="BA65" s="272">
        <f t="shared" si="13"/>
        <v>585.94649012000286</v>
      </c>
      <c r="BB65" s="272">
        <f t="shared" si="13"/>
        <v>591.92735627967215</v>
      </c>
      <c r="BC65" s="272">
        <f t="shared" si="13"/>
        <v>597.97084007502463</v>
      </c>
      <c r="BD65" s="272">
        <f t="shared" si="13"/>
        <v>604.0776326762691</v>
      </c>
      <c r="BE65" s="272">
        <f t="shared" si="13"/>
        <v>610.24843366913979</v>
      </c>
      <c r="BF65" s="272">
        <f t="shared" si="13"/>
        <v>616.48395117384689</v>
      </c>
      <c r="BG65" s="272">
        <f t="shared" si="13"/>
        <v>622.78490196602195</v>
      </c>
      <c r="BH65" s="272">
        <f t="shared" si="13"/>
        <v>629.15201159969604</v>
      </c>
    </row>
    <row r="66" spans="1:60" x14ac:dyDescent="0.25">
      <c r="A66" s="270" t="s">
        <v>462</v>
      </c>
      <c r="B66" s="272">
        <f t="shared" ref="B66:T66" si="14">SUM(B13*0.067)</f>
        <v>840.83581955687862</v>
      </c>
      <c r="C66" s="272">
        <f t="shared" si="14"/>
        <v>870.15271641512834</v>
      </c>
      <c r="D66" s="272">
        <f t="shared" si="14"/>
        <v>889.35680399267483</v>
      </c>
      <c r="E66" s="272">
        <f t="shared" si="14"/>
        <v>898.91367804406639</v>
      </c>
      <c r="F66" s="272">
        <f t="shared" si="14"/>
        <v>909.57373606612418</v>
      </c>
      <c r="G66" s="272">
        <f t="shared" si="14"/>
        <v>936.94138502659871</v>
      </c>
      <c r="H66" s="272">
        <f t="shared" si="14"/>
        <v>962.11482712888289</v>
      </c>
      <c r="I66" s="272">
        <f t="shared" si="14"/>
        <v>981.37798282454355</v>
      </c>
      <c r="J66" s="272">
        <f t="shared" si="14"/>
        <v>1027.1731473391196</v>
      </c>
      <c r="K66" s="272">
        <f t="shared" si="14"/>
        <v>1037.554658647324</v>
      </c>
      <c r="L66" s="272">
        <f t="shared" si="14"/>
        <v>1066.0828223989877</v>
      </c>
      <c r="M66" s="272">
        <f t="shared" si="14"/>
        <v>1089.6660581057604</v>
      </c>
      <c r="N66" s="272">
        <f t="shared" si="14"/>
        <v>1110.2628792525727</v>
      </c>
      <c r="O66" s="272">
        <f t="shared" si="14"/>
        <v>1132.6685707602783</v>
      </c>
      <c r="P66" s="272">
        <f t="shared" si="14"/>
        <v>1200.1654911778378</v>
      </c>
      <c r="Q66" s="272">
        <f t="shared" si="14"/>
        <v>1189.6927042397219</v>
      </c>
      <c r="R66" s="272">
        <f t="shared" si="14"/>
        <v>1217.1808058332144</v>
      </c>
      <c r="S66" s="272">
        <f t="shared" si="14"/>
        <v>1233.1377183965683</v>
      </c>
      <c r="T66" s="272">
        <f t="shared" si="14"/>
        <v>1249.5488715024553</v>
      </c>
      <c r="U66" s="272">
        <f>SUM(U13*0.067)</f>
        <v>1266.4234786151537</v>
      </c>
      <c r="V66" s="272">
        <f t="shared" ref="V66:BH66" si="15">SUM(V13*0.067)</f>
        <v>1283.7712008554975</v>
      </c>
      <c r="W66" s="272">
        <f t="shared" si="15"/>
        <v>1308.5513370366459</v>
      </c>
      <c r="X66" s="272">
        <f t="shared" si="15"/>
        <v>1321.791288609136</v>
      </c>
      <c r="Y66" s="272">
        <f t="shared" si="15"/>
        <v>1335.1682350377664</v>
      </c>
      <c r="Z66" s="272">
        <f t="shared" si="15"/>
        <v>1348.6836823060119</v>
      </c>
      <c r="AA66" s="272">
        <f t="shared" si="15"/>
        <v>1362.3391555179971</v>
      </c>
      <c r="AB66" s="272">
        <f t="shared" si="15"/>
        <v>1376.1361992112973</v>
      </c>
      <c r="AC66" s="272">
        <f t="shared" si="15"/>
        <v>1390.0763776765159</v>
      </c>
      <c r="AD66" s="272">
        <f t="shared" si="15"/>
        <v>1404.16127528381</v>
      </c>
      <c r="AE66" s="272">
        <f t="shared" si="15"/>
        <v>1418.3924968165493</v>
      </c>
      <c r="AF66" s="272">
        <f t="shared" si="15"/>
        <v>1432.7716678122974</v>
      </c>
      <c r="AG66" s="272">
        <f t="shared" si="15"/>
        <v>1447.3004349112989</v>
      </c>
      <c r="AH66" s="272">
        <f t="shared" si="15"/>
        <v>1461.9804662126865</v>
      </c>
      <c r="AI66" s="272">
        <f t="shared" si="15"/>
        <v>1476.8134516385924</v>
      </c>
      <c r="AJ66" s="272">
        <f t="shared" si="15"/>
        <v>1491.8011033063926</v>
      </c>
      <c r="AK66" s="272">
        <f t="shared" si="15"/>
        <v>1506.9451559092872</v>
      </c>
      <c r="AL66" s="272">
        <f t="shared" si="15"/>
        <v>1522.2473671054413</v>
      </c>
      <c r="AM66" s="272">
        <f t="shared" si="15"/>
        <v>1537.7095179159189</v>
      </c>
      <c r="AN66" s="272">
        <f t="shared" si="15"/>
        <v>1553.3334131316406</v>
      </c>
      <c r="AO66" s="272">
        <f t="shared" si="15"/>
        <v>1569.1208817296056</v>
      </c>
      <c r="AP66" s="272">
        <f t="shared" si="15"/>
        <v>1585.0737772986338</v>
      </c>
      <c r="AQ66" s="272">
        <f t="shared" si="15"/>
        <v>1601.1939784748736</v>
      </c>
      <c r="AR66" s="272">
        <f t="shared" si="15"/>
        <v>1617.4833893873447</v>
      </c>
      <c r="AS66" s="272">
        <f t="shared" si="15"/>
        <v>1633.9439401137877</v>
      </c>
      <c r="AT66" s="272">
        <f t="shared" si="15"/>
        <v>1650.5775871470946</v>
      </c>
      <c r="AU66" s="272">
        <f t="shared" si="15"/>
        <v>1667.3863138726088</v>
      </c>
      <c r="AV66" s="272">
        <f t="shared" si="15"/>
        <v>1684.3721310565907</v>
      </c>
      <c r="AW66" s="272">
        <f t="shared" si="15"/>
        <v>1701.5370773461484</v>
      </c>
      <c r="AX66" s="272">
        <f t="shared" si="15"/>
        <v>1718.8832197809525</v>
      </c>
      <c r="AY66" s="272">
        <f t="shared" si="15"/>
        <v>1736.4126543170453</v>
      </c>
      <c r="AZ66" s="272">
        <f t="shared" si="15"/>
        <v>1754.1275063630894</v>
      </c>
      <c r="BA66" s="272">
        <f t="shared" si="15"/>
        <v>1772.027621992497</v>
      </c>
      <c r="BB66" s="272">
        <f t="shared" si="15"/>
        <v>1790.1150416068779</v>
      </c>
      <c r="BC66" s="272">
        <f t="shared" si="15"/>
        <v>1808.3918303563685</v>
      </c>
      <c r="BD66" s="272">
        <f t="shared" si="15"/>
        <v>1826.8600784876412</v>
      </c>
      <c r="BE66" s="272">
        <f t="shared" si="15"/>
        <v>1845.5219016977196</v>
      </c>
      <c r="BF66" s="272">
        <f t="shared" si="15"/>
        <v>1864.3794414937099</v>
      </c>
      <c r="BG66" s="272">
        <f t="shared" si="15"/>
        <v>1883.4348655585645</v>
      </c>
      <c r="BH66" s="272">
        <f t="shared" si="15"/>
        <v>1902.6903681229956</v>
      </c>
    </row>
    <row r="67" spans="1:60" x14ac:dyDescent="0.25">
      <c r="A67" s="268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L67" s="272"/>
      <c r="AM67" s="272"/>
      <c r="AN67" s="272"/>
      <c r="AO67" s="272"/>
      <c r="AP67" s="272"/>
      <c r="AQ67" s="272"/>
      <c r="AR67" s="272"/>
      <c r="AS67" s="272"/>
      <c r="AT67" s="272"/>
      <c r="AU67" s="272"/>
      <c r="AV67" s="272"/>
      <c r="AW67" s="272"/>
      <c r="AX67" s="272"/>
      <c r="AY67" s="272"/>
      <c r="AZ67" s="272"/>
      <c r="BA67" s="272"/>
      <c r="BB67" s="272"/>
      <c r="BC67" s="272"/>
      <c r="BD67" s="272"/>
      <c r="BE67" s="272"/>
      <c r="BF67" s="272"/>
      <c r="BG67" s="272"/>
      <c r="BH67" s="272"/>
    </row>
    <row r="68" spans="1:60" x14ac:dyDescent="0.25">
      <c r="B68" s="251"/>
      <c r="C68" s="251"/>
      <c r="D68" s="251"/>
      <c r="E68" s="251"/>
      <c r="F68" s="251"/>
      <c r="G68" s="251"/>
      <c r="H68" s="251"/>
      <c r="I68" s="251"/>
      <c r="J68" s="251"/>
      <c r="K68" s="251"/>
      <c r="L68" s="251"/>
    </row>
    <row r="69" spans="1:60" x14ac:dyDescent="0.25">
      <c r="A69" s="267"/>
      <c r="B69" s="251"/>
      <c r="C69" s="251"/>
      <c r="D69" s="251"/>
      <c r="E69" s="251"/>
      <c r="F69" s="251"/>
      <c r="G69" s="251"/>
      <c r="H69" s="251"/>
      <c r="I69" s="251"/>
      <c r="J69" s="251"/>
      <c r="K69" s="251"/>
      <c r="L69" s="251"/>
    </row>
    <row r="70" spans="1:60" x14ac:dyDescent="0.25">
      <c r="A70" s="267"/>
    </row>
    <row r="71" spans="1:60" x14ac:dyDescent="0.25">
      <c r="A71" s="267"/>
    </row>
    <row r="72" spans="1:60" x14ac:dyDescent="0.25">
      <c r="A72" s="267"/>
    </row>
    <row r="73" spans="1:60" x14ac:dyDescent="0.25">
      <c r="A73" s="267"/>
    </row>
    <row r="74" spans="1:60" x14ac:dyDescent="0.25">
      <c r="A74" s="267"/>
    </row>
    <row r="75" spans="1:60" x14ac:dyDescent="0.25">
      <c r="A75" s="267"/>
    </row>
    <row r="76" spans="1:60" x14ac:dyDescent="0.25">
      <c r="A76" s="267"/>
    </row>
    <row r="77" spans="1:60" x14ac:dyDescent="0.25">
      <c r="A77" s="267"/>
    </row>
    <row r="78" spans="1:60" x14ac:dyDescent="0.25">
      <c r="A78" s="267"/>
    </row>
    <row r="79" spans="1:60" x14ac:dyDescent="0.25">
      <c r="A79" s="267"/>
    </row>
    <row r="80" spans="1:60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</sheetData>
  <mergeCells count="3">
    <mergeCell ref="O3:P3"/>
    <mergeCell ref="O4:P4"/>
    <mergeCell ref="O5:P5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9CB6C-61A4-405D-8BF3-2293CA34550E}">
  <dimension ref="A3:BI120"/>
  <sheetViews>
    <sheetView zoomScale="55" zoomScaleNormal="55" workbookViewId="0">
      <pane xSplit="1" ySplit="7" topLeftCell="L53" activePane="bottomRight" state="frozen"/>
      <selection pane="topRight" activeCell="B1" sqref="B1"/>
      <selection pane="bottomLeft" activeCell="A7" sqref="A7"/>
      <selection pane="bottomRight" activeCell="A62" sqref="A62:XFD68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1" width="18.7109375" customWidth="1"/>
    <col min="12" max="19" width="18.7109375" bestFit="1" customWidth="1"/>
    <col min="20" max="20" width="19.28515625" bestFit="1" customWidth="1"/>
    <col min="21" max="33" width="18.7109375" bestFit="1" customWidth="1"/>
    <col min="34" max="34" width="19.140625" bestFit="1" customWidth="1"/>
    <col min="35" max="43" width="18.7109375" bestFit="1" customWidth="1"/>
    <col min="44" max="44" width="19.140625" bestFit="1" customWidth="1"/>
    <col min="45" max="47" width="18.7109375" bestFit="1" customWidth="1"/>
    <col min="48" max="48" width="19.140625" bestFit="1" customWidth="1"/>
    <col min="49" max="51" width="18.7109375" bestFit="1" customWidth="1"/>
    <col min="52" max="52" width="19.140625" bestFit="1" customWidth="1"/>
    <col min="53" max="53" width="18.7109375" bestFit="1" customWidth="1"/>
    <col min="54" max="55" width="19.140625" bestFit="1" customWidth="1"/>
    <col min="56" max="56" width="18.7109375" bestFit="1" customWidth="1"/>
    <col min="57" max="57" width="19.140625" bestFit="1" customWidth="1"/>
    <col min="58" max="59" width="18.7109375" bestFit="1" customWidth="1"/>
    <col min="60" max="60" width="19.140625" bestFit="1" customWidth="1"/>
  </cols>
  <sheetData>
    <row r="3" spans="1:60" x14ac:dyDescent="0.25">
      <c r="O3" s="417" t="s">
        <v>437</v>
      </c>
      <c r="P3" s="417"/>
      <c r="Q3" s="256">
        <v>0.99</v>
      </c>
      <c r="R3" s="256">
        <f>SUM(1-Q3)</f>
        <v>1.0000000000000009E-2</v>
      </c>
    </row>
    <row r="4" spans="1:60" ht="21" x14ac:dyDescent="0.35">
      <c r="O4" s="422" t="s">
        <v>504</v>
      </c>
      <c r="P4" s="423"/>
      <c r="Q4" s="361">
        <f>ROUNDUP(SUM($U11*$R3)/31/24,0)</f>
        <v>1</v>
      </c>
      <c r="R4" s="361">
        <f>ROUNDUP(SUM($V11*$R3)/31/24,0)</f>
        <v>1</v>
      </c>
    </row>
    <row r="5" spans="1:60" x14ac:dyDescent="0.25">
      <c r="O5" s="417" t="s">
        <v>436</v>
      </c>
      <c r="P5" s="417"/>
      <c r="Q5" s="287">
        <v>8.8999999999999999E-3</v>
      </c>
      <c r="R5" s="287"/>
    </row>
    <row r="6" spans="1:60" x14ac:dyDescent="0.25">
      <c r="O6" s="417" t="s">
        <v>435</v>
      </c>
      <c r="P6" s="417"/>
      <c r="Q6" s="257">
        <v>1000</v>
      </c>
    </row>
    <row r="7" spans="1:60" x14ac:dyDescent="0.25">
      <c r="A7" s="350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43313</v>
      </c>
      <c r="N7" s="263">
        <v>43344</v>
      </c>
      <c r="O7" s="263">
        <v>43374</v>
      </c>
      <c r="P7" s="263">
        <v>43405</v>
      </c>
      <c r="Q7" s="263">
        <v>43435</v>
      </c>
      <c r="R7" s="263">
        <v>43466</v>
      </c>
      <c r="S7" s="263">
        <v>43497</v>
      </c>
      <c r="T7" s="263">
        <v>43525</v>
      </c>
      <c r="U7" s="263">
        <v>43556</v>
      </c>
      <c r="V7" s="263">
        <v>43586</v>
      </c>
      <c r="W7" s="263">
        <v>43617</v>
      </c>
      <c r="X7" s="263">
        <v>43647</v>
      </c>
      <c r="Y7" s="263">
        <v>43678</v>
      </c>
      <c r="Z7" s="263">
        <v>43709</v>
      </c>
      <c r="AA7" s="263">
        <v>43739</v>
      </c>
      <c r="AB7" s="263">
        <v>43770</v>
      </c>
      <c r="AC7" s="263">
        <v>43800</v>
      </c>
      <c r="AD7" s="263">
        <v>43831</v>
      </c>
      <c r="AE7" s="263">
        <v>43862</v>
      </c>
      <c r="AF7" s="263">
        <v>43891</v>
      </c>
      <c r="AG7" s="263">
        <v>43922</v>
      </c>
      <c r="AH7" s="263">
        <v>43952</v>
      </c>
      <c r="AI7" s="263">
        <v>43983</v>
      </c>
      <c r="AJ7" s="263">
        <v>44013</v>
      </c>
      <c r="AK7" s="263">
        <v>44044</v>
      </c>
      <c r="AL7" s="263">
        <v>44075</v>
      </c>
      <c r="AM7" s="263">
        <v>44105</v>
      </c>
      <c r="AN7" s="263">
        <v>44136</v>
      </c>
      <c r="AO7" s="263">
        <v>44166</v>
      </c>
      <c r="AP7" s="263">
        <v>44197</v>
      </c>
      <c r="AQ7" s="263">
        <v>44228</v>
      </c>
      <c r="AR7" s="263">
        <v>44256</v>
      </c>
      <c r="AS7" s="263">
        <v>44287</v>
      </c>
      <c r="AT7" s="263">
        <v>44317</v>
      </c>
      <c r="AU7" s="263">
        <v>44348</v>
      </c>
      <c r="AV7" s="263">
        <v>44378</v>
      </c>
      <c r="AW7" s="263">
        <v>44409</v>
      </c>
      <c r="AX7" s="263">
        <v>44440</v>
      </c>
      <c r="AY7" s="263">
        <v>44470</v>
      </c>
      <c r="AZ7" s="263">
        <v>44501</v>
      </c>
      <c r="BA7" s="263">
        <v>44531</v>
      </c>
      <c r="BB7" s="263">
        <v>44562</v>
      </c>
      <c r="BC7" s="263">
        <v>44593</v>
      </c>
      <c r="BD7" s="263">
        <v>44621</v>
      </c>
      <c r="BE7" s="263">
        <v>44652</v>
      </c>
      <c r="BF7" s="263">
        <v>44682</v>
      </c>
      <c r="BG7" s="263">
        <v>44713</v>
      </c>
      <c r="BH7" s="263">
        <v>44743</v>
      </c>
    </row>
    <row r="8" spans="1:60" x14ac:dyDescent="0.25">
      <c r="A8" s="187" t="s">
        <v>482</v>
      </c>
      <c r="B8" s="286">
        <f>(VLOOKUP($A8,MASTER!$1:$1048576,MATCH('POD4 ETISALAT'!B$7,MASTER!$1:$1,0),FALSE))*1000000</f>
        <v>323564</v>
      </c>
      <c r="C8" s="286">
        <f>(VLOOKUP($A8,MASTER!$1:$1048576,MATCH('POD4 ETISALAT'!C$7,MASTER!$1:$1,0),FALSE))*1000000</f>
        <v>329110</v>
      </c>
      <c r="D8" s="286">
        <f>(VLOOKUP($A8,MASTER!$1:$1048576,MATCH('POD4 ETISALAT'!D$7,MASTER!$1:$1,0),FALSE))*1000000</f>
        <v>340296</v>
      </c>
      <c r="E8" s="286">
        <f>(VLOOKUP($A8,MASTER!$1:$1048576,MATCH('POD4 ETISALAT'!E$7,MASTER!$1:$1,0),FALSE))*1000000</f>
        <v>354110</v>
      </c>
      <c r="F8" s="286">
        <f>(VLOOKUP($A8,MASTER!$1:$1048576,MATCH('POD4 ETISALAT'!F$7,MASTER!$1:$1,0),FALSE))*1000000</f>
        <v>386379</v>
      </c>
      <c r="G8" s="286">
        <f>(VLOOKUP($A8,MASTER!$1:$1048576,MATCH('POD4 ETISALAT'!G$7,MASTER!$1:$1,0),FALSE))*1000000</f>
        <v>394984</v>
      </c>
      <c r="H8" s="286">
        <f>(VLOOKUP($A8,MASTER!$1:$1048576,MATCH('POD4 ETISALAT'!H$7,MASTER!$1:$1,0),FALSE))*1000000</f>
        <v>403378</v>
      </c>
      <c r="I8" s="286">
        <f>(VLOOKUP($A8,MASTER!$1:$1048576,MATCH('POD4 ETISALAT'!I$7,MASTER!$1:$1,0),FALSE))*1000000</f>
        <v>410786</v>
      </c>
      <c r="J8" s="286">
        <f>(VLOOKUP($A8,MASTER!$1:$1048576,MATCH('POD4 ETISALAT'!J$7,MASTER!$1:$1,0),FALSE))*1000000</f>
        <v>425026</v>
      </c>
      <c r="K8" s="286">
        <f>(VLOOKUP($A8,MASTER!$1:$1048576,MATCH('POD4 ETISALAT'!K$7,MASTER!$1:$1,0),FALSE))*1000000</f>
        <v>428100</v>
      </c>
      <c r="L8" s="286">
        <f>(VLOOKUP($A8,MASTER!$1:$1048576,MATCH('POD4 ETISALAT'!L$7,MASTER!$1:$1,0),FALSE))*1000000</f>
        <v>435427</v>
      </c>
      <c r="M8" s="286">
        <f>(VLOOKUP($A8,MASTER!$1:$1048576,MATCH('POD4 ETISALAT'!M$7,MASTER!$1:$1,0),FALSE))*1000000</f>
        <v>434069</v>
      </c>
      <c r="N8" s="286">
        <f>(VLOOKUP($A8,MASTER!$1:$1048576,MATCH('POD4 ETISALAT'!N$7,MASTER!$1:$1,0),FALSE))*1000000</f>
        <v>439071</v>
      </c>
      <c r="O8" s="286">
        <f>(VLOOKUP($A8,MASTER!$1:$1048576,MATCH('POD4 ETISALAT'!O$7,MASTER!$1:$1,0),FALSE))*1000000</f>
        <v>562464</v>
      </c>
      <c r="P8" s="286">
        <f>(VLOOKUP($A8,MASTER!$1:$1048576,MATCH('POD4 ETISALAT'!P$7,MASTER!$1:$1,0),FALSE))*1000000</f>
        <v>593389</v>
      </c>
      <c r="Q8" s="286">
        <f>(VLOOKUP($A8,MASTER!$1:$1048576,MATCH('POD4 ETISALAT'!Q$7,MASTER!$1:$1,0),FALSE))*1000000</f>
        <v>604996</v>
      </c>
      <c r="R8" s="286">
        <f>(VLOOKUP($A8,MASTER!$1:$1048576,MATCH('POD4 ETISALAT'!R$7,MASTER!$1:$1,0),FALSE))*1000000</f>
        <v>612679</v>
      </c>
      <c r="S8" s="286">
        <f>(VLOOKUP($A8,MASTER!$1:$1048576,MATCH('POD4 ETISALAT'!S$7,MASTER!$1:$1,0),FALSE))*1000000</f>
        <v>617446.21399377787</v>
      </c>
      <c r="T8" s="286">
        <f>(VLOOKUP($A8,MASTER!$1:$1048576,MATCH('POD4 ETISALAT'!T$7,MASTER!$1:$1,0),FALSE))*1000000</f>
        <v>622384.30896023428</v>
      </c>
      <c r="U8" s="286">
        <f>(VLOOKUP($A8,MASTER!$1:$1048576,MATCH('POD4 ETISALAT'!U$7,MASTER!$1:$1,0),FALSE))*1000000</f>
        <v>627492.16698053689</v>
      </c>
      <c r="V8" s="286">
        <f>(VLOOKUP($A8,MASTER!$1:$1048576,MATCH('POD4 ETISALAT'!V$7,MASTER!$1:$1,0),FALSE))*1000000</f>
        <v>632769.56825244811</v>
      </c>
      <c r="W8" s="286">
        <f>(VLOOKUP($A8,MASTER!$1:$1048576,MATCH('POD4 ETISALAT'!W$7,MASTER!$1:$1,0),FALSE))*1000000</f>
        <v>638216.99176563171</v>
      </c>
      <c r="X8" s="286">
        <f>(VLOOKUP($A8,MASTER!$1:$1048576,MATCH('POD4 ETISALAT'!X$7,MASTER!$1:$1,0),FALSE))*1000000</f>
        <v>643835.48427915853</v>
      </c>
      <c r="Y8" s="286">
        <f>(VLOOKUP($A8,MASTER!$1:$1048576,MATCH('POD4 ETISALAT'!Y$7,MASTER!$1:$1,0),FALSE))*1000000</f>
        <v>649626.56973374938</v>
      </c>
      <c r="Z8" s="286">
        <f>(VLOOKUP($A8,MASTER!$1:$1048576,MATCH('POD4 ETISALAT'!Z$7,MASTER!$1:$1,0),FALSE))*1000000</f>
        <v>655592.18390089413</v>
      </c>
      <c r="AA8" s="286">
        <f>(VLOOKUP($A8,MASTER!$1:$1048576,MATCH('POD4 ETISALAT'!AA$7,MASTER!$1:$1,0),FALSE))*1000000</f>
        <v>661734.62567250826</v>
      </c>
      <c r="AB8" s="286">
        <f>(VLOOKUP($A8,MASTER!$1:$1048576,MATCH('POD4 ETISALAT'!AB$7,MASTER!$1:$1,0),FALSE))*1000000</f>
        <v>668056.51990447356</v>
      </c>
      <c r="AC8" s="286">
        <f>(VLOOKUP($A8,MASTER!$1:$1048576,MATCH('POD4 ETISALAT'!AC$7,MASTER!$1:$1,0),FALSE))*1000000</f>
        <v>674560.78864650952</v>
      </c>
      <c r="AD8" s="286">
        <f>(VLOOKUP($A8,MASTER!$1:$1048576,MATCH('POD4 ETISALAT'!AD$7,MASTER!$1:$1,0),FALSE))*1000000</f>
        <v>681250.62867940124</v>
      </c>
      <c r="AE8" s="286">
        <f>(VLOOKUP($A8,MASTER!$1:$1048576,MATCH('POD4 ETISALAT'!AE$7,MASTER!$1:$1,0),FALSE))*1000000</f>
        <v>688129.49392657983</v>
      </c>
      <c r="AF8" s="286">
        <f>(VLOOKUP($A8,MASTER!$1:$1048576,MATCH('POD4 ETISALAT'!AF$7,MASTER!$1:$1,0),FALSE))*1000000</f>
        <v>695201.08171028644</v>
      </c>
      <c r="AG8" s="286">
        <f>(VLOOKUP($A8,MASTER!$1:$1048576,MATCH('POD4 ETISALAT'!AG$7,MASTER!$1:$1,0),FALSE))*1000000</f>
        <v>702469.32208749955</v>
      </c>
      <c r="AH8" s="286">
        <f>(VLOOKUP($A8,MASTER!$1:$1048576,MATCH('POD4 ETISALAT'!AH$7,MASTER!$1:$1,0),FALSE))*1000000</f>
        <v>709938.3696834544</v>
      </c>
      <c r="AI8" s="286">
        <f>(VLOOKUP($A8,MASTER!$1:$1048576,MATCH('POD4 ETISALAT'!AI$7,MASTER!$1:$1,0),FALSE))*1000000</f>
        <v>717612.59757169138</v>
      </c>
      <c r="AJ8" s="286">
        <f>(VLOOKUP($A8,MASTER!$1:$1048576,MATCH('POD4 ETISALAT'!AJ$7,MASTER!$1:$1,0),FALSE))*1000000</f>
        <v>725496.59284666937</v>
      </c>
      <c r="AK8" s="286">
        <f>(VLOOKUP($A8,MASTER!$1:$1048576,MATCH('POD4 ETISALAT'!AK$7,MASTER!$1:$1,0),FALSE))*1000000</f>
        <v>733595.15360873344</v>
      </c>
      <c r="AL8" s="286">
        <f>(VLOOKUP($A8,MASTER!$1:$1048576,MATCH('POD4 ETISALAT'!AL$7,MASTER!$1:$1,0),FALSE))*1000000</f>
        <v>741913.28713806998</v>
      </c>
      <c r="AM8" s="286">
        <f>(VLOOKUP($A8,MASTER!$1:$1048576,MATCH('POD4 ETISALAT'!AM$7,MASTER!$1:$1,0),FALSE))*1000000</f>
        <v>750456.20907880843</v>
      </c>
      <c r="AN8" s="286">
        <f>(VLOOKUP($A8,MASTER!$1:$1048576,MATCH('POD4 ETISALAT'!AN$7,MASTER!$1:$1,0),FALSE))*1000000</f>
        <v>759229.34348947869</v>
      </c>
      <c r="AO8" s="286">
        <f>(VLOOKUP($A8,MASTER!$1:$1048576,MATCH('POD4 ETISALAT'!AO$7,MASTER!$1:$1,0),FALSE))*1000000</f>
        <v>768238.32364389685</v>
      </c>
      <c r="AP8" s="286">
        <f>(VLOOKUP($A8,MASTER!$1:$1048576,MATCH('POD4 ETISALAT'!AP$7,MASTER!$1:$1,0),FALSE))*1000000</f>
        <v>777488.99348879349</v>
      </c>
      <c r="AQ8" s="286">
        <f>(VLOOKUP($A8,MASTER!$1:$1048576,MATCH('POD4 ETISALAT'!AQ$7,MASTER!$1:$1,0),FALSE))*1000000</f>
        <v>786987.40968233172</v>
      </c>
      <c r="AR8" s="286">
        <f>(VLOOKUP($A8,MASTER!$1:$1048576,MATCH('POD4 ETISALAT'!AR$7,MASTER!$1:$1,0),FALSE))*1000000</f>
        <v>796739.84415202565</v>
      </c>
      <c r="AS8" s="286">
        <f>(VLOOKUP($A8,MASTER!$1:$1048576,MATCH('POD4 ETISALAT'!AS$7,MASTER!$1:$1,0),FALSE))*1000000</f>
        <v>806752.7871221808</v>
      </c>
      <c r="AT8" s="286">
        <f>(VLOOKUP($A8,MASTER!$1:$1048576,MATCH('POD4 ETISALAT'!AT$7,MASTER!$1:$1,0),FALSE))*1000000</f>
        <v>817032.95057042141</v>
      </c>
      <c r="AU8" s="286">
        <f>(VLOOKUP($A8,MASTER!$1:$1048576,MATCH('POD4 ETISALAT'!AU$7,MASTER!$1:$1,0),FALSE))*1000000</f>
        <v>827587.27208051924</v>
      </c>
      <c r="AV8" s="286">
        <f>(VLOOKUP($A8,MASTER!$1:$1048576,MATCH('POD4 ETISALAT'!AV$7,MASTER!$1:$1,0),FALSE))*1000000</f>
        <v>838422.919065075</v>
      </c>
      <c r="AW8" s="286">
        <f>(VLOOKUP($A8,MASTER!$1:$1048576,MATCH('POD4 ETISALAT'!AW$7,MASTER!$1:$1,0),FALSE))*1000000</f>
        <v>849547.29333672079</v>
      </c>
      <c r="AX8" s="286">
        <f>(VLOOKUP($A8,MASTER!$1:$1048576,MATCH('POD4 ETISALAT'!AX$7,MASTER!$1:$1,0),FALSE))*1000000</f>
        <v>860968.03601085045</v>
      </c>
      <c r="AY8" s="286">
        <f>(VLOOKUP($A8,MASTER!$1:$1048576,MATCH('POD4 ETISALAT'!AY$7,MASTER!$1:$1,0),FALSE))*1000000</f>
        <v>872693.03272636561</v>
      </c>
      <c r="AZ8" s="286">
        <f>(VLOOKUP($A8,MASTER!$1:$1048576,MATCH('POD4 ETISALAT'!AZ$7,MASTER!$1:$1,0),FALSE))*1000000</f>
        <v>884730.41917395266</v>
      </c>
      <c r="BA8" s="286">
        <f>(VLOOKUP($A8,MASTER!$1:$1048576,MATCH('POD4 ETISALAT'!BA$7,MASTER!$1:$1,0),FALSE))*1000000</f>
        <v>896933.84186458832</v>
      </c>
      <c r="BB8" s="286">
        <f>(VLOOKUP($A8,MASTER!$1:$1048576,MATCH('POD4 ETISALAT'!BB$7,MASTER!$1:$1,0),FALSE))*1000000</f>
        <v>909305.5909992333</v>
      </c>
      <c r="BC8" s="286">
        <f>(VLOOKUP($A8,MASTER!$1:$1048576,MATCH('POD4 ETISALAT'!BC$7,MASTER!$1:$1,0),FALSE))*1000000</f>
        <v>921847.98836845963</v>
      </c>
      <c r="BD8" s="286">
        <f>(VLOOKUP($A8,MASTER!$1:$1048576,MATCH('POD4 ETISALAT'!BD$7,MASTER!$1:$1,0),FALSE))*1000000</f>
        <v>934563.38778817898</v>
      </c>
      <c r="BE8" s="286">
        <f>(VLOOKUP($A8,MASTER!$1:$1048576,MATCH('POD4 ETISALAT'!BE$7,MASTER!$1:$1,0),FALSE))*1000000</f>
        <v>947454.17554137961</v>
      </c>
      <c r="BF8" s="286">
        <f>(VLOOKUP($A8,MASTER!$1:$1048576,MATCH('POD4 ETISALAT'!BF$7,MASTER!$1:$1,0),FALSE))*1000000</f>
        <v>960522.7708259573</v>
      </c>
      <c r="BG8" s="286">
        <f>(VLOOKUP($A8,MASTER!$1:$1048576,MATCH('POD4 ETISALAT'!BG$7,MASTER!$1:$1,0),FALSE))*1000000</f>
        <v>973771.62620872341</v>
      </c>
      <c r="BH8" s="286">
        <f>(VLOOKUP($A8,MASTER!$1:$1048576,MATCH('POD4 ETISALAT'!BH$7,MASTER!$1:$1,0),FALSE))*1000000</f>
        <v>987203.22808567458</v>
      </c>
    </row>
    <row r="9" spans="1:60" x14ac:dyDescent="0.25">
      <c r="A9" s="252" t="s">
        <v>483</v>
      </c>
      <c r="B9" s="286">
        <f>(VLOOKUP($A9,MASTER!$1:$1048576,MATCH('POD4 ETISALAT'!B$7,MASTER!$1:$1,0),FALSE))*1000000</f>
        <v>13616</v>
      </c>
      <c r="C9" s="286">
        <f>(VLOOKUP($A9,MASTER!$1:$1048576,MATCH('POD4 ETISALAT'!C$7,MASTER!$1:$1,0),FALSE))*1000000</f>
        <v>14343</v>
      </c>
      <c r="D9" s="286">
        <f>(VLOOKUP($A9,MASTER!$1:$1048576,MATCH('POD4 ETISALAT'!D$7,MASTER!$1:$1,0),FALSE))*1000000</f>
        <v>14935</v>
      </c>
      <c r="E9" s="286">
        <f>(VLOOKUP($A9,MASTER!$1:$1048576,MATCH('POD4 ETISALAT'!E$7,MASTER!$1:$1,0),FALSE))*1000000</f>
        <v>12824</v>
      </c>
      <c r="F9" s="286">
        <f>(VLOOKUP($A9,MASTER!$1:$1048576,MATCH('POD4 ETISALAT'!F$7,MASTER!$1:$1,0),FALSE))*1000000</f>
        <v>13171</v>
      </c>
      <c r="G9" s="286">
        <f>(VLOOKUP($A9,MASTER!$1:$1048576,MATCH('POD4 ETISALAT'!G$7,MASTER!$1:$1,0),FALSE))*1000000</f>
        <v>13457</v>
      </c>
      <c r="H9" s="286">
        <f>(VLOOKUP($A9,MASTER!$1:$1048576,MATCH('POD4 ETISALAT'!H$7,MASTER!$1:$1,0),FALSE))*1000000</f>
        <v>11035</v>
      </c>
      <c r="I9" s="286">
        <f>(VLOOKUP($A9,MASTER!$1:$1048576,MATCH('POD4 ETISALAT'!I$7,MASTER!$1:$1,0),FALSE))*1000000</f>
        <v>11399</v>
      </c>
      <c r="J9" s="286">
        <f>(VLOOKUP($A9,MASTER!$1:$1048576,MATCH('POD4 ETISALAT'!J$7,MASTER!$1:$1,0),FALSE))*1000000</f>
        <v>11870</v>
      </c>
      <c r="K9" s="286">
        <f>(VLOOKUP($A9,MASTER!$1:$1048576,MATCH('POD4 ETISALAT'!K$7,MASTER!$1:$1,0),FALSE))*1000000</f>
        <v>12639</v>
      </c>
      <c r="L9" s="286">
        <f>(VLOOKUP($A9,MASTER!$1:$1048576,MATCH('POD4 ETISALAT'!L$7,MASTER!$1:$1,0),FALSE))*1000000</f>
        <v>13236</v>
      </c>
      <c r="M9" s="286">
        <f>(VLOOKUP($A9,MASTER!$1:$1048576,MATCH('POD4 ETISALAT'!M$7,MASTER!$1:$1,0),FALSE))*1000000</f>
        <v>13802</v>
      </c>
      <c r="N9" s="286">
        <f>(VLOOKUP($A9,MASTER!$1:$1048576,MATCH('POD4 ETISALAT'!N$7,MASTER!$1:$1,0),FALSE))*1000000</f>
        <v>14317</v>
      </c>
      <c r="O9" s="286">
        <f>(VLOOKUP($A9,MASTER!$1:$1048576,MATCH('POD4 ETISALAT'!O$7,MASTER!$1:$1,0),FALSE))*1000000</f>
        <v>14624.683703787272</v>
      </c>
      <c r="P9" s="286">
        <f>(VLOOKUP($A9,MASTER!$1:$1048576,MATCH('POD4 ETISALAT'!P$7,MASTER!$1:$1,0),FALSE))*1000000</f>
        <v>14939.066676715653</v>
      </c>
      <c r="Q9" s="286">
        <f>(VLOOKUP($A9,MASTER!$1:$1048576,MATCH('POD4 ETISALAT'!Q$7,MASTER!$1:$1,0),FALSE))*1000000</f>
        <v>15121</v>
      </c>
      <c r="R9" s="286">
        <f>(VLOOKUP($A9,MASTER!$1:$1048576,MATCH('POD4 ETISALAT'!R$7,MASTER!$1:$1,0),FALSE))*1000000</f>
        <v>14563</v>
      </c>
      <c r="S9" s="286">
        <f>(VLOOKUP($A9,MASTER!$1:$1048576,MATCH('POD4 ETISALAT'!S$7,MASTER!$1:$1,0),FALSE))*1000000</f>
        <v>14797.661968461502</v>
      </c>
      <c r="T9" s="286">
        <f>(VLOOKUP($A9,MASTER!$1:$1048576,MATCH('POD4 ETISALAT'!T$7,MASTER!$1:$1,0),FALSE))*1000000</f>
        <v>15038.5854817008</v>
      </c>
      <c r="U9" s="286">
        <f>(VLOOKUP($A9,MASTER!$1:$1048576,MATCH('POD4 ETISALAT'!U$7,MASTER!$1:$1,0),FALSE))*1000000</f>
        <v>15285.955390565956</v>
      </c>
      <c r="V9" s="286">
        <f>(VLOOKUP($A9,MASTER!$1:$1048576,MATCH('POD4 ETISALAT'!V$7,MASTER!$1:$1,0),FALSE))*1000000</f>
        <v>15539.962079901725</v>
      </c>
      <c r="W9" s="286">
        <f>(VLOOKUP($A9,MASTER!$1:$1048576,MATCH('POD4 ETISALAT'!W$7,MASTER!$1:$1,0),FALSE))*1000000</f>
        <v>15800.801634525082</v>
      </c>
      <c r="X9" s="286">
        <f>(VLOOKUP($A9,MASTER!$1:$1048576,MATCH('POD4 ETISALAT'!X$7,MASTER!$1:$1,0),FALSE))*1000000</f>
        <v>16068.676010179834</v>
      </c>
      <c r="Y9" s="286">
        <f>(VLOOKUP($A9,MASTER!$1:$1048576,MATCH('POD4 ETISALAT'!Y$7,MASTER!$1:$1,0),FALSE))*1000000</f>
        <v>16343.793209619747</v>
      </c>
      <c r="Z9" s="286">
        <f>(VLOOKUP($A9,MASTER!$1:$1048576,MATCH('POD4 ETISALAT'!Z$7,MASTER!$1:$1,0),FALSE))*1000000</f>
        <v>16626.367463973929</v>
      </c>
      <c r="AA9" s="286">
        <f>(VLOOKUP($A9,MASTER!$1:$1048576,MATCH('POD4 ETISALAT'!AA$7,MASTER!$1:$1,0),FALSE))*1000000</f>
        <v>16916.619419553037</v>
      </c>
      <c r="AB9" s="286">
        <f>(VLOOKUP($A9,MASTER!$1:$1048576,MATCH('POD4 ETISALAT'!AB$7,MASTER!$1:$1,0),FALSE))*1000000</f>
        <v>17214.776330259505</v>
      </c>
      <c r="AC9" s="286">
        <f>(VLOOKUP($A9,MASTER!$1:$1048576,MATCH('POD4 ETISALAT'!AC$7,MASTER!$1:$1,0),FALSE))*1000000</f>
        <v>17521.072255769879</v>
      </c>
      <c r="AD9" s="286">
        <f>(VLOOKUP($A9,MASTER!$1:$1048576,MATCH('POD4 ETISALAT'!AD$7,MASTER!$1:$1,0),FALSE))*1000000</f>
        <v>17835.748265662471</v>
      </c>
      <c r="AE9" s="286">
        <f>(VLOOKUP($A9,MASTER!$1:$1048576,MATCH('POD4 ETISALAT'!AE$7,MASTER!$1:$1,0),FALSE))*1000000</f>
        <v>18159.052649668651</v>
      </c>
      <c r="AF9" s="286">
        <f>(VLOOKUP($A9,MASTER!$1:$1048576,MATCH('POD4 ETISALAT'!AF$7,MASTER!$1:$1,0),FALSE))*1000000</f>
        <v>18491.241134231503</v>
      </c>
      <c r="AG9" s="286">
        <f>(VLOOKUP($A9,MASTER!$1:$1048576,MATCH('POD4 ETISALAT'!AG$7,MASTER!$1:$1,0),FALSE))*1000000</f>
        <v>18832.577105561075</v>
      </c>
      <c r="AH9" s="286">
        <f>(VLOOKUP($A9,MASTER!$1:$1048576,MATCH('POD4 ETISALAT'!AH$7,MASTER!$1:$1,0),FALSE))*1000000</f>
        <v>19183.331839381106</v>
      </c>
      <c r="AI9" s="286">
        <f>(VLOOKUP($A9,MASTER!$1:$1048576,MATCH('POD4 ETISALAT'!AI$7,MASTER!$1:$1,0),FALSE))*1000000</f>
        <v>19543.784737567967</v>
      </c>
      <c r="AJ9" s="286">
        <f>(VLOOKUP($A9,MASTER!$1:$1048576,MATCH('POD4 ETISALAT'!AJ$7,MASTER!$1:$1,0),FALSE))*1000000</f>
        <v>19914.223571888579</v>
      </c>
      <c r="AK9" s="286">
        <f>(VLOOKUP($A9,MASTER!$1:$1048576,MATCH('POD4 ETISALAT'!AK$7,MASTER!$1:$1,0),FALSE))*1000000</f>
        <v>20294.944735050351</v>
      </c>
      <c r="AL9" s="286">
        <f>(VLOOKUP($A9,MASTER!$1:$1048576,MATCH('POD4 ETISALAT'!AL$7,MASTER!$1:$1,0),FALSE))*1000000</f>
        <v>20686.253499282353</v>
      </c>
      <c r="AM9" s="286">
        <f>(VLOOKUP($A9,MASTER!$1:$1048576,MATCH('POD4 ETISALAT'!AM$7,MASTER!$1:$1,0),FALSE))*1000000</f>
        <v>21088.464282673798</v>
      </c>
      <c r="AN9" s="286">
        <f>(VLOOKUP($A9,MASTER!$1:$1048576,MATCH('POD4 ETISALAT'!AN$7,MASTER!$1:$1,0),FALSE))*1000000</f>
        <v>21501.90092350249</v>
      </c>
      <c r="AO9" s="286">
        <f>(VLOOKUP($A9,MASTER!$1:$1048576,MATCH('POD4 ETISALAT'!AO$7,MASTER!$1:$1,0),FALSE))*1000000</f>
        <v>21926.896962792904</v>
      </c>
      <c r="AP9" s="286">
        <f>(VLOOKUP($A9,MASTER!$1:$1048576,MATCH('POD4 ETISALAT'!AP$7,MASTER!$1:$1,0),FALSE))*1000000</f>
        <v>22363.7959353509</v>
      </c>
      <c r="AQ9" s="286">
        <f>(VLOOKUP($A9,MASTER!$1:$1048576,MATCH('POD4 ETISALAT'!AQ$7,MASTER!$1:$1,0),FALSE))*1000000</f>
        <v>22812.951669529211</v>
      </c>
      <c r="AR9" s="286">
        <f>(VLOOKUP($A9,MASTER!$1:$1048576,MATCH('POD4 ETISALAT'!AR$7,MASTER!$1:$1,0),FALSE))*1000000</f>
        <v>23274.728595985773</v>
      </c>
      <c r="AS9" s="286">
        <f>(VLOOKUP($A9,MASTER!$1:$1048576,MATCH('POD4 ETISALAT'!AS$7,MASTER!$1:$1,0),FALSE))*1000000</f>
        <v>23749.502065704593</v>
      </c>
      <c r="AT9" s="286">
        <f>(VLOOKUP($A9,MASTER!$1:$1048576,MATCH('POD4 ETISALAT'!AT$7,MASTER!$1:$1,0),FALSE))*1000000</f>
        <v>24237.658677557061</v>
      </c>
      <c r="AU9" s="286">
        <f>(VLOOKUP($A9,MASTER!$1:$1048576,MATCH('POD4 ETISALAT'!AU$7,MASTER!$1:$1,0),FALSE))*1000000</f>
        <v>24739.596615689916</v>
      </c>
      <c r="AV9" s="286">
        <f>(VLOOKUP($A9,MASTER!$1:$1048576,MATCH('POD4 ETISALAT'!AV$7,MASTER!$1:$1,0),FALSE))*1000000</f>
        <v>25255.725997034649</v>
      </c>
      <c r="AW9" s="286">
        <f>(VLOOKUP($A9,MASTER!$1:$1048576,MATCH('POD4 ETISALAT'!AW$7,MASTER!$1:$1,0),FALSE))*1000000</f>
        <v>25786.469229242051</v>
      </c>
      <c r="AX9" s="286">
        <f>(VLOOKUP($A9,MASTER!$1:$1048576,MATCH('POD4 ETISALAT'!AX$7,MASTER!$1:$1,0),FALSE))*1000000</f>
        <v>26332.261379354542</v>
      </c>
      <c r="AY9" s="286">
        <f>(VLOOKUP($A9,MASTER!$1:$1048576,MATCH('POD4 ETISALAT'!AY$7,MASTER!$1:$1,0),FALSE))*1000000</f>
        <v>26893.550553538516</v>
      </c>
      <c r="AZ9" s="286">
        <f>(VLOOKUP($A9,MASTER!$1:$1048576,MATCH('POD4 ETISALAT'!AZ$7,MASTER!$1:$1,0),FALSE))*1000000</f>
        <v>27470.798288208454</v>
      </c>
      <c r="BA9" s="286">
        <f>(VLOOKUP($A9,MASTER!$1:$1048576,MATCH('POD4 ETISALAT'!BA$7,MASTER!$1:$1,0),FALSE))*1000000</f>
        <v>28060.436166251919</v>
      </c>
      <c r="BB9" s="286">
        <f>(VLOOKUP($A9,MASTER!$1:$1048576,MATCH('POD4 ETISALAT'!BB$7,MASTER!$1:$1,0),FALSE))*1000000</f>
        <v>28662.730131809698</v>
      </c>
      <c r="BC9" s="286">
        <f>(VLOOKUP($A9,MASTER!$1:$1048576,MATCH('POD4 ETISALAT'!BC$7,MASTER!$1:$1,0),FALSE))*1000000</f>
        <v>29277.951837292763</v>
      </c>
      <c r="BD9" s="286">
        <f>(VLOOKUP($A9,MASTER!$1:$1048576,MATCH('POD4 ETISALAT'!BD$7,MASTER!$1:$1,0),FALSE))*1000000</f>
        <v>29906.378765905545</v>
      </c>
      <c r="BE9" s="286">
        <f>(VLOOKUP($A9,MASTER!$1:$1048576,MATCH('POD4 ETISALAT'!BE$7,MASTER!$1:$1,0),FALSE))*1000000</f>
        <v>30548.294356799091</v>
      </c>
      <c r="BF9" s="286">
        <f>(VLOOKUP($A9,MASTER!$1:$1048576,MATCH('POD4 ETISALAT'!BF$7,MASTER!$1:$1,0),FALSE))*1000000</f>
        <v>31203.988132910497</v>
      </c>
      <c r="BG9" s="286">
        <f>(VLOOKUP($A9,MASTER!$1:$1048576,MATCH('POD4 ETISALAT'!BG$7,MASTER!$1:$1,0),FALSE))*1000000</f>
        <v>31873.755831546343</v>
      </c>
      <c r="BH9" s="286">
        <f>(VLOOKUP($A9,MASTER!$1:$1048576,MATCH('POD4 ETISALAT'!BH$7,MASTER!$1:$1,0),FALSE))*1000000</f>
        <v>32557.89953776895</v>
      </c>
    </row>
    <row r="10" spans="1:60" s="348" customFormat="1" x14ac:dyDescent="0.25">
      <c r="A10" s="346" t="s">
        <v>477</v>
      </c>
      <c r="B10" s="347">
        <f t="shared" ref="B10:AG10" si="0">SUM(B8:B9)</f>
        <v>337180</v>
      </c>
      <c r="C10" s="347">
        <f t="shared" si="0"/>
        <v>343453</v>
      </c>
      <c r="D10" s="347">
        <f t="shared" si="0"/>
        <v>355231</v>
      </c>
      <c r="E10" s="347">
        <f t="shared" si="0"/>
        <v>366934</v>
      </c>
      <c r="F10" s="347">
        <f t="shared" si="0"/>
        <v>399550</v>
      </c>
      <c r="G10" s="347">
        <f t="shared" si="0"/>
        <v>408441</v>
      </c>
      <c r="H10" s="347">
        <f t="shared" si="0"/>
        <v>414413</v>
      </c>
      <c r="I10" s="347">
        <f t="shared" si="0"/>
        <v>422185</v>
      </c>
      <c r="J10" s="347">
        <f t="shared" si="0"/>
        <v>436896</v>
      </c>
      <c r="K10" s="347">
        <f t="shared" si="0"/>
        <v>440739</v>
      </c>
      <c r="L10" s="347">
        <f t="shared" si="0"/>
        <v>448663</v>
      </c>
      <c r="M10" s="347">
        <f t="shared" si="0"/>
        <v>447871</v>
      </c>
      <c r="N10" s="347">
        <f t="shared" si="0"/>
        <v>453388</v>
      </c>
      <c r="O10" s="347">
        <f t="shared" si="0"/>
        <v>577088.68370378728</v>
      </c>
      <c r="P10" s="347">
        <f t="shared" si="0"/>
        <v>608328.06667671562</v>
      </c>
      <c r="Q10" s="347">
        <f t="shared" si="0"/>
        <v>620117</v>
      </c>
      <c r="R10" s="347">
        <f t="shared" si="0"/>
        <v>627242</v>
      </c>
      <c r="S10" s="347">
        <f t="shared" si="0"/>
        <v>632243.87596223934</v>
      </c>
      <c r="T10" s="347">
        <f t="shared" si="0"/>
        <v>637422.89444193512</v>
      </c>
      <c r="U10" s="347">
        <f t="shared" si="0"/>
        <v>642778.1223711028</v>
      </c>
      <c r="V10" s="347">
        <f t="shared" si="0"/>
        <v>648309.53033234982</v>
      </c>
      <c r="W10" s="347">
        <f t="shared" si="0"/>
        <v>654017.79340015678</v>
      </c>
      <c r="X10" s="347">
        <f t="shared" si="0"/>
        <v>659904.16028933832</v>
      </c>
      <c r="Y10" s="347">
        <f t="shared" si="0"/>
        <v>665970.36294336908</v>
      </c>
      <c r="Z10" s="347">
        <f t="shared" si="0"/>
        <v>672218.55136486806</v>
      </c>
      <c r="AA10" s="347">
        <f t="shared" si="0"/>
        <v>678651.24509206135</v>
      </c>
      <c r="AB10" s="347">
        <f t="shared" si="0"/>
        <v>685271.29623473308</v>
      </c>
      <c r="AC10" s="347">
        <f t="shared" si="0"/>
        <v>692081.86090227938</v>
      </c>
      <c r="AD10" s="347">
        <f t="shared" si="0"/>
        <v>699086.3769450637</v>
      </c>
      <c r="AE10" s="347">
        <f t="shared" si="0"/>
        <v>706288.54657624848</v>
      </c>
      <c r="AF10" s="347">
        <f t="shared" si="0"/>
        <v>713692.32284451788</v>
      </c>
      <c r="AG10" s="347">
        <f t="shared" si="0"/>
        <v>721301.89919306058</v>
      </c>
      <c r="AH10" s="347">
        <f t="shared" ref="AH10:BH10" si="1">SUM(AH8:AH9)</f>
        <v>729121.70152283553</v>
      </c>
      <c r="AI10" s="347">
        <f t="shared" si="1"/>
        <v>737156.38230925938</v>
      </c>
      <c r="AJ10" s="347">
        <f t="shared" si="1"/>
        <v>745410.81641855789</v>
      </c>
      <c r="AK10" s="347">
        <f t="shared" si="1"/>
        <v>753890.09834378376</v>
      </c>
      <c r="AL10" s="347">
        <f t="shared" si="1"/>
        <v>762599.54063735239</v>
      </c>
      <c r="AM10" s="347">
        <f t="shared" si="1"/>
        <v>771544.67336148222</v>
      </c>
      <c r="AN10" s="347">
        <f t="shared" si="1"/>
        <v>780731.24441298121</v>
      </c>
      <c r="AO10" s="347">
        <f t="shared" si="1"/>
        <v>790165.22060668981</v>
      </c>
      <c r="AP10" s="347">
        <f t="shared" si="1"/>
        <v>799852.78942414443</v>
      </c>
      <c r="AQ10" s="347">
        <f t="shared" si="1"/>
        <v>809800.36135186092</v>
      </c>
      <c r="AR10" s="347">
        <f t="shared" si="1"/>
        <v>820014.57274801144</v>
      </c>
      <c r="AS10" s="347">
        <f t="shared" si="1"/>
        <v>830502.28918788536</v>
      </c>
      <c r="AT10" s="347">
        <f t="shared" si="1"/>
        <v>841270.60924797843</v>
      </c>
      <c r="AU10" s="347">
        <f t="shared" si="1"/>
        <v>852326.86869620916</v>
      </c>
      <c r="AV10" s="347">
        <f t="shared" si="1"/>
        <v>863678.64506210969</v>
      </c>
      <c r="AW10" s="347">
        <f t="shared" si="1"/>
        <v>875333.76256596285</v>
      </c>
      <c r="AX10" s="347">
        <f t="shared" si="1"/>
        <v>887300.29739020497</v>
      </c>
      <c r="AY10" s="347">
        <f t="shared" si="1"/>
        <v>899586.58327990409</v>
      </c>
      <c r="AZ10" s="347">
        <f t="shared" si="1"/>
        <v>912201.21746216109</v>
      </c>
      <c r="BA10" s="347">
        <f t="shared" si="1"/>
        <v>924994.27803084021</v>
      </c>
      <c r="BB10" s="347">
        <f t="shared" si="1"/>
        <v>937968.32113104302</v>
      </c>
      <c r="BC10" s="347">
        <f t="shared" si="1"/>
        <v>951125.94020575238</v>
      </c>
      <c r="BD10" s="347">
        <f t="shared" si="1"/>
        <v>964469.76655408449</v>
      </c>
      <c r="BE10" s="347">
        <f t="shared" si="1"/>
        <v>978002.46989817871</v>
      </c>
      <c r="BF10" s="347">
        <f t="shared" si="1"/>
        <v>991726.75895886775</v>
      </c>
      <c r="BG10" s="347">
        <f t="shared" si="1"/>
        <v>1005645.3820402698</v>
      </c>
      <c r="BH10" s="347">
        <f t="shared" si="1"/>
        <v>1019761.1276234435</v>
      </c>
    </row>
    <row r="11" spans="1:60" s="282" customFormat="1" x14ac:dyDescent="0.25">
      <c r="A11" s="284" t="s">
        <v>434</v>
      </c>
      <c r="B11" s="283">
        <f>SUM(B10*Q5)</f>
        <v>3000.902</v>
      </c>
      <c r="C11" s="283">
        <f>SUM(C10*Q5)</f>
        <v>3056.7316999999998</v>
      </c>
      <c r="D11" s="283">
        <f>SUM(D10*Q5)</f>
        <v>3161.5558999999998</v>
      </c>
      <c r="E11" s="283">
        <f>SUM(E10*Q5)</f>
        <v>3265.7125999999998</v>
      </c>
      <c r="F11" s="283">
        <f>SUM(F10*Q5)</f>
        <v>3555.9949999999999</v>
      </c>
      <c r="G11" s="283">
        <f>SUM(G10*Q5)</f>
        <v>3635.1248999999998</v>
      </c>
      <c r="H11" s="283">
        <f>SUM(H10*Q5)</f>
        <v>3688.2757000000001</v>
      </c>
      <c r="I11" s="283">
        <f>SUM(I10*Q5)</f>
        <v>3757.4465</v>
      </c>
      <c r="J11" s="283">
        <f>SUM(J10*Q5)</f>
        <v>3888.3744000000002</v>
      </c>
      <c r="K11" s="283">
        <f>SUM(K10*Q5)</f>
        <v>3922.5771</v>
      </c>
      <c r="L11" s="283">
        <f>SUM(L10*Q5)</f>
        <v>3993.1007</v>
      </c>
      <c r="M11" s="283">
        <f>SUM(M10*Q5)</f>
        <v>3986.0518999999999</v>
      </c>
      <c r="N11" s="283">
        <f>SUM(N10*Q5)</f>
        <v>4035.1531999999997</v>
      </c>
      <c r="O11" s="283">
        <f>SUM(O10*Q5)</f>
        <v>5136.0892849637066</v>
      </c>
      <c r="P11" s="283">
        <f>SUM(P10*Q5)</f>
        <v>5414.1197934227694</v>
      </c>
      <c r="Q11" s="283">
        <f>SUM(Q10*Q5)</f>
        <v>5519.0412999999999</v>
      </c>
      <c r="R11" s="283">
        <f>SUM(R10*Q5)</f>
        <v>5582.4538000000002</v>
      </c>
      <c r="S11" s="283">
        <f>SUM(S10*Q5)</f>
        <v>5626.9704960639301</v>
      </c>
      <c r="T11" s="283">
        <f>SUM(T10*Q5)</f>
        <v>5673.0637605332222</v>
      </c>
      <c r="U11" s="283">
        <f>SUM(U10*Q5)</f>
        <v>5720.7252891028147</v>
      </c>
      <c r="V11" s="283">
        <f>SUM(V10*Q5)</f>
        <v>5769.9548199579131</v>
      </c>
      <c r="W11" s="283">
        <f>SUM(W10*Q5)</f>
        <v>5820.7583612613953</v>
      </c>
      <c r="X11" s="283">
        <f>SUM(X10*Q5)</f>
        <v>5873.1470265751113</v>
      </c>
      <c r="Y11" s="283">
        <f>SUM(Y10*Q5)</f>
        <v>5927.1362301959844</v>
      </c>
      <c r="Z11" s="283">
        <f>SUM(Z10*Q5)</f>
        <v>5982.7451071473261</v>
      </c>
      <c r="AA11" s="283">
        <f>SUM(AA10*Q5)</f>
        <v>6039.9960813193456</v>
      </c>
      <c r="AB11" s="283">
        <f>SUM(AB10*Q5)</f>
        <v>6098.9145364891247</v>
      </c>
      <c r="AC11" s="283">
        <f>SUM(AC10*Q5)</f>
        <v>6159.5285620302866</v>
      </c>
      <c r="AD11" s="283">
        <f>SUM(AD10*Q5)</f>
        <v>6221.8687548110665</v>
      </c>
      <c r="AE11" s="283">
        <f>SUM(AE10*Q5)</f>
        <v>6285.9680645286116</v>
      </c>
      <c r="AF11" s="283">
        <f>SUM(AF10*Q5)</f>
        <v>6351.8616733162089</v>
      </c>
      <c r="AG11" s="283">
        <f>SUM(AG10*Q5)</f>
        <v>6419.5869028182387</v>
      </c>
      <c r="AH11" s="283">
        <f>SUM(AH10*Q5)</f>
        <v>6489.1831435532358</v>
      </c>
      <c r="AI11" s="283">
        <f>SUM(AI10*Q5)</f>
        <v>6560.6918025524083</v>
      </c>
      <c r="AJ11" s="283">
        <f>SUM(AJ10*Q5)</f>
        <v>6634.1562661251655</v>
      </c>
      <c r="AK11" s="283">
        <f>SUM(AK10*Q5)</f>
        <v>6709.6218752596751</v>
      </c>
      <c r="AL11" s="283">
        <f>SUM(AL10*Q5)</f>
        <v>6787.1359116724361</v>
      </c>
      <c r="AM11" s="283">
        <f>SUM(AM10*Q5)</f>
        <v>6866.7475929171915</v>
      </c>
      <c r="AN11" s="283">
        <f>SUM(AN10*Q5)</f>
        <v>6948.508075275533</v>
      </c>
      <c r="AO11" s="283">
        <f>SUM(AO10*Q5)</f>
        <v>7032.4704633995389</v>
      </c>
      <c r="AP11" s="283">
        <f>SUM(AP10*Q5)</f>
        <v>7118.6898258748852</v>
      </c>
      <c r="AQ11" s="283">
        <f>SUM(AQ10*Q5)</f>
        <v>7207.2232160315625</v>
      </c>
      <c r="AR11" s="283">
        <f>SUM(AR10*Q5)</f>
        <v>7298.1296974573015</v>
      </c>
      <c r="AS11" s="283">
        <f>SUM(AS10*Q5)</f>
        <v>7391.4703737721793</v>
      </c>
      <c r="AT11" s="283">
        <f>SUM(AT10*Q5)</f>
        <v>7487.3084223070082</v>
      </c>
      <c r="AU11" s="283">
        <f>SUM(AU10*Q5)</f>
        <v>7585.7091313962619</v>
      </c>
      <c r="AV11" s="283">
        <f>SUM(AV10*Q5)</f>
        <v>7686.739941052776</v>
      </c>
      <c r="AW11" s="283">
        <f>SUM(AW10*Q5)</f>
        <v>7790.4704868370691</v>
      </c>
      <c r="AX11" s="283">
        <f>SUM(AX10*Q5)</f>
        <v>7896.9726467728242</v>
      </c>
      <c r="AY11" s="283">
        <f>SUM(AY10*Q5)</f>
        <v>8006.3205911911464</v>
      </c>
      <c r="AZ11" s="283">
        <f>SUM(AZ10*Q5)</f>
        <v>8118.5908354132334</v>
      </c>
      <c r="BA11" s="283">
        <f>SUM(BA10*Q5)</f>
        <v>8232.449074474478</v>
      </c>
      <c r="BB11" s="283">
        <f>SUM(BB10*Q5)</f>
        <v>8347.9180580662833</v>
      </c>
      <c r="BC11" s="283">
        <f>SUM(BC10*Q5)</f>
        <v>8465.0208678311956</v>
      </c>
      <c r="BD11" s="283">
        <f>SUM(BD10*Q5)</f>
        <v>8583.7809223313525</v>
      </c>
      <c r="BE11" s="283">
        <f>SUM(BE10*Q5)</f>
        <v>8704.2219820937898</v>
      </c>
      <c r="BF11" s="283">
        <f>SUM(BF10*Q5)</f>
        <v>8826.3681547339238</v>
      </c>
      <c r="BG11" s="283">
        <f>SUM(BG10*Q5)</f>
        <v>8950.2439001584007</v>
      </c>
      <c r="BH11" s="283">
        <f>SUM(BH10*Q5)</f>
        <v>9075.8740358486466</v>
      </c>
    </row>
    <row r="12" spans="1:60" s="345" customFormat="1" hidden="1" x14ac:dyDescent="0.25">
      <c r="A12" s="343" t="s">
        <v>433</v>
      </c>
      <c r="B12" s="344">
        <f t="shared" ref="B12:K12" si="2">SUM(B11/30/24/14)</f>
        <v>0.29770853174603173</v>
      </c>
      <c r="C12" s="344">
        <f t="shared" si="2"/>
        <v>0.30324719246031739</v>
      </c>
      <c r="D12" s="344">
        <f t="shared" si="2"/>
        <v>0.31364641865079362</v>
      </c>
      <c r="E12" s="344">
        <f t="shared" si="2"/>
        <v>0.32397942460317458</v>
      </c>
      <c r="F12" s="344">
        <f t="shared" si="2"/>
        <v>0.35277728174603168</v>
      </c>
      <c r="G12" s="344">
        <f t="shared" si="2"/>
        <v>0.36062747023809522</v>
      </c>
      <c r="H12" s="344">
        <f t="shared" si="2"/>
        <v>0.36590036706349205</v>
      </c>
      <c r="I12" s="344">
        <f t="shared" si="2"/>
        <v>0.37276254960317462</v>
      </c>
      <c r="J12" s="344">
        <f t="shared" si="2"/>
        <v>0.38575142857142858</v>
      </c>
      <c r="K12" s="344">
        <f t="shared" si="2"/>
        <v>0.38914455357142858</v>
      </c>
      <c r="L12" s="344">
        <f t="shared" ref="L12:BH12" si="3">SUM(L11/30/24/14)</f>
        <v>0.39614094246031739</v>
      </c>
      <c r="M12" s="344">
        <f t="shared" si="3"/>
        <v>0.39544165674603171</v>
      </c>
      <c r="N12" s="344">
        <f t="shared" si="3"/>
        <v>0.40031281746031738</v>
      </c>
      <c r="O12" s="344">
        <f t="shared" si="3"/>
        <v>0.50953266715909784</v>
      </c>
      <c r="P12" s="344">
        <f t="shared" si="3"/>
        <v>0.53711505887130651</v>
      </c>
      <c r="Q12" s="344">
        <f t="shared" si="3"/>
        <v>0.54752393849206349</v>
      </c>
      <c r="R12" s="344">
        <f t="shared" si="3"/>
        <v>0.55381486111111111</v>
      </c>
      <c r="S12" s="344">
        <f t="shared" si="3"/>
        <v>0.55823120000634219</v>
      </c>
      <c r="T12" s="344">
        <f t="shared" si="3"/>
        <v>0.5628039444973435</v>
      </c>
      <c r="U12" s="344">
        <f t="shared" si="3"/>
        <v>0.56753227074432688</v>
      </c>
      <c r="V12" s="344">
        <f t="shared" si="3"/>
        <v>0.57241615277360247</v>
      </c>
      <c r="W12" s="344">
        <f t="shared" si="3"/>
        <v>0.57745618663307496</v>
      </c>
      <c r="X12" s="344">
        <f t="shared" si="3"/>
        <v>0.58265347485864194</v>
      </c>
      <c r="Y12" s="344">
        <f t="shared" si="3"/>
        <v>0.58800954664642702</v>
      </c>
      <c r="Z12" s="344">
        <f t="shared" si="3"/>
        <v>0.59352630031223474</v>
      </c>
      <c r="AA12" s="344">
        <f t="shared" si="3"/>
        <v>0.59920596044834784</v>
      </c>
      <c r="AB12" s="344">
        <f t="shared" si="3"/>
        <v>0.60505104528661946</v>
      </c>
      <c r="AC12" s="344">
        <f t="shared" si="3"/>
        <v>0.61106434147125854</v>
      </c>
      <c r="AD12" s="344">
        <f t="shared" si="3"/>
        <v>0.61724888440585979</v>
      </c>
      <c r="AE12" s="344">
        <f t="shared" si="3"/>
        <v>0.62360794290958454</v>
      </c>
      <c r="AF12" s="344">
        <f t="shared" si="3"/>
        <v>0.63014500727343337</v>
      </c>
      <c r="AG12" s="344">
        <f t="shared" si="3"/>
        <v>0.63686378004149191</v>
      </c>
      <c r="AH12" s="344">
        <f t="shared" si="3"/>
        <v>0.64376816900329725</v>
      </c>
      <c r="AI12" s="344">
        <f t="shared" si="3"/>
        <v>0.65086228199924689</v>
      </c>
      <c r="AJ12" s="344">
        <f t="shared" si="3"/>
        <v>0.65815042322670292</v>
      </c>
      <c r="AK12" s="344">
        <f t="shared" si="3"/>
        <v>0.6656370907995709</v>
      </c>
      <c r="AL12" s="344">
        <f t="shared" si="3"/>
        <v>0.67332697536432906</v>
      </c>
      <c r="AM12" s="344">
        <f t="shared" si="3"/>
        <v>0.68122495961480067</v>
      </c>
      <c r="AN12" s="344">
        <f t="shared" si="3"/>
        <v>0.68933611857892185</v>
      </c>
      <c r="AO12" s="344">
        <f t="shared" si="3"/>
        <v>0.69766572057535103</v>
      </c>
      <c r="AP12" s="344">
        <f t="shared" si="3"/>
        <v>0.70621922875742904</v>
      </c>
      <c r="AQ12" s="344">
        <f t="shared" si="3"/>
        <v>0.71500230317773439</v>
      </c>
      <c r="AR12" s="344">
        <f t="shared" si="3"/>
        <v>0.72402080331917673</v>
      </c>
      <c r="AS12" s="344">
        <f t="shared" si="3"/>
        <v>0.73328079104882726</v>
      </c>
      <c r="AT12" s="344">
        <f t="shared" si="3"/>
        <v>0.74278853395902866</v>
      </c>
      <c r="AU12" s="344">
        <f t="shared" si="3"/>
        <v>0.75255050906708942</v>
      </c>
      <c r="AV12" s="344">
        <f t="shared" si="3"/>
        <v>0.76257340685047381</v>
      </c>
      <c r="AW12" s="344">
        <f t="shared" si="3"/>
        <v>0.77286413559891554</v>
      </c>
      <c r="AX12" s="344">
        <f t="shared" si="3"/>
        <v>0.78342982606873246</v>
      </c>
      <c r="AY12" s="344">
        <f t="shared" si="3"/>
        <v>0.79427783642769312</v>
      </c>
      <c r="AZ12" s="344">
        <f t="shared" si="3"/>
        <v>0.80541575748147154</v>
      </c>
      <c r="BA12" s="344">
        <f t="shared" si="3"/>
        <v>0.81671121770580146</v>
      </c>
      <c r="BB12" s="344">
        <f t="shared" si="3"/>
        <v>0.82816647401451216</v>
      </c>
      <c r="BC12" s="344">
        <f t="shared" si="3"/>
        <v>0.83978381625309484</v>
      </c>
      <c r="BD12" s="344">
        <f t="shared" si="3"/>
        <v>0.8515655676916023</v>
      </c>
      <c r="BE12" s="344">
        <f t="shared" si="3"/>
        <v>0.8635140855251775</v>
      </c>
      <c r="BF12" s="344">
        <f t="shared" si="3"/>
        <v>0.87563176138233378</v>
      </c>
      <c r="BG12" s="344">
        <f t="shared" si="3"/>
        <v>0.88792102184111132</v>
      </c>
      <c r="BH12" s="344">
        <f t="shared" si="3"/>
        <v>0.90038432895323883</v>
      </c>
    </row>
    <row r="13" spans="1:60" x14ac:dyDescent="0.25">
      <c r="A13" s="248" t="s">
        <v>478</v>
      </c>
      <c r="B13" s="251">
        <f t="shared" ref="B13:T13" si="4">SUM(B11*$Q$3)</f>
        <v>2970.8929800000001</v>
      </c>
      <c r="C13" s="251">
        <f t="shared" si="4"/>
        <v>3026.1643829999998</v>
      </c>
      <c r="D13" s="251">
        <f t="shared" si="4"/>
        <v>3129.940341</v>
      </c>
      <c r="E13" s="251">
        <f t="shared" si="4"/>
        <v>3233.0554739999998</v>
      </c>
      <c r="F13" s="251">
        <f t="shared" si="4"/>
        <v>3520.43505</v>
      </c>
      <c r="G13" s="251">
        <f t="shared" si="4"/>
        <v>3598.773651</v>
      </c>
      <c r="H13" s="251">
        <f t="shared" si="4"/>
        <v>3651.3929430000003</v>
      </c>
      <c r="I13" s="251">
        <f t="shared" si="4"/>
        <v>3719.8720349999999</v>
      </c>
      <c r="J13" s="251">
        <f t="shared" si="4"/>
        <v>3849.4906559999999</v>
      </c>
      <c r="K13" s="251">
        <f t="shared" si="4"/>
        <v>3883.3513290000001</v>
      </c>
      <c r="L13" s="251">
        <f t="shared" si="4"/>
        <v>3953.1696929999998</v>
      </c>
      <c r="M13" s="251">
        <f t="shared" si="4"/>
        <v>3946.1913810000001</v>
      </c>
      <c r="N13" s="251">
        <f t="shared" si="4"/>
        <v>3994.8016679999996</v>
      </c>
      <c r="O13" s="251">
        <f t="shared" si="4"/>
        <v>5084.7283921140697</v>
      </c>
      <c r="P13" s="251">
        <f t="shared" si="4"/>
        <v>5359.9785954885419</v>
      </c>
      <c r="Q13" s="251">
        <f t="shared" si="4"/>
        <v>5463.8508869999996</v>
      </c>
      <c r="R13" s="251">
        <f t="shared" si="4"/>
        <v>5526.6292620000004</v>
      </c>
      <c r="S13" s="251">
        <f t="shared" si="4"/>
        <v>5570.7007911032906</v>
      </c>
      <c r="T13" s="251">
        <f t="shared" si="4"/>
        <v>5616.3331229278901</v>
      </c>
      <c r="U13" s="251">
        <f>SUM(U11*$Q$3)</f>
        <v>5663.5180362117862</v>
      </c>
      <c r="V13" s="251">
        <f t="shared" ref="V13:BH13" si="5">SUM(V11*$Q$3)</f>
        <v>5712.2552717583339</v>
      </c>
      <c r="W13" s="251">
        <f t="shared" si="5"/>
        <v>5762.5507776487811</v>
      </c>
      <c r="X13" s="251">
        <f t="shared" si="5"/>
        <v>5814.41555630936</v>
      </c>
      <c r="Y13" s="251">
        <f t="shared" si="5"/>
        <v>5867.8648678940244</v>
      </c>
      <c r="Z13" s="251">
        <f t="shared" si="5"/>
        <v>5922.9176560758524</v>
      </c>
      <c r="AA13" s="251">
        <f t="shared" si="5"/>
        <v>5979.5961205061521</v>
      </c>
      <c r="AB13" s="251">
        <f t="shared" si="5"/>
        <v>6037.9253911242331</v>
      </c>
      <c r="AC13" s="251">
        <f t="shared" si="5"/>
        <v>6097.9332764099836</v>
      </c>
      <c r="AD13" s="251">
        <f t="shared" si="5"/>
        <v>6159.6500672629554</v>
      </c>
      <c r="AE13" s="251">
        <f t="shared" si="5"/>
        <v>6223.1083838833256</v>
      </c>
      <c r="AF13" s="251">
        <f t="shared" si="5"/>
        <v>6288.3430565830467</v>
      </c>
      <c r="AG13" s="251">
        <f t="shared" si="5"/>
        <v>6355.3910337900561</v>
      </c>
      <c r="AH13" s="251">
        <f t="shared" si="5"/>
        <v>6424.2913121177035</v>
      </c>
      <c r="AI13" s="251">
        <f t="shared" si="5"/>
        <v>6495.0848845268838</v>
      </c>
      <c r="AJ13" s="251">
        <f t="shared" si="5"/>
        <v>6567.8147034639142</v>
      </c>
      <c r="AK13" s="251">
        <f t="shared" si="5"/>
        <v>6642.5256565070786</v>
      </c>
      <c r="AL13" s="251">
        <f t="shared" si="5"/>
        <v>6719.2645525557118</v>
      </c>
      <c r="AM13" s="251">
        <f t="shared" si="5"/>
        <v>6798.0801169880197</v>
      </c>
      <c r="AN13" s="251">
        <f t="shared" si="5"/>
        <v>6879.0229945227775</v>
      </c>
      <c r="AO13" s="251">
        <f t="shared" si="5"/>
        <v>6962.1457587655432</v>
      </c>
      <c r="AP13" s="251">
        <f t="shared" si="5"/>
        <v>7047.5029276161358</v>
      </c>
      <c r="AQ13" s="251">
        <f t="shared" si="5"/>
        <v>7135.1509838712473</v>
      </c>
      <c r="AR13" s="251">
        <f t="shared" si="5"/>
        <v>7225.148400482728</v>
      </c>
      <c r="AS13" s="251">
        <f t="shared" si="5"/>
        <v>7317.5556700344578</v>
      </c>
      <c r="AT13" s="251">
        <f t="shared" si="5"/>
        <v>7412.4353380839384</v>
      </c>
      <c r="AU13" s="251">
        <f t="shared" si="5"/>
        <v>7509.852040082299</v>
      </c>
      <c r="AV13" s="251">
        <f t="shared" si="5"/>
        <v>7609.8725416422485</v>
      </c>
      <c r="AW13" s="251">
        <f t="shared" si="5"/>
        <v>7712.5657819686985</v>
      </c>
      <c r="AX13" s="251">
        <f t="shared" si="5"/>
        <v>7818.0029203050963</v>
      </c>
      <c r="AY13" s="251">
        <f t="shared" si="5"/>
        <v>7926.2573852792348</v>
      </c>
      <c r="AZ13" s="251">
        <f t="shared" si="5"/>
        <v>8037.4049270591013</v>
      </c>
      <c r="BA13" s="251">
        <f t="shared" si="5"/>
        <v>8150.1245837297329</v>
      </c>
      <c r="BB13" s="251">
        <f t="shared" si="5"/>
        <v>8264.4388774856197</v>
      </c>
      <c r="BC13" s="251">
        <f t="shared" si="5"/>
        <v>8380.3706591528844</v>
      </c>
      <c r="BD13" s="251">
        <f t="shared" si="5"/>
        <v>8497.9431131080382</v>
      </c>
      <c r="BE13" s="251">
        <f t="shared" si="5"/>
        <v>8617.1797622728518</v>
      </c>
      <c r="BF13" s="251">
        <f t="shared" si="5"/>
        <v>8738.1044731865841</v>
      </c>
      <c r="BG13" s="251">
        <f t="shared" si="5"/>
        <v>8860.7414611568165</v>
      </c>
      <c r="BH13" s="251">
        <f t="shared" si="5"/>
        <v>8985.1152954901609</v>
      </c>
    </row>
    <row r="14" spans="1:60" x14ac:dyDescent="0.25">
      <c r="A14" s="248" t="s">
        <v>480</v>
      </c>
      <c r="B14" s="251">
        <f t="shared" ref="B14:T14" si="6">SUM(B11*$R$3)</f>
        <v>30.009020000000028</v>
      </c>
      <c r="C14" s="251">
        <f t="shared" si="6"/>
        <v>30.567317000000024</v>
      </c>
      <c r="D14" s="251">
        <f t="shared" si="6"/>
        <v>31.615559000000026</v>
      </c>
      <c r="E14" s="251">
        <f t="shared" si="6"/>
        <v>32.657126000000027</v>
      </c>
      <c r="F14" s="251">
        <f t="shared" si="6"/>
        <v>35.559950000000029</v>
      </c>
      <c r="G14" s="251">
        <f t="shared" si="6"/>
        <v>36.351249000000031</v>
      </c>
      <c r="H14" s="251">
        <f t="shared" si="6"/>
        <v>36.882757000000034</v>
      </c>
      <c r="I14" s="251">
        <f t="shared" si="6"/>
        <v>37.574465000000032</v>
      </c>
      <c r="J14" s="251">
        <f t="shared" si="6"/>
        <v>38.883744000000036</v>
      </c>
      <c r="K14" s="251">
        <f t="shared" si="6"/>
        <v>39.225771000000037</v>
      </c>
      <c r="L14" s="251">
        <f t="shared" si="6"/>
        <v>39.931007000000037</v>
      </c>
      <c r="M14" s="251">
        <f t="shared" si="6"/>
        <v>39.860519000000032</v>
      </c>
      <c r="N14" s="251">
        <f t="shared" si="6"/>
        <v>40.351532000000034</v>
      </c>
      <c r="O14" s="251">
        <f t="shared" si="6"/>
        <v>51.360892849637111</v>
      </c>
      <c r="P14" s="251">
        <f t="shared" si="6"/>
        <v>54.141197934227741</v>
      </c>
      <c r="Q14" s="251">
        <f t="shared" si="6"/>
        <v>55.190413000000049</v>
      </c>
      <c r="R14" s="251">
        <f t="shared" si="6"/>
        <v>55.824538000000054</v>
      </c>
      <c r="S14" s="251">
        <f t="shared" si="6"/>
        <v>56.269704960639352</v>
      </c>
      <c r="T14" s="251">
        <f t="shared" si="6"/>
        <v>56.730637605332269</v>
      </c>
      <c r="U14" s="251">
        <f>SUM(U11*$R$3)</f>
        <v>57.207252891028197</v>
      </c>
      <c r="V14" s="251">
        <f t="shared" ref="V14:BH14" si="7">SUM(V11*$R$3)</f>
        <v>57.699548199579183</v>
      </c>
      <c r="W14" s="251">
        <f t="shared" si="7"/>
        <v>58.207583612614002</v>
      </c>
      <c r="X14" s="251">
        <f t="shared" si="7"/>
        <v>58.731470265751163</v>
      </c>
      <c r="Y14" s="251">
        <f t="shared" si="7"/>
        <v>59.271362301959897</v>
      </c>
      <c r="Z14" s="251">
        <f t="shared" si="7"/>
        <v>59.827451071473313</v>
      </c>
      <c r="AA14" s="251">
        <f t="shared" si="7"/>
        <v>60.399960813193509</v>
      </c>
      <c r="AB14" s="251">
        <f t="shared" si="7"/>
        <v>60.9891453648913</v>
      </c>
      <c r="AC14" s="251">
        <f t="shared" si="7"/>
        <v>61.595285620302917</v>
      </c>
      <c r="AD14" s="251">
        <f t="shared" si="7"/>
        <v>62.218687548110722</v>
      </c>
      <c r="AE14" s="251">
        <f t="shared" si="7"/>
        <v>62.859680645286176</v>
      </c>
      <c r="AF14" s="251">
        <f t="shared" si="7"/>
        <v>63.518616733162148</v>
      </c>
      <c r="AG14" s="251">
        <f t="shared" si="7"/>
        <v>64.195869028182443</v>
      </c>
      <c r="AH14" s="251">
        <f t="shared" si="7"/>
        <v>64.89183143553241</v>
      </c>
      <c r="AI14" s="251">
        <f t="shared" si="7"/>
        <v>65.606918025524138</v>
      </c>
      <c r="AJ14" s="251">
        <f t="shared" si="7"/>
        <v>66.341562661251714</v>
      </c>
      <c r="AK14" s="251">
        <f t="shared" si="7"/>
        <v>67.096218752596812</v>
      </c>
      <c r="AL14" s="251">
        <f t="shared" si="7"/>
        <v>67.87135911672442</v>
      </c>
      <c r="AM14" s="251">
        <f t="shared" si="7"/>
        <v>68.667475929171971</v>
      </c>
      <c r="AN14" s="251">
        <f t="shared" si="7"/>
        <v>69.485080752755394</v>
      </c>
      <c r="AO14" s="251">
        <f t="shared" si="7"/>
        <v>70.324704633995452</v>
      </c>
      <c r="AP14" s="251">
        <f t="shared" si="7"/>
        <v>71.186898258748911</v>
      </c>
      <c r="AQ14" s="251">
        <f t="shared" si="7"/>
        <v>72.072232160315693</v>
      </c>
      <c r="AR14" s="251">
        <f t="shared" si="7"/>
        <v>72.981296974573084</v>
      </c>
      <c r="AS14" s="251">
        <f t="shared" si="7"/>
        <v>73.914703737721865</v>
      </c>
      <c r="AT14" s="251">
        <f t="shared" si="7"/>
        <v>74.873084223070151</v>
      </c>
      <c r="AU14" s="251">
        <f t="shared" si="7"/>
        <v>75.857091313962684</v>
      </c>
      <c r="AV14" s="251">
        <f t="shared" si="7"/>
        <v>76.867399410527824</v>
      </c>
      <c r="AW14" s="251">
        <f t="shared" si="7"/>
        <v>77.904704868370757</v>
      </c>
      <c r="AX14" s="251">
        <f t="shared" si="7"/>
        <v>78.969726467728307</v>
      </c>
      <c r="AY14" s="251">
        <f t="shared" si="7"/>
        <v>80.063205911911538</v>
      </c>
      <c r="AZ14" s="251">
        <f t="shared" si="7"/>
        <v>81.185908354132408</v>
      </c>
      <c r="BA14" s="251">
        <f t="shared" si="7"/>
        <v>82.32449074474485</v>
      </c>
      <c r="BB14" s="251">
        <f t="shared" si="7"/>
        <v>83.479180580662913</v>
      </c>
      <c r="BC14" s="251">
        <f t="shared" si="7"/>
        <v>84.650208678312026</v>
      </c>
      <c r="BD14" s="251">
        <f t="shared" si="7"/>
        <v>85.837809223313599</v>
      </c>
      <c r="BE14" s="251">
        <f t="shared" si="7"/>
        <v>87.042219820937973</v>
      </c>
      <c r="BF14" s="251">
        <f t="shared" si="7"/>
        <v>88.263681547339317</v>
      </c>
      <c r="BG14" s="251">
        <f t="shared" si="7"/>
        <v>89.502439001584094</v>
      </c>
      <c r="BH14" s="251">
        <f t="shared" si="7"/>
        <v>90.758740358486548</v>
      </c>
    </row>
    <row r="22" spans="25:25" x14ac:dyDescent="0.25">
      <c r="Y22" s="228"/>
    </row>
    <row r="62" spans="1:61" x14ac:dyDescent="0.25">
      <c r="A62" s="269" t="s">
        <v>412</v>
      </c>
      <c r="B62" s="271">
        <f t="shared" ref="B62:AG62" si="8">B7</f>
        <v>42979</v>
      </c>
      <c r="C62" s="271">
        <f t="shared" si="8"/>
        <v>43009</v>
      </c>
      <c r="D62" s="271">
        <f t="shared" si="8"/>
        <v>43040</v>
      </c>
      <c r="E62" s="271">
        <f t="shared" si="8"/>
        <v>43070</v>
      </c>
      <c r="F62" s="271">
        <f t="shared" si="8"/>
        <v>43101</v>
      </c>
      <c r="G62" s="271">
        <f t="shared" si="8"/>
        <v>43132</v>
      </c>
      <c r="H62" s="271">
        <f t="shared" si="8"/>
        <v>43160</v>
      </c>
      <c r="I62" s="271">
        <f t="shared" si="8"/>
        <v>43191</v>
      </c>
      <c r="J62" s="271">
        <f t="shared" si="8"/>
        <v>43221</v>
      </c>
      <c r="K62" s="271">
        <f t="shared" si="8"/>
        <v>43252</v>
      </c>
      <c r="L62" s="271">
        <f t="shared" si="8"/>
        <v>43282</v>
      </c>
      <c r="M62" s="271">
        <f t="shared" si="8"/>
        <v>43313</v>
      </c>
      <c r="N62" s="271">
        <f t="shared" si="8"/>
        <v>43344</v>
      </c>
      <c r="O62" s="271">
        <f t="shared" si="8"/>
        <v>43374</v>
      </c>
      <c r="P62" s="271">
        <f t="shared" si="8"/>
        <v>43405</v>
      </c>
      <c r="Q62" s="271">
        <f t="shared" si="8"/>
        <v>43435</v>
      </c>
      <c r="R62" s="271">
        <f t="shared" si="8"/>
        <v>43466</v>
      </c>
      <c r="S62" s="271">
        <f t="shared" si="8"/>
        <v>43497</v>
      </c>
      <c r="T62" s="271">
        <f t="shared" si="8"/>
        <v>43525</v>
      </c>
      <c r="U62" s="271">
        <f t="shared" si="8"/>
        <v>43556</v>
      </c>
      <c r="V62" s="271">
        <f t="shared" si="8"/>
        <v>43586</v>
      </c>
      <c r="W62" s="271">
        <f t="shared" si="8"/>
        <v>43617</v>
      </c>
      <c r="X62" s="271">
        <f t="shared" si="8"/>
        <v>43647</v>
      </c>
      <c r="Y62" s="271">
        <f t="shared" si="8"/>
        <v>43678</v>
      </c>
      <c r="Z62" s="271">
        <f t="shared" si="8"/>
        <v>43709</v>
      </c>
      <c r="AA62" s="271">
        <f t="shared" si="8"/>
        <v>43739</v>
      </c>
      <c r="AB62" s="271">
        <f t="shared" si="8"/>
        <v>43770</v>
      </c>
      <c r="AC62" s="271">
        <f t="shared" si="8"/>
        <v>43800</v>
      </c>
      <c r="AD62" s="271">
        <f t="shared" si="8"/>
        <v>43831</v>
      </c>
      <c r="AE62" s="271">
        <f t="shared" si="8"/>
        <v>43862</v>
      </c>
      <c r="AF62" s="271">
        <f t="shared" si="8"/>
        <v>43891</v>
      </c>
      <c r="AG62" s="271">
        <f t="shared" si="8"/>
        <v>43922</v>
      </c>
      <c r="AH62" s="271">
        <f t="shared" ref="AH62:BH62" si="9">AH7</f>
        <v>43952</v>
      </c>
      <c r="AI62" s="271">
        <f t="shared" si="9"/>
        <v>43983</v>
      </c>
      <c r="AJ62" s="271">
        <f t="shared" si="9"/>
        <v>44013</v>
      </c>
      <c r="AK62" s="271">
        <f t="shared" si="9"/>
        <v>44044</v>
      </c>
      <c r="AL62" s="271">
        <f t="shared" si="9"/>
        <v>44075</v>
      </c>
      <c r="AM62" s="271">
        <f t="shared" si="9"/>
        <v>44105</v>
      </c>
      <c r="AN62" s="271">
        <f t="shared" si="9"/>
        <v>44136</v>
      </c>
      <c r="AO62" s="271">
        <f t="shared" si="9"/>
        <v>44166</v>
      </c>
      <c r="AP62" s="271">
        <f t="shared" si="9"/>
        <v>44197</v>
      </c>
      <c r="AQ62" s="271">
        <f t="shared" si="9"/>
        <v>44228</v>
      </c>
      <c r="AR62" s="271">
        <f t="shared" si="9"/>
        <v>44256</v>
      </c>
      <c r="AS62" s="271">
        <f t="shared" si="9"/>
        <v>44287</v>
      </c>
      <c r="AT62" s="271">
        <f t="shared" si="9"/>
        <v>44317</v>
      </c>
      <c r="AU62" s="271">
        <f t="shared" si="9"/>
        <v>44348</v>
      </c>
      <c r="AV62" s="271">
        <f t="shared" si="9"/>
        <v>44378</v>
      </c>
      <c r="AW62" s="271">
        <f t="shared" si="9"/>
        <v>44409</v>
      </c>
      <c r="AX62" s="271">
        <f t="shared" si="9"/>
        <v>44440</v>
      </c>
      <c r="AY62" s="271">
        <f t="shared" si="9"/>
        <v>44470</v>
      </c>
      <c r="AZ62" s="271">
        <f t="shared" si="9"/>
        <v>44501</v>
      </c>
      <c r="BA62" s="271">
        <f t="shared" si="9"/>
        <v>44531</v>
      </c>
      <c r="BB62" s="271">
        <f t="shared" si="9"/>
        <v>44562</v>
      </c>
      <c r="BC62" s="271">
        <f t="shared" si="9"/>
        <v>44593</v>
      </c>
      <c r="BD62" s="271">
        <f t="shared" si="9"/>
        <v>44621</v>
      </c>
      <c r="BE62" s="271">
        <f t="shared" si="9"/>
        <v>44652</v>
      </c>
      <c r="BF62" s="271">
        <f t="shared" si="9"/>
        <v>44682</v>
      </c>
      <c r="BG62" s="271">
        <f t="shared" si="9"/>
        <v>44713</v>
      </c>
      <c r="BH62" s="271">
        <f t="shared" si="9"/>
        <v>44743</v>
      </c>
      <c r="BI62" s="267"/>
    </row>
    <row r="63" spans="1:61" x14ac:dyDescent="0.25">
      <c r="A63" s="270" t="s">
        <v>406</v>
      </c>
      <c r="B63" s="281">
        <f>ROUND(B64,0)*1000</f>
        <v>1000</v>
      </c>
      <c r="C63" s="281">
        <f t="shared" ref="C63:BH63" si="10">ROUND(C64,0)*1000</f>
        <v>1000</v>
      </c>
      <c r="D63" s="281">
        <f t="shared" si="10"/>
        <v>1000</v>
      </c>
      <c r="E63" s="281">
        <f t="shared" si="10"/>
        <v>1000</v>
      </c>
      <c r="F63" s="281">
        <f t="shared" si="10"/>
        <v>1000</v>
      </c>
      <c r="G63" s="281">
        <f t="shared" si="10"/>
        <v>1000</v>
      </c>
      <c r="H63" s="281">
        <f t="shared" si="10"/>
        <v>1000</v>
      </c>
      <c r="I63" s="281">
        <f t="shared" si="10"/>
        <v>1000</v>
      </c>
      <c r="J63" s="281">
        <f t="shared" si="10"/>
        <v>1000</v>
      </c>
      <c r="K63" s="281">
        <f t="shared" si="10"/>
        <v>1000</v>
      </c>
      <c r="L63" s="281">
        <f t="shared" si="10"/>
        <v>1000</v>
      </c>
      <c r="M63" s="281">
        <f t="shared" si="10"/>
        <v>1000</v>
      </c>
      <c r="N63" s="281">
        <f t="shared" si="10"/>
        <v>1000</v>
      </c>
      <c r="O63" s="281">
        <f t="shared" si="10"/>
        <v>1000</v>
      </c>
      <c r="P63" s="281">
        <f t="shared" si="10"/>
        <v>1000</v>
      </c>
      <c r="Q63" s="281">
        <f t="shared" si="10"/>
        <v>1000</v>
      </c>
      <c r="R63" s="281">
        <f t="shared" si="10"/>
        <v>1000</v>
      </c>
      <c r="S63" s="281">
        <f t="shared" si="10"/>
        <v>1000</v>
      </c>
      <c r="T63" s="281">
        <f t="shared" si="10"/>
        <v>1000</v>
      </c>
      <c r="U63" s="281">
        <f t="shared" si="10"/>
        <v>1000</v>
      </c>
      <c r="V63" s="281">
        <f t="shared" si="10"/>
        <v>1000</v>
      </c>
      <c r="W63" s="281">
        <f t="shared" si="10"/>
        <v>1000</v>
      </c>
      <c r="X63" s="281">
        <f t="shared" si="10"/>
        <v>1000</v>
      </c>
      <c r="Y63" s="281">
        <f t="shared" si="10"/>
        <v>1000</v>
      </c>
      <c r="Z63" s="281">
        <f t="shared" si="10"/>
        <v>1000</v>
      </c>
      <c r="AA63" s="281">
        <f t="shared" si="10"/>
        <v>1000</v>
      </c>
      <c r="AB63" s="281">
        <f t="shared" si="10"/>
        <v>1000</v>
      </c>
      <c r="AC63" s="281">
        <f t="shared" si="10"/>
        <v>2000</v>
      </c>
      <c r="AD63" s="281">
        <f t="shared" si="10"/>
        <v>2000</v>
      </c>
      <c r="AE63" s="281">
        <f t="shared" si="10"/>
        <v>2000</v>
      </c>
      <c r="AF63" s="281">
        <f t="shared" si="10"/>
        <v>2000</v>
      </c>
      <c r="AG63" s="281">
        <f t="shared" si="10"/>
        <v>2000</v>
      </c>
      <c r="AH63" s="281">
        <f t="shared" si="10"/>
        <v>2000</v>
      </c>
      <c r="AI63" s="281">
        <f t="shared" si="10"/>
        <v>2000</v>
      </c>
      <c r="AJ63" s="281">
        <f t="shared" si="10"/>
        <v>2000</v>
      </c>
      <c r="AK63" s="281">
        <f t="shared" si="10"/>
        <v>2000</v>
      </c>
      <c r="AL63" s="281">
        <f t="shared" si="10"/>
        <v>2000</v>
      </c>
      <c r="AM63" s="281">
        <f t="shared" si="10"/>
        <v>2000</v>
      </c>
      <c r="AN63" s="281">
        <f t="shared" si="10"/>
        <v>2000</v>
      </c>
      <c r="AO63" s="281">
        <f t="shared" si="10"/>
        <v>2000</v>
      </c>
      <c r="AP63" s="281">
        <f t="shared" si="10"/>
        <v>2000</v>
      </c>
      <c r="AQ63" s="281">
        <f t="shared" si="10"/>
        <v>2000</v>
      </c>
      <c r="AR63" s="281">
        <f t="shared" si="10"/>
        <v>2000</v>
      </c>
      <c r="AS63" s="281">
        <f t="shared" si="10"/>
        <v>2000</v>
      </c>
      <c r="AT63" s="281">
        <f t="shared" si="10"/>
        <v>2000</v>
      </c>
      <c r="AU63" s="281">
        <f t="shared" si="10"/>
        <v>2000</v>
      </c>
      <c r="AV63" s="281">
        <f t="shared" si="10"/>
        <v>2000</v>
      </c>
      <c r="AW63" s="281">
        <f t="shared" si="10"/>
        <v>2000</v>
      </c>
      <c r="AX63" s="281">
        <f t="shared" si="10"/>
        <v>2000</v>
      </c>
      <c r="AY63" s="281">
        <f t="shared" si="10"/>
        <v>2000</v>
      </c>
      <c r="AZ63" s="281">
        <f t="shared" si="10"/>
        <v>2000</v>
      </c>
      <c r="BA63" s="281">
        <f t="shared" si="10"/>
        <v>2000</v>
      </c>
      <c r="BB63" s="281">
        <f t="shared" si="10"/>
        <v>2000</v>
      </c>
      <c r="BC63" s="281">
        <f t="shared" si="10"/>
        <v>2000</v>
      </c>
      <c r="BD63" s="281">
        <f t="shared" si="10"/>
        <v>2000</v>
      </c>
      <c r="BE63" s="281">
        <f t="shared" si="10"/>
        <v>2000</v>
      </c>
      <c r="BF63" s="281">
        <f t="shared" si="10"/>
        <v>2000</v>
      </c>
      <c r="BG63" s="281">
        <f t="shared" si="10"/>
        <v>2000</v>
      </c>
      <c r="BH63" s="281">
        <f t="shared" si="10"/>
        <v>2000</v>
      </c>
    </row>
    <row r="64" spans="1:61" x14ac:dyDescent="0.25">
      <c r="A64" s="270" t="s">
        <v>464</v>
      </c>
      <c r="B64" s="342">
        <f>(B65)/1000</f>
        <v>0.73537103510000013</v>
      </c>
      <c r="C64" s="281">
        <f t="shared" ref="C64:BH64" si="11">SUM(C65/1000)</f>
        <v>0.74905210308500003</v>
      </c>
      <c r="D64" s="281">
        <f t="shared" si="11"/>
        <v>0.77473927329499981</v>
      </c>
      <c r="E64" s="281">
        <f t="shared" si="11"/>
        <v>0.80026287262999996</v>
      </c>
      <c r="F64" s="281">
        <f t="shared" si="11"/>
        <v>0.87139657474999987</v>
      </c>
      <c r="G64" s="281">
        <f t="shared" si="11"/>
        <v>0.89078735674499987</v>
      </c>
      <c r="H64" s="281">
        <f t="shared" si="11"/>
        <v>0.90381196028499999</v>
      </c>
      <c r="I64" s="281">
        <f t="shared" si="11"/>
        <v>0.9207622648249999</v>
      </c>
      <c r="J64" s="281">
        <f t="shared" si="11"/>
        <v>0.9528461467199999</v>
      </c>
      <c r="K64" s="281">
        <f t="shared" si="11"/>
        <v>0.96122751835499998</v>
      </c>
      <c r="L64" s="281">
        <f t="shared" si="11"/>
        <v>0.97850932653499989</v>
      </c>
      <c r="M64" s="281">
        <f t="shared" si="11"/>
        <v>0.97678201809499998</v>
      </c>
      <c r="N64" s="281">
        <f t="shared" si="11"/>
        <v>0.9888142916599999</v>
      </c>
      <c r="O64" s="281">
        <f t="shared" si="11"/>
        <v>1.2585986792803563</v>
      </c>
      <c r="P64" s="281">
        <f t="shared" si="11"/>
        <v>1.3267300553782497</v>
      </c>
      <c r="Q64" s="281">
        <f t="shared" si="11"/>
        <v>1.3524410705649998</v>
      </c>
      <c r="R64" s="281">
        <f t="shared" si="11"/>
        <v>1.36798030369</v>
      </c>
      <c r="S64" s="281">
        <f t="shared" si="11"/>
        <v>1.3788891200604663</v>
      </c>
      <c r="T64" s="281">
        <f t="shared" si="11"/>
        <v>1.3901842745186661</v>
      </c>
      <c r="U64" s="281">
        <f t="shared" si="11"/>
        <v>1.4018637320946445</v>
      </c>
      <c r="V64" s="281">
        <f t="shared" si="11"/>
        <v>1.4139274286306867</v>
      </c>
      <c r="W64" s="281">
        <f t="shared" si="11"/>
        <v>1.426376836427105</v>
      </c>
      <c r="X64" s="281">
        <f t="shared" si="11"/>
        <v>1.4392146788622311</v>
      </c>
      <c r="Y64" s="281">
        <f t="shared" si="11"/>
        <v>1.4524447332095258</v>
      </c>
      <c r="Z64" s="281">
        <f t="shared" si="11"/>
        <v>1.466071688506452</v>
      </c>
      <c r="AA64" s="281">
        <f t="shared" si="11"/>
        <v>1.4801010397273058</v>
      </c>
      <c r="AB64" s="281">
        <f t="shared" si="11"/>
        <v>1.49453900716666</v>
      </c>
      <c r="AC64" s="281">
        <f t="shared" si="11"/>
        <v>1.5093924741255216</v>
      </c>
      <c r="AD64" s="281">
        <f t="shared" si="11"/>
        <v>1.524668938366452</v>
      </c>
      <c r="AE64" s="281">
        <f t="shared" si="11"/>
        <v>1.5403764742127362</v>
      </c>
      <c r="AF64" s="281">
        <f t="shared" si="11"/>
        <v>1.556523703046137</v>
      </c>
      <c r="AG64" s="281">
        <f t="shared" si="11"/>
        <v>1.5731197705356093</v>
      </c>
      <c r="AH64" s="281">
        <f t="shared" si="11"/>
        <v>1.59017432932772</v>
      </c>
      <c r="AI64" s="281">
        <f t="shared" si="11"/>
        <v>1.6076975262154676</v>
      </c>
      <c r="AJ64" s="281">
        <f t="shared" si="11"/>
        <v>1.6256999930139719</v>
      </c>
      <c r="AK64" s="281">
        <f t="shared" si="11"/>
        <v>1.6441928405323836</v>
      </c>
      <c r="AL64" s="281">
        <f t="shared" si="11"/>
        <v>1.6631876551553304</v>
      </c>
      <c r="AM64" s="281">
        <f t="shared" si="11"/>
        <v>1.6826964976443579</v>
      </c>
      <c r="AN64" s="281">
        <f t="shared" si="11"/>
        <v>1.7027319038462692</v>
      </c>
      <c r="AO64" s="281">
        <f t="shared" si="11"/>
        <v>1.7233068870560568</v>
      </c>
      <c r="AP64" s="281">
        <f t="shared" si="11"/>
        <v>1.7444349418306406</v>
      </c>
      <c r="AQ64" s="281">
        <f t="shared" si="11"/>
        <v>1.7661300490885343</v>
      </c>
      <c r="AR64" s="281">
        <f t="shared" si="11"/>
        <v>1.7884066823619116</v>
      </c>
      <c r="AS64" s="281">
        <f t="shared" si="11"/>
        <v>1.8112798150928724</v>
      </c>
      <c r="AT64" s="281">
        <f t="shared" si="11"/>
        <v>1.8347649288863326</v>
      </c>
      <c r="AU64" s="281">
        <f t="shared" si="11"/>
        <v>1.8588780226486541</v>
      </c>
      <c r="AV64" s="281">
        <f t="shared" si="11"/>
        <v>1.8836356225549826</v>
      </c>
      <c r="AW64" s="281">
        <f t="shared" si="11"/>
        <v>1.9090547927994237</v>
      </c>
      <c r="AX64" s="281">
        <f t="shared" si="11"/>
        <v>1.9351531470916805</v>
      </c>
      <c r="AY64" s="281">
        <f t="shared" si="11"/>
        <v>1.9619488608713902</v>
      </c>
      <c r="AZ64" s="281">
        <f t="shared" si="11"/>
        <v>1.9894606842180129</v>
      </c>
      <c r="BA64" s="281">
        <f t="shared" si="11"/>
        <v>2.0173616456999706</v>
      </c>
      <c r="BB64" s="281">
        <f t="shared" si="11"/>
        <v>2.0456573201291426</v>
      </c>
      <c r="BC64" s="281">
        <f t="shared" si="11"/>
        <v>2.0743533636620346</v>
      </c>
      <c r="BD64" s="281">
        <f t="shared" si="11"/>
        <v>2.1034555150172984</v>
      </c>
      <c r="BE64" s="281">
        <f t="shared" si="11"/>
        <v>2.132969596712083</v>
      </c>
      <c r="BF64" s="281">
        <f t="shared" si="11"/>
        <v>2.1629015163175476</v>
      </c>
      <c r="BG64" s="281">
        <f t="shared" si="11"/>
        <v>2.193257267733816</v>
      </c>
      <c r="BH64" s="281">
        <f t="shared" si="11"/>
        <v>2.2240429324847111</v>
      </c>
    </row>
    <row r="65" spans="1:60" x14ac:dyDescent="0.25">
      <c r="A65" s="270" t="s">
        <v>349</v>
      </c>
      <c r="B65" s="272">
        <f>SUM(B66+B67)*2.5</f>
        <v>735.37103510000009</v>
      </c>
      <c r="C65" s="272">
        <f t="shared" ref="C65:BH65" si="12">SUM(C66+C67)*2.5</f>
        <v>749.052103085</v>
      </c>
      <c r="D65" s="272">
        <f t="shared" si="12"/>
        <v>774.73927329499986</v>
      </c>
      <c r="E65" s="272">
        <f t="shared" si="12"/>
        <v>800.26287262999995</v>
      </c>
      <c r="F65" s="272">
        <f t="shared" si="12"/>
        <v>871.3965747499999</v>
      </c>
      <c r="G65" s="272">
        <f t="shared" si="12"/>
        <v>890.7873567449999</v>
      </c>
      <c r="H65" s="272">
        <f t="shared" si="12"/>
        <v>903.81196028499994</v>
      </c>
      <c r="I65" s="272">
        <f t="shared" si="12"/>
        <v>920.76226482499987</v>
      </c>
      <c r="J65" s="272">
        <f t="shared" si="12"/>
        <v>952.84614671999987</v>
      </c>
      <c r="K65" s="272">
        <f t="shared" si="12"/>
        <v>961.22751835500003</v>
      </c>
      <c r="L65" s="272">
        <f t="shared" si="12"/>
        <v>978.5093265349999</v>
      </c>
      <c r="M65" s="272">
        <f t="shared" si="12"/>
        <v>976.78201809500001</v>
      </c>
      <c r="N65" s="272">
        <f t="shared" si="12"/>
        <v>988.81429165999987</v>
      </c>
      <c r="O65" s="272">
        <f t="shared" si="12"/>
        <v>1258.5986792803562</v>
      </c>
      <c r="P65" s="272">
        <f t="shared" si="12"/>
        <v>1326.7300553782497</v>
      </c>
      <c r="Q65" s="272">
        <f t="shared" si="12"/>
        <v>1352.4410705649998</v>
      </c>
      <c r="R65" s="272">
        <f t="shared" si="12"/>
        <v>1367.98030369</v>
      </c>
      <c r="S65" s="272">
        <f t="shared" si="12"/>
        <v>1378.8891200604662</v>
      </c>
      <c r="T65" s="272">
        <f t="shared" si="12"/>
        <v>1390.1842745186661</v>
      </c>
      <c r="U65" s="272">
        <f t="shared" si="12"/>
        <v>1401.8637320946445</v>
      </c>
      <c r="V65" s="272">
        <f t="shared" si="12"/>
        <v>1413.9274286306866</v>
      </c>
      <c r="W65" s="272">
        <f t="shared" si="12"/>
        <v>1426.376836427105</v>
      </c>
      <c r="X65" s="272">
        <f t="shared" si="12"/>
        <v>1439.214678862231</v>
      </c>
      <c r="Y65" s="272">
        <f t="shared" si="12"/>
        <v>1452.4447332095258</v>
      </c>
      <c r="Z65" s="272">
        <f t="shared" si="12"/>
        <v>1466.0716885064519</v>
      </c>
      <c r="AA65" s="272">
        <f t="shared" si="12"/>
        <v>1480.1010397273058</v>
      </c>
      <c r="AB65" s="272">
        <f t="shared" si="12"/>
        <v>1494.53900716666</v>
      </c>
      <c r="AC65" s="272">
        <f t="shared" si="12"/>
        <v>1509.3924741255216</v>
      </c>
      <c r="AD65" s="272">
        <f t="shared" si="12"/>
        <v>1524.668938366452</v>
      </c>
      <c r="AE65" s="272">
        <f t="shared" si="12"/>
        <v>1540.3764742127362</v>
      </c>
      <c r="AF65" s="272">
        <f t="shared" si="12"/>
        <v>1556.5237030461369</v>
      </c>
      <c r="AG65" s="272">
        <f t="shared" si="12"/>
        <v>1573.1197705356092</v>
      </c>
      <c r="AH65" s="272">
        <f t="shared" si="12"/>
        <v>1590.17432932772</v>
      </c>
      <c r="AI65" s="272">
        <f t="shared" si="12"/>
        <v>1607.6975262154676</v>
      </c>
      <c r="AJ65" s="272">
        <f t="shared" si="12"/>
        <v>1625.6999930139718</v>
      </c>
      <c r="AK65" s="272">
        <f t="shared" si="12"/>
        <v>1644.1928405323836</v>
      </c>
      <c r="AL65" s="272">
        <f t="shared" si="12"/>
        <v>1663.1876551553305</v>
      </c>
      <c r="AM65" s="272">
        <f t="shared" si="12"/>
        <v>1682.6964976443578</v>
      </c>
      <c r="AN65" s="272">
        <f t="shared" si="12"/>
        <v>1702.7319038462692</v>
      </c>
      <c r="AO65" s="272">
        <f t="shared" si="12"/>
        <v>1723.3068870560569</v>
      </c>
      <c r="AP65" s="272">
        <f t="shared" si="12"/>
        <v>1744.4349418306406</v>
      </c>
      <c r="AQ65" s="272">
        <f t="shared" si="12"/>
        <v>1766.1300490885344</v>
      </c>
      <c r="AR65" s="272">
        <f t="shared" si="12"/>
        <v>1788.4066823619116</v>
      </c>
      <c r="AS65" s="272">
        <f t="shared" si="12"/>
        <v>1811.2798150928725</v>
      </c>
      <c r="AT65" s="272">
        <f t="shared" si="12"/>
        <v>1834.7649288863327</v>
      </c>
      <c r="AU65" s="272">
        <f t="shared" si="12"/>
        <v>1858.878022648654</v>
      </c>
      <c r="AV65" s="272">
        <f t="shared" si="12"/>
        <v>1883.6356225549825</v>
      </c>
      <c r="AW65" s="272">
        <f t="shared" si="12"/>
        <v>1909.0547927994237</v>
      </c>
      <c r="AX65" s="272">
        <f t="shared" si="12"/>
        <v>1935.1531470916805</v>
      </c>
      <c r="AY65" s="272">
        <f t="shared" si="12"/>
        <v>1961.9488608713903</v>
      </c>
      <c r="AZ65" s="272">
        <f t="shared" si="12"/>
        <v>1989.4606842180128</v>
      </c>
      <c r="BA65" s="272">
        <f t="shared" si="12"/>
        <v>2017.3616456999707</v>
      </c>
      <c r="BB65" s="272">
        <f t="shared" si="12"/>
        <v>2045.6573201291426</v>
      </c>
      <c r="BC65" s="272">
        <f t="shared" si="12"/>
        <v>2074.3533636620346</v>
      </c>
      <c r="BD65" s="272">
        <f t="shared" si="12"/>
        <v>2103.4555150172982</v>
      </c>
      <c r="BE65" s="272">
        <f t="shared" si="12"/>
        <v>2132.9695967120829</v>
      </c>
      <c r="BF65" s="272">
        <f t="shared" si="12"/>
        <v>2162.9015163175477</v>
      </c>
      <c r="BG65" s="272">
        <f t="shared" si="12"/>
        <v>2193.2572677338162</v>
      </c>
      <c r="BH65" s="272">
        <f t="shared" si="12"/>
        <v>2224.0429324847109</v>
      </c>
    </row>
    <row r="66" spans="1:60" x14ac:dyDescent="0.25">
      <c r="A66" s="270" t="s">
        <v>479</v>
      </c>
      <c r="B66" s="272">
        <f t="shared" ref="B66:T66" si="13">SUM(B13*$Q$3)/10</f>
        <v>294.11840502000001</v>
      </c>
      <c r="C66" s="272">
        <f t="shared" si="13"/>
        <v>299.59027391699999</v>
      </c>
      <c r="D66" s="272">
        <f t="shared" si="13"/>
        <v>309.86409375899996</v>
      </c>
      <c r="E66" s="272">
        <f t="shared" si="13"/>
        <v>320.072491926</v>
      </c>
      <c r="F66" s="272">
        <f t="shared" si="13"/>
        <v>348.52306994999998</v>
      </c>
      <c r="G66" s="272">
        <f t="shared" si="13"/>
        <v>356.27859144899998</v>
      </c>
      <c r="H66" s="272">
        <f t="shared" si="13"/>
        <v>361.487901357</v>
      </c>
      <c r="I66" s="272">
        <f t="shared" si="13"/>
        <v>368.26733146499998</v>
      </c>
      <c r="J66" s="272">
        <f t="shared" si="13"/>
        <v>381.09957494399998</v>
      </c>
      <c r="K66" s="272">
        <f t="shared" si="13"/>
        <v>384.45178157099997</v>
      </c>
      <c r="L66" s="272">
        <f t="shared" si="13"/>
        <v>391.36379960699998</v>
      </c>
      <c r="M66" s="272">
        <f t="shared" si="13"/>
        <v>390.67294671899998</v>
      </c>
      <c r="N66" s="272">
        <f t="shared" si="13"/>
        <v>395.48536513199997</v>
      </c>
      <c r="O66" s="272">
        <f t="shared" si="13"/>
        <v>503.38811081929288</v>
      </c>
      <c r="P66" s="272">
        <f t="shared" si="13"/>
        <v>530.63788095336565</v>
      </c>
      <c r="Q66" s="272">
        <f t="shared" si="13"/>
        <v>540.92123781299995</v>
      </c>
      <c r="R66" s="272">
        <f t="shared" si="13"/>
        <v>547.13629693799999</v>
      </c>
      <c r="S66" s="272">
        <f t="shared" si="13"/>
        <v>551.4993783192258</v>
      </c>
      <c r="T66" s="272">
        <f t="shared" si="13"/>
        <v>556.01697916986109</v>
      </c>
      <c r="U66" s="272">
        <f>SUM(U13*$Q$3)/10</f>
        <v>560.68828558496682</v>
      </c>
      <c r="V66" s="272">
        <f t="shared" ref="V66:BH66" si="14">SUM(V13*$Q$3)/10</f>
        <v>565.51327190407505</v>
      </c>
      <c r="W66" s="272">
        <f t="shared" si="14"/>
        <v>570.49252698722933</v>
      </c>
      <c r="X66" s="272">
        <f t="shared" si="14"/>
        <v>575.6271400746266</v>
      </c>
      <c r="Y66" s="272">
        <f t="shared" si="14"/>
        <v>580.91862192150836</v>
      </c>
      <c r="Z66" s="272">
        <f t="shared" si="14"/>
        <v>586.36884795150934</v>
      </c>
      <c r="AA66" s="272">
        <f t="shared" si="14"/>
        <v>591.98001593010906</v>
      </c>
      <c r="AB66" s="272">
        <f t="shared" si="14"/>
        <v>597.75461372129905</v>
      </c>
      <c r="AC66" s="272">
        <f t="shared" si="14"/>
        <v>603.69539436458831</v>
      </c>
      <c r="AD66" s="272">
        <f t="shared" si="14"/>
        <v>609.80535665903267</v>
      </c>
      <c r="AE66" s="272">
        <f t="shared" si="14"/>
        <v>616.08773000444921</v>
      </c>
      <c r="AF66" s="272">
        <f t="shared" si="14"/>
        <v>622.54596260172161</v>
      </c>
      <c r="AG66" s="272">
        <f t="shared" si="14"/>
        <v>629.18371234521555</v>
      </c>
      <c r="AH66" s="272">
        <f t="shared" si="14"/>
        <v>636.00483989965255</v>
      </c>
      <c r="AI66" s="272">
        <f t="shared" si="14"/>
        <v>643.01340356816149</v>
      </c>
      <c r="AJ66" s="272">
        <f t="shared" si="14"/>
        <v>650.21365564292751</v>
      </c>
      <c r="AK66" s="272">
        <f t="shared" si="14"/>
        <v>657.61003999420086</v>
      </c>
      <c r="AL66" s="272">
        <f t="shared" si="14"/>
        <v>665.2071907030155</v>
      </c>
      <c r="AM66" s="272">
        <f t="shared" si="14"/>
        <v>673.00993158181393</v>
      </c>
      <c r="AN66" s="272">
        <f t="shared" si="14"/>
        <v>681.02327645775495</v>
      </c>
      <c r="AO66" s="272">
        <f t="shared" si="14"/>
        <v>689.25243011778878</v>
      </c>
      <c r="AP66" s="272">
        <f t="shared" si="14"/>
        <v>697.70278983399749</v>
      </c>
      <c r="AQ66" s="272">
        <f t="shared" si="14"/>
        <v>706.37994740325348</v>
      </c>
      <c r="AR66" s="272">
        <f t="shared" si="14"/>
        <v>715.28969164779005</v>
      </c>
      <c r="AS66" s="272">
        <f t="shared" si="14"/>
        <v>724.43801133341128</v>
      </c>
      <c r="AT66" s="272">
        <f t="shared" si="14"/>
        <v>733.83109847030994</v>
      </c>
      <c r="AU66" s="272">
        <f t="shared" si="14"/>
        <v>743.47535196814761</v>
      </c>
      <c r="AV66" s="272">
        <f t="shared" si="14"/>
        <v>753.37738162258256</v>
      </c>
      <c r="AW66" s="272">
        <f t="shared" si="14"/>
        <v>763.54401241490109</v>
      </c>
      <c r="AX66" s="272">
        <f t="shared" si="14"/>
        <v>773.98228911020453</v>
      </c>
      <c r="AY66" s="272">
        <f t="shared" si="14"/>
        <v>784.69948114264423</v>
      </c>
      <c r="AZ66" s="272">
        <f t="shared" si="14"/>
        <v>795.703087778851</v>
      </c>
      <c r="BA66" s="272">
        <f t="shared" si="14"/>
        <v>806.86233378924351</v>
      </c>
      <c r="BB66" s="272">
        <f t="shared" si="14"/>
        <v>818.17944887107637</v>
      </c>
      <c r="BC66" s="272">
        <f t="shared" si="14"/>
        <v>829.65669525613555</v>
      </c>
      <c r="BD66" s="272">
        <f t="shared" si="14"/>
        <v>841.29636819769587</v>
      </c>
      <c r="BE66" s="272">
        <f t="shared" si="14"/>
        <v>853.10079646501231</v>
      </c>
      <c r="BF66" s="272">
        <f t="shared" si="14"/>
        <v>865.07234284547178</v>
      </c>
      <c r="BG66" s="272">
        <f t="shared" si="14"/>
        <v>877.21340465452488</v>
      </c>
      <c r="BH66" s="272">
        <f t="shared" si="14"/>
        <v>889.5264142535259</v>
      </c>
    </row>
    <row r="67" spans="1:60" x14ac:dyDescent="0.25">
      <c r="A67" s="270" t="s">
        <v>481</v>
      </c>
      <c r="B67" s="272">
        <f t="shared" ref="B67:T67" si="15">SUM(B14*$R$3)/10</f>
        <v>3.0009020000000053E-2</v>
      </c>
      <c r="C67" s="272">
        <f t="shared" si="15"/>
        <v>3.0567317000000049E-2</v>
      </c>
      <c r="D67" s="272">
        <f t="shared" si="15"/>
        <v>3.1615559000000057E-2</v>
      </c>
      <c r="E67" s="272">
        <f t="shared" si="15"/>
        <v>3.265712600000005E-2</v>
      </c>
      <c r="F67" s="272">
        <f t="shared" si="15"/>
        <v>3.5559950000000062E-2</v>
      </c>
      <c r="G67" s="272">
        <f t="shared" si="15"/>
        <v>3.6351249000000065E-2</v>
      </c>
      <c r="H67" s="272">
        <f t="shared" si="15"/>
        <v>3.6882757000000065E-2</v>
      </c>
      <c r="I67" s="272">
        <f t="shared" si="15"/>
        <v>3.7574465000000071E-2</v>
      </c>
      <c r="J67" s="272">
        <f t="shared" si="15"/>
        <v>3.8883744000000067E-2</v>
      </c>
      <c r="K67" s="272">
        <f t="shared" si="15"/>
        <v>3.9225771000000069E-2</v>
      </c>
      <c r="L67" s="272">
        <f t="shared" si="15"/>
        <v>3.9931007000000074E-2</v>
      </c>
      <c r="M67" s="272">
        <f t="shared" si="15"/>
        <v>3.9860519000000066E-2</v>
      </c>
      <c r="N67" s="272">
        <f t="shared" si="15"/>
        <v>4.0351532000000065E-2</v>
      </c>
      <c r="O67" s="272">
        <f t="shared" si="15"/>
        <v>5.1360892849637151E-2</v>
      </c>
      <c r="P67" s="272">
        <f t="shared" si="15"/>
        <v>5.4141197934227794E-2</v>
      </c>
      <c r="Q67" s="272">
        <f t="shared" si="15"/>
        <v>5.5190413000000091E-2</v>
      </c>
      <c r="R67" s="272">
        <f t="shared" si="15"/>
        <v>5.5824538000000104E-2</v>
      </c>
      <c r="S67" s="272">
        <f t="shared" si="15"/>
        <v>5.6269704960639398E-2</v>
      </c>
      <c r="T67" s="272">
        <f t="shared" si="15"/>
        <v>5.6730637605332326E-2</v>
      </c>
      <c r="U67" s="272">
        <f>SUM(U14*$R$3)/10</f>
        <v>5.7207252891028251E-2</v>
      </c>
      <c r="V67" s="272">
        <f t="shared" ref="V67:BH67" si="16">SUM(V14*$R$3)/10</f>
        <v>5.7699548199579231E-2</v>
      </c>
      <c r="W67" s="272">
        <f t="shared" si="16"/>
        <v>5.8207583612614057E-2</v>
      </c>
      <c r="X67" s="272">
        <f t="shared" si="16"/>
        <v>5.8731470265751221E-2</v>
      </c>
      <c r="Y67" s="272">
        <f t="shared" si="16"/>
        <v>5.9271362301959951E-2</v>
      </c>
      <c r="Z67" s="272">
        <f t="shared" si="16"/>
        <v>5.9827451071473373E-2</v>
      </c>
      <c r="AA67" s="272">
        <f t="shared" si="16"/>
        <v>6.0399960813193564E-2</v>
      </c>
      <c r="AB67" s="272">
        <f t="shared" si="16"/>
        <v>6.0989145364891348E-2</v>
      </c>
      <c r="AC67" s="272">
        <f t="shared" si="16"/>
        <v>6.1595285620302975E-2</v>
      </c>
      <c r="AD67" s="272">
        <f t="shared" si="16"/>
        <v>6.2218687548110774E-2</v>
      </c>
      <c r="AE67" s="272">
        <f t="shared" si="16"/>
        <v>6.2859680645286228E-2</v>
      </c>
      <c r="AF67" s="272">
        <f t="shared" si="16"/>
        <v>6.3518616733162198E-2</v>
      </c>
      <c r="AG67" s="272">
        <f t="shared" si="16"/>
        <v>6.4195869028182501E-2</v>
      </c>
      <c r="AH67" s="272">
        <f t="shared" si="16"/>
        <v>6.4891831435532468E-2</v>
      </c>
      <c r="AI67" s="272">
        <f t="shared" si="16"/>
        <v>6.5606918025524194E-2</v>
      </c>
      <c r="AJ67" s="272">
        <f t="shared" si="16"/>
        <v>6.6341562661251768E-2</v>
      </c>
      <c r="AK67" s="272">
        <f t="shared" si="16"/>
        <v>6.7096218752596873E-2</v>
      </c>
      <c r="AL67" s="272">
        <f t="shared" si="16"/>
        <v>6.7871359116724483E-2</v>
      </c>
      <c r="AM67" s="272">
        <f t="shared" si="16"/>
        <v>6.8667475929172023E-2</v>
      </c>
      <c r="AN67" s="272">
        <f t="shared" si="16"/>
        <v>6.948508075275546E-2</v>
      </c>
      <c r="AO67" s="272">
        <f t="shared" si="16"/>
        <v>7.0324704633995511E-2</v>
      </c>
      <c r="AP67" s="272">
        <f t="shared" si="16"/>
        <v>7.1186898258748979E-2</v>
      </c>
      <c r="AQ67" s="272">
        <f t="shared" si="16"/>
        <v>7.2072232160315747E-2</v>
      </c>
      <c r="AR67" s="272">
        <f t="shared" si="16"/>
        <v>7.2981296974573145E-2</v>
      </c>
      <c r="AS67" s="272">
        <f t="shared" si="16"/>
        <v>7.3914703737721937E-2</v>
      </c>
      <c r="AT67" s="272">
        <f t="shared" si="16"/>
        <v>7.4873084223070221E-2</v>
      </c>
      <c r="AU67" s="272">
        <f t="shared" si="16"/>
        <v>7.585709131396276E-2</v>
      </c>
      <c r="AV67" s="272">
        <f t="shared" si="16"/>
        <v>7.6867399410527892E-2</v>
      </c>
      <c r="AW67" s="272">
        <f t="shared" si="16"/>
        <v>7.7904704868370825E-2</v>
      </c>
      <c r="AX67" s="272">
        <f t="shared" si="16"/>
        <v>7.8969726467728374E-2</v>
      </c>
      <c r="AY67" s="272">
        <f t="shared" si="16"/>
        <v>8.00632059119116E-2</v>
      </c>
      <c r="AZ67" s="272">
        <f t="shared" si="16"/>
        <v>8.1185908354132488E-2</v>
      </c>
      <c r="BA67" s="272">
        <f t="shared" si="16"/>
        <v>8.2324490744744933E-2</v>
      </c>
      <c r="BB67" s="272">
        <f t="shared" si="16"/>
        <v>8.3479180580662976E-2</v>
      </c>
      <c r="BC67" s="272">
        <f t="shared" si="16"/>
        <v>8.4650208678312105E-2</v>
      </c>
      <c r="BD67" s="272">
        <f t="shared" si="16"/>
        <v>8.5837809223313674E-2</v>
      </c>
      <c r="BE67" s="272">
        <f t="shared" si="16"/>
        <v>8.7042219820938044E-2</v>
      </c>
      <c r="BF67" s="272">
        <f t="shared" si="16"/>
        <v>8.8263681547339407E-2</v>
      </c>
      <c r="BG67" s="272">
        <f t="shared" si="16"/>
        <v>8.950243900158418E-2</v>
      </c>
      <c r="BH67" s="272">
        <f t="shared" si="16"/>
        <v>9.0758740358486634E-2</v>
      </c>
    </row>
    <row r="68" spans="1:60" x14ac:dyDescent="0.25">
      <c r="A68" s="268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2"/>
      <c r="BD68" s="272"/>
      <c r="BE68" s="272"/>
      <c r="BF68" s="272"/>
      <c r="BG68" s="272"/>
      <c r="BH68" s="272"/>
    </row>
    <row r="69" spans="1:60" x14ac:dyDescent="0.25">
      <c r="B69" s="251"/>
      <c r="C69" s="251"/>
      <c r="D69" s="251"/>
      <c r="E69" s="251"/>
      <c r="F69" s="251"/>
      <c r="G69" s="251"/>
      <c r="H69" s="251"/>
      <c r="I69" s="251"/>
      <c r="J69" s="251"/>
      <c r="K69" s="251"/>
      <c r="L69" s="251"/>
    </row>
    <row r="70" spans="1:60" x14ac:dyDescent="0.25">
      <c r="A70" s="267"/>
      <c r="B70" s="251"/>
      <c r="C70" s="251"/>
      <c r="D70" s="251"/>
      <c r="E70" s="251"/>
      <c r="F70" s="251"/>
      <c r="G70" s="251"/>
      <c r="H70" s="251"/>
      <c r="I70" s="251"/>
      <c r="J70" s="251"/>
      <c r="K70" s="251"/>
      <c r="L70" s="251"/>
    </row>
    <row r="71" spans="1:60" x14ac:dyDescent="0.25">
      <c r="A71" s="267"/>
    </row>
    <row r="72" spans="1:60" x14ac:dyDescent="0.25">
      <c r="A72" s="267"/>
    </row>
    <row r="73" spans="1:60" x14ac:dyDescent="0.25">
      <c r="A73" s="267"/>
    </row>
    <row r="74" spans="1:60" x14ac:dyDescent="0.25">
      <c r="A74" s="267"/>
    </row>
    <row r="75" spans="1:60" x14ac:dyDescent="0.25">
      <c r="A75" s="267"/>
    </row>
    <row r="76" spans="1:60" x14ac:dyDescent="0.25">
      <c r="A76" s="267"/>
    </row>
    <row r="77" spans="1:60" x14ac:dyDescent="0.25">
      <c r="A77" s="267"/>
    </row>
    <row r="78" spans="1:60" x14ac:dyDescent="0.25">
      <c r="A78" s="267"/>
    </row>
    <row r="79" spans="1:60" x14ac:dyDescent="0.25">
      <c r="A79" s="267"/>
    </row>
    <row r="80" spans="1:60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</sheetData>
  <mergeCells count="4">
    <mergeCell ref="O3:P3"/>
    <mergeCell ref="O5:P5"/>
    <mergeCell ref="O6:P6"/>
    <mergeCell ref="O4:P4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59F3-17ED-413E-B303-808E77704982}">
  <dimension ref="A3:BJ121"/>
  <sheetViews>
    <sheetView topLeftCell="A58" zoomScale="70" zoomScaleNormal="70" workbookViewId="0">
      <pane xSplit="1" topLeftCell="S1" activePane="topRight" state="frozen"/>
      <selection pane="topRight" activeCell="A63" sqref="A63:XFD69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0.52875000000000005</v>
      </c>
      <c r="S3" s="256">
        <f>SUM(1-R3)</f>
        <v>0.47124999999999995</v>
      </c>
    </row>
    <row r="4" spans="1:61" ht="21" x14ac:dyDescent="0.35">
      <c r="P4" s="422" t="s">
        <v>504</v>
      </c>
      <c r="Q4" s="423"/>
      <c r="R4" s="361">
        <f>ROUNDUP(SUM($V11*$R3)/31/24,0)</f>
        <v>961</v>
      </c>
      <c r="S4" s="361">
        <f>ROUNDUP(SUM($V11*$S3)/31/24,0)</f>
        <v>857</v>
      </c>
    </row>
    <row r="5" spans="1:61" x14ac:dyDescent="0.25">
      <c r="P5" s="417" t="s">
        <v>436</v>
      </c>
      <c r="Q5" s="417"/>
      <c r="R5" s="287">
        <v>6.0199999999999997E-2</v>
      </c>
    </row>
    <row r="6" spans="1:61" x14ac:dyDescent="0.25">
      <c r="P6" s="417" t="s">
        <v>435</v>
      </c>
      <c r="Q6" s="417"/>
      <c r="R6" s="257">
        <v>1000</v>
      </c>
      <c r="S6" s="356">
        <v>8</v>
      </c>
    </row>
    <row r="7" spans="1:61" x14ac:dyDescent="0.25">
      <c r="A7" s="354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460</v>
      </c>
      <c r="B8" s="285">
        <f>(VLOOKUP($A8,MASTER!$1:$1048576,MATCH('POD11 EDO'!B$7,MASTER!$1:$1,0),FALSE))*1000000</f>
        <v>12918</v>
      </c>
      <c r="C8" s="285">
        <f>(VLOOKUP($A8,MASTER!$1:$1048576,MATCH('POD11 EDO'!C$7,MASTER!$1:$1,0),FALSE))*1000000</f>
        <v>12962</v>
      </c>
      <c r="D8" s="285">
        <f>(VLOOKUP($A8,MASTER!$1:$1048576,MATCH('POD11 EDO'!D$7,MASTER!$1:$1,0),FALSE))*1000000</f>
        <v>13284</v>
      </c>
      <c r="E8" s="285">
        <f>(VLOOKUP($A8,MASTER!$1:$1048576,MATCH('POD11 EDO'!E$7,MASTER!$1:$1,0),FALSE))*1000000</f>
        <v>13151</v>
      </c>
      <c r="F8" s="285">
        <f>(VLOOKUP($A8,MASTER!$1:$1048576,MATCH('POD11 EDO'!F$7,MASTER!$1:$1,0),FALSE))*1000000</f>
        <v>13180</v>
      </c>
      <c r="G8" s="285">
        <f>(VLOOKUP($A8,MASTER!$1:$1048576,MATCH('POD11 EDO'!G$7,MASTER!$1:$1,0),FALSE))*1000000</f>
        <v>13262</v>
      </c>
      <c r="H8" s="285">
        <f>(VLOOKUP($A8,MASTER!$1:$1048576,MATCH('POD11 EDO'!H$7,MASTER!$1:$1,0),FALSE))*1000000</f>
        <v>13304</v>
      </c>
      <c r="I8" s="285">
        <f>(VLOOKUP($A8,MASTER!$1:$1048576,MATCH('POD11 EDO'!I$7,MASTER!$1:$1,0),FALSE))*1000000</f>
        <v>349765</v>
      </c>
      <c r="J8" s="285">
        <f>(VLOOKUP($A8,MASTER!$1:$1048576,MATCH('POD11 EDO'!J$7,MASTER!$1:$1,0),FALSE))*1000000</f>
        <v>352846</v>
      </c>
      <c r="K8" s="285">
        <f>(VLOOKUP($A8,MASTER!$1:$1048576,MATCH('POD11 EDO'!K$7,MASTER!$1:$1,0),FALSE))*1000000</f>
        <v>355676</v>
      </c>
      <c r="L8" s="285">
        <f>(VLOOKUP($A8,MASTER!$1:$1048576,MATCH('POD11 EDO'!L$7,MASTER!$1:$1,0),FALSE))*1000000</f>
        <v>358701</v>
      </c>
      <c r="M8" s="285">
        <f>(VLOOKUP($A8,MASTER!$1:$1048576,MATCH('POD11 EDO'!M$7,MASTER!$1:$1,0),FALSE))*1000000</f>
        <v>358701</v>
      </c>
      <c r="N8" s="285">
        <f>(VLOOKUP($A8,MASTER!$1:$1048576,MATCH('POD11 EDO'!N$7,MASTER!$1:$1,0),FALSE))*1000000</f>
        <v>360204</v>
      </c>
      <c r="O8" s="285">
        <f>(VLOOKUP($A8,MASTER!$1:$1048576,MATCH('POD11 EDO'!O$7,MASTER!$1:$1,0),FALSE))*1000000</f>
        <v>363700</v>
      </c>
      <c r="P8" s="285">
        <f>(VLOOKUP($A8,MASTER!$1:$1048576,MATCH('POD11 EDO'!P$7,MASTER!$1:$1,0),FALSE))*1000000</f>
        <v>366772</v>
      </c>
      <c r="Q8" s="285">
        <f>(VLOOKUP($A8,MASTER!$1:$1048576,MATCH('POD11 EDO'!Q$7,MASTER!$1:$1,0),FALSE))*1000000</f>
        <v>370969</v>
      </c>
      <c r="R8" s="285">
        <f>(VLOOKUP($A8,MASTER!$1:$1048576,MATCH('POD11 EDO'!R$7,MASTER!$1:$1,0),FALSE))*1000000</f>
        <v>370506</v>
      </c>
      <c r="S8" s="285">
        <f>(VLOOKUP($A8,MASTER!$1:$1048576,MATCH('POD11 EDO'!S$7,MASTER!$1:$1,0),FALSE))*1000000</f>
        <v>373685</v>
      </c>
      <c r="T8" s="285">
        <f>(VLOOKUP($A8,MASTER!$1:$1048576,MATCH('POD11 EDO'!T$7,MASTER!$1:$1,0),FALSE))*1000000</f>
        <v>376453.4986978306</v>
      </c>
      <c r="U8" s="285">
        <f>(VLOOKUP($A8,MASTER!$1:$1048576,MATCH('POD11 EDO'!U$7,MASTER!$1:$1,0),FALSE))*1000000</f>
        <v>379301.10065470904</v>
      </c>
      <c r="V8" s="285">
        <f>(VLOOKUP($A8,MASTER!$1:$1048576,MATCH('POD11 EDO'!V$7,MASTER!$1:$1,0),FALSE))*1000000</f>
        <v>382229.11226305098</v>
      </c>
      <c r="W8" s="285">
        <f>(VLOOKUP($A8,MASTER!$1:$1048576,MATCH('POD11 EDO'!W$7,MASTER!$1:$1,0),FALSE))*1000000</f>
        <v>385238.86577877949</v>
      </c>
      <c r="X8" s="285">
        <f>(VLOOKUP($A8,MASTER!$1:$1048576,MATCH('POD11 EDO'!X$7,MASTER!$1:$1,0),FALSE))*1000000</f>
        <v>388331.7198020732</v>
      </c>
      <c r="Y8" s="285">
        <f>(VLOOKUP($A8,MASTER!$1:$1048576,MATCH('POD11 EDO'!Y$7,MASTER!$1:$1,0),FALSE))*1000000</f>
        <v>391509.05976730183</v>
      </c>
      <c r="Z8" s="285">
        <f>(VLOOKUP($A8,MASTER!$1:$1048576,MATCH('POD11 EDO'!Z$7,MASTER!$1:$1,0),FALSE))*1000000</f>
        <v>394772.29844232695</v>
      </c>
      <c r="AA8" s="285">
        <f>(VLOOKUP($A8,MASTER!$1:$1048576,MATCH('POD11 EDO'!AA$7,MASTER!$1:$1,0),FALSE))*1000000</f>
        <v>398122.87643734546</v>
      </c>
      <c r="AB8" s="285">
        <f>(VLOOKUP($A8,MASTER!$1:$1048576,MATCH('POD11 EDO'!AB$7,MASTER!$1:$1,0),FALSE))*1000000</f>
        <v>401562.26272345957</v>
      </c>
      <c r="AC8" s="285">
        <f>(VLOOKUP($A8,MASTER!$1:$1048576,MATCH('POD11 EDO'!AC$7,MASTER!$1:$1,0),FALSE))*1000000</f>
        <v>405091.95516115776</v>
      </c>
      <c r="AD8" s="285">
        <f>(VLOOKUP($A8,MASTER!$1:$1048576,MATCH('POD11 EDO'!AD$7,MASTER!$1:$1,0),FALSE))*1000000</f>
        <v>408713.48103889835</v>
      </c>
      <c r="AE8" s="285">
        <f>(VLOOKUP($A8,MASTER!$1:$1048576,MATCH('POD11 EDO'!AE$7,MASTER!$1:$1,0),FALSE))*1000000</f>
        <v>412428.39762198756</v>
      </c>
      <c r="AF8" s="285">
        <f>(VLOOKUP($A8,MASTER!$1:$1048576,MATCH('POD11 EDO'!AF$7,MASTER!$1:$1,0),FALSE))*1000000</f>
        <v>416238.29271194991</v>
      </c>
      <c r="AG8" s="285">
        <f>(VLOOKUP($A8,MASTER!$1:$1048576,MATCH('POD11 EDO'!AG$7,MASTER!$1:$1,0),FALSE))*1000000</f>
        <v>420144.78521659231</v>
      </c>
      <c r="AH8" s="285">
        <f>(VLOOKUP($A8,MASTER!$1:$1048576,MATCH('POD11 EDO'!AH$7,MASTER!$1:$1,0),FALSE))*1000000</f>
        <v>424149.52573096583</v>
      </c>
      <c r="AI8" s="285">
        <f>(VLOOKUP($A8,MASTER!$1:$1048576,MATCH('POD11 EDO'!AI$7,MASTER!$1:$1,0),FALSE))*1000000</f>
        <v>428254.19712943514</v>
      </c>
      <c r="AJ8" s="285">
        <f>(VLOOKUP($A8,MASTER!$1:$1048576,MATCH('POD11 EDO'!AJ$7,MASTER!$1:$1,0),FALSE))*1000000</f>
        <v>432460.51516906777</v>
      </c>
      <c r="AK8" s="285">
        <f>(VLOOKUP($A8,MASTER!$1:$1048576,MATCH('POD11 EDO'!AK$7,MASTER!$1:$1,0),FALSE))*1000000</f>
        <v>436770.22910456156</v>
      </c>
      <c r="AL8" s="285">
        <f>(VLOOKUP($A8,MASTER!$1:$1048576,MATCH('POD11 EDO'!AL$7,MASTER!$1:$1,0),FALSE))*1000000</f>
        <v>441185.12231493008</v>
      </c>
      <c r="AM8" s="285">
        <f>(VLOOKUP($A8,MASTER!$1:$1048576,MATCH('POD11 EDO'!AM$7,MASTER!$1:$1,0),FALSE))*1000000</f>
        <v>445707.01294217375</v>
      </c>
      <c r="AN8" s="285">
        <f>(VLOOKUP($A8,MASTER!$1:$1048576,MATCH('POD11 EDO'!AN$7,MASTER!$1:$1,0),FALSE))*1000000</f>
        <v>450337.7545421652</v>
      </c>
      <c r="AO8" s="285">
        <f>(VLOOKUP($A8,MASTER!$1:$1048576,MATCH('POD11 EDO'!AO$7,MASTER!$1:$1,0),FALSE))*1000000</f>
        <v>455079.23674798489</v>
      </c>
      <c r="AP8" s="285">
        <f>(VLOOKUP($A8,MASTER!$1:$1048576,MATCH('POD11 EDO'!AP$7,MASTER!$1:$1,0),FALSE))*1000000</f>
        <v>459933.38594594528</v>
      </c>
      <c r="AQ8" s="285">
        <f>(VLOOKUP($A8,MASTER!$1:$1048576,MATCH('POD11 EDO'!AQ$7,MASTER!$1:$1,0),FALSE))*1000000</f>
        <v>464902.16596454824</v>
      </c>
      <c r="AR8" s="285">
        <f>(VLOOKUP($A8,MASTER!$1:$1048576,MATCH('POD11 EDO'!AR$7,MASTER!$1:$1,0),FALSE))*1000000</f>
        <v>469987.57877662469</v>
      </c>
      <c r="AS8" s="285">
        <f>(VLOOKUP($A8,MASTER!$1:$1048576,MATCH('POD11 EDO'!AS$7,MASTER!$1:$1,0),FALSE))*1000000</f>
        <v>475191.66521490901</v>
      </c>
      <c r="AT8" s="285">
        <f>(VLOOKUP($A8,MASTER!$1:$1048576,MATCH('POD11 EDO'!AT$7,MASTER!$1:$1,0),FALSE))*1000000</f>
        <v>480516.50570130901</v>
      </c>
      <c r="AU8" s="285">
        <f>(VLOOKUP($A8,MASTER!$1:$1048576,MATCH('POD11 EDO'!AU$7,MASTER!$1:$1,0),FALSE))*1000000</f>
        <v>485964.22099013254</v>
      </c>
      <c r="AV8" s="285">
        <f>(VLOOKUP($A8,MASTER!$1:$1048576,MATCH('POD11 EDO'!AV$7,MASTER!$1:$1,0),FALSE))*1000000</f>
        <v>491536.97292554221</v>
      </c>
      <c r="AW8" s="285">
        <f>(VLOOKUP($A8,MASTER!$1:$1048576,MATCH('POD11 EDO'!AW$7,MASTER!$1:$1,0),FALSE))*1000000</f>
        <v>497236.96521351149</v>
      </c>
      <c r="AX8" s="285">
        <f>(VLOOKUP($A8,MASTER!$1:$1048576,MATCH('POD11 EDO'!AX$7,MASTER!$1:$1,0),FALSE))*1000000</f>
        <v>503066.44420856086</v>
      </c>
      <c r="AY8" s="285">
        <f>(VLOOKUP($A8,MASTER!$1:$1048576,MATCH('POD11 EDO'!AY$7,MASTER!$1:$1,0),FALSE))*1000000</f>
        <v>509027.69971556129</v>
      </c>
      <c r="AZ8" s="285">
        <f>(VLOOKUP($A8,MASTER!$1:$1048576,MATCH('POD11 EDO'!AZ$7,MASTER!$1:$1,0),FALSE))*1000000</f>
        <v>515123.06580689404</v>
      </c>
      <c r="BA8" s="285">
        <f>(VLOOKUP($A8,MASTER!$1:$1048576,MATCH('POD11 EDO'!BA$7,MASTER!$1:$1,0),FALSE))*1000000</f>
        <v>521354.92165526486</v>
      </c>
      <c r="BB8" s="285">
        <f>(VLOOKUP($A8,MASTER!$1:$1048576,MATCH('POD11 EDO'!BB$7,MASTER!$1:$1,0),FALSE))*1000000</f>
        <v>527662.16924959456</v>
      </c>
      <c r="BC8" s="285">
        <f>(VLOOKUP($A8,MASTER!$1:$1048576,MATCH('POD11 EDO'!BC$7,MASTER!$1:$1,0),FALSE))*1000000</f>
        <v>534045.72066415066</v>
      </c>
      <c r="BD8" s="285">
        <f>(VLOOKUP($A8,MASTER!$1:$1048576,MATCH('POD11 EDO'!BD$7,MASTER!$1:$1,0),FALSE))*1000000</f>
        <v>540506.49900729314</v>
      </c>
      <c r="BE8" s="285">
        <f>(VLOOKUP($A8,MASTER!$1:$1048576,MATCH('POD11 EDO'!BE$7,MASTER!$1:$1,0),FALSE))*1000000</f>
        <v>547045.43855496182</v>
      </c>
      <c r="BF8" s="285">
        <f>(VLOOKUP($A8,MASTER!$1:$1048576,MATCH('POD11 EDO'!BF$7,MASTER!$1:$1,0),FALSE))*1000000</f>
        <v>553663.48488578037</v>
      </c>
      <c r="BG8" s="285">
        <f>(VLOOKUP($A8,MASTER!$1:$1048576,MATCH('POD11 EDO'!BG$7,MASTER!$1:$1,0),FALSE))*1000000</f>
        <v>560361.59501779347</v>
      </c>
      <c r="BH8" s="285">
        <f>(VLOOKUP($A8,MASTER!$1:$1048576,MATCH('POD11 EDO'!BH$7,MASTER!$1:$1,0),FALSE))*1000000</f>
        <v>567140.73754685884</v>
      </c>
      <c r="BI8" s="285">
        <f>(VLOOKUP($A8,MASTER!$1:$1048576,MATCH('POD11 EDO'!BI$7,MASTER!$1:$1,0),FALSE))*1000000</f>
        <v>574001.89278671297</v>
      </c>
    </row>
    <row r="9" spans="1:61" x14ac:dyDescent="0.25">
      <c r="A9" s="187" t="s">
        <v>280</v>
      </c>
      <c r="B9" s="285">
        <f>(VLOOKUP($A9,MASTER!$1:$1048576,MATCH('POD11 EDO'!B$7,MASTER!$1:$1,0),FALSE))*1000000</f>
        <v>586424</v>
      </c>
      <c r="C9" s="285">
        <f>(VLOOKUP($A9,MASTER!$1:$1048576,MATCH('POD11 EDO'!C$7,MASTER!$1:$1,0),FALSE))*1000000</f>
        <v>719757</v>
      </c>
      <c r="D9" s="285">
        <f>(VLOOKUP($A9,MASTER!$1:$1048576,MATCH('POD11 EDO'!D$7,MASTER!$1:$1,0),FALSE))*1000000</f>
        <v>681626</v>
      </c>
      <c r="E9" s="285">
        <f>(VLOOKUP($A9,MASTER!$1:$1048576,MATCH('POD11 EDO'!E$7,MASTER!$1:$1,0),FALSE))*1000000</f>
        <v>847054</v>
      </c>
      <c r="F9" s="285">
        <f>(VLOOKUP($A9,MASTER!$1:$1048576,MATCH('POD11 EDO'!F$7,MASTER!$1:$1,0),FALSE))*1000000</f>
        <v>1141613</v>
      </c>
      <c r="G9" s="285">
        <f>(VLOOKUP($A9,MASTER!$1:$1048576,MATCH('POD11 EDO'!G$7,MASTER!$1:$1,0),FALSE))*1000000</f>
        <v>1662299</v>
      </c>
      <c r="H9" s="285">
        <f>(VLOOKUP($A9,MASTER!$1:$1048576,MATCH('POD11 EDO'!H$7,MASTER!$1:$1,0),FALSE))*1000000</f>
        <v>11220074</v>
      </c>
      <c r="I9" s="285">
        <f>(VLOOKUP($A9,MASTER!$1:$1048576,MATCH('POD11 EDO'!I$7,MASTER!$1:$1,0),FALSE))*1000000</f>
        <v>11565249</v>
      </c>
      <c r="J9" s="285">
        <f>(VLOOKUP($A9,MASTER!$1:$1048576,MATCH('POD11 EDO'!J$7,MASTER!$1:$1,0),FALSE))*1000000</f>
        <v>14834602</v>
      </c>
      <c r="K9" s="285">
        <f>(VLOOKUP($A9,MASTER!$1:$1048576,MATCH('POD11 EDO'!K$7,MASTER!$1:$1,0),FALSE))*1000000</f>
        <v>15282446</v>
      </c>
      <c r="L9" s="285">
        <f>(VLOOKUP($A9,MASTER!$1:$1048576,MATCH('POD11 EDO'!L$7,MASTER!$1:$1,0),FALSE))*1000000</f>
        <v>18057847</v>
      </c>
      <c r="M9" s="285">
        <f>(VLOOKUP($A9,MASTER!$1:$1048576,MATCH('POD11 EDO'!M$7,MASTER!$1:$1,0),FALSE))*1000000</f>
        <v>18057847</v>
      </c>
      <c r="N9" s="285">
        <f>(VLOOKUP($A9,MASTER!$1:$1048576,MATCH('POD11 EDO'!N$7,MASTER!$1:$1,0),FALSE))*1000000</f>
        <v>18736177</v>
      </c>
      <c r="O9" s="285">
        <f>(VLOOKUP($A9,MASTER!$1:$1048576,MATCH('POD11 EDO'!O$7,MASTER!$1:$1,0),FALSE))*1000000</f>
        <v>20011954</v>
      </c>
      <c r="P9" s="285">
        <f>(VLOOKUP($A9,MASTER!$1:$1048576,MATCH('POD11 EDO'!P$7,MASTER!$1:$1,0),FALSE))*1000000</f>
        <v>20236908</v>
      </c>
      <c r="Q9" s="285">
        <f>(VLOOKUP($A9,MASTER!$1:$1048576,MATCH('POD11 EDO'!Q$7,MASTER!$1:$1,0),FALSE))*1000000</f>
        <v>20368500</v>
      </c>
      <c r="R9" s="285">
        <f>(VLOOKUP($A9,MASTER!$1:$1048576,MATCH('POD11 EDO'!R$7,MASTER!$1:$1,0),FALSE))*1000000</f>
        <v>20443164</v>
      </c>
      <c r="S9" s="285">
        <f>(VLOOKUP($A9,MASTER!$1:$1048576,MATCH('POD11 EDO'!S$7,MASTER!$1:$1,0),FALSE))*1000000</f>
        <v>20765237</v>
      </c>
      <c r="T9" s="285">
        <f>(VLOOKUP($A9,MASTER!$1:$1048576,MATCH('POD11 EDO'!T$7,MASTER!$1:$1,0),FALSE))*1000000</f>
        <v>21287196.114450205</v>
      </c>
      <c r="U9" s="285">
        <f>(VLOOKUP($A9,MASTER!$1:$1048576,MATCH('POD11 EDO'!U$7,MASTER!$1:$1,0),FALSE))*1000000</f>
        <v>21474674.582201745</v>
      </c>
      <c r="V9" s="285">
        <f>(VLOOKUP($A9,MASTER!$1:$1048576,MATCH('POD11 EDO'!V$7,MASTER!$1:$1,0),FALSE))*1000000</f>
        <v>22075151.622218974</v>
      </c>
      <c r="W9" s="285">
        <f>(VLOOKUP($A9,MASTER!$1:$1048576,MATCH('POD11 EDO'!W$7,MASTER!$1:$1,0),FALSE))*1000000</f>
        <v>22251031.137861092</v>
      </c>
      <c r="X9" s="285">
        <f>(VLOOKUP($A9,MASTER!$1:$1048576,MATCH('POD11 EDO'!X$7,MASTER!$1:$1,0),FALSE))*1000000</f>
        <v>22432414.417713575</v>
      </c>
      <c r="Y9" s="285">
        <f>(VLOOKUP($A9,MASTER!$1:$1048576,MATCH('POD11 EDO'!Y$7,MASTER!$1:$1,0),FALSE))*1000000</f>
        <v>22619412.217180975</v>
      </c>
      <c r="Z9" s="285">
        <f>(VLOOKUP($A9,MASTER!$1:$1048576,MATCH('POD11 EDO'!Z$7,MASTER!$1:$1,0),FALSE))*1000000</f>
        <v>22815844.105448037</v>
      </c>
      <c r="AA9" s="285">
        <f>(VLOOKUP($A9,MASTER!$1:$1048576,MATCH('POD11 EDO'!AA$7,MASTER!$1:$1,0),FALSE))*1000000</f>
        <v>23014438.000145365</v>
      </c>
      <c r="AB9" s="285">
        <f>(VLOOKUP($A9,MASTER!$1:$1048576,MATCH('POD11 EDO'!AB$7,MASTER!$1:$1,0),FALSE))*1000000</f>
        <v>23219029.837187078</v>
      </c>
      <c r="AC9" s="285">
        <f>(VLOOKUP($A9,MASTER!$1:$1048576,MATCH('POD11 EDO'!AC$7,MASTER!$1:$1,0),FALSE))*1000000</f>
        <v>23429763.340022568</v>
      </c>
      <c r="AD9" s="285">
        <f>(VLOOKUP($A9,MASTER!$1:$1048576,MATCH('POD11 EDO'!AD$7,MASTER!$1:$1,0),FALSE))*1000000</f>
        <v>23646789.863771848</v>
      </c>
      <c r="AE9" s="285">
        <f>(VLOOKUP($A9,MASTER!$1:$1048576,MATCH('POD11 EDO'!AE$7,MASTER!$1:$1,0),FALSE))*1000000</f>
        <v>23870268.297255114</v>
      </c>
      <c r="AF9" s="285">
        <f>(VLOOKUP($A9,MASTER!$1:$1048576,MATCH('POD11 EDO'!AF$7,MASTER!$1:$1,0),FALSE))*1000000</f>
        <v>24100365.011015404</v>
      </c>
      <c r="AG9" s="285">
        <f>(VLOOKUP($A9,MASTER!$1:$1048576,MATCH('POD11 EDO'!AG$7,MASTER!$1:$1,0),FALSE))*1000000</f>
        <v>24337253.842886556</v>
      </c>
      <c r="AH9" s="285">
        <f>(VLOOKUP($A9,MASTER!$1:$1048576,MATCH('POD11 EDO'!AH$7,MASTER!$1:$1,0),FALSE))*1000000</f>
        <v>24581116.115019858</v>
      </c>
      <c r="AI9" s="285">
        <f>(VLOOKUP($A9,MASTER!$1:$1048576,MATCH('POD11 EDO'!AI$7,MASTER!$1:$1,0),FALSE))*1000000</f>
        <v>24832140.677912366</v>
      </c>
      <c r="AJ9" s="285">
        <f>(VLOOKUP($A9,MASTER!$1:$1048576,MATCH('POD11 EDO'!AJ$7,MASTER!$1:$1,0),FALSE))*1000000</f>
        <v>25090523.978117369</v>
      </c>
      <c r="AK9" s="285">
        <f>(VLOOKUP($A9,MASTER!$1:$1048576,MATCH('POD11 EDO'!AK$7,MASTER!$1:$1,0),FALSE))*1000000</f>
        <v>25356470.147122812</v>
      </c>
      <c r="AL9" s="285">
        <f>(VLOOKUP($A9,MASTER!$1:$1048576,MATCH('POD11 EDO'!AL$7,MASTER!$1:$1,0),FALSE))*1000000</f>
        <v>25630191.109462682</v>
      </c>
      <c r="AM9" s="285">
        <f>(VLOOKUP($A9,MASTER!$1:$1048576,MATCH('POD11 EDO'!AM$7,MASTER!$1:$1,0),FALSE))*1000000</f>
        <v>25911906.708551146</v>
      </c>
      <c r="AN9" s="285">
        <f>(VLOOKUP($A9,MASTER!$1:$1048576,MATCH('POD11 EDO'!AN$7,MASTER!$1:$1,0),FALSE))*1000000</f>
        <v>26201844.849047054</v>
      </c>
      <c r="AO9" s="285">
        <f>(VLOOKUP($A9,MASTER!$1:$1048576,MATCH('POD11 EDO'!AO$7,MASTER!$1:$1,0),FALSE))*1000000</f>
        <v>26500241.654799674</v>
      </c>
      <c r="AP9" s="285">
        <f>(VLOOKUP($A9,MASTER!$1:$1048576,MATCH('POD11 EDO'!AP$7,MASTER!$1:$1,0),FALSE))*1000000</f>
        <v>26807341.641616765</v>
      </c>
      <c r="AQ9" s="285">
        <f>(VLOOKUP($A9,MASTER!$1:$1048576,MATCH('POD11 EDO'!AQ$7,MASTER!$1:$1,0),FALSE))*1000000</f>
        <v>27123397.904248543</v>
      </c>
      <c r="AR9" s="285">
        <f>(VLOOKUP($A9,MASTER!$1:$1048576,MATCH('POD11 EDO'!AR$7,MASTER!$1:$1,0),FALSE))*1000000</f>
        <v>27448672.317105677</v>
      </c>
      <c r="AS9" s="285">
        <f>(VLOOKUP($A9,MASTER!$1:$1048576,MATCH('POD11 EDO'!AS$7,MASTER!$1:$1,0),FALSE))*1000000</f>
        <v>27783435.748333305</v>
      </c>
      <c r="AT9" s="285">
        <f>(VLOOKUP($A9,MASTER!$1:$1048576,MATCH('POD11 EDO'!AT$7,MASTER!$1:$1,0),FALSE))*1000000</f>
        <v>28127968.286951374</v>
      </c>
      <c r="AU9" s="285">
        <f>(VLOOKUP($A9,MASTER!$1:$1048576,MATCH('POD11 EDO'!AU$7,MASTER!$1:$1,0),FALSE))*1000000</f>
        <v>28482559.482847609</v>
      </c>
      <c r="AV9" s="285">
        <f>(VLOOKUP($A9,MASTER!$1:$1048576,MATCH('POD11 EDO'!AV$7,MASTER!$1:$1,0),FALSE))*1000000</f>
        <v>28847508.599475998</v>
      </c>
      <c r="AW9" s="285">
        <f>(VLOOKUP($A9,MASTER!$1:$1048576,MATCH('POD11 EDO'!AW$7,MASTER!$1:$1,0),FALSE))*1000000</f>
        <v>29223124.879172377</v>
      </c>
      <c r="AX9" s="285">
        <f>(VLOOKUP($A9,MASTER!$1:$1048576,MATCH('POD11 EDO'!AX$7,MASTER!$1:$1,0),FALSE))*1000000</f>
        <v>29609727.82105146</v>
      </c>
      <c r="AY9" s="285">
        <f>(VLOOKUP($A9,MASTER!$1:$1048576,MATCH('POD11 EDO'!AY$7,MASTER!$1:$1,0),FALSE))*1000000</f>
        <v>30007647.471497037</v>
      </c>
      <c r="AZ9" s="285">
        <f>(VLOOKUP($A9,MASTER!$1:$1048576,MATCH('POD11 EDO'!AZ$7,MASTER!$1:$1,0),FALSE))*1000000</f>
        <v>30417224.727300119</v>
      </c>
      <c r="BA9" s="285">
        <f>(VLOOKUP($A9,MASTER!$1:$1048576,MATCH('POD11 EDO'!BA$7,MASTER!$1:$1,0),FALSE))*1000000</f>
        <v>30838811.651539519</v>
      </c>
      <c r="BB9" s="285">
        <f>(VLOOKUP($A9,MASTER!$1:$1048576,MATCH('POD11 EDO'!BB$7,MASTER!$1:$1,0),FALSE))*1000000</f>
        <v>31266241.828616191</v>
      </c>
      <c r="BC9" s="285">
        <f>(VLOOKUP($A9,MASTER!$1:$1048576,MATCH('POD11 EDO'!BC$7,MASTER!$1:$1,0),FALSE))*1000000</f>
        <v>31699596.246819276</v>
      </c>
      <c r="BD9" s="285">
        <f>(VLOOKUP($A9,MASTER!$1:$1048576,MATCH('POD11 EDO'!BD$7,MASTER!$1:$1,0),FALSE))*1000000</f>
        <v>32138957.016946763</v>
      </c>
      <c r="BE9" s="285">
        <f>(VLOOKUP($A9,MASTER!$1:$1048576,MATCH('POD11 EDO'!BE$7,MASTER!$1:$1,0),FALSE))*1000000</f>
        <v>32584407.387863606</v>
      </c>
      <c r="BF9" s="285">
        <f>(VLOOKUP($A9,MASTER!$1:$1048576,MATCH('POD11 EDO'!BF$7,MASTER!$1:$1,0),FALSE))*1000000</f>
        <v>33036031.762275506</v>
      </c>
      <c r="BG9" s="285">
        <f>(VLOOKUP($A9,MASTER!$1:$1048576,MATCH('POD11 EDO'!BG$7,MASTER!$1:$1,0),FALSE))*1000000</f>
        <v>33493915.712721277</v>
      </c>
      <c r="BH9" s="285">
        <f>(VLOOKUP($A9,MASTER!$1:$1048576,MATCH('POD11 EDO'!BH$7,MASTER!$1:$1,0),FALSE))*1000000</f>
        <v>33958145.997786909</v>
      </c>
      <c r="BI9" s="285">
        <f>(VLOOKUP($A9,MASTER!$1:$1048576,MATCH('POD11 EDO'!BI$7,MASTER!$1:$1,0),FALSE))*1000000</f>
        <v>34428810.578544348</v>
      </c>
    </row>
    <row r="10" spans="1:61" x14ac:dyDescent="0.25">
      <c r="A10" s="252" t="s">
        <v>485</v>
      </c>
      <c r="B10" s="105">
        <f t="shared" ref="B10" si="0">SUM(B8:B9)</f>
        <v>599342</v>
      </c>
      <c r="C10" s="105">
        <f t="shared" ref="C10:BI10" si="1">SUM(C8:C9)</f>
        <v>732719</v>
      </c>
      <c r="D10" s="105">
        <f t="shared" si="1"/>
        <v>694910</v>
      </c>
      <c r="E10" s="105">
        <f t="shared" si="1"/>
        <v>860205</v>
      </c>
      <c r="F10" s="105">
        <f t="shared" si="1"/>
        <v>1154793</v>
      </c>
      <c r="G10" s="105">
        <f t="shared" si="1"/>
        <v>1675561</v>
      </c>
      <c r="H10" s="105">
        <f t="shared" si="1"/>
        <v>11233378</v>
      </c>
      <c r="I10" s="105">
        <f t="shared" si="1"/>
        <v>11915014</v>
      </c>
      <c r="J10" s="105">
        <f t="shared" si="1"/>
        <v>15187448</v>
      </c>
      <c r="K10" s="105">
        <f t="shared" si="1"/>
        <v>15638122</v>
      </c>
      <c r="L10" s="105">
        <f t="shared" si="1"/>
        <v>18416548</v>
      </c>
      <c r="M10" s="105">
        <f t="shared" si="1"/>
        <v>18416548</v>
      </c>
      <c r="N10" s="105">
        <f t="shared" si="1"/>
        <v>19096381</v>
      </c>
      <c r="O10" s="105">
        <f t="shared" si="1"/>
        <v>20375654</v>
      </c>
      <c r="P10" s="105">
        <f t="shared" si="1"/>
        <v>20603680</v>
      </c>
      <c r="Q10" s="105">
        <f t="shared" si="1"/>
        <v>20739469</v>
      </c>
      <c r="R10" s="105">
        <f t="shared" si="1"/>
        <v>20813670</v>
      </c>
      <c r="S10" s="105">
        <f t="shared" si="1"/>
        <v>21138922</v>
      </c>
      <c r="T10" s="105">
        <f t="shared" si="1"/>
        <v>21663649.613148037</v>
      </c>
      <c r="U10" s="105">
        <f t="shared" si="1"/>
        <v>21853975.682856455</v>
      </c>
      <c r="V10" s="105">
        <f t="shared" si="1"/>
        <v>22457380.734482024</v>
      </c>
      <c r="W10" s="105">
        <f t="shared" si="1"/>
        <v>22636270.003639869</v>
      </c>
      <c r="X10" s="105">
        <f t="shared" si="1"/>
        <v>22820746.137515649</v>
      </c>
      <c r="Y10" s="105">
        <f t="shared" si="1"/>
        <v>23010921.276948277</v>
      </c>
      <c r="Z10" s="105">
        <f t="shared" si="1"/>
        <v>23210616.403890364</v>
      </c>
      <c r="AA10" s="105">
        <f t="shared" si="1"/>
        <v>23412560.876582708</v>
      </c>
      <c r="AB10" s="105">
        <f t="shared" si="1"/>
        <v>23620592.099910539</v>
      </c>
      <c r="AC10" s="105">
        <f t="shared" si="1"/>
        <v>23834855.295183726</v>
      </c>
      <c r="AD10" s="105">
        <f t="shared" si="1"/>
        <v>24055503.344810747</v>
      </c>
      <c r="AE10" s="105">
        <f t="shared" si="1"/>
        <v>24282696.694877103</v>
      </c>
      <c r="AF10" s="105">
        <f t="shared" si="1"/>
        <v>24516603.303727355</v>
      </c>
      <c r="AG10" s="105">
        <f t="shared" si="1"/>
        <v>24757398.628103148</v>
      </c>
      <c r="AH10" s="105">
        <f t="shared" si="1"/>
        <v>25005265.640750825</v>
      </c>
      <c r="AI10" s="105">
        <f t="shared" si="1"/>
        <v>25260394.875041801</v>
      </c>
      <c r="AJ10" s="105">
        <f t="shared" si="1"/>
        <v>25522984.493286438</v>
      </c>
      <c r="AK10" s="105">
        <f t="shared" si="1"/>
        <v>25793240.376227371</v>
      </c>
      <c r="AL10" s="105">
        <f t="shared" si="1"/>
        <v>26071376.231777612</v>
      </c>
      <c r="AM10" s="105">
        <f t="shared" si="1"/>
        <v>26357613.721493319</v>
      </c>
      <c r="AN10" s="105">
        <f t="shared" si="1"/>
        <v>26652182.603589218</v>
      </c>
      <c r="AO10" s="105">
        <f t="shared" si="1"/>
        <v>26955320.891547658</v>
      </c>
      <c r="AP10" s="105">
        <f t="shared" si="1"/>
        <v>27267275.027562711</v>
      </c>
      <c r="AQ10" s="105">
        <f t="shared" si="1"/>
        <v>27588300.070213091</v>
      </c>
      <c r="AR10" s="105">
        <f t="shared" si="1"/>
        <v>27918659.895882301</v>
      </c>
      <c r="AS10" s="105">
        <f t="shared" si="1"/>
        <v>28258627.413548212</v>
      </c>
      <c r="AT10" s="105">
        <f t="shared" si="1"/>
        <v>28608484.792652681</v>
      </c>
      <c r="AU10" s="105">
        <f t="shared" si="1"/>
        <v>28968523.703837741</v>
      </c>
      <c r="AV10" s="105">
        <f t="shared" si="1"/>
        <v>29339045.572401542</v>
      </c>
      <c r="AW10" s="105">
        <f t="shared" si="1"/>
        <v>29720361.844385888</v>
      </c>
      <c r="AX10" s="105">
        <f t="shared" si="1"/>
        <v>30112794.265260022</v>
      </c>
      <c r="AY10" s="105">
        <f t="shared" si="1"/>
        <v>30516675.171212599</v>
      </c>
      <c r="AZ10" s="105">
        <f t="shared" si="1"/>
        <v>30932347.793107014</v>
      </c>
      <c r="BA10" s="105">
        <f t="shared" si="1"/>
        <v>31360166.573194783</v>
      </c>
      <c r="BB10" s="105">
        <f t="shared" si="1"/>
        <v>31793903.997865785</v>
      </c>
      <c r="BC10" s="105">
        <f t="shared" si="1"/>
        <v>32233641.967483427</v>
      </c>
      <c r="BD10" s="105">
        <f t="shared" si="1"/>
        <v>32679463.515954055</v>
      </c>
      <c r="BE10" s="105">
        <f t="shared" si="1"/>
        <v>33131452.826418567</v>
      </c>
      <c r="BF10" s="105">
        <f t="shared" si="1"/>
        <v>33589695.247161284</v>
      </c>
      <c r="BG10" s="105">
        <f t="shared" si="1"/>
        <v>34054277.307739072</v>
      </c>
      <c r="BH10" s="105">
        <f t="shared" si="1"/>
        <v>34525286.735333771</v>
      </c>
      <c r="BI10" s="105">
        <f t="shared" si="1"/>
        <v>35002812.47133106</v>
      </c>
    </row>
    <row r="11" spans="1:61" s="282" customFormat="1" x14ac:dyDescent="0.25">
      <c r="A11" s="284" t="s">
        <v>434</v>
      </c>
      <c r="B11" s="283">
        <f>SUM(B10*R5)</f>
        <v>36080.388399999996</v>
      </c>
      <c r="C11" s="283">
        <f>SUM(C10*R5)</f>
        <v>44109.683799999999</v>
      </c>
      <c r="D11" s="283">
        <f>SUM(D10*R5)</f>
        <v>41833.581999999995</v>
      </c>
      <c r="E11" s="283">
        <f>SUM(E10*R5)</f>
        <v>51784.341</v>
      </c>
      <c r="F11" s="283">
        <f>SUM(F10*R5)</f>
        <v>69518.5386</v>
      </c>
      <c r="G11" s="283">
        <f>SUM(G10*R5)</f>
        <v>100868.77219999999</v>
      </c>
      <c r="H11" s="283">
        <f>SUM(H10*R5)</f>
        <v>676249.35560000001</v>
      </c>
      <c r="I11" s="283">
        <f>SUM(I10*R5)</f>
        <v>717283.84279999998</v>
      </c>
      <c r="J11" s="283">
        <f>SUM(J10*R5)</f>
        <v>914284.36959999998</v>
      </c>
      <c r="K11" s="283">
        <f>SUM(K10*R5)</f>
        <v>941414.94439999992</v>
      </c>
      <c r="L11" s="283">
        <f>SUM(L10*R5)</f>
        <v>1108676.1895999999</v>
      </c>
      <c r="M11" s="283">
        <f>SUM(M10*R5)</f>
        <v>1108676.1895999999</v>
      </c>
      <c r="N11" s="283">
        <f>SUM(N10*R5)</f>
        <v>1149602.1361999998</v>
      </c>
      <c r="O11" s="283">
        <f>SUM(O10*R5)</f>
        <v>1226614.3707999999</v>
      </c>
      <c r="P11" s="283">
        <f>SUM(P10*R5)</f>
        <v>1240341.5359999998</v>
      </c>
      <c r="Q11" s="283">
        <f>SUM(Q10*R5)</f>
        <v>1248516.0337999999</v>
      </c>
      <c r="R11" s="283">
        <f>SUM(R10*R5)</f>
        <v>1252982.9339999999</v>
      </c>
      <c r="S11" s="283">
        <f>SUM(S10*R5)</f>
        <v>1272563.1043999998</v>
      </c>
      <c r="T11" s="283">
        <f>SUM(T10*R5)</f>
        <v>1304151.7067115118</v>
      </c>
      <c r="U11" s="283">
        <f>SUM(U10*R5)</f>
        <v>1315609.3361079586</v>
      </c>
      <c r="V11" s="283">
        <f>SUM(V10*R5)</f>
        <v>1351934.3202158178</v>
      </c>
      <c r="W11" s="283">
        <f>SUM(W10*R5)</f>
        <v>1362703.4542191201</v>
      </c>
      <c r="X11" s="283">
        <f>SUM(X10*R5)</f>
        <v>1373808.917478442</v>
      </c>
      <c r="Y11" s="283">
        <f>SUM(Y10*R5)</f>
        <v>1385257.4608722862</v>
      </c>
      <c r="Z11" s="283">
        <f>SUM(Z10*R5)</f>
        <v>1397279.1075141998</v>
      </c>
      <c r="AA11" s="283">
        <f>SUM(AA10*R5)</f>
        <v>1409436.1647702788</v>
      </c>
      <c r="AB11" s="283">
        <f>SUM(AB10*R5)</f>
        <v>1421959.6444146144</v>
      </c>
      <c r="AC11" s="283">
        <f>SUM(AC10*R5)</f>
        <v>1434858.2887700603</v>
      </c>
      <c r="AD11" s="283">
        <f>SUM(AD10*R5)</f>
        <v>1448141.3013576069</v>
      </c>
      <c r="AE11" s="283">
        <f>SUM(AE10*R5)</f>
        <v>1461818.3410316014</v>
      </c>
      <c r="AF11" s="283">
        <f>SUM(AF10*R5)</f>
        <v>1475899.5188843866</v>
      </c>
      <c r="AG11" s="283">
        <f>SUM(AG10*R5)</f>
        <v>1490395.3974118095</v>
      </c>
      <c r="AH11" s="283">
        <f>SUM(AH10*R5)</f>
        <v>1505316.9915731996</v>
      </c>
      <c r="AI11" s="283">
        <f>SUM(AI10*R5)</f>
        <v>1520675.7714775163</v>
      </c>
      <c r="AJ11" s="283">
        <f>SUM(AJ10*R5)</f>
        <v>1536483.6664958436</v>
      </c>
      <c r="AK11" s="283">
        <f>SUM(AK10*R5)</f>
        <v>1552753.0706488877</v>
      </c>
      <c r="AL11" s="283">
        <f>SUM(AL10*R5)</f>
        <v>1569496.8491530123</v>
      </c>
      <c r="AM11" s="283">
        <f>SUM(AM10*R5)</f>
        <v>1586728.3460338977</v>
      </c>
      <c r="AN11" s="283">
        <f>SUM(AN10*R5)</f>
        <v>1604461.3927360708</v>
      </c>
      <c r="AO11" s="283">
        <f>SUM(AO10*R5)</f>
        <v>1622710.3176711688</v>
      </c>
      <c r="AP11" s="283">
        <f>SUM(AP10*R5)</f>
        <v>1641489.9566592751</v>
      </c>
      <c r="AQ11" s="283">
        <f>SUM(AQ10*R5)</f>
        <v>1660815.6642268279</v>
      </c>
      <c r="AR11" s="283">
        <f>SUM(AR10*R5)</f>
        <v>1680703.3257321145</v>
      </c>
      <c r="AS11" s="283">
        <f>SUM(AS10*R5)</f>
        <v>1701169.3702956024</v>
      </c>
      <c r="AT11" s="283">
        <f>SUM(AT10*R5)</f>
        <v>1722230.7845176912</v>
      </c>
      <c r="AU11" s="283">
        <f>SUM(AU10*R5)</f>
        <v>1743905.126971032</v>
      </c>
      <c r="AV11" s="283">
        <f>SUM(AV10*R5)</f>
        <v>1766210.5434585728</v>
      </c>
      <c r="AW11" s="283">
        <f>SUM(AW10*R5)</f>
        <v>1789165.7830320303</v>
      </c>
      <c r="AX11" s="283">
        <f>SUM(AX10*R5)</f>
        <v>1812790.2147686533</v>
      </c>
      <c r="AY11" s="283">
        <f>SUM(AY10*R5)</f>
        <v>1837103.8453069984</v>
      </c>
      <c r="AZ11" s="283">
        <f>SUM(AZ10*R5)</f>
        <v>1862127.3371450421</v>
      </c>
      <c r="BA11" s="283">
        <f>SUM(BA10*R5)</f>
        <v>1887882.0277063258</v>
      </c>
      <c r="BB11" s="283">
        <f>SUM(BB10*R5)</f>
        <v>1913993.0206715201</v>
      </c>
      <c r="BC11" s="283">
        <f>SUM(BC10*R5)</f>
        <v>1940465.2464425021</v>
      </c>
      <c r="BD11" s="283">
        <f>SUM(BD10*R5)</f>
        <v>1967303.7036604339</v>
      </c>
      <c r="BE11" s="283">
        <f>SUM(BE10*R5)</f>
        <v>1994513.4601503976</v>
      </c>
      <c r="BF11" s="283">
        <f>SUM(BF10*R5)</f>
        <v>2022099.6538791091</v>
      </c>
      <c r="BG11" s="283">
        <f>SUM(BG10*R5)</f>
        <v>2050067.493925892</v>
      </c>
      <c r="BH11" s="283">
        <f>SUM(BH10*R5)</f>
        <v>2078422.2614670929</v>
      </c>
      <c r="BI11" s="283">
        <f>SUM(BI10*R5)</f>
        <v>2107169.3107741298</v>
      </c>
    </row>
    <row r="12" spans="1:61" s="345" customFormat="1" hidden="1" x14ac:dyDescent="0.25">
      <c r="A12" s="343" t="s">
        <v>433</v>
      </c>
      <c r="B12" s="344">
        <f t="shared" ref="B12" si="2">SUM(B11/30/24/14)</f>
        <v>3.5794036111111107</v>
      </c>
      <c r="C12" s="344">
        <f t="shared" ref="C12:BI12" si="3">SUM(C11/30/24/14)</f>
        <v>4.3759606944444442</v>
      </c>
      <c r="D12" s="344">
        <f t="shared" si="3"/>
        <v>4.1501569444444435</v>
      </c>
      <c r="E12" s="344">
        <f t="shared" si="3"/>
        <v>5.1373354166666667</v>
      </c>
      <c r="F12" s="344">
        <f t="shared" si="3"/>
        <v>6.8966804166666664</v>
      </c>
      <c r="G12" s="344">
        <f t="shared" si="3"/>
        <v>10.006822638888888</v>
      </c>
      <c r="H12" s="344">
        <f t="shared" si="3"/>
        <v>67.088229722222223</v>
      </c>
      <c r="I12" s="344">
        <f t="shared" si="3"/>
        <v>71.159111388888888</v>
      </c>
      <c r="J12" s="344">
        <f t="shared" si="3"/>
        <v>90.702814444444442</v>
      </c>
      <c r="K12" s="344">
        <f t="shared" si="3"/>
        <v>93.394339722222213</v>
      </c>
      <c r="L12" s="344">
        <f t="shared" si="3"/>
        <v>109.9877172222222</v>
      </c>
      <c r="M12" s="344">
        <f t="shared" si="3"/>
        <v>109.9877172222222</v>
      </c>
      <c r="N12" s="344">
        <f t="shared" si="3"/>
        <v>114.0478309722222</v>
      </c>
      <c r="O12" s="344">
        <f t="shared" si="3"/>
        <v>121.68793361111111</v>
      </c>
      <c r="P12" s="344">
        <f t="shared" si="3"/>
        <v>123.04975555555554</v>
      </c>
      <c r="Q12" s="344">
        <f t="shared" si="3"/>
        <v>123.86071763888887</v>
      </c>
      <c r="R12" s="344">
        <f t="shared" si="3"/>
        <v>124.30386249999999</v>
      </c>
      <c r="S12" s="344">
        <f t="shared" si="3"/>
        <v>126.2463397222222</v>
      </c>
      <c r="T12" s="344">
        <f t="shared" si="3"/>
        <v>129.38012963407854</v>
      </c>
      <c r="U12" s="344">
        <f t="shared" si="3"/>
        <v>130.5167992170594</v>
      </c>
      <c r="V12" s="344">
        <f t="shared" si="3"/>
        <v>134.12046827537876</v>
      </c>
      <c r="W12" s="344">
        <f t="shared" si="3"/>
        <v>135.18883474396031</v>
      </c>
      <c r="X12" s="344">
        <f t="shared" si="3"/>
        <v>136.29056721016289</v>
      </c>
      <c r="Y12" s="344">
        <f t="shared" si="3"/>
        <v>137.42633540399666</v>
      </c>
      <c r="Z12" s="344">
        <f t="shared" si="3"/>
        <v>138.61895907878969</v>
      </c>
      <c r="AA12" s="344">
        <f t="shared" si="3"/>
        <v>139.8250163462578</v>
      </c>
      <c r="AB12" s="344">
        <f t="shared" si="3"/>
        <v>141.0674250411324</v>
      </c>
      <c r="AC12" s="344">
        <f t="shared" si="3"/>
        <v>142.34705245734727</v>
      </c>
      <c r="AD12" s="344">
        <f t="shared" si="3"/>
        <v>143.66481164261975</v>
      </c>
      <c r="AE12" s="344">
        <f t="shared" si="3"/>
        <v>145.02166081662713</v>
      </c>
      <c r="AF12" s="344">
        <f t="shared" si="3"/>
        <v>146.41860306392726</v>
      </c>
      <c r="AG12" s="344">
        <f t="shared" si="3"/>
        <v>147.85668625117157</v>
      </c>
      <c r="AH12" s="344">
        <f t="shared" si="3"/>
        <v>149.33700313226186</v>
      </c>
      <c r="AI12" s="344">
        <f t="shared" si="3"/>
        <v>150.86069161483297</v>
      </c>
      <c r="AJ12" s="344">
        <f t="shared" si="3"/>
        <v>152.42893516823847</v>
      </c>
      <c r="AK12" s="344">
        <f t="shared" si="3"/>
        <v>154.04296335802456</v>
      </c>
      <c r="AL12" s="344">
        <f t="shared" si="3"/>
        <v>155.70405249533852</v>
      </c>
      <c r="AM12" s="344">
        <f t="shared" si="3"/>
        <v>157.41352639225175</v>
      </c>
      <c r="AN12" s="344">
        <f t="shared" si="3"/>
        <v>159.17275721588004</v>
      </c>
      <c r="AO12" s="344">
        <f t="shared" si="3"/>
        <v>160.98316643563183</v>
      </c>
      <c r="AP12" s="344">
        <f t="shared" si="3"/>
        <v>162.84622585905507</v>
      </c>
      <c r="AQ12" s="344">
        <f t="shared" si="3"/>
        <v>164.76345875266151</v>
      </c>
      <c r="AR12" s="344">
        <f t="shared" si="3"/>
        <v>166.73644104485263</v>
      </c>
      <c r="AS12" s="344">
        <f t="shared" si="3"/>
        <v>168.76680260869071</v>
      </c>
      <c r="AT12" s="344">
        <f t="shared" si="3"/>
        <v>170.85622862278683</v>
      </c>
      <c r="AU12" s="344">
        <f t="shared" si="3"/>
        <v>173.00646100903094</v>
      </c>
      <c r="AV12" s="344">
        <f t="shared" si="3"/>
        <v>175.21929994628698</v>
      </c>
      <c r="AW12" s="344">
        <f t="shared" si="3"/>
        <v>177.49660545952682</v>
      </c>
      <c r="AX12" s="344">
        <f t="shared" si="3"/>
        <v>179.8402990841918</v>
      </c>
      <c r="AY12" s="344">
        <f t="shared" si="3"/>
        <v>182.25236560585299</v>
      </c>
      <c r="AZ12" s="344">
        <f t="shared" si="3"/>
        <v>184.73485487550019</v>
      </c>
      <c r="BA12" s="344">
        <f t="shared" si="3"/>
        <v>187.28988370102437</v>
      </c>
      <c r="BB12" s="344">
        <f t="shared" si="3"/>
        <v>189.88025998725399</v>
      </c>
      <c r="BC12" s="344">
        <f t="shared" si="3"/>
        <v>192.50647286135933</v>
      </c>
      <c r="BD12" s="344">
        <f t="shared" si="3"/>
        <v>195.16901822028112</v>
      </c>
      <c r="BE12" s="344">
        <f t="shared" si="3"/>
        <v>197.86839882444423</v>
      </c>
      <c r="BF12" s="344">
        <f t="shared" si="3"/>
        <v>200.60512439276877</v>
      </c>
      <c r="BG12" s="344">
        <f t="shared" si="3"/>
        <v>203.37971169899723</v>
      </c>
      <c r="BH12" s="344">
        <f t="shared" si="3"/>
        <v>206.19268466935446</v>
      </c>
      <c r="BI12" s="344">
        <f t="shared" si="3"/>
        <v>209.04457448156049</v>
      </c>
    </row>
    <row r="13" spans="1:61" x14ac:dyDescent="0.25">
      <c r="A13" s="248" t="s">
        <v>432</v>
      </c>
      <c r="B13" s="281">
        <f>SUM(R6*S6)</f>
        <v>8000</v>
      </c>
      <c r="C13" s="281">
        <f t="shared" ref="C13:BI13" si="4">$B$13</f>
        <v>8000</v>
      </c>
      <c r="D13" s="281">
        <f t="shared" si="4"/>
        <v>8000</v>
      </c>
      <c r="E13" s="281">
        <f t="shared" si="4"/>
        <v>8000</v>
      </c>
      <c r="F13" s="281">
        <f t="shared" si="4"/>
        <v>8000</v>
      </c>
      <c r="G13" s="281">
        <f t="shared" si="4"/>
        <v>8000</v>
      </c>
      <c r="H13" s="281">
        <f t="shared" si="4"/>
        <v>8000</v>
      </c>
      <c r="I13" s="281">
        <f t="shared" si="4"/>
        <v>8000</v>
      </c>
      <c r="J13" s="281">
        <f t="shared" si="4"/>
        <v>8000</v>
      </c>
      <c r="K13" s="281">
        <f t="shared" si="4"/>
        <v>8000</v>
      </c>
      <c r="L13" s="281">
        <f t="shared" si="4"/>
        <v>8000</v>
      </c>
      <c r="M13" s="281">
        <f t="shared" si="4"/>
        <v>8000</v>
      </c>
      <c r="N13" s="281">
        <f t="shared" si="4"/>
        <v>8000</v>
      </c>
      <c r="O13" s="281">
        <f t="shared" si="4"/>
        <v>8000</v>
      </c>
      <c r="P13" s="281">
        <f t="shared" si="4"/>
        <v>8000</v>
      </c>
      <c r="Q13" s="281">
        <f t="shared" si="4"/>
        <v>8000</v>
      </c>
      <c r="R13" s="281">
        <f t="shared" si="4"/>
        <v>8000</v>
      </c>
      <c r="S13" s="281">
        <f t="shared" si="4"/>
        <v>8000</v>
      </c>
      <c r="T13" s="281">
        <f t="shared" si="4"/>
        <v>8000</v>
      </c>
      <c r="U13" s="281">
        <f t="shared" si="4"/>
        <v>8000</v>
      </c>
      <c r="V13" s="281">
        <f t="shared" si="4"/>
        <v>8000</v>
      </c>
      <c r="W13" s="281">
        <f t="shared" si="4"/>
        <v>8000</v>
      </c>
      <c r="X13" s="281">
        <f t="shared" si="4"/>
        <v>8000</v>
      </c>
      <c r="Y13" s="281">
        <f t="shared" si="4"/>
        <v>8000</v>
      </c>
      <c r="Z13" s="281">
        <f t="shared" si="4"/>
        <v>8000</v>
      </c>
      <c r="AA13" s="281">
        <f t="shared" si="4"/>
        <v>8000</v>
      </c>
      <c r="AB13" s="281">
        <f t="shared" si="4"/>
        <v>8000</v>
      </c>
      <c r="AC13" s="281">
        <f t="shared" si="4"/>
        <v>8000</v>
      </c>
      <c r="AD13" s="281">
        <f t="shared" si="4"/>
        <v>8000</v>
      </c>
      <c r="AE13" s="281">
        <f t="shared" si="4"/>
        <v>8000</v>
      </c>
      <c r="AF13" s="281">
        <f t="shared" si="4"/>
        <v>8000</v>
      </c>
      <c r="AG13" s="281">
        <f t="shared" si="4"/>
        <v>8000</v>
      </c>
      <c r="AH13" s="281">
        <f t="shared" si="4"/>
        <v>8000</v>
      </c>
      <c r="AI13" s="281">
        <f t="shared" si="4"/>
        <v>8000</v>
      </c>
      <c r="AJ13" s="281">
        <f t="shared" si="4"/>
        <v>8000</v>
      </c>
      <c r="AK13" s="281">
        <f t="shared" si="4"/>
        <v>8000</v>
      </c>
      <c r="AL13" s="281">
        <f t="shared" si="4"/>
        <v>8000</v>
      </c>
      <c r="AM13" s="281">
        <f t="shared" si="4"/>
        <v>8000</v>
      </c>
      <c r="AN13" s="281">
        <f t="shared" si="4"/>
        <v>8000</v>
      </c>
      <c r="AO13" s="281">
        <f t="shared" si="4"/>
        <v>8000</v>
      </c>
      <c r="AP13" s="281">
        <f t="shared" si="4"/>
        <v>8000</v>
      </c>
      <c r="AQ13" s="281">
        <f t="shared" si="4"/>
        <v>8000</v>
      </c>
      <c r="AR13" s="281">
        <f t="shared" si="4"/>
        <v>8000</v>
      </c>
      <c r="AS13" s="281">
        <f t="shared" si="4"/>
        <v>8000</v>
      </c>
      <c r="AT13" s="281">
        <f t="shared" si="4"/>
        <v>8000</v>
      </c>
      <c r="AU13" s="281">
        <f t="shared" si="4"/>
        <v>8000</v>
      </c>
      <c r="AV13" s="281">
        <f t="shared" si="4"/>
        <v>8000</v>
      </c>
      <c r="AW13" s="281">
        <f t="shared" si="4"/>
        <v>8000</v>
      </c>
      <c r="AX13" s="281">
        <f t="shared" si="4"/>
        <v>8000</v>
      </c>
      <c r="AY13" s="281">
        <f t="shared" si="4"/>
        <v>8000</v>
      </c>
      <c r="AZ13" s="281">
        <f t="shared" si="4"/>
        <v>8000</v>
      </c>
      <c r="BA13" s="281">
        <f t="shared" si="4"/>
        <v>8000</v>
      </c>
      <c r="BB13" s="281">
        <f t="shared" si="4"/>
        <v>8000</v>
      </c>
      <c r="BC13" s="281">
        <f t="shared" si="4"/>
        <v>8000</v>
      </c>
      <c r="BD13" s="281">
        <f t="shared" si="4"/>
        <v>8000</v>
      </c>
      <c r="BE13" s="281">
        <f t="shared" si="4"/>
        <v>8000</v>
      </c>
      <c r="BF13" s="281">
        <f t="shared" si="4"/>
        <v>8000</v>
      </c>
      <c r="BG13" s="281">
        <f t="shared" si="4"/>
        <v>8000</v>
      </c>
      <c r="BH13" s="281">
        <f t="shared" si="4"/>
        <v>8000</v>
      </c>
      <c r="BI13" s="281">
        <f t="shared" si="4"/>
        <v>8000</v>
      </c>
    </row>
    <row r="14" spans="1:61" x14ac:dyDescent="0.25">
      <c r="A14" s="248" t="s">
        <v>467</v>
      </c>
      <c r="B14" s="251">
        <f t="shared" ref="B14:U14" si="5">SUM(B11*$R$3)</f>
        <v>19077.505366500001</v>
      </c>
      <c r="C14" s="251">
        <f t="shared" si="5"/>
        <v>23322.99530925</v>
      </c>
      <c r="D14" s="251">
        <f t="shared" si="5"/>
        <v>22119.506482500001</v>
      </c>
      <c r="E14" s="251">
        <f t="shared" si="5"/>
        <v>27380.970303750004</v>
      </c>
      <c r="F14" s="251">
        <f t="shared" si="5"/>
        <v>36757.927284750003</v>
      </c>
      <c r="G14" s="251">
        <f t="shared" si="5"/>
        <v>53334.363300750003</v>
      </c>
      <c r="H14" s="251">
        <f t="shared" si="5"/>
        <v>357566.84677350003</v>
      </c>
      <c r="I14" s="251">
        <f t="shared" si="5"/>
        <v>379263.83188050002</v>
      </c>
      <c r="J14" s="251">
        <f t="shared" si="5"/>
        <v>483427.86042600003</v>
      </c>
      <c r="K14" s="251">
        <f t="shared" si="5"/>
        <v>497773.15185150004</v>
      </c>
      <c r="L14" s="251">
        <f t="shared" si="5"/>
        <v>586212.53525099996</v>
      </c>
      <c r="M14" s="251">
        <f t="shared" si="5"/>
        <v>586212.53525099996</v>
      </c>
      <c r="N14" s="251">
        <f t="shared" si="5"/>
        <v>607852.12951574998</v>
      </c>
      <c r="O14" s="251">
        <f t="shared" si="5"/>
        <v>648572.34856050008</v>
      </c>
      <c r="P14" s="251">
        <f t="shared" si="5"/>
        <v>655830.58716</v>
      </c>
      <c r="Q14" s="251">
        <f t="shared" si="5"/>
        <v>660152.85287175002</v>
      </c>
      <c r="R14" s="251">
        <f t="shared" si="5"/>
        <v>662514.72635250003</v>
      </c>
      <c r="S14" s="251">
        <f t="shared" si="5"/>
        <v>672867.74145149998</v>
      </c>
      <c r="T14" s="251">
        <f t="shared" si="5"/>
        <v>689570.21492371196</v>
      </c>
      <c r="U14" s="251">
        <f t="shared" si="5"/>
        <v>695628.43646708317</v>
      </c>
      <c r="V14" s="251">
        <f>SUM(V11*$R$3)</f>
        <v>714835.27181411372</v>
      </c>
      <c r="W14" s="251">
        <f t="shared" ref="W14:BI14" si="6">SUM(W11*$R$3)</f>
        <v>720529.45141835976</v>
      </c>
      <c r="X14" s="251">
        <f t="shared" si="6"/>
        <v>726401.46511672623</v>
      </c>
      <c r="Y14" s="251">
        <f t="shared" si="6"/>
        <v>732454.88243622147</v>
      </c>
      <c r="Z14" s="251">
        <f t="shared" si="6"/>
        <v>738811.32809813321</v>
      </c>
      <c r="AA14" s="251">
        <f t="shared" si="6"/>
        <v>745239.37212228507</v>
      </c>
      <c r="AB14" s="251">
        <f t="shared" si="6"/>
        <v>751861.16198422748</v>
      </c>
      <c r="AC14" s="251">
        <f t="shared" si="6"/>
        <v>758681.32018716948</v>
      </c>
      <c r="AD14" s="251">
        <f t="shared" si="6"/>
        <v>765704.71309283469</v>
      </c>
      <c r="AE14" s="251">
        <f t="shared" si="6"/>
        <v>772936.44782045938</v>
      </c>
      <c r="AF14" s="251">
        <f t="shared" si="6"/>
        <v>780381.87061011954</v>
      </c>
      <c r="AG14" s="251">
        <f t="shared" si="6"/>
        <v>788046.5663814944</v>
      </c>
      <c r="AH14" s="251">
        <f t="shared" si="6"/>
        <v>795936.35929432942</v>
      </c>
      <c r="AI14" s="251">
        <f t="shared" si="6"/>
        <v>804057.3141687368</v>
      </c>
      <c r="AJ14" s="251">
        <f t="shared" si="6"/>
        <v>812415.73865967733</v>
      </c>
      <c r="AK14" s="251">
        <f t="shared" si="6"/>
        <v>821018.18610559939</v>
      </c>
      <c r="AL14" s="251">
        <f t="shared" si="6"/>
        <v>829871.45898965537</v>
      </c>
      <c r="AM14" s="251">
        <f t="shared" si="6"/>
        <v>838982.6129654235</v>
      </c>
      <c r="AN14" s="251">
        <f t="shared" si="6"/>
        <v>848358.96140919754</v>
      </c>
      <c r="AO14" s="251">
        <f t="shared" si="6"/>
        <v>858008.08046863065</v>
      </c>
      <c r="AP14" s="251">
        <f t="shared" si="6"/>
        <v>867937.81458359177</v>
      </c>
      <c r="AQ14" s="251">
        <f t="shared" si="6"/>
        <v>878156.28245993529</v>
      </c>
      <c r="AR14" s="251">
        <f t="shared" si="6"/>
        <v>888671.88348085561</v>
      </c>
      <c r="AS14" s="251">
        <f t="shared" si="6"/>
        <v>899493.30454379984</v>
      </c>
      <c r="AT14" s="251">
        <f t="shared" si="6"/>
        <v>910629.52731372928</v>
      </c>
      <c r="AU14" s="251">
        <f t="shared" si="6"/>
        <v>922089.83588593325</v>
      </c>
      <c r="AV14" s="251">
        <f t="shared" si="6"/>
        <v>933883.82485372049</v>
      </c>
      <c r="AW14" s="251">
        <f t="shared" si="6"/>
        <v>946021.40777818614</v>
      </c>
      <c r="AX14" s="251">
        <f t="shared" si="6"/>
        <v>958512.82605892548</v>
      </c>
      <c r="AY14" s="251">
        <f t="shared" si="6"/>
        <v>971368.65820607543</v>
      </c>
      <c r="AZ14" s="251">
        <f t="shared" si="6"/>
        <v>984599.82951544109</v>
      </c>
      <c r="BA14" s="251">
        <f t="shared" si="6"/>
        <v>998217.62214971986</v>
      </c>
      <c r="BB14" s="251">
        <f t="shared" si="6"/>
        <v>1012023.8096800664</v>
      </c>
      <c r="BC14" s="251">
        <f t="shared" si="6"/>
        <v>1026020.9990564731</v>
      </c>
      <c r="BD14" s="251">
        <f t="shared" si="6"/>
        <v>1040211.8333104545</v>
      </c>
      <c r="BE14" s="251">
        <f t="shared" si="6"/>
        <v>1054598.9920545227</v>
      </c>
      <c r="BF14" s="251">
        <f t="shared" si="6"/>
        <v>1069185.191988579</v>
      </c>
      <c r="BG14" s="251">
        <f t="shared" si="6"/>
        <v>1083973.1874133155</v>
      </c>
      <c r="BH14" s="251">
        <f t="shared" si="6"/>
        <v>1098965.7707507254</v>
      </c>
      <c r="BI14" s="251">
        <f t="shared" si="6"/>
        <v>1114165.7730718213</v>
      </c>
    </row>
    <row r="15" spans="1:61" x14ac:dyDescent="0.25">
      <c r="A15" s="248" t="s">
        <v>430</v>
      </c>
      <c r="B15" s="251">
        <f t="shared" ref="B15:U15" si="7">SUM(B11*$S$3)</f>
        <v>17002.883033499995</v>
      </c>
      <c r="C15" s="251">
        <f t="shared" si="7"/>
        <v>20786.688490749999</v>
      </c>
      <c r="D15" s="251">
        <f t="shared" si="7"/>
        <v>19714.075517499994</v>
      </c>
      <c r="E15" s="251">
        <f t="shared" si="7"/>
        <v>24403.370696249996</v>
      </c>
      <c r="F15" s="251">
        <f t="shared" si="7"/>
        <v>32760.611315249997</v>
      </c>
      <c r="G15" s="251">
        <f t="shared" si="7"/>
        <v>47534.408899249989</v>
      </c>
      <c r="H15" s="251">
        <f t="shared" si="7"/>
        <v>318682.50882649998</v>
      </c>
      <c r="I15" s="251">
        <f t="shared" si="7"/>
        <v>338020.01091949997</v>
      </c>
      <c r="J15" s="251">
        <f t="shared" si="7"/>
        <v>430856.50917399995</v>
      </c>
      <c r="K15" s="251">
        <f t="shared" si="7"/>
        <v>443641.79254849989</v>
      </c>
      <c r="L15" s="251">
        <f t="shared" si="7"/>
        <v>522463.6543489999</v>
      </c>
      <c r="M15" s="251">
        <f t="shared" si="7"/>
        <v>522463.6543489999</v>
      </c>
      <c r="N15" s="251">
        <f t="shared" si="7"/>
        <v>541750.00668424985</v>
      </c>
      <c r="O15" s="251">
        <f t="shared" si="7"/>
        <v>578042.02223949984</v>
      </c>
      <c r="P15" s="251">
        <f t="shared" si="7"/>
        <v>584510.94883999985</v>
      </c>
      <c r="Q15" s="251">
        <f t="shared" si="7"/>
        <v>588363.18092824984</v>
      </c>
      <c r="R15" s="251">
        <f t="shared" si="7"/>
        <v>590468.20764749986</v>
      </c>
      <c r="S15" s="251">
        <f t="shared" si="7"/>
        <v>599695.36294849985</v>
      </c>
      <c r="T15" s="251">
        <f t="shared" si="7"/>
        <v>614581.49178779987</v>
      </c>
      <c r="U15" s="251">
        <f t="shared" si="7"/>
        <v>619980.8996408754</v>
      </c>
      <c r="V15" s="251">
        <f>SUM(V11*$S$3)</f>
        <v>637099.04840170406</v>
      </c>
      <c r="W15" s="251">
        <f t="shared" ref="W15:BI15" si="8">SUM(W11*$S$3)</f>
        <v>642174.00280076033</v>
      </c>
      <c r="X15" s="251">
        <f t="shared" si="8"/>
        <v>647407.45236171572</v>
      </c>
      <c r="Y15" s="251">
        <f t="shared" si="8"/>
        <v>652802.57843606477</v>
      </c>
      <c r="Z15" s="251">
        <f t="shared" si="8"/>
        <v>658467.77941606659</v>
      </c>
      <c r="AA15" s="251">
        <f t="shared" si="8"/>
        <v>664196.79264799377</v>
      </c>
      <c r="AB15" s="251">
        <f t="shared" si="8"/>
        <v>670098.48243038694</v>
      </c>
      <c r="AC15" s="251">
        <f t="shared" si="8"/>
        <v>676176.96858289081</v>
      </c>
      <c r="AD15" s="251">
        <f t="shared" si="8"/>
        <v>682436.5882647722</v>
      </c>
      <c r="AE15" s="251">
        <f t="shared" si="8"/>
        <v>688881.89321114204</v>
      </c>
      <c r="AF15" s="251">
        <f t="shared" si="8"/>
        <v>695517.64827426709</v>
      </c>
      <c r="AG15" s="251">
        <f t="shared" si="8"/>
        <v>702348.83103031514</v>
      </c>
      <c r="AH15" s="251">
        <f t="shared" si="8"/>
        <v>709380.63227887021</v>
      </c>
      <c r="AI15" s="251">
        <f t="shared" si="8"/>
        <v>716618.45730877947</v>
      </c>
      <c r="AJ15" s="251">
        <f t="shared" si="8"/>
        <v>724067.92783616623</v>
      </c>
      <c r="AK15" s="251">
        <f t="shared" si="8"/>
        <v>731734.88454328827</v>
      </c>
      <c r="AL15" s="251">
        <f t="shared" si="8"/>
        <v>739625.3901633569</v>
      </c>
      <c r="AM15" s="251">
        <f t="shared" si="8"/>
        <v>747745.73306847422</v>
      </c>
      <c r="AN15" s="251">
        <f t="shared" si="8"/>
        <v>756102.43132687325</v>
      </c>
      <c r="AO15" s="251">
        <f t="shared" si="8"/>
        <v>764702.23720253818</v>
      </c>
      <c r="AP15" s="251">
        <f t="shared" si="8"/>
        <v>773552.14207568334</v>
      </c>
      <c r="AQ15" s="251">
        <f t="shared" si="8"/>
        <v>782659.38176689262</v>
      </c>
      <c r="AR15" s="251">
        <f t="shared" si="8"/>
        <v>792031.44225125888</v>
      </c>
      <c r="AS15" s="251">
        <f t="shared" si="8"/>
        <v>801676.06575180253</v>
      </c>
      <c r="AT15" s="251">
        <f t="shared" si="8"/>
        <v>811601.25720396196</v>
      </c>
      <c r="AU15" s="251">
        <f t="shared" si="8"/>
        <v>821815.29108509875</v>
      </c>
      <c r="AV15" s="251">
        <f t="shared" si="8"/>
        <v>832326.71860485233</v>
      </c>
      <c r="AW15" s="251">
        <f t="shared" si="8"/>
        <v>843144.37525384419</v>
      </c>
      <c r="AX15" s="251">
        <f t="shared" si="8"/>
        <v>854277.38870972779</v>
      </c>
      <c r="AY15" s="251">
        <f t="shared" si="8"/>
        <v>865735.18710092292</v>
      </c>
      <c r="AZ15" s="251">
        <f t="shared" si="8"/>
        <v>877527.50762960105</v>
      </c>
      <c r="BA15" s="251">
        <f t="shared" si="8"/>
        <v>889664.4055566059</v>
      </c>
      <c r="BB15" s="251">
        <f t="shared" si="8"/>
        <v>901969.21099145373</v>
      </c>
      <c r="BC15" s="251">
        <f t="shared" si="8"/>
        <v>914444.24738602899</v>
      </c>
      <c r="BD15" s="251">
        <f t="shared" si="8"/>
        <v>927091.87034997938</v>
      </c>
      <c r="BE15" s="251">
        <f t="shared" si="8"/>
        <v>939914.46809587476</v>
      </c>
      <c r="BF15" s="251">
        <f t="shared" si="8"/>
        <v>952914.46189053007</v>
      </c>
      <c r="BG15" s="251">
        <f t="shared" si="8"/>
        <v>966094.30651257653</v>
      </c>
      <c r="BH15" s="251">
        <f t="shared" si="8"/>
        <v>979456.49071636738</v>
      </c>
      <c r="BI15" s="251">
        <f t="shared" si="8"/>
        <v>993003.53770230862</v>
      </c>
    </row>
    <row r="23" spans="26:26" x14ac:dyDescent="0.25">
      <c r="Z23" s="228"/>
    </row>
    <row r="63" spans="1:62" x14ac:dyDescent="0.25">
      <c r="A63" s="269" t="s">
        <v>412</v>
      </c>
      <c r="B63" s="271">
        <f>B7</f>
        <v>42979</v>
      </c>
      <c r="C63" s="271">
        <f t="shared" ref="C63:BI63" si="9">C7</f>
        <v>43009</v>
      </c>
      <c r="D63" s="271">
        <f t="shared" si="9"/>
        <v>43040</v>
      </c>
      <c r="E63" s="271">
        <f t="shared" si="9"/>
        <v>43070</v>
      </c>
      <c r="F63" s="271">
        <f t="shared" si="9"/>
        <v>43101</v>
      </c>
      <c r="G63" s="271">
        <f t="shared" si="9"/>
        <v>43132</v>
      </c>
      <c r="H63" s="271">
        <f t="shared" si="9"/>
        <v>43160</v>
      </c>
      <c r="I63" s="271">
        <f t="shared" si="9"/>
        <v>43191</v>
      </c>
      <c r="J63" s="271">
        <f t="shared" si="9"/>
        <v>43221</v>
      </c>
      <c r="K63" s="271">
        <f t="shared" si="9"/>
        <v>43252</v>
      </c>
      <c r="L63" s="271">
        <f t="shared" si="9"/>
        <v>43282</v>
      </c>
      <c r="M63" s="271">
        <f t="shared" si="9"/>
        <v>43282</v>
      </c>
      <c r="N63" s="271">
        <f t="shared" si="9"/>
        <v>43313</v>
      </c>
      <c r="O63" s="271">
        <f t="shared" si="9"/>
        <v>43344</v>
      </c>
      <c r="P63" s="271">
        <f t="shared" si="9"/>
        <v>43374</v>
      </c>
      <c r="Q63" s="271">
        <f t="shared" si="9"/>
        <v>43405</v>
      </c>
      <c r="R63" s="271">
        <f t="shared" si="9"/>
        <v>43435</v>
      </c>
      <c r="S63" s="271">
        <f t="shared" si="9"/>
        <v>43466</v>
      </c>
      <c r="T63" s="271">
        <f t="shared" si="9"/>
        <v>43497</v>
      </c>
      <c r="U63" s="271">
        <f t="shared" si="9"/>
        <v>43525</v>
      </c>
      <c r="V63" s="271">
        <f t="shared" si="9"/>
        <v>43556</v>
      </c>
      <c r="W63" s="271">
        <f t="shared" si="9"/>
        <v>43586</v>
      </c>
      <c r="X63" s="271">
        <f t="shared" si="9"/>
        <v>43617</v>
      </c>
      <c r="Y63" s="271">
        <f t="shared" si="9"/>
        <v>43647</v>
      </c>
      <c r="Z63" s="271">
        <f t="shared" si="9"/>
        <v>43678</v>
      </c>
      <c r="AA63" s="271">
        <f t="shared" si="9"/>
        <v>43709</v>
      </c>
      <c r="AB63" s="271">
        <f t="shared" si="9"/>
        <v>43739</v>
      </c>
      <c r="AC63" s="271">
        <f t="shared" si="9"/>
        <v>43770</v>
      </c>
      <c r="AD63" s="271">
        <f t="shared" si="9"/>
        <v>43800</v>
      </c>
      <c r="AE63" s="271">
        <f t="shared" si="9"/>
        <v>43831</v>
      </c>
      <c r="AF63" s="271">
        <f t="shared" si="9"/>
        <v>43862</v>
      </c>
      <c r="AG63" s="271">
        <f t="shared" si="9"/>
        <v>43891</v>
      </c>
      <c r="AH63" s="271">
        <f t="shared" si="9"/>
        <v>43922</v>
      </c>
      <c r="AI63" s="271">
        <f t="shared" si="9"/>
        <v>43952</v>
      </c>
      <c r="AJ63" s="271">
        <f t="shared" si="9"/>
        <v>43983</v>
      </c>
      <c r="AK63" s="271">
        <f t="shared" si="9"/>
        <v>44013</v>
      </c>
      <c r="AL63" s="271">
        <f t="shared" si="9"/>
        <v>44044</v>
      </c>
      <c r="AM63" s="271">
        <f t="shared" si="9"/>
        <v>44075</v>
      </c>
      <c r="AN63" s="271">
        <f t="shared" si="9"/>
        <v>44105</v>
      </c>
      <c r="AO63" s="271">
        <f t="shared" si="9"/>
        <v>44136</v>
      </c>
      <c r="AP63" s="271">
        <f t="shared" si="9"/>
        <v>44166</v>
      </c>
      <c r="AQ63" s="271">
        <f t="shared" si="9"/>
        <v>44197</v>
      </c>
      <c r="AR63" s="271">
        <f t="shared" si="9"/>
        <v>44228</v>
      </c>
      <c r="AS63" s="271">
        <f t="shared" si="9"/>
        <v>44256</v>
      </c>
      <c r="AT63" s="271">
        <f t="shared" si="9"/>
        <v>44287</v>
      </c>
      <c r="AU63" s="271">
        <f t="shared" si="9"/>
        <v>44317</v>
      </c>
      <c r="AV63" s="271">
        <f t="shared" si="9"/>
        <v>44348</v>
      </c>
      <c r="AW63" s="271">
        <f t="shared" si="9"/>
        <v>44378</v>
      </c>
      <c r="AX63" s="271">
        <f t="shared" si="9"/>
        <v>44409</v>
      </c>
      <c r="AY63" s="271">
        <f t="shared" si="9"/>
        <v>44440</v>
      </c>
      <c r="AZ63" s="271">
        <f t="shared" si="9"/>
        <v>44470</v>
      </c>
      <c r="BA63" s="271">
        <f t="shared" si="9"/>
        <v>44501</v>
      </c>
      <c r="BB63" s="271">
        <f t="shared" si="9"/>
        <v>44531</v>
      </c>
      <c r="BC63" s="271">
        <f t="shared" si="9"/>
        <v>44562</v>
      </c>
      <c r="BD63" s="271">
        <f t="shared" si="9"/>
        <v>44593</v>
      </c>
      <c r="BE63" s="271">
        <f t="shared" si="9"/>
        <v>44621</v>
      </c>
      <c r="BF63" s="271">
        <f t="shared" si="9"/>
        <v>44652</v>
      </c>
      <c r="BG63" s="271">
        <f t="shared" si="9"/>
        <v>44682</v>
      </c>
      <c r="BH63" s="271">
        <f t="shared" si="9"/>
        <v>44713</v>
      </c>
      <c r="BI63" s="271">
        <f t="shared" si="9"/>
        <v>44743</v>
      </c>
      <c r="BJ63" s="267"/>
    </row>
    <row r="64" spans="1:62" x14ac:dyDescent="0.25">
      <c r="A64" s="270" t="s">
        <v>406</v>
      </c>
      <c r="B64" s="272">
        <f t="shared" ref="B64:BI64" si="10">ROUND(B65,0)*1000</f>
        <v>8000</v>
      </c>
      <c r="C64" s="272">
        <f t="shared" si="10"/>
        <v>8000</v>
      </c>
      <c r="D64" s="272">
        <f t="shared" si="10"/>
        <v>8000</v>
      </c>
      <c r="E64" s="272">
        <f t="shared" si="10"/>
        <v>8000</v>
      </c>
      <c r="F64" s="272">
        <f t="shared" si="10"/>
        <v>8000</v>
      </c>
      <c r="G64" s="272">
        <f t="shared" si="10"/>
        <v>8000</v>
      </c>
      <c r="H64" s="272">
        <f t="shared" si="10"/>
        <v>4000</v>
      </c>
      <c r="I64" s="272">
        <f t="shared" si="10"/>
        <v>4000</v>
      </c>
      <c r="J64" s="272">
        <f t="shared" si="10"/>
        <v>5000</v>
      </c>
      <c r="K64" s="272">
        <f t="shared" si="10"/>
        <v>5000</v>
      </c>
      <c r="L64" s="272">
        <f t="shared" si="10"/>
        <v>6000</v>
      </c>
      <c r="M64" s="272">
        <f t="shared" si="10"/>
        <v>6000</v>
      </c>
      <c r="N64" s="272">
        <f t="shared" si="10"/>
        <v>6000</v>
      </c>
      <c r="O64" s="272">
        <f t="shared" si="10"/>
        <v>7000</v>
      </c>
      <c r="P64" s="272">
        <f t="shared" si="10"/>
        <v>7000</v>
      </c>
      <c r="Q64" s="272">
        <f t="shared" si="10"/>
        <v>7000</v>
      </c>
      <c r="R64" s="272">
        <f t="shared" si="10"/>
        <v>7000</v>
      </c>
      <c r="S64" s="272">
        <f t="shared" si="10"/>
        <v>7000</v>
      </c>
      <c r="T64" s="272">
        <f t="shared" si="10"/>
        <v>7000</v>
      </c>
      <c r="U64" s="272">
        <f t="shared" si="10"/>
        <v>7000</v>
      </c>
      <c r="V64" s="272">
        <f t="shared" si="10"/>
        <v>7000</v>
      </c>
      <c r="W64" s="272">
        <f t="shared" si="10"/>
        <v>8000</v>
      </c>
      <c r="X64" s="272">
        <f t="shared" si="10"/>
        <v>8000</v>
      </c>
      <c r="Y64" s="272">
        <f t="shared" si="10"/>
        <v>8000</v>
      </c>
      <c r="Z64" s="272">
        <f t="shared" si="10"/>
        <v>8000</v>
      </c>
      <c r="AA64" s="272">
        <f t="shared" si="10"/>
        <v>8000</v>
      </c>
      <c r="AB64" s="272">
        <f t="shared" si="10"/>
        <v>8000</v>
      </c>
      <c r="AC64" s="272">
        <f t="shared" si="10"/>
        <v>8000</v>
      </c>
      <c r="AD64" s="272">
        <f t="shared" si="10"/>
        <v>8000</v>
      </c>
      <c r="AE64" s="272">
        <f t="shared" si="10"/>
        <v>8000</v>
      </c>
      <c r="AF64" s="272">
        <f t="shared" si="10"/>
        <v>8000</v>
      </c>
      <c r="AG64" s="272">
        <f t="shared" si="10"/>
        <v>8000</v>
      </c>
      <c r="AH64" s="272">
        <f t="shared" si="10"/>
        <v>8000</v>
      </c>
      <c r="AI64" s="272">
        <f t="shared" si="10"/>
        <v>8000</v>
      </c>
      <c r="AJ64" s="272">
        <f t="shared" si="10"/>
        <v>8000</v>
      </c>
      <c r="AK64" s="272">
        <f t="shared" si="10"/>
        <v>8000</v>
      </c>
      <c r="AL64" s="272">
        <f t="shared" si="10"/>
        <v>9000</v>
      </c>
      <c r="AM64" s="272">
        <f t="shared" si="10"/>
        <v>9000</v>
      </c>
      <c r="AN64" s="272">
        <f t="shared" si="10"/>
        <v>9000</v>
      </c>
      <c r="AO64" s="272">
        <f t="shared" si="10"/>
        <v>9000</v>
      </c>
      <c r="AP64" s="272">
        <f t="shared" si="10"/>
        <v>9000</v>
      </c>
      <c r="AQ64" s="272">
        <f t="shared" si="10"/>
        <v>9000</v>
      </c>
      <c r="AR64" s="272">
        <f t="shared" si="10"/>
        <v>9000</v>
      </c>
      <c r="AS64" s="272">
        <f t="shared" si="10"/>
        <v>9000</v>
      </c>
      <c r="AT64" s="272">
        <f t="shared" si="10"/>
        <v>9000</v>
      </c>
      <c r="AU64" s="272">
        <f t="shared" si="10"/>
        <v>9000</v>
      </c>
      <c r="AV64" s="272">
        <f t="shared" si="10"/>
        <v>10000</v>
      </c>
      <c r="AW64" s="272">
        <f t="shared" si="10"/>
        <v>10000</v>
      </c>
      <c r="AX64" s="272">
        <f t="shared" si="10"/>
        <v>10000</v>
      </c>
      <c r="AY64" s="272">
        <f t="shared" si="10"/>
        <v>10000</v>
      </c>
      <c r="AZ64" s="272">
        <f t="shared" si="10"/>
        <v>10000</v>
      </c>
      <c r="BA64" s="272">
        <f t="shared" si="10"/>
        <v>10000</v>
      </c>
      <c r="BB64" s="272">
        <f t="shared" si="10"/>
        <v>10000</v>
      </c>
      <c r="BC64" s="272">
        <f t="shared" si="10"/>
        <v>10000</v>
      </c>
      <c r="BD64" s="272">
        <f t="shared" si="10"/>
        <v>11000</v>
      </c>
      <c r="BE64" s="272">
        <f t="shared" si="10"/>
        <v>11000</v>
      </c>
      <c r="BF64" s="272">
        <f t="shared" si="10"/>
        <v>11000</v>
      </c>
      <c r="BG64" s="272">
        <f t="shared" si="10"/>
        <v>11000</v>
      </c>
      <c r="BH64" s="272">
        <f t="shared" si="10"/>
        <v>11000</v>
      </c>
      <c r="BI64" s="272">
        <f t="shared" si="10"/>
        <v>11000</v>
      </c>
    </row>
    <row r="65" spans="1:61" x14ac:dyDescent="0.25">
      <c r="A65" s="270" t="s">
        <v>464</v>
      </c>
      <c r="B65" s="358">
        <f>(ROUNDUP(IF(B$67&lt;=1000,$S$6,IF(B$67&gt;1000,B$67/1000)),0))</f>
        <v>8</v>
      </c>
      <c r="C65" s="358">
        <f t="shared" ref="C65:BI65" si="11">(ROUNDUP(IF(C$67&lt;=1000,$S$6,IF(C$67&gt;1000,C$67/1000)),0))</f>
        <v>8</v>
      </c>
      <c r="D65" s="358">
        <f t="shared" si="11"/>
        <v>8</v>
      </c>
      <c r="E65" s="358">
        <f t="shared" si="11"/>
        <v>8</v>
      </c>
      <c r="F65" s="358">
        <f t="shared" si="11"/>
        <v>8</v>
      </c>
      <c r="G65" s="358">
        <f t="shared" si="11"/>
        <v>8</v>
      </c>
      <c r="H65" s="358">
        <f t="shared" si="11"/>
        <v>4</v>
      </c>
      <c r="I65" s="358">
        <f t="shared" si="11"/>
        <v>4</v>
      </c>
      <c r="J65" s="358">
        <f t="shared" si="11"/>
        <v>5</v>
      </c>
      <c r="K65" s="358">
        <f t="shared" si="11"/>
        <v>5</v>
      </c>
      <c r="L65" s="358">
        <f t="shared" si="11"/>
        <v>6</v>
      </c>
      <c r="M65" s="358">
        <f t="shared" si="11"/>
        <v>6</v>
      </c>
      <c r="N65" s="358">
        <f t="shared" si="11"/>
        <v>6</v>
      </c>
      <c r="O65" s="358">
        <f t="shared" si="11"/>
        <v>7</v>
      </c>
      <c r="P65" s="358">
        <f t="shared" si="11"/>
        <v>7</v>
      </c>
      <c r="Q65" s="358">
        <f t="shared" si="11"/>
        <v>7</v>
      </c>
      <c r="R65" s="358">
        <f t="shared" si="11"/>
        <v>7</v>
      </c>
      <c r="S65" s="358">
        <f t="shared" si="11"/>
        <v>7</v>
      </c>
      <c r="T65" s="358">
        <f t="shared" si="11"/>
        <v>7</v>
      </c>
      <c r="U65" s="358">
        <f t="shared" si="11"/>
        <v>7</v>
      </c>
      <c r="V65" s="358">
        <f t="shared" si="11"/>
        <v>7</v>
      </c>
      <c r="W65" s="358">
        <f t="shared" si="11"/>
        <v>8</v>
      </c>
      <c r="X65" s="358">
        <f t="shared" si="11"/>
        <v>8</v>
      </c>
      <c r="Y65" s="358">
        <f t="shared" si="11"/>
        <v>8</v>
      </c>
      <c r="Z65" s="358">
        <f t="shared" si="11"/>
        <v>8</v>
      </c>
      <c r="AA65" s="358">
        <f t="shared" si="11"/>
        <v>8</v>
      </c>
      <c r="AB65" s="358">
        <f t="shared" si="11"/>
        <v>8</v>
      </c>
      <c r="AC65" s="358">
        <f t="shared" si="11"/>
        <v>8</v>
      </c>
      <c r="AD65" s="358">
        <f t="shared" si="11"/>
        <v>8</v>
      </c>
      <c r="AE65" s="358">
        <f t="shared" si="11"/>
        <v>8</v>
      </c>
      <c r="AF65" s="358">
        <f t="shared" si="11"/>
        <v>8</v>
      </c>
      <c r="AG65" s="358">
        <f t="shared" si="11"/>
        <v>8</v>
      </c>
      <c r="AH65" s="358">
        <f t="shared" si="11"/>
        <v>8</v>
      </c>
      <c r="AI65" s="358">
        <f t="shared" si="11"/>
        <v>8</v>
      </c>
      <c r="AJ65" s="358">
        <f t="shared" si="11"/>
        <v>8</v>
      </c>
      <c r="AK65" s="358">
        <f t="shared" si="11"/>
        <v>8</v>
      </c>
      <c r="AL65" s="358">
        <f t="shared" si="11"/>
        <v>9</v>
      </c>
      <c r="AM65" s="358">
        <f t="shared" si="11"/>
        <v>9</v>
      </c>
      <c r="AN65" s="358">
        <f t="shared" si="11"/>
        <v>9</v>
      </c>
      <c r="AO65" s="358">
        <f t="shared" si="11"/>
        <v>9</v>
      </c>
      <c r="AP65" s="358">
        <f t="shared" si="11"/>
        <v>9</v>
      </c>
      <c r="AQ65" s="358">
        <f t="shared" si="11"/>
        <v>9</v>
      </c>
      <c r="AR65" s="358">
        <f t="shared" si="11"/>
        <v>9</v>
      </c>
      <c r="AS65" s="358">
        <f t="shared" si="11"/>
        <v>9</v>
      </c>
      <c r="AT65" s="358">
        <f t="shared" si="11"/>
        <v>9</v>
      </c>
      <c r="AU65" s="358">
        <f t="shared" si="11"/>
        <v>9</v>
      </c>
      <c r="AV65" s="358">
        <f t="shared" si="11"/>
        <v>10</v>
      </c>
      <c r="AW65" s="358">
        <f t="shared" si="11"/>
        <v>10</v>
      </c>
      <c r="AX65" s="358">
        <f t="shared" si="11"/>
        <v>10</v>
      </c>
      <c r="AY65" s="358">
        <f t="shared" si="11"/>
        <v>10</v>
      </c>
      <c r="AZ65" s="358">
        <f t="shared" si="11"/>
        <v>10</v>
      </c>
      <c r="BA65" s="358">
        <f t="shared" si="11"/>
        <v>10</v>
      </c>
      <c r="BB65" s="358">
        <f t="shared" si="11"/>
        <v>10</v>
      </c>
      <c r="BC65" s="358">
        <f t="shared" si="11"/>
        <v>10</v>
      </c>
      <c r="BD65" s="358">
        <f t="shared" si="11"/>
        <v>11</v>
      </c>
      <c r="BE65" s="358">
        <f t="shared" si="11"/>
        <v>11</v>
      </c>
      <c r="BF65" s="358">
        <f t="shared" si="11"/>
        <v>11</v>
      </c>
      <c r="BG65" s="358">
        <f t="shared" si="11"/>
        <v>11</v>
      </c>
      <c r="BH65" s="358">
        <f t="shared" si="11"/>
        <v>11</v>
      </c>
      <c r="BI65" s="358">
        <f t="shared" si="11"/>
        <v>11</v>
      </c>
    </row>
    <row r="66" spans="1:61" x14ac:dyDescent="0.25">
      <c r="A66" s="270" t="s">
        <v>349</v>
      </c>
      <c r="B66" s="357">
        <f>ROUNDUP(SUM(B11/30/24),0)*7</f>
        <v>357</v>
      </c>
      <c r="C66" s="357">
        <f t="shared" ref="C66:BI66" si="12">ROUNDUP(SUM(C11/30/24),0)*7</f>
        <v>434</v>
      </c>
      <c r="D66" s="357">
        <f t="shared" si="12"/>
        <v>413</v>
      </c>
      <c r="E66" s="357">
        <f t="shared" si="12"/>
        <v>504</v>
      </c>
      <c r="F66" s="357">
        <f t="shared" si="12"/>
        <v>679</v>
      </c>
      <c r="G66" s="357">
        <f t="shared" si="12"/>
        <v>987</v>
      </c>
      <c r="H66" s="357">
        <f t="shared" si="12"/>
        <v>6580</v>
      </c>
      <c r="I66" s="357">
        <f t="shared" si="12"/>
        <v>6979</v>
      </c>
      <c r="J66" s="357">
        <f t="shared" si="12"/>
        <v>8890</v>
      </c>
      <c r="K66" s="357">
        <f t="shared" si="12"/>
        <v>9156</v>
      </c>
      <c r="L66" s="357">
        <f t="shared" si="12"/>
        <v>10780</v>
      </c>
      <c r="M66" s="357">
        <f t="shared" si="12"/>
        <v>10780</v>
      </c>
      <c r="N66" s="357">
        <f t="shared" si="12"/>
        <v>11179</v>
      </c>
      <c r="O66" s="357">
        <f t="shared" si="12"/>
        <v>11928</v>
      </c>
      <c r="P66" s="357">
        <f t="shared" si="12"/>
        <v>12061</v>
      </c>
      <c r="Q66" s="357">
        <f t="shared" si="12"/>
        <v>12145</v>
      </c>
      <c r="R66" s="357">
        <f t="shared" si="12"/>
        <v>12187</v>
      </c>
      <c r="S66" s="357">
        <f t="shared" si="12"/>
        <v>12376</v>
      </c>
      <c r="T66" s="357">
        <f t="shared" si="12"/>
        <v>12684</v>
      </c>
      <c r="U66" s="357">
        <f t="shared" si="12"/>
        <v>12796</v>
      </c>
      <c r="V66" s="357">
        <f t="shared" si="12"/>
        <v>13146</v>
      </c>
      <c r="W66" s="357">
        <f t="shared" si="12"/>
        <v>13251</v>
      </c>
      <c r="X66" s="357">
        <f t="shared" si="12"/>
        <v>13363</v>
      </c>
      <c r="Y66" s="357">
        <f t="shared" si="12"/>
        <v>13468</v>
      </c>
      <c r="Z66" s="357">
        <f t="shared" si="12"/>
        <v>13587</v>
      </c>
      <c r="AA66" s="357">
        <f t="shared" si="12"/>
        <v>13706</v>
      </c>
      <c r="AB66" s="357">
        <f t="shared" si="12"/>
        <v>13825</v>
      </c>
      <c r="AC66" s="357">
        <f t="shared" si="12"/>
        <v>13951</v>
      </c>
      <c r="AD66" s="357">
        <f t="shared" si="12"/>
        <v>14084</v>
      </c>
      <c r="AE66" s="357">
        <f t="shared" si="12"/>
        <v>14217</v>
      </c>
      <c r="AF66" s="357">
        <f t="shared" si="12"/>
        <v>14350</v>
      </c>
      <c r="AG66" s="357">
        <f t="shared" si="12"/>
        <v>14490</v>
      </c>
      <c r="AH66" s="357">
        <f t="shared" si="12"/>
        <v>14637</v>
      </c>
      <c r="AI66" s="357">
        <f t="shared" si="12"/>
        <v>14791</v>
      </c>
      <c r="AJ66" s="357">
        <f t="shared" si="12"/>
        <v>14945</v>
      </c>
      <c r="AK66" s="357">
        <f t="shared" si="12"/>
        <v>15099</v>
      </c>
      <c r="AL66" s="357">
        <f t="shared" si="12"/>
        <v>15260</v>
      </c>
      <c r="AM66" s="357">
        <f t="shared" si="12"/>
        <v>15428</v>
      </c>
      <c r="AN66" s="357">
        <f t="shared" si="12"/>
        <v>15603</v>
      </c>
      <c r="AO66" s="357">
        <f t="shared" si="12"/>
        <v>15778</v>
      </c>
      <c r="AP66" s="357">
        <f t="shared" si="12"/>
        <v>15960</v>
      </c>
      <c r="AQ66" s="357">
        <f t="shared" si="12"/>
        <v>16149</v>
      </c>
      <c r="AR66" s="357">
        <f t="shared" si="12"/>
        <v>16345</v>
      </c>
      <c r="AS66" s="357">
        <f t="shared" si="12"/>
        <v>16541</v>
      </c>
      <c r="AT66" s="357">
        <f t="shared" si="12"/>
        <v>16744</v>
      </c>
      <c r="AU66" s="357">
        <f t="shared" si="12"/>
        <v>16961</v>
      </c>
      <c r="AV66" s="357">
        <f t="shared" si="12"/>
        <v>17178</v>
      </c>
      <c r="AW66" s="357">
        <f t="shared" si="12"/>
        <v>17395</v>
      </c>
      <c r="AX66" s="357">
        <f t="shared" si="12"/>
        <v>17626</v>
      </c>
      <c r="AY66" s="357">
        <f t="shared" si="12"/>
        <v>17864</v>
      </c>
      <c r="AZ66" s="357">
        <f t="shared" si="12"/>
        <v>18109</v>
      </c>
      <c r="BA66" s="357">
        <f t="shared" si="12"/>
        <v>18361</v>
      </c>
      <c r="BB66" s="357">
        <f t="shared" si="12"/>
        <v>18613</v>
      </c>
      <c r="BC66" s="357">
        <f t="shared" si="12"/>
        <v>18872</v>
      </c>
      <c r="BD66" s="357">
        <f t="shared" si="12"/>
        <v>19131</v>
      </c>
      <c r="BE66" s="357">
        <f t="shared" si="12"/>
        <v>19397</v>
      </c>
      <c r="BF66" s="357">
        <f t="shared" si="12"/>
        <v>19663</v>
      </c>
      <c r="BG66" s="357">
        <f t="shared" si="12"/>
        <v>19936</v>
      </c>
      <c r="BH66" s="357">
        <f t="shared" si="12"/>
        <v>20209</v>
      </c>
      <c r="BI66" s="357">
        <f t="shared" si="12"/>
        <v>20489</v>
      </c>
    </row>
    <row r="67" spans="1:61" x14ac:dyDescent="0.25">
      <c r="A67" s="270" t="s">
        <v>484</v>
      </c>
      <c r="B67" s="357">
        <f>ROUND(SUM(B66*$R$3),0)</f>
        <v>189</v>
      </c>
      <c r="C67" s="357">
        <f t="shared" ref="C67:BI67" si="13">ROUND(SUM(C66*$R$3),0)</f>
        <v>229</v>
      </c>
      <c r="D67" s="357">
        <f t="shared" si="13"/>
        <v>218</v>
      </c>
      <c r="E67" s="357">
        <f t="shared" si="13"/>
        <v>266</v>
      </c>
      <c r="F67" s="357">
        <f t="shared" si="13"/>
        <v>359</v>
      </c>
      <c r="G67" s="357">
        <f t="shared" si="13"/>
        <v>522</v>
      </c>
      <c r="H67" s="357">
        <f t="shared" si="13"/>
        <v>3479</v>
      </c>
      <c r="I67" s="357">
        <f t="shared" si="13"/>
        <v>3690</v>
      </c>
      <c r="J67" s="357">
        <f t="shared" si="13"/>
        <v>4701</v>
      </c>
      <c r="K67" s="357">
        <f t="shared" si="13"/>
        <v>4841</v>
      </c>
      <c r="L67" s="357">
        <f t="shared" si="13"/>
        <v>5700</v>
      </c>
      <c r="M67" s="357">
        <f t="shared" si="13"/>
        <v>5700</v>
      </c>
      <c r="N67" s="357">
        <f t="shared" si="13"/>
        <v>5911</v>
      </c>
      <c r="O67" s="357">
        <f t="shared" si="13"/>
        <v>6307</v>
      </c>
      <c r="P67" s="357">
        <f t="shared" si="13"/>
        <v>6377</v>
      </c>
      <c r="Q67" s="357">
        <f t="shared" si="13"/>
        <v>6422</v>
      </c>
      <c r="R67" s="357">
        <f t="shared" si="13"/>
        <v>6444</v>
      </c>
      <c r="S67" s="357">
        <f t="shared" si="13"/>
        <v>6544</v>
      </c>
      <c r="T67" s="357">
        <f t="shared" si="13"/>
        <v>6707</v>
      </c>
      <c r="U67" s="357">
        <f t="shared" si="13"/>
        <v>6766</v>
      </c>
      <c r="V67" s="357">
        <f t="shared" si="13"/>
        <v>6951</v>
      </c>
      <c r="W67" s="357">
        <f t="shared" si="13"/>
        <v>7006</v>
      </c>
      <c r="X67" s="357">
        <f t="shared" si="13"/>
        <v>7066</v>
      </c>
      <c r="Y67" s="357">
        <f t="shared" si="13"/>
        <v>7121</v>
      </c>
      <c r="Z67" s="357">
        <f t="shared" si="13"/>
        <v>7184</v>
      </c>
      <c r="AA67" s="357">
        <f t="shared" si="13"/>
        <v>7247</v>
      </c>
      <c r="AB67" s="357">
        <f t="shared" si="13"/>
        <v>7310</v>
      </c>
      <c r="AC67" s="357">
        <f t="shared" si="13"/>
        <v>7377</v>
      </c>
      <c r="AD67" s="357">
        <f t="shared" si="13"/>
        <v>7447</v>
      </c>
      <c r="AE67" s="357">
        <f t="shared" si="13"/>
        <v>7517</v>
      </c>
      <c r="AF67" s="357">
        <f t="shared" si="13"/>
        <v>7588</v>
      </c>
      <c r="AG67" s="357">
        <f t="shared" si="13"/>
        <v>7662</v>
      </c>
      <c r="AH67" s="357">
        <f t="shared" si="13"/>
        <v>7739</v>
      </c>
      <c r="AI67" s="357">
        <f t="shared" si="13"/>
        <v>7821</v>
      </c>
      <c r="AJ67" s="357">
        <f t="shared" si="13"/>
        <v>7902</v>
      </c>
      <c r="AK67" s="357">
        <f t="shared" si="13"/>
        <v>7984</v>
      </c>
      <c r="AL67" s="357">
        <f t="shared" si="13"/>
        <v>8069</v>
      </c>
      <c r="AM67" s="357">
        <f t="shared" si="13"/>
        <v>8158</v>
      </c>
      <c r="AN67" s="357">
        <f t="shared" si="13"/>
        <v>8250</v>
      </c>
      <c r="AO67" s="357">
        <f t="shared" si="13"/>
        <v>8343</v>
      </c>
      <c r="AP67" s="357">
        <f t="shared" si="13"/>
        <v>8439</v>
      </c>
      <c r="AQ67" s="357">
        <f t="shared" si="13"/>
        <v>8539</v>
      </c>
      <c r="AR67" s="357">
        <f t="shared" si="13"/>
        <v>8642</v>
      </c>
      <c r="AS67" s="357">
        <f t="shared" si="13"/>
        <v>8746</v>
      </c>
      <c r="AT67" s="357">
        <f t="shared" si="13"/>
        <v>8853</v>
      </c>
      <c r="AU67" s="357">
        <f t="shared" si="13"/>
        <v>8968</v>
      </c>
      <c r="AV67" s="357">
        <f t="shared" si="13"/>
        <v>9083</v>
      </c>
      <c r="AW67" s="357">
        <f t="shared" si="13"/>
        <v>9198</v>
      </c>
      <c r="AX67" s="357">
        <f t="shared" si="13"/>
        <v>9320</v>
      </c>
      <c r="AY67" s="357">
        <f t="shared" si="13"/>
        <v>9446</v>
      </c>
      <c r="AZ67" s="357">
        <f t="shared" si="13"/>
        <v>9575</v>
      </c>
      <c r="BA67" s="357">
        <f t="shared" si="13"/>
        <v>9708</v>
      </c>
      <c r="BB67" s="357">
        <f t="shared" si="13"/>
        <v>9842</v>
      </c>
      <c r="BC67" s="357">
        <f t="shared" si="13"/>
        <v>9979</v>
      </c>
      <c r="BD67" s="357">
        <f t="shared" si="13"/>
        <v>10116</v>
      </c>
      <c r="BE67" s="357">
        <f t="shared" si="13"/>
        <v>10256</v>
      </c>
      <c r="BF67" s="357">
        <f t="shared" si="13"/>
        <v>10397</v>
      </c>
      <c r="BG67" s="357">
        <f t="shared" si="13"/>
        <v>10541</v>
      </c>
      <c r="BH67" s="357">
        <f t="shared" si="13"/>
        <v>10686</v>
      </c>
      <c r="BI67" s="357">
        <f t="shared" si="13"/>
        <v>10834</v>
      </c>
    </row>
    <row r="68" spans="1:61" x14ac:dyDescent="0.25">
      <c r="A68" s="270" t="s">
        <v>428</v>
      </c>
      <c r="B68" s="357">
        <f>ROUND(SUM(B66*$S$3),0)</f>
        <v>168</v>
      </c>
      <c r="C68" s="357">
        <f t="shared" ref="C68:BI68" si="14">ROUND(SUM(C66*$S$3),0)</f>
        <v>205</v>
      </c>
      <c r="D68" s="357">
        <f t="shared" si="14"/>
        <v>195</v>
      </c>
      <c r="E68" s="357">
        <f t="shared" si="14"/>
        <v>238</v>
      </c>
      <c r="F68" s="357">
        <f t="shared" si="14"/>
        <v>320</v>
      </c>
      <c r="G68" s="357">
        <f t="shared" si="14"/>
        <v>465</v>
      </c>
      <c r="H68" s="357">
        <f t="shared" si="14"/>
        <v>3101</v>
      </c>
      <c r="I68" s="357">
        <f t="shared" si="14"/>
        <v>3289</v>
      </c>
      <c r="J68" s="357">
        <f t="shared" si="14"/>
        <v>4189</v>
      </c>
      <c r="K68" s="357">
        <f t="shared" si="14"/>
        <v>4315</v>
      </c>
      <c r="L68" s="357">
        <f t="shared" si="14"/>
        <v>5080</v>
      </c>
      <c r="M68" s="357">
        <f t="shared" si="14"/>
        <v>5080</v>
      </c>
      <c r="N68" s="357">
        <f t="shared" si="14"/>
        <v>5268</v>
      </c>
      <c r="O68" s="357">
        <f t="shared" si="14"/>
        <v>5621</v>
      </c>
      <c r="P68" s="357">
        <f t="shared" si="14"/>
        <v>5684</v>
      </c>
      <c r="Q68" s="357">
        <f t="shared" si="14"/>
        <v>5723</v>
      </c>
      <c r="R68" s="357">
        <f t="shared" si="14"/>
        <v>5743</v>
      </c>
      <c r="S68" s="357">
        <f t="shared" si="14"/>
        <v>5832</v>
      </c>
      <c r="T68" s="357">
        <f t="shared" si="14"/>
        <v>5977</v>
      </c>
      <c r="U68" s="357">
        <f t="shared" si="14"/>
        <v>6030</v>
      </c>
      <c r="V68" s="357">
        <f t="shared" si="14"/>
        <v>6195</v>
      </c>
      <c r="W68" s="357">
        <f t="shared" si="14"/>
        <v>6245</v>
      </c>
      <c r="X68" s="357">
        <f t="shared" si="14"/>
        <v>6297</v>
      </c>
      <c r="Y68" s="357">
        <f t="shared" si="14"/>
        <v>6347</v>
      </c>
      <c r="Z68" s="357">
        <f t="shared" si="14"/>
        <v>6403</v>
      </c>
      <c r="AA68" s="357">
        <f t="shared" si="14"/>
        <v>6459</v>
      </c>
      <c r="AB68" s="357">
        <f t="shared" si="14"/>
        <v>6515</v>
      </c>
      <c r="AC68" s="357">
        <f t="shared" si="14"/>
        <v>6574</v>
      </c>
      <c r="AD68" s="357">
        <f t="shared" si="14"/>
        <v>6637</v>
      </c>
      <c r="AE68" s="357">
        <f t="shared" si="14"/>
        <v>6700</v>
      </c>
      <c r="AF68" s="357">
        <f t="shared" si="14"/>
        <v>6762</v>
      </c>
      <c r="AG68" s="357">
        <f t="shared" si="14"/>
        <v>6828</v>
      </c>
      <c r="AH68" s="357">
        <f t="shared" si="14"/>
        <v>6898</v>
      </c>
      <c r="AI68" s="357">
        <f t="shared" si="14"/>
        <v>6970</v>
      </c>
      <c r="AJ68" s="357">
        <f t="shared" si="14"/>
        <v>7043</v>
      </c>
      <c r="AK68" s="357">
        <f t="shared" si="14"/>
        <v>7115</v>
      </c>
      <c r="AL68" s="357">
        <f t="shared" si="14"/>
        <v>7191</v>
      </c>
      <c r="AM68" s="357">
        <f t="shared" si="14"/>
        <v>7270</v>
      </c>
      <c r="AN68" s="357">
        <f t="shared" si="14"/>
        <v>7353</v>
      </c>
      <c r="AO68" s="357">
        <f t="shared" si="14"/>
        <v>7435</v>
      </c>
      <c r="AP68" s="357">
        <f t="shared" si="14"/>
        <v>7521</v>
      </c>
      <c r="AQ68" s="357">
        <f t="shared" si="14"/>
        <v>7610</v>
      </c>
      <c r="AR68" s="357">
        <f t="shared" si="14"/>
        <v>7703</v>
      </c>
      <c r="AS68" s="357">
        <f t="shared" si="14"/>
        <v>7795</v>
      </c>
      <c r="AT68" s="357">
        <f t="shared" si="14"/>
        <v>7891</v>
      </c>
      <c r="AU68" s="357">
        <f t="shared" si="14"/>
        <v>7993</v>
      </c>
      <c r="AV68" s="357">
        <f t="shared" si="14"/>
        <v>8095</v>
      </c>
      <c r="AW68" s="357">
        <f t="shared" si="14"/>
        <v>8197</v>
      </c>
      <c r="AX68" s="357">
        <f t="shared" si="14"/>
        <v>8306</v>
      </c>
      <c r="AY68" s="357">
        <f t="shared" si="14"/>
        <v>8418</v>
      </c>
      <c r="AZ68" s="357">
        <f t="shared" si="14"/>
        <v>8534</v>
      </c>
      <c r="BA68" s="357">
        <f t="shared" si="14"/>
        <v>8653</v>
      </c>
      <c r="BB68" s="357">
        <f t="shared" si="14"/>
        <v>8771</v>
      </c>
      <c r="BC68" s="357">
        <f t="shared" si="14"/>
        <v>8893</v>
      </c>
      <c r="BD68" s="357">
        <f t="shared" si="14"/>
        <v>9015</v>
      </c>
      <c r="BE68" s="357">
        <f t="shared" si="14"/>
        <v>9141</v>
      </c>
      <c r="BF68" s="357">
        <f t="shared" si="14"/>
        <v>9266</v>
      </c>
      <c r="BG68" s="357">
        <f t="shared" si="14"/>
        <v>9395</v>
      </c>
      <c r="BH68" s="357">
        <f t="shared" si="14"/>
        <v>9523</v>
      </c>
      <c r="BI68" s="357">
        <f t="shared" si="14"/>
        <v>9655</v>
      </c>
    </row>
    <row r="69" spans="1:61" x14ac:dyDescent="0.25">
      <c r="A69" s="268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</row>
    <row r="70" spans="1:61" x14ac:dyDescent="0.25">
      <c r="B70" s="251"/>
      <c r="C70" s="251"/>
      <c r="D70" s="251"/>
      <c r="E70" s="251"/>
      <c r="F70" s="251"/>
      <c r="G70" s="251"/>
      <c r="H70" s="251"/>
      <c r="I70" s="251"/>
      <c r="J70" s="251"/>
      <c r="K70" s="251"/>
      <c r="L70" s="251"/>
      <c r="M70" s="251"/>
    </row>
    <row r="71" spans="1:61" x14ac:dyDescent="0.25">
      <c r="A71" s="267"/>
      <c r="B71" s="251"/>
      <c r="C71" s="251"/>
      <c r="D71" s="251"/>
      <c r="E71" s="251"/>
      <c r="F71" s="251"/>
      <c r="G71" s="251"/>
      <c r="H71" s="251"/>
      <c r="I71" s="251"/>
      <c r="J71" s="251"/>
      <c r="K71" s="251"/>
      <c r="L71" s="251"/>
      <c r="M71" s="251"/>
    </row>
    <row r="72" spans="1:61" x14ac:dyDescent="0.25">
      <c r="A72" s="267"/>
    </row>
    <row r="73" spans="1:61" x14ac:dyDescent="0.25">
      <c r="A73" s="267"/>
    </row>
    <row r="74" spans="1:61" x14ac:dyDescent="0.25">
      <c r="A74" s="267"/>
    </row>
    <row r="75" spans="1:61" x14ac:dyDescent="0.25">
      <c r="A75" s="267"/>
    </row>
    <row r="76" spans="1:61" x14ac:dyDescent="0.25">
      <c r="A76" s="267"/>
    </row>
    <row r="77" spans="1:61" x14ac:dyDescent="0.25">
      <c r="A77" s="267"/>
    </row>
    <row r="78" spans="1:61" x14ac:dyDescent="0.25">
      <c r="A78" s="267"/>
    </row>
    <row r="79" spans="1:61" x14ac:dyDescent="0.25">
      <c r="A79" s="267"/>
    </row>
    <row r="80" spans="1:61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</sheetData>
  <mergeCells count="4">
    <mergeCell ref="P3:Q3"/>
    <mergeCell ref="P5:Q5"/>
    <mergeCell ref="P6:Q6"/>
    <mergeCell ref="P4:Q4"/>
  </mergeCells>
  <conditionalFormatting sqref="B65:BI65">
    <cfRule type="cellIs" dxfId="43" priority="1" operator="lessThanOrEqual">
      <formula>$S$6</formula>
    </cfRule>
    <cfRule type="cellIs" dxfId="42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8407-9226-45E6-ACE2-4FEC40856F5A}">
  <dimension ref="A3:BJ121"/>
  <sheetViews>
    <sheetView tabSelected="1" zoomScale="25" zoomScaleNormal="25" workbookViewId="0">
      <pane xSplit="1" topLeftCell="B1" activePane="topRight" state="frozen"/>
      <selection pane="topRight" activeCell="S7" sqref="S7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0.99299999999999999</v>
      </c>
      <c r="S3" s="256">
        <f>SUM(1-R3)</f>
        <v>7.0000000000000062E-3</v>
      </c>
    </row>
    <row r="4" spans="1:61" ht="21" x14ac:dyDescent="0.35">
      <c r="P4" s="422" t="s">
        <v>504</v>
      </c>
      <c r="Q4" s="423"/>
      <c r="R4" s="361">
        <f>ROUNDUP(SUM($V11*$R3)/31/24,0)</f>
        <v>858</v>
      </c>
      <c r="S4" s="361">
        <f>ROUNDUP(SUM($V11*$S3)/31/24,0)</f>
        <v>7</v>
      </c>
    </row>
    <row r="5" spans="1:61" x14ac:dyDescent="0.25">
      <c r="P5" s="417" t="s">
        <v>436</v>
      </c>
      <c r="Q5" s="417"/>
      <c r="R5" s="287">
        <v>0.1283</v>
      </c>
    </row>
    <row r="6" spans="1:61" x14ac:dyDescent="0.25">
      <c r="P6" s="417" t="s">
        <v>435</v>
      </c>
      <c r="Q6" s="417"/>
      <c r="R6" s="257">
        <v>1000</v>
      </c>
      <c r="S6" s="356">
        <v>7</v>
      </c>
    </row>
    <row r="7" spans="1:61" x14ac:dyDescent="0.25">
      <c r="A7" s="354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486</v>
      </c>
      <c r="B8" s="285">
        <f>(VLOOKUP($A8,MASTER!$1:$1048576,MATCH('POD2 KPN (non ENEXIS)'!B$7,MASTER!$1:$1,0),FALSE))*1000000</f>
        <v>31642.000000000004</v>
      </c>
      <c r="C8" s="285">
        <f>(VLOOKUP($A8,MASTER!$1:$1048576,MATCH('POD2 KPN (non ENEXIS)'!C$7,MASTER!$1:$1,0),FALSE))*1000000</f>
        <v>32570</v>
      </c>
      <c r="D8" s="285">
        <f>(VLOOKUP($A8,MASTER!$1:$1048576,MATCH('POD2 KPN (non ENEXIS)'!D$7,MASTER!$1:$1,0),FALSE))*1000000</f>
        <v>34688</v>
      </c>
      <c r="E8" s="285">
        <f>(VLOOKUP($A8,MASTER!$1:$1048576,MATCH('POD2 KPN (non ENEXIS)'!E$7,MASTER!$1:$1,0),FALSE))*1000000</f>
        <v>35846</v>
      </c>
      <c r="F8" s="285">
        <f>(VLOOKUP($A8,MASTER!$1:$1048576,MATCH('POD2 KPN (non ENEXIS)'!F$7,MASTER!$1:$1,0),FALSE))*1000000</f>
        <v>36274</v>
      </c>
      <c r="G8" s="285">
        <f>(VLOOKUP($A8,MASTER!$1:$1048576,MATCH('POD2 KPN (non ENEXIS)'!G$7,MASTER!$1:$1,0),FALSE))*1000000</f>
        <v>37953</v>
      </c>
      <c r="H8" s="285">
        <f>(VLOOKUP($A8,MASTER!$1:$1048576,MATCH('POD2 KPN (non ENEXIS)'!H$7,MASTER!$1:$1,0),FALSE))*1000000</f>
        <v>40658</v>
      </c>
      <c r="I8" s="285">
        <f>(VLOOKUP($A8,MASTER!$1:$1048576,MATCH('POD2 KPN (non ENEXIS)'!I$7,MASTER!$1:$1,0),FALSE))*1000000</f>
        <v>41199</v>
      </c>
      <c r="J8" s="285">
        <f>(VLOOKUP($A8,MASTER!$1:$1048576,MATCH('POD2 KPN (non ENEXIS)'!J$7,MASTER!$1:$1,0),FALSE))*1000000</f>
        <v>43334</v>
      </c>
      <c r="K8" s="285">
        <f>(VLOOKUP($A8,MASTER!$1:$1048576,MATCH('POD2 KPN (non ENEXIS)'!K$7,MASTER!$1:$1,0),FALSE))*1000000</f>
        <v>45297</v>
      </c>
      <c r="L8" s="285">
        <f>(VLOOKUP($A8,MASTER!$1:$1048576,MATCH('POD2 KPN (non ENEXIS)'!L$7,MASTER!$1:$1,0),FALSE))*1000000</f>
        <v>47189</v>
      </c>
      <c r="M8" s="285">
        <f>(VLOOKUP($A8,MASTER!$1:$1048576,MATCH('POD2 KPN (non ENEXIS)'!M$7,MASTER!$1:$1,0),FALSE))*1000000</f>
        <v>47189</v>
      </c>
      <c r="N8" s="285">
        <f>(VLOOKUP($A8,MASTER!$1:$1048576,MATCH('POD2 KPN (non ENEXIS)'!N$7,MASTER!$1:$1,0),FALSE))*1000000</f>
        <v>52196</v>
      </c>
      <c r="O8" s="285">
        <f>(VLOOKUP($A8,MASTER!$1:$1048576,MATCH('POD2 KPN (non ENEXIS)'!O$7,MASTER!$1:$1,0),FALSE))*1000000</f>
        <v>53699</v>
      </c>
      <c r="P8" s="285">
        <f>(VLOOKUP($A8,MASTER!$1:$1048576,MATCH('POD2 KPN (non ENEXIS)'!P$7,MASTER!$1:$1,0),FALSE))*1000000</f>
        <v>54999.971354275185</v>
      </c>
      <c r="Q8" s="285">
        <f>(VLOOKUP($A8,MASTER!$1:$1048576,MATCH('POD2 KPN (non ENEXIS)'!Q$7,MASTER!$1:$1,0),FALSE))*1000000</f>
        <v>56332.461479191254</v>
      </c>
      <c r="R8" s="285">
        <f>(VLOOKUP($A8,MASTER!$1:$1048576,MATCH('POD2 KPN (non ENEXIS)'!R$7,MASTER!$1:$1,0),FALSE))*1000000</f>
        <v>58454</v>
      </c>
      <c r="S8" s="285">
        <f>(VLOOKUP($A8,MASTER!$1:$1048576,MATCH('POD2 KPN (non ENEXIS)'!S$7,MASTER!$1:$1,0),FALSE))*1000000</f>
        <v>64469</v>
      </c>
      <c r="T8" s="285">
        <f>(VLOOKUP($A8,MASTER!$1:$1048576,MATCH('POD2 KPN (non ENEXIS)'!T$7,MASTER!$1:$1,0),FALSE))*1000000</f>
        <v>66403.070000000007</v>
      </c>
      <c r="U8" s="285">
        <f>(VLOOKUP($A8,MASTER!$1:$1048576,MATCH('POD2 KPN (non ENEXIS)'!U$7,MASTER!$1:$1,0),FALSE))*1000000</f>
        <v>68395.162100000016</v>
      </c>
      <c r="V8" s="285">
        <f>(VLOOKUP($A8,MASTER!$1:$1048576,MATCH('POD2 KPN (non ENEXIS)'!V$7,MASTER!$1:$1,0),FALSE))*1000000</f>
        <v>70447.016963000016</v>
      </c>
      <c r="W8" s="285">
        <f>(VLOOKUP($A8,MASTER!$1:$1048576,MATCH('POD2 KPN (non ENEXIS)'!W$7,MASTER!$1:$1,0),FALSE))*1000000</f>
        <v>72560.427471890012</v>
      </c>
      <c r="X8" s="285">
        <f>(VLOOKUP($A8,MASTER!$1:$1048576,MATCH('POD2 KPN (non ENEXIS)'!X$7,MASTER!$1:$1,0),FALSE))*1000000</f>
        <v>74737.240296046715</v>
      </c>
      <c r="Y8" s="285">
        <f>(VLOOKUP($A8,MASTER!$1:$1048576,MATCH('POD2 KPN (non ENEXIS)'!Y$7,MASTER!$1:$1,0),FALSE))*1000000</f>
        <v>76979.357504928121</v>
      </c>
      <c r="Z8" s="285">
        <f>(VLOOKUP($A8,MASTER!$1:$1048576,MATCH('POD2 KPN (non ENEXIS)'!Z$7,MASTER!$1:$1,0),FALSE))*1000000</f>
        <v>79288.738230075964</v>
      </c>
      <c r="AA8" s="285">
        <f>(VLOOKUP($A8,MASTER!$1:$1048576,MATCH('POD2 KPN (non ENEXIS)'!AA$7,MASTER!$1:$1,0),FALSE))*1000000</f>
        <v>81667.400376978243</v>
      </c>
      <c r="AB8" s="285">
        <f>(VLOOKUP($A8,MASTER!$1:$1048576,MATCH('POD2 KPN (non ENEXIS)'!AB$7,MASTER!$1:$1,0),FALSE))*1000000</f>
        <v>84117.422388287596</v>
      </c>
      <c r="AC8" s="285">
        <f>(VLOOKUP($A8,MASTER!$1:$1048576,MATCH('POD2 KPN (non ENEXIS)'!AC$7,MASTER!$1:$1,0),FALSE))*1000000</f>
        <v>86640.945059936232</v>
      </c>
      <c r="AD8" s="285">
        <f>(VLOOKUP($A8,MASTER!$1:$1048576,MATCH('POD2 KPN (non ENEXIS)'!AD$7,MASTER!$1:$1,0),FALSE))*1000000</f>
        <v>89240.173411734315</v>
      </c>
      <c r="AE8" s="285">
        <f>(VLOOKUP($A8,MASTER!$1:$1048576,MATCH('POD2 KPN (non ENEXIS)'!AE$7,MASTER!$1:$1,0),FALSE))*1000000</f>
        <v>91917.378614086352</v>
      </c>
      <c r="AF8" s="285">
        <f>(VLOOKUP($A8,MASTER!$1:$1048576,MATCH('POD2 KPN (non ENEXIS)'!AF$7,MASTER!$1:$1,0),FALSE))*1000000</f>
        <v>94674.899972508938</v>
      </c>
      <c r="AG8" s="285">
        <f>(VLOOKUP($A8,MASTER!$1:$1048576,MATCH('POD2 KPN (non ENEXIS)'!AG$7,MASTER!$1:$1,0),FALSE))*1000000</f>
        <v>97515.146971684211</v>
      </c>
      <c r="AH8" s="285">
        <f>(VLOOKUP($A8,MASTER!$1:$1048576,MATCH('POD2 KPN (non ENEXIS)'!AH$7,MASTER!$1:$1,0),FALSE))*1000000</f>
        <v>100440.60138083473</v>
      </c>
      <c r="AI8" s="285">
        <f>(VLOOKUP($A8,MASTER!$1:$1048576,MATCH('POD2 KPN (non ENEXIS)'!AI$7,MASTER!$1:$1,0),FALSE))*1000000</f>
        <v>103453.81942225978</v>
      </c>
      <c r="AJ8" s="285">
        <f>(VLOOKUP($A8,MASTER!$1:$1048576,MATCH('POD2 KPN (non ENEXIS)'!AJ$7,MASTER!$1:$1,0),FALSE))*1000000</f>
        <v>106557.43400492758</v>
      </c>
      <c r="AK8" s="285">
        <f>(VLOOKUP($A8,MASTER!$1:$1048576,MATCH('POD2 KPN (non ENEXIS)'!AK$7,MASTER!$1:$1,0),FALSE))*1000000</f>
        <v>109754.1570250754</v>
      </c>
      <c r="AL8" s="285">
        <f>(VLOOKUP($A8,MASTER!$1:$1048576,MATCH('POD2 KPN (non ENEXIS)'!AL$7,MASTER!$1:$1,0),FALSE))*1000000</f>
        <v>113046.78173582767</v>
      </c>
      <c r="AM8" s="285">
        <f>(VLOOKUP($A8,MASTER!$1:$1048576,MATCH('POD2 KPN (non ENEXIS)'!AM$7,MASTER!$1:$1,0),FALSE))*1000000</f>
        <v>116438.18518790251</v>
      </c>
      <c r="AN8" s="285">
        <f>(VLOOKUP($A8,MASTER!$1:$1048576,MATCH('POD2 KPN (non ENEXIS)'!AN$7,MASTER!$1:$1,0),FALSE))*1000000</f>
        <v>119931.33074353958</v>
      </c>
      <c r="AO8" s="285">
        <f>(VLOOKUP($A8,MASTER!$1:$1048576,MATCH('POD2 KPN (non ENEXIS)'!AO$7,MASTER!$1:$1,0),FALSE))*1000000</f>
        <v>123529.27066584578</v>
      </c>
      <c r="AP8" s="285">
        <f>(VLOOKUP($A8,MASTER!$1:$1048576,MATCH('POD2 KPN (non ENEXIS)'!AP$7,MASTER!$1:$1,0),FALSE))*1000000</f>
        <v>127235.14878582115</v>
      </c>
      <c r="AQ8" s="285">
        <f>(VLOOKUP($A8,MASTER!$1:$1048576,MATCH('POD2 KPN (non ENEXIS)'!AQ$7,MASTER!$1:$1,0),FALSE))*1000000</f>
        <v>131052.20324939578</v>
      </c>
      <c r="AR8" s="285">
        <f>(VLOOKUP($A8,MASTER!$1:$1048576,MATCH('POD2 KPN (non ENEXIS)'!AR$7,MASTER!$1:$1,0),FALSE))*1000000</f>
        <v>134983.76934687767</v>
      </c>
      <c r="AS8" s="285">
        <f>(VLOOKUP($A8,MASTER!$1:$1048576,MATCH('POD2 KPN (non ENEXIS)'!AS$7,MASTER!$1:$1,0),FALSE))*1000000</f>
        <v>139033.28242728399</v>
      </c>
      <c r="AT8" s="285">
        <f>(VLOOKUP($A8,MASTER!$1:$1048576,MATCH('POD2 KPN (non ENEXIS)'!AT$7,MASTER!$1:$1,0),FALSE))*1000000</f>
        <v>143204.28090010252</v>
      </c>
      <c r="AU8" s="285">
        <f>(VLOOKUP($A8,MASTER!$1:$1048576,MATCH('POD2 KPN (non ENEXIS)'!AU$7,MASTER!$1:$1,0),FALSE))*1000000</f>
        <v>147500.40932710559</v>
      </c>
      <c r="AV8" s="285">
        <f>(VLOOKUP($A8,MASTER!$1:$1048576,MATCH('POD2 KPN (non ENEXIS)'!AV$7,MASTER!$1:$1,0),FALSE))*1000000</f>
        <v>151925.42160691877</v>
      </c>
      <c r="AW8" s="285">
        <f>(VLOOKUP($A8,MASTER!$1:$1048576,MATCH('POD2 KPN (non ENEXIS)'!AW$7,MASTER!$1:$1,0),FALSE))*1000000</f>
        <v>156483.18425512634</v>
      </c>
      <c r="AX8" s="285">
        <f>(VLOOKUP($A8,MASTER!$1:$1048576,MATCH('POD2 KPN (non ENEXIS)'!AX$7,MASTER!$1:$1,0),FALSE))*1000000</f>
        <v>161177.67978278012</v>
      </c>
      <c r="AY8" s="285">
        <f>(VLOOKUP($A8,MASTER!$1:$1048576,MATCH('POD2 KPN (non ENEXIS)'!AY$7,MASTER!$1:$1,0),FALSE))*1000000</f>
        <v>166013.01017626352</v>
      </c>
      <c r="AZ8" s="285">
        <f>(VLOOKUP($A8,MASTER!$1:$1048576,MATCH('POD2 KPN (non ENEXIS)'!AZ$7,MASTER!$1:$1,0),FALSE))*1000000</f>
        <v>170993.40048155142</v>
      </c>
      <c r="BA8" s="285">
        <f>(VLOOKUP($A8,MASTER!$1:$1048576,MATCH('POD2 KPN (non ENEXIS)'!BA$7,MASTER!$1:$1,0),FALSE))*1000000</f>
        <v>176123.20249599798</v>
      </c>
      <c r="BB8" s="285">
        <f>(VLOOKUP($A8,MASTER!$1:$1048576,MATCH('POD2 KPN (non ENEXIS)'!BB$7,MASTER!$1:$1,0),FALSE))*1000000</f>
        <v>181406.89857087791</v>
      </c>
      <c r="BC8" s="285">
        <f>(VLOOKUP($A8,MASTER!$1:$1048576,MATCH('POD2 KPN (non ENEXIS)'!BC$7,MASTER!$1:$1,0),FALSE))*1000000</f>
        <v>186849.10552800426</v>
      </c>
      <c r="BD8" s="285">
        <f>(VLOOKUP($A8,MASTER!$1:$1048576,MATCH('POD2 KPN (non ENEXIS)'!BD$7,MASTER!$1:$1,0),FALSE))*1000000</f>
        <v>192454.57869384438</v>
      </c>
      <c r="BE8" s="285">
        <f>(VLOOKUP($A8,MASTER!$1:$1048576,MATCH('POD2 KPN (non ENEXIS)'!BE$7,MASTER!$1:$1,0),FALSE))*1000000</f>
        <v>198228.21605465974</v>
      </c>
      <c r="BF8" s="285">
        <f>(VLOOKUP($A8,MASTER!$1:$1048576,MATCH('POD2 KPN (non ENEXIS)'!BF$7,MASTER!$1:$1,0),FALSE))*1000000</f>
        <v>204175.06253629952</v>
      </c>
      <c r="BG8" s="285">
        <f>(VLOOKUP($A8,MASTER!$1:$1048576,MATCH('POD2 KPN (non ENEXIS)'!BG$7,MASTER!$1:$1,0),FALSE))*1000000</f>
        <v>210300.31441238851</v>
      </c>
      <c r="BH8" s="285">
        <f>(VLOOKUP($A8,MASTER!$1:$1048576,MATCH('POD2 KPN (non ENEXIS)'!BH$7,MASTER!$1:$1,0),FALSE))*1000000</f>
        <v>216609.32384476016</v>
      </c>
      <c r="BI8" s="285">
        <f>(VLOOKUP($A8,MASTER!$1:$1048576,MATCH('POD2 KPN (non ENEXIS)'!BI$7,MASTER!$1:$1,0),FALSE))*1000000</f>
        <v>223107.60356010299</v>
      </c>
    </row>
    <row r="9" spans="1:61" x14ac:dyDescent="0.25">
      <c r="A9" s="187" t="s">
        <v>278</v>
      </c>
      <c r="B9" s="285">
        <f>(VLOOKUP($A9,MASTER!$1:$1048576,MATCH('POD2 KPN (non ENEXIS)'!B$7,MASTER!$1:$1,0),FALSE))*1000000</f>
        <v>3353260</v>
      </c>
      <c r="C9" s="285">
        <f>(VLOOKUP($A9,MASTER!$1:$1048576,MATCH('POD2 KPN (non ENEXIS)'!C$7,MASTER!$1:$1,0),FALSE))*1000000</f>
        <v>3462057</v>
      </c>
      <c r="D9" s="285">
        <f>(VLOOKUP($A9,MASTER!$1:$1048576,MATCH('POD2 KPN (non ENEXIS)'!D$7,MASTER!$1:$1,0),FALSE))*1000000</f>
        <v>3549388</v>
      </c>
      <c r="E9" s="285">
        <f>(VLOOKUP($A9,MASTER!$1:$1048576,MATCH('POD2 KPN (non ENEXIS)'!E$7,MASTER!$1:$1,0),FALSE))*1000000</f>
        <v>3623238</v>
      </c>
      <c r="F9" s="285">
        <f>(VLOOKUP($A9,MASTER!$1:$1048576,MATCH('POD2 KPN (non ENEXIS)'!F$7,MASTER!$1:$1,0),FALSE))*1000000</f>
        <v>3709477</v>
      </c>
      <c r="G9" s="285">
        <f>(VLOOKUP($A9,MASTER!$1:$1048576,MATCH('POD2 KPN (non ENEXIS)'!G$7,MASTER!$1:$1,0),FALSE))*1000000</f>
        <v>3815793</v>
      </c>
      <c r="H9" s="285">
        <f>(VLOOKUP($A9,MASTER!$1:$1048576,MATCH('POD2 KPN (non ENEXIS)'!H$7,MASTER!$1:$1,0),FALSE))*1000000</f>
        <v>3968269</v>
      </c>
      <c r="I9" s="285">
        <f>(VLOOKUP($A9,MASTER!$1:$1048576,MATCH('POD2 KPN (non ENEXIS)'!I$7,MASTER!$1:$1,0),FALSE))*1000000</f>
        <v>4047869.9999999995</v>
      </c>
      <c r="J9" s="285">
        <f>(VLOOKUP($A9,MASTER!$1:$1048576,MATCH('POD2 KPN (non ENEXIS)'!J$7,MASTER!$1:$1,0),FALSE))*1000000</f>
        <v>4110552</v>
      </c>
      <c r="K9" s="285">
        <f>(VLOOKUP($A9,MASTER!$1:$1048576,MATCH('POD2 KPN (non ENEXIS)'!K$7,MASTER!$1:$1,0),FALSE))*1000000</f>
        <v>4245938</v>
      </c>
      <c r="L9" s="285">
        <f>(VLOOKUP($A9,MASTER!$1:$1048576,MATCH('POD2 KPN (non ENEXIS)'!L$7,MASTER!$1:$1,0),FALSE))*1000000</f>
        <v>4326446</v>
      </c>
      <c r="M9" s="285">
        <f>(VLOOKUP($A9,MASTER!$1:$1048576,MATCH('POD2 KPN (non ENEXIS)'!M$7,MASTER!$1:$1,0),FALSE))*1000000</f>
        <v>4326446</v>
      </c>
      <c r="N9" s="285">
        <f>(VLOOKUP($A9,MASTER!$1:$1048576,MATCH('POD2 KPN (non ENEXIS)'!N$7,MASTER!$1:$1,0),FALSE))*1000000</f>
        <v>4380441</v>
      </c>
      <c r="O9" s="285">
        <f>(VLOOKUP($A9,MASTER!$1:$1048576,MATCH('POD2 KPN (non ENEXIS)'!O$7,MASTER!$1:$1,0),FALSE))*1000000</f>
        <v>4473773</v>
      </c>
      <c r="P9" s="285">
        <f>(VLOOKUP($A9,MASTER!$1:$1048576,MATCH('POD2 KPN (non ENEXIS)'!P$7,MASTER!$1:$1,0),FALSE))*1000000</f>
        <v>4571756</v>
      </c>
      <c r="Q9" s="285">
        <f>(VLOOKUP($A9,MASTER!$1:$1048576,MATCH('POD2 KPN (non ENEXIS)'!Q$7,MASTER!$1:$1,0),FALSE))*1000000</f>
        <v>4648722</v>
      </c>
      <c r="R9" s="285">
        <f>(VLOOKUP($A9,MASTER!$1:$1048576,MATCH('POD2 KPN (non ENEXIS)'!R$7,MASTER!$1:$1,0),FALSE))*1000000</f>
        <v>4928365</v>
      </c>
      <c r="S9" s="285">
        <f>(VLOOKUP($A9,MASTER!$1:$1048576,MATCH('POD2 KPN (non ENEXIS)'!S$7,MASTER!$1:$1,0),FALSE))*1000000</f>
        <v>4772181</v>
      </c>
      <c r="T9" s="285">
        <f>(VLOOKUP($A9,MASTER!$1:$1048576,MATCH('POD2 KPN (non ENEXIS)'!T$7,MASTER!$1:$1,0),FALSE))*1000000</f>
        <v>4786420.0437548012</v>
      </c>
      <c r="U9" s="285">
        <f>(VLOOKUP($A9,MASTER!$1:$1048576,MATCH('POD2 KPN (non ENEXIS)'!U$7,MASTER!$1:$1,0),FALSE))*1000000</f>
        <v>4860211.3712983001</v>
      </c>
      <c r="V9" s="285">
        <f>(VLOOKUP($A9,MASTER!$1:$1048576,MATCH('POD2 KPN (non ENEXIS)'!V$7,MASTER!$1:$1,0),FALSE))*1000000</f>
        <v>4935233.4954504147</v>
      </c>
      <c r="W9" s="285">
        <f>(VLOOKUP($A9,MASTER!$1:$1048576,MATCH('POD2 KPN (non ENEXIS)'!W$7,MASTER!$1:$1,0),FALSE))*1000000</f>
        <v>5011499.9241769984</v>
      </c>
      <c r="X9" s="285">
        <f>(VLOOKUP($A9,MASTER!$1:$1048576,MATCH('POD2 KPN (non ENEXIS)'!X$7,MASTER!$1:$1,0),FALSE))*1000000</f>
        <v>5089026.0486848</v>
      </c>
      <c r="Y9" s="285">
        <f>(VLOOKUP($A9,MASTER!$1:$1048576,MATCH('POD2 KPN (non ENEXIS)'!Y$7,MASTER!$1:$1,0),FALSE))*1000000</f>
        <v>5167829.0553892879</v>
      </c>
      <c r="Z9" s="285">
        <f>(VLOOKUP($A9,MASTER!$1:$1048576,MATCH('POD2 KPN (non ENEXIS)'!Z$7,MASTER!$1:$1,0),FALSE))*1000000</f>
        <v>5247927.8553117318</v>
      </c>
      <c r="AA9" s="285">
        <f>(VLOOKUP($A9,MASTER!$1:$1048576,MATCH('POD2 KPN (non ENEXIS)'!AA$7,MASTER!$1:$1,0),FALSE))*1000000</f>
        <v>5329343.0266505284</v>
      </c>
      <c r="AB9" s="285">
        <f>(VLOOKUP($A9,MASTER!$1:$1048576,MATCH('POD2 KPN (non ENEXIS)'!AB$7,MASTER!$1:$1,0),FALSE))*1000000</f>
        <v>5412096.7676774245</v>
      </c>
      <c r="AC9" s="285">
        <f>(VLOOKUP($A9,MASTER!$1:$1048576,MATCH('POD2 KPN (non ENEXIS)'!AC$7,MASTER!$1:$1,0),FALSE))*1000000</f>
        <v>5496212.8580167405</v>
      </c>
      <c r="AD9" s="285">
        <f>(VLOOKUP($A9,MASTER!$1:$1048576,MATCH('POD2 KPN (non ENEXIS)'!AD$7,MASTER!$1:$1,0),FALSE))*1000000</f>
        <v>5581716.6269541439</v>
      </c>
      <c r="AE9" s="285">
        <f>(VLOOKUP($A9,MASTER!$1:$1048576,MATCH('POD2 KPN (non ENEXIS)'!AE$7,MASTER!$1:$1,0),FALSE))*1000000</f>
        <v>5668634.9278066279</v>
      </c>
      <c r="AF9" s="285">
        <f>(VLOOKUP($A9,MASTER!$1:$1048576,MATCH('POD2 KPN (non ENEXIS)'!AF$7,MASTER!$1:$1,0),FALSE))*1000000</f>
        <v>5756996.1176401805</v>
      </c>
      <c r="AG9" s="285">
        <f>(VLOOKUP($A9,MASTER!$1:$1048576,MATCH('POD2 KPN (non ENEXIS)'!AG$7,MASTER!$1:$1,0),FALSE))*1000000</f>
        <v>5846830.0417922828</v>
      </c>
      <c r="AH9" s="285">
        <f>(VLOOKUP($A9,MASTER!$1:$1048576,MATCH('POD2 KPN (non ENEXIS)'!AH$7,MASTER!$1:$1,0),FALSE))*1000000</f>
        <v>5938168.0227735089</v>
      </c>
      <c r="AI9" s="285">
        <f>(VLOOKUP($A9,MASTER!$1:$1048576,MATCH('POD2 KPN (non ENEXIS)'!AI$7,MASTER!$1:$1,0),FALSE))*1000000</f>
        <v>6031042.8532042187</v>
      </c>
      <c r="AJ9" s="285">
        <f>(VLOOKUP($A9,MASTER!$1:$1048576,MATCH('POD2 KPN (non ENEXIS)'!AJ$7,MASTER!$1:$1,0),FALSE))*1000000</f>
        <v>6125488.7925014868</v>
      </c>
      <c r="AK9" s="285">
        <f>(VLOOKUP($A9,MASTER!$1:$1048576,MATCH('POD2 KPN (non ENEXIS)'!AK$7,MASTER!$1:$1,0),FALSE))*1000000</f>
        <v>6221541.5670751771</v>
      </c>
      <c r="AL9" s="285">
        <f>(VLOOKUP($A9,MASTER!$1:$1048576,MATCH('POD2 KPN (non ENEXIS)'!AL$7,MASTER!$1:$1,0),FALSE))*1000000</f>
        <v>6319238.3738260483</v>
      </c>
      <c r="AM9" s="285">
        <f>(VLOOKUP($A9,MASTER!$1:$1048576,MATCH('POD2 KPN (non ENEXIS)'!AM$7,MASTER!$1:$1,0),FALSE))*1000000</f>
        <v>6418617.8867655778</v>
      </c>
      <c r="AN9" s="285">
        <f>(VLOOKUP($A9,MASTER!$1:$1048576,MATCH('POD2 KPN (non ENEXIS)'!AN$7,MASTER!$1:$1,0),FALSE))*1000000</f>
        <v>6519720.2665993413</v>
      </c>
      <c r="AO9" s="285">
        <f>(VLOOKUP($A9,MASTER!$1:$1048576,MATCH('POD2 KPN (non ENEXIS)'!AO$7,MASTER!$1:$1,0),FALSE))*1000000</f>
        <v>6622587.1731346771</v>
      </c>
      <c r="AP9" s="285">
        <f>(VLOOKUP($A9,MASTER!$1:$1048576,MATCH('POD2 KPN (non ENEXIS)'!AP$7,MASTER!$1:$1,0),FALSE))*1000000</f>
        <v>6727261.7803891776</v>
      </c>
      <c r="AQ9" s="285">
        <f>(VLOOKUP($A9,MASTER!$1:$1048576,MATCH('POD2 KPN (non ENEXIS)'!AQ$7,MASTER!$1:$1,0),FALSE))*1000000</f>
        <v>6833788.7942912718</v>
      </c>
      <c r="AR9" s="285">
        <f>(VLOOKUP($A9,MASTER!$1:$1048576,MATCH('POD2 KPN (non ENEXIS)'!AR$7,MASTER!$1:$1,0),FALSE))*1000000</f>
        <v>6942214.4728765143</v>
      </c>
      <c r="AS9" s="285">
        <f>(VLOOKUP($A9,MASTER!$1:$1048576,MATCH('POD2 KPN (non ENEXIS)'!AS$7,MASTER!$1:$1,0),FALSE))*1000000</f>
        <v>7052586.6488949172</v>
      </c>
      <c r="AT9" s="285">
        <f>(VLOOKUP($A9,MASTER!$1:$1048576,MATCH('POD2 KPN (non ENEXIS)'!AT$7,MASTER!$1:$1,0),FALSE))*1000000</f>
        <v>7164954.7547551766</v>
      </c>
      <c r="AU9" s="285">
        <f>(VLOOKUP($A9,MASTER!$1:$1048576,MATCH('POD2 KPN (non ENEXIS)'!AU$7,MASTER!$1:$1,0),FALSE))*1000000</f>
        <v>7279369.849741145</v>
      </c>
      <c r="AV9" s="285">
        <f>(VLOOKUP($A9,MASTER!$1:$1048576,MATCH('POD2 KPN (non ENEXIS)'!AV$7,MASTER!$1:$1,0),FALSE))*1000000</f>
        <v>7395884.6494448483</v>
      </c>
      <c r="AW9" s="285">
        <f>(VLOOKUP($A9,MASTER!$1:$1048576,MATCH('POD2 KPN (non ENEXIS)'!AW$7,MASTER!$1:$1,0),FALSE))*1000000</f>
        <v>7514553.5573687004</v>
      </c>
      <c r="AX9" s="285">
        <f>(VLOOKUP($A9,MASTER!$1:$1048576,MATCH('POD2 KPN (non ENEXIS)'!AX$7,MASTER!$1:$1,0),FALSE))*1000000</f>
        <v>7635432.6986568458</v>
      </c>
      <c r="AY9" s="285">
        <f>(VLOOKUP($A9,MASTER!$1:$1048576,MATCH('POD2 KPN (non ENEXIS)'!AY$7,MASTER!$1:$1,0),FALSE))*1000000</f>
        <v>7758579.9559230329</v>
      </c>
      <c r="AZ9" s="285">
        <f>(VLOOKUP($A9,MASTER!$1:$1048576,MATCH('POD2 KPN (non ENEXIS)'!AZ$7,MASTER!$1:$1,0),FALSE))*1000000</f>
        <v>7884055.007148901</v>
      </c>
      <c r="BA9" s="285">
        <f>(VLOOKUP($A9,MASTER!$1:$1048576,MATCH('POD2 KPN (non ENEXIS)'!BA$7,MASTER!$1:$1,0),FALSE))*1000000</f>
        <v>8011919.3656326374</v>
      </c>
      <c r="BB9" s="285">
        <f>(VLOOKUP($A9,MASTER!$1:$1048576,MATCH('POD2 KPN (non ENEXIS)'!BB$7,MASTER!$1:$1,0),FALSE))*1000000</f>
        <v>8141857.4405168351</v>
      </c>
      <c r="BC9" s="285">
        <f>(VLOOKUP($A9,MASTER!$1:$1048576,MATCH('POD2 KPN (non ENEXIS)'!BC$7,MASTER!$1:$1,0),FALSE))*1000000</f>
        <v>8273902.8635324966</v>
      </c>
      <c r="BD9" s="285">
        <f>(VLOOKUP($A9,MASTER!$1:$1048576,MATCH('POD2 KPN (non ENEXIS)'!BD$7,MASTER!$1:$1,0),FALSE))*1000000</f>
        <v>8408089.8118532579</v>
      </c>
      <c r="BE9" s="285">
        <f>(VLOOKUP($A9,MASTER!$1:$1048576,MATCH('POD2 KPN (non ENEXIS)'!BE$7,MASTER!$1:$1,0),FALSE))*1000000</f>
        <v>8544453.0169414282</v>
      </c>
      <c r="BF9" s="285">
        <f>(VLOOKUP($A9,MASTER!$1:$1048576,MATCH('POD2 KPN (non ENEXIS)'!BF$7,MASTER!$1:$1,0),FALSE))*1000000</f>
        <v>8683027.7735374924</v>
      </c>
      <c r="BG9" s="285">
        <f>(VLOOKUP($A9,MASTER!$1:$1048576,MATCH('POD2 KPN (non ENEXIS)'!BG$7,MASTER!$1:$1,0),FALSE))*1000000</f>
        <v>8823849.9487954192</v>
      </c>
      <c r="BH9" s="285">
        <f>(VLOOKUP($A9,MASTER!$1:$1048576,MATCH('POD2 KPN (non ENEXIS)'!BH$7,MASTER!$1:$1,0),FALSE))*1000000</f>
        <v>8966955.991566103</v>
      </c>
      <c r="BI9" s="285">
        <f>(VLOOKUP($A9,MASTER!$1:$1048576,MATCH('POD2 KPN (non ENEXIS)'!BI$7,MASTER!$1:$1,0),FALSE))*1000000</f>
        <v>9112382.9418313988</v>
      </c>
    </row>
    <row r="10" spans="1:61" x14ac:dyDescent="0.25">
      <c r="A10" s="252" t="s">
        <v>487</v>
      </c>
      <c r="B10" s="105">
        <f t="shared" ref="B10" si="0">SUM(B8:B9)</f>
        <v>3384902</v>
      </c>
      <c r="C10" s="105">
        <f t="shared" ref="C10:BI10" si="1">SUM(C8:C9)</f>
        <v>3494627</v>
      </c>
      <c r="D10" s="105">
        <f t="shared" si="1"/>
        <v>3584076</v>
      </c>
      <c r="E10" s="105">
        <f t="shared" si="1"/>
        <v>3659084</v>
      </c>
      <c r="F10" s="105">
        <f t="shared" si="1"/>
        <v>3745751</v>
      </c>
      <c r="G10" s="105">
        <f t="shared" si="1"/>
        <v>3853746</v>
      </c>
      <c r="H10" s="105">
        <f t="shared" si="1"/>
        <v>4008927</v>
      </c>
      <c r="I10" s="105">
        <f t="shared" si="1"/>
        <v>4089068.9999999995</v>
      </c>
      <c r="J10" s="105">
        <f t="shared" si="1"/>
        <v>4153886</v>
      </c>
      <c r="K10" s="105">
        <f t="shared" si="1"/>
        <v>4291235</v>
      </c>
      <c r="L10" s="105">
        <f t="shared" si="1"/>
        <v>4373635</v>
      </c>
      <c r="M10" s="105">
        <f t="shared" si="1"/>
        <v>4373635</v>
      </c>
      <c r="N10" s="105">
        <f t="shared" si="1"/>
        <v>4432637</v>
      </c>
      <c r="O10" s="105">
        <f t="shared" si="1"/>
        <v>4527472</v>
      </c>
      <c r="P10" s="105">
        <f t="shared" si="1"/>
        <v>4626755.971354275</v>
      </c>
      <c r="Q10" s="105">
        <f t="shared" si="1"/>
        <v>4705054.4614791917</v>
      </c>
      <c r="R10" s="105">
        <f t="shared" si="1"/>
        <v>4986819</v>
      </c>
      <c r="S10" s="105">
        <f t="shared" si="1"/>
        <v>4836650</v>
      </c>
      <c r="T10" s="105">
        <f t="shared" si="1"/>
        <v>4852823.1137548015</v>
      </c>
      <c r="U10" s="105">
        <f t="shared" si="1"/>
        <v>4928606.5333983004</v>
      </c>
      <c r="V10" s="105">
        <f t="shared" si="1"/>
        <v>5005680.5124134151</v>
      </c>
      <c r="W10" s="105">
        <f t="shared" si="1"/>
        <v>5084060.3516488886</v>
      </c>
      <c r="X10" s="105">
        <f t="shared" si="1"/>
        <v>5163763.2889808472</v>
      </c>
      <c r="Y10" s="105">
        <f t="shared" si="1"/>
        <v>5244808.4128942164</v>
      </c>
      <c r="Z10" s="105">
        <f t="shared" si="1"/>
        <v>5327216.5935418075</v>
      </c>
      <c r="AA10" s="105">
        <f t="shared" si="1"/>
        <v>5411010.4270275068</v>
      </c>
      <c r="AB10" s="105">
        <f t="shared" si="1"/>
        <v>5496214.1900657117</v>
      </c>
      <c r="AC10" s="105">
        <f t="shared" si="1"/>
        <v>5582853.803076677</v>
      </c>
      <c r="AD10" s="105">
        <f t="shared" si="1"/>
        <v>5670956.8003658783</v>
      </c>
      <c r="AE10" s="105">
        <f t="shared" si="1"/>
        <v>5760552.3064207146</v>
      </c>
      <c r="AF10" s="105">
        <f t="shared" si="1"/>
        <v>5851671.0176126892</v>
      </c>
      <c r="AG10" s="105">
        <f t="shared" si="1"/>
        <v>5944345.1887639668</v>
      </c>
      <c r="AH10" s="105">
        <f t="shared" si="1"/>
        <v>6038608.6241543433</v>
      </c>
      <c r="AI10" s="105">
        <f t="shared" si="1"/>
        <v>6134496.6726264786</v>
      </c>
      <c r="AJ10" s="105">
        <f t="shared" si="1"/>
        <v>6232046.2265064148</v>
      </c>
      <c r="AK10" s="105">
        <f t="shared" si="1"/>
        <v>6331295.7241002526</v>
      </c>
      <c r="AL10" s="105">
        <f t="shared" si="1"/>
        <v>6432285.1555618756</v>
      </c>
      <c r="AM10" s="105">
        <f t="shared" si="1"/>
        <v>6535056.0719534801</v>
      </c>
      <c r="AN10" s="105">
        <f t="shared" si="1"/>
        <v>6639651.5973428804</v>
      </c>
      <c r="AO10" s="105">
        <f t="shared" si="1"/>
        <v>6746116.4438005229</v>
      </c>
      <c r="AP10" s="105">
        <f t="shared" si="1"/>
        <v>6854496.9291749988</v>
      </c>
      <c r="AQ10" s="105">
        <f t="shared" si="1"/>
        <v>6964840.9975406677</v>
      </c>
      <c r="AR10" s="105">
        <f t="shared" si="1"/>
        <v>7077198.2422233922</v>
      </c>
      <c r="AS10" s="105">
        <f t="shared" si="1"/>
        <v>7191619.9313222012</v>
      </c>
      <c r="AT10" s="105">
        <f t="shared" si="1"/>
        <v>7308159.0356552787</v>
      </c>
      <c r="AU10" s="105">
        <f t="shared" si="1"/>
        <v>7426870.2590682507</v>
      </c>
      <c r="AV10" s="105">
        <f t="shared" si="1"/>
        <v>7547810.0710517671</v>
      </c>
      <c r="AW10" s="105">
        <f t="shared" si="1"/>
        <v>7671036.7416238263</v>
      </c>
      <c r="AX10" s="105">
        <f t="shared" si="1"/>
        <v>7796610.3784396257</v>
      </c>
      <c r="AY10" s="105">
        <f t="shared" si="1"/>
        <v>7924592.9660992967</v>
      </c>
      <c r="AZ10" s="105">
        <f t="shared" si="1"/>
        <v>8055048.4076304529</v>
      </c>
      <c r="BA10" s="105">
        <f t="shared" si="1"/>
        <v>8188042.5681286352</v>
      </c>
      <c r="BB10" s="105">
        <f t="shared" si="1"/>
        <v>8323264.3390877126</v>
      </c>
      <c r="BC10" s="105">
        <f t="shared" si="1"/>
        <v>8460751.9690605011</v>
      </c>
      <c r="BD10" s="105">
        <f t="shared" si="1"/>
        <v>8600544.3905471023</v>
      </c>
      <c r="BE10" s="105">
        <f t="shared" si="1"/>
        <v>8742681.2329960875</v>
      </c>
      <c r="BF10" s="105">
        <f t="shared" si="1"/>
        <v>8887202.8360737916</v>
      </c>
      <c r="BG10" s="105">
        <f t="shared" si="1"/>
        <v>9034150.2632078081</v>
      </c>
      <c r="BH10" s="105">
        <f t="shared" si="1"/>
        <v>9183565.3154108636</v>
      </c>
      <c r="BI10" s="105">
        <f t="shared" si="1"/>
        <v>9335490.5453915019</v>
      </c>
    </row>
    <row r="11" spans="1:61" s="282" customFormat="1" x14ac:dyDescent="0.25">
      <c r="A11" s="284" t="s">
        <v>434</v>
      </c>
      <c r="B11" s="283">
        <f>SUM(B10*R5)</f>
        <v>434282.92660000001</v>
      </c>
      <c r="C11" s="283">
        <f>SUM(C10*R5)</f>
        <v>448360.64409999998</v>
      </c>
      <c r="D11" s="283">
        <f>SUM(D10*R5)</f>
        <v>459836.95079999999</v>
      </c>
      <c r="E11" s="283">
        <f>SUM(E10*R5)</f>
        <v>469460.47719999996</v>
      </c>
      <c r="F11" s="283">
        <f>SUM(F10*R5)</f>
        <v>480579.85330000002</v>
      </c>
      <c r="G11" s="283">
        <f>SUM(G10*R5)</f>
        <v>494435.61180000001</v>
      </c>
      <c r="H11" s="283">
        <f>SUM(H10*R5)</f>
        <v>514345.33409999998</v>
      </c>
      <c r="I11" s="283">
        <f>SUM(I10*R5)</f>
        <v>524627.55269999988</v>
      </c>
      <c r="J11" s="283">
        <f>SUM(J10*R5)</f>
        <v>532943.57380000001</v>
      </c>
      <c r="K11" s="283">
        <f>SUM(K10*R5)</f>
        <v>550565.45050000004</v>
      </c>
      <c r="L11" s="283">
        <f>SUM(L10*R5)</f>
        <v>561137.37049999996</v>
      </c>
      <c r="M11" s="283">
        <f>SUM(M10*R5)</f>
        <v>561137.37049999996</v>
      </c>
      <c r="N11" s="283">
        <f>SUM(N10*R5)</f>
        <v>568707.32709999999</v>
      </c>
      <c r="O11" s="283">
        <f>SUM(O10*R5)</f>
        <v>580874.65760000004</v>
      </c>
      <c r="P11" s="283">
        <f>SUM(P10*R5)</f>
        <v>593612.79112475342</v>
      </c>
      <c r="Q11" s="283">
        <f>SUM(Q10*R5)</f>
        <v>603658.48740778025</v>
      </c>
      <c r="R11" s="283">
        <f>SUM(R10*R5)</f>
        <v>639808.87769999995</v>
      </c>
      <c r="S11" s="283">
        <f>SUM(S10*R5)</f>
        <v>620542.19499999995</v>
      </c>
      <c r="T11" s="283">
        <f>SUM(T10*R5)</f>
        <v>622617.20549474098</v>
      </c>
      <c r="U11" s="283">
        <f>SUM(U10*R5)</f>
        <v>632340.2182350019</v>
      </c>
      <c r="V11" s="283">
        <f>SUM(V10*R5)</f>
        <v>642228.80974264117</v>
      </c>
      <c r="W11" s="283">
        <f>SUM(W10*R5)</f>
        <v>652284.94311655243</v>
      </c>
      <c r="X11" s="283">
        <f>SUM(X10*R5)</f>
        <v>662510.82997624273</v>
      </c>
      <c r="Y11" s="283">
        <f>SUM(Y10*R5)</f>
        <v>672908.91937432799</v>
      </c>
      <c r="Z11" s="283">
        <f>SUM(Z10*R5)</f>
        <v>683481.88895141392</v>
      </c>
      <c r="AA11" s="283">
        <f>SUM(AA10*R5)</f>
        <v>694232.63778762915</v>
      </c>
      <c r="AB11" s="283">
        <f>SUM(AB10*R5)</f>
        <v>705164.2805854308</v>
      </c>
      <c r="AC11" s="283">
        <f>SUM(AC10*R5)</f>
        <v>716280.14293473761</v>
      </c>
      <c r="AD11" s="283">
        <f>SUM(AD10*R5)</f>
        <v>727583.75748694222</v>
      </c>
      <c r="AE11" s="283">
        <f>SUM(AE10*R5)</f>
        <v>739078.86091377772</v>
      </c>
      <c r="AF11" s="283">
        <f>SUM(AF10*R5)</f>
        <v>750769.39155970805</v>
      </c>
      <c r="AG11" s="283">
        <f>SUM(AG10*R5)</f>
        <v>762659.48771841696</v>
      </c>
      <c r="AH11" s="283">
        <f>SUM(AH10*R5)</f>
        <v>774753.48647900228</v>
      </c>
      <c r="AI11" s="283">
        <f>SUM(AI10*R5)</f>
        <v>787055.92309797718</v>
      </c>
      <c r="AJ11" s="283">
        <f>SUM(AJ10*R5)</f>
        <v>799571.53086077305</v>
      </c>
      <c r="AK11" s="283">
        <f>SUM(AK10*R5)</f>
        <v>812305.24140206235</v>
      </c>
      <c r="AL11" s="283">
        <f>SUM(AL10*R5)</f>
        <v>825262.18545858865</v>
      </c>
      <c r="AM11" s="283">
        <f>SUM(AM10*R5)</f>
        <v>838447.69403163146</v>
      </c>
      <c r="AN11" s="283">
        <f>SUM(AN10*R5)</f>
        <v>851867.29993909155</v>
      </c>
      <c r="AO11" s="283">
        <f>SUM(AO10*R5)</f>
        <v>865526.73973960709</v>
      </c>
      <c r="AP11" s="283">
        <f>SUM(AP10*R5)</f>
        <v>879431.95601315238</v>
      </c>
      <c r="AQ11" s="283">
        <f>SUM(AQ10*R5)</f>
        <v>893589.09998446761</v>
      </c>
      <c r="AR11" s="283">
        <f>SUM(AR10*R5)</f>
        <v>908004.53447726124</v>
      </c>
      <c r="AS11" s="283">
        <f>SUM(AS10*R5)</f>
        <v>922684.8371886384</v>
      </c>
      <c r="AT11" s="283">
        <f>SUM(AT10*R5)</f>
        <v>937636.80427457229</v>
      </c>
      <c r="AU11" s="283">
        <f>SUM(AU10*R5)</f>
        <v>952867.45423845656</v>
      </c>
      <c r="AV11" s="283">
        <f>SUM(AV10*R5)</f>
        <v>968384.03211594175</v>
      </c>
      <c r="AW11" s="283">
        <f>SUM(AW10*R5)</f>
        <v>984194.01395033684</v>
      </c>
      <c r="AX11" s="283">
        <f>SUM(AX10*R5)</f>
        <v>1000305.111553804</v>
      </c>
      <c r="AY11" s="283">
        <f>SUM(AY10*R5)</f>
        <v>1016725.2775505397</v>
      </c>
      <c r="AZ11" s="283">
        <f>SUM(AZ10*R5)</f>
        <v>1033462.7106989871</v>
      </c>
      <c r="BA11" s="283">
        <f>SUM(BA10*R5)</f>
        <v>1050525.8614909039</v>
      </c>
      <c r="BB11" s="283">
        <f>SUM(BB10*R5)</f>
        <v>1067874.8147049535</v>
      </c>
      <c r="BC11" s="283">
        <f>SUM(BC10*R5)</f>
        <v>1085514.4776304623</v>
      </c>
      <c r="BD11" s="283">
        <f>SUM(BD10*R5)</f>
        <v>1103449.8453071932</v>
      </c>
      <c r="BE11" s="283">
        <f>SUM(BE10*R5)</f>
        <v>1121686.0021933981</v>
      </c>
      <c r="BF11" s="283">
        <f>SUM(BF10*R5)</f>
        <v>1140228.1238682675</v>
      </c>
      <c r="BG11" s="283">
        <f>SUM(BG10*R5)</f>
        <v>1159081.4787695617</v>
      </c>
      <c r="BH11" s="283">
        <f>SUM(BH10*R5)</f>
        <v>1178251.4299672139</v>
      </c>
      <c r="BI11" s="283">
        <f>SUM(BI10*R5)</f>
        <v>1197743.4369737296</v>
      </c>
    </row>
    <row r="12" spans="1:61" s="345" customFormat="1" hidden="1" x14ac:dyDescent="0.25">
      <c r="A12" s="343" t="s">
        <v>433</v>
      </c>
      <c r="B12" s="344">
        <f t="shared" ref="B12" si="2">SUM(B11/30/24/14)</f>
        <v>43.083623670634914</v>
      </c>
      <c r="C12" s="344">
        <f t="shared" ref="C12:BI12" si="3">SUM(C11/30/24/14)</f>
        <v>44.480222628968249</v>
      </c>
      <c r="D12" s="344">
        <f t="shared" si="3"/>
        <v>45.618745119047617</v>
      </c>
      <c r="E12" s="344">
        <f t="shared" si="3"/>
        <v>46.57346003968253</v>
      </c>
      <c r="F12" s="344">
        <f t="shared" si="3"/>
        <v>47.676572748015872</v>
      </c>
      <c r="G12" s="344">
        <f t="shared" si="3"/>
        <v>49.051151964285715</v>
      </c>
      <c r="H12" s="344">
        <f t="shared" si="3"/>
        <v>51.026322827380952</v>
      </c>
      <c r="I12" s="344">
        <f t="shared" si="3"/>
        <v>52.046384196428562</v>
      </c>
      <c r="J12" s="344">
        <f t="shared" si="3"/>
        <v>52.87138628968254</v>
      </c>
      <c r="K12" s="344">
        <f t="shared" si="3"/>
        <v>54.619588343253973</v>
      </c>
      <c r="L12" s="344">
        <f t="shared" si="3"/>
        <v>55.668389930555556</v>
      </c>
      <c r="M12" s="344">
        <f t="shared" si="3"/>
        <v>55.668389930555556</v>
      </c>
      <c r="N12" s="344">
        <f t="shared" si="3"/>
        <v>56.419377688492069</v>
      </c>
      <c r="O12" s="344">
        <f t="shared" si="3"/>
        <v>57.626454126984129</v>
      </c>
      <c r="P12" s="344">
        <f t="shared" si="3"/>
        <v>58.890157849677919</v>
      </c>
      <c r="Q12" s="344">
        <f t="shared" si="3"/>
        <v>59.886754703152803</v>
      </c>
      <c r="R12" s="344">
        <f t="shared" si="3"/>
        <v>63.473102946428568</v>
      </c>
      <c r="S12" s="344">
        <f t="shared" si="3"/>
        <v>61.561725694444441</v>
      </c>
      <c r="T12" s="344">
        <f t="shared" si="3"/>
        <v>61.767579910192559</v>
      </c>
      <c r="U12" s="344">
        <f t="shared" si="3"/>
        <v>62.732164507440658</v>
      </c>
      <c r="V12" s="344">
        <f t="shared" si="3"/>
        <v>63.713175569706472</v>
      </c>
      <c r="W12" s="344">
        <f t="shared" si="3"/>
        <v>64.710807848864334</v>
      </c>
      <c r="X12" s="344">
        <f t="shared" si="3"/>
        <v>65.725280751611379</v>
      </c>
      <c r="Y12" s="344">
        <f t="shared" si="3"/>
        <v>66.75683723951667</v>
      </c>
      <c r="Z12" s="344">
        <f t="shared" si="3"/>
        <v>67.805742951529155</v>
      </c>
      <c r="AA12" s="344">
        <f t="shared" si="3"/>
        <v>68.872285494804473</v>
      </c>
      <c r="AB12" s="344">
        <f t="shared" si="3"/>
        <v>69.956773867602266</v>
      </c>
      <c r="AC12" s="344">
        <f t="shared" si="3"/>
        <v>71.059537989557299</v>
      </c>
      <c r="AD12" s="344">
        <f t="shared" si="3"/>
        <v>72.180928322117282</v>
      </c>
      <c r="AE12" s="344">
        <f t="shared" si="3"/>
        <v>73.321315566843026</v>
      </c>
      <c r="AF12" s="344">
        <f t="shared" si="3"/>
        <v>74.481090432510726</v>
      </c>
      <c r="AG12" s="344">
        <f t="shared" si="3"/>
        <v>75.66066346412866</v>
      </c>
      <c r="AH12" s="344">
        <f t="shared" si="3"/>
        <v>76.860464928472453</v>
      </c>
      <c r="AI12" s="344">
        <f t="shared" si="3"/>
        <v>78.080944751783449</v>
      </c>
      <c r="AJ12" s="344">
        <f t="shared" si="3"/>
        <v>79.322572506029061</v>
      </c>
      <c r="AK12" s="344">
        <f t="shared" si="3"/>
        <v>80.585837440680777</v>
      </c>
      <c r="AL12" s="344">
        <f t="shared" si="3"/>
        <v>81.871248557399667</v>
      </c>
      <c r="AM12" s="344">
        <f t="shared" si="3"/>
        <v>83.179334725360263</v>
      </c>
      <c r="AN12" s="344">
        <f t="shared" si="3"/>
        <v>84.510644835227339</v>
      </c>
      <c r="AO12" s="344">
        <f t="shared" si="3"/>
        <v>85.86574799004039</v>
      </c>
      <c r="AP12" s="344">
        <f t="shared" si="3"/>
        <v>87.245233731463529</v>
      </c>
      <c r="AQ12" s="344">
        <f t="shared" si="3"/>
        <v>88.649712300046389</v>
      </c>
      <c r="AR12" s="344">
        <f t="shared" si="3"/>
        <v>90.079814928299726</v>
      </c>
      <c r="AS12" s="344">
        <f t="shared" si="3"/>
        <v>91.536194165539527</v>
      </c>
      <c r="AT12" s="344">
        <f t="shared" si="3"/>
        <v>93.019524233588513</v>
      </c>
      <c r="AU12" s="344">
        <f t="shared" si="3"/>
        <v>94.530501412545291</v>
      </c>
      <c r="AV12" s="344">
        <f t="shared" si="3"/>
        <v>96.069844455946608</v>
      </c>
      <c r="AW12" s="344">
        <f t="shared" si="3"/>
        <v>97.638295034755629</v>
      </c>
      <c r="AX12" s="344">
        <f t="shared" si="3"/>
        <v>99.236618209702769</v>
      </c>
      <c r="AY12" s="344">
        <f t="shared" si="3"/>
        <v>100.86560293160117</v>
      </c>
      <c r="AZ12" s="344">
        <f t="shared" si="3"/>
        <v>102.52606256934396</v>
      </c>
      <c r="BA12" s="344">
        <f t="shared" si="3"/>
        <v>104.21883546536745</v>
      </c>
      <c r="BB12" s="344">
        <f t="shared" si="3"/>
        <v>105.93996177628506</v>
      </c>
      <c r="BC12" s="344">
        <f t="shared" si="3"/>
        <v>107.68992833635539</v>
      </c>
      <c r="BD12" s="344">
        <f t="shared" si="3"/>
        <v>109.46923068523743</v>
      </c>
      <c r="BE12" s="344">
        <f t="shared" si="3"/>
        <v>111.27837323347202</v>
      </c>
      <c r="BF12" s="344">
        <f t="shared" si="3"/>
        <v>113.11786943137575</v>
      </c>
      <c r="BG12" s="344">
        <f t="shared" si="3"/>
        <v>114.98824194142479</v>
      </c>
      <c r="BH12" s="344">
        <f t="shared" si="3"/>
        <v>116.89002281420771</v>
      </c>
      <c r="BI12" s="344">
        <f t="shared" si="3"/>
        <v>118.82375366802873</v>
      </c>
    </row>
    <row r="13" spans="1:61" x14ac:dyDescent="0.25">
      <c r="A13" s="248" t="s">
        <v>432</v>
      </c>
      <c r="B13" s="281">
        <f>SUM(R6*S6)</f>
        <v>7000</v>
      </c>
      <c r="C13" s="281">
        <f t="shared" ref="C13:BI13" si="4">$B$13</f>
        <v>7000</v>
      </c>
      <c r="D13" s="281">
        <f t="shared" si="4"/>
        <v>7000</v>
      </c>
      <c r="E13" s="281">
        <f t="shared" si="4"/>
        <v>7000</v>
      </c>
      <c r="F13" s="281">
        <f t="shared" si="4"/>
        <v>7000</v>
      </c>
      <c r="G13" s="281">
        <f t="shared" si="4"/>
        <v>7000</v>
      </c>
      <c r="H13" s="281">
        <f t="shared" si="4"/>
        <v>7000</v>
      </c>
      <c r="I13" s="281">
        <f t="shared" si="4"/>
        <v>7000</v>
      </c>
      <c r="J13" s="281">
        <f t="shared" si="4"/>
        <v>7000</v>
      </c>
      <c r="K13" s="281">
        <f t="shared" si="4"/>
        <v>7000</v>
      </c>
      <c r="L13" s="281">
        <f t="shared" si="4"/>
        <v>7000</v>
      </c>
      <c r="M13" s="281">
        <f t="shared" si="4"/>
        <v>7000</v>
      </c>
      <c r="N13" s="281">
        <f t="shared" si="4"/>
        <v>7000</v>
      </c>
      <c r="O13" s="281">
        <f t="shared" si="4"/>
        <v>7000</v>
      </c>
      <c r="P13" s="281">
        <f t="shared" si="4"/>
        <v>7000</v>
      </c>
      <c r="Q13" s="281">
        <f t="shared" si="4"/>
        <v>7000</v>
      </c>
      <c r="R13" s="281">
        <f t="shared" si="4"/>
        <v>7000</v>
      </c>
      <c r="S13" s="281">
        <f t="shared" si="4"/>
        <v>7000</v>
      </c>
      <c r="T13" s="281">
        <f t="shared" si="4"/>
        <v>7000</v>
      </c>
      <c r="U13" s="281">
        <f t="shared" si="4"/>
        <v>7000</v>
      </c>
      <c r="V13" s="281">
        <f t="shared" si="4"/>
        <v>7000</v>
      </c>
      <c r="W13" s="281">
        <f t="shared" si="4"/>
        <v>7000</v>
      </c>
      <c r="X13" s="281">
        <f t="shared" si="4"/>
        <v>7000</v>
      </c>
      <c r="Y13" s="281">
        <f t="shared" si="4"/>
        <v>7000</v>
      </c>
      <c r="Z13" s="281">
        <f t="shared" si="4"/>
        <v>7000</v>
      </c>
      <c r="AA13" s="281">
        <f t="shared" si="4"/>
        <v>7000</v>
      </c>
      <c r="AB13" s="281">
        <f t="shared" si="4"/>
        <v>7000</v>
      </c>
      <c r="AC13" s="281">
        <f t="shared" si="4"/>
        <v>7000</v>
      </c>
      <c r="AD13" s="281">
        <f t="shared" si="4"/>
        <v>7000</v>
      </c>
      <c r="AE13" s="281">
        <f t="shared" si="4"/>
        <v>7000</v>
      </c>
      <c r="AF13" s="281">
        <f t="shared" si="4"/>
        <v>7000</v>
      </c>
      <c r="AG13" s="281">
        <f t="shared" si="4"/>
        <v>7000</v>
      </c>
      <c r="AH13" s="281">
        <f t="shared" si="4"/>
        <v>7000</v>
      </c>
      <c r="AI13" s="281">
        <f t="shared" si="4"/>
        <v>7000</v>
      </c>
      <c r="AJ13" s="281">
        <f t="shared" si="4"/>
        <v>7000</v>
      </c>
      <c r="AK13" s="281">
        <f t="shared" si="4"/>
        <v>7000</v>
      </c>
      <c r="AL13" s="281">
        <f t="shared" si="4"/>
        <v>7000</v>
      </c>
      <c r="AM13" s="281">
        <f t="shared" si="4"/>
        <v>7000</v>
      </c>
      <c r="AN13" s="281">
        <f t="shared" si="4"/>
        <v>7000</v>
      </c>
      <c r="AO13" s="281">
        <f t="shared" si="4"/>
        <v>7000</v>
      </c>
      <c r="AP13" s="281">
        <f t="shared" si="4"/>
        <v>7000</v>
      </c>
      <c r="AQ13" s="281">
        <f t="shared" si="4"/>
        <v>7000</v>
      </c>
      <c r="AR13" s="281">
        <f t="shared" si="4"/>
        <v>7000</v>
      </c>
      <c r="AS13" s="281">
        <f t="shared" si="4"/>
        <v>7000</v>
      </c>
      <c r="AT13" s="281">
        <f t="shared" si="4"/>
        <v>7000</v>
      </c>
      <c r="AU13" s="281">
        <f t="shared" si="4"/>
        <v>7000</v>
      </c>
      <c r="AV13" s="281">
        <f t="shared" si="4"/>
        <v>7000</v>
      </c>
      <c r="AW13" s="281">
        <f t="shared" si="4"/>
        <v>7000</v>
      </c>
      <c r="AX13" s="281">
        <f t="shared" si="4"/>
        <v>7000</v>
      </c>
      <c r="AY13" s="281">
        <f t="shared" si="4"/>
        <v>7000</v>
      </c>
      <c r="AZ13" s="281">
        <f t="shared" si="4"/>
        <v>7000</v>
      </c>
      <c r="BA13" s="281">
        <f t="shared" si="4"/>
        <v>7000</v>
      </c>
      <c r="BB13" s="281">
        <f t="shared" si="4"/>
        <v>7000</v>
      </c>
      <c r="BC13" s="281">
        <f t="shared" si="4"/>
        <v>7000</v>
      </c>
      <c r="BD13" s="281">
        <f t="shared" si="4"/>
        <v>7000</v>
      </c>
      <c r="BE13" s="281">
        <f t="shared" si="4"/>
        <v>7000</v>
      </c>
      <c r="BF13" s="281">
        <f t="shared" si="4"/>
        <v>7000</v>
      </c>
      <c r="BG13" s="281">
        <f t="shared" si="4"/>
        <v>7000</v>
      </c>
      <c r="BH13" s="281">
        <f t="shared" si="4"/>
        <v>7000</v>
      </c>
      <c r="BI13" s="281">
        <f t="shared" si="4"/>
        <v>7000</v>
      </c>
    </row>
    <row r="14" spans="1:61" x14ac:dyDescent="0.25">
      <c r="A14" s="248" t="s">
        <v>473</v>
      </c>
      <c r="B14" s="251">
        <f t="shared" ref="B14:U14" si="5">SUM(B11*$R$3)</f>
        <v>431242.94611379999</v>
      </c>
      <c r="C14" s="251">
        <f t="shared" si="5"/>
        <v>445222.11959129997</v>
      </c>
      <c r="D14" s="251">
        <f t="shared" si="5"/>
        <v>456618.0921444</v>
      </c>
      <c r="E14" s="251">
        <f t="shared" si="5"/>
        <v>466174.25385959994</v>
      </c>
      <c r="F14" s="251">
        <f t="shared" si="5"/>
        <v>477215.79432690004</v>
      </c>
      <c r="G14" s="251">
        <f t="shared" si="5"/>
        <v>490974.56251740002</v>
      </c>
      <c r="H14" s="251">
        <f t="shared" si="5"/>
        <v>510744.9167613</v>
      </c>
      <c r="I14" s="251">
        <f t="shared" si="5"/>
        <v>520955.15983109985</v>
      </c>
      <c r="J14" s="251">
        <f t="shared" si="5"/>
        <v>529212.96878340002</v>
      </c>
      <c r="K14" s="251">
        <f t="shared" si="5"/>
        <v>546711.49234650005</v>
      </c>
      <c r="L14" s="251">
        <f t="shared" si="5"/>
        <v>557209.40890649997</v>
      </c>
      <c r="M14" s="251">
        <f t="shared" si="5"/>
        <v>557209.40890649997</v>
      </c>
      <c r="N14" s="251">
        <f t="shared" si="5"/>
        <v>564726.3758103</v>
      </c>
      <c r="O14" s="251">
        <f t="shared" si="5"/>
        <v>576808.53499680001</v>
      </c>
      <c r="P14" s="251">
        <f t="shared" si="5"/>
        <v>589457.50158688019</v>
      </c>
      <c r="Q14" s="251">
        <f t="shared" si="5"/>
        <v>599432.87799592584</v>
      </c>
      <c r="R14" s="251">
        <f t="shared" si="5"/>
        <v>635330.21555609989</v>
      </c>
      <c r="S14" s="251">
        <f t="shared" si="5"/>
        <v>616198.39963499992</v>
      </c>
      <c r="T14" s="251">
        <f t="shared" si="5"/>
        <v>618258.88505627774</v>
      </c>
      <c r="U14" s="251">
        <f t="shared" si="5"/>
        <v>627913.83670735685</v>
      </c>
      <c r="V14" s="251">
        <f>SUM(V11*$R$3)</f>
        <v>637733.20807444269</v>
      </c>
      <c r="W14" s="251">
        <f t="shared" ref="W14:BI14" si="6">SUM(W11*$R$3)</f>
        <v>647718.94851473661</v>
      </c>
      <c r="X14" s="251">
        <f t="shared" si="6"/>
        <v>657873.25416640902</v>
      </c>
      <c r="Y14" s="251">
        <f t="shared" si="6"/>
        <v>668198.55693870771</v>
      </c>
      <c r="Z14" s="251">
        <f t="shared" si="6"/>
        <v>678697.51572875399</v>
      </c>
      <c r="AA14" s="251">
        <f t="shared" si="6"/>
        <v>689373.00932311569</v>
      </c>
      <c r="AB14" s="251">
        <f t="shared" si="6"/>
        <v>700228.13062133279</v>
      </c>
      <c r="AC14" s="251">
        <f t="shared" si="6"/>
        <v>711266.18193419441</v>
      </c>
      <c r="AD14" s="251">
        <f t="shared" si="6"/>
        <v>722490.67118453362</v>
      </c>
      <c r="AE14" s="251">
        <f t="shared" si="6"/>
        <v>733905.30888738122</v>
      </c>
      <c r="AF14" s="251">
        <f t="shared" si="6"/>
        <v>745514.00581879006</v>
      </c>
      <c r="AG14" s="251">
        <f t="shared" si="6"/>
        <v>757320.87130438804</v>
      </c>
      <c r="AH14" s="251">
        <f t="shared" si="6"/>
        <v>769330.21207364928</v>
      </c>
      <c r="AI14" s="251">
        <f t="shared" si="6"/>
        <v>781546.5316362913</v>
      </c>
      <c r="AJ14" s="251">
        <f t="shared" si="6"/>
        <v>793974.5301447477</v>
      </c>
      <c r="AK14" s="251">
        <f t="shared" si="6"/>
        <v>806619.10471224796</v>
      </c>
      <c r="AL14" s="251">
        <f t="shared" si="6"/>
        <v>819485.3501603785</v>
      </c>
      <c r="AM14" s="251">
        <f t="shared" si="6"/>
        <v>832578.56017340999</v>
      </c>
      <c r="AN14" s="251">
        <f t="shared" si="6"/>
        <v>845904.22883951792</v>
      </c>
      <c r="AO14" s="251">
        <f t="shared" si="6"/>
        <v>859468.05256142979</v>
      </c>
      <c r="AP14" s="251">
        <f t="shared" si="6"/>
        <v>873275.93232106033</v>
      </c>
      <c r="AQ14" s="251">
        <f t="shared" si="6"/>
        <v>887333.97628457635</v>
      </c>
      <c r="AR14" s="251">
        <f t="shared" si="6"/>
        <v>901648.50273592037</v>
      </c>
      <c r="AS14" s="251">
        <f t="shared" si="6"/>
        <v>916226.04332831793</v>
      </c>
      <c r="AT14" s="251">
        <f t="shared" si="6"/>
        <v>931073.34664465033</v>
      </c>
      <c r="AU14" s="251">
        <f t="shared" si="6"/>
        <v>946197.38205878739</v>
      </c>
      <c r="AV14" s="251">
        <f t="shared" si="6"/>
        <v>961605.34389113018</v>
      </c>
      <c r="AW14" s="251">
        <f t="shared" si="6"/>
        <v>977304.65585268452</v>
      </c>
      <c r="AX14" s="251">
        <f t="shared" si="6"/>
        <v>993302.9757729274</v>
      </c>
      <c r="AY14" s="251">
        <f t="shared" si="6"/>
        <v>1009608.200607686</v>
      </c>
      <c r="AZ14" s="251">
        <f t="shared" si="6"/>
        <v>1026228.4717240942</v>
      </c>
      <c r="BA14" s="251">
        <f t="shared" si="6"/>
        <v>1043172.1804604676</v>
      </c>
      <c r="BB14" s="251">
        <f t="shared" si="6"/>
        <v>1060399.6910020187</v>
      </c>
      <c r="BC14" s="251">
        <f t="shared" si="6"/>
        <v>1077915.8762870489</v>
      </c>
      <c r="BD14" s="251">
        <f t="shared" si="6"/>
        <v>1095725.6963900428</v>
      </c>
      <c r="BE14" s="251">
        <f t="shared" si="6"/>
        <v>1113834.2001780444</v>
      </c>
      <c r="BF14" s="251">
        <f t="shared" si="6"/>
        <v>1132246.5270011895</v>
      </c>
      <c r="BG14" s="251">
        <f t="shared" si="6"/>
        <v>1150967.9084181748</v>
      </c>
      <c r="BH14" s="251">
        <f t="shared" si="6"/>
        <v>1170003.6699574434</v>
      </c>
      <c r="BI14" s="251">
        <f t="shared" si="6"/>
        <v>1189359.2329149134</v>
      </c>
    </row>
    <row r="15" spans="1:61" x14ac:dyDescent="0.25">
      <c r="A15" s="248" t="s">
        <v>431</v>
      </c>
      <c r="B15" s="251">
        <f t="shared" ref="B15:U15" si="7">SUM(B11*$S$3)</f>
        <v>3039.9804862000028</v>
      </c>
      <c r="C15" s="251">
        <f t="shared" si="7"/>
        <v>3138.5245087000026</v>
      </c>
      <c r="D15" s="251">
        <f t="shared" si="7"/>
        <v>3218.8586556000027</v>
      </c>
      <c r="E15" s="251">
        <f t="shared" si="7"/>
        <v>3286.2233404000026</v>
      </c>
      <c r="F15" s="251">
        <f t="shared" si="7"/>
        <v>3364.0589731000032</v>
      </c>
      <c r="G15" s="251">
        <f t="shared" si="7"/>
        <v>3461.0492826000032</v>
      </c>
      <c r="H15" s="251">
        <f t="shared" si="7"/>
        <v>3600.4173387000033</v>
      </c>
      <c r="I15" s="251">
        <f t="shared" si="7"/>
        <v>3672.3928689000027</v>
      </c>
      <c r="J15" s="251">
        <f t="shared" si="7"/>
        <v>3730.6050166000032</v>
      </c>
      <c r="K15" s="251">
        <f t="shared" si="7"/>
        <v>3853.9581535000038</v>
      </c>
      <c r="L15" s="251">
        <f t="shared" si="7"/>
        <v>3927.9615935000033</v>
      </c>
      <c r="M15" s="251">
        <f t="shared" si="7"/>
        <v>3927.9615935000033</v>
      </c>
      <c r="N15" s="251">
        <f t="shared" si="7"/>
        <v>3980.9512897000036</v>
      </c>
      <c r="O15" s="251">
        <f t="shared" si="7"/>
        <v>4066.1226032000041</v>
      </c>
      <c r="P15" s="251">
        <f t="shared" si="7"/>
        <v>4155.2895378732774</v>
      </c>
      <c r="Q15" s="251">
        <f t="shared" si="7"/>
        <v>4225.6094118544652</v>
      </c>
      <c r="R15" s="251">
        <f t="shared" si="7"/>
        <v>4478.6621439000037</v>
      </c>
      <c r="S15" s="251">
        <f t="shared" si="7"/>
        <v>4343.7953650000036</v>
      </c>
      <c r="T15" s="251">
        <f t="shared" si="7"/>
        <v>4358.3204384631908</v>
      </c>
      <c r="U15" s="251">
        <f t="shared" si="7"/>
        <v>4426.3815276450168</v>
      </c>
      <c r="V15" s="251">
        <f>SUM(V11*$S$3)</f>
        <v>4495.601668198492</v>
      </c>
      <c r="W15" s="251">
        <f t="shared" ref="W15:BI15" si="8">SUM(W11*$S$3)</f>
        <v>4565.9946018158707</v>
      </c>
      <c r="X15" s="251">
        <f t="shared" si="8"/>
        <v>4637.5758098337028</v>
      </c>
      <c r="Y15" s="251">
        <f t="shared" si="8"/>
        <v>4710.3624356202999</v>
      </c>
      <c r="Z15" s="251">
        <f t="shared" si="8"/>
        <v>4784.3732226599013</v>
      </c>
      <c r="AA15" s="251">
        <f t="shared" si="8"/>
        <v>4859.6284645134083</v>
      </c>
      <c r="AB15" s="251">
        <f t="shared" si="8"/>
        <v>4936.1499640980201</v>
      </c>
      <c r="AC15" s="251">
        <f t="shared" si="8"/>
        <v>5013.9610005431678</v>
      </c>
      <c r="AD15" s="251">
        <f t="shared" si="8"/>
        <v>5093.0863024086002</v>
      </c>
      <c r="AE15" s="251">
        <f t="shared" si="8"/>
        <v>5173.552026396449</v>
      </c>
      <c r="AF15" s="251">
        <f t="shared" si="8"/>
        <v>5255.3857409179609</v>
      </c>
      <c r="AG15" s="251">
        <f t="shared" si="8"/>
        <v>5338.6164140289238</v>
      </c>
      <c r="AH15" s="251">
        <f t="shared" si="8"/>
        <v>5423.2744053530205</v>
      </c>
      <c r="AI15" s="251">
        <f t="shared" si="8"/>
        <v>5509.3914616858456</v>
      </c>
      <c r="AJ15" s="251">
        <f t="shared" si="8"/>
        <v>5597.0007160254163</v>
      </c>
      <c r="AK15" s="251">
        <f t="shared" si="8"/>
        <v>5686.1366898144415</v>
      </c>
      <c r="AL15" s="251">
        <f t="shared" si="8"/>
        <v>5776.835298210126</v>
      </c>
      <c r="AM15" s="251">
        <f t="shared" si="8"/>
        <v>5869.1338582214257</v>
      </c>
      <c r="AN15" s="251">
        <f t="shared" si="8"/>
        <v>5963.0710995736463</v>
      </c>
      <c r="AO15" s="251">
        <f t="shared" si="8"/>
        <v>6058.6871781772552</v>
      </c>
      <c r="AP15" s="251">
        <f t="shared" si="8"/>
        <v>6156.0236920920725</v>
      </c>
      <c r="AQ15" s="251">
        <f t="shared" si="8"/>
        <v>6255.1236998912791</v>
      </c>
      <c r="AR15" s="251">
        <f t="shared" si="8"/>
        <v>6356.0317413408347</v>
      </c>
      <c r="AS15" s="251">
        <f t="shared" si="8"/>
        <v>6458.7938603204748</v>
      </c>
      <c r="AT15" s="251">
        <f t="shared" si="8"/>
        <v>6563.4576299220116</v>
      </c>
      <c r="AU15" s="251">
        <f t="shared" si="8"/>
        <v>6670.0721796692014</v>
      </c>
      <c r="AV15" s="251">
        <f t="shared" si="8"/>
        <v>6778.688224811598</v>
      </c>
      <c r="AW15" s="251">
        <f t="shared" si="8"/>
        <v>6889.3580976523644</v>
      </c>
      <c r="AX15" s="251">
        <f t="shared" si="8"/>
        <v>7002.1357808766343</v>
      </c>
      <c r="AY15" s="251">
        <f t="shared" si="8"/>
        <v>7117.0769428537842</v>
      </c>
      <c r="AZ15" s="251">
        <f t="shared" si="8"/>
        <v>7234.2389748929163</v>
      </c>
      <c r="BA15" s="251">
        <f t="shared" si="8"/>
        <v>7353.6810304363335</v>
      </c>
      <c r="BB15" s="251">
        <f t="shared" si="8"/>
        <v>7475.1237029346812</v>
      </c>
      <c r="BC15" s="251">
        <f t="shared" si="8"/>
        <v>7598.6013434132428</v>
      </c>
      <c r="BD15" s="251">
        <f t="shared" si="8"/>
        <v>7724.1489171503599</v>
      </c>
      <c r="BE15" s="251">
        <f t="shared" si="8"/>
        <v>7851.8020153537936</v>
      </c>
      <c r="BF15" s="251">
        <f t="shared" si="8"/>
        <v>7981.5968670778793</v>
      </c>
      <c r="BG15" s="251">
        <f t="shared" si="8"/>
        <v>8113.5703513869394</v>
      </c>
      <c r="BH15" s="251">
        <f t="shared" si="8"/>
        <v>8247.7600097705053</v>
      </c>
      <c r="BI15" s="251">
        <f t="shared" si="8"/>
        <v>8384.2040588161144</v>
      </c>
    </row>
    <row r="23" spans="26:26" x14ac:dyDescent="0.25">
      <c r="Z23" s="228"/>
    </row>
    <row r="63" spans="1:62" x14ac:dyDescent="0.25">
      <c r="A63" s="269" t="s">
        <v>412</v>
      </c>
      <c r="B63" s="271">
        <f>B7</f>
        <v>42979</v>
      </c>
      <c r="C63" s="271">
        <f t="shared" ref="C63:BI63" si="9">C7</f>
        <v>43009</v>
      </c>
      <c r="D63" s="271">
        <f t="shared" si="9"/>
        <v>43040</v>
      </c>
      <c r="E63" s="271">
        <f t="shared" si="9"/>
        <v>43070</v>
      </c>
      <c r="F63" s="271">
        <f t="shared" si="9"/>
        <v>43101</v>
      </c>
      <c r="G63" s="271">
        <f t="shared" si="9"/>
        <v>43132</v>
      </c>
      <c r="H63" s="271">
        <f t="shared" si="9"/>
        <v>43160</v>
      </c>
      <c r="I63" s="271">
        <f t="shared" si="9"/>
        <v>43191</v>
      </c>
      <c r="J63" s="271">
        <f t="shared" si="9"/>
        <v>43221</v>
      </c>
      <c r="K63" s="271">
        <f t="shared" si="9"/>
        <v>43252</v>
      </c>
      <c r="L63" s="271">
        <f t="shared" si="9"/>
        <v>43282</v>
      </c>
      <c r="M63" s="271">
        <f t="shared" si="9"/>
        <v>43282</v>
      </c>
      <c r="N63" s="271">
        <f t="shared" si="9"/>
        <v>43313</v>
      </c>
      <c r="O63" s="271">
        <f t="shared" si="9"/>
        <v>43344</v>
      </c>
      <c r="P63" s="271">
        <f t="shared" si="9"/>
        <v>43374</v>
      </c>
      <c r="Q63" s="271">
        <f t="shared" si="9"/>
        <v>43405</v>
      </c>
      <c r="R63" s="271">
        <f t="shared" si="9"/>
        <v>43435</v>
      </c>
      <c r="S63" s="271">
        <f t="shared" si="9"/>
        <v>43466</v>
      </c>
      <c r="T63" s="271">
        <f t="shared" si="9"/>
        <v>43497</v>
      </c>
      <c r="U63" s="271">
        <f t="shared" si="9"/>
        <v>43525</v>
      </c>
      <c r="V63" s="271">
        <f t="shared" si="9"/>
        <v>43556</v>
      </c>
      <c r="W63" s="271">
        <f t="shared" si="9"/>
        <v>43586</v>
      </c>
      <c r="X63" s="271">
        <f t="shared" si="9"/>
        <v>43617</v>
      </c>
      <c r="Y63" s="271">
        <f t="shared" si="9"/>
        <v>43647</v>
      </c>
      <c r="Z63" s="271">
        <f t="shared" si="9"/>
        <v>43678</v>
      </c>
      <c r="AA63" s="271">
        <f t="shared" si="9"/>
        <v>43709</v>
      </c>
      <c r="AB63" s="271">
        <f t="shared" si="9"/>
        <v>43739</v>
      </c>
      <c r="AC63" s="271">
        <f t="shared" si="9"/>
        <v>43770</v>
      </c>
      <c r="AD63" s="271">
        <f t="shared" si="9"/>
        <v>43800</v>
      </c>
      <c r="AE63" s="271">
        <f t="shared" si="9"/>
        <v>43831</v>
      </c>
      <c r="AF63" s="271">
        <f t="shared" si="9"/>
        <v>43862</v>
      </c>
      <c r="AG63" s="271">
        <f t="shared" si="9"/>
        <v>43891</v>
      </c>
      <c r="AH63" s="271">
        <f t="shared" si="9"/>
        <v>43922</v>
      </c>
      <c r="AI63" s="271">
        <f t="shared" si="9"/>
        <v>43952</v>
      </c>
      <c r="AJ63" s="271">
        <f t="shared" si="9"/>
        <v>43983</v>
      </c>
      <c r="AK63" s="271">
        <f t="shared" si="9"/>
        <v>44013</v>
      </c>
      <c r="AL63" s="271">
        <f t="shared" si="9"/>
        <v>44044</v>
      </c>
      <c r="AM63" s="271">
        <f t="shared" si="9"/>
        <v>44075</v>
      </c>
      <c r="AN63" s="271">
        <f t="shared" si="9"/>
        <v>44105</v>
      </c>
      <c r="AO63" s="271">
        <f t="shared" si="9"/>
        <v>44136</v>
      </c>
      <c r="AP63" s="271">
        <f t="shared" si="9"/>
        <v>44166</v>
      </c>
      <c r="AQ63" s="271">
        <f t="shared" si="9"/>
        <v>44197</v>
      </c>
      <c r="AR63" s="271">
        <f t="shared" si="9"/>
        <v>44228</v>
      </c>
      <c r="AS63" s="271">
        <f t="shared" si="9"/>
        <v>44256</v>
      </c>
      <c r="AT63" s="271">
        <f t="shared" si="9"/>
        <v>44287</v>
      </c>
      <c r="AU63" s="271">
        <f t="shared" si="9"/>
        <v>44317</v>
      </c>
      <c r="AV63" s="271">
        <f t="shared" si="9"/>
        <v>44348</v>
      </c>
      <c r="AW63" s="271">
        <f t="shared" si="9"/>
        <v>44378</v>
      </c>
      <c r="AX63" s="271">
        <f t="shared" si="9"/>
        <v>44409</v>
      </c>
      <c r="AY63" s="271">
        <f t="shared" si="9"/>
        <v>44440</v>
      </c>
      <c r="AZ63" s="271">
        <f t="shared" si="9"/>
        <v>44470</v>
      </c>
      <c r="BA63" s="271">
        <f t="shared" si="9"/>
        <v>44501</v>
      </c>
      <c r="BB63" s="271">
        <f t="shared" si="9"/>
        <v>44531</v>
      </c>
      <c r="BC63" s="271">
        <f t="shared" si="9"/>
        <v>44562</v>
      </c>
      <c r="BD63" s="271">
        <f t="shared" si="9"/>
        <v>44593</v>
      </c>
      <c r="BE63" s="271">
        <f t="shared" si="9"/>
        <v>44621</v>
      </c>
      <c r="BF63" s="271">
        <f t="shared" si="9"/>
        <v>44652</v>
      </c>
      <c r="BG63" s="271">
        <f t="shared" si="9"/>
        <v>44682</v>
      </c>
      <c r="BH63" s="271">
        <f t="shared" si="9"/>
        <v>44713</v>
      </c>
      <c r="BI63" s="271">
        <f t="shared" si="9"/>
        <v>44743</v>
      </c>
      <c r="BJ63" s="267"/>
    </row>
    <row r="64" spans="1:62" x14ac:dyDescent="0.25">
      <c r="A64" s="270" t="s">
        <v>406</v>
      </c>
      <c r="B64" s="272">
        <f t="shared" ref="B64:BI64" si="10">ROUND(B65,0)*1000</f>
        <v>3000</v>
      </c>
      <c r="C64" s="272">
        <f t="shared" si="10"/>
        <v>3000</v>
      </c>
      <c r="D64" s="272">
        <f t="shared" si="10"/>
        <v>3000</v>
      </c>
      <c r="E64" s="272">
        <f t="shared" si="10"/>
        <v>3000</v>
      </c>
      <c r="F64" s="272">
        <f t="shared" si="10"/>
        <v>3000</v>
      </c>
      <c r="G64" s="272">
        <f t="shared" si="10"/>
        <v>3000</v>
      </c>
      <c r="H64" s="272">
        <f t="shared" si="10"/>
        <v>3000</v>
      </c>
      <c r="I64" s="272">
        <f t="shared" si="10"/>
        <v>3000</v>
      </c>
      <c r="J64" s="272">
        <f t="shared" si="10"/>
        <v>3000</v>
      </c>
      <c r="K64" s="272">
        <f t="shared" si="10"/>
        <v>4000</v>
      </c>
      <c r="L64" s="272">
        <f t="shared" si="10"/>
        <v>4000</v>
      </c>
      <c r="M64" s="272">
        <f t="shared" si="10"/>
        <v>4000</v>
      </c>
      <c r="N64" s="272">
        <f t="shared" si="10"/>
        <v>4000</v>
      </c>
      <c r="O64" s="272">
        <f t="shared" si="10"/>
        <v>4000</v>
      </c>
      <c r="P64" s="272">
        <f t="shared" si="10"/>
        <v>4000</v>
      </c>
      <c r="Q64" s="272">
        <f t="shared" si="10"/>
        <v>4000</v>
      </c>
      <c r="R64" s="272">
        <f t="shared" si="10"/>
        <v>4000</v>
      </c>
      <c r="S64" s="272">
        <f t="shared" si="10"/>
        <v>4000</v>
      </c>
      <c r="T64" s="272">
        <f t="shared" si="10"/>
        <v>4000</v>
      </c>
      <c r="U64" s="272">
        <f t="shared" si="10"/>
        <v>4000</v>
      </c>
      <c r="V64" s="272">
        <f t="shared" si="10"/>
        <v>4000</v>
      </c>
      <c r="W64" s="272">
        <f t="shared" si="10"/>
        <v>4000</v>
      </c>
      <c r="X64" s="272">
        <f t="shared" si="10"/>
        <v>4000</v>
      </c>
      <c r="Y64" s="272">
        <f t="shared" si="10"/>
        <v>4000</v>
      </c>
      <c r="Z64" s="272">
        <f t="shared" si="10"/>
        <v>4000</v>
      </c>
      <c r="AA64" s="272">
        <f t="shared" si="10"/>
        <v>4000</v>
      </c>
      <c r="AB64" s="272">
        <f t="shared" si="10"/>
        <v>4000</v>
      </c>
      <c r="AC64" s="272">
        <f t="shared" si="10"/>
        <v>4000</v>
      </c>
      <c r="AD64" s="272">
        <f t="shared" si="10"/>
        <v>5000</v>
      </c>
      <c r="AE64" s="272">
        <f t="shared" si="10"/>
        <v>5000</v>
      </c>
      <c r="AF64" s="272">
        <f t="shared" si="10"/>
        <v>5000</v>
      </c>
      <c r="AG64" s="272">
        <f t="shared" si="10"/>
        <v>5000</v>
      </c>
      <c r="AH64" s="272">
        <f t="shared" si="10"/>
        <v>5000</v>
      </c>
      <c r="AI64" s="272">
        <f t="shared" si="10"/>
        <v>5000</v>
      </c>
      <c r="AJ64" s="272">
        <f t="shared" si="10"/>
        <v>5000</v>
      </c>
      <c r="AK64" s="272">
        <f t="shared" si="10"/>
        <v>5000</v>
      </c>
      <c r="AL64" s="272">
        <f t="shared" si="10"/>
        <v>5000</v>
      </c>
      <c r="AM64" s="272">
        <f t="shared" si="10"/>
        <v>5000</v>
      </c>
      <c r="AN64" s="272">
        <f t="shared" si="10"/>
        <v>5000</v>
      </c>
      <c r="AO64" s="272">
        <f t="shared" si="10"/>
        <v>5000</v>
      </c>
      <c r="AP64" s="272">
        <f t="shared" si="10"/>
        <v>5000</v>
      </c>
      <c r="AQ64" s="272">
        <f t="shared" si="10"/>
        <v>5000</v>
      </c>
      <c r="AR64" s="272">
        <f t="shared" si="10"/>
        <v>6000</v>
      </c>
      <c r="AS64" s="272">
        <f t="shared" si="10"/>
        <v>6000</v>
      </c>
      <c r="AT64" s="272">
        <f t="shared" si="10"/>
        <v>6000</v>
      </c>
      <c r="AU64" s="272">
        <f t="shared" si="10"/>
        <v>6000</v>
      </c>
      <c r="AV64" s="272">
        <f t="shared" si="10"/>
        <v>6000</v>
      </c>
      <c r="AW64" s="272">
        <f t="shared" si="10"/>
        <v>6000</v>
      </c>
      <c r="AX64" s="272">
        <f t="shared" si="10"/>
        <v>6000</v>
      </c>
      <c r="AY64" s="272">
        <f t="shared" si="10"/>
        <v>6000</v>
      </c>
      <c r="AZ64" s="272">
        <f t="shared" si="10"/>
        <v>6000</v>
      </c>
      <c r="BA64" s="272">
        <f t="shared" si="10"/>
        <v>6000</v>
      </c>
      <c r="BB64" s="272">
        <f t="shared" si="10"/>
        <v>6000</v>
      </c>
      <c r="BC64" s="272">
        <f t="shared" si="10"/>
        <v>6000</v>
      </c>
      <c r="BD64" s="272">
        <f t="shared" si="10"/>
        <v>7000</v>
      </c>
      <c r="BE64" s="272">
        <f t="shared" si="10"/>
        <v>7000</v>
      </c>
      <c r="BF64" s="272">
        <f t="shared" si="10"/>
        <v>7000</v>
      </c>
      <c r="BG64" s="272">
        <f t="shared" si="10"/>
        <v>7000</v>
      </c>
      <c r="BH64" s="272">
        <f t="shared" si="10"/>
        <v>7000</v>
      </c>
      <c r="BI64" s="272">
        <f t="shared" si="10"/>
        <v>7000</v>
      </c>
    </row>
    <row r="65" spans="1:61" x14ac:dyDescent="0.25">
      <c r="A65" s="270" t="s">
        <v>464</v>
      </c>
      <c r="B65" s="358">
        <f t="shared" ref="B65" si="11">(ROUNDUP(IF(B$67&lt;=1000,$S6,IF(B$67&gt;1000,B$67/1000)),0))</f>
        <v>3</v>
      </c>
      <c r="C65" s="358">
        <f t="shared" ref="C65:BI65" si="12">(ROUNDUP(IF(C$67&lt;=1000,$S6,IF(C$67&gt;1000,C$67/1000)),0))</f>
        <v>3</v>
      </c>
      <c r="D65" s="358">
        <f t="shared" si="12"/>
        <v>3</v>
      </c>
      <c r="E65" s="358">
        <f t="shared" si="12"/>
        <v>3</v>
      </c>
      <c r="F65" s="358">
        <f t="shared" si="12"/>
        <v>3</v>
      </c>
      <c r="G65" s="358">
        <f t="shared" si="12"/>
        <v>3</v>
      </c>
      <c r="H65" s="358">
        <f t="shared" si="12"/>
        <v>3</v>
      </c>
      <c r="I65" s="358">
        <f t="shared" si="12"/>
        <v>3</v>
      </c>
      <c r="J65" s="358">
        <f t="shared" si="12"/>
        <v>3</v>
      </c>
      <c r="K65" s="358">
        <f t="shared" si="12"/>
        <v>4</v>
      </c>
      <c r="L65" s="358">
        <f t="shared" si="12"/>
        <v>4</v>
      </c>
      <c r="M65" s="358">
        <f t="shared" si="12"/>
        <v>4</v>
      </c>
      <c r="N65" s="358">
        <f t="shared" si="12"/>
        <v>4</v>
      </c>
      <c r="O65" s="358">
        <f t="shared" si="12"/>
        <v>4</v>
      </c>
      <c r="P65" s="358">
        <f t="shared" si="12"/>
        <v>4</v>
      </c>
      <c r="Q65" s="358">
        <f t="shared" si="12"/>
        <v>4</v>
      </c>
      <c r="R65" s="358">
        <f t="shared" si="12"/>
        <v>4</v>
      </c>
      <c r="S65" s="358">
        <f t="shared" si="12"/>
        <v>4</v>
      </c>
      <c r="T65" s="358">
        <f t="shared" si="12"/>
        <v>4</v>
      </c>
      <c r="U65" s="358">
        <f t="shared" si="12"/>
        <v>4</v>
      </c>
      <c r="V65" s="358">
        <f t="shared" si="12"/>
        <v>4</v>
      </c>
      <c r="W65" s="358">
        <f t="shared" si="12"/>
        <v>4</v>
      </c>
      <c r="X65" s="358">
        <f t="shared" si="12"/>
        <v>4</v>
      </c>
      <c r="Y65" s="358">
        <f t="shared" si="12"/>
        <v>4</v>
      </c>
      <c r="Z65" s="358">
        <f t="shared" si="12"/>
        <v>4</v>
      </c>
      <c r="AA65" s="358">
        <f t="shared" si="12"/>
        <v>4</v>
      </c>
      <c r="AB65" s="358">
        <f t="shared" si="12"/>
        <v>4</v>
      </c>
      <c r="AC65" s="358">
        <f t="shared" si="12"/>
        <v>4</v>
      </c>
      <c r="AD65" s="358">
        <f t="shared" si="12"/>
        <v>5</v>
      </c>
      <c r="AE65" s="358">
        <f t="shared" si="12"/>
        <v>5</v>
      </c>
      <c r="AF65" s="358">
        <f t="shared" si="12"/>
        <v>5</v>
      </c>
      <c r="AG65" s="358">
        <f t="shared" si="12"/>
        <v>5</v>
      </c>
      <c r="AH65" s="358">
        <f t="shared" si="12"/>
        <v>5</v>
      </c>
      <c r="AI65" s="358">
        <f t="shared" si="12"/>
        <v>5</v>
      </c>
      <c r="AJ65" s="358">
        <f t="shared" si="12"/>
        <v>5</v>
      </c>
      <c r="AK65" s="358">
        <f t="shared" si="12"/>
        <v>5</v>
      </c>
      <c r="AL65" s="358">
        <f t="shared" si="12"/>
        <v>5</v>
      </c>
      <c r="AM65" s="358">
        <f t="shared" si="12"/>
        <v>5</v>
      </c>
      <c r="AN65" s="358">
        <f t="shared" si="12"/>
        <v>5</v>
      </c>
      <c r="AO65" s="358">
        <f t="shared" si="12"/>
        <v>5</v>
      </c>
      <c r="AP65" s="358">
        <f t="shared" si="12"/>
        <v>5</v>
      </c>
      <c r="AQ65" s="358">
        <f t="shared" si="12"/>
        <v>5</v>
      </c>
      <c r="AR65" s="358">
        <f t="shared" si="12"/>
        <v>6</v>
      </c>
      <c r="AS65" s="358">
        <f t="shared" si="12"/>
        <v>6</v>
      </c>
      <c r="AT65" s="358">
        <f t="shared" si="12"/>
        <v>6</v>
      </c>
      <c r="AU65" s="358">
        <f t="shared" si="12"/>
        <v>6</v>
      </c>
      <c r="AV65" s="358">
        <f t="shared" si="12"/>
        <v>6</v>
      </c>
      <c r="AW65" s="358">
        <f t="shared" si="12"/>
        <v>6</v>
      </c>
      <c r="AX65" s="358">
        <f t="shared" si="12"/>
        <v>6</v>
      </c>
      <c r="AY65" s="358">
        <f t="shared" si="12"/>
        <v>6</v>
      </c>
      <c r="AZ65" s="358">
        <f t="shared" si="12"/>
        <v>6</v>
      </c>
      <c r="BA65" s="358">
        <f t="shared" si="12"/>
        <v>6</v>
      </c>
      <c r="BB65" s="358">
        <f t="shared" si="12"/>
        <v>6</v>
      </c>
      <c r="BC65" s="358">
        <f t="shared" si="12"/>
        <v>6</v>
      </c>
      <c r="BD65" s="358">
        <f t="shared" si="12"/>
        <v>7</v>
      </c>
      <c r="BE65" s="358">
        <f t="shared" si="12"/>
        <v>7</v>
      </c>
      <c r="BF65" s="358">
        <f t="shared" si="12"/>
        <v>7</v>
      </c>
      <c r="BG65" s="358">
        <f t="shared" si="12"/>
        <v>7</v>
      </c>
      <c r="BH65" s="358">
        <f t="shared" si="12"/>
        <v>7</v>
      </c>
      <c r="BI65" s="358">
        <f t="shared" si="12"/>
        <v>7</v>
      </c>
    </row>
    <row r="66" spans="1:61" x14ac:dyDescent="0.25">
      <c r="A66" s="270" t="s">
        <v>349</v>
      </c>
      <c r="B66" s="357">
        <f>ROUNDUP(SUM(B11/30/24),0)*4</f>
        <v>2416</v>
      </c>
      <c r="C66" s="357">
        <f t="shared" ref="C66:BI66" si="13">ROUNDUP(SUM(C11/30/24),0)*4</f>
        <v>2492</v>
      </c>
      <c r="D66" s="357">
        <f t="shared" si="13"/>
        <v>2556</v>
      </c>
      <c r="E66" s="357">
        <f t="shared" si="13"/>
        <v>2612</v>
      </c>
      <c r="F66" s="357">
        <f t="shared" si="13"/>
        <v>2672</v>
      </c>
      <c r="G66" s="357">
        <f t="shared" si="13"/>
        <v>2748</v>
      </c>
      <c r="H66" s="357">
        <f t="shared" si="13"/>
        <v>2860</v>
      </c>
      <c r="I66" s="357">
        <f t="shared" si="13"/>
        <v>2916</v>
      </c>
      <c r="J66" s="357">
        <f t="shared" si="13"/>
        <v>2964</v>
      </c>
      <c r="K66" s="357">
        <f t="shared" si="13"/>
        <v>3060</v>
      </c>
      <c r="L66" s="357">
        <f t="shared" si="13"/>
        <v>3120</v>
      </c>
      <c r="M66" s="357">
        <f t="shared" si="13"/>
        <v>3120</v>
      </c>
      <c r="N66" s="357">
        <f t="shared" si="13"/>
        <v>3160</v>
      </c>
      <c r="O66" s="357">
        <f t="shared" si="13"/>
        <v>3228</v>
      </c>
      <c r="P66" s="357">
        <f t="shared" si="13"/>
        <v>3300</v>
      </c>
      <c r="Q66" s="357">
        <f t="shared" si="13"/>
        <v>3356</v>
      </c>
      <c r="R66" s="357">
        <f t="shared" si="13"/>
        <v>3556</v>
      </c>
      <c r="S66" s="357">
        <f t="shared" si="13"/>
        <v>3448</v>
      </c>
      <c r="T66" s="357">
        <f t="shared" si="13"/>
        <v>3460</v>
      </c>
      <c r="U66" s="357">
        <f t="shared" si="13"/>
        <v>3516</v>
      </c>
      <c r="V66" s="357">
        <f t="shared" si="13"/>
        <v>3568</v>
      </c>
      <c r="W66" s="357">
        <f t="shared" si="13"/>
        <v>3624</v>
      </c>
      <c r="X66" s="357">
        <f t="shared" si="13"/>
        <v>3684</v>
      </c>
      <c r="Y66" s="357">
        <f t="shared" si="13"/>
        <v>3740</v>
      </c>
      <c r="Z66" s="357">
        <f t="shared" si="13"/>
        <v>3800</v>
      </c>
      <c r="AA66" s="357">
        <f t="shared" si="13"/>
        <v>3860</v>
      </c>
      <c r="AB66" s="357">
        <f t="shared" si="13"/>
        <v>3920</v>
      </c>
      <c r="AC66" s="357">
        <f t="shared" si="13"/>
        <v>3980</v>
      </c>
      <c r="AD66" s="357">
        <f t="shared" si="13"/>
        <v>4044</v>
      </c>
      <c r="AE66" s="357">
        <f t="shared" si="13"/>
        <v>4108</v>
      </c>
      <c r="AF66" s="357">
        <f t="shared" si="13"/>
        <v>4172</v>
      </c>
      <c r="AG66" s="357">
        <f t="shared" si="13"/>
        <v>4240</v>
      </c>
      <c r="AH66" s="357">
        <f t="shared" si="13"/>
        <v>4308</v>
      </c>
      <c r="AI66" s="357">
        <f t="shared" si="13"/>
        <v>4376</v>
      </c>
      <c r="AJ66" s="357">
        <f t="shared" si="13"/>
        <v>4444</v>
      </c>
      <c r="AK66" s="357">
        <f t="shared" si="13"/>
        <v>4516</v>
      </c>
      <c r="AL66" s="357">
        <f t="shared" si="13"/>
        <v>4588</v>
      </c>
      <c r="AM66" s="357">
        <f t="shared" si="13"/>
        <v>4660</v>
      </c>
      <c r="AN66" s="357">
        <f t="shared" si="13"/>
        <v>4736</v>
      </c>
      <c r="AO66" s="357">
        <f t="shared" si="13"/>
        <v>4812</v>
      </c>
      <c r="AP66" s="357">
        <f t="shared" si="13"/>
        <v>4888</v>
      </c>
      <c r="AQ66" s="357">
        <f t="shared" si="13"/>
        <v>4968</v>
      </c>
      <c r="AR66" s="357">
        <f t="shared" si="13"/>
        <v>5048</v>
      </c>
      <c r="AS66" s="357">
        <f t="shared" si="13"/>
        <v>5128</v>
      </c>
      <c r="AT66" s="357">
        <f t="shared" si="13"/>
        <v>5212</v>
      </c>
      <c r="AU66" s="357">
        <f t="shared" si="13"/>
        <v>5296</v>
      </c>
      <c r="AV66" s="357">
        <f t="shared" si="13"/>
        <v>5380</v>
      </c>
      <c r="AW66" s="357">
        <f t="shared" si="13"/>
        <v>5468</v>
      </c>
      <c r="AX66" s="357">
        <f t="shared" si="13"/>
        <v>5560</v>
      </c>
      <c r="AY66" s="357">
        <f t="shared" si="13"/>
        <v>5652</v>
      </c>
      <c r="AZ66" s="357">
        <f t="shared" si="13"/>
        <v>5744</v>
      </c>
      <c r="BA66" s="357">
        <f t="shared" si="13"/>
        <v>5840</v>
      </c>
      <c r="BB66" s="357">
        <f t="shared" si="13"/>
        <v>5936</v>
      </c>
      <c r="BC66" s="357">
        <f t="shared" si="13"/>
        <v>6032</v>
      </c>
      <c r="BD66" s="357">
        <f t="shared" si="13"/>
        <v>6132</v>
      </c>
      <c r="BE66" s="357">
        <f t="shared" si="13"/>
        <v>6232</v>
      </c>
      <c r="BF66" s="357">
        <f t="shared" si="13"/>
        <v>6336</v>
      </c>
      <c r="BG66" s="357">
        <f t="shared" si="13"/>
        <v>6440</v>
      </c>
      <c r="BH66" s="357">
        <f t="shared" si="13"/>
        <v>6548</v>
      </c>
      <c r="BI66" s="357">
        <f t="shared" si="13"/>
        <v>6656</v>
      </c>
    </row>
    <row r="67" spans="1:61" x14ac:dyDescent="0.25">
      <c r="A67" s="270" t="s">
        <v>488</v>
      </c>
      <c r="B67" s="357">
        <f>ROUND(SUM(B66*$R$3),0)</f>
        <v>2399</v>
      </c>
      <c r="C67" s="357">
        <f t="shared" ref="C67:BI67" si="14">ROUND(SUM(C66*$R$3),0)</f>
        <v>2475</v>
      </c>
      <c r="D67" s="357">
        <f t="shared" si="14"/>
        <v>2538</v>
      </c>
      <c r="E67" s="357">
        <f t="shared" si="14"/>
        <v>2594</v>
      </c>
      <c r="F67" s="357">
        <f t="shared" si="14"/>
        <v>2653</v>
      </c>
      <c r="G67" s="357">
        <f t="shared" si="14"/>
        <v>2729</v>
      </c>
      <c r="H67" s="357">
        <f t="shared" si="14"/>
        <v>2840</v>
      </c>
      <c r="I67" s="357">
        <f t="shared" si="14"/>
        <v>2896</v>
      </c>
      <c r="J67" s="357">
        <f t="shared" si="14"/>
        <v>2943</v>
      </c>
      <c r="K67" s="357">
        <f t="shared" si="14"/>
        <v>3039</v>
      </c>
      <c r="L67" s="357">
        <f t="shared" si="14"/>
        <v>3098</v>
      </c>
      <c r="M67" s="357">
        <f t="shared" si="14"/>
        <v>3098</v>
      </c>
      <c r="N67" s="357">
        <f t="shared" si="14"/>
        <v>3138</v>
      </c>
      <c r="O67" s="357">
        <f t="shared" si="14"/>
        <v>3205</v>
      </c>
      <c r="P67" s="357">
        <f t="shared" si="14"/>
        <v>3277</v>
      </c>
      <c r="Q67" s="357">
        <f t="shared" si="14"/>
        <v>3333</v>
      </c>
      <c r="R67" s="357">
        <f t="shared" si="14"/>
        <v>3531</v>
      </c>
      <c r="S67" s="357">
        <f t="shared" si="14"/>
        <v>3424</v>
      </c>
      <c r="T67" s="357">
        <f t="shared" si="14"/>
        <v>3436</v>
      </c>
      <c r="U67" s="357">
        <f t="shared" si="14"/>
        <v>3491</v>
      </c>
      <c r="V67" s="357">
        <f t="shared" si="14"/>
        <v>3543</v>
      </c>
      <c r="W67" s="357">
        <f t="shared" si="14"/>
        <v>3599</v>
      </c>
      <c r="X67" s="357">
        <f t="shared" si="14"/>
        <v>3658</v>
      </c>
      <c r="Y67" s="357">
        <f t="shared" si="14"/>
        <v>3714</v>
      </c>
      <c r="Z67" s="357">
        <f t="shared" si="14"/>
        <v>3773</v>
      </c>
      <c r="AA67" s="357">
        <f t="shared" si="14"/>
        <v>3833</v>
      </c>
      <c r="AB67" s="357">
        <f t="shared" si="14"/>
        <v>3893</v>
      </c>
      <c r="AC67" s="357">
        <f t="shared" si="14"/>
        <v>3952</v>
      </c>
      <c r="AD67" s="357">
        <f t="shared" si="14"/>
        <v>4016</v>
      </c>
      <c r="AE67" s="357">
        <f t="shared" si="14"/>
        <v>4079</v>
      </c>
      <c r="AF67" s="357">
        <f t="shared" si="14"/>
        <v>4143</v>
      </c>
      <c r="AG67" s="357">
        <f t="shared" si="14"/>
        <v>4210</v>
      </c>
      <c r="AH67" s="357">
        <f t="shared" si="14"/>
        <v>4278</v>
      </c>
      <c r="AI67" s="357">
        <f t="shared" si="14"/>
        <v>4345</v>
      </c>
      <c r="AJ67" s="357">
        <f t="shared" si="14"/>
        <v>4413</v>
      </c>
      <c r="AK67" s="357">
        <f t="shared" si="14"/>
        <v>4484</v>
      </c>
      <c r="AL67" s="357">
        <f t="shared" si="14"/>
        <v>4556</v>
      </c>
      <c r="AM67" s="357">
        <f t="shared" si="14"/>
        <v>4627</v>
      </c>
      <c r="AN67" s="357">
        <f t="shared" si="14"/>
        <v>4703</v>
      </c>
      <c r="AO67" s="357">
        <f t="shared" si="14"/>
        <v>4778</v>
      </c>
      <c r="AP67" s="357">
        <f t="shared" si="14"/>
        <v>4854</v>
      </c>
      <c r="AQ67" s="357">
        <f t="shared" si="14"/>
        <v>4933</v>
      </c>
      <c r="AR67" s="357">
        <f t="shared" si="14"/>
        <v>5013</v>
      </c>
      <c r="AS67" s="357">
        <f t="shared" si="14"/>
        <v>5092</v>
      </c>
      <c r="AT67" s="357">
        <f t="shared" si="14"/>
        <v>5176</v>
      </c>
      <c r="AU67" s="357">
        <f t="shared" si="14"/>
        <v>5259</v>
      </c>
      <c r="AV67" s="357">
        <f t="shared" si="14"/>
        <v>5342</v>
      </c>
      <c r="AW67" s="357">
        <f t="shared" si="14"/>
        <v>5430</v>
      </c>
      <c r="AX67" s="357">
        <f t="shared" si="14"/>
        <v>5521</v>
      </c>
      <c r="AY67" s="357">
        <f t="shared" si="14"/>
        <v>5612</v>
      </c>
      <c r="AZ67" s="357">
        <f t="shared" si="14"/>
        <v>5704</v>
      </c>
      <c r="BA67" s="357">
        <f t="shared" si="14"/>
        <v>5799</v>
      </c>
      <c r="BB67" s="357">
        <f t="shared" si="14"/>
        <v>5894</v>
      </c>
      <c r="BC67" s="357">
        <f t="shared" si="14"/>
        <v>5990</v>
      </c>
      <c r="BD67" s="357">
        <f t="shared" si="14"/>
        <v>6089</v>
      </c>
      <c r="BE67" s="357">
        <f t="shared" si="14"/>
        <v>6188</v>
      </c>
      <c r="BF67" s="357">
        <f t="shared" si="14"/>
        <v>6292</v>
      </c>
      <c r="BG67" s="357">
        <f t="shared" si="14"/>
        <v>6395</v>
      </c>
      <c r="BH67" s="357">
        <f t="shared" si="14"/>
        <v>6502</v>
      </c>
      <c r="BI67" s="357">
        <f t="shared" si="14"/>
        <v>6609</v>
      </c>
    </row>
    <row r="68" spans="1:61" x14ac:dyDescent="0.25">
      <c r="A68" s="270" t="s">
        <v>429</v>
      </c>
      <c r="B68" s="357">
        <f>ROUND(SUM(B66*$S$3),0)</f>
        <v>17</v>
      </c>
      <c r="C68" s="357">
        <f t="shared" ref="C68:BI68" si="15">ROUND(SUM(C66*$S$3),0)</f>
        <v>17</v>
      </c>
      <c r="D68" s="357">
        <f t="shared" si="15"/>
        <v>18</v>
      </c>
      <c r="E68" s="357">
        <f t="shared" si="15"/>
        <v>18</v>
      </c>
      <c r="F68" s="357">
        <f t="shared" si="15"/>
        <v>19</v>
      </c>
      <c r="G68" s="357">
        <f t="shared" si="15"/>
        <v>19</v>
      </c>
      <c r="H68" s="357">
        <f t="shared" si="15"/>
        <v>20</v>
      </c>
      <c r="I68" s="357">
        <f t="shared" si="15"/>
        <v>20</v>
      </c>
      <c r="J68" s="357">
        <f t="shared" si="15"/>
        <v>21</v>
      </c>
      <c r="K68" s="357">
        <f t="shared" si="15"/>
        <v>21</v>
      </c>
      <c r="L68" s="357">
        <f t="shared" si="15"/>
        <v>22</v>
      </c>
      <c r="M68" s="357">
        <f t="shared" si="15"/>
        <v>22</v>
      </c>
      <c r="N68" s="357">
        <f t="shared" si="15"/>
        <v>22</v>
      </c>
      <c r="O68" s="357">
        <f t="shared" si="15"/>
        <v>23</v>
      </c>
      <c r="P68" s="357">
        <f t="shared" si="15"/>
        <v>23</v>
      </c>
      <c r="Q68" s="357">
        <f t="shared" si="15"/>
        <v>23</v>
      </c>
      <c r="R68" s="357">
        <f t="shared" si="15"/>
        <v>25</v>
      </c>
      <c r="S68" s="357">
        <f t="shared" si="15"/>
        <v>24</v>
      </c>
      <c r="T68" s="357">
        <f t="shared" si="15"/>
        <v>24</v>
      </c>
      <c r="U68" s="357">
        <f t="shared" si="15"/>
        <v>25</v>
      </c>
      <c r="V68" s="357">
        <f t="shared" si="15"/>
        <v>25</v>
      </c>
      <c r="W68" s="357">
        <f t="shared" si="15"/>
        <v>25</v>
      </c>
      <c r="X68" s="357">
        <f t="shared" si="15"/>
        <v>26</v>
      </c>
      <c r="Y68" s="357">
        <f t="shared" si="15"/>
        <v>26</v>
      </c>
      <c r="Z68" s="357">
        <f t="shared" si="15"/>
        <v>27</v>
      </c>
      <c r="AA68" s="357">
        <f t="shared" si="15"/>
        <v>27</v>
      </c>
      <c r="AB68" s="357">
        <f t="shared" si="15"/>
        <v>27</v>
      </c>
      <c r="AC68" s="357">
        <f t="shared" si="15"/>
        <v>28</v>
      </c>
      <c r="AD68" s="357">
        <f t="shared" si="15"/>
        <v>28</v>
      </c>
      <c r="AE68" s="357">
        <f t="shared" si="15"/>
        <v>29</v>
      </c>
      <c r="AF68" s="357">
        <f t="shared" si="15"/>
        <v>29</v>
      </c>
      <c r="AG68" s="357">
        <f t="shared" si="15"/>
        <v>30</v>
      </c>
      <c r="AH68" s="357">
        <f t="shared" si="15"/>
        <v>30</v>
      </c>
      <c r="AI68" s="357">
        <f t="shared" si="15"/>
        <v>31</v>
      </c>
      <c r="AJ68" s="357">
        <f t="shared" si="15"/>
        <v>31</v>
      </c>
      <c r="AK68" s="357">
        <f t="shared" si="15"/>
        <v>32</v>
      </c>
      <c r="AL68" s="357">
        <f t="shared" si="15"/>
        <v>32</v>
      </c>
      <c r="AM68" s="357">
        <f t="shared" si="15"/>
        <v>33</v>
      </c>
      <c r="AN68" s="357">
        <f t="shared" si="15"/>
        <v>33</v>
      </c>
      <c r="AO68" s="357">
        <f t="shared" si="15"/>
        <v>34</v>
      </c>
      <c r="AP68" s="357">
        <f t="shared" si="15"/>
        <v>34</v>
      </c>
      <c r="AQ68" s="357">
        <f t="shared" si="15"/>
        <v>35</v>
      </c>
      <c r="AR68" s="357">
        <f t="shared" si="15"/>
        <v>35</v>
      </c>
      <c r="AS68" s="357">
        <f t="shared" si="15"/>
        <v>36</v>
      </c>
      <c r="AT68" s="357">
        <f t="shared" si="15"/>
        <v>36</v>
      </c>
      <c r="AU68" s="357">
        <f t="shared" si="15"/>
        <v>37</v>
      </c>
      <c r="AV68" s="357">
        <f t="shared" si="15"/>
        <v>38</v>
      </c>
      <c r="AW68" s="357">
        <f t="shared" si="15"/>
        <v>38</v>
      </c>
      <c r="AX68" s="357">
        <f t="shared" si="15"/>
        <v>39</v>
      </c>
      <c r="AY68" s="357">
        <f t="shared" si="15"/>
        <v>40</v>
      </c>
      <c r="AZ68" s="357">
        <f t="shared" si="15"/>
        <v>40</v>
      </c>
      <c r="BA68" s="357">
        <f t="shared" si="15"/>
        <v>41</v>
      </c>
      <c r="BB68" s="357">
        <f t="shared" si="15"/>
        <v>42</v>
      </c>
      <c r="BC68" s="357">
        <f t="shared" si="15"/>
        <v>42</v>
      </c>
      <c r="BD68" s="357">
        <f t="shared" si="15"/>
        <v>43</v>
      </c>
      <c r="BE68" s="357">
        <f t="shared" si="15"/>
        <v>44</v>
      </c>
      <c r="BF68" s="357">
        <f t="shared" si="15"/>
        <v>44</v>
      </c>
      <c r="BG68" s="357">
        <f t="shared" si="15"/>
        <v>45</v>
      </c>
      <c r="BH68" s="357">
        <f t="shared" si="15"/>
        <v>46</v>
      </c>
      <c r="BI68" s="357">
        <f t="shared" si="15"/>
        <v>47</v>
      </c>
    </row>
    <row r="69" spans="1:61" x14ac:dyDescent="0.25">
      <c r="A69" s="268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</row>
    <row r="70" spans="1:61" x14ac:dyDescent="0.25">
      <c r="B70" s="251"/>
      <c r="C70" s="251"/>
      <c r="D70" s="251"/>
      <c r="E70" s="251"/>
      <c r="F70" s="251"/>
      <c r="G70" s="251"/>
      <c r="H70" s="251"/>
      <c r="I70" s="251"/>
      <c r="J70" s="251"/>
      <c r="K70" s="251"/>
      <c r="L70" s="251"/>
      <c r="M70" s="251"/>
    </row>
    <row r="71" spans="1:61" x14ac:dyDescent="0.25">
      <c r="A71" s="267"/>
      <c r="B71" s="251"/>
      <c r="C71" s="251"/>
      <c r="D71" s="251"/>
      <c r="E71" s="251"/>
      <c r="F71" s="251"/>
      <c r="G71" s="251"/>
      <c r="H71" s="251"/>
      <c r="I71" s="251"/>
      <c r="J71" s="251"/>
      <c r="K71" s="251"/>
      <c r="L71" s="251"/>
      <c r="M71" s="251"/>
    </row>
    <row r="72" spans="1:61" x14ac:dyDescent="0.25">
      <c r="A72" s="267"/>
    </row>
    <row r="73" spans="1:61" x14ac:dyDescent="0.25">
      <c r="A73" s="267"/>
    </row>
    <row r="74" spans="1:61" x14ac:dyDescent="0.25">
      <c r="A74" s="267"/>
    </row>
    <row r="75" spans="1:61" x14ac:dyDescent="0.25">
      <c r="A75" s="267"/>
    </row>
    <row r="76" spans="1:61" x14ac:dyDescent="0.25">
      <c r="A76" s="267"/>
    </row>
    <row r="77" spans="1:61" x14ac:dyDescent="0.25">
      <c r="A77" s="267"/>
    </row>
    <row r="78" spans="1:61" x14ac:dyDescent="0.25">
      <c r="A78" s="267"/>
    </row>
    <row r="79" spans="1:61" x14ac:dyDescent="0.25">
      <c r="A79" s="267"/>
    </row>
    <row r="80" spans="1:61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</sheetData>
  <mergeCells count="4">
    <mergeCell ref="P3:Q3"/>
    <mergeCell ref="P5:Q5"/>
    <mergeCell ref="P6:Q6"/>
    <mergeCell ref="P4:Q4"/>
  </mergeCells>
  <conditionalFormatting sqref="B65:BI65">
    <cfRule type="cellIs" dxfId="41" priority="1" operator="lessThanOrEqual">
      <formula>$S$6</formula>
    </cfRule>
    <cfRule type="cellIs" dxfId="40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9777C-BA25-4D97-BE01-51B97164D25D}">
  <dimension ref="A3:BJ121"/>
  <sheetViews>
    <sheetView topLeftCell="A55" zoomScale="70" zoomScaleNormal="70" workbookViewId="0">
      <pane xSplit="1" topLeftCell="O1" activePane="topRight" state="frozen"/>
      <selection pane="topRight" activeCell="A63" sqref="A63:XFD69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1.6500000000000001E-2</v>
      </c>
      <c r="S3" s="256">
        <f>SUM(1-R3)</f>
        <v>0.98350000000000004</v>
      </c>
    </row>
    <row r="4" spans="1:61" ht="21" x14ac:dyDescent="0.35">
      <c r="P4" s="422" t="s">
        <v>504</v>
      </c>
      <c r="Q4" s="423"/>
      <c r="R4" s="361">
        <v>17</v>
      </c>
      <c r="S4" s="361">
        <v>86</v>
      </c>
    </row>
    <row r="5" spans="1:61" x14ac:dyDescent="0.25">
      <c r="P5" s="417" t="s">
        <v>436</v>
      </c>
      <c r="Q5" s="417"/>
      <c r="R5" s="287">
        <v>0.1169</v>
      </c>
    </row>
    <row r="6" spans="1:61" x14ac:dyDescent="0.25">
      <c r="P6" s="417" t="s">
        <v>491</v>
      </c>
      <c r="Q6" s="417"/>
      <c r="R6" s="257">
        <v>1000</v>
      </c>
      <c r="S6" s="356">
        <v>2</v>
      </c>
    </row>
    <row r="7" spans="1:61" x14ac:dyDescent="0.25">
      <c r="A7" s="354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489</v>
      </c>
      <c r="B8" s="285">
        <f>(VLOOKUP($A8,MASTER!$1:$1048576,MATCH('POD17-DOCOMO'!B$7,MASTER!$1:$1,0),FALSE))*1000000</f>
        <v>11304</v>
      </c>
      <c r="C8" s="285">
        <f>(VLOOKUP($A8,MASTER!$1:$1048576,MATCH('POD17-DOCOMO'!C$7,MASTER!$1:$1,0),FALSE))*1000000</f>
        <v>14653</v>
      </c>
      <c r="D8" s="285">
        <f>(VLOOKUP($A8,MASTER!$1:$1048576,MATCH('POD17-DOCOMO'!D$7,MASTER!$1:$1,0),FALSE))*1000000</f>
        <v>18082</v>
      </c>
      <c r="E8" s="285">
        <f>(VLOOKUP($A8,MASTER!$1:$1048576,MATCH('POD17-DOCOMO'!E$7,MASTER!$1:$1,0),FALSE))*1000000</f>
        <v>21912</v>
      </c>
      <c r="F8" s="285">
        <f>(VLOOKUP($A8,MASTER!$1:$1048576,MATCH('POD17-DOCOMO'!F$7,MASTER!$1:$1,0),FALSE))*1000000</f>
        <v>24744</v>
      </c>
      <c r="G8" s="285">
        <f>(VLOOKUP($A8,MASTER!$1:$1048576,MATCH('POD17-DOCOMO'!G$7,MASTER!$1:$1,0),FALSE))*1000000</f>
        <v>28565</v>
      </c>
      <c r="H8" s="285">
        <f>(VLOOKUP($A8,MASTER!$1:$1048576,MATCH('POD17-DOCOMO'!H$7,MASTER!$1:$1,0),FALSE))*1000000</f>
        <v>32224.000000000004</v>
      </c>
      <c r="I8" s="285">
        <f>(VLOOKUP($A8,MASTER!$1:$1048576,MATCH('POD17-DOCOMO'!I$7,MASTER!$1:$1,0),FALSE))*1000000</f>
        <v>35767</v>
      </c>
      <c r="J8" s="285">
        <f>(VLOOKUP($A8,MASTER!$1:$1048576,MATCH('POD17-DOCOMO'!J$7,MASTER!$1:$1,0),FALSE))*1000000</f>
        <v>38632</v>
      </c>
      <c r="K8" s="285">
        <f>(VLOOKUP($A8,MASTER!$1:$1048576,MATCH('POD17-DOCOMO'!K$7,MASTER!$1:$1,0),FALSE))*1000000</f>
        <v>42163</v>
      </c>
      <c r="L8" s="285">
        <f>(VLOOKUP($A8,MASTER!$1:$1048576,MATCH('POD17-DOCOMO'!L$7,MASTER!$1:$1,0),FALSE))*1000000</f>
        <v>45113</v>
      </c>
      <c r="M8" s="285">
        <f>(VLOOKUP($A8,MASTER!$1:$1048576,MATCH('POD17-DOCOMO'!M$7,MASTER!$1:$1,0),FALSE))*1000000</f>
        <v>45113</v>
      </c>
      <c r="N8" s="285">
        <f>(VLOOKUP($A8,MASTER!$1:$1048576,MATCH('POD17-DOCOMO'!N$7,MASTER!$1:$1,0),FALSE))*1000000</f>
        <v>47820</v>
      </c>
      <c r="O8" s="285">
        <f>(VLOOKUP($A8,MASTER!$1:$1048576,MATCH('POD17-DOCOMO'!O$7,MASTER!$1:$1,0),FALSE))*1000000</f>
        <v>51429</v>
      </c>
      <c r="P8" s="285">
        <f>(VLOOKUP($A8,MASTER!$1:$1048576,MATCH('POD17-DOCOMO'!P$7,MASTER!$1:$1,0),FALSE))*1000000</f>
        <v>52428.364340576227</v>
      </c>
      <c r="Q8" s="285">
        <f>(VLOOKUP($A8,MASTER!$1:$1048576,MATCH('POD17-DOCOMO'!Q$7,MASTER!$1:$1,0),FALSE))*1000000</f>
        <v>53447.491365595699</v>
      </c>
      <c r="R8" s="285">
        <f>(VLOOKUP($A8,MASTER!$1:$1048576,MATCH('POD17-DOCOMO'!R$7,MASTER!$1:$1,0),FALSE))*1000000</f>
        <v>63792</v>
      </c>
      <c r="S8" s="285">
        <f>(VLOOKUP($A8,MASTER!$1:$1048576,MATCH('POD17-DOCOMO'!S$7,MASTER!$1:$1,0),FALSE))*1000000</f>
        <v>67435</v>
      </c>
      <c r="T8" s="285">
        <f>(VLOOKUP($A8,MASTER!$1:$1048576,MATCH('POD17-DOCOMO'!T$7,MASTER!$1:$1,0),FALSE))*1000000</f>
        <v>69090.154835157839</v>
      </c>
      <c r="U8" s="285">
        <f>(VLOOKUP($A8,MASTER!$1:$1048576,MATCH('POD17-DOCOMO'!U$7,MASTER!$1:$1,0),FALSE))*1000000</f>
        <v>70786.308272586757</v>
      </c>
      <c r="V8" s="285">
        <f>(VLOOKUP($A8,MASTER!$1:$1048576,MATCH('POD17-DOCOMO'!V$7,MASTER!$1:$1,0),FALSE))*1000000</f>
        <v>72524.478806988584</v>
      </c>
      <c r="W8" s="285">
        <f>(VLOOKUP($A8,MASTER!$1:$1048576,MATCH('POD17-DOCOMO'!W$7,MASTER!$1:$1,0),FALSE))*1000000</f>
        <v>74305.710307558329</v>
      </c>
      <c r="X8" s="285">
        <f>(VLOOKUP($A8,MASTER!$1:$1048576,MATCH('POD17-DOCOMO'!X$7,MASTER!$1:$1,0),FALSE))*1000000</f>
        <v>76131.072650797578</v>
      </c>
      <c r="Y8" s="285">
        <f>(VLOOKUP($A8,MASTER!$1:$1048576,MATCH('POD17-DOCOMO'!Y$7,MASTER!$1:$1,0),FALSE))*1000000</f>
        <v>78001.662369126832</v>
      </c>
      <c r="Z8" s="285">
        <f>(VLOOKUP($A8,MASTER!$1:$1048576,MATCH('POD17-DOCOMO'!Z$7,MASTER!$1:$1,0),FALSE))*1000000</f>
        <v>79918.603315691333</v>
      </c>
      <c r="AA8" s="285">
        <f>(VLOOKUP($A8,MASTER!$1:$1048576,MATCH('POD17-DOCOMO'!AA$7,MASTER!$1:$1,0),FALSE))*1000000</f>
        <v>81883.047345764702</v>
      </c>
      <c r="AB8" s="285">
        <f>(VLOOKUP($A8,MASTER!$1:$1048576,MATCH('POD17-DOCOMO'!AB$7,MASTER!$1:$1,0),FALSE))*1000000</f>
        <v>83896.175015165471</v>
      </c>
      <c r="AC8" s="285">
        <f>(VLOOKUP($A8,MASTER!$1:$1048576,MATCH('POD17-DOCOMO'!AC$7,MASTER!$1:$1,0),FALSE))*1000000</f>
        <v>85959.196296110531</v>
      </c>
      <c r="AD8" s="285">
        <f>(VLOOKUP($A8,MASTER!$1:$1048576,MATCH('POD17-DOCOMO'!AD$7,MASTER!$1:$1,0),FALSE))*1000000</f>
        <v>88073.35131094206</v>
      </c>
      <c r="AE8" s="285">
        <f>(VLOOKUP($A8,MASTER!$1:$1048576,MATCH('POD17-DOCOMO'!AE$7,MASTER!$1:$1,0),FALSE))*1000000</f>
        <v>90239.911084173378</v>
      </c>
      <c r="AF8" s="285">
        <f>(VLOOKUP($A8,MASTER!$1:$1048576,MATCH('POD17-DOCOMO'!AF$7,MASTER!$1:$1,0),FALSE))*1000000</f>
        <v>92460.178313312164</v>
      </c>
      <c r="AG8" s="285">
        <f>(VLOOKUP($A8,MASTER!$1:$1048576,MATCH('POD17-DOCOMO'!AG$7,MASTER!$1:$1,0),FALSE))*1000000</f>
        <v>94735.488158929278</v>
      </c>
      <c r="AH8" s="285">
        <f>(VLOOKUP($A8,MASTER!$1:$1048576,MATCH('POD17-DOCOMO'!AH$7,MASTER!$1:$1,0),FALSE))*1000000</f>
        <v>97067.209054454419</v>
      </c>
      <c r="AI8" s="285">
        <f>(VLOOKUP($A8,MASTER!$1:$1048576,MATCH('POD17-DOCOMO'!AI$7,MASTER!$1:$1,0),FALSE))*1000000</f>
        <v>99456.743536191148</v>
      </c>
      <c r="AJ8" s="285">
        <f>(VLOOKUP($A8,MASTER!$1:$1048576,MATCH('POD17-DOCOMO'!AJ$7,MASTER!$1:$1,0),FALSE))*1000000</f>
        <v>101905.52909405636</v>
      </c>
      <c r="AK8" s="285">
        <f>(VLOOKUP($A8,MASTER!$1:$1048576,MATCH('POD17-DOCOMO'!AK$7,MASTER!$1:$1,0),FALSE))*1000000</f>
        <v>104415.0390435619</v>
      </c>
      <c r="AL8" s="285">
        <f>(VLOOKUP($A8,MASTER!$1:$1048576,MATCH('POD17-DOCOMO'!AL$7,MASTER!$1:$1,0),FALSE))*1000000</f>
        <v>106986.78341956878</v>
      </c>
      <c r="AM8" s="285">
        <f>(VLOOKUP($A8,MASTER!$1:$1048576,MATCH('POD17-DOCOMO'!AM$7,MASTER!$1:$1,0),FALSE))*1000000</f>
        <v>109622.30989235807</v>
      </c>
      <c r="AN8" s="285">
        <f>(VLOOKUP($A8,MASTER!$1:$1048576,MATCH('POD17-DOCOMO'!AN$7,MASTER!$1:$1,0),FALSE))*1000000</f>
        <v>112323.20470657577</v>
      </c>
      <c r="AO8" s="285">
        <f>(VLOOKUP($A8,MASTER!$1:$1048576,MATCH('POD17-DOCOMO'!AO$7,MASTER!$1:$1,0),FALSE))*1000000</f>
        <v>115091.09364362298</v>
      </c>
      <c r="AP8" s="285">
        <f>(VLOOKUP($A8,MASTER!$1:$1048576,MATCH('POD17-DOCOMO'!AP$7,MASTER!$1:$1,0),FALSE))*1000000</f>
        <v>117927.64300807727</v>
      </c>
      <c r="AQ8" s="285">
        <f>(VLOOKUP($A8,MASTER!$1:$1048576,MATCH('POD17-DOCOMO'!AQ$7,MASTER!$1:$1,0),FALSE))*1000000</f>
        <v>120834.56063874526</v>
      </c>
      <c r="AR8" s="285">
        <f>(VLOOKUP($A8,MASTER!$1:$1048576,MATCH('POD17-DOCOMO'!AR$7,MASTER!$1:$1,0),FALSE))*1000000</f>
        <v>123813.59694496187</v>
      </c>
      <c r="AS8" s="285">
        <f>(VLOOKUP($A8,MASTER!$1:$1048576,MATCH('POD17-DOCOMO'!AS$7,MASTER!$1:$1,0),FALSE))*1000000</f>
        <v>126866.54596876682</v>
      </c>
      <c r="AT8" s="285">
        <f>(VLOOKUP($A8,MASTER!$1:$1048576,MATCH('POD17-DOCOMO'!AT$7,MASTER!$1:$1,0),FALSE))*1000000</f>
        <v>129995.24647360474</v>
      </c>
      <c r="AU8" s="285">
        <f>(VLOOKUP($A8,MASTER!$1:$1048576,MATCH('POD17-DOCOMO'!AU$7,MASTER!$1:$1,0),FALSE))*1000000</f>
        <v>133201.58306021185</v>
      </c>
      <c r="AV8" s="285">
        <f>(VLOOKUP($A8,MASTER!$1:$1048576,MATCH('POD17-DOCOMO'!AV$7,MASTER!$1:$1,0),FALSE))*1000000</f>
        <v>136487.48731036767</v>
      </c>
      <c r="AW8" s="285">
        <f>(VLOOKUP($A8,MASTER!$1:$1048576,MATCH('POD17-DOCOMO'!AW$7,MASTER!$1:$1,0),FALSE))*1000000</f>
        <v>139854.93895920855</v>
      </c>
      <c r="AX8" s="285">
        <f>(VLOOKUP($A8,MASTER!$1:$1048576,MATCH('POD17-DOCOMO'!AX$7,MASTER!$1:$1,0),FALSE))*1000000</f>
        <v>143305.96709681585</v>
      </c>
      <c r="AY8" s="285">
        <f>(VLOOKUP($A8,MASTER!$1:$1048576,MATCH('POD17-DOCOMO'!AY$7,MASTER!$1:$1,0),FALSE))*1000000</f>
        <v>146842.65139981097</v>
      </c>
      <c r="AZ8" s="285">
        <f>(VLOOKUP($A8,MASTER!$1:$1048576,MATCH('POD17-DOCOMO'!AZ$7,MASTER!$1:$1,0),FALSE))*1000000</f>
        <v>150467.12339370567</v>
      </c>
      <c r="BA8" s="285">
        <f>(VLOOKUP($A8,MASTER!$1:$1048576,MATCH('POD17-DOCOMO'!BA$7,MASTER!$1:$1,0),FALSE))*1000000</f>
        <v>154181.56774677723</v>
      </c>
      <c r="BB8" s="285">
        <f>(VLOOKUP($A8,MASTER!$1:$1048576,MATCH('POD17-DOCOMO'!BB$7,MASTER!$1:$1,0),FALSE))*1000000</f>
        <v>157987.70719270949</v>
      </c>
      <c r="BC8" s="285">
        <f>(VLOOKUP($A8,MASTER!$1:$1048576,MATCH('POD17-DOCOMO'!BC$7,MASTER!$1:$1,0),FALSE))*1000000</f>
        <v>161887.80532445348</v>
      </c>
      <c r="BD8" s="285">
        <f>(VLOOKUP($A8,MASTER!$1:$1048576,MATCH('POD17-DOCOMO'!BD$7,MASTER!$1:$1,0),FALSE))*1000000</f>
        <v>165884.18161421063</v>
      </c>
      <c r="BE8" s="285">
        <f>(VLOOKUP($A8,MASTER!$1:$1048576,MATCH('POD17-DOCOMO'!BE$7,MASTER!$1:$1,0),FALSE))*1000000</f>
        <v>169979.2127928726</v>
      </c>
      <c r="BF8" s="285">
        <f>(VLOOKUP($A8,MASTER!$1:$1048576,MATCH('POD17-DOCOMO'!BF$7,MASTER!$1:$1,0),FALSE))*1000000</f>
        <v>174175.33426351438</v>
      </c>
      <c r="BG8" s="285">
        <f>(VLOOKUP($A8,MASTER!$1:$1048576,MATCH('POD17-DOCOMO'!BG$7,MASTER!$1:$1,0),FALSE))*1000000</f>
        <v>178475.04154978081</v>
      </c>
      <c r="BH8" s="285">
        <f>(VLOOKUP($A8,MASTER!$1:$1048576,MATCH('POD17-DOCOMO'!BH$7,MASTER!$1:$1,0),FALSE))*1000000</f>
        <v>182880.89178002803</v>
      </c>
      <c r="BI8" s="285">
        <f>(VLOOKUP($A8,MASTER!$1:$1048576,MATCH('POD17-DOCOMO'!BI$7,MASTER!$1:$1,0),FALSE))*1000000</f>
        <v>187395.5052081029</v>
      </c>
    </row>
    <row r="9" spans="1:61" x14ac:dyDescent="0.25">
      <c r="A9" s="187" t="s">
        <v>490</v>
      </c>
      <c r="B9" s="285">
        <f>(VLOOKUP($A9,MASTER!$1:$1048576,MATCH('POD17-DOCOMO'!B$7,MASTER!$1:$1,0),FALSE))*1000000</f>
        <v>206528</v>
      </c>
      <c r="C9" s="285">
        <f>(VLOOKUP($A9,MASTER!$1:$1048576,MATCH('POD17-DOCOMO'!C$7,MASTER!$1:$1,0),FALSE))*1000000</f>
        <v>215428</v>
      </c>
      <c r="D9" s="285">
        <f>(VLOOKUP($A9,MASTER!$1:$1048576,MATCH('POD17-DOCOMO'!D$7,MASTER!$1:$1,0),FALSE))*1000000</f>
        <v>224946</v>
      </c>
      <c r="E9" s="285">
        <f>(VLOOKUP($A9,MASTER!$1:$1048576,MATCH('POD17-DOCOMO'!E$7,MASTER!$1:$1,0),FALSE))*1000000</f>
        <v>222445</v>
      </c>
      <c r="F9" s="285">
        <f>(VLOOKUP($A9,MASTER!$1:$1048576,MATCH('POD17-DOCOMO'!F$7,MASTER!$1:$1,0),FALSE))*1000000</f>
        <v>240369</v>
      </c>
      <c r="G9" s="285">
        <f>(VLOOKUP($A9,MASTER!$1:$1048576,MATCH('POD17-DOCOMO'!G$7,MASTER!$1:$1,0),FALSE))*1000000</f>
        <v>262753</v>
      </c>
      <c r="H9" s="285">
        <f>(VLOOKUP($A9,MASTER!$1:$1048576,MATCH('POD17-DOCOMO'!H$7,MASTER!$1:$1,0),FALSE))*1000000</f>
        <v>284127</v>
      </c>
      <c r="I9" s="285">
        <f>(VLOOKUP($A9,MASTER!$1:$1048576,MATCH('POD17-DOCOMO'!I$7,MASTER!$1:$1,0),FALSE))*1000000</f>
        <v>307341</v>
      </c>
      <c r="J9" s="285">
        <f>(VLOOKUP($A9,MASTER!$1:$1048576,MATCH('POD17-DOCOMO'!J$7,MASTER!$1:$1,0),FALSE))*1000000</f>
        <v>323175</v>
      </c>
      <c r="K9" s="285">
        <f>(VLOOKUP($A9,MASTER!$1:$1048576,MATCH('POD17-DOCOMO'!K$7,MASTER!$1:$1,0),FALSE))*1000000</f>
        <v>345301</v>
      </c>
      <c r="L9" s="285">
        <f>(VLOOKUP($A9,MASTER!$1:$1048576,MATCH('POD17-DOCOMO'!L$7,MASTER!$1:$1,0),FALSE))*1000000</f>
        <v>322445</v>
      </c>
      <c r="M9" s="285">
        <f>(VLOOKUP($A9,MASTER!$1:$1048576,MATCH('POD17-DOCOMO'!M$7,MASTER!$1:$1,0),FALSE))*1000000</f>
        <v>322445</v>
      </c>
      <c r="N9" s="285">
        <f>(VLOOKUP($A9,MASTER!$1:$1048576,MATCH('POD17-DOCOMO'!N$7,MASTER!$1:$1,0),FALSE))*1000000</f>
        <v>355267</v>
      </c>
      <c r="O9" s="285">
        <f>(VLOOKUP($A9,MASTER!$1:$1048576,MATCH('POD17-DOCOMO'!O$7,MASTER!$1:$1,0),FALSE))*1000000</f>
        <v>399341</v>
      </c>
      <c r="P9" s="285">
        <f>(VLOOKUP($A9,MASTER!$1:$1048576,MATCH('POD17-DOCOMO'!P$7,MASTER!$1:$1,0),FALSE))*1000000</f>
        <v>421236</v>
      </c>
      <c r="Q9" s="285">
        <f>(VLOOKUP($A9,MASTER!$1:$1048576,MATCH('POD17-DOCOMO'!Q$7,MASTER!$1:$1,0),FALSE))*1000000</f>
        <v>440653</v>
      </c>
      <c r="R9" s="285">
        <f>(VLOOKUP($A9,MASTER!$1:$1048576,MATCH('POD17-DOCOMO'!R$7,MASTER!$1:$1,0),FALSE))*1000000</f>
        <v>450471</v>
      </c>
      <c r="S9" s="285">
        <f>(VLOOKUP($A9,MASTER!$1:$1048576,MATCH('POD17-DOCOMO'!S$7,MASTER!$1:$1,0),FALSE))*1000000</f>
        <v>471188</v>
      </c>
      <c r="T9" s="285">
        <f>(VLOOKUP($A9,MASTER!$1:$1048576,MATCH('POD17-DOCOMO'!T$7,MASTER!$1:$1,0),FALSE))*1000000</f>
        <v>480872.37435662659</v>
      </c>
      <c r="U9" s="285">
        <f>(VLOOKUP($A9,MASTER!$1:$1048576,MATCH('POD17-DOCOMO'!U$7,MASTER!$1:$1,0),FALSE))*1000000</f>
        <v>490963.37997236894</v>
      </c>
      <c r="V9" s="285">
        <f>(VLOOKUP($A9,MASTER!$1:$1048576,MATCH('POD17-DOCOMO'!V$7,MASTER!$1:$1,0),FALSE))*1000000</f>
        <v>501455.99420646002</v>
      </c>
      <c r="W9" s="285">
        <f>(VLOOKUP($A9,MASTER!$1:$1048576,MATCH('POD17-DOCOMO'!W$7,MASTER!$1:$1,0),FALSE))*1000000</f>
        <v>512346.45251059986</v>
      </c>
      <c r="X9" s="285">
        <f>(VLOOKUP($A9,MASTER!$1:$1048576,MATCH('POD17-DOCOMO'!X$7,MASTER!$1:$1,0),FALSE))*1000000</f>
        <v>523632.15264548745</v>
      </c>
      <c r="Y9" s="285">
        <f>(VLOOKUP($A9,MASTER!$1:$1048576,MATCH('POD17-DOCOMO'!Y$7,MASTER!$1:$1,0),FALSE))*1000000</f>
        <v>535311.56843942998</v>
      </c>
      <c r="Z9" s="285">
        <f>(VLOOKUP($A9,MASTER!$1:$1048576,MATCH('POD17-DOCOMO'!Z$7,MASTER!$1:$1,0),FALSE))*1000000</f>
        <v>547384.1721449371</v>
      </c>
      <c r="AA9" s="285">
        <f>(VLOOKUP($A9,MASTER!$1:$1048576,MATCH('POD17-DOCOMO'!AA$7,MASTER!$1:$1,0),FALSE))*1000000</f>
        <v>559850.36455909361</v>
      </c>
      <c r="AB9" s="285">
        <f>(VLOOKUP($A9,MASTER!$1:$1048576,MATCH('POD17-DOCOMO'!AB$7,MASTER!$1:$1,0),FALSE))*1000000</f>
        <v>572711.41216701444</v>
      </c>
      <c r="AC9" s="285">
        <f>(VLOOKUP($A9,MASTER!$1:$1048576,MATCH('POD17-DOCOMO'!AC$7,MASTER!$1:$1,0),FALSE))*1000000</f>
        <v>585969.39064804546</v>
      </c>
      <c r="AD9" s="285">
        <f>(VLOOKUP($A9,MASTER!$1:$1048576,MATCH('POD17-DOCOMO'!AD$7,MASTER!$1:$1,0),FALSE))*1000000</f>
        <v>599627.13415405864</v>
      </c>
      <c r="AE9" s="285">
        <f>(VLOOKUP($A9,MASTER!$1:$1048576,MATCH('POD17-DOCOMO'!AE$7,MASTER!$1:$1,0),FALSE))*1000000</f>
        <v>613688.189830016</v>
      </c>
      <c r="AF9" s="285">
        <f>(VLOOKUP($A9,MASTER!$1:$1048576,MATCH('POD17-DOCOMO'!AF$7,MASTER!$1:$1,0),FALSE))*1000000</f>
        <v>628156.77710053523</v>
      </c>
      <c r="AG9" s="285">
        <f>(VLOOKUP($A9,MASTER!$1:$1048576,MATCH('POD17-DOCOMO'!AG$7,MASTER!$1:$1,0),FALSE))*1000000</f>
        <v>643037.75129348435</v>
      </c>
      <c r="AH9" s="285">
        <f>(VLOOKUP($A9,MASTER!$1:$1048576,MATCH('POD17-DOCOMO'!AH$7,MASTER!$1:$1,0),FALSE))*1000000</f>
        <v>658336.57121374633</v>
      </c>
      <c r="AI9" s="285">
        <f>(VLOOKUP($A9,MASTER!$1:$1048576,MATCH('POD17-DOCOMO'!AI$7,MASTER!$1:$1,0),FALSE))*1000000</f>
        <v>674059.27031778684</v>
      </c>
      <c r="AJ9" s="285">
        <f>(VLOOKUP($A9,MASTER!$1:$1048576,MATCH('POD17-DOCOMO'!AJ$7,MASTER!$1:$1,0),FALSE))*1000000</f>
        <v>690212.43117332866</v>
      </c>
      <c r="AK9" s="285">
        <f>(VLOOKUP($A9,MASTER!$1:$1048576,MATCH('POD17-DOCOMO'!AK$7,MASTER!$1:$1,0),FALSE))*1000000</f>
        <v>706803.16291856905</v>
      </c>
      <c r="AL9" s="285">
        <f>(VLOOKUP($A9,MASTER!$1:$1048576,MATCH('POD17-DOCOMO'!AL$7,MASTER!$1:$1,0),FALSE))*1000000</f>
        <v>723839.08146259317</v>
      </c>
      <c r="AM9" s="285">
        <f>(VLOOKUP($A9,MASTER!$1:$1048576,MATCH('POD17-DOCOMO'!AM$7,MASTER!$1:$1,0),FALSE))*1000000</f>
        <v>741328.29219310172</v>
      </c>
      <c r="AN9" s="285">
        <f>(VLOOKUP($A9,MASTER!$1:$1048576,MATCH('POD17-DOCOMO'!AN$7,MASTER!$1:$1,0),FALSE))*1000000</f>
        <v>759279.3749797286</v>
      </c>
      <c r="AO9" s="285">
        <f>(VLOOKUP($A9,MASTER!$1:$1048576,MATCH('POD17-DOCOMO'!AO$7,MASTER!$1:$1,0),FALSE))*1000000</f>
        <v>777701.37128122489</v>
      </c>
      <c r="AP9" s="285">
        <f>(VLOOKUP($A9,MASTER!$1:$1048576,MATCH('POD17-DOCOMO'!AP$7,MASTER!$1:$1,0),FALSE))*1000000</f>
        <v>796603.7731829267</v>
      </c>
      <c r="AQ9" s="285">
        <f>(VLOOKUP($A9,MASTER!$1:$1048576,MATCH('POD17-DOCOMO'!AQ$7,MASTER!$1:$1,0),FALSE))*1000000</f>
        <v>815996.51420732681</v>
      </c>
      <c r="AR9" s="285">
        <f>(VLOOKUP($A9,MASTER!$1:$1048576,MATCH('POD17-DOCOMO'!AR$7,MASTER!$1:$1,0),FALSE))*1000000</f>
        <v>835889.96175550297</v>
      </c>
      <c r="AS9" s="285">
        <f>(VLOOKUP($A9,MASTER!$1:$1048576,MATCH('POD17-DOCOMO'!AS$7,MASTER!$1:$1,0),FALSE))*1000000</f>
        <v>856294.9110506362</v>
      </c>
      <c r="AT9" s="285">
        <f>(VLOOKUP($A9,MASTER!$1:$1048576,MATCH('POD17-DOCOMO'!AT$7,MASTER!$1:$1,0),FALSE))*1000000</f>
        <v>877222.58046717045</v>
      </c>
      <c r="AU9" s="285">
        <f>(VLOOKUP($A9,MASTER!$1:$1048576,MATCH('POD17-DOCOMO'!AU$7,MASTER!$1:$1,0),FALSE))*1000000</f>
        <v>898684.60814029421</v>
      </c>
      <c r="AV9" s="285">
        <f>(VLOOKUP($A9,MASTER!$1:$1048576,MATCH('POD17-DOCOMO'!AV$7,MASTER!$1:$1,0),FALSE))*1000000</f>
        <v>920693.04976057413</v>
      </c>
      <c r="AW9" s="285">
        <f>(VLOOKUP($A9,MASTER!$1:$1048576,MATCH('POD17-DOCOMO'!AW$7,MASTER!$1:$1,0),FALSE))*1000000</f>
        <v>943260.37746779516</v>
      </c>
      <c r="AX9" s="285">
        <f>(VLOOKUP($A9,MASTER!$1:$1048576,MATCH('POD17-DOCOMO'!AX$7,MASTER!$1:$1,0),FALSE))*1000000</f>
        <v>966399.47976643848</v>
      </c>
      <c r="AY9" s="285">
        <f>(VLOOKUP($A9,MASTER!$1:$1048576,MATCH('POD17-DOCOMO'!AY$7,MASTER!$1:$1,0),FALSE))*1000000</f>
        <v>990123.66239287099</v>
      </c>
      <c r="AZ9" s="285">
        <f>(VLOOKUP($A9,MASTER!$1:$1048576,MATCH('POD17-DOCOMO'!AZ$7,MASTER!$1:$1,0),FALSE))*1000000</f>
        <v>1014446.6500712681</v>
      </c>
      <c r="BA9" s="285">
        <f>(VLOOKUP($A9,MASTER!$1:$1048576,MATCH('POD17-DOCOMO'!BA$7,MASTER!$1:$1,0),FALSE))*1000000</f>
        <v>1039382.5891016062</v>
      </c>
      <c r="BB9" s="285">
        <f>(VLOOKUP($A9,MASTER!$1:$1048576,MATCH('POD17-DOCOMO'!BB$7,MASTER!$1:$1,0),FALSE))*1000000</f>
        <v>1064931.4741703398</v>
      </c>
      <c r="BC9" s="285">
        <f>(VLOOKUP($A9,MASTER!$1:$1048576,MATCH('POD17-DOCOMO'!BC$7,MASTER!$1:$1,0),FALSE))*1000000</f>
        <v>1091108.3719988593</v>
      </c>
      <c r="BD9" s="285">
        <f>(VLOOKUP($A9,MASTER!$1:$1048576,MATCH('POD17-DOCOMO'!BD$7,MASTER!$1:$1,0),FALSE))*1000000</f>
        <v>1117928.7196610488</v>
      </c>
      <c r="BE9" s="285">
        <f>(VLOOKUP($A9,MASTER!$1:$1048576,MATCH('POD17-DOCOMO'!BE$7,MASTER!$1:$1,0),FALSE))*1000000</f>
        <v>1145408.3336868561</v>
      </c>
      <c r="BF9" s="285">
        <f>(VLOOKUP($A9,MASTER!$1:$1048576,MATCH('POD17-DOCOMO'!BF$7,MASTER!$1:$1,0),FALSE))*1000000</f>
        <v>1173563.4193896381</v>
      </c>
      <c r="BG9" s="285">
        <f>(VLOOKUP($A9,MASTER!$1:$1048576,MATCH('POD17-DOCOMO'!BG$7,MASTER!$1:$1,0),FALSE))*1000000</f>
        <v>1202410.5804227779</v>
      </c>
      <c r="BH9" s="285">
        <f>(VLOOKUP($A9,MASTER!$1:$1048576,MATCH('POD17-DOCOMO'!BH$7,MASTER!$1:$1,0),FALSE))*1000000</f>
        <v>1231966.8285712136</v>
      </c>
      <c r="BI9" s="285">
        <f>(VLOOKUP($A9,MASTER!$1:$1048576,MATCH('POD17-DOCOMO'!BI$7,MASTER!$1:$1,0),FALSE))*1000000</f>
        <v>1262249.5937836498</v>
      </c>
    </row>
    <row r="10" spans="1:61" x14ac:dyDescent="0.25">
      <c r="A10" s="252" t="s">
        <v>477</v>
      </c>
      <c r="B10" s="105">
        <f t="shared" ref="B10" si="0">SUM(B8:B9)</f>
        <v>217832</v>
      </c>
      <c r="C10" s="105">
        <f t="shared" ref="C10:BI10" si="1">SUM(C8:C9)</f>
        <v>230081</v>
      </c>
      <c r="D10" s="105">
        <f t="shared" si="1"/>
        <v>243028</v>
      </c>
      <c r="E10" s="105">
        <f t="shared" si="1"/>
        <v>244357</v>
      </c>
      <c r="F10" s="105">
        <f t="shared" si="1"/>
        <v>265113</v>
      </c>
      <c r="G10" s="105">
        <f t="shared" si="1"/>
        <v>291318</v>
      </c>
      <c r="H10" s="105">
        <f t="shared" si="1"/>
        <v>316351</v>
      </c>
      <c r="I10" s="105">
        <f t="shared" si="1"/>
        <v>343108</v>
      </c>
      <c r="J10" s="105">
        <f t="shared" si="1"/>
        <v>361807</v>
      </c>
      <c r="K10" s="105">
        <f t="shared" si="1"/>
        <v>387464</v>
      </c>
      <c r="L10" s="105">
        <f t="shared" si="1"/>
        <v>367558</v>
      </c>
      <c r="M10" s="105">
        <f t="shared" si="1"/>
        <v>367558</v>
      </c>
      <c r="N10" s="105">
        <f t="shared" si="1"/>
        <v>403087</v>
      </c>
      <c r="O10" s="105">
        <f t="shared" si="1"/>
        <v>450770</v>
      </c>
      <c r="P10" s="105">
        <f t="shared" si="1"/>
        <v>473664.36434057623</v>
      </c>
      <c r="Q10" s="105">
        <f t="shared" si="1"/>
        <v>494100.49136559572</v>
      </c>
      <c r="R10" s="105">
        <f t="shared" si="1"/>
        <v>514263</v>
      </c>
      <c r="S10" s="105">
        <f t="shared" si="1"/>
        <v>538623</v>
      </c>
      <c r="T10" s="105">
        <f t="shared" si="1"/>
        <v>549962.52919178444</v>
      </c>
      <c r="U10" s="105">
        <f t="shared" si="1"/>
        <v>561749.68824495573</v>
      </c>
      <c r="V10" s="105">
        <f t="shared" si="1"/>
        <v>573980.47301344865</v>
      </c>
      <c r="W10" s="105">
        <f t="shared" si="1"/>
        <v>586652.16281815816</v>
      </c>
      <c r="X10" s="105">
        <f t="shared" si="1"/>
        <v>599763.225296285</v>
      </c>
      <c r="Y10" s="105">
        <f t="shared" si="1"/>
        <v>613313.23080855678</v>
      </c>
      <c r="Z10" s="105">
        <f t="shared" si="1"/>
        <v>627302.77546062844</v>
      </c>
      <c r="AA10" s="105">
        <f t="shared" si="1"/>
        <v>641733.41190485831</v>
      </c>
      <c r="AB10" s="105">
        <f t="shared" si="1"/>
        <v>656607.58718217991</v>
      </c>
      <c r="AC10" s="105">
        <f t="shared" si="1"/>
        <v>671928.58694415598</v>
      </c>
      <c r="AD10" s="105">
        <f t="shared" si="1"/>
        <v>687700.48546500073</v>
      </c>
      <c r="AE10" s="105">
        <f t="shared" si="1"/>
        <v>703928.10091418936</v>
      </c>
      <c r="AF10" s="105">
        <f t="shared" si="1"/>
        <v>720616.95541384735</v>
      </c>
      <c r="AG10" s="105">
        <f t="shared" si="1"/>
        <v>737773.23945241363</v>
      </c>
      <c r="AH10" s="105">
        <f t="shared" si="1"/>
        <v>755403.78026820079</v>
      </c>
      <c r="AI10" s="105">
        <f t="shared" si="1"/>
        <v>773516.01385397802</v>
      </c>
      <c r="AJ10" s="105">
        <f t="shared" si="1"/>
        <v>792117.960267385</v>
      </c>
      <c r="AK10" s="105">
        <f t="shared" si="1"/>
        <v>811218.20196213096</v>
      </c>
      <c r="AL10" s="105">
        <f t="shared" si="1"/>
        <v>830825.86488216196</v>
      </c>
      <c r="AM10" s="105">
        <f t="shared" si="1"/>
        <v>850950.60208545974</v>
      </c>
      <c r="AN10" s="105">
        <f t="shared" si="1"/>
        <v>871602.57968630432</v>
      </c>
      <c r="AO10" s="105">
        <f t="shared" si="1"/>
        <v>892792.46492484782</v>
      </c>
      <c r="AP10" s="105">
        <f t="shared" si="1"/>
        <v>914531.41619100398</v>
      </c>
      <c r="AQ10" s="105">
        <f t="shared" si="1"/>
        <v>936831.07484607212</v>
      </c>
      <c r="AR10" s="105">
        <f t="shared" si="1"/>
        <v>959703.5587004649</v>
      </c>
      <c r="AS10" s="105">
        <f t="shared" si="1"/>
        <v>983161.45701940299</v>
      </c>
      <c r="AT10" s="105">
        <f t="shared" si="1"/>
        <v>1007217.8269407752</v>
      </c>
      <c r="AU10" s="105">
        <f t="shared" si="1"/>
        <v>1031886.1912005061</v>
      </c>
      <c r="AV10" s="105">
        <f t="shared" si="1"/>
        <v>1057180.5370709419</v>
      </c>
      <c r="AW10" s="105">
        <f t="shared" si="1"/>
        <v>1083115.3164270036</v>
      </c>
      <c r="AX10" s="105">
        <f t="shared" si="1"/>
        <v>1109705.4468632543</v>
      </c>
      <c r="AY10" s="105">
        <f t="shared" si="1"/>
        <v>1136966.313792682</v>
      </c>
      <c r="AZ10" s="105">
        <f t="shared" si="1"/>
        <v>1164913.7734649738</v>
      </c>
      <c r="BA10" s="105">
        <f t="shared" si="1"/>
        <v>1193564.1568483834</v>
      </c>
      <c r="BB10" s="105">
        <f t="shared" si="1"/>
        <v>1222919.1813630492</v>
      </c>
      <c r="BC10" s="105">
        <f t="shared" si="1"/>
        <v>1252996.1773233127</v>
      </c>
      <c r="BD10" s="105">
        <f t="shared" si="1"/>
        <v>1283812.9012752594</v>
      </c>
      <c r="BE10" s="105">
        <f t="shared" si="1"/>
        <v>1315387.5464797288</v>
      </c>
      <c r="BF10" s="105">
        <f t="shared" si="1"/>
        <v>1347738.7536531524</v>
      </c>
      <c r="BG10" s="105">
        <f t="shared" si="1"/>
        <v>1380885.6219725588</v>
      </c>
      <c r="BH10" s="105">
        <f t="shared" si="1"/>
        <v>1414847.7203512418</v>
      </c>
      <c r="BI10" s="105">
        <f t="shared" si="1"/>
        <v>1449645.0989917528</v>
      </c>
    </row>
    <row r="11" spans="1:61" s="282" customFormat="1" x14ac:dyDescent="0.25">
      <c r="A11" s="284" t="s">
        <v>434</v>
      </c>
      <c r="B11" s="283">
        <f>SUM(B10*R5)</f>
        <v>25464.560799999999</v>
      </c>
      <c r="C11" s="283">
        <f>SUM(C10*R5)</f>
        <v>26896.4689</v>
      </c>
      <c r="D11" s="283">
        <f>SUM(D10*R5)</f>
        <v>28409.9732</v>
      </c>
      <c r="E11" s="283">
        <f>SUM(E10*R5)</f>
        <v>28565.333300000002</v>
      </c>
      <c r="F11" s="283">
        <f>SUM(F10*R5)</f>
        <v>30991.709699999999</v>
      </c>
      <c r="G11" s="283">
        <f>SUM(G10*R5)</f>
        <v>34055.074200000003</v>
      </c>
      <c r="H11" s="283">
        <f>SUM(H10*R5)</f>
        <v>36981.431900000003</v>
      </c>
      <c r="I11" s="283">
        <f>SUM(I10*R5)</f>
        <v>40109.325199999999</v>
      </c>
      <c r="J11" s="283">
        <f>SUM(J10*R5)</f>
        <v>42295.238300000005</v>
      </c>
      <c r="K11" s="283">
        <f>SUM(K10*R5)</f>
        <v>45294.541600000004</v>
      </c>
      <c r="L11" s="283">
        <f>SUM(L10*R5)</f>
        <v>42967.530200000001</v>
      </c>
      <c r="M11" s="283">
        <f>SUM(M10*R5)</f>
        <v>42967.530200000001</v>
      </c>
      <c r="N11" s="283">
        <f>SUM(N10*R5)</f>
        <v>47120.870300000002</v>
      </c>
      <c r="O11" s="283">
        <f>SUM(O10*R5)</f>
        <v>52695.012999999999</v>
      </c>
      <c r="P11" s="283">
        <f>SUM(P10*R5)</f>
        <v>55371.364191413362</v>
      </c>
      <c r="Q11" s="283">
        <f>SUM(Q10*R5)</f>
        <v>57760.347440638143</v>
      </c>
      <c r="R11" s="283">
        <f>SUM(R10*R5)</f>
        <v>60117.344700000001</v>
      </c>
      <c r="S11" s="283">
        <f>SUM(S10*R5)</f>
        <v>62965.028700000003</v>
      </c>
      <c r="T11" s="283">
        <f>SUM(T10*R5)</f>
        <v>64290.619662519603</v>
      </c>
      <c r="U11" s="283">
        <f>SUM(U10*R5)</f>
        <v>65668.53855583533</v>
      </c>
      <c r="V11" s="283">
        <f>SUM(V10*R5)</f>
        <v>67098.317295272151</v>
      </c>
      <c r="W11" s="283">
        <f>SUM(W10*R5)</f>
        <v>68579.637833442684</v>
      </c>
      <c r="X11" s="283">
        <f>SUM(X10*R5)</f>
        <v>70112.321037135713</v>
      </c>
      <c r="Y11" s="283">
        <f>SUM(Y10*R5)</f>
        <v>71696.316681520286</v>
      </c>
      <c r="Z11" s="283">
        <f>SUM(Z10*R5)</f>
        <v>73331.694451347474</v>
      </c>
      <c r="AA11" s="283">
        <f>SUM(AA10*R5)</f>
        <v>75018.635851677944</v>
      </c>
      <c r="AB11" s="283">
        <f>SUM(AB10*R5)</f>
        <v>76757.42694159683</v>
      </c>
      <c r="AC11" s="283">
        <f>SUM(AC10*R5)</f>
        <v>78548.451813771841</v>
      </c>
      <c r="AD11" s="283">
        <f>SUM(AD10*R5)</f>
        <v>80392.186750858586</v>
      </c>
      <c r="AE11" s="283">
        <f>SUM(AE10*R5)</f>
        <v>82289.19499686874</v>
      </c>
      <c r="AF11" s="283">
        <f>SUM(AF10*R5)</f>
        <v>84240.122087878757</v>
      </c>
      <c r="AG11" s="283">
        <f>SUM(AG10*R5)</f>
        <v>86245.691691987158</v>
      </c>
      <c r="AH11" s="283">
        <f>SUM(AH10*R5)</f>
        <v>88306.701913352677</v>
      </c>
      <c r="AI11" s="283">
        <f>SUM(AI10*R5)</f>
        <v>90424.022019530035</v>
      </c>
      <c r="AJ11" s="283">
        <f>SUM(AJ10*R5)</f>
        <v>92598.589555257306</v>
      </c>
      <c r="AK11" s="283">
        <f>SUM(AK10*R5)</f>
        <v>94831.407809373108</v>
      </c>
      <c r="AL11" s="283">
        <f>SUM(AL10*R5)</f>
        <v>97123.543604724735</v>
      </c>
      <c r="AM11" s="283">
        <f>SUM(AM10*R5)</f>
        <v>99476.125383790248</v>
      </c>
      <c r="AN11" s="283">
        <f>SUM(AN10*R5)</f>
        <v>101890.34156532898</v>
      </c>
      <c r="AO11" s="283">
        <f>SUM(AO10*R5)</f>
        <v>104367.43914971472</v>
      </c>
      <c r="AP11" s="283">
        <f>SUM(AP10*R5)</f>
        <v>106908.72255272837</v>
      </c>
      <c r="AQ11" s="283">
        <f>SUM(AQ10*R5)</f>
        <v>109515.55264950583</v>
      </c>
      <c r="AR11" s="283">
        <f>SUM(AR10*R5)</f>
        <v>112189.34601208435</v>
      </c>
      <c r="AS11" s="283">
        <f>SUM(AS10*R5)</f>
        <v>114931.57432556822</v>
      </c>
      <c r="AT11" s="283">
        <f>SUM(AT10*R5)</f>
        <v>117743.76396937663</v>
      </c>
      <c r="AU11" s="283">
        <f>SUM(AU10*R5)</f>
        <v>120627.49575133916</v>
      </c>
      <c r="AV11" s="283">
        <f>SUM(AV10*R5)</f>
        <v>123584.40478359311</v>
      </c>
      <c r="AW11" s="283">
        <f>SUM(AW10*R5)</f>
        <v>126616.18049031672</v>
      </c>
      <c r="AX11" s="283">
        <f>SUM(AX10*R5)</f>
        <v>129724.56673831443</v>
      </c>
      <c r="AY11" s="283">
        <f>SUM(AY10*R5)</f>
        <v>132911.36208236453</v>
      </c>
      <c r="AZ11" s="283">
        <f>SUM(AZ10*R5)</f>
        <v>136178.42011805545</v>
      </c>
      <c r="BA11" s="283">
        <f>SUM(BA10*R5)</f>
        <v>139527.64993557602</v>
      </c>
      <c r="BB11" s="283">
        <f>SUM(BB10*R5)</f>
        <v>142959.25230134046</v>
      </c>
      <c r="BC11" s="283">
        <f>SUM(BC10*R5)</f>
        <v>146475.25312909528</v>
      </c>
      <c r="BD11" s="283">
        <f>SUM(BD10*R5)</f>
        <v>150077.72815907784</v>
      </c>
      <c r="BE11" s="283">
        <f>SUM(BE10*R5)</f>
        <v>153768.8041834803</v>
      </c>
      <c r="BF11" s="283">
        <f>SUM(BF10*R5)</f>
        <v>157550.66030205353</v>
      </c>
      <c r="BG11" s="283">
        <f>SUM(BG10*R5)</f>
        <v>161425.52920859214</v>
      </c>
      <c r="BH11" s="283">
        <f>SUM(BH10*R5)</f>
        <v>165395.69850906017</v>
      </c>
      <c r="BI11" s="283">
        <f>SUM(BI10*R5)</f>
        <v>169463.5120721359</v>
      </c>
    </row>
    <row r="12" spans="1:61" s="345" customFormat="1" hidden="1" x14ac:dyDescent="0.25">
      <c r="A12" s="343" t="s">
        <v>433</v>
      </c>
      <c r="B12" s="344">
        <f t="shared" ref="B12" si="2">SUM(B11/30/24/14)</f>
        <v>2.526246111111111</v>
      </c>
      <c r="C12" s="344">
        <f t="shared" ref="C12:BI12" si="3">SUM(C11/30/24/14)</f>
        <v>2.6683004861111108</v>
      </c>
      <c r="D12" s="344">
        <f t="shared" si="3"/>
        <v>2.8184497222222222</v>
      </c>
      <c r="E12" s="344">
        <f t="shared" si="3"/>
        <v>2.833862430555556</v>
      </c>
      <c r="F12" s="344">
        <f t="shared" si="3"/>
        <v>3.0745743750000001</v>
      </c>
      <c r="G12" s="344">
        <f t="shared" si="3"/>
        <v>3.3784795833333341</v>
      </c>
      <c r="H12" s="344">
        <f t="shared" si="3"/>
        <v>3.6687928472222224</v>
      </c>
      <c r="I12" s="344">
        <f t="shared" si="3"/>
        <v>3.9790997222222222</v>
      </c>
      <c r="J12" s="344">
        <f t="shared" si="3"/>
        <v>4.1959561805555561</v>
      </c>
      <c r="K12" s="344">
        <f t="shared" si="3"/>
        <v>4.4935061111111114</v>
      </c>
      <c r="L12" s="344">
        <f t="shared" si="3"/>
        <v>4.2626518055555556</v>
      </c>
      <c r="M12" s="344">
        <f t="shared" si="3"/>
        <v>4.2626518055555556</v>
      </c>
      <c r="N12" s="344">
        <f t="shared" si="3"/>
        <v>4.6746895138888886</v>
      </c>
      <c r="O12" s="344">
        <f t="shared" si="3"/>
        <v>5.2276798611111115</v>
      </c>
      <c r="P12" s="344">
        <f t="shared" si="3"/>
        <v>5.4931908920052939</v>
      </c>
      <c r="Q12" s="344">
        <f t="shared" si="3"/>
        <v>5.7301931984760071</v>
      </c>
      <c r="R12" s="344">
        <f t="shared" si="3"/>
        <v>5.9640222916666668</v>
      </c>
      <c r="S12" s="344">
        <f t="shared" si="3"/>
        <v>6.2465306250000001</v>
      </c>
      <c r="T12" s="344">
        <f t="shared" si="3"/>
        <v>6.3780376649325001</v>
      </c>
      <c r="U12" s="344">
        <f t="shared" si="3"/>
        <v>6.5147359678408066</v>
      </c>
      <c r="V12" s="344">
        <f t="shared" si="3"/>
        <v>6.6565790967531893</v>
      </c>
      <c r="W12" s="344">
        <f t="shared" si="3"/>
        <v>6.803535499349473</v>
      </c>
      <c r="X12" s="344">
        <f t="shared" si="3"/>
        <v>6.9555874044777486</v>
      </c>
      <c r="Y12" s="344">
        <f t="shared" si="3"/>
        <v>7.1127298295159003</v>
      </c>
      <c r="Z12" s="344">
        <f t="shared" si="3"/>
        <v>7.2749696876336785</v>
      </c>
      <c r="AA12" s="344">
        <f t="shared" si="3"/>
        <v>7.4423249852855102</v>
      </c>
      <c r="AB12" s="344">
        <f t="shared" si="3"/>
        <v>7.6148241013488924</v>
      </c>
      <c r="AC12" s="344">
        <f t="shared" si="3"/>
        <v>7.7925051402551437</v>
      </c>
      <c r="AD12" s="344">
        <f t="shared" si="3"/>
        <v>7.9754153522677163</v>
      </c>
      <c r="AE12" s="344">
        <f t="shared" si="3"/>
        <v>8.1636106147687233</v>
      </c>
      <c r="AF12" s="344">
        <f t="shared" si="3"/>
        <v>8.3571549690355926</v>
      </c>
      <c r="AG12" s="344">
        <f t="shared" si="3"/>
        <v>8.5561202075384095</v>
      </c>
      <c r="AH12" s="344">
        <f t="shared" si="3"/>
        <v>8.7605855072770513</v>
      </c>
      <c r="AI12" s="344">
        <f t="shared" si="3"/>
        <v>8.9706371051121074</v>
      </c>
      <c r="AJ12" s="344">
        <f t="shared" si="3"/>
        <v>9.1863680114342561</v>
      </c>
      <c r="AK12" s="344">
        <f t="shared" si="3"/>
        <v>9.4078777588663804</v>
      </c>
      <c r="AL12" s="344">
        <f t="shared" si="3"/>
        <v>9.6352721830084072</v>
      </c>
      <c r="AM12" s="344">
        <f t="shared" si="3"/>
        <v>9.8686632325188732</v>
      </c>
      <c r="AN12" s="344">
        <f t="shared" si="3"/>
        <v>10.108168806084224</v>
      </c>
      <c r="AO12" s="344">
        <f t="shared" si="3"/>
        <v>10.353912614059</v>
      </c>
      <c r="AP12" s="344">
        <f t="shared" si="3"/>
        <v>10.606024062770672</v>
      </c>
      <c r="AQ12" s="344">
        <f t="shared" si="3"/>
        <v>10.864638159673197</v>
      </c>
      <c r="AR12" s="344">
        <f t="shared" si="3"/>
        <v>11.12989543770678</v>
      </c>
      <c r="AS12" s="344">
        <f t="shared" si="3"/>
        <v>11.4019418973778</v>
      </c>
      <c r="AT12" s="344">
        <f t="shared" si="3"/>
        <v>11.680928965215935</v>
      </c>
      <c r="AU12" s="344">
        <f t="shared" si="3"/>
        <v>11.967013467394759</v>
      </c>
      <c r="AV12" s="344">
        <f t="shared" si="3"/>
        <v>12.260357617419952</v>
      </c>
      <c r="AW12" s="344">
        <f t="shared" si="3"/>
        <v>12.5611290168965</v>
      </c>
      <c r="AX12" s="344">
        <f t="shared" si="3"/>
        <v>12.869500668483576</v>
      </c>
      <c r="AY12" s="344">
        <f t="shared" si="3"/>
        <v>13.185651000234575</v>
      </c>
      <c r="AZ12" s="344">
        <f t="shared" si="3"/>
        <v>13.50976390060074</v>
      </c>
      <c r="BA12" s="344">
        <f t="shared" si="3"/>
        <v>13.842028763450003</v>
      </c>
      <c r="BB12" s="344">
        <f t="shared" si="3"/>
        <v>14.182465506085364</v>
      </c>
      <c r="BC12" s="344">
        <f t="shared" si="3"/>
        <v>14.53127511201342</v>
      </c>
      <c r="BD12" s="344">
        <f t="shared" si="3"/>
        <v>14.888663507845024</v>
      </c>
      <c r="BE12" s="344">
        <f t="shared" si="3"/>
        <v>15.254841684869078</v>
      </c>
      <c r="BF12" s="344">
        <f t="shared" si="3"/>
        <v>15.630025823616423</v>
      </c>
      <c r="BG12" s="344">
        <f t="shared" si="3"/>
        <v>16.014437421487319</v>
      </c>
      <c r="BH12" s="344">
        <f t="shared" si="3"/>
        <v>16.408303423517875</v>
      </c>
      <c r="BI12" s="344">
        <f t="shared" si="3"/>
        <v>16.811856356362689</v>
      </c>
    </row>
    <row r="13" spans="1:61" x14ac:dyDescent="0.25">
      <c r="A13" s="248" t="s">
        <v>432</v>
      </c>
      <c r="B13" s="281">
        <f>SUM(R6*S6)</f>
        <v>2000</v>
      </c>
      <c r="C13" s="281">
        <f t="shared" ref="C13:BI13" si="4">$B$13</f>
        <v>2000</v>
      </c>
      <c r="D13" s="281">
        <f t="shared" si="4"/>
        <v>2000</v>
      </c>
      <c r="E13" s="281">
        <f t="shared" si="4"/>
        <v>2000</v>
      </c>
      <c r="F13" s="281">
        <f t="shared" si="4"/>
        <v>2000</v>
      </c>
      <c r="G13" s="281">
        <f t="shared" si="4"/>
        <v>2000</v>
      </c>
      <c r="H13" s="281">
        <f t="shared" si="4"/>
        <v>2000</v>
      </c>
      <c r="I13" s="281">
        <f t="shared" si="4"/>
        <v>2000</v>
      </c>
      <c r="J13" s="281">
        <f t="shared" si="4"/>
        <v>2000</v>
      </c>
      <c r="K13" s="281">
        <f t="shared" si="4"/>
        <v>2000</v>
      </c>
      <c r="L13" s="281">
        <f t="shared" si="4"/>
        <v>2000</v>
      </c>
      <c r="M13" s="281">
        <f t="shared" si="4"/>
        <v>2000</v>
      </c>
      <c r="N13" s="281">
        <f t="shared" si="4"/>
        <v>2000</v>
      </c>
      <c r="O13" s="281">
        <f t="shared" si="4"/>
        <v>2000</v>
      </c>
      <c r="P13" s="281">
        <f t="shared" si="4"/>
        <v>2000</v>
      </c>
      <c r="Q13" s="281">
        <f t="shared" si="4"/>
        <v>2000</v>
      </c>
      <c r="R13" s="281">
        <f t="shared" si="4"/>
        <v>2000</v>
      </c>
      <c r="S13" s="281">
        <f t="shared" si="4"/>
        <v>2000</v>
      </c>
      <c r="T13" s="281">
        <f t="shared" si="4"/>
        <v>2000</v>
      </c>
      <c r="U13" s="281">
        <f t="shared" si="4"/>
        <v>2000</v>
      </c>
      <c r="V13" s="281">
        <f t="shared" si="4"/>
        <v>2000</v>
      </c>
      <c r="W13" s="281">
        <f t="shared" si="4"/>
        <v>2000</v>
      </c>
      <c r="X13" s="281">
        <f t="shared" si="4"/>
        <v>2000</v>
      </c>
      <c r="Y13" s="281">
        <f t="shared" si="4"/>
        <v>2000</v>
      </c>
      <c r="Z13" s="281">
        <f t="shared" si="4"/>
        <v>2000</v>
      </c>
      <c r="AA13" s="281">
        <f t="shared" si="4"/>
        <v>2000</v>
      </c>
      <c r="AB13" s="281">
        <f t="shared" si="4"/>
        <v>2000</v>
      </c>
      <c r="AC13" s="281">
        <f t="shared" si="4"/>
        <v>2000</v>
      </c>
      <c r="AD13" s="281">
        <f t="shared" si="4"/>
        <v>2000</v>
      </c>
      <c r="AE13" s="281">
        <f t="shared" si="4"/>
        <v>2000</v>
      </c>
      <c r="AF13" s="281">
        <f t="shared" si="4"/>
        <v>2000</v>
      </c>
      <c r="AG13" s="281">
        <f t="shared" si="4"/>
        <v>2000</v>
      </c>
      <c r="AH13" s="281">
        <f t="shared" si="4"/>
        <v>2000</v>
      </c>
      <c r="AI13" s="281">
        <f t="shared" si="4"/>
        <v>2000</v>
      </c>
      <c r="AJ13" s="281">
        <f t="shared" si="4"/>
        <v>2000</v>
      </c>
      <c r="AK13" s="281">
        <f t="shared" si="4"/>
        <v>2000</v>
      </c>
      <c r="AL13" s="281">
        <f t="shared" si="4"/>
        <v>2000</v>
      </c>
      <c r="AM13" s="281">
        <f t="shared" si="4"/>
        <v>2000</v>
      </c>
      <c r="AN13" s="281">
        <f t="shared" si="4"/>
        <v>2000</v>
      </c>
      <c r="AO13" s="281">
        <f t="shared" si="4"/>
        <v>2000</v>
      </c>
      <c r="AP13" s="281">
        <f t="shared" si="4"/>
        <v>2000</v>
      </c>
      <c r="AQ13" s="281">
        <f t="shared" si="4"/>
        <v>2000</v>
      </c>
      <c r="AR13" s="281">
        <f t="shared" si="4"/>
        <v>2000</v>
      </c>
      <c r="AS13" s="281">
        <f t="shared" si="4"/>
        <v>2000</v>
      </c>
      <c r="AT13" s="281">
        <f t="shared" si="4"/>
        <v>2000</v>
      </c>
      <c r="AU13" s="281">
        <f t="shared" si="4"/>
        <v>2000</v>
      </c>
      <c r="AV13" s="281">
        <f t="shared" si="4"/>
        <v>2000</v>
      </c>
      <c r="AW13" s="281">
        <f t="shared" si="4"/>
        <v>2000</v>
      </c>
      <c r="AX13" s="281">
        <f t="shared" si="4"/>
        <v>2000</v>
      </c>
      <c r="AY13" s="281">
        <f t="shared" si="4"/>
        <v>2000</v>
      </c>
      <c r="AZ13" s="281">
        <f t="shared" si="4"/>
        <v>2000</v>
      </c>
      <c r="BA13" s="281">
        <f t="shared" si="4"/>
        <v>2000</v>
      </c>
      <c r="BB13" s="281">
        <f t="shared" si="4"/>
        <v>2000</v>
      </c>
      <c r="BC13" s="281">
        <f t="shared" si="4"/>
        <v>2000</v>
      </c>
      <c r="BD13" s="281">
        <f t="shared" si="4"/>
        <v>2000</v>
      </c>
      <c r="BE13" s="281">
        <f t="shared" si="4"/>
        <v>2000</v>
      </c>
      <c r="BF13" s="281">
        <f t="shared" si="4"/>
        <v>2000</v>
      </c>
      <c r="BG13" s="281">
        <f t="shared" si="4"/>
        <v>2000</v>
      </c>
      <c r="BH13" s="281">
        <f t="shared" si="4"/>
        <v>2000</v>
      </c>
      <c r="BI13" s="281">
        <f t="shared" si="4"/>
        <v>2000</v>
      </c>
    </row>
    <row r="14" spans="1:61" x14ac:dyDescent="0.25">
      <c r="A14" s="248" t="s">
        <v>430</v>
      </c>
      <c r="B14" s="251">
        <f t="shared" ref="B14:U14" si="5">SUM(B11*$R$3)</f>
        <v>420.1652532</v>
      </c>
      <c r="C14" s="251">
        <f t="shared" si="5"/>
        <v>443.79173685000001</v>
      </c>
      <c r="D14" s="251">
        <f t="shared" si="5"/>
        <v>468.76455780000003</v>
      </c>
      <c r="E14" s="251">
        <f t="shared" si="5"/>
        <v>471.32799945000005</v>
      </c>
      <c r="F14" s="251">
        <f t="shared" si="5"/>
        <v>511.36321005000002</v>
      </c>
      <c r="G14" s="251">
        <f t="shared" si="5"/>
        <v>561.90872430000002</v>
      </c>
      <c r="H14" s="251">
        <f t="shared" si="5"/>
        <v>610.19362635000005</v>
      </c>
      <c r="I14" s="251">
        <f t="shared" si="5"/>
        <v>661.80386580000004</v>
      </c>
      <c r="J14" s="251">
        <f t="shared" si="5"/>
        <v>697.8714319500001</v>
      </c>
      <c r="K14" s="251">
        <f t="shared" si="5"/>
        <v>747.35993640000015</v>
      </c>
      <c r="L14" s="251">
        <f t="shared" si="5"/>
        <v>708.96424830000001</v>
      </c>
      <c r="M14" s="251">
        <f t="shared" si="5"/>
        <v>708.96424830000001</v>
      </c>
      <c r="N14" s="251">
        <f t="shared" si="5"/>
        <v>777.4943599500001</v>
      </c>
      <c r="O14" s="251">
        <f t="shared" si="5"/>
        <v>869.46771450000006</v>
      </c>
      <c r="P14" s="251">
        <f t="shared" si="5"/>
        <v>913.62750915832055</v>
      </c>
      <c r="Q14" s="251">
        <f t="shared" si="5"/>
        <v>953.04573277052941</v>
      </c>
      <c r="R14" s="251">
        <f t="shared" si="5"/>
        <v>991.93618755000011</v>
      </c>
      <c r="S14" s="251">
        <f t="shared" si="5"/>
        <v>1038.9229735500001</v>
      </c>
      <c r="T14" s="251">
        <f t="shared" si="5"/>
        <v>1060.7952244315734</v>
      </c>
      <c r="U14" s="251">
        <f t="shared" si="5"/>
        <v>1083.5308861712831</v>
      </c>
      <c r="V14" s="251">
        <f>SUM(V11*$R$3)</f>
        <v>1107.1222353719904</v>
      </c>
      <c r="W14" s="251">
        <f t="shared" ref="W14:BI14" si="6">SUM(W11*$R$3)</f>
        <v>1131.5640242518043</v>
      </c>
      <c r="X14" s="251">
        <f t="shared" si="6"/>
        <v>1156.8532971127393</v>
      </c>
      <c r="Y14" s="251">
        <f t="shared" si="6"/>
        <v>1182.9892252450848</v>
      </c>
      <c r="Z14" s="251">
        <f t="shared" si="6"/>
        <v>1209.9729584472334</v>
      </c>
      <c r="AA14" s="251">
        <f t="shared" si="6"/>
        <v>1237.8074915526861</v>
      </c>
      <c r="AB14" s="251">
        <f t="shared" si="6"/>
        <v>1266.4975445363477</v>
      </c>
      <c r="AC14" s="251">
        <f t="shared" si="6"/>
        <v>1296.0494549272355</v>
      </c>
      <c r="AD14" s="251">
        <f t="shared" si="6"/>
        <v>1326.4710813891668</v>
      </c>
      <c r="AE14" s="251">
        <f t="shared" si="6"/>
        <v>1357.7717174483344</v>
      </c>
      <c r="AF14" s="251">
        <f t="shared" si="6"/>
        <v>1389.9620144499995</v>
      </c>
      <c r="AG14" s="251">
        <f t="shared" si="6"/>
        <v>1423.0539129177882</v>
      </c>
      <c r="AH14" s="251">
        <f t="shared" si="6"/>
        <v>1457.0605815703193</v>
      </c>
      <c r="AI14" s="251">
        <f t="shared" si="6"/>
        <v>1491.9963633222455</v>
      </c>
      <c r="AJ14" s="251">
        <f t="shared" si="6"/>
        <v>1527.8767276617457</v>
      </c>
      <c r="AK14" s="251">
        <f t="shared" si="6"/>
        <v>1564.7182288546564</v>
      </c>
      <c r="AL14" s="251">
        <f t="shared" si="6"/>
        <v>1602.5384694779582</v>
      </c>
      <c r="AM14" s="251">
        <f t="shared" si="6"/>
        <v>1641.3560688325392</v>
      </c>
      <c r="AN14" s="251">
        <f t="shared" si="6"/>
        <v>1681.1906358279284</v>
      </c>
      <c r="AO14" s="251">
        <f t="shared" si="6"/>
        <v>1722.0627459702928</v>
      </c>
      <c r="AP14" s="251">
        <f t="shared" si="6"/>
        <v>1763.9939221200182</v>
      </c>
      <c r="AQ14" s="251">
        <f t="shared" si="6"/>
        <v>1807.0066187168463</v>
      </c>
      <c r="AR14" s="251">
        <f t="shared" si="6"/>
        <v>1851.124209199392</v>
      </c>
      <c r="AS14" s="251">
        <f t="shared" si="6"/>
        <v>1896.3709763718757</v>
      </c>
      <c r="AT14" s="251">
        <f t="shared" si="6"/>
        <v>1942.7721054947144</v>
      </c>
      <c r="AU14" s="251">
        <f t="shared" si="6"/>
        <v>1990.3536798970961</v>
      </c>
      <c r="AV14" s="251">
        <f t="shared" si="6"/>
        <v>2039.1426789292864</v>
      </c>
      <c r="AW14" s="251">
        <f t="shared" si="6"/>
        <v>2089.1669780902262</v>
      </c>
      <c r="AX14" s="251">
        <f t="shared" si="6"/>
        <v>2140.4553511821882</v>
      </c>
      <c r="AY14" s="251">
        <f t="shared" si="6"/>
        <v>2193.0374743590151</v>
      </c>
      <c r="AZ14" s="251">
        <f t="shared" si="6"/>
        <v>2246.9439319479152</v>
      </c>
      <c r="BA14" s="251">
        <f t="shared" si="6"/>
        <v>2302.2062239370043</v>
      </c>
      <c r="BB14" s="251">
        <f t="shared" si="6"/>
        <v>2358.8276629721177</v>
      </c>
      <c r="BC14" s="251">
        <f t="shared" si="6"/>
        <v>2416.841676630072</v>
      </c>
      <c r="BD14" s="251">
        <f t="shared" si="6"/>
        <v>2476.2825146247847</v>
      </c>
      <c r="BE14" s="251">
        <f t="shared" si="6"/>
        <v>2537.185269027425</v>
      </c>
      <c r="BF14" s="251">
        <f t="shared" si="6"/>
        <v>2599.5858949838835</v>
      </c>
      <c r="BG14" s="251">
        <f t="shared" si="6"/>
        <v>2663.5212319417706</v>
      </c>
      <c r="BH14" s="251">
        <f t="shared" si="6"/>
        <v>2729.0290253994931</v>
      </c>
      <c r="BI14" s="251">
        <f t="shared" si="6"/>
        <v>2796.1479491902423</v>
      </c>
    </row>
    <row r="15" spans="1:61" x14ac:dyDescent="0.25">
      <c r="A15" s="248" t="s">
        <v>467</v>
      </c>
      <c r="B15" s="251">
        <f t="shared" ref="B15:U15" si="7">SUM(B11*$S$3)</f>
        <v>25044.395546799999</v>
      </c>
      <c r="C15" s="251">
        <f t="shared" si="7"/>
        <v>26452.677163150001</v>
      </c>
      <c r="D15" s="251">
        <f t="shared" si="7"/>
        <v>27941.208642200003</v>
      </c>
      <c r="E15" s="251">
        <f t="shared" si="7"/>
        <v>28094.005300550005</v>
      </c>
      <c r="F15" s="251">
        <f t="shared" si="7"/>
        <v>30480.34648995</v>
      </c>
      <c r="G15" s="251">
        <f t="shared" si="7"/>
        <v>33493.165475700007</v>
      </c>
      <c r="H15" s="251">
        <f t="shared" si="7"/>
        <v>36371.238273650008</v>
      </c>
      <c r="I15" s="251">
        <f t="shared" si="7"/>
        <v>39447.521334199999</v>
      </c>
      <c r="J15" s="251">
        <f t="shared" si="7"/>
        <v>41597.366868050005</v>
      </c>
      <c r="K15" s="251">
        <f t="shared" si="7"/>
        <v>44547.181663600008</v>
      </c>
      <c r="L15" s="251">
        <f t="shared" si="7"/>
        <v>42258.565951700002</v>
      </c>
      <c r="M15" s="251">
        <f t="shared" si="7"/>
        <v>42258.565951700002</v>
      </c>
      <c r="N15" s="251">
        <f t="shared" si="7"/>
        <v>46343.375940050006</v>
      </c>
      <c r="O15" s="251">
        <f t="shared" si="7"/>
        <v>51825.545285500004</v>
      </c>
      <c r="P15" s="251">
        <f t="shared" si="7"/>
        <v>54457.736682255047</v>
      </c>
      <c r="Q15" s="251">
        <f t="shared" si="7"/>
        <v>56807.301707867613</v>
      </c>
      <c r="R15" s="251">
        <f t="shared" si="7"/>
        <v>59125.408512450005</v>
      </c>
      <c r="S15" s="251">
        <f t="shared" si="7"/>
        <v>61926.105726450005</v>
      </c>
      <c r="T15" s="251">
        <f t="shared" si="7"/>
        <v>63229.824438088035</v>
      </c>
      <c r="U15" s="251">
        <f t="shared" si="7"/>
        <v>64585.007669664046</v>
      </c>
      <c r="V15" s="251">
        <f>SUM(V11*$S$3)</f>
        <v>65991.195059900158</v>
      </c>
      <c r="W15" s="251">
        <f t="shared" ref="W15:BI15" si="8">SUM(W11*$S$3)</f>
        <v>67448.073809190886</v>
      </c>
      <c r="X15" s="251">
        <f t="shared" si="8"/>
        <v>68955.46774002297</v>
      </c>
      <c r="Y15" s="251">
        <f t="shared" si="8"/>
        <v>70513.327456275205</v>
      </c>
      <c r="Z15" s="251">
        <f t="shared" si="8"/>
        <v>72121.721492900237</v>
      </c>
      <c r="AA15" s="251">
        <f t="shared" si="8"/>
        <v>73780.828360125262</v>
      </c>
      <c r="AB15" s="251">
        <f t="shared" si="8"/>
        <v>75490.929397060492</v>
      </c>
      <c r="AC15" s="251">
        <f t="shared" si="8"/>
        <v>77252.402358844614</v>
      </c>
      <c r="AD15" s="251">
        <f t="shared" si="8"/>
        <v>79065.715669469428</v>
      </c>
      <c r="AE15" s="251">
        <f t="shared" si="8"/>
        <v>80931.423279420414</v>
      </c>
      <c r="AF15" s="251">
        <f t="shared" si="8"/>
        <v>82850.160073428764</v>
      </c>
      <c r="AG15" s="251">
        <f t="shared" si="8"/>
        <v>84822.63777906938</v>
      </c>
      <c r="AH15" s="251">
        <f t="shared" si="8"/>
        <v>86849.641331782361</v>
      </c>
      <c r="AI15" s="251">
        <f t="shared" si="8"/>
        <v>88932.025656207799</v>
      </c>
      <c r="AJ15" s="251">
        <f t="shared" si="8"/>
        <v>91070.712827595562</v>
      </c>
      <c r="AK15" s="251">
        <f t="shared" si="8"/>
        <v>93266.689580518461</v>
      </c>
      <c r="AL15" s="251">
        <f t="shared" si="8"/>
        <v>95521.005135246785</v>
      </c>
      <c r="AM15" s="251">
        <f t="shared" si="8"/>
        <v>97834.76931495771</v>
      </c>
      <c r="AN15" s="251">
        <f t="shared" si="8"/>
        <v>100209.15092950106</v>
      </c>
      <c r="AO15" s="251">
        <f t="shared" si="8"/>
        <v>102645.37640374442</v>
      </c>
      <c r="AP15" s="251">
        <f t="shared" si="8"/>
        <v>105144.72863060836</v>
      </c>
      <c r="AQ15" s="251">
        <f t="shared" si="8"/>
        <v>107708.54603078899</v>
      </c>
      <c r="AR15" s="251">
        <f t="shared" si="8"/>
        <v>110338.22180288496</v>
      </c>
      <c r="AS15" s="251">
        <f t="shared" si="8"/>
        <v>113035.20334919635</v>
      </c>
      <c r="AT15" s="251">
        <f t="shared" si="8"/>
        <v>115800.99186388192</v>
      </c>
      <c r="AU15" s="251">
        <f t="shared" si="8"/>
        <v>118637.14207144207</v>
      </c>
      <c r="AV15" s="251">
        <f t="shared" si="8"/>
        <v>121545.26210466384</v>
      </c>
      <c r="AW15" s="251">
        <f t="shared" si="8"/>
        <v>124527.01351222651</v>
      </c>
      <c r="AX15" s="251">
        <f t="shared" si="8"/>
        <v>127584.11138713224</v>
      </c>
      <c r="AY15" s="251">
        <f t="shared" si="8"/>
        <v>130718.32460800553</v>
      </c>
      <c r="AZ15" s="251">
        <f t="shared" si="8"/>
        <v>133931.47618610755</v>
      </c>
      <c r="BA15" s="251">
        <f t="shared" si="8"/>
        <v>137225.44371163903</v>
      </c>
      <c r="BB15" s="251">
        <f t="shared" si="8"/>
        <v>140600.42463836833</v>
      </c>
      <c r="BC15" s="251">
        <f t="shared" si="8"/>
        <v>144058.4114524652</v>
      </c>
      <c r="BD15" s="251">
        <f t="shared" si="8"/>
        <v>147601.44564445305</v>
      </c>
      <c r="BE15" s="251">
        <f t="shared" si="8"/>
        <v>151231.61891445288</v>
      </c>
      <c r="BF15" s="251">
        <f t="shared" si="8"/>
        <v>154951.07440706965</v>
      </c>
      <c r="BG15" s="251">
        <f t="shared" si="8"/>
        <v>158762.00797665038</v>
      </c>
      <c r="BH15" s="251">
        <f t="shared" si="8"/>
        <v>162666.66948366069</v>
      </c>
      <c r="BI15" s="251">
        <f t="shared" si="8"/>
        <v>166667.36412294567</v>
      </c>
    </row>
    <row r="23" spans="26:26" x14ac:dyDescent="0.25">
      <c r="Z23" s="228"/>
    </row>
    <row r="63" spans="1:62" x14ac:dyDescent="0.25">
      <c r="A63" s="269" t="s">
        <v>412</v>
      </c>
      <c r="B63" s="271">
        <f>B7</f>
        <v>42979</v>
      </c>
      <c r="C63" s="271">
        <f t="shared" ref="C63:BI63" si="9">C7</f>
        <v>43009</v>
      </c>
      <c r="D63" s="271">
        <f t="shared" si="9"/>
        <v>43040</v>
      </c>
      <c r="E63" s="271">
        <f t="shared" si="9"/>
        <v>43070</v>
      </c>
      <c r="F63" s="271">
        <f t="shared" si="9"/>
        <v>43101</v>
      </c>
      <c r="G63" s="271">
        <f t="shared" si="9"/>
        <v>43132</v>
      </c>
      <c r="H63" s="271">
        <f t="shared" si="9"/>
        <v>43160</v>
      </c>
      <c r="I63" s="271">
        <f t="shared" si="9"/>
        <v>43191</v>
      </c>
      <c r="J63" s="271">
        <f t="shared" si="9"/>
        <v>43221</v>
      </c>
      <c r="K63" s="271">
        <f t="shared" si="9"/>
        <v>43252</v>
      </c>
      <c r="L63" s="271">
        <f t="shared" si="9"/>
        <v>43282</v>
      </c>
      <c r="M63" s="271">
        <f t="shared" si="9"/>
        <v>43282</v>
      </c>
      <c r="N63" s="271">
        <f t="shared" si="9"/>
        <v>43313</v>
      </c>
      <c r="O63" s="271">
        <f t="shared" si="9"/>
        <v>43344</v>
      </c>
      <c r="P63" s="271">
        <f t="shared" si="9"/>
        <v>43374</v>
      </c>
      <c r="Q63" s="271">
        <f t="shared" si="9"/>
        <v>43405</v>
      </c>
      <c r="R63" s="271">
        <f t="shared" si="9"/>
        <v>43435</v>
      </c>
      <c r="S63" s="271">
        <f t="shared" si="9"/>
        <v>43466</v>
      </c>
      <c r="T63" s="271">
        <f t="shared" si="9"/>
        <v>43497</v>
      </c>
      <c r="U63" s="271">
        <f t="shared" si="9"/>
        <v>43525</v>
      </c>
      <c r="V63" s="271">
        <f t="shared" si="9"/>
        <v>43556</v>
      </c>
      <c r="W63" s="271">
        <f t="shared" si="9"/>
        <v>43586</v>
      </c>
      <c r="X63" s="271">
        <f t="shared" si="9"/>
        <v>43617</v>
      </c>
      <c r="Y63" s="271">
        <f t="shared" si="9"/>
        <v>43647</v>
      </c>
      <c r="Z63" s="271">
        <f t="shared" si="9"/>
        <v>43678</v>
      </c>
      <c r="AA63" s="271">
        <f t="shared" si="9"/>
        <v>43709</v>
      </c>
      <c r="AB63" s="271">
        <f t="shared" si="9"/>
        <v>43739</v>
      </c>
      <c r="AC63" s="271">
        <f t="shared" si="9"/>
        <v>43770</v>
      </c>
      <c r="AD63" s="271">
        <f t="shared" si="9"/>
        <v>43800</v>
      </c>
      <c r="AE63" s="271">
        <f t="shared" si="9"/>
        <v>43831</v>
      </c>
      <c r="AF63" s="271">
        <f t="shared" si="9"/>
        <v>43862</v>
      </c>
      <c r="AG63" s="271">
        <f t="shared" si="9"/>
        <v>43891</v>
      </c>
      <c r="AH63" s="271">
        <f t="shared" si="9"/>
        <v>43922</v>
      </c>
      <c r="AI63" s="271">
        <f t="shared" si="9"/>
        <v>43952</v>
      </c>
      <c r="AJ63" s="271">
        <f t="shared" si="9"/>
        <v>43983</v>
      </c>
      <c r="AK63" s="271">
        <f t="shared" si="9"/>
        <v>44013</v>
      </c>
      <c r="AL63" s="271">
        <f t="shared" si="9"/>
        <v>44044</v>
      </c>
      <c r="AM63" s="271">
        <f t="shared" si="9"/>
        <v>44075</v>
      </c>
      <c r="AN63" s="271">
        <f t="shared" si="9"/>
        <v>44105</v>
      </c>
      <c r="AO63" s="271">
        <f t="shared" si="9"/>
        <v>44136</v>
      </c>
      <c r="AP63" s="271">
        <f t="shared" si="9"/>
        <v>44166</v>
      </c>
      <c r="AQ63" s="271">
        <f t="shared" si="9"/>
        <v>44197</v>
      </c>
      <c r="AR63" s="271">
        <f t="shared" si="9"/>
        <v>44228</v>
      </c>
      <c r="AS63" s="271">
        <f t="shared" si="9"/>
        <v>44256</v>
      </c>
      <c r="AT63" s="271">
        <f t="shared" si="9"/>
        <v>44287</v>
      </c>
      <c r="AU63" s="271">
        <f t="shared" si="9"/>
        <v>44317</v>
      </c>
      <c r="AV63" s="271">
        <f t="shared" si="9"/>
        <v>44348</v>
      </c>
      <c r="AW63" s="271">
        <f t="shared" si="9"/>
        <v>44378</v>
      </c>
      <c r="AX63" s="271">
        <f t="shared" si="9"/>
        <v>44409</v>
      </c>
      <c r="AY63" s="271">
        <f t="shared" si="9"/>
        <v>44440</v>
      </c>
      <c r="AZ63" s="271">
        <f t="shared" si="9"/>
        <v>44470</v>
      </c>
      <c r="BA63" s="271">
        <f t="shared" si="9"/>
        <v>44501</v>
      </c>
      <c r="BB63" s="271">
        <f t="shared" si="9"/>
        <v>44531</v>
      </c>
      <c r="BC63" s="271">
        <f t="shared" si="9"/>
        <v>44562</v>
      </c>
      <c r="BD63" s="271">
        <f t="shared" si="9"/>
        <v>44593</v>
      </c>
      <c r="BE63" s="271">
        <f t="shared" si="9"/>
        <v>44621</v>
      </c>
      <c r="BF63" s="271">
        <f t="shared" si="9"/>
        <v>44652</v>
      </c>
      <c r="BG63" s="271">
        <f t="shared" si="9"/>
        <v>44682</v>
      </c>
      <c r="BH63" s="271">
        <f t="shared" si="9"/>
        <v>44713</v>
      </c>
      <c r="BI63" s="271">
        <f t="shared" si="9"/>
        <v>44743</v>
      </c>
      <c r="BJ63" s="267"/>
    </row>
    <row r="64" spans="1:62" x14ac:dyDescent="0.25">
      <c r="A64" s="270" t="s">
        <v>406</v>
      </c>
      <c r="B64" s="272">
        <f t="shared" ref="B64:BH64" si="10">ROUND(B65,0)*1000</f>
        <v>2000</v>
      </c>
      <c r="C64" s="272">
        <f t="shared" si="10"/>
        <v>2000</v>
      </c>
      <c r="D64" s="272">
        <f t="shared" si="10"/>
        <v>2000</v>
      </c>
      <c r="E64" s="272">
        <f t="shared" si="10"/>
        <v>2000</v>
      </c>
      <c r="F64" s="272">
        <f t="shared" si="10"/>
        <v>2000</v>
      </c>
      <c r="G64" s="272">
        <f t="shared" si="10"/>
        <v>2000</v>
      </c>
      <c r="H64" s="272">
        <f t="shared" si="10"/>
        <v>2000</v>
      </c>
      <c r="I64" s="272">
        <f t="shared" si="10"/>
        <v>2000</v>
      </c>
      <c r="J64" s="272">
        <f t="shared" si="10"/>
        <v>2000</v>
      </c>
      <c r="K64" s="272">
        <f t="shared" si="10"/>
        <v>2000</v>
      </c>
      <c r="L64" s="272">
        <f t="shared" si="10"/>
        <v>2000</v>
      </c>
      <c r="M64" s="272">
        <f t="shared" si="10"/>
        <v>2000</v>
      </c>
      <c r="N64" s="272">
        <f t="shared" si="10"/>
        <v>2000</v>
      </c>
      <c r="O64" s="272">
        <f t="shared" si="10"/>
        <v>2000</v>
      </c>
      <c r="P64" s="272">
        <f t="shared" si="10"/>
        <v>2000</v>
      </c>
      <c r="Q64" s="272">
        <f t="shared" si="10"/>
        <v>2000</v>
      </c>
      <c r="R64" s="272">
        <f t="shared" si="10"/>
        <v>2000</v>
      </c>
      <c r="S64" s="272">
        <f t="shared" si="10"/>
        <v>2000</v>
      </c>
      <c r="T64" s="272">
        <f t="shared" si="10"/>
        <v>2000</v>
      </c>
      <c r="U64" s="272">
        <f t="shared" si="10"/>
        <v>2000</v>
      </c>
      <c r="V64" s="272">
        <f t="shared" si="10"/>
        <v>2000</v>
      </c>
      <c r="W64" s="272">
        <f t="shared" si="10"/>
        <v>2000</v>
      </c>
      <c r="X64" s="272">
        <f t="shared" si="10"/>
        <v>2000</v>
      </c>
      <c r="Y64" s="272">
        <f t="shared" si="10"/>
        <v>2000</v>
      </c>
      <c r="Z64" s="272">
        <f t="shared" si="10"/>
        <v>2000</v>
      </c>
      <c r="AA64" s="272">
        <f t="shared" si="10"/>
        <v>2000</v>
      </c>
      <c r="AB64" s="272">
        <f t="shared" si="10"/>
        <v>2000</v>
      </c>
      <c r="AC64" s="272">
        <f t="shared" si="10"/>
        <v>2000</v>
      </c>
      <c r="AD64" s="272">
        <f t="shared" si="10"/>
        <v>2000</v>
      </c>
      <c r="AE64" s="272">
        <f t="shared" si="10"/>
        <v>2000</v>
      </c>
      <c r="AF64" s="272">
        <f t="shared" si="10"/>
        <v>2000</v>
      </c>
      <c r="AG64" s="272">
        <f t="shared" si="10"/>
        <v>2000</v>
      </c>
      <c r="AH64" s="272">
        <f t="shared" si="10"/>
        <v>2000</v>
      </c>
      <c r="AI64" s="272">
        <f t="shared" si="10"/>
        <v>2000</v>
      </c>
      <c r="AJ64" s="272">
        <f t="shared" si="10"/>
        <v>2000</v>
      </c>
      <c r="AK64" s="272">
        <f t="shared" si="10"/>
        <v>2000</v>
      </c>
      <c r="AL64" s="272">
        <f t="shared" si="10"/>
        <v>2000</v>
      </c>
      <c r="AM64" s="272">
        <f t="shared" si="10"/>
        <v>2000</v>
      </c>
      <c r="AN64" s="272">
        <f t="shared" si="10"/>
        <v>2000</v>
      </c>
      <c r="AO64" s="272">
        <f t="shared" si="10"/>
        <v>2000</v>
      </c>
      <c r="AP64" s="272">
        <f t="shared" si="10"/>
        <v>2000</v>
      </c>
      <c r="AQ64" s="272">
        <f t="shared" si="10"/>
        <v>2000</v>
      </c>
      <c r="AR64" s="272">
        <f t="shared" si="10"/>
        <v>2000</v>
      </c>
      <c r="AS64" s="272">
        <f t="shared" si="10"/>
        <v>2000</v>
      </c>
      <c r="AT64" s="272">
        <f t="shared" si="10"/>
        <v>2000</v>
      </c>
      <c r="AU64" s="272">
        <f t="shared" si="10"/>
        <v>2000</v>
      </c>
      <c r="AV64" s="272">
        <f t="shared" si="10"/>
        <v>2000</v>
      </c>
      <c r="AW64" s="272">
        <f t="shared" si="10"/>
        <v>2000</v>
      </c>
      <c r="AX64" s="272">
        <f t="shared" si="10"/>
        <v>2000</v>
      </c>
      <c r="AY64" s="272">
        <f t="shared" si="10"/>
        <v>2000</v>
      </c>
      <c r="AZ64" s="272">
        <f t="shared" si="10"/>
        <v>2000</v>
      </c>
      <c r="BA64" s="272">
        <f t="shared" si="10"/>
        <v>2000</v>
      </c>
      <c r="BB64" s="272">
        <f t="shared" si="10"/>
        <v>2000</v>
      </c>
      <c r="BC64" s="272">
        <f t="shared" si="10"/>
        <v>2000</v>
      </c>
      <c r="BD64" s="272">
        <f t="shared" si="10"/>
        <v>2000</v>
      </c>
      <c r="BE64" s="272">
        <f t="shared" si="10"/>
        <v>2000</v>
      </c>
      <c r="BF64" s="272">
        <f t="shared" si="10"/>
        <v>2000</v>
      </c>
      <c r="BG64" s="272">
        <f t="shared" si="10"/>
        <v>2000</v>
      </c>
      <c r="BH64" s="272">
        <f t="shared" si="10"/>
        <v>2000</v>
      </c>
      <c r="BI64" s="272">
        <f t="shared" ref="BI64" si="11">ROUND(BI65,0)*1000</f>
        <v>2000</v>
      </c>
    </row>
    <row r="65" spans="1:61" x14ac:dyDescent="0.25">
      <c r="A65" s="270" t="s">
        <v>464</v>
      </c>
      <c r="B65" s="358">
        <f t="shared" ref="B65:BH65" si="12">(ROUNDUP(IF(B$66&lt;=1000,$S6,IF(B$66&gt;1000,B$66/1000)),0))</f>
        <v>2</v>
      </c>
      <c r="C65" s="358">
        <f t="shared" si="12"/>
        <v>2</v>
      </c>
      <c r="D65" s="358">
        <f t="shared" si="12"/>
        <v>2</v>
      </c>
      <c r="E65" s="358">
        <f t="shared" si="12"/>
        <v>2</v>
      </c>
      <c r="F65" s="358">
        <f t="shared" si="12"/>
        <v>2</v>
      </c>
      <c r="G65" s="358">
        <f t="shared" si="12"/>
        <v>2</v>
      </c>
      <c r="H65" s="358">
        <f t="shared" si="12"/>
        <v>2</v>
      </c>
      <c r="I65" s="358">
        <f t="shared" si="12"/>
        <v>2</v>
      </c>
      <c r="J65" s="358">
        <f t="shared" si="12"/>
        <v>2</v>
      </c>
      <c r="K65" s="358">
        <f t="shared" si="12"/>
        <v>2</v>
      </c>
      <c r="L65" s="358">
        <f t="shared" si="12"/>
        <v>2</v>
      </c>
      <c r="M65" s="358">
        <f t="shared" si="12"/>
        <v>2</v>
      </c>
      <c r="N65" s="358">
        <f t="shared" si="12"/>
        <v>2</v>
      </c>
      <c r="O65" s="358">
        <f t="shared" si="12"/>
        <v>2</v>
      </c>
      <c r="P65" s="358">
        <f t="shared" si="12"/>
        <v>2</v>
      </c>
      <c r="Q65" s="358">
        <f t="shared" si="12"/>
        <v>2</v>
      </c>
      <c r="R65" s="358">
        <f t="shared" si="12"/>
        <v>2</v>
      </c>
      <c r="S65" s="358">
        <f t="shared" si="12"/>
        <v>2</v>
      </c>
      <c r="T65" s="358">
        <f t="shared" si="12"/>
        <v>2</v>
      </c>
      <c r="U65" s="358">
        <f t="shared" si="12"/>
        <v>2</v>
      </c>
      <c r="V65" s="358">
        <f t="shared" si="12"/>
        <v>2</v>
      </c>
      <c r="W65" s="358">
        <f t="shared" si="12"/>
        <v>2</v>
      </c>
      <c r="X65" s="358">
        <f t="shared" si="12"/>
        <v>2</v>
      </c>
      <c r="Y65" s="358">
        <f t="shared" si="12"/>
        <v>2</v>
      </c>
      <c r="Z65" s="358">
        <f t="shared" si="12"/>
        <v>2</v>
      </c>
      <c r="AA65" s="358">
        <f t="shared" si="12"/>
        <v>2</v>
      </c>
      <c r="AB65" s="358">
        <f t="shared" si="12"/>
        <v>2</v>
      </c>
      <c r="AC65" s="358">
        <f t="shared" si="12"/>
        <v>2</v>
      </c>
      <c r="AD65" s="358">
        <f t="shared" si="12"/>
        <v>2</v>
      </c>
      <c r="AE65" s="358">
        <f t="shared" si="12"/>
        <v>2</v>
      </c>
      <c r="AF65" s="358">
        <f t="shared" si="12"/>
        <v>2</v>
      </c>
      <c r="AG65" s="358">
        <f t="shared" si="12"/>
        <v>2</v>
      </c>
      <c r="AH65" s="358">
        <f t="shared" si="12"/>
        <v>2</v>
      </c>
      <c r="AI65" s="358">
        <f t="shared" si="12"/>
        <v>2</v>
      </c>
      <c r="AJ65" s="358">
        <f t="shared" si="12"/>
        <v>2</v>
      </c>
      <c r="AK65" s="358">
        <f t="shared" si="12"/>
        <v>2</v>
      </c>
      <c r="AL65" s="358">
        <f t="shared" si="12"/>
        <v>2</v>
      </c>
      <c r="AM65" s="358">
        <f t="shared" si="12"/>
        <v>2</v>
      </c>
      <c r="AN65" s="358">
        <f t="shared" si="12"/>
        <v>2</v>
      </c>
      <c r="AO65" s="358">
        <f t="shared" si="12"/>
        <v>2</v>
      </c>
      <c r="AP65" s="358">
        <f t="shared" si="12"/>
        <v>2</v>
      </c>
      <c r="AQ65" s="358">
        <f t="shared" si="12"/>
        <v>2</v>
      </c>
      <c r="AR65" s="358">
        <f t="shared" si="12"/>
        <v>2</v>
      </c>
      <c r="AS65" s="358">
        <f t="shared" si="12"/>
        <v>2</v>
      </c>
      <c r="AT65" s="358">
        <f t="shared" si="12"/>
        <v>2</v>
      </c>
      <c r="AU65" s="358">
        <f t="shared" si="12"/>
        <v>2</v>
      </c>
      <c r="AV65" s="358">
        <f t="shared" si="12"/>
        <v>2</v>
      </c>
      <c r="AW65" s="358">
        <f t="shared" si="12"/>
        <v>2</v>
      </c>
      <c r="AX65" s="358">
        <f t="shared" si="12"/>
        <v>2</v>
      </c>
      <c r="AY65" s="358">
        <f t="shared" si="12"/>
        <v>2</v>
      </c>
      <c r="AZ65" s="358">
        <f t="shared" si="12"/>
        <v>2</v>
      </c>
      <c r="BA65" s="358">
        <f t="shared" si="12"/>
        <v>2</v>
      </c>
      <c r="BB65" s="358">
        <f t="shared" si="12"/>
        <v>2</v>
      </c>
      <c r="BC65" s="358">
        <f t="shared" si="12"/>
        <v>2</v>
      </c>
      <c r="BD65" s="358">
        <f t="shared" si="12"/>
        <v>2</v>
      </c>
      <c r="BE65" s="358">
        <f t="shared" si="12"/>
        <v>2</v>
      </c>
      <c r="BF65" s="358">
        <f t="shared" si="12"/>
        <v>2</v>
      </c>
      <c r="BG65" s="358">
        <f t="shared" si="12"/>
        <v>2</v>
      </c>
      <c r="BH65" s="358">
        <f t="shared" si="12"/>
        <v>2</v>
      </c>
      <c r="BI65" s="358">
        <f t="shared" ref="BI65" si="13">(ROUNDUP(IF(BI$66&lt;=1000,$S6,IF(BI$66&gt;1000,BI$66/1000)),0))</f>
        <v>2</v>
      </c>
    </row>
    <row r="66" spans="1:61" x14ac:dyDescent="0.25">
      <c r="A66" s="270" t="s">
        <v>349</v>
      </c>
      <c r="B66" s="357">
        <f t="shared" ref="B66:BH66" si="14">ROUNDUP(SUM(B11/30/24),0)*3</f>
        <v>108</v>
      </c>
      <c r="C66" s="357">
        <f t="shared" si="14"/>
        <v>114</v>
      </c>
      <c r="D66" s="357">
        <f t="shared" si="14"/>
        <v>120</v>
      </c>
      <c r="E66" s="357">
        <f t="shared" si="14"/>
        <v>120</v>
      </c>
      <c r="F66" s="357">
        <f t="shared" si="14"/>
        <v>132</v>
      </c>
      <c r="G66" s="357">
        <f t="shared" si="14"/>
        <v>144</v>
      </c>
      <c r="H66" s="357">
        <f t="shared" si="14"/>
        <v>156</v>
      </c>
      <c r="I66" s="357">
        <f t="shared" si="14"/>
        <v>168</v>
      </c>
      <c r="J66" s="357">
        <f t="shared" si="14"/>
        <v>177</v>
      </c>
      <c r="K66" s="357">
        <f t="shared" si="14"/>
        <v>189</v>
      </c>
      <c r="L66" s="357">
        <f t="shared" si="14"/>
        <v>180</v>
      </c>
      <c r="M66" s="357">
        <f t="shared" si="14"/>
        <v>180</v>
      </c>
      <c r="N66" s="357">
        <f t="shared" si="14"/>
        <v>198</v>
      </c>
      <c r="O66" s="357">
        <f t="shared" si="14"/>
        <v>222</v>
      </c>
      <c r="P66" s="357">
        <f t="shared" si="14"/>
        <v>231</v>
      </c>
      <c r="Q66" s="357">
        <f t="shared" si="14"/>
        <v>243</v>
      </c>
      <c r="R66" s="357">
        <f t="shared" si="14"/>
        <v>252</v>
      </c>
      <c r="S66" s="357">
        <f t="shared" si="14"/>
        <v>264</v>
      </c>
      <c r="T66" s="357">
        <f t="shared" si="14"/>
        <v>270</v>
      </c>
      <c r="U66" s="357">
        <f t="shared" si="14"/>
        <v>276</v>
      </c>
      <c r="V66" s="357">
        <f t="shared" si="14"/>
        <v>282</v>
      </c>
      <c r="W66" s="357">
        <f t="shared" si="14"/>
        <v>288</v>
      </c>
      <c r="X66" s="357">
        <f t="shared" si="14"/>
        <v>294</v>
      </c>
      <c r="Y66" s="357">
        <f t="shared" si="14"/>
        <v>300</v>
      </c>
      <c r="Z66" s="357">
        <f t="shared" si="14"/>
        <v>306</v>
      </c>
      <c r="AA66" s="357">
        <f t="shared" si="14"/>
        <v>315</v>
      </c>
      <c r="AB66" s="357">
        <f t="shared" si="14"/>
        <v>321</v>
      </c>
      <c r="AC66" s="357">
        <f t="shared" si="14"/>
        <v>330</v>
      </c>
      <c r="AD66" s="357">
        <f t="shared" si="14"/>
        <v>336</v>
      </c>
      <c r="AE66" s="357">
        <f t="shared" si="14"/>
        <v>345</v>
      </c>
      <c r="AF66" s="357">
        <f t="shared" si="14"/>
        <v>354</v>
      </c>
      <c r="AG66" s="357">
        <f t="shared" si="14"/>
        <v>360</v>
      </c>
      <c r="AH66" s="357">
        <f t="shared" si="14"/>
        <v>369</v>
      </c>
      <c r="AI66" s="357">
        <f t="shared" si="14"/>
        <v>378</v>
      </c>
      <c r="AJ66" s="357">
        <f t="shared" si="14"/>
        <v>387</v>
      </c>
      <c r="AK66" s="357">
        <f t="shared" si="14"/>
        <v>396</v>
      </c>
      <c r="AL66" s="357">
        <f t="shared" si="14"/>
        <v>405</v>
      </c>
      <c r="AM66" s="357">
        <f t="shared" si="14"/>
        <v>417</v>
      </c>
      <c r="AN66" s="357">
        <f t="shared" si="14"/>
        <v>426</v>
      </c>
      <c r="AO66" s="357">
        <f t="shared" si="14"/>
        <v>435</v>
      </c>
      <c r="AP66" s="357">
        <f t="shared" si="14"/>
        <v>447</v>
      </c>
      <c r="AQ66" s="357">
        <f t="shared" si="14"/>
        <v>459</v>
      </c>
      <c r="AR66" s="357">
        <f t="shared" si="14"/>
        <v>468</v>
      </c>
      <c r="AS66" s="357">
        <f t="shared" si="14"/>
        <v>480</v>
      </c>
      <c r="AT66" s="357">
        <f t="shared" si="14"/>
        <v>492</v>
      </c>
      <c r="AU66" s="357">
        <f t="shared" si="14"/>
        <v>504</v>
      </c>
      <c r="AV66" s="357">
        <f t="shared" si="14"/>
        <v>516</v>
      </c>
      <c r="AW66" s="357">
        <f t="shared" si="14"/>
        <v>528</v>
      </c>
      <c r="AX66" s="357">
        <f t="shared" si="14"/>
        <v>543</v>
      </c>
      <c r="AY66" s="357">
        <f t="shared" si="14"/>
        <v>555</v>
      </c>
      <c r="AZ66" s="357">
        <f t="shared" si="14"/>
        <v>570</v>
      </c>
      <c r="BA66" s="357">
        <f t="shared" si="14"/>
        <v>582</v>
      </c>
      <c r="BB66" s="357">
        <f t="shared" si="14"/>
        <v>597</v>
      </c>
      <c r="BC66" s="357">
        <f t="shared" si="14"/>
        <v>612</v>
      </c>
      <c r="BD66" s="357">
        <f t="shared" si="14"/>
        <v>627</v>
      </c>
      <c r="BE66" s="357">
        <f t="shared" si="14"/>
        <v>642</v>
      </c>
      <c r="BF66" s="357">
        <f t="shared" si="14"/>
        <v>657</v>
      </c>
      <c r="BG66" s="357">
        <f t="shared" si="14"/>
        <v>675</v>
      </c>
      <c r="BH66" s="357">
        <f t="shared" si="14"/>
        <v>690</v>
      </c>
      <c r="BI66" s="357">
        <f>ROUNDUP(SUM(BI11/30/24),0)*3</f>
        <v>708</v>
      </c>
    </row>
    <row r="67" spans="1:61" x14ac:dyDescent="0.25">
      <c r="A67" s="270" t="s">
        <v>428</v>
      </c>
      <c r="B67" s="357">
        <f t="shared" ref="B67" si="15">ROUND(SUM(B66*$R3),0)</f>
        <v>2</v>
      </c>
      <c r="C67" s="357">
        <f t="shared" ref="C67" si="16">ROUND(SUM(C66*$R3),0)</f>
        <v>2</v>
      </c>
      <c r="D67" s="357">
        <f t="shared" ref="D67" si="17">ROUND(SUM(D66*$R3),0)</f>
        <v>2</v>
      </c>
      <c r="E67" s="357">
        <f t="shared" ref="E67" si="18">ROUND(SUM(E66*$R3),0)</f>
        <v>2</v>
      </c>
      <c r="F67" s="357">
        <f t="shared" ref="F67" si="19">ROUND(SUM(F66*$R3),0)</f>
        <v>2</v>
      </c>
      <c r="G67" s="357">
        <f t="shared" ref="G67" si="20">ROUND(SUM(G66*$R3),0)</f>
        <v>2</v>
      </c>
      <c r="H67" s="357">
        <f t="shared" ref="H67" si="21">ROUND(SUM(H66*$R3),0)</f>
        <v>3</v>
      </c>
      <c r="I67" s="357">
        <f t="shared" ref="I67" si="22">ROUND(SUM(I66*$R3),0)</f>
        <v>3</v>
      </c>
      <c r="J67" s="357">
        <f t="shared" ref="J67" si="23">ROUND(SUM(J66*$R3),0)</f>
        <v>3</v>
      </c>
      <c r="K67" s="357">
        <f t="shared" ref="K67" si="24">ROUND(SUM(K66*$R3),0)</f>
        <v>3</v>
      </c>
      <c r="L67" s="357">
        <f t="shared" ref="L67" si="25">ROUND(SUM(L66*$R3),0)</f>
        <v>3</v>
      </c>
      <c r="M67" s="357">
        <f t="shared" ref="M67" si="26">ROUND(SUM(M66*$R3),0)</f>
        <v>3</v>
      </c>
      <c r="N67" s="357">
        <f t="shared" ref="N67" si="27">ROUND(SUM(N66*$R3),0)</f>
        <v>3</v>
      </c>
      <c r="O67" s="357">
        <f t="shared" ref="O67" si="28">ROUND(SUM(O66*$R3),0)</f>
        <v>4</v>
      </c>
      <c r="P67" s="357">
        <f t="shared" ref="P67" si="29">ROUND(SUM(P66*$R3),0)</f>
        <v>4</v>
      </c>
      <c r="Q67" s="357">
        <f t="shared" ref="Q67" si="30">ROUND(SUM(Q66*$R3),0)</f>
        <v>4</v>
      </c>
      <c r="R67" s="357">
        <f t="shared" ref="R67" si="31">ROUND(SUM(R66*$R3),0)</f>
        <v>4</v>
      </c>
      <c r="S67" s="357">
        <f t="shared" ref="S67" si="32">ROUND(SUM(S66*$R3),0)</f>
        <v>4</v>
      </c>
      <c r="T67" s="357">
        <f t="shared" ref="T67" si="33">ROUND(SUM(T66*$R3),0)</f>
        <v>4</v>
      </c>
      <c r="U67" s="357">
        <f t="shared" ref="U67" si="34">ROUND(SUM(U66*$R3),0)</f>
        <v>5</v>
      </c>
      <c r="V67" s="357">
        <f t="shared" ref="V67" si="35">ROUND(SUM(V66*$R3),0)</f>
        <v>5</v>
      </c>
      <c r="W67" s="357">
        <f t="shared" ref="W67" si="36">ROUND(SUM(W66*$R3),0)</f>
        <v>5</v>
      </c>
      <c r="X67" s="357">
        <f t="shared" ref="X67" si="37">ROUND(SUM(X66*$R3),0)</f>
        <v>5</v>
      </c>
      <c r="Y67" s="357">
        <f t="shared" ref="Y67" si="38">ROUND(SUM(Y66*$R3),0)</f>
        <v>5</v>
      </c>
      <c r="Z67" s="357">
        <f t="shared" ref="Z67" si="39">ROUND(SUM(Z66*$R3),0)</f>
        <v>5</v>
      </c>
      <c r="AA67" s="357">
        <f t="shared" ref="AA67" si="40">ROUND(SUM(AA66*$R3),0)</f>
        <v>5</v>
      </c>
      <c r="AB67" s="357">
        <f t="shared" ref="AB67" si="41">ROUND(SUM(AB66*$R3),0)</f>
        <v>5</v>
      </c>
      <c r="AC67" s="357">
        <f t="shared" ref="AC67" si="42">ROUND(SUM(AC66*$R3),0)</f>
        <v>5</v>
      </c>
      <c r="AD67" s="357">
        <f t="shared" ref="AD67" si="43">ROUND(SUM(AD66*$R3),0)</f>
        <v>6</v>
      </c>
      <c r="AE67" s="357">
        <f t="shared" ref="AE67" si="44">ROUND(SUM(AE66*$R3),0)</f>
        <v>6</v>
      </c>
      <c r="AF67" s="357">
        <f t="shared" ref="AF67" si="45">ROUND(SUM(AF66*$R3),0)</f>
        <v>6</v>
      </c>
      <c r="AG67" s="357">
        <f t="shared" ref="AG67" si="46">ROUND(SUM(AG66*$R3),0)</f>
        <v>6</v>
      </c>
      <c r="AH67" s="357">
        <f t="shared" ref="AH67" si="47">ROUND(SUM(AH66*$R3),0)</f>
        <v>6</v>
      </c>
      <c r="AI67" s="357">
        <f t="shared" ref="AI67" si="48">ROUND(SUM(AI66*$R3),0)</f>
        <v>6</v>
      </c>
      <c r="AJ67" s="357">
        <f t="shared" ref="AJ67" si="49">ROUND(SUM(AJ66*$R3),0)</f>
        <v>6</v>
      </c>
      <c r="AK67" s="357">
        <f t="shared" ref="AK67" si="50">ROUND(SUM(AK66*$R3),0)</f>
        <v>7</v>
      </c>
      <c r="AL67" s="357">
        <f t="shared" ref="AL67" si="51">ROUND(SUM(AL66*$R3),0)</f>
        <v>7</v>
      </c>
      <c r="AM67" s="357">
        <f t="shared" ref="AM67" si="52">ROUND(SUM(AM66*$R3),0)</f>
        <v>7</v>
      </c>
      <c r="AN67" s="357">
        <f t="shared" ref="AN67" si="53">ROUND(SUM(AN66*$R3),0)</f>
        <v>7</v>
      </c>
      <c r="AO67" s="357">
        <f t="shared" ref="AO67" si="54">ROUND(SUM(AO66*$R3),0)</f>
        <v>7</v>
      </c>
      <c r="AP67" s="357">
        <f t="shared" ref="AP67" si="55">ROUND(SUM(AP66*$R3),0)</f>
        <v>7</v>
      </c>
      <c r="AQ67" s="357">
        <f t="shared" ref="AQ67" si="56">ROUND(SUM(AQ66*$R3),0)</f>
        <v>8</v>
      </c>
      <c r="AR67" s="357">
        <f t="shared" ref="AR67" si="57">ROUND(SUM(AR66*$R3),0)</f>
        <v>8</v>
      </c>
      <c r="AS67" s="357">
        <f t="shared" ref="AS67" si="58">ROUND(SUM(AS66*$R3),0)</f>
        <v>8</v>
      </c>
      <c r="AT67" s="357">
        <f t="shared" ref="AT67" si="59">ROUND(SUM(AT66*$R3),0)</f>
        <v>8</v>
      </c>
      <c r="AU67" s="357">
        <f t="shared" ref="AU67" si="60">ROUND(SUM(AU66*$R3),0)</f>
        <v>8</v>
      </c>
      <c r="AV67" s="357">
        <f t="shared" ref="AV67" si="61">ROUND(SUM(AV66*$R3),0)</f>
        <v>9</v>
      </c>
      <c r="AW67" s="357">
        <f t="shared" ref="AW67" si="62">ROUND(SUM(AW66*$R3),0)</f>
        <v>9</v>
      </c>
      <c r="AX67" s="357">
        <f t="shared" ref="AX67" si="63">ROUND(SUM(AX66*$R3),0)</f>
        <v>9</v>
      </c>
      <c r="AY67" s="357">
        <f t="shared" ref="AY67" si="64">ROUND(SUM(AY66*$R3),0)</f>
        <v>9</v>
      </c>
      <c r="AZ67" s="357">
        <f t="shared" ref="AZ67" si="65">ROUND(SUM(AZ66*$R3),0)</f>
        <v>9</v>
      </c>
      <c r="BA67" s="357">
        <f t="shared" ref="BA67" si="66">ROUND(SUM(BA66*$R3),0)</f>
        <v>10</v>
      </c>
      <c r="BB67" s="357">
        <f t="shared" ref="BB67" si="67">ROUND(SUM(BB66*$R3),0)</f>
        <v>10</v>
      </c>
      <c r="BC67" s="357">
        <f t="shared" ref="BC67" si="68">ROUND(SUM(BC66*$R3),0)</f>
        <v>10</v>
      </c>
      <c r="BD67" s="357">
        <f t="shared" ref="BD67" si="69">ROUND(SUM(BD66*$R3),0)</f>
        <v>10</v>
      </c>
      <c r="BE67" s="357">
        <f t="shared" ref="BE67" si="70">ROUND(SUM(BE66*$R3),0)</f>
        <v>11</v>
      </c>
      <c r="BF67" s="357">
        <f t="shared" ref="BF67" si="71">ROUND(SUM(BF66*$R3),0)</f>
        <v>11</v>
      </c>
      <c r="BG67" s="357">
        <f t="shared" ref="BG67" si="72">ROUND(SUM(BG66*$R3),0)</f>
        <v>11</v>
      </c>
      <c r="BH67" s="357">
        <f t="shared" ref="BH67" si="73">ROUND(SUM(BH66*$R3),0)</f>
        <v>11</v>
      </c>
      <c r="BI67" s="357">
        <f t="shared" ref="BI67" si="74">ROUND(SUM(BI66*$R3),0)</f>
        <v>12</v>
      </c>
    </row>
    <row r="68" spans="1:61" x14ac:dyDescent="0.25">
      <c r="A68" s="270" t="s">
        <v>484</v>
      </c>
      <c r="B68" s="357">
        <f t="shared" ref="B68:BH68" si="75">ROUND(SUM(B66*$S3),0)</f>
        <v>106</v>
      </c>
      <c r="C68" s="357">
        <f t="shared" si="75"/>
        <v>112</v>
      </c>
      <c r="D68" s="357">
        <f t="shared" si="75"/>
        <v>118</v>
      </c>
      <c r="E68" s="357">
        <f t="shared" si="75"/>
        <v>118</v>
      </c>
      <c r="F68" s="357">
        <f t="shared" si="75"/>
        <v>130</v>
      </c>
      <c r="G68" s="357">
        <f t="shared" si="75"/>
        <v>142</v>
      </c>
      <c r="H68" s="357">
        <f t="shared" si="75"/>
        <v>153</v>
      </c>
      <c r="I68" s="357">
        <f t="shared" si="75"/>
        <v>165</v>
      </c>
      <c r="J68" s="357">
        <f t="shared" si="75"/>
        <v>174</v>
      </c>
      <c r="K68" s="357">
        <f t="shared" si="75"/>
        <v>186</v>
      </c>
      <c r="L68" s="357">
        <f t="shared" si="75"/>
        <v>177</v>
      </c>
      <c r="M68" s="357">
        <f t="shared" si="75"/>
        <v>177</v>
      </c>
      <c r="N68" s="357">
        <f t="shared" si="75"/>
        <v>195</v>
      </c>
      <c r="O68" s="357">
        <f t="shared" si="75"/>
        <v>218</v>
      </c>
      <c r="P68" s="357">
        <f t="shared" si="75"/>
        <v>227</v>
      </c>
      <c r="Q68" s="357">
        <f t="shared" si="75"/>
        <v>239</v>
      </c>
      <c r="R68" s="357">
        <f t="shared" si="75"/>
        <v>248</v>
      </c>
      <c r="S68" s="357">
        <f t="shared" si="75"/>
        <v>260</v>
      </c>
      <c r="T68" s="357">
        <f t="shared" si="75"/>
        <v>266</v>
      </c>
      <c r="U68" s="357">
        <f t="shared" si="75"/>
        <v>271</v>
      </c>
      <c r="V68" s="357">
        <f t="shared" si="75"/>
        <v>277</v>
      </c>
      <c r="W68" s="357">
        <f t="shared" si="75"/>
        <v>283</v>
      </c>
      <c r="X68" s="357">
        <f t="shared" si="75"/>
        <v>289</v>
      </c>
      <c r="Y68" s="357">
        <f t="shared" si="75"/>
        <v>295</v>
      </c>
      <c r="Z68" s="357">
        <f t="shared" si="75"/>
        <v>301</v>
      </c>
      <c r="AA68" s="357">
        <f t="shared" si="75"/>
        <v>310</v>
      </c>
      <c r="AB68" s="357">
        <f t="shared" si="75"/>
        <v>316</v>
      </c>
      <c r="AC68" s="357">
        <f t="shared" si="75"/>
        <v>325</v>
      </c>
      <c r="AD68" s="357">
        <f t="shared" si="75"/>
        <v>330</v>
      </c>
      <c r="AE68" s="357">
        <f t="shared" si="75"/>
        <v>339</v>
      </c>
      <c r="AF68" s="357">
        <f t="shared" si="75"/>
        <v>348</v>
      </c>
      <c r="AG68" s="357">
        <f t="shared" si="75"/>
        <v>354</v>
      </c>
      <c r="AH68" s="357">
        <f t="shared" si="75"/>
        <v>363</v>
      </c>
      <c r="AI68" s="357">
        <f t="shared" si="75"/>
        <v>372</v>
      </c>
      <c r="AJ68" s="357">
        <f t="shared" si="75"/>
        <v>381</v>
      </c>
      <c r="AK68" s="357">
        <f t="shared" si="75"/>
        <v>389</v>
      </c>
      <c r="AL68" s="357">
        <f t="shared" si="75"/>
        <v>398</v>
      </c>
      <c r="AM68" s="357">
        <f t="shared" si="75"/>
        <v>410</v>
      </c>
      <c r="AN68" s="357">
        <f t="shared" si="75"/>
        <v>419</v>
      </c>
      <c r="AO68" s="357">
        <f t="shared" si="75"/>
        <v>428</v>
      </c>
      <c r="AP68" s="357">
        <f t="shared" si="75"/>
        <v>440</v>
      </c>
      <c r="AQ68" s="357">
        <f t="shared" si="75"/>
        <v>451</v>
      </c>
      <c r="AR68" s="357">
        <f t="shared" si="75"/>
        <v>460</v>
      </c>
      <c r="AS68" s="357">
        <f t="shared" si="75"/>
        <v>472</v>
      </c>
      <c r="AT68" s="357">
        <f t="shared" si="75"/>
        <v>484</v>
      </c>
      <c r="AU68" s="357">
        <f t="shared" si="75"/>
        <v>496</v>
      </c>
      <c r="AV68" s="357">
        <f t="shared" si="75"/>
        <v>507</v>
      </c>
      <c r="AW68" s="357">
        <f t="shared" si="75"/>
        <v>519</v>
      </c>
      <c r="AX68" s="357">
        <f t="shared" si="75"/>
        <v>534</v>
      </c>
      <c r="AY68" s="357">
        <f t="shared" si="75"/>
        <v>546</v>
      </c>
      <c r="AZ68" s="357">
        <f t="shared" si="75"/>
        <v>561</v>
      </c>
      <c r="BA68" s="357">
        <f t="shared" si="75"/>
        <v>572</v>
      </c>
      <c r="BB68" s="357">
        <f t="shared" si="75"/>
        <v>587</v>
      </c>
      <c r="BC68" s="357">
        <f t="shared" si="75"/>
        <v>602</v>
      </c>
      <c r="BD68" s="357">
        <f t="shared" si="75"/>
        <v>617</v>
      </c>
      <c r="BE68" s="357">
        <f t="shared" si="75"/>
        <v>631</v>
      </c>
      <c r="BF68" s="357">
        <f t="shared" si="75"/>
        <v>646</v>
      </c>
      <c r="BG68" s="357">
        <f t="shared" si="75"/>
        <v>664</v>
      </c>
      <c r="BH68" s="357">
        <f t="shared" si="75"/>
        <v>679</v>
      </c>
      <c r="BI68" s="357">
        <f t="shared" ref="BI68" si="76">ROUND(SUM(BI66*$S3),0)</f>
        <v>696</v>
      </c>
    </row>
    <row r="69" spans="1:61" x14ac:dyDescent="0.25">
      <c r="A69" s="268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</row>
    <row r="70" spans="1:61" x14ac:dyDescent="0.25">
      <c r="B70" s="251"/>
      <c r="C70" s="251"/>
      <c r="D70" s="251"/>
      <c r="E70" s="251"/>
      <c r="F70" s="251"/>
      <c r="G70" s="251"/>
      <c r="H70" s="251"/>
      <c r="I70" s="251"/>
      <c r="J70" s="251"/>
      <c r="K70" s="251"/>
      <c r="L70" s="251"/>
      <c r="M70" s="251"/>
    </row>
    <row r="71" spans="1:61" x14ac:dyDescent="0.25">
      <c r="A71" s="267"/>
      <c r="B71" s="251"/>
      <c r="C71" s="251"/>
      <c r="D71" s="251"/>
      <c r="E71" s="251"/>
      <c r="F71" s="251"/>
      <c r="G71" s="251"/>
      <c r="H71" s="251"/>
      <c r="I71" s="251"/>
      <c r="J71" s="251"/>
      <c r="K71" s="251"/>
      <c r="L71" s="251"/>
      <c r="M71" s="251"/>
    </row>
    <row r="72" spans="1:61" x14ac:dyDescent="0.25">
      <c r="A72" s="267"/>
    </row>
    <row r="73" spans="1:61" x14ac:dyDescent="0.25">
      <c r="A73" s="267"/>
    </row>
    <row r="74" spans="1:61" x14ac:dyDescent="0.25">
      <c r="A74" s="267"/>
    </row>
    <row r="75" spans="1:61" x14ac:dyDescent="0.25">
      <c r="A75" s="267"/>
    </row>
    <row r="76" spans="1:61" x14ac:dyDescent="0.25">
      <c r="A76" s="267"/>
    </row>
    <row r="77" spans="1:61" x14ac:dyDescent="0.25">
      <c r="A77" s="267"/>
    </row>
    <row r="78" spans="1:61" x14ac:dyDescent="0.25">
      <c r="A78" s="267"/>
    </row>
    <row r="79" spans="1:61" x14ac:dyDescent="0.25">
      <c r="A79" s="267"/>
    </row>
    <row r="80" spans="1:61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</sheetData>
  <mergeCells count="4">
    <mergeCell ref="P3:Q3"/>
    <mergeCell ref="P5:Q5"/>
    <mergeCell ref="P6:Q6"/>
    <mergeCell ref="P4:Q4"/>
  </mergeCells>
  <conditionalFormatting sqref="B65:BI65">
    <cfRule type="cellIs" dxfId="39" priority="1" operator="lessThanOrEqual">
      <formula>$S$6</formula>
    </cfRule>
    <cfRule type="cellIs" dxfId="38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F7006-4CD9-44A4-B312-81CE909E7084}">
  <dimension ref="A3:BJ121"/>
  <sheetViews>
    <sheetView topLeftCell="A49" zoomScale="55" zoomScaleNormal="55" workbookViewId="0">
      <pane xSplit="1" topLeftCell="U1" activePane="topRight" state="frozen"/>
      <selection pane="topRight" activeCell="A63" sqref="A63:XFD69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2.2499999999999998E-3</v>
      </c>
      <c r="S3" s="256">
        <f>SUM(1-R3)</f>
        <v>0.99775000000000003</v>
      </c>
    </row>
    <row r="4" spans="1:61" ht="21" x14ac:dyDescent="0.35">
      <c r="P4" s="422" t="s">
        <v>504</v>
      </c>
      <c r="Q4" s="423"/>
      <c r="R4" s="361">
        <v>209</v>
      </c>
      <c r="S4" s="361">
        <v>380</v>
      </c>
    </row>
    <row r="5" spans="1:61" ht="15" customHeight="1" x14ac:dyDescent="0.25">
      <c r="P5" s="424" t="s">
        <v>436</v>
      </c>
      <c r="Q5" s="425"/>
      <c r="R5" s="287">
        <v>0.63600000000000001</v>
      </c>
    </row>
    <row r="6" spans="1:61" x14ac:dyDescent="0.25">
      <c r="P6" s="424" t="s">
        <v>491</v>
      </c>
      <c r="Q6" s="425"/>
      <c r="R6" s="257">
        <v>1000</v>
      </c>
      <c r="S6" s="356">
        <v>1</v>
      </c>
    </row>
    <row r="7" spans="1:61" x14ac:dyDescent="0.25">
      <c r="A7" s="354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493</v>
      </c>
      <c r="B8" s="285">
        <f>(VLOOKUP($A8,MASTER!$1:$1048576,MATCH('POD8-MOBILY'!B$7,MASTER!$1:$1,0),FALSE))*1000000</f>
        <v>0</v>
      </c>
      <c r="C8" s="285">
        <f>(VLOOKUP($A8,MASTER!$1:$1048576,MATCH('POD8-MOBILY'!C$7,MASTER!$1:$1,0),FALSE))*1000000</f>
        <v>0</v>
      </c>
      <c r="D8" s="285">
        <f>(VLOOKUP($A8,MASTER!$1:$1048576,MATCH('POD8-MOBILY'!D$7,MASTER!$1:$1,0),FALSE))*1000000</f>
        <v>0</v>
      </c>
      <c r="E8" s="285">
        <f>(VLOOKUP($A8,MASTER!$1:$1048576,MATCH('POD8-MOBILY'!E$7,MASTER!$1:$1,0),FALSE))*1000000</f>
        <v>0</v>
      </c>
      <c r="F8" s="285">
        <f>(VLOOKUP($A8,MASTER!$1:$1048576,MATCH('POD8-MOBILY'!F$7,MASTER!$1:$1,0),FALSE))*1000000</f>
        <v>0</v>
      </c>
      <c r="G8" s="285">
        <f>(VLOOKUP($A8,MASTER!$1:$1048576,MATCH('POD8-MOBILY'!G$7,MASTER!$1:$1,0),FALSE))*1000000</f>
        <v>0</v>
      </c>
      <c r="H8" s="285">
        <f>(VLOOKUP($A8,MASTER!$1:$1048576,MATCH('POD8-MOBILY'!H$7,MASTER!$1:$1,0),FALSE))*1000000</f>
        <v>0</v>
      </c>
      <c r="I8" s="285">
        <f>(VLOOKUP($A8,MASTER!$1:$1048576,MATCH('POD8-MOBILY'!I$7,MASTER!$1:$1,0),FALSE))*1000000</f>
        <v>0</v>
      </c>
      <c r="J8" s="285">
        <f>(VLOOKUP($A8,MASTER!$1:$1048576,MATCH('POD8-MOBILY'!J$7,MASTER!$1:$1,0),FALSE))*1000000</f>
        <v>0</v>
      </c>
      <c r="K8" s="285">
        <f>(VLOOKUP($A8,MASTER!$1:$1048576,MATCH('POD8-MOBILY'!K$7,MASTER!$1:$1,0),FALSE))*1000000</f>
        <v>0</v>
      </c>
      <c r="L8" s="285">
        <f>(VLOOKUP($A8,MASTER!$1:$1048576,MATCH('POD8-MOBILY'!L$7,MASTER!$1:$1,0),FALSE))*1000000</f>
        <v>0</v>
      </c>
      <c r="M8" s="285">
        <f>(VLOOKUP($A8,MASTER!$1:$1048576,MATCH('POD8-MOBILY'!M$7,MASTER!$1:$1,0),FALSE))*1000000</f>
        <v>0</v>
      </c>
      <c r="N8" s="285">
        <f>(VLOOKUP($A8,MASTER!$1:$1048576,MATCH('POD8-MOBILY'!N$7,MASTER!$1:$1,0),FALSE))*1000000</f>
        <v>0</v>
      </c>
      <c r="O8" s="285">
        <f>(VLOOKUP($A8,MASTER!$1:$1048576,MATCH('POD8-MOBILY'!O$7,MASTER!$1:$1,0),FALSE))*1000000</f>
        <v>0</v>
      </c>
      <c r="P8" s="285">
        <f>(VLOOKUP($A8,MASTER!$1:$1048576,MATCH('POD8-MOBILY'!P$7,MASTER!$1:$1,0),FALSE))*1000000</f>
        <v>0</v>
      </c>
      <c r="Q8" s="285">
        <f>(VLOOKUP($A8,MASTER!$1:$1048576,MATCH('POD8-MOBILY'!Q$7,MASTER!$1:$1,0),FALSE))*1000000</f>
        <v>0</v>
      </c>
      <c r="R8" s="285">
        <f>(VLOOKUP($A8,MASTER!$1:$1048576,MATCH('POD8-MOBILY'!R$7,MASTER!$1:$1,0),FALSE))*1000000</f>
        <v>0</v>
      </c>
      <c r="S8" s="285">
        <f>(VLOOKUP($A8,MASTER!$1:$1048576,MATCH('POD8-MOBILY'!S$7,MASTER!$1:$1,0),FALSE))*1000000</f>
        <v>0</v>
      </c>
      <c r="T8" s="285">
        <f>(VLOOKUP($A8,MASTER!$1:$1048576,MATCH('POD8-MOBILY'!T$7,MASTER!$1:$1,0),FALSE))*1000000</f>
        <v>0</v>
      </c>
      <c r="U8" s="285">
        <f>(VLOOKUP($A8,MASTER!$1:$1048576,MATCH('POD8-MOBILY'!U$7,MASTER!$1:$1,0),FALSE))*1000000</f>
        <v>0</v>
      </c>
      <c r="V8" s="285">
        <f>(VLOOKUP($A8,MASTER!$1:$1048576,MATCH('POD8-MOBILY'!V$7,MASTER!$1:$1,0),FALSE))*1000000</f>
        <v>0</v>
      </c>
      <c r="W8" s="285">
        <f>(VLOOKUP($A8,MASTER!$1:$1048576,MATCH('POD8-MOBILY'!W$7,MASTER!$1:$1,0),FALSE))*1000000</f>
        <v>0</v>
      </c>
      <c r="X8" s="285">
        <f>(VLOOKUP($A8,MASTER!$1:$1048576,MATCH('POD8-MOBILY'!X$7,MASTER!$1:$1,0),FALSE))*1000000</f>
        <v>0</v>
      </c>
      <c r="Y8" s="285">
        <f>(VLOOKUP($A8,MASTER!$1:$1048576,MATCH('POD8-MOBILY'!Y$7,MASTER!$1:$1,0),FALSE))*1000000</f>
        <v>0</v>
      </c>
      <c r="Z8" s="285">
        <f>(VLOOKUP($A8,MASTER!$1:$1048576,MATCH('POD8-MOBILY'!Z$7,MASTER!$1:$1,0),FALSE))*1000000</f>
        <v>0</v>
      </c>
      <c r="AA8" s="285">
        <f>(VLOOKUP($A8,MASTER!$1:$1048576,MATCH('POD8-MOBILY'!AA$7,MASTER!$1:$1,0),FALSE))*1000000</f>
        <v>0</v>
      </c>
      <c r="AB8" s="285">
        <f>(VLOOKUP($A8,MASTER!$1:$1048576,MATCH('POD8-MOBILY'!AB$7,MASTER!$1:$1,0),FALSE))*1000000</f>
        <v>0</v>
      </c>
      <c r="AC8" s="285">
        <f>(VLOOKUP($A8,MASTER!$1:$1048576,MATCH('POD8-MOBILY'!AC$7,MASTER!$1:$1,0),FALSE))*1000000</f>
        <v>0</v>
      </c>
      <c r="AD8" s="285">
        <f>(VLOOKUP($A8,MASTER!$1:$1048576,MATCH('POD8-MOBILY'!AD$7,MASTER!$1:$1,0),FALSE))*1000000</f>
        <v>0</v>
      </c>
      <c r="AE8" s="285">
        <f>(VLOOKUP($A8,MASTER!$1:$1048576,MATCH('POD8-MOBILY'!AE$7,MASTER!$1:$1,0),FALSE))*1000000</f>
        <v>0</v>
      </c>
      <c r="AF8" s="285">
        <f>(VLOOKUP($A8,MASTER!$1:$1048576,MATCH('POD8-MOBILY'!AF$7,MASTER!$1:$1,0),FALSE))*1000000</f>
        <v>0</v>
      </c>
      <c r="AG8" s="285">
        <f>(VLOOKUP($A8,MASTER!$1:$1048576,MATCH('POD8-MOBILY'!AG$7,MASTER!$1:$1,0),FALSE))*1000000</f>
        <v>0</v>
      </c>
      <c r="AH8" s="285">
        <f>(VLOOKUP($A8,MASTER!$1:$1048576,MATCH('POD8-MOBILY'!AH$7,MASTER!$1:$1,0),FALSE))*1000000</f>
        <v>0</v>
      </c>
      <c r="AI8" s="285">
        <f>(VLOOKUP($A8,MASTER!$1:$1048576,MATCH('POD8-MOBILY'!AI$7,MASTER!$1:$1,0),FALSE))*1000000</f>
        <v>0</v>
      </c>
      <c r="AJ8" s="285">
        <f>(VLOOKUP($A8,MASTER!$1:$1048576,MATCH('POD8-MOBILY'!AJ$7,MASTER!$1:$1,0),FALSE))*1000000</f>
        <v>0</v>
      </c>
      <c r="AK8" s="285">
        <f>(VLOOKUP($A8,MASTER!$1:$1048576,MATCH('POD8-MOBILY'!AK$7,MASTER!$1:$1,0),FALSE))*1000000</f>
        <v>0</v>
      </c>
      <c r="AL8" s="285">
        <f>(VLOOKUP($A8,MASTER!$1:$1048576,MATCH('POD8-MOBILY'!AL$7,MASTER!$1:$1,0),FALSE))*1000000</f>
        <v>0</v>
      </c>
      <c r="AM8" s="285">
        <f>(VLOOKUP($A8,MASTER!$1:$1048576,MATCH('POD8-MOBILY'!AM$7,MASTER!$1:$1,0),FALSE))*1000000</f>
        <v>0</v>
      </c>
      <c r="AN8" s="285">
        <f>(VLOOKUP($A8,MASTER!$1:$1048576,MATCH('POD8-MOBILY'!AN$7,MASTER!$1:$1,0),FALSE))*1000000</f>
        <v>0</v>
      </c>
      <c r="AO8" s="285">
        <f>(VLOOKUP($A8,MASTER!$1:$1048576,MATCH('POD8-MOBILY'!AO$7,MASTER!$1:$1,0),FALSE))*1000000</f>
        <v>0</v>
      </c>
      <c r="AP8" s="285">
        <f>(VLOOKUP($A8,MASTER!$1:$1048576,MATCH('POD8-MOBILY'!AP$7,MASTER!$1:$1,0),FALSE))*1000000</f>
        <v>0</v>
      </c>
      <c r="AQ8" s="285">
        <f>(VLOOKUP($A8,MASTER!$1:$1048576,MATCH('POD8-MOBILY'!AQ$7,MASTER!$1:$1,0),FALSE))*1000000</f>
        <v>0</v>
      </c>
      <c r="AR8" s="285">
        <f>(VLOOKUP($A8,MASTER!$1:$1048576,MATCH('POD8-MOBILY'!AR$7,MASTER!$1:$1,0),FALSE))*1000000</f>
        <v>0</v>
      </c>
      <c r="AS8" s="285">
        <f>(VLOOKUP($A8,MASTER!$1:$1048576,MATCH('POD8-MOBILY'!AS$7,MASTER!$1:$1,0),FALSE))*1000000</f>
        <v>0</v>
      </c>
      <c r="AT8" s="285">
        <f>(VLOOKUP($A8,MASTER!$1:$1048576,MATCH('POD8-MOBILY'!AT$7,MASTER!$1:$1,0),FALSE))*1000000</f>
        <v>0</v>
      </c>
      <c r="AU8" s="285">
        <f>(VLOOKUP($A8,MASTER!$1:$1048576,MATCH('POD8-MOBILY'!AU$7,MASTER!$1:$1,0),FALSE))*1000000</f>
        <v>0</v>
      </c>
      <c r="AV8" s="285">
        <f>(VLOOKUP($A8,MASTER!$1:$1048576,MATCH('POD8-MOBILY'!AV$7,MASTER!$1:$1,0),FALSE))*1000000</f>
        <v>0</v>
      </c>
      <c r="AW8" s="285">
        <f>(VLOOKUP($A8,MASTER!$1:$1048576,MATCH('POD8-MOBILY'!AW$7,MASTER!$1:$1,0),FALSE))*1000000</f>
        <v>0</v>
      </c>
      <c r="AX8" s="285">
        <f>(VLOOKUP($A8,MASTER!$1:$1048576,MATCH('POD8-MOBILY'!AX$7,MASTER!$1:$1,0),FALSE))*1000000</f>
        <v>0</v>
      </c>
      <c r="AY8" s="285">
        <f>(VLOOKUP($A8,MASTER!$1:$1048576,MATCH('POD8-MOBILY'!AY$7,MASTER!$1:$1,0),FALSE))*1000000</f>
        <v>0</v>
      </c>
      <c r="AZ8" s="285">
        <f>(VLOOKUP($A8,MASTER!$1:$1048576,MATCH('POD8-MOBILY'!AZ$7,MASTER!$1:$1,0),FALSE))*1000000</f>
        <v>0</v>
      </c>
      <c r="BA8" s="285">
        <f>(VLOOKUP($A8,MASTER!$1:$1048576,MATCH('POD8-MOBILY'!BA$7,MASTER!$1:$1,0),FALSE))*1000000</f>
        <v>0</v>
      </c>
      <c r="BB8" s="285">
        <f>(VLOOKUP($A8,MASTER!$1:$1048576,MATCH('POD8-MOBILY'!BB$7,MASTER!$1:$1,0),FALSE))*1000000</f>
        <v>0</v>
      </c>
      <c r="BC8" s="285">
        <f>(VLOOKUP($A8,MASTER!$1:$1048576,MATCH('POD8-MOBILY'!BC$7,MASTER!$1:$1,0),FALSE))*1000000</f>
        <v>0</v>
      </c>
      <c r="BD8" s="285">
        <f>(VLOOKUP($A8,MASTER!$1:$1048576,MATCH('POD8-MOBILY'!BD$7,MASTER!$1:$1,0),FALSE))*1000000</f>
        <v>0</v>
      </c>
      <c r="BE8" s="285">
        <f>(VLOOKUP($A8,MASTER!$1:$1048576,MATCH('POD8-MOBILY'!BE$7,MASTER!$1:$1,0),FALSE))*1000000</f>
        <v>0</v>
      </c>
      <c r="BF8" s="285">
        <f>(VLOOKUP($A8,MASTER!$1:$1048576,MATCH('POD8-MOBILY'!BF$7,MASTER!$1:$1,0),FALSE))*1000000</f>
        <v>0</v>
      </c>
      <c r="BG8" s="285">
        <f>(VLOOKUP($A8,MASTER!$1:$1048576,MATCH('POD8-MOBILY'!BG$7,MASTER!$1:$1,0),FALSE))*1000000</f>
        <v>0</v>
      </c>
      <c r="BH8" s="285">
        <f>(VLOOKUP($A8,MASTER!$1:$1048576,MATCH('POD8-MOBILY'!BH$7,MASTER!$1:$1,0),FALSE))*1000000</f>
        <v>0</v>
      </c>
      <c r="BI8" s="285">
        <f>(VLOOKUP($A8,MASTER!$1:$1048576,MATCH('POD8-MOBILY'!BI$7,MASTER!$1:$1,0),FALSE))*1000000</f>
        <v>0</v>
      </c>
    </row>
    <row r="9" spans="1:61" x14ac:dyDescent="0.25">
      <c r="A9" s="187" t="s">
        <v>492</v>
      </c>
      <c r="B9" s="285">
        <f>(VLOOKUP($A9,MASTER!$1:$1048576,MATCH('POD8-MOBILY'!B$7,MASTER!$1:$1,0),FALSE))*1000000</f>
        <v>96240</v>
      </c>
      <c r="C9" s="285">
        <f>(VLOOKUP($A9,MASTER!$1:$1048576,MATCH('POD8-MOBILY'!C$7,MASTER!$1:$1,0),FALSE))*1000000</f>
        <v>99053</v>
      </c>
      <c r="D9" s="285">
        <f>(VLOOKUP($A9,MASTER!$1:$1048576,MATCH('POD8-MOBILY'!D$7,MASTER!$1:$1,0),FALSE))*1000000</f>
        <v>101408</v>
      </c>
      <c r="E9" s="285">
        <f>(VLOOKUP($A9,MASTER!$1:$1048576,MATCH('POD8-MOBILY'!E$7,MASTER!$1:$1,0),FALSE))*1000000</f>
        <v>103293</v>
      </c>
      <c r="F9" s="285">
        <f>(VLOOKUP($A9,MASTER!$1:$1048576,MATCH('POD8-MOBILY'!F$7,MASTER!$1:$1,0),FALSE))*1000000</f>
        <v>107270</v>
      </c>
      <c r="G9" s="285">
        <f>(VLOOKUP($A9,MASTER!$1:$1048576,MATCH('POD8-MOBILY'!G$7,MASTER!$1:$1,0),FALSE))*1000000</f>
        <v>100051</v>
      </c>
      <c r="H9" s="285">
        <f>(VLOOKUP($A9,MASTER!$1:$1048576,MATCH('POD8-MOBILY'!H$7,MASTER!$1:$1,0),FALSE))*1000000</f>
        <v>107381</v>
      </c>
      <c r="I9" s="285">
        <f>(VLOOKUP($A9,MASTER!$1:$1048576,MATCH('POD8-MOBILY'!I$7,MASTER!$1:$1,0),FALSE))*1000000</f>
        <v>106805</v>
      </c>
      <c r="J9" s="285">
        <f>(VLOOKUP($A9,MASTER!$1:$1048576,MATCH('POD8-MOBILY'!J$7,MASTER!$1:$1,0),FALSE))*1000000</f>
        <v>111179</v>
      </c>
      <c r="K9" s="285">
        <f>(VLOOKUP($A9,MASTER!$1:$1048576,MATCH('POD8-MOBILY'!K$7,MASTER!$1:$1,0),FALSE))*1000000</f>
        <v>549491</v>
      </c>
      <c r="L9" s="285">
        <f>(VLOOKUP($A9,MASTER!$1:$1048576,MATCH('POD8-MOBILY'!L$7,MASTER!$1:$1,0),FALSE))*1000000</f>
        <v>132008</v>
      </c>
      <c r="M9" s="285">
        <f>(VLOOKUP($A9,MASTER!$1:$1048576,MATCH('POD8-MOBILY'!M$7,MASTER!$1:$1,0),FALSE))*1000000</f>
        <v>132008</v>
      </c>
      <c r="N9" s="285">
        <f>(VLOOKUP($A9,MASTER!$1:$1048576,MATCH('POD8-MOBILY'!N$7,MASTER!$1:$1,0),FALSE))*1000000</f>
        <v>140666</v>
      </c>
      <c r="O9" s="285">
        <f>(VLOOKUP($A9,MASTER!$1:$1048576,MATCH('POD8-MOBILY'!O$7,MASTER!$1:$1,0),FALSE))*1000000</f>
        <v>151679</v>
      </c>
      <c r="P9" s="285">
        <f>(VLOOKUP($A9,MASTER!$1:$1048576,MATCH('POD8-MOBILY'!P$7,MASTER!$1:$1,0),FALSE))*1000000</f>
        <v>167130</v>
      </c>
      <c r="Q9" s="285">
        <f>(VLOOKUP($A9,MASTER!$1:$1048576,MATCH('POD8-MOBILY'!Q$7,MASTER!$1:$1,0),FALSE))*1000000</f>
        <v>175290</v>
      </c>
      <c r="R9" s="285">
        <f>(VLOOKUP($A9,MASTER!$1:$1048576,MATCH('POD8-MOBILY'!R$7,MASTER!$1:$1,0),FALSE))*1000000</f>
        <v>183193</v>
      </c>
      <c r="S9" s="285">
        <f>(VLOOKUP($A9,MASTER!$1:$1048576,MATCH('POD8-MOBILY'!S$7,MASTER!$1:$1,0),FALSE))*1000000</f>
        <v>190115</v>
      </c>
      <c r="T9" s="285">
        <f>(VLOOKUP($A9,MASTER!$1:$1048576,MATCH('POD8-MOBILY'!T$7,MASTER!$1:$1,0),FALSE))*1000000</f>
        <v>192434.07177140441</v>
      </c>
      <c r="U9" s="285">
        <f>(VLOOKUP($A9,MASTER!$1:$1048576,MATCH('POD8-MOBILY'!U$7,MASTER!$1:$1,0),FALSE))*1000000</f>
        <v>194924.09453102123</v>
      </c>
      <c r="V9" s="285">
        <f>(VLOOKUP($A9,MASTER!$1:$1048576,MATCH('POD8-MOBILY'!V$7,MASTER!$1:$1,0),FALSE))*1000000</f>
        <v>197577.27858805898</v>
      </c>
      <c r="W9" s="285">
        <f>(VLOOKUP($A9,MASTER!$1:$1048576,MATCH('POD8-MOBILY'!W$7,MASTER!$1:$1,0),FALSE))*1000000</f>
        <v>200387.51035215252</v>
      </c>
      <c r="X9" s="285">
        <f>(VLOOKUP($A9,MASTER!$1:$1048576,MATCH('POD8-MOBILY'!X$7,MASTER!$1:$1,0),FALSE))*1000000</f>
        <v>203350.10939242723</v>
      </c>
      <c r="Y9" s="285">
        <f>(VLOOKUP($A9,MASTER!$1:$1048576,MATCH('POD8-MOBILY'!Y$7,MASTER!$1:$1,0),FALSE))*1000000</f>
        <v>206461.62353180011</v>
      </c>
      <c r="Z9" s="285">
        <f>(VLOOKUP($A9,MASTER!$1:$1048576,MATCH('POD8-MOBILY'!Z$7,MASTER!$1:$1,0),FALSE))*1000000</f>
        <v>209719.65608187864</v>
      </c>
      <c r="AA9" s="285">
        <f>(VLOOKUP($A9,MASTER!$1:$1048576,MATCH('POD8-MOBILY'!AA$7,MASTER!$1:$1,0),FALSE))*1000000</f>
        <v>213122.72024461979</v>
      </c>
      <c r="AB9" s="285">
        <f>(VLOOKUP($A9,MASTER!$1:$1048576,MATCH('POD8-MOBILY'!AB$7,MASTER!$1:$1,0),FALSE))*1000000</f>
        <v>216670.11648291379</v>
      </c>
      <c r="AC9" s="285">
        <f>(VLOOKUP($A9,MASTER!$1:$1048576,MATCH('POD8-MOBILY'!AC$7,MASTER!$1:$1,0),FALSE))*1000000</f>
        <v>220361.82931646326</v>
      </c>
      <c r="AD9" s="285">
        <f>(VLOOKUP($A9,MASTER!$1:$1048576,MATCH('POD8-MOBILY'!AD$7,MASTER!$1:$1,0),FALSE))*1000000</f>
        <v>224198.44055103071</v>
      </c>
      <c r="AE9" s="285">
        <f>(VLOOKUP($A9,MASTER!$1:$1048576,MATCH('POD8-MOBILY'!AE$7,MASTER!$1:$1,0),FALSE))*1000000</f>
        <v>228181.05641453355</v>
      </c>
      <c r="AF9" s="285">
        <f>(VLOOKUP($A9,MASTER!$1:$1048576,MATCH('POD8-MOBILY'!AF$7,MASTER!$1:$1,0),FALSE))*1000000</f>
        <v>232311.2464661792</v>
      </c>
      <c r="AG9" s="285">
        <f>(VLOOKUP($A9,MASTER!$1:$1048576,MATCH('POD8-MOBILY'!AG$7,MASTER!$1:$1,0),FALSE))*1000000</f>
        <v>236590.99247629731</v>
      </c>
      <c r="AH9" s="285">
        <f>(VLOOKUP($A9,MASTER!$1:$1048576,MATCH('POD8-MOBILY'!AH$7,MASTER!$1:$1,0),FALSE))*1000000</f>
        <v>241022.64575435896</v>
      </c>
      <c r="AI9" s="285">
        <f>(VLOOKUP($A9,MASTER!$1:$1048576,MATCH('POD8-MOBILY'!AI$7,MASTER!$1:$1,0),FALSE))*1000000</f>
        <v>245608.89163897198</v>
      </c>
      <c r="AJ9" s="285">
        <f>(VLOOKUP($A9,MASTER!$1:$1048576,MATCH('POD8-MOBILY'!AJ$7,MASTER!$1:$1,0),FALSE))*1000000</f>
        <v>250352.72006322397</v>
      </c>
      <c r="AK9" s="285">
        <f>(VLOOKUP($A9,MASTER!$1:$1048576,MATCH('POD8-MOBILY'!AK$7,MASTER!$1:$1,0),FALSE))*1000000</f>
        <v>255257.40127733865</v>
      </c>
      <c r="AL9" s="285">
        <f>(VLOOKUP($A9,MASTER!$1:$1048576,MATCH('POD8-MOBILY'!AL$7,MASTER!$1:$1,0),FALSE))*1000000</f>
        <v>260326.46595307469</v>
      </c>
      <c r="AM9" s="285">
        <f>(VLOOKUP($A9,MASTER!$1:$1048576,MATCH('POD8-MOBILY'!AM$7,MASTER!$1:$1,0),FALSE))*1000000</f>
        <v>265563.68901467411</v>
      </c>
      <c r="AN9" s="285">
        <f>(VLOOKUP($A9,MASTER!$1:$1048576,MATCH('POD8-MOBILY'!AN$7,MASTER!$1:$1,0),FALSE))*1000000</f>
        <v>270973.0766429283</v>
      </c>
      <c r="AO9" s="285">
        <f>(VLOOKUP($A9,MASTER!$1:$1048576,MATCH('POD8-MOBILY'!AO$7,MASTER!$1:$1,0),FALSE))*1000000</f>
        <v>276558.85598494613</v>
      </c>
      <c r="AP9" s="285">
        <f>(VLOOKUP($A9,MASTER!$1:$1048576,MATCH('POD8-MOBILY'!AP$7,MASTER!$1:$1,0),FALSE))*1000000</f>
        <v>282325.46717494121</v>
      </c>
      <c r="AQ9" s="285">
        <f>(VLOOKUP($A9,MASTER!$1:$1048576,MATCH('POD8-MOBILY'!AQ$7,MASTER!$1:$1,0),FALSE))*1000000</f>
        <v>288277.55733285699</v>
      </c>
      <c r="AR9" s="285">
        <f>(VLOOKUP($A9,MASTER!$1:$1048576,MATCH('POD8-MOBILY'!AR$7,MASTER!$1:$1,0),FALSE))*1000000</f>
        <v>294419.97625967412</v>
      </c>
      <c r="AS9" s="285">
        <f>(VLOOKUP($A9,MASTER!$1:$1048576,MATCH('POD8-MOBILY'!AS$7,MASTER!$1:$1,0),FALSE))*1000000</f>
        <v>300757.77359224396</v>
      </c>
      <c r="AT9" s="285">
        <f>(VLOOKUP($A9,MASTER!$1:$1048576,MATCH('POD8-MOBILY'!AT$7,MASTER!$1:$1,0),FALSE))*1000000</f>
        <v>307296.19721773139</v>
      </c>
      <c r="AU9" s="285">
        <f>(VLOOKUP($A9,MASTER!$1:$1048576,MATCH('POD8-MOBILY'!AU$7,MASTER!$1:$1,0),FALSE))*1000000</f>
        <v>314040.69277925364</v>
      </c>
      <c r="AV9" s="285">
        <f>(VLOOKUP($A9,MASTER!$1:$1048576,MATCH('POD8-MOBILY'!AV$7,MASTER!$1:$1,0),FALSE))*1000000</f>
        <v>320996.90413097979</v>
      </c>
      <c r="AW9" s="285">
        <f>(VLOOKUP($A9,MASTER!$1:$1048576,MATCH('POD8-MOBILY'!AW$7,MASTER!$1:$1,0),FALSE))*1000000</f>
        <v>328170.67462353065</v>
      </c>
      <c r="AX9" s="285">
        <f>(VLOOKUP($A9,MASTER!$1:$1048576,MATCH('POD8-MOBILY'!AX$7,MASTER!$1:$1,0),FALSE))*1000000</f>
        <v>335568.04911964631</v>
      </c>
      <c r="AY9" s="285">
        <f>(VLOOKUP($A9,MASTER!$1:$1048576,MATCH('POD8-MOBILY'!AY$7,MASTER!$1:$1,0),FALSE))*1000000</f>
        <v>343195.27665629104</v>
      </c>
      <c r="AZ9" s="285">
        <f>(VLOOKUP($A9,MASTER!$1:$1048576,MATCH('POD8-MOBILY'!AZ$7,MASTER!$1:$1,0),FALSE))*1000000</f>
        <v>351058.81368309294</v>
      </c>
      <c r="BA9" s="285">
        <f>(VLOOKUP($A9,MASTER!$1:$1048576,MATCH('POD8-MOBILY'!BA$7,MASTER!$1:$1,0),FALSE))*1000000</f>
        <v>359165.32781865884</v>
      </c>
      <c r="BB9" s="285">
        <f>(VLOOKUP($A9,MASTER!$1:$1048576,MATCH('POD8-MOBILY'!BB$7,MASTER!$1:$1,0),FALSE))*1000000</f>
        <v>367459.03443841479</v>
      </c>
      <c r="BC9" s="285">
        <f>(VLOOKUP($A9,MASTER!$1:$1048576,MATCH('POD8-MOBILY'!BC$7,MASTER!$1:$1,0),FALSE))*1000000</f>
        <v>375944.25611869263</v>
      </c>
      <c r="BD9" s="285">
        <f>(VLOOKUP($A9,MASTER!$1:$1048576,MATCH('POD8-MOBILY'!BD$7,MASTER!$1:$1,0),FALSE))*1000000</f>
        <v>384625.41525108268</v>
      </c>
      <c r="BE9" s="285">
        <f>(VLOOKUP($A9,MASTER!$1:$1048576,MATCH('POD8-MOBILY'!BE$7,MASTER!$1:$1,0),FALSE))*1000000</f>
        <v>393507.03634732857</v>
      </c>
      <c r="BF9" s="285">
        <f>(VLOOKUP($A9,MASTER!$1:$1048576,MATCH('POD8-MOBILY'!BF$7,MASTER!$1:$1,0),FALSE))*1000000</f>
        <v>402593.74839744653</v>
      </c>
      <c r="BG9" s="285">
        <f>(VLOOKUP($A9,MASTER!$1:$1048576,MATCH('POD8-MOBILY'!BG$7,MASTER!$1:$1,0),FALSE))*1000000</f>
        <v>411890.2872822971</v>
      </c>
      <c r="BH9" s="285">
        <f>(VLOOKUP($A9,MASTER!$1:$1048576,MATCH('POD8-MOBILY'!BH$7,MASTER!$1:$1,0),FALSE))*1000000</f>
        <v>421401.498241867</v>
      </c>
      <c r="BI9" s="285">
        <f>(VLOOKUP($A9,MASTER!$1:$1048576,MATCH('POD8-MOBILY'!BI$7,MASTER!$1:$1,0),FALSE))*1000000</f>
        <v>431132.33840054803</v>
      </c>
    </row>
    <row r="10" spans="1:61" x14ac:dyDescent="0.25">
      <c r="A10" s="252" t="s">
        <v>477</v>
      </c>
      <c r="B10" s="105">
        <f t="shared" ref="B10" si="0">SUM(B8:B9)</f>
        <v>96240</v>
      </c>
      <c r="C10" s="105">
        <f t="shared" ref="C10:BI10" si="1">SUM(C8:C9)</f>
        <v>99053</v>
      </c>
      <c r="D10" s="105">
        <f t="shared" si="1"/>
        <v>101408</v>
      </c>
      <c r="E10" s="105">
        <f t="shared" si="1"/>
        <v>103293</v>
      </c>
      <c r="F10" s="105">
        <f t="shared" si="1"/>
        <v>107270</v>
      </c>
      <c r="G10" s="105">
        <f t="shared" si="1"/>
        <v>100051</v>
      </c>
      <c r="H10" s="105">
        <f t="shared" si="1"/>
        <v>107381</v>
      </c>
      <c r="I10" s="105">
        <f t="shared" si="1"/>
        <v>106805</v>
      </c>
      <c r="J10" s="105">
        <f t="shared" si="1"/>
        <v>111179</v>
      </c>
      <c r="K10" s="105">
        <f t="shared" si="1"/>
        <v>549491</v>
      </c>
      <c r="L10" s="105">
        <f t="shared" si="1"/>
        <v>132008</v>
      </c>
      <c r="M10" s="105">
        <f t="shared" si="1"/>
        <v>132008</v>
      </c>
      <c r="N10" s="105">
        <f t="shared" si="1"/>
        <v>140666</v>
      </c>
      <c r="O10" s="105">
        <f t="shared" si="1"/>
        <v>151679</v>
      </c>
      <c r="P10" s="105">
        <f t="shared" si="1"/>
        <v>167130</v>
      </c>
      <c r="Q10" s="105">
        <f t="shared" si="1"/>
        <v>175290</v>
      </c>
      <c r="R10" s="105">
        <f t="shared" si="1"/>
        <v>183193</v>
      </c>
      <c r="S10" s="105">
        <f t="shared" si="1"/>
        <v>190115</v>
      </c>
      <c r="T10" s="105">
        <f t="shared" si="1"/>
        <v>192434.07177140441</v>
      </c>
      <c r="U10" s="105">
        <f t="shared" si="1"/>
        <v>194924.09453102123</v>
      </c>
      <c r="V10" s="105">
        <f t="shared" si="1"/>
        <v>197577.27858805898</v>
      </c>
      <c r="W10" s="105">
        <f t="shared" si="1"/>
        <v>200387.51035215252</v>
      </c>
      <c r="X10" s="105">
        <f t="shared" si="1"/>
        <v>203350.10939242723</v>
      </c>
      <c r="Y10" s="105">
        <f t="shared" si="1"/>
        <v>206461.62353180011</v>
      </c>
      <c r="Z10" s="105">
        <f t="shared" si="1"/>
        <v>209719.65608187864</v>
      </c>
      <c r="AA10" s="105">
        <f t="shared" si="1"/>
        <v>213122.72024461979</v>
      </c>
      <c r="AB10" s="105">
        <f t="shared" si="1"/>
        <v>216670.11648291379</v>
      </c>
      <c r="AC10" s="105">
        <f t="shared" si="1"/>
        <v>220361.82931646326</v>
      </c>
      <c r="AD10" s="105">
        <f t="shared" si="1"/>
        <v>224198.44055103071</v>
      </c>
      <c r="AE10" s="105">
        <f t="shared" si="1"/>
        <v>228181.05641453355</v>
      </c>
      <c r="AF10" s="105">
        <f t="shared" si="1"/>
        <v>232311.2464661792</v>
      </c>
      <c r="AG10" s="105">
        <f t="shared" si="1"/>
        <v>236590.99247629731</v>
      </c>
      <c r="AH10" s="105">
        <f t="shared" si="1"/>
        <v>241022.64575435896</v>
      </c>
      <c r="AI10" s="105">
        <f t="shared" si="1"/>
        <v>245608.89163897198</v>
      </c>
      <c r="AJ10" s="105">
        <f t="shared" si="1"/>
        <v>250352.72006322397</v>
      </c>
      <c r="AK10" s="105">
        <f t="shared" si="1"/>
        <v>255257.40127733865</v>
      </c>
      <c r="AL10" s="105">
        <f t="shared" si="1"/>
        <v>260326.46595307469</v>
      </c>
      <c r="AM10" s="105">
        <f t="shared" si="1"/>
        <v>265563.68901467411</v>
      </c>
      <c r="AN10" s="105">
        <f t="shared" si="1"/>
        <v>270973.0766429283</v>
      </c>
      <c r="AO10" s="105">
        <f t="shared" si="1"/>
        <v>276558.85598494613</v>
      </c>
      <c r="AP10" s="105">
        <f t="shared" si="1"/>
        <v>282325.46717494121</v>
      </c>
      <c r="AQ10" s="105">
        <f t="shared" si="1"/>
        <v>288277.55733285699</v>
      </c>
      <c r="AR10" s="105">
        <f t="shared" si="1"/>
        <v>294419.97625967412</v>
      </c>
      <c r="AS10" s="105">
        <f t="shared" si="1"/>
        <v>300757.77359224396</v>
      </c>
      <c r="AT10" s="105">
        <f t="shared" si="1"/>
        <v>307296.19721773139</v>
      </c>
      <c r="AU10" s="105">
        <f t="shared" si="1"/>
        <v>314040.69277925364</v>
      </c>
      <c r="AV10" s="105">
        <f t="shared" si="1"/>
        <v>320996.90413097979</v>
      </c>
      <c r="AW10" s="105">
        <f t="shared" si="1"/>
        <v>328170.67462353065</v>
      </c>
      <c r="AX10" s="105">
        <f t="shared" si="1"/>
        <v>335568.04911964631</v>
      </c>
      <c r="AY10" s="105">
        <f t="shared" si="1"/>
        <v>343195.27665629104</v>
      </c>
      <c r="AZ10" s="105">
        <f t="shared" si="1"/>
        <v>351058.81368309294</v>
      </c>
      <c r="BA10" s="105">
        <f t="shared" si="1"/>
        <v>359165.32781865884</v>
      </c>
      <c r="BB10" s="105">
        <f t="shared" si="1"/>
        <v>367459.03443841479</v>
      </c>
      <c r="BC10" s="105">
        <f t="shared" si="1"/>
        <v>375944.25611869263</v>
      </c>
      <c r="BD10" s="105">
        <f t="shared" si="1"/>
        <v>384625.41525108268</v>
      </c>
      <c r="BE10" s="105">
        <f t="shared" si="1"/>
        <v>393507.03634732857</v>
      </c>
      <c r="BF10" s="105">
        <f t="shared" si="1"/>
        <v>402593.74839744653</v>
      </c>
      <c r="BG10" s="105">
        <f t="shared" si="1"/>
        <v>411890.2872822971</v>
      </c>
      <c r="BH10" s="105">
        <f t="shared" si="1"/>
        <v>421401.498241867</v>
      </c>
      <c r="BI10" s="105">
        <f t="shared" si="1"/>
        <v>431132.33840054803</v>
      </c>
    </row>
    <row r="11" spans="1:61" s="282" customFormat="1" x14ac:dyDescent="0.25">
      <c r="A11" s="284" t="s">
        <v>434</v>
      </c>
      <c r="B11" s="283">
        <f>SUM(B10*R5)</f>
        <v>61208.639999999999</v>
      </c>
      <c r="C11" s="283">
        <f>SUM(C10*R5)</f>
        <v>62997.707999999999</v>
      </c>
      <c r="D11" s="283">
        <f>SUM(D10*R5)</f>
        <v>64495.487999999998</v>
      </c>
      <c r="E11" s="283">
        <f>SUM(E10*R5)</f>
        <v>65694.347999999998</v>
      </c>
      <c r="F11" s="283">
        <f>SUM(F10*R5)</f>
        <v>68223.72</v>
      </c>
      <c r="G11" s="283">
        <f>SUM(G10*R5)</f>
        <v>63632.436000000002</v>
      </c>
      <c r="H11" s="283">
        <f>SUM(H10*R5)</f>
        <v>68294.316000000006</v>
      </c>
      <c r="I11" s="283">
        <f>SUM(I10*R5)</f>
        <v>67927.98</v>
      </c>
      <c r="J11" s="283">
        <f>SUM(J10*R5)</f>
        <v>70709.843999999997</v>
      </c>
      <c r="K11" s="283">
        <f>SUM(K10*R5)</f>
        <v>349476.27600000001</v>
      </c>
      <c r="L11" s="283">
        <f>SUM(L10*R5)</f>
        <v>83957.088000000003</v>
      </c>
      <c r="M11" s="283">
        <f>SUM(M10*R5)</f>
        <v>83957.088000000003</v>
      </c>
      <c r="N11" s="283">
        <f>SUM(N10*R5)</f>
        <v>89463.576000000001</v>
      </c>
      <c r="O11" s="283">
        <f>SUM(O10*R5)</f>
        <v>96467.843999999997</v>
      </c>
      <c r="P11" s="283">
        <f>SUM(P10*R5)</f>
        <v>106294.68000000001</v>
      </c>
      <c r="Q11" s="283">
        <f>SUM(Q10*R5)</f>
        <v>111484.44</v>
      </c>
      <c r="R11" s="283">
        <f>SUM(R10*R5)</f>
        <v>116510.74800000001</v>
      </c>
      <c r="S11" s="283">
        <f>SUM(S10*R5)</f>
        <v>120913.14</v>
      </c>
      <c r="T11" s="283">
        <f>SUM(T10*R5)</f>
        <v>122388.06964661321</v>
      </c>
      <c r="U11" s="283">
        <f>SUM(U10*R5)</f>
        <v>123971.72412172951</v>
      </c>
      <c r="V11" s="283">
        <f>SUM(V10*R5)</f>
        <v>125659.14918200551</v>
      </c>
      <c r="W11" s="283">
        <f>SUM(W10*R5)</f>
        <v>127446.456583969</v>
      </c>
      <c r="X11" s="283">
        <f>SUM(X10*R5)</f>
        <v>129330.66957358371</v>
      </c>
      <c r="Y11" s="283">
        <f>SUM(Y10*R5)</f>
        <v>131309.59256622486</v>
      </c>
      <c r="Z11" s="283">
        <f>SUM(Z10*R5)</f>
        <v>133381.70126807483</v>
      </c>
      <c r="AA11" s="283">
        <f>SUM(AA10*R5)</f>
        <v>135546.05007557818</v>
      </c>
      <c r="AB11" s="283">
        <f>SUM(AB10*R5)</f>
        <v>137802.19408313316</v>
      </c>
      <c r="AC11" s="283">
        <f>SUM(AC10*R5)</f>
        <v>140150.12344527064</v>
      </c>
      <c r="AD11" s="283">
        <f>SUM(AD10*R5)</f>
        <v>142590.20819045554</v>
      </c>
      <c r="AE11" s="283">
        <f>SUM(AE10*R5)</f>
        <v>145123.15187964335</v>
      </c>
      <c r="AF11" s="283">
        <f>SUM(AF10*R5)</f>
        <v>147749.95275248997</v>
      </c>
      <c r="AG11" s="283">
        <f>SUM(AG10*R5)</f>
        <v>150471.87121492508</v>
      </c>
      <c r="AH11" s="283">
        <f>SUM(AH10*R5)</f>
        <v>153290.4026997723</v>
      </c>
      <c r="AI11" s="283">
        <f>SUM(AI10*R5)</f>
        <v>156207.2550823862</v>
      </c>
      <c r="AJ11" s="283">
        <f>SUM(AJ10*R5)</f>
        <v>159224.32996021045</v>
      </c>
      <c r="AK11" s="283">
        <f>SUM(AK10*R5)</f>
        <v>162343.70721238738</v>
      </c>
      <c r="AL11" s="283">
        <f>SUM(AL10*R5)</f>
        <v>165567.6323461555</v>
      </c>
      <c r="AM11" s="283">
        <f>SUM(AM10*R5)</f>
        <v>168898.50621333273</v>
      </c>
      <c r="AN11" s="283">
        <f>SUM(AN10*R5)</f>
        <v>172338.8767449024</v>
      </c>
      <c r="AO11" s="283">
        <f>SUM(AO10*R5)</f>
        <v>175891.43240642574</v>
      </c>
      <c r="AP11" s="283">
        <f>SUM(AP10*R5)</f>
        <v>179558.99712326261</v>
      </c>
      <c r="AQ11" s="283">
        <f>SUM(AQ10*R5)</f>
        <v>183344.52646369705</v>
      </c>
      <c r="AR11" s="283">
        <f>SUM(AR10*R5)</f>
        <v>187251.10490115275</v>
      </c>
      <c r="AS11" s="283">
        <f>SUM(AS10*R5)</f>
        <v>191281.94400466717</v>
      </c>
      <c r="AT11" s="283">
        <f>SUM(AT10*R5)</f>
        <v>195440.38143047717</v>
      </c>
      <c r="AU11" s="283">
        <f>SUM(AU10*R5)</f>
        <v>199729.88060760533</v>
      </c>
      <c r="AV11" s="283">
        <f>SUM(AV10*R5)</f>
        <v>204154.03102730314</v>
      </c>
      <c r="AW11" s="283">
        <f>SUM(AW10*R5)</f>
        <v>208716.54906056551</v>
      </c>
      <c r="AX11" s="283">
        <f>SUM(AX10*R5)</f>
        <v>213421.27924009506</v>
      </c>
      <c r="AY11" s="283">
        <f>SUM(AY10*R5)</f>
        <v>218272.1959534011</v>
      </c>
      <c r="AZ11" s="283">
        <f>SUM(AZ10*R5)</f>
        <v>223273.4055024471</v>
      </c>
      <c r="BA11" s="283">
        <f>SUM(BA10*R5)</f>
        <v>228429.14849266704</v>
      </c>
      <c r="BB11" s="283">
        <f>SUM(BB10*R5)</f>
        <v>233703.94590283182</v>
      </c>
      <c r="BC11" s="283">
        <f>SUM(BC10*R5)</f>
        <v>239100.54689148851</v>
      </c>
      <c r="BD11" s="283">
        <f>SUM(BD10*R5)</f>
        <v>244621.76409968859</v>
      </c>
      <c r="BE11" s="283">
        <f>SUM(BE10*R5)</f>
        <v>250270.47511690098</v>
      </c>
      <c r="BF11" s="283">
        <f>SUM(BF10*R5)</f>
        <v>256049.623980776</v>
      </c>
      <c r="BG11" s="283">
        <f>SUM(BG10*R5)</f>
        <v>261962.22271154096</v>
      </c>
      <c r="BH11" s="283">
        <f>SUM(BH10*R5)</f>
        <v>268011.35288182739</v>
      </c>
      <c r="BI11" s="283">
        <f>SUM(BI10*R5)</f>
        <v>274200.16722274857</v>
      </c>
    </row>
    <row r="12" spans="1:61" s="345" customFormat="1" hidden="1" x14ac:dyDescent="0.25">
      <c r="A12" s="343" t="s">
        <v>433</v>
      </c>
      <c r="B12" s="344">
        <f t="shared" ref="B12" si="2">SUM(B11/30/24/14)</f>
        <v>6.0722857142857141</v>
      </c>
      <c r="C12" s="344">
        <f t="shared" ref="C12:BI12" si="3">SUM(C11/30/24/14)</f>
        <v>6.2497726190476195</v>
      </c>
      <c r="D12" s="344">
        <f t="shared" si="3"/>
        <v>6.3983619047619049</v>
      </c>
      <c r="E12" s="344">
        <f t="shared" si="3"/>
        <v>6.5172964285714281</v>
      </c>
      <c r="F12" s="344">
        <f t="shared" si="3"/>
        <v>6.7682261904761916</v>
      </c>
      <c r="G12" s="344">
        <f t="shared" si="3"/>
        <v>6.3127416666666667</v>
      </c>
      <c r="H12" s="344">
        <f t="shared" si="3"/>
        <v>6.7752297619047628</v>
      </c>
      <c r="I12" s="344">
        <f t="shared" si="3"/>
        <v>6.7388869047619053</v>
      </c>
      <c r="J12" s="344">
        <f t="shared" si="3"/>
        <v>7.0148654761904767</v>
      </c>
      <c r="K12" s="344">
        <f t="shared" si="3"/>
        <v>34.67026547619048</v>
      </c>
      <c r="L12" s="344">
        <f t="shared" si="3"/>
        <v>8.3290761904761919</v>
      </c>
      <c r="M12" s="344">
        <f t="shared" si="3"/>
        <v>8.3290761904761919</v>
      </c>
      <c r="N12" s="344">
        <f t="shared" si="3"/>
        <v>8.875354761904763</v>
      </c>
      <c r="O12" s="344">
        <f t="shared" si="3"/>
        <v>9.5702226190476178</v>
      </c>
      <c r="P12" s="344">
        <f t="shared" si="3"/>
        <v>10.545107142857145</v>
      </c>
      <c r="Q12" s="344">
        <f t="shared" si="3"/>
        <v>11.059964285714287</v>
      </c>
      <c r="R12" s="344">
        <f t="shared" si="3"/>
        <v>11.558605952380953</v>
      </c>
      <c r="S12" s="344">
        <f t="shared" si="3"/>
        <v>11.995351190476191</v>
      </c>
      <c r="T12" s="344">
        <f t="shared" si="3"/>
        <v>12.141673576052897</v>
      </c>
      <c r="U12" s="344">
        <f t="shared" si="3"/>
        <v>12.298782154933486</v>
      </c>
      <c r="V12" s="344">
        <f t="shared" si="3"/>
        <v>12.466185434722769</v>
      </c>
      <c r="W12" s="344">
        <f t="shared" si="3"/>
        <v>12.643497676981053</v>
      </c>
      <c r="X12" s="344">
        <f t="shared" si="3"/>
        <v>12.830423568807907</v>
      </c>
      <c r="Y12" s="344">
        <f t="shared" si="3"/>
        <v>13.026745294268339</v>
      </c>
      <c r="Z12" s="344">
        <f t="shared" si="3"/>
        <v>13.232311633737581</v>
      </c>
      <c r="AA12" s="344">
        <f t="shared" si="3"/>
        <v>13.447028777339108</v>
      </c>
      <c r="AB12" s="344">
        <f t="shared" si="3"/>
        <v>13.670852587612417</v>
      </c>
      <c r="AC12" s="344">
        <f t="shared" si="3"/>
        <v>13.903782087824467</v>
      </c>
      <c r="AD12" s="344">
        <f t="shared" si="3"/>
        <v>14.145853987148369</v>
      </c>
      <c r="AE12" s="344">
        <f t="shared" si="3"/>
        <v>14.39713808329795</v>
      </c>
      <c r="AF12" s="344">
        <f t="shared" si="3"/>
        <v>14.657733407985118</v>
      </c>
      <c r="AG12" s="344">
        <f t="shared" si="3"/>
        <v>14.927765001480664</v>
      </c>
      <c r="AH12" s="344">
        <f t="shared" si="3"/>
        <v>15.207381220215506</v>
      </c>
      <c r="AI12" s="344">
        <f t="shared" si="3"/>
        <v>15.496751496268473</v>
      </c>
      <c r="AJ12" s="344">
        <f t="shared" si="3"/>
        <v>15.796064480179609</v>
      </c>
      <c r="AK12" s="344">
        <f t="shared" si="3"/>
        <v>16.105526509165415</v>
      </c>
      <c r="AL12" s="344">
        <f t="shared" si="3"/>
        <v>16.425360351801139</v>
      </c>
      <c r="AM12" s="344">
        <f t="shared" si="3"/>
        <v>16.755804187830627</v>
      </c>
      <c r="AN12" s="344">
        <f t="shared" si="3"/>
        <v>17.097110788184761</v>
      </c>
      <c r="AO12" s="344">
        <f t="shared" si="3"/>
        <v>17.449546865716837</v>
      </c>
      <c r="AP12" s="344">
        <f t="shared" si="3"/>
        <v>17.813392571752242</v>
      </c>
      <c r="AQ12" s="344">
        <f t="shared" si="3"/>
        <v>18.188941117430264</v>
      </c>
      <c r="AR12" s="344">
        <f t="shared" si="3"/>
        <v>18.576498502098485</v>
      </c>
      <c r="AS12" s="344">
        <f t="shared" si="3"/>
        <v>18.976383333796345</v>
      </c>
      <c r="AT12" s="344">
        <f t="shared" si="3"/>
        <v>19.388926729214003</v>
      </c>
      <c r="AU12" s="344">
        <f t="shared" si="3"/>
        <v>19.814472282500528</v>
      </c>
      <c r="AV12" s="344">
        <f t="shared" si="3"/>
        <v>20.253376093978485</v>
      </c>
      <c r="AW12" s="344">
        <f t="shared" si="3"/>
        <v>20.706006851246578</v>
      </c>
      <c r="AX12" s="344">
        <f t="shared" si="3"/>
        <v>21.172745956358636</v>
      </c>
      <c r="AY12" s="344">
        <f t="shared" si="3"/>
        <v>21.653987693789791</v>
      </c>
      <c r="AZ12" s="344">
        <f t="shared" si="3"/>
        <v>22.150139434766576</v>
      </c>
      <c r="BA12" s="344">
        <f t="shared" si="3"/>
        <v>22.661621874272523</v>
      </c>
      <c r="BB12" s="344">
        <f t="shared" si="3"/>
        <v>23.184915268138077</v>
      </c>
      <c r="BC12" s="344">
        <f t="shared" si="3"/>
        <v>23.720292350346082</v>
      </c>
      <c r="BD12" s="344">
        <f t="shared" si="3"/>
        <v>24.268032152746883</v>
      </c>
      <c r="BE12" s="344">
        <f t="shared" si="3"/>
        <v>24.82842015048621</v>
      </c>
      <c r="BF12" s="344">
        <f t="shared" si="3"/>
        <v>25.401748410791271</v>
      </c>
      <c r="BG12" s="344">
        <f t="shared" si="3"/>
        <v>25.988315745192555</v>
      </c>
      <c r="BH12" s="344">
        <f t="shared" si="3"/>
        <v>26.588427865260655</v>
      </c>
      <c r="BI12" s="344">
        <f t="shared" si="3"/>
        <v>27.202397541939344</v>
      </c>
    </row>
    <row r="13" spans="1:61" x14ac:dyDescent="0.25">
      <c r="A13" s="248" t="s">
        <v>432</v>
      </c>
      <c r="B13" s="281">
        <f>SUM(R6*S6)</f>
        <v>1000</v>
      </c>
      <c r="C13" s="281">
        <f t="shared" ref="C13:BI13" si="4">$B$13</f>
        <v>1000</v>
      </c>
      <c r="D13" s="281">
        <f t="shared" si="4"/>
        <v>1000</v>
      </c>
      <c r="E13" s="281">
        <f t="shared" si="4"/>
        <v>1000</v>
      </c>
      <c r="F13" s="281">
        <f t="shared" si="4"/>
        <v>1000</v>
      </c>
      <c r="G13" s="281">
        <f t="shared" si="4"/>
        <v>1000</v>
      </c>
      <c r="H13" s="281">
        <f t="shared" si="4"/>
        <v>1000</v>
      </c>
      <c r="I13" s="281">
        <f t="shared" si="4"/>
        <v>1000</v>
      </c>
      <c r="J13" s="281">
        <f t="shared" si="4"/>
        <v>1000</v>
      </c>
      <c r="K13" s="281">
        <f t="shared" si="4"/>
        <v>1000</v>
      </c>
      <c r="L13" s="281">
        <f t="shared" si="4"/>
        <v>1000</v>
      </c>
      <c r="M13" s="281">
        <f t="shared" si="4"/>
        <v>1000</v>
      </c>
      <c r="N13" s="281">
        <f t="shared" si="4"/>
        <v>1000</v>
      </c>
      <c r="O13" s="281">
        <f t="shared" si="4"/>
        <v>1000</v>
      </c>
      <c r="P13" s="281">
        <f t="shared" si="4"/>
        <v>1000</v>
      </c>
      <c r="Q13" s="281">
        <f t="shared" si="4"/>
        <v>1000</v>
      </c>
      <c r="R13" s="281">
        <f t="shared" si="4"/>
        <v>1000</v>
      </c>
      <c r="S13" s="281">
        <f t="shared" si="4"/>
        <v>1000</v>
      </c>
      <c r="T13" s="281">
        <f t="shared" si="4"/>
        <v>1000</v>
      </c>
      <c r="U13" s="281">
        <f t="shared" si="4"/>
        <v>1000</v>
      </c>
      <c r="V13" s="281">
        <f t="shared" si="4"/>
        <v>1000</v>
      </c>
      <c r="W13" s="281">
        <f t="shared" si="4"/>
        <v>1000</v>
      </c>
      <c r="X13" s="281">
        <f t="shared" si="4"/>
        <v>1000</v>
      </c>
      <c r="Y13" s="281">
        <f t="shared" si="4"/>
        <v>1000</v>
      </c>
      <c r="Z13" s="281">
        <f t="shared" si="4"/>
        <v>1000</v>
      </c>
      <c r="AA13" s="281">
        <f t="shared" si="4"/>
        <v>1000</v>
      </c>
      <c r="AB13" s="281">
        <f t="shared" si="4"/>
        <v>1000</v>
      </c>
      <c r="AC13" s="281">
        <f t="shared" si="4"/>
        <v>1000</v>
      </c>
      <c r="AD13" s="281">
        <f t="shared" si="4"/>
        <v>1000</v>
      </c>
      <c r="AE13" s="281">
        <f t="shared" si="4"/>
        <v>1000</v>
      </c>
      <c r="AF13" s="281">
        <f t="shared" si="4"/>
        <v>1000</v>
      </c>
      <c r="AG13" s="281">
        <f t="shared" si="4"/>
        <v>1000</v>
      </c>
      <c r="AH13" s="281">
        <f t="shared" si="4"/>
        <v>1000</v>
      </c>
      <c r="AI13" s="281">
        <f t="shared" si="4"/>
        <v>1000</v>
      </c>
      <c r="AJ13" s="281">
        <f t="shared" si="4"/>
        <v>1000</v>
      </c>
      <c r="AK13" s="281">
        <f t="shared" si="4"/>
        <v>1000</v>
      </c>
      <c r="AL13" s="281">
        <f t="shared" si="4"/>
        <v>1000</v>
      </c>
      <c r="AM13" s="281">
        <f t="shared" si="4"/>
        <v>1000</v>
      </c>
      <c r="AN13" s="281">
        <f t="shared" si="4"/>
        <v>1000</v>
      </c>
      <c r="AO13" s="281">
        <f t="shared" si="4"/>
        <v>1000</v>
      </c>
      <c r="AP13" s="281">
        <f t="shared" si="4"/>
        <v>1000</v>
      </c>
      <c r="AQ13" s="281">
        <f t="shared" si="4"/>
        <v>1000</v>
      </c>
      <c r="AR13" s="281">
        <f t="shared" si="4"/>
        <v>1000</v>
      </c>
      <c r="AS13" s="281">
        <f t="shared" si="4"/>
        <v>1000</v>
      </c>
      <c r="AT13" s="281">
        <f t="shared" si="4"/>
        <v>1000</v>
      </c>
      <c r="AU13" s="281">
        <f t="shared" si="4"/>
        <v>1000</v>
      </c>
      <c r="AV13" s="281">
        <f t="shared" si="4"/>
        <v>1000</v>
      </c>
      <c r="AW13" s="281">
        <f t="shared" si="4"/>
        <v>1000</v>
      </c>
      <c r="AX13" s="281">
        <f t="shared" si="4"/>
        <v>1000</v>
      </c>
      <c r="AY13" s="281">
        <f t="shared" si="4"/>
        <v>1000</v>
      </c>
      <c r="AZ13" s="281">
        <f t="shared" si="4"/>
        <v>1000</v>
      </c>
      <c r="BA13" s="281">
        <f t="shared" si="4"/>
        <v>1000</v>
      </c>
      <c r="BB13" s="281">
        <f t="shared" si="4"/>
        <v>1000</v>
      </c>
      <c r="BC13" s="281">
        <f t="shared" si="4"/>
        <v>1000</v>
      </c>
      <c r="BD13" s="281">
        <f t="shared" si="4"/>
        <v>1000</v>
      </c>
      <c r="BE13" s="281">
        <f t="shared" si="4"/>
        <v>1000</v>
      </c>
      <c r="BF13" s="281">
        <f t="shared" si="4"/>
        <v>1000</v>
      </c>
      <c r="BG13" s="281">
        <f t="shared" si="4"/>
        <v>1000</v>
      </c>
      <c r="BH13" s="281">
        <f t="shared" si="4"/>
        <v>1000</v>
      </c>
      <c r="BI13" s="281">
        <f t="shared" si="4"/>
        <v>1000</v>
      </c>
    </row>
    <row r="14" spans="1:61" x14ac:dyDescent="0.25">
      <c r="A14" s="248" t="s">
        <v>430</v>
      </c>
      <c r="B14" s="251">
        <f t="shared" ref="B14:U14" si="5">SUM(B11*$R$3)</f>
        <v>137.71943999999999</v>
      </c>
      <c r="C14" s="251">
        <f t="shared" si="5"/>
        <v>141.74484299999997</v>
      </c>
      <c r="D14" s="251">
        <f t="shared" si="5"/>
        <v>145.11484799999999</v>
      </c>
      <c r="E14" s="251">
        <f t="shared" si="5"/>
        <v>147.81228299999998</v>
      </c>
      <c r="F14" s="251">
        <f t="shared" si="5"/>
        <v>153.50336999999999</v>
      </c>
      <c r="G14" s="251">
        <f t="shared" si="5"/>
        <v>143.17298099999999</v>
      </c>
      <c r="H14" s="251">
        <f t="shared" si="5"/>
        <v>153.66221100000001</v>
      </c>
      <c r="I14" s="251">
        <f t="shared" si="5"/>
        <v>152.83795499999997</v>
      </c>
      <c r="J14" s="251">
        <f t="shared" si="5"/>
        <v>159.09714899999997</v>
      </c>
      <c r="K14" s="251">
        <f t="shared" si="5"/>
        <v>786.32162099999994</v>
      </c>
      <c r="L14" s="251">
        <f t="shared" si="5"/>
        <v>188.903448</v>
      </c>
      <c r="M14" s="251">
        <f t="shared" si="5"/>
        <v>188.903448</v>
      </c>
      <c r="N14" s="251">
        <f t="shared" si="5"/>
        <v>201.29304599999998</v>
      </c>
      <c r="O14" s="251">
        <f t="shared" si="5"/>
        <v>217.05264899999997</v>
      </c>
      <c r="P14" s="251">
        <f t="shared" si="5"/>
        <v>239.16302999999999</v>
      </c>
      <c r="Q14" s="251">
        <f t="shared" si="5"/>
        <v>250.83999</v>
      </c>
      <c r="R14" s="251">
        <f t="shared" si="5"/>
        <v>262.14918299999999</v>
      </c>
      <c r="S14" s="251">
        <f t="shared" si="5"/>
        <v>272.05456499999997</v>
      </c>
      <c r="T14" s="251">
        <f t="shared" si="5"/>
        <v>275.3731567048797</v>
      </c>
      <c r="U14" s="251">
        <f t="shared" si="5"/>
        <v>278.93637927389136</v>
      </c>
      <c r="V14" s="251">
        <f>SUM(V11*$R$3)</f>
        <v>282.73308565951237</v>
      </c>
      <c r="W14" s="251">
        <f t="shared" ref="W14:BI14" si="6">SUM(W11*$R$3)</f>
        <v>286.75452731393023</v>
      </c>
      <c r="X14" s="251">
        <f t="shared" si="6"/>
        <v>290.9940065405633</v>
      </c>
      <c r="Y14" s="251">
        <f t="shared" si="6"/>
        <v>295.44658327400595</v>
      </c>
      <c r="Z14" s="251">
        <f t="shared" si="6"/>
        <v>300.10882785316835</v>
      </c>
      <c r="AA14" s="251">
        <f t="shared" si="6"/>
        <v>304.97861267005089</v>
      </c>
      <c r="AB14" s="251">
        <f t="shared" si="6"/>
        <v>310.05493668704958</v>
      </c>
      <c r="AC14" s="251">
        <f t="shared" si="6"/>
        <v>315.33777775185894</v>
      </c>
      <c r="AD14" s="251">
        <f t="shared" si="6"/>
        <v>320.82796842852491</v>
      </c>
      <c r="AE14" s="251">
        <f t="shared" si="6"/>
        <v>326.52709172919754</v>
      </c>
      <c r="AF14" s="251">
        <f t="shared" si="6"/>
        <v>332.43739369310242</v>
      </c>
      <c r="AG14" s="251">
        <f t="shared" si="6"/>
        <v>338.56171023358138</v>
      </c>
      <c r="AH14" s="251">
        <f t="shared" si="6"/>
        <v>344.90340607448763</v>
      </c>
      <c r="AI14" s="251">
        <f t="shared" si="6"/>
        <v>351.46632393536891</v>
      </c>
      <c r="AJ14" s="251">
        <f t="shared" si="6"/>
        <v>358.25474241047351</v>
      </c>
      <c r="AK14" s="251">
        <f t="shared" si="6"/>
        <v>365.27334122787158</v>
      </c>
      <c r="AL14" s="251">
        <f t="shared" si="6"/>
        <v>372.52717277884983</v>
      </c>
      <c r="AM14" s="251">
        <f t="shared" si="6"/>
        <v>380.02163897999861</v>
      </c>
      <c r="AN14" s="251">
        <f t="shared" si="6"/>
        <v>387.76247267603037</v>
      </c>
      <c r="AO14" s="251">
        <f t="shared" si="6"/>
        <v>395.75572291445786</v>
      </c>
      <c r="AP14" s="251">
        <f t="shared" si="6"/>
        <v>404.00774352734084</v>
      </c>
      <c r="AQ14" s="251">
        <f t="shared" si="6"/>
        <v>412.52518454331835</v>
      </c>
      <c r="AR14" s="251">
        <f t="shared" si="6"/>
        <v>421.31498602759365</v>
      </c>
      <c r="AS14" s="251">
        <f t="shared" si="6"/>
        <v>430.38437401050112</v>
      </c>
      <c r="AT14" s="251">
        <f t="shared" si="6"/>
        <v>439.74085821857358</v>
      </c>
      <c r="AU14" s="251">
        <f t="shared" si="6"/>
        <v>449.39223136711195</v>
      </c>
      <c r="AV14" s="251">
        <f t="shared" si="6"/>
        <v>459.346569811432</v>
      </c>
      <c r="AW14" s="251">
        <f t="shared" si="6"/>
        <v>469.61223538627235</v>
      </c>
      <c r="AX14" s="251">
        <f t="shared" si="6"/>
        <v>480.19787829021385</v>
      </c>
      <c r="AY14" s="251">
        <f t="shared" si="6"/>
        <v>491.11244089515242</v>
      </c>
      <c r="AZ14" s="251">
        <f t="shared" si="6"/>
        <v>502.36516238050592</v>
      </c>
      <c r="BA14" s="251">
        <f t="shared" si="6"/>
        <v>513.96558410850082</v>
      </c>
      <c r="BB14" s="251">
        <f t="shared" si="6"/>
        <v>525.83387828137154</v>
      </c>
      <c r="BC14" s="251">
        <f t="shared" si="6"/>
        <v>537.97623050584912</v>
      </c>
      <c r="BD14" s="251">
        <f t="shared" si="6"/>
        <v>550.39896922429932</v>
      </c>
      <c r="BE14" s="251">
        <f t="shared" si="6"/>
        <v>563.10856901302714</v>
      </c>
      <c r="BF14" s="251">
        <f t="shared" si="6"/>
        <v>576.11165395674595</v>
      </c>
      <c r="BG14" s="251">
        <f t="shared" si="6"/>
        <v>589.41500110096717</v>
      </c>
      <c r="BH14" s="251">
        <f t="shared" si="6"/>
        <v>603.02554398411155</v>
      </c>
      <c r="BI14" s="251">
        <f t="shared" si="6"/>
        <v>616.95037625118425</v>
      </c>
    </row>
    <row r="15" spans="1:61" x14ac:dyDescent="0.25">
      <c r="A15" s="248" t="s">
        <v>467</v>
      </c>
      <c r="B15" s="251">
        <f t="shared" ref="B15:U15" si="7">SUM(B11*$S$3)</f>
        <v>61070.920559999999</v>
      </c>
      <c r="C15" s="251">
        <f t="shared" si="7"/>
        <v>62855.963156999998</v>
      </c>
      <c r="D15" s="251">
        <f t="shared" si="7"/>
        <v>64350.373152</v>
      </c>
      <c r="E15" s="251">
        <f t="shared" si="7"/>
        <v>65546.535717000006</v>
      </c>
      <c r="F15" s="251">
        <f t="shared" si="7"/>
        <v>68070.21663000001</v>
      </c>
      <c r="G15" s="251">
        <f t="shared" si="7"/>
        <v>63489.263019000005</v>
      </c>
      <c r="H15" s="251">
        <f t="shared" si="7"/>
        <v>68140.653789000004</v>
      </c>
      <c r="I15" s="251">
        <f t="shared" si="7"/>
        <v>67775.142045000001</v>
      </c>
      <c r="J15" s="251">
        <f t="shared" si="7"/>
        <v>70550.746851000004</v>
      </c>
      <c r="K15" s="251">
        <f t="shared" si="7"/>
        <v>348689.954379</v>
      </c>
      <c r="L15" s="251">
        <f t="shared" si="7"/>
        <v>83768.184552000006</v>
      </c>
      <c r="M15" s="251">
        <f t="shared" si="7"/>
        <v>83768.184552000006</v>
      </c>
      <c r="N15" s="251">
        <f t="shared" si="7"/>
        <v>89262.282954000009</v>
      </c>
      <c r="O15" s="251">
        <f t="shared" si="7"/>
        <v>96250.791350999993</v>
      </c>
      <c r="P15" s="251">
        <f t="shared" si="7"/>
        <v>106055.51697000001</v>
      </c>
      <c r="Q15" s="251">
        <f t="shared" si="7"/>
        <v>111233.60001000001</v>
      </c>
      <c r="R15" s="251">
        <f t="shared" si="7"/>
        <v>116248.59881700001</v>
      </c>
      <c r="S15" s="251">
        <f t="shared" si="7"/>
        <v>120641.085435</v>
      </c>
      <c r="T15" s="251">
        <f t="shared" si="7"/>
        <v>122112.69648990833</v>
      </c>
      <c r="U15" s="251">
        <f t="shared" si="7"/>
        <v>123692.78774245562</v>
      </c>
      <c r="V15" s="251">
        <f>SUM(V11*$S$3)</f>
        <v>125376.416096346</v>
      </c>
      <c r="W15" s="251">
        <f t="shared" ref="W15:BI15" si="8">SUM(W11*$S$3)</f>
        <v>127159.70205665508</v>
      </c>
      <c r="X15" s="251">
        <f t="shared" si="8"/>
        <v>129039.67556704316</v>
      </c>
      <c r="Y15" s="251">
        <f t="shared" si="8"/>
        <v>131014.14598295085</v>
      </c>
      <c r="Z15" s="251">
        <f t="shared" si="8"/>
        <v>133081.59244022166</v>
      </c>
      <c r="AA15" s="251">
        <f t="shared" si="8"/>
        <v>135241.07146290815</v>
      </c>
      <c r="AB15" s="251">
        <f t="shared" si="8"/>
        <v>137492.1391464461</v>
      </c>
      <c r="AC15" s="251">
        <f t="shared" si="8"/>
        <v>139834.78566751879</v>
      </c>
      <c r="AD15" s="251">
        <f t="shared" si="8"/>
        <v>142269.38022202702</v>
      </c>
      <c r="AE15" s="251">
        <f t="shared" si="8"/>
        <v>144796.62478791416</v>
      </c>
      <c r="AF15" s="251">
        <f t="shared" si="8"/>
        <v>147417.51535879687</v>
      </c>
      <c r="AG15" s="251">
        <f t="shared" si="8"/>
        <v>150133.30950469151</v>
      </c>
      <c r="AH15" s="251">
        <f t="shared" si="8"/>
        <v>152945.49929369782</v>
      </c>
      <c r="AI15" s="251">
        <f t="shared" si="8"/>
        <v>155855.78875845083</v>
      </c>
      <c r="AJ15" s="251">
        <f t="shared" si="8"/>
        <v>158866.07521779998</v>
      </c>
      <c r="AK15" s="251">
        <f t="shared" si="8"/>
        <v>161978.4338711595</v>
      </c>
      <c r="AL15" s="251">
        <f t="shared" si="8"/>
        <v>165195.10517337665</v>
      </c>
      <c r="AM15" s="251">
        <f t="shared" si="8"/>
        <v>168518.48457435274</v>
      </c>
      <c r="AN15" s="251">
        <f t="shared" si="8"/>
        <v>171951.11427222638</v>
      </c>
      <c r="AO15" s="251">
        <f t="shared" si="8"/>
        <v>175495.67668351129</v>
      </c>
      <c r="AP15" s="251">
        <f t="shared" si="8"/>
        <v>179154.98937973529</v>
      </c>
      <c r="AQ15" s="251">
        <f t="shared" si="8"/>
        <v>182932.00127915374</v>
      </c>
      <c r="AR15" s="251">
        <f t="shared" si="8"/>
        <v>186829.78991512515</v>
      </c>
      <c r="AS15" s="251">
        <f t="shared" si="8"/>
        <v>190851.55963065667</v>
      </c>
      <c r="AT15" s="251">
        <f t="shared" si="8"/>
        <v>195000.64057225859</v>
      </c>
      <c r="AU15" s="251">
        <f t="shared" si="8"/>
        <v>199280.48837623821</v>
      </c>
      <c r="AV15" s="251">
        <f t="shared" si="8"/>
        <v>203694.6844574917</v>
      </c>
      <c r="AW15" s="251">
        <f t="shared" si="8"/>
        <v>208246.93682517923</v>
      </c>
      <c r="AX15" s="251">
        <f t="shared" si="8"/>
        <v>212941.08136180486</v>
      </c>
      <c r="AY15" s="251">
        <f t="shared" si="8"/>
        <v>217781.08351250595</v>
      </c>
      <c r="AZ15" s="251">
        <f t="shared" si="8"/>
        <v>222771.0403400666</v>
      </c>
      <c r="BA15" s="251">
        <f t="shared" si="8"/>
        <v>227915.18290855855</v>
      </c>
      <c r="BB15" s="251">
        <f t="shared" si="8"/>
        <v>233178.11202455047</v>
      </c>
      <c r="BC15" s="251">
        <f t="shared" si="8"/>
        <v>238562.57066098266</v>
      </c>
      <c r="BD15" s="251">
        <f t="shared" si="8"/>
        <v>244071.36513046428</v>
      </c>
      <c r="BE15" s="251">
        <f t="shared" si="8"/>
        <v>249707.36654788797</v>
      </c>
      <c r="BF15" s="251">
        <f t="shared" si="8"/>
        <v>255473.51232681927</v>
      </c>
      <c r="BG15" s="251">
        <f t="shared" si="8"/>
        <v>261372.80771044001</v>
      </c>
      <c r="BH15" s="251">
        <f t="shared" si="8"/>
        <v>267408.32733784331</v>
      </c>
      <c r="BI15" s="251">
        <f t="shared" si="8"/>
        <v>273583.21684649738</v>
      </c>
    </row>
    <row r="23" spans="26:26" x14ac:dyDescent="0.25">
      <c r="Z23" s="228"/>
    </row>
    <row r="63" spans="1:62" x14ac:dyDescent="0.25">
      <c r="A63" s="269" t="s">
        <v>412</v>
      </c>
      <c r="B63" s="271">
        <f>B7</f>
        <v>42979</v>
      </c>
      <c r="C63" s="271">
        <f t="shared" ref="C63:BI63" si="9">C7</f>
        <v>43009</v>
      </c>
      <c r="D63" s="271">
        <f t="shared" si="9"/>
        <v>43040</v>
      </c>
      <c r="E63" s="271">
        <f t="shared" si="9"/>
        <v>43070</v>
      </c>
      <c r="F63" s="271">
        <f t="shared" si="9"/>
        <v>43101</v>
      </c>
      <c r="G63" s="271">
        <f t="shared" si="9"/>
        <v>43132</v>
      </c>
      <c r="H63" s="271">
        <f t="shared" si="9"/>
        <v>43160</v>
      </c>
      <c r="I63" s="271">
        <f t="shared" si="9"/>
        <v>43191</v>
      </c>
      <c r="J63" s="271">
        <f t="shared" si="9"/>
        <v>43221</v>
      </c>
      <c r="K63" s="271">
        <f t="shared" si="9"/>
        <v>43252</v>
      </c>
      <c r="L63" s="271">
        <f t="shared" si="9"/>
        <v>43282</v>
      </c>
      <c r="M63" s="271">
        <f t="shared" si="9"/>
        <v>43282</v>
      </c>
      <c r="N63" s="271">
        <f t="shared" si="9"/>
        <v>43313</v>
      </c>
      <c r="O63" s="271">
        <f t="shared" si="9"/>
        <v>43344</v>
      </c>
      <c r="P63" s="271">
        <f t="shared" si="9"/>
        <v>43374</v>
      </c>
      <c r="Q63" s="271">
        <f t="shared" si="9"/>
        <v>43405</v>
      </c>
      <c r="R63" s="271">
        <f t="shared" si="9"/>
        <v>43435</v>
      </c>
      <c r="S63" s="271">
        <f t="shared" si="9"/>
        <v>43466</v>
      </c>
      <c r="T63" s="271">
        <f t="shared" si="9"/>
        <v>43497</v>
      </c>
      <c r="U63" s="271">
        <f t="shared" si="9"/>
        <v>43525</v>
      </c>
      <c r="V63" s="271">
        <f t="shared" si="9"/>
        <v>43556</v>
      </c>
      <c r="W63" s="271">
        <f t="shared" si="9"/>
        <v>43586</v>
      </c>
      <c r="X63" s="271">
        <f t="shared" si="9"/>
        <v>43617</v>
      </c>
      <c r="Y63" s="271">
        <f t="shared" si="9"/>
        <v>43647</v>
      </c>
      <c r="Z63" s="271">
        <f t="shared" si="9"/>
        <v>43678</v>
      </c>
      <c r="AA63" s="271">
        <f t="shared" si="9"/>
        <v>43709</v>
      </c>
      <c r="AB63" s="271">
        <f t="shared" si="9"/>
        <v>43739</v>
      </c>
      <c r="AC63" s="271">
        <f t="shared" si="9"/>
        <v>43770</v>
      </c>
      <c r="AD63" s="271">
        <f t="shared" si="9"/>
        <v>43800</v>
      </c>
      <c r="AE63" s="271">
        <f t="shared" si="9"/>
        <v>43831</v>
      </c>
      <c r="AF63" s="271">
        <f t="shared" si="9"/>
        <v>43862</v>
      </c>
      <c r="AG63" s="271">
        <f t="shared" si="9"/>
        <v>43891</v>
      </c>
      <c r="AH63" s="271">
        <f t="shared" si="9"/>
        <v>43922</v>
      </c>
      <c r="AI63" s="271">
        <f t="shared" si="9"/>
        <v>43952</v>
      </c>
      <c r="AJ63" s="271">
        <f t="shared" si="9"/>
        <v>43983</v>
      </c>
      <c r="AK63" s="271">
        <f t="shared" si="9"/>
        <v>44013</v>
      </c>
      <c r="AL63" s="271">
        <f t="shared" si="9"/>
        <v>44044</v>
      </c>
      <c r="AM63" s="271">
        <f t="shared" si="9"/>
        <v>44075</v>
      </c>
      <c r="AN63" s="271">
        <f t="shared" si="9"/>
        <v>44105</v>
      </c>
      <c r="AO63" s="271">
        <f t="shared" si="9"/>
        <v>44136</v>
      </c>
      <c r="AP63" s="271">
        <f t="shared" si="9"/>
        <v>44166</v>
      </c>
      <c r="AQ63" s="271">
        <f t="shared" si="9"/>
        <v>44197</v>
      </c>
      <c r="AR63" s="271">
        <f t="shared" si="9"/>
        <v>44228</v>
      </c>
      <c r="AS63" s="271">
        <f t="shared" si="9"/>
        <v>44256</v>
      </c>
      <c r="AT63" s="271">
        <f t="shared" si="9"/>
        <v>44287</v>
      </c>
      <c r="AU63" s="271">
        <f t="shared" si="9"/>
        <v>44317</v>
      </c>
      <c r="AV63" s="271">
        <f t="shared" si="9"/>
        <v>44348</v>
      </c>
      <c r="AW63" s="271">
        <f t="shared" si="9"/>
        <v>44378</v>
      </c>
      <c r="AX63" s="271">
        <f t="shared" si="9"/>
        <v>44409</v>
      </c>
      <c r="AY63" s="271">
        <f t="shared" si="9"/>
        <v>44440</v>
      </c>
      <c r="AZ63" s="271">
        <f t="shared" si="9"/>
        <v>44470</v>
      </c>
      <c r="BA63" s="271">
        <f t="shared" si="9"/>
        <v>44501</v>
      </c>
      <c r="BB63" s="271">
        <f t="shared" si="9"/>
        <v>44531</v>
      </c>
      <c r="BC63" s="271">
        <f t="shared" si="9"/>
        <v>44562</v>
      </c>
      <c r="BD63" s="271">
        <f t="shared" si="9"/>
        <v>44593</v>
      </c>
      <c r="BE63" s="271">
        <f t="shared" si="9"/>
        <v>44621</v>
      </c>
      <c r="BF63" s="271">
        <f t="shared" si="9"/>
        <v>44652</v>
      </c>
      <c r="BG63" s="271">
        <f t="shared" si="9"/>
        <v>44682</v>
      </c>
      <c r="BH63" s="271">
        <f t="shared" si="9"/>
        <v>44713</v>
      </c>
      <c r="BI63" s="271">
        <f t="shared" si="9"/>
        <v>44743</v>
      </c>
      <c r="BJ63" s="267"/>
    </row>
    <row r="64" spans="1:62" x14ac:dyDescent="0.25">
      <c r="A64" s="270" t="s">
        <v>406</v>
      </c>
      <c r="B64" s="272">
        <f t="shared" ref="B64:U64" si="10">ROUND(B65,0)*1000</f>
        <v>1000</v>
      </c>
      <c r="C64" s="272">
        <f t="shared" si="10"/>
        <v>1000</v>
      </c>
      <c r="D64" s="272">
        <f t="shared" si="10"/>
        <v>1000</v>
      </c>
      <c r="E64" s="272">
        <f t="shared" si="10"/>
        <v>1000</v>
      </c>
      <c r="F64" s="272">
        <f t="shared" si="10"/>
        <v>1000</v>
      </c>
      <c r="G64" s="272">
        <f t="shared" si="10"/>
        <v>1000</v>
      </c>
      <c r="H64" s="272">
        <f t="shared" si="10"/>
        <v>1000</v>
      </c>
      <c r="I64" s="272">
        <f t="shared" si="10"/>
        <v>1000</v>
      </c>
      <c r="J64" s="272">
        <f t="shared" si="10"/>
        <v>1000</v>
      </c>
      <c r="K64" s="272">
        <f t="shared" si="10"/>
        <v>2000</v>
      </c>
      <c r="L64" s="272">
        <f t="shared" si="10"/>
        <v>1000</v>
      </c>
      <c r="M64" s="272">
        <f t="shared" si="10"/>
        <v>1000</v>
      </c>
      <c r="N64" s="272">
        <f t="shared" si="10"/>
        <v>1000</v>
      </c>
      <c r="O64" s="272">
        <f t="shared" si="10"/>
        <v>1000</v>
      </c>
      <c r="P64" s="272">
        <f t="shared" si="10"/>
        <v>1000</v>
      </c>
      <c r="Q64" s="272">
        <f t="shared" si="10"/>
        <v>1000</v>
      </c>
      <c r="R64" s="272">
        <f t="shared" si="10"/>
        <v>1000</v>
      </c>
      <c r="S64" s="272">
        <f t="shared" si="10"/>
        <v>1000</v>
      </c>
      <c r="T64" s="272">
        <f t="shared" si="10"/>
        <v>1000</v>
      </c>
      <c r="U64" s="272">
        <f t="shared" si="10"/>
        <v>1000</v>
      </c>
      <c r="V64" s="272">
        <f>ROUND(V65,0)*1000</f>
        <v>1000</v>
      </c>
      <c r="W64" s="272">
        <f t="shared" ref="W64:BI64" si="11">ROUND(W65,0)*1000</f>
        <v>1000</v>
      </c>
      <c r="X64" s="272">
        <f t="shared" si="11"/>
        <v>1000</v>
      </c>
      <c r="Y64" s="272">
        <f t="shared" si="11"/>
        <v>1000</v>
      </c>
      <c r="Z64" s="272">
        <f t="shared" si="11"/>
        <v>1000</v>
      </c>
      <c r="AA64" s="272">
        <f t="shared" si="11"/>
        <v>1000</v>
      </c>
      <c r="AB64" s="272">
        <f t="shared" si="11"/>
        <v>1000</v>
      </c>
      <c r="AC64" s="272">
        <f t="shared" si="11"/>
        <v>1000</v>
      </c>
      <c r="AD64" s="272">
        <f t="shared" si="11"/>
        <v>1000</v>
      </c>
      <c r="AE64" s="272">
        <f t="shared" si="11"/>
        <v>1000</v>
      </c>
      <c r="AF64" s="272">
        <f t="shared" si="11"/>
        <v>1000</v>
      </c>
      <c r="AG64" s="272">
        <f t="shared" si="11"/>
        <v>1000</v>
      </c>
      <c r="AH64" s="272">
        <f t="shared" si="11"/>
        <v>1000</v>
      </c>
      <c r="AI64" s="272">
        <f t="shared" si="11"/>
        <v>1000</v>
      </c>
      <c r="AJ64" s="272">
        <f t="shared" si="11"/>
        <v>1000</v>
      </c>
      <c r="AK64" s="272">
        <f t="shared" si="11"/>
        <v>1000</v>
      </c>
      <c r="AL64" s="272">
        <f t="shared" si="11"/>
        <v>1000</v>
      </c>
      <c r="AM64" s="272">
        <f t="shared" si="11"/>
        <v>1000</v>
      </c>
      <c r="AN64" s="272">
        <f t="shared" si="11"/>
        <v>1000</v>
      </c>
      <c r="AO64" s="272">
        <f t="shared" si="11"/>
        <v>1000</v>
      </c>
      <c r="AP64" s="272">
        <f t="shared" si="11"/>
        <v>1000</v>
      </c>
      <c r="AQ64" s="272">
        <f t="shared" si="11"/>
        <v>2000</v>
      </c>
      <c r="AR64" s="272">
        <f t="shared" si="11"/>
        <v>2000</v>
      </c>
      <c r="AS64" s="272">
        <f t="shared" si="11"/>
        <v>2000</v>
      </c>
      <c r="AT64" s="272">
        <f t="shared" si="11"/>
        <v>2000</v>
      </c>
      <c r="AU64" s="272">
        <f t="shared" si="11"/>
        <v>2000</v>
      </c>
      <c r="AV64" s="272">
        <f t="shared" si="11"/>
        <v>2000</v>
      </c>
      <c r="AW64" s="272">
        <f t="shared" si="11"/>
        <v>2000</v>
      </c>
      <c r="AX64" s="272">
        <f t="shared" si="11"/>
        <v>2000</v>
      </c>
      <c r="AY64" s="272">
        <f t="shared" si="11"/>
        <v>2000</v>
      </c>
      <c r="AZ64" s="272">
        <f t="shared" si="11"/>
        <v>2000</v>
      </c>
      <c r="BA64" s="272">
        <f t="shared" si="11"/>
        <v>2000</v>
      </c>
      <c r="BB64" s="272">
        <f t="shared" si="11"/>
        <v>2000</v>
      </c>
      <c r="BC64" s="272">
        <f t="shared" si="11"/>
        <v>2000</v>
      </c>
      <c r="BD64" s="272">
        <f t="shared" si="11"/>
        <v>2000</v>
      </c>
      <c r="BE64" s="272">
        <f t="shared" si="11"/>
        <v>2000</v>
      </c>
      <c r="BF64" s="272">
        <f t="shared" si="11"/>
        <v>2000</v>
      </c>
      <c r="BG64" s="272">
        <f t="shared" si="11"/>
        <v>2000</v>
      </c>
      <c r="BH64" s="272">
        <f t="shared" si="11"/>
        <v>2000</v>
      </c>
      <c r="BI64" s="272">
        <f t="shared" si="11"/>
        <v>2000</v>
      </c>
    </row>
    <row r="65" spans="1:61" x14ac:dyDescent="0.25">
      <c r="A65" s="270" t="s">
        <v>464</v>
      </c>
      <c r="B65" s="358">
        <f t="shared" ref="B65" si="12">(ROUNDUP(IF(B$66&lt;1000,$S6,IF(B$66&gt;=1000,B$66/1000)),0))</f>
        <v>1</v>
      </c>
      <c r="C65" s="358">
        <f t="shared" ref="C65:AO65" si="13">(ROUNDUP(IF(C$66&lt;=1000,$S6,IF(C$66&gt;1000,C$66/1000)),0))</f>
        <v>1</v>
      </c>
      <c r="D65" s="358">
        <f t="shared" si="13"/>
        <v>1</v>
      </c>
      <c r="E65" s="358">
        <f t="shared" si="13"/>
        <v>1</v>
      </c>
      <c r="F65" s="358">
        <f t="shared" si="13"/>
        <v>1</v>
      </c>
      <c r="G65" s="358">
        <f t="shared" si="13"/>
        <v>1</v>
      </c>
      <c r="H65" s="358">
        <f t="shared" si="13"/>
        <v>1</v>
      </c>
      <c r="I65" s="358">
        <f t="shared" si="13"/>
        <v>1</v>
      </c>
      <c r="J65" s="358">
        <f t="shared" si="13"/>
        <v>1</v>
      </c>
      <c r="K65" s="358">
        <f t="shared" si="13"/>
        <v>2</v>
      </c>
      <c r="L65" s="358">
        <f t="shared" si="13"/>
        <v>1</v>
      </c>
      <c r="M65" s="358">
        <f t="shared" si="13"/>
        <v>1</v>
      </c>
      <c r="N65" s="358">
        <f t="shared" si="13"/>
        <v>1</v>
      </c>
      <c r="O65" s="358">
        <f t="shared" si="13"/>
        <v>1</v>
      </c>
      <c r="P65" s="358">
        <f t="shared" si="13"/>
        <v>1</v>
      </c>
      <c r="Q65" s="358">
        <f t="shared" si="13"/>
        <v>1</v>
      </c>
      <c r="R65" s="358">
        <f t="shared" si="13"/>
        <v>1</v>
      </c>
      <c r="S65" s="358">
        <f t="shared" si="13"/>
        <v>1</v>
      </c>
      <c r="T65" s="358">
        <f t="shared" si="13"/>
        <v>1</v>
      </c>
      <c r="U65" s="358">
        <f t="shared" si="13"/>
        <v>1</v>
      </c>
      <c r="V65" s="358">
        <f t="shared" si="13"/>
        <v>1</v>
      </c>
      <c r="W65" s="358">
        <f t="shared" si="13"/>
        <v>1</v>
      </c>
      <c r="X65" s="358">
        <f t="shared" si="13"/>
        <v>1</v>
      </c>
      <c r="Y65" s="358">
        <f t="shared" si="13"/>
        <v>1</v>
      </c>
      <c r="Z65" s="358">
        <f t="shared" si="13"/>
        <v>1</v>
      </c>
      <c r="AA65" s="358">
        <f t="shared" si="13"/>
        <v>1</v>
      </c>
      <c r="AB65" s="358">
        <f t="shared" si="13"/>
        <v>1</v>
      </c>
      <c r="AC65" s="358">
        <f t="shared" si="13"/>
        <v>1</v>
      </c>
      <c r="AD65" s="358">
        <f t="shared" si="13"/>
        <v>1</v>
      </c>
      <c r="AE65" s="358">
        <f t="shared" si="13"/>
        <v>1</v>
      </c>
      <c r="AF65" s="358">
        <f t="shared" si="13"/>
        <v>1</v>
      </c>
      <c r="AG65" s="358">
        <f t="shared" si="13"/>
        <v>1</v>
      </c>
      <c r="AH65" s="358">
        <f t="shared" si="13"/>
        <v>1</v>
      </c>
      <c r="AI65" s="358">
        <f t="shared" si="13"/>
        <v>1</v>
      </c>
      <c r="AJ65" s="358">
        <f t="shared" si="13"/>
        <v>1</v>
      </c>
      <c r="AK65" s="358">
        <f t="shared" si="13"/>
        <v>1</v>
      </c>
      <c r="AL65" s="358">
        <f t="shared" si="13"/>
        <v>1</v>
      </c>
      <c r="AM65" s="358">
        <f t="shared" si="13"/>
        <v>1</v>
      </c>
      <c r="AN65" s="358">
        <f t="shared" si="13"/>
        <v>1</v>
      </c>
      <c r="AO65" s="358">
        <f t="shared" si="13"/>
        <v>1</v>
      </c>
      <c r="AP65" s="358">
        <f>(ROUNDUP(IF(AP$66&lt;=1000,$S6,IF(AP$66&gt;1000,AP$66/1000)),0))</f>
        <v>1</v>
      </c>
      <c r="AQ65" s="358">
        <f t="shared" ref="AQ65:BI65" si="14">(ROUNDUP(IF(AQ$66&lt;=1000,$S6,IF(AQ$66&gt;1000,AQ$66/1000)),0))</f>
        <v>2</v>
      </c>
      <c r="AR65" s="358">
        <f t="shared" si="14"/>
        <v>2</v>
      </c>
      <c r="AS65" s="358">
        <f t="shared" si="14"/>
        <v>2</v>
      </c>
      <c r="AT65" s="358">
        <f t="shared" si="14"/>
        <v>2</v>
      </c>
      <c r="AU65" s="358">
        <f t="shared" si="14"/>
        <v>2</v>
      </c>
      <c r="AV65" s="358">
        <f t="shared" si="14"/>
        <v>2</v>
      </c>
      <c r="AW65" s="358">
        <f t="shared" si="14"/>
        <v>2</v>
      </c>
      <c r="AX65" s="358">
        <f t="shared" si="14"/>
        <v>2</v>
      </c>
      <c r="AY65" s="358">
        <f t="shared" si="14"/>
        <v>2</v>
      </c>
      <c r="AZ65" s="358">
        <f t="shared" si="14"/>
        <v>2</v>
      </c>
      <c r="BA65" s="358">
        <f t="shared" si="14"/>
        <v>2</v>
      </c>
      <c r="BB65" s="358">
        <f t="shared" si="14"/>
        <v>2</v>
      </c>
      <c r="BC65" s="358">
        <f t="shared" si="14"/>
        <v>2</v>
      </c>
      <c r="BD65" s="358">
        <f t="shared" si="14"/>
        <v>2</v>
      </c>
      <c r="BE65" s="358">
        <f t="shared" si="14"/>
        <v>2</v>
      </c>
      <c r="BF65" s="358">
        <f t="shared" si="14"/>
        <v>2</v>
      </c>
      <c r="BG65" s="358">
        <f t="shared" si="14"/>
        <v>2</v>
      </c>
      <c r="BH65" s="358">
        <f t="shared" si="14"/>
        <v>2</v>
      </c>
      <c r="BI65" s="358">
        <f t="shared" si="14"/>
        <v>2</v>
      </c>
    </row>
    <row r="66" spans="1:61" x14ac:dyDescent="0.25">
      <c r="A66" s="270" t="s">
        <v>349</v>
      </c>
      <c r="B66" s="357">
        <f t="shared" ref="B66:U66" si="15">ROUNDUP(SUM(B11/30/24),0)*4</f>
        <v>344</v>
      </c>
      <c r="C66" s="357">
        <f t="shared" si="15"/>
        <v>352</v>
      </c>
      <c r="D66" s="357">
        <f t="shared" si="15"/>
        <v>360</v>
      </c>
      <c r="E66" s="357">
        <f t="shared" si="15"/>
        <v>368</v>
      </c>
      <c r="F66" s="357">
        <f t="shared" si="15"/>
        <v>380</v>
      </c>
      <c r="G66" s="357">
        <f t="shared" si="15"/>
        <v>356</v>
      </c>
      <c r="H66" s="357">
        <f t="shared" si="15"/>
        <v>380</v>
      </c>
      <c r="I66" s="357">
        <f t="shared" si="15"/>
        <v>380</v>
      </c>
      <c r="J66" s="357">
        <f t="shared" si="15"/>
        <v>396</v>
      </c>
      <c r="K66" s="357">
        <f t="shared" si="15"/>
        <v>1944</v>
      </c>
      <c r="L66" s="357">
        <f t="shared" si="15"/>
        <v>468</v>
      </c>
      <c r="M66" s="357">
        <f t="shared" si="15"/>
        <v>468</v>
      </c>
      <c r="N66" s="357">
        <f t="shared" si="15"/>
        <v>500</v>
      </c>
      <c r="O66" s="357">
        <f t="shared" si="15"/>
        <v>536</v>
      </c>
      <c r="P66" s="357">
        <f t="shared" si="15"/>
        <v>592</v>
      </c>
      <c r="Q66" s="357">
        <f t="shared" si="15"/>
        <v>620</v>
      </c>
      <c r="R66" s="357">
        <f t="shared" si="15"/>
        <v>648</v>
      </c>
      <c r="S66" s="357">
        <f t="shared" si="15"/>
        <v>672</v>
      </c>
      <c r="T66" s="357">
        <f t="shared" si="15"/>
        <v>680</v>
      </c>
      <c r="U66" s="357">
        <f t="shared" si="15"/>
        <v>692</v>
      </c>
      <c r="V66" s="357">
        <f>ROUNDUP(SUM(V11/30/24),0)*4</f>
        <v>700</v>
      </c>
      <c r="W66" s="357">
        <f t="shared" ref="W66:BI66" si="16">ROUNDUP(SUM(W11/30/24),0)*4</f>
        <v>712</v>
      </c>
      <c r="X66" s="357">
        <f t="shared" si="16"/>
        <v>720</v>
      </c>
      <c r="Y66" s="357">
        <f t="shared" si="16"/>
        <v>732</v>
      </c>
      <c r="Z66" s="357">
        <f t="shared" si="16"/>
        <v>744</v>
      </c>
      <c r="AA66" s="357">
        <f t="shared" si="16"/>
        <v>756</v>
      </c>
      <c r="AB66" s="357">
        <f t="shared" si="16"/>
        <v>768</v>
      </c>
      <c r="AC66" s="357">
        <f t="shared" si="16"/>
        <v>780</v>
      </c>
      <c r="AD66" s="357">
        <f t="shared" si="16"/>
        <v>796</v>
      </c>
      <c r="AE66" s="357">
        <f t="shared" si="16"/>
        <v>808</v>
      </c>
      <c r="AF66" s="357">
        <f t="shared" si="16"/>
        <v>824</v>
      </c>
      <c r="AG66" s="357">
        <f t="shared" si="16"/>
        <v>836</v>
      </c>
      <c r="AH66" s="357">
        <f t="shared" si="16"/>
        <v>852</v>
      </c>
      <c r="AI66" s="357">
        <f t="shared" si="16"/>
        <v>868</v>
      </c>
      <c r="AJ66" s="357">
        <f t="shared" si="16"/>
        <v>888</v>
      </c>
      <c r="AK66" s="357">
        <f t="shared" si="16"/>
        <v>904</v>
      </c>
      <c r="AL66" s="357">
        <f t="shared" si="16"/>
        <v>920</v>
      </c>
      <c r="AM66" s="357">
        <f t="shared" si="16"/>
        <v>940</v>
      </c>
      <c r="AN66" s="357">
        <f t="shared" si="16"/>
        <v>960</v>
      </c>
      <c r="AO66" s="357">
        <f t="shared" si="16"/>
        <v>980</v>
      </c>
      <c r="AP66" s="357">
        <f t="shared" si="16"/>
        <v>1000</v>
      </c>
      <c r="AQ66" s="357">
        <f t="shared" si="16"/>
        <v>1020</v>
      </c>
      <c r="AR66" s="357">
        <f t="shared" si="16"/>
        <v>1044</v>
      </c>
      <c r="AS66" s="357">
        <f t="shared" si="16"/>
        <v>1064</v>
      </c>
      <c r="AT66" s="357">
        <f t="shared" si="16"/>
        <v>1088</v>
      </c>
      <c r="AU66" s="357">
        <f t="shared" si="16"/>
        <v>1112</v>
      </c>
      <c r="AV66" s="357">
        <f t="shared" si="16"/>
        <v>1136</v>
      </c>
      <c r="AW66" s="357">
        <f t="shared" si="16"/>
        <v>1160</v>
      </c>
      <c r="AX66" s="357">
        <f t="shared" si="16"/>
        <v>1188</v>
      </c>
      <c r="AY66" s="357">
        <f t="shared" si="16"/>
        <v>1216</v>
      </c>
      <c r="AZ66" s="357">
        <f t="shared" si="16"/>
        <v>1244</v>
      </c>
      <c r="BA66" s="357">
        <f t="shared" si="16"/>
        <v>1272</v>
      </c>
      <c r="BB66" s="357">
        <f t="shared" si="16"/>
        <v>1300</v>
      </c>
      <c r="BC66" s="357">
        <f t="shared" si="16"/>
        <v>1332</v>
      </c>
      <c r="BD66" s="357">
        <f t="shared" si="16"/>
        <v>1360</v>
      </c>
      <c r="BE66" s="357">
        <f t="shared" si="16"/>
        <v>1392</v>
      </c>
      <c r="BF66" s="357">
        <f t="shared" si="16"/>
        <v>1424</v>
      </c>
      <c r="BG66" s="357">
        <f t="shared" si="16"/>
        <v>1456</v>
      </c>
      <c r="BH66" s="357">
        <f t="shared" si="16"/>
        <v>1492</v>
      </c>
      <c r="BI66" s="357">
        <f t="shared" si="16"/>
        <v>1524</v>
      </c>
    </row>
    <row r="67" spans="1:61" x14ac:dyDescent="0.25">
      <c r="A67" s="270" t="s">
        <v>488</v>
      </c>
      <c r="B67" s="357">
        <f t="shared" ref="B67:U67" si="17">ROUND(SUM(B66*$R3),0)</f>
        <v>1</v>
      </c>
      <c r="C67" s="357">
        <f t="shared" si="17"/>
        <v>1</v>
      </c>
      <c r="D67" s="357">
        <f t="shared" si="17"/>
        <v>1</v>
      </c>
      <c r="E67" s="357">
        <f t="shared" si="17"/>
        <v>1</v>
      </c>
      <c r="F67" s="357">
        <f t="shared" si="17"/>
        <v>1</v>
      </c>
      <c r="G67" s="357">
        <f t="shared" si="17"/>
        <v>1</v>
      </c>
      <c r="H67" s="357">
        <f t="shared" si="17"/>
        <v>1</v>
      </c>
      <c r="I67" s="357">
        <f t="shared" si="17"/>
        <v>1</v>
      </c>
      <c r="J67" s="357">
        <f t="shared" si="17"/>
        <v>1</v>
      </c>
      <c r="K67" s="357">
        <f t="shared" si="17"/>
        <v>4</v>
      </c>
      <c r="L67" s="357">
        <f t="shared" si="17"/>
        <v>1</v>
      </c>
      <c r="M67" s="357">
        <f t="shared" si="17"/>
        <v>1</v>
      </c>
      <c r="N67" s="357">
        <f t="shared" si="17"/>
        <v>1</v>
      </c>
      <c r="O67" s="357">
        <f t="shared" si="17"/>
        <v>1</v>
      </c>
      <c r="P67" s="357">
        <f t="shared" si="17"/>
        <v>1</v>
      </c>
      <c r="Q67" s="357">
        <f t="shared" si="17"/>
        <v>1</v>
      </c>
      <c r="R67" s="357">
        <f t="shared" si="17"/>
        <v>1</v>
      </c>
      <c r="S67" s="357">
        <f t="shared" si="17"/>
        <v>2</v>
      </c>
      <c r="T67" s="357">
        <f t="shared" si="17"/>
        <v>2</v>
      </c>
      <c r="U67" s="357">
        <f t="shared" si="17"/>
        <v>2</v>
      </c>
      <c r="V67" s="357">
        <f>ROUND(SUM(V66*$R3),0)</f>
        <v>2</v>
      </c>
      <c r="W67" s="357">
        <f t="shared" ref="W67:BI67" si="18">ROUND(SUM(W66*$R3),0)</f>
        <v>2</v>
      </c>
      <c r="X67" s="357">
        <f t="shared" si="18"/>
        <v>2</v>
      </c>
      <c r="Y67" s="357">
        <f t="shared" si="18"/>
        <v>2</v>
      </c>
      <c r="Z67" s="357">
        <f t="shared" si="18"/>
        <v>2</v>
      </c>
      <c r="AA67" s="357">
        <f t="shared" si="18"/>
        <v>2</v>
      </c>
      <c r="AB67" s="357">
        <f t="shared" si="18"/>
        <v>2</v>
      </c>
      <c r="AC67" s="357">
        <f t="shared" si="18"/>
        <v>2</v>
      </c>
      <c r="AD67" s="357">
        <f t="shared" si="18"/>
        <v>2</v>
      </c>
      <c r="AE67" s="357">
        <f t="shared" si="18"/>
        <v>2</v>
      </c>
      <c r="AF67" s="357">
        <f t="shared" si="18"/>
        <v>2</v>
      </c>
      <c r="AG67" s="357">
        <f t="shared" si="18"/>
        <v>2</v>
      </c>
      <c r="AH67" s="357">
        <f t="shared" si="18"/>
        <v>2</v>
      </c>
      <c r="AI67" s="357">
        <f t="shared" si="18"/>
        <v>2</v>
      </c>
      <c r="AJ67" s="357">
        <f t="shared" si="18"/>
        <v>2</v>
      </c>
      <c r="AK67" s="357">
        <f t="shared" si="18"/>
        <v>2</v>
      </c>
      <c r="AL67" s="357">
        <f t="shared" si="18"/>
        <v>2</v>
      </c>
      <c r="AM67" s="357">
        <f t="shared" si="18"/>
        <v>2</v>
      </c>
      <c r="AN67" s="357">
        <f t="shared" si="18"/>
        <v>2</v>
      </c>
      <c r="AO67" s="357">
        <f t="shared" si="18"/>
        <v>2</v>
      </c>
      <c r="AP67" s="357">
        <f t="shared" si="18"/>
        <v>2</v>
      </c>
      <c r="AQ67" s="357">
        <f t="shared" si="18"/>
        <v>2</v>
      </c>
      <c r="AR67" s="357">
        <f t="shared" si="18"/>
        <v>2</v>
      </c>
      <c r="AS67" s="357">
        <f t="shared" si="18"/>
        <v>2</v>
      </c>
      <c r="AT67" s="357">
        <f t="shared" si="18"/>
        <v>2</v>
      </c>
      <c r="AU67" s="357">
        <f t="shared" si="18"/>
        <v>3</v>
      </c>
      <c r="AV67" s="357">
        <f t="shared" si="18"/>
        <v>3</v>
      </c>
      <c r="AW67" s="357">
        <f t="shared" si="18"/>
        <v>3</v>
      </c>
      <c r="AX67" s="357">
        <f t="shared" si="18"/>
        <v>3</v>
      </c>
      <c r="AY67" s="357">
        <f t="shared" si="18"/>
        <v>3</v>
      </c>
      <c r="AZ67" s="357">
        <f t="shared" si="18"/>
        <v>3</v>
      </c>
      <c r="BA67" s="357">
        <f t="shared" si="18"/>
        <v>3</v>
      </c>
      <c r="BB67" s="357">
        <f t="shared" si="18"/>
        <v>3</v>
      </c>
      <c r="BC67" s="357">
        <f t="shared" si="18"/>
        <v>3</v>
      </c>
      <c r="BD67" s="357">
        <f t="shared" si="18"/>
        <v>3</v>
      </c>
      <c r="BE67" s="357">
        <f t="shared" si="18"/>
        <v>3</v>
      </c>
      <c r="BF67" s="357">
        <f t="shared" si="18"/>
        <v>3</v>
      </c>
      <c r="BG67" s="357">
        <f t="shared" si="18"/>
        <v>3</v>
      </c>
      <c r="BH67" s="357">
        <f t="shared" si="18"/>
        <v>3</v>
      </c>
      <c r="BI67" s="357">
        <f t="shared" si="18"/>
        <v>3</v>
      </c>
    </row>
    <row r="68" spans="1:61" x14ac:dyDescent="0.25">
      <c r="A68" s="270" t="s">
        <v>429</v>
      </c>
      <c r="B68" s="357">
        <f t="shared" ref="B68:U68" si="19">ROUND(SUM(B66*$S3),0)</f>
        <v>343</v>
      </c>
      <c r="C68" s="357">
        <f t="shared" si="19"/>
        <v>351</v>
      </c>
      <c r="D68" s="357">
        <f t="shared" si="19"/>
        <v>359</v>
      </c>
      <c r="E68" s="357">
        <f t="shared" si="19"/>
        <v>367</v>
      </c>
      <c r="F68" s="357">
        <f t="shared" si="19"/>
        <v>379</v>
      </c>
      <c r="G68" s="357">
        <f t="shared" si="19"/>
        <v>355</v>
      </c>
      <c r="H68" s="357">
        <f t="shared" si="19"/>
        <v>379</v>
      </c>
      <c r="I68" s="357">
        <f t="shared" si="19"/>
        <v>379</v>
      </c>
      <c r="J68" s="357">
        <f t="shared" si="19"/>
        <v>395</v>
      </c>
      <c r="K68" s="357">
        <f t="shared" si="19"/>
        <v>1940</v>
      </c>
      <c r="L68" s="357">
        <f t="shared" si="19"/>
        <v>467</v>
      </c>
      <c r="M68" s="357">
        <f t="shared" si="19"/>
        <v>467</v>
      </c>
      <c r="N68" s="357">
        <f t="shared" si="19"/>
        <v>499</v>
      </c>
      <c r="O68" s="357">
        <f t="shared" si="19"/>
        <v>535</v>
      </c>
      <c r="P68" s="357">
        <f t="shared" si="19"/>
        <v>591</v>
      </c>
      <c r="Q68" s="357">
        <f t="shared" si="19"/>
        <v>619</v>
      </c>
      <c r="R68" s="357">
        <f t="shared" si="19"/>
        <v>647</v>
      </c>
      <c r="S68" s="357">
        <f t="shared" si="19"/>
        <v>670</v>
      </c>
      <c r="T68" s="357">
        <f t="shared" si="19"/>
        <v>678</v>
      </c>
      <c r="U68" s="357">
        <f t="shared" si="19"/>
        <v>690</v>
      </c>
      <c r="V68" s="357">
        <f>ROUND(SUM(V66*$S3),0)</f>
        <v>698</v>
      </c>
      <c r="W68" s="357">
        <f t="shared" ref="W68:BI68" si="20">ROUND(SUM(W66*$S3),0)</f>
        <v>710</v>
      </c>
      <c r="X68" s="357">
        <f t="shared" si="20"/>
        <v>718</v>
      </c>
      <c r="Y68" s="357">
        <f t="shared" si="20"/>
        <v>730</v>
      </c>
      <c r="Z68" s="357">
        <f t="shared" si="20"/>
        <v>742</v>
      </c>
      <c r="AA68" s="357">
        <f t="shared" si="20"/>
        <v>754</v>
      </c>
      <c r="AB68" s="357">
        <f t="shared" si="20"/>
        <v>766</v>
      </c>
      <c r="AC68" s="357">
        <f t="shared" si="20"/>
        <v>778</v>
      </c>
      <c r="AD68" s="357">
        <f t="shared" si="20"/>
        <v>794</v>
      </c>
      <c r="AE68" s="357">
        <f t="shared" si="20"/>
        <v>806</v>
      </c>
      <c r="AF68" s="357">
        <f t="shared" si="20"/>
        <v>822</v>
      </c>
      <c r="AG68" s="357">
        <f t="shared" si="20"/>
        <v>834</v>
      </c>
      <c r="AH68" s="357">
        <f t="shared" si="20"/>
        <v>850</v>
      </c>
      <c r="AI68" s="357">
        <f t="shared" si="20"/>
        <v>866</v>
      </c>
      <c r="AJ68" s="357">
        <f t="shared" si="20"/>
        <v>886</v>
      </c>
      <c r="AK68" s="357">
        <f t="shared" si="20"/>
        <v>902</v>
      </c>
      <c r="AL68" s="357">
        <f t="shared" si="20"/>
        <v>918</v>
      </c>
      <c r="AM68" s="357">
        <f t="shared" si="20"/>
        <v>938</v>
      </c>
      <c r="AN68" s="357">
        <f t="shared" si="20"/>
        <v>958</v>
      </c>
      <c r="AO68" s="357">
        <f t="shared" si="20"/>
        <v>978</v>
      </c>
      <c r="AP68" s="357">
        <f t="shared" si="20"/>
        <v>998</v>
      </c>
      <c r="AQ68" s="357">
        <f t="shared" si="20"/>
        <v>1018</v>
      </c>
      <c r="AR68" s="357">
        <f t="shared" si="20"/>
        <v>1042</v>
      </c>
      <c r="AS68" s="357">
        <f t="shared" si="20"/>
        <v>1062</v>
      </c>
      <c r="AT68" s="357">
        <f t="shared" si="20"/>
        <v>1086</v>
      </c>
      <c r="AU68" s="357">
        <f t="shared" si="20"/>
        <v>1109</v>
      </c>
      <c r="AV68" s="357">
        <f t="shared" si="20"/>
        <v>1133</v>
      </c>
      <c r="AW68" s="357">
        <f t="shared" si="20"/>
        <v>1157</v>
      </c>
      <c r="AX68" s="357">
        <f t="shared" si="20"/>
        <v>1185</v>
      </c>
      <c r="AY68" s="357">
        <f t="shared" si="20"/>
        <v>1213</v>
      </c>
      <c r="AZ68" s="357">
        <f t="shared" si="20"/>
        <v>1241</v>
      </c>
      <c r="BA68" s="357">
        <f t="shared" si="20"/>
        <v>1269</v>
      </c>
      <c r="BB68" s="357">
        <f t="shared" si="20"/>
        <v>1297</v>
      </c>
      <c r="BC68" s="357">
        <f t="shared" si="20"/>
        <v>1329</v>
      </c>
      <c r="BD68" s="357">
        <f t="shared" si="20"/>
        <v>1357</v>
      </c>
      <c r="BE68" s="357">
        <f t="shared" si="20"/>
        <v>1389</v>
      </c>
      <c r="BF68" s="357">
        <f t="shared" si="20"/>
        <v>1421</v>
      </c>
      <c r="BG68" s="357">
        <f t="shared" si="20"/>
        <v>1453</v>
      </c>
      <c r="BH68" s="357">
        <f t="shared" si="20"/>
        <v>1489</v>
      </c>
      <c r="BI68" s="357">
        <f t="shared" si="20"/>
        <v>1521</v>
      </c>
    </row>
    <row r="69" spans="1:61" x14ac:dyDescent="0.25">
      <c r="A69" s="268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</row>
    <row r="70" spans="1:61" x14ac:dyDescent="0.25">
      <c r="B70" s="251"/>
      <c r="C70" s="251"/>
      <c r="D70" s="251"/>
      <c r="E70" s="251"/>
      <c r="F70" s="251"/>
      <c r="G70" s="251"/>
      <c r="H70" s="251"/>
      <c r="I70" s="251"/>
      <c r="J70" s="251"/>
      <c r="K70" s="251"/>
      <c r="L70" s="251"/>
      <c r="M70" s="251"/>
    </row>
    <row r="71" spans="1:61" x14ac:dyDescent="0.25">
      <c r="A71" s="267"/>
      <c r="B71" s="251"/>
      <c r="C71" s="251"/>
      <c r="D71" s="251"/>
      <c r="E71" s="251"/>
      <c r="F71" s="251"/>
      <c r="G71" s="251"/>
      <c r="H71" s="251"/>
      <c r="I71" s="251"/>
      <c r="J71" s="251"/>
      <c r="K71" s="251"/>
      <c r="L71" s="251"/>
      <c r="M71" s="251"/>
    </row>
    <row r="72" spans="1:61" x14ac:dyDescent="0.25">
      <c r="A72" s="267"/>
    </row>
    <row r="73" spans="1:61" x14ac:dyDescent="0.25">
      <c r="A73" s="267"/>
    </row>
    <row r="74" spans="1:61" x14ac:dyDescent="0.25">
      <c r="A74" s="267"/>
    </row>
    <row r="75" spans="1:61" x14ac:dyDescent="0.25">
      <c r="A75" s="267"/>
    </row>
    <row r="76" spans="1:61" x14ac:dyDescent="0.25">
      <c r="A76" s="267"/>
    </row>
    <row r="77" spans="1:61" x14ac:dyDescent="0.25">
      <c r="A77" s="267"/>
    </row>
    <row r="78" spans="1:61" x14ac:dyDescent="0.25">
      <c r="A78" s="267"/>
    </row>
    <row r="79" spans="1:61" x14ac:dyDescent="0.25">
      <c r="A79" s="267"/>
    </row>
    <row r="80" spans="1:61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</sheetData>
  <mergeCells count="4">
    <mergeCell ref="P3:Q3"/>
    <mergeCell ref="P4:Q4"/>
    <mergeCell ref="P5:Q5"/>
    <mergeCell ref="P6:Q6"/>
  </mergeCells>
  <conditionalFormatting sqref="B65:BI65">
    <cfRule type="cellIs" dxfId="37" priority="1" operator="lessThanOrEqual">
      <formula>$S$6</formula>
    </cfRule>
    <cfRule type="cellIs" dxfId="36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08D22-DD0F-4BA9-87AF-7DDC6A64989D}">
  <dimension ref="A3:BJ121"/>
  <sheetViews>
    <sheetView topLeftCell="A13" zoomScale="40" zoomScaleNormal="40" workbookViewId="0">
      <pane xSplit="1" topLeftCell="B1" activePane="topRight" state="frozen"/>
      <selection pane="topRight" activeCell="A63" sqref="A63:XFD69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0.995</v>
      </c>
      <c r="S3" s="256">
        <f>SUM(1-R3)</f>
        <v>5.0000000000000044E-3</v>
      </c>
    </row>
    <row r="4" spans="1:61" ht="21" x14ac:dyDescent="0.35">
      <c r="P4" s="422" t="s">
        <v>503</v>
      </c>
      <c r="Q4" s="423"/>
      <c r="R4" s="361">
        <f>ROUNDUP(SUM(W11*$R3)/31/24,0)</f>
        <v>155</v>
      </c>
      <c r="S4" s="361">
        <f>ROUNDUP(SUM(W11*$S3/$S6)/31/24,0)</f>
        <v>1</v>
      </c>
    </row>
    <row r="5" spans="1:61" x14ac:dyDescent="0.25">
      <c r="P5" s="417" t="s">
        <v>436</v>
      </c>
      <c r="Q5" s="417"/>
      <c r="R5" s="287">
        <v>9.7500000000000003E-2</v>
      </c>
    </row>
    <row r="6" spans="1:61" x14ac:dyDescent="0.25">
      <c r="P6" s="417" t="s">
        <v>491</v>
      </c>
      <c r="Q6" s="417"/>
      <c r="R6" s="257">
        <v>1000</v>
      </c>
      <c r="S6" s="356">
        <v>2</v>
      </c>
    </row>
    <row r="7" spans="1:61" x14ac:dyDescent="0.25">
      <c r="A7" s="355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494</v>
      </c>
      <c r="B8" s="285">
        <f>(VLOOKUP($A8,MASTER!$1:$1048576,MATCH('POD1 - ROGERS'!B$7,MASTER!$1:$1,0),FALSE))*1000000</f>
        <v>16971</v>
      </c>
      <c r="C8" s="285">
        <f>(VLOOKUP($A8,MASTER!$1:$1048576,MATCH('POD1 - ROGERS'!C$7,MASTER!$1:$1,0),FALSE))*1000000</f>
        <v>6676</v>
      </c>
      <c r="D8" s="285">
        <f>(VLOOKUP($A8,MASTER!$1:$1048576,MATCH('POD1 - ROGERS'!D$7,MASTER!$1:$1,0),FALSE))*1000000</f>
        <v>6813</v>
      </c>
      <c r="E8" s="285">
        <f>(VLOOKUP($A8,MASTER!$1:$1048576,MATCH('POD1 - ROGERS'!E$7,MASTER!$1:$1,0),FALSE))*1000000</f>
        <v>6592</v>
      </c>
      <c r="F8" s="285">
        <f>(VLOOKUP($A8,MASTER!$1:$1048576,MATCH('POD1 - ROGERS'!F$7,MASTER!$1:$1,0),FALSE))*1000000</f>
        <v>6997</v>
      </c>
      <c r="G8" s="285">
        <f>(VLOOKUP($A8,MASTER!$1:$1048576,MATCH('POD1 - ROGERS'!G$7,MASTER!$1:$1,0),FALSE))*1000000</f>
        <v>6340</v>
      </c>
      <c r="H8" s="285">
        <f>(VLOOKUP($A8,MASTER!$1:$1048576,MATCH('POD1 - ROGERS'!H$7,MASTER!$1:$1,0),FALSE))*1000000</f>
        <v>6337</v>
      </c>
      <c r="I8" s="285">
        <f>(VLOOKUP($A8,MASTER!$1:$1048576,MATCH('POD1 - ROGERS'!I$7,MASTER!$1:$1,0),FALSE))*1000000</f>
        <v>6372</v>
      </c>
      <c r="J8" s="285">
        <f>(VLOOKUP($A8,MASTER!$1:$1048576,MATCH('POD1 - ROGERS'!J$7,MASTER!$1:$1,0),FALSE))*1000000</f>
        <v>6382</v>
      </c>
      <c r="K8" s="285">
        <f>(VLOOKUP($A8,MASTER!$1:$1048576,MATCH('POD1 - ROGERS'!K$7,MASTER!$1:$1,0),FALSE))*1000000</f>
        <v>6078</v>
      </c>
      <c r="L8" s="285">
        <f>(VLOOKUP($A8,MASTER!$1:$1048576,MATCH('POD1 - ROGERS'!L$7,MASTER!$1:$1,0),FALSE))*1000000</f>
        <v>5933</v>
      </c>
      <c r="M8" s="285">
        <f>(VLOOKUP($A8,MASTER!$1:$1048576,MATCH('POD1 - ROGERS'!M$7,MASTER!$1:$1,0),FALSE))*1000000</f>
        <v>5933</v>
      </c>
      <c r="N8" s="285">
        <f>(VLOOKUP($A8,MASTER!$1:$1048576,MATCH('POD1 - ROGERS'!N$7,MASTER!$1:$1,0),FALSE))*1000000</f>
        <v>5794</v>
      </c>
      <c r="O8" s="285">
        <f>(VLOOKUP($A8,MASTER!$1:$1048576,MATCH('POD1 - ROGERS'!O$7,MASTER!$1:$1,0),FALSE))*1000000</f>
        <v>5706</v>
      </c>
      <c r="P8" s="285">
        <f>(VLOOKUP($A8,MASTER!$1:$1048576,MATCH('POD1 - ROGERS'!P$7,MASTER!$1:$1,0),FALSE))*1000000</f>
        <v>5608.0332806266033</v>
      </c>
      <c r="Q8" s="285">
        <f>(VLOOKUP($A8,MASTER!$1:$1048576,MATCH('POD1 - ROGERS'!Q$7,MASTER!$1:$1,0),FALSE))*1000000</f>
        <v>5511.7485588180134</v>
      </c>
      <c r="R8" s="285">
        <f>(VLOOKUP($A8,MASTER!$1:$1048576,MATCH('POD1 - ROGERS'!R$7,MASTER!$1:$1,0),FALSE))*1000000</f>
        <v>5388</v>
      </c>
      <c r="S8" s="285">
        <f>(VLOOKUP($A8,MASTER!$1:$1048576,MATCH('POD1 - ROGERS'!S$7,MASTER!$1:$1,0),FALSE))*1000000</f>
        <v>5245</v>
      </c>
      <c r="T8" s="285">
        <f>(VLOOKUP($A8,MASTER!$1:$1048576,MATCH('POD1 - ROGERS'!T$7,MASTER!$1:$1,0),FALSE))*1000000</f>
        <v>5138.4264042846025</v>
      </c>
      <c r="U8" s="285">
        <f>(VLOOKUP($A8,MASTER!$1:$1048576,MATCH('POD1 - ROGERS'!U$7,MASTER!$1:$1,0),FALSE))*1000000</f>
        <v>5034.0182864154795</v>
      </c>
      <c r="V8" s="285">
        <f>(VLOOKUP($A8,MASTER!$1:$1048576,MATCH('POD1 - ROGERS'!V$7,MASTER!$1:$1,0),FALSE))*1000000</f>
        <v>4931.7316458663163</v>
      </c>
      <c r="W8" s="285">
        <f>(VLOOKUP($A8,MASTER!$1:$1048576,MATCH('POD1 - ROGERS'!W$7,MASTER!$1:$1,0),FALSE))*1000000</f>
        <v>4831.5233761611898</v>
      </c>
      <c r="X8" s="285">
        <f>(VLOOKUP($A8,MASTER!$1:$1048576,MATCH('POD1 - ROGERS'!X$7,MASTER!$1:$1,0),FALSE))*1000000</f>
        <v>4733.3512467082837</v>
      </c>
      <c r="Y8" s="285">
        <f>(VLOOKUP($A8,MASTER!$1:$1048576,MATCH('POD1 - ROGERS'!Y$7,MASTER!$1:$1,0),FALSE))*1000000</f>
        <v>4637.1738850027241</v>
      </c>
      <c r="Z8" s="285">
        <f>(VLOOKUP($A8,MASTER!$1:$1048576,MATCH('POD1 - ROGERS'!Z$7,MASTER!$1:$1,0),FALSE))*1000000</f>
        <v>4542.9507591910415</v>
      </c>
      <c r="AA8" s="285">
        <f>(VLOOKUP($A8,MASTER!$1:$1048576,MATCH('POD1 - ROGERS'!AA$7,MASTER!$1:$1,0),FALSE))*1000000</f>
        <v>4450.6421609899007</v>
      </c>
      <c r="AB8" s="285">
        <f>(VLOOKUP($A8,MASTER!$1:$1048576,MATCH('POD1 - ROGERS'!AB$7,MASTER!$1:$1,0),FALSE))*1000000</f>
        <v>4360.2091889519143</v>
      </c>
      <c r="AC8" s="285">
        <f>(VLOOKUP($A8,MASTER!$1:$1048576,MATCH('POD1 - ROGERS'!AC$7,MASTER!$1:$1,0),FALSE))*1000000</f>
        <v>4271.6137320714715</v>
      </c>
      <c r="AD8" s="285">
        <f>(VLOOKUP($A8,MASTER!$1:$1048576,MATCH('POD1 - ROGERS'!AD$7,MASTER!$1:$1,0),FALSE))*1000000</f>
        <v>4184.8184537236884</v>
      </c>
      <c r="AE8" s="285">
        <f>(VLOOKUP($A8,MASTER!$1:$1048576,MATCH('POD1 - ROGERS'!AE$7,MASTER!$1:$1,0),FALSE))*1000000</f>
        <v>4099.7867759296978</v>
      </c>
      <c r="AF8" s="285">
        <f>(VLOOKUP($A8,MASTER!$1:$1048576,MATCH('POD1 - ROGERS'!AF$7,MASTER!$1:$1,0),FALSE))*1000000</f>
        <v>4016.4828639416596</v>
      </c>
      <c r="AG8" s="285">
        <f>(VLOOKUP($A8,MASTER!$1:$1048576,MATCH('POD1 - ROGERS'!AG$7,MASTER!$1:$1,0),FALSE))*1000000</f>
        <v>3934.8716111409844</v>
      </c>
      <c r="AH8" s="285">
        <f>(VLOOKUP($A8,MASTER!$1:$1048576,MATCH('POD1 - ROGERS'!AH$7,MASTER!$1:$1,0),FALSE))*1000000</f>
        <v>3854.9186242434189</v>
      </c>
      <c r="AI8" s="285">
        <f>(VLOOKUP($A8,MASTER!$1:$1048576,MATCH('POD1 - ROGERS'!AI$7,MASTER!$1:$1,0),FALSE))*1000000</f>
        <v>3776.5902088047396</v>
      </c>
      <c r="AJ8" s="285">
        <f>(VLOOKUP($A8,MASTER!$1:$1048576,MATCH('POD1 - ROGERS'!AJ$7,MASTER!$1:$1,0),FALSE))*1000000</f>
        <v>3699.8533550209677</v>
      </c>
      <c r="AK8" s="285">
        <f>(VLOOKUP($A8,MASTER!$1:$1048576,MATCH('POD1 - ROGERS'!AK$7,MASTER!$1:$1,0),FALSE))*1000000</f>
        <v>3624.6757238171049</v>
      </c>
      <c r="AL8" s="285">
        <f>(VLOOKUP($A8,MASTER!$1:$1048576,MATCH('POD1 - ROGERS'!AL$7,MASTER!$1:$1,0),FALSE))*1000000</f>
        <v>3551.0256332185349</v>
      </c>
      <c r="AM8" s="285">
        <f>(VLOOKUP($A8,MASTER!$1:$1048576,MATCH('POD1 - ROGERS'!AM$7,MASTER!$1:$1,0),FALSE))*1000000</f>
        <v>3478.8720449993466</v>
      </c>
      <c r="AN8" s="285">
        <f>(VLOOKUP($A8,MASTER!$1:$1048576,MATCH('POD1 - ROGERS'!AN$7,MASTER!$1:$1,0),FALSE))*1000000</f>
        <v>3408.1845516019475</v>
      </c>
      <c r="AO8" s="285">
        <f>(VLOOKUP($A8,MASTER!$1:$1048576,MATCH('POD1 - ROGERS'!AO$7,MASTER!$1:$1,0),FALSE))*1000000</f>
        <v>3338.9333633224646</v>
      </c>
      <c r="AP8" s="285">
        <f>(VLOOKUP($A8,MASTER!$1:$1048576,MATCH('POD1 - ROGERS'!AP$7,MASTER!$1:$1,0),FALSE))*1000000</f>
        <v>3271.0892957565202</v>
      </c>
      <c r="AQ8" s="285">
        <f>(VLOOKUP($A8,MASTER!$1:$1048576,MATCH('POD1 - ROGERS'!AQ$7,MASTER!$1:$1,0),FALSE))*1000000</f>
        <v>3204.623757500101</v>
      </c>
      <c r="AR8" s="285">
        <f>(VLOOKUP($A8,MASTER!$1:$1048576,MATCH('POD1 - ROGERS'!AR$7,MASTER!$1:$1,0),FALSE))*1000000</f>
        <v>3139.508738100335</v>
      </c>
      <c r="AS8" s="285">
        <f>(VLOOKUP($A8,MASTER!$1:$1048576,MATCH('POD1 - ROGERS'!AS$7,MASTER!$1:$1,0),FALSE))*1000000</f>
        <v>3075.7167962510953</v>
      </c>
      <c r="AT8" s="285">
        <f>(VLOOKUP($A8,MASTER!$1:$1048576,MATCH('POD1 - ROGERS'!AT$7,MASTER!$1:$1,0),FALSE))*1000000</f>
        <v>3013.2210482284604</v>
      </c>
      <c r="AU8" s="285">
        <f>(VLOOKUP($A8,MASTER!$1:$1048576,MATCH('POD1 - ROGERS'!AU$7,MASTER!$1:$1,0),FALSE))*1000000</f>
        <v>2951.9951565611536</v>
      </c>
      <c r="AV8" s="285">
        <f>(VLOOKUP($A8,MASTER!$1:$1048576,MATCH('POD1 - ROGERS'!AV$7,MASTER!$1:$1,0),FALSE))*1000000</f>
        <v>2892.01331893119</v>
      </c>
      <c r="AW8" s="285">
        <f>(VLOOKUP($A8,MASTER!$1:$1048576,MATCH('POD1 - ROGERS'!AW$7,MASTER!$1:$1,0),FALSE))*1000000</f>
        <v>2833.2502573000525</v>
      </c>
      <c r="AX8" s="285">
        <f>(VLOOKUP($A8,MASTER!$1:$1048576,MATCH('POD1 - ROGERS'!AX$7,MASTER!$1:$1,0),FALSE))*1000000</f>
        <v>2775.6812072558123</v>
      </c>
      <c r="AY8" s="285">
        <f>(VLOOKUP($A8,MASTER!$1:$1048576,MATCH('POD1 - ROGERS'!AY$7,MASTER!$1:$1,0),FALSE))*1000000</f>
        <v>2719.281907576707</v>
      </c>
      <c r="AZ8" s="285">
        <f>(VLOOKUP($A8,MASTER!$1:$1048576,MATCH('POD1 - ROGERS'!AZ$7,MASTER!$1:$1,0),FALSE))*1000000</f>
        <v>2664.0285900067788</v>
      </c>
      <c r="BA8" s="285">
        <f>(VLOOKUP($A8,MASTER!$1:$1048576,MATCH('POD1 - ROGERS'!BA$7,MASTER!$1:$1,0),FALSE))*1000000</f>
        <v>2609.8979692392591</v>
      </c>
      <c r="BB8" s="285">
        <f>(VLOOKUP($A8,MASTER!$1:$1048576,MATCH('POD1 - ROGERS'!BB$7,MASTER!$1:$1,0),FALSE))*1000000</f>
        <v>2556.8672331034841</v>
      </c>
      <c r="BC8" s="285">
        <f>(VLOOKUP($A8,MASTER!$1:$1048576,MATCH('POD1 - ROGERS'!BC$7,MASTER!$1:$1,0),FALSE))*1000000</f>
        <v>2504.9140329512024</v>
      </c>
      <c r="BD8" s="285">
        <f>(VLOOKUP($A8,MASTER!$1:$1048576,MATCH('POD1 - ROGERS'!BD$7,MASTER!$1:$1,0),FALSE))*1000000</f>
        <v>2454.0164742382253</v>
      </c>
      <c r="BE8" s="285">
        <f>(VLOOKUP($A8,MASTER!$1:$1048576,MATCH('POD1 - ROGERS'!BE$7,MASTER!$1:$1,0),FALSE))*1000000</f>
        <v>2404.1531072974462</v>
      </c>
      <c r="BF8" s="285">
        <f>(VLOOKUP($A8,MASTER!$1:$1048576,MATCH('POD1 - ROGERS'!BF$7,MASTER!$1:$1,0),FALSE))*1000000</f>
        <v>2355.3029182993464</v>
      </c>
      <c r="BG8" s="285">
        <f>(VLOOKUP($A8,MASTER!$1:$1048576,MATCH('POD1 - ROGERS'!BG$7,MASTER!$1:$1,0),FALSE))*1000000</f>
        <v>2307.4453203961757</v>
      </c>
      <c r="BH8" s="285">
        <f>(VLOOKUP($A8,MASTER!$1:$1048576,MATCH('POD1 - ROGERS'!BH$7,MASTER!$1:$1,0),FALSE))*1000000</f>
        <v>2260.5601450460731</v>
      </c>
      <c r="BI8" s="285">
        <f>(VLOOKUP($A8,MASTER!$1:$1048576,MATCH('POD1 - ROGERS'!BI$7,MASTER!$1:$1,0),FALSE))*1000000</f>
        <v>2214.6276335134744</v>
      </c>
    </row>
    <row r="9" spans="1:61" x14ac:dyDescent="0.25">
      <c r="A9" s="187" t="s">
        <v>495</v>
      </c>
      <c r="B9" s="285">
        <f>(VLOOKUP($A9,MASTER!$1:$1048576,MATCH('POD1 - ROGERS'!B$7,MASTER!$1:$1,0),FALSE))*1000000</f>
        <v>1274608</v>
      </c>
      <c r="C9" s="285">
        <f>(VLOOKUP($A9,MASTER!$1:$1048576,MATCH('POD1 - ROGERS'!C$7,MASTER!$1:$1,0),FALSE))*1000000</f>
        <v>1287907</v>
      </c>
      <c r="D9" s="285">
        <f>(VLOOKUP($A9,MASTER!$1:$1048576,MATCH('POD1 - ROGERS'!D$7,MASTER!$1:$1,0),FALSE))*1000000</f>
        <v>1271469</v>
      </c>
      <c r="E9" s="285">
        <f>(VLOOKUP($A9,MASTER!$1:$1048576,MATCH('POD1 - ROGERS'!E$7,MASTER!$1:$1,0),FALSE))*1000000</f>
        <v>1271956</v>
      </c>
      <c r="F9" s="285">
        <f>(VLOOKUP($A9,MASTER!$1:$1048576,MATCH('POD1 - ROGERS'!F$7,MASTER!$1:$1,0),FALSE))*1000000</f>
        <v>1249733</v>
      </c>
      <c r="G9" s="285">
        <f>(VLOOKUP($A9,MASTER!$1:$1048576,MATCH('POD1 - ROGERS'!G$7,MASTER!$1:$1,0),FALSE))*1000000</f>
        <v>1250017</v>
      </c>
      <c r="H9" s="285">
        <f>(VLOOKUP($A9,MASTER!$1:$1048576,MATCH('POD1 - ROGERS'!H$7,MASTER!$1:$1,0),FALSE))*1000000</f>
        <v>1259192</v>
      </c>
      <c r="I9" s="285">
        <f>(VLOOKUP($A9,MASTER!$1:$1048576,MATCH('POD1 - ROGERS'!I$7,MASTER!$1:$1,0),FALSE))*1000000</f>
        <v>1235349</v>
      </c>
      <c r="J9" s="285">
        <f>(VLOOKUP($A9,MASTER!$1:$1048576,MATCH('POD1 - ROGERS'!J$7,MASTER!$1:$1,0),FALSE))*1000000</f>
        <v>1256889</v>
      </c>
      <c r="K9" s="285">
        <f>(VLOOKUP($A9,MASTER!$1:$1048576,MATCH('POD1 - ROGERS'!K$7,MASTER!$1:$1,0),FALSE))*1000000</f>
        <v>1240771</v>
      </c>
      <c r="L9" s="285">
        <f>(VLOOKUP($A9,MASTER!$1:$1048576,MATCH('POD1 - ROGERS'!L$7,MASTER!$1:$1,0),FALSE))*1000000</f>
        <v>1240226</v>
      </c>
      <c r="M9" s="285">
        <f>(VLOOKUP($A9,MASTER!$1:$1048576,MATCH('POD1 - ROGERS'!M$7,MASTER!$1:$1,0),FALSE))*1000000</f>
        <v>1240226</v>
      </c>
      <c r="N9" s="285">
        <f>(VLOOKUP($A9,MASTER!$1:$1048576,MATCH('POD1 - ROGERS'!N$7,MASTER!$1:$1,0),FALSE))*1000000</f>
        <v>1222113</v>
      </c>
      <c r="O9" s="285">
        <f>(VLOOKUP($A9,MASTER!$1:$1048576,MATCH('POD1 - ROGERS'!O$7,MASTER!$1:$1,0),FALSE))*1000000</f>
        <v>1227678</v>
      </c>
      <c r="P9" s="285">
        <f>(VLOOKUP($A9,MASTER!$1:$1048576,MATCH('POD1 - ROGERS'!P$7,MASTER!$1:$1,0),FALSE))*1000000</f>
        <v>1223600</v>
      </c>
      <c r="Q9" s="285">
        <f>(VLOOKUP($A9,MASTER!$1:$1048576,MATCH('POD1 - ROGERS'!Q$7,MASTER!$1:$1,0),FALSE))*1000000</f>
        <v>1268550</v>
      </c>
      <c r="R9" s="285">
        <f>(VLOOKUP($A9,MASTER!$1:$1048576,MATCH('POD1 - ROGERS'!R$7,MASTER!$1:$1,0),FALSE))*1000000</f>
        <v>1245808</v>
      </c>
      <c r="S9" s="285">
        <f>(VLOOKUP($A9,MASTER!$1:$1048576,MATCH('POD1 - ROGERS'!S$7,MASTER!$1:$1,0),FALSE))*1000000</f>
        <v>1191522</v>
      </c>
      <c r="T9" s="285">
        <f>(VLOOKUP($A9,MASTER!$1:$1048576,MATCH('POD1 - ROGERS'!T$7,MASTER!$1:$1,0),FALSE))*1000000</f>
        <v>1187791.1037295838</v>
      </c>
      <c r="U9" s="285">
        <f>(VLOOKUP($A9,MASTER!$1:$1048576,MATCH('POD1 - ROGERS'!U$7,MASTER!$1:$1,0),FALSE))*1000000</f>
        <v>1184717.7949105587</v>
      </c>
      <c r="V9" s="285">
        <f>(VLOOKUP($A9,MASTER!$1:$1048576,MATCH('POD1 - ROGERS'!V$7,MASTER!$1:$1,0),FALSE))*1000000</f>
        <v>1182255.0151291729</v>
      </c>
      <c r="W9" s="285">
        <f>(VLOOKUP($A9,MASTER!$1:$1048576,MATCH('POD1 - ROGERS'!W$7,MASTER!$1:$1,0),FALSE))*1000000</f>
        <v>1180361.5037811738</v>
      </c>
      <c r="X9" s="285">
        <f>(VLOOKUP($A9,MASTER!$1:$1048576,MATCH('POD1 - ROGERS'!X$7,MASTER!$1:$1,0),FALSE))*1000000</f>
        <v>1179001.0498220529</v>
      </c>
      <c r="Y9" s="285">
        <f>(VLOOKUP($A9,MASTER!$1:$1048576,MATCH('POD1 - ROGERS'!Y$7,MASTER!$1:$1,0),FALSE))*1000000</f>
        <v>1178141.850839138</v>
      </c>
      <c r="Z9" s="285">
        <f>(VLOOKUP($A9,MASTER!$1:$1048576,MATCH('POD1 - ROGERS'!Z$7,MASTER!$1:$1,0),FALSE))*1000000</f>
        <v>1177755.9631118625</v>
      </c>
      <c r="AA9" s="285">
        <f>(VLOOKUP($A9,MASTER!$1:$1048576,MATCH('POD1 - ROGERS'!AA$7,MASTER!$1:$1,0),FALSE))*1000000</f>
        <v>1177818.8289411829</v>
      </c>
      <c r="AB9" s="285">
        <f>(VLOOKUP($A9,MASTER!$1:$1048576,MATCH('POD1 - ROGERS'!AB$7,MASTER!$1:$1,0),FALSE))*1000000</f>
        <v>1178308.8697077276</v>
      </c>
      <c r="AC9" s="285">
        <f>(VLOOKUP($A9,MASTER!$1:$1048576,MATCH('POD1 - ROGERS'!AC$7,MASTER!$1:$1,0),FALSE))*1000000</f>
        <v>1179207.1349359709</v>
      </c>
      <c r="AD9" s="285">
        <f>(VLOOKUP($A9,MASTER!$1:$1048576,MATCH('POD1 - ROGERS'!AD$7,MASTER!$1:$1,0),FALSE))*1000000</f>
        <v>1180496.9991606388</v>
      </c>
      <c r="AE9" s="285">
        <f>(VLOOKUP($A9,MASTER!$1:$1048576,MATCH('POD1 - ROGERS'!AE$7,MASTER!$1:$1,0),FALSE))*1000000</f>
        <v>1184988.8996627284</v>
      </c>
      <c r="AF9" s="285">
        <f>(VLOOKUP($A9,MASTER!$1:$1048576,MATCH('POD1 - ROGERS'!AF$7,MASTER!$1:$1,0),FALSE))*1000000</f>
        <v>1187020.1092077573</v>
      </c>
      <c r="AG9" s="285">
        <f>(VLOOKUP($A9,MASTER!$1:$1048576,MATCH('POD1 - ROGERS'!AG$7,MASTER!$1:$1,0),FALSE))*1000000</f>
        <v>1189404.5388129768</v>
      </c>
      <c r="AH9" s="285">
        <f>(VLOOKUP($A9,MASTER!$1:$1048576,MATCH('POD1 - ROGERS'!AH$7,MASTER!$1:$1,0),FALSE))*1000000</f>
        <v>1192132.5663217301</v>
      </c>
      <c r="AI9" s="285">
        <f>(VLOOKUP($A9,MASTER!$1:$1048576,MATCH('POD1 - ROGERS'!AI$7,MASTER!$1:$1,0),FALSE))*1000000</f>
        <v>1195195.8871957373</v>
      </c>
      <c r="AJ9" s="285">
        <f>(VLOOKUP($A9,MASTER!$1:$1048576,MATCH('POD1 - ROGERS'!AJ$7,MASTER!$1:$1,0),FALSE))*1000000</f>
        <v>1198587.384469283</v>
      </c>
      <c r="AK9" s="285">
        <f>(VLOOKUP($A9,MASTER!$1:$1048576,MATCH('POD1 - ROGERS'!AK$7,MASTER!$1:$1,0),FALSE))*1000000</f>
        <v>1202301.0152593779</v>
      </c>
      <c r="AL9" s="285">
        <f>(VLOOKUP($A9,MASTER!$1:$1048576,MATCH('POD1 - ROGERS'!AL$7,MASTER!$1:$1,0),FALSE))*1000000</f>
        <v>1206331.7116065568</v>
      </c>
      <c r="AM9" s="285">
        <f>(VLOOKUP($A9,MASTER!$1:$1048576,MATCH('POD1 - ROGERS'!AM$7,MASTER!$1:$1,0),FALSE))*1000000</f>
        <v>1210675.293743025</v>
      </c>
      <c r="AN9" s="285">
        <f>(VLOOKUP($A9,MASTER!$1:$1048576,MATCH('POD1 - ROGERS'!AN$7,MASTER!$1:$1,0),FALSE))*1000000</f>
        <v>1215328.3941580597</v>
      </c>
      <c r="AO9" s="285">
        <f>(VLOOKUP($A9,MASTER!$1:$1048576,MATCH('POD1 - ROGERS'!AO$7,MASTER!$1:$1,0),FALSE))*1000000</f>
        <v>1220288.3910623868</v>
      </c>
      <c r="AP9" s="285">
        <f>(VLOOKUP($A9,MASTER!$1:$1048576,MATCH('POD1 - ROGERS'!AP$7,MASTER!$1:$1,0),FALSE))*1000000</f>
        <v>1225553.3500504347</v>
      </c>
      <c r="AQ9" s="285">
        <f>(VLOOKUP($A9,MASTER!$1:$1048576,MATCH('POD1 - ROGERS'!AQ$7,MASTER!$1:$1,0),FALSE))*1000000</f>
        <v>1231121.9729272055</v>
      </c>
      <c r="AR9" s="285">
        <f>(VLOOKUP($A9,MASTER!$1:$1048576,MATCH('POD1 - ROGERS'!AR$7,MASTER!$1:$1,0),FALSE))*1000000</f>
        <v>1236993.5528095874</v>
      </c>
      <c r="AS9" s="285">
        <f>(VLOOKUP($A9,MASTER!$1:$1048576,MATCH('POD1 - ROGERS'!AS$7,MASTER!$1:$1,0),FALSE))*1000000</f>
        <v>1243167.9347341363</v>
      </c>
      <c r="AT9" s="285">
        <f>(VLOOKUP($A9,MASTER!$1:$1048576,MATCH('POD1 - ROGERS'!AT$7,MASTER!$1:$1,0),FALSE))*1000000</f>
        <v>1249645.481107922</v>
      </c>
      <c r="AU9" s="285">
        <f>(VLOOKUP($A9,MASTER!$1:$1048576,MATCH('POD1 - ROGERS'!AU$7,MASTER!$1:$1,0),FALSE))*1000000</f>
        <v>1256427.0414282847</v>
      </c>
      <c r="AV9" s="285">
        <f>(VLOOKUP($A9,MASTER!$1:$1048576,MATCH('POD1 - ROGERS'!AV$7,MASTER!$1:$1,0),FALSE))*1000000</f>
        <v>1263513.9257743689</v>
      </c>
      <c r="AW9" s="285">
        <f>(VLOOKUP($A9,MASTER!$1:$1048576,MATCH('POD1 - ROGERS'!AW$7,MASTER!$1:$1,0),FALSE))*1000000</f>
        <v>1270907.8816388638</v>
      </c>
      <c r="AX9" s="285">
        <f>(VLOOKUP($A9,MASTER!$1:$1048576,MATCH('POD1 - ROGERS'!AX$7,MASTER!$1:$1,0),FALSE))*1000000</f>
        <v>1278611.0737252869</v>
      </c>
      <c r="AY9" s="285">
        <f>(VLOOKUP($A9,MASTER!$1:$1048576,MATCH('POD1 - ROGERS'!AY$7,MASTER!$1:$1,0),FALSE))*1000000</f>
        <v>1286626.066384776</v>
      </c>
      <c r="AZ9" s="285">
        <f>(VLOOKUP($A9,MASTER!$1:$1048576,MATCH('POD1 - ROGERS'!AZ$7,MASTER!$1:$1,0),FALSE))*1000000</f>
        <v>1294955.8084085339</v>
      </c>
      <c r="BA9" s="285">
        <f>(VLOOKUP($A9,MASTER!$1:$1048576,MATCH('POD1 - ROGERS'!BA$7,MASTER!$1:$1,0),FALSE))*1000000</f>
        <v>1303603.6199283758</v>
      </c>
      <c r="BB9" s="285">
        <f>(VLOOKUP($A9,MASTER!$1:$1048576,MATCH('POD1 - ROGERS'!BB$7,MASTER!$1:$1,0),FALSE))*1000000</f>
        <v>1312309.1821788582</v>
      </c>
      <c r="BC9" s="285">
        <f>(VLOOKUP($A9,MASTER!$1:$1048576,MATCH('POD1 - ROGERS'!BC$7,MASTER!$1:$1,0),FALSE))*1000000</f>
        <v>1321072.8808236695</v>
      </c>
      <c r="BD9" s="285">
        <f>(VLOOKUP($A9,MASTER!$1:$1048576,MATCH('POD1 - ROGERS'!BD$7,MASTER!$1:$1,0),FALSE))*1000000</f>
        <v>1329895.1041019894</v>
      </c>
      <c r="BE9" s="285">
        <f>(VLOOKUP($A9,MASTER!$1:$1048576,MATCH('POD1 - ROGERS'!BE$7,MASTER!$1:$1,0),FALSE))*1000000</f>
        <v>1338776.242845688</v>
      </c>
      <c r="BF9" s="285">
        <f>(VLOOKUP($A9,MASTER!$1:$1048576,MATCH('POD1 - ROGERS'!BF$7,MASTER!$1:$1,0),FALSE))*1000000</f>
        <v>1347716.6904966389</v>
      </c>
      <c r="BG9" s="285">
        <f>(VLOOKUP($A9,MASTER!$1:$1048576,MATCH('POD1 - ROGERS'!BG$7,MASTER!$1:$1,0),FALSE))*1000000</f>
        <v>1356716.8431241508</v>
      </c>
      <c r="BH9" s="285">
        <f>(VLOOKUP($A9,MASTER!$1:$1048576,MATCH('POD1 - ROGERS'!BH$7,MASTER!$1:$1,0),FALSE))*1000000</f>
        <v>1365777.0994425123</v>
      </c>
      <c r="BI9" s="285">
        <f>(VLOOKUP($A9,MASTER!$1:$1048576,MATCH('POD1 - ROGERS'!BI$7,MASTER!$1:$1,0),FALSE))*1000000</f>
        <v>1374897.860828656</v>
      </c>
    </row>
    <row r="10" spans="1:61" x14ac:dyDescent="0.25">
      <c r="A10" s="252" t="s">
        <v>477</v>
      </c>
      <c r="B10" s="105">
        <f t="shared" ref="B10" si="0">SUM(B8:B9)</f>
        <v>1291579</v>
      </c>
      <c r="C10" s="105">
        <f t="shared" ref="C10:BI10" si="1">SUM(C8:C9)</f>
        <v>1294583</v>
      </c>
      <c r="D10" s="105">
        <f t="shared" si="1"/>
        <v>1278282</v>
      </c>
      <c r="E10" s="105">
        <f t="shared" si="1"/>
        <v>1278548</v>
      </c>
      <c r="F10" s="105">
        <f t="shared" si="1"/>
        <v>1256730</v>
      </c>
      <c r="G10" s="105">
        <f t="shared" si="1"/>
        <v>1256357</v>
      </c>
      <c r="H10" s="105">
        <f t="shared" si="1"/>
        <v>1265529</v>
      </c>
      <c r="I10" s="105">
        <f t="shared" si="1"/>
        <v>1241721</v>
      </c>
      <c r="J10" s="105">
        <f t="shared" si="1"/>
        <v>1263271</v>
      </c>
      <c r="K10" s="105">
        <f t="shared" si="1"/>
        <v>1246849</v>
      </c>
      <c r="L10" s="105">
        <f t="shared" si="1"/>
        <v>1246159</v>
      </c>
      <c r="M10" s="105">
        <f t="shared" si="1"/>
        <v>1246159</v>
      </c>
      <c r="N10" s="105">
        <f t="shared" si="1"/>
        <v>1227907</v>
      </c>
      <c r="O10" s="105">
        <f t="shared" si="1"/>
        <v>1233384</v>
      </c>
      <c r="P10" s="105">
        <f t="shared" si="1"/>
        <v>1229208.0332806266</v>
      </c>
      <c r="Q10" s="105">
        <f t="shared" si="1"/>
        <v>1274061.7485588179</v>
      </c>
      <c r="R10" s="105">
        <f t="shared" si="1"/>
        <v>1251196</v>
      </c>
      <c r="S10" s="105">
        <f t="shared" si="1"/>
        <v>1196767</v>
      </c>
      <c r="T10" s="105">
        <f t="shared" si="1"/>
        <v>1192929.5301338683</v>
      </c>
      <c r="U10" s="105">
        <f t="shared" si="1"/>
        <v>1189751.8131969741</v>
      </c>
      <c r="V10" s="105">
        <f t="shared" si="1"/>
        <v>1187186.7467750392</v>
      </c>
      <c r="W10" s="105">
        <f t="shared" si="1"/>
        <v>1185193.0271573351</v>
      </c>
      <c r="X10" s="105">
        <f t="shared" si="1"/>
        <v>1183734.4010687612</v>
      </c>
      <c r="Y10" s="105">
        <f t="shared" si="1"/>
        <v>1182779.0247241408</v>
      </c>
      <c r="Z10" s="105">
        <f t="shared" si="1"/>
        <v>1182298.9138710536</v>
      </c>
      <c r="AA10" s="105">
        <f t="shared" si="1"/>
        <v>1182269.4711021727</v>
      </c>
      <c r="AB10" s="105">
        <f t="shared" si="1"/>
        <v>1182669.0788966794</v>
      </c>
      <c r="AC10" s="105">
        <f t="shared" si="1"/>
        <v>1183478.7486680422</v>
      </c>
      <c r="AD10" s="105">
        <f t="shared" si="1"/>
        <v>1184681.8176143626</v>
      </c>
      <c r="AE10" s="105">
        <f t="shared" si="1"/>
        <v>1189088.686438658</v>
      </c>
      <c r="AF10" s="105">
        <f t="shared" si="1"/>
        <v>1191036.592071699</v>
      </c>
      <c r="AG10" s="105">
        <f t="shared" si="1"/>
        <v>1193339.4104241177</v>
      </c>
      <c r="AH10" s="105">
        <f t="shared" si="1"/>
        <v>1195987.4849459736</v>
      </c>
      <c r="AI10" s="105">
        <f t="shared" si="1"/>
        <v>1198972.477404542</v>
      </c>
      <c r="AJ10" s="105">
        <f t="shared" si="1"/>
        <v>1202287.237824304</v>
      </c>
      <c r="AK10" s="105">
        <f t="shared" si="1"/>
        <v>1205925.6909831951</v>
      </c>
      <c r="AL10" s="105">
        <f t="shared" si="1"/>
        <v>1209882.7372397752</v>
      </c>
      <c r="AM10" s="105">
        <f t="shared" si="1"/>
        <v>1214154.1657880244</v>
      </c>
      <c r="AN10" s="105">
        <f t="shared" si="1"/>
        <v>1218736.5787096617</v>
      </c>
      <c r="AO10" s="105">
        <f t="shared" si="1"/>
        <v>1223627.3244257092</v>
      </c>
      <c r="AP10" s="105">
        <f t="shared" si="1"/>
        <v>1228824.4393461912</v>
      </c>
      <c r="AQ10" s="105">
        <f t="shared" si="1"/>
        <v>1234326.5966847057</v>
      </c>
      <c r="AR10" s="105">
        <f t="shared" si="1"/>
        <v>1240133.0615476877</v>
      </c>
      <c r="AS10" s="105">
        <f t="shared" si="1"/>
        <v>1246243.6515303873</v>
      </c>
      <c r="AT10" s="105">
        <f t="shared" si="1"/>
        <v>1252658.7021561505</v>
      </c>
      <c r="AU10" s="105">
        <f t="shared" si="1"/>
        <v>1259379.036584846</v>
      </c>
      <c r="AV10" s="105">
        <f t="shared" si="1"/>
        <v>1266405.9390933001</v>
      </c>
      <c r="AW10" s="105">
        <f t="shared" si="1"/>
        <v>1273741.1318961638</v>
      </c>
      <c r="AX10" s="105">
        <f t="shared" si="1"/>
        <v>1281386.7549325428</v>
      </c>
      <c r="AY10" s="105">
        <f t="shared" si="1"/>
        <v>1289345.3482923526</v>
      </c>
      <c r="AZ10" s="105">
        <f t="shared" si="1"/>
        <v>1297619.8369985407</v>
      </c>
      <c r="BA10" s="105">
        <f t="shared" si="1"/>
        <v>1306213.517897615</v>
      </c>
      <c r="BB10" s="105">
        <f t="shared" si="1"/>
        <v>1314866.0494119616</v>
      </c>
      <c r="BC10" s="105">
        <f t="shared" si="1"/>
        <v>1323577.7948566207</v>
      </c>
      <c r="BD10" s="105">
        <f t="shared" si="1"/>
        <v>1332349.1205762275</v>
      </c>
      <c r="BE10" s="105">
        <f t="shared" si="1"/>
        <v>1341180.3959529854</v>
      </c>
      <c r="BF10" s="105">
        <f t="shared" si="1"/>
        <v>1350071.9934149382</v>
      </c>
      <c r="BG10" s="105">
        <f t="shared" si="1"/>
        <v>1359024.288444547</v>
      </c>
      <c r="BH10" s="105">
        <f t="shared" si="1"/>
        <v>1368037.6595875584</v>
      </c>
      <c r="BI10" s="105">
        <f t="shared" si="1"/>
        <v>1377112.4884621694</v>
      </c>
    </row>
    <row r="11" spans="1:61" s="282" customFormat="1" x14ac:dyDescent="0.25">
      <c r="A11" s="284" t="s">
        <v>434</v>
      </c>
      <c r="B11" s="283">
        <f>SUM(B10*R5)</f>
        <v>125928.9525</v>
      </c>
      <c r="C11" s="283">
        <f>SUM(C10*R5)</f>
        <v>126221.8425</v>
      </c>
      <c r="D11" s="283">
        <f>SUM(D10*R5)</f>
        <v>124632.49500000001</v>
      </c>
      <c r="E11" s="283">
        <f>SUM(E10*R5)</f>
        <v>124658.43000000001</v>
      </c>
      <c r="F11" s="283">
        <f>SUM(F10*R5)</f>
        <v>122531.175</v>
      </c>
      <c r="G11" s="283">
        <f>SUM(G10*R5)</f>
        <v>122494.80750000001</v>
      </c>
      <c r="H11" s="283">
        <f>SUM(H10*R5)</f>
        <v>123389.0775</v>
      </c>
      <c r="I11" s="283">
        <f>SUM(I10*R5)</f>
        <v>121067.7975</v>
      </c>
      <c r="J11" s="283">
        <f>SUM(J10*R5)</f>
        <v>123168.9225</v>
      </c>
      <c r="K11" s="283">
        <f>SUM(K10*R5)</f>
        <v>121567.77750000001</v>
      </c>
      <c r="L11" s="283">
        <f>SUM(L10*R5)</f>
        <v>121500.5025</v>
      </c>
      <c r="M11" s="283">
        <f>SUM(M10*R5)</f>
        <v>121500.5025</v>
      </c>
      <c r="N11" s="283">
        <f>SUM(N10*R5)</f>
        <v>119720.93250000001</v>
      </c>
      <c r="O11" s="283">
        <f>SUM(O10*R5)</f>
        <v>120254.94</v>
      </c>
      <c r="P11" s="283">
        <f>SUM(P10*R5)</f>
        <v>119847.7832448611</v>
      </c>
      <c r="Q11" s="283">
        <f>SUM(Q10*R5)</f>
        <v>124221.02048448475</v>
      </c>
      <c r="R11" s="283">
        <f>SUM(R10*R5)</f>
        <v>121991.61</v>
      </c>
      <c r="S11" s="283">
        <f>SUM(S10*R5)</f>
        <v>116684.7825</v>
      </c>
      <c r="T11" s="283">
        <f>SUM(T10*R5)</f>
        <v>116310.62918805216</v>
      </c>
      <c r="U11" s="283">
        <f>SUM(U10*R5)</f>
        <v>116000.80178670498</v>
      </c>
      <c r="V11" s="283">
        <f>SUM(V10*R5)</f>
        <v>115750.70781056632</v>
      </c>
      <c r="W11" s="283">
        <f>SUM(W10*R5)</f>
        <v>115556.32014784018</v>
      </c>
      <c r="X11" s="283">
        <f>SUM(X10*R5)</f>
        <v>115414.10410420422</v>
      </c>
      <c r="Y11" s="283">
        <f>SUM(Y10*R5)</f>
        <v>115320.95491060373</v>
      </c>
      <c r="Z11" s="283">
        <f>SUM(Z10*R5)</f>
        <v>115274.14410242773</v>
      </c>
      <c r="AA11" s="283">
        <f>SUM(AA10*R5)</f>
        <v>115271.27343246185</v>
      </c>
      <c r="AB11" s="283">
        <f>SUM(AB10*R5)</f>
        <v>115310.23519242625</v>
      </c>
      <c r="AC11" s="283">
        <f>SUM(AC10*R5)</f>
        <v>115389.17799513412</v>
      </c>
      <c r="AD11" s="283">
        <f>SUM(AD10*R5)</f>
        <v>115506.47721740036</v>
      </c>
      <c r="AE11" s="283">
        <f>SUM(AE10*R5)</f>
        <v>115936.14692776916</v>
      </c>
      <c r="AF11" s="283">
        <f>SUM(AF10*R5)</f>
        <v>116126.06772699066</v>
      </c>
      <c r="AG11" s="283">
        <f>SUM(AG10*R5)</f>
        <v>116350.59251635148</v>
      </c>
      <c r="AH11" s="283">
        <f>SUM(AH10*R5)</f>
        <v>116608.77978223244</v>
      </c>
      <c r="AI11" s="283">
        <f>SUM(AI10*R5)</f>
        <v>116899.81654694285</v>
      </c>
      <c r="AJ11" s="283">
        <f>SUM(AJ10*R5)</f>
        <v>117223.00568786965</v>
      </c>
      <c r="AK11" s="283">
        <f>SUM(AK10*R5)</f>
        <v>117577.75487086152</v>
      </c>
      <c r="AL11" s="283">
        <f>SUM(AL10*R5)</f>
        <v>117963.56688087809</v>
      </c>
      <c r="AM11" s="283">
        <f>SUM(AM10*R5)</f>
        <v>118380.03116433238</v>
      </c>
      <c r="AN11" s="283">
        <f>SUM(AN10*R5)</f>
        <v>118826.81642419202</v>
      </c>
      <c r="AO11" s="283">
        <f>SUM(AO10*R5)</f>
        <v>119303.66413150665</v>
      </c>
      <c r="AP11" s="283">
        <f>SUM(AP10*R5)</f>
        <v>119810.38283625364</v>
      </c>
      <c r="AQ11" s="283">
        <f>SUM(AQ10*R5)</f>
        <v>120346.8431767588</v>
      </c>
      <c r="AR11" s="283">
        <f>SUM(AR10*R5)</f>
        <v>120912.97350089956</v>
      </c>
      <c r="AS11" s="283">
        <f>SUM(AS10*R5)</f>
        <v>121508.75602421277</v>
      </c>
      <c r="AT11" s="283">
        <f>SUM(AT10*R5)</f>
        <v>122134.22346022468</v>
      </c>
      <c r="AU11" s="283">
        <f>SUM(AU10*R5)</f>
        <v>122789.45606702249</v>
      </c>
      <c r="AV11" s="283">
        <f>SUM(AV10*R5)</f>
        <v>123474.57906159677</v>
      </c>
      <c r="AW11" s="283">
        <f>SUM(AW10*R5)</f>
        <v>124189.76035987597</v>
      </c>
      <c r="AX11" s="283">
        <f>SUM(AX10*R5)</f>
        <v>124935.20860592293</v>
      </c>
      <c r="AY11" s="283">
        <f>SUM(AY10*R5)</f>
        <v>125711.17145850438</v>
      </c>
      <c r="AZ11" s="283">
        <f>SUM(AZ10*R5)</f>
        <v>126517.93410735772</v>
      </c>
      <c r="BA11" s="283">
        <f>SUM(BA10*R5)</f>
        <v>127355.81799501747</v>
      </c>
      <c r="BB11" s="283">
        <f>SUM(BB10*R5)</f>
        <v>128199.43981766627</v>
      </c>
      <c r="BC11" s="283">
        <f>SUM(BC10*R5)</f>
        <v>129048.83499852053</v>
      </c>
      <c r="BD11" s="283">
        <f>SUM(BD10*R5)</f>
        <v>129904.03925618219</v>
      </c>
      <c r="BE11" s="283">
        <f>SUM(BE10*R5)</f>
        <v>130765.08860541608</v>
      </c>
      <c r="BF11" s="283">
        <f>SUM(BF10*R5)</f>
        <v>131632.01935795648</v>
      </c>
      <c r="BG11" s="283">
        <f>SUM(BG10*R5)</f>
        <v>132504.86812334333</v>
      </c>
      <c r="BH11" s="283">
        <f>SUM(BH10*R5)</f>
        <v>133383.67180978693</v>
      </c>
      <c r="BI11" s="283">
        <f>SUM(BI10*R5)</f>
        <v>134268.46762506152</v>
      </c>
    </row>
    <row r="12" spans="1:61" s="345" customFormat="1" hidden="1" x14ac:dyDescent="0.25">
      <c r="A12" s="343" t="s">
        <v>433</v>
      </c>
      <c r="B12" s="344">
        <f t="shared" ref="B12" si="2">SUM(B11/30/24/14)</f>
        <v>12.492951636904762</v>
      </c>
      <c r="C12" s="344">
        <f t="shared" ref="C12:BI12" si="3">SUM(C11/30/24/14)</f>
        <v>12.522008184523811</v>
      </c>
      <c r="D12" s="344">
        <f t="shared" si="3"/>
        <v>12.364334821428573</v>
      </c>
      <c r="E12" s="344">
        <f t="shared" si="3"/>
        <v>12.366907738095238</v>
      </c>
      <c r="F12" s="344">
        <f t="shared" si="3"/>
        <v>12.155870535714286</v>
      </c>
      <c r="G12" s="344">
        <f t="shared" si="3"/>
        <v>12.152262648809526</v>
      </c>
      <c r="H12" s="344">
        <f t="shared" si="3"/>
        <v>12.240979910714286</v>
      </c>
      <c r="I12" s="344">
        <f t="shared" si="3"/>
        <v>12.010694196428572</v>
      </c>
      <c r="J12" s="344">
        <f t="shared" si="3"/>
        <v>12.219139136904762</v>
      </c>
      <c r="K12" s="344">
        <f t="shared" si="3"/>
        <v>12.060295386904764</v>
      </c>
      <c r="L12" s="344">
        <f t="shared" si="3"/>
        <v>12.053621279761904</v>
      </c>
      <c r="M12" s="344">
        <f t="shared" si="3"/>
        <v>12.053621279761904</v>
      </c>
      <c r="N12" s="344">
        <f t="shared" si="3"/>
        <v>11.877076636904762</v>
      </c>
      <c r="O12" s="344">
        <f t="shared" si="3"/>
        <v>11.930053571428571</v>
      </c>
      <c r="P12" s="344">
        <f t="shared" si="3"/>
        <v>11.889661036196538</v>
      </c>
      <c r="Q12" s="344">
        <f t="shared" si="3"/>
        <v>12.323513936952851</v>
      </c>
      <c r="R12" s="344">
        <f t="shared" si="3"/>
        <v>12.102342261904763</v>
      </c>
      <c r="S12" s="344">
        <f t="shared" si="3"/>
        <v>11.575871279761904</v>
      </c>
      <c r="T12" s="344">
        <f t="shared" si="3"/>
        <v>11.538752895640096</v>
      </c>
      <c r="U12" s="344">
        <f t="shared" si="3"/>
        <v>11.508016050268351</v>
      </c>
      <c r="V12" s="344">
        <f t="shared" si="3"/>
        <v>11.483205139937136</v>
      </c>
      <c r="W12" s="344">
        <f t="shared" si="3"/>
        <v>11.463920649587319</v>
      </c>
      <c r="X12" s="344">
        <f t="shared" si="3"/>
        <v>11.449811915099627</v>
      </c>
      <c r="Y12" s="344">
        <f t="shared" si="3"/>
        <v>11.440570923671006</v>
      </c>
      <c r="Z12" s="344">
        <f t="shared" si="3"/>
        <v>11.435926994288465</v>
      </c>
      <c r="AA12" s="344">
        <f t="shared" si="3"/>
        <v>11.435642205601374</v>
      </c>
      <c r="AB12" s="344">
        <f t="shared" si="3"/>
        <v>11.439507459566096</v>
      </c>
      <c r="AC12" s="344">
        <f t="shared" si="3"/>
        <v>11.447339086818859</v>
      </c>
      <c r="AD12" s="344">
        <f t="shared" si="3"/>
        <v>11.45897591442464</v>
      </c>
      <c r="AE12" s="344">
        <f t="shared" si="3"/>
        <v>11.501601877754878</v>
      </c>
      <c r="AF12" s="344">
        <f t="shared" si="3"/>
        <v>11.520443226883994</v>
      </c>
      <c r="AG12" s="344">
        <f t="shared" si="3"/>
        <v>11.542717511542806</v>
      </c>
      <c r="AH12" s="344">
        <f t="shared" si="3"/>
        <v>11.568331327602424</v>
      </c>
      <c r="AI12" s="344">
        <f t="shared" si="3"/>
        <v>11.597204022514171</v>
      </c>
      <c r="AJ12" s="344">
        <f t="shared" si="3"/>
        <v>11.629266437288655</v>
      </c>
      <c r="AK12" s="344">
        <f t="shared" si="3"/>
        <v>11.664459808617215</v>
      </c>
      <c r="AL12" s="344">
        <f t="shared" si="3"/>
        <v>11.702734809610922</v>
      </c>
      <c r="AM12" s="344">
        <f t="shared" si="3"/>
        <v>11.74405071074726</v>
      </c>
      <c r="AN12" s="344">
        <f t="shared" si="3"/>
        <v>11.788374645257145</v>
      </c>
      <c r="AO12" s="344">
        <f t="shared" si="3"/>
        <v>11.835680965427247</v>
      </c>
      <c r="AP12" s="344">
        <f t="shared" si="3"/>
        <v>11.885950678199766</v>
      </c>
      <c r="AQ12" s="344">
        <f t="shared" si="3"/>
        <v>11.939170950075278</v>
      </c>
      <c r="AR12" s="344">
        <f t="shared" si="3"/>
        <v>11.995334672708291</v>
      </c>
      <c r="AS12" s="344">
        <f t="shared" si="3"/>
        <v>12.05444008176714</v>
      </c>
      <c r="AT12" s="344">
        <f t="shared" si="3"/>
        <v>12.116490422641336</v>
      </c>
      <c r="AU12" s="344">
        <f t="shared" si="3"/>
        <v>12.181493657442706</v>
      </c>
      <c r="AV12" s="344">
        <f t="shared" si="3"/>
        <v>12.249462208491741</v>
      </c>
      <c r="AW12" s="344">
        <f t="shared" si="3"/>
        <v>12.320412734114679</v>
      </c>
      <c r="AX12" s="344">
        <f t="shared" si="3"/>
        <v>12.394365933127276</v>
      </c>
      <c r="AY12" s="344">
        <f t="shared" si="3"/>
        <v>12.471346374851624</v>
      </c>
      <c r="AZ12" s="344">
        <f t="shared" si="3"/>
        <v>12.551382351920408</v>
      </c>
      <c r="BA12" s="344">
        <f t="shared" si="3"/>
        <v>12.634505753473956</v>
      </c>
      <c r="BB12" s="344">
        <f t="shared" si="3"/>
        <v>12.718198394609747</v>
      </c>
      <c r="BC12" s="344">
        <f t="shared" si="3"/>
        <v>12.802463789535766</v>
      </c>
      <c r="BD12" s="344">
        <f t="shared" si="3"/>
        <v>12.887305481764106</v>
      </c>
      <c r="BE12" s="344">
        <f t="shared" si="3"/>
        <v>12.972727044188103</v>
      </c>
      <c r="BF12" s="344">
        <f t="shared" si="3"/>
        <v>13.05873207916235</v>
      </c>
      <c r="BG12" s="344">
        <f t="shared" si="3"/>
        <v>13.145324218585648</v>
      </c>
      <c r="BH12" s="344">
        <f t="shared" si="3"/>
        <v>13.232507123986798</v>
      </c>
      <c r="BI12" s="344">
        <f t="shared" si="3"/>
        <v>13.320284486613245</v>
      </c>
    </row>
    <row r="13" spans="1:61" x14ac:dyDescent="0.25">
      <c r="A13" s="248" t="s">
        <v>432</v>
      </c>
      <c r="B13" s="281">
        <f>SUM(R6*S6)</f>
        <v>2000</v>
      </c>
      <c r="C13" s="281">
        <f t="shared" ref="C13:BI13" si="4">$B$13</f>
        <v>2000</v>
      </c>
      <c r="D13" s="281">
        <f t="shared" si="4"/>
        <v>2000</v>
      </c>
      <c r="E13" s="281">
        <f t="shared" si="4"/>
        <v>2000</v>
      </c>
      <c r="F13" s="281">
        <f t="shared" si="4"/>
        <v>2000</v>
      </c>
      <c r="G13" s="281">
        <f t="shared" si="4"/>
        <v>2000</v>
      </c>
      <c r="H13" s="281">
        <f t="shared" si="4"/>
        <v>2000</v>
      </c>
      <c r="I13" s="281">
        <f t="shared" si="4"/>
        <v>2000</v>
      </c>
      <c r="J13" s="281">
        <f t="shared" si="4"/>
        <v>2000</v>
      </c>
      <c r="K13" s="281">
        <f t="shared" si="4"/>
        <v>2000</v>
      </c>
      <c r="L13" s="281">
        <f t="shared" si="4"/>
        <v>2000</v>
      </c>
      <c r="M13" s="281">
        <f t="shared" si="4"/>
        <v>2000</v>
      </c>
      <c r="N13" s="281">
        <f t="shared" si="4"/>
        <v>2000</v>
      </c>
      <c r="O13" s="281">
        <f t="shared" si="4"/>
        <v>2000</v>
      </c>
      <c r="P13" s="281">
        <f t="shared" si="4"/>
        <v>2000</v>
      </c>
      <c r="Q13" s="281">
        <f t="shared" si="4"/>
        <v>2000</v>
      </c>
      <c r="R13" s="281">
        <f t="shared" si="4"/>
        <v>2000</v>
      </c>
      <c r="S13" s="281">
        <f t="shared" si="4"/>
        <v>2000</v>
      </c>
      <c r="T13" s="281">
        <f t="shared" si="4"/>
        <v>2000</v>
      </c>
      <c r="U13" s="281">
        <f t="shared" si="4"/>
        <v>2000</v>
      </c>
      <c r="V13" s="281">
        <f t="shared" si="4"/>
        <v>2000</v>
      </c>
      <c r="W13" s="281">
        <f t="shared" si="4"/>
        <v>2000</v>
      </c>
      <c r="X13" s="281">
        <f t="shared" si="4"/>
        <v>2000</v>
      </c>
      <c r="Y13" s="281">
        <f t="shared" si="4"/>
        <v>2000</v>
      </c>
      <c r="Z13" s="281">
        <f t="shared" si="4"/>
        <v>2000</v>
      </c>
      <c r="AA13" s="281">
        <f t="shared" si="4"/>
        <v>2000</v>
      </c>
      <c r="AB13" s="281">
        <f t="shared" si="4"/>
        <v>2000</v>
      </c>
      <c r="AC13" s="281">
        <f t="shared" si="4"/>
        <v>2000</v>
      </c>
      <c r="AD13" s="281">
        <f t="shared" si="4"/>
        <v>2000</v>
      </c>
      <c r="AE13" s="281">
        <f t="shared" si="4"/>
        <v>2000</v>
      </c>
      <c r="AF13" s="281">
        <f t="shared" si="4"/>
        <v>2000</v>
      </c>
      <c r="AG13" s="281">
        <f t="shared" si="4"/>
        <v>2000</v>
      </c>
      <c r="AH13" s="281">
        <f t="shared" si="4"/>
        <v>2000</v>
      </c>
      <c r="AI13" s="281">
        <f t="shared" si="4"/>
        <v>2000</v>
      </c>
      <c r="AJ13" s="281">
        <f t="shared" si="4"/>
        <v>2000</v>
      </c>
      <c r="AK13" s="281">
        <f t="shared" si="4"/>
        <v>2000</v>
      </c>
      <c r="AL13" s="281">
        <f t="shared" si="4"/>
        <v>2000</v>
      </c>
      <c r="AM13" s="281">
        <f t="shared" si="4"/>
        <v>2000</v>
      </c>
      <c r="AN13" s="281">
        <f t="shared" si="4"/>
        <v>2000</v>
      </c>
      <c r="AO13" s="281">
        <f t="shared" si="4"/>
        <v>2000</v>
      </c>
      <c r="AP13" s="281">
        <f t="shared" si="4"/>
        <v>2000</v>
      </c>
      <c r="AQ13" s="281">
        <f t="shared" si="4"/>
        <v>2000</v>
      </c>
      <c r="AR13" s="281">
        <f t="shared" si="4"/>
        <v>2000</v>
      </c>
      <c r="AS13" s="281">
        <f t="shared" si="4"/>
        <v>2000</v>
      </c>
      <c r="AT13" s="281">
        <f t="shared" si="4"/>
        <v>2000</v>
      </c>
      <c r="AU13" s="281">
        <f t="shared" si="4"/>
        <v>2000</v>
      </c>
      <c r="AV13" s="281">
        <f t="shared" si="4"/>
        <v>2000</v>
      </c>
      <c r="AW13" s="281">
        <f t="shared" si="4"/>
        <v>2000</v>
      </c>
      <c r="AX13" s="281">
        <f t="shared" si="4"/>
        <v>2000</v>
      </c>
      <c r="AY13" s="281">
        <f t="shared" si="4"/>
        <v>2000</v>
      </c>
      <c r="AZ13" s="281">
        <f t="shared" si="4"/>
        <v>2000</v>
      </c>
      <c r="BA13" s="281">
        <f t="shared" si="4"/>
        <v>2000</v>
      </c>
      <c r="BB13" s="281">
        <f t="shared" si="4"/>
        <v>2000</v>
      </c>
      <c r="BC13" s="281">
        <f t="shared" si="4"/>
        <v>2000</v>
      </c>
      <c r="BD13" s="281">
        <f t="shared" si="4"/>
        <v>2000</v>
      </c>
      <c r="BE13" s="281">
        <f t="shared" si="4"/>
        <v>2000</v>
      </c>
      <c r="BF13" s="281">
        <f t="shared" si="4"/>
        <v>2000</v>
      </c>
      <c r="BG13" s="281">
        <f t="shared" si="4"/>
        <v>2000</v>
      </c>
      <c r="BH13" s="281">
        <f t="shared" si="4"/>
        <v>2000</v>
      </c>
      <c r="BI13" s="281">
        <f t="shared" si="4"/>
        <v>2000</v>
      </c>
    </row>
    <row r="14" spans="1:61" x14ac:dyDescent="0.25">
      <c r="A14" s="248" t="s">
        <v>431</v>
      </c>
      <c r="B14" s="251">
        <f t="shared" ref="B14:U14" si="5">SUM(B11*$R$3)</f>
        <v>125299.3077375</v>
      </c>
      <c r="C14" s="251">
        <f t="shared" si="5"/>
        <v>125590.7332875</v>
      </c>
      <c r="D14" s="251">
        <f t="shared" si="5"/>
        <v>124009.33252500001</v>
      </c>
      <c r="E14" s="251">
        <f t="shared" si="5"/>
        <v>124035.13785000001</v>
      </c>
      <c r="F14" s="251">
        <f t="shared" si="5"/>
        <v>121918.51912500001</v>
      </c>
      <c r="G14" s="251">
        <f t="shared" si="5"/>
        <v>121882.33346250001</v>
      </c>
      <c r="H14" s="251">
        <f t="shared" si="5"/>
        <v>122772.1321125</v>
      </c>
      <c r="I14" s="251">
        <f t="shared" si="5"/>
        <v>120462.4585125</v>
      </c>
      <c r="J14" s="251">
        <f t="shared" si="5"/>
        <v>122553.0778875</v>
      </c>
      <c r="K14" s="251">
        <f t="shared" si="5"/>
        <v>120959.93861250002</v>
      </c>
      <c r="L14" s="251">
        <f t="shared" si="5"/>
        <v>120892.99998750001</v>
      </c>
      <c r="M14" s="251">
        <f t="shared" si="5"/>
        <v>120892.99998750001</v>
      </c>
      <c r="N14" s="251">
        <f t="shared" si="5"/>
        <v>119122.32783750001</v>
      </c>
      <c r="O14" s="251">
        <f t="shared" si="5"/>
        <v>119653.66530000001</v>
      </c>
      <c r="P14" s="251">
        <f t="shared" si="5"/>
        <v>119248.5443286368</v>
      </c>
      <c r="Q14" s="251">
        <f t="shared" si="5"/>
        <v>123599.91538206232</v>
      </c>
      <c r="R14" s="251">
        <f t="shared" si="5"/>
        <v>121381.65195</v>
      </c>
      <c r="S14" s="251">
        <f t="shared" si="5"/>
        <v>116101.3585875</v>
      </c>
      <c r="T14" s="251">
        <f t="shared" si="5"/>
        <v>115729.0760421119</v>
      </c>
      <c r="U14" s="251">
        <f t="shared" si="5"/>
        <v>115420.79777777146</v>
      </c>
      <c r="V14" s="251">
        <f>SUM(V11*$R$3)</f>
        <v>115171.95427151349</v>
      </c>
      <c r="W14" s="251">
        <f t="shared" ref="W14:BI14" si="6">SUM(W11*$R$3)</f>
        <v>114978.53854710098</v>
      </c>
      <c r="X14" s="251">
        <f t="shared" si="6"/>
        <v>114837.03358368319</v>
      </c>
      <c r="Y14" s="251">
        <f t="shared" si="6"/>
        <v>114744.35013605071</v>
      </c>
      <c r="Z14" s="251">
        <f t="shared" si="6"/>
        <v>114697.77338191558</v>
      </c>
      <c r="AA14" s="251">
        <f t="shared" si="6"/>
        <v>114694.91706529954</v>
      </c>
      <c r="AB14" s="251">
        <f t="shared" si="6"/>
        <v>114733.68401646412</v>
      </c>
      <c r="AC14" s="251">
        <f t="shared" si="6"/>
        <v>114812.23210515844</v>
      </c>
      <c r="AD14" s="251">
        <f t="shared" si="6"/>
        <v>114928.94483131336</v>
      </c>
      <c r="AE14" s="251">
        <f t="shared" si="6"/>
        <v>115356.46619313031</v>
      </c>
      <c r="AF14" s="251">
        <f t="shared" si="6"/>
        <v>115545.4373883557</v>
      </c>
      <c r="AG14" s="251">
        <f t="shared" si="6"/>
        <v>115768.83955376972</v>
      </c>
      <c r="AH14" s="251">
        <f t="shared" si="6"/>
        <v>116025.73588332128</v>
      </c>
      <c r="AI14" s="251">
        <f t="shared" si="6"/>
        <v>116315.31746420813</v>
      </c>
      <c r="AJ14" s="251">
        <f t="shared" si="6"/>
        <v>116636.8906594303</v>
      </c>
      <c r="AK14" s="251">
        <f t="shared" si="6"/>
        <v>116989.86609650722</v>
      </c>
      <c r="AL14" s="251">
        <f t="shared" si="6"/>
        <v>117373.74904647371</v>
      </c>
      <c r="AM14" s="251">
        <f t="shared" si="6"/>
        <v>117788.13100851071</v>
      </c>
      <c r="AN14" s="251">
        <f t="shared" si="6"/>
        <v>118232.68234207106</v>
      </c>
      <c r="AO14" s="251">
        <f t="shared" si="6"/>
        <v>118707.14581084912</v>
      </c>
      <c r="AP14" s="251">
        <f t="shared" si="6"/>
        <v>119211.33092207237</v>
      </c>
      <c r="AQ14" s="251">
        <f t="shared" si="6"/>
        <v>119745.108960875</v>
      </c>
      <c r="AR14" s="251">
        <f t="shared" si="6"/>
        <v>120308.40863339507</v>
      </c>
      <c r="AS14" s="251">
        <f t="shared" si="6"/>
        <v>120901.2122440917</v>
      </c>
      <c r="AT14" s="251">
        <f t="shared" si="6"/>
        <v>121523.55234292355</v>
      </c>
      <c r="AU14" s="251">
        <f t="shared" si="6"/>
        <v>122175.50878668738</v>
      </c>
      <c r="AV14" s="251">
        <f t="shared" si="6"/>
        <v>122857.20616628879</v>
      </c>
      <c r="AW14" s="251">
        <f t="shared" si="6"/>
        <v>123568.81155807659</v>
      </c>
      <c r="AX14" s="251">
        <f t="shared" si="6"/>
        <v>124310.53256289332</v>
      </c>
      <c r="AY14" s="251">
        <f t="shared" si="6"/>
        <v>125082.61560121186</v>
      </c>
      <c r="AZ14" s="251">
        <f t="shared" si="6"/>
        <v>125885.34443682093</v>
      </c>
      <c r="BA14" s="251">
        <f t="shared" si="6"/>
        <v>126719.03890504238</v>
      </c>
      <c r="BB14" s="251">
        <f t="shared" si="6"/>
        <v>127558.44261857793</v>
      </c>
      <c r="BC14" s="251">
        <f t="shared" si="6"/>
        <v>128403.59082352792</v>
      </c>
      <c r="BD14" s="251">
        <f t="shared" si="6"/>
        <v>129254.51905990129</v>
      </c>
      <c r="BE14" s="251">
        <f t="shared" si="6"/>
        <v>130111.263162389</v>
      </c>
      <c r="BF14" s="251">
        <f t="shared" si="6"/>
        <v>130973.8592611667</v>
      </c>
      <c r="BG14" s="251">
        <f t="shared" si="6"/>
        <v>131842.34378272662</v>
      </c>
      <c r="BH14" s="251">
        <f t="shared" si="6"/>
        <v>132716.753450738</v>
      </c>
      <c r="BI14" s="251">
        <f t="shared" si="6"/>
        <v>133597.12528693621</v>
      </c>
    </row>
    <row r="15" spans="1:61" x14ac:dyDescent="0.25">
      <c r="A15" s="248" t="s">
        <v>430</v>
      </c>
      <c r="B15" s="251">
        <f t="shared" ref="B15:U15" si="7">SUM(B11*$S$3)</f>
        <v>629.64476250000052</v>
      </c>
      <c r="C15" s="251">
        <f t="shared" si="7"/>
        <v>631.10921250000058</v>
      </c>
      <c r="D15" s="251">
        <f t="shared" si="7"/>
        <v>623.16247500000065</v>
      </c>
      <c r="E15" s="251">
        <f t="shared" si="7"/>
        <v>623.29215000000056</v>
      </c>
      <c r="F15" s="251">
        <f t="shared" si="7"/>
        <v>612.65587500000061</v>
      </c>
      <c r="G15" s="251">
        <f t="shared" si="7"/>
        <v>612.47403750000058</v>
      </c>
      <c r="H15" s="251">
        <f t="shared" si="7"/>
        <v>616.94538750000049</v>
      </c>
      <c r="I15" s="251">
        <f t="shared" si="7"/>
        <v>605.33898750000048</v>
      </c>
      <c r="J15" s="251">
        <f t="shared" si="7"/>
        <v>615.84461250000049</v>
      </c>
      <c r="K15" s="251">
        <f t="shared" si="7"/>
        <v>607.83888750000062</v>
      </c>
      <c r="L15" s="251">
        <f t="shared" si="7"/>
        <v>607.50251250000053</v>
      </c>
      <c r="M15" s="251">
        <f t="shared" si="7"/>
        <v>607.50251250000053</v>
      </c>
      <c r="N15" s="251">
        <f t="shared" si="7"/>
        <v>598.60466250000059</v>
      </c>
      <c r="O15" s="251">
        <f t="shared" si="7"/>
        <v>601.27470000000051</v>
      </c>
      <c r="P15" s="251">
        <f t="shared" si="7"/>
        <v>599.23891622430608</v>
      </c>
      <c r="Q15" s="251">
        <f t="shared" si="7"/>
        <v>621.10510242242424</v>
      </c>
      <c r="R15" s="251">
        <f t="shared" si="7"/>
        <v>609.95805000000053</v>
      </c>
      <c r="S15" s="251">
        <f t="shared" si="7"/>
        <v>583.42391250000048</v>
      </c>
      <c r="T15" s="251">
        <f t="shared" si="7"/>
        <v>581.55314594026129</v>
      </c>
      <c r="U15" s="251">
        <f t="shared" si="7"/>
        <v>580.00400893352537</v>
      </c>
      <c r="V15" s="251">
        <f>SUM(V11*$S$3)</f>
        <v>578.75353905283214</v>
      </c>
      <c r="W15" s="251">
        <f t="shared" ref="W15:BI15" si="8">SUM(W11*$S$3)</f>
        <v>577.78160073920139</v>
      </c>
      <c r="X15" s="251">
        <f t="shared" si="8"/>
        <v>577.07052052102165</v>
      </c>
      <c r="Y15" s="251">
        <f t="shared" si="8"/>
        <v>576.60477455301918</v>
      </c>
      <c r="Z15" s="251">
        <f t="shared" si="8"/>
        <v>576.3707205121392</v>
      </c>
      <c r="AA15" s="251">
        <f t="shared" si="8"/>
        <v>576.35636716230977</v>
      </c>
      <c r="AB15" s="251">
        <f t="shared" si="8"/>
        <v>576.55117596213177</v>
      </c>
      <c r="AC15" s="251">
        <f t="shared" si="8"/>
        <v>576.94588997567109</v>
      </c>
      <c r="AD15" s="251">
        <f t="shared" si="8"/>
        <v>577.53238608700235</v>
      </c>
      <c r="AE15" s="251">
        <f t="shared" si="8"/>
        <v>579.68073463884639</v>
      </c>
      <c r="AF15" s="251">
        <f t="shared" si="8"/>
        <v>580.63033863495377</v>
      </c>
      <c r="AG15" s="251">
        <f t="shared" si="8"/>
        <v>581.75296258175786</v>
      </c>
      <c r="AH15" s="251">
        <f t="shared" si="8"/>
        <v>583.04389891116273</v>
      </c>
      <c r="AI15" s="251">
        <f t="shared" si="8"/>
        <v>584.49908273471476</v>
      </c>
      <c r="AJ15" s="251">
        <f t="shared" si="8"/>
        <v>586.11502843934875</v>
      </c>
      <c r="AK15" s="251">
        <f t="shared" si="8"/>
        <v>587.88877435430811</v>
      </c>
      <c r="AL15" s="251">
        <f t="shared" si="8"/>
        <v>589.81783440439096</v>
      </c>
      <c r="AM15" s="251">
        <f t="shared" si="8"/>
        <v>591.90015582166245</v>
      </c>
      <c r="AN15" s="251">
        <f t="shared" si="8"/>
        <v>594.13408212096056</v>
      </c>
      <c r="AO15" s="251">
        <f t="shared" si="8"/>
        <v>596.51832065753376</v>
      </c>
      <c r="AP15" s="251">
        <f t="shared" si="8"/>
        <v>599.05191418126878</v>
      </c>
      <c r="AQ15" s="251">
        <f t="shared" si="8"/>
        <v>601.7342158837946</v>
      </c>
      <c r="AR15" s="251">
        <f t="shared" si="8"/>
        <v>604.56486750449835</v>
      </c>
      <c r="AS15" s="251">
        <f t="shared" si="8"/>
        <v>607.5437801210644</v>
      </c>
      <c r="AT15" s="251">
        <f t="shared" si="8"/>
        <v>610.6711173011239</v>
      </c>
      <c r="AU15" s="251">
        <f t="shared" si="8"/>
        <v>613.94728033511296</v>
      </c>
      <c r="AV15" s="251">
        <f t="shared" si="8"/>
        <v>617.37289530798444</v>
      </c>
      <c r="AW15" s="251">
        <f t="shared" si="8"/>
        <v>620.94880179938048</v>
      </c>
      <c r="AX15" s="251">
        <f t="shared" si="8"/>
        <v>624.67604302961524</v>
      </c>
      <c r="AY15" s="251">
        <f t="shared" si="8"/>
        <v>628.55585729252243</v>
      </c>
      <c r="AZ15" s="251">
        <f t="shared" si="8"/>
        <v>632.58967053678919</v>
      </c>
      <c r="BA15" s="251">
        <f t="shared" si="8"/>
        <v>636.77908997508791</v>
      </c>
      <c r="BB15" s="251">
        <f t="shared" si="8"/>
        <v>640.99719908833185</v>
      </c>
      <c r="BC15" s="251">
        <f t="shared" si="8"/>
        <v>645.24417499260323</v>
      </c>
      <c r="BD15" s="251">
        <f t="shared" si="8"/>
        <v>649.52019628091159</v>
      </c>
      <c r="BE15" s="251">
        <f t="shared" si="8"/>
        <v>653.82544302708095</v>
      </c>
      <c r="BF15" s="251">
        <f t="shared" si="8"/>
        <v>658.16009678978298</v>
      </c>
      <c r="BG15" s="251">
        <f t="shared" si="8"/>
        <v>662.52434061671727</v>
      </c>
      <c r="BH15" s="251">
        <f t="shared" si="8"/>
        <v>666.91835904893526</v>
      </c>
      <c r="BI15" s="251">
        <f t="shared" si="8"/>
        <v>671.34233812530817</v>
      </c>
    </row>
    <row r="23" spans="26:26" x14ac:dyDescent="0.25">
      <c r="Z23" s="228"/>
    </row>
    <row r="63" spans="1:62" x14ac:dyDescent="0.25">
      <c r="A63" s="269" t="s">
        <v>412</v>
      </c>
      <c r="B63" s="271">
        <f>B7</f>
        <v>42979</v>
      </c>
      <c r="C63" s="271">
        <f t="shared" ref="C63:BI63" si="9">C7</f>
        <v>43009</v>
      </c>
      <c r="D63" s="271">
        <f t="shared" si="9"/>
        <v>43040</v>
      </c>
      <c r="E63" s="271">
        <f t="shared" si="9"/>
        <v>43070</v>
      </c>
      <c r="F63" s="271">
        <f t="shared" si="9"/>
        <v>43101</v>
      </c>
      <c r="G63" s="271">
        <f t="shared" si="9"/>
        <v>43132</v>
      </c>
      <c r="H63" s="271">
        <f t="shared" si="9"/>
        <v>43160</v>
      </c>
      <c r="I63" s="271">
        <f t="shared" si="9"/>
        <v>43191</v>
      </c>
      <c r="J63" s="271">
        <f t="shared" si="9"/>
        <v>43221</v>
      </c>
      <c r="K63" s="271">
        <f t="shared" si="9"/>
        <v>43252</v>
      </c>
      <c r="L63" s="271">
        <f t="shared" si="9"/>
        <v>43282</v>
      </c>
      <c r="M63" s="271">
        <f t="shared" si="9"/>
        <v>43282</v>
      </c>
      <c r="N63" s="271">
        <f t="shared" si="9"/>
        <v>43313</v>
      </c>
      <c r="O63" s="271">
        <f t="shared" si="9"/>
        <v>43344</v>
      </c>
      <c r="P63" s="271">
        <f t="shared" si="9"/>
        <v>43374</v>
      </c>
      <c r="Q63" s="271">
        <f t="shared" si="9"/>
        <v>43405</v>
      </c>
      <c r="R63" s="271">
        <f t="shared" si="9"/>
        <v>43435</v>
      </c>
      <c r="S63" s="271">
        <f t="shared" si="9"/>
        <v>43466</v>
      </c>
      <c r="T63" s="271">
        <f t="shared" si="9"/>
        <v>43497</v>
      </c>
      <c r="U63" s="271">
        <f t="shared" si="9"/>
        <v>43525</v>
      </c>
      <c r="V63" s="271">
        <f t="shared" si="9"/>
        <v>43556</v>
      </c>
      <c r="W63" s="271">
        <f t="shared" si="9"/>
        <v>43586</v>
      </c>
      <c r="X63" s="271">
        <f t="shared" si="9"/>
        <v>43617</v>
      </c>
      <c r="Y63" s="271">
        <f t="shared" si="9"/>
        <v>43647</v>
      </c>
      <c r="Z63" s="271">
        <f t="shared" si="9"/>
        <v>43678</v>
      </c>
      <c r="AA63" s="271">
        <f t="shared" si="9"/>
        <v>43709</v>
      </c>
      <c r="AB63" s="271">
        <f t="shared" si="9"/>
        <v>43739</v>
      </c>
      <c r="AC63" s="271">
        <f t="shared" si="9"/>
        <v>43770</v>
      </c>
      <c r="AD63" s="271">
        <f t="shared" si="9"/>
        <v>43800</v>
      </c>
      <c r="AE63" s="271">
        <f t="shared" si="9"/>
        <v>43831</v>
      </c>
      <c r="AF63" s="271">
        <f t="shared" si="9"/>
        <v>43862</v>
      </c>
      <c r="AG63" s="271">
        <f t="shared" si="9"/>
        <v>43891</v>
      </c>
      <c r="AH63" s="271">
        <f t="shared" si="9"/>
        <v>43922</v>
      </c>
      <c r="AI63" s="271">
        <f t="shared" si="9"/>
        <v>43952</v>
      </c>
      <c r="AJ63" s="271">
        <f t="shared" si="9"/>
        <v>43983</v>
      </c>
      <c r="AK63" s="271">
        <f t="shared" si="9"/>
        <v>44013</v>
      </c>
      <c r="AL63" s="271">
        <f t="shared" si="9"/>
        <v>44044</v>
      </c>
      <c r="AM63" s="271">
        <f t="shared" si="9"/>
        <v>44075</v>
      </c>
      <c r="AN63" s="271">
        <f t="shared" si="9"/>
        <v>44105</v>
      </c>
      <c r="AO63" s="271">
        <f t="shared" si="9"/>
        <v>44136</v>
      </c>
      <c r="AP63" s="271">
        <f t="shared" si="9"/>
        <v>44166</v>
      </c>
      <c r="AQ63" s="271">
        <f t="shared" si="9"/>
        <v>44197</v>
      </c>
      <c r="AR63" s="271">
        <f t="shared" si="9"/>
        <v>44228</v>
      </c>
      <c r="AS63" s="271">
        <f t="shared" si="9"/>
        <v>44256</v>
      </c>
      <c r="AT63" s="271">
        <f t="shared" si="9"/>
        <v>44287</v>
      </c>
      <c r="AU63" s="271">
        <f t="shared" si="9"/>
        <v>44317</v>
      </c>
      <c r="AV63" s="271">
        <f t="shared" si="9"/>
        <v>44348</v>
      </c>
      <c r="AW63" s="271">
        <f t="shared" si="9"/>
        <v>44378</v>
      </c>
      <c r="AX63" s="271">
        <f t="shared" si="9"/>
        <v>44409</v>
      </c>
      <c r="AY63" s="271">
        <f t="shared" si="9"/>
        <v>44440</v>
      </c>
      <c r="AZ63" s="271">
        <f t="shared" si="9"/>
        <v>44470</v>
      </c>
      <c r="BA63" s="271">
        <f t="shared" si="9"/>
        <v>44501</v>
      </c>
      <c r="BB63" s="271">
        <f t="shared" si="9"/>
        <v>44531</v>
      </c>
      <c r="BC63" s="271">
        <f t="shared" si="9"/>
        <v>44562</v>
      </c>
      <c r="BD63" s="271">
        <f t="shared" si="9"/>
        <v>44593</v>
      </c>
      <c r="BE63" s="271">
        <f t="shared" si="9"/>
        <v>44621</v>
      </c>
      <c r="BF63" s="271">
        <f t="shared" si="9"/>
        <v>44652</v>
      </c>
      <c r="BG63" s="271">
        <f t="shared" si="9"/>
        <v>44682</v>
      </c>
      <c r="BH63" s="271">
        <f t="shared" si="9"/>
        <v>44713</v>
      </c>
      <c r="BI63" s="271">
        <f t="shared" si="9"/>
        <v>44743</v>
      </c>
      <c r="BJ63" s="267"/>
    </row>
    <row r="64" spans="1:62" x14ac:dyDescent="0.25">
      <c r="A64" s="270" t="s">
        <v>406</v>
      </c>
      <c r="B64" s="272">
        <f t="shared" ref="B64:V64" si="10">ROUND(B65,0)*1000</f>
        <v>2000</v>
      </c>
      <c r="C64" s="272">
        <f t="shared" si="10"/>
        <v>2000</v>
      </c>
      <c r="D64" s="272">
        <f t="shared" si="10"/>
        <v>2000</v>
      </c>
      <c r="E64" s="272">
        <f t="shared" si="10"/>
        <v>2000</v>
      </c>
      <c r="F64" s="272">
        <f t="shared" si="10"/>
        <v>2000</v>
      </c>
      <c r="G64" s="272">
        <f t="shared" si="10"/>
        <v>2000</v>
      </c>
      <c r="H64" s="272">
        <f t="shared" si="10"/>
        <v>2000</v>
      </c>
      <c r="I64" s="272">
        <f t="shared" si="10"/>
        <v>2000</v>
      </c>
      <c r="J64" s="272">
        <f t="shared" si="10"/>
        <v>2000</v>
      </c>
      <c r="K64" s="272">
        <f t="shared" si="10"/>
        <v>2000</v>
      </c>
      <c r="L64" s="272">
        <f t="shared" si="10"/>
        <v>2000</v>
      </c>
      <c r="M64" s="272">
        <f t="shared" si="10"/>
        <v>2000</v>
      </c>
      <c r="N64" s="272">
        <f t="shared" si="10"/>
        <v>2000</v>
      </c>
      <c r="O64" s="272">
        <f t="shared" si="10"/>
        <v>2000</v>
      </c>
      <c r="P64" s="272">
        <f t="shared" si="10"/>
        <v>2000</v>
      </c>
      <c r="Q64" s="272">
        <f t="shared" si="10"/>
        <v>2000</v>
      </c>
      <c r="R64" s="272">
        <f t="shared" si="10"/>
        <v>2000</v>
      </c>
      <c r="S64" s="272">
        <f t="shared" si="10"/>
        <v>2000</v>
      </c>
      <c r="T64" s="272">
        <f t="shared" si="10"/>
        <v>2000</v>
      </c>
      <c r="U64" s="272">
        <f t="shared" si="10"/>
        <v>2000</v>
      </c>
      <c r="V64" s="272">
        <f t="shared" si="10"/>
        <v>2000</v>
      </c>
      <c r="W64" s="272">
        <f>ROUND(W65,0)*1000</f>
        <v>2000</v>
      </c>
      <c r="X64" s="272">
        <f t="shared" ref="X64:BI64" si="11">ROUND(X65,0)*1000</f>
        <v>2000</v>
      </c>
      <c r="Y64" s="272">
        <f t="shared" si="11"/>
        <v>2000</v>
      </c>
      <c r="Z64" s="272">
        <f t="shared" si="11"/>
        <v>2000</v>
      </c>
      <c r="AA64" s="272">
        <f t="shared" si="11"/>
        <v>2000</v>
      </c>
      <c r="AB64" s="272">
        <f t="shared" si="11"/>
        <v>2000</v>
      </c>
      <c r="AC64" s="272">
        <f t="shared" si="11"/>
        <v>2000</v>
      </c>
      <c r="AD64" s="272">
        <f t="shared" si="11"/>
        <v>2000</v>
      </c>
      <c r="AE64" s="272">
        <f t="shared" si="11"/>
        <v>2000</v>
      </c>
      <c r="AF64" s="272">
        <f t="shared" si="11"/>
        <v>2000</v>
      </c>
      <c r="AG64" s="272">
        <f t="shared" si="11"/>
        <v>2000</v>
      </c>
      <c r="AH64" s="272">
        <f t="shared" si="11"/>
        <v>2000</v>
      </c>
      <c r="AI64" s="272">
        <f t="shared" si="11"/>
        <v>2000</v>
      </c>
      <c r="AJ64" s="272">
        <f t="shared" si="11"/>
        <v>2000</v>
      </c>
      <c r="AK64" s="272">
        <f t="shared" si="11"/>
        <v>2000</v>
      </c>
      <c r="AL64" s="272">
        <f t="shared" si="11"/>
        <v>2000</v>
      </c>
      <c r="AM64" s="272">
        <f t="shared" si="11"/>
        <v>2000</v>
      </c>
      <c r="AN64" s="272">
        <f t="shared" si="11"/>
        <v>2000</v>
      </c>
      <c r="AO64" s="272">
        <f t="shared" si="11"/>
        <v>2000</v>
      </c>
      <c r="AP64" s="272">
        <f t="shared" si="11"/>
        <v>2000</v>
      </c>
      <c r="AQ64" s="272">
        <f t="shared" si="11"/>
        <v>2000</v>
      </c>
      <c r="AR64" s="272">
        <f t="shared" si="11"/>
        <v>2000</v>
      </c>
      <c r="AS64" s="272">
        <f t="shared" si="11"/>
        <v>2000</v>
      </c>
      <c r="AT64" s="272">
        <f t="shared" si="11"/>
        <v>2000</v>
      </c>
      <c r="AU64" s="272">
        <f t="shared" si="11"/>
        <v>2000</v>
      </c>
      <c r="AV64" s="272">
        <f t="shared" si="11"/>
        <v>2000</v>
      </c>
      <c r="AW64" s="272">
        <f t="shared" si="11"/>
        <v>2000</v>
      </c>
      <c r="AX64" s="272">
        <f t="shared" si="11"/>
        <v>2000</v>
      </c>
      <c r="AY64" s="272">
        <f t="shared" si="11"/>
        <v>2000</v>
      </c>
      <c r="AZ64" s="272">
        <f t="shared" si="11"/>
        <v>2000</v>
      </c>
      <c r="BA64" s="272">
        <f t="shared" si="11"/>
        <v>2000</v>
      </c>
      <c r="BB64" s="272">
        <f t="shared" si="11"/>
        <v>2000</v>
      </c>
      <c r="BC64" s="272">
        <f t="shared" si="11"/>
        <v>2000</v>
      </c>
      <c r="BD64" s="272">
        <f t="shared" si="11"/>
        <v>2000</v>
      </c>
      <c r="BE64" s="272">
        <f t="shared" si="11"/>
        <v>2000</v>
      </c>
      <c r="BF64" s="272">
        <f t="shared" si="11"/>
        <v>2000</v>
      </c>
      <c r="BG64" s="272">
        <f t="shared" si="11"/>
        <v>2000</v>
      </c>
      <c r="BH64" s="272">
        <f t="shared" si="11"/>
        <v>2000</v>
      </c>
      <c r="BI64" s="272">
        <f t="shared" si="11"/>
        <v>2000</v>
      </c>
    </row>
    <row r="65" spans="1:61" x14ac:dyDescent="0.25">
      <c r="A65" s="270" t="s">
        <v>464</v>
      </c>
      <c r="B65" s="358">
        <f>(ROUNDUP(IF(B$70&lt;=1000, $S$6,IF(B$70&gt;1000,B$70/1000)),0))</f>
        <v>2</v>
      </c>
      <c r="C65" s="358">
        <f t="shared" ref="C65:BI65" si="12">(ROUNDUP(IF(C$70&lt;=1000, $S$6,IF(C$70&gt;1000,C$70/1000)),0))</f>
        <v>2</v>
      </c>
      <c r="D65" s="358">
        <f t="shared" si="12"/>
        <v>2</v>
      </c>
      <c r="E65" s="358">
        <f t="shared" si="12"/>
        <v>2</v>
      </c>
      <c r="F65" s="358">
        <f t="shared" si="12"/>
        <v>2</v>
      </c>
      <c r="G65" s="358">
        <f t="shared" si="12"/>
        <v>2</v>
      </c>
      <c r="H65" s="358">
        <f t="shared" si="12"/>
        <v>2</v>
      </c>
      <c r="I65" s="358">
        <f t="shared" si="12"/>
        <v>2</v>
      </c>
      <c r="J65" s="358">
        <f t="shared" si="12"/>
        <v>2</v>
      </c>
      <c r="K65" s="358">
        <f t="shared" si="12"/>
        <v>2</v>
      </c>
      <c r="L65" s="358">
        <f t="shared" si="12"/>
        <v>2</v>
      </c>
      <c r="M65" s="358">
        <f t="shared" si="12"/>
        <v>2</v>
      </c>
      <c r="N65" s="358">
        <f t="shared" si="12"/>
        <v>2</v>
      </c>
      <c r="O65" s="358">
        <f t="shared" si="12"/>
        <v>2</v>
      </c>
      <c r="P65" s="358">
        <f t="shared" si="12"/>
        <v>2</v>
      </c>
      <c r="Q65" s="358">
        <f t="shared" si="12"/>
        <v>2</v>
      </c>
      <c r="R65" s="358">
        <f t="shared" si="12"/>
        <v>2</v>
      </c>
      <c r="S65" s="358">
        <f t="shared" si="12"/>
        <v>2</v>
      </c>
      <c r="T65" s="358">
        <f t="shared" si="12"/>
        <v>2</v>
      </c>
      <c r="U65" s="358">
        <f t="shared" si="12"/>
        <v>2</v>
      </c>
      <c r="V65" s="358">
        <f t="shared" si="12"/>
        <v>2</v>
      </c>
      <c r="W65" s="358">
        <f t="shared" si="12"/>
        <v>2</v>
      </c>
      <c r="X65" s="358">
        <f t="shared" si="12"/>
        <v>2</v>
      </c>
      <c r="Y65" s="358">
        <f t="shared" si="12"/>
        <v>2</v>
      </c>
      <c r="Z65" s="358">
        <f t="shared" si="12"/>
        <v>2</v>
      </c>
      <c r="AA65" s="358">
        <f t="shared" si="12"/>
        <v>2</v>
      </c>
      <c r="AB65" s="358">
        <f t="shared" si="12"/>
        <v>2</v>
      </c>
      <c r="AC65" s="358">
        <f t="shared" si="12"/>
        <v>2</v>
      </c>
      <c r="AD65" s="358">
        <f t="shared" si="12"/>
        <v>2</v>
      </c>
      <c r="AE65" s="358">
        <f t="shared" si="12"/>
        <v>2</v>
      </c>
      <c r="AF65" s="358">
        <f t="shared" si="12"/>
        <v>2</v>
      </c>
      <c r="AG65" s="358">
        <f t="shared" si="12"/>
        <v>2</v>
      </c>
      <c r="AH65" s="358">
        <f t="shared" si="12"/>
        <v>2</v>
      </c>
      <c r="AI65" s="358">
        <f t="shared" si="12"/>
        <v>2</v>
      </c>
      <c r="AJ65" s="358">
        <f t="shared" si="12"/>
        <v>2</v>
      </c>
      <c r="AK65" s="358">
        <f t="shared" si="12"/>
        <v>2</v>
      </c>
      <c r="AL65" s="358">
        <f t="shared" si="12"/>
        <v>2</v>
      </c>
      <c r="AM65" s="358">
        <f t="shared" si="12"/>
        <v>2</v>
      </c>
      <c r="AN65" s="358">
        <f t="shared" si="12"/>
        <v>2</v>
      </c>
      <c r="AO65" s="358">
        <f t="shared" si="12"/>
        <v>2</v>
      </c>
      <c r="AP65" s="358">
        <f t="shared" si="12"/>
        <v>2</v>
      </c>
      <c r="AQ65" s="358">
        <f t="shared" si="12"/>
        <v>2</v>
      </c>
      <c r="AR65" s="358">
        <f t="shared" si="12"/>
        <v>2</v>
      </c>
      <c r="AS65" s="358">
        <f t="shared" si="12"/>
        <v>2</v>
      </c>
      <c r="AT65" s="358">
        <f t="shared" si="12"/>
        <v>2</v>
      </c>
      <c r="AU65" s="358">
        <f t="shared" si="12"/>
        <v>2</v>
      </c>
      <c r="AV65" s="358">
        <f t="shared" si="12"/>
        <v>2</v>
      </c>
      <c r="AW65" s="358">
        <f t="shared" si="12"/>
        <v>2</v>
      </c>
      <c r="AX65" s="358">
        <f t="shared" si="12"/>
        <v>2</v>
      </c>
      <c r="AY65" s="358">
        <f t="shared" si="12"/>
        <v>2</v>
      </c>
      <c r="AZ65" s="358">
        <f t="shared" si="12"/>
        <v>2</v>
      </c>
      <c r="BA65" s="358">
        <f t="shared" si="12"/>
        <v>2</v>
      </c>
      <c r="BB65" s="358">
        <f t="shared" si="12"/>
        <v>2</v>
      </c>
      <c r="BC65" s="358">
        <f t="shared" si="12"/>
        <v>2</v>
      </c>
      <c r="BD65" s="358">
        <f t="shared" si="12"/>
        <v>2</v>
      </c>
      <c r="BE65" s="358">
        <f t="shared" si="12"/>
        <v>2</v>
      </c>
      <c r="BF65" s="358">
        <f t="shared" si="12"/>
        <v>2</v>
      </c>
      <c r="BG65" s="358">
        <f t="shared" si="12"/>
        <v>2</v>
      </c>
      <c r="BH65" s="358">
        <f t="shared" si="12"/>
        <v>2</v>
      </c>
      <c r="BI65" s="358">
        <f t="shared" si="12"/>
        <v>2</v>
      </c>
    </row>
    <row r="66" spans="1:61" x14ac:dyDescent="0.25">
      <c r="A66" s="270" t="s">
        <v>349</v>
      </c>
      <c r="B66" s="357">
        <f t="shared" ref="B66:V66" si="13">ROUNDUP(SUM(B11/30/24),0)*2.5</f>
        <v>437.5</v>
      </c>
      <c r="C66" s="357">
        <f t="shared" si="13"/>
        <v>440</v>
      </c>
      <c r="D66" s="357">
        <f t="shared" si="13"/>
        <v>435</v>
      </c>
      <c r="E66" s="357">
        <f t="shared" si="13"/>
        <v>435</v>
      </c>
      <c r="F66" s="357">
        <f t="shared" si="13"/>
        <v>427.5</v>
      </c>
      <c r="G66" s="357">
        <f t="shared" si="13"/>
        <v>427.5</v>
      </c>
      <c r="H66" s="357">
        <f t="shared" si="13"/>
        <v>430</v>
      </c>
      <c r="I66" s="357">
        <f t="shared" si="13"/>
        <v>422.5</v>
      </c>
      <c r="J66" s="357">
        <f t="shared" si="13"/>
        <v>430</v>
      </c>
      <c r="K66" s="357">
        <f t="shared" si="13"/>
        <v>422.5</v>
      </c>
      <c r="L66" s="357">
        <f t="shared" si="13"/>
        <v>422.5</v>
      </c>
      <c r="M66" s="357">
        <f t="shared" si="13"/>
        <v>422.5</v>
      </c>
      <c r="N66" s="357">
        <f t="shared" si="13"/>
        <v>417.5</v>
      </c>
      <c r="O66" s="357">
        <f t="shared" si="13"/>
        <v>420</v>
      </c>
      <c r="P66" s="357">
        <f t="shared" si="13"/>
        <v>417.5</v>
      </c>
      <c r="Q66" s="357">
        <f t="shared" si="13"/>
        <v>432.5</v>
      </c>
      <c r="R66" s="357">
        <f t="shared" si="13"/>
        <v>425</v>
      </c>
      <c r="S66" s="357">
        <f t="shared" si="13"/>
        <v>407.5</v>
      </c>
      <c r="T66" s="357">
        <f t="shared" si="13"/>
        <v>405</v>
      </c>
      <c r="U66" s="357">
        <f t="shared" si="13"/>
        <v>405</v>
      </c>
      <c r="V66" s="357">
        <f t="shared" si="13"/>
        <v>402.5</v>
      </c>
      <c r="W66" s="357">
        <f>ROUNDUP(SUM(W11/30/24),0)*2.5</f>
        <v>402.5</v>
      </c>
      <c r="X66" s="357">
        <f t="shared" ref="X66:BI66" si="14">ROUNDUP(SUM(X11/30/24),0)*2.5</f>
        <v>402.5</v>
      </c>
      <c r="Y66" s="357">
        <f t="shared" si="14"/>
        <v>402.5</v>
      </c>
      <c r="Z66" s="357">
        <f t="shared" si="14"/>
        <v>402.5</v>
      </c>
      <c r="AA66" s="357">
        <f t="shared" si="14"/>
        <v>402.5</v>
      </c>
      <c r="AB66" s="357">
        <f t="shared" si="14"/>
        <v>402.5</v>
      </c>
      <c r="AC66" s="357">
        <f t="shared" si="14"/>
        <v>402.5</v>
      </c>
      <c r="AD66" s="357">
        <f t="shared" si="14"/>
        <v>402.5</v>
      </c>
      <c r="AE66" s="357">
        <f t="shared" si="14"/>
        <v>405</v>
      </c>
      <c r="AF66" s="357">
        <f t="shared" si="14"/>
        <v>405</v>
      </c>
      <c r="AG66" s="357">
        <f t="shared" si="14"/>
        <v>405</v>
      </c>
      <c r="AH66" s="357">
        <f t="shared" si="14"/>
        <v>405</v>
      </c>
      <c r="AI66" s="357">
        <f t="shared" si="14"/>
        <v>407.5</v>
      </c>
      <c r="AJ66" s="357">
        <f t="shared" si="14"/>
        <v>407.5</v>
      </c>
      <c r="AK66" s="357">
        <f t="shared" si="14"/>
        <v>410</v>
      </c>
      <c r="AL66" s="357">
        <f t="shared" si="14"/>
        <v>410</v>
      </c>
      <c r="AM66" s="357">
        <f t="shared" si="14"/>
        <v>412.5</v>
      </c>
      <c r="AN66" s="357">
        <f t="shared" si="14"/>
        <v>415</v>
      </c>
      <c r="AO66" s="357">
        <f t="shared" si="14"/>
        <v>415</v>
      </c>
      <c r="AP66" s="357">
        <f t="shared" si="14"/>
        <v>417.5</v>
      </c>
      <c r="AQ66" s="357">
        <f t="shared" si="14"/>
        <v>420</v>
      </c>
      <c r="AR66" s="357">
        <f t="shared" si="14"/>
        <v>420</v>
      </c>
      <c r="AS66" s="357">
        <f t="shared" si="14"/>
        <v>422.5</v>
      </c>
      <c r="AT66" s="357">
        <f t="shared" si="14"/>
        <v>425</v>
      </c>
      <c r="AU66" s="357">
        <f t="shared" si="14"/>
        <v>427.5</v>
      </c>
      <c r="AV66" s="357">
        <f t="shared" si="14"/>
        <v>430</v>
      </c>
      <c r="AW66" s="357">
        <f t="shared" si="14"/>
        <v>432.5</v>
      </c>
      <c r="AX66" s="357">
        <f t="shared" si="14"/>
        <v>435</v>
      </c>
      <c r="AY66" s="357">
        <f t="shared" si="14"/>
        <v>437.5</v>
      </c>
      <c r="AZ66" s="357">
        <f t="shared" si="14"/>
        <v>440</v>
      </c>
      <c r="BA66" s="357">
        <f t="shared" si="14"/>
        <v>442.5</v>
      </c>
      <c r="BB66" s="357">
        <f t="shared" si="14"/>
        <v>447.5</v>
      </c>
      <c r="BC66" s="357">
        <f t="shared" si="14"/>
        <v>450</v>
      </c>
      <c r="BD66" s="357">
        <f t="shared" si="14"/>
        <v>452.5</v>
      </c>
      <c r="BE66" s="357">
        <f t="shared" si="14"/>
        <v>455</v>
      </c>
      <c r="BF66" s="357">
        <f t="shared" si="14"/>
        <v>457.5</v>
      </c>
      <c r="BG66" s="357">
        <f t="shared" si="14"/>
        <v>462.5</v>
      </c>
      <c r="BH66" s="357">
        <f t="shared" si="14"/>
        <v>465</v>
      </c>
      <c r="BI66" s="357">
        <f t="shared" si="14"/>
        <v>467.5</v>
      </c>
    </row>
    <row r="67" spans="1:61" x14ac:dyDescent="0.25">
      <c r="A67" s="270" t="s">
        <v>429</v>
      </c>
      <c r="B67" s="357">
        <f t="shared" ref="B67:V67" si="15">ROUND(SUM(B66*$R3),0)</f>
        <v>435</v>
      </c>
      <c r="C67" s="357">
        <f t="shared" si="15"/>
        <v>438</v>
      </c>
      <c r="D67" s="357">
        <f t="shared" si="15"/>
        <v>433</v>
      </c>
      <c r="E67" s="357">
        <f t="shared" si="15"/>
        <v>433</v>
      </c>
      <c r="F67" s="357">
        <f t="shared" si="15"/>
        <v>425</v>
      </c>
      <c r="G67" s="357">
        <f t="shared" si="15"/>
        <v>425</v>
      </c>
      <c r="H67" s="357">
        <f t="shared" si="15"/>
        <v>428</v>
      </c>
      <c r="I67" s="357">
        <f t="shared" si="15"/>
        <v>420</v>
      </c>
      <c r="J67" s="357">
        <f t="shared" si="15"/>
        <v>428</v>
      </c>
      <c r="K67" s="357">
        <f t="shared" si="15"/>
        <v>420</v>
      </c>
      <c r="L67" s="357">
        <f t="shared" si="15"/>
        <v>420</v>
      </c>
      <c r="M67" s="357">
        <f t="shared" si="15"/>
        <v>420</v>
      </c>
      <c r="N67" s="357">
        <f t="shared" si="15"/>
        <v>415</v>
      </c>
      <c r="O67" s="357">
        <f t="shared" si="15"/>
        <v>418</v>
      </c>
      <c r="P67" s="357">
        <f t="shared" si="15"/>
        <v>415</v>
      </c>
      <c r="Q67" s="357">
        <f t="shared" si="15"/>
        <v>430</v>
      </c>
      <c r="R67" s="357">
        <f t="shared" si="15"/>
        <v>423</v>
      </c>
      <c r="S67" s="357">
        <f t="shared" si="15"/>
        <v>405</v>
      </c>
      <c r="T67" s="357">
        <f t="shared" si="15"/>
        <v>403</v>
      </c>
      <c r="U67" s="357">
        <f t="shared" si="15"/>
        <v>403</v>
      </c>
      <c r="V67" s="357">
        <f t="shared" si="15"/>
        <v>400</v>
      </c>
      <c r="W67" s="357">
        <f>ROUND(SUM(W66*$R3),0)</f>
        <v>400</v>
      </c>
      <c r="X67" s="357">
        <f t="shared" ref="X67:BI67" si="16">ROUND(SUM(X66*$R3),0)</f>
        <v>400</v>
      </c>
      <c r="Y67" s="357">
        <f t="shared" si="16"/>
        <v>400</v>
      </c>
      <c r="Z67" s="357">
        <f t="shared" si="16"/>
        <v>400</v>
      </c>
      <c r="AA67" s="357">
        <f t="shared" si="16"/>
        <v>400</v>
      </c>
      <c r="AB67" s="357">
        <f t="shared" si="16"/>
        <v>400</v>
      </c>
      <c r="AC67" s="357">
        <f t="shared" si="16"/>
        <v>400</v>
      </c>
      <c r="AD67" s="357">
        <f t="shared" si="16"/>
        <v>400</v>
      </c>
      <c r="AE67" s="357">
        <f t="shared" si="16"/>
        <v>403</v>
      </c>
      <c r="AF67" s="357">
        <f t="shared" si="16"/>
        <v>403</v>
      </c>
      <c r="AG67" s="357">
        <f t="shared" si="16"/>
        <v>403</v>
      </c>
      <c r="AH67" s="357">
        <f t="shared" si="16"/>
        <v>403</v>
      </c>
      <c r="AI67" s="357">
        <f t="shared" si="16"/>
        <v>405</v>
      </c>
      <c r="AJ67" s="357">
        <f t="shared" si="16"/>
        <v>405</v>
      </c>
      <c r="AK67" s="357">
        <f t="shared" si="16"/>
        <v>408</v>
      </c>
      <c r="AL67" s="357">
        <f t="shared" si="16"/>
        <v>408</v>
      </c>
      <c r="AM67" s="357">
        <f t="shared" si="16"/>
        <v>410</v>
      </c>
      <c r="AN67" s="357">
        <f t="shared" si="16"/>
        <v>413</v>
      </c>
      <c r="AO67" s="357">
        <f t="shared" si="16"/>
        <v>413</v>
      </c>
      <c r="AP67" s="357">
        <f t="shared" si="16"/>
        <v>415</v>
      </c>
      <c r="AQ67" s="357">
        <f t="shared" si="16"/>
        <v>418</v>
      </c>
      <c r="AR67" s="357">
        <f t="shared" si="16"/>
        <v>418</v>
      </c>
      <c r="AS67" s="357">
        <f t="shared" si="16"/>
        <v>420</v>
      </c>
      <c r="AT67" s="357">
        <f t="shared" si="16"/>
        <v>423</v>
      </c>
      <c r="AU67" s="357">
        <f t="shared" si="16"/>
        <v>425</v>
      </c>
      <c r="AV67" s="357">
        <f t="shared" si="16"/>
        <v>428</v>
      </c>
      <c r="AW67" s="357">
        <f t="shared" si="16"/>
        <v>430</v>
      </c>
      <c r="AX67" s="357">
        <f t="shared" si="16"/>
        <v>433</v>
      </c>
      <c r="AY67" s="357">
        <f t="shared" si="16"/>
        <v>435</v>
      </c>
      <c r="AZ67" s="357">
        <f t="shared" si="16"/>
        <v>438</v>
      </c>
      <c r="BA67" s="357">
        <f t="shared" si="16"/>
        <v>440</v>
      </c>
      <c r="BB67" s="357">
        <f t="shared" si="16"/>
        <v>445</v>
      </c>
      <c r="BC67" s="357">
        <f t="shared" si="16"/>
        <v>448</v>
      </c>
      <c r="BD67" s="357">
        <f t="shared" si="16"/>
        <v>450</v>
      </c>
      <c r="BE67" s="357">
        <f t="shared" si="16"/>
        <v>453</v>
      </c>
      <c r="BF67" s="357">
        <f t="shared" si="16"/>
        <v>455</v>
      </c>
      <c r="BG67" s="357">
        <f t="shared" si="16"/>
        <v>460</v>
      </c>
      <c r="BH67" s="357">
        <f t="shared" si="16"/>
        <v>463</v>
      </c>
      <c r="BI67" s="357">
        <f t="shared" si="16"/>
        <v>465</v>
      </c>
    </row>
    <row r="68" spans="1:61" x14ac:dyDescent="0.25">
      <c r="A68" s="270" t="s">
        <v>428</v>
      </c>
      <c r="B68" s="357">
        <f t="shared" ref="B68:V68" si="17">ROUND(SUM(B66*$S3),0)</f>
        <v>2</v>
      </c>
      <c r="C68" s="357">
        <f t="shared" si="17"/>
        <v>2</v>
      </c>
      <c r="D68" s="357">
        <f t="shared" si="17"/>
        <v>2</v>
      </c>
      <c r="E68" s="357">
        <f t="shared" si="17"/>
        <v>2</v>
      </c>
      <c r="F68" s="357">
        <f t="shared" si="17"/>
        <v>2</v>
      </c>
      <c r="G68" s="357">
        <f t="shared" si="17"/>
        <v>2</v>
      </c>
      <c r="H68" s="357">
        <f t="shared" si="17"/>
        <v>2</v>
      </c>
      <c r="I68" s="357">
        <f t="shared" si="17"/>
        <v>2</v>
      </c>
      <c r="J68" s="357">
        <f t="shared" si="17"/>
        <v>2</v>
      </c>
      <c r="K68" s="357">
        <f t="shared" si="17"/>
        <v>2</v>
      </c>
      <c r="L68" s="357">
        <f t="shared" si="17"/>
        <v>2</v>
      </c>
      <c r="M68" s="357">
        <f t="shared" si="17"/>
        <v>2</v>
      </c>
      <c r="N68" s="357">
        <f t="shared" si="17"/>
        <v>2</v>
      </c>
      <c r="O68" s="357">
        <f t="shared" si="17"/>
        <v>2</v>
      </c>
      <c r="P68" s="357">
        <f t="shared" si="17"/>
        <v>2</v>
      </c>
      <c r="Q68" s="357">
        <f t="shared" si="17"/>
        <v>2</v>
      </c>
      <c r="R68" s="357">
        <f t="shared" si="17"/>
        <v>2</v>
      </c>
      <c r="S68" s="357">
        <f t="shared" si="17"/>
        <v>2</v>
      </c>
      <c r="T68" s="357">
        <f t="shared" si="17"/>
        <v>2</v>
      </c>
      <c r="U68" s="357">
        <f t="shared" si="17"/>
        <v>2</v>
      </c>
      <c r="V68" s="357">
        <f t="shared" si="17"/>
        <v>2</v>
      </c>
      <c r="W68" s="357">
        <f>ROUND(SUM(W66*$S3),0)</f>
        <v>2</v>
      </c>
      <c r="X68" s="357">
        <f t="shared" ref="X68:BI68" si="18">ROUND(SUM(X66*$S3),0)</f>
        <v>2</v>
      </c>
      <c r="Y68" s="357">
        <f t="shared" si="18"/>
        <v>2</v>
      </c>
      <c r="Z68" s="357">
        <f t="shared" si="18"/>
        <v>2</v>
      </c>
      <c r="AA68" s="357">
        <f t="shared" si="18"/>
        <v>2</v>
      </c>
      <c r="AB68" s="357">
        <f t="shared" si="18"/>
        <v>2</v>
      </c>
      <c r="AC68" s="357">
        <f t="shared" si="18"/>
        <v>2</v>
      </c>
      <c r="AD68" s="357">
        <f t="shared" si="18"/>
        <v>2</v>
      </c>
      <c r="AE68" s="357">
        <f t="shared" si="18"/>
        <v>2</v>
      </c>
      <c r="AF68" s="357">
        <f t="shared" si="18"/>
        <v>2</v>
      </c>
      <c r="AG68" s="357">
        <f t="shared" si="18"/>
        <v>2</v>
      </c>
      <c r="AH68" s="357">
        <f t="shared" si="18"/>
        <v>2</v>
      </c>
      <c r="AI68" s="357">
        <f t="shared" si="18"/>
        <v>2</v>
      </c>
      <c r="AJ68" s="357">
        <f t="shared" si="18"/>
        <v>2</v>
      </c>
      <c r="AK68" s="357">
        <f t="shared" si="18"/>
        <v>2</v>
      </c>
      <c r="AL68" s="357">
        <f t="shared" si="18"/>
        <v>2</v>
      </c>
      <c r="AM68" s="357">
        <f t="shared" si="18"/>
        <v>2</v>
      </c>
      <c r="AN68" s="357">
        <f t="shared" si="18"/>
        <v>2</v>
      </c>
      <c r="AO68" s="357">
        <f t="shared" si="18"/>
        <v>2</v>
      </c>
      <c r="AP68" s="357">
        <f t="shared" si="18"/>
        <v>2</v>
      </c>
      <c r="AQ68" s="357">
        <f t="shared" si="18"/>
        <v>2</v>
      </c>
      <c r="AR68" s="357">
        <f t="shared" si="18"/>
        <v>2</v>
      </c>
      <c r="AS68" s="357">
        <f t="shared" si="18"/>
        <v>2</v>
      </c>
      <c r="AT68" s="357">
        <f t="shared" si="18"/>
        <v>2</v>
      </c>
      <c r="AU68" s="357">
        <f t="shared" si="18"/>
        <v>2</v>
      </c>
      <c r="AV68" s="357">
        <f t="shared" si="18"/>
        <v>2</v>
      </c>
      <c r="AW68" s="357">
        <f t="shared" si="18"/>
        <v>2</v>
      </c>
      <c r="AX68" s="357">
        <f t="shared" si="18"/>
        <v>2</v>
      </c>
      <c r="AY68" s="357">
        <f t="shared" si="18"/>
        <v>2</v>
      </c>
      <c r="AZ68" s="357">
        <f t="shared" si="18"/>
        <v>2</v>
      </c>
      <c r="BA68" s="357">
        <f t="shared" si="18"/>
        <v>2</v>
      </c>
      <c r="BB68" s="357">
        <f t="shared" si="18"/>
        <v>2</v>
      </c>
      <c r="BC68" s="357">
        <f t="shared" si="18"/>
        <v>2</v>
      </c>
      <c r="BD68" s="357">
        <f t="shared" si="18"/>
        <v>2</v>
      </c>
      <c r="BE68" s="357">
        <f t="shared" si="18"/>
        <v>2</v>
      </c>
      <c r="BF68" s="357">
        <f t="shared" si="18"/>
        <v>2</v>
      </c>
      <c r="BG68" s="357">
        <f t="shared" si="18"/>
        <v>2</v>
      </c>
      <c r="BH68" s="357">
        <f t="shared" si="18"/>
        <v>2</v>
      </c>
      <c r="BI68" s="357">
        <f t="shared" si="18"/>
        <v>2</v>
      </c>
    </row>
    <row r="69" spans="1:61" x14ac:dyDescent="0.25">
      <c r="A69" s="268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</row>
    <row r="70" spans="1:61" x14ac:dyDescent="0.25">
      <c r="B70" s="251"/>
      <c r="C70" s="251"/>
      <c r="D70" s="251"/>
      <c r="E70" s="251"/>
      <c r="F70" s="251"/>
      <c r="G70" s="251"/>
      <c r="H70" s="251"/>
      <c r="I70" s="251"/>
      <c r="J70" s="251"/>
      <c r="K70" s="251"/>
      <c r="L70" s="251"/>
      <c r="M70" s="251"/>
    </row>
    <row r="71" spans="1:61" x14ac:dyDescent="0.25">
      <c r="A71" s="267"/>
      <c r="B71" s="251"/>
      <c r="C71" s="251"/>
      <c r="D71" s="251"/>
      <c r="E71" s="251"/>
      <c r="F71" s="251"/>
      <c r="G71" s="251"/>
      <c r="H71" s="251"/>
      <c r="I71" s="251"/>
      <c r="J71" s="251"/>
      <c r="K71" s="251"/>
      <c r="L71" s="251"/>
      <c r="M71" s="251"/>
    </row>
    <row r="72" spans="1:61" x14ac:dyDescent="0.25">
      <c r="A72" s="267"/>
    </row>
    <row r="73" spans="1:61" x14ac:dyDescent="0.25">
      <c r="A73" s="267"/>
    </row>
    <row r="74" spans="1:61" x14ac:dyDescent="0.25">
      <c r="A74" s="267"/>
    </row>
    <row r="75" spans="1:61" x14ac:dyDescent="0.25">
      <c r="A75" s="267"/>
    </row>
    <row r="76" spans="1:61" x14ac:dyDescent="0.25">
      <c r="A76" s="267"/>
    </row>
    <row r="77" spans="1:61" x14ac:dyDescent="0.25">
      <c r="A77" s="267"/>
    </row>
    <row r="78" spans="1:61" x14ac:dyDescent="0.25">
      <c r="A78" s="267"/>
    </row>
    <row r="79" spans="1:61" x14ac:dyDescent="0.25">
      <c r="A79" s="267"/>
    </row>
    <row r="80" spans="1:61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</sheetData>
  <mergeCells count="4">
    <mergeCell ref="P3:Q3"/>
    <mergeCell ref="P4:Q4"/>
    <mergeCell ref="P5:Q5"/>
    <mergeCell ref="P6:Q6"/>
  </mergeCells>
  <conditionalFormatting sqref="B65:BI65">
    <cfRule type="cellIs" dxfId="35" priority="1" operator="lessThanOrEqual">
      <formula>$S$6</formula>
    </cfRule>
    <cfRule type="cellIs" dxfId="34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CD5F-745E-4E2B-B619-18950370F7A2}">
  <dimension ref="A3:BJ125"/>
  <sheetViews>
    <sheetView topLeftCell="A56" zoomScale="70" zoomScaleNormal="70" workbookViewId="0">
      <pane xSplit="1" topLeftCell="AR1" activePane="topRight" state="frozen"/>
      <selection pane="topRight" activeCell="A67" sqref="A67:XFD73"/>
    </sheetView>
  </sheetViews>
  <sheetFormatPr defaultRowHeight="15" x14ac:dyDescent="0.25"/>
  <cols>
    <col min="1" max="1" width="29.7109375" bestFit="1" customWidth="1"/>
    <col min="2" max="2" width="18.710937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0.52549999999999997</v>
      </c>
      <c r="S3" s="256">
        <f>SUM(1-R3)</f>
        <v>0.47450000000000003</v>
      </c>
    </row>
    <row r="4" spans="1:61" ht="18.75" x14ac:dyDescent="0.3">
      <c r="P4" s="426" t="s">
        <v>502</v>
      </c>
      <c r="Q4" s="427"/>
      <c r="R4" s="360">
        <f>ROUNDUP(SUM(W15*$R3)/31/24,0)</f>
        <v>213</v>
      </c>
      <c r="S4" s="360">
        <f>ROUNDUP(SUM(W15*$S3)/31/24,0)</f>
        <v>192</v>
      </c>
    </row>
    <row r="5" spans="1:61" x14ac:dyDescent="0.25">
      <c r="P5" s="417" t="s">
        <v>436</v>
      </c>
      <c r="Q5" s="417"/>
      <c r="R5" s="287">
        <v>0.24660000000000001</v>
      </c>
    </row>
    <row r="6" spans="1:61" x14ac:dyDescent="0.25">
      <c r="P6" s="417" t="s">
        <v>491</v>
      </c>
      <c r="Q6" s="417"/>
      <c r="R6" s="257">
        <v>1000</v>
      </c>
      <c r="S6" s="356">
        <v>2</v>
      </c>
    </row>
    <row r="7" spans="1:61" x14ac:dyDescent="0.25">
      <c r="A7" s="355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496</v>
      </c>
      <c r="B8" s="285">
        <f>(VLOOKUP($A8,MASTER!$1:$1048576,MATCH('POD1 - TEF'!B$7,MASTER!$1:$1,0),FALSE))*1000000</f>
        <v>18811</v>
      </c>
      <c r="C8" s="285">
        <f>(VLOOKUP($A8,MASTER!$1:$1048576,MATCH('POD1 - TEF'!C$7,MASTER!$1:$1,0),FALSE))*1000000</f>
        <v>18375</v>
      </c>
      <c r="D8" s="285">
        <f>(VLOOKUP($A8,MASTER!$1:$1048576,MATCH('POD1 - TEF'!D$7,MASTER!$1:$1,0),FALSE))*1000000</f>
        <v>18661</v>
      </c>
      <c r="E8" s="285">
        <f>(VLOOKUP($A8,MASTER!$1:$1048576,MATCH('POD1 - TEF'!E$7,MASTER!$1:$1,0),FALSE))*1000000</f>
        <v>19333</v>
      </c>
      <c r="F8" s="285">
        <f>(VLOOKUP($A8,MASTER!$1:$1048576,MATCH('POD1 - TEF'!F$7,MASTER!$1:$1,0),FALSE))*1000000</f>
        <v>19435</v>
      </c>
      <c r="G8" s="285">
        <f>(VLOOKUP($A8,MASTER!$1:$1048576,MATCH('POD1 - TEF'!G$7,MASTER!$1:$1,0),FALSE))*1000000</f>
        <v>19415</v>
      </c>
      <c r="H8" s="285">
        <f>(VLOOKUP($A8,MASTER!$1:$1048576,MATCH('POD1 - TEF'!H$7,MASTER!$1:$1,0),FALSE))*1000000</f>
        <v>21370</v>
      </c>
      <c r="I8" s="285">
        <f>(VLOOKUP($A8,MASTER!$1:$1048576,MATCH('POD1 - TEF'!I$7,MASTER!$1:$1,0),FALSE))*1000000</f>
        <v>22497</v>
      </c>
      <c r="J8" s="285">
        <f>(VLOOKUP($A8,MASTER!$1:$1048576,MATCH('POD1 - TEF'!J$7,MASTER!$1:$1,0),FALSE))*1000000</f>
        <v>23708</v>
      </c>
      <c r="K8" s="285">
        <f>(VLOOKUP($A8,MASTER!$1:$1048576,MATCH('POD1 - TEF'!K$7,MASTER!$1:$1,0),FALSE))*1000000</f>
        <v>24357</v>
      </c>
      <c r="L8" s="285">
        <f>(VLOOKUP($A8,MASTER!$1:$1048576,MATCH('POD1 - TEF'!L$7,MASTER!$1:$1,0),FALSE))*1000000</f>
        <v>25476</v>
      </c>
      <c r="M8" s="285">
        <f>(VLOOKUP($A8,MASTER!$1:$1048576,MATCH('POD1 - TEF'!M$7,MASTER!$1:$1,0),FALSE))*1000000</f>
        <v>25476</v>
      </c>
      <c r="N8" s="285">
        <f>(VLOOKUP($A8,MASTER!$1:$1048576,MATCH('POD1 - TEF'!N$7,MASTER!$1:$1,0),FALSE))*1000000</f>
        <v>26328</v>
      </c>
      <c r="O8" s="285">
        <f>(VLOOKUP($A8,MASTER!$1:$1048576,MATCH('POD1 - TEF'!O$7,MASTER!$1:$1,0),FALSE))*1000000</f>
        <v>26581</v>
      </c>
      <c r="P8" s="285">
        <f>(VLOOKUP($A8,MASTER!$1:$1048576,MATCH('POD1 - TEF'!P$7,MASTER!$1:$1,0),FALSE))*1000000</f>
        <v>26988</v>
      </c>
      <c r="Q8" s="285">
        <f>(VLOOKUP($A8,MASTER!$1:$1048576,MATCH('POD1 - TEF'!Q$7,MASTER!$1:$1,0),FALSE))*1000000</f>
        <v>26867</v>
      </c>
      <c r="R8" s="285">
        <f>(VLOOKUP($A8,MASTER!$1:$1048576,MATCH('POD1 - TEF'!R$7,MASTER!$1:$1,0),FALSE))*1000000</f>
        <v>27401</v>
      </c>
      <c r="S8" s="285">
        <f>(VLOOKUP($A8,MASTER!$1:$1048576,MATCH('POD1 - TEF'!S$7,MASTER!$1:$1,0),FALSE))*1000000</f>
        <v>28003</v>
      </c>
      <c r="T8" s="285">
        <f>(VLOOKUP($A8,MASTER!$1:$1048576,MATCH('POD1 - TEF'!T$7,MASTER!$1:$1,0),FALSE))*1000000</f>
        <v>28461.0930862842</v>
      </c>
      <c r="U8" s="285">
        <f>(VLOOKUP($A8,MASTER!$1:$1048576,MATCH('POD1 - TEF'!U$7,MASTER!$1:$1,0),FALSE))*1000000</f>
        <v>28927.820113000875</v>
      </c>
      <c r="V8" s="285">
        <f>(VLOOKUP($A8,MASTER!$1:$1048576,MATCH('POD1 - TEF'!V$7,MASTER!$1:$1,0),FALSE))*1000000</f>
        <v>29403.358980294157</v>
      </c>
      <c r="W8" s="285">
        <f>(VLOOKUP($A8,MASTER!$1:$1048576,MATCH('POD1 - TEF'!W$7,MASTER!$1:$1,0),FALSE))*1000000</f>
        <v>29887.891444430388</v>
      </c>
      <c r="X8" s="285">
        <f>(VLOOKUP($A8,MASTER!$1:$1048576,MATCH('POD1 - TEF'!X$7,MASTER!$1:$1,0),FALSE))*1000000</f>
        <v>30381.603203631545</v>
      </c>
      <c r="Y8" s="285">
        <f>(VLOOKUP($A8,MASTER!$1:$1048576,MATCH('POD1 - TEF'!Y$7,MASTER!$1:$1,0),FALSE))*1000000</f>
        <v>30884.683985844909</v>
      </c>
      <c r="Z8" s="285">
        <f>(VLOOKUP($A8,MASTER!$1:$1048576,MATCH('POD1 - TEF'!Z$7,MASTER!$1:$1,0),FALSE))*1000000</f>
        <v>31397.327638493138</v>
      </c>
      <c r="AA8" s="285">
        <f>(VLOOKUP($A8,MASTER!$1:$1048576,MATCH('POD1 - TEF'!AA$7,MASTER!$1:$1,0),FALSE))*1000000</f>
        <v>31919.732220249567</v>
      </c>
      <c r="AB8" s="285">
        <f>(VLOOKUP($A8,MASTER!$1:$1048576,MATCH('POD1 - TEF'!AB$7,MASTER!$1:$1,0),FALSE))*1000000</f>
        <v>32452.100094884841</v>
      </c>
      <c r="AC8" s="285">
        <f>(VLOOKUP($A8,MASTER!$1:$1048576,MATCH('POD1 - TEF'!AC$7,MASTER!$1:$1,0),FALSE))*1000000</f>
        <v>32994.638027231835</v>
      </c>
      <c r="AD8" s="285">
        <f>(VLOOKUP($A8,MASTER!$1:$1048576,MATCH('POD1 - TEF'!AD$7,MASTER!$1:$1,0),FALSE))*1000000</f>
        <v>33547.557281317117</v>
      </c>
      <c r="AE8" s="285">
        <f>(VLOOKUP($A8,MASTER!$1:$1048576,MATCH('POD1 - TEF'!AE$7,MASTER!$1:$1,0),FALSE))*1000000</f>
        <v>34111.073720708002</v>
      </c>
      <c r="AF8" s="285">
        <f>(VLOOKUP($A8,MASTER!$1:$1048576,MATCH('POD1 - TEF'!AF$7,MASTER!$1:$1,0),FALSE))*1000000</f>
        <v>34685.407911125716</v>
      </c>
      <c r="AG8" s="285">
        <f>(VLOOKUP($A8,MASTER!$1:$1048576,MATCH('POD1 - TEF'!AG$7,MASTER!$1:$1,0),FALSE))*1000000</f>
        <v>35270.785225376021</v>
      </c>
      <c r="AH8" s="285">
        <f>(VLOOKUP($A8,MASTER!$1:$1048576,MATCH('POD1 - TEF'!AH$7,MASTER!$1:$1,0),FALSE))*1000000</f>
        <v>35867.43595064999</v>
      </c>
      <c r="AI8" s="285">
        <f>(VLOOKUP($A8,MASTER!$1:$1048576,MATCH('POD1 - TEF'!AI$7,MASTER!$1:$1,0),FALSE))*1000000</f>
        <v>36475.595398248908</v>
      </c>
      <c r="AJ8" s="285">
        <f>(VLOOKUP($A8,MASTER!$1:$1048576,MATCH('POD1 - TEF'!AJ$7,MASTER!$1:$1,0),FALSE))*1000000</f>
        <v>37095.504015788203</v>
      </c>
      <c r="AK8" s="285">
        <f>(VLOOKUP($A8,MASTER!$1:$1048576,MATCH('POD1 - TEF'!AK$7,MASTER!$1:$1,0),FALSE))*1000000</f>
        <v>37727.407501936905</v>
      </c>
      <c r="AL8" s="285">
        <f>(VLOOKUP($A8,MASTER!$1:$1048576,MATCH('POD1 - TEF'!AL$7,MASTER!$1:$1,0),FALSE))*1000000</f>
        <v>38371.556923750162</v>
      </c>
      <c r="AM8" s="285">
        <f>(VLOOKUP($A8,MASTER!$1:$1048576,MATCH('POD1 - TEF'!AM$7,MASTER!$1:$1,0),FALSE))*1000000</f>
        <v>39028.208836653866</v>
      </c>
      <c r="AN8" s="285">
        <f>(VLOOKUP($A8,MASTER!$1:$1048576,MATCH('POD1 - TEF'!AN$7,MASTER!$1:$1,0),FALSE))*1000000</f>
        <v>39697.62540714151</v>
      </c>
      <c r="AO8" s="285">
        <f>(VLOOKUP($A8,MASTER!$1:$1048576,MATCH('POD1 - TEF'!AO$7,MASTER!$1:$1,0),FALSE))*1000000</f>
        <v>40380.074538245171</v>
      </c>
      <c r="AP8" s="285">
        <f>(VLOOKUP($A8,MASTER!$1:$1048576,MATCH('POD1 - TEF'!AP$7,MASTER!$1:$1,0),FALSE))*1000000</f>
        <v>41075.829997843408</v>
      </c>
      <c r="AQ8" s="285">
        <f>(VLOOKUP($A8,MASTER!$1:$1048576,MATCH('POD1 - TEF'!AQ$7,MASTER!$1:$1,0),FALSE))*1000000</f>
        <v>41785.171549870822</v>
      </c>
      <c r="AR8" s="285">
        <f>(VLOOKUP($A8,MASTER!$1:$1048576,MATCH('POD1 - TEF'!AR$7,MASTER!$1:$1,0),FALSE))*1000000</f>
        <v>42508.385088495153</v>
      </c>
      <c r="AS8" s="285">
        <f>(VLOOKUP($A8,MASTER!$1:$1048576,MATCH('POD1 - TEF'!AS$7,MASTER!$1:$1,0),FALSE))*1000000</f>
        <v>43245.76277532932</v>
      </c>
      <c r="AT8" s="285">
        <f>(VLOOKUP($A8,MASTER!$1:$1048576,MATCH('POD1 - TEF'!AT$7,MASTER!$1:$1,0),FALSE))*1000000</f>
        <v>43997.603179747624</v>
      </c>
      <c r="AU8" s="285">
        <f>(VLOOKUP($A8,MASTER!$1:$1048576,MATCH('POD1 - TEF'!AU$7,MASTER!$1:$1,0),FALSE))*1000000</f>
        <v>44764.211422376451</v>
      </c>
      <c r="AV8" s="285">
        <f>(VLOOKUP($A8,MASTER!$1:$1048576,MATCH('POD1 - TEF'!AV$7,MASTER!$1:$1,0),FALSE))*1000000</f>
        <v>45545.899321831908</v>
      </c>
      <c r="AW8" s="285">
        <f>(VLOOKUP($A8,MASTER!$1:$1048576,MATCH('POD1 - TEF'!AW$7,MASTER!$1:$1,0),FALSE))*1000000</f>
        <v>46342.985544778116</v>
      </c>
      <c r="AX8" s="285">
        <f>(VLOOKUP($A8,MASTER!$1:$1048576,MATCH('POD1 - TEF'!AX$7,MASTER!$1:$1,0),FALSE))*1000000</f>
        <v>47155.795759381654</v>
      </c>
      <c r="AY8" s="285">
        <f>(VLOOKUP($A8,MASTER!$1:$1048576,MATCH('POD1 - TEF'!AY$7,MASTER!$1:$1,0),FALSE))*1000000</f>
        <v>47984.662792239615</v>
      </c>
      <c r="AZ8" s="285">
        <f>(VLOOKUP($A8,MASTER!$1:$1048576,MATCH('POD1 - TEF'!AZ$7,MASTER!$1:$1,0),FALSE))*1000000</f>
        <v>48829.926788859972</v>
      </c>
      <c r="BA8" s="285">
        <f>(VLOOKUP($A8,MASTER!$1:$1048576,MATCH('POD1 - TEF'!BA$7,MASTER!$1:$1,0),FALSE))*1000000</f>
        <v>49691.93537777543</v>
      </c>
      <c r="BB8" s="285">
        <f>(VLOOKUP($A8,MASTER!$1:$1048576,MATCH('POD1 - TEF'!BB$7,MASTER!$1:$1,0),FALSE))*1000000</f>
        <v>50569.161249538287</v>
      </c>
      <c r="BC8" s="285">
        <f>(VLOOKUP($A8,MASTER!$1:$1048576,MATCH('POD1 - TEF'!BC$7,MASTER!$1:$1,0),FALSE))*1000000</f>
        <v>51461.873039171718</v>
      </c>
      <c r="BD8" s="285">
        <f>(VLOOKUP($A8,MASTER!$1:$1048576,MATCH('POD1 - TEF'!BD$7,MASTER!$1:$1,0),FALSE))*1000000</f>
        <v>52370.34412398938</v>
      </c>
      <c r="BE8" s="285">
        <f>(VLOOKUP($A8,MASTER!$1:$1048576,MATCH('POD1 - TEF'!BE$7,MASTER!$1:$1,0),FALSE))*1000000</f>
        <v>53294.852707312421</v>
      </c>
      <c r="BF8" s="285">
        <f>(VLOOKUP($A8,MASTER!$1:$1048576,MATCH('POD1 - TEF'!BF$7,MASTER!$1:$1,0),FALSE))*1000000</f>
        <v>54235.681903664365</v>
      </c>
      <c r="BG8" s="285">
        <f>(VLOOKUP($A8,MASTER!$1:$1048576,MATCH('POD1 - TEF'!BG$7,MASTER!$1:$1,0),FALSE))*1000000</f>
        <v>55193.119825469956</v>
      </c>
      <c r="BH8" s="285">
        <f>(VLOOKUP($A8,MASTER!$1:$1048576,MATCH('POD1 - TEF'!BH$7,MASTER!$1:$1,0),FALSE))*1000000</f>
        <v>56167.45967128453</v>
      </c>
      <c r="BI8" s="285">
        <f>(VLOOKUP($A8,MASTER!$1:$1048576,MATCH('POD1 - TEF'!BI$7,MASTER!$1:$1,0),FALSE))*1000000</f>
        <v>57158.999815580944</v>
      </c>
    </row>
    <row r="9" spans="1:61" x14ac:dyDescent="0.25">
      <c r="A9" s="187" t="s">
        <v>497</v>
      </c>
      <c r="B9" s="285"/>
      <c r="C9" s="285"/>
      <c r="D9" s="285"/>
      <c r="E9" s="285"/>
      <c r="F9" s="285">
        <f>(VLOOKUP($A9,MASTER!$1:$1048576,MATCH('POD1 - TEF'!F$7,MASTER!$1:$1,0),FALSE))*1000000</f>
        <v>427444</v>
      </c>
      <c r="G9" s="285">
        <f>(VLOOKUP($A9,MASTER!$1:$1048576,MATCH('POD1 - TEF'!G$7,MASTER!$1:$1,0),FALSE))*1000000</f>
        <v>440460</v>
      </c>
      <c r="H9" s="285">
        <f>(VLOOKUP($A9,MASTER!$1:$1048576,MATCH('POD1 - TEF'!H$7,MASTER!$1:$1,0),FALSE))*1000000</f>
        <v>454161</v>
      </c>
      <c r="I9" s="285">
        <f>(VLOOKUP($A9,MASTER!$1:$1048576,MATCH('POD1 - TEF'!I$7,MASTER!$1:$1,0),FALSE))*1000000</f>
        <v>468559</v>
      </c>
      <c r="J9" s="285">
        <f>(VLOOKUP($A9,MASTER!$1:$1048576,MATCH('POD1 - TEF'!J$7,MASTER!$1:$1,0),FALSE))*1000000</f>
        <v>482559</v>
      </c>
      <c r="K9" s="285">
        <f>(VLOOKUP($A9,MASTER!$1:$1048576,MATCH('POD1 - TEF'!K$7,MASTER!$1:$1,0),FALSE))*1000000</f>
        <v>495246</v>
      </c>
      <c r="L9" s="285">
        <f>(VLOOKUP($A9,MASTER!$1:$1048576,MATCH('POD1 - TEF'!L$7,MASTER!$1:$1,0),FALSE))*1000000</f>
        <v>504606</v>
      </c>
      <c r="M9" s="285">
        <f>(VLOOKUP($A9,MASTER!$1:$1048576,MATCH('POD1 - TEF'!M$7,MASTER!$1:$1,0),FALSE))*1000000</f>
        <v>504606</v>
      </c>
      <c r="N9" s="285">
        <f>(VLOOKUP($A9,MASTER!$1:$1048576,MATCH('POD1 - TEF'!N$7,MASTER!$1:$1,0),FALSE))*1000000</f>
        <v>517448</v>
      </c>
      <c r="O9" s="285">
        <f>(VLOOKUP($A9,MASTER!$1:$1048576,MATCH('POD1 - TEF'!O$7,MASTER!$1:$1,0),FALSE))*1000000</f>
        <v>526791</v>
      </c>
      <c r="P9" s="285">
        <f>(VLOOKUP($A9,MASTER!$1:$1048576,MATCH('POD1 - TEF'!P$7,MASTER!$1:$1,0),FALSE))*1000000</f>
        <v>538085</v>
      </c>
      <c r="Q9" s="285">
        <f>(VLOOKUP($A9,MASTER!$1:$1048576,MATCH('POD1 - TEF'!Q$7,MASTER!$1:$1,0),FALSE))*1000000</f>
        <v>548719</v>
      </c>
      <c r="R9" s="285">
        <f>(VLOOKUP($A9,MASTER!$1:$1048576,MATCH('POD1 - TEF'!R$7,MASTER!$1:$1,0),FALSE))*1000000</f>
        <v>594341</v>
      </c>
      <c r="S9" s="285">
        <f>(VLOOKUP($A9,MASTER!$1:$1048576,MATCH('POD1 - TEF'!S$7,MASTER!$1:$1,0),FALSE))*1000000</f>
        <v>599641</v>
      </c>
      <c r="T9" s="285">
        <f>(VLOOKUP($A9,MASTER!$1:$1048576,MATCH('POD1 - TEF'!T$7,MASTER!$1:$1,0),FALSE))*1000000</f>
        <v>609147.70457283617</v>
      </c>
      <c r="U9" s="285">
        <f>(VLOOKUP($A9,MASTER!$1:$1048576,MATCH('POD1 - TEF'!U$7,MASTER!$1:$1,0),FALSE))*1000000</f>
        <v>618982.46280368918</v>
      </c>
      <c r="V9" s="285">
        <f>(VLOOKUP($A9,MASTER!$1:$1048576,MATCH('POD1 - TEF'!V$7,MASTER!$1:$1,0),FALSE))*1000000</f>
        <v>629149.33824115363</v>
      </c>
      <c r="W9" s="285">
        <f>(VLOOKUP($A9,MASTER!$1:$1048576,MATCH('POD1 - TEF'!W$7,MASTER!$1:$1,0),FALSE))*1000000</f>
        <v>639653.05198105995</v>
      </c>
      <c r="X9" s="285">
        <f>(VLOOKUP($A9,MASTER!$1:$1048576,MATCH('POD1 - TEF'!X$7,MASTER!$1:$1,0),FALSE))*1000000</f>
        <v>650498.93822754954</v>
      </c>
      <c r="Y9" s="285">
        <f>(VLOOKUP($A9,MASTER!$1:$1048576,MATCH('POD1 - TEF'!Y$7,MASTER!$1:$1,0),FALSE))*1000000</f>
        <v>661692.90900535206</v>
      </c>
      <c r="Z9" s="285">
        <f>(VLOOKUP($A9,MASTER!$1:$1048576,MATCH('POD1 - TEF'!Z$7,MASTER!$1:$1,0),FALSE))*1000000</f>
        <v>673241.42592060391</v>
      </c>
      <c r="AA9" s="285">
        <f>(VLOOKUP($A9,MASTER!$1:$1048576,MATCH('POD1 - TEF'!AA$7,MASTER!$1:$1,0),FALSE))*1000000</f>
        <v>685151.47747349017</v>
      </c>
      <c r="AB9" s="285">
        <f>(VLOOKUP($A9,MASTER!$1:$1048576,MATCH('POD1 - TEF'!AB$7,MASTER!$1:$1,0),FALSE))*1000000</f>
        <v>697430.56084134954</v>
      </c>
      <c r="AC9" s="285">
        <f>(VLOOKUP($A9,MASTER!$1:$1048576,MATCH('POD1 - TEF'!AC$7,MASTER!$1:$1,0),FALSE))*1000000</f>
        <v>710086.66733798746</v>
      </c>
      <c r="AD9" s="285">
        <f>(VLOOKUP($A9,MASTER!$1:$1048576,MATCH('POD1 - TEF'!AD$7,MASTER!$1:$1,0),FALSE))*1000000</f>
        <v>723128.27095542941</v>
      </c>
      <c r="AE9" s="285">
        <f>(VLOOKUP($A9,MASTER!$1:$1048576,MATCH('POD1 - TEF'!AE$7,MASTER!$1:$1,0),FALSE))*1000000</f>
        <v>736564.31953595404</v>
      </c>
      <c r="AF9" s="285">
        <f>(VLOOKUP($A9,MASTER!$1:$1048576,MATCH('POD1 - TEF'!AF$7,MASTER!$1:$1,0),FALSE))*1000000</f>
        <v>750404.22822366643</v>
      </c>
      <c r="AG9" s="285">
        <f>(VLOOKUP($A9,MASTER!$1:$1048576,MATCH('POD1 - TEF'!AG$7,MASTER!$1:$1,0),FALSE))*1000000</f>
        <v>764657.87491861405</v>
      </c>
      <c r="AH9" s="285">
        <f>(VLOOKUP($A9,MASTER!$1:$1048576,MATCH('POD1 - TEF'!AH$7,MASTER!$1:$1,0),FALSE))*1000000</f>
        <v>779335.5975109908</v>
      </c>
      <c r="AI9" s="285">
        <f>(VLOOKUP($A9,MASTER!$1:$1048576,MATCH('POD1 - TEF'!AI$7,MASTER!$1:$1,0),FALSE))*1000000</f>
        <v>794448.19271404145</v>
      </c>
      <c r="AJ9" s="285">
        <f>(VLOOKUP($A9,MASTER!$1:$1048576,MATCH('POD1 - TEF'!AJ$7,MASTER!$1:$1,0),FALSE))*1000000</f>
        <v>810006.9163458324</v>
      </c>
      <c r="AK9" s="285">
        <f>(VLOOKUP($A9,MASTER!$1:$1048576,MATCH('POD1 - TEF'!AK$7,MASTER!$1:$1,0),FALSE))*1000000</f>
        <v>826023.48493472021</v>
      </c>
      <c r="AL9" s="285">
        <f>(VLOOKUP($A9,MASTER!$1:$1048576,MATCH('POD1 - TEF'!AL$7,MASTER!$1:$1,0),FALSE))*1000000</f>
        <v>842510.07854304009</v>
      </c>
      <c r="AM9" s="285">
        <f>(VLOOKUP($A9,MASTER!$1:$1048576,MATCH('POD1 - TEF'!AM$7,MASTER!$1:$1,0),FALSE))*1000000</f>
        <v>859479.34471951984</v>
      </c>
      <c r="AN9" s="285">
        <f>(VLOOKUP($A9,MASTER!$1:$1048576,MATCH('POD1 - TEF'!AN$7,MASTER!$1:$1,0),FALSE))*1000000</f>
        <v>876944.40350411716</v>
      </c>
      <c r="AO9" s="285">
        <f>(VLOOKUP($A9,MASTER!$1:$1048576,MATCH('POD1 - TEF'!AO$7,MASTER!$1:$1,0),FALSE))*1000000</f>
        <v>894918.85342003149</v>
      </c>
      <c r="AP9" s="285">
        <f>(VLOOKUP($A9,MASTER!$1:$1048576,MATCH('POD1 - TEF'!AP$7,MASTER!$1:$1,0),FALSE))*1000000</f>
        <v>913416.77839703951</v>
      </c>
      <c r="AQ9" s="285">
        <f>(VLOOKUP($A9,MASTER!$1:$1048576,MATCH('POD1 - TEF'!AQ$7,MASTER!$1:$1,0),FALSE))*1000000</f>
        <v>932452.75557834748</v>
      </c>
      <c r="AR9" s="285">
        <f>(VLOOKUP($A9,MASTER!$1:$1048576,MATCH('POD1 - TEF'!AR$7,MASTER!$1:$1,0),FALSE))*1000000</f>
        <v>952041.86397016351</v>
      </c>
      <c r="AS9" s="285">
        <f>(VLOOKUP($A9,MASTER!$1:$1048576,MATCH('POD1 - TEF'!AS$7,MASTER!$1:$1,0),FALSE))*1000000</f>
        <v>972199.69389929529</v>
      </c>
      <c r="AT9" s="285">
        <f>(VLOOKUP($A9,MASTER!$1:$1048576,MATCH('POD1 - TEF'!AT$7,MASTER!$1:$1,0),FALSE))*1000000</f>
        <v>992942.35724947066</v>
      </c>
      <c r="AU9" s="285">
        <f>(VLOOKUP($A9,MASTER!$1:$1048576,MATCH('POD1 - TEF'!AU$7,MASTER!$1:$1,0),FALSE))*1000000</f>
        <v>1014286.4984518547</v>
      </c>
      <c r="AV9" s="285">
        <f>(VLOOKUP($A9,MASTER!$1:$1048576,MATCH('POD1 - TEF'!AV$7,MASTER!$1:$1,0),FALSE))*1000000</f>
        <v>1036249.3062094944</v>
      </c>
      <c r="AW9" s="285">
        <f>(VLOOKUP($A9,MASTER!$1:$1048576,MATCH('POD1 - TEF'!AW$7,MASTER!$1:$1,0),FALSE))*1000000</f>
        <v>1058848.5259392329</v>
      </c>
      <c r="AX9" s="285">
        <f>(VLOOKUP($A9,MASTER!$1:$1048576,MATCH('POD1 - TEF'!AX$7,MASTER!$1:$1,0),FALSE))*1000000</f>
        <v>1082102.4729180734</v>
      </c>
      <c r="AY9" s="285">
        <f>(VLOOKUP($A9,MASTER!$1:$1048576,MATCH('POD1 - TEF'!AY$7,MASTER!$1:$1,0),FALSE))*1000000</f>
        <v>1106030.0461240709</v>
      </c>
      <c r="AZ9" s="285">
        <f>(VLOOKUP($A9,MASTER!$1:$1048576,MATCH('POD1 - TEF'!AZ$7,MASTER!$1:$1,0),FALSE))*1000000</f>
        <v>1130650.7427646436</v>
      </c>
      <c r="BA9" s="285">
        <f>(VLOOKUP($A9,MASTER!$1:$1048576,MATCH('POD1 - TEF'!BA$7,MASTER!$1:$1,0),FALSE))*1000000</f>
        <v>1155984.6734877673</v>
      </c>
      <c r="BB9" s="285">
        <f>(VLOOKUP($A9,MASTER!$1:$1048576,MATCH('POD1 - TEF'!BB$7,MASTER!$1:$1,0),FALSE))*1000000</f>
        <v>1181886.2490384304</v>
      </c>
      <c r="BC9" s="285">
        <f>(VLOOKUP($A9,MASTER!$1:$1048576,MATCH('POD1 - TEF'!BC$7,MASTER!$1:$1,0),FALSE))*1000000</f>
        <v>1208368.1883528987</v>
      </c>
      <c r="BD9" s="285">
        <f>(VLOOKUP($A9,MASTER!$1:$1048576,MATCH('POD1 - TEF'!BD$7,MASTER!$1:$1,0),FALSE))*1000000</f>
        <v>1235443.4953543385</v>
      </c>
      <c r="BE9" s="285">
        <f>(VLOOKUP($A9,MASTER!$1:$1048576,MATCH('POD1 - TEF'!BE$7,MASTER!$1:$1,0),FALSE))*1000000</f>
        <v>1263125.4653383759</v>
      </c>
      <c r="BF9" s="285">
        <f>(VLOOKUP($A9,MASTER!$1:$1048576,MATCH('POD1 - TEF'!BF$7,MASTER!$1:$1,0),FALSE))*1000000</f>
        <v>1291427.6915017355</v>
      </c>
      <c r="BG9" s="285">
        <f>(VLOOKUP($A9,MASTER!$1:$1048576,MATCH('POD1 - TEF'!BG$7,MASTER!$1:$1,0),FALSE))*1000000</f>
        <v>1320364.0716171633</v>
      </c>
      <c r="BH9" s="285">
        <f>(VLOOKUP($A9,MASTER!$1:$1048576,MATCH('POD1 - TEF'!BH$7,MASTER!$1:$1,0),FALSE))*1000000</f>
        <v>1349948.814857909</v>
      </c>
      <c r="BI9" s="285">
        <f>(VLOOKUP($A9,MASTER!$1:$1048576,MATCH('POD1 - TEF'!BI$7,MASTER!$1:$1,0),FALSE))*1000000</f>
        <v>1380196.4487751247</v>
      </c>
    </row>
    <row r="10" spans="1:61" x14ac:dyDescent="0.25">
      <c r="A10" s="187" t="s">
        <v>498</v>
      </c>
      <c r="B10" s="285"/>
      <c r="C10" s="285"/>
      <c r="D10" s="285"/>
      <c r="E10" s="285"/>
      <c r="F10" s="285">
        <f>(VLOOKUP($A10,MASTER!$1:$1048576,MATCH('POD1 - TEF'!F$7,MASTER!$1:$1,0),FALSE))*1000000</f>
        <v>256863.99999999997</v>
      </c>
      <c r="G10" s="285">
        <f>(VLOOKUP($A10,MASTER!$1:$1048576,MATCH('POD1 - TEF'!G$7,MASTER!$1:$1,0),FALSE))*1000000</f>
        <v>257394.99999999997</v>
      </c>
      <c r="H10" s="285">
        <f>(VLOOKUP($A10,MASTER!$1:$1048576,MATCH('POD1 - TEF'!H$7,MASTER!$1:$1,0),FALSE))*1000000</f>
        <v>263517</v>
      </c>
      <c r="I10" s="285">
        <f>(VLOOKUP($A10,MASTER!$1:$1048576,MATCH('POD1 - TEF'!I$7,MASTER!$1:$1,0),FALSE))*1000000</f>
        <v>261094</v>
      </c>
      <c r="J10" s="285">
        <f>(VLOOKUP($A10,MASTER!$1:$1048576,MATCH('POD1 - TEF'!J$7,MASTER!$1:$1,0),FALSE))*1000000</f>
        <v>265167</v>
      </c>
      <c r="K10" s="285">
        <f>(VLOOKUP($A10,MASTER!$1:$1048576,MATCH('POD1 - TEF'!K$7,MASTER!$1:$1,0),FALSE))*1000000</f>
        <v>267490</v>
      </c>
      <c r="L10" s="285">
        <f>(VLOOKUP($A10,MASTER!$1:$1048576,MATCH('POD1 - TEF'!L$7,MASTER!$1:$1,0),FALSE))*1000000</f>
        <v>270956</v>
      </c>
      <c r="M10" s="285">
        <f>(VLOOKUP($A10,MASTER!$1:$1048576,MATCH('POD1 - TEF'!M$7,MASTER!$1:$1,0),FALSE))*1000000</f>
        <v>270956</v>
      </c>
      <c r="N10" s="285">
        <f>(VLOOKUP($A10,MASTER!$1:$1048576,MATCH('POD1 - TEF'!N$7,MASTER!$1:$1,0),FALSE))*1000000</f>
        <v>277553</v>
      </c>
      <c r="O10" s="285">
        <f>(VLOOKUP($A10,MASTER!$1:$1048576,MATCH('POD1 - TEF'!O$7,MASTER!$1:$1,0),FALSE))*1000000</f>
        <v>282580</v>
      </c>
      <c r="P10" s="285">
        <f>(VLOOKUP($A10,MASTER!$1:$1048576,MATCH('POD1 - TEF'!P$7,MASTER!$1:$1,0),FALSE))*1000000</f>
        <v>287283</v>
      </c>
      <c r="Q10" s="285">
        <f>(VLOOKUP($A10,MASTER!$1:$1048576,MATCH('POD1 - TEF'!Q$7,MASTER!$1:$1,0),FALSE))*1000000</f>
        <v>291533</v>
      </c>
      <c r="R10" s="285">
        <f>(VLOOKUP($A10,MASTER!$1:$1048576,MATCH('POD1 - TEF'!R$7,MASTER!$1:$1,0),FALSE))*1000000</f>
        <v>296068</v>
      </c>
      <c r="S10" s="285">
        <f>(VLOOKUP($A10,MASTER!$1:$1048576,MATCH('POD1 - TEF'!S$7,MASTER!$1:$1,0),FALSE))*1000000</f>
        <v>299908</v>
      </c>
      <c r="T10" s="285">
        <f>(VLOOKUP($A10,MASTER!$1:$1048576,MATCH('POD1 - TEF'!T$7,MASTER!$1:$1,0),FALSE))*1000000</f>
        <v>303653.8939946625</v>
      </c>
      <c r="U10" s="285">
        <f>(VLOOKUP($A10,MASTER!$1:$1048576,MATCH('POD1 - TEF'!U$7,MASTER!$1:$1,0),FALSE))*1000000</f>
        <v>307551.14983878389</v>
      </c>
      <c r="V10" s="285">
        <f>(VLOOKUP($A10,MASTER!$1:$1048576,MATCH('POD1 - TEF'!V$7,MASTER!$1:$1,0),FALSE))*1000000</f>
        <v>311602.6054883615</v>
      </c>
      <c r="W10" s="285">
        <f>(VLOOKUP($A10,MASTER!$1:$1048576,MATCH('POD1 - TEF'!W$7,MASTER!$1:$1,0),FALSE))*1000000</f>
        <v>315811.2381160013</v>
      </c>
      <c r="X10" s="285">
        <f>(VLOOKUP($A10,MASTER!$1:$1048576,MATCH('POD1 - TEF'!X$7,MASTER!$1:$1,0),FALSE))*1000000</f>
        <v>320180.16536683327</v>
      </c>
      <c r="Y10" s="285">
        <f>(VLOOKUP($A10,MASTER!$1:$1048576,MATCH('POD1 - TEF'!Y$7,MASTER!$1:$1,0),FALSE))*1000000</f>
        <v>324712.64680926659</v>
      </c>
      <c r="Z10" s="285">
        <f>(VLOOKUP($A10,MASTER!$1:$1048576,MATCH('POD1 - TEF'!Z$7,MASTER!$1:$1,0),FALSE))*1000000</f>
        <v>329412.08557675174</v>
      </c>
      <c r="AA10" s="285">
        <f>(VLOOKUP($A10,MASTER!$1:$1048576,MATCH('POD1 - TEF'!AA$7,MASTER!$1:$1,0),FALSE))*1000000</f>
        <v>334282.03019722924</v>
      </c>
      <c r="AB10" s="285">
        <f>(VLOOKUP($A10,MASTER!$1:$1048576,MATCH('POD1 - TEF'!AB$7,MASTER!$1:$1,0),FALSE))*1000000</f>
        <v>339326.17660742468</v>
      </c>
      <c r="AC10" s="285">
        <f>(VLOOKUP($A10,MASTER!$1:$1048576,MATCH('POD1 - TEF'!AC$7,MASTER!$1:$1,0),FALSE))*1000000</f>
        <v>344548.37034961698</v>
      </c>
      <c r="AD10" s="285">
        <f>(VLOOKUP($A10,MASTER!$1:$1048576,MATCH('POD1 - TEF'!AD$7,MASTER!$1:$1,0),FALSE))*1000000</f>
        <v>349952.6089489336</v>
      </c>
      <c r="AE10" s="285">
        <f>(VLOOKUP($A10,MASTER!$1:$1048576,MATCH('POD1 - TEF'!AE$7,MASTER!$1:$1,0),FALSE))*1000000</f>
        <v>355543.04446964723</v>
      </c>
      <c r="AF10" s="285">
        <f>(VLOOKUP($A10,MASTER!$1:$1048576,MATCH('POD1 - TEF'!AF$7,MASTER!$1:$1,0),FALSE))*1000000</f>
        <v>361323.98624934076</v>
      </c>
      <c r="AG10" s="285">
        <f>(VLOOKUP($A10,MASTER!$1:$1048576,MATCH('POD1 - TEF'!AG$7,MASTER!$1:$1,0),FALSE))*1000000</f>
        <v>367299.90381018771</v>
      </c>
      <c r="AH10" s="285">
        <f>(VLOOKUP($A10,MASTER!$1:$1048576,MATCH('POD1 - TEF'!AH$7,MASTER!$1:$1,0),FALSE))*1000000</f>
        <v>373475.42994694959</v>
      </c>
      <c r="AI10" s="285">
        <f>(VLOOKUP($A10,MASTER!$1:$1048576,MATCH('POD1 - TEF'!AI$7,MASTER!$1:$1,0),FALSE))*1000000</f>
        <v>379855.36399164714</v>
      </c>
      <c r="AJ10" s="285">
        <f>(VLOOKUP($A10,MASTER!$1:$1048576,MATCH('POD1 - TEF'!AJ$7,MASTER!$1:$1,0),FALSE))*1000000</f>
        <v>386444.67525518598</v>
      </c>
      <c r="AK10" s="285">
        <f>(VLOOKUP($A10,MASTER!$1:$1048576,MATCH('POD1 - TEF'!AK$7,MASTER!$1:$1,0),FALSE))*1000000</f>
        <v>393248.50664654304</v>
      </c>
      <c r="AL10" s="285">
        <f>(VLOOKUP($A10,MASTER!$1:$1048576,MATCH('POD1 - TEF'!AL$7,MASTER!$1:$1,0),FALSE))*1000000</f>
        <v>400272.17847042525</v>
      </c>
      <c r="AM10" s="285">
        <f>(VLOOKUP($A10,MASTER!$1:$1048576,MATCH('POD1 - TEF'!AM$7,MASTER!$1:$1,0),FALSE))*1000000</f>
        <v>407521.19240461593</v>
      </c>
      <c r="AN10" s="285">
        <f>(VLOOKUP($A10,MASTER!$1:$1048576,MATCH('POD1 - TEF'!AN$7,MASTER!$1:$1,0),FALSE))*1000000</f>
        <v>415001.23565850727</v>
      </c>
      <c r="AO10" s="285">
        <f>(VLOOKUP($A10,MASTER!$1:$1048576,MATCH('POD1 - TEF'!AO$7,MASTER!$1:$1,0),FALSE))*1000000</f>
        <v>422718.18531460536</v>
      </c>
      <c r="AP10" s="285">
        <f>(VLOOKUP($A10,MASTER!$1:$1048576,MATCH('POD1 - TEF'!AP$7,MASTER!$1:$1,0),FALSE))*1000000</f>
        <v>430678.11285506713</v>
      </c>
      <c r="AQ10" s="285">
        <f>(VLOOKUP($A10,MASTER!$1:$1048576,MATCH('POD1 - TEF'!AQ$7,MASTER!$1:$1,0),FALSE))*1000000</f>
        <v>438887.28887559287</v>
      </c>
      <c r="AR10" s="285">
        <f>(VLOOKUP($A10,MASTER!$1:$1048576,MATCH('POD1 - TEF'!AR$7,MASTER!$1:$1,0),FALSE))*1000000</f>
        <v>447352.18798926903</v>
      </c>
      <c r="AS10" s="285">
        <f>(VLOOKUP($A10,MASTER!$1:$1048576,MATCH('POD1 - TEF'!AS$7,MASTER!$1:$1,0),FALSE))*1000000</f>
        <v>456079.49392320559</v>
      </c>
      <c r="AT10" s="285">
        <f>(VLOOKUP($A10,MASTER!$1:$1048576,MATCH('POD1 - TEF'!AT$7,MASTER!$1:$1,0),FALSE))*1000000</f>
        <v>465076.10481107316</v>
      </c>
      <c r="AU10" s="285">
        <f>(VLOOKUP($A10,MASTER!$1:$1048576,MATCH('POD1 - TEF'!AU$7,MASTER!$1:$1,0),FALSE))*1000000</f>
        <v>474349.13868489134</v>
      </c>
      <c r="AV10" s="285">
        <f>(VLOOKUP($A10,MASTER!$1:$1048576,MATCH('POD1 - TEF'!AV$7,MASTER!$1:$1,0),FALSE))*1000000</f>
        <v>483905.93916967174</v>
      </c>
      <c r="AW10" s="285">
        <f>(VLOOKUP($A10,MASTER!$1:$1048576,MATCH('POD1 - TEF'!AW$7,MASTER!$1:$1,0),FALSE))*1000000</f>
        <v>493754.08138476021</v>
      </c>
      <c r="AX10" s="285">
        <f>(VLOOKUP($A10,MASTER!$1:$1048576,MATCH('POD1 - TEF'!AX$7,MASTER!$1:$1,0),FALSE))*1000000</f>
        <v>503901.37805597403</v>
      </c>
      <c r="AY10" s="285">
        <f>(VLOOKUP($A10,MASTER!$1:$1048576,MATCH('POD1 - TEF'!AY$7,MASTER!$1:$1,0),FALSE))*1000000</f>
        <v>514355.88584286586</v>
      </c>
      <c r="AZ10" s="285">
        <f>(VLOOKUP($A10,MASTER!$1:$1048576,MATCH('POD1 - TEF'!AZ$7,MASTER!$1:$1,0),FALSE))*1000000</f>
        <v>525125.9118856967</v>
      </c>
      <c r="BA10" s="285">
        <f>(VLOOKUP($A10,MASTER!$1:$1048576,MATCH('POD1 - TEF'!BA$7,MASTER!$1:$1,0),FALSE))*1000000</f>
        <v>536220.02057693619</v>
      </c>
      <c r="BB10" s="285">
        <f>(VLOOKUP($A10,MASTER!$1:$1048576,MATCH('POD1 - TEF'!BB$7,MASTER!$1:$1,0),FALSE))*1000000</f>
        <v>547548.50971840159</v>
      </c>
      <c r="BC10" s="285">
        <f>(VLOOKUP($A10,MASTER!$1:$1048576,MATCH('POD1 - TEF'!BC$7,MASTER!$1:$1,0),FALSE))*1000000</f>
        <v>559116.33096479333</v>
      </c>
      <c r="BD10" s="285">
        <f>(VLOOKUP($A10,MASTER!$1:$1048576,MATCH('POD1 - TEF'!BD$7,MASTER!$1:$1,0),FALSE))*1000000</f>
        <v>570928.54058228526</v>
      </c>
      <c r="BE10" s="285">
        <f>(VLOOKUP($A10,MASTER!$1:$1048576,MATCH('POD1 - TEF'!BE$7,MASTER!$1:$1,0),FALSE))*1000000</f>
        <v>582990.30165860651</v>
      </c>
      <c r="BF10" s="285">
        <f>(VLOOKUP($A10,MASTER!$1:$1048576,MATCH('POD1 - TEF'!BF$7,MASTER!$1:$1,0),FALSE))*1000000</f>
        <v>595306.88635981421</v>
      </c>
      <c r="BG10" s="285">
        <f>(VLOOKUP($A10,MASTER!$1:$1048576,MATCH('POD1 - TEF'!BG$7,MASTER!$1:$1,0),FALSE))*1000000</f>
        <v>607883.67823474412</v>
      </c>
      <c r="BH10" s="285">
        <f>(VLOOKUP($A10,MASTER!$1:$1048576,MATCH('POD1 - TEF'!BH$7,MASTER!$1:$1,0),FALSE))*1000000</f>
        <v>620726.17456814658</v>
      </c>
      <c r="BI10" s="285">
        <f>(VLOOKUP($A10,MASTER!$1:$1048576,MATCH('POD1 - TEF'!BI$7,MASTER!$1:$1,0),FALSE))*1000000</f>
        <v>633839.98878353671</v>
      </c>
    </row>
    <row r="11" spans="1:61" x14ac:dyDescent="0.25">
      <c r="A11" s="187" t="s">
        <v>499</v>
      </c>
      <c r="B11" s="285"/>
      <c r="C11" s="285"/>
      <c r="D11" s="285"/>
      <c r="E11" s="285"/>
      <c r="F11" s="285">
        <f>(VLOOKUP($A11,MASTER!$1:$1048576,MATCH('POD1 - TEF'!F$7,MASTER!$1:$1,0),FALSE))*1000000</f>
        <v>0</v>
      </c>
      <c r="G11" s="285">
        <f>(VLOOKUP($A11,MASTER!$1:$1048576,MATCH('POD1 - TEF'!G$7,MASTER!$1:$1,0),FALSE))*1000000</f>
        <v>0</v>
      </c>
      <c r="H11" s="285">
        <f>(VLOOKUP($A11,MASTER!$1:$1048576,MATCH('POD1 - TEF'!H$7,MASTER!$1:$1,0),FALSE))*1000000</f>
        <v>0</v>
      </c>
      <c r="I11" s="285">
        <f>(VLOOKUP($A11,MASTER!$1:$1048576,MATCH('POD1 - TEF'!I$7,MASTER!$1:$1,0),FALSE))*1000000</f>
        <v>0</v>
      </c>
      <c r="J11" s="285">
        <f>(VLOOKUP($A11,MASTER!$1:$1048576,MATCH('POD1 - TEF'!J$7,MASTER!$1:$1,0),FALSE))*1000000</f>
        <v>0</v>
      </c>
      <c r="K11" s="285">
        <f>(VLOOKUP($A11,MASTER!$1:$1048576,MATCH('POD1 - TEF'!K$7,MASTER!$1:$1,0),FALSE))*1000000</f>
        <v>0</v>
      </c>
      <c r="L11" s="285">
        <f>(VLOOKUP($A11,MASTER!$1:$1048576,MATCH('POD1 - TEF'!L$7,MASTER!$1:$1,0),FALSE))*1000000</f>
        <v>0</v>
      </c>
      <c r="M11" s="285">
        <f>(VLOOKUP($A11,MASTER!$1:$1048576,MATCH('POD1 - TEF'!M$7,MASTER!$1:$1,0),FALSE))*1000000</f>
        <v>0</v>
      </c>
      <c r="N11" s="285">
        <f>(VLOOKUP($A11,MASTER!$1:$1048576,MATCH('POD1 - TEF'!N$7,MASTER!$1:$1,0),FALSE))*1000000</f>
        <v>0</v>
      </c>
      <c r="O11" s="285">
        <f>(VLOOKUP($A11,MASTER!$1:$1048576,MATCH('POD1 - TEF'!O$7,MASTER!$1:$1,0),FALSE))*1000000</f>
        <v>0</v>
      </c>
      <c r="P11" s="285">
        <f>(VLOOKUP($A11,MASTER!$1:$1048576,MATCH('POD1 - TEF'!P$7,MASTER!$1:$1,0),FALSE))*1000000</f>
        <v>0</v>
      </c>
      <c r="Q11" s="285">
        <f>(VLOOKUP($A11,MASTER!$1:$1048576,MATCH('POD1 - TEF'!Q$7,MASTER!$1:$1,0),FALSE))*1000000</f>
        <v>0</v>
      </c>
      <c r="R11" s="285">
        <f>(VLOOKUP($A11,MASTER!$1:$1048576,MATCH('POD1 - TEF'!R$7,MASTER!$1:$1,0),FALSE))*1000000</f>
        <v>0</v>
      </c>
      <c r="S11" s="285">
        <f>(VLOOKUP($A11,MASTER!$1:$1048576,MATCH('POD1 - TEF'!S$7,MASTER!$1:$1,0),FALSE))*1000000</f>
        <v>0</v>
      </c>
      <c r="T11" s="285">
        <f>(VLOOKUP($A11,MASTER!$1:$1048576,MATCH('POD1 - TEF'!T$7,MASTER!$1:$1,0),FALSE))*1000000</f>
        <v>0</v>
      </c>
      <c r="U11" s="285">
        <f>(VLOOKUP($A11,MASTER!$1:$1048576,MATCH('POD1 - TEF'!U$7,MASTER!$1:$1,0),FALSE))*1000000</f>
        <v>0</v>
      </c>
      <c r="V11" s="285">
        <f>(VLOOKUP($A11,MASTER!$1:$1048576,MATCH('POD1 - TEF'!V$7,MASTER!$1:$1,0),FALSE))*1000000</f>
        <v>0</v>
      </c>
      <c r="W11" s="285">
        <f>(VLOOKUP($A11,MASTER!$1:$1048576,MATCH('POD1 - TEF'!W$7,MASTER!$1:$1,0),FALSE))*1000000</f>
        <v>0</v>
      </c>
      <c r="X11" s="285">
        <f>(VLOOKUP($A11,MASTER!$1:$1048576,MATCH('POD1 - TEF'!X$7,MASTER!$1:$1,0),FALSE))*1000000</f>
        <v>0</v>
      </c>
      <c r="Y11" s="285">
        <f>(VLOOKUP($A11,MASTER!$1:$1048576,MATCH('POD1 - TEF'!Y$7,MASTER!$1:$1,0),FALSE))*1000000</f>
        <v>0</v>
      </c>
      <c r="Z11" s="285">
        <f>(VLOOKUP($A11,MASTER!$1:$1048576,MATCH('POD1 - TEF'!Z$7,MASTER!$1:$1,0),FALSE))*1000000</f>
        <v>0</v>
      </c>
      <c r="AA11" s="285">
        <f>(VLOOKUP($A11,MASTER!$1:$1048576,MATCH('POD1 - TEF'!AA$7,MASTER!$1:$1,0),FALSE))*1000000</f>
        <v>0</v>
      </c>
      <c r="AB11" s="285">
        <f>(VLOOKUP($A11,MASTER!$1:$1048576,MATCH('POD1 - TEF'!AB$7,MASTER!$1:$1,0),FALSE))*1000000</f>
        <v>0</v>
      </c>
      <c r="AC11" s="285">
        <f>(VLOOKUP($A11,MASTER!$1:$1048576,MATCH('POD1 - TEF'!AC$7,MASTER!$1:$1,0),FALSE))*1000000</f>
        <v>0</v>
      </c>
      <c r="AD11" s="285">
        <f>(VLOOKUP($A11,MASTER!$1:$1048576,MATCH('POD1 - TEF'!AD$7,MASTER!$1:$1,0),FALSE))*1000000</f>
        <v>0</v>
      </c>
      <c r="AE11" s="285">
        <f>(VLOOKUP($A11,MASTER!$1:$1048576,MATCH('POD1 - TEF'!AE$7,MASTER!$1:$1,0),FALSE))*1000000</f>
        <v>0</v>
      </c>
      <c r="AF11" s="285">
        <f>(VLOOKUP($A11,MASTER!$1:$1048576,MATCH('POD1 - TEF'!AF$7,MASTER!$1:$1,0),FALSE))*1000000</f>
        <v>0</v>
      </c>
      <c r="AG11" s="285">
        <f>(VLOOKUP($A11,MASTER!$1:$1048576,MATCH('POD1 - TEF'!AG$7,MASTER!$1:$1,0),FALSE))*1000000</f>
        <v>0</v>
      </c>
      <c r="AH11" s="285">
        <f>(VLOOKUP($A11,MASTER!$1:$1048576,MATCH('POD1 - TEF'!AH$7,MASTER!$1:$1,0),FALSE))*1000000</f>
        <v>0</v>
      </c>
      <c r="AI11" s="285">
        <f>(VLOOKUP($A11,MASTER!$1:$1048576,MATCH('POD1 - TEF'!AI$7,MASTER!$1:$1,0),FALSE))*1000000</f>
        <v>0</v>
      </c>
      <c r="AJ11" s="285">
        <f>(VLOOKUP($A11,MASTER!$1:$1048576,MATCH('POD1 - TEF'!AJ$7,MASTER!$1:$1,0),FALSE))*1000000</f>
        <v>0</v>
      </c>
      <c r="AK11" s="285">
        <f>(VLOOKUP($A11,MASTER!$1:$1048576,MATCH('POD1 - TEF'!AK$7,MASTER!$1:$1,0),FALSE))*1000000</f>
        <v>0</v>
      </c>
      <c r="AL11" s="285">
        <f>(VLOOKUP($A11,MASTER!$1:$1048576,MATCH('POD1 - TEF'!AL$7,MASTER!$1:$1,0),FALSE))*1000000</f>
        <v>0</v>
      </c>
      <c r="AM11" s="285">
        <f>(VLOOKUP($A11,MASTER!$1:$1048576,MATCH('POD1 - TEF'!AM$7,MASTER!$1:$1,0),FALSE))*1000000</f>
        <v>0</v>
      </c>
      <c r="AN11" s="285">
        <f>(VLOOKUP($A11,MASTER!$1:$1048576,MATCH('POD1 - TEF'!AN$7,MASTER!$1:$1,0),FALSE))*1000000</f>
        <v>0</v>
      </c>
      <c r="AO11" s="285">
        <f>(VLOOKUP($A11,MASTER!$1:$1048576,MATCH('POD1 - TEF'!AO$7,MASTER!$1:$1,0),FALSE))*1000000</f>
        <v>0</v>
      </c>
      <c r="AP11" s="285">
        <f>(VLOOKUP($A11,MASTER!$1:$1048576,MATCH('POD1 - TEF'!AP$7,MASTER!$1:$1,0),FALSE))*1000000</f>
        <v>0</v>
      </c>
      <c r="AQ11" s="285">
        <f>(VLOOKUP($A11,MASTER!$1:$1048576,MATCH('POD1 - TEF'!AQ$7,MASTER!$1:$1,0),FALSE))*1000000</f>
        <v>0</v>
      </c>
      <c r="AR11" s="285">
        <f>(VLOOKUP($A11,MASTER!$1:$1048576,MATCH('POD1 - TEF'!AR$7,MASTER!$1:$1,0),FALSE))*1000000</f>
        <v>0</v>
      </c>
      <c r="AS11" s="285">
        <f>(VLOOKUP($A11,MASTER!$1:$1048576,MATCH('POD1 - TEF'!AS$7,MASTER!$1:$1,0),FALSE))*1000000</f>
        <v>0</v>
      </c>
      <c r="AT11" s="285">
        <f>(VLOOKUP($A11,MASTER!$1:$1048576,MATCH('POD1 - TEF'!AT$7,MASTER!$1:$1,0),FALSE))*1000000</f>
        <v>0</v>
      </c>
      <c r="AU11" s="285">
        <f>(VLOOKUP($A11,MASTER!$1:$1048576,MATCH('POD1 - TEF'!AU$7,MASTER!$1:$1,0),FALSE))*1000000</f>
        <v>0</v>
      </c>
      <c r="AV11" s="285">
        <f>(VLOOKUP($A11,MASTER!$1:$1048576,MATCH('POD1 - TEF'!AV$7,MASTER!$1:$1,0),FALSE))*1000000</f>
        <v>0</v>
      </c>
      <c r="AW11" s="285">
        <f>(VLOOKUP($A11,MASTER!$1:$1048576,MATCH('POD1 - TEF'!AW$7,MASTER!$1:$1,0),FALSE))*1000000</f>
        <v>0</v>
      </c>
      <c r="AX11" s="285">
        <f>(VLOOKUP($A11,MASTER!$1:$1048576,MATCH('POD1 - TEF'!AX$7,MASTER!$1:$1,0),FALSE))*1000000</f>
        <v>0</v>
      </c>
      <c r="AY11" s="285">
        <f>(VLOOKUP($A11,MASTER!$1:$1048576,MATCH('POD1 - TEF'!AY$7,MASTER!$1:$1,0),FALSE))*1000000</f>
        <v>0</v>
      </c>
      <c r="AZ11" s="285">
        <f>(VLOOKUP($A11,MASTER!$1:$1048576,MATCH('POD1 - TEF'!AZ$7,MASTER!$1:$1,0),FALSE))*1000000</f>
        <v>0</v>
      </c>
      <c r="BA11" s="285">
        <f>(VLOOKUP($A11,MASTER!$1:$1048576,MATCH('POD1 - TEF'!BA$7,MASTER!$1:$1,0),FALSE))*1000000</f>
        <v>0</v>
      </c>
      <c r="BB11" s="285">
        <f>(VLOOKUP($A11,MASTER!$1:$1048576,MATCH('POD1 - TEF'!BB$7,MASTER!$1:$1,0),FALSE))*1000000</f>
        <v>0</v>
      </c>
      <c r="BC11" s="285">
        <f>(VLOOKUP($A11,MASTER!$1:$1048576,MATCH('POD1 - TEF'!BC$7,MASTER!$1:$1,0),FALSE))*1000000</f>
        <v>0</v>
      </c>
      <c r="BD11" s="285">
        <f>(VLOOKUP($A11,MASTER!$1:$1048576,MATCH('POD1 - TEF'!BD$7,MASTER!$1:$1,0),FALSE))*1000000</f>
        <v>0</v>
      </c>
      <c r="BE11" s="285">
        <f>(VLOOKUP($A11,MASTER!$1:$1048576,MATCH('POD1 - TEF'!BE$7,MASTER!$1:$1,0),FALSE))*1000000</f>
        <v>0</v>
      </c>
      <c r="BF11" s="285">
        <f>(VLOOKUP($A11,MASTER!$1:$1048576,MATCH('POD1 - TEF'!BF$7,MASTER!$1:$1,0),FALSE))*1000000</f>
        <v>0</v>
      </c>
      <c r="BG11" s="285">
        <f>(VLOOKUP($A11,MASTER!$1:$1048576,MATCH('POD1 - TEF'!BG$7,MASTER!$1:$1,0),FALSE))*1000000</f>
        <v>0</v>
      </c>
      <c r="BH11" s="285">
        <f>(VLOOKUP($A11,MASTER!$1:$1048576,MATCH('POD1 - TEF'!BH$7,MASTER!$1:$1,0),FALSE))*1000000</f>
        <v>0</v>
      </c>
      <c r="BI11" s="285">
        <f>(VLOOKUP($A11,MASTER!$1:$1048576,MATCH('POD1 - TEF'!BI$7,MASTER!$1:$1,0),FALSE))*1000000</f>
        <v>0</v>
      </c>
    </row>
    <row r="12" spans="1:61" x14ac:dyDescent="0.25">
      <c r="A12" s="187" t="s">
        <v>500</v>
      </c>
      <c r="B12" s="285"/>
      <c r="C12" s="285"/>
      <c r="D12" s="285"/>
      <c r="E12" s="285"/>
      <c r="F12" s="285">
        <f>(VLOOKUP($A12,MASTER!$1:$1048576,MATCH('POD1 - TEF'!F$7,MASTER!$1:$1,0),FALSE))*1000000</f>
        <v>14228</v>
      </c>
      <c r="G12" s="285">
        <f>(VLOOKUP($A12,MASTER!$1:$1048576,MATCH('POD1 - TEF'!G$7,MASTER!$1:$1,0),FALSE))*1000000</f>
        <v>14917</v>
      </c>
      <c r="H12" s="285">
        <f>(VLOOKUP($A12,MASTER!$1:$1048576,MATCH('POD1 - TEF'!H$7,MASTER!$1:$1,0),FALSE))*1000000</f>
        <v>15629</v>
      </c>
      <c r="I12" s="285">
        <f>(VLOOKUP($A12,MASTER!$1:$1048576,MATCH('POD1 - TEF'!I$7,MASTER!$1:$1,0),FALSE))*1000000</f>
        <v>15907.000000000002</v>
      </c>
      <c r="J12" s="285">
        <f>(VLOOKUP($A12,MASTER!$1:$1048576,MATCH('POD1 - TEF'!J$7,MASTER!$1:$1,0),FALSE))*1000000</f>
        <v>16192.000000000002</v>
      </c>
      <c r="K12" s="285">
        <f>(VLOOKUP($A12,MASTER!$1:$1048576,MATCH('POD1 - TEF'!K$7,MASTER!$1:$1,0),FALSE))*1000000</f>
        <v>16318</v>
      </c>
      <c r="L12" s="285">
        <f>(VLOOKUP($A12,MASTER!$1:$1048576,MATCH('POD1 - TEF'!L$7,MASTER!$1:$1,0),FALSE))*1000000</f>
        <v>16265.000000000002</v>
      </c>
      <c r="M12" s="285">
        <f>(VLOOKUP($A12,MASTER!$1:$1048576,MATCH('POD1 - TEF'!M$7,MASTER!$1:$1,0),FALSE))*1000000</f>
        <v>16265.000000000002</v>
      </c>
      <c r="N12" s="285">
        <f>(VLOOKUP($A12,MASTER!$1:$1048576,MATCH('POD1 - TEF'!N$7,MASTER!$1:$1,0),FALSE))*1000000</f>
        <v>16723</v>
      </c>
      <c r="O12" s="285">
        <f>(VLOOKUP($A12,MASTER!$1:$1048576,MATCH('POD1 - TEF'!O$7,MASTER!$1:$1,0),FALSE))*1000000</f>
        <v>17698</v>
      </c>
      <c r="P12" s="285">
        <f>(VLOOKUP($A12,MASTER!$1:$1048576,MATCH('POD1 - TEF'!P$7,MASTER!$1:$1,0),FALSE))*1000000</f>
        <v>17959.850427488807</v>
      </c>
      <c r="Q12" s="285">
        <f>(VLOOKUP($A12,MASTER!$1:$1048576,MATCH('POD1 - TEF'!Q$7,MASTER!$1:$1,0),FALSE))*1000000</f>
        <v>18226.430085809126</v>
      </c>
      <c r="R12" s="285">
        <f>(VLOOKUP($A12,MASTER!$1:$1048576,MATCH('POD1 - TEF'!R$7,MASTER!$1:$1,0),FALSE))*1000000</f>
        <v>19549</v>
      </c>
      <c r="S12" s="285">
        <f>(VLOOKUP($A12,MASTER!$1:$1048576,MATCH('POD1 - TEF'!S$7,MASTER!$1:$1,0),FALSE))*1000000</f>
        <v>20007</v>
      </c>
      <c r="T12" s="285">
        <f>(VLOOKUP($A12,MASTER!$1:$1048576,MATCH('POD1 - TEF'!T$7,MASTER!$1:$1,0),FALSE))*1000000</f>
        <v>20533.15343421495</v>
      </c>
      <c r="U12" s="285">
        <f>(VLOOKUP($A12,MASTER!$1:$1048576,MATCH('POD1 - TEF'!U$7,MASTER!$1:$1,0),FALSE))*1000000</f>
        <v>21075.004603184956</v>
      </c>
      <c r="V12" s="285">
        <f>(VLOOKUP($A12,MASTER!$1:$1048576,MATCH('POD1 - TEF'!V$7,MASTER!$1:$1,0),FALSE))*1000000</f>
        <v>21633.0243370563</v>
      </c>
      <c r="W12" s="285">
        <f>(VLOOKUP($A12,MASTER!$1:$1048576,MATCH('POD1 - TEF'!W$7,MASTER!$1:$1,0),FALSE))*1000000</f>
        <v>22207.697590760105</v>
      </c>
      <c r="X12" s="285">
        <f>(VLOOKUP($A12,MASTER!$1:$1048576,MATCH('POD1 - TEF'!X$7,MASTER!$1:$1,0),FALSE))*1000000</f>
        <v>22799.523867755765</v>
      </c>
      <c r="Y12" s="285">
        <f>(VLOOKUP($A12,MASTER!$1:$1048576,MATCH('POD1 - TEF'!Y$7,MASTER!$1:$1,0),FALSE))*1000000</f>
        <v>23409.017656486649</v>
      </c>
      <c r="Z12" s="285">
        <f>(VLOOKUP($A12,MASTER!$1:$1048576,MATCH('POD1 - TEF'!Z$7,MASTER!$1:$1,0),FALSE))*1000000</f>
        <v>24036.708879929494</v>
      </c>
      <c r="AA12" s="285">
        <f>(VLOOKUP($A12,MASTER!$1:$1048576,MATCH('POD1 - TEF'!AA$7,MASTER!$1:$1,0),FALSE))*1000000</f>
        <v>24683.143358630245</v>
      </c>
      <c r="AB12" s="285">
        <f>(VLOOKUP($A12,MASTER!$1:$1048576,MATCH('POD1 - TEF'!AB$7,MASTER!$1:$1,0),FALSE))*1000000</f>
        <v>25348.883287630993</v>
      </c>
      <c r="AC12" s="285">
        <f>(VLOOKUP($A12,MASTER!$1:$1048576,MATCH('POD1 - TEF'!AC$7,MASTER!$1:$1,0),FALSE))*1000000</f>
        <v>26034.507727704735</v>
      </c>
      <c r="AD12" s="285">
        <f>(VLOOKUP($A12,MASTER!$1:$1048576,MATCH('POD1 - TEF'!AD$7,MASTER!$1:$1,0),FALSE))*1000000</f>
        <v>26740.613111327137</v>
      </c>
      <c r="AE12" s="285">
        <f>(VLOOKUP($A12,MASTER!$1:$1048576,MATCH('POD1 - TEF'!AE$7,MASTER!$1:$1,0),FALSE))*1000000</f>
        <v>27467.813763827497</v>
      </c>
      <c r="AF12" s="285">
        <f>(VLOOKUP($A12,MASTER!$1:$1048576,MATCH('POD1 - TEF'!AF$7,MASTER!$1:$1,0),FALSE))*1000000</f>
        <v>28216.742440174188</v>
      </c>
      <c r="AG12" s="285">
        <f>(VLOOKUP($A12,MASTER!$1:$1048576,MATCH('POD1 - TEF'!AG$7,MASTER!$1:$1,0),FALSE))*1000000</f>
        <v>28988.050877863709</v>
      </c>
      <c r="AH12" s="285">
        <f>(VLOOKUP($A12,MASTER!$1:$1048576,MATCH('POD1 - TEF'!AH$7,MASTER!$1:$1,0),FALSE))*1000000</f>
        <v>29782.410366396372</v>
      </c>
      <c r="AI12" s="285">
        <f>(VLOOKUP($A12,MASTER!$1:$1048576,MATCH('POD1 - TEF'!AI$7,MASTER!$1:$1,0),FALSE))*1000000</f>
        <v>30600.512333836286</v>
      </c>
      <c r="AJ12" s="285">
        <f>(VLOOKUP($A12,MASTER!$1:$1048576,MATCH('POD1 - TEF'!AJ$7,MASTER!$1:$1,0),FALSE))*1000000</f>
        <v>31443.068950968121</v>
      </c>
      <c r="AK12" s="285">
        <f>(VLOOKUP($A12,MASTER!$1:$1048576,MATCH('POD1 - TEF'!AK$7,MASTER!$1:$1,0),FALSE))*1000000</f>
        <v>32310.813753578583</v>
      </c>
      <c r="AL12" s="285">
        <f>(VLOOKUP($A12,MASTER!$1:$1048576,MATCH('POD1 - TEF'!AL$7,MASTER!$1:$1,0),FALSE))*1000000</f>
        <v>33204.502283406335</v>
      </c>
      <c r="AM12" s="285">
        <f>(VLOOKUP($A12,MASTER!$1:$1048576,MATCH('POD1 - TEF'!AM$7,MASTER!$1:$1,0),FALSE))*1000000</f>
        <v>34124.912748320421</v>
      </c>
      <c r="AN12" s="285">
        <f>(VLOOKUP($A12,MASTER!$1:$1048576,MATCH('POD1 - TEF'!AN$7,MASTER!$1:$1,0),FALSE))*1000000</f>
        <v>35072.846702304007</v>
      </c>
      <c r="AO12" s="285">
        <f>(VLOOKUP($A12,MASTER!$1:$1048576,MATCH('POD1 - TEF'!AO$7,MASTER!$1:$1,0),FALSE))*1000000</f>
        <v>36049.129745837701</v>
      </c>
      <c r="AP12" s="285">
        <f>(VLOOKUP($A12,MASTER!$1:$1048576,MATCH('POD1 - TEF'!AP$7,MASTER!$1:$1,0),FALSE))*1000000</f>
        <v>37054.612247294303</v>
      </c>
      <c r="AQ12" s="285">
        <f>(VLOOKUP($A12,MASTER!$1:$1048576,MATCH('POD1 - TEF'!AQ$7,MASTER!$1:$1,0),FALSE))*1000000</f>
        <v>38090.170085975427</v>
      </c>
      <c r="AR12" s="285">
        <f>(VLOOKUP($A12,MASTER!$1:$1048576,MATCH('POD1 - TEF'!AR$7,MASTER!$1:$1,0),FALSE))*1000000</f>
        <v>39156.705417439283</v>
      </c>
      <c r="AS12" s="285">
        <f>(VLOOKUP($A12,MASTER!$1:$1048576,MATCH('POD1 - TEF'!AS$7,MASTER!$1:$1,0),FALSE))*1000000</f>
        <v>40255.147461788096</v>
      </c>
      <c r="AT12" s="285">
        <f>(VLOOKUP($A12,MASTER!$1:$1048576,MATCH('POD1 - TEF'!AT$7,MASTER!$1:$1,0),FALSE))*1000000</f>
        <v>41386.45331560442</v>
      </c>
      <c r="AU12" s="285">
        <f>(VLOOKUP($A12,MASTER!$1:$1048576,MATCH('POD1 - TEF'!AU$7,MASTER!$1:$1,0),FALSE))*1000000</f>
        <v>42551.608788245358</v>
      </c>
      <c r="AV12" s="285">
        <f>(VLOOKUP($A12,MASTER!$1:$1048576,MATCH('POD1 - TEF'!AV$7,MASTER!$1:$1,0),FALSE))*1000000</f>
        <v>43751.629263225615</v>
      </c>
      <c r="AW12" s="285">
        <f>(VLOOKUP($A12,MASTER!$1:$1048576,MATCH('POD1 - TEF'!AW$7,MASTER!$1:$1,0),FALSE))*1000000</f>
        <v>44987.560585442152</v>
      </c>
      <c r="AX12" s="285">
        <f>(VLOOKUP($A12,MASTER!$1:$1048576,MATCH('POD1 - TEF'!AX$7,MASTER!$1:$1,0),FALSE))*1000000</f>
        <v>46260.47997501542</v>
      </c>
      <c r="AY12" s="285">
        <f>(VLOOKUP($A12,MASTER!$1:$1048576,MATCH('POD1 - TEF'!AY$7,MASTER!$1:$1,0),FALSE))*1000000</f>
        <v>47571.496968546024</v>
      </c>
      <c r="AZ12" s="285">
        <f>(VLOOKUP($A12,MASTER!$1:$1048576,MATCH('POD1 - TEF'!AZ$7,MASTER!$1:$1,0),FALSE))*1000000</f>
        <v>48921.754388608882</v>
      </c>
      <c r="BA12" s="285">
        <f>(VLOOKUP($A12,MASTER!$1:$1048576,MATCH('POD1 - TEF'!BA$7,MASTER!$1:$1,0),FALSE))*1000000</f>
        <v>50312.429342332398</v>
      </c>
      <c r="BB12" s="285">
        <f>(VLOOKUP($A12,MASTER!$1:$1048576,MATCH('POD1 - TEF'!BB$7,MASTER!$1:$1,0),FALSE))*1000000</f>
        <v>51742.636337600285</v>
      </c>
      <c r="BC12" s="285">
        <f>(VLOOKUP($A12,MASTER!$1:$1048576,MATCH('POD1 - TEF'!BC$7,MASTER!$1:$1,0),FALSE))*1000000</f>
        <v>53213.499132559242</v>
      </c>
      <c r="BD12" s="285">
        <f>(VLOOKUP($A12,MASTER!$1:$1048576,MATCH('POD1 - TEF'!BD$7,MASTER!$1:$1,0),FALSE))*1000000</f>
        <v>54726.173429883071</v>
      </c>
      <c r="BE12" s="285">
        <f>(VLOOKUP($A12,MASTER!$1:$1048576,MATCH('POD1 - TEF'!BE$7,MASTER!$1:$1,0),FALSE))*1000000</f>
        <v>56281.847784844234</v>
      </c>
      <c r="BF12" s="285">
        <f>(VLOOKUP($A12,MASTER!$1:$1048576,MATCH('POD1 - TEF'!BF$7,MASTER!$1:$1,0),FALSE))*1000000</f>
        <v>57881.744539198706</v>
      </c>
      <c r="BG12" s="285">
        <f>(VLOOKUP($A12,MASTER!$1:$1048576,MATCH('POD1 - TEF'!BG$7,MASTER!$1:$1,0),FALSE))*1000000</f>
        <v>59527.120781617945</v>
      </c>
      <c r="BH12" s="285">
        <f>(VLOOKUP($A12,MASTER!$1:$1048576,MATCH('POD1 - TEF'!BH$7,MASTER!$1:$1,0),FALSE))*1000000</f>
        <v>61219.269335422592</v>
      </c>
      <c r="BI12" s="285">
        <f>(VLOOKUP($A12,MASTER!$1:$1048576,MATCH('POD1 - TEF'!BI$7,MASTER!$1:$1,0),FALSE))*1000000</f>
        <v>62959.519774393957</v>
      </c>
    </row>
    <row r="13" spans="1:61" x14ac:dyDescent="0.25">
      <c r="A13" s="187" t="s">
        <v>501</v>
      </c>
      <c r="B13" s="285">
        <f>(VLOOKUP($A13,MASTER!$1:$1048576,MATCH('POD1 - TEF'!B$7,MASTER!$1:$1,0),FALSE))*1000000</f>
        <v>201049</v>
      </c>
      <c r="C13" s="285">
        <f>(VLOOKUP($A13,MASTER!$1:$1048576,MATCH('POD1 - TEF'!C$7,MASTER!$1:$1,0),FALSE))*1000000</f>
        <v>201525</v>
      </c>
      <c r="D13" s="285">
        <f>(VLOOKUP($A13,MASTER!$1:$1048576,MATCH('POD1 - TEF'!D$7,MASTER!$1:$1,0),FALSE))*1000000</f>
        <v>201771</v>
      </c>
      <c r="E13" s="285">
        <f>(VLOOKUP($A13,MASTER!$1:$1048576,MATCH('POD1 - TEF'!E$7,MASTER!$1:$1,0),FALSE))*1000000</f>
        <v>202273</v>
      </c>
      <c r="F13" s="285">
        <f>(VLOOKUP($A13,MASTER!$1:$1048576,MATCH('POD1 - TEF'!F$7,MASTER!$1:$1,0),FALSE))*1000000</f>
        <v>202637</v>
      </c>
      <c r="G13" s="285">
        <f>(VLOOKUP($A13,MASTER!$1:$1048576,MATCH('POD1 - TEF'!G$7,MASTER!$1:$1,0),FALSE))*1000000</f>
        <v>203009</v>
      </c>
      <c r="H13" s="285">
        <f>(VLOOKUP($A13,MASTER!$1:$1048576,MATCH('POD1 - TEF'!H$7,MASTER!$1:$1,0),FALSE))*1000000</f>
        <v>203220</v>
      </c>
      <c r="I13" s="285">
        <f>(VLOOKUP($A13,MASTER!$1:$1048576,MATCH('POD1 - TEF'!I$7,MASTER!$1:$1,0),FALSE))*1000000</f>
        <v>202957</v>
      </c>
      <c r="J13" s="285">
        <f>(VLOOKUP($A13,MASTER!$1:$1048576,MATCH('POD1 - TEF'!J$7,MASTER!$1:$1,0),FALSE))*1000000</f>
        <v>203331</v>
      </c>
      <c r="K13" s="285">
        <f>(VLOOKUP($A13,MASTER!$1:$1048576,MATCH('POD1 - TEF'!K$7,MASTER!$1:$1,0),FALSE))*1000000</f>
        <v>204082</v>
      </c>
      <c r="L13" s="285">
        <f>(VLOOKUP($A13,MASTER!$1:$1048576,MATCH('POD1 - TEF'!L$7,MASTER!$1:$1,0),FALSE))*1000000</f>
        <v>204831</v>
      </c>
      <c r="M13" s="285">
        <f>(VLOOKUP($A13,MASTER!$1:$1048576,MATCH('POD1 - TEF'!M$7,MASTER!$1:$1,0),FALSE))*1000000</f>
        <v>204831</v>
      </c>
      <c r="N13" s="285">
        <f>(VLOOKUP($A13,MASTER!$1:$1048576,MATCH('POD1 - TEF'!N$7,MASTER!$1:$1,0),FALSE))*1000000</f>
        <v>205332</v>
      </c>
      <c r="O13" s="285">
        <f>(VLOOKUP($A13,MASTER!$1:$1048576,MATCH('POD1 - TEF'!O$7,MASTER!$1:$1,0),FALSE))*1000000</f>
        <v>205752</v>
      </c>
      <c r="P13" s="285">
        <f>(VLOOKUP($A13,MASTER!$1:$1048576,MATCH('POD1 - TEF'!P$7,MASTER!$1:$1,0),FALSE))*1000000</f>
        <v>206158.47012545262</v>
      </c>
      <c r="Q13" s="285">
        <f>(VLOOKUP($A13,MASTER!$1:$1048576,MATCH('POD1 - TEF'!Q$7,MASTER!$1:$1,0),FALSE))*1000000</f>
        <v>206576.83767406383</v>
      </c>
      <c r="R13" s="285">
        <f>(VLOOKUP($A13,MASTER!$1:$1048576,MATCH('POD1 - TEF'!R$7,MASTER!$1:$1,0),FALSE))*1000000</f>
        <v>207323</v>
      </c>
      <c r="S13" s="285">
        <f>(VLOOKUP($A13,MASTER!$1:$1048576,MATCH('POD1 - TEF'!S$7,MASTER!$1:$1,0),FALSE))*1000000</f>
        <v>207527</v>
      </c>
      <c r="T13" s="285">
        <f>(VLOOKUP($A13,MASTER!$1:$1048576,MATCH('POD1 - TEF'!T$7,MASTER!$1:$1,0),FALSE))*1000000</f>
        <v>208104.32492819874</v>
      </c>
      <c r="U13" s="285">
        <f>(VLOOKUP($A13,MASTER!$1:$1048576,MATCH('POD1 - TEF'!U$7,MASTER!$1:$1,0),FALSE))*1000000</f>
        <v>208698.82469831564</v>
      </c>
      <c r="V13" s="285">
        <f>(VLOOKUP($A13,MASTER!$1:$1048576,MATCH('POD1 - TEF'!V$7,MASTER!$1:$1,0),FALSE))*1000000</f>
        <v>209311.0145513544</v>
      </c>
      <c r="W13" s="285">
        <f>(VLOOKUP($A13,MASTER!$1:$1048576,MATCH('POD1 - TEF'!W$7,MASTER!$1:$1,0),FALSE))*1000000</f>
        <v>209941.42518554875</v>
      </c>
      <c r="X13" s="285">
        <f>(VLOOKUP($A13,MASTER!$1:$1048576,MATCH('POD1 - TEF'!X$7,MASTER!$1:$1,0),FALSE))*1000000</f>
        <v>210590.60322007933</v>
      </c>
      <c r="Y13" s="285">
        <f>(VLOOKUP($A13,MASTER!$1:$1048576,MATCH('POD1 - TEF'!Y$7,MASTER!$1:$1,0),FALSE))*1000000</f>
        <v>211259.11167270201</v>
      </c>
      <c r="Z13" s="285">
        <f>(VLOOKUP($A13,MASTER!$1:$1048576,MATCH('POD1 - TEF'!Z$7,MASTER!$1:$1,0),FALSE))*1000000</f>
        <v>211947.53045170521</v>
      </c>
      <c r="AA13" s="285">
        <f>(VLOOKUP($A13,MASTER!$1:$1048576,MATCH('POD1 - TEF'!AA$7,MASTER!$1:$1,0),FALSE))*1000000</f>
        <v>212656.45686262607</v>
      </c>
      <c r="AB13" s="285">
        <f>(VLOOKUP($A13,MASTER!$1:$1048576,MATCH('POD1 - TEF'!AB$7,MASTER!$1:$1,0),FALSE))*1000000</f>
        <v>213386.50613016757</v>
      </c>
      <c r="AC13" s="285">
        <f>(VLOOKUP($A13,MASTER!$1:$1048576,MATCH('POD1 - TEF'!AC$7,MASTER!$1:$1,0),FALSE))*1000000</f>
        <v>214138.31193577364</v>
      </c>
      <c r="AD13" s="285">
        <f>(VLOOKUP($A13,MASTER!$1:$1048576,MATCH('POD1 - TEF'!AD$7,MASTER!$1:$1,0),FALSE))*1000000</f>
        <v>214912.52697133156</v>
      </c>
      <c r="AE13" s="285">
        <f>(VLOOKUP($A13,MASTER!$1:$1048576,MATCH('POD1 - TEF'!AE$7,MASTER!$1:$1,0),FALSE))*1000000</f>
        <v>215709.82350948505</v>
      </c>
      <c r="AF13" s="285">
        <f>(VLOOKUP($A13,MASTER!$1:$1048576,MATCH('POD1 - TEF'!AF$7,MASTER!$1:$1,0),FALSE))*1000000</f>
        <v>216530.893991057</v>
      </c>
      <c r="AG13" s="285">
        <f>(VLOOKUP($A13,MASTER!$1:$1048576,MATCH('POD1 - TEF'!AG$7,MASTER!$1:$1,0),FALSE))*1000000</f>
        <v>217376.4516300949</v>
      </c>
      <c r="AH13" s="285">
        <f>(VLOOKUP($A13,MASTER!$1:$1048576,MATCH('POD1 - TEF'!AH$7,MASTER!$1:$1,0),FALSE))*1000000</f>
        <v>218247.2310370676</v>
      </c>
      <c r="AI13" s="285">
        <f>(VLOOKUP($A13,MASTER!$1:$1048576,MATCH('POD1 - TEF'!AI$7,MASTER!$1:$1,0),FALSE))*1000000</f>
        <v>219143.98886075779</v>
      </c>
      <c r="AJ13" s="285">
        <f>(VLOOKUP($A13,MASTER!$1:$1048576,MATCH('POD1 - TEF'!AJ$7,MASTER!$1:$1,0),FALSE))*1000000</f>
        <v>220067.50444941162</v>
      </c>
      <c r="AK13" s="285">
        <f>(VLOOKUP($A13,MASTER!$1:$1048576,MATCH('POD1 - TEF'!AK$7,MASTER!$1:$1,0),FALSE))*1000000</f>
        <v>221018.58053172255</v>
      </c>
      <c r="AL13" s="285">
        <f>(VLOOKUP($A13,MASTER!$1:$1048576,MATCH('POD1 - TEF'!AL$7,MASTER!$1:$1,0),FALSE))*1000000</f>
        <v>221998.04391824463</v>
      </c>
      <c r="AM13" s="285">
        <f>(VLOOKUP($A13,MASTER!$1:$1048576,MATCH('POD1 - TEF'!AM$7,MASTER!$1:$1,0),FALSE))*1000000</f>
        <v>223006.74622384846</v>
      </c>
      <c r="AN13" s="285">
        <f>(VLOOKUP($A13,MASTER!$1:$1048576,MATCH('POD1 - TEF'!AN$7,MASTER!$1:$1,0),FALSE))*1000000</f>
        <v>224045.56461185066</v>
      </c>
      <c r="AO13" s="285">
        <f>(VLOOKUP($A13,MASTER!$1:$1048576,MATCH('POD1 - TEF'!AO$7,MASTER!$1:$1,0),FALSE))*1000000</f>
        <v>225115.40256046719</v>
      </c>
      <c r="AP13" s="285">
        <f>(VLOOKUP($A13,MASTER!$1:$1048576,MATCH('POD1 - TEF'!AP$7,MASTER!$1:$1,0),FALSE))*1000000</f>
        <v>226217.19065226053</v>
      </c>
      <c r="AQ13" s="285">
        <f>(VLOOKUP($A13,MASTER!$1:$1048576,MATCH('POD1 - TEF'!AQ$7,MASTER!$1:$1,0),FALSE))*1000000</f>
        <v>227351.8873872697</v>
      </c>
      <c r="AR13" s="285">
        <f>(VLOOKUP($A13,MASTER!$1:$1048576,MATCH('POD1 - TEF'!AR$7,MASTER!$1:$1,0),FALSE))*1000000</f>
        <v>228520.48002053495</v>
      </c>
      <c r="AS13" s="285">
        <f>(VLOOKUP($A13,MASTER!$1:$1048576,MATCH('POD1 - TEF'!AS$7,MASTER!$1:$1,0),FALSE))*1000000</f>
        <v>229723.98542474752</v>
      </c>
      <c r="AT13" s="285">
        <f>(VLOOKUP($A13,MASTER!$1:$1048576,MATCH('POD1 - TEF'!AT$7,MASTER!$1:$1,0),FALSE))*1000000</f>
        <v>230963.45097877941</v>
      </c>
      <c r="AU13" s="285">
        <f>(VLOOKUP($A13,MASTER!$1:$1048576,MATCH('POD1 - TEF'!AU$7,MASTER!$1:$1,0),FALSE))*1000000</f>
        <v>232239.95548286851</v>
      </c>
      <c r="AV13" s="285">
        <f>(VLOOKUP($A13,MASTER!$1:$1048576,MATCH('POD1 - TEF'!AV$7,MASTER!$1:$1,0),FALSE))*1000000</f>
        <v>233554.61010125978</v>
      </c>
      <c r="AW13" s="285">
        <f>(VLOOKUP($A13,MASTER!$1:$1048576,MATCH('POD1 - TEF'!AW$7,MASTER!$1:$1,0),FALSE))*1000000</f>
        <v>234908.55933312551</v>
      </c>
      <c r="AX13" s="285">
        <f>(VLOOKUP($A13,MASTER!$1:$1048576,MATCH('POD1 - TEF'!AX$7,MASTER!$1:$1,0),FALSE))*1000000</f>
        <v>236302.98201261295</v>
      </c>
      <c r="AY13" s="285">
        <f>(VLOOKUP($A13,MASTER!$1:$1048576,MATCH('POD1 - TEF'!AY$7,MASTER!$1:$1,0),FALSE))*1000000</f>
        <v>237739.09233889371</v>
      </c>
      <c r="AZ13" s="285">
        <f>(VLOOKUP($A13,MASTER!$1:$1048576,MATCH('POD1 - TEF'!AZ$7,MASTER!$1:$1,0),FALSE))*1000000</f>
        <v>239218.14093711443</v>
      </c>
      <c r="BA13" s="285">
        <f>(VLOOKUP($A13,MASTER!$1:$1048576,MATCH('POD1 - TEF'!BA$7,MASTER!$1:$1,0),FALSE))*1000000</f>
        <v>240741.41595117596</v>
      </c>
      <c r="BB13" s="285">
        <f>(VLOOKUP($A13,MASTER!$1:$1048576,MATCH('POD1 - TEF'!BB$7,MASTER!$1:$1,0),FALSE))*1000000</f>
        <v>242274.3907595732</v>
      </c>
      <c r="BC13" s="285">
        <f>(VLOOKUP($A13,MASTER!$1:$1048576,MATCH('POD1 - TEF'!BC$7,MASTER!$1:$1,0),FALSE))*1000000</f>
        <v>243817.12712791594</v>
      </c>
      <c r="BD13" s="285">
        <f>(VLOOKUP($A13,MASTER!$1:$1048576,MATCH('POD1 - TEF'!BD$7,MASTER!$1:$1,0),FALSE))*1000000</f>
        <v>245369.68721512039</v>
      </c>
      <c r="BE13" s="285">
        <f>(VLOOKUP($A13,MASTER!$1:$1048576,MATCH('POD1 - TEF'!BE$7,MASTER!$1:$1,0),FALSE))*1000000</f>
        <v>246932.13357591347</v>
      </c>
      <c r="BF13" s="285">
        <f>(VLOOKUP($A13,MASTER!$1:$1048576,MATCH('POD1 - TEF'!BF$7,MASTER!$1:$1,0),FALSE))*1000000</f>
        <v>248504.52916335329</v>
      </c>
      <c r="BG13" s="285">
        <f>(VLOOKUP($A13,MASTER!$1:$1048576,MATCH('POD1 - TEF'!BG$7,MASTER!$1:$1,0),FALSE))*1000000</f>
        <v>250086.93733136577</v>
      </c>
      <c r="BH13" s="285">
        <f>(VLOOKUP($A13,MASTER!$1:$1048576,MATCH('POD1 - TEF'!BH$7,MASTER!$1:$1,0),FALSE))*1000000</f>
        <v>251679.42183729704</v>
      </c>
      <c r="BI13" s="285">
        <f>(VLOOKUP($A13,MASTER!$1:$1048576,MATCH('POD1 - TEF'!BI$7,MASTER!$1:$1,0),FALSE))*1000000</f>
        <v>253282.04684448231</v>
      </c>
    </row>
    <row r="14" spans="1:61" x14ac:dyDescent="0.25">
      <c r="A14" s="252" t="s">
        <v>477</v>
      </c>
      <c r="B14" s="105">
        <f t="shared" ref="B14" si="0">SUM(B8:B13)</f>
        <v>219860</v>
      </c>
      <c r="C14" s="105">
        <f t="shared" ref="C14:BI14" si="1">SUM(C8:C13)</f>
        <v>219900</v>
      </c>
      <c r="D14" s="105">
        <f t="shared" si="1"/>
        <v>220432</v>
      </c>
      <c r="E14" s="105">
        <f t="shared" si="1"/>
        <v>221606</v>
      </c>
      <c r="F14" s="105">
        <f t="shared" si="1"/>
        <v>920608</v>
      </c>
      <c r="G14" s="105">
        <f t="shared" si="1"/>
        <v>935196</v>
      </c>
      <c r="H14" s="105">
        <f t="shared" si="1"/>
        <v>957897</v>
      </c>
      <c r="I14" s="105">
        <f t="shared" si="1"/>
        <v>971014</v>
      </c>
      <c r="J14" s="105">
        <f t="shared" si="1"/>
        <v>990957</v>
      </c>
      <c r="K14" s="105">
        <f t="shared" si="1"/>
        <v>1007493</v>
      </c>
      <c r="L14" s="105">
        <f t="shared" si="1"/>
        <v>1022134</v>
      </c>
      <c r="M14" s="105">
        <f t="shared" si="1"/>
        <v>1022134</v>
      </c>
      <c r="N14" s="105">
        <f t="shared" si="1"/>
        <v>1043384</v>
      </c>
      <c r="O14" s="105">
        <f t="shared" si="1"/>
        <v>1059402</v>
      </c>
      <c r="P14" s="105">
        <f t="shared" si="1"/>
        <v>1076474.3205529414</v>
      </c>
      <c r="Q14" s="105">
        <f t="shared" si="1"/>
        <v>1091922.2677598728</v>
      </c>
      <c r="R14" s="105">
        <f t="shared" si="1"/>
        <v>1144682</v>
      </c>
      <c r="S14" s="105">
        <f t="shared" si="1"/>
        <v>1155086</v>
      </c>
      <c r="T14" s="105">
        <f t="shared" si="1"/>
        <v>1169900.1700161968</v>
      </c>
      <c r="U14" s="105">
        <f t="shared" si="1"/>
        <v>1185235.2620569747</v>
      </c>
      <c r="V14" s="105">
        <f t="shared" si="1"/>
        <v>1201099.3415982199</v>
      </c>
      <c r="W14" s="105">
        <f t="shared" si="1"/>
        <v>1217501.3043178003</v>
      </c>
      <c r="X14" s="105">
        <f t="shared" si="1"/>
        <v>1234450.8338858495</v>
      </c>
      <c r="Y14" s="105">
        <f t="shared" si="1"/>
        <v>1251958.3691296522</v>
      </c>
      <c r="Z14" s="105">
        <f t="shared" si="1"/>
        <v>1270035.0784674834</v>
      </c>
      <c r="AA14" s="105">
        <f t="shared" si="1"/>
        <v>1288692.8401122252</v>
      </c>
      <c r="AB14" s="105">
        <f t="shared" si="1"/>
        <v>1307944.2269614576</v>
      </c>
      <c r="AC14" s="105">
        <f t="shared" si="1"/>
        <v>1327802.4953783145</v>
      </c>
      <c r="AD14" s="105">
        <f t="shared" si="1"/>
        <v>1348281.5772683388</v>
      </c>
      <c r="AE14" s="105">
        <f t="shared" si="1"/>
        <v>1369396.0749996218</v>
      </c>
      <c r="AF14" s="105">
        <f t="shared" si="1"/>
        <v>1391161.258815364</v>
      </c>
      <c r="AG14" s="105">
        <f t="shared" si="1"/>
        <v>1413593.0664621363</v>
      </c>
      <c r="AH14" s="105">
        <f t="shared" si="1"/>
        <v>1436708.1048120544</v>
      </c>
      <c r="AI14" s="105">
        <f t="shared" si="1"/>
        <v>1460523.6532985314</v>
      </c>
      <c r="AJ14" s="105">
        <f t="shared" si="1"/>
        <v>1485057.6690171862</v>
      </c>
      <c r="AK14" s="105">
        <f t="shared" si="1"/>
        <v>1510328.7933685014</v>
      </c>
      <c r="AL14" s="105">
        <f t="shared" si="1"/>
        <v>1536356.3601388666</v>
      </c>
      <c r="AM14" s="105">
        <f t="shared" si="1"/>
        <v>1563160.4049329588</v>
      </c>
      <c r="AN14" s="105">
        <f t="shared" si="1"/>
        <v>1590761.6758839204</v>
      </c>
      <c r="AO14" s="105">
        <f t="shared" si="1"/>
        <v>1619181.645579187</v>
      </c>
      <c r="AP14" s="105">
        <f t="shared" si="1"/>
        <v>1648442.524149505</v>
      </c>
      <c r="AQ14" s="105">
        <f t="shared" si="1"/>
        <v>1678567.2734770563</v>
      </c>
      <c r="AR14" s="105">
        <f t="shared" si="1"/>
        <v>1709579.6224859019</v>
      </c>
      <c r="AS14" s="105">
        <f t="shared" si="1"/>
        <v>1741504.0834843656</v>
      </c>
      <c r="AT14" s="105">
        <f t="shared" si="1"/>
        <v>1774365.9695346754</v>
      </c>
      <c r="AU14" s="105">
        <f t="shared" si="1"/>
        <v>1808191.4128302364</v>
      </c>
      <c r="AV14" s="105">
        <f t="shared" si="1"/>
        <v>1843007.3840654835</v>
      </c>
      <c r="AW14" s="105">
        <f t="shared" si="1"/>
        <v>1878841.7127873392</v>
      </c>
      <c r="AX14" s="105">
        <f t="shared" si="1"/>
        <v>1915723.1087210577</v>
      </c>
      <c r="AY14" s="105">
        <f t="shared" si="1"/>
        <v>1953681.184066616</v>
      </c>
      <c r="AZ14" s="105">
        <f t="shared" si="1"/>
        <v>1992746.4767649237</v>
      </c>
      <c r="BA14" s="105">
        <f t="shared" si="1"/>
        <v>2032950.4747359874</v>
      </c>
      <c r="BB14" s="105">
        <f t="shared" si="1"/>
        <v>2074020.9471035437</v>
      </c>
      <c r="BC14" s="105">
        <f t="shared" si="1"/>
        <v>2115977.018617339</v>
      </c>
      <c r="BD14" s="105">
        <f t="shared" si="1"/>
        <v>2158838.2407056168</v>
      </c>
      <c r="BE14" s="105">
        <f t="shared" si="1"/>
        <v>2202624.6010650527</v>
      </c>
      <c r="BF14" s="105">
        <f t="shared" si="1"/>
        <v>2247356.5334677659</v>
      </c>
      <c r="BG14" s="105">
        <f t="shared" si="1"/>
        <v>2293054.927790361</v>
      </c>
      <c r="BH14" s="105">
        <f t="shared" si="1"/>
        <v>2339741.1402700599</v>
      </c>
      <c r="BI14" s="105">
        <f t="shared" si="1"/>
        <v>2387437.0039931186</v>
      </c>
    </row>
    <row r="15" spans="1:61" s="282" customFormat="1" x14ac:dyDescent="0.25">
      <c r="A15" s="284" t="s">
        <v>434</v>
      </c>
      <c r="B15" s="283">
        <f>SUM(B14*R5)</f>
        <v>54217.476000000002</v>
      </c>
      <c r="C15" s="283">
        <f>SUM(C14*R5)</f>
        <v>54227.340000000004</v>
      </c>
      <c r="D15" s="283">
        <f>SUM(D14*R5)</f>
        <v>54358.531200000005</v>
      </c>
      <c r="E15" s="283">
        <f>SUM(E14*R5)</f>
        <v>54648.039600000004</v>
      </c>
      <c r="F15" s="283">
        <f>SUM(F14*R5)</f>
        <v>227021.93280000001</v>
      </c>
      <c r="G15" s="283">
        <f>SUM(G14*R5)</f>
        <v>230619.33360000001</v>
      </c>
      <c r="H15" s="283">
        <f>SUM(H14*R5)</f>
        <v>236217.4002</v>
      </c>
      <c r="I15" s="283">
        <f>SUM(I14*R5)</f>
        <v>239452.05240000002</v>
      </c>
      <c r="J15" s="283">
        <f>SUM(J14*R5)</f>
        <v>244369.99620000002</v>
      </c>
      <c r="K15" s="283">
        <f>SUM(K14*R5)</f>
        <v>248447.77380000002</v>
      </c>
      <c r="L15" s="283">
        <f>SUM(L14*R5)</f>
        <v>252058.24440000003</v>
      </c>
      <c r="M15" s="283">
        <f>SUM(M14*R5)</f>
        <v>252058.24440000003</v>
      </c>
      <c r="N15" s="283">
        <f>SUM(N14*R5)</f>
        <v>257298.49440000003</v>
      </c>
      <c r="O15" s="283">
        <f>SUM(O14*R5)</f>
        <v>261248.53320000001</v>
      </c>
      <c r="P15" s="283">
        <f>SUM(P14*R5)</f>
        <v>265458.56744835537</v>
      </c>
      <c r="Q15" s="283">
        <f>SUM(Q14*R5)</f>
        <v>269268.03122958465</v>
      </c>
      <c r="R15" s="283">
        <f>SUM(R14*R5)</f>
        <v>282278.58120000002</v>
      </c>
      <c r="S15" s="283">
        <f>SUM(S14*R5)</f>
        <v>284844.20760000002</v>
      </c>
      <c r="T15" s="283">
        <f>SUM(T14*R5)</f>
        <v>288497.38192599412</v>
      </c>
      <c r="U15" s="283">
        <f>SUM(U14*R5)</f>
        <v>292279.01562324999</v>
      </c>
      <c r="V15" s="283">
        <f>SUM(V14*R5)</f>
        <v>296191.09763812105</v>
      </c>
      <c r="W15" s="283">
        <f>SUM(W14*R5)</f>
        <v>300235.82164476957</v>
      </c>
      <c r="X15" s="283">
        <f>SUM(X14*R5)</f>
        <v>304415.57563625049</v>
      </c>
      <c r="Y15" s="283">
        <f>SUM(Y14*R5)</f>
        <v>308732.93382737227</v>
      </c>
      <c r="Z15" s="283">
        <f>SUM(Z14*R5)</f>
        <v>313190.65035008144</v>
      </c>
      <c r="AA15" s="283">
        <f>SUM(AA14*R5)</f>
        <v>317791.65437167475</v>
      </c>
      <c r="AB15" s="283">
        <f>SUM(AB14*R5)</f>
        <v>322539.04636869545</v>
      </c>
      <c r="AC15" s="283">
        <f>SUM(AC14*R5)</f>
        <v>327436.09536029235</v>
      </c>
      <c r="AD15" s="283">
        <f>SUM(AD14*R5)</f>
        <v>332486.23695437238</v>
      </c>
      <c r="AE15" s="283">
        <f>SUM(AE14*R5)</f>
        <v>337693.07209490676</v>
      </c>
      <c r="AF15" s="283">
        <f>SUM(AF14*R5)</f>
        <v>343060.36642386875</v>
      </c>
      <c r="AG15" s="283">
        <f>SUM(AG14*R5)</f>
        <v>348592.05018956284</v>
      </c>
      <c r="AH15" s="283">
        <f>SUM(AH14*R5)</f>
        <v>354292.21864665265</v>
      </c>
      <c r="AI15" s="283">
        <f>SUM(AI14*R5)</f>
        <v>360165.13290341786</v>
      </c>
      <c r="AJ15" s="283">
        <f>SUM(AJ14*R5)</f>
        <v>366215.22117963812</v>
      </c>
      <c r="AK15" s="283">
        <f>SUM(AK14*R5)</f>
        <v>372447.08044467244</v>
      </c>
      <c r="AL15" s="283">
        <f>SUM(AL14*R5)</f>
        <v>378865.47841024451</v>
      </c>
      <c r="AM15" s="283">
        <f>SUM(AM14*R5)</f>
        <v>385475.35585646768</v>
      </c>
      <c r="AN15" s="283">
        <f>SUM(AN14*R5)</f>
        <v>392281.82927297481</v>
      </c>
      <c r="AO15" s="283">
        <f>SUM(AO14*R5)</f>
        <v>399290.19379982754</v>
      </c>
      <c r="AP15" s="283">
        <f>SUM(AP14*R5)</f>
        <v>406505.92645526794</v>
      </c>
      <c r="AQ15" s="283">
        <f>SUM(AQ14*R5)</f>
        <v>413934.68963944213</v>
      </c>
      <c r="AR15" s="283">
        <f>SUM(AR14*R5)</f>
        <v>421582.33490502345</v>
      </c>
      <c r="AS15" s="283">
        <f>SUM(AS14*R5)</f>
        <v>429454.90698724455</v>
      </c>
      <c r="AT15" s="283">
        <f>SUM(AT14*R5)</f>
        <v>437558.64808725094</v>
      </c>
      <c r="AU15" s="283">
        <f>SUM(AU14*R5)</f>
        <v>445900.00240393629</v>
      </c>
      <c r="AV15" s="283">
        <f>SUM(AV14*R5)</f>
        <v>454485.62091054826</v>
      </c>
      <c r="AW15" s="283">
        <f>SUM(AW14*R5)</f>
        <v>463322.36637335789</v>
      </c>
      <c r="AX15" s="283">
        <f>SUM(AX14*R5)</f>
        <v>472417.31861061283</v>
      </c>
      <c r="AY15" s="283">
        <f>SUM(AY14*R5)</f>
        <v>481777.77999082755</v>
      </c>
      <c r="AZ15" s="283">
        <f>SUM(AZ14*R5)</f>
        <v>491411.28117023018</v>
      </c>
      <c r="BA15" s="283">
        <f>SUM(BA14*R5)</f>
        <v>501325.58706989454</v>
      </c>
      <c r="BB15" s="283">
        <f>SUM(BB14*R5)</f>
        <v>511453.56555573392</v>
      </c>
      <c r="BC15" s="283">
        <f>SUM(BC14*R5)</f>
        <v>521799.9327910358</v>
      </c>
      <c r="BD15" s="283">
        <f>SUM(BD14*R5)</f>
        <v>532369.51015800517</v>
      </c>
      <c r="BE15" s="283">
        <f>SUM(BE14*R5)</f>
        <v>543167.22662264202</v>
      </c>
      <c r="BF15" s="283">
        <f>SUM(BF14*R5)</f>
        <v>554198.12115315115</v>
      </c>
      <c r="BG15" s="283">
        <f>SUM(BG14*R5)</f>
        <v>565467.34519310307</v>
      </c>
      <c r="BH15" s="283">
        <f>SUM(BH14*R5)</f>
        <v>576980.16519059683</v>
      </c>
      <c r="BI15" s="283">
        <f>SUM(BI14*R5)</f>
        <v>588741.96518470312</v>
      </c>
    </row>
    <row r="16" spans="1:61" s="345" customFormat="1" hidden="1" x14ac:dyDescent="0.25">
      <c r="A16" s="343" t="s">
        <v>433</v>
      </c>
      <c r="B16" s="344">
        <f t="shared" ref="B16" si="2">SUM(B15/30/24/14)</f>
        <v>5.3787178571428571</v>
      </c>
      <c r="C16" s="344">
        <f t="shared" ref="C16:BI16" si="3">SUM(C15/30/24/14)</f>
        <v>5.379696428571429</v>
      </c>
      <c r="D16" s="344">
        <f t="shared" si="3"/>
        <v>5.3927114285714293</v>
      </c>
      <c r="E16" s="344">
        <f t="shared" si="3"/>
        <v>5.4214325000000008</v>
      </c>
      <c r="F16" s="344">
        <f t="shared" si="3"/>
        <v>22.522017142857145</v>
      </c>
      <c r="G16" s="344">
        <f t="shared" si="3"/>
        <v>22.878902142857147</v>
      </c>
      <c r="H16" s="344">
        <f t="shared" si="3"/>
        <v>23.434265892857145</v>
      </c>
      <c r="I16" s="344">
        <f t="shared" si="3"/>
        <v>23.755163928571427</v>
      </c>
      <c r="J16" s="344">
        <f t="shared" si="3"/>
        <v>24.243055178571431</v>
      </c>
      <c r="K16" s="344">
        <f t="shared" si="3"/>
        <v>24.647596607142862</v>
      </c>
      <c r="L16" s="344">
        <f t="shared" si="3"/>
        <v>25.005778214285719</v>
      </c>
      <c r="M16" s="344">
        <f t="shared" si="3"/>
        <v>25.005778214285719</v>
      </c>
      <c r="N16" s="344">
        <f t="shared" si="3"/>
        <v>25.525644285714289</v>
      </c>
      <c r="O16" s="344">
        <f t="shared" si="3"/>
        <v>25.917513214285712</v>
      </c>
      <c r="P16" s="344">
        <f t="shared" si="3"/>
        <v>26.335175342098747</v>
      </c>
      <c r="Q16" s="344">
        <f t="shared" si="3"/>
        <v>26.71309833626832</v>
      </c>
      <c r="R16" s="344">
        <f t="shared" si="3"/>
        <v>28.003827500000003</v>
      </c>
      <c r="S16" s="344">
        <f t="shared" si="3"/>
        <v>28.258353928571431</v>
      </c>
      <c r="T16" s="344">
        <f t="shared" si="3"/>
        <v>28.620772016467672</v>
      </c>
      <c r="U16" s="344">
        <f t="shared" si="3"/>
        <v>28.995934089608134</v>
      </c>
      <c r="V16" s="344">
        <f t="shared" si="3"/>
        <v>29.384037464099311</v>
      </c>
      <c r="W16" s="344">
        <f t="shared" si="3"/>
        <v>29.785299766346188</v>
      </c>
      <c r="X16" s="344">
        <f t="shared" si="3"/>
        <v>30.199957900421676</v>
      </c>
      <c r="Y16" s="344">
        <f t="shared" si="3"/>
        <v>30.628267244779</v>
      </c>
      <c r="Z16" s="344">
        <f t="shared" si="3"/>
        <v>31.070501026793796</v>
      </c>
      <c r="AA16" s="344">
        <f t="shared" si="3"/>
        <v>31.526949838459796</v>
      </c>
      <c r="AB16" s="344">
        <f t="shared" si="3"/>
        <v>31.997921266735663</v>
      </c>
      <c r="AC16" s="344">
        <f t="shared" si="3"/>
        <v>32.483739619076623</v>
      </c>
      <c r="AD16" s="344">
        <f t="shared" si="3"/>
        <v>32.984745729600441</v>
      </c>
      <c r="AE16" s="344">
        <f t="shared" si="3"/>
        <v>33.50129683481218</v>
      </c>
      <c r="AF16" s="344">
        <f t="shared" si="3"/>
        <v>34.033766510304439</v>
      </c>
      <c r="AG16" s="344">
        <f t="shared" si="3"/>
        <v>34.582544661662979</v>
      </c>
      <c r="AH16" s="344">
        <f t="shared" si="3"/>
        <v>35.148037564152055</v>
      </c>
      <c r="AI16" s="344">
        <f t="shared" si="3"/>
        <v>35.730667946767646</v>
      </c>
      <c r="AJ16" s="344">
        <f t="shared" si="3"/>
        <v>36.330875117027595</v>
      </c>
      <c r="AK16" s="344">
        <f t="shared" si="3"/>
        <v>36.949115123479409</v>
      </c>
      <c r="AL16" s="344">
        <f t="shared" si="3"/>
        <v>37.585860953397273</v>
      </c>
      <c r="AM16" s="344">
        <f t="shared" si="3"/>
        <v>38.241602763538459</v>
      </c>
      <c r="AN16" s="344">
        <f t="shared" si="3"/>
        <v>38.916848142160198</v>
      </c>
      <c r="AO16" s="344">
        <f t="shared" si="3"/>
        <v>39.612122400776549</v>
      </c>
      <c r="AP16" s="344">
        <f t="shared" si="3"/>
        <v>40.327968894371814</v>
      </c>
      <c r="AQ16" s="344">
        <f t="shared" si="3"/>
        <v>41.064949368992281</v>
      </c>
      <c r="AR16" s="344">
        <f t="shared" si="3"/>
        <v>41.823644335815814</v>
      </c>
      <c r="AS16" s="344">
        <f t="shared" si="3"/>
        <v>42.604653470956798</v>
      </c>
      <c r="AT16" s="344">
        <f t="shared" si="3"/>
        <v>43.408596040401882</v>
      </c>
      <c r="AU16" s="344">
        <f t="shared" si="3"/>
        <v>44.236111349596854</v>
      </c>
      <c r="AV16" s="344">
        <f t="shared" si="3"/>
        <v>45.087859217316293</v>
      </c>
      <c r="AW16" s="344">
        <f t="shared" si="3"/>
        <v>45.96452047354741</v>
      </c>
      <c r="AX16" s="344">
        <f t="shared" si="3"/>
        <v>46.866797481211584</v>
      </c>
      <c r="AY16" s="344">
        <f t="shared" si="3"/>
        <v>47.795414681629715</v>
      </c>
      <c r="AZ16" s="344">
        <f t="shared" si="3"/>
        <v>48.751119163713312</v>
      </c>
      <c r="BA16" s="344">
        <f t="shared" si="3"/>
        <v>49.734681256933982</v>
      </c>
      <c r="BB16" s="344">
        <f t="shared" si="3"/>
        <v>50.739441027354552</v>
      </c>
      <c r="BC16" s="344">
        <f t="shared" si="3"/>
        <v>51.76586634831704</v>
      </c>
      <c r="BD16" s="344">
        <f t="shared" si="3"/>
        <v>52.814435531548135</v>
      </c>
      <c r="BE16" s="344">
        <f t="shared" si="3"/>
        <v>53.885637561770046</v>
      </c>
      <c r="BF16" s="344">
        <f t="shared" si="3"/>
        <v>54.97997233662214</v>
      </c>
      <c r="BG16" s="344">
        <f t="shared" si="3"/>
        <v>56.097950912014191</v>
      </c>
      <c r="BH16" s="344">
        <f t="shared" si="3"/>
        <v>57.240095753035405</v>
      </c>
      <c r="BI16" s="344">
        <f t="shared" si="3"/>
        <v>58.406940990545948</v>
      </c>
    </row>
    <row r="17" spans="1:61" x14ac:dyDescent="0.25">
      <c r="A17" s="248" t="s">
        <v>432</v>
      </c>
      <c r="B17" s="281">
        <f>SUM(R6*S6)</f>
        <v>2000</v>
      </c>
      <c r="C17" s="281">
        <f t="shared" ref="C17:BI17" si="4">$B$17</f>
        <v>2000</v>
      </c>
      <c r="D17" s="281">
        <f t="shared" si="4"/>
        <v>2000</v>
      </c>
      <c r="E17" s="281">
        <f t="shared" si="4"/>
        <v>2000</v>
      </c>
      <c r="F17" s="281">
        <f t="shared" si="4"/>
        <v>2000</v>
      </c>
      <c r="G17" s="281">
        <f t="shared" si="4"/>
        <v>2000</v>
      </c>
      <c r="H17" s="281">
        <f t="shared" si="4"/>
        <v>2000</v>
      </c>
      <c r="I17" s="281">
        <f t="shared" si="4"/>
        <v>2000</v>
      </c>
      <c r="J17" s="281">
        <f t="shared" si="4"/>
        <v>2000</v>
      </c>
      <c r="K17" s="281">
        <f t="shared" si="4"/>
        <v>2000</v>
      </c>
      <c r="L17" s="281">
        <f t="shared" si="4"/>
        <v>2000</v>
      </c>
      <c r="M17" s="281">
        <f t="shared" si="4"/>
        <v>2000</v>
      </c>
      <c r="N17" s="281">
        <f t="shared" si="4"/>
        <v>2000</v>
      </c>
      <c r="O17" s="281">
        <f t="shared" si="4"/>
        <v>2000</v>
      </c>
      <c r="P17" s="281">
        <f t="shared" si="4"/>
        <v>2000</v>
      </c>
      <c r="Q17" s="281">
        <f t="shared" si="4"/>
        <v>2000</v>
      </c>
      <c r="R17" s="281">
        <f t="shared" si="4"/>
        <v>2000</v>
      </c>
      <c r="S17" s="281">
        <f t="shared" si="4"/>
        <v>2000</v>
      </c>
      <c r="T17" s="281">
        <f t="shared" si="4"/>
        <v>2000</v>
      </c>
      <c r="U17" s="281">
        <f t="shared" si="4"/>
        <v>2000</v>
      </c>
      <c r="V17" s="281">
        <f t="shared" si="4"/>
        <v>2000</v>
      </c>
      <c r="W17" s="281">
        <f t="shared" si="4"/>
        <v>2000</v>
      </c>
      <c r="X17" s="281">
        <f t="shared" si="4"/>
        <v>2000</v>
      </c>
      <c r="Y17" s="281">
        <f t="shared" si="4"/>
        <v>2000</v>
      </c>
      <c r="Z17" s="281">
        <f t="shared" si="4"/>
        <v>2000</v>
      </c>
      <c r="AA17" s="281">
        <f t="shared" si="4"/>
        <v>2000</v>
      </c>
      <c r="AB17" s="281">
        <f t="shared" si="4"/>
        <v>2000</v>
      </c>
      <c r="AC17" s="281">
        <f t="shared" si="4"/>
        <v>2000</v>
      </c>
      <c r="AD17" s="281">
        <f t="shared" si="4"/>
        <v>2000</v>
      </c>
      <c r="AE17" s="281">
        <f t="shared" si="4"/>
        <v>2000</v>
      </c>
      <c r="AF17" s="281">
        <f t="shared" si="4"/>
        <v>2000</v>
      </c>
      <c r="AG17" s="281">
        <f t="shared" si="4"/>
        <v>2000</v>
      </c>
      <c r="AH17" s="281">
        <f t="shared" si="4"/>
        <v>2000</v>
      </c>
      <c r="AI17" s="281">
        <f t="shared" si="4"/>
        <v>2000</v>
      </c>
      <c r="AJ17" s="281">
        <f t="shared" si="4"/>
        <v>2000</v>
      </c>
      <c r="AK17" s="281">
        <f t="shared" si="4"/>
        <v>2000</v>
      </c>
      <c r="AL17" s="281">
        <f t="shared" si="4"/>
        <v>2000</v>
      </c>
      <c r="AM17" s="281">
        <f t="shared" si="4"/>
        <v>2000</v>
      </c>
      <c r="AN17" s="281">
        <f t="shared" si="4"/>
        <v>2000</v>
      </c>
      <c r="AO17" s="281">
        <f t="shared" si="4"/>
        <v>2000</v>
      </c>
      <c r="AP17" s="281">
        <f t="shared" si="4"/>
        <v>2000</v>
      </c>
      <c r="AQ17" s="281">
        <f t="shared" si="4"/>
        <v>2000</v>
      </c>
      <c r="AR17" s="281">
        <f t="shared" si="4"/>
        <v>2000</v>
      </c>
      <c r="AS17" s="281">
        <f t="shared" si="4"/>
        <v>2000</v>
      </c>
      <c r="AT17" s="281">
        <f t="shared" si="4"/>
        <v>2000</v>
      </c>
      <c r="AU17" s="281">
        <f t="shared" si="4"/>
        <v>2000</v>
      </c>
      <c r="AV17" s="281">
        <f t="shared" si="4"/>
        <v>2000</v>
      </c>
      <c r="AW17" s="281">
        <f t="shared" si="4"/>
        <v>2000</v>
      </c>
      <c r="AX17" s="281">
        <f t="shared" si="4"/>
        <v>2000</v>
      </c>
      <c r="AY17" s="281">
        <f t="shared" si="4"/>
        <v>2000</v>
      </c>
      <c r="AZ17" s="281">
        <f t="shared" si="4"/>
        <v>2000</v>
      </c>
      <c r="BA17" s="281">
        <f t="shared" si="4"/>
        <v>2000</v>
      </c>
      <c r="BB17" s="281">
        <f t="shared" si="4"/>
        <v>2000</v>
      </c>
      <c r="BC17" s="281">
        <f t="shared" si="4"/>
        <v>2000</v>
      </c>
      <c r="BD17" s="281">
        <f t="shared" si="4"/>
        <v>2000</v>
      </c>
      <c r="BE17" s="281">
        <f t="shared" si="4"/>
        <v>2000</v>
      </c>
      <c r="BF17" s="281">
        <f t="shared" si="4"/>
        <v>2000</v>
      </c>
      <c r="BG17" s="281">
        <f t="shared" si="4"/>
        <v>2000</v>
      </c>
      <c r="BH17" s="281">
        <f t="shared" si="4"/>
        <v>2000</v>
      </c>
      <c r="BI17" s="281">
        <f t="shared" si="4"/>
        <v>2000</v>
      </c>
    </row>
    <row r="18" spans="1:61" x14ac:dyDescent="0.25">
      <c r="A18" s="248" t="s">
        <v>431</v>
      </c>
      <c r="B18" s="251">
        <f t="shared" ref="B18:U18" si="5">SUM(B15*$R$3)</f>
        <v>28491.283638000001</v>
      </c>
      <c r="C18" s="251">
        <f t="shared" si="5"/>
        <v>28496.46717</v>
      </c>
      <c r="D18" s="251">
        <f t="shared" si="5"/>
        <v>28565.408145600002</v>
      </c>
      <c r="E18" s="251">
        <f t="shared" si="5"/>
        <v>28717.544809800002</v>
      </c>
      <c r="F18" s="251">
        <f t="shared" si="5"/>
        <v>119300.0256864</v>
      </c>
      <c r="G18" s="251">
        <f t="shared" si="5"/>
        <v>121190.45980680001</v>
      </c>
      <c r="H18" s="251">
        <f t="shared" si="5"/>
        <v>124132.24380509999</v>
      </c>
      <c r="I18" s="251">
        <f t="shared" si="5"/>
        <v>125832.05353619999</v>
      </c>
      <c r="J18" s="251">
        <f t="shared" si="5"/>
        <v>128416.4330031</v>
      </c>
      <c r="K18" s="251">
        <f t="shared" si="5"/>
        <v>130559.30513190001</v>
      </c>
      <c r="L18" s="251">
        <f t="shared" si="5"/>
        <v>132456.60743219999</v>
      </c>
      <c r="M18" s="251">
        <f t="shared" si="5"/>
        <v>132456.60743219999</v>
      </c>
      <c r="N18" s="251">
        <f t="shared" si="5"/>
        <v>135210.35880720001</v>
      </c>
      <c r="O18" s="251">
        <f t="shared" si="5"/>
        <v>137286.1041966</v>
      </c>
      <c r="P18" s="251">
        <f t="shared" si="5"/>
        <v>139498.47719411075</v>
      </c>
      <c r="Q18" s="251">
        <f t="shared" si="5"/>
        <v>141500.35041114673</v>
      </c>
      <c r="R18" s="251">
        <f t="shared" si="5"/>
        <v>148337.3944206</v>
      </c>
      <c r="S18" s="251">
        <f t="shared" si="5"/>
        <v>149685.63109380001</v>
      </c>
      <c r="T18" s="251">
        <f t="shared" si="5"/>
        <v>151605.3742021099</v>
      </c>
      <c r="U18" s="251">
        <f t="shared" si="5"/>
        <v>153592.62271001787</v>
      </c>
      <c r="V18" s="251">
        <f>SUM(V15*$R$3)</f>
        <v>155648.42180883262</v>
      </c>
      <c r="W18" s="251">
        <f t="shared" ref="W18:BI18" si="6">SUM(W15*$R$3)</f>
        <v>157773.92427432639</v>
      </c>
      <c r="X18" s="251">
        <f t="shared" si="6"/>
        <v>159970.38499684964</v>
      </c>
      <c r="Y18" s="251">
        <f t="shared" si="6"/>
        <v>162239.15672628413</v>
      </c>
      <c r="Z18" s="251">
        <f t="shared" si="6"/>
        <v>164581.68675896779</v>
      </c>
      <c r="AA18" s="251">
        <f t="shared" si="6"/>
        <v>166999.51437231508</v>
      </c>
      <c r="AB18" s="251">
        <f t="shared" si="6"/>
        <v>169494.26886674945</v>
      </c>
      <c r="AC18" s="251">
        <f t="shared" si="6"/>
        <v>172067.66811183363</v>
      </c>
      <c r="AD18" s="251">
        <f t="shared" si="6"/>
        <v>174721.51751952266</v>
      </c>
      <c r="AE18" s="251">
        <f t="shared" si="6"/>
        <v>177457.70938587349</v>
      </c>
      <c r="AF18" s="251">
        <f t="shared" si="6"/>
        <v>180278.22255574301</v>
      </c>
      <c r="AG18" s="251">
        <f t="shared" si="6"/>
        <v>183185.12237461525</v>
      </c>
      <c r="AH18" s="251">
        <f t="shared" si="6"/>
        <v>186180.56089881595</v>
      </c>
      <c r="AI18" s="251">
        <f t="shared" si="6"/>
        <v>189266.77734074608</v>
      </c>
      <c r="AJ18" s="251">
        <f t="shared" si="6"/>
        <v>192446.09872989982</v>
      </c>
      <c r="AK18" s="251">
        <f t="shared" si="6"/>
        <v>195720.94077367536</v>
      </c>
      <c r="AL18" s="251">
        <f t="shared" si="6"/>
        <v>199093.80890458348</v>
      </c>
      <c r="AM18" s="251">
        <f t="shared" si="6"/>
        <v>202567.29950257376</v>
      </c>
      <c r="AN18" s="251">
        <f t="shared" si="6"/>
        <v>206144.10128294825</v>
      </c>
      <c r="AO18" s="251">
        <f t="shared" si="6"/>
        <v>209826.99684180936</v>
      </c>
      <c r="AP18" s="251">
        <f t="shared" si="6"/>
        <v>213618.86435224328</v>
      </c>
      <c r="AQ18" s="251">
        <f t="shared" si="6"/>
        <v>217522.67940552684</v>
      </c>
      <c r="AR18" s="251">
        <f t="shared" si="6"/>
        <v>221541.51699258981</v>
      </c>
      <c r="AS18" s="251">
        <f t="shared" si="6"/>
        <v>225678.55362179701</v>
      </c>
      <c r="AT18" s="251">
        <f t="shared" si="6"/>
        <v>229937.06956985037</v>
      </c>
      <c r="AU18" s="251">
        <f t="shared" si="6"/>
        <v>234320.45126326851</v>
      </c>
      <c r="AV18" s="251">
        <f t="shared" si="6"/>
        <v>238832.19378849308</v>
      </c>
      <c r="AW18" s="251">
        <f t="shared" si="6"/>
        <v>243475.90352919957</v>
      </c>
      <c r="AX18" s="251">
        <f t="shared" si="6"/>
        <v>248255.30092987703</v>
      </c>
      <c r="AY18" s="251">
        <f t="shared" si="6"/>
        <v>253174.22338517985</v>
      </c>
      <c r="AZ18" s="251">
        <f t="shared" si="6"/>
        <v>258236.62825495595</v>
      </c>
      <c r="BA18" s="251">
        <f t="shared" si="6"/>
        <v>263446.59600522957</v>
      </c>
      <c r="BB18" s="251">
        <f t="shared" si="6"/>
        <v>268768.84869953815</v>
      </c>
      <c r="BC18" s="251">
        <f t="shared" si="6"/>
        <v>274205.8646816893</v>
      </c>
      <c r="BD18" s="251">
        <f t="shared" si="6"/>
        <v>279760.17758803169</v>
      </c>
      <c r="BE18" s="251">
        <f t="shared" si="6"/>
        <v>285434.37759019836</v>
      </c>
      <c r="BF18" s="251">
        <f t="shared" si="6"/>
        <v>291231.11266598094</v>
      </c>
      <c r="BG18" s="251">
        <f t="shared" si="6"/>
        <v>297153.08989897562</v>
      </c>
      <c r="BH18" s="251">
        <f t="shared" si="6"/>
        <v>303203.0768076586</v>
      </c>
      <c r="BI18" s="251">
        <f t="shared" si="6"/>
        <v>309383.90270456148</v>
      </c>
    </row>
    <row r="19" spans="1:61" x14ac:dyDescent="0.25">
      <c r="A19" s="248" t="s">
        <v>430</v>
      </c>
      <c r="B19" s="251">
        <f t="shared" ref="B19:U19" si="7">SUM(B15*$S$3)</f>
        <v>25726.192362000002</v>
      </c>
      <c r="C19" s="251">
        <f t="shared" si="7"/>
        <v>25730.872830000004</v>
      </c>
      <c r="D19" s="251">
        <f t="shared" si="7"/>
        <v>25793.123054400003</v>
      </c>
      <c r="E19" s="251">
        <f t="shared" si="7"/>
        <v>25930.494790200002</v>
      </c>
      <c r="F19" s="251">
        <f t="shared" si="7"/>
        <v>107721.90711360001</v>
      </c>
      <c r="G19" s="251">
        <f t="shared" si="7"/>
        <v>109428.87379320001</v>
      </c>
      <c r="H19" s="251">
        <f t="shared" si="7"/>
        <v>112085.15639490001</v>
      </c>
      <c r="I19" s="251">
        <f t="shared" si="7"/>
        <v>113619.99886380002</v>
      </c>
      <c r="J19" s="251">
        <f t="shared" si="7"/>
        <v>115953.56319690002</v>
      </c>
      <c r="K19" s="251">
        <f t="shared" si="7"/>
        <v>117888.46866810002</v>
      </c>
      <c r="L19" s="251">
        <f t="shared" si="7"/>
        <v>119601.63696780002</v>
      </c>
      <c r="M19" s="251">
        <f t="shared" si="7"/>
        <v>119601.63696780002</v>
      </c>
      <c r="N19" s="251">
        <f t="shared" si="7"/>
        <v>122088.13559280003</v>
      </c>
      <c r="O19" s="251">
        <f t="shared" si="7"/>
        <v>123962.42900340002</v>
      </c>
      <c r="P19" s="251">
        <f t="shared" si="7"/>
        <v>125960.09025424463</v>
      </c>
      <c r="Q19" s="251">
        <f t="shared" si="7"/>
        <v>127767.68081843793</v>
      </c>
      <c r="R19" s="251">
        <f t="shared" si="7"/>
        <v>133941.18677940001</v>
      </c>
      <c r="S19" s="251">
        <f t="shared" si="7"/>
        <v>135158.57650620001</v>
      </c>
      <c r="T19" s="251">
        <f t="shared" si="7"/>
        <v>136892.00772388422</v>
      </c>
      <c r="U19" s="251">
        <f t="shared" si="7"/>
        <v>138686.39291323212</v>
      </c>
      <c r="V19" s="251">
        <f>SUM(V15*$S$3)</f>
        <v>140542.67582928843</v>
      </c>
      <c r="W19" s="251">
        <f t="shared" ref="W19:BI19" si="8">SUM(W15*$S$3)</f>
        <v>142461.89737044318</v>
      </c>
      <c r="X19" s="251">
        <f t="shared" si="8"/>
        <v>144445.19063940085</v>
      </c>
      <c r="Y19" s="251">
        <f t="shared" si="8"/>
        <v>146493.77710108814</v>
      </c>
      <c r="Z19" s="251">
        <f t="shared" si="8"/>
        <v>148608.96359111366</v>
      </c>
      <c r="AA19" s="251">
        <f t="shared" si="8"/>
        <v>150792.13999935967</v>
      </c>
      <c r="AB19" s="251">
        <f t="shared" si="8"/>
        <v>153044.777501946</v>
      </c>
      <c r="AC19" s="251">
        <f t="shared" si="8"/>
        <v>155368.42724845873</v>
      </c>
      <c r="AD19" s="251">
        <f t="shared" si="8"/>
        <v>157764.71943484971</v>
      </c>
      <c r="AE19" s="251">
        <f t="shared" si="8"/>
        <v>160235.36270903327</v>
      </c>
      <c r="AF19" s="251">
        <f t="shared" si="8"/>
        <v>162782.14386812574</v>
      </c>
      <c r="AG19" s="251">
        <f t="shared" si="8"/>
        <v>165406.92781494759</v>
      </c>
      <c r="AH19" s="251">
        <f t="shared" si="8"/>
        <v>168111.6577478367</v>
      </c>
      <c r="AI19" s="251">
        <f t="shared" si="8"/>
        <v>170898.35556267179</v>
      </c>
      <c r="AJ19" s="251">
        <f t="shared" si="8"/>
        <v>173769.12244973829</v>
      </c>
      <c r="AK19" s="251">
        <f t="shared" si="8"/>
        <v>176726.13967099707</v>
      </c>
      <c r="AL19" s="251">
        <f t="shared" si="8"/>
        <v>179771.66950566103</v>
      </c>
      <c r="AM19" s="251">
        <f t="shared" si="8"/>
        <v>182908.05635389392</v>
      </c>
      <c r="AN19" s="251">
        <f t="shared" si="8"/>
        <v>186137.72799002656</v>
      </c>
      <c r="AO19" s="251">
        <f t="shared" si="8"/>
        <v>189463.19695801818</v>
      </c>
      <c r="AP19" s="251">
        <f t="shared" si="8"/>
        <v>192887.06210302465</v>
      </c>
      <c r="AQ19" s="251">
        <f t="shared" si="8"/>
        <v>196412.01023391529</v>
      </c>
      <c r="AR19" s="251">
        <f t="shared" si="8"/>
        <v>200040.81791243365</v>
      </c>
      <c r="AS19" s="251">
        <f t="shared" si="8"/>
        <v>203776.35336544755</v>
      </c>
      <c r="AT19" s="251">
        <f t="shared" si="8"/>
        <v>207621.57851740057</v>
      </c>
      <c r="AU19" s="251">
        <f t="shared" si="8"/>
        <v>211579.55114066778</v>
      </c>
      <c r="AV19" s="251">
        <f t="shared" si="8"/>
        <v>215653.42712205517</v>
      </c>
      <c r="AW19" s="251">
        <f t="shared" si="8"/>
        <v>219846.46284415832</v>
      </c>
      <c r="AX19" s="251">
        <f t="shared" si="8"/>
        <v>224162.01768073579</v>
      </c>
      <c r="AY19" s="251">
        <f t="shared" si="8"/>
        <v>228603.5566056477</v>
      </c>
      <c r="AZ19" s="251">
        <f t="shared" si="8"/>
        <v>233174.65291527423</v>
      </c>
      <c r="BA19" s="251">
        <f t="shared" si="8"/>
        <v>237878.99106466497</v>
      </c>
      <c r="BB19" s="251">
        <f t="shared" si="8"/>
        <v>242684.71685619577</v>
      </c>
      <c r="BC19" s="251">
        <f t="shared" si="8"/>
        <v>247594.0681093465</v>
      </c>
      <c r="BD19" s="251">
        <f t="shared" si="8"/>
        <v>252609.33256997349</v>
      </c>
      <c r="BE19" s="251">
        <f t="shared" si="8"/>
        <v>257732.84903244366</v>
      </c>
      <c r="BF19" s="251">
        <f t="shared" si="8"/>
        <v>262967.00848717021</v>
      </c>
      <c r="BG19" s="251">
        <f t="shared" si="8"/>
        <v>268314.25529412745</v>
      </c>
      <c r="BH19" s="251">
        <f t="shared" si="8"/>
        <v>273777.08838293824</v>
      </c>
      <c r="BI19" s="251">
        <f t="shared" si="8"/>
        <v>279358.06248014164</v>
      </c>
    </row>
    <row r="27" spans="1:61" x14ac:dyDescent="0.25">
      <c r="Z27" s="228"/>
    </row>
    <row r="67" spans="1:62" x14ac:dyDescent="0.25">
      <c r="A67" s="269" t="s">
        <v>412</v>
      </c>
      <c r="B67" s="271">
        <f>B7</f>
        <v>42979</v>
      </c>
      <c r="C67" s="271">
        <f t="shared" ref="C67:BI67" si="9">C7</f>
        <v>43009</v>
      </c>
      <c r="D67" s="271">
        <f t="shared" si="9"/>
        <v>43040</v>
      </c>
      <c r="E67" s="271">
        <f t="shared" si="9"/>
        <v>43070</v>
      </c>
      <c r="F67" s="271">
        <f t="shared" si="9"/>
        <v>43101</v>
      </c>
      <c r="G67" s="271">
        <f t="shared" si="9"/>
        <v>43132</v>
      </c>
      <c r="H67" s="271">
        <f t="shared" si="9"/>
        <v>43160</v>
      </c>
      <c r="I67" s="271">
        <f t="shared" si="9"/>
        <v>43191</v>
      </c>
      <c r="J67" s="271">
        <f t="shared" si="9"/>
        <v>43221</v>
      </c>
      <c r="K67" s="271">
        <f t="shared" si="9"/>
        <v>43252</v>
      </c>
      <c r="L67" s="271">
        <f t="shared" si="9"/>
        <v>43282</v>
      </c>
      <c r="M67" s="271">
        <f t="shared" si="9"/>
        <v>43282</v>
      </c>
      <c r="N67" s="271">
        <f t="shared" si="9"/>
        <v>43313</v>
      </c>
      <c r="O67" s="271">
        <f t="shared" si="9"/>
        <v>43344</v>
      </c>
      <c r="P67" s="271">
        <f t="shared" si="9"/>
        <v>43374</v>
      </c>
      <c r="Q67" s="271">
        <f t="shared" si="9"/>
        <v>43405</v>
      </c>
      <c r="R67" s="271">
        <f t="shared" si="9"/>
        <v>43435</v>
      </c>
      <c r="S67" s="271">
        <f t="shared" si="9"/>
        <v>43466</v>
      </c>
      <c r="T67" s="271">
        <f t="shared" si="9"/>
        <v>43497</v>
      </c>
      <c r="U67" s="271">
        <f t="shared" si="9"/>
        <v>43525</v>
      </c>
      <c r="V67" s="271">
        <f t="shared" si="9"/>
        <v>43556</v>
      </c>
      <c r="W67" s="271">
        <f t="shared" si="9"/>
        <v>43586</v>
      </c>
      <c r="X67" s="271">
        <f t="shared" si="9"/>
        <v>43617</v>
      </c>
      <c r="Y67" s="271">
        <f t="shared" si="9"/>
        <v>43647</v>
      </c>
      <c r="Z67" s="271">
        <f t="shared" si="9"/>
        <v>43678</v>
      </c>
      <c r="AA67" s="271">
        <f t="shared" si="9"/>
        <v>43709</v>
      </c>
      <c r="AB67" s="271">
        <f t="shared" si="9"/>
        <v>43739</v>
      </c>
      <c r="AC67" s="271">
        <f t="shared" si="9"/>
        <v>43770</v>
      </c>
      <c r="AD67" s="271">
        <f t="shared" si="9"/>
        <v>43800</v>
      </c>
      <c r="AE67" s="271">
        <f t="shared" si="9"/>
        <v>43831</v>
      </c>
      <c r="AF67" s="271">
        <f t="shared" si="9"/>
        <v>43862</v>
      </c>
      <c r="AG67" s="271">
        <f t="shared" si="9"/>
        <v>43891</v>
      </c>
      <c r="AH67" s="271">
        <f t="shared" si="9"/>
        <v>43922</v>
      </c>
      <c r="AI67" s="271">
        <f t="shared" si="9"/>
        <v>43952</v>
      </c>
      <c r="AJ67" s="271">
        <f t="shared" si="9"/>
        <v>43983</v>
      </c>
      <c r="AK67" s="271">
        <f t="shared" si="9"/>
        <v>44013</v>
      </c>
      <c r="AL67" s="271">
        <f t="shared" si="9"/>
        <v>44044</v>
      </c>
      <c r="AM67" s="271">
        <f t="shared" si="9"/>
        <v>44075</v>
      </c>
      <c r="AN67" s="271">
        <f t="shared" si="9"/>
        <v>44105</v>
      </c>
      <c r="AO67" s="271">
        <f t="shared" si="9"/>
        <v>44136</v>
      </c>
      <c r="AP67" s="271">
        <f t="shared" si="9"/>
        <v>44166</v>
      </c>
      <c r="AQ67" s="271">
        <f t="shared" si="9"/>
        <v>44197</v>
      </c>
      <c r="AR67" s="271">
        <f t="shared" si="9"/>
        <v>44228</v>
      </c>
      <c r="AS67" s="271">
        <f t="shared" si="9"/>
        <v>44256</v>
      </c>
      <c r="AT67" s="271">
        <f t="shared" si="9"/>
        <v>44287</v>
      </c>
      <c r="AU67" s="271">
        <f t="shared" si="9"/>
        <v>44317</v>
      </c>
      <c r="AV67" s="271">
        <f t="shared" si="9"/>
        <v>44348</v>
      </c>
      <c r="AW67" s="271">
        <f t="shared" si="9"/>
        <v>44378</v>
      </c>
      <c r="AX67" s="271">
        <f t="shared" si="9"/>
        <v>44409</v>
      </c>
      <c r="AY67" s="271">
        <f t="shared" si="9"/>
        <v>44440</v>
      </c>
      <c r="AZ67" s="271">
        <f t="shared" si="9"/>
        <v>44470</v>
      </c>
      <c r="BA67" s="271">
        <f t="shared" si="9"/>
        <v>44501</v>
      </c>
      <c r="BB67" s="271">
        <f t="shared" si="9"/>
        <v>44531</v>
      </c>
      <c r="BC67" s="271">
        <f t="shared" si="9"/>
        <v>44562</v>
      </c>
      <c r="BD67" s="271">
        <f t="shared" si="9"/>
        <v>44593</v>
      </c>
      <c r="BE67" s="271">
        <f t="shared" si="9"/>
        <v>44621</v>
      </c>
      <c r="BF67" s="271">
        <f t="shared" si="9"/>
        <v>44652</v>
      </c>
      <c r="BG67" s="271">
        <f t="shared" si="9"/>
        <v>44682</v>
      </c>
      <c r="BH67" s="271">
        <f t="shared" si="9"/>
        <v>44713</v>
      </c>
      <c r="BI67" s="271">
        <f t="shared" si="9"/>
        <v>44743</v>
      </c>
      <c r="BJ67" s="267"/>
    </row>
    <row r="68" spans="1:62" x14ac:dyDescent="0.25">
      <c r="A68" s="270" t="s">
        <v>406</v>
      </c>
      <c r="B68" s="272">
        <f t="shared" ref="B68:V68" si="10">ROUND(B69,0)*1000</f>
        <v>2000</v>
      </c>
      <c r="C68" s="272">
        <f t="shared" si="10"/>
        <v>2000</v>
      </c>
      <c r="D68" s="272">
        <f t="shared" si="10"/>
        <v>2000</v>
      </c>
      <c r="E68" s="272">
        <f t="shared" si="10"/>
        <v>2000</v>
      </c>
      <c r="F68" s="272">
        <f t="shared" si="10"/>
        <v>2000</v>
      </c>
      <c r="G68" s="272">
        <f t="shared" si="10"/>
        <v>2000</v>
      </c>
      <c r="H68" s="272">
        <f t="shared" si="10"/>
        <v>2000</v>
      </c>
      <c r="I68" s="272">
        <f t="shared" si="10"/>
        <v>2000</v>
      </c>
      <c r="J68" s="272">
        <f t="shared" si="10"/>
        <v>2000</v>
      </c>
      <c r="K68" s="272">
        <f t="shared" si="10"/>
        <v>2000</v>
      </c>
      <c r="L68" s="272">
        <f t="shared" si="10"/>
        <v>2000</v>
      </c>
      <c r="M68" s="272">
        <f t="shared" si="10"/>
        <v>2000</v>
      </c>
      <c r="N68" s="272">
        <f t="shared" si="10"/>
        <v>2000</v>
      </c>
      <c r="O68" s="272">
        <f t="shared" si="10"/>
        <v>2000</v>
      </c>
      <c r="P68" s="272">
        <f t="shared" si="10"/>
        <v>2000</v>
      </c>
      <c r="Q68" s="272">
        <f t="shared" si="10"/>
        <v>2000</v>
      </c>
      <c r="R68" s="272">
        <f t="shared" si="10"/>
        <v>2000</v>
      </c>
      <c r="S68" s="272">
        <f t="shared" si="10"/>
        <v>2000</v>
      </c>
      <c r="T68" s="272">
        <f t="shared" si="10"/>
        <v>2000</v>
      </c>
      <c r="U68" s="272">
        <f t="shared" si="10"/>
        <v>2000</v>
      </c>
      <c r="V68" s="272">
        <f t="shared" si="10"/>
        <v>2000</v>
      </c>
      <c r="W68" s="272">
        <f>ROUND(W69,0)*1000</f>
        <v>2000</v>
      </c>
      <c r="X68" s="272">
        <f t="shared" ref="X68:BI68" si="11">ROUND(X69,0)*1000</f>
        <v>2000</v>
      </c>
      <c r="Y68" s="272">
        <f t="shared" si="11"/>
        <v>2000</v>
      </c>
      <c r="Z68" s="272">
        <f t="shared" si="11"/>
        <v>2000</v>
      </c>
      <c r="AA68" s="272">
        <f t="shared" si="11"/>
        <v>2000</v>
      </c>
      <c r="AB68" s="272">
        <f t="shared" si="11"/>
        <v>2000</v>
      </c>
      <c r="AC68" s="272">
        <f t="shared" si="11"/>
        <v>2000</v>
      </c>
      <c r="AD68" s="272">
        <f t="shared" si="11"/>
        <v>2000</v>
      </c>
      <c r="AE68" s="272">
        <f t="shared" si="11"/>
        <v>2000</v>
      </c>
      <c r="AF68" s="272">
        <f t="shared" si="11"/>
        <v>2000</v>
      </c>
      <c r="AG68" s="272">
        <f t="shared" si="11"/>
        <v>2000</v>
      </c>
      <c r="AH68" s="272">
        <f t="shared" si="11"/>
        <v>2000</v>
      </c>
      <c r="AI68" s="272">
        <f t="shared" si="11"/>
        <v>2000</v>
      </c>
      <c r="AJ68" s="272">
        <f t="shared" si="11"/>
        <v>2000</v>
      </c>
      <c r="AK68" s="272">
        <f t="shared" si="11"/>
        <v>2000</v>
      </c>
      <c r="AL68" s="272">
        <f t="shared" si="11"/>
        <v>2000</v>
      </c>
      <c r="AM68" s="272">
        <f t="shared" si="11"/>
        <v>2000</v>
      </c>
      <c r="AN68" s="272">
        <f t="shared" si="11"/>
        <v>2000</v>
      </c>
      <c r="AO68" s="272">
        <f t="shared" si="11"/>
        <v>2000</v>
      </c>
      <c r="AP68" s="272">
        <f t="shared" si="11"/>
        <v>2000</v>
      </c>
      <c r="AQ68" s="272">
        <f t="shared" si="11"/>
        <v>2000</v>
      </c>
      <c r="AR68" s="272">
        <f t="shared" si="11"/>
        <v>2000</v>
      </c>
      <c r="AS68" s="272">
        <f t="shared" si="11"/>
        <v>2000</v>
      </c>
      <c r="AT68" s="272">
        <f t="shared" si="11"/>
        <v>2000</v>
      </c>
      <c r="AU68" s="272">
        <f t="shared" si="11"/>
        <v>2000</v>
      </c>
      <c r="AV68" s="272">
        <f t="shared" si="11"/>
        <v>2000</v>
      </c>
      <c r="AW68" s="272">
        <f t="shared" si="11"/>
        <v>2000</v>
      </c>
      <c r="AX68" s="272">
        <f t="shared" si="11"/>
        <v>2000</v>
      </c>
      <c r="AY68" s="272">
        <f t="shared" si="11"/>
        <v>2000</v>
      </c>
      <c r="AZ68" s="272">
        <f t="shared" si="11"/>
        <v>2000</v>
      </c>
      <c r="BA68" s="272">
        <f t="shared" si="11"/>
        <v>2000</v>
      </c>
      <c r="BB68" s="272">
        <f t="shared" si="11"/>
        <v>2000</v>
      </c>
      <c r="BC68" s="272">
        <f t="shared" si="11"/>
        <v>2000</v>
      </c>
      <c r="BD68" s="272">
        <f t="shared" si="11"/>
        <v>2000</v>
      </c>
      <c r="BE68" s="272">
        <f t="shared" si="11"/>
        <v>2000</v>
      </c>
      <c r="BF68" s="272">
        <f t="shared" si="11"/>
        <v>2000</v>
      </c>
      <c r="BG68" s="272">
        <f t="shared" si="11"/>
        <v>2000</v>
      </c>
      <c r="BH68" s="272">
        <f t="shared" si="11"/>
        <v>3000</v>
      </c>
      <c r="BI68" s="272">
        <f t="shared" si="11"/>
        <v>3000</v>
      </c>
    </row>
    <row r="69" spans="1:62" x14ac:dyDescent="0.25">
      <c r="A69" s="270" t="s">
        <v>464</v>
      </c>
      <c r="B69" s="358">
        <f t="shared" ref="B69:BH69" si="12">(ROUNDUP(IF(B$70&lt;=1000, $S$6,IF(B$70&gt;1000,B$70/1000)),0))</f>
        <v>2</v>
      </c>
      <c r="C69" s="358">
        <f t="shared" si="12"/>
        <v>2</v>
      </c>
      <c r="D69" s="358">
        <f t="shared" si="12"/>
        <v>2</v>
      </c>
      <c r="E69" s="358">
        <f t="shared" si="12"/>
        <v>2</v>
      </c>
      <c r="F69" s="358">
        <f t="shared" si="12"/>
        <v>2</v>
      </c>
      <c r="G69" s="358">
        <f t="shared" si="12"/>
        <v>2</v>
      </c>
      <c r="H69" s="358">
        <f t="shared" si="12"/>
        <v>2</v>
      </c>
      <c r="I69" s="358">
        <f t="shared" si="12"/>
        <v>2</v>
      </c>
      <c r="J69" s="358">
        <f t="shared" si="12"/>
        <v>2</v>
      </c>
      <c r="K69" s="358">
        <f t="shared" si="12"/>
        <v>2</v>
      </c>
      <c r="L69" s="358">
        <f t="shared" si="12"/>
        <v>2</v>
      </c>
      <c r="M69" s="358">
        <f t="shared" si="12"/>
        <v>2</v>
      </c>
      <c r="N69" s="358">
        <f t="shared" si="12"/>
        <v>2</v>
      </c>
      <c r="O69" s="358">
        <f t="shared" si="12"/>
        <v>2</v>
      </c>
      <c r="P69" s="358">
        <f t="shared" si="12"/>
        <v>2</v>
      </c>
      <c r="Q69" s="358">
        <f t="shared" si="12"/>
        <v>2</v>
      </c>
      <c r="R69" s="358">
        <f t="shared" si="12"/>
        <v>2</v>
      </c>
      <c r="S69" s="358">
        <f t="shared" si="12"/>
        <v>2</v>
      </c>
      <c r="T69" s="358">
        <f t="shared" si="12"/>
        <v>2</v>
      </c>
      <c r="U69" s="358">
        <f t="shared" si="12"/>
        <v>2</v>
      </c>
      <c r="V69" s="358">
        <f t="shared" si="12"/>
        <v>2</v>
      </c>
      <c r="W69" s="358">
        <f t="shared" si="12"/>
        <v>2</v>
      </c>
      <c r="X69" s="358">
        <f t="shared" si="12"/>
        <v>2</v>
      </c>
      <c r="Y69" s="358">
        <f t="shared" si="12"/>
        <v>2</v>
      </c>
      <c r="Z69" s="358">
        <f t="shared" si="12"/>
        <v>2</v>
      </c>
      <c r="AA69" s="358">
        <f t="shared" si="12"/>
        <v>2</v>
      </c>
      <c r="AB69" s="358">
        <f t="shared" si="12"/>
        <v>2</v>
      </c>
      <c r="AC69" s="358">
        <f t="shared" si="12"/>
        <v>2</v>
      </c>
      <c r="AD69" s="358">
        <f t="shared" si="12"/>
        <v>2</v>
      </c>
      <c r="AE69" s="358">
        <f t="shared" si="12"/>
        <v>2</v>
      </c>
      <c r="AF69" s="358">
        <f t="shared" si="12"/>
        <v>2</v>
      </c>
      <c r="AG69" s="358">
        <f t="shared" si="12"/>
        <v>2</v>
      </c>
      <c r="AH69" s="358">
        <f t="shared" si="12"/>
        <v>2</v>
      </c>
      <c r="AI69" s="358">
        <f t="shared" si="12"/>
        <v>2</v>
      </c>
      <c r="AJ69" s="358">
        <f t="shared" si="12"/>
        <v>2</v>
      </c>
      <c r="AK69" s="358">
        <f t="shared" si="12"/>
        <v>2</v>
      </c>
      <c r="AL69" s="358">
        <f t="shared" si="12"/>
        <v>2</v>
      </c>
      <c r="AM69" s="358">
        <f t="shared" si="12"/>
        <v>2</v>
      </c>
      <c r="AN69" s="358">
        <f t="shared" si="12"/>
        <v>2</v>
      </c>
      <c r="AO69" s="358">
        <f t="shared" si="12"/>
        <v>2</v>
      </c>
      <c r="AP69" s="358">
        <f t="shared" si="12"/>
        <v>2</v>
      </c>
      <c r="AQ69" s="358">
        <f t="shared" si="12"/>
        <v>2</v>
      </c>
      <c r="AR69" s="358">
        <f t="shared" si="12"/>
        <v>2</v>
      </c>
      <c r="AS69" s="358">
        <f t="shared" si="12"/>
        <v>2</v>
      </c>
      <c r="AT69" s="358">
        <f t="shared" si="12"/>
        <v>2</v>
      </c>
      <c r="AU69" s="358">
        <f t="shared" si="12"/>
        <v>2</v>
      </c>
      <c r="AV69" s="358">
        <f t="shared" si="12"/>
        <v>2</v>
      </c>
      <c r="AW69" s="358">
        <f t="shared" si="12"/>
        <v>2</v>
      </c>
      <c r="AX69" s="358">
        <f t="shared" si="12"/>
        <v>2</v>
      </c>
      <c r="AY69" s="358">
        <f t="shared" si="12"/>
        <v>2</v>
      </c>
      <c r="AZ69" s="358">
        <f t="shared" si="12"/>
        <v>2</v>
      </c>
      <c r="BA69" s="358">
        <f t="shared" si="12"/>
        <v>2</v>
      </c>
      <c r="BB69" s="358">
        <f t="shared" si="12"/>
        <v>2</v>
      </c>
      <c r="BC69" s="358">
        <f t="shared" si="12"/>
        <v>2</v>
      </c>
      <c r="BD69" s="358">
        <f t="shared" si="12"/>
        <v>2</v>
      </c>
      <c r="BE69" s="358">
        <f t="shared" si="12"/>
        <v>2</v>
      </c>
      <c r="BF69" s="358">
        <f t="shared" si="12"/>
        <v>2</v>
      </c>
      <c r="BG69" s="358">
        <f t="shared" si="12"/>
        <v>2</v>
      </c>
      <c r="BH69" s="358">
        <f t="shared" si="12"/>
        <v>3</v>
      </c>
      <c r="BI69" s="358">
        <f>(ROUNDUP(IF(BI$70&lt;=1000, $S$6,IF(BI$70&gt;1000,BI$70/1000)),0))</f>
        <v>3</v>
      </c>
    </row>
    <row r="70" spans="1:62" x14ac:dyDescent="0.25">
      <c r="A70" s="270" t="s">
        <v>349</v>
      </c>
      <c r="B70" s="357">
        <f t="shared" ref="B70:V70" si="13">ROUNDUP(SUM(B15/30/24),0)*2</f>
        <v>152</v>
      </c>
      <c r="C70" s="357">
        <f t="shared" si="13"/>
        <v>152</v>
      </c>
      <c r="D70" s="357">
        <f t="shared" si="13"/>
        <v>152</v>
      </c>
      <c r="E70" s="357">
        <f t="shared" si="13"/>
        <v>152</v>
      </c>
      <c r="F70" s="357">
        <f t="shared" si="13"/>
        <v>632</v>
      </c>
      <c r="G70" s="357">
        <f t="shared" si="13"/>
        <v>642</v>
      </c>
      <c r="H70" s="357">
        <f t="shared" si="13"/>
        <v>658</v>
      </c>
      <c r="I70" s="357">
        <f t="shared" si="13"/>
        <v>666</v>
      </c>
      <c r="J70" s="357">
        <f t="shared" si="13"/>
        <v>680</v>
      </c>
      <c r="K70" s="357">
        <f t="shared" si="13"/>
        <v>692</v>
      </c>
      <c r="L70" s="357">
        <f t="shared" si="13"/>
        <v>702</v>
      </c>
      <c r="M70" s="357">
        <f t="shared" si="13"/>
        <v>702</v>
      </c>
      <c r="N70" s="357">
        <f t="shared" si="13"/>
        <v>716</v>
      </c>
      <c r="O70" s="357">
        <f t="shared" si="13"/>
        <v>726</v>
      </c>
      <c r="P70" s="357">
        <f t="shared" si="13"/>
        <v>738</v>
      </c>
      <c r="Q70" s="357">
        <f t="shared" si="13"/>
        <v>748</v>
      </c>
      <c r="R70" s="357">
        <f t="shared" si="13"/>
        <v>786</v>
      </c>
      <c r="S70" s="357">
        <f t="shared" si="13"/>
        <v>792</v>
      </c>
      <c r="T70" s="357">
        <f t="shared" si="13"/>
        <v>802</v>
      </c>
      <c r="U70" s="357">
        <f t="shared" si="13"/>
        <v>812</v>
      </c>
      <c r="V70" s="357">
        <f t="shared" si="13"/>
        <v>824</v>
      </c>
      <c r="W70" s="357">
        <f>ROUNDUP(SUM(W15/30/24),0)*2.5</f>
        <v>1042.5</v>
      </c>
      <c r="X70" s="357">
        <f t="shared" ref="X70:BI70" si="14">ROUNDUP(SUM(X15/30/24),0)*2.5</f>
        <v>1057.5</v>
      </c>
      <c r="Y70" s="357">
        <f t="shared" si="14"/>
        <v>1072.5</v>
      </c>
      <c r="Z70" s="357">
        <f t="shared" si="14"/>
        <v>1087.5</v>
      </c>
      <c r="AA70" s="357">
        <f t="shared" si="14"/>
        <v>1105</v>
      </c>
      <c r="AB70" s="357">
        <f t="shared" si="14"/>
        <v>1120</v>
      </c>
      <c r="AC70" s="357">
        <f t="shared" si="14"/>
        <v>1137.5</v>
      </c>
      <c r="AD70" s="357">
        <f t="shared" si="14"/>
        <v>1155</v>
      </c>
      <c r="AE70" s="357">
        <f t="shared" si="14"/>
        <v>1175</v>
      </c>
      <c r="AF70" s="357">
        <f t="shared" si="14"/>
        <v>1192.5</v>
      </c>
      <c r="AG70" s="357">
        <f t="shared" si="14"/>
        <v>1212.5</v>
      </c>
      <c r="AH70" s="357">
        <f t="shared" si="14"/>
        <v>1232.5</v>
      </c>
      <c r="AI70" s="357">
        <f t="shared" si="14"/>
        <v>1252.5</v>
      </c>
      <c r="AJ70" s="357">
        <f t="shared" si="14"/>
        <v>1272.5</v>
      </c>
      <c r="AK70" s="357">
        <f t="shared" si="14"/>
        <v>1295</v>
      </c>
      <c r="AL70" s="357">
        <f t="shared" si="14"/>
        <v>1317.5</v>
      </c>
      <c r="AM70" s="357">
        <f t="shared" si="14"/>
        <v>1340</v>
      </c>
      <c r="AN70" s="357">
        <f t="shared" si="14"/>
        <v>1362.5</v>
      </c>
      <c r="AO70" s="357">
        <f t="shared" si="14"/>
        <v>1387.5</v>
      </c>
      <c r="AP70" s="357">
        <f t="shared" si="14"/>
        <v>1412.5</v>
      </c>
      <c r="AQ70" s="357">
        <f t="shared" si="14"/>
        <v>1437.5</v>
      </c>
      <c r="AR70" s="357">
        <f t="shared" si="14"/>
        <v>1465</v>
      </c>
      <c r="AS70" s="357">
        <f t="shared" si="14"/>
        <v>1492.5</v>
      </c>
      <c r="AT70" s="357">
        <f t="shared" si="14"/>
        <v>1520</v>
      </c>
      <c r="AU70" s="357">
        <f t="shared" si="14"/>
        <v>1550</v>
      </c>
      <c r="AV70" s="357">
        <f t="shared" si="14"/>
        <v>1580</v>
      </c>
      <c r="AW70" s="357">
        <f t="shared" si="14"/>
        <v>1610</v>
      </c>
      <c r="AX70" s="357">
        <f t="shared" si="14"/>
        <v>1642.5</v>
      </c>
      <c r="AY70" s="357">
        <f t="shared" si="14"/>
        <v>1675</v>
      </c>
      <c r="AZ70" s="357">
        <f t="shared" si="14"/>
        <v>1707.5</v>
      </c>
      <c r="BA70" s="357">
        <f t="shared" si="14"/>
        <v>1742.5</v>
      </c>
      <c r="BB70" s="357">
        <f t="shared" si="14"/>
        <v>1777.5</v>
      </c>
      <c r="BC70" s="357">
        <f t="shared" si="14"/>
        <v>1812.5</v>
      </c>
      <c r="BD70" s="357">
        <f t="shared" si="14"/>
        <v>1850</v>
      </c>
      <c r="BE70" s="357">
        <f t="shared" si="14"/>
        <v>1887.5</v>
      </c>
      <c r="BF70" s="357">
        <f t="shared" si="14"/>
        <v>1925</v>
      </c>
      <c r="BG70" s="357">
        <f t="shared" si="14"/>
        <v>1965</v>
      </c>
      <c r="BH70" s="357">
        <f t="shared" si="14"/>
        <v>2005</v>
      </c>
      <c r="BI70" s="357">
        <f t="shared" si="14"/>
        <v>2045</v>
      </c>
    </row>
    <row r="71" spans="1:62" x14ac:dyDescent="0.25">
      <c r="A71" s="270" t="s">
        <v>429</v>
      </c>
      <c r="B71" s="357">
        <f t="shared" ref="B71:V71" si="15">ROUND(SUM(B70*$R3),0)</f>
        <v>80</v>
      </c>
      <c r="C71" s="357">
        <f t="shared" si="15"/>
        <v>80</v>
      </c>
      <c r="D71" s="357">
        <f t="shared" si="15"/>
        <v>80</v>
      </c>
      <c r="E71" s="357">
        <f t="shared" si="15"/>
        <v>80</v>
      </c>
      <c r="F71" s="357">
        <f t="shared" si="15"/>
        <v>332</v>
      </c>
      <c r="G71" s="357">
        <f t="shared" si="15"/>
        <v>337</v>
      </c>
      <c r="H71" s="357">
        <f t="shared" si="15"/>
        <v>346</v>
      </c>
      <c r="I71" s="357">
        <f t="shared" si="15"/>
        <v>350</v>
      </c>
      <c r="J71" s="357">
        <f t="shared" si="15"/>
        <v>357</v>
      </c>
      <c r="K71" s="357">
        <f t="shared" si="15"/>
        <v>364</v>
      </c>
      <c r="L71" s="357">
        <f t="shared" si="15"/>
        <v>369</v>
      </c>
      <c r="M71" s="357">
        <f t="shared" si="15"/>
        <v>369</v>
      </c>
      <c r="N71" s="357">
        <f t="shared" si="15"/>
        <v>376</v>
      </c>
      <c r="O71" s="357">
        <f t="shared" si="15"/>
        <v>382</v>
      </c>
      <c r="P71" s="357">
        <f t="shared" si="15"/>
        <v>388</v>
      </c>
      <c r="Q71" s="357">
        <f t="shared" si="15"/>
        <v>393</v>
      </c>
      <c r="R71" s="357">
        <f t="shared" si="15"/>
        <v>413</v>
      </c>
      <c r="S71" s="357">
        <f t="shared" si="15"/>
        <v>416</v>
      </c>
      <c r="T71" s="357">
        <f t="shared" si="15"/>
        <v>421</v>
      </c>
      <c r="U71" s="357">
        <f t="shared" si="15"/>
        <v>427</v>
      </c>
      <c r="V71" s="357">
        <f t="shared" si="15"/>
        <v>433</v>
      </c>
      <c r="W71" s="357">
        <f>ROUND(SUM(W70*$R3),0)</f>
        <v>548</v>
      </c>
      <c r="X71" s="357">
        <f t="shared" ref="X71:BI71" si="16">ROUND(SUM(X70*$R3),0)</f>
        <v>556</v>
      </c>
      <c r="Y71" s="357">
        <f t="shared" si="16"/>
        <v>564</v>
      </c>
      <c r="Z71" s="357">
        <f t="shared" si="16"/>
        <v>571</v>
      </c>
      <c r="AA71" s="357">
        <f t="shared" si="16"/>
        <v>581</v>
      </c>
      <c r="AB71" s="357">
        <f t="shared" si="16"/>
        <v>589</v>
      </c>
      <c r="AC71" s="357">
        <f t="shared" si="16"/>
        <v>598</v>
      </c>
      <c r="AD71" s="357">
        <f t="shared" si="16"/>
        <v>607</v>
      </c>
      <c r="AE71" s="357">
        <f t="shared" si="16"/>
        <v>617</v>
      </c>
      <c r="AF71" s="357">
        <f t="shared" si="16"/>
        <v>627</v>
      </c>
      <c r="AG71" s="357">
        <f t="shared" si="16"/>
        <v>637</v>
      </c>
      <c r="AH71" s="357">
        <f t="shared" si="16"/>
        <v>648</v>
      </c>
      <c r="AI71" s="357">
        <f t="shared" si="16"/>
        <v>658</v>
      </c>
      <c r="AJ71" s="357">
        <f t="shared" si="16"/>
        <v>669</v>
      </c>
      <c r="AK71" s="357">
        <f t="shared" si="16"/>
        <v>681</v>
      </c>
      <c r="AL71" s="357">
        <f t="shared" si="16"/>
        <v>692</v>
      </c>
      <c r="AM71" s="357">
        <f t="shared" si="16"/>
        <v>704</v>
      </c>
      <c r="AN71" s="357">
        <f t="shared" si="16"/>
        <v>716</v>
      </c>
      <c r="AO71" s="357">
        <f t="shared" si="16"/>
        <v>729</v>
      </c>
      <c r="AP71" s="357">
        <f t="shared" si="16"/>
        <v>742</v>
      </c>
      <c r="AQ71" s="357">
        <f t="shared" si="16"/>
        <v>755</v>
      </c>
      <c r="AR71" s="357">
        <f t="shared" si="16"/>
        <v>770</v>
      </c>
      <c r="AS71" s="357">
        <f t="shared" si="16"/>
        <v>784</v>
      </c>
      <c r="AT71" s="357">
        <f t="shared" si="16"/>
        <v>799</v>
      </c>
      <c r="AU71" s="357">
        <f t="shared" si="16"/>
        <v>815</v>
      </c>
      <c r="AV71" s="357">
        <f t="shared" si="16"/>
        <v>830</v>
      </c>
      <c r="AW71" s="357">
        <f t="shared" si="16"/>
        <v>846</v>
      </c>
      <c r="AX71" s="357">
        <f t="shared" si="16"/>
        <v>863</v>
      </c>
      <c r="AY71" s="357">
        <f t="shared" si="16"/>
        <v>880</v>
      </c>
      <c r="AZ71" s="357">
        <f t="shared" si="16"/>
        <v>897</v>
      </c>
      <c r="BA71" s="357">
        <f t="shared" si="16"/>
        <v>916</v>
      </c>
      <c r="BB71" s="357">
        <f t="shared" si="16"/>
        <v>934</v>
      </c>
      <c r="BC71" s="357">
        <f t="shared" si="16"/>
        <v>952</v>
      </c>
      <c r="BD71" s="357">
        <f t="shared" si="16"/>
        <v>972</v>
      </c>
      <c r="BE71" s="357">
        <f t="shared" si="16"/>
        <v>992</v>
      </c>
      <c r="BF71" s="357">
        <f t="shared" si="16"/>
        <v>1012</v>
      </c>
      <c r="BG71" s="357">
        <f t="shared" si="16"/>
        <v>1033</v>
      </c>
      <c r="BH71" s="357">
        <f t="shared" si="16"/>
        <v>1054</v>
      </c>
      <c r="BI71" s="357">
        <f t="shared" si="16"/>
        <v>1075</v>
      </c>
    </row>
    <row r="72" spans="1:62" x14ac:dyDescent="0.25">
      <c r="A72" s="270" t="s">
        <v>428</v>
      </c>
      <c r="B72" s="357">
        <f t="shared" ref="B72:V72" si="17">ROUND(SUM(B70*$S3),0)</f>
        <v>72</v>
      </c>
      <c r="C72" s="357">
        <f t="shared" si="17"/>
        <v>72</v>
      </c>
      <c r="D72" s="357">
        <f t="shared" si="17"/>
        <v>72</v>
      </c>
      <c r="E72" s="357">
        <f t="shared" si="17"/>
        <v>72</v>
      </c>
      <c r="F72" s="357">
        <f t="shared" si="17"/>
        <v>300</v>
      </c>
      <c r="G72" s="357">
        <f t="shared" si="17"/>
        <v>305</v>
      </c>
      <c r="H72" s="357">
        <f t="shared" si="17"/>
        <v>312</v>
      </c>
      <c r="I72" s="357">
        <f t="shared" si="17"/>
        <v>316</v>
      </c>
      <c r="J72" s="357">
        <f t="shared" si="17"/>
        <v>323</v>
      </c>
      <c r="K72" s="357">
        <f t="shared" si="17"/>
        <v>328</v>
      </c>
      <c r="L72" s="357">
        <f t="shared" si="17"/>
        <v>333</v>
      </c>
      <c r="M72" s="357">
        <f t="shared" si="17"/>
        <v>333</v>
      </c>
      <c r="N72" s="357">
        <f t="shared" si="17"/>
        <v>340</v>
      </c>
      <c r="O72" s="357">
        <f t="shared" si="17"/>
        <v>344</v>
      </c>
      <c r="P72" s="357">
        <f t="shared" si="17"/>
        <v>350</v>
      </c>
      <c r="Q72" s="357">
        <f t="shared" si="17"/>
        <v>355</v>
      </c>
      <c r="R72" s="357">
        <f t="shared" si="17"/>
        <v>373</v>
      </c>
      <c r="S72" s="357">
        <f t="shared" si="17"/>
        <v>376</v>
      </c>
      <c r="T72" s="357">
        <f t="shared" si="17"/>
        <v>381</v>
      </c>
      <c r="U72" s="357">
        <f t="shared" si="17"/>
        <v>385</v>
      </c>
      <c r="V72" s="357">
        <f t="shared" si="17"/>
        <v>391</v>
      </c>
      <c r="W72" s="357">
        <f>ROUND(SUM(W70*$S3),0)</f>
        <v>495</v>
      </c>
      <c r="X72" s="357">
        <f t="shared" ref="X72:BI72" si="18">ROUND(SUM(X70*$S3),0)</f>
        <v>502</v>
      </c>
      <c r="Y72" s="357">
        <f t="shared" si="18"/>
        <v>509</v>
      </c>
      <c r="Z72" s="357">
        <f t="shared" si="18"/>
        <v>516</v>
      </c>
      <c r="AA72" s="357">
        <f t="shared" si="18"/>
        <v>524</v>
      </c>
      <c r="AB72" s="357">
        <f t="shared" si="18"/>
        <v>531</v>
      </c>
      <c r="AC72" s="357">
        <f t="shared" si="18"/>
        <v>540</v>
      </c>
      <c r="AD72" s="357">
        <f t="shared" si="18"/>
        <v>548</v>
      </c>
      <c r="AE72" s="357">
        <f t="shared" si="18"/>
        <v>558</v>
      </c>
      <c r="AF72" s="357">
        <f t="shared" si="18"/>
        <v>566</v>
      </c>
      <c r="AG72" s="357">
        <f t="shared" si="18"/>
        <v>575</v>
      </c>
      <c r="AH72" s="357">
        <f t="shared" si="18"/>
        <v>585</v>
      </c>
      <c r="AI72" s="357">
        <f t="shared" si="18"/>
        <v>594</v>
      </c>
      <c r="AJ72" s="357">
        <f t="shared" si="18"/>
        <v>604</v>
      </c>
      <c r="AK72" s="357">
        <f t="shared" si="18"/>
        <v>614</v>
      </c>
      <c r="AL72" s="357">
        <f t="shared" si="18"/>
        <v>625</v>
      </c>
      <c r="AM72" s="357">
        <f t="shared" si="18"/>
        <v>636</v>
      </c>
      <c r="AN72" s="357">
        <f t="shared" si="18"/>
        <v>647</v>
      </c>
      <c r="AO72" s="357">
        <f t="shared" si="18"/>
        <v>658</v>
      </c>
      <c r="AP72" s="357">
        <f t="shared" si="18"/>
        <v>670</v>
      </c>
      <c r="AQ72" s="357">
        <f t="shared" si="18"/>
        <v>682</v>
      </c>
      <c r="AR72" s="357">
        <f t="shared" si="18"/>
        <v>695</v>
      </c>
      <c r="AS72" s="357">
        <f t="shared" si="18"/>
        <v>708</v>
      </c>
      <c r="AT72" s="357">
        <f t="shared" si="18"/>
        <v>721</v>
      </c>
      <c r="AU72" s="357">
        <f t="shared" si="18"/>
        <v>735</v>
      </c>
      <c r="AV72" s="357">
        <f t="shared" si="18"/>
        <v>750</v>
      </c>
      <c r="AW72" s="357">
        <f t="shared" si="18"/>
        <v>764</v>
      </c>
      <c r="AX72" s="357">
        <f t="shared" si="18"/>
        <v>779</v>
      </c>
      <c r="AY72" s="357">
        <f t="shared" si="18"/>
        <v>795</v>
      </c>
      <c r="AZ72" s="357">
        <f t="shared" si="18"/>
        <v>810</v>
      </c>
      <c r="BA72" s="357">
        <f t="shared" si="18"/>
        <v>827</v>
      </c>
      <c r="BB72" s="357">
        <f t="shared" si="18"/>
        <v>843</v>
      </c>
      <c r="BC72" s="357">
        <f t="shared" si="18"/>
        <v>860</v>
      </c>
      <c r="BD72" s="357">
        <f t="shared" si="18"/>
        <v>878</v>
      </c>
      <c r="BE72" s="357">
        <f t="shared" si="18"/>
        <v>896</v>
      </c>
      <c r="BF72" s="357">
        <f t="shared" si="18"/>
        <v>913</v>
      </c>
      <c r="BG72" s="357">
        <f t="shared" si="18"/>
        <v>932</v>
      </c>
      <c r="BH72" s="357">
        <f t="shared" si="18"/>
        <v>951</v>
      </c>
      <c r="BI72" s="357">
        <f t="shared" si="18"/>
        <v>970</v>
      </c>
    </row>
    <row r="73" spans="1:62" x14ac:dyDescent="0.25">
      <c r="A73" s="268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2"/>
      <c r="AE73" s="272"/>
      <c r="AF73" s="272"/>
      <c r="AG73" s="272"/>
      <c r="AH73" s="272"/>
      <c r="AI73" s="272"/>
      <c r="AJ73" s="272"/>
      <c r="AK73" s="272"/>
      <c r="AL73" s="272"/>
      <c r="AM73" s="272"/>
      <c r="AN73" s="272"/>
      <c r="AO73" s="272"/>
      <c r="AP73" s="272"/>
      <c r="AQ73" s="272"/>
      <c r="AR73" s="272"/>
      <c r="AS73" s="272"/>
      <c r="AT73" s="272"/>
      <c r="AU73" s="272"/>
      <c r="AV73" s="272"/>
      <c r="AW73" s="272"/>
      <c r="AX73" s="272"/>
      <c r="AY73" s="272"/>
      <c r="AZ73" s="272"/>
      <c r="BA73" s="272"/>
      <c r="BB73" s="272"/>
      <c r="BC73" s="272"/>
      <c r="BD73" s="272"/>
      <c r="BE73" s="272"/>
      <c r="BF73" s="272"/>
      <c r="BG73" s="272"/>
      <c r="BH73" s="272"/>
      <c r="BI73" s="272"/>
    </row>
    <row r="74" spans="1:62" x14ac:dyDescent="0.25">
      <c r="B74" s="251"/>
      <c r="C74" s="251"/>
      <c r="D74" s="251"/>
      <c r="E74" s="251"/>
      <c r="F74" s="251"/>
      <c r="G74" s="251"/>
      <c r="H74" s="251"/>
      <c r="I74" s="251"/>
      <c r="J74" s="251"/>
      <c r="K74" s="251"/>
      <c r="L74" s="251"/>
      <c r="M74" s="251"/>
    </row>
    <row r="75" spans="1:62" x14ac:dyDescent="0.25">
      <c r="A75" s="267"/>
      <c r="B75" s="251"/>
      <c r="C75" s="251"/>
      <c r="D75" s="251"/>
      <c r="E75" s="251"/>
      <c r="F75" s="251"/>
      <c r="G75" s="251"/>
      <c r="H75" s="251"/>
      <c r="I75" s="251"/>
      <c r="J75" s="251"/>
      <c r="K75" s="251"/>
      <c r="L75" s="251"/>
      <c r="M75" s="251"/>
    </row>
    <row r="76" spans="1:62" x14ac:dyDescent="0.25">
      <c r="A76" s="267"/>
    </row>
    <row r="77" spans="1:62" x14ac:dyDescent="0.25">
      <c r="A77" s="267"/>
    </row>
    <row r="78" spans="1:62" x14ac:dyDescent="0.25">
      <c r="A78" s="267"/>
    </row>
    <row r="79" spans="1:62" x14ac:dyDescent="0.25">
      <c r="A79" s="267"/>
    </row>
    <row r="80" spans="1:62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  <row r="122" spans="1:1" x14ac:dyDescent="0.25">
      <c r="A122" s="267"/>
    </row>
    <row r="123" spans="1:1" x14ac:dyDescent="0.25">
      <c r="A123" s="267"/>
    </row>
    <row r="124" spans="1:1" x14ac:dyDescent="0.25">
      <c r="A124" s="267"/>
    </row>
    <row r="125" spans="1:1" x14ac:dyDescent="0.25">
      <c r="A125" s="267"/>
    </row>
  </sheetData>
  <mergeCells count="4">
    <mergeCell ref="P3:Q3"/>
    <mergeCell ref="P4:Q4"/>
    <mergeCell ref="P5:Q5"/>
    <mergeCell ref="P6:Q6"/>
  </mergeCells>
  <conditionalFormatting sqref="B69:BI69">
    <cfRule type="cellIs" dxfId="33" priority="3" operator="lessThanOrEqual">
      <formula>$S$6</formula>
    </cfRule>
    <cfRule type="cellIs" dxfId="32" priority="4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BB6B-5345-40CB-952C-94DB9770CCA3}">
  <dimension ref="A3:BJ122"/>
  <sheetViews>
    <sheetView topLeftCell="A50" zoomScale="55" zoomScaleNormal="55" workbookViewId="0">
      <pane xSplit="1" topLeftCell="L1" activePane="topRight" state="frozen"/>
      <selection pane="topRight" activeCell="A64" sqref="A64:XFD70"/>
    </sheetView>
  </sheetViews>
  <sheetFormatPr defaultRowHeight="15" x14ac:dyDescent="0.25"/>
  <cols>
    <col min="1" max="1" width="45" bestFit="1" customWidth="1"/>
    <col min="2" max="2" width="18.710937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1.0747E-2</v>
      </c>
      <c r="S3" s="256">
        <f>SUM(1-R3)</f>
        <v>0.98925300000000005</v>
      </c>
    </row>
    <row r="4" spans="1:61" ht="18.75" x14ac:dyDescent="0.25">
      <c r="P4" s="428" t="s">
        <v>502</v>
      </c>
      <c r="Q4" s="429"/>
      <c r="R4" s="362">
        <f>ROUNDUP(SUM(W12*$R3)/31/24,0)</f>
        <v>3</v>
      </c>
      <c r="S4" s="362">
        <f>ROUNDUP(SUM(W12*$S3)/31/24,0)</f>
        <v>251</v>
      </c>
    </row>
    <row r="5" spans="1:61" x14ac:dyDescent="0.25">
      <c r="P5" s="417" t="s">
        <v>436</v>
      </c>
      <c r="Q5" s="417"/>
      <c r="R5" s="287">
        <v>8.375</v>
      </c>
    </row>
    <row r="6" spans="1:61" x14ac:dyDescent="0.25">
      <c r="P6" s="417" t="s">
        <v>491</v>
      </c>
      <c r="Q6" s="417"/>
      <c r="R6" s="257">
        <v>1000</v>
      </c>
      <c r="S6" s="356">
        <v>4</v>
      </c>
    </row>
    <row r="7" spans="1:61" x14ac:dyDescent="0.25">
      <c r="A7" s="359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505</v>
      </c>
      <c r="B8" s="285">
        <f>(VLOOKUP($A8,MASTER!$1:$1048576,MATCH('POD13 - REL'!B$7,MASTER!$1:$1,0),FALSE))*1000000</f>
        <v>0</v>
      </c>
      <c r="C8" s="285">
        <f>(VLOOKUP($A8,MASTER!$1:$1048576,MATCH('POD13 - REL'!C$7,MASTER!$1:$1,0),FALSE))*1000000</f>
        <v>0</v>
      </c>
      <c r="D8" s="285">
        <f>(VLOOKUP($A8,MASTER!$1:$1048576,MATCH('POD13 - REL'!D$7,MASTER!$1:$1,0),FALSE))*1000000</f>
        <v>0</v>
      </c>
      <c r="E8" s="285">
        <f>(VLOOKUP($A8,MASTER!$1:$1048576,MATCH('POD13 - REL'!E$7,MASTER!$1:$1,0),FALSE))*1000000</f>
        <v>0</v>
      </c>
      <c r="F8" s="285">
        <f>(VLOOKUP($A8,MASTER!$1:$1048576,MATCH('POD13 - REL'!F$7,MASTER!$1:$1,0),FALSE))*1000000</f>
        <v>0</v>
      </c>
      <c r="G8" s="285">
        <f>(VLOOKUP($A8,MASTER!$1:$1048576,MATCH('POD13 - REL'!G$7,MASTER!$1:$1,0),FALSE))*1000000</f>
        <v>0</v>
      </c>
      <c r="H8" s="285">
        <f>(VLOOKUP($A8,MASTER!$1:$1048576,MATCH('POD13 - REL'!H$7,MASTER!$1:$1,0),FALSE))*1000000</f>
        <v>0</v>
      </c>
      <c r="I8" s="285">
        <f>(VLOOKUP($A8,MASTER!$1:$1048576,MATCH('POD13 - REL'!I$7,MASTER!$1:$1,0),FALSE))*1000000</f>
        <v>0</v>
      </c>
      <c r="J8" s="285">
        <f>(VLOOKUP($A8,MASTER!$1:$1048576,MATCH('POD13 - REL'!J$7,MASTER!$1:$1,0),FALSE))*1000000</f>
        <v>135</v>
      </c>
      <c r="K8" s="285">
        <f>(VLOOKUP($A8,MASTER!$1:$1048576,MATCH('POD13 - REL'!K$7,MASTER!$1:$1,0),FALSE))*1000000</f>
        <v>483</v>
      </c>
      <c r="L8" s="285">
        <f>(VLOOKUP($A8,MASTER!$1:$1048576,MATCH('POD13 - REL'!L$7,MASTER!$1:$1,0),FALSE))*1000000</f>
        <v>1767</v>
      </c>
      <c r="M8" s="285">
        <f>(VLOOKUP($A8,MASTER!$1:$1048576,MATCH('POD13 - REL'!M$7,MASTER!$1:$1,0),FALSE))*1000000</f>
        <v>1767</v>
      </c>
      <c r="N8" s="285">
        <f>(VLOOKUP($A8,MASTER!$1:$1048576,MATCH('POD13 - REL'!N$7,MASTER!$1:$1,0),FALSE))*1000000</f>
        <v>2731</v>
      </c>
      <c r="O8" s="285">
        <f>(VLOOKUP($A8,MASTER!$1:$1048576,MATCH('POD13 - REL'!O$7,MASTER!$1:$1,0),FALSE))*1000000</f>
        <v>4441</v>
      </c>
      <c r="P8" s="285">
        <f>(VLOOKUP($A8,MASTER!$1:$1048576,MATCH('POD13 - REL'!P$7,MASTER!$1:$1,0),FALSE))*1000000</f>
        <v>5123</v>
      </c>
      <c r="Q8" s="285">
        <f>(VLOOKUP($A8,MASTER!$1:$1048576,MATCH('POD13 - REL'!Q$7,MASTER!$1:$1,0),FALSE))*1000000</f>
        <v>6621</v>
      </c>
      <c r="R8" s="285">
        <f>(VLOOKUP($A8,MASTER!$1:$1048576,MATCH('POD13 - REL'!R$7,MASTER!$1:$1,0),FALSE))*1000000</f>
        <v>8221</v>
      </c>
      <c r="S8" s="285">
        <f>(VLOOKUP($A8,MASTER!$1:$1048576,MATCH('POD13 - REL'!S$7,MASTER!$1:$1,0),FALSE))*1000000</f>
        <v>10452</v>
      </c>
      <c r="T8" s="285">
        <f>(VLOOKUP($A8,MASTER!$1:$1048576,MATCH('POD13 - REL'!T$7,MASTER!$1:$1,0),FALSE))*1000000</f>
        <v>10705.995337967826</v>
      </c>
      <c r="U8" s="285">
        <f>(VLOOKUP($A8,MASTER!$1:$1048576,MATCH('POD13 - REL'!U$7,MASTER!$1:$1,0),FALSE))*1000000</f>
        <v>10967.494432708138</v>
      </c>
      <c r="V8" s="285">
        <f>(VLOOKUP($A8,MASTER!$1:$1048576,MATCH('POD13 - REL'!V$7,MASTER!$1:$1,0),FALSE))*1000000</f>
        <v>11236.463901408542</v>
      </c>
      <c r="W8" s="285">
        <f>(VLOOKUP($A8,MASTER!$1:$1048576,MATCH('POD13 - REL'!W$7,MASTER!$1:$1,0),FALSE))*1000000</f>
        <v>11512.917665071755</v>
      </c>
      <c r="X8" s="285">
        <f>(VLOOKUP($A8,MASTER!$1:$1048576,MATCH('POD13 - REL'!X$7,MASTER!$1:$1,0),FALSE))*1000000</f>
        <v>11796.90684464269</v>
      </c>
      <c r="Y8" s="285">
        <f>(VLOOKUP($A8,MASTER!$1:$1048576,MATCH('POD13 - REL'!Y$7,MASTER!$1:$1,0),FALSE))*1000000</f>
        <v>12088.512147389716</v>
      </c>
      <c r="Z8" s="285">
        <f>(VLOOKUP($A8,MASTER!$1:$1048576,MATCH('POD13 - REL'!Z$7,MASTER!$1:$1,0),FALSE))*1000000</f>
        <v>12387.838128376559</v>
      </c>
      <c r="AA8" s="285">
        <f>(VLOOKUP($A8,MASTER!$1:$1048576,MATCH('POD13 - REL'!AA$7,MASTER!$1:$1,0),FALSE))*1000000</f>
        <v>12695.008864964047</v>
      </c>
      <c r="AB8" s="285">
        <f>(VLOOKUP($A8,MASTER!$1:$1048576,MATCH('POD13 - REL'!AB$7,MASTER!$1:$1,0),FALSE))*1000000</f>
        <v>13010.164697182669</v>
      </c>
      <c r="AC8" s="285">
        <f>(VLOOKUP($A8,MASTER!$1:$1048576,MATCH('POD13 - REL'!AC$7,MASTER!$1:$1,0),FALSE))*1000000</f>
        <v>13333.459773060349</v>
      </c>
      <c r="AD8" s="285">
        <f>(VLOOKUP($A8,MASTER!$1:$1048576,MATCH('POD13 - REL'!AD$7,MASTER!$1:$1,0),FALSE))*1000000</f>
        <v>13665.06020273198</v>
      </c>
      <c r="AE8" s="285">
        <f>(VLOOKUP($A8,MASTER!$1:$1048576,MATCH('POD13 - REL'!AE$7,MASTER!$1:$1,0),FALSE))*1000000</f>
        <v>14005.142673768023</v>
      </c>
      <c r="AF8" s="285">
        <f>(VLOOKUP($A8,MASTER!$1:$1048576,MATCH('POD13 - REL'!AF$7,MASTER!$1:$1,0),FALSE))*1000000</f>
        <v>14353.893416665023</v>
      </c>
      <c r="AG8" s="285">
        <f>(VLOOKUP($A8,MASTER!$1:$1048576,MATCH('POD13 - REL'!AG$7,MASTER!$1:$1,0),FALSE))*1000000</f>
        <v>14711.507436863862</v>
      </c>
      <c r="AH8" s="285">
        <f>(VLOOKUP($A8,MASTER!$1:$1048576,MATCH('POD13 - REL'!AH$7,MASTER!$1:$1,0),FALSE))*1000000</f>
        <v>15078.187950266709</v>
      </c>
      <c r="AI8" s="285">
        <f>(VLOOKUP($A8,MASTER!$1:$1048576,MATCH('POD13 - REL'!AI$7,MASTER!$1:$1,0),FALSE))*1000000</f>
        <v>15454.145974712603</v>
      </c>
      <c r="AJ8" s="285">
        <f>(VLOOKUP($A8,MASTER!$1:$1048576,MATCH('POD13 - REL'!AJ$7,MASTER!$1:$1,0),FALSE))*1000000</f>
        <v>15839.600041519121</v>
      </c>
      <c r="AK8" s="285">
        <f>(VLOOKUP($A8,MASTER!$1:$1048576,MATCH('POD13 - REL'!AK$7,MASTER!$1:$1,0),FALSE))*1000000</f>
        <v>16234.775999961139</v>
      </c>
      <c r="AL8" s="285">
        <f>(VLOOKUP($A8,MASTER!$1:$1048576,MATCH('POD13 - REL'!AL$7,MASTER!$1:$1,0),FALSE))*1000000</f>
        <v>16639.906894155261</v>
      </c>
      <c r="AM8" s="285">
        <f>(VLOOKUP($A8,MASTER!$1:$1048576,MATCH('POD13 - REL'!AM$7,MASTER!$1:$1,0),FALSE))*1000000</f>
        <v>17055.232896789355</v>
      </c>
      <c r="AN8" s="285">
        <f>(VLOOKUP($A8,MASTER!$1:$1048576,MATCH('POD13 - REL'!AN$7,MASTER!$1:$1,0),FALSE))*1000000</f>
        <v>17481.001287884395</v>
      </c>
      <c r="AO8" s="285">
        <f>(VLOOKUP($A8,MASTER!$1:$1048576,MATCH('POD13 - REL'!AO$7,MASTER!$1:$1,0),FALSE))*1000000</f>
        <v>17917.466469605373</v>
      </c>
      <c r="AP8" s="285">
        <f>(VLOOKUP($A8,MASTER!$1:$1048576,MATCH('POD13 - REL'!AP$7,MASTER!$1:$1,0),FALSE))*1000000</f>
        <v>18364.890010275936</v>
      </c>
      <c r="AQ8" s="285">
        <f>(VLOOKUP($A8,MASTER!$1:$1048576,MATCH('POD13 - REL'!AQ$7,MASTER!$1:$1,0),FALSE))*1000000</f>
        <v>18823.540712369704</v>
      </c>
      <c r="AR8" s="285">
        <f>(VLOOKUP($A8,MASTER!$1:$1048576,MATCH('POD13 - REL'!AR$7,MASTER!$1:$1,0),FALSE))*1000000</f>
        <v>19293.694700478292</v>
      </c>
      <c r="AS8" s="285">
        <f>(VLOOKUP($A8,MASTER!$1:$1048576,MATCH('POD13 - REL'!AS$7,MASTER!$1:$1,0),FALSE))*1000000</f>
        <v>19775.635526187645</v>
      </c>
      <c r="AT8" s="285">
        <f>(VLOOKUP($A8,MASTER!$1:$1048576,MATCH('POD13 - REL'!AT$7,MASTER!$1:$1,0),FALSE))*1000000</f>
        <v>20269.654287504542</v>
      </c>
      <c r="AU8" s="285">
        <f>(VLOOKUP($A8,MASTER!$1:$1048576,MATCH('POD13 - REL'!AU$7,MASTER!$1:$1,0),FALSE))*1000000</f>
        <v>20776.049761016649</v>
      </c>
      <c r="AV8" s="285">
        <f>(VLOOKUP($A8,MASTER!$1:$1048576,MATCH('POD13 - REL'!AV$7,MASTER!$1:$1,0),FALSE))*1000000</f>
        <v>21295.12854538497</v>
      </c>
      <c r="AW8" s="285">
        <f>(VLOOKUP($A8,MASTER!$1:$1048576,MATCH('POD13 - REL'!AW$7,MASTER!$1:$1,0),FALSE))*1000000</f>
        <v>21827.205215086829</v>
      </c>
      <c r="AX8" s="285">
        <f>(VLOOKUP($A8,MASTER!$1:$1048576,MATCH('POD13 - REL'!AX$7,MASTER!$1:$1,0),FALSE))*1000000</f>
        <v>22372.602483574035</v>
      </c>
      <c r="AY8" s="285">
        <f>(VLOOKUP($A8,MASTER!$1:$1048576,MATCH('POD13 - REL'!AY$7,MASTER!$1:$1,0),FALSE))*1000000</f>
        <v>22931.651375202702</v>
      </c>
      <c r="AZ8" s="285">
        <f>(VLOOKUP($A8,MASTER!$1:$1048576,MATCH('POD13 - REL'!AZ$7,MASTER!$1:$1,0),FALSE))*1000000</f>
        <v>23504.691405440451</v>
      </c>
      <c r="BA8" s="285">
        <f>(VLOOKUP($A8,MASTER!$1:$1048576,MATCH('POD13 - REL'!BA$7,MASTER!$1:$1,0),FALSE))*1000000</f>
        <v>24092.070768974561</v>
      </c>
      <c r="BB8" s="285">
        <f>(VLOOKUP($A8,MASTER!$1:$1048576,MATCH('POD13 - REL'!BB$7,MASTER!$1:$1,0),FALSE))*1000000</f>
        <v>24694.128670965285</v>
      </c>
      <c r="BC8" s="285">
        <f>(VLOOKUP($A8,MASTER!$1:$1048576,MATCH('POD13 - REL'!BC$7,MASTER!$1:$1,0),FALSE))*1000000</f>
        <v>25311.231926293436</v>
      </c>
      <c r="BD8" s="285">
        <f>(VLOOKUP($A8,MASTER!$1:$1048576,MATCH('POD13 - REL'!BD$7,MASTER!$1:$1,0),FALSE))*1000000</f>
        <v>25943.756516498826</v>
      </c>
      <c r="BE8" s="285">
        <f>(VLOOKUP($A8,MASTER!$1:$1048576,MATCH('POD13 - REL'!BE$7,MASTER!$1:$1,0),FALSE))*1000000</f>
        <v>26592.087818853968</v>
      </c>
      <c r="BF8" s="285">
        <f>(VLOOKUP($A8,MASTER!$1:$1048576,MATCH('POD13 - REL'!BF$7,MASTER!$1:$1,0),FALSE))*1000000</f>
        <v>27256.620841162279</v>
      </c>
      <c r="BG8" s="285">
        <f>(VLOOKUP($A8,MASTER!$1:$1048576,MATCH('POD13 - REL'!BG$7,MASTER!$1:$1,0),FALSE))*1000000</f>
        <v>27937.760462423874</v>
      </c>
      <c r="BH8" s="285">
        <f>(VLOOKUP($A8,MASTER!$1:$1048576,MATCH('POD13 - REL'!BH$7,MASTER!$1:$1,0),FALSE))*1000000</f>
        <v>28635.921679515559</v>
      </c>
      <c r="BI8" s="285">
        <f>(VLOOKUP($A8,MASTER!$1:$1048576,MATCH('POD13 - REL'!BI$7,MASTER!$1:$1,0),FALSE))*1000000</f>
        <v>29351.529860035349</v>
      </c>
    </row>
    <row r="9" spans="1:61" x14ac:dyDescent="0.25">
      <c r="A9" s="187" t="s">
        <v>506</v>
      </c>
      <c r="B9" s="285"/>
      <c r="C9" s="285"/>
      <c r="D9" s="285"/>
      <c r="E9" s="285"/>
      <c r="F9" s="285">
        <f>(VLOOKUP($A9,MASTER!$1:$1048576,MATCH('POD13 - REL'!F$7,MASTER!$1:$1,0),FALSE))*1000000</f>
        <v>3115</v>
      </c>
      <c r="G9" s="285">
        <f>(VLOOKUP($A9,MASTER!$1:$1048576,MATCH('POD13 - REL'!G$7,MASTER!$1:$1,0),FALSE))*1000000</f>
        <v>282</v>
      </c>
      <c r="H9" s="285">
        <f>(VLOOKUP($A9,MASTER!$1:$1048576,MATCH('POD13 - REL'!H$7,MASTER!$1:$1,0),FALSE))*1000000</f>
        <v>0</v>
      </c>
      <c r="I9" s="285">
        <f>(VLOOKUP($A9,MASTER!$1:$1048576,MATCH('POD13 - REL'!I$7,MASTER!$1:$1,0),FALSE))*1000000</f>
        <v>0</v>
      </c>
      <c r="J9" s="285">
        <f>(VLOOKUP($A9,MASTER!$1:$1048576,MATCH('POD13 - REL'!J$7,MASTER!$1:$1,0),FALSE))*1000000</f>
        <v>0</v>
      </c>
      <c r="K9" s="285">
        <f>(VLOOKUP($A9,MASTER!$1:$1048576,MATCH('POD13 - REL'!K$7,MASTER!$1:$1,0),FALSE))*1000000</f>
        <v>0</v>
      </c>
      <c r="L9" s="285">
        <f>(VLOOKUP($A9,MASTER!$1:$1048576,MATCH('POD13 - REL'!L$7,MASTER!$1:$1,0),FALSE))*1000000</f>
        <v>0</v>
      </c>
      <c r="M9" s="285">
        <f>(VLOOKUP($A9,MASTER!$1:$1048576,MATCH('POD13 - REL'!M$7,MASTER!$1:$1,0),FALSE))*1000000</f>
        <v>0</v>
      </c>
      <c r="N9" s="285">
        <f>(VLOOKUP($A9,MASTER!$1:$1048576,MATCH('POD13 - REL'!N$7,MASTER!$1:$1,0),FALSE))*1000000</f>
        <v>0</v>
      </c>
      <c r="O9" s="285">
        <f>(VLOOKUP($A9,MASTER!$1:$1048576,MATCH('POD13 - REL'!O$7,MASTER!$1:$1,0),FALSE))*1000000</f>
        <v>0</v>
      </c>
      <c r="P9" s="285">
        <f>(VLOOKUP($A9,MASTER!$1:$1048576,MATCH('POD13 - REL'!P$7,MASTER!$1:$1,0),FALSE))*1000000</f>
        <v>0</v>
      </c>
      <c r="Q9" s="285">
        <f>(VLOOKUP($A9,MASTER!$1:$1048576,MATCH('POD13 - REL'!Q$7,MASTER!$1:$1,0),FALSE))*1000000</f>
        <v>0</v>
      </c>
      <c r="R9" s="285">
        <f>(VLOOKUP($A9,MASTER!$1:$1048576,MATCH('POD13 - REL'!R$7,MASTER!$1:$1,0),FALSE))*1000000</f>
        <v>0</v>
      </c>
      <c r="S9" s="285">
        <f>(VLOOKUP($A9,MASTER!$1:$1048576,MATCH('POD13 - REL'!S$7,MASTER!$1:$1,0),FALSE))*1000000</f>
        <v>0</v>
      </c>
      <c r="T9" s="285">
        <f>(VLOOKUP($A9,MASTER!$1:$1048576,MATCH('POD13 - REL'!T$7,MASTER!$1:$1,0),FALSE))*1000000</f>
        <v>0</v>
      </c>
      <c r="U9" s="285">
        <f>(VLOOKUP($A9,MASTER!$1:$1048576,MATCH('POD13 - REL'!U$7,MASTER!$1:$1,0),FALSE))*1000000</f>
        <v>0</v>
      </c>
      <c r="V9" s="285">
        <f>(VLOOKUP($A9,MASTER!$1:$1048576,MATCH('POD13 - REL'!V$7,MASTER!$1:$1,0),FALSE))*1000000</f>
        <v>0</v>
      </c>
      <c r="W9" s="285">
        <f>(VLOOKUP($A9,MASTER!$1:$1048576,MATCH('POD13 - REL'!W$7,MASTER!$1:$1,0),FALSE))*1000000</f>
        <v>0</v>
      </c>
      <c r="X9" s="285">
        <f>(VLOOKUP($A9,MASTER!$1:$1048576,MATCH('POD13 - REL'!X$7,MASTER!$1:$1,0),FALSE))*1000000</f>
        <v>0</v>
      </c>
      <c r="Y9" s="285">
        <f>(VLOOKUP($A9,MASTER!$1:$1048576,MATCH('POD13 - REL'!Y$7,MASTER!$1:$1,0),FALSE))*1000000</f>
        <v>0</v>
      </c>
      <c r="Z9" s="285">
        <f>(VLOOKUP($A9,MASTER!$1:$1048576,MATCH('POD13 - REL'!Z$7,MASTER!$1:$1,0),FALSE))*1000000</f>
        <v>0</v>
      </c>
      <c r="AA9" s="285">
        <f>(VLOOKUP($A9,MASTER!$1:$1048576,MATCH('POD13 - REL'!AA$7,MASTER!$1:$1,0),FALSE))*1000000</f>
        <v>0</v>
      </c>
      <c r="AB9" s="285">
        <f>(VLOOKUP($A9,MASTER!$1:$1048576,MATCH('POD13 - REL'!AB$7,MASTER!$1:$1,0),FALSE))*1000000</f>
        <v>0</v>
      </c>
      <c r="AC9" s="285">
        <f>(VLOOKUP($A9,MASTER!$1:$1048576,MATCH('POD13 - REL'!AC$7,MASTER!$1:$1,0),FALSE))*1000000</f>
        <v>0</v>
      </c>
      <c r="AD9" s="285">
        <f>(VLOOKUP($A9,MASTER!$1:$1048576,MATCH('POD13 - REL'!AD$7,MASTER!$1:$1,0),FALSE))*1000000</f>
        <v>0</v>
      </c>
      <c r="AE9" s="285">
        <f>(VLOOKUP($A9,MASTER!$1:$1048576,MATCH('POD13 - REL'!AE$7,MASTER!$1:$1,0),FALSE))*1000000</f>
        <v>0</v>
      </c>
      <c r="AF9" s="285">
        <f>(VLOOKUP($A9,MASTER!$1:$1048576,MATCH('POD13 - REL'!AF$7,MASTER!$1:$1,0),FALSE))*1000000</f>
        <v>0</v>
      </c>
      <c r="AG9" s="285">
        <f>(VLOOKUP($A9,MASTER!$1:$1048576,MATCH('POD13 - REL'!AG$7,MASTER!$1:$1,0),FALSE))*1000000</f>
        <v>0</v>
      </c>
      <c r="AH9" s="285">
        <f>(VLOOKUP($A9,MASTER!$1:$1048576,MATCH('POD13 - REL'!AH$7,MASTER!$1:$1,0),FALSE))*1000000</f>
        <v>0</v>
      </c>
      <c r="AI9" s="285">
        <f>(VLOOKUP($A9,MASTER!$1:$1048576,MATCH('POD13 - REL'!AI$7,MASTER!$1:$1,0),FALSE))*1000000</f>
        <v>0</v>
      </c>
      <c r="AJ9" s="285">
        <f>(VLOOKUP($A9,MASTER!$1:$1048576,MATCH('POD13 - REL'!AJ$7,MASTER!$1:$1,0),FALSE))*1000000</f>
        <v>0</v>
      </c>
      <c r="AK9" s="285">
        <f>(VLOOKUP($A9,MASTER!$1:$1048576,MATCH('POD13 - REL'!AK$7,MASTER!$1:$1,0),FALSE))*1000000</f>
        <v>0</v>
      </c>
      <c r="AL9" s="285">
        <f>(VLOOKUP($A9,MASTER!$1:$1048576,MATCH('POD13 - REL'!AL$7,MASTER!$1:$1,0),FALSE))*1000000</f>
        <v>0</v>
      </c>
      <c r="AM9" s="285">
        <f>(VLOOKUP($A9,MASTER!$1:$1048576,MATCH('POD13 - REL'!AM$7,MASTER!$1:$1,0),FALSE))*1000000</f>
        <v>0</v>
      </c>
      <c r="AN9" s="285">
        <f>(VLOOKUP($A9,MASTER!$1:$1048576,MATCH('POD13 - REL'!AN$7,MASTER!$1:$1,0),FALSE))*1000000</f>
        <v>0</v>
      </c>
      <c r="AO9" s="285">
        <f>(VLOOKUP($A9,MASTER!$1:$1048576,MATCH('POD13 - REL'!AO$7,MASTER!$1:$1,0),FALSE))*1000000</f>
        <v>0</v>
      </c>
      <c r="AP9" s="285">
        <f>(VLOOKUP($A9,MASTER!$1:$1048576,MATCH('POD13 - REL'!AP$7,MASTER!$1:$1,0),FALSE))*1000000</f>
        <v>0</v>
      </c>
      <c r="AQ9" s="285">
        <f>(VLOOKUP($A9,MASTER!$1:$1048576,MATCH('POD13 - REL'!AQ$7,MASTER!$1:$1,0),FALSE))*1000000</f>
        <v>0</v>
      </c>
      <c r="AR9" s="285">
        <f>(VLOOKUP($A9,MASTER!$1:$1048576,MATCH('POD13 - REL'!AR$7,MASTER!$1:$1,0),FALSE))*1000000</f>
        <v>0</v>
      </c>
      <c r="AS9" s="285">
        <f>(VLOOKUP($A9,MASTER!$1:$1048576,MATCH('POD13 - REL'!AS$7,MASTER!$1:$1,0),FALSE))*1000000</f>
        <v>0</v>
      </c>
      <c r="AT9" s="285">
        <f>(VLOOKUP($A9,MASTER!$1:$1048576,MATCH('POD13 - REL'!AT$7,MASTER!$1:$1,0),FALSE))*1000000</f>
        <v>0</v>
      </c>
      <c r="AU9" s="285">
        <f>(VLOOKUP($A9,MASTER!$1:$1048576,MATCH('POD13 - REL'!AU$7,MASTER!$1:$1,0),FALSE))*1000000</f>
        <v>0</v>
      </c>
      <c r="AV9" s="285">
        <f>(VLOOKUP($A9,MASTER!$1:$1048576,MATCH('POD13 - REL'!AV$7,MASTER!$1:$1,0),FALSE))*1000000</f>
        <v>0</v>
      </c>
      <c r="AW9" s="285">
        <f>(VLOOKUP($A9,MASTER!$1:$1048576,MATCH('POD13 - REL'!AW$7,MASTER!$1:$1,0),FALSE))*1000000</f>
        <v>0</v>
      </c>
      <c r="AX9" s="285">
        <f>(VLOOKUP($A9,MASTER!$1:$1048576,MATCH('POD13 - REL'!AX$7,MASTER!$1:$1,0),FALSE))*1000000</f>
        <v>0</v>
      </c>
      <c r="AY9" s="285">
        <f>(VLOOKUP($A9,MASTER!$1:$1048576,MATCH('POD13 - REL'!AY$7,MASTER!$1:$1,0),FALSE))*1000000</f>
        <v>0</v>
      </c>
      <c r="AZ9" s="285">
        <f>(VLOOKUP($A9,MASTER!$1:$1048576,MATCH('POD13 - REL'!AZ$7,MASTER!$1:$1,0),FALSE))*1000000</f>
        <v>0</v>
      </c>
      <c r="BA9" s="285">
        <f>(VLOOKUP($A9,MASTER!$1:$1048576,MATCH('POD13 - REL'!BA$7,MASTER!$1:$1,0),FALSE))*1000000</f>
        <v>0</v>
      </c>
      <c r="BB9" s="285">
        <f>(VLOOKUP($A9,MASTER!$1:$1048576,MATCH('POD13 - REL'!BB$7,MASTER!$1:$1,0),FALSE))*1000000</f>
        <v>0</v>
      </c>
      <c r="BC9" s="285">
        <f>(VLOOKUP($A9,MASTER!$1:$1048576,MATCH('POD13 - REL'!BC$7,MASTER!$1:$1,0),FALSE))*1000000</f>
        <v>0</v>
      </c>
      <c r="BD9" s="285">
        <f>(VLOOKUP($A9,MASTER!$1:$1048576,MATCH('POD13 - REL'!BD$7,MASTER!$1:$1,0),FALSE))*1000000</f>
        <v>0</v>
      </c>
      <c r="BE9" s="285">
        <f>(VLOOKUP($A9,MASTER!$1:$1048576,MATCH('POD13 - REL'!BE$7,MASTER!$1:$1,0),FALSE))*1000000</f>
        <v>0</v>
      </c>
      <c r="BF9" s="285">
        <f>(VLOOKUP($A9,MASTER!$1:$1048576,MATCH('POD13 - REL'!BF$7,MASTER!$1:$1,0),FALSE))*1000000</f>
        <v>0</v>
      </c>
      <c r="BG9" s="285">
        <f>(VLOOKUP($A9,MASTER!$1:$1048576,MATCH('POD13 - REL'!BG$7,MASTER!$1:$1,0),FALSE))*1000000</f>
        <v>0</v>
      </c>
      <c r="BH9" s="285">
        <f>(VLOOKUP($A9,MASTER!$1:$1048576,MATCH('POD13 - REL'!BH$7,MASTER!$1:$1,0),FALSE))*1000000</f>
        <v>0</v>
      </c>
      <c r="BI9" s="285">
        <f>(VLOOKUP($A9,MASTER!$1:$1048576,MATCH('POD13 - REL'!BI$7,MASTER!$1:$1,0),FALSE))*1000000</f>
        <v>0</v>
      </c>
    </row>
    <row r="10" spans="1:61" x14ac:dyDescent="0.25">
      <c r="A10" s="187" t="s">
        <v>507</v>
      </c>
      <c r="B10" s="285"/>
      <c r="C10" s="285"/>
      <c r="D10" s="285"/>
      <c r="E10" s="285"/>
      <c r="F10" s="285">
        <f>(VLOOKUP($A10,MASTER!$1:$1048576,MATCH('POD13 - REL'!F$7,MASTER!$1:$1,0),FALSE))*1000000</f>
        <v>0</v>
      </c>
      <c r="G10" s="285">
        <f>(VLOOKUP($A10,MASTER!$1:$1048576,MATCH('POD13 - REL'!G$7,MASTER!$1:$1,0),FALSE))*1000000</f>
        <v>0</v>
      </c>
      <c r="H10" s="285">
        <f>(VLOOKUP($A10,MASTER!$1:$1048576,MATCH('POD13 - REL'!H$7,MASTER!$1:$1,0),FALSE))*1000000</f>
        <v>0</v>
      </c>
      <c r="I10" s="285">
        <f>(VLOOKUP($A10,MASTER!$1:$1048576,MATCH('POD13 - REL'!I$7,MASTER!$1:$1,0),FALSE))*1000000</f>
        <v>0</v>
      </c>
      <c r="J10" s="285">
        <f>(VLOOKUP($A10,MASTER!$1:$1048576,MATCH('POD13 - REL'!J$7,MASTER!$1:$1,0),FALSE))*1000000</f>
        <v>7100</v>
      </c>
      <c r="K10" s="285">
        <f>(VLOOKUP($A10,MASTER!$1:$1048576,MATCH('POD13 - REL'!K$7,MASTER!$1:$1,0),FALSE))*1000000</f>
        <v>4637</v>
      </c>
      <c r="L10" s="285">
        <f>(VLOOKUP($A10,MASTER!$1:$1048576,MATCH('POD13 - REL'!L$7,MASTER!$1:$1,0),FALSE))*1000000</f>
        <v>5426</v>
      </c>
      <c r="M10" s="285">
        <f>(VLOOKUP($A10,MASTER!$1:$1048576,MATCH('POD13 - REL'!M$7,MASTER!$1:$1,0),FALSE))*1000000</f>
        <v>5426</v>
      </c>
      <c r="N10" s="285">
        <f>(VLOOKUP($A10,MASTER!$1:$1048576,MATCH('POD13 - REL'!N$7,MASTER!$1:$1,0),FALSE))*1000000</f>
        <v>7569</v>
      </c>
      <c r="O10" s="285">
        <f>(VLOOKUP($A10,MASTER!$1:$1048576,MATCH('POD13 - REL'!O$7,MASTER!$1:$1,0),FALSE))*1000000</f>
        <v>6912</v>
      </c>
      <c r="P10" s="285">
        <f>(VLOOKUP($A10,MASTER!$1:$1048576,MATCH('POD13 - REL'!P$7,MASTER!$1:$1,0),FALSE))*1000000</f>
        <v>7050.24</v>
      </c>
      <c r="Q10" s="285">
        <f>(VLOOKUP($A10,MASTER!$1:$1048576,MATCH('POD13 - REL'!Q$7,MASTER!$1:$1,0),FALSE))*1000000</f>
        <v>7191.2447999999995</v>
      </c>
      <c r="R10" s="285">
        <f>(VLOOKUP($A10,MASTER!$1:$1048576,MATCH('POD13 - REL'!R$7,MASTER!$1:$1,0),FALSE))*1000000</f>
        <v>8691</v>
      </c>
      <c r="S10" s="285">
        <f>(VLOOKUP($A10,MASTER!$1:$1048576,MATCH('POD13 - REL'!S$7,MASTER!$1:$1,0),FALSE))*1000000</f>
        <v>9972</v>
      </c>
      <c r="T10" s="285">
        <f>(VLOOKUP($A10,MASTER!$1:$1048576,MATCH('POD13 - REL'!T$7,MASTER!$1:$1,0),FALSE))*1000000</f>
        <v>10221.299999999999</v>
      </c>
      <c r="U10" s="285">
        <f>(VLOOKUP($A10,MASTER!$1:$1048576,MATCH('POD13 - REL'!U$7,MASTER!$1:$1,0),FALSE))*1000000</f>
        <v>10476.832499999999</v>
      </c>
      <c r="V10" s="285">
        <f>(VLOOKUP($A10,MASTER!$1:$1048576,MATCH('POD13 - REL'!V$7,MASTER!$1:$1,0),FALSE))*1000000</f>
        <v>10738.753312499997</v>
      </c>
      <c r="W10" s="285">
        <f>(VLOOKUP($A10,MASTER!$1:$1048576,MATCH('POD13 - REL'!W$7,MASTER!$1:$1,0),FALSE))*1000000</f>
        <v>11007.222145312497</v>
      </c>
      <c r="X10" s="285">
        <f>(VLOOKUP($A10,MASTER!$1:$1048576,MATCH('POD13 - REL'!X$7,MASTER!$1:$1,0),FALSE))*1000000</f>
        <v>11282.402698945309</v>
      </c>
      <c r="Y10" s="285">
        <f>(VLOOKUP($A10,MASTER!$1:$1048576,MATCH('POD13 - REL'!Y$7,MASTER!$1:$1,0),FALSE))*1000000</f>
        <v>11564.462766418941</v>
      </c>
      <c r="Z10" s="285">
        <f>(VLOOKUP($A10,MASTER!$1:$1048576,MATCH('POD13 - REL'!Z$7,MASTER!$1:$1,0),FALSE))*1000000</f>
        <v>11853.574335579413</v>
      </c>
      <c r="AA10" s="285">
        <f>(VLOOKUP($A10,MASTER!$1:$1048576,MATCH('POD13 - REL'!AA$7,MASTER!$1:$1,0),FALSE))*1000000</f>
        <v>12149.913693968898</v>
      </c>
      <c r="AB10" s="285">
        <f>(VLOOKUP($A10,MASTER!$1:$1048576,MATCH('POD13 - REL'!AB$7,MASTER!$1:$1,0),FALSE))*1000000</f>
        <v>12453.661536318119</v>
      </c>
      <c r="AC10" s="285">
        <f>(VLOOKUP($A10,MASTER!$1:$1048576,MATCH('POD13 - REL'!AC$7,MASTER!$1:$1,0),FALSE))*1000000</f>
        <v>12765.003074726072</v>
      </c>
      <c r="AD10" s="285">
        <f>(VLOOKUP($A10,MASTER!$1:$1048576,MATCH('POD13 - REL'!AD$7,MASTER!$1:$1,0),FALSE))*1000000</f>
        <v>13084.128151594223</v>
      </c>
      <c r="AE10" s="285">
        <f>(VLOOKUP($A10,MASTER!$1:$1048576,MATCH('POD13 - REL'!AE$7,MASTER!$1:$1,0),FALSE))*1000000</f>
        <v>13411.231355384078</v>
      </c>
      <c r="AF10" s="285">
        <f>(VLOOKUP($A10,MASTER!$1:$1048576,MATCH('POD13 - REL'!AF$7,MASTER!$1:$1,0),FALSE))*1000000</f>
        <v>13746.512139268678</v>
      </c>
      <c r="AG10" s="285">
        <f>(VLOOKUP($A10,MASTER!$1:$1048576,MATCH('POD13 - REL'!AG$7,MASTER!$1:$1,0),FALSE))*1000000</f>
        <v>14090.174942750393</v>
      </c>
      <c r="AH10" s="285">
        <f>(VLOOKUP($A10,MASTER!$1:$1048576,MATCH('POD13 - REL'!AH$7,MASTER!$1:$1,0),FALSE))*1000000</f>
        <v>14442.429316319151</v>
      </c>
      <c r="AI10" s="285">
        <f>(VLOOKUP($A10,MASTER!$1:$1048576,MATCH('POD13 - REL'!AI$7,MASTER!$1:$1,0),FALSE))*1000000</f>
        <v>14803.490049227128</v>
      </c>
      <c r="AJ10" s="285">
        <f>(VLOOKUP($A10,MASTER!$1:$1048576,MATCH('POD13 - REL'!AJ$7,MASTER!$1:$1,0),FALSE))*1000000</f>
        <v>15173.577300457806</v>
      </c>
      <c r="AK10" s="285">
        <f>(VLOOKUP($A10,MASTER!$1:$1048576,MATCH('POD13 - REL'!AK$7,MASTER!$1:$1,0),FALSE))*1000000</f>
        <v>15552.91673296925</v>
      </c>
      <c r="AL10" s="285">
        <f>(VLOOKUP($A10,MASTER!$1:$1048576,MATCH('POD13 - REL'!AL$7,MASTER!$1:$1,0),FALSE))*1000000</f>
        <v>15941.739651293481</v>
      </c>
      <c r="AM10" s="285">
        <f>(VLOOKUP($A10,MASTER!$1:$1048576,MATCH('POD13 - REL'!AM$7,MASTER!$1:$1,0),FALSE))*1000000</f>
        <v>16340.283142575812</v>
      </c>
      <c r="AN10" s="285">
        <f>(VLOOKUP($A10,MASTER!$1:$1048576,MATCH('POD13 - REL'!AN$7,MASTER!$1:$1,0),FALSE))*1000000</f>
        <v>16748.790221140207</v>
      </c>
      <c r="AO10" s="285">
        <f>(VLOOKUP($A10,MASTER!$1:$1048576,MATCH('POD13 - REL'!AO$7,MASTER!$1:$1,0),FALSE))*1000000</f>
        <v>17167.509976668709</v>
      </c>
      <c r="AP10" s="285">
        <f>(VLOOKUP($A10,MASTER!$1:$1048576,MATCH('POD13 - REL'!AP$7,MASTER!$1:$1,0),FALSE))*1000000</f>
        <v>17596.697726085426</v>
      </c>
      <c r="AQ10" s="285">
        <f>(VLOOKUP($A10,MASTER!$1:$1048576,MATCH('POD13 - REL'!AQ$7,MASTER!$1:$1,0),FALSE))*1000000</f>
        <v>18036.615169237561</v>
      </c>
      <c r="AR10" s="285">
        <f>(VLOOKUP($A10,MASTER!$1:$1048576,MATCH('POD13 - REL'!AR$7,MASTER!$1:$1,0),FALSE))*1000000</f>
        <v>18487.530548468498</v>
      </c>
      <c r="AS10" s="285">
        <f>(VLOOKUP($A10,MASTER!$1:$1048576,MATCH('POD13 - REL'!AS$7,MASTER!$1:$1,0),FALSE))*1000000</f>
        <v>18949.71881218021</v>
      </c>
      <c r="AT10" s="285">
        <f>(VLOOKUP($A10,MASTER!$1:$1048576,MATCH('POD13 - REL'!AT$7,MASTER!$1:$1,0),FALSE))*1000000</f>
        <v>19423.461782484712</v>
      </c>
      <c r="AU10" s="285">
        <f>(VLOOKUP($A10,MASTER!$1:$1048576,MATCH('POD13 - REL'!AU$7,MASTER!$1:$1,0),FALSE))*1000000</f>
        <v>19909.048327046828</v>
      </c>
      <c r="AV10" s="285">
        <f>(VLOOKUP($A10,MASTER!$1:$1048576,MATCH('POD13 - REL'!AV$7,MASTER!$1:$1,0),FALSE))*1000000</f>
        <v>20406.774535222998</v>
      </c>
      <c r="AW10" s="285">
        <f>(VLOOKUP($A10,MASTER!$1:$1048576,MATCH('POD13 - REL'!AW$7,MASTER!$1:$1,0),FALSE))*1000000</f>
        <v>20916.943898603571</v>
      </c>
      <c r="AX10" s="285">
        <f>(VLOOKUP($A10,MASTER!$1:$1048576,MATCH('POD13 - REL'!AX$7,MASTER!$1:$1,0),FALSE))*1000000</f>
        <v>21439.867496068659</v>
      </c>
      <c r="AY10" s="285">
        <f>(VLOOKUP($A10,MASTER!$1:$1048576,MATCH('POD13 - REL'!AY$7,MASTER!$1:$1,0),FALSE))*1000000</f>
        <v>21975.864183470374</v>
      </c>
      <c r="AZ10" s="285">
        <f>(VLOOKUP($A10,MASTER!$1:$1048576,MATCH('POD13 - REL'!AZ$7,MASTER!$1:$1,0),FALSE))*1000000</f>
        <v>22525.26078805713</v>
      </c>
      <c r="BA10" s="285">
        <f>(VLOOKUP($A10,MASTER!$1:$1048576,MATCH('POD13 - REL'!BA$7,MASTER!$1:$1,0),FALSE))*1000000</f>
        <v>23088.392307758557</v>
      </c>
      <c r="BB10" s="285">
        <f>(VLOOKUP($A10,MASTER!$1:$1048576,MATCH('POD13 - REL'!BB$7,MASTER!$1:$1,0),FALSE))*1000000</f>
        <v>23665.602115452519</v>
      </c>
      <c r="BC10" s="285">
        <f>(VLOOKUP($A10,MASTER!$1:$1048576,MATCH('POD13 - REL'!BC$7,MASTER!$1:$1,0),FALSE))*1000000</f>
        <v>24257.242168338831</v>
      </c>
      <c r="BD10" s="285">
        <f>(VLOOKUP($A10,MASTER!$1:$1048576,MATCH('POD13 - REL'!BD$7,MASTER!$1:$1,0),FALSE))*1000000</f>
        <v>24863.673222547299</v>
      </c>
      <c r="BE10" s="285">
        <f>(VLOOKUP($A10,MASTER!$1:$1048576,MATCH('POD13 - REL'!BE$7,MASTER!$1:$1,0),FALSE))*1000000</f>
        <v>25485.265053110979</v>
      </c>
      <c r="BF10" s="285">
        <f>(VLOOKUP($A10,MASTER!$1:$1048576,MATCH('POD13 - REL'!BF$7,MASTER!$1:$1,0),FALSE))*1000000</f>
        <v>26122.396679438756</v>
      </c>
      <c r="BG10" s="285">
        <f>(VLOOKUP($A10,MASTER!$1:$1048576,MATCH('POD13 - REL'!BG$7,MASTER!$1:$1,0),FALSE))*1000000</f>
        <v>26775.456596424723</v>
      </c>
      <c r="BH10" s="285">
        <f>(VLOOKUP($A10,MASTER!$1:$1048576,MATCH('POD13 - REL'!BH$7,MASTER!$1:$1,0),FALSE))*1000000</f>
        <v>27444.843011335339</v>
      </c>
      <c r="BI10" s="285">
        <f>(VLOOKUP($A10,MASTER!$1:$1048576,MATCH('POD13 - REL'!BI$7,MASTER!$1:$1,0),FALSE))*1000000</f>
        <v>28130.964086618722</v>
      </c>
    </row>
    <row r="11" spans="1:61" x14ac:dyDescent="0.25">
      <c r="A11" s="252" t="s">
        <v>477</v>
      </c>
      <c r="B11" s="105">
        <f t="shared" ref="B11:AG11" si="0">SUM(B8:B10)</f>
        <v>0</v>
      </c>
      <c r="C11" s="105">
        <f t="shared" si="0"/>
        <v>0</v>
      </c>
      <c r="D11" s="105">
        <f t="shared" si="0"/>
        <v>0</v>
      </c>
      <c r="E11" s="105">
        <f t="shared" si="0"/>
        <v>0</v>
      </c>
      <c r="F11" s="105">
        <f t="shared" si="0"/>
        <v>3115</v>
      </c>
      <c r="G11" s="105">
        <f t="shared" si="0"/>
        <v>282</v>
      </c>
      <c r="H11" s="105">
        <f t="shared" si="0"/>
        <v>0</v>
      </c>
      <c r="I11" s="105">
        <f t="shared" si="0"/>
        <v>0</v>
      </c>
      <c r="J11" s="105">
        <f t="shared" si="0"/>
        <v>7235</v>
      </c>
      <c r="K11" s="105">
        <f t="shared" si="0"/>
        <v>5120</v>
      </c>
      <c r="L11" s="105">
        <f t="shared" si="0"/>
        <v>7193</v>
      </c>
      <c r="M11" s="105">
        <f t="shared" si="0"/>
        <v>7193</v>
      </c>
      <c r="N11" s="105">
        <f t="shared" si="0"/>
        <v>10300</v>
      </c>
      <c r="O11" s="105">
        <f t="shared" si="0"/>
        <v>11353</v>
      </c>
      <c r="P11" s="105">
        <f t="shared" si="0"/>
        <v>12173.24</v>
      </c>
      <c r="Q11" s="105">
        <f t="shared" si="0"/>
        <v>13812.2448</v>
      </c>
      <c r="R11" s="105">
        <f t="shared" si="0"/>
        <v>16912</v>
      </c>
      <c r="S11" s="105">
        <f t="shared" si="0"/>
        <v>20424</v>
      </c>
      <c r="T11" s="105">
        <f t="shared" si="0"/>
        <v>20927.295337967826</v>
      </c>
      <c r="U11" s="105">
        <f t="shared" si="0"/>
        <v>21444.326932708136</v>
      </c>
      <c r="V11" s="105">
        <f t="shared" si="0"/>
        <v>21975.217213908538</v>
      </c>
      <c r="W11" s="105">
        <f t="shared" si="0"/>
        <v>22520.139810384251</v>
      </c>
      <c r="X11" s="105">
        <f t="shared" si="0"/>
        <v>23079.309543587999</v>
      </c>
      <c r="Y11" s="105">
        <f t="shared" si="0"/>
        <v>23652.974913808655</v>
      </c>
      <c r="Z11" s="105">
        <f t="shared" si="0"/>
        <v>24241.412463955974</v>
      </c>
      <c r="AA11" s="105">
        <f t="shared" si="0"/>
        <v>24844.922558932944</v>
      </c>
      <c r="AB11" s="105">
        <f t="shared" si="0"/>
        <v>25463.826233500789</v>
      </c>
      <c r="AC11" s="105">
        <f t="shared" si="0"/>
        <v>26098.462847786421</v>
      </c>
      <c r="AD11" s="105">
        <f t="shared" si="0"/>
        <v>26749.188354326201</v>
      </c>
      <c r="AE11" s="105">
        <f t="shared" si="0"/>
        <v>27416.374029152103</v>
      </c>
      <c r="AF11" s="105">
        <f t="shared" si="0"/>
        <v>28100.405555933699</v>
      </c>
      <c r="AG11" s="105">
        <f t="shared" si="0"/>
        <v>28801.682379614256</v>
      </c>
      <c r="AH11" s="105">
        <f t="shared" ref="AH11:BI11" si="1">SUM(AH8:AH10)</f>
        <v>29520.617266585861</v>
      </c>
      <c r="AI11" s="105">
        <f t="shared" si="1"/>
        <v>30257.636023939733</v>
      </c>
      <c r="AJ11" s="105">
        <f t="shared" si="1"/>
        <v>31013.177341976927</v>
      </c>
      <c r="AK11" s="105">
        <f t="shared" si="1"/>
        <v>31787.692732930387</v>
      </c>
      <c r="AL11" s="105">
        <f t="shared" si="1"/>
        <v>32581.646545448741</v>
      </c>
      <c r="AM11" s="105">
        <f t="shared" si="1"/>
        <v>33395.516039365168</v>
      </c>
      <c r="AN11" s="105">
        <f t="shared" si="1"/>
        <v>34229.791509024602</v>
      </c>
      <c r="AO11" s="105">
        <f t="shared" si="1"/>
        <v>35084.976446274086</v>
      </c>
      <c r="AP11" s="105">
        <f t="shared" si="1"/>
        <v>35961.587736361362</v>
      </c>
      <c r="AQ11" s="105">
        <f t="shared" si="1"/>
        <v>36860.155881607265</v>
      </c>
      <c r="AR11" s="105">
        <f t="shared" si="1"/>
        <v>37781.225248946794</v>
      </c>
      <c r="AS11" s="105">
        <f t="shared" si="1"/>
        <v>38725.354338367855</v>
      </c>
      <c r="AT11" s="105">
        <f t="shared" si="1"/>
        <v>39693.11606998925</v>
      </c>
      <c r="AU11" s="105">
        <f t="shared" si="1"/>
        <v>40685.098088063474</v>
      </c>
      <c r="AV11" s="105">
        <f t="shared" si="1"/>
        <v>41701.903080607968</v>
      </c>
      <c r="AW11" s="105">
        <f t="shared" si="1"/>
        <v>42744.149113690401</v>
      </c>
      <c r="AX11" s="105">
        <f t="shared" si="1"/>
        <v>43812.469979642694</v>
      </c>
      <c r="AY11" s="105">
        <f t="shared" si="1"/>
        <v>44907.515558673076</v>
      </c>
      <c r="AZ11" s="105">
        <f t="shared" si="1"/>
        <v>46029.952193497578</v>
      </c>
      <c r="BA11" s="105">
        <f t="shared" si="1"/>
        <v>47180.463076733118</v>
      </c>
      <c r="BB11" s="105">
        <f t="shared" si="1"/>
        <v>48359.7307864178</v>
      </c>
      <c r="BC11" s="105">
        <f t="shared" si="1"/>
        <v>49568.474094632271</v>
      </c>
      <c r="BD11" s="105">
        <f t="shared" si="1"/>
        <v>50807.429739046129</v>
      </c>
      <c r="BE11" s="105">
        <f t="shared" si="1"/>
        <v>52077.352871964948</v>
      </c>
      <c r="BF11" s="105">
        <f t="shared" si="1"/>
        <v>53379.017520601032</v>
      </c>
      <c r="BG11" s="105">
        <f t="shared" si="1"/>
        <v>54713.217058848597</v>
      </c>
      <c r="BH11" s="105">
        <f t="shared" si="1"/>
        <v>56080.764690850898</v>
      </c>
      <c r="BI11" s="105">
        <f t="shared" si="1"/>
        <v>57482.493946654067</v>
      </c>
    </row>
    <row r="12" spans="1:61" s="282" customFormat="1" x14ac:dyDescent="0.25">
      <c r="A12" s="284" t="s">
        <v>434</v>
      </c>
      <c r="B12" s="283">
        <f>SUM(B11*R5)</f>
        <v>0</v>
      </c>
      <c r="C12" s="283">
        <f>SUM(C11*R5)</f>
        <v>0</v>
      </c>
      <c r="D12" s="283">
        <f>SUM(D11*R5)</f>
        <v>0</v>
      </c>
      <c r="E12" s="283">
        <f>SUM(E11*R5)</f>
        <v>0</v>
      </c>
      <c r="F12" s="283">
        <f>SUM(F11*R5)</f>
        <v>26088.125</v>
      </c>
      <c r="G12" s="283">
        <f>SUM(G11*R5)</f>
        <v>2361.75</v>
      </c>
      <c r="H12" s="283">
        <f>SUM(H11*R5)</f>
        <v>0</v>
      </c>
      <c r="I12" s="283">
        <f>SUM(I11*R5)</f>
        <v>0</v>
      </c>
      <c r="J12" s="283">
        <f>SUM(J11*R5)</f>
        <v>60593.125</v>
      </c>
      <c r="K12" s="283">
        <f>SUM(K11*R5)</f>
        <v>42880</v>
      </c>
      <c r="L12" s="283">
        <f>SUM(L11*R5)</f>
        <v>60241.375</v>
      </c>
      <c r="M12" s="283">
        <f>SUM(M11*R5)</f>
        <v>60241.375</v>
      </c>
      <c r="N12" s="283">
        <f>SUM(N11*R5)</f>
        <v>86262.5</v>
      </c>
      <c r="O12" s="283">
        <f>SUM(O11*R5)</f>
        <v>95081.375</v>
      </c>
      <c r="P12" s="283">
        <f>SUM(P11*R5)</f>
        <v>101950.88499999999</v>
      </c>
      <c r="Q12" s="283">
        <f>SUM(Q11*R5)</f>
        <v>115677.5502</v>
      </c>
      <c r="R12" s="283">
        <f>SUM(R11*R5)</f>
        <v>141638</v>
      </c>
      <c r="S12" s="283">
        <f>SUM(S11*R5)</f>
        <v>171051</v>
      </c>
      <c r="T12" s="283">
        <f>SUM(T11*R5)</f>
        <v>175266.09845548053</v>
      </c>
      <c r="U12" s="283">
        <f>SUM(U11*R5)</f>
        <v>179596.23806143063</v>
      </c>
      <c r="V12" s="283">
        <f>SUM(V11*R5)</f>
        <v>184042.444166484</v>
      </c>
      <c r="W12" s="283">
        <f>SUM(W11*R5)</f>
        <v>188606.1709119681</v>
      </c>
      <c r="X12" s="283">
        <f>SUM(X11*R5)</f>
        <v>193289.21742754948</v>
      </c>
      <c r="Y12" s="283">
        <f>SUM(Y11*R5)</f>
        <v>198093.6649031475</v>
      </c>
      <c r="Z12" s="283">
        <f>SUM(Z11*R5)</f>
        <v>203021.82938563128</v>
      </c>
      <c r="AA12" s="283">
        <f>SUM(AA11*R5)</f>
        <v>208076.22643106341</v>
      </c>
      <c r="AB12" s="283">
        <f>SUM(AB11*R5)</f>
        <v>213259.5447055691</v>
      </c>
      <c r="AC12" s="283">
        <f>SUM(AC11*R5)</f>
        <v>218574.62635021127</v>
      </c>
      <c r="AD12" s="283">
        <f>SUM(AD11*R5)</f>
        <v>224024.45246748193</v>
      </c>
      <c r="AE12" s="283">
        <f>SUM(AE11*R5)</f>
        <v>229612.13249414886</v>
      </c>
      <c r="AF12" s="283">
        <f>SUM(AF11*R5)</f>
        <v>235340.89653094474</v>
      </c>
      <c r="AG12" s="283">
        <f>SUM(AG11*R5)</f>
        <v>241214.08992926939</v>
      </c>
      <c r="AH12" s="283">
        <f>SUM(AH11*R5)</f>
        <v>247235.1696076566</v>
      </c>
      <c r="AI12" s="283">
        <f>SUM(AI11*R5)</f>
        <v>253407.70170049526</v>
      </c>
      <c r="AJ12" s="283">
        <f>SUM(AJ11*R5)</f>
        <v>259735.36023905675</v>
      </c>
      <c r="AK12" s="283">
        <f>SUM(AK11*R5)</f>
        <v>266221.92663829197</v>
      </c>
      <c r="AL12" s="283">
        <f>SUM(AL11*R5)</f>
        <v>272871.28981813323</v>
      </c>
      <c r="AM12" s="283">
        <f>SUM(AM11*R5)</f>
        <v>279687.44682968326</v>
      </c>
      <c r="AN12" s="283">
        <f>SUM(AN11*R5)</f>
        <v>286674.50388808106</v>
      </c>
      <c r="AO12" s="283">
        <f>SUM(AO11*R5)</f>
        <v>293836.67773754545</v>
      </c>
      <c r="AP12" s="283">
        <f>SUM(AP11*R5)</f>
        <v>301178.2972920264</v>
      </c>
      <c r="AQ12" s="283">
        <f>SUM(AQ11*R5)</f>
        <v>308703.80550846085</v>
      </c>
      <c r="AR12" s="283">
        <f>SUM(AR11*R5)</f>
        <v>316417.7614599294</v>
      </c>
      <c r="AS12" s="283">
        <f>SUM(AS11*R5)</f>
        <v>324324.84258383076</v>
      </c>
      <c r="AT12" s="283">
        <f>SUM(AT11*R5)</f>
        <v>332429.84708615998</v>
      </c>
      <c r="AU12" s="283">
        <f>SUM(AU11*R5)</f>
        <v>340737.69648753159</v>
      </c>
      <c r="AV12" s="283">
        <f>SUM(AV11*R5)</f>
        <v>349253.43830009172</v>
      </c>
      <c r="AW12" s="283">
        <f>SUM(AW11*R5)</f>
        <v>357982.24882715708</v>
      </c>
      <c r="AX12" s="283">
        <f>SUM(AX11*R5)</f>
        <v>366929.43607950758</v>
      </c>
      <c r="AY12" s="283">
        <f>SUM(AY11*R5)</f>
        <v>376100.44280388701</v>
      </c>
      <c r="AZ12" s="283">
        <f>SUM(AZ11*R5)</f>
        <v>385500.8496205422</v>
      </c>
      <c r="BA12" s="283">
        <f>SUM(BA11*R5)</f>
        <v>395136.37826763984</v>
      </c>
      <c r="BB12" s="283">
        <f>SUM(BB11*R5)</f>
        <v>405012.74533624906</v>
      </c>
      <c r="BC12" s="283">
        <f>SUM(BC11*R5)</f>
        <v>415135.97054254526</v>
      </c>
      <c r="BD12" s="283">
        <f>SUM(BD11*R5)</f>
        <v>425512.22406451131</v>
      </c>
      <c r="BE12" s="283">
        <f>SUM(BE11*R5)</f>
        <v>436147.83030270645</v>
      </c>
      <c r="BF12" s="283">
        <f>SUM(BF11*R5)</f>
        <v>447049.27173503366</v>
      </c>
      <c r="BG12" s="283">
        <f>SUM(BG11*R5)</f>
        <v>458223.192867857</v>
      </c>
      <c r="BH12" s="283">
        <f>SUM(BH11*R5)</f>
        <v>469676.40428587626</v>
      </c>
      <c r="BI12" s="283">
        <f>SUM(BI11*R5)</f>
        <v>481415.88680322783</v>
      </c>
    </row>
    <row r="13" spans="1:61" s="345" customFormat="1" hidden="1" x14ac:dyDescent="0.25">
      <c r="A13" s="343" t="s">
        <v>433</v>
      </c>
      <c r="B13" s="344">
        <f t="shared" ref="B13" si="2">SUM(B12/30/24/14)</f>
        <v>0</v>
      </c>
      <c r="C13" s="344">
        <f t="shared" ref="C13:BI13" si="3">SUM(C12/30/24/14)</f>
        <v>0</v>
      </c>
      <c r="D13" s="344">
        <f t="shared" si="3"/>
        <v>0</v>
      </c>
      <c r="E13" s="344">
        <f t="shared" si="3"/>
        <v>0</v>
      </c>
      <c r="F13" s="344">
        <f t="shared" si="3"/>
        <v>2.5881076388888888</v>
      </c>
      <c r="G13" s="344">
        <f t="shared" si="3"/>
        <v>0.23430059523809521</v>
      </c>
      <c r="H13" s="344">
        <f t="shared" si="3"/>
        <v>0</v>
      </c>
      <c r="I13" s="344">
        <f t="shared" si="3"/>
        <v>0</v>
      </c>
      <c r="J13" s="344">
        <f t="shared" si="3"/>
        <v>6.0112227182539684</v>
      </c>
      <c r="K13" s="344">
        <f t="shared" si="3"/>
        <v>4.253968253968254</v>
      </c>
      <c r="L13" s="344">
        <f t="shared" si="3"/>
        <v>5.9763268849206357</v>
      </c>
      <c r="M13" s="344">
        <f t="shared" si="3"/>
        <v>5.9763268849206357</v>
      </c>
      <c r="N13" s="344">
        <f t="shared" si="3"/>
        <v>8.5577876984126977</v>
      </c>
      <c r="O13" s="344">
        <f t="shared" si="3"/>
        <v>9.4326760912698404</v>
      </c>
      <c r="P13" s="344">
        <f t="shared" si="3"/>
        <v>10.114175099206349</v>
      </c>
      <c r="Q13" s="344">
        <f t="shared" si="3"/>
        <v>11.47594744047619</v>
      </c>
      <c r="R13" s="344">
        <f t="shared" si="3"/>
        <v>14.051388888888889</v>
      </c>
      <c r="S13" s="344">
        <f t="shared" si="3"/>
        <v>16.969345238095237</v>
      </c>
      <c r="T13" s="344">
        <f t="shared" si="3"/>
        <v>17.387509767408783</v>
      </c>
      <c r="U13" s="344">
        <f t="shared" si="3"/>
        <v>17.817087109268911</v>
      </c>
      <c r="V13" s="344">
        <f t="shared" si="3"/>
        <v>18.258178984770236</v>
      </c>
      <c r="W13" s="344">
        <f t="shared" si="3"/>
        <v>18.710929653965088</v>
      </c>
      <c r="X13" s="344">
        <f t="shared" si="3"/>
        <v>19.175517601939429</v>
      </c>
      <c r="Y13" s="344">
        <f t="shared" si="3"/>
        <v>19.652149295947172</v>
      </c>
      <c r="Z13" s="344">
        <f t="shared" si="3"/>
        <v>20.141054502542783</v>
      </c>
      <c r="AA13" s="344">
        <f t="shared" si="3"/>
        <v>20.642482780859467</v>
      </c>
      <c r="AB13" s="344">
        <f t="shared" si="3"/>
        <v>21.156700863647728</v>
      </c>
      <c r="AC13" s="344">
        <f t="shared" si="3"/>
        <v>21.683990709346357</v>
      </c>
      <c r="AD13" s="344">
        <f t="shared" si="3"/>
        <v>22.224648062250193</v>
      </c>
      <c r="AE13" s="344">
        <f t="shared" si="3"/>
        <v>22.778981398229053</v>
      </c>
      <c r="AF13" s="344">
        <f t="shared" si="3"/>
        <v>23.347311163784202</v>
      </c>
      <c r="AG13" s="344">
        <f t="shared" si="3"/>
        <v>23.92996923901482</v>
      </c>
      <c r="AH13" s="344">
        <f t="shared" si="3"/>
        <v>24.527298572188155</v>
      </c>
      <c r="AI13" s="344">
        <f t="shared" si="3"/>
        <v>25.139652946477703</v>
      </c>
      <c r="AJ13" s="344">
        <f t="shared" si="3"/>
        <v>25.767396849112775</v>
      </c>
      <c r="AK13" s="344">
        <f t="shared" si="3"/>
        <v>26.410905420465475</v>
      </c>
      <c r="AL13" s="344">
        <f t="shared" si="3"/>
        <v>27.070564466084647</v>
      </c>
      <c r="AM13" s="344">
        <f t="shared" si="3"/>
        <v>27.746770518817783</v>
      </c>
      <c r="AN13" s="344">
        <f t="shared" si="3"/>
        <v>28.439930941277879</v>
      </c>
      <c r="AO13" s="344">
        <f t="shared" si="3"/>
        <v>29.150464061264433</v>
      </c>
      <c r="AP13" s="344">
        <f t="shared" si="3"/>
        <v>29.87879933452643</v>
      </c>
      <c r="AQ13" s="344">
        <f t="shared" si="3"/>
        <v>30.625377530601273</v>
      </c>
      <c r="AR13" s="344">
        <f t="shared" si="3"/>
        <v>31.390650938485059</v>
      </c>
      <c r="AS13" s="344">
        <f t="shared" si="3"/>
        <v>32.175083589665753</v>
      </c>
      <c r="AT13" s="344">
        <f t="shared" si="3"/>
        <v>32.979151496642849</v>
      </c>
      <c r="AU13" s="344">
        <f t="shared" si="3"/>
        <v>33.803342905509083</v>
      </c>
      <c r="AV13" s="344">
        <f t="shared" si="3"/>
        <v>34.648158561517036</v>
      </c>
      <c r="AW13" s="344">
        <f t="shared" si="3"/>
        <v>35.514111986821135</v>
      </c>
      <c r="AX13" s="344">
        <f t="shared" si="3"/>
        <v>36.401729769792418</v>
      </c>
      <c r="AY13" s="344">
        <f t="shared" si="3"/>
        <v>37.311551865464985</v>
      </c>
      <c r="AZ13" s="344">
        <f t="shared" si="3"/>
        <v>38.244131906799815</v>
      </c>
      <c r="BA13" s="344">
        <f t="shared" si="3"/>
        <v>39.200037526551576</v>
      </c>
      <c r="BB13" s="344">
        <f t="shared" si="3"/>
        <v>40.179835846850104</v>
      </c>
      <c r="BC13" s="344">
        <f t="shared" si="3"/>
        <v>41.184124061760443</v>
      </c>
      <c r="BD13" s="344">
        <f t="shared" si="3"/>
        <v>42.213514292114212</v>
      </c>
      <c r="BE13" s="344">
        <f t="shared" si="3"/>
        <v>43.268633958601825</v>
      </c>
      <c r="BF13" s="344">
        <f t="shared" si="3"/>
        <v>44.350126164189852</v>
      </c>
      <c r="BG13" s="344">
        <f t="shared" si="3"/>
        <v>45.458650086096917</v>
      </c>
      <c r="BH13" s="344">
        <f t="shared" si="3"/>
        <v>46.594881377567091</v>
      </c>
      <c r="BI13" s="344">
        <f t="shared" si="3"/>
        <v>47.7595125796853</v>
      </c>
    </row>
    <row r="14" spans="1:61" x14ac:dyDescent="0.25">
      <c r="A14" s="248" t="s">
        <v>432</v>
      </c>
      <c r="B14" s="281">
        <f>SUM(R6*S6)</f>
        <v>4000</v>
      </c>
      <c r="C14" s="281">
        <f t="shared" ref="C14:BI14" si="4">$B$14</f>
        <v>4000</v>
      </c>
      <c r="D14" s="281">
        <f t="shared" si="4"/>
        <v>4000</v>
      </c>
      <c r="E14" s="281">
        <f t="shared" si="4"/>
        <v>4000</v>
      </c>
      <c r="F14" s="281">
        <f t="shared" si="4"/>
        <v>4000</v>
      </c>
      <c r="G14" s="281">
        <f t="shared" si="4"/>
        <v>4000</v>
      </c>
      <c r="H14" s="281">
        <f t="shared" si="4"/>
        <v>4000</v>
      </c>
      <c r="I14" s="281">
        <f t="shared" si="4"/>
        <v>4000</v>
      </c>
      <c r="J14" s="281">
        <f t="shared" si="4"/>
        <v>4000</v>
      </c>
      <c r="K14" s="281">
        <f t="shared" si="4"/>
        <v>4000</v>
      </c>
      <c r="L14" s="281">
        <f t="shared" si="4"/>
        <v>4000</v>
      </c>
      <c r="M14" s="281">
        <f t="shared" si="4"/>
        <v>4000</v>
      </c>
      <c r="N14" s="281">
        <f t="shared" si="4"/>
        <v>4000</v>
      </c>
      <c r="O14" s="281">
        <f t="shared" si="4"/>
        <v>4000</v>
      </c>
      <c r="P14" s="281">
        <f t="shared" si="4"/>
        <v>4000</v>
      </c>
      <c r="Q14" s="281">
        <f t="shared" si="4"/>
        <v>4000</v>
      </c>
      <c r="R14" s="281">
        <f t="shared" si="4"/>
        <v>4000</v>
      </c>
      <c r="S14" s="281">
        <f t="shared" si="4"/>
        <v>4000</v>
      </c>
      <c r="T14" s="281">
        <f t="shared" si="4"/>
        <v>4000</v>
      </c>
      <c r="U14" s="281">
        <f t="shared" si="4"/>
        <v>4000</v>
      </c>
      <c r="V14" s="281">
        <f t="shared" si="4"/>
        <v>4000</v>
      </c>
      <c r="W14" s="281">
        <f t="shared" si="4"/>
        <v>4000</v>
      </c>
      <c r="X14" s="281">
        <f t="shared" si="4"/>
        <v>4000</v>
      </c>
      <c r="Y14" s="281">
        <f t="shared" si="4"/>
        <v>4000</v>
      </c>
      <c r="Z14" s="281">
        <f t="shared" si="4"/>
        <v>4000</v>
      </c>
      <c r="AA14" s="281">
        <f t="shared" si="4"/>
        <v>4000</v>
      </c>
      <c r="AB14" s="281">
        <f t="shared" si="4"/>
        <v>4000</v>
      </c>
      <c r="AC14" s="281">
        <f t="shared" si="4"/>
        <v>4000</v>
      </c>
      <c r="AD14" s="281">
        <f t="shared" si="4"/>
        <v>4000</v>
      </c>
      <c r="AE14" s="281">
        <f t="shared" si="4"/>
        <v>4000</v>
      </c>
      <c r="AF14" s="281">
        <f t="shared" si="4"/>
        <v>4000</v>
      </c>
      <c r="AG14" s="281">
        <f t="shared" si="4"/>
        <v>4000</v>
      </c>
      <c r="AH14" s="281">
        <f t="shared" si="4"/>
        <v>4000</v>
      </c>
      <c r="AI14" s="281">
        <f t="shared" si="4"/>
        <v>4000</v>
      </c>
      <c r="AJ14" s="281">
        <f t="shared" si="4"/>
        <v>4000</v>
      </c>
      <c r="AK14" s="281">
        <f t="shared" si="4"/>
        <v>4000</v>
      </c>
      <c r="AL14" s="281">
        <f t="shared" si="4"/>
        <v>4000</v>
      </c>
      <c r="AM14" s="281">
        <f t="shared" si="4"/>
        <v>4000</v>
      </c>
      <c r="AN14" s="281">
        <f t="shared" si="4"/>
        <v>4000</v>
      </c>
      <c r="AO14" s="281">
        <f t="shared" si="4"/>
        <v>4000</v>
      </c>
      <c r="AP14" s="281">
        <f t="shared" si="4"/>
        <v>4000</v>
      </c>
      <c r="AQ14" s="281">
        <f t="shared" si="4"/>
        <v>4000</v>
      </c>
      <c r="AR14" s="281">
        <f t="shared" si="4"/>
        <v>4000</v>
      </c>
      <c r="AS14" s="281">
        <f t="shared" si="4"/>
        <v>4000</v>
      </c>
      <c r="AT14" s="281">
        <f t="shared" si="4"/>
        <v>4000</v>
      </c>
      <c r="AU14" s="281">
        <f t="shared" si="4"/>
        <v>4000</v>
      </c>
      <c r="AV14" s="281">
        <f t="shared" si="4"/>
        <v>4000</v>
      </c>
      <c r="AW14" s="281">
        <f t="shared" si="4"/>
        <v>4000</v>
      </c>
      <c r="AX14" s="281">
        <f t="shared" si="4"/>
        <v>4000</v>
      </c>
      <c r="AY14" s="281">
        <f t="shared" si="4"/>
        <v>4000</v>
      </c>
      <c r="AZ14" s="281">
        <f t="shared" si="4"/>
        <v>4000</v>
      </c>
      <c r="BA14" s="281">
        <f t="shared" si="4"/>
        <v>4000</v>
      </c>
      <c r="BB14" s="281">
        <f t="shared" si="4"/>
        <v>4000</v>
      </c>
      <c r="BC14" s="281">
        <f t="shared" si="4"/>
        <v>4000</v>
      </c>
      <c r="BD14" s="281">
        <f t="shared" si="4"/>
        <v>4000</v>
      </c>
      <c r="BE14" s="281">
        <f t="shared" si="4"/>
        <v>4000</v>
      </c>
      <c r="BF14" s="281">
        <f t="shared" si="4"/>
        <v>4000</v>
      </c>
      <c r="BG14" s="281">
        <f t="shared" si="4"/>
        <v>4000</v>
      </c>
      <c r="BH14" s="281">
        <f t="shared" si="4"/>
        <v>4000</v>
      </c>
      <c r="BI14" s="281">
        <f t="shared" si="4"/>
        <v>4000</v>
      </c>
    </row>
    <row r="15" spans="1:61" x14ac:dyDescent="0.25">
      <c r="A15" s="248" t="s">
        <v>508</v>
      </c>
      <c r="B15" s="251">
        <f t="shared" ref="B15:U15" si="5">SUM(B12*$R$3)</f>
        <v>0</v>
      </c>
      <c r="C15" s="251">
        <f t="shared" si="5"/>
        <v>0</v>
      </c>
      <c r="D15" s="251">
        <f t="shared" si="5"/>
        <v>0</v>
      </c>
      <c r="E15" s="251">
        <f t="shared" si="5"/>
        <v>0</v>
      </c>
      <c r="F15" s="251">
        <f t="shared" si="5"/>
        <v>280.36907937500001</v>
      </c>
      <c r="G15" s="251">
        <f t="shared" si="5"/>
        <v>25.381727250000001</v>
      </c>
      <c r="H15" s="251">
        <f t="shared" si="5"/>
        <v>0</v>
      </c>
      <c r="I15" s="251">
        <f t="shared" si="5"/>
        <v>0</v>
      </c>
      <c r="J15" s="251">
        <f t="shared" si="5"/>
        <v>651.19431437499998</v>
      </c>
      <c r="K15" s="251">
        <f t="shared" si="5"/>
        <v>460.83135999999996</v>
      </c>
      <c r="L15" s="251">
        <f t="shared" si="5"/>
        <v>647.414057125</v>
      </c>
      <c r="M15" s="251">
        <f t="shared" si="5"/>
        <v>647.414057125</v>
      </c>
      <c r="N15" s="251">
        <f t="shared" si="5"/>
        <v>927.06308749999994</v>
      </c>
      <c r="O15" s="251">
        <f t="shared" si="5"/>
        <v>1021.839537125</v>
      </c>
      <c r="P15" s="251">
        <f t="shared" si="5"/>
        <v>1095.666161095</v>
      </c>
      <c r="Q15" s="251">
        <f t="shared" si="5"/>
        <v>1243.1866319993999</v>
      </c>
      <c r="R15" s="251">
        <f t="shared" si="5"/>
        <v>1522.1835859999999</v>
      </c>
      <c r="S15" s="251">
        <f t="shared" si="5"/>
        <v>1838.285097</v>
      </c>
      <c r="T15" s="251">
        <f t="shared" si="5"/>
        <v>1883.5847601010491</v>
      </c>
      <c r="U15" s="251">
        <f t="shared" si="5"/>
        <v>1930.1207704461949</v>
      </c>
      <c r="V15" s="251">
        <f>SUM(V12*$R$3)</f>
        <v>1977.9041474572034</v>
      </c>
      <c r="W15" s="251">
        <f t="shared" ref="W15:BI15" si="6">SUM(W12*$R$3)</f>
        <v>2026.950518790921</v>
      </c>
      <c r="X15" s="251">
        <f t="shared" si="6"/>
        <v>2077.279219693874</v>
      </c>
      <c r="Y15" s="251">
        <f t="shared" si="6"/>
        <v>2128.9126167141262</v>
      </c>
      <c r="Z15" s="251">
        <f t="shared" si="6"/>
        <v>2181.8756004073794</v>
      </c>
      <c r="AA15" s="251">
        <f t="shared" si="6"/>
        <v>2236.1952054546382</v>
      </c>
      <c r="AB15" s="251">
        <f t="shared" si="6"/>
        <v>2291.9003269507512</v>
      </c>
      <c r="AC15" s="251">
        <f t="shared" si="6"/>
        <v>2349.0215093857205</v>
      </c>
      <c r="AD15" s="251">
        <f t="shared" si="6"/>
        <v>2407.5907906680281</v>
      </c>
      <c r="AE15" s="251">
        <f t="shared" si="6"/>
        <v>2467.6415879146175</v>
      </c>
      <c r="AF15" s="251">
        <f t="shared" si="6"/>
        <v>2529.208615018063</v>
      </c>
      <c r="AG15" s="251">
        <f t="shared" si="6"/>
        <v>2592.3278244698581</v>
      </c>
      <c r="AH15" s="251">
        <f t="shared" si="6"/>
        <v>2657.0363677734854</v>
      </c>
      <c r="AI15" s="251">
        <f t="shared" si="6"/>
        <v>2723.3725701752223</v>
      </c>
      <c r="AJ15" s="251">
        <f t="shared" si="6"/>
        <v>2791.375916489143</v>
      </c>
      <c r="AK15" s="251">
        <f t="shared" si="6"/>
        <v>2861.0870455817239</v>
      </c>
      <c r="AL15" s="251">
        <f t="shared" si="6"/>
        <v>2932.5477516754777</v>
      </c>
      <c r="AM15" s="251">
        <f t="shared" si="6"/>
        <v>3005.8009910786059</v>
      </c>
      <c r="AN15" s="251">
        <f t="shared" si="6"/>
        <v>3080.8908932852069</v>
      </c>
      <c r="AO15" s="251">
        <f t="shared" si="6"/>
        <v>3157.8627756454007</v>
      </c>
      <c r="AP15" s="251">
        <f t="shared" si="6"/>
        <v>3236.7631609974078</v>
      </c>
      <c r="AQ15" s="251">
        <f t="shared" si="6"/>
        <v>3317.6397977994288</v>
      </c>
      <c r="AR15" s="251">
        <f t="shared" si="6"/>
        <v>3400.5416824098611</v>
      </c>
      <c r="AS15" s="251">
        <f t="shared" si="6"/>
        <v>3485.5190832484291</v>
      </c>
      <c r="AT15" s="251">
        <f t="shared" si="6"/>
        <v>3572.6235666349612</v>
      </c>
      <c r="AU15" s="251">
        <f t="shared" si="6"/>
        <v>3661.9080241515016</v>
      </c>
      <c r="AV15" s="251">
        <f t="shared" si="6"/>
        <v>3753.4267014110856</v>
      </c>
      <c r="AW15" s="251">
        <f t="shared" si="6"/>
        <v>3847.2352281454569</v>
      </c>
      <c r="AX15" s="251">
        <f t="shared" si="6"/>
        <v>3943.390649546468</v>
      </c>
      <c r="AY15" s="251">
        <f t="shared" si="6"/>
        <v>4041.9514588133734</v>
      </c>
      <c r="AZ15" s="251">
        <f t="shared" si="6"/>
        <v>4142.9776308719665</v>
      </c>
      <c r="BA15" s="251">
        <f t="shared" si="6"/>
        <v>4246.5306572423251</v>
      </c>
      <c r="BB15" s="251">
        <f t="shared" si="6"/>
        <v>4352.6719741286688</v>
      </c>
      <c r="BC15" s="251">
        <f t="shared" si="6"/>
        <v>4461.4662754207338</v>
      </c>
      <c r="BD15" s="251">
        <f t="shared" si="6"/>
        <v>4572.979872021303</v>
      </c>
      <c r="BE15" s="251">
        <f t="shared" si="6"/>
        <v>4687.2807322631861</v>
      </c>
      <c r="BF15" s="251">
        <f t="shared" si="6"/>
        <v>4804.4385233364064</v>
      </c>
      <c r="BG15" s="251">
        <f t="shared" si="6"/>
        <v>4924.5246537508592</v>
      </c>
      <c r="BH15" s="251">
        <f t="shared" si="6"/>
        <v>5047.6123168603117</v>
      </c>
      <c r="BI15" s="251">
        <f t="shared" si="6"/>
        <v>5173.7765354742896</v>
      </c>
    </row>
    <row r="16" spans="1:61" x14ac:dyDescent="0.25">
      <c r="A16" s="248" t="s">
        <v>509</v>
      </c>
      <c r="B16" s="251">
        <f t="shared" ref="B16:U16" si="7">SUM(B12*$S$3)</f>
        <v>0</v>
      </c>
      <c r="C16" s="251">
        <f t="shared" si="7"/>
        <v>0</v>
      </c>
      <c r="D16" s="251">
        <f t="shared" si="7"/>
        <v>0</v>
      </c>
      <c r="E16" s="251">
        <f t="shared" si="7"/>
        <v>0</v>
      </c>
      <c r="F16" s="251">
        <f t="shared" si="7"/>
        <v>25807.755920625001</v>
      </c>
      <c r="G16" s="251">
        <f t="shared" si="7"/>
        <v>2336.36827275</v>
      </c>
      <c r="H16" s="251">
        <f t="shared" si="7"/>
        <v>0</v>
      </c>
      <c r="I16" s="251">
        <f t="shared" si="7"/>
        <v>0</v>
      </c>
      <c r="J16" s="251">
        <f t="shared" si="7"/>
        <v>59941.930685625004</v>
      </c>
      <c r="K16" s="251">
        <f t="shared" si="7"/>
        <v>42419.168640000004</v>
      </c>
      <c r="L16" s="251">
        <f t="shared" si="7"/>
        <v>59593.960942875005</v>
      </c>
      <c r="M16" s="251">
        <f t="shared" si="7"/>
        <v>59593.960942875005</v>
      </c>
      <c r="N16" s="251">
        <f t="shared" si="7"/>
        <v>85335.436912500008</v>
      </c>
      <c r="O16" s="251">
        <f t="shared" si="7"/>
        <v>94059.535462875006</v>
      </c>
      <c r="P16" s="251">
        <f t="shared" si="7"/>
        <v>100855.218838905</v>
      </c>
      <c r="Q16" s="251">
        <f t="shared" si="7"/>
        <v>114434.3635680006</v>
      </c>
      <c r="R16" s="251">
        <f t="shared" si="7"/>
        <v>140115.816414</v>
      </c>
      <c r="S16" s="251">
        <f t="shared" si="7"/>
        <v>169212.71490300001</v>
      </c>
      <c r="T16" s="251">
        <f t="shared" si="7"/>
        <v>173382.51369537949</v>
      </c>
      <c r="U16" s="251">
        <f t="shared" si="7"/>
        <v>177666.11729098443</v>
      </c>
      <c r="V16" s="251">
        <f>SUM(V12*$S$3)</f>
        <v>182064.54001902681</v>
      </c>
      <c r="W16" s="251">
        <f t="shared" ref="W16:BI16" si="8">SUM(W12*$S$3)</f>
        <v>186579.22039317718</v>
      </c>
      <c r="X16" s="251">
        <f t="shared" si="8"/>
        <v>191211.93820785562</v>
      </c>
      <c r="Y16" s="251">
        <f t="shared" si="8"/>
        <v>195964.75228643339</v>
      </c>
      <c r="Z16" s="251">
        <f t="shared" si="8"/>
        <v>200839.95378522392</v>
      </c>
      <c r="AA16" s="251">
        <f t="shared" si="8"/>
        <v>205840.03122560878</v>
      </c>
      <c r="AB16" s="251">
        <f t="shared" si="8"/>
        <v>210967.64437861837</v>
      </c>
      <c r="AC16" s="251">
        <f t="shared" si="8"/>
        <v>216225.60484082557</v>
      </c>
      <c r="AD16" s="251">
        <f t="shared" si="8"/>
        <v>221616.86167681392</v>
      </c>
      <c r="AE16" s="251">
        <f t="shared" si="8"/>
        <v>227144.49090623425</v>
      </c>
      <c r="AF16" s="251">
        <f t="shared" si="8"/>
        <v>232811.68791592668</v>
      </c>
      <c r="AG16" s="251">
        <f t="shared" si="8"/>
        <v>238621.76210479953</v>
      </c>
      <c r="AH16" s="251">
        <f t="shared" si="8"/>
        <v>244578.13323988311</v>
      </c>
      <c r="AI16" s="251">
        <f t="shared" si="8"/>
        <v>250684.32913032005</v>
      </c>
      <c r="AJ16" s="251">
        <f t="shared" si="8"/>
        <v>256943.98432256762</v>
      </c>
      <c r="AK16" s="251">
        <f t="shared" si="8"/>
        <v>263360.83959271025</v>
      </c>
      <c r="AL16" s="251">
        <f t="shared" si="8"/>
        <v>269938.74206645775</v>
      </c>
      <c r="AM16" s="251">
        <f t="shared" si="8"/>
        <v>276681.64583860466</v>
      </c>
      <c r="AN16" s="251">
        <f t="shared" si="8"/>
        <v>283593.61299479584</v>
      </c>
      <c r="AO16" s="251">
        <f t="shared" si="8"/>
        <v>290678.81496190006</v>
      </c>
      <c r="AP16" s="251">
        <f t="shared" si="8"/>
        <v>297941.53413102898</v>
      </c>
      <c r="AQ16" s="251">
        <f t="shared" si="8"/>
        <v>305386.16571066144</v>
      </c>
      <c r="AR16" s="251">
        <f t="shared" si="8"/>
        <v>313017.21977751958</v>
      </c>
      <c r="AS16" s="251">
        <f t="shared" si="8"/>
        <v>320839.32350058237</v>
      </c>
      <c r="AT16" s="251">
        <f t="shared" si="8"/>
        <v>328857.22351952503</v>
      </c>
      <c r="AU16" s="251">
        <f t="shared" si="8"/>
        <v>337075.78846338013</v>
      </c>
      <c r="AV16" s="251">
        <f t="shared" si="8"/>
        <v>345500.01159868063</v>
      </c>
      <c r="AW16" s="251">
        <f t="shared" si="8"/>
        <v>354135.01359901164</v>
      </c>
      <c r="AX16" s="251">
        <f t="shared" si="8"/>
        <v>362986.04542996112</v>
      </c>
      <c r="AY16" s="251">
        <f t="shared" si="8"/>
        <v>372058.49134507368</v>
      </c>
      <c r="AZ16" s="251">
        <f t="shared" si="8"/>
        <v>381357.87198967027</v>
      </c>
      <c r="BA16" s="251">
        <f t="shared" si="8"/>
        <v>390889.84761039756</v>
      </c>
      <c r="BB16" s="251">
        <f t="shared" si="8"/>
        <v>400660.07336212043</v>
      </c>
      <c r="BC16" s="251">
        <f t="shared" si="8"/>
        <v>410674.50426712452</v>
      </c>
      <c r="BD16" s="251">
        <f t="shared" si="8"/>
        <v>420939.24419249</v>
      </c>
      <c r="BE16" s="251">
        <f t="shared" si="8"/>
        <v>431460.54957044328</v>
      </c>
      <c r="BF16" s="251">
        <f t="shared" si="8"/>
        <v>442244.83321169729</v>
      </c>
      <c r="BG16" s="251">
        <f t="shared" si="8"/>
        <v>453298.66821410618</v>
      </c>
      <c r="BH16" s="251">
        <f t="shared" si="8"/>
        <v>464628.79196901596</v>
      </c>
      <c r="BI16" s="251">
        <f t="shared" si="8"/>
        <v>476242.11026775354</v>
      </c>
    </row>
    <row r="24" spans="26:26" x14ac:dyDescent="0.25">
      <c r="Z24" s="228"/>
    </row>
    <row r="64" spans="1:62" x14ac:dyDescent="0.25">
      <c r="A64" s="269" t="s">
        <v>412</v>
      </c>
      <c r="B64" s="271">
        <f t="shared" ref="B64:AG64" si="9">B7</f>
        <v>42979</v>
      </c>
      <c r="C64" s="271">
        <f t="shared" si="9"/>
        <v>43009</v>
      </c>
      <c r="D64" s="271">
        <f t="shared" si="9"/>
        <v>43040</v>
      </c>
      <c r="E64" s="271">
        <f t="shared" si="9"/>
        <v>43070</v>
      </c>
      <c r="F64" s="271">
        <f t="shared" si="9"/>
        <v>43101</v>
      </c>
      <c r="G64" s="271">
        <f t="shared" si="9"/>
        <v>43132</v>
      </c>
      <c r="H64" s="271">
        <f t="shared" si="9"/>
        <v>43160</v>
      </c>
      <c r="I64" s="271">
        <f t="shared" si="9"/>
        <v>43191</v>
      </c>
      <c r="J64" s="271">
        <f t="shared" si="9"/>
        <v>43221</v>
      </c>
      <c r="K64" s="271">
        <f t="shared" si="9"/>
        <v>43252</v>
      </c>
      <c r="L64" s="271">
        <f t="shared" si="9"/>
        <v>43282</v>
      </c>
      <c r="M64" s="271">
        <f t="shared" si="9"/>
        <v>43282</v>
      </c>
      <c r="N64" s="271">
        <f t="shared" si="9"/>
        <v>43313</v>
      </c>
      <c r="O64" s="271">
        <f t="shared" si="9"/>
        <v>43344</v>
      </c>
      <c r="P64" s="271">
        <f t="shared" si="9"/>
        <v>43374</v>
      </c>
      <c r="Q64" s="271">
        <f t="shared" si="9"/>
        <v>43405</v>
      </c>
      <c r="R64" s="271">
        <f t="shared" si="9"/>
        <v>43435</v>
      </c>
      <c r="S64" s="271">
        <f t="shared" si="9"/>
        <v>43466</v>
      </c>
      <c r="T64" s="271">
        <f t="shared" si="9"/>
        <v>43497</v>
      </c>
      <c r="U64" s="271">
        <f t="shared" si="9"/>
        <v>43525</v>
      </c>
      <c r="V64" s="271">
        <f t="shared" si="9"/>
        <v>43556</v>
      </c>
      <c r="W64" s="271">
        <f t="shared" si="9"/>
        <v>43586</v>
      </c>
      <c r="X64" s="271">
        <f t="shared" si="9"/>
        <v>43617</v>
      </c>
      <c r="Y64" s="271">
        <f t="shared" si="9"/>
        <v>43647</v>
      </c>
      <c r="Z64" s="271">
        <f t="shared" si="9"/>
        <v>43678</v>
      </c>
      <c r="AA64" s="271">
        <f t="shared" si="9"/>
        <v>43709</v>
      </c>
      <c r="AB64" s="271">
        <f t="shared" si="9"/>
        <v>43739</v>
      </c>
      <c r="AC64" s="271">
        <f t="shared" si="9"/>
        <v>43770</v>
      </c>
      <c r="AD64" s="271">
        <f t="shared" si="9"/>
        <v>43800</v>
      </c>
      <c r="AE64" s="271">
        <f t="shared" si="9"/>
        <v>43831</v>
      </c>
      <c r="AF64" s="271">
        <f t="shared" si="9"/>
        <v>43862</v>
      </c>
      <c r="AG64" s="271">
        <f t="shared" si="9"/>
        <v>43891</v>
      </c>
      <c r="AH64" s="271">
        <f t="shared" ref="AH64:BI64" si="10">AH7</f>
        <v>43922</v>
      </c>
      <c r="AI64" s="271">
        <f t="shared" si="10"/>
        <v>43952</v>
      </c>
      <c r="AJ64" s="271">
        <f t="shared" si="10"/>
        <v>43983</v>
      </c>
      <c r="AK64" s="271">
        <f t="shared" si="10"/>
        <v>44013</v>
      </c>
      <c r="AL64" s="271">
        <f t="shared" si="10"/>
        <v>44044</v>
      </c>
      <c r="AM64" s="271">
        <f t="shared" si="10"/>
        <v>44075</v>
      </c>
      <c r="AN64" s="271">
        <f t="shared" si="10"/>
        <v>44105</v>
      </c>
      <c r="AO64" s="271">
        <f t="shared" si="10"/>
        <v>44136</v>
      </c>
      <c r="AP64" s="271">
        <f t="shared" si="10"/>
        <v>44166</v>
      </c>
      <c r="AQ64" s="271">
        <f t="shared" si="10"/>
        <v>44197</v>
      </c>
      <c r="AR64" s="271">
        <f t="shared" si="10"/>
        <v>44228</v>
      </c>
      <c r="AS64" s="271">
        <f t="shared" si="10"/>
        <v>44256</v>
      </c>
      <c r="AT64" s="271">
        <f t="shared" si="10"/>
        <v>44287</v>
      </c>
      <c r="AU64" s="271">
        <f t="shared" si="10"/>
        <v>44317</v>
      </c>
      <c r="AV64" s="271">
        <f t="shared" si="10"/>
        <v>44348</v>
      </c>
      <c r="AW64" s="271">
        <f t="shared" si="10"/>
        <v>44378</v>
      </c>
      <c r="AX64" s="271">
        <f t="shared" si="10"/>
        <v>44409</v>
      </c>
      <c r="AY64" s="271">
        <f t="shared" si="10"/>
        <v>44440</v>
      </c>
      <c r="AZ64" s="271">
        <f t="shared" si="10"/>
        <v>44470</v>
      </c>
      <c r="BA64" s="271">
        <f t="shared" si="10"/>
        <v>44501</v>
      </c>
      <c r="BB64" s="271">
        <f t="shared" si="10"/>
        <v>44531</v>
      </c>
      <c r="BC64" s="271">
        <f t="shared" si="10"/>
        <v>44562</v>
      </c>
      <c r="BD64" s="271">
        <f t="shared" si="10"/>
        <v>44593</v>
      </c>
      <c r="BE64" s="271">
        <f t="shared" si="10"/>
        <v>44621</v>
      </c>
      <c r="BF64" s="271">
        <f t="shared" si="10"/>
        <v>44652</v>
      </c>
      <c r="BG64" s="271">
        <f t="shared" si="10"/>
        <v>44682</v>
      </c>
      <c r="BH64" s="271">
        <f t="shared" si="10"/>
        <v>44713</v>
      </c>
      <c r="BI64" s="271">
        <f t="shared" si="10"/>
        <v>44743</v>
      </c>
      <c r="BJ64" s="267"/>
    </row>
    <row r="65" spans="1:61" x14ac:dyDescent="0.25">
      <c r="A65" s="270" t="s">
        <v>406</v>
      </c>
      <c r="B65" s="272">
        <f t="shared" ref="B65:V65" si="11">ROUND(B66,0)*1000</f>
        <v>4000</v>
      </c>
      <c r="C65" s="272">
        <f t="shared" si="11"/>
        <v>4000</v>
      </c>
      <c r="D65" s="272">
        <f t="shared" si="11"/>
        <v>4000</v>
      </c>
      <c r="E65" s="272">
        <f t="shared" si="11"/>
        <v>4000</v>
      </c>
      <c r="F65" s="272">
        <f t="shared" si="11"/>
        <v>4000</v>
      </c>
      <c r="G65" s="272">
        <f t="shared" si="11"/>
        <v>4000</v>
      </c>
      <c r="H65" s="272">
        <f t="shared" si="11"/>
        <v>4000</v>
      </c>
      <c r="I65" s="272">
        <f t="shared" si="11"/>
        <v>4000</v>
      </c>
      <c r="J65" s="272">
        <f t="shared" si="11"/>
        <v>4000</v>
      </c>
      <c r="K65" s="272">
        <f t="shared" si="11"/>
        <v>4000</v>
      </c>
      <c r="L65" s="272">
        <f t="shared" si="11"/>
        <v>4000</v>
      </c>
      <c r="M65" s="272">
        <f t="shared" si="11"/>
        <v>4000</v>
      </c>
      <c r="N65" s="272">
        <f t="shared" si="11"/>
        <v>4000</v>
      </c>
      <c r="O65" s="272">
        <f t="shared" si="11"/>
        <v>4000</v>
      </c>
      <c r="P65" s="272">
        <f t="shared" si="11"/>
        <v>4000</v>
      </c>
      <c r="Q65" s="272">
        <f t="shared" si="11"/>
        <v>4000</v>
      </c>
      <c r="R65" s="272">
        <f t="shared" si="11"/>
        <v>4000</v>
      </c>
      <c r="S65" s="272">
        <f t="shared" si="11"/>
        <v>4000</v>
      </c>
      <c r="T65" s="272">
        <f t="shared" si="11"/>
        <v>4000</v>
      </c>
      <c r="U65" s="272">
        <f t="shared" si="11"/>
        <v>4000</v>
      </c>
      <c r="V65" s="272">
        <f t="shared" si="11"/>
        <v>4000</v>
      </c>
      <c r="W65" s="272">
        <f>ROUND(W66,0)*1000</f>
        <v>4000</v>
      </c>
      <c r="X65" s="272">
        <f t="shared" ref="X65:BI65" si="12">ROUND(X66,0)*1000</f>
        <v>4000</v>
      </c>
      <c r="Y65" s="272">
        <f t="shared" si="12"/>
        <v>4000</v>
      </c>
      <c r="Z65" s="272">
        <f t="shared" si="12"/>
        <v>4000</v>
      </c>
      <c r="AA65" s="272">
        <f t="shared" si="12"/>
        <v>4000</v>
      </c>
      <c r="AB65" s="272">
        <f t="shared" si="12"/>
        <v>4000</v>
      </c>
      <c r="AC65" s="272">
        <f t="shared" si="12"/>
        <v>4000</v>
      </c>
      <c r="AD65" s="272">
        <f t="shared" si="12"/>
        <v>4000</v>
      </c>
      <c r="AE65" s="272">
        <f t="shared" si="12"/>
        <v>4000</v>
      </c>
      <c r="AF65" s="272">
        <f t="shared" si="12"/>
        <v>4000</v>
      </c>
      <c r="AG65" s="272">
        <f t="shared" si="12"/>
        <v>4000</v>
      </c>
      <c r="AH65" s="272">
        <f t="shared" si="12"/>
        <v>4000</v>
      </c>
      <c r="AI65" s="272">
        <f t="shared" si="12"/>
        <v>4000</v>
      </c>
      <c r="AJ65" s="272">
        <f t="shared" si="12"/>
        <v>4000</v>
      </c>
      <c r="AK65" s="272">
        <f t="shared" si="12"/>
        <v>4000</v>
      </c>
      <c r="AL65" s="272">
        <f t="shared" si="12"/>
        <v>4000</v>
      </c>
      <c r="AM65" s="272">
        <f t="shared" si="12"/>
        <v>4000</v>
      </c>
      <c r="AN65" s="272">
        <f t="shared" si="12"/>
        <v>4000</v>
      </c>
      <c r="AO65" s="272">
        <f t="shared" si="12"/>
        <v>4000</v>
      </c>
      <c r="AP65" s="272">
        <f t="shared" si="12"/>
        <v>4000</v>
      </c>
      <c r="AQ65" s="272">
        <f t="shared" si="12"/>
        <v>4000</v>
      </c>
      <c r="AR65" s="272">
        <f t="shared" si="12"/>
        <v>4000</v>
      </c>
      <c r="AS65" s="272">
        <f t="shared" si="12"/>
        <v>4000</v>
      </c>
      <c r="AT65" s="272">
        <f t="shared" si="12"/>
        <v>4000</v>
      </c>
      <c r="AU65" s="272">
        <f t="shared" si="12"/>
        <v>4000</v>
      </c>
      <c r="AV65" s="272">
        <f t="shared" si="12"/>
        <v>4000</v>
      </c>
      <c r="AW65" s="272">
        <f t="shared" si="12"/>
        <v>4000</v>
      </c>
      <c r="AX65" s="272">
        <f t="shared" si="12"/>
        <v>4000</v>
      </c>
      <c r="AY65" s="272">
        <f t="shared" si="12"/>
        <v>4000</v>
      </c>
      <c r="AZ65" s="272">
        <f t="shared" si="12"/>
        <v>4000</v>
      </c>
      <c r="BA65" s="272">
        <f t="shared" si="12"/>
        <v>4000</v>
      </c>
      <c r="BB65" s="272">
        <f t="shared" si="12"/>
        <v>4000</v>
      </c>
      <c r="BC65" s="272">
        <f t="shared" si="12"/>
        <v>4000</v>
      </c>
      <c r="BD65" s="272">
        <f t="shared" si="12"/>
        <v>4000</v>
      </c>
      <c r="BE65" s="272">
        <f t="shared" si="12"/>
        <v>4000</v>
      </c>
      <c r="BF65" s="272">
        <f t="shared" si="12"/>
        <v>4000</v>
      </c>
      <c r="BG65" s="272">
        <f t="shared" si="12"/>
        <v>4000</v>
      </c>
      <c r="BH65" s="272">
        <f t="shared" si="12"/>
        <v>4000</v>
      </c>
      <c r="BI65" s="272">
        <f t="shared" si="12"/>
        <v>4000</v>
      </c>
    </row>
    <row r="66" spans="1:61" x14ac:dyDescent="0.25">
      <c r="A66" s="270" t="s">
        <v>464</v>
      </c>
      <c r="B66" s="358">
        <f t="shared" ref="B66:AO66" si="13">(ROUNDUP(IF(B$67&lt;=1000, $S$6,IF(B$67&gt;1000,B$67/1000)),0))</f>
        <v>4</v>
      </c>
      <c r="C66" s="358">
        <f t="shared" si="13"/>
        <v>4</v>
      </c>
      <c r="D66" s="358">
        <f t="shared" si="13"/>
        <v>4</v>
      </c>
      <c r="E66" s="358">
        <f t="shared" si="13"/>
        <v>4</v>
      </c>
      <c r="F66" s="358">
        <f t="shared" si="13"/>
        <v>4</v>
      </c>
      <c r="G66" s="358">
        <f t="shared" si="13"/>
        <v>4</v>
      </c>
      <c r="H66" s="358">
        <f t="shared" si="13"/>
        <v>4</v>
      </c>
      <c r="I66" s="358">
        <f t="shared" si="13"/>
        <v>4</v>
      </c>
      <c r="J66" s="358">
        <f t="shared" si="13"/>
        <v>4</v>
      </c>
      <c r="K66" s="358">
        <f t="shared" si="13"/>
        <v>4</v>
      </c>
      <c r="L66" s="358">
        <f t="shared" si="13"/>
        <v>4</v>
      </c>
      <c r="M66" s="358">
        <f t="shared" si="13"/>
        <v>4</v>
      </c>
      <c r="N66" s="358">
        <f t="shared" si="13"/>
        <v>4</v>
      </c>
      <c r="O66" s="358">
        <f t="shared" si="13"/>
        <v>4</v>
      </c>
      <c r="P66" s="358">
        <f t="shared" si="13"/>
        <v>4</v>
      </c>
      <c r="Q66" s="358">
        <f t="shared" si="13"/>
        <v>4</v>
      </c>
      <c r="R66" s="358">
        <f t="shared" si="13"/>
        <v>4</v>
      </c>
      <c r="S66" s="358">
        <f t="shared" si="13"/>
        <v>4</v>
      </c>
      <c r="T66" s="358">
        <f t="shared" si="13"/>
        <v>4</v>
      </c>
      <c r="U66" s="358">
        <f t="shared" si="13"/>
        <v>4</v>
      </c>
      <c r="V66" s="358">
        <f t="shared" si="13"/>
        <v>4</v>
      </c>
      <c r="W66" s="358">
        <f t="shared" si="13"/>
        <v>4</v>
      </c>
      <c r="X66" s="358">
        <f t="shared" si="13"/>
        <v>4</v>
      </c>
      <c r="Y66" s="358">
        <f t="shared" si="13"/>
        <v>4</v>
      </c>
      <c r="Z66" s="358">
        <f t="shared" si="13"/>
        <v>4</v>
      </c>
      <c r="AA66" s="358">
        <f t="shared" si="13"/>
        <v>4</v>
      </c>
      <c r="AB66" s="358">
        <f t="shared" si="13"/>
        <v>4</v>
      </c>
      <c r="AC66" s="358">
        <f t="shared" si="13"/>
        <v>4</v>
      </c>
      <c r="AD66" s="358">
        <f t="shared" si="13"/>
        <v>4</v>
      </c>
      <c r="AE66" s="358">
        <f t="shared" si="13"/>
        <v>4</v>
      </c>
      <c r="AF66" s="358">
        <f t="shared" si="13"/>
        <v>4</v>
      </c>
      <c r="AG66" s="358">
        <f t="shared" si="13"/>
        <v>4</v>
      </c>
      <c r="AH66" s="358">
        <f t="shared" si="13"/>
        <v>4</v>
      </c>
      <c r="AI66" s="358">
        <f t="shared" si="13"/>
        <v>4</v>
      </c>
      <c r="AJ66" s="358">
        <f t="shared" si="13"/>
        <v>4</v>
      </c>
      <c r="AK66" s="358">
        <f t="shared" si="13"/>
        <v>4</v>
      </c>
      <c r="AL66" s="358">
        <f t="shared" si="13"/>
        <v>4</v>
      </c>
      <c r="AM66" s="358">
        <f t="shared" si="13"/>
        <v>4</v>
      </c>
      <c r="AN66" s="358">
        <f t="shared" si="13"/>
        <v>4</v>
      </c>
      <c r="AO66" s="358">
        <f t="shared" si="13"/>
        <v>4</v>
      </c>
      <c r="AP66" s="358">
        <f>(ROUNDUP(IF(AP$67&lt;=1000*$S$6,$S$6,IF(AP$67&gt;1000*$S$6,AP$67/1000)),0))</f>
        <v>4</v>
      </c>
      <c r="AQ66" s="358">
        <f t="shared" ref="AQ66:BI66" si="14">(ROUNDUP(IF(AQ$67&lt;=1000*$S$6,$S$6,IF(AQ$67&gt;1000*$S$6,AQ$67/1000)),0))</f>
        <v>4</v>
      </c>
      <c r="AR66" s="358">
        <f t="shared" si="14"/>
        <v>4</v>
      </c>
      <c r="AS66" s="358">
        <f t="shared" si="14"/>
        <v>4</v>
      </c>
      <c r="AT66" s="358">
        <f t="shared" si="14"/>
        <v>4</v>
      </c>
      <c r="AU66" s="358">
        <f t="shared" si="14"/>
        <v>4</v>
      </c>
      <c r="AV66" s="358">
        <f t="shared" si="14"/>
        <v>4</v>
      </c>
      <c r="AW66" s="358">
        <f t="shared" si="14"/>
        <v>4</v>
      </c>
      <c r="AX66" s="358">
        <f t="shared" si="14"/>
        <v>4</v>
      </c>
      <c r="AY66" s="358">
        <f t="shared" si="14"/>
        <v>4</v>
      </c>
      <c r="AZ66" s="358">
        <f t="shared" si="14"/>
        <v>4</v>
      </c>
      <c r="BA66" s="358">
        <f t="shared" si="14"/>
        <v>4</v>
      </c>
      <c r="BB66" s="358">
        <f t="shared" si="14"/>
        <v>4</v>
      </c>
      <c r="BC66" s="358">
        <f t="shared" si="14"/>
        <v>4</v>
      </c>
      <c r="BD66" s="358">
        <f t="shared" si="14"/>
        <v>4</v>
      </c>
      <c r="BE66" s="358">
        <f t="shared" si="14"/>
        <v>4</v>
      </c>
      <c r="BF66" s="358">
        <f t="shared" si="14"/>
        <v>4</v>
      </c>
      <c r="BG66" s="358">
        <f t="shared" si="14"/>
        <v>4</v>
      </c>
      <c r="BH66" s="358">
        <f t="shared" si="14"/>
        <v>4</v>
      </c>
      <c r="BI66" s="358">
        <f t="shared" si="14"/>
        <v>4</v>
      </c>
    </row>
    <row r="67" spans="1:61" x14ac:dyDescent="0.25">
      <c r="A67" s="270" t="s">
        <v>349</v>
      </c>
      <c r="B67" s="357">
        <f t="shared" ref="B67:V67" si="15">ROUNDUP(SUM(B12/31/24),0)*1</f>
        <v>0</v>
      </c>
      <c r="C67" s="357">
        <f t="shared" si="15"/>
        <v>0</v>
      </c>
      <c r="D67" s="357">
        <f t="shared" si="15"/>
        <v>0</v>
      </c>
      <c r="E67" s="357">
        <f t="shared" si="15"/>
        <v>0</v>
      </c>
      <c r="F67" s="357">
        <f t="shared" si="15"/>
        <v>36</v>
      </c>
      <c r="G67" s="357">
        <f t="shared" si="15"/>
        <v>4</v>
      </c>
      <c r="H67" s="357">
        <f t="shared" si="15"/>
        <v>0</v>
      </c>
      <c r="I67" s="357">
        <f t="shared" si="15"/>
        <v>0</v>
      </c>
      <c r="J67" s="357">
        <f t="shared" si="15"/>
        <v>82</v>
      </c>
      <c r="K67" s="357">
        <f t="shared" si="15"/>
        <v>58</v>
      </c>
      <c r="L67" s="357">
        <f t="shared" si="15"/>
        <v>81</v>
      </c>
      <c r="M67" s="357">
        <f t="shared" si="15"/>
        <v>81</v>
      </c>
      <c r="N67" s="357">
        <f t="shared" si="15"/>
        <v>116</v>
      </c>
      <c r="O67" s="357">
        <f t="shared" si="15"/>
        <v>128</v>
      </c>
      <c r="P67" s="357">
        <f t="shared" si="15"/>
        <v>138</v>
      </c>
      <c r="Q67" s="357">
        <f t="shared" si="15"/>
        <v>156</v>
      </c>
      <c r="R67" s="357">
        <f t="shared" si="15"/>
        <v>191</v>
      </c>
      <c r="S67" s="357">
        <f t="shared" si="15"/>
        <v>230</v>
      </c>
      <c r="T67" s="357">
        <f t="shared" si="15"/>
        <v>236</v>
      </c>
      <c r="U67" s="357">
        <f t="shared" si="15"/>
        <v>242</v>
      </c>
      <c r="V67" s="357">
        <f t="shared" si="15"/>
        <v>248</v>
      </c>
      <c r="W67" s="357">
        <f>ROUNDUP(SUM(W12/31/24),0)*2.5</f>
        <v>635</v>
      </c>
      <c r="X67" s="357">
        <f>ROUNDUP(SUM(X12/31/24),0)*2.5</f>
        <v>650</v>
      </c>
      <c r="Y67" s="357">
        <f t="shared" ref="Y67:BI67" si="16">ROUNDUP(SUM(Y12/31/24),0)*2.5</f>
        <v>667.5</v>
      </c>
      <c r="Z67" s="357">
        <f t="shared" si="16"/>
        <v>682.5</v>
      </c>
      <c r="AA67" s="357">
        <f t="shared" si="16"/>
        <v>700</v>
      </c>
      <c r="AB67" s="357">
        <f t="shared" si="16"/>
        <v>717.5</v>
      </c>
      <c r="AC67" s="357">
        <f t="shared" si="16"/>
        <v>735</v>
      </c>
      <c r="AD67" s="357">
        <f t="shared" si="16"/>
        <v>755</v>
      </c>
      <c r="AE67" s="357">
        <f t="shared" si="16"/>
        <v>772.5</v>
      </c>
      <c r="AF67" s="357">
        <f t="shared" si="16"/>
        <v>792.5</v>
      </c>
      <c r="AG67" s="357">
        <f t="shared" si="16"/>
        <v>812.5</v>
      </c>
      <c r="AH67" s="357">
        <f t="shared" si="16"/>
        <v>832.5</v>
      </c>
      <c r="AI67" s="357">
        <f t="shared" si="16"/>
        <v>852.5</v>
      </c>
      <c r="AJ67" s="357">
        <f t="shared" si="16"/>
        <v>875</v>
      </c>
      <c r="AK67" s="357">
        <f t="shared" si="16"/>
        <v>895</v>
      </c>
      <c r="AL67" s="357">
        <f t="shared" si="16"/>
        <v>917.5</v>
      </c>
      <c r="AM67" s="357">
        <f t="shared" si="16"/>
        <v>940</v>
      </c>
      <c r="AN67" s="357">
        <f t="shared" si="16"/>
        <v>965</v>
      </c>
      <c r="AO67" s="357">
        <f t="shared" si="16"/>
        <v>987.5</v>
      </c>
      <c r="AP67" s="357">
        <f t="shared" si="16"/>
        <v>1012.5</v>
      </c>
      <c r="AQ67" s="357">
        <f t="shared" si="16"/>
        <v>1037.5</v>
      </c>
      <c r="AR67" s="357">
        <f t="shared" si="16"/>
        <v>1065</v>
      </c>
      <c r="AS67" s="357">
        <f t="shared" si="16"/>
        <v>1090</v>
      </c>
      <c r="AT67" s="357">
        <f t="shared" si="16"/>
        <v>1117.5</v>
      </c>
      <c r="AU67" s="357">
        <f t="shared" si="16"/>
        <v>1145</v>
      </c>
      <c r="AV67" s="357">
        <f t="shared" si="16"/>
        <v>1175</v>
      </c>
      <c r="AW67" s="357">
        <f t="shared" si="16"/>
        <v>1205</v>
      </c>
      <c r="AX67" s="357">
        <f t="shared" si="16"/>
        <v>1235</v>
      </c>
      <c r="AY67" s="357">
        <f t="shared" si="16"/>
        <v>1265</v>
      </c>
      <c r="AZ67" s="357">
        <f t="shared" si="16"/>
        <v>1297.5</v>
      </c>
      <c r="BA67" s="357">
        <f t="shared" si="16"/>
        <v>1330</v>
      </c>
      <c r="BB67" s="357">
        <f t="shared" si="16"/>
        <v>1362.5</v>
      </c>
      <c r="BC67" s="357">
        <f t="shared" si="16"/>
        <v>1395</v>
      </c>
      <c r="BD67" s="357">
        <f t="shared" si="16"/>
        <v>1430</v>
      </c>
      <c r="BE67" s="357">
        <f t="shared" si="16"/>
        <v>1467.5</v>
      </c>
      <c r="BF67" s="357">
        <f t="shared" si="16"/>
        <v>1502.5</v>
      </c>
      <c r="BG67" s="357">
        <f t="shared" si="16"/>
        <v>1540</v>
      </c>
      <c r="BH67" s="357">
        <f t="shared" si="16"/>
        <v>1580</v>
      </c>
      <c r="BI67" s="357">
        <f t="shared" si="16"/>
        <v>1620</v>
      </c>
    </row>
    <row r="68" spans="1:61" x14ac:dyDescent="0.25">
      <c r="A68" s="270" t="s">
        <v>429</v>
      </c>
      <c r="B68" s="357">
        <f t="shared" ref="B68:V68" si="17">ROUND(SUM(B67*$R3),0)</f>
        <v>0</v>
      </c>
      <c r="C68" s="357">
        <f t="shared" si="17"/>
        <v>0</v>
      </c>
      <c r="D68" s="357">
        <f t="shared" si="17"/>
        <v>0</v>
      </c>
      <c r="E68" s="357">
        <f t="shared" si="17"/>
        <v>0</v>
      </c>
      <c r="F68" s="357">
        <f t="shared" si="17"/>
        <v>0</v>
      </c>
      <c r="G68" s="357">
        <f t="shared" si="17"/>
        <v>0</v>
      </c>
      <c r="H68" s="357">
        <f t="shared" si="17"/>
        <v>0</v>
      </c>
      <c r="I68" s="357">
        <f t="shared" si="17"/>
        <v>0</v>
      </c>
      <c r="J68" s="357">
        <f t="shared" si="17"/>
        <v>1</v>
      </c>
      <c r="K68" s="357">
        <f t="shared" si="17"/>
        <v>1</v>
      </c>
      <c r="L68" s="357">
        <f t="shared" si="17"/>
        <v>1</v>
      </c>
      <c r="M68" s="357">
        <f t="shared" si="17"/>
        <v>1</v>
      </c>
      <c r="N68" s="357">
        <f t="shared" si="17"/>
        <v>1</v>
      </c>
      <c r="O68" s="357">
        <f t="shared" si="17"/>
        <v>1</v>
      </c>
      <c r="P68" s="357">
        <f t="shared" si="17"/>
        <v>1</v>
      </c>
      <c r="Q68" s="357">
        <f t="shared" si="17"/>
        <v>2</v>
      </c>
      <c r="R68" s="357">
        <f t="shared" si="17"/>
        <v>2</v>
      </c>
      <c r="S68" s="357">
        <f t="shared" si="17"/>
        <v>2</v>
      </c>
      <c r="T68" s="357">
        <f t="shared" si="17"/>
        <v>3</v>
      </c>
      <c r="U68" s="357">
        <f t="shared" si="17"/>
        <v>3</v>
      </c>
      <c r="V68" s="357">
        <f t="shared" si="17"/>
        <v>3</v>
      </c>
      <c r="W68" s="357">
        <f>ROUND(SUM(W67*$R3),0)</f>
        <v>7</v>
      </c>
      <c r="X68" s="357">
        <f>ROUND(SUM(X67*$R3),0)</f>
        <v>7</v>
      </c>
      <c r="Y68" s="357">
        <f t="shared" ref="Y68:BI68" si="18">ROUND(SUM(Y67*$R3),0)</f>
        <v>7</v>
      </c>
      <c r="Z68" s="357">
        <f t="shared" si="18"/>
        <v>7</v>
      </c>
      <c r="AA68" s="357">
        <f t="shared" si="18"/>
        <v>8</v>
      </c>
      <c r="AB68" s="357">
        <f t="shared" si="18"/>
        <v>8</v>
      </c>
      <c r="AC68" s="357">
        <f t="shared" si="18"/>
        <v>8</v>
      </c>
      <c r="AD68" s="357">
        <f t="shared" si="18"/>
        <v>8</v>
      </c>
      <c r="AE68" s="357">
        <f t="shared" si="18"/>
        <v>8</v>
      </c>
      <c r="AF68" s="357">
        <f t="shared" si="18"/>
        <v>9</v>
      </c>
      <c r="AG68" s="357">
        <f t="shared" si="18"/>
        <v>9</v>
      </c>
      <c r="AH68" s="357">
        <f t="shared" si="18"/>
        <v>9</v>
      </c>
      <c r="AI68" s="357">
        <f t="shared" si="18"/>
        <v>9</v>
      </c>
      <c r="AJ68" s="357">
        <f t="shared" si="18"/>
        <v>9</v>
      </c>
      <c r="AK68" s="357">
        <f t="shared" si="18"/>
        <v>10</v>
      </c>
      <c r="AL68" s="357">
        <f t="shared" si="18"/>
        <v>10</v>
      </c>
      <c r="AM68" s="357">
        <f t="shared" si="18"/>
        <v>10</v>
      </c>
      <c r="AN68" s="357">
        <f t="shared" si="18"/>
        <v>10</v>
      </c>
      <c r="AO68" s="357">
        <f t="shared" si="18"/>
        <v>11</v>
      </c>
      <c r="AP68" s="357">
        <f t="shared" si="18"/>
        <v>11</v>
      </c>
      <c r="AQ68" s="357">
        <f t="shared" si="18"/>
        <v>11</v>
      </c>
      <c r="AR68" s="357">
        <f t="shared" si="18"/>
        <v>11</v>
      </c>
      <c r="AS68" s="357">
        <f t="shared" si="18"/>
        <v>12</v>
      </c>
      <c r="AT68" s="357">
        <f t="shared" si="18"/>
        <v>12</v>
      </c>
      <c r="AU68" s="357">
        <f t="shared" si="18"/>
        <v>12</v>
      </c>
      <c r="AV68" s="357">
        <f t="shared" si="18"/>
        <v>13</v>
      </c>
      <c r="AW68" s="357">
        <f t="shared" si="18"/>
        <v>13</v>
      </c>
      <c r="AX68" s="357">
        <f t="shared" si="18"/>
        <v>13</v>
      </c>
      <c r="AY68" s="357">
        <f t="shared" si="18"/>
        <v>14</v>
      </c>
      <c r="AZ68" s="357">
        <f t="shared" si="18"/>
        <v>14</v>
      </c>
      <c r="BA68" s="357">
        <f t="shared" si="18"/>
        <v>14</v>
      </c>
      <c r="BB68" s="357">
        <f t="shared" si="18"/>
        <v>15</v>
      </c>
      <c r="BC68" s="357">
        <f t="shared" si="18"/>
        <v>15</v>
      </c>
      <c r="BD68" s="357">
        <f t="shared" si="18"/>
        <v>15</v>
      </c>
      <c r="BE68" s="357">
        <f t="shared" si="18"/>
        <v>16</v>
      </c>
      <c r="BF68" s="357">
        <f t="shared" si="18"/>
        <v>16</v>
      </c>
      <c r="BG68" s="357">
        <f t="shared" si="18"/>
        <v>17</v>
      </c>
      <c r="BH68" s="357">
        <f t="shared" si="18"/>
        <v>17</v>
      </c>
      <c r="BI68" s="357">
        <f t="shared" si="18"/>
        <v>17</v>
      </c>
    </row>
    <row r="69" spans="1:61" x14ac:dyDescent="0.25">
      <c r="A69" s="270" t="s">
        <v>428</v>
      </c>
      <c r="B69" s="357">
        <f t="shared" ref="B69:V69" si="19">ROUND(SUM(B67*$S3),0)</f>
        <v>0</v>
      </c>
      <c r="C69" s="357">
        <f t="shared" si="19"/>
        <v>0</v>
      </c>
      <c r="D69" s="357">
        <f t="shared" si="19"/>
        <v>0</v>
      </c>
      <c r="E69" s="357">
        <f t="shared" si="19"/>
        <v>0</v>
      </c>
      <c r="F69" s="357">
        <f t="shared" si="19"/>
        <v>36</v>
      </c>
      <c r="G69" s="357">
        <f t="shared" si="19"/>
        <v>4</v>
      </c>
      <c r="H69" s="357">
        <f t="shared" si="19"/>
        <v>0</v>
      </c>
      <c r="I69" s="357">
        <f t="shared" si="19"/>
        <v>0</v>
      </c>
      <c r="J69" s="357">
        <f t="shared" si="19"/>
        <v>81</v>
      </c>
      <c r="K69" s="357">
        <f t="shared" si="19"/>
        <v>57</v>
      </c>
      <c r="L69" s="357">
        <f t="shared" si="19"/>
        <v>80</v>
      </c>
      <c r="M69" s="357">
        <f t="shared" si="19"/>
        <v>80</v>
      </c>
      <c r="N69" s="357">
        <f t="shared" si="19"/>
        <v>115</v>
      </c>
      <c r="O69" s="357">
        <f t="shared" si="19"/>
        <v>127</v>
      </c>
      <c r="P69" s="357">
        <f t="shared" si="19"/>
        <v>137</v>
      </c>
      <c r="Q69" s="357">
        <f t="shared" si="19"/>
        <v>154</v>
      </c>
      <c r="R69" s="357">
        <f t="shared" si="19"/>
        <v>189</v>
      </c>
      <c r="S69" s="357">
        <f t="shared" si="19"/>
        <v>228</v>
      </c>
      <c r="T69" s="357">
        <f t="shared" si="19"/>
        <v>233</v>
      </c>
      <c r="U69" s="357">
        <f t="shared" si="19"/>
        <v>239</v>
      </c>
      <c r="V69" s="357">
        <f t="shared" si="19"/>
        <v>245</v>
      </c>
      <c r="W69" s="357">
        <f>ROUND(SUM(W67*$S3),0)</f>
        <v>628</v>
      </c>
      <c r="X69" s="357">
        <f>ROUND(SUM(X67*$S3),0)</f>
        <v>643</v>
      </c>
      <c r="Y69" s="357">
        <f t="shared" ref="Y69:BI69" si="20">ROUND(SUM(Y67*$S3),0)</f>
        <v>660</v>
      </c>
      <c r="Z69" s="357">
        <f t="shared" si="20"/>
        <v>675</v>
      </c>
      <c r="AA69" s="357">
        <f t="shared" si="20"/>
        <v>692</v>
      </c>
      <c r="AB69" s="357">
        <f t="shared" si="20"/>
        <v>710</v>
      </c>
      <c r="AC69" s="357">
        <f t="shared" si="20"/>
        <v>727</v>
      </c>
      <c r="AD69" s="357">
        <f t="shared" si="20"/>
        <v>747</v>
      </c>
      <c r="AE69" s="357">
        <f t="shared" si="20"/>
        <v>764</v>
      </c>
      <c r="AF69" s="357">
        <f t="shared" si="20"/>
        <v>784</v>
      </c>
      <c r="AG69" s="357">
        <f t="shared" si="20"/>
        <v>804</v>
      </c>
      <c r="AH69" s="357">
        <f t="shared" si="20"/>
        <v>824</v>
      </c>
      <c r="AI69" s="357">
        <f t="shared" si="20"/>
        <v>843</v>
      </c>
      <c r="AJ69" s="357">
        <f t="shared" si="20"/>
        <v>866</v>
      </c>
      <c r="AK69" s="357">
        <f t="shared" si="20"/>
        <v>885</v>
      </c>
      <c r="AL69" s="357">
        <f t="shared" si="20"/>
        <v>908</v>
      </c>
      <c r="AM69" s="357">
        <f t="shared" si="20"/>
        <v>930</v>
      </c>
      <c r="AN69" s="357">
        <f t="shared" si="20"/>
        <v>955</v>
      </c>
      <c r="AO69" s="357">
        <f t="shared" si="20"/>
        <v>977</v>
      </c>
      <c r="AP69" s="357">
        <f t="shared" si="20"/>
        <v>1002</v>
      </c>
      <c r="AQ69" s="357">
        <f t="shared" si="20"/>
        <v>1026</v>
      </c>
      <c r="AR69" s="357">
        <f t="shared" si="20"/>
        <v>1054</v>
      </c>
      <c r="AS69" s="357">
        <f t="shared" si="20"/>
        <v>1078</v>
      </c>
      <c r="AT69" s="357">
        <f t="shared" si="20"/>
        <v>1105</v>
      </c>
      <c r="AU69" s="357">
        <f t="shared" si="20"/>
        <v>1133</v>
      </c>
      <c r="AV69" s="357">
        <f t="shared" si="20"/>
        <v>1162</v>
      </c>
      <c r="AW69" s="357">
        <f t="shared" si="20"/>
        <v>1192</v>
      </c>
      <c r="AX69" s="357">
        <f t="shared" si="20"/>
        <v>1222</v>
      </c>
      <c r="AY69" s="357">
        <f t="shared" si="20"/>
        <v>1251</v>
      </c>
      <c r="AZ69" s="357">
        <f t="shared" si="20"/>
        <v>1284</v>
      </c>
      <c r="BA69" s="357">
        <f t="shared" si="20"/>
        <v>1316</v>
      </c>
      <c r="BB69" s="357">
        <f t="shared" si="20"/>
        <v>1348</v>
      </c>
      <c r="BC69" s="357">
        <f t="shared" si="20"/>
        <v>1380</v>
      </c>
      <c r="BD69" s="357">
        <f t="shared" si="20"/>
        <v>1415</v>
      </c>
      <c r="BE69" s="357">
        <f t="shared" si="20"/>
        <v>1452</v>
      </c>
      <c r="BF69" s="357">
        <f t="shared" si="20"/>
        <v>1486</v>
      </c>
      <c r="BG69" s="357">
        <f t="shared" si="20"/>
        <v>1523</v>
      </c>
      <c r="BH69" s="357">
        <f t="shared" si="20"/>
        <v>1563</v>
      </c>
      <c r="BI69" s="357">
        <f t="shared" si="20"/>
        <v>1603</v>
      </c>
    </row>
    <row r="70" spans="1:61" x14ac:dyDescent="0.25">
      <c r="A70" s="268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2"/>
      <c r="AE70" s="272"/>
      <c r="AF70" s="272"/>
      <c r="AG70" s="272"/>
      <c r="AH70" s="272"/>
      <c r="AI70" s="272"/>
      <c r="AJ70" s="272"/>
      <c r="AK70" s="272"/>
      <c r="AL70" s="272"/>
      <c r="AM70" s="272"/>
      <c r="AN70" s="272"/>
      <c r="AO70" s="272"/>
      <c r="AP70" s="272"/>
      <c r="AQ70" s="272"/>
      <c r="AR70" s="272"/>
      <c r="AS70" s="272"/>
      <c r="AT70" s="272"/>
      <c r="AU70" s="272"/>
      <c r="AV70" s="272"/>
      <c r="AW70" s="272"/>
      <c r="AX70" s="272"/>
      <c r="AY70" s="272"/>
      <c r="AZ70" s="272"/>
      <c r="BA70" s="272"/>
      <c r="BB70" s="272"/>
      <c r="BC70" s="272"/>
      <c r="BD70" s="272"/>
      <c r="BE70" s="272"/>
      <c r="BF70" s="272"/>
      <c r="BG70" s="272"/>
      <c r="BH70" s="272"/>
      <c r="BI70" s="272"/>
    </row>
    <row r="71" spans="1:61" x14ac:dyDescent="0.25">
      <c r="B71" s="251"/>
      <c r="C71" s="251"/>
      <c r="D71" s="251"/>
      <c r="E71" s="251"/>
      <c r="F71" s="251"/>
      <c r="G71" s="251"/>
      <c r="H71" s="251"/>
      <c r="I71" s="251"/>
      <c r="J71" s="251"/>
      <c r="K71" s="251"/>
      <c r="L71" s="251"/>
      <c r="M71" s="251"/>
    </row>
    <row r="72" spans="1:61" x14ac:dyDescent="0.25">
      <c r="A72" s="267"/>
      <c r="B72" s="251"/>
      <c r="C72" s="251"/>
      <c r="D72" s="251"/>
      <c r="E72" s="251"/>
      <c r="F72" s="251"/>
      <c r="G72" s="251"/>
      <c r="H72" s="251"/>
      <c r="I72" s="251"/>
      <c r="J72" s="251"/>
      <c r="K72" s="251"/>
      <c r="L72" s="251"/>
      <c r="M72" s="251"/>
    </row>
    <row r="73" spans="1:61" x14ac:dyDescent="0.25">
      <c r="A73" s="267"/>
    </row>
    <row r="74" spans="1:61" x14ac:dyDescent="0.25">
      <c r="A74" s="267"/>
    </row>
    <row r="75" spans="1:61" x14ac:dyDescent="0.25">
      <c r="A75" s="267"/>
    </row>
    <row r="76" spans="1:61" x14ac:dyDescent="0.25">
      <c r="A76" s="267"/>
    </row>
    <row r="77" spans="1:61" x14ac:dyDescent="0.25">
      <c r="A77" s="267"/>
    </row>
    <row r="78" spans="1:61" x14ac:dyDescent="0.25">
      <c r="A78" s="267"/>
    </row>
    <row r="79" spans="1:61" x14ac:dyDescent="0.25">
      <c r="A79" s="267"/>
    </row>
    <row r="80" spans="1:61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  <row r="122" spans="1:1" x14ac:dyDescent="0.25">
      <c r="A122" s="267"/>
    </row>
  </sheetData>
  <mergeCells count="4">
    <mergeCell ref="P3:Q3"/>
    <mergeCell ref="P4:Q4"/>
    <mergeCell ref="P5:Q5"/>
    <mergeCell ref="P6:Q6"/>
  </mergeCells>
  <conditionalFormatting sqref="B66:BI66">
    <cfRule type="cellIs" dxfId="31" priority="1" operator="lessThanOrEqual">
      <formula>$S$6</formula>
    </cfRule>
    <cfRule type="cellIs" dxfId="30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1914E-54E5-4391-9348-FA0BEBAD83FA}">
  <dimension ref="A3:BJ121"/>
  <sheetViews>
    <sheetView topLeftCell="A28" zoomScale="40" zoomScaleNormal="40" workbookViewId="0">
      <pane xSplit="1" topLeftCell="B1" activePane="topRight" state="frozen"/>
      <selection pane="topRight" activeCell="A63" sqref="A63:XFD69"/>
    </sheetView>
  </sheetViews>
  <sheetFormatPr defaultRowHeight="15" x14ac:dyDescent="0.25"/>
  <cols>
    <col min="1" max="1" width="34.28515625" bestFit="1" customWidth="1"/>
    <col min="2" max="2" width="12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0.49672379999999999</v>
      </c>
      <c r="S3" s="256">
        <f>SUM(1-R3)</f>
        <v>0.50327619999999995</v>
      </c>
    </row>
    <row r="4" spans="1:61" ht="18.75" x14ac:dyDescent="0.3">
      <c r="P4" s="426" t="s">
        <v>502</v>
      </c>
      <c r="Q4" s="427"/>
      <c r="R4" s="360" t="s">
        <v>512</v>
      </c>
      <c r="S4" s="360">
        <f>ROUNDUP(SUM(W11*$S3)/31/24,0)</f>
        <v>587</v>
      </c>
    </row>
    <row r="5" spans="1:61" x14ac:dyDescent="0.25">
      <c r="P5" s="417" t="s">
        <v>436</v>
      </c>
      <c r="Q5" s="417"/>
      <c r="R5" s="287">
        <v>0.47360000000000002</v>
      </c>
    </row>
    <row r="6" spans="1:61" x14ac:dyDescent="0.25">
      <c r="P6" s="417" t="s">
        <v>491</v>
      </c>
      <c r="Q6" s="417"/>
      <c r="R6" s="257">
        <v>1000</v>
      </c>
      <c r="S6" s="356">
        <v>2</v>
      </c>
    </row>
    <row r="7" spans="1:61" x14ac:dyDescent="0.25">
      <c r="A7" s="359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510</v>
      </c>
      <c r="B8" s="285">
        <f>(VLOOKUP($A8,MASTER!$1:$1048576,MATCH('POD3 - TELE2'!B$7,MASTER!$1:$1,0),FALSE))*1000000</f>
        <v>827465</v>
      </c>
      <c r="C8" s="285">
        <f>(VLOOKUP($A8,MASTER!$1:$1048576,MATCH('POD3 - TELE2'!C$7,MASTER!$1:$1,0),FALSE))*1000000</f>
        <v>872069</v>
      </c>
      <c r="D8" s="285">
        <f>(VLOOKUP($A8,MASTER!$1:$1048576,MATCH('POD3 - TELE2'!D$7,MASTER!$1:$1,0),FALSE))*1000000</f>
        <v>913082</v>
      </c>
      <c r="E8" s="285">
        <f>(VLOOKUP($A8,MASTER!$1:$1048576,MATCH('POD3 - TELE2'!E$7,MASTER!$1:$1,0),FALSE))*1000000</f>
        <v>953194</v>
      </c>
      <c r="F8" s="285">
        <f>(VLOOKUP($A8,MASTER!$1:$1048576,MATCH('POD3 - TELE2'!F$7,MASTER!$1:$1,0),FALSE))*1000000</f>
        <v>1004358.0000000001</v>
      </c>
      <c r="G8" s="285">
        <f>(VLOOKUP($A8,MASTER!$1:$1048576,MATCH('POD3 - TELE2'!G$7,MASTER!$1:$1,0),FALSE))*1000000</f>
        <v>1055410</v>
      </c>
      <c r="H8" s="285">
        <f>(VLOOKUP($A8,MASTER!$1:$1048576,MATCH('POD3 - TELE2'!H$7,MASTER!$1:$1,0),FALSE))*1000000</f>
        <v>1106746</v>
      </c>
      <c r="I8" s="285">
        <f>(VLOOKUP($A8,MASTER!$1:$1048576,MATCH('POD3 - TELE2'!I$7,MASTER!$1:$1,0),FALSE))*1000000</f>
        <v>1271403</v>
      </c>
      <c r="J8" s="285">
        <f>(VLOOKUP($A8,MASTER!$1:$1048576,MATCH('POD3 - TELE2'!J$7,MASTER!$1:$1,0),FALSE))*1000000</f>
        <v>1319023</v>
      </c>
      <c r="K8" s="285">
        <f>(VLOOKUP($A8,MASTER!$1:$1048576,MATCH('POD3 - TELE2'!K$7,MASTER!$1:$1,0),FALSE))*1000000</f>
        <v>1356841</v>
      </c>
      <c r="L8" s="285">
        <f>(VLOOKUP($A8,MASTER!$1:$1048576,MATCH('POD3 - TELE2'!L$7,MASTER!$1:$1,0),FALSE))*1000000</f>
        <v>1403655</v>
      </c>
      <c r="M8" s="285">
        <f>(VLOOKUP($A8,MASTER!$1:$1048576,MATCH('POD3 - TELE2'!M$7,MASTER!$1:$1,0),FALSE))*1000000</f>
        <v>1403655</v>
      </c>
      <c r="N8" s="285">
        <f>(VLOOKUP($A8,MASTER!$1:$1048576,MATCH('POD3 - TELE2'!N$7,MASTER!$1:$1,0),FALSE))*1000000</f>
        <v>1446074</v>
      </c>
      <c r="O8" s="285">
        <f>(VLOOKUP($A8,MASTER!$1:$1048576,MATCH('POD3 - TELE2'!O$7,MASTER!$1:$1,0),FALSE))*1000000</f>
        <v>1492905</v>
      </c>
      <c r="P8" s="285">
        <f>(VLOOKUP($A8,MASTER!$1:$1048576,MATCH('POD3 - TELE2'!P$7,MASTER!$1:$1,0),FALSE))*1000000</f>
        <v>1548098</v>
      </c>
      <c r="Q8" s="285">
        <f>(VLOOKUP($A8,MASTER!$1:$1048576,MATCH('POD3 - TELE2'!Q$7,MASTER!$1:$1,0),FALSE))*1000000</f>
        <v>1606908</v>
      </c>
      <c r="R8" s="285">
        <f>(VLOOKUP($A8,MASTER!$1:$1048576,MATCH('POD3 - TELE2'!R$7,MASTER!$1:$1,0),FALSE))*1000000</f>
        <v>1673688</v>
      </c>
      <c r="S8" s="285">
        <f>(VLOOKUP($A8,MASTER!$1:$1048576,MATCH('POD3 - TELE2'!S$7,MASTER!$1:$1,0),FALSE))*1000000</f>
        <v>1689516</v>
      </c>
      <c r="T8" s="285">
        <f>(VLOOKUP($A8,MASTER!$1:$1048576,MATCH('POD3 - TELE2'!T$7,MASTER!$1:$1,0),FALSE))*1000000</f>
        <v>1723684.6138658901</v>
      </c>
      <c r="U8" s="285">
        <f>(VLOOKUP($A8,MASTER!$1:$1048576,MATCH('POD3 - TELE2'!U$7,MASTER!$1:$1,0),FALSE))*1000000</f>
        <v>1758776.5278171685</v>
      </c>
      <c r="V8" s="285">
        <f>(VLOOKUP($A8,MASTER!$1:$1048576,MATCH('POD3 - TELE2'!V$7,MASTER!$1:$1,0),FALSE))*1000000</f>
        <v>1794806.6018175739</v>
      </c>
      <c r="W8" s="285">
        <f>(VLOOKUP($A8,MASTER!$1:$1048576,MATCH('POD3 - TELE2'!W$7,MASTER!$1:$1,0),FALSE))*1000000</f>
        <v>1831793.7031388304</v>
      </c>
      <c r="X8" s="285">
        <f>(VLOOKUP($A8,MASTER!$1:$1048576,MATCH('POD3 - TELE2'!X$7,MASTER!$1:$1,0),FALSE))*1000000</f>
        <v>1869759.2799918437</v>
      </c>
      <c r="Y8" s="285">
        <f>(VLOOKUP($A8,MASTER!$1:$1048576,MATCH('POD3 - TELE2'!Y$7,MASTER!$1:$1,0),FALSE))*1000000</f>
        <v>1908726.5768618409</v>
      </c>
      <c r="Z8" s="285">
        <f>(VLOOKUP($A8,MASTER!$1:$1048576,MATCH('POD3 - TELE2'!Z$7,MASTER!$1:$1,0),FALSE))*1000000</f>
        <v>1948720.2039554671</v>
      </c>
      <c r="AA8" s="285">
        <f>(VLOOKUP($A8,MASTER!$1:$1048576,MATCH('POD3 - TELE2'!AA$7,MASTER!$1:$1,0),FALSE))*1000000</f>
        <v>1989765.9029885046</v>
      </c>
      <c r="AB8" s="285">
        <f>(VLOOKUP($A8,MASTER!$1:$1048576,MATCH('POD3 - TELE2'!AB$7,MASTER!$1:$1,0),FALSE))*1000000</f>
        <v>2031890.4224738565</v>
      </c>
      <c r="AC8" s="285">
        <f>(VLOOKUP($A8,MASTER!$1:$1048576,MATCH('POD3 - TELE2'!AC$7,MASTER!$1:$1,0),FALSE))*1000000</f>
        <v>2075121.4545494937</v>
      </c>
      <c r="AD8" s="285">
        <f>(VLOOKUP($A8,MASTER!$1:$1048576,MATCH('POD3 - TELE2'!AD$7,MASTER!$1:$1,0),FALSE))*1000000</f>
        <v>2119487.6067646393</v>
      </c>
      <c r="AE8" s="285">
        <f>(VLOOKUP($A8,MASTER!$1:$1048576,MATCH('POD3 - TELE2'!AE$7,MASTER!$1:$1,0),FALSE))*1000000</f>
        <v>2165018.3940348509</v>
      </c>
      <c r="AF8" s="285">
        <f>(VLOOKUP($A8,MASTER!$1:$1048576,MATCH('POD3 - TELE2'!AF$7,MASTER!$1:$1,0),FALSE))*1000000</f>
        <v>2211744.2425019331</v>
      </c>
      <c r="AG8" s="285">
        <f>(VLOOKUP($A8,MASTER!$1:$1048576,MATCH('POD3 - TELE2'!AG$7,MASTER!$1:$1,0),FALSE))*1000000</f>
        <v>2259696.5006576478</v>
      </c>
      <c r="AH8" s="285">
        <f>(VLOOKUP($A8,MASTER!$1:$1048576,MATCH('POD3 - TELE2'!AH$7,MASTER!$1:$1,0),FALSE))*1000000</f>
        <v>2308907.4551090547</v>
      </c>
      <c r="AI8" s="285">
        <f>(VLOOKUP($A8,MASTER!$1:$1048576,MATCH('POD3 - TELE2'!AI$7,MASTER!$1:$1,0),FALSE))*1000000</f>
        <v>2359410.3494934258</v>
      </c>
      <c r="AJ8" s="285">
        <f>(VLOOKUP($A8,MASTER!$1:$1048576,MATCH('POD3 - TELE2'!AJ$7,MASTER!$1:$1,0),FALSE))*1000000</f>
        <v>2411239.4056862141</v>
      </c>
      <c r="AK8" s="285">
        <f>(VLOOKUP($A8,MASTER!$1:$1048576,MATCH('POD3 - TELE2'!AK$7,MASTER!$1:$1,0),FALSE))*1000000</f>
        <v>2464429.846805647</v>
      </c>
      <c r="AL8" s="285">
        <f>(VLOOKUP($A8,MASTER!$1:$1048576,MATCH('POD3 - TELE2'!AL$7,MASTER!$1:$1,0),FALSE))*1000000</f>
        <v>2519017.9217230477</v>
      </c>
      <c r="AM8" s="285">
        <f>(VLOOKUP($A8,MASTER!$1:$1048576,MATCH('POD3 - TELE2'!AM$7,MASTER!$1:$1,0),FALSE))*1000000</f>
        <v>2575040.9309071153</v>
      </c>
      <c r="AN8" s="285">
        <f>(VLOOKUP($A8,MASTER!$1:$1048576,MATCH('POD3 - TELE2'!AN$7,MASTER!$1:$1,0),FALSE))*1000000</f>
        <v>2632537.2534999303</v>
      </c>
      <c r="AO8" s="285">
        <f>(VLOOKUP($A8,MASTER!$1:$1048576,MATCH('POD3 - TELE2'!AO$7,MASTER!$1:$1,0),FALSE))*1000000</f>
        <v>2691546.3755647489</v>
      </c>
      <c r="AP8" s="285">
        <f>(VLOOKUP($A8,MASTER!$1:$1048576,MATCH('POD3 - TELE2'!AP$7,MASTER!$1:$1,0),FALSE))*1000000</f>
        <v>2752108.9194713142</v>
      </c>
      <c r="AQ8" s="285">
        <f>(VLOOKUP($A8,MASTER!$1:$1048576,MATCH('POD3 - TELE2'!AQ$7,MASTER!$1:$1,0),FALSE))*1000000</f>
        <v>2814266.6744011957</v>
      </c>
      <c r="AR8" s="285">
        <f>(VLOOKUP($A8,MASTER!$1:$1048576,MATCH('POD3 - TELE2'!AR$7,MASTER!$1:$1,0),FALSE))*1000000</f>
        <v>2878062.6279668044</v>
      </c>
      <c r="AS8" s="285">
        <f>(VLOOKUP($A8,MASTER!$1:$1048576,MATCH('POD3 - TELE2'!AS$7,MASTER!$1:$1,0),FALSE))*1000000</f>
        <v>2943540.9989455417</v>
      </c>
      <c r="AT8" s="285">
        <f>(VLOOKUP($A8,MASTER!$1:$1048576,MATCH('POD3 - TELE2'!AT$7,MASTER!$1:$1,0),FALSE))*1000000</f>
        <v>3010747.2711364734</v>
      </c>
      <c r="AU8" s="285">
        <f>(VLOOKUP($A8,MASTER!$1:$1048576,MATCH('POD3 - TELE2'!AU$7,MASTER!$1:$1,0),FALSE))*1000000</f>
        <v>3079728.2283512964</v>
      </c>
      <c r="AV8" s="285">
        <f>(VLOOKUP($A8,MASTER!$1:$1048576,MATCH('POD3 - TELE2'!AV$7,MASTER!$1:$1,0),FALSE))*1000000</f>
        <v>3150531.9905552878</v>
      </c>
      <c r="AW8" s="285">
        <f>(VLOOKUP($A8,MASTER!$1:$1048576,MATCH('POD3 - TELE2'!AW$7,MASTER!$1:$1,0),FALSE))*1000000</f>
        <v>3223208.0511767906</v>
      </c>
      <c r="AX8" s="285">
        <f>(VLOOKUP($A8,MASTER!$1:$1048576,MATCH('POD3 - TELE2'!AX$7,MASTER!$1:$1,0),FALSE))*1000000</f>
        <v>3297807.3156067342</v>
      </c>
      <c r="AY8" s="285">
        <f>(VLOOKUP($A8,MASTER!$1:$1048576,MATCH('POD3 - TELE2'!AY$7,MASTER!$1:$1,0),FALSE))*1000000</f>
        <v>3374382.1409119731</v>
      </c>
      <c r="AZ8" s="285">
        <f>(VLOOKUP($A8,MASTER!$1:$1048576,MATCH('POD3 - TELE2'!AZ$7,MASTER!$1:$1,0),FALSE))*1000000</f>
        <v>3452986.3767884797</v>
      </c>
      <c r="BA8" s="285">
        <f>(VLOOKUP($A8,MASTER!$1:$1048576,MATCH('POD3 - TELE2'!BA$7,MASTER!$1:$1,0),FALSE))*1000000</f>
        <v>3533675.4077824252</v>
      </c>
      <c r="BB8" s="285">
        <f>(VLOOKUP($A8,MASTER!$1:$1048576,MATCH('POD3 - TELE2'!BB$7,MASTER!$1:$1,0),FALSE))*1000000</f>
        <v>3616249.971765006</v>
      </c>
      <c r="BC8" s="285">
        <f>(VLOOKUP($A8,MASTER!$1:$1048576,MATCH('POD3 - TELE2'!BC$7,MASTER!$1:$1,0),FALSE))*1000000</f>
        <v>3700754.1296774358</v>
      </c>
      <c r="BD8" s="285">
        <f>(VLOOKUP($A8,MASTER!$1:$1048576,MATCH('POD3 - TELE2'!BD$7,MASTER!$1:$1,0),FALSE))*1000000</f>
        <v>3787232.9720724765</v>
      </c>
      <c r="BE8" s="285">
        <f>(VLOOKUP($A8,MASTER!$1:$1048576,MATCH('POD3 - TELE2'!BE$7,MASTER!$1:$1,0),FALSE))*1000000</f>
        <v>3875732.6431742976</v>
      </c>
      <c r="BF8" s="285">
        <f>(VLOOKUP($A8,MASTER!$1:$1048576,MATCH('POD3 - TELE2'!BF$7,MASTER!$1:$1,0),FALSE))*1000000</f>
        <v>3966300.3655005577</v>
      </c>
      <c r="BG8" s="285">
        <f>(VLOOKUP($A8,MASTER!$1:$1048576,MATCH('POD3 - TELE2'!BG$7,MASTER!$1:$1,0),FALSE))*1000000</f>
        <v>4058984.4650598587</v>
      </c>
      <c r="BH8" s="285">
        <f>(VLOOKUP($A8,MASTER!$1:$1048576,MATCH('POD3 - TELE2'!BH$7,MASTER!$1:$1,0),FALSE))*1000000</f>
        <v>4153834.3971380065</v>
      </c>
      <c r="BI8" s="285">
        <f>(VLOOKUP($A8,MASTER!$1:$1048576,MATCH('POD3 - TELE2'!BI$7,MASTER!$1:$1,0),FALSE))*1000000</f>
        <v>4250900.7726868484</v>
      </c>
    </row>
    <row r="9" spans="1:61" x14ac:dyDescent="0.25">
      <c r="A9" s="187" t="s">
        <v>511</v>
      </c>
      <c r="B9" s="285"/>
      <c r="C9" s="285"/>
      <c r="D9" s="285"/>
      <c r="E9" s="285"/>
      <c r="F9" s="285">
        <f>(VLOOKUP($A9,MASTER!$1:$1048576,MATCH('POD3 - TELE2'!F$7,MASTER!$1:$1,0),FALSE))*1000000</f>
        <v>157</v>
      </c>
      <c r="G9" s="285">
        <f>(VLOOKUP($A9,MASTER!$1:$1048576,MATCH('POD3 - TELE2'!G$7,MASTER!$1:$1,0),FALSE))*1000000</f>
        <v>156</v>
      </c>
      <c r="H9" s="285">
        <f>(VLOOKUP($A9,MASTER!$1:$1048576,MATCH('POD3 - TELE2'!H$7,MASTER!$1:$1,0),FALSE))*1000000</f>
        <v>167</v>
      </c>
      <c r="I9" s="285">
        <f>(VLOOKUP($A9,MASTER!$1:$1048576,MATCH('POD3 - TELE2'!I$7,MASTER!$1:$1,0),FALSE))*1000000</f>
        <v>164</v>
      </c>
      <c r="J9" s="285">
        <f>(VLOOKUP($A9,MASTER!$1:$1048576,MATCH('POD3 - TELE2'!J$7,MASTER!$1:$1,0),FALSE))*1000000</f>
        <v>107</v>
      </c>
      <c r="K9" s="285">
        <f>(VLOOKUP($A9,MASTER!$1:$1048576,MATCH('POD3 - TELE2'!K$7,MASTER!$1:$1,0),FALSE))*1000000</f>
        <v>87</v>
      </c>
      <c r="L9" s="285">
        <f>(VLOOKUP($A9,MASTER!$1:$1048576,MATCH('POD3 - TELE2'!L$7,MASTER!$1:$1,0),FALSE))*1000000</f>
        <v>87</v>
      </c>
      <c r="M9" s="285">
        <f>(VLOOKUP($A9,MASTER!$1:$1048576,MATCH('POD3 - TELE2'!M$7,MASTER!$1:$1,0),FALSE))*1000000</f>
        <v>87</v>
      </c>
      <c r="N9" s="285">
        <f>(VLOOKUP($A9,MASTER!$1:$1048576,MATCH('POD3 - TELE2'!N$7,MASTER!$1:$1,0),FALSE))*1000000</f>
        <v>56</v>
      </c>
      <c r="O9" s="285">
        <f>(VLOOKUP($A9,MASTER!$1:$1048576,MATCH('POD3 - TELE2'!O$7,MASTER!$1:$1,0),FALSE))*1000000</f>
        <v>57</v>
      </c>
      <c r="P9" s="285">
        <f>(VLOOKUP($A9,MASTER!$1:$1048576,MATCH('POD3 - TELE2'!P$7,MASTER!$1:$1,0),FALSE))*1000000</f>
        <v>50.272748343884174</v>
      </c>
      <c r="Q9" s="285">
        <f>(VLOOKUP($A9,MASTER!$1:$1048576,MATCH('POD3 - TELE2'!Q$7,MASTER!$1:$1,0),FALSE))*1000000</f>
        <v>44.339460106096652</v>
      </c>
      <c r="R9" s="285">
        <f>(VLOOKUP($A9,MASTER!$1:$1048576,MATCH('POD3 - TELE2'!R$7,MASTER!$1:$1,0),FALSE))*1000000</f>
        <v>87</v>
      </c>
      <c r="S9" s="285">
        <f>(VLOOKUP($A9,MASTER!$1:$1048576,MATCH('POD3 - TELE2'!S$7,MASTER!$1:$1,0),FALSE))*1000000</f>
        <v>61</v>
      </c>
      <c r="T9" s="285">
        <f>(VLOOKUP($A9,MASTER!$1:$1048576,MATCH('POD3 - TELE2'!T$7,MASTER!$1:$1,0),FALSE))*1000000</f>
        <v>59.702211982078708</v>
      </c>
      <c r="U9" s="285">
        <f>(VLOOKUP($A9,MASTER!$1:$1048576,MATCH('POD3 - TELE2'!U$7,MASTER!$1:$1,0),FALSE))*1000000</f>
        <v>58.432034681197749</v>
      </c>
      <c r="V9" s="285">
        <f>(VLOOKUP($A9,MASTER!$1:$1048576,MATCH('POD3 - TELE2'!V$7,MASTER!$1:$1,0),FALSE))*1000000</f>
        <v>57.188880673459721</v>
      </c>
      <c r="W9" s="285">
        <f>(VLOOKUP($A9,MASTER!$1:$1048576,MATCH('POD3 - TELE2'!W$7,MASTER!$1:$1,0),FALSE))*1000000</f>
        <v>55.972175032536008</v>
      </c>
      <c r="X9" s="285">
        <f>(VLOOKUP($A9,MASTER!$1:$1048576,MATCH('POD3 - TELE2'!X$7,MASTER!$1:$1,0),FALSE))*1000000</f>
        <v>54.781355063778328</v>
      </c>
      <c r="Y9" s="285">
        <f>(VLOOKUP($A9,MASTER!$1:$1048576,MATCH('POD3 - TELE2'!Y$7,MASTER!$1:$1,0),FALSE))*1000000</f>
        <v>53.615870043987123</v>
      </c>
      <c r="Z9" s="285">
        <f>(VLOOKUP($A9,MASTER!$1:$1048576,MATCH('POD3 - TELE2'!Z$7,MASTER!$1:$1,0),FALSE))*1000000</f>
        <v>52.475180966716444</v>
      </c>
      <c r="AA9" s="285">
        <f>(VLOOKUP($A9,MASTER!$1:$1048576,MATCH('POD3 - TELE2'!AA$7,MASTER!$1:$1,0),FALSE))*1000000</f>
        <v>51.358760292997495</v>
      </c>
      <c r="AB9" s="285">
        <f>(VLOOKUP($A9,MASTER!$1:$1048576,MATCH('POD3 - TELE2'!AB$7,MASTER!$1:$1,0),FALSE))*1000000</f>
        <v>50.266091707365625</v>
      </c>
      <c r="AC9" s="285">
        <f>(VLOOKUP($A9,MASTER!$1:$1048576,MATCH('POD3 - TELE2'!AC$7,MASTER!$1:$1,0),FALSE))*1000000</f>
        <v>49.196669879077888</v>
      </c>
      <c r="AD9" s="285">
        <f>(VLOOKUP($A9,MASTER!$1:$1048576,MATCH('POD3 - TELE2'!AD$7,MASTER!$1:$1,0),FALSE))*1000000</f>
        <v>48.150000228410732</v>
      </c>
      <c r="AE9" s="285">
        <f>(VLOOKUP($A9,MASTER!$1:$1048576,MATCH('POD3 - TELE2'!AE$7,MASTER!$1:$1,0),FALSE))*1000000</f>
        <v>47.125598697929767</v>
      </c>
      <c r="AF9" s="285">
        <f>(VLOOKUP($A9,MASTER!$1:$1048576,MATCH('POD3 - TELE2'!AF$7,MASTER!$1:$1,0),FALSE))*1000000</f>
        <v>46.122991528625825</v>
      </c>
      <c r="AG9" s="285">
        <f>(VLOOKUP($A9,MASTER!$1:$1048576,MATCH('POD3 - TELE2'!AG$7,MASTER!$1:$1,0),FALSE))*1000000</f>
        <v>45.141715040813764</v>
      </c>
      <c r="AH9" s="285">
        <f>(VLOOKUP($A9,MASTER!$1:$1048576,MATCH('POD3 - TELE2'!AH$7,MASTER!$1:$1,0),FALSE))*1000000</f>
        <v>44.181315419692694</v>
      </c>
      <c r="AI9" s="285">
        <f>(VLOOKUP($A9,MASTER!$1:$1048576,MATCH('POD3 - TELE2'!AI$7,MASTER!$1:$1,0),FALSE))*1000000</f>
        <v>43.241348505468459</v>
      </c>
      <c r="AJ9" s="285">
        <f>(VLOOKUP($A9,MASTER!$1:$1048576,MATCH('POD3 - TELE2'!AJ$7,MASTER!$1:$1,0),FALSE))*1000000</f>
        <v>42.321379587941315</v>
      </c>
      <c r="AK9" s="285">
        <f>(VLOOKUP($A9,MASTER!$1:$1048576,MATCH('POD3 - TELE2'!AK$7,MASTER!$1:$1,0),FALSE))*1000000</f>
        <v>41.420983205463791</v>
      </c>
      <c r="AL9" s="285">
        <f>(VLOOKUP($A9,MASTER!$1:$1048576,MATCH('POD3 - TELE2'!AL$7,MASTER!$1:$1,0),FALSE))*1000000</f>
        <v>40.539742948175757</v>
      </c>
      <c r="AM9" s="285">
        <f>(VLOOKUP($A9,MASTER!$1:$1048576,MATCH('POD3 - TELE2'!AM$7,MASTER!$1:$1,0),FALSE))*1000000</f>
        <v>39.677251265425731</v>
      </c>
      <c r="AN9" s="285">
        <f>(VLOOKUP($A9,MASTER!$1:$1048576,MATCH('POD3 - TELE2'!AN$7,MASTER!$1:$1,0),FALSE))*1000000</f>
        <v>38.833109277289303</v>
      </c>
      <c r="AO9" s="285">
        <f>(VLOOKUP($A9,MASTER!$1:$1048576,MATCH('POD3 - TELE2'!AO$7,MASTER!$1:$1,0),FALSE))*1000000</f>
        <v>38.006926590097592</v>
      </c>
      <c r="AP9" s="285">
        <f>(VLOOKUP($A9,MASTER!$1:$1048576,MATCH('POD3 - TELE2'!AP$7,MASTER!$1:$1,0),FALSE))*1000000</f>
        <v>37.19832111589033</v>
      </c>
      <c r="AQ9" s="285">
        <f>(VLOOKUP($A9,MASTER!$1:$1048576,MATCH('POD3 - TELE2'!AQ$7,MASTER!$1:$1,0),FALSE))*1000000</f>
        <v>36.406918895710149</v>
      </c>
      <c r="AR9" s="285">
        <f>(VLOOKUP($A9,MASTER!$1:$1048576,MATCH('POD3 - TELE2'!AR$7,MASTER!$1:$1,0),FALSE))*1000000</f>
        <v>35.6323539266563</v>
      </c>
      <c r="AS9" s="285">
        <f>(VLOOKUP($A9,MASTER!$1:$1048576,MATCH('POD3 - TELE2'!AS$7,MASTER!$1:$1,0),FALSE))*1000000</f>
        <v>34.874267992617852</v>
      </c>
      <c r="AT9" s="285">
        <f>(VLOOKUP($A9,MASTER!$1:$1048576,MATCH('POD3 - TELE2'!AT$7,MASTER!$1:$1,0),FALSE))*1000000</f>
        <v>34.132310498608092</v>
      </c>
      <c r="AU9" s="285">
        <f>(VLOOKUP($A9,MASTER!$1:$1048576,MATCH('POD3 - TELE2'!AU$7,MASTER!$1:$1,0),FALSE))*1000000</f>
        <v>33.406138308623454</v>
      </c>
      <c r="AV9" s="285">
        <f>(VLOOKUP($A9,MASTER!$1:$1048576,MATCH('POD3 - TELE2'!AV$7,MASTER!$1:$1,0),FALSE))*1000000</f>
        <v>32.695415586952095</v>
      </c>
      <c r="AW9" s="285">
        <f>(VLOOKUP($A9,MASTER!$1:$1048576,MATCH('POD3 - TELE2'!AW$7,MASTER!$1:$1,0),FALSE))*1000000</f>
        <v>31.999813642858598</v>
      </c>
      <c r="AX9" s="285">
        <f>(VLOOKUP($A9,MASTER!$1:$1048576,MATCH('POD3 - TELE2'!AX$7,MASTER!$1:$1,0),FALSE))*1000000</f>
        <v>31.319010778573084</v>
      </c>
      <c r="AY9" s="285">
        <f>(VLOOKUP($A9,MASTER!$1:$1048576,MATCH('POD3 - TELE2'!AY$7,MASTER!$1:$1,0),FALSE))*1000000</f>
        <v>30.652692140514393</v>
      </c>
      <c r="AZ9" s="285">
        <f>(VLOOKUP($A9,MASTER!$1:$1048576,MATCH('POD3 - TELE2'!AZ$7,MASTER!$1:$1,0),FALSE))*1000000</f>
        <v>30.000549573678498</v>
      </c>
      <c r="BA9" s="285">
        <f>(VLOOKUP($A9,MASTER!$1:$1048576,MATCH('POD3 - TELE2'!BA$7,MASTER!$1:$1,0),FALSE))*1000000</f>
        <v>29.362281479124832</v>
      </c>
      <c r="BB9" s="285">
        <f>(VLOOKUP($A9,MASTER!$1:$1048576,MATCH('POD3 - TELE2'!BB$7,MASTER!$1:$1,0),FALSE))*1000000</f>
        <v>28.73759267449466</v>
      </c>
      <c r="BC9" s="285">
        <f>(VLOOKUP($A9,MASTER!$1:$1048576,MATCH('POD3 - TELE2'!BC$7,MASTER!$1:$1,0),FALSE))*1000000</f>
        <v>28.126194257496923</v>
      </c>
      <c r="BD9" s="285">
        <f>(VLOOKUP($A9,MASTER!$1:$1048576,MATCH('POD3 - TELE2'!BD$7,MASTER!$1:$1,0),FALSE))*1000000</f>
        <v>27.527803472298462</v>
      </c>
      <c r="BE9" s="285">
        <f>(VLOOKUP($A9,MASTER!$1:$1048576,MATCH('POD3 - TELE2'!BE$7,MASTER!$1:$1,0),FALSE))*1000000</f>
        <v>26.942143578756806</v>
      </c>
      <c r="BF9" s="285">
        <f>(VLOOKUP($A9,MASTER!$1:$1048576,MATCH('POD3 - TELE2'!BF$7,MASTER!$1:$1,0),FALSE))*1000000</f>
        <v>26.368943724435074</v>
      </c>
      <c r="BG9" s="285">
        <f>(VLOOKUP($A9,MASTER!$1:$1048576,MATCH('POD3 - TELE2'!BG$7,MASTER!$1:$1,0),FALSE))*1000000</f>
        <v>25.807938819339785</v>
      </c>
      <c r="BH9" s="285">
        <f>(VLOOKUP($A9,MASTER!$1:$1048576,MATCH('POD3 - TELE2'!BH$7,MASTER!$1:$1,0),FALSE))*1000000</f>
        <v>25.258869413323644</v>
      </c>
      <c r="BI9" s="285">
        <f>(VLOOKUP($A9,MASTER!$1:$1048576,MATCH('POD3 - TELE2'!BI$7,MASTER!$1:$1,0),FALSE))*1000000</f>
        <v>24.721481576096593</v>
      </c>
    </row>
    <row r="10" spans="1:61" x14ac:dyDescent="0.25">
      <c r="A10" s="252" t="s">
        <v>477</v>
      </c>
      <c r="B10" s="105">
        <f t="shared" ref="B10:AG10" si="0">SUM(B8:B9)</f>
        <v>827465</v>
      </c>
      <c r="C10" s="105">
        <f t="shared" si="0"/>
        <v>872069</v>
      </c>
      <c r="D10" s="105">
        <f t="shared" si="0"/>
        <v>913082</v>
      </c>
      <c r="E10" s="105">
        <f t="shared" si="0"/>
        <v>953194</v>
      </c>
      <c r="F10" s="105">
        <f t="shared" si="0"/>
        <v>1004515.0000000001</v>
      </c>
      <c r="G10" s="105">
        <f t="shared" si="0"/>
        <v>1055566</v>
      </c>
      <c r="H10" s="105">
        <f t="shared" si="0"/>
        <v>1106913</v>
      </c>
      <c r="I10" s="105">
        <f t="shared" si="0"/>
        <v>1271567</v>
      </c>
      <c r="J10" s="105">
        <f t="shared" si="0"/>
        <v>1319130</v>
      </c>
      <c r="K10" s="105">
        <f t="shared" si="0"/>
        <v>1356928</v>
      </c>
      <c r="L10" s="105">
        <f t="shared" si="0"/>
        <v>1403742</v>
      </c>
      <c r="M10" s="105">
        <f t="shared" si="0"/>
        <v>1403742</v>
      </c>
      <c r="N10" s="105">
        <f t="shared" si="0"/>
        <v>1446130</v>
      </c>
      <c r="O10" s="105">
        <f t="shared" si="0"/>
        <v>1492962</v>
      </c>
      <c r="P10" s="105">
        <f t="shared" si="0"/>
        <v>1548148.2727483439</v>
      </c>
      <c r="Q10" s="105">
        <f t="shared" si="0"/>
        <v>1606952.3394601061</v>
      </c>
      <c r="R10" s="105">
        <f t="shared" si="0"/>
        <v>1673775</v>
      </c>
      <c r="S10" s="105">
        <f t="shared" si="0"/>
        <v>1689577</v>
      </c>
      <c r="T10" s="105">
        <f t="shared" si="0"/>
        <v>1723744.3160778722</v>
      </c>
      <c r="U10" s="105">
        <f t="shared" si="0"/>
        <v>1758834.9598518496</v>
      </c>
      <c r="V10" s="105">
        <f t="shared" si="0"/>
        <v>1794863.7906982473</v>
      </c>
      <c r="W10" s="105">
        <f t="shared" si="0"/>
        <v>1831849.675313863</v>
      </c>
      <c r="X10" s="105">
        <f t="shared" si="0"/>
        <v>1869814.0613469074</v>
      </c>
      <c r="Y10" s="105">
        <f t="shared" si="0"/>
        <v>1908780.192731885</v>
      </c>
      <c r="Z10" s="105">
        <f t="shared" si="0"/>
        <v>1948772.6791364339</v>
      </c>
      <c r="AA10" s="105">
        <f t="shared" si="0"/>
        <v>1989817.2617487977</v>
      </c>
      <c r="AB10" s="105">
        <f t="shared" si="0"/>
        <v>2031940.6885655639</v>
      </c>
      <c r="AC10" s="105">
        <f t="shared" si="0"/>
        <v>2075170.6512193729</v>
      </c>
      <c r="AD10" s="105">
        <f t="shared" si="0"/>
        <v>2119535.7567648678</v>
      </c>
      <c r="AE10" s="105">
        <f t="shared" si="0"/>
        <v>2165065.5196335488</v>
      </c>
      <c r="AF10" s="105">
        <f t="shared" si="0"/>
        <v>2211790.365493462</v>
      </c>
      <c r="AG10" s="105">
        <f t="shared" si="0"/>
        <v>2259741.6423726887</v>
      </c>
      <c r="AH10" s="105">
        <f t="shared" ref="AH10:BI10" si="1">SUM(AH8:AH9)</f>
        <v>2308951.6364244744</v>
      </c>
      <c r="AI10" s="105">
        <f t="shared" si="1"/>
        <v>2359453.5908419313</v>
      </c>
      <c r="AJ10" s="105">
        <f t="shared" si="1"/>
        <v>2411281.7270658021</v>
      </c>
      <c r="AK10" s="105">
        <f t="shared" si="1"/>
        <v>2464471.2677888526</v>
      </c>
      <c r="AL10" s="105">
        <f t="shared" si="1"/>
        <v>2519058.4614659958</v>
      </c>
      <c r="AM10" s="105">
        <f t="shared" si="1"/>
        <v>2575080.6081583807</v>
      </c>
      <c r="AN10" s="105">
        <f t="shared" si="1"/>
        <v>2632576.0866092076</v>
      </c>
      <c r="AO10" s="105">
        <f t="shared" si="1"/>
        <v>2691584.382491339</v>
      </c>
      <c r="AP10" s="105">
        <f t="shared" si="1"/>
        <v>2752146.1177924299</v>
      </c>
      <c r="AQ10" s="105">
        <f t="shared" si="1"/>
        <v>2814303.0813200916</v>
      </c>
      <c r="AR10" s="105">
        <f t="shared" si="1"/>
        <v>2878098.260320731</v>
      </c>
      <c r="AS10" s="105">
        <f t="shared" si="1"/>
        <v>2943575.8732135342</v>
      </c>
      <c r="AT10" s="105">
        <f t="shared" si="1"/>
        <v>3010781.4034469719</v>
      </c>
      <c r="AU10" s="105">
        <f t="shared" si="1"/>
        <v>3079761.6344896052</v>
      </c>
      <c r="AV10" s="105">
        <f t="shared" si="1"/>
        <v>3150564.685970875</v>
      </c>
      <c r="AW10" s="105">
        <f t="shared" si="1"/>
        <v>3223240.0509904334</v>
      </c>
      <c r="AX10" s="105">
        <f t="shared" si="1"/>
        <v>3297838.634617513</v>
      </c>
      <c r="AY10" s="105">
        <f t="shared" si="1"/>
        <v>3374412.7936041136</v>
      </c>
      <c r="AZ10" s="105">
        <f t="shared" si="1"/>
        <v>3453016.3773380532</v>
      </c>
      <c r="BA10" s="105">
        <f t="shared" si="1"/>
        <v>3533704.7700639041</v>
      </c>
      <c r="BB10" s="105">
        <f t="shared" si="1"/>
        <v>3616278.7093576803</v>
      </c>
      <c r="BC10" s="105">
        <f t="shared" si="1"/>
        <v>3700782.2558716931</v>
      </c>
      <c r="BD10" s="105">
        <f t="shared" si="1"/>
        <v>3787260.4998759488</v>
      </c>
      <c r="BE10" s="105">
        <f t="shared" si="1"/>
        <v>3875759.5853178762</v>
      </c>
      <c r="BF10" s="105">
        <f t="shared" si="1"/>
        <v>3966326.734444282</v>
      </c>
      <c r="BG10" s="105">
        <f t="shared" si="1"/>
        <v>4059010.272998678</v>
      </c>
      <c r="BH10" s="105">
        <f t="shared" si="1"/>
        <v>4153859.6560074198</v>
      </c>
      <c r="BI10" s="105">
        <f t="shared" si="1"/>
        <v>4250925.494168425</v>
      </c>
    </row>
    <row r="11" spans="1:61" s="282" customFormat="1" x14ac:dyDescent="0.25">
      <c r="A11" s="284" t="s">
        <v>434</v>
      </c>
      <c r="B11" s="283">
        <f>SUM(B10*R5)</f>
        <v>391887.424</v>
      </c>
      <c r="C11" s="283">
        <f>SUM(C10*R5)</f>
        <v>413011.87840000005</v>
      </c>
      <c r="D11" s="283">
        <f>SUM(D10*R5)</f>
        <v>432435.63520000002</v>
      </c>
      <c r="E11" s="283">
        <f>SUM(E10*R5)</f>
        <v>451432.67840000003</v>
      </c>
      <c r="F11" s="283">
        <f>SUM(F10*R5)</f>
        <v>475738.30400000006</v>
      </c>
      <c r="G11" s="283">
        <f>SUM(G10*R5)</f>
        <v>499916.0576</v>
      </c>
      <c r="H11" s="283">
        <f>SUM(H10*R5)</f>
        <v>524233.99680000002</v>
      </c>
      <c r="I11" s="283">
        <f>SUM(I10*R5)</f>
        <v>602214.13120000006</v>
      </c>
      <c r="J11" s="283">
        <f>SUM(J10*R5)</f>
        <v>624739.96799999999</v>
      </c>
      <c r="K11" s="283">
        <f>SUM(K10*R5)</f>
        <v>642641.10080000001</v>
      </c>
      <c r="L11" s="283">
        <f>SUM(L10*R5)</f>
        <v>664812.21120000002</v>
      </c>
      <c r="M11" s="283">
        <f>SUM(M10*R5)</f>
        <v>664812.21120000002</v>
      </c>
      <c r="N11" s="283">
        <f>SUM(N10*R5)</f>
        <v>684887.16800000006</v>
      </c>
      <c r="O11" s="283">
        <f>SUM(O10*R5)</f>
        <v>707066.80320000008</v>
      </c>
      <c r="P11" s="283">
        <f>SUM(P10*R5)</f>
        <v>733203.02197361575</v>
      </c>
      <c r="Q11" s="283">
        <f>SUM(Q10*R5)</f>
        <v>761052.6279683063</v>
      </c>
      <c r="R11" s="283">
        <f>SUM(R10*R5)</f>
        <v>792699.84000000008</v>
      </c>
      <c r="S11" s="283">
        <f>SUM(S10*R5)</f>
        <v>800183.66720000003</v>
      </c>
      <c r="T11" s="283">
        <f>SUM(T10*R5)</f>
        <v>816365.30809448031</v>
      </c>
      <c r="U11" s="283">
        <f>SUM(U10*R5)</f>
        <v>832984.23698583595</v>
      </c>
      <c r="V11" s="283">
        <f>SUM(V10*R5)</f>
        <v>850047.49127468991</v>
      </c>
      <c r="W11" s="283">
        <f>SUM(W10*R5)</f>
        <v>867564.00622864556</v>
      </c>
      <c r="X11" s="283">
        <f>SUM(X10*R5)</f>
        <v>885543.93945389544</v>
      </c>
      <c r="Y11" s="283">
        <f>SUM(Y10*R5)</f>
        <v>903998.29927782074</v>
      </c>
      <c r="Z11" s="283">
        <f>SUM(Z10*R5)</f>
        <v>922938.74083901511</v>
      </c>
      <c r="AA11" s="283">
        <f>SUM(AA10*R5)</f>
        <v>942377.45516423066</v>
      </c>
      <c r="AB11" s="283">
        <f>SUM(AB10*R5)</f>
        <v>962327.11010465107</v>
      </c>
      <c r="AC11" s="283">
        <f>SUM(AC10*R5)</f>
        <v>982800.82041749498</v>
      </c>
      <c r="AD11" s="283">
        <f>SUM(AD10*R5)</f>
        <v>1003812.1344038415</v>
      </c>
      <c r="AE11" s="283">
        <f>SUM(AE10*R5)</f>
        <v>1025375.0300984487</v>
      </c>
      <c r="AF11" s="283">
        <f>SUM(AF10*R5)</f>
        <v>1047503.9170977037</v>
      </c>
      <c r="AG11" s="283">
        <f>SUM(AG10*R5)</f>
        <v>1070213.6418277055</v>
      </c>
      <c r="AH11" s="283">
        <f>SUM(AH10*R5)</f>
        <v>1093519.4950106312</v>
      </c>
      <c r="AI11" s="283">
        <f>SUM(AI10*R5)</f>
        <v>1117437.2206227388</v>
      </c>
      <c r="AJ11" s="283">
        <f>SUM(AJ10*R5)</f>
        <v>1141983.025938364</v>
      </c>
      <c r="AK11" s="283">
        <f>SUM(AK10*R5)</f>
        <v>1167173.5924248006</v>
      </c>
      <c r="AL11" s="283">
        <f>SUM(AL10*R5)</f>
        <v>1193026.0873502956</v>
      </c>
      <c r="AM11" s="283">
        <f>SUM(AM10*R5)</f>
        <v>1219558.1760238092</v>
      </c>
      <c r="AN11" s="283">
        <f>SUM(AN10*R5)</f>
        <v>1246788.0346181206</v>
      </c>
      <c r="AO11" s="283">
        <f>SUM(AO10*R5)</f>
        <v>1274734.3635478981</v>
      </c>
      <c r="AP11" s="283">
        <f>SUM(AP10*R5)</f>
        <v>1303416.4013864947</v>
      </c>
      <c r="AQ11" s="283">
        <f>SUM(AQ10*R5)</f>
        <v>1332853.9393131954</v>
      </c>
      <c r="AR11" s="283">
        <f>SUM(AR10*R5)</f>
        <v>1363067.3360878984</v>
      </c>
      <c r="AS11" s="283">
        <f>SUM(AS10*R5)</f>
        <v>1394077.5335539298</v>
      </c>
      <c r="AT11" s="283">
        <f>SUM(AT10*R5)</f>
        <v>1425906.0726724861</v>
      </c>
      <c r="AU11" s="283">
        <f>SUM(AU10*R5)</f>
        <v>1458575.1100942772</v>
      </c>
      <c r="AV11" s="283">
        <f>SUM(AV10*R5)</f>
        <v>1492107.4352758063</v>
      </c>
      <c r="AW11" s="283">
        <f>SUM(AW10*R5)</f>
        <v>1526526.4881490692</v>
      </c>
      <c r="AX11" s="283">
        <f>SUM(AX10*R5)</f>
        <v>1561856.3773548543</v>
      </c>
      <c r="AY11" s="283">
        <f>SUM(AY10*R5)</f>
        <v>1598121.8990509084</v>
      </c>
      <c r="AZ11" s="283">
        <f>SUM(AZ10*R5)</f>
        <v>1635348.5563073021</v>
      </c>
      <c r="BA11" s="283">
        <f>SUM(BA10*R5)</f>
        <v>1673562.579102265</v>
      </c>
      <c r="BB11" s="283">
        <f>SUM(BB10*R5)</f>
        <v>1712669.5967517975</v>
      </c>
      <c r="BC11" s="283">
        <f>SUM(BC10*R5)</f>
        <v>1752690.4763808339</v>
      </c>
      <c r="BD11" s="283">
        <f>SUM(BD10*R5)</f>
        <v>1793646.5727412493</v>
      </c>
      <c r="BE11" s="283">
        <f>SUM(BE10*R5)</f>
        <v>1835559.7396065462</v>
      </c>
      <c r="BF11" s="283">
        <f>SUM(BF10*R5)</f>
        <v>1878452.3414328122</v>
      </c>
      <c r="BG11" s="283">
        <f>SUM(BG10*R5)</f>
        <v>1922347.265292174</v>
      </c>
      <c r="BH11" s="283">
        <f>SUM(BH10*R5)</f>
        <v>1967267.933085114</v>
      </c>
      <c r="BI11" s="283">
        <f>SUM(BI10*R5)</f>
        <v>2013238.3140381661</v>
      </c>
    </row>
    <row r="12" spans="1:61" s="345" customFormat="1" hidden="1" x14ac:dyDescent="0.25">
      <c r="A12" s="343" t="s">
        <v>433</v>
      </c>
      <c r="B12" s="344">
        <f t="shared" ref="B12" si="2">SUM(B11/30/24/14)</f>
        <v>38.877720634920635</v>
      </c>
      <c r="C12" s="344">
        <f t="shared" ref="C12:BI12" si="3">SUM(C11/30/24/14)</f>
        <v>40.973400634920644</v>
      </c>
      <c r="D12" s="344">
        <f t="shared" si="3"/>
        <v>42.900360634920638</v>
      </c>
      <c r="E12" s="344">
        <f t="shared" si="3"/>
        <v>44.784987936507939</v>
      </c>
      <c r="F12" s="344">
        <f t="shared" si="3"/>
        <v>47.196260317460322</v>
      </c>
      <c r="G12" s="344">
        <f t="shared" si="3"/>
        <v>49.594846984126988</v>
      </c>
      <c r="H12" s="344">
        <f t="shared" si="3"/>
        <v>52.007340952380957</v>
      </c>
      <c r="I12" s="344">
        <f t="shared" si="3"/>
        <v>59.743465396825407</v>
      </c>
      <c r="J12" s="344">
        <f t="shared" si="3"/>
        <v>61.978171428571429</v>
      </c>
      <c r="K12" s="344">
        <f t="shared" si="3"/>
        <v>63.754077460317468</v>
      </c>
      <c r="L12" s="344">
        <f t="shared" si="3"/>
        <v>65.953592380952387</v>
      </c>
      <c r="M12" s="344">
        <f t="shared" si="3"/>
        <v>65.953592380952387</v>
      </c>
      <c r="N12" s="344">
        <f t="shared" si="3"/>
        <v>67.945155555555559</v>
      </c>
      <c r="O12" s="344">
        <f t="shared" si="3"/>
        <v>70.145516190476201</v>
      </c>
      <c r="P12" s="344">
        <f t="shared" si="3"/>
        <v>72.738395037065047</v>
      </c>
      <c r="Q12" s="344">
        <f t="shared" si="3"/>
        <v>75.501252774633571</v>
      </c>
      <c r="R12" s="344">
        <f t="shared" si="3"/>
        <v>78.640857142857143</v>
      </c>
      <c r="S12" s="344">
        <f t="shared" si="3"/>
        <v>79.383300317460325</v>
      </c>
      <c r="T12" s="344">
        <f t="shared" si="3"/>
        <v>80.988621834769873</v>
      </c>
      <c r="U12" s="344">
        <f t="shared" si="3"/>
        <v>82.637325097801181</v>
      </c>
      <c r="V12" s="344">
        <f t="shared" si="3"/>
        <v>84.330108261377958</v>
      </c>
      <c r="W12" s="344">
        <f t="shared" si="3"/>
        <v>86.067857760778338</v>
      </c>
      <c r="X12" s="344">
        <f t="shared" si="3"/>
        <v>87.851581295029305</v>
      </c>
      <c r="Y12" s="344">
        <f t="shared" si="3"/>
        <v>89.682370960101267</v>
      </c>
      <c r="Z12" s="344">
        <f t="shared" si="3"/>
        <v>91.561383019743559</v>
      </c>
      <c r="AA12" s="344">
        <f t="shared" si="3"/>
        <v>93.489826901213362</v>
      </c>
      <c r="AB12" s="344">
        <f t="shared" si="3"/>
        <v>95.468959335778877</v>
      </c>
      <c r="AC12" s="344">
        <f t="shared" si="3"/>
        <v>97.500081390624501</v>
      </c>
      <c r="AD12" s="344">
        <f t="shared" si="3"/>
        <v>99.584537143238236</v>
      </c>
      <c r="AE12" s="344">
        <f t="shared" si="3"/>
        <v>101.72371330341754</v>
      </c>
      <c r="AF12" s="344">
        <f t="shared" si="3"/>
        <v>103.91903939461346</v>
      </c>
      <c r="AG12" s="344">
        <f t="shared" si="3"/>
        <v>106.1719882765581</v>
      </c>
      <c r="AH12" s="344">
        <f t="shared" si="3"/>
        <v>108.48407688597531</v>
      </c>
      <c r="AI12" s="344">
        <f t="shared" si="3"/>
        <v>110.85686712527171</v>
      </c>
      <c r="AJ12" s="344">
        <f t="shared" si="3"/>
        <v>113.29196685896468</v>
      </c>
      <c r="AK12" s="344">
        <f t="shared" si="3"/>
        <v>115.79103099452388</v>
      </c>
      <c r="AL12" s="344">
        <f t="shared" si="3"/>
        <v>118.35576263395789</v>
      </c>
      <c r="AM12" s="344">
        <f t="shared" si="3"/>
        <v>120.98791428807631</v>
      </c>
      <c r="AN12" s="344">
        <f t="shared" si="3"/>
        <v>123.68928914862309</v>
      </c>
      <c r="AO12" s="344">
        <f t="shared" si="3"/>
        <v>126.46174241546609</v>
      </c>
      <c r="AP12" s="344">
        <f t="shared" si="3"/>
        <v>129.30718267723162</v>
      </c>
      <c r="AQ12" s="344">
        <f t="shared" si="3"/>
        <v>132.22757334456304</v>
      </c>
      <c r="AR12" s="344">
        <f t="shared" si="3"/>
        <v>135.22493413570422</v>
      </c>
      <c r="AS12" s="344">
        <f t="shared" si="3"/>
        <v>138.30134261447716</v>
      </c>
      <c r="AT12" s="344">
        <f t="shared" si="3"/>
        <v>141.4589357810006</v>
      </c>
      <c r="AU12" s="344">
        <f t="shared" si="3"/>
        <v>144.69991171570211</v>
      </c>
      <c r="AV12" s="344">
        <f t="shared" si="3"/>
        <v>148.02653127736173</v>
      </c>
      <c r="AW12" s="344">
        <f t="shared" si="3"/>
        <v>151.44111985605846</v>
      </c>
      <c r="AX12" s="344">
        <f t="shared" si="3"/>
        <v>154.94606918202916</v>
      </c>
      <c r="AY12" s="344">
        <f t="shared" si="3"/>
        <v>158.54383919155839</v>
      </c>
      <c r="AZ12" s="344">
        <f t="shared" si="3"/>
        <v>162.23695995112124</v>
      </c>
      <c r="BA12" s="344">
        <f t="shared" si="3"/>
        <v>166.02803364109769</v>
      </c>
      <c r="BB12" s="344">
        <f t="shared" si="3"/>
        <v>169.90769809045608</v>
      </c>
      <c r="BC12" s="344">
        <f t="shared" si="3"/>
        <v>173.87802345047953</v>
      </c>
      <c r="BD12" s="344">
        <f t="shared" si="3"/>
        <v>177.94112824813982</v>
      </c>
      <c r="BE12" s="344">
        <f t="shared" si="3"/>
        <v>182.09918051652244</v>
      </c>
      <c r="BF12" s="344">
        <f t="shared" si="3"/>
        <v>186.35439895166789</v>
      </c>
      <c r="BG12" s="344">
        <f t="shared" si="3"/>
        <v>190.70905409644584</v>
      </c>
      <c r="BH12" s="344">
        <f t="shared" si="3"/>
        <v>195.16546955209466</v>
      </c>
      <c r="BI12" s="344">
        <f t="shared" si="3"/>
        <v>199.72602321807204</v>
      </c>
    </row>
    <row r="13" spans="1:61" x14ac:dyDescent="0.25">
      <c r="A13" s="248" t="s">
        <v>432</v>
      </c>
      <c r="B13" s="281">
        <f>SUM(R6*S6)</f>
        <v>2000</v>
      </c>
      <c r="C13" s="281">
        <f t="shared" ref="C13:BI13" si="4">$B$13</f>
        <v>2000</v>
      </c>
      <c r="D13" s="281">
        <f t="shared" si="4"/>
        <v>2000</v>
      </c>
      <c r="E13" s="281">
        <f t="shared" si="4"/>
        <v>2000</v>
      </c>
      <c r="F13" s="281">
        <f t="shared" si="4"/>
        <v>2000</v>
      </c>
      <c r="G13" s="281">
        <f t="shared" si="4"/>
        <v>2000</v>
      </c>
      <c r="H13" s="281">
        <f t="shared" si="4"/>
        <v>2000</v>
      </c>
      <c r="I13" s="281">
        <f t="shared" si="4"/>
        <v>2000</v>
      </c>
      <c r="J13" s="281">
        <f t="shared" si="4"/>
        <v>2000</v>
      </c>
      <c r="K13" s="281">
        <f t="shared" si="4"/>
        <v>2000</v>
      </c>
      <c r="L13" s="281">
        <f t="shared" si="4"/>
        <v>2000</v>
      </c>
      <c r="M13" s="281">
        <f t="shared" si="4"/>
        <v>2000</v>
      </c>
      <c r="N13" s="281">
        <f t="shared" si="4"/>
        <v>2000</v>
      </c>
      <c r="O13" s="281">
        <f t="shared" si="4"/>
        <v>2000</v>
      </c>
      <c r="P13" s="281">
        <f t="shared" si="4"/>
        <v>2000</v>
      </c>
      <c r="Q13" s="281">
        <f t="shared" si="4"/>
        <v>2000</v>
      </c>
      <c r="R13" s="281">
        <f t="shared" si="4"/>
        <v>2000</v>
      </c>
      <c r="S13" s="281">
        <f t="shared" si="4"/>
        <v>2000</v>
      </c>
      <c r="T13" s="281">
        <f t="shared" si="4"/>
        <v>2000</v>
      </c>
      <c r="U13" s="281">
        <f t="shared" si="4"/>
        <v>2000</v>
      </c>
      <c r="V13" s="281">
        <f t="shared" si="4"/>
        <v>2000</v>
      </c>
      <c r="W13" s="281">
        <f t="shared" si="4"/>
        <v>2000</v>
      </c>
      <c r="X13" s="281">
        <f t="shared" si="4"/>
        <v>2000</v>
      </c>
      <c r="Y13" s="281">
        <f t="shared" si="4"/>
        <v>2000</v>
      </c>
      <c r="Z13" s="281">
        <f t="shared" si="4"/>
        <v>2000</v>
      </c>
      <c r="AA13" s="281">
        <f t="shared" si="4"/>
        <v>2000</v>
      </c>
      <c r="AB13" s="281">
        <f t="shared" si="4"/>
        <v>2000</v>
      </c>
      <c r="AC13" s="281">
        <f t="shared" si="4"/>
        <v>2000</v>
      </c>
      <c r="AD13" s="281">
        <f t="shared" si="4"/>
        <v>2000</v>
      </c>
      <c r="AE13" s="281">
        <f t="shared" si="4"/>
        <v>2000</v>
      </c>
      <c r="AF13" s="281">
        <f t="shared" si="4"/>
        <v>2000</v>
      </c>
      <c r="AG13" s="281">
        <f t="shared" si="4"/>
        <v>2000</v>
      </c>
      <c r="AH13" s="281">
        <f t="shared" si="4"/>
        <v>2000</v>
      </c>
      <c r="AI13" s="281">
        <f t="shared" si="4"/>
        <v>2000</v>
      </c>
      <c r="AJ13" s="281">
        <f t="shared" si="4"/>
        <v>2000</v>
      </c>
      <c r="AK13" s="281">
        <f t="shared" si="4"/>
        <v>2000</v>
      </c>
      <c r="AL13" s="281">
        <f t="shared" si="4"/>
        <v>2000</v>
      </c>
      <c r="AM13" s="281">
        <f t="shared" si="4"/>
        <v>2000</v>
      </c>
      <c r="AN13" s="281">
        <f t="shared" si="4"/>
        <v>2000</v>
      </c>
      <c r="AO13" s="281">
        <f t="shared" si="4"/>
        <v>2000</v>
      </c>
      <c r="AP13" s="281">
        <f t="shared" si="4"/>
        <v>2000</v>
      </c>
      <c r="AQ13" s="281">
        <f t="shared" si="4"/>
        <v>2000</v>
      </c>
      <c r="AR13" s="281">
        <f t="shared" si="4"/>
        <v>2000</v>
      </c>
      <c r="AS13" s="281">
        <f t="shared" si="4"/>
        <v>2000</v>
      </c>
      <c r="AT13" s="281">
        <f t="shared" si="4"/>
        <v>2000</v>
      </c>
      <c r="AU13" s="281">
        <f t="shared" si="4"/>
        <v>2000</v>
      </c>
      <c r="AV13" s="281">
        <f t="shared" si="4"/>
        <v>2000</v>
      </c>
      <c r="AW13" s="281">
        <f t="shared" si="4"/>
        <v>2000</v>
      </c>
      <c r="AX13" s="281">
        <f t="shared" si="4"/>
        <v>2000</v>
      </c>
      <c r="AY13" s="281">
        <f t="shared" si="4"/>
        <v>2000</v>
      </c>
      <c r="AZ13" s="281">
        <f t="shared" si="4"/>
        <v>2000</v>
      </c>
      <c r="BA13" s="281">
        <f t="shared" si="4"/>
        <v>2000</v>
      </c>
      <c r="BB13" s="281">
        <f t="shared" si="4"/>
        <v>2000</v>
      </c>
      <c r="BC13" s="281">
        <f t="shared" si="4"/>
        <v>2000</v>
      </c>
      <c r="BD13" s="281">
        <f t="shared" si="4"/>
        <v>2000</v>
      </c>
      <c r="BE13" s="281">
        <f t="shared" si="4"/>
        <v>2000</v>
      </c>
      <c r="BF13" s="281">
        <f t="shared" si="4"/>
        <v>2000</v>
      </c>
      <c r="BG13" s="281">
        <f t="shared" si="4"/>
        <v>2000</v>
      </c>
      <c r="BH13" s="281">
        <f t="shared" si="4"/>
        <v>2000</v>
      </c>
      <c r="BI13" s="281">
        <f t="shared" si="4"/>
        <v>2000</v>
      </c>
    </row>
    <row r="14" spans="1:61" x14ac:dyDescent="0.25">
      <c r="A14" s="248" t="s">
        <v>473</v>
      </c>
      <c r="B14" s="251">
        <f t="shared" ref="B14:U14" si="5">SUM(B11*$R$3)</f>
        <v>194659.81042149119</v>
      </c>
      <c r="C14" s="251">
        <f t="shared" si="5"/>
        <v>205152.82968398594</v>
      </c>
      <c r="D14" s="251">
        <f t="shared" si="5"/>
        <v>214801.07197195778</v>
      </c>
      <c r="E14" s="251">
        <f t="shared" si="5"/>
        <v>224237.35545902594</v>
      </c>
      <c r="F14" s="251">
        <f t="shared" si="5"/>
        <v>236310.53816843522</v>
      </c>
      <c r="G14" s="251">
        <f t="shared" si="5"/>
        <v>248320.20381209088</v>
      </c>
      <c r="H14" s="251">
        <f t="shared" si="5"/>
        <v>260399.50297968384</v>
      </c>
      <c r="I14" s="251">
        <f t="shared" si="5"/>
        <v>299134.09166336257</v>
      </c>
      <c r="J14" s="251">
        <f t="shared" si="5"/>
        <v>310323.21091683838</v>
      </c>
      <c r="K14" s="251">
        <f t="shared" si="5"/>
        <v>319215.12962555903</v>
      </c>
      <c r="L14" s="251">
        <f t="shared" si="5"/>
        <v>330228.04783366655</v>
      </c>
      <c r="M14" s="251">
        <f t="shared" si="5"/>
        <v>330228.04783366655</v>
      </c>
      <c r="N14" s="251">
        <f t="shared" si="5"/>
        <v>340199.75666019844</v>
      </c>
      <c r="O14" s="251">
        <f t="shared" si="5"/>
        <v>351216.90933935618</v>
      </c>
      <c r="P14" s="251">
        <f t="shared" si="5"/>
        <v>364199.39124621789</v>
      </c>
      <c r="Q14" s="251">
        <f t="shared" si="5"/>
        <v>378032.95336440339</v>
      </c>
      <c r="R14" s="251">
        <f t="shared" si="5"/>
        <v>393752.87678419205</v>
      </c>
      <c r="S14" s="251">
        <f t="shared" si="5"/>
        <v>397470.27186951938</v>
      </c>
      <c r="T14" s="251">
        <f t="shared" si="5"/>
        <v>405508.078024861</v>
      </c>
      <c r="U14" s="251">
        <f t="shared" si="5"/>
        <v>413763.09553570498</v>
      </c>
      <c r="V14" s="251">
        <f>SUM(V11*$R$3)</f>
        <v>422238.8200464308</v>
      </c>
      <c r="W14" s="251">
        <f t="shared" ref="W14:BI14" si="6">SUM(W11*$R$3)</f>
        <v>430939.68991711648</v>
      </c>
      <c r="X14" s="251">
        <f t="shared" si="6"/>
        <v>439870.75067250885</v>
      </c>
      <c r="Y14" s="251">
        <f t="shared" si="6"/>
        <v>449037.47041081637</v>
      </c>
      <c r="Z14" s="251">
        <f t="shared" si="6"/>
        <v>458445.63851677079</v>
      </c>
      <c r="AA14" s="251">
        <f t="shared" si="6"/>
        <v>468101.31056350627</v>
      </c>
      <c r="AB14" s="251">
        <f t="shared" si="6"/>
        <v>478010.77897420066</v>
      </c>
      <c r="AC14" s="251">
        <f t="shared" si="6"/>
        <v>488180.55816089571</v>
      </c>
      <c r="AD14" s="251">
        <f t="shared" si="6"/>
        <v>498617.37788718683</v>
      </c>
      <c r="AE14" s="251">
        <f t="shared" si="6"/>
        <v>509328.18137561582</v>
      </c>
      <c r="AF14" s="251">
        <f t="shared" si="6"/>
        <v>520320.12621565635</v>
      </c>
      <c r="AG14" s="251">
        <f t="shared" si="6"/>
        <v>531600.58698049688</v>
      </c>
      <c r="AH14" s="251">
        <f t="shared" si="6"/>
        <v>543177.15893576178</v>
      </c>
      <c r="AI14" s="251">
        <f t="shared" si="6"/>
        <v>555057.6624891652</v>
      </c>
      <c r="AJ14" s="251">
        <f t="shared" si="6"/>
        <v>567250.14817960269</v>
      </c>
      <c r="AK14" s="251">
        <f t="shared" si="6"/>
        <v>579762.90208889812</v>
      </c>
      <c r="AL14" s="251">
        <f t="shared" si="6"/>
        <v>592604.45160777075</v>
      </c>
      <c r="AM14" s="251">
        <f t="shared" si="6"/>
        <v>605783.57151561545</v>
      </c>
      <c r="AN14" s="251">
        <f t="shared" si="6"/>
        <v>619309.29035004438</v>
      </c>
      <c r="AO14" s="251">
        <f t="shared" si="6"/>
        <v>633190.89705209341</v>
      </c>
      <c r="AP14" s="251">
        <f t="shared" si="6"/>
        <v>647437.9478790249</v>
      </c>
      <c r="AQ14" s="251">
        <f t="shared" si="6"/>
        <v>662060.27358061983</v>
      </c>
      <c r="AR14" s="251">
        <f t="shared" si="6"/>
        <v>677067.98683745798</v>
      </c>
      <c r="AS14" s="251">
        <f t="shared" si="6"/>
        <v>692471.48996153544</v>
      </c>
      <c r="AT14" s="251">
        <f t="shared" si="6"/>
        <v>708281.48286095343</v>
      </c>
      <c r="AU14" s="251">
        <f t="shared" si="6"/>
        <v>724508.97127144772</v>
      </c>
      <c r="AV14" s="251">
        <f t="shared" si="6"/>
        <v>741165.27525845252</v>
      </c>
      <c r="AW14" s="251">
        <f t="shared" si="6"/>
        <v>758262.03799406067</v>
      </c>
      <c r="AX14" s="251">
        <f t="shared" si="6"/>
        <v>775811.2348139371</v>
      </c>
      <c r="AY14" s="251">
        <f t="shared" si="6"/>
        <v>793825.18255978357</v>
      </c>
      <c r="AZ14" s="251">
        <f t="shared" si="6"/>
        <v>812316.54921347706</v>
      </c>
      <c r="BA14" s="251">
        <f t="shared" si="6"/>
        <v>831298.36382947757</v>
      </c>
      <c r="BB14" s="251">
        <f t="shared" si="6"/>
        <v>850723.75024302048</v>
      </c>
      <c r="BC14" s="251">
        <f t="shared" si="6"/>
        <v>870603.07365169807</v>
      </c>
      <c r="BD14" s="251">
        <f t="shared" si="6"/>
        <v>890946.94146900973</v>
      </c>
      <c r="BE14" s="251">
        <f t="shared" si="6"/>
        <v>911766.20898437419</v>
      </c>
      <c r="BF14" s="251">
        <f t="shared" si="6"/>
        <v>933071.98515540385</v>
      </c>
      <c r="BG14" s="251">
        <f t="shared" si="6"/>
        <v>954875.63853553671</v>
      </c>
      <c r="BH14" s="251">
        <f t="shared" si="6"/>
        <v>977188.80334018357</v>
      </c>
      <c r="BI14" s="251">
        <f t="shared" si="6"/>
        <v>1000023.3856546312</v>
      </c>
    </row>
    <row r="15" spans="1:61" x14ac:dyDescent="0.25">
      <c r="A15" s="248" t="s">
        <v>474</v>
      </c>
      <c r="B15" s="251">
        <f t="shared" ref="B15:U15" si="7">SUM(B11*$S$3)</f>
        <v>197227.61357850878</v>
      </c>
      <c r="C15" s="251">
        <f t="shared" si="7"/>
        <v>207859.04871601408</v>
      </c>
      <c r="D15" s="251">
        <f t="shared" si="7"/>
        <v>217634.56322804221</v>
      </c>
      <c r="E15" s="251">
        <f t="shared" si="7"/>
        <v>227195.32294097409</v>
      </c>
      <c r="F15" s="251">
        <f t="shared" si="7"/>
        <v>239427.76583156482</v>
      </c>
      <c r="G15" s="251">
        <f t="shared" si="7"/>
        <v>251595.85378790909</v>
      </c>
      <c r="H15" s="251">
        <f t="shared" si="7"/>
        <v>263834.49382031616</v>
      </c>
      <c r="I15" s="251">
        <f t="shared" si="7"/>
        <v>303080.03953663743</v>
      </c>
      <c r="J15" s="251">
        <f t="shared" si="7"/>
        <v>314416.75708316156</v>
      </c>
      <c r="K15" s="251">
        <f t="shared" si="7"/>
        <v>323425.97117444093</v>
      </c>
      <c r="L15" s="251">
        <f t="shared" si="7"/>
        <v>334584.16336633341</v>
      </c>
      <c r="M15" s="251">
        <f t="shared" si="7"/>
        <v>334584.16336633341</v>
      </c>
      <c r="N15" s="251">
        <f t="shared" si="7"/>
        <v>344687.41133980162</v>
      </c>
      <c r="O15" s="251">
        <f t="shared" si="7"/>
        <v>355849.89386064385</v>
      </c>
      <c r="P15" s="251">
        <f t="shared" si="7"/>
        <v>369003.6307273978</v>
      </c>
      <c r="Q15" s="251">
        <f t="shared" si="7"/>
        <v>383019.67460390285</v>
      </c>
      <c r="R15" s="251">
        <f t="shared" si="7"/>
        <v>398946.96321580798</v>
      </c>
      <c r="S15" s="251">
        <f t="shared" si="7"/>
        <v>402713.39533048059</v>
      </c>
      <c r="T15" s="251">
        <f t="shared" si="7"/>
        <v>410857.23006961925</v>
      </c>
      <c r="U15" s="251">
        <f t="shared" si="7"/>
        <v>419221.1414501309</v>
      </c>
      <c r="V15" s="251">
        <f>SUM(V11*$S$3)</f>
        <v>427808.67122825905</v>
      </c>
      <c r="W15" s="251">
        <f t="shared" ref="W15:BI15" si="8">SUM(W11*$S$3)</f>
        <v>436624.31631152902</v>
      </c>
      <c r="X15" s="251">
        <f t="shared" si="8"/>
        <v>445673.18878138653</v>
      </c>
      <c r="Y15" s="251">
        <f t="shared" si="8"/>
        <v>454960.82886700431</v>
      </c>
      <c r="Z15" s="251">
        <f t="shared" si="8"/>
        <v>464493.10232224432</v>
      </c>
      <c r="AA15" s="251">
        <f t="shared" si="8"/>
        <v>474276.14460072434</v>
      </c>
      <c r="AB15" s="251">
        <f t="shared" si="8"/>
        <v>484316.33113045036</v>
      </c>
      <c r="AC15" s="251">
        <f t="shared" si="8"/>
        <v>494620.26225659926</v>
      </c>
      <c r="AD15" s="251">
        <f t="shared" si="8"/>
        <v>505194.75651665457</v>
      </c>
      <c r="AE15" s="251">
        <f t="shared" si="8"/>
        <v>516046.84872283286</v>
      </c>
      <c r="AF15" s="251">
        <f t="shared" si="8"/>
        <v>527183.79088204727</v>
      </c>
      <c r="AG15" s="251">
        <f t="shared" si="8"/>
        <v>538613.05484720867</v>
      </c>
      <c r="AH15" s="251">
        <f t="shared" si="8"/>
        <v>550342.33607486938</v>
      </c>
      <c r="AI15" s="251">
        <f t="shared" si="8"/>
        <v>562379.55813357362</v>
      </c>
      <c r="AJ15" s="251">
        <f t="shared" si="8"/>
        <v>574732.87775876117</v>
      </c>
      <c r="AK15" s="251">
        <f t="shared" si="8"/>
        <v>587410.69033590239</v>
      </c>
      <c r="AL15" s="251">
        <f t="shared" si="8"/>
        <v>600421.63574252476</v>
      </c>
      <c r="AM15" s="251">
        <f t="shared" si="8"/>
        <v>613774.60450819379</v>
      </c>
      <c r="AN15" s="251">
        <f t="shared" si="8"/>
        <v>627478.74426807615</v>
      </c>
      <c r="AO15" s="251">
        <f t="shared" si="8"/>
        <v>641543.46649580461</v>
      </c>
      <c r="AP15" s="251">
        <f t="shared" si="8"/>
        <v>655978.45350746973</v>
      </c>
      <c r="AQ15" s="251">
        <f t="shared" si="8"/>
        <v>670793.66573257558</v>
      </c>
      <c r="AR15" s="251">
        <f t="shared" si="8"/>
        <v>685999.34925044025</v>
      </c>
      <c r="AS15" s="251">
        <f t="shared" si="8"/>
        <v>701606.04359239421</v>
      </c>
      <c r="AT15" s="251">
        <f t="shared" si="8"/>
        <v>717624.58981153253</v>
      </c>
      <c r="AU15" s="251">
        <f t="shared" si="8"/>
        <v>734066.13882282935</v>
      </c>
      <c r="AV15" s="251">
        <f t="shared" si="8"/>
        <v>750942.16001735372</v>
      </c>
      <c r="AW15" s="251">
        <f t="shared" si="8"/>
        <v>768264.45015500858</v>
      </c>
      <c r="AX15" s="251">
        <f t="shared" si="8"/>
        <v>786045.14254091703</v>
      </c>
      <c r="AY15" s="251">
        <f t="shared" si="8"/>
        <v>804296.71649112471</v>
      </c>
      <c r="AZ15" s="251">
        <f t="shared" si="8"/>
        <v>823032.00709382491</v>
      </c>
      <c r="BA15" s="251">
        <f t="shared" si="8"/>
        <v>842264.21527278726</v>
      </c>
      <c r="BB15" s="251">
        <f t="shared" si="8"/>
        <v>861945.84650877689</v>
      </c>
      <c r="BC15" s="251">
        <f t="shared" si="8"/>
        <v>882087.40272913571</v>
      </c>
      <c r="BD15" s="251">
        <f t="shared" si="8"/>
        <v>902699.63127223949</v>
      </c>
      <c r="BE15" s="251">
        <f t="shared" si="8"/>
        <v>923793.53062217205</v>
      </c>
      <c r="BF15" s="251">
        <f t="shared" si="8"/>
        <v>945380.35627740819</v>
      </c>
      <c r="BG15" s="251">
        <f t="shared" si="8"/>
        <v>967471.62675663712</v>
      </c>
      <c r="BH15" s="251">
        <f t="shared" si="8"/>
        <v>990079.12974493031</v>
      </c>
      <c r="BI15" s="251">
        <f t="shared" si="8"/>
        <v>1013214.9283835348</v>
      </c>
    </row>
    <row r="23" spans="26:26" x14ac:dyDescent="0.25">
      <c r="Z23" s="228"/>
    </row>
    <row r="63" spans="1:62" x14ac:dyDescent="0.25">
      <c r="A63" s="269" t="s">
        <v>412</v>
      </c>
      <c r="B63" s="271">
        <f t="shared" ref="B63:AG63" si="9">B7</f>
        <v>42979</v>
      </c>
      <c r="C63" s="271">
        <f t="shared" si="9"/>
        <v>43009</v>
      </c>
      <c r="D63" s="271">
        <f t="shared" si="9"/>
        <v>43040</v>
      </c>
      <c r="E63" s="271">
        <f t="shared" si="9"/>
        <v>43070</v>
      </c>
      <c r="F63" s="271">
        <f t="shared" si="9"/>
        <v>43101</v>
      </c>
      <c r="G63" s="271">
        <f t="shared" si="9"/>
        <v>43132</v>
      </c>
      <c r="H63" s="271">
        <f t="shared" si="9"/>
        <v>43160</v>
      </c>
      <c r="I63" s="271">
        <f t="shared" si="9"/>
        <v>43191</v>
      </c>
      <c r="J63" s="271">
        <f t="shared" si="9"/>
        <v>43221</v>
      </c>
      <c r="K63" s="271">
        <f t="shared" si="9"/>
        <v>43252</v>
      </c>
      <c r="L63" s="271">
        <f t="shared" si="9"/>
        <v>43282</v>
      </c>
      <c r="M63" s="271">
        <f t="shared" si="9"/>
        <v>43282</v>
      </c>
      <c r="N63" s="271">
        <f t="shared" si="9"/>
        <v>43313</v>
      </c>
      <c r="O63" s="271">
        <f t="shared" si="9"/>
        <v>43344</v>
      </c>
      <c r="P63" s="271">
        <f t="shared" si="9"/>
        <v>43374</v>
      </c>
      <c r="Q63" s="271">
        <f t="shared" si="9"/>
        <v>43405</v>
      </c>
      <c r="R63" s="271">
        <f t="shared" si="9"/>
        <v>43435</v>
      </c>
      <c r="S63" s="271">
        <f t="shared" si="9"/>
        <v>43466</v>
      </c>
      <c r="T63" s="271">
        <f t="shared" si="9"/>
        <v>43497</v>
      </c>
      <c r="U63" s="271">
        <f t="shared" si="9"/>
        <v>43525</v>
      </c>
      <c r="V63" s="271">
        <f t="shared" si="9"/>
        <v>43556</v>
      </c>
      <c r="W63" s="271">
        <f t="shared" si="9"/>
        <v>43586</v>
      </c>
      <c r="X63" s="271">
        <f t="shared" si="9"/>
        <v>43617</v>
      </c>
      <c r="Y63" s="271">
        <f t="shared" si="9"/>
        <v>43647</v>
      </c>
      <c r="Z63" s="271">
        <f t="shared" si="9"/>
        <v>43678</v>
      </c>
      <c r="AA63" s="271">
        <f t="shared" si="9"/>
        <v>43709</v>
      </c>
      <c r="AB63" s="271">
        <f t="shared" si="9"/>
        <v>43739</v>
      </c>
      <c r="AC63" s="271">
        <f t="shared" si="9"/>
        <v>43770</v>
      </c>
      <c r="AD63" s="271">
        <f t="shared" si="9"/>
        <v>43800</v>
      </c>
      <c r="AE63" s="271">
        <f t="shared" si="9"/>
        <v>43831</v>
      </c>
      <c r="AF63" s="271">
        <f t="shared" si="9"/>
        <v>43862</v>
      </c>
      <c r="AG63" s="271">
        <f t="shared" si="9"/>
        <v>43891</v>
      </c>
      <c r="AH63" s="271">
        <f t="shared" ref="AH63:BI63" si="10">AH7</f>
        <v>43922</v>
      </c>
      <c r="AI63" s="271">
        <f t="shared" si="10"/>
        <v>43952</v>
      </c>
      <c r="AJ63" s="271">
        <f t="shared" si="10"/>
        <v>43983</v>
      </c>
      <c r="AK63" s="271">
        <f t="shared" si="10"/>
        <v>44013</v>
      </c>
      <c r="AL63" s="271">
        <f t="shared" si="10"/>
        <v>44044</v>
      </c>
      <c r="AM63" s="271">
        <f t="shared" si="10"/>
        <v>44075</v>
      </c>
      <c r="AN63" s="271">
        <f t="shared" si="10"/>
        <v>44105</v>
      </c>
      <c r="AO63" s="271">
        <f t="shared" si="10"/>
        <v>44136</v>
      </c>
      <c r="AP63" s="271">
        <f t="shared" si="10"/>
        <v>44166</v>
      </c>
      <c r="AQ63" s="271">
        <f t="shared" si="10"/>
        <v>44197</v>
      </c>
      <c r="AR63" s="271">
        <f t="shared" si="10"/>
        <v>44228</v>
      </c>
      <c r="AS63" s="271">
        <f t="shared" si="10"/>
        <v>44256</v>
      </c>
      <c r="AT63" s="271">
        <f t="shared" si="10"/>
        <v>44287</v>
      </c>
      <c r="AU63" s="271">
        <f t="shared" si="10"/>
        <v>44317</v>
      </c>
      <c r="AV63" s="271">
        <f t="shared" si="10"/>
        <v>44348</v>
      </c>
      <c r="AW63" s="271">
        <f t="shared" si="10"/>
        <v>44378</v>
      </c>
      <c r="AX63" s="271">
        <f t="shared" si="10"/>
        <v>44409</v>
      </c>
      <c r="AY63" s="271">
        <f t="shared" si="10"/>
        <v>44440</v>
      </c>
      <c r="AZ63" s="271">
        <f t="shared" si="10"/>
        <v>44470</v>
      </c>
      <c r="BA63" s="271">
        <f t="shared" si="10"/>
        <v>44501</v>
      </c>
      <c r="BB63" s="271">
        <f t="shared" si="10"/>
        <v>44531</v>
      </c>
      <c r="BC63" s="271">
        <f t="shared" si="10"/>
        <v>44562</v>
      </c>
      <c r="BD63" s="271">
        <f t="shared" si="10"/>
        <v>44593</v>
      </c>
      <c r="BE63" s="271">
        <f t="shared" si="10"/>
        <v>44621</v>
      </c>
      <c r="BF63" s="271">
        <f t="shared" si="10"/>
        <v>44652</v>
      </c>
      <c r="BG63" s="271">
        <f t="shared" si="10"/>
        <v>44682</v>
      </c>
      <c r="BH63" s="271">
        <f t="shared" si="10"/>
        <v>44713</v>
      </c>
      <c r="BI63" s="271">
        <f t="shared" si="10"/>
        <v>44743</v>
      </c>
      <c r="BJ63" s="267"/>
    </row>
    <row r="64" spans="1:62" x14ac:dyDescent="0.25">
      <c r="A64" s="270" t="s">
        <v>406</v>
      </c>
      <c r="B64" s="272">
        <f t="shared" ref="B64:V64" si="11">ROUND(B65,0)*1000</f>
        <v>2000</v>
      </c>
      <c r="C64" s="272">
        <f t="shared" si="11"/>
        <v>2000</v>
      </c>
      <c r="D64" s="272">
        <f t="shared" si="11"/>
        <v>2000</v>
      </c>
      <c r="E64" s="272">
        <f t="shared" si="11"/>
        <v>2000</v>
      </c>
      <c r="F64" s="272">
        <f t="shared" si="11"/>
        <v>2000</v>
      </c>
      <c r="G64" s="272">
        <f t="shared" si="11"/>
        <v>2000</v>
      </c>
      <c r="H64" s="272">
        <f t="shared" si="11"/>
        <v>2000</v>
      </c>
      <c r="I64" s="272">
        <f t="shared" si="11"/>
        <v>2000</v>
      </c>
      <c r="J64" s="272">
        <f t="shared" si="11"/>
        <v>2000</v>
      </c>
      <c r="K64" s="272">
        <f t="shared" si="11"/>
        <v>2000</v>
      </c>
      <c r="L64" s="272">
        <f t="shared" si="11"/>
        <v>2000</v>
      </c>
      <c r="M64" s="272">
        <f t="shared" si="11"/>
        <v>2000</v>
      </c>
      <c r="N64" s="272">
        <f t="shared" si="11"/>
        <v>2000</v>
      </c>
      <c r="O64" s="272">
        <f t="shared" si="11"/>
        <v>2000</v>
      </c>
      <c r="P64" s="272">
        <f t="shared" si="11"/>
        <v>3000</v>
      </c>
      <c r="Q64" s="272">
        <f t="shared" si="11"/>
        <v>3000</v>
      </c>
      <c r="R64" s="272">
        <f t="shared" si="11"/>
        <v>3000</v>
      </c>
      <c r="S64" s="272">
        <f t="shared" si="11"/>
        <v>3000</v>
      </c>
      <c r="T64" s="272">
        <f t="shared" si="11"/>
        <v>3000</v>
      </c>
      <c r="U64" s="272">
        <f t="shared" si="11"/>
        <v>3000</v>
      </c>
      <c r="V64" s="272">
        <f t="shared" si="11"/>
        <v>3000</v>
      </c>
      <c r="W64" s="272">
        <f>ROUND(W65,0)*1000</f>
        <v>3000</v>
      </c>
      <c r="X64" s="272">
        <f t="shared" ref="X64:BI64" si="12">ROUND(X65,0)*1000</f>
        <v>4000</v>
      </c>
      <c r="Y64" s="272">
        <f t="shared" si="12"/>
        <v>4000</v>
      </c>
      <c r="Z64" s="272">
        <f t="shared" si="12"/>
        <v>4000</v>
      </c>
      <c r="AA64" s="272">
        <f t="shared" si="12"/>
        <v>4000</v>
      </c>
      <c r="AB64" s="272">
        <f t="shared" si="12"/>
        <v>4000</v>
      </c>
      <c r="AC64" s="272">
        <f t="shared" si="12"/>
        <v>4000</v>
      </c>
      <c r="AD64" s="272">
        <f t="shared" si="12"/>
        <v>4000</v>
      </c>
      <c r="AE64" s="272">
        <f t="shared" si="12"/>
        <v>4000</v>
      </c>
      <c r="AF64" s="272">
        <f t="shared" si="12"/>
        <v>4000</v>
      </c>
      <c r="AG64" s="272">
        <f t="shared" si="12"/>
        <v>4000</v>
      </c>
      <c r="AH64" s="272">
        <f t="shared" si="12"/>
        <v>4000</v>
      </c>
      <c r="AI64" s="272">
        <f t="shared" si="12"/>
        <v>4000</v>
      </c>
      <c r="AJ64" s="272">
        <f t="shared" si="12"/>
        <v>4000</v>
      </c>
      <c r="AK64" s="272">
        <f t="shared" si="12"/>
        <v>5000</v>
      </c>
      <c r="AL64" s="272">
        <f t="shared" si="12"/>
        <v>5000</v>
      </c>
      <c r="AM64" s="272">
        <f t="shared" si="12"/>
        <v>5000</v>
      </c>
      <c r="AN64" s="272">
        <f t="shared" si="12"/>
        <v>5000</v>
      </c>
      <c r="AO64" s="272">
        <f t="shared" si="12"/>
        <v>5000</v>
      </c>
      <c r="AP64" s="272">
        <f t="shared" si="12"/>
        <v>5000</v>
      </c>
      <c r="AQ64" s="272">
        <f t="shared" si="12"/>
        <v>5000</v>
      </c>
      <c r="AR64" s="272">
        <f t="shared" si="12"/>
        <v>5000</v>
      </c>
      <c r="AS64" s="272">
        <f t="shared" si="12"/>
        <v>5000</v>
      </c>
      <c r="AT64" s="272">
        <f t="shared" si="12"/>
        <v>5000</v>
      </c>
      <c r="AU64" s="272">
        <f t="shared" si="12"/>
        <v>6000</v>
      </c>
      <c r="AV64" s="272">
        <f t="shared" si="12"/>
        <v>6000</v>
      </c>
      <c r="AW64" s="272">
        <f t="shared" si="12"/>
        <v>6000</v>
      </c>
      <c r="AX64" s="272">
        <f t="shared" si="12"/>
        <v>6000</v>
      </c>
      <c r="AY64" s="272">
        <f t="shared" si="12"/>
        <v>6000</v>
      </c>
      <c r="AZ64" s="272">
        <f t="shared" si="12"/>
        <v>6000</v>
      </c>
      <c r="BA64" s="272">
        <f t="shared" si="12"/>
        <v>6000</v>
      </c>
      <c r="BB64" s="272">
        <f t="shared" si="12"/>
        <v>6000</v>
      </c>
      <c r="BC64" s="272">
        <f t="shared" si="12"/>
        <v>7000</v>
      </c>
      <c r="BD64" s="272">
        <f t="shared" si="12"/>
        <v>7000</v>
      </c>
      <c r="BE64" s="272">
        <f t="shared" si="12"/>
        <v>7000</v>
      </c>
      <c r="BF64" s="272">
        <f t="shared" si="12"/>
        <v>7000</v>
      </c>
      <c r="BG64" s="272">
        <f t="shared" si="12"/>
        <v>7000</v>
      </c>
      <c r="BH64" s="272">
        <f t="shared" si="12"/>
        <v>7000</v>
      </c>
      <c r="BI64" s="272">
        <f t="shared" si="12"/>
        <v>7000</v>
      </c>
    </row>
    <row r="65" spans="1:61" x14ac:dyDescent="0.25">
      <c r="A65" s="270" t="s">
        <v>464</v>
      </c>
      <c r="B65" s="358">
        <f t="shared" ref="B65:AG65" si="13">(ROUNDUP(IF(B$66&lt;=1000, $S$6,IF(B$66&gt;1000,B$66/1000)),0))</f>
        <v>2</v>
      </c>
      <c r="C65" s="358">
        <f t="shared" si="13"/>
        <v>2</v>
      </c>
      <c r="D65" s="358">
        <f t="shared" si="13"/>
        <v>2</v>
      </c>
      <c r="E65" s="358">
        <f t="shared" si="13"/>
        <v>2</v>
      </c>
      <c r="F65" s="358">
        <f t="shared" si="13"/>
        <v>2</v>
      </c>
      <c r="G65" s="358">
        <f t="shared" si="13"/>
        <v>2</v>
      </c>
      <c r="H65" s="358">
        <f t="shared" si="13"/>
        <v>2</v>
      </c>
      <c r="I65" s="358">
        <f t="shared" si="13"/>
        <v>2</v>
      </c>
      <c r="J65" s="358">
        <f t="shared" si="13"/>
        <v>2</v>
      </c>
      <c r="K65" s="358">
        <f t="shared" si="13"/>
        <v>2</v>
      </c>
      <c r="L65" s="358">
        <f t="shared" si="13"/>
        <v>2</v>
      </c>
      <c r="M65" s="358">
        <f t="shared" si="13"/>
        <v>2</v>
      </c>
      <c r="N65" s="358">
        <f t="shared" si="13"/>
        <v>2</v>
      </c>
      <c r="O65" s="358">
        <f t="shared" si="13"/>
        <v>2</v>
      </c>
      <c r="P65" s="358">
        <f t="shared" si="13"/>
        <v>3</v>
      </c>
      <c r="Q65" s="358">
        <f t="shared" si="13"/>
        <v>3</v>
      </c>
      <c r="R65" s="358">
        <f t="shared" si="13"/>
        <v>3</v>
      </c>
      <c r="S65" s="358">
        <f t="shared" si="13"/>
        <v>3</v>
      </c>
      <c r="T65" s="358">
        <f t="shared" si="13"/>
        <v>3</v>
      </c>
      <c r="U65" s="358">
        <f t="shared" si="13"/>
        <v>3</v>
      </c>
      <c r="V65" s="358">
        <f t="shared" si="13"/>
        <v>3</v>
      </c>
      <c r="W65" s="358">
        <f t="shared" si="13"/>
        <v>3</v>
      </c>
      <c r="X65" s="358">
        <f t="shared" si="13"/>
        <v>4</v>
      </c>
      <c r="Y65" s="358">
        <f t="shared" si="13"/>
        <v>4</v>
      </c>
      <c r="Z65" s="358">
        <f t="shared" si="13"/>
        <v>4</v>
      </c>
      <c r="AA65" s="358">
        <f t="shared" si="13"/>
        <v>4</v>
      </c>
      <c r="AB65" s="358">
        <f t="shared" si="13"/>
        <v>4</v>
      </c>
      <c r="AC65" s="358">
        <f t="shared" si="13"/>
        <v>4</v>
      </c>
      <c r="AD65" s="358">
        <f t="shared" si="13"/>
        <v>4</v>
      </c>
      <c r="AE65" s="358">
        <f t="shared" si="13"/>
        <v>4</v>
      </c>
      <c r="AF65" s="358">
        <f t="shared" si="13"/>
        <v>4</v>
      </c>
      <c r="AG65" s="358">
        <f t="shared" si="13"/>
        <v>4</v>
      </c>
      <c r="AH65" s="358">
        <f t="shared" ref="AH65:BI65" si="14">(ROUNDUP(IF(AH$66&lt;=1000, $S$6,IF(AH$66&gt;1000,AH$66/1000)),0))</f>
        <v>4</v>
      </c>
      <c r="AI65" s="358">
        <f t="shared" si="14"/>
        <v>4</v>
      </c>
      <c r="AJ65" s="358">
        <f t="shared" si="14"/>
        <v>4</v>
      </c>
      <c r="AK65" s="358">
        <f t="shared" si="14"/>
        <v>5</v>
      </c>
      <c r="AL65" s="358">
        <f t="shared" si="14"/>
        <v>5</v>
      </c>
      <c r="AM65" s="358">
        <f t="shared" si="14"/>
        <v>5</v>
      </c>
      <c r="AN65" s="358">
        <f t="shared" si="14"/>
        <v>5</v>
      </c>
      <c r="AO65" s="358">
        <f t="shared" si="14"/>
        <v>5</v>
      </c>
      <c r="AP65" s="358">
        <f t="shared" si="14"/>
        <v>5</v>
      </c>
      <c r="AQ65" s="358">
        <f t="shared" si="14"/>
        <v>5</v>
      </c>
      <c r="AR65" s="358">
        <f t="shared" si="14"/>
        <v>5</v>
      </c>
      <c r="AS65" s="358">
        <f t="shared" si="14"/>
        <v>5</v>
      </c>
      <c r="AT65" s="358">
        <f t="shared" si="14"/>
        <v>5</v>
      </c>
      <c r="AU65" s="358">
        <f t="shared" si="14"/>
        <v>6</v>
      </c>
      <c r="AV65" s="358">
        <f t="shared" si="14"/>
        <v>6</v>
      </c>
      <c r="AW65" s="358">
        <f t="shared" si="14"/>
        <v>6</v>
      </c>
      <c r="AX65" s="358">
        <f t="shared" si="14"/>
        <v>6</v>
      </c>
      <c r="AY65" s="358">
        <f t="shared" si="14"/>
        <v>6</v>
      </c>
      <c r="AZ65" s="358">
        <f t="shared" si="14"/>
        <v>6</v>
      </c>
      <c r="BA65" s="358">
        <f t="shared" si="14"/>
        <v>6</v>
      </c>
      <c r="BB65" s="358">
        <f t="shared" si="14"/>
        <v>6</v>
      </c>
      <c r="BC65" s="358">
        <f t="shared" si="14"/>
        <v>7</v>
      </c>
      <c r="BD65" s="358">
        <f t="shared" si="14"/>
        <v>7</v>
      </c>
      <c r="BE65" s="358">
        <f t="shared" si="14"/>
        <v>7</v>
      </c>
      <c r="BF65" s="358">
        <f t="shared" si="14"/>
        <v>7</v>
      </c>
      <c r="BG65" s="358">
        <f t="shared" si="14"/>
        <v>7</v>
      </c>
      <c r="BH65" s="358">
        <f t="shared" si="14"/>
        <v>7</v>
      </c>
      <c r="BI65" s="358">
        <f t="shared" si="14"/>
        <v>7</v>
      </c>
    </row>
    <row r="66" spans="1:61" x14ac:dyDescent="0.25">
      <c r="A66" s="270" t="s">
        <v>349</v>
      </c>
      <c r="B66" s="357">
        <f t="shared" ref="B66:V66" si="15">ROUNDUP(SUM(B11/30/24),0)*2</f>
        <v>1090</v>
      </c>
      <c r="C66" s="357">
        <f t="shared" si="15"/>
        <v>1148</v>
      </c>
      <c r="D66" s="357">
        <f t="shared" si="15"/>
        <v>1202</v>
      </c>
      <c r="E66" s="357">
        <f t="shared" si="15"/>
        <v>1254</v>
      </c>
      <c r="F66" s="357">
        <f t="shared" si="15"/>
        <v>1322</v>
      </c>
      <c r="G66" s="357">
        <f t="shared" si="15"/>
        <v>1390</v>
      </c>
      <c r="H66" s="357">
        <f t="shared" si="15"/>
        <v>1458</v>
      </c>
      <c r="I66" s="357">
        <f t="shared" si="15"/>
        <v>1674</v>
      </c>
      <c r="J66" s="357">
        <f t="shared" si="15"/>
        <v>1736</v>
      </c>
      <c r="K66" s="357">
        <f t="shared" si="15"/>
        <v>1786</v>
      </c>
      <c r="L66" s="357">
        <f t="shared" si="15"/>
        <v>1848</v>
      </c>
      <c r="M66" s="357">
        <f t="shared" si="15"/>
        <v>1848</v>
      </c>
      <c r="N66" s="357">
        <f t="shared" si="15"/>
        <v>1904</v>
      </c>
      <c r="O66" s="357">
        <f t="shared" si="15"/>
        <v>1966</v>
      </c>
      <c r="P66" s="357">
        <f t="shared" si="15"/>
        <v>2038</v>
      </c>
      <c r="Q66" s="357">
        <f t="shared" si="15"/>
        <v>2116</v>
      </c>
      <c r="R66" s="357">
        <f t="shared" si="15"/>
        <v>2202</v>
      </c>
      <c r="S66" s="357">
        <f t="shared" si="15"/>
        <v>2224</v>
      </c>
      <c r="T66" s="357">
        <f t="shared" si="15"/>
        <v>2268</v>
      </c>
      <c r="U66" s="357">
        <f t="shared" si="15"/>
        <v>2314</v>
      </c>
      <c r="V66" s="357">
        <f t="shared" si="15"/>
        <v>2362</v>
      </c>
      <c r="W66" s="357">
        <f>ROUNDUP(SUM(W11/31/24),0)*2.5</f>
        <v>2917.5</v>
      </c>
      <c r="X66" s="357">
        <f t="shared" ref="X66:BI66" si="16">ROUNDUP(SUM(X11/30/24),0)*2.5</f>
        <v>3075</v>
      </c>
      <c r="Y66" s="357">
        <f t="shared" si="16"/>
        <v>3140</v>
      </c>
      <c r="Z66" s="357">
        <f t="shared" si="16"/>
        <v>3205</v>
      </c>
      <c r="AA66" s="357">
        <f t="shared" si="16"/>
        <v>3272.5</v>
      </c>
      <c r="AB66" s="357">
        <f t="shared" si="16"/>
        <v>3342.5</v>
      </c>
      <c r="AC66" s="357">
        <f t="shared" si="16"/>
        <v>3415</v>
      </c>
      <c r="AD66" s="357">
        <f t="shared" si="16"/>
        <v>3487.5</v>
      </c>
      <c r="AE66" s="357">
        <f t="shared" si="16"/>
        <v>3562.5</v>
      </c>
      <c r="AF66" s="357">
        <f t="shared" si="16"/>
        <v>3637.5</v>
      </c>
      <c r="AG66" s="357">
        <f t="shared" si="16"/>
        <v>3717.5</v>
      </c>
      <c r="AH66" s="357">
        <f t="shared" si="16"/>
        <v>3797.5</v>
      </c>
      <c r="AI66" s="357">
        <f t="shared" si="16"/>
        <v>3880</v>
      </c>
      <c r="AJ66" s="357">
        <f t="shared" si="16"/>
        <v>3967.5</v>
      </c>
      <c r="AK66" s="357">
        <f t="shared" si="16"/>
        <v>4055</v>
      </c>
      <c r="AL66" s="357">
        <f t="shared" si="16"/>
        <v>4142.5</v>
      </c>
      <c r="AM66" s="357">
        <f t="shared" si="16"/>
        <v>4235</v>
      </c>
      <c r="AN66" s="357">
        <f t="shared" si="16"/>
        <v>4330</v>
      </c>
      <c r="AO66" s="357">
        <f t="shared" si="16"/>
        <v>4427.5</v>
      </c>
      <c r="AP66" s="357">
        <f t="shared" si="16"/>
        <v>4527.5</v>
      </c>
      <c r="AQ66" s="357">
        <f t="shared" si="16"/>
        <v>4630</v>
      </c>
      <c r="AR66" s="357">
        <f t="shared" si="16"/>
        <v>4735</v>
      </c>
      <c r="AS66" s="357">
        <f t="shared" si="16"/>
        <v>4842.5</v>
      </c>
      <c r="AT66" s="357">
        <f t="shared" si="16"/>
        <v>4952.5</v>
      </c>
      <c r="AU66" s="357">
        <f t="shared" si="16"/>
        <v>5065</v>
      </c>
      <c r="AV66" s="357">
        <f t="shared" si="16"/>
        <v>5182.5</v>
      </c>
      <c r="AW66" s="357">
        <f t="shared" si="16"/>
        <v>5302.5</v>
      </c>
      <c r="AX66" s="357">
        <f t="shared" si="16"/>
        <v>5425</v>
      </c>
      <c r="AY66" s="357">
        <f t="shared" si="16"/>
        <v>5550</v>
      </c>
      <c r="AZ66" s="357">
        <f t="shared" si="16"/>
        <v>5680</v>
      </c>
      <c r="BA66" s="357">
        <f t="shared" si="16"/>
        <v>5812.5</v>
      </c>
      <c r="BB66" s="357">
        <f t="shared" si="16"/>
        <v>5947.5</v>
      </c>
      <c r="BC66" s="357">
        <f t="shared" si="16"/>
        <v>6087.5</v>
      </c>
      <c r="BD66" s="357">
        <f t="shared" si="16"/>
        <v>6230</v>
      </c>
      <c r="BE66" s="357">
        <f t="shared" si="16"/>
        <v>6375</v>
      </c>
      <c r="BF66" s="357">
        <f t="shared" si="16"/>
        <v>6522.5</v>
      </c>
      <c r="BG66" s="357">
        <f t="shared" si="16"/>
        <v>6675</v>
      </c>
      <c r="BH66" s="357">
        <f t="shared" si="16"/>
        <v>6832.5</v>
      </c>
      <c r="BI66" s="357">
        <f t="shared" si="16"/>
        <v>6992.5</v>
      </c>
    </row>
    <row r="67" spans="1:61" x14ac:dyDescent="0.25">
      <c r="A67" s="270" t="s">
        <v>429</v>
      </c>
      <c r="B67" s="357">
        <f t="shared" ref="B67:AG67" si="17">ROUND(SUM(B66*$R3),0)</f>
        <v>541</v>
      </c>
      <c r="C67" s="357">
        <f t="shared" si="17"/>
        <v>570</v>
      </c>
      <c r="D67" s="357">
        <f t="shared" si="17"/>
        <v>597</v>
      </c>
      <c r="E67" s="357">
        <f t="shared" si="17"/>
        <v>623</v>
      </c>
      <c r="F67" s="357">
        <f t="shared" si="17"/>
        <v>657</v>
      </c>
      <c r="G67" s="357">
        <f t="shared" si="17"/>
        <v>690</v>
      </c>
      <c r="H67" s="357">
        <f t="shared" si="17"/>
        <v>724</v>
      </c>
      <c r="I67" s="357">
        <f t="shared" si="17"/>
        <v>832</v>
      </c>
      <c r="J67" s="357">
        <f t="shared" si="17"/>
        <v>862</v>
      </c>
      <c r="K67" s="357">
        <f t="shared" si="17"/>
        <v>887</v>
      </c>
      <c r="L67" s="357">
        <f t="shared" si="17"/>
        <v>918</v>
      </c>
      <c r="M67" s="357">
        <f t="shared" si="17"/>
        <v>918</v>
      </c>
      <c r="N67" s="357">
        <f t="shared" si="17"/>
        <v>946</v>
      </c>
      <c r="O67" s="357">
        <f t="shared" si="17"/>
        <v>977</v>
      </c>
      <c r="P67" s="357">
        <f t="shared" si="17"/>
        <v>1012</v>
      </c>
      <c r="Q67" s="357">
        <f t="shared" si="17"/>
        <v>1051</v>
      </c>
      <c r="R67" s="357">
        <f t="shared" si="17"/>
        <v>1094</v>
      </c>
      <c r="S67" s="357">
        <f t="shared" si="17"/>
        <v>1105</v>
      </c>
      <c r="T67" s="357">
        <f t="shared" si="17"/>
        <v>1127</v>
      </c>
      <c r="U67" s="357">
        <f t="shared" si="17"/>
        <v>1149</v>
      </c>
      <c r="V67" s="357">
        <f t="shared" si="17"/>
        <v>1173</v>
      </c>
      <c r="W67" s="357">
        <f t="shared" si="17"/>
        <v>1449</v>
      </c>
      <c r="X67" s="357">
        <f t="shared" si="17"/>
        <v>1527</v>
      </c>
      <c r="Y67" s="357">
        <f t="shared" si="17"/>
        <v>1560</v>
      </c>
      <c r="Z67" s="357">
        <f t="shared" si="17"/>
        <v>1592</v>
      </c>
      <c r="AA67" s="357">
        <f t="shared" si="17"/>
        <v>1626</v>
      </c>
      <c r="AB67" s="357">
        <f t="shared" si="17"/>
        <v>1660</v>
      </c>
      <c r="AC67" s="357">
        <f t="shared" si="17"/>
        <v>1696</v>
      </c>
      <c r="AD67" s="357">
        <f t="shared" si="17"/>
        <v>1732</v>
      </c>
      <c r="AE67" s="357">
        <f t="shared" si="17"/>
        <v>1770</v>
      </c>
      <c r="AF67" s="357">
        <f t="shared" si="17"/>
        <v>1807</v>
      </c>
      <c r="AG67" s="357">
        <f t="shared" si="17"/>
        <v>1847</v>
      </c>
      <c r="AH67" s="357">
        <f t="shared" ref="AH67:BI67" si="18">ROUND(SUM(AH66*$R3),0)</f>
        <v>1886</v>
      </c>
      <c r="AI67" s="357">
        <f t="shared" si="18"/>
        <v>1927</v>
      </c>
      <c r="AJ67" s="357">
        <f t="shared" si="18"/>
        <v>1971</v>
      </c>
      <c r="AK67" s="357">
        <f t="shared" si="18"/>
        <v>2014</v>
      </c>
      <c r="AL67" s="357">
        <f t="shared" si="18"/>
        <v>2058</v>
      </c>
      <c r="AM67" s="357">
        <f t="shared" si="18"/>
        <v>2104</v>
      </c>
      <c r="AN67" s="357">
        <f t="shared" si="18"/>
        <v>2151</v>
      </c>
      <c r="AO67" s="357">
        <f t="shared" si="18"/>
        <v>2199</v>
      </c>
      <c r="AP67" s="357">
        <f t="shared" si="18"/>
        <v>2249</v>
      </c>
      <c r="AQ67" s="357">
        <f t="shared" si="18"/>
        <v>2300</v>
      </c>
      <c r="AR67" s="357">
        <f t="shared" si="18"/>
        <v>2352</v>
      </c>
      <c r="AS67" s="357">
        <f t="shared" si="18"/>
        <v>2405</v>
      </c>
      <c r="AT67" s="357">
        <f t="shared" si="18"/>
        <v>2460</v>
      </c>
      <c r="AU67" s="357">
        <f t="shared" si="18"/>
        <v>2516</v>
      </c>
      <c r="AV67" s="357">
        <f t="shared" si="18"/>
        <v>2574</v>
      </c>
      <c r="AW67" s="357">
        <f t="shared" si="18"/>
        <v>2634</v>
      </c>
      <c r="AX67" s="357">
        <f t="shared" si="18"/>
        <v>2695</v>
      </c>
      <c r="AY67" s="357">
        <f t="shared" si="18"/>
        <v>2757</v>
      </c>
      <c r="AZ67" s="357">
        <f t="shared" si="18"/>
        <v>2821</v>
      </c>
      <c r="BA67" s="357">
        <f t="shared" si="18"/>
        <v>2887</v>
      </c>
      <c r="BB67" s="357">
        <f t="shared" si="18"/>
        <v>2954</v>
      </c>
      <c r="BC67" s="357">
        <f t="shared" si="18"/>
        <v>3024</v>
      </c>
      <c r="BD67" s="357">
        <f t="shared" si="18"/>
        <v>3095</v>
      </c>
      <c r="BE67" s="357">
        <f t="shared" si="18"/>
        <v>3167</v>
      </c>
      <c r="BF67" s="357">
        <f t="shared" si="18"/>
        <v>3240</v>
      </c>
      <c r="BG67" s="357">
        <f t="shared" si="18"/>
        <v>3316</v>
      </c>
      <c r="BH67" s="357">
        <f t="shared" si="18"/>
        <v>3394</v>
      </c>
      <c r="BI67" s="357">
        <f t="shared" si="18"/>
        <v>3473</v>
      </c>
    </row>
    <row r="68" spans="1:61" x14ac:dyDescent="0.25">
      <c r="A68" s="270" t="s">
        <v>428</v>
      </c>
      <c r="B68" s="357">
        <f t="shared" ref="B68:AG68" si="19">ROUND(SUM(B66*$S3),0)</f>
        <v>549</v>
      </c>
      <c r="C68" s="357">
        <f t="shared" si="19"/>
        <v>578</v>
      </c>
      <c r="D68" s="357">
        <f t="shared" si="19"/>
        <v>605</v>
      </c>
      <c r="E68" s="357">
        <f t="shared" si="19"/>
        <v>631</v>
      </c>
      <c r="F68" s="357">
        <f t="shared" si="19"/>
        <v>665</v>
      </c>
      <c r="G68" s="357">
        <f t="shared" si="19"/>
        <v>700</v>
      </c>
      <c r="H68" s="357">
        <f t="shared" si="19"/>
        <v>734</v>
      </c>
      <c r="I68" s="357">
        <f t="shared" si="19"/>
        <v>842</v>
      </c>
      <c r="J68" s="357">
        <f t="shared" si="19"/>
        <v>874</v>
      </c>
      <c r="K68" s="357">
        <f t="shared" si="19"/>
        <v>899</v>
      </c>
      <c r="L68" s="357">
        <f t="shared" si="19"/>
        <v>930</v>
      </c>
      <c r="M68" s="357">
        <f t="shared" si="19"/>
        <v>930</v>
      </c>
      <c r="N68" s="357">
        <f t="shared" si="19"/>
        <v>958</v>
      </c>
      <c r="O68" s="357">
        <f t="shared" si="19"/>
        <v>989</v>
      </c>
      <c r="P68" s="357">
        <f t="shared" si="19"/>
        <v>1026</v>
      </c>
      <c r="Q68" s="357">
        <f t="shared" si="19"/>
        <v>1065</v>
      </c>
      <c r="R68" s="357">
        <f t="shared" si="19"/>
        <v>1108</v>
      </c>
      <c r="S68" s="357">
        <f t="shared" si="19"/>
        <v>1119</v>
      </c>
      <c r="T68" s="357">
        <f t="shared" si="19"/>
        <v>1141</v>
      </c>
      <c r="U68" s="357">
        <f t="shared" si="19"/>
        <v>1165</v>
      </c>
      <c r="V68" s="357">
        <f t="shared" si="19"/>
        <v>1189</v>
      </c>
      <c r="W68" s="357">
        <f t="shared" si="19"/>
        <v>1468</v>
      </c>
      <c r="X68" s="357">
        <f t="shared" si="19"/>
        <v>1548</v>
      </c>
      <c r="Y68" s="357">
        <f t="shared" si="19"/>
        <v>1580</v>
      </c>
      <c r="Z68" s="357">
        <f t="shared" si="19"/>
        <v>1613</v>
      </c>
      <c r="AA68" s="357">
        <f t="shared" si="19"/>
        <v>1647</v>
      </c>
      <c r="AB68" s="357">
        <f t="shared" si="19"/>
        <v>1682</v>
      </c>
      <c r="AC68" s="357">
        <f t="shared" si="19"/>
        <v>1719</v>
      </c>
      <c r="AD68" s="357">
        <f t="shared" si="19"/>
        <v>1755</v>
      </c>
      <c r="AE68" s="357">
        <f t="shared" si="19"/>
        <v>1793</v>
      </c>
      <c r="AF68" s="357">
        <f t="shared" si="19"/>
        <v>1831</v>
      </c>
      <c r="AG68" s="357">
        <f t="shared" si="19"/>
        <v>1871</v>
      </c>
      <c r="AH68" s="357">
        <f t="shared" ref="AH68:BI68" si="20">ROUND(SUM(AH66*$S3),0)</f>
        <v>1911</v>
      </c>
      <c r="AI68" s="357">
        <f t="shared" si="20"/>
        <v>1953</v>
      </c>
      <c r="AJ68" s="357">
        <f t="shared" si="20"/>
        <v>1997</v>
      </c>
      <c r="AK68" s="357">
        <f t="shared" si="20"/>
        <v>2041</v>
      </c>
      <c r="AL68" s="357">
        <f t="shared" si="20"/>
        <v>2085</v>
      </c>
      <c r="AM68" s="357">
        <f t="shared" si="20"/>
        <v>2131</v>
      </c>
      <c r="AN68" s="357">
        <f t="shared" si="20"/>
        <v>2179</v>
      </c>
      <c r="AO68" s="357">
        <f t="shared" si="20"/>
        <v>2228</v>
      </c>
      <c r="AP68" s="357">
        <f t="shared" si="20"/>
        <v>2279</v>
      </c>
      <c r="AQ68" s="357">
        <f t="shared" si="20"/>
        <v>2330</v>
      </c>
      <c r="AR68" s="357">
        <f t="shared" si="20"/>
        <v>2383</v>
      </c>
      <c r="AS68" s="357">
        <f t="shared" si="20"/>
        <v>2437</v>
      </c>
      <c r="AT68" s="357">
        <f t="shared" si="20"/>
        <v>2492</v>
      </c>
      <c r="AU68" s="357">
        <f t="shared" si="20"/>
        <v>2549</v>
      </c>
      <c r="AV68" s="357">
        <f t="shared" si="20"/>
        <v>2608</v>
      </c>
      <c r="AW68" s="357">
        <f t="shared" si="20"/>
        <v>2669</v>
      </c>
      <c r="AX68" s="357">
        <f t="shared" si="20"/>
        <v>2730</v>
      </c>
      <c r="AY68" s="357">
        <f t="shared" si="20"/>
        <v>2793</v>
      </c>
      <c r="AZ68" s="357">
        <f t="shared" si="20"/>
        <v>2859</v>
      </c>
      <c r="BA68" s="357">
        <f t="shared" si="20"/>
        <v>2925</v>
      </c>
      <c r="BB68" s="357">
        <f t="shared" si="20"/>
        <v>2993</v>
      </c>
      <c r="BC68" s="357">
        <f t="shared" si="20"/>
        <v>3064</v>
      </c>
      <c r="BD68" s="357">
        <f t="shared" si="20"/>
        <v>3135</v>
      </c>
      <c r="BE68" s="357">
        <f t="shared" si="20"/>
        <v>3208</v>
      </c>
      <c r="BF68" s="357">
        <f t="shared" si="20"/>
        <v>3283</v>
      </c>
      <c r="BG68" s="357">
        <f t="shared" si="20"/>
        <v>3359</v>
      </c>
      <c r="BH68" s="357">
        <f t="shared" si="20"/>
        <v>3439</v>
      </c>
      <c r="BI68" s="357">
        <f t="shared" si="20"/>
        <v>3519</v>
      </c>
    </row>
    <row r="69" spans="1:61" x14ac:dyDescent="0.25">
      <c r="A69" s="268" t="s">
        <v>513</v>
      </c>
      <c r="B69" s="272">
        <f t="shared" ref="B69:P69" si="21">$S$6*1000</f>
        <v>2000</v>
      </c>
      <c r="C69" s="272">
        <f t="shared" si="21"/>
        <v>2000</v>
      </c>
      <c r="D69" s="272">
        <f t="shared" si="21"/>
        <v>2000</v>
      </c>
      <c r="E69" s="272">
        <f t="shared" si="21"/>
        <v>2000</v>
      </c>
      <c r="F69" s="272">
        <f t="shared" si="21"/>
        <v>2000</v>
      </c>
      <c r="G69" s="272">
        <f t="shared" si="21"/>
        <v>2000</v>
      </c>
      <c r="H69" s="272">
        <f t="shared" si="21"/>
        <v>2000</v>
      </c>
      <c r="I69" s="272">
        <f t="shared" si="21"/>
        <v>2000</v>
      </c>
      <c r="J69" s="272">
        <f t="shared" si="21"/>
        <v>2000</v>
      </c>
      <c r="K69" s="272">
        <f t="shared" si="21"/>
        <v>2000</v>
      </c>
      <c r="L69" s="272">
        <f t="shared" si="21"/>
        <v>2000</v>
      </c>
      <c r="M69" s="272">
        <f t="shared" si="21"/>
        <v>2000</v>
      </c>
      <c r="N69" s="272">
        <f t="shared" si="21"/>
        <v>2000</v>
      </c>
      <c r="O69" s="272">
        <f t="shared" si="21"/>
        <v>2000</v>
      </c>
      <c r="P69" s="272">
        <f t="shared" si="21"/>
        <v>2000</v>
      </c>
      <c r="Q69" s="272">
        <f>$S$6*1000</f>
        <v>2000</v>
      </c>
      <c r="R69" s="272">
        <f t="shared" ref="R69:BI69" si="22">$S$6*1000</f>
        <v>2000</v>
      </c>
      <c r="S69" s="272">
        <f t="shared" si="22"/>
        <v>2000</v>
      </c>
      <c r="T69" s="272">
        <f t="shared" si="22"/>
        <v>2000</v>
      </c>
      <c r="U69" s="272">
        <f t="shared" si="22"/>
        <v>2000</v>
      </c>
      <c r="V69" s="272">
        <f t="shared" si="22"/>
        <v>2000</v>
      </c>
      <c r="W69" s="272">
        <f t="shared" si="22"/>
        <v>2000</v>
      </c>
      <c r="X69" s="272">
        <f t="shared" si="22"/>
        <v>2000</v>
      </c>
      <c r="Y69" s="272">
        <f t="shared" si="22"/>
        <v>2000</v>
      </c>
      <c r="Z69" s="272">
        <f t="shared" si="22"/>
        <v>2000</v>
      </c>
      <c r="AA69" s="272">
        <f t="shared" si="22"/>
        <v>2000</v>
      </c>
      <c r="AB69" s="272">
        <f t="shared" si="22"/>
        <v>2000</v>
      </c>
      <c r="AC69" s="272">
        <f t="shared" si="22"/>
        <v>2000</v>
      </c>
      <c r="AD69" s="272">
        <f t="shared" si="22"/>
        <v>2000</v>
      </c>
      <c r="AE69" s="272">
        <f t="shared" si="22"/>
        <v>2000</v>
      </c>
      <c r="AF69" s="272">
        <f t="shared" si="22"/>
        <v>2000</v>
      </c>
      <c r="AG69" s="272">
        <f t="shared" si="22"/>
        <v>2000</v>
      </c>
      <c r="AH69" s="272">
        <f t="shared" si="22"/>
        <v>2000</v>
      </c>
      <c r="AI69" s="272">
        <f t="shared" si="22"/>
        <v>2000</v>
      </c>
      <c r="AJ69" s="272">
        <f t="shared" si="22"/>
        <v>2000</v>
      </c>
      <c r="AK69" s="272">
        <f t="shared" si="22"/>
        <v>2000</v>
      </c>
      <c r="AL69" s="272">
        <f t="shared" si="22"/>
        <v>2000</v>
      </c>
      <c r="AM69" s="272">
        <f t="shared" si="22"/>
        <v>2000</v>
      </c>
      <c r="AN69" s="272">
        <f t="shared" si="22"/>
        <v>2000</v>
      </c>
      <c r="AO69" s="272">
        <f t="shared" si="22"/>
        <v>2000</v>
      </c>
      <c r="AP69" s="272">
        <f t="shared" si="22"/>
        <v>2000</v>
      </c>
      <c r="AQ69" s="272">
        <f t="shared" si="22"/>
        <v>2000</v>
      </c>
      <c r="AR69" s="272">
        <f t="shared" si="22"/>
        <v>2000</v>
      </c>
      <c r="AS69" s="272">
        <f t="shared" si="22"/>
        <v>2000</v>
      </c>
      <c r="AT69" s="272">
        <f t="shared" si="22"/>
        <v>2000</v>
      </c>
      <c r="AU69" s="272">
        <f t="shared" si="22"/>
        <v>2000</v>
      </c>
      <c r="AV69" s="272">
        <f t="shared" si="22"/>
        <v>2000</v>
      </c>
      <c r="AW69" s="272">
        <f t="shared" si="22"/>
        <v>2000</v>
      </c>
      <c r="AX69" s="272">
        <f t="shared" si="22"/>
        <v>2000</v>
      </c>
      <c r="AY69" s="272">
        <f t="shared" si="22"/>
        <v>2000</v>
      </c>
      <c r="AZ69" s="272">
        <f t="shared" si="22"/>
        <v>2000</v>
      </c>
      <c r="BA69" s="272">
        <f t="shared" si="22"/>
        <v>2000</v>
      </c>
      <c r="BB69" s="272">
        <f t="shared" si="22"/>
        <v>2000</v>
      </c>
      <c r="BC69" s="272">
        <f t="shared" si="22"/>
        <v>2000</v>
      </c>
      <c r="BD69" s="272">
        <f t="shared" si="22"/>
        <v>2000</v>
      </c>
      <c r="BE69" s="272">
        <f t="shared" si="22"/>
        <v>2000</v>
      </c>
      <c r="BF69" s="272">
        <f t="shared" si="22"/>
        <v>2000</v>
      </c>
      <c r="BG69" s="272">
        <f t="shared" si="22"/>
        <v>2000</v>
      </c>
      <c r="BH69" s="272">
        <f t="shared" si="22"/>
        <v>2000</v>
      </c>
      <c r="BI69" s="272">
        <f t="shared" si="22"/>
        <v>2000</v>
      </c>
    </row>
    <row r="70" spans="1:61" x14ac:dyDescent="0.25">
      <c r="B70" s="251"/>
      <c r="C70" s="251"/>
      <c r="D70" s="251"/>
      <c r="E70" s="251"/>
      <c r="F70" s="251"/>
      <c r="G70" s="251"/>
      <c r="H70" s="251"/>
      <c r="I70" s="251"/>
      <c r="J70" s="251"/>
      <c r="K70" s="251"/>
      <c r="L70" s="251"/>
      <c r="M70" s="251"/>
    </row>
    <row r="71" spans="1:61" x14ac:dyDescent="0.25">
      <c r="A71" s="267"/>
      <c r="B71" s="251"/>
      <c r="C71" s="251"/>
      <c r="D71" s="251"/>
      <c r="E71" s="251"/>
      <c r="F71" s="251"/>
      <c r="G71" s="251"/>
      <c r="H71" s="251"/>
      <c r="I71" s="251"/>
      <c r="J71" s="251"/>
      <c r="K71" s="251"/>
      <c r="L71" s="251"/>
      <c r="M71" s="251"/>
    </row>
    <row r="72" spans="1:61" x14ac:dyDescent="0.25">
      <c r="A72" s="267"/>
    </row>
    <row r="73" spans="1:61" x14ac:dyDescent="0.25">
      <c r="A73" s="267"/>
    </row>
    <row r="74" spans="1:61" x14ac:dyDescent="0.25">
      <c r="A74" s="267"/>
    </row>
    <row r="75" spans="1:61" x14ac:dyDescent="0.25">
      <c r="A75" s="267"/>
    </row>
    <row r="76" spans="1:61" x14ac:dyDescent="0.25">
      <c r="A76" s="267"/>
    </row>
    <row r="77" spans="1:61" x14ac:dyDescent="0.25">
      <c r="A77" s="267"/>
    </row>
    <row r="78" spans="1:61" x14ac:dyDescent="0.25">
      <c r="A78" s="267"/>
    </row>
    <row r="79" spans="1:61" x14ac:dyDescent="0.25">
      <c r="A79" s="267"/>
    </row>
    <row r="80" spans="1:61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</sheetData>
  <mergeCells count="4">
    <mergeCell ref="P3:Q3"/>
    <mergeCell ref="P4:Q4"/>
    <mergeCell ref="P5:Q5"/>
    <mergeCell ref="P6:Q6"/>
  </mergeCells>
  <conditionalFormatting sqref="B65:BI65">
    <cfRule type="cellIs" dxfId="29" priority="1" operator="lessThanOrEqual">
      <formula>$S$6</formula>
    </cfRule>
    <cfRule type="cellIs" dxfId="28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B553F-F77E-4A5C-B78F-34D876ADC460}">
  <dimension ref="A3:BJ127"/>
  <sheetViews>
    <sheetView topLeftCell="A19" zoomScale="40" zoomScaleNormal="40" workbookViewId="0">
      <pane xSplit="1" topLeftCell="E1" activePane="topRight" state="frozen"/>
      <selection pane="topRight" activeCell="A69" sqref="A69:XFD75"/>
    </sheetView>
  </sheetViews>
  <sheetFormatPr defaultRowHeight="15" x14ac:dyDescent="0.25"/>
  <cols>
    <col min="1" max="1" width="34.28515625" bestFit="1" customWidth="1"/>
    <col min="2" max="2" width="12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0.87061710000000003</v>
      </c>
      <c r="S3" s="256">
        <f>SUM(1-R3)</f>
        <v>0.12938289999999997</v>
      </c>
    </row>
    <row r="4" spans="1:61" ht="18.75" x14ac:dyDescent="0.3">
      <c r="P4" s="426" t="s">
        <v>502</v>
      </c>
      <c r="Q4" s="427"/>
      <c r="R4" s="360">
        <f>ROUNDUP(SUM($W$16*$R$3/$R$5)/31/24,0)</f>
        <v>126</v>
      </c>
      <c r="S4" s="360">
        <f>ROUNDUP(SUM($W$16*$S$3/$R$5)/31/24,0)</f>
        <v>19</v>
      </c>
    </row>
    <row r="5" spans="1:61" x14ac:dyDescent="0.25">
      <c r="P5" s="417" t="s">
        <v>436</v>
      </c>
      <c r="Q5" s="417"/>
      <c r="R5" s="365">
        <v>2.59</v>
      </c>
      <c r="S5" s="366"/>
    </row>
    <row r="6" spans="1:61" x14ac:dyDescent="0.25">
      <c r="P6" s="417" t="s">
        <v>491</v>
      </c>
      <c r="Q6" s="417"/>
      <c r="R6" s="257">
        <v>1000</v>
      </c>
      <c r="S6" s="356">
        <v>4</v>
      </c>
    </row>
    <row r="7" spans="1:61" x14ac:dyDescent="0.25">
      <c r="A7" s="363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514</v>
      </c>
      <c r="B8" s="285">
        <f>(VLOOKUP($A8,MASTER!$1:$1048576,MATCH('POD1-COMMON_POOL'!B$7,MASTER!$1:$1,0),FALSE))*1000000</f>
        <v>60908</v>
      </c>
      <c r="C8" s="285">
        <f>(VLOOKUP($A8,MASTER!$1:$1048576,MATCH('POD1-COMMON_POOL'!C$7,MASTER!$1:$1,0),FALSE))*1000000</f>
        <v>64846</v>
      </c>
      <c r="D8" s="285">
        <f>(VLOOKUP($A8,MASTER!$1:$1048576,MATCH('POD1-COMMON_POOL'!D$7,MASTER!$1:$1,0),FALSE))*1000000</f>
        <v>69044</v>
      </c>
      <c r="E8" s="285">
        <f>(VLOOKUP($A8,MASTER!$1:$1048576,MATCH('POD1-COMMON_POOL'!E$7,MASTER!$1:$1,0),FALSE))*1000000</f>
        <v>73270</v>
      </c>
      <c r="F8" s="285">
        <f>(VLOOKUP($A8,MASTER!$1:$1048576,MATCH('POD1-COMMON_POOL'!F$7,MASTER!$1:$1,0),FALSE))*1000000</f>
        <v>76018</v>
      </c>
      <c r="G8" s="285">
        <f>(VLOOKUP($A8,MASTER!$1:$1048576,MATCH('POD1-COMMON_POOL'!G$7,MASTER!$1:$1,0),FALSE))*1000000</f>
        <v>79408</v>
      </c>
      <c r="H8" s="285">
        <f>(VLOOKUP($A8,MASTER!$1:$1048576,MATCH('POD1-COMMON_POOL'!H$7,MASTER!$1:$1,0),FALSE))*1000000</f>
        <v>83511</v>
      </c>
      <c r="I8" s="285">
        <f>(VLOOKUP($A8,MASTER!$1:$1048576,MATCH('POD1-COMMON_POOL'!I$7,MASTER!$1:$1,0),FALSE))*1000000</f>
        <v>86271</v>
      </c>
      <c r="J8" s="285">
        <f>(VLOOKUP($A8,MASTER!$1:$1048576,MATCH('POD1-COMMON_POOL'!J$7,MASTER!$1:$1,0),FALSE))*1000000</f>
        <v>90059</v>
      </c>
      <c r="K8" s="285">
        <f>(VLOOKUP($A8,MASTER!$1:$1048576,MATCH('POD1-COMMON_POOL'!K$7,MASTER!$1:$1,0),FALSE))*1000000</f>
        <v>93977</v>
      </c>
      <c r="L8" s="285">
        <f>(VLOOKUP($A8,MASTER!$1:$1048576,MATCH('POD1-COMMON_POOL'!L$7,MASTER!$1:$1,0),FALSE))*1000000</f>
        <v>182351</v>
      </c>
      <c r="M8" s="285">
        <f>(VLOOKUP($A8,MASTER!$1:$1048576,MATCH('POD1-COMMON_POOL'!M$7,MASTER!$1:$1,0),FALSE))*1000000</f>
        <v>182351</v>
      </c>
      <c r="N8" s="285">
        <f>(VLOOKUP($A8,MASTER!$1:$1048576,MATCH('POD1-COMMON_POOL'!N$7,MASTER!$1:$1,0),FALSE))*1000000</f>
        <v>97545</v>
      </c>
      <c r="O8" s="285">
        <f>(VLOOKUP($A8,MASTER!$1:$1048576,MATCH('POD1-COMMON_POOL'!O$7,MASTER!$1:$1,0),FALSE))*1000000</f>
        <v>102305</v>
      </c>
      <c r="P8" s="285">
        <f>(VLOOKUP($A8,MASTER!$1:$1048576,MATCH('POD1-COMMON_POOL'!P$7,MASTER!$1:$1,0),FALSE))*1000000</f>
        <v>105822</v>
      </c>
      <c r="Q8" s="285">
        <f>(VLOOKUP($A8,MASTER!$1:$1048576,MATCH('POD1-COMMON_POOL'!Q$7,MASTER!$1:$1,0),FALSE))*1000000</f>
        <v>113670</v>
      </c>
      <c r="R8" s="285">
        <f>(VLOOKUP($A8,MASTER!$1:$1048576,MATCH('POD1-COMMON_POOL'!R$7,MASTER!$1:$1,0),FALSE))*1000000</f>
        <v>116159</v>
      </c>
      <c r="S8" s="285">
        <f>(VLOOKUP($A8,MASTER!$1:$1048576,MATCH('POD1-COMMON_POOL'!S$7,MASTER!$1:$1,0),FALSE))*1000000</f>
        <v>124110</v>
      </c>
      <c r="T8" s="285">
        <f>(VLOOKUP($A8,MASTER!$1:$1048576,MATCH('POD1-COMMON_POOL'!T$7,MASTER!$1:$1,0),FALSE))*1000000</f>
        <v>119532.50780383122</v>
      </c>
      <c r="U8" s="285">
        <f>(VLOOKUP($A8,MASTER!$1:$1048576,MATCH('POD1-COMMON_POOL'!U$7,MASTER!$1:$1,0),FALSE))*1000000</f>
        <v>115236.73177849806</v>
      </c>
      <c r="V8" s="285">
        <f>(VLOOKUP($A8,MASTER!$1:$1048576,MATCH('POD1-COMMON_POOL'!V$7,MASTER!$1:$1,0),FALSE))*1000000</f>
        <v>111206.7034376972</v>
      </c>
      <c r="W8" s="285">
        <f>(VLOOKUP($A8,MASTER!$1:$1048576,MATCH('POD1-COMMON_POOL'!W$7,MASTER!$1:$1,0),FALSE))*1000000</f>
        <v>107427.57088125563</v>
      </c>
      <c r="X8" s="285">
        <f>(VLOOKUP($A8,MASTER!$1:$1048576,MATCH('POD1-COMMON_POOL'!X$7,MASTER!$1:$1,0),FALSE))*1000000</f>
        <v>103885.51842850272</v>
      </c>
      <c r="Y8" s="285">
        <f>(VLOOKUP($A8,MASTER!$1:$1048576,MATCH('POD1-COMMON_POOL'!Y$7,MASTER!$1:$1,0),FALSE))*1000000</f>
        <v>100567.6925551194</v>
      </c>
      <c r="Z8" s="285">
        <f>(VLOOKUP($A8,MASTER!$1:$1048576,MATCH('POD1-COMMON_POOL'!Z$7,MASTER!$1:$1,0),FALSE))*1000000</f>
        <v>97462.133607282551</v>
      </c>
      <c r="AA8" s="285">
        <f>(VLOOKUP($A8,MASTER!$1:$1048576,MATCH('POD1-COMMON_POOL'!AA$7,MASTER!$1:$1,0),FALSE))*1000000</f>
        <v>94557.712815121515</v>
      </c>
      <c r="AB8" s="285">
        <f>(VLOOKUP($A8,MASTER!$1:$1048576,MATCH('POD1-COMMON_POOL'!AB$7,MASTER!$1:$1,0),FALSE))*1000000</f>
        <v>91844.074170754742</v>
      </c>
      <c r="AC8" s="285">
        <f>(VLOOKUP($A8,MASTER!$1:$1048576,MATCH('POD1-COMMON_POOL'!AC$7,MASTER!$1:$1,0),FALSE))*1000000</f>
        <v>89311.580775063805</v>
      </c>
      <c r="AD8" s="285">
        <f>(VLOOKUP($A8,MASTER!$1:$1048576,MATCH('POD1-COMMON_POOL'!AD$7,MASTER!$1:$1,0),FALSE))*1000000</f>
        <v>86951.265292381329</v>
      </c>
      <c r="AE8" s="285">
        <f>(VLOOKUP($A8,MASTER!$1:$1048576,MATCH('POD1-COMMON_POOL'!AE$7,MASTER!$1:$1,0),FALSE))*1000000</f>
        <v>84754.784183858486</v>
      </c>
      <c r="AF8" s="285">
        <f>(VLOOKUP($A8,MASTER!$1:$1048576,MATCH('POD1-COMMON_POOL'!AF$7,MASTER!$1:$1,0),FALSE))*1000000</f>
        <v>82714.375418816271</v>
      </c>
      <c r="AG8" s="285">
        <f>(VLOOKUP($A8,MASTER!$1:$1048576,MATCH('POD1-COMMON_POOL'!AG$7,MASTER!$1:$1,0),FALSE))*1000000</f>
        <v>80822.819389205251</v>
      </c>
      <c r="AH8" s="285">
        <f>(VLOOKUP($A8,MASTER!$1:$1048576,MATCH('POD1-COMMON_POOL'!AH$7,MASTER!$1:$1,0),FALSE))*1000000</f>
        <v>79073.402775689829</v>
      </c>
      <c r="AI8" s="285">
        <f>(VLOOKUP($A8,MASTER!$1:$1048576,MATCH('POD1-COMMON_POOL'!AI$7,MASTER!$1:$1,0),FALSE))*1000000</f>
        <v>77459.885135097778</v>
      </c>
      <c r="AJ8" s="285">
        <f>(VLOOKUP($A8,MASTER!$1:$1048576,MATCH('POD1-COMMON_POOL'!AJ$7,MASTER!$1:$1,0),FALSE))*1000000</f>
        <v>75976.467998252774</v>
      </c>
      <c r="AK8" s="285">
        <f>(VLOOKUP($A8,MASTER!$1:$1048576,MATCH('POD1-COMMON_POOL'!AK$7,MASTER!$1:$1,0),FALSE))*1000000</f>
        <v>74617.766284738405</v>
      </c>
      <c r="AL8" s="285">
        <f>(VLOOKUP($A8,MASTER!$1:$1048576,MATCH('POD1-COMMON_POOL'!AL$7,MASTER!$1:$1,0),FALSE))*1000000</f>
        <v>73378.78185710698</v>
      </c>
      <c r="AM8" s="285">
        <f>(VLOOKUP($A8,MASTER!$1:$1048576,MATCH('POD1-COMMON_POOL'!AM$7,MASTER!$1:$1,0),FALSE))*1000000</f>
        <v>72254.879051591532</v>
      </c>
      <c r="AN8" s="285">
        <f>(VLOOKUP($A8,MASTER!$1:$1048576,MATCH('POD1-COMMON_POOL'!AN$7,MASTER!$1:$1,0),FALSE))*1000000</f>
        <v>71241.762035654989</v>
      </c>
      <c r="AO8" s="285">
        <f>(VLOOKUP($A8,MASTER!$1:$1048576,MATCH('POD1-COMMON_POOL'!AO$7,MASTER!$1:$1,0),FALSE))*1000000</f>
        <v>70335.453854830252</v>
      </c>
      <c r="AP8" s="285">
        <f>(VLOOKUP($A8,MASTER!$1:$1048576,MATCH('POD1-COMMON_POOL'!AP$7,MASTER!$1:$1,0),FALSE))*1000000</f>
        <v>69532.277042383474</v>
      </c>
      <c r="AQ8" s="285">
        <f>(VLOOKUP($A8,MASTER!$1:$1048576,MATCH('POD1-COMMON_POOL'!AQ$7,MASTER!$1:$1,0),FALSE))*1000000</f>
        <v>68828.835675468974</v>
      </c>
      <c r="AR8" s="285">
        <f>(VLOOKUP($A8,MASTER!$1:$1048576,MATCH('POD1-COMMON_POOL'!AR$7,MASTER!$1:$1,0),FALSE))*1000000</f>
        <v>68221.998770721009</v>
      </c>
      <c r="AS8" s="285">
        <f>(VLOOKUP($A8,MASTER!$1:$1048576,MATCH('POD1-COMMON_POOL'!AS$7,MASTER!$1:$1,0),FALSE))*1000000</f>
        <v>67708.884920729644</v>
      </c>
      <c r="AT8" s="285">
        <f>(VLOOKUP($A8,MASTER!$1:$1048576,MATCH('POD1-COMMON_POOL'!AT$7,MASTER!$1:$1,0),FALSE))*1000000</f>
        <v>67286.848080642434</v>
      </c>
      <c r="AU8" s="285">
        <f>(VLOOKUP($A8,MASTER!$1:$1048576,MATCH('POD1-COMMON_POOL'!AU$7,MASTER!$1:$1,0),FALSE))*1000000</f>
        <v>66953.464421283003</v>
      </c>
      <c r="AV8" s="285">
        <f>(VLOOKUP($A8,MASTER!$1:$1048576,MATCH('POD1-COMMON_POOL'!AV$7,MASTER!$1:$1,0),FALSE))*1000000</f>
        <v>66706.520171744283</v>
      </c>
      <c r="AW8" s="285">
        <f>(VLOOKUP($A8,MASTER!$1:$1048576,MATCH('POD1-COMMON_POOL'!AW$7,MASTER!$1:$1,0),FALSE))*1000000</f>
        <v>66544.000380443133</v>
      </c>
      <c r="AX8" s="285">
        <f>(VLOOKUP($A8,MASTER!$1:$1048576,MATCH('POD1-COMMON_POOL'!AX$7,MASTER!$1:$1,0),FALSE))*1000000</f>
        <v>66464.07852916616</v>
      </c>
      <c r="AY8" s="285">
        <f>(VLOOKUP($A8,MASTER!$1:$1048576,MATCH('POD1-COMMON_POOL'!AY$7,MASTER!$1:$1,0),FALSE))*1000000</f>
        <v>66465.10693973508</v>
      </c>
      <c r="AZ8" s="285">
        <f>(VLOOKUP($A8,MASTER!$1:$1048576,MATCH('POD1-COMMON_POOL'!AZ$7,MASTER!$1:$1,0),FALSE))*1000000</f>
        <v>66545.607917606816</v>
      </c>
      <c r="BA8" s="285">
        <f>(VLOOKUP($A8,MASTER!$1:$1048576,MATCH('POD1-COMMON_POOL'!BA$7,MASTER!$1:$1,0),FALSE))*1000000</f>
        <v>66704.265581045052</v>
      </c>
      <c r="BB8" s="285">
        <f>(VLOOKUP($A8,MASTER!$1:$1048576,MATCH('POD1-COMMON_POOL'!BB$7,MASTER!$1:$1,0),FALSE))*1000000</f>
        <v>66863.301515190484</v>
      </c>
      <c r="BC8" s="285">
        <f>(VLOOKUP($A8,MASTER!$1:$1048576,MATCH('POD1-COMMON_POOL'!BC$7,MASTER!$1:$1,0),FALSE))*1000000</f>
        <v>67022.716621914005</v>
      </c>
      <c r="BD8" s="285">
        <f>(VLOOKUP($A8,MASTER!$1:$1048576,MATCH('POD1-COMMON_POOL'!BD$7,MASTER!$1:$1,0),FALSE))*1000000</f>
        <v>67182.511805236718</v>
      </c>
      <c r="BE8" s="285">
        <f>(VLOOKUP($A8,MASTER!$1:$1048576,MATCH('POD1-COMMON_POOL'!BE$7,MASTER!$1:$1,0),FALSE))*1000000</f>
        <v>67342.687971335137</v>
      </c>
      <c r="BF8" s="285">
        <f>(VLOOKUP($A8,MASTER!$1:$1048576,MATCH('POD1-COMMON_POOL'!BF$7,MASTER!$1:$1,0),FALSE))*1000000</f>
        <v>67503.246028546244</v>
      </c>
      <c r="BG8" s="285">
        <f>(VLOOKUP($A8,MASTER!$1:$1048576,MATCH('POD1-COMMON_POOL'!BG$7,MASTER!$1:$1,0),FALSE))*1000000</f>
        <v>67664.186887372649</v>
      </c>
      <c r="BH8" s="285">
        <f>(VLOOKUP($A8,MASTER!$1:$1048576,MATCH('POD1-COMMON_POOL'!BH$7,MASTER!$1:$1,0),FALSE))*1000000</f>
        <v>67825.511460487833</v>
      </c>
      <c r="BI8" s="285">
        <f>(VLOOKUP($A8,MASTER!$1:$1048576,MATCH('POD1-COMMON_POOL'!BI$7,MASTER!$1:$1,0),FALSE))*1000000</f>
        <v>67987.220662741238</v>
      </c>
    </row>
    <row r="9" spans="1:61" x14ac:dyDescent="0.25">
      <c r="A9" s="187" t="s">
        <v>515</v>
      </c>
      <c r="B9" s="285">
        <f>(VLOOKUP($A9,MASTER!$1:$1048576,MATCH('POD1-COMMON_POOL'!B$7,MASTER!$1:$1,0),FALSE))*1000000</f>
        <v>0</v>
      </c>
      <c r="C9" s="285">
        <f>(VLOOKUP($A9,MASTER!$1:$1048576,MATCH('POD1-COMMON_POOL'!C$7,MASTER!$1:$1,0),FALSE))*1000000</f>
        <v>0</v>
      </c>
      <c r="D9" s="285">
        <f>(VLOOKUP($A9,MASTER!$1:$1048576,MATCH('POD1-COMMON_POOL'!D$7,MASTER!$1:$1,0),FALSE))*1000000</f>
        <v>0</v>
      </c>
      <c r="E9" s="285">
        <f>(VLOOKUP($A9,MASTER!$1:$1048576,MATCH('POD1-COMMON_POOL'!E$7,MASTER!$1:$1,0),FALSE))*1000000</f>
        <v>0</v>
      </c>
      <c r="F9" s="285">
        <f>(VLOOKUP($A9,MASTER!$1:$1048576,MATCH('POD1-COMMON_POOL'!F$7,MASTER!$1:$1,0),FALSE))*1000000</f>
        <v>0</v>
      </c>
      <c r="G9" s="285">
        <f>(VLOOKUP($A9,MASTER!$1:$1048576,MATCH('POD1-COMMON_POOL'!G$7,MASTER!$1:$1,0),FALSE))*1000000</f>
        <v>0</v>
      </c>
      <c r="H9" s="285">
        <f>(VLOOKUP($A9,MASTER!$1:$1048576,MATCH('POD1-COMMON_POOL'!H$7,MASTER!$1:$1,0),FALSE))*1000000</f>
        <v>0</v>
      </c>
      <c r="I9" s="285">
        <f>(VLOOKUP($A9,MASTER!$1:$1048576,MATCH('POD1-COMMON_POOL'!I$7,MASTER!$1:$1,0),FALSE))*1000000</f>
        <v>0</v>
      </c>
      <c r="J9" s="285">
        <f>(VLOOKUP($A9,MASTER!$1:$1048576,MATCH('POD1-COMMON_POOL'!J$7,MASTER!$1:$1,0),FALSE))*1000000</f>
        <v>0</v>
      </c>
      <c r="K9" s="285">
        <f>(VLOOKUP($A9,MASTER!$1:$1048576,MATCH('POD1-COMMON_POOL'!K$7,MASTER!$1:$1,0),FALSE))*1000000</f>
        <v>0</v>
      </c>
      <c r="L9" s="285">
        <f>(VLOOKUP($A9,MASTER!$1:$1048576,MATCH('POD1-COMMON_POOL'!L$7,MASTER!$1:$1,0),FALSE))*1000000</f>
        <v>0</v>
      </c>
      <c r="M9" s="285">
        <f>(VLOOKUP($A9,MASTER!$1:$1048576,MATCH('POD1-COMMON_POOL'!M$7,MASTER!$1:$1,0),FALSE))*1000000</f>
        <v>0</v>
      </c>
      <c r="N9" s="285">
        <f>(VLOOKUP($A9,MASTER!$1:$1048576,MATCH('POD1-COMMON_POOL'!N$7,MASTER!$1:$1,0),FALSE))*1000000</f>
        <v>0</v>
      </c>
      <c r="O9" s="285">
        <f>(VLOOKUP($A9,MASTER!$1:$1048576,MATCH('POD1-COMMON_POOL'!O$7,MASTER!$1:$1,0),FALSE))*1000000</f>
        <v>0</v>
      </c>
      <c r="P9" s="285">
        <f>(VLOOKUP($A9,MASTER!$1:$1048576,MATCH('POD1-COMMON_POOL'!P$7,MASTER!$1:$1,0),FALSE))*1000000</f>
        <v>0</v>
      </c>
      <c r="Q9" s="285">
        <f>(VLOOKUP($A9,MASTER!$1:$1048576,MATCH('POD1-COMMON_POOL'!Q$7,MASTER!$1:$1,0),FALSE))*1000000</f>
        <v>0</v>
      </c>
      <c r="R9" s="285">
        <f>(VLOOKUP($A9,MASTER!$1:$1048576,MATCH('POD1-COMMON_POOL'!R$7,MASTER!$1:$1,0),FALSE))*1000000</f>
        <v>0</v>
      </c>
      <c r="S9" s="285">
        <f>(VLOOKUP($A9,MASTER!$1:$1048576,MATCH('POD1-COMMON_POOL'!S$7,MASTER!$1:$1,0),FALSE))*1000000</f>
        <v>0</v>
      </c>
      <c r="T9" s="285">
        <f>(VLOOKUP($A9,MASTER!$1:$1048576,MATCH('POD1-COMMON_POOL'!T$7,MASTER!$1:$1,0),FALSE))*1000000</f>
        <v>0</v>
      </c>
      <c r="U9" s="285">
        <f>(VLOOKUP($A9,MASTER!$1:$1048576,MATCH('POD1-COMMON_POOL'!U$7,MASTER!$1:$1,0),FALSE))*1000000</f>
        <v>0</v>
      </c>
      <c r="V9" s="285">
        <f>(VLOOKUP($A9,MASTER!$1:$1048576,MATCH('POD1-COMMON_POOL'!V$7,MASTER!$1:$1,0),FALSE))*1000000</f>
        <v>0</v>
      </c>
      <c r="W9" s="285">
        <f>(VLOOKUP($A9,MASTER!$1:$1048576,MATCH('POD1-COMMON_POOL'!W$7,MASTER!$1:$1,0),FALSE))*1000000</f>
        <v>0</v>
      </c>
      <c r="X9" s="285">
        <f>(VLOOKUP($A9,MASTER!$1:$1048576,MATCH('POD1-COMMON_POOL'!X$7,MASTER!$1:$1,0),FALSE))*1000000</f>
        <v>0</v>
      </c>
      <c r="Y9" s="285">
        <f>(VLOOKUP($A9,MASTER!$1:$1048576,MATCH('POD1-COMMON_POOL'!Y$7,MASTER!$1:$1,0),FALSE))*1000000</f>
        <v>0</v>
      </c>
      <c r="Z9" s="285">
        <f>(VLOOKUP($A9,MASTER!$1:$1048576,MATCH('POD1-COMMON_POOL'!Z$7,MASTER!$1:$1,0),FALSE))*1000000</f>
        <v>0</v>
      </c>
      <c r="AA9" s="285">
        <f>(VLOOKUP($A9,MASTER!$1:$1048576,MATCH('POD1-COMMON_POOL'!AA$7,MASTER!$1:$1,0),FALSE))*1000000</f>
        <v>0</v>
      </c>
      <c r="AB9" s="285">
        <f>(VLOOKUP($A9,MASTER!$1:$1048576,MATCH('POD1-COMMON_POOL'!AB$7,MASTER!$1:$1,0),FALSE))*1000000</f>
        <v>0</v>
      </c>
      <c r="AC9" s="285">
        <f>(VLOOKUP($A9,MASTER!$1:$1048576,MATCH('POD1-COMMON_POOL'!AC$7,MASTER!$1:$1,0),FALSE))*1000000</f>
        <v>0</v>
      </c>
      <c r="AD9" s="285">
        <f>(VLOOKUP($A9,MASTER!$1:$1048576,MATCH('POD1-COMMON_POOL'!AD$7,MASTER!$1:$1,0),FALSE))*1000000</f>
        <v>0</v>
      </c>
      <c r="AE9" s="285">
        <f>(VLOOKUP($A9,MASTER!$1:$1048576,MATCH('POD1-COMMON_POOL'!AE$7,MASTER!$1:$1,0),FALSE))*1000000</f>
        <v>0</v>
      </c>
      <c r="AF9" s="285">
        <f>(VLOOKUP($A9,MASTER!$1:$1048576,MATCH('POD1-COMMON_POOL'!AF$7,MASTER!$1:$1,0),FALSE))*1000000</f>
        <v>0</v>
      </c>
      <c r="AG9" s="285">
        <f>(VLOOKUP($A9,MASTER!$1:$1048576,MATCH('POD1-COMMON_POOL'!AG$7,MASTER!$1:$1,0),FALSE))*1000000</f>
        <v>0</v>
      </c>
      <c r="AH9" s="285">
        <f>(VLOOKUP($A9,MASTER!$1:$1048576,MATCH('POD1-COMMON_POOL'!AH$7,MASTER!$1:$1,0),FALSE))*1000000</f>
        <v>0</v>
      </c>
      <c r="AI9" s="285">
        <f>(VLOOKUP($A9,MASTER!$1:$1048576,MATCH('POD1-COMMON_POOL'!AI$7,MASTER!$1:$1,0),FALSE))*1000000</f>
        <v>0</v>
      </c>
      <c r="AJ9" s="285">
        <f>(VLOOKUP($A9,MASTER!$1:$1048576,MATCH('POD1-COMMON_POOL'!AJ$7,MASTER!$1:$1,0),FALSE))*1000000</f>
        <v>0</v>
      </c>
      <c r="AK9" s="285">
        <f>(VLOOKUP($A9,MASTER!$1:$1048576,MATCH('POD1-COMMON_POOL'!AK$7,MASTER!$1:$1,0),FALSE))*1000000</f>
        <v>0</v>
      </c>
      <c r="AL9" s="285">
        <f>(VLOOKUP($A9,MASTER!$1:$1048576,MATCH('POD1-COMMON_POOL'!AL$7,MASTER!$1:$1,0),FALSE))*1000000</f>
        <v>0</v>
      </c>
      <c r="AM9" s="285">
        <f>(VLOOKUP($A9,MASTER!$1:$1048576,MATCH('POD1-COMMON_POOL'!AM$7,MASTER!$1:$1,0),FALSE))*1000000</f>
        <v>0</v>
      </c>
      <c r="AN9" s="285">
        <f>(VLOOKUP($A9,MASTER!$1:$1048576,MATCH('POD1-COMMON_POOL'!AN$7,MASTER!$1:$1,0),FALSE))*1000000</f>
        <v>0</v>
      </c>
      <c r="AO9" s="285">
        <f>(VLOOKUP($A9,MASTER!$1:$1048576,MATCH('POD1-COMMON_POOL'!AO$7,MASTER!$1:$1,0),FALSE))*1000000</f>
        <v>0</v>
      </c>
      <c r="AP9" s="285">
        <f>(VLOOKUP($A9,MASTER!$1:$1048576,MATCH('POD1-COMMON_POOL'!AP$7,MASTER!$1:$1,0),FALSE))*1000000</f>
        <v>0</v>
      </c>
      <c r="AQ9" s="285">
        <f>(VLOOKUP($A9,MASTER!$1:$1048576,MATCH('POD1-COMMON_POOL'!AQ$7,MASTER!$1:$1,0),FALSE))*1000000</f>
        <v>0</v>
      </c>
      <c r="AR9" s="285">
        <f>(VLOOKUP($A9,MASTER!$1:$1048576,MATCH('POD1-COMMON_POOL'!AR$7,MASTER!$1:$1,0),FALSE))*1000000</f>
        <v>0</v>
      </c>
      <c r="AS9" s="285">
        <f>(VLOOKUP($A9,MASTER!$1:$1048576,MATCH('POD1-COMMON_POOL'!AS$7,MASTER!$1:$1,0),FALSE))*1000000</f>
        <v>0</v>
      </c>
      <c r="AT9" s="285">
        <f>(VLOOKUP($A9,MASTER!$1:$1048576,MATCH('POD1-COMMON_POOL'!AT$7,MASTER!$1:$1,0),FALSE))*1000000</f>
        <v>0</v>
      </c>
      <c r="AU9" s="285">
        <f>(VLOOKUP($A9,MASTER!$1:$1048576,MATCH('POD1-COMMON_POOL'!AU$7,MASTER!$1:$1,0),FALSE))*1000000</f>
        <v>0</v>
      </c>
      <c r="AV9" s="285">
        <f>(VLOOKUP($A9,MASTER!$1:$1048576,MATCH('POD1-COMMON_POOL'!AV$7,MASTER!$1:$1,0),FALSE))*1000000</f>
        <v>0</v>
      </c>
      <c r="AW9" s="285">
        <f>(VLOOKUP($A9,MASTER!$1:$1048576,MATCH('POD1-COMMON_POOL'!AW$7,MASTER!$1:$1,0),FALSE))*1000000</f>
        <v>0</v>
      </c>
      <c r="AX9" s="285">
        <f>(VLOOKUP($A9,MASTER!$1:$1048576,MATCH('POD1-COMMON_POOL'!AX$7,MASTER!$1:$1,0),FALSE))*1000000</f>
        <v>0</v>
      </c>
      <c r="AY9" s="285">
        <f>(VLOOKUP($A9,MASTER!$1:$1048576,MATCH('POD1-COMMON_POOL'!AY$7,MASTER!$1:$1,0),FALSE))*1000000</f>
        <v>0</v>
      </c>
      <c r="AZ9" s="285">
        <f>(VLOOKUP($A9,MASTER!$1:$1048576,MATCH('POD1-COMMON_POOL'!AZ$7,MASTER!$1:$1,0),FALSE))*1000000</f>
        <v>0</v>
      </c>
      <c r="BA9" s="285">
        <f>(VLOOKUP($A9,MASTER!$1:$1048576,MATCH('POD1-COMMON_POOL'!BA$7,MASTER!$1:$1,0),FALSE))*1000000</f>
        <v>0</v>
      </c>
      <c r="BB9" s="285">
        <f>(VLOOKUP($A9,MASTER!$1:$1048576,MATCH('POD1-COMMON_POOL'!BB$7,MASTER!$1:$1,0),FALSE))*1000000</f>
        <v>0</v>
      </c>
      <c r="BC9" s="285">
        <f>(VLOOKUP($A9,MASTER!$1:$1048576,MATCH('POD1-COMMON_POOL'!BC$7,MASTER!$1:$1,0),FALSE))*1000000</f>
        <v>0</v>
      </c>
      <c r="BD9" s="285">
        <f>(VLOOKUP($A9,MASTER!$1:$1048576,MATCH('POD1-COMMON_POOL'!BD$7,MASTER!$1:$1,0),FALSE))*1000000</f>
        <v>0</v>
      </c>
      <c r="BE9" s="285">
        <f>(VLOOKUP($A9,MASTER!$1:$1048576,MATCH('POD1-COMMON_POOL'!BE$7,MASTER!$1:$1,0),FALSE))*1000000</f>
        <v>0</v>
      </c>
      <c r="BF9" s="285">
        <f>(VLOOKUP($A9,MASTER!$1:$1048576,MATCH('POD1-COMMON_POOL'!BF$7,MASTER!$1:$1,0),FALSE))*1000000</f>
        <v>0</v>
      </c>
      <c r="BG9" s="285">
        <f>(VLOOKUP($A9,MASTER!$1:$1048576,MATCH('POD1-COMMON_POOL'!BG$7,MASTER!$1:$1,0),FALSE))*1000000</f>
        <v>0</v>
      </c>
      <c r="BH9" s="285">
        <f>(VLOOKUP($A9,MASTER!$1:$1048576,MATCH('POD1-COMMON_POOL'!BH$7,MASTER!$1:$1,0),FALSE))*1000000</f>
        <v>0</v>
      </c>
      <c r="BI9" s="285">
        <f>(VLOOKUP($A9,MASTER!$1:$1048576,MATCH('POD1-COMMON_POOL'!BI$7,MASTER!$1:$1,0),FALSE))*1000000</f>
        <v>0</v>
      </c>
    </row>
    <row r="10" spans="1:61" x14ac:dyDescent="0.25">
      <c r="A10" s="187" t="s">
        <v>516</v>
      </c>
      <c r="B10" s="285">
        <f>(VLOOKUP($A10,MASTER!$1:$1048576,MATCH('POD1-COMMON_POOL'!B$7,MASTER!$1:$1,0),FALSE))*1000000</f>
        <v>375</v>
      </c>
      <c r="C10" s="285">
        <f>(VLOOKUP($A10,MASTER!$1:$1048576,MATCH('POD1-COMMON_POOL'!C$7,MASTER!$1:$1,0),FALSE))*1000000</f>
        <v>381</v>
      </c>
      <c r="D10" s="285">
        <f>(VLOOKUP($A10,MASTER!$1:$1048576,MATCH('POD1-COMMON_POOL'!D$7,MASTER!$1:$1,0),FALSE))*1000000</f>
        <v>382</v>
      </c>
      <c r="E10" s="285">
        <f>(VLOOKUP($A10,MASTER!$1:$1048576,MATCH('POD1-COMMON_POOL'!E$7,MASTER!$1:$1,0),FALSE))*1000000</f>
        <v>415</v>
      </c>
      <c r="F10" s="285">
        <f>(VLOOKUP($A10,MASTER!$1:$1048576,MATCH('POD1-COMMON_POOL'!F$7,MASTER!$1:$1,0),FALSE))*1000000</f>
        <v>416</v>
      </c>
      <c r="G10" s="285">
        <f>(VLOOKUP($A10,MASTER!$1:$1048576,MATCH('POD1-COMMON_POOL'!G$7,MASTER!$1:$1,0),FALSE))*1000000</f>
        <v>420</v>
      </c>
      <c r="H10" s="285">
        <f>(VLOOKUP($A10,MASTER!$1:$1048576,MATCH('POD1-COMMON_POOL'!H$7,MASTER!$1:$1,0),FALSE))*1000000</f>
        <v>546</v>
      </c>
      <c r="I10" s="285">
        <f>(VLOOKUP($A10,MASTER!$1:$1048576,MATCH('POD1-COMMON_POOL'!I$7,MASTER!$1:$1,0),FALSE))*1000000</f>
        <v>557</v>
      </c>
      <c r="J10" s="285">
        <f>(VLOOKUP($A10,MASTER!$1:$1048576,MATCH('POD1-COMMON_POOL'!J$7,MASTER!$1:$1,0),FALSE))*1000000</f>
        <v>529</v>
      </c>
      <c r="K10" s="285">
        <f>(VLOOKUP($A10,MASTER!$1:$1048576,MATCH('POD1-COMMON_POOL'!K$7,MASTER!$1:$1,0),FALSE))*1000000</f>
        <v>525</v>
      </c>
      <c r="L10" s="285">
        <f>(VLOOKUP($A10,MASTER!$1:$1048576,MATCH('POD1-COMMON_POOL'!L$7,MASTER!$1:$1,0),FALSE))*1000000</f>
        <v>564</v>
      </c>
      <c r="M10" s="285">
        <f>(VLOOKUP($A10,MASTER!$1:$1048576,MATCH('POD1-COMMON_POOL'!M$7,MASTER!$1:$1,0),FALSE))*1000000</f>
        <v>564</v>
      </c>
      <c r="N10" s="285">
        <f>(VLOOKUP($A10,MASTER!$1:$1048576,MATCH('POD1-COMMON_POOL'!N$7,MASTER!$1:$1,0),FALSE))*1000000</f>
        <v>572</v>
      </c>
      <c r="O10" s="285">
        <f>(VLOOKUP($A10,MASTER!$1:$1048576,MATCH('POD1-COMMON_POOL'!O$7,MASTER!$1:$1,0),FALSE))*1000000</f>
        <v>604</v>
      </c>
      <c r="P10" s="285">
        <f>(VLOOKUP($A10,MASTER!$1:$1048576,MATCH('POD1-COMMON_POOL'!P$7,MASTER!$1:$1,0),FALSE))*1000000</f>
        <v>619</v>
      </c>
      <c r="Q10" s="285">
        <f>(VLOOKUP($A10,MASTER!$1:$1048576,MATCH('POD1-COMMON_POOL'!Q$7,MASTER!$1:$1,0),FALSE))*1000000</f>
        <v>667</v>
      </c>
      <c r="R10" s="285">
        <f>(VLOOKUP($A10,MASTER!$1:$1048576,MATCH('POD1-COMMON_POOL'!R$7,MASTER!$1:$1,0),FALSE))*1000000</f>
        <v>668</v>
      </c>
      <c r="S10" s="285">
        <f>(VLOOKUP($A10,MASTER!$1:$1048576,MATCH('POD1-COMMON_POOL'!S$7,MASTER!$1:$1,0),FALSE))*1000000</f>
        <v>675.60831803689121</v>
      </c>
      <c r="T10" s="285">
        <f>(VLOOKUP($A10,MASTER!$1:$1048576,MATCH('POD1-COMMON_POOL'!T$7,MASTER!$1:$1,0),FALSE))*1000000</f>
        <v>683.41996611836601</v>
      </c>
      <c r="U10" s="285">
        <f>(VLOOKUP($A10,MASTER!$1:$1048576,MATCH('POD1-COMMON_POOL'!U$7,MASTER!$1:$1,0),FALSE))*1000000</f>
        <v>691.43978667057581</v>
      </c>
      <c r="V10" s="285">
        <f>(VLOOKUP($A10,MASTER!$1:$1048576,MATCH('POD1-COMMON_POOL'!V$7,MASTER!$1:$1,0),FALSE))*1000000</f>
        <v>699.67274209082484</v>
      </c>
      <c r="W10" s="285">
        <f>(VLOOKUP($A10,MASTER!$1:$1048576,MATCH('POD1-COMMON_POOL'!W$7,MASTER!$1:$1,0),FALSE))*1000000</f>
        <v>708.12391771190084</v>
      </c>
      <c r="X10" s="285">
        <f>(VLOOKUP($A10,MASTER!$1:$1048576,MATCH('POD1-COMMON_POOL'!X$7,MASTER!$1:$1,0),FALSE))*1000000</f>
        <v>716.79852484005255</v>
      </c>
      <c r="Y10" s="285">
        <f>(VLOOKUP($A10,MASTER!$1:$1048576,MATCH('POD1-COMMON_POOL'!Y$7,MASTER!$1:$1,0),FALSE))*1000000</f>
        <v>725.701903868454</v>
      </c>
      <c r="Z10" s="285">
        <f>(VLOOKUP($A10,MASTER!$1:$1048576,MATCH('POD1-COMMON_POOL'!Z$7,MASTER!$1:$1,0),FALSE))*1000000</f>
        <v>734.83952746803152</v>
      </c>
      <c r="AA10" s="285">
        <f>(VLOOKUP($A10,MASTER!$1:$1048576,MATCH('POD1-COMMON_POOL'!AA$7,MASTER!$1:$1,0),FALSE))*1000000</f>
        <v>744.21700385757686</v>
      </c>
      <c r="AB10" s="285">
        <f>(VLOOKUP($A10,MASTER!$1:$1048576,MATCH('POD1-COMMON_POOL'!AB$7,MASTER!$1:$1,0),FALSE))*1000000</f>
        <v>753.84008015512529</v>
      </c>
      <c r="AC10" s="285">
        <f>(VLOOKUP($A10,MASTER!$1:$1048576,MATCH('POD1-COMMON_POOL'!AC$7,MASTER!$1:$1,0),FALSE))*1000000</f>
        <v>763.71464581261876</v>
      </c>
      <c r="AD10" s="285">
        <f>(VLOOKUP($A10,MASTER!$1:$1048576,MATCH('POD1-COMMON_POOL'!AD$7,MASTER!$1:$1,0),FALSE))*1000000</f>
        <v>773.84673613592554</v>
      </c>
      <c r="AE10" s="285">
        <f>(VLOOKUP($A10,MASTER!$1:$1048576,MATCH('POD1-COMMON_POOL'!AE$7,MASTER!$1:$1,0),FALSE))*1000000</f>
        <v>784.24253589234638</v>
      </c>
      <c r="AF10" s="285">
        <f>(VLOOKUP($A10,MASTER!$1:$1048576,MATCH('POD1-COMMON_POOL'!AF$7,MASTER!$1:$1,0),FALSE))*1000000</f>
        <v>794.90838300778182</v>
      </c>
      <c r="AG10" s="285">
        <f>(VLOOKUP($A10,MASTER!$1:$1048576,MATCH('POD1-COMMON_POOL'!AG$7,MASTER!$1:$1,0),FALSE))*1000000</f>
        <v>805.85077235579263</v>
      </c>
      <c r="AH10" s="285">
        <f>(VLOOKUP($A10,MASTER!$1:$1048576,MATCH('POD1-COMMON_POOL'!AH$7,MASTER!$1:$1,0),FALSE))*1000000</f>
        <v>817.076359640845</v>
      </c>
      <c r="AI10" s="285">
        <f>(VLOOKUP($A10,MASTER!$1:$1048576,MATCH('POD1-COMMON_POOL'!AI$7,MASTER!$1:$1,0),FALSE))*1000000</f>
        <v>828.59196537808111</v>
      </c>
      <c r="AJ10" s="285">
        <f>(VLOOKUP($A10,MASTER!$1:$1048576,MATCH('POD1-COMMON_POOL'!AJ$7,MASTER!$1:$1,0),FALSE))*1000000</f>
        <v>840.4045789720235</v>
      </c>
      <c r="AK10" s="285">
        <f>(VLOOKUP($A10,MASTER!$1:$1048576,MATCH('POD1-COMMON_POOL'!AK$7,MASTER!$1:$1,0),FALSE))*1000000</f>
        <v>852.52136289667123</v>
      </c>
      <c r="AL10" s="285">
        <f>(VLOOKUP($A10,MASTER!$1:$1048576,MATCH('POD1-COMMON_POOL'!AL$7,MASTER!$1:$1,0),FALSE))*1000000</f>
        <v>864.94965697951852</v>
      </c>
      <c r="AM10" s="285">
        <f>(VLOOKUP($A10,MASTER!$1:$1048576,MATCH('POD1-COMMON_POOL'!AM$7,MASTER!$1:$1,0),FALSE))*1000000</f>
        <v>877.69698279208023</v>
      </c>
      <c r="AN10" s="285">
        <f>(VLOOKUP($A10,MASTER!$1:$1048576,MATCH('POD1-COMMON_POOL'!AN$7,MASTER!$1:$1,0),FALSE))*1000000</f>
        <v>890.77104814957681</v>
      </c>
      <c r="AO10" s="285">
        <f>(VLOOKUP($A10,MASTER!$1:$1048576,MATCH('POD1-COMMON_POOL'!AO$7,MASTER!$1:$1,0),FALSE))*1000000</f>
        <v>904.17975172249999</v>
      </c>
      <c r="AP10" s="285">
        <f>(VLOOKUP($A10,MASTER!$1:$1048576,MATCH('POD1-COMMON_POOL'!AP$7,MASTER!$1:$1,0),FALSE))*1000000</f>
        <v>917.93118776284268</v>
      </c>
      <c r="AQ10" s="285">
        <f>(VLOOKUP($A10,MASTER!$1:$1048576,MATCH('POD1-COMMON_POOL'!AQ$7,MASTER!$1:$1,0),FALSE))*1000000</f>
        <v>932.03365094785045</v>
      </c>
      <c r="AR10" s="285">
        <f>(VLOOKUP($A10,MASTER!$1:$1048576,MATCH('POD1-COMMON_POOL'!AR$7,MASTER!$1:$1,0),FALSE))*1000000</f>
        <v>946.49564134422167</v>
      </c>
      <c r="AS10" s="285">
        <f>(VLOOKUP($A10,MASTER!$1:$1048576,MATCH('POD1-COMMON_POOL'!AS$7,MASTER!$1:$1,0),FALSE))*1000000</f>
        <v>961.32586949575739</v>
      </c>
      <c r="AT10" s="285">
        <f>(VLOOKUP($A10,MASTER!$1:$1048576,MATCH('POD1-COMMON_POOL'!AT$7,MASTER!$1:$1,0),FALSE))*1000000</f>
        <v>976.53326163753331</v>
      </c>
      <c r="AU10" s="285">
        <f>(VLOOKUP($A10,MASTER!$1:$1048576,MATCH('POD1-COMMON_POOL'!AU$7,MASTER!$1:$1,0),FALSE))*1000000</f>
        <v>992.12696503974894</v>
      </c>
      <c r="AV10" s="285">
        <f>(VLOOKUP($A10,MASTER!$1:$1048576,MATCH('POD1-COMMON_POOL'!AV$7,MASTER!$1:$1,0),FALSE))*1000000</f>
        <v>1008.1163534844816</v>
      </c>
      <c r="AW10" s="285">
        <f>(VLOOKUP($A10,MASTER!$1:$1048576,MATCH('POD1-COMMON_POOL'!AW$7,MASTER!$1:$1,0),FALSE))*1000000</f>
        <v>1023.9873251267296</v>
      </c>
      <c r="AX10" s="285">
        <f>(VLOOKUP($A10,MASTER!$1:$1048576,MATCH('POD1-COMMON_POOL'!AX$7,MASTER!$1:$1,0),FALSE))*1000000</f>
        <v>1040.2616716098212</v>
      </c>
      <c r="AY10" s="285">
        <f>(VLOOKUP($A10,MASTER!$1:$1048576,MATCH('POD1-COMMON_POOL'!AY$7,MASTER!$1:$1,0),FALSE))*1000000</f>
        <v>1056.8140767171208</v>
      </c>
      <c r="AZ10" s="285">
        <f>(VLOOKUP($A10,MASTER!$1:$1048576,MATCH('POD1-COMMON_POOL'!AZ$7,MASTER!$1:$1,0),FALSE))*1000000</f>
        <v>1073.6493918899669</v>
      </c>
      <c r="BA10" s="285">
        <f>(VLOOKUP($A10,MASTER!$1:$1048576,MATCH('POD1-COMMON_POOL'!BA$7,MASTER!$1:$1,0),FALSE))*1000000</f>
        <v>1090.7376897075708</v>
      </c>
      <c r="BB10" s="285">
        <f>(VLOOKUP($A10,MASTER!$1:$1048576,MATCH('POD1-COMMON_POOL'!BB$7,MASTER!$1:$1,0),FALSE))*1000000</f>
        <v>1108.0472416581658</v>
      </c>
      <c r="BC10" s="285">
        <f>(VLOOKUP($A10,MASTER!$1:$1048576,MATCH('POD1-COMMON_POOL'!BC$7,MASTER!$1:$1,0),FALSE))*1000000</f>
        <v>1125.6793824687782</v>
      </c>
      <c r="BD10" s="285">
        <f>(VLOOKUP($A10,MASTER!$1:$1048576,MATCH('POD1-COMMON_POOL'!BD$7,MASTER!$1:$1,0),FALSE))*1000000</f>
        <v>1143.5854781582143</v>
      </c>
      <c r="BE10" s="285">
        <f>(VLOOKUP($A10,MASTER!$1:$1048576,MATCH('POD1-COMMON_POOL'!BE$7,MASTER!$1:$1,0),FALSE))*1000000</f>
        <v>1161.7767007541108</v>
      </c>
      <c r="BF10" s="285">
        <f>(VLOOKUP($A10,MASTER!$1:$1048576,MATCH('POD1-COMMON_POOL'!BF$7,MASTER!$1:$1,0),FALSE))*1000000</f>
        <v>1180.2505186129174</v>
      </c>
      <c r="BG10" s="285">
        <f>(VLOOKUP($A10,MASTER!$1:$1048576,MATCH('POD1-COMMON_POOL'!BG$7,MASTER!$1:$1,0),FALSE))*1000000</f>
        <v>1199.0154674596945</v>
      </c>
      <c r="BH10" s="285">
        <f>(VLOOKUP($A10,MASTER!$1:$1048576,MATCH('POD1-COMMON_POOL'!BH$7,MASTER!$1:$1,0),FALSE))*1000000</f>
        <v>1218.0882849025813</v>
      </c>
      <c r="BI10" s="285">
        <f>(VLOOKUP($A10,MASTER!$1:$1048576,MATCH('POD1-COMMON_POOL'!BI$7,MASTER!$1:$1,0),FALSE))*1000000</f>
        <v>1237.4603282955688</v>
      </c>
    </row>
    <row r="11" spans="1:61" x14ac:dyDescent="0.25">
      <c r="A11" s="187" t="s">
        <v>517</v>
      </c>
      <c r="B11" s="285">
        <f>(VLOOKUP($A11,MASTER!$1:$1048576,MATCH('POD1-COMMON_POOL'!B$7,MASTER!$1:$1,0),FALSE))*1000000</f>
        <v>0</v>
      </c>
      <c r="C11" s="285">
        <f>(VLOOKUP($A11,MASTER!$1:$1048576,MATCH('POD1-COMMON_POOL'!C$7,MASTER!$1:$1,0),FALSE))*1000000</f>
        <v>0</v>
      </c>
      <c r="D11" s="285">
        <f>(VLOOKUP($A11,MASTER!$1:$1048576,MATCH('POD1-COMMON_POOL'!D$7,MASTER!$1:$1,0),FALSE))*1000000</f>
        <v>0</v>
      </c>
      <c r="E11" s="285">
        <f>(VLOOKUP($A11,MASTER!$1:$1048576,MATCH('POD1-COMMON_POOL'!E$7,MASTER!$1:$1,0),FALSE))*1000000</f>
        <v>0</v>
      </c>
      <c r="F11" s="285">
        <f>(VLOOKUP($A11,MASTER!$1:$1048576,MATCH('POD1-COMMON_POOL'!F$7,MASTER!$1:$1,0),FALSE))*1000000</f>
        <v>0</v>
      </c>
      <c r="G11" s="285">
        <f>(VLOOKUP($A11,MASTER!$1:$1048576,MATCH('POD1-COMMON_POOL'!G$7,MASTER!$1:$1,0),FALSE))*1000000</f>
        <v>0</v>
      </c>
      <c r="H11" s="285">
        <f>(VLOOKUP($A11,MASTER!$1:$1048576,MATCH('POD1-COMMON_POOL'!H$7,MASTER!$1:$1,0),FALSE))*1000000</f>
        <v>0</v>
      </c>
      <c r="I11" s="285">
        <f>(VLOOKUP($A11,MASTER!$1:$1048576,MATCH('POD1-COMMON_POOL'!I$7,MASTER!$1:$1,0),FALSE))*1000000</f>
        <v>0</v>
      </c>
      <c r="J11" s="285">
        <f>(VLOOKUP($A11,MASTER!$1:$1048576,MATCH('POD1-COMMON_POOL'!J$7,MASTER!$1:$1,0),FALSE))*1000000</f>
        <v>0</v>
      </c>
      <c r="K11" s="285">
        <f>(VLOOKUP($A11,MASTER!$1:$1048576,MATCH('POD1-COMMON_POOL'!K$7,MASTER!$1:$1,0),FALSE))*1000000</f>
        <v>0</v>
      </c>
      <c r="L11" s="285">
        <f>(VLOOKUP($A11,MASTER!$1:$1048576,MATCH('POD1-COMMON_POOL'!L$7,MASTER!$1:$1,0),FALSE))*1000000</f>
        <v>0</v>
      </c>
      <c r="M11" s="285">
        <f>(VLOOKUP($A11,MASTER!$1:$1048576,MATCH('POD1-COMMON_POOL'!M$7,MASTER!$1:$1,0),FALSE))*1000000</f>
        <v>0</v>
      </c>
      <c r="N11" s="285">
        <f>(VLOOKUP($A11,MASTER!$1:$1048576,MATCH('POD1-COMMON_POOL'!N$7,MASTER!$1:$1,0),FALSE))*1000000</f>
        <v>0</v>
      </c>
      <c r="O11" s="285">
        <f>(VLOOKUP($A11,MASTER!$1:$1048576,MATCH('POD1-COMMON_POOL'!O$7,MASTER!$1:$1,0),FALSE))*1000000</f>
        <v>0</v>
      </c>
      <c r="P11" s="285">
        <f>(VLOOKUP($A11,MASTER!$1:$1048576,MATCH('POD1-COMMON_POOL'!P$7,MASTER!$1:$1,0),FALSE))*1000000</f>
        <v>0</v>
      </c>
      <c r="Q11" s="285">
        <f>(VLOOKUP($A11,MASTER!$1:$1048576,MATCH('POD1-COMMON_POOL'!Q$7,MASTER!$1:$1,0),FALSE))*1000000</f>
        <v>0</v>
      </c>
      <c r="R11" s="285">
        <f>(VLOOKUP($A11,MASTER!$1:$1048576,MATCH('POD1-COMMON_POOL'!R$7,MASTER!$1:$1,0),FALSE))*1000000</f>
        <v>0</v>
      </c>
      <c r="S11" s="285">
        <f>(VLOOKUP($A11,MASTER!$1:$1048576,MATCH('POD1-COMMON_POOL'!S$7,MASTER!$1:$1,0),FALSE))*1000000</f>
        <v>0</v>
      </c>
      <c r="T11" s="285">
        <f>(VLOOKUP($A11,MASTER!$1:$1048576,MATCH('POD1-COMMON_POOL'!T$7,MASTER!$1:$1,0),FALSE))*1000000</f>
        <v>0</v>
      </c>
      <c r="U11" s="285">
        <f>(VLOOKUP($A11,MASTER!$1:$1048576,MATCH('POD1-COMMON_POOL'!U$7,MASTER!$1:$1,0),FALSE))*1000000</f>
        <v>0</v>
      </c>
      <c r="V11" s="285">
        <f>(VLOOKUP($A11,MASTER!$1:$1048576,MATCH('POD1-COMMON_POOL'!V$7,MASTER!$1:$1,0),FALSE))*1000000</f>
        <v>0</v>
      </c>
      <c r="W11" s="285">
        <f>(VLOOKUP($A11,MASTER!$1:$1048576,MATCH('POD1-COMMON_POOL'!W$7,MASTER!$1:$1,0),FALSE))*1000000</f>
        <v>0</v>
      </c>
      <c r="X11" s="285">
        <f>(VLOOKUP($A11,MASTER!$1:$1048576,MATCH('POD1-COMMON_POOL'!X$7,MASTER!$1:$1,0),FALSE))*1000000</f>
        <v>0</v>
      </c>
      <c r="Y11" s="285">
        <f>(VLOOKUP($A11,MASTER!$1:$1048576,MATCH('POD1-COMMON_POOL'!Y$7,MASTER!$1:$1,0),FALSE))*1000000</f>
        <v>0</v>
      </c>
      <c r="Z11" s="285">
        <f>(VLOOKUP($A11,MASTER!$1:$1048576,MATCH('POD1-COMMON_POOL'!Z$7,MASTER!$1:$1,0),FALSE))*1000000</f>
        <v>0</v>
      </c>
      <c r="AA11" s="285">
        <f>(VLOOKUP($A11,MASTER!$1:$1048576,MATCH('POD1-COMMON_POOL'!AA$7,MASTER!$1:$1,0),FALSE))*1000000</f>
        <v>0</v>
      </c>
      <c r="AB11" s="285">
        <f>(VLOOKUP($A11,MASTER!$1:$1048576,MATCH('POD1-COMMON_POOL'!AB$7,MASTER!$1:$1,0),FALSE))*1000000</f>
        <v>0</v>
      </c>
      <c r="AC11" s="285">
        <f>(VLOOKUP($A11,MASTER!$1:$1048576,MATCH('POD1-COMMON_POOL'!AC$7,MASTER!$1:$1,0),FALSE))*1000000</f>
        <v>0</v>
      </c>
      <c r="AD11" s="285">
        <f>(VLOOKUP($A11,MASTER!$1:$1048576,MATCH('POD1-COMMON_POOL'!AD$7,MASTER!$1:$1,0),FALSE))*1000000</f>
        <v>0</v>
      </c>
      <c r="AE11" s="285">
        <f>(VLOOKUP($A11,MASTER!$1:$1048576,MATCH('POD1-COMMON_POOL'!AE$7,MASTER!$1:$1,0),FALSE))*1000000</f>
        <v>0</v>
      </c>
      <c r="AF11" s="285">
        <f>(VLOOKUP($A11,MASTER!$1:$1048576,MATCH('POD1-COMMON_POOL'!AF$7,MASTER!$1:$1,0),FALSE))*1000000</f>
        <v>0</v>
      </c>
      <c r="AG11" s="285">
        <f>(VLOOKUP($A11,MASTER!$1:$1048576,MATCH('POD1-COMMON_POOL'!AG$7,MASTER!$1:$1,0),FALSE))*1000000</f>
        <v>0</v>
      </c>
      <c r="AH11" s="285">
        <f>(VLOOKUP($A11,MASTER!$1:$1048576,MATCH('POD1-COMMON_POOL'!AH$7,MASTER!$1:$1,0),FALSE))*1000000</f>
        <v>0</v>
      </c>
      <c r="AI11" s="285">
        <f>(VLOOKUP($A11,MASTER!$1:$1048576,MATCH('POD1-COMMON_POOL'!AI$7,MASTER!$1:$1,0),FALSE))*1000000</f>
        <v>0</v>
      </c>
      <c r="AJ11" s="285">
        <f>(VLOOKUP($A11,MASTER!$1:$1048576,MATCH('POD1-COMMON_POOL'!AJ$7,MASTER!$1:$1,0),FALSE))*1000000</f>
        <v>0</v>
      </c>
      <c r="AK11" s="285">
        <f>(VLOOKUP($A11,MASTER!$1:$1048576,MATCH('POD1-COMMON_POOL'!AK$7,MASTER!$1:$1,0),FALSE))*1000000</f>
        <v>0</v>
      </c>
      <c r="AL11" s="285">
        <f>(VLOOKUP($A11,MASTER!$1:$1048576,MATCH('POD1-COMMON_POOL'!AL$7,MASTER!$1:$1,0),FALSE))*1000000</f>
        <v>0</v>
      </c>
      <c r="AM11" s="285">
        <f>(VLOOKUP($A11,MASTER!$1:$1048576,MATCH('POD1-COMMON_POOL'!AM$7,MASTER!$1:$1,0),FALSE))*1000000</f>
        <v>0</v>
      </c>
      <c r="AN11" s="285">
        <f>(VLOOKUP($A11,MASTER!$1:$1048576,MATCH('POD1-COMMON_POOL'!AN$7,MASTER!$1:$1,0),FALSE))*1000000</f>
        <v>0</v>
      </c>
      <c r="AO11" s="285">
        <f>(VLOOKUP($A11,MASTER!$1:$1048576,MATCH('POD1-COMMON_POOL'!AO$7,MASTER!$1:$1,0),FALSE))*1000000</f>
        <v>0</v>
      </c>
      <c r="AP11" s="285">
        <f>(VLOOKUP($A11,MASTER!$1:$1048576,MATCH('POD1-COMMON_POOL'!AP$7,MASTER!$1:$1,0),FALSE))*1000000</f>
        <v>0</v>
      </c>
      <c r="AQ11" s="285">
        <f>(VLOOKUP($A11,MASTER!$1:$1048576,MATCH('POD1-COMMON_POOL'!AQ$7,MASTER!$1:$1,0),FALSE))*1000000</f>
        <v>0</v>
      </c>
      <c r="AR11" s="285">
        <f>(VLOOKUP($A11,MASTER!$1:$1048576,MATCH('POD1-COMMON_POOL'!AR$7,MASTER!$1:$1,0),FALSE))*1000000</f>
        <v>0</v>
      </c>
      <c r="AS11" s="285">
        <f>(VLOOKUP($A11,MASTER!$1:$1048576,MATCH('POD1-COMMON_POOL'!AS$7,MASTER!$1:$1,0),FALSE))*1000000</f>
        <v>0</v>
      </c>
      <c r="AT11" s="285">
        <f>(VLOOKUP($A11,MASTER!$1:$1048576,MATCH('POD1-COMMON_POOL'!AT$7,MASTER!$1:$1,0),FALSE))*1000000</f>
        <v>0</v>
      </c>
      <c r="AU11" s="285">
        <f>(VLOOKUP($A11,MASTER!$1:$1048576,MATCH('POD1-COMMON_POOL'!AU$7,MASTER!$1:$1,0),FALSE))*1000000</f>
        <v>0</v>
      </c>
      <c r="AV11" s="285">
        <f>(VLOOKUP($A11,MASTER!$1:$1048576,MATCH('POD1-COMMON_POOL'!AV$7,MASTER!$1:$1,0),FALSE))*1000000</f>
        <v>0</v>
      </c>
      <c r="AW11" s="285">
        <f>(VLOOKUP($A11,MASTER!$1:$1048576,MATCH('POD1-COMMON_POOL'!AW$7,MASTER!$1:$1,0),FALSE))*1000000</f>
        <v>0</v>
      </c>
      <c r="AX11" s="285">
        <f>(VLOOKUP($A11,MASTER!$1:$1048576,MATCH('POD1-COMMON_POOL'!AX$7,MASTER!$1:$1,0),FALSE))*1000000</f>
        <v>0</v>
      </c>
      <c r="AY11" s="285">
        <f>(VLOOKUP($A11,MASTER!$1:$1048576,MATCH('POD1-COMMON_POOL'!AY$7,MASTER!$1:$1,0),FALSE))*1000000</f>
        <v>0</v>
      </c>
      <c r="AZ11" s="285">
        <f>(VLOOKUP($A11,MASTER!$1:$1048576,MATCH('POD1-COMMON_POOL'!AZ$7,MASTER!$1:$1,0),FALSE))*1000000</f>
        <v>0</v>
      </c>
      <c r="BA11" s="285">
        <f>(VLOOKUP($A11,MASTER!$1:$1048576,MATCH('POD1-COMMON_POOL'!BA$7,MASTER!$1:$1,0),FALSE))*1000000</f>
        <v>0</v>
      </c>
      <c r="BB11" s="285">
        <f>(VLOOKUP($A11,MASTER!$1:$1048576,MATCH('POD1-COMMON_POOL'!BB$7,MASTER!$1:$1,0),FALSE))*1000000</f>
        <v>0</v>
      </c>
      <c r="BC11" s="285">
        <f>(VLOOKUP($A11,MASTER!$1:$1048576,MATCH('POD1-COMMON_POOL'!BC$7,MASTER!$1:$1,0),FALSE))*1000000</f>
        <v>0</v>
      </c>
      <c r="BD11" s="285">
        <f>(VLOOKUP($A11,MASTER!$1:$1048576,MATCH('POD1-COMMON_POOL'!BD$7,MASTER!$1:$1,0),FALSE))*1000000</f>
        <v>0</v>
      </c>
      <c r="BE11" s="285">
        <f>(VLOOKUP($A11,MASTER!$1:$1048576,MATCH('POD1-COMMON_POOL'!BE$7,MASTER!$1:$1,0),FALSE))*1000000</f>
        <v>0</v>
      </c>
      <c r="BF11" s="285">
        <f>(VLOOKUP($A11,MASTER!$1:$1048576,MATCH('POD1-COMMON_POOL'!BF$7,MASTER!$1:$1,0),FALSE))*1000000</f>
        <v>0</v>
      </c>
      <c r="BG11" s="285">
        <f>(VLOOKUP($A11,MASTER!$1:$1048576,MATCH('POD1-COMMON_POOL'!BG$7,MASTER!$1:$1,0),FALSE))*1000000</f>
        <v>0</v>
      </c>
      <c r="BH11" s="285">
        <f>(VLOOKUP($A11,MASTER!$1:$1048576,MATCH('POD1-COMMON_POOL'!BH$7,MASTER!$1:$1,0),FALSE))*1000000</f>
        <v>0</v>
      </c>
      <c r="BI11" s="285">
        <f>(VLOOKUP($A11,MASTER!$1:$1048576,MATCH('POD1-COMMON_POOL'!BI$7,MASTER!$1:$1,0),FALSE))*1000000</f>
        <v>0</v>
      </c>
    </row>
    <row r="12" spans="1:61" x14ac:dyDescent="0.25">
      <c r="A12" s="187" t="s">
        <v>518</v>
      </c>
      <c r="B12" s="285">
        <f>(VLOOKUP($A12,MASTER!$1:$1048576,MATCH('POD1-COMMON_POOL'!B$7,MASTER!$1:$1,0),FALSE))*1000000</f>
        <v>108496</v>
      </c>
      <c r="C12" s="285">
        <f>(VLOOKUP($A12,MASTER!$1:$1048576,MATCH('POD1-COMMON_POOL'!C$7,MASTER!$1:$1,0),FALSE))*1000000</f>
        <v>108276</v>
      </c>
      <c r="D12" s="285">
        <f>(VLOOKUP($A12,MASTER!$1:$1048576,MATCH('POD1-COMMON_POOL'!D$7,MASTER!$1:$1,0),FALSE))*1000000</f>
        <v>109491</v>
      </c>
      <c r="E12" s="285">
        <f>(VLOOKUP($A12,MASTER!$1:$1048576,MATCH('POD1-COMMON_POOL'!E$7,MASTER!$1:$1,0),FALSE))*1000000</f>
        <v>110887</v>
      </c>
      <c r="F12" s="285">
        <f>(VLOOKUP($A12,MASTER!$1:$1048576,MATCH('POD1-COMMON_POOL'!F$7,MASTER!$1:$1,0),FALSE))*1000000</f>
        <v>113831</v>
      </c>
      <c r="G12" s="285">
        <f>(VLOOKUP($A12,MASTER!$1:$1048576,MATCH('POD1-COMMON_POOL'!G$7,MASTER!$1:$1,0),FALSE))*1000000</f>
        <v>114260</v>
      </c>
      <c r="H12" s="285">
        <f>(VLOOKUP($A12,MASTER!$1:$1048576,MATCH('POD1-COMMON_POOL'!H$7,MASTER!$1:$1,0),FALSE))*1000000</f>
        <v>119482</v>
      </c>
      <c r="I12" s="285">
        <f>(VLOOKUP($A12,MASTER!$1:$1048576,MATCH('POD1-COMMON_POOL'!I$7,MASTER!$1:$1,0),FALSE))*1000000</f>
        <v>120522</v>
      </c>
      <c r="J12" s="285">
        <f>(VLOOKUP($A12,MASTER!$1:$1048576,MATCH('POD1-COMMON_POOL'!J$7,MASTER!$1:$1,0),FALSE))*1000000</f>
        <v>121802</v>
      </c>
      <c r="K12" s="285">
        <f>(VLOOKUP($A12,MASTER!$1:$1048576,MATCH('POD1-COMMON_POOL'!K$7,MASTER!$1:$1,0),FALSE))*1000000</f>
        <v>124244</v>
      </c>
      <c r="L12" s="285">
        <f>(VLOOKUP($A12,MASTER!$1:$1048576,MATCH('POD1-COMMON_POOL'!L$7,MASTER!$1:$1,0),FALSE))*1000000</f>
        <v>126234.00000000001</v>
      </c>
      <c r="M12" s="285">
        <f>(VLOOKUP($A12,MASTER!$1:$1048576,MATCH('POD1-COMMON_POOL'!M$7,MASTER!$1:$1,0),FALSE))*1000000</f>
        <v>126234.00000000001</v>
      </c>
      <c r="N12" s="285">
        <f>(VLOOKUP($A12,MASTER!$1:$1048576,MATCH('POD1-COMMON_POOL'!N$7,MASTER!$1:$1,0),FALSE))*1000000</f>
        <v>131514</v>
      </c>
      <c r="O12" s="285">
        <f>(VLOOKUP($A12,MASTER!$1:$1048576,MATCH('POD1-COMMON_POOL'!O$7,MASTER!$1:$1,0),FALSE))*1000000</f>
        <v>132745</v>
      </c>
      <c r="P12" s="285">
        <f>(VLOOKUP($A12,MASTER!$1:$1048576,MATCH('POD1-COMMON_POOL'!P$7,MASTER!$1:$1,0),FALSE))*1000000</f>
        <v>135541</v>
      </c>
      <c r="Q12" s="285">
        <f>(VLOOKUP($A12,MASTER!$1:$1048576,MATCH('POD1-COMMON_POOL'!Q$7,MASTER!$1:$1,0),FALSE))*1000000</f>
        <v>137350</v>
      </c>
      <c r="R12" s="285">
        <f>(VLOOKUP($A12,MASTER!$1:$1048576,MATCH('POD1-COMMON_POOL'!R$7,MASTER!$1:$1,0),FALSE))*1000000</f>
        <v>138346</v>
      </c>
      <c r="S12" s="285">
        <f>(VLOOKUP($A12,MASTER!$1:$1048576,MATCH('POD1-COMMON_POOL'!S$7,MASTER!$1:$1,0),FALSE))*1000000</f>
        <v>140836</v>
      </c>
      <c r="T12" s="285">
        <f>(VLOOKUP($A12,MASTER!$1:$1048576,MATCH('POD1-COMMON_POOL'!T$7,MASTER!$1:$1,0),FALSE))*1000000</f>
        <v>141839.33785181417</v>
      </c>
      <c r="U12" s="285">
        <f>(VLOOKUP($A12,MASTER!$1:$1048576,MATCH('POD1-COMMON_POOL'!U$7,MASTER!$1:$1,0),FALSE))*1000000</f>
        <v>142908.03328636801</v>
      </c>
      <c r="V12" s="285">
        <f>(VLOOKUP($A12,MASTER!$1:$1048576,MATCH('POD1-COMMON_POOL'!V$7,MASTER!$1:$1,0),FALSE))*1000000</f>
        <v>144034.33399464344</v>
      </c>
      <c r="W12" s="285">
        <f>(VLOOKUP($A12,MASTER!$1:$1048576,MATCH('POD1-COMMON_POOL'!W$7,MASTER!$1:$1,0),FALSE))*1000000</f>
        <v>145212.3888067361</v>
      </c>
      <c r="X12" s="285">
        <f>(VLOOKUP($A12,MASTER!$1:$1048576,MATCH('POD1-COMMON_POOL'!X$7,MASTER!$1:$1,0),FALSE))*1000000</f>
        <v>146437.80644603138</v>
      </c>
      <c r="Y12" s="285">
        <f>(VLOOKUP($A12,MASTER!$1:$1048576,MATCH('POD1-COMMON_POOL'!Y$7,MASTER!$1:$1,0),FALSE))*1000000</f>
        <v>147707.31846414696</v>
      </c>
      <c r="Z12" s="285">
        <f>(VLOOKUP($A12,MASTER!$1:$1048576,MATCH('POD1-COMMON_POOL'!Z$7,MASTER!$1:$1,0),FALSE))*1000000</f>
        <v>149018.52166178034</v>
      </c>
      <c r="AA12" s="285">
        <f>(VLOOKUP($A12,MASTER!$1:$1048576,MATCH('POD1-COMMON_POOL'!AA$7,MASTER!$1:$1,0),FALSE))*1000000</f>
        <v>150369.68117162105</v>
      </c>
      <c r="AB12" s="285">
        <f>(VLOOKUP($A12,MASTER!$1:$1048576,MATCH('POD1-COMMON_POOL'!AB$7,MASTER!$1:$1,0),FALSE))*1000000</f>
        <v>151759.57985216152</v>
      </c>
      <c r="AC12" s="285">
        <f>(VLOOKUP($A12,MASTER!$1:$1048576,MATCH('POD1-COMMON_POOL'!AC$7,MASTER!$1:$1,0),FALSE))*1000000</f>
        <v>153187.40304901375</v>
      </c>
      <c r="AD12" s="285">
        <f>(VLOOKUP($A12,MASTER!$1:$1048576,MATCH('POD1-COMMON_POOL'!AD$7,MASTER!$1:$1,0),FALSE))*1000000</f>
        <v>154652.65037710094</v>
      </c>
      <c r="AE12" s="285">
        <f>(VLOOKUP($A12,MASTER!$1:$1048576,MATCH('POD1-COMMON_POOL'!AE$7,MASTER!$1:$1,0),FALSE))*1000000</f>
        <v>156155.06815614947</v>
      </c>
      <c r="AF12" s="285">
        <f>(VLOOKUP($A12,MASTER!$1:$1048576,MATCH('POD1-COMMON_POOL'!AF$7,MASTER!$1:$1,0),FALSE))*1000000</f>
        <v>157694.59764042817</v>
      </c>
      <c r="AG12" s="285">
        <f>(VLOOKUP($A12,MASTER!$1:$1048576,MATCH('POD1-COMMON_POOL'!AG$7,MASTER!$1:$1,0),FALSE))*1000000</f>
        <v>159271.33533372992</v>
      </c>
      <c r="AH12" s="285">
        <f>(VLOOKUP($A12,MASTER!$1:$1048576,MATCH('POD1-COMMON_POOL'!AH$7,MASTER!$1:$1,0),FALSE))*1000000</f>
        <v>160885.50255755713</v>
      </c>
      <c r="AI12" s="285">
        <f>(VLOOKUP($A12,MASTER!$1:$1048576,MATCH('POD1-COMMON_POOL'!AI$7,MASTER!$1:$1,0),FALSE))*1000000</f>
        <v>162537.42210928653</v>
      </c>
      <c r="AJ12" s="285">
        <f>(VLOOKUP($A12,MASTER!$1:$1048576,MATCH('POD1-COMMON_POOL'!AJ$7,MASTER!$1:$1,0),FALSE))*1000000</f>
        <v>164227.50035733607</v>
      </c>
      <c r="AK12" s="285">
        <f>(VLOOKUP($A12,MASTER!$1:$1048576,MATCH('POD1-COMMON_POOL'!AK$7,MASTER!$1:$1,0),FALSE))*1000000</f>
        <v>165956.21350968271</v>
      </c>
      <c r="AL12" s="285">
        <f>(VLOOKUP($A12,MASTER!$1:$1048576,MATCH('POD1-COMMON_POOL'!AL$7,MASTER!$1:$1,0),FALSE))*1000000</f>
        <v>167724.09708925904</v>
      </c>
      <c r="AM12" s="285">
        <f>(VLOOKUP($A12,MASTER!$1:$1048576,MATCH('POD1-COMMON_POOL'!AM$7,MASTER!$1:$1,0),FALSE))*1000000</f>
        <v>169531.73787665321</v>
      </c>
      <c r="AN12" s="285">
        <f>(VLOOKUP($A12,MASTER!$1:$1048576,MATCH('POD1-COMMON_POOL'!AN$7,MASTER!$1:$1,0),FALSE))*1000000</f>
        <v>171379.76775383911</v>
      </c>
      <c r="AO12" s="285">
        <f>(VLOOKUP($A12,MASTER!$1:$1048576,MATCH('POD1-COMMON_POOL'!AO$7,MASTER!$1:$1,0),FALSE))*1000000</f>
        <v>173268.85901508358</v>
      </c>
      <c r="AP12" s="285">
        <f>(VLOOKUP($A12,MASTER!$1:$1048576,MATCH('POD1-COMMON_POOL'!AP$7,MASTER!$1:$1,0),FALSE))*1000000</f>
        <v>175199.72081239716</v>
      </c>
      <c r="AQ12" s="285">
        <f>(VLOOKUP($A12,MASTER!$1:$1048576,MATCH('POD1-COMMON_POOL'!AQ$7,MASTER!$1:$1,0),FALSE))*1000000</f>
        <v>177173.09648031247</v>
      </c>
      <c r="AR12" s="285">
        <f>(VLOOKUP($A12,MASTER!$1:$1048576,MATCH('POD1-COMMON_POOL'!AR$7,MASTER!$1:$1,0),FALSE))*1000000</f>
        <v>179189.76154400571</v>
      </c>
      <c r="AS12" s="285">
        <f>(VLOOKUP($A12,MASTER!$1:$1048576,MATCH('POD1-COMMON_POOL'!AS$7,MASTER!$1:$1,0),FALSE))*1000000</f>
        <v>181250.52226013324</v>
      </c>
      <c r="AT12" s="285">
        <f>(VLOOKUP($A12,MASTER!$1:$1048576,MATCH('POD1-COMMON_POOL'!AT$7,MASTER!$1:$1,0),FALSE))*1000000</f>
        <v>183356.21457449562</v>
      </c>
      <c r="AU12" s="285">
        <f>(VLOOKUP($A12,MASTER!$1:$1048576,MATCH('POD1-COMMON_POOL'!AU$7,MASTER!$1:$1,0),FALSE))*1000000</f>
        <v>185507.70340729036</v>
      </c>
      <c r="AV12" s="285">
        <f>(VLOOKUP($A12,MASTER!$1:$1048576,MATCH('POD1-COMMON_POOL'!AV$7,MASTER!$1:$1,0),FALSE))*1000000</f>
        <v>187705.8821971468</v>
      </c>
      <c r="AW12" s="285">
        <f>(VLOOKUP($A12,MASTER!$1:$1048576,MATCH('POD1-COMMON_POOL'!AW$7,MASTER!$1:$1,0),FALSE))*1000000</f>
        <v>189951.67265083807</v>
      </c>
      <c r="AX12" s="285">
        <f>(VLOOKUP($A12,MASTER!$1:$1048576,MATCH('POD1-COMMON_POOL'!AX$7,MASTER!$1:$1,0),FALSE))*1000000</f>
        <v>192246.02465763589</v>
      </c>
      <c r="AY12" s="285">
        <f>(VLOOKUP($A12,MASTER!$1:$1048576,MATCH('POD1-COMMON_POOL'!AY$7,MASTER!$1:$1,0),FALSE))*1000000</f>
        <v>194589.91633655521</v>
      </c>
      <c r="AZ12" s="285">
        <f>(VLOOKUP($A12,MASTER!$1:$1048576,MATCH('POD1-COMMON_POOL'!AZ$7,MASTER!$1:$1,0),FALSE))*1000000</f>
        <v>196984.35419189965</v>
      </c>
      <c r="BA12" s="285">
        <f>(VLOOKUP($A12,MASTER!$1:$1048576,MATCH('POD1-COMMON_POOL'!BA$7,MASTER!$1:$1,0),FALSE))*1000000</f>
        <v>199430.37335803465</v>
      </c>
      <c r="BB12" s="285">
        <f>(VLOOKUP($A12,MASTER!$1:$1048576,MATCH('POD1-COMMON_POOL'!BB$7,MASTER!$1:$1,0),FALSE))*1000000</f>
        <v>201906.7655443298</v>
      </c>
      <c r="BC12" s="285">
        <f>(VLOOKUP($A12,MASTER!$1:$1048576,MATCH('POD1-COMMON_POOL'!BC$7,MASTER!$1:$1,0),FALSE))*1000000</f>
        <v>204413.90790251244</v>
      </c>
      <c r="BD12" s="285">
        <f>(VLOOKUP($A12,MASTER!$1:$1048576,MATCH('POD1-COMMON_POOL'!BD$7,MASTER!$1:$1,0),FALSE))*1000000</f>
        <v>206952.18226752625</v>
      </c>
      <c r="BE12" s="285">
        <f>(VLOOKUP($A12,MASTER!$1:$1048576,MATCH('POD1-COMMON_POOL'!BE$7,MASTER!$1:$1,0),FALSE))*1000000</f>
        <v>209521.97521568445</v>
      </c>
      <c r="BF12" s="285">
        <f>(VLOOKUP($A12,MASTER!$1:$1048576,MATCH('POD1-COMMON_POOL'!BF$7,MASTER!$1:$1,0),FALSE))*1000000</f>
        <v>212123.67812354467</v>
      </c>
      <c r="BG12" s="285">
        <f>(VLOOKUP($A12,MASTER!$1:$1048576,MATCH('POD1-COMMON_POOL'!BG$7,MASTER!$1:$1,0),FALSE))*1000000</f>
        <v>214757.68722751533</v>
      </c>
      <c r="BH12" s="285">
        <f>(VLOOKUP($A12,MASTER!$1:$1048576,MATCH('POD1-COMMON_POOL'!BH$7,MASTER!$1:$1,0),FALSE))*1000000</f>
        <v>217424.403684202</v>
      </c>
      <c r="BI12" s="285">
        <f>(VLOOKUP($A12,MASTER!$1:$1048576,MATCH('POD1-COMMON_POOL'!BI$7,MASTER!$1:$1,0),FALSE))*1000000</f>
        <v>220124.23363150298</v>
      </c>
    </row>
    <row r="13" spans="1:61" x14ac:dyDescent="0.25">
      <c r="A13" s="187" t="s">
        <v>519</v>
      </c>
      <c r="B13" s="285">
        <f>(VLOOKUP($A13,MASTER!$1:$1048576,MATCH('POD1-COMMON_POOL'!B$7,MASTER!$1:$1,0),FALSE))*1000000</f>
        <v>7867.0000000000009</v>
      </c>
      <c r="C13" s="285">
        <f>(VLOOKUP($A13,MASTER!$1:$1048576,MATCH('POD1-COMMON_POOL'!C$7,MASTER!$1:$1,0),FALSE))*1000000</f>
        <v>7910</v>
      </c>
      <c r="D13" s="285">
        <f>(VLOOKUP($A13,MASTER!$1:$1048576,MATCH('POD1-COMMON_POOL'!D$7,MASTER!$1:$1,0),FALSE))*1000000</f>
        <v>7972</v>
      </c>
      <c r="E13" s="285">
        <f>(VLOOKUP($A13,MASTER!$1:$1048576,MATCH('POD1-COMMON_POOL'!E$7,MASTER!$1:$1,0),FALSE))*1000000</f>
        <v>8028</v>
      </c>
      <c r="F13" s="285">
        <f>(VLOOKUP($A13,MASTER!$1:$1048576,MATCH('POD1-COMMON_POOL'!F$7,MASTER!$1:$1,0),FALSE))*1000000</f>
        <v>8081</v>
      </c>
      <c r="G13" s="285">
        <f>(VLOOKUP($A13,MASTER!$1:$1048576,MATCH('POD1-COMMON_POOL'!G$7,MASTER!$1:$1,0),FALSE))*1000000</f>
        <v>8120.0000000000009</v>
      </c>
      <c r="H13" s="285">
        <f>(VLOOKUP($A13,MASTER!$1:$1048576,MATCH('POD1-COMMON_POOL'!H$7,MASTER!$1:$1,0),FALSE))*1000000</f>
        <v>8167.0000000000009</v>
      </c>
      <c r="I13" s="285">
        <f>(VLOOKUP($A13,MASTER!$1:$1048576,MATCH('POD1-COMMON_POOL'!I$7,MASTER!$1:$1,0),FALSE))*1000000</f>
        <v>8217</v>
      </c>
      <c r="J13" s="285">
        <f>(VLOOKUP($A13,MASTER!$1:$1048576,MATCH('POD1-COMMON_POOL'!J$7,MASTER!$1:$1,0),FALSE))*1000000</f>
        <v>8290</v>
      </c>
      <c r="K13" s="285">
        <f>(VLOOKUP($A13,MASTER!$1:$1048576,MATCH('POD1-COMMON_POOL'!K$7,MASTER!$1:$1,0),FALSE))*1000000</f>
        <v>8332</v>
      </c>
      <c r="L13" s="285">
        <f>(VLOOKUP($A13,MASTER!$1:$1048576,MATCH('POD1-COMMON_POOL'!L$7,MASTER!$1:$1,0),FALSE))*1000000</f>
        <v>8374</v>
      </c>
      <c r="M13" s="285">
        <f>(VLOOKUP($A13,MASTER!$1:$1048576,MATCH('POD1-COMMON_POOL'!M$7,MASTER!$1:$1,0),FALSE))*1000000</f>
        <v>8374</v>
      </c>
      <c r="N13" s="285">
        <f>(VLOOKUP($A13,MASTER!$1:$1048576,MATCH('POD1-COMMON_POOL'!N$7,MASTER!$1:$1,0),FALSE))*1000000</f>
        <v>8411</v>
      </c>
      <c r="O13" s="285">
        <f>(VLOOKUP($A13,MASTER!$1:$1048576,MATCH('POD1-COMMON_POOL'!O$7,MASTER!$1:$1,0),FALSE))*1000000</f>
        <v>8591</v>
      </c>
      <c r="P13" s="285">
        <f>(VLOOKUP($A13,MASTER!$1:$1048576,MATCH('POD1-COMMON_POOL'!P$7,MASTER!$1:$1,0),FALSE))*1000000</f>
        <v>8618.7914088108009</v>
      </c>
      <c r="Q13" s="285">
        <f>(VLOOKUP($A13,MASTER!$1:$1048576,MATCH('POD1-COMMON_POOL'!Q$7,MASTER!$1:$1,0),FALSE))*1000000</f>
        <v>8646.7799441834522</v>
      </c>
      <c r="R13" s="285">
        <f>(VLOOKUP($A13,MASTER!$1:$1048576,MATCH('POD1-COMMON_POOL'!R$7,MASTER!$1:$1,0),FALSE))*1000000</f>
        <v>14186</v>
      </c>
      <c r="S13" s="285">
        <f>(VLOOKUP($A13,MASTER!$1:$1048576,MATCH('POD1-COMMON_POOL'!S$7,MASTER!$1:$1,0),FALSE))*1000000</f>
        <v>14299</v>
      </c>
      <c r="T13" s="285">
        <f>(VLOOKUP($A13,MASTER!$1:$1048576,MATCH('POD1-COMMON_POOL'!T$7,MASTER!$1:$1,0),FALSE))*1000000</f>
        <v>14451.64245732511</v>
      </c>
      <c r="U13" s="285">
        <f>(VLOOKUP($A13,MASTER!$1:$1048576,MATCH('POD1-COMMON_POOL'!U$7,MASTER!$1:$1,0),FALSE))*1000000</f>
        <v>14608.056644382059</v>
      </c>
      <c r="V13" s="285">
        <f>(VLOOKUP($A13,MASTER!$1:$1048576,MATCH('POD1-COMMON_POOL'!V$7,MASTER!$1:$1,0),FALSE))*1000000</f>
        <v>14768.336668083586</v>
      </c>
      <c r="W13" s="285">
        <f>(VLOOKUP($A13,MASTER!$1:$1048576,MATCH('POD1-COMMON_POOL'!W$7,MASTER!$1:$1,0),FALSE))*1000000</f>
        <v>14932.578986811772</v>
      </c>
      <c r="X13" s="285">
        <f>(VLOOKUP($A13,MASTER!$1:$1048576,MATCH('POD1-COMMON_POOL'!X$7,MASTER!$1:$1,0),FALSE))*1000000</f>
        <v>15100.882469192393</v>
      </c>
      <c r="Y13" s="285">
        <f>(VLOOKUP($A13,MASTER!$1:$1048576,MATCH('POD1-COMMON_POOL'!Y$7,MASTER!$1:$1,0),FALSE))*1000000</f>
        <v>15273.348454338502</v>
      </c>
      <c r="Z13" s="285">
        <f>(VLOOKUP($A13,MASTER!$1:$1048576,MATCH('POD1-COMMON_POOL'!Z$7,MASTER!$1:$1,0),FALSE))*1000000</f>
        <v>15450.080813599909</v>
      </c>
      <c r="AA13" s="285">
        <f>(VLOOKUP($A13,MASTER!$1:$1048576,MATCH('POD1-COMMON_POOL'!AA$7,MASTER!$1:$1,0),FALSE))*1000000</f>
        <v>15631.186013856248</v>
      </c>
      <c r="AB13" s="285">
        <f>(VLOOKUP($A13,MASTER!$1:$1048576,MATCH('POD1-COMMON_POOL'!AB$7,MASTER!$1:$1,0),FALSE))*1000000</f>
        <v>15816.773182392191</v>
      </c>
      <c r="AC13" s="285">
        <f>(VLOOKUP($A13,MASTER!$1:$1048576,MATCH('POD1-COMMON_POOL'!AC$7,MASTER!$1:$1,0),FALSE))*1000000</f>
        <v>16006.954173394397</v>
      </c>
      <c r="AD13" s="285">
        <f>(VLOOKUP($A13,MASTER!$1:$1048576,MATCH('POD1-COMMON_POOL'!AD$7,MASTER!$1:$1,0),FALSE))*1000000</f>
        <v>16201.843636110689</v>
      </c>
      <c r="AE13" s="285">
        <f>(VLOOKUP($A13,MASTER!$1:$1048576,MATCH('POD1-COMMON_POOL'!AE$7,MASTER!$1:$1,0),FALSE))*1000000</f>
        <v>16401.559084713059</v>
      </c>
      <c r="AF13" s="285">
        <f>(VLOOKUP($A13,MASTER!$1:$1048576,MATCH('POD1-COMMON_POOL'!AF$7,MASTER!$1:$1,0),FALSE))*1000000</f>
        <v>16606.220969907026</v>
      </c>
      <c r="AG13" s="285">
        <f>(VLOOKUP($A13,MASTER!$1:$1048576,MATCH('POD1-COMMON_POOL'!AG$7,MASTER!$1:$1,0),FALSE))*1000000</f>
        <v>16815.952752331119</v>
      </c>
      <c r="AH13" s="285">
        <f>(VLOOKUP($A13,MASTER!$1:$1048576,MATCH('POD1-COMMON_POOL'!AH$7,MASTER!$1:$1,0),FALSE))*1000000</f>
        <v>17030.880977791119</v>
      </c>
      <c r="AI13" s="285">
        <f>(VLOOKUP($A13,MASTER!$1:$1048576,MATCH('POD1-COMMON_POOL'!AI$7,MASTER!$1:$1,0),FALSE))*1000000</f>
        <v>17251.135354374957</v>
      </c>
      <c r="AJ13" s="285">
        <f>(VLOOKUP($A13,MASTER!$1:$1048576,MATCH('POD1-COMMON_POOL'!AJ$7,MASTER!$1:$1,0),FALSE))*1000000</f>
        <v>17476.848831495365</v>
      </c>
      <c r="AK13" s="285">
        <f>(VLOOKUP($A13,MASTER!$1:$1048576,MATCH('POD1-COMMON_POOL'!AK$7,MASTER!$1:$1,0),FALSE))*1000000</f>
        <v>17708.157680908327</v>
      </c>
      <c r="AL13" s="285">
        <f>(VLOOKUP($A13,MASTER!$1:$1048576,MATCH('POD1-COMMON_POOL'!AL$7,MASTER!$1:$1,0),FALSE))*1000000</f>
        <v>17945.201579756867</v>
      </c>
      <c r="AM13" s="285">
        <f>(VLOOKUP($A13,MASTER!$1:$1048576,MATCH('POD1-COMMON_POOL'!AM$7,MASTER!$1:$1,0),FALSE))*1000000</f>
        <v>18188.12369569068</v>
      </c>
      <c r="AN13" s="285">
        <f>(VLOOKUP($A13,MASTER!$1:$1048576,MATCH('POD1-COMMON_POOL'!AN$7,MASTER!$1:$1,0),FALSE))*1000000</f>
        <v>18437.070774113588</v>
      </c>
      <c r="AO13" s="285">
        <f>(VLOOKUP($A13,MASTER!$1:$1048576,MATCH('POD1-COMMON_POOL'!AO$7,MASTER!$1:$1,0),FALSE))*1000000</f>
        <v>18692.193227611999</v>
      </c>
      <c r="AP13" s="285">
        <f>(VLOOKUP($A13,MASTER!$1:$1048576,MATCH('POD1-COMMON_POOL'!AP$7,MASTER!$1:$1,0),FALSE))*1000000</f>
        <v>18953.645227618836</v>
      </c>
      <c r="AQ13" s="285">
        <f>(VLOOKUP($A13,MASTER!$1:$1048576,MATCH('POD1-COMMON_POOL'!AQ$7,MASTER!$1:$1,0),FALSE))*1000000</f>
        <v>19221.584798368873</v>
      </c>
      <c r="AR13" s="285">
        <f>(VLOOKUP($A13,MASTER!$1:$1048576,MATCH('POD1-COMMON_POOL'!AR$7,MASTER!$1:$1,0),FALSE))*1000000</f>
        <v>19496.173913202758</v>
      </c>
      <c r="AS13" s="285">
        <f>(VLOOKUP($A13,MASTER!$1:$1048576,MATCH('POD1-COMMON_POOL'!AS$7,MASTER!$1:$1,0),FALSE))*1000000</f>
        <v>19777.578593278427</v>
      </c>
      <c r="AT13" s="285">
        <f>(VLOOKUP($A13,MASTER!$1:$1048576,MATCH('POD1-COMMON_POOL'!AT$7,MASTER!$1:$1,0),FALSE))*1000000</f>
        <v>20065.969008750057</v>
      </c>
      <c r="AU13" s="285">
        <f>(VLOOKUP($A13,MASTER!$1:$1048576,MATCH('POD1-COMMON_POOL'!AU$7,MASTER!$1:$1,0),FALSE))*1000000</f>
        <v>20361.519582476314</v>
      </c>
      <c r="AV13" s="285">
        <f>(VLOOKUP($A13,MASTER!$1:$1048576,MATCH('POD1-COMMON_POOL'!AV$7,MASTER!$1:$1,0),FALSE))*1000000</f>
        <v>20664.409096321077</v>
      </c>
      <c r="AW13" s="285">
        <f>(VLOOKUP($A13,MASTER!$1:$1048576,MATCH('POD1-COMMON_POOL'!AW$7,MASTER!$1:$1,0),FALSE))*1000000</f>
        <v>20974.820800111429</v>
      </c>
      <c r="AX13" s="285">
        <f>(VLOOKUP($A13,MASTER!$1:$1048576,MATCH('POD1-COMMON_POOL'!AX$7,MASTER!$1:$1,0),FALSE))*1000000</f>
        <v>21292.942523319427</v>
      </c>
      <c r="AY13" s="285">
        <f>(VLOOKUP($A13,MASTER!$1:$1048576,MATCH('POD1-COMMON_POOL'!AY$7,MASTER!$1:$1,0),FALSE))*1000000</f>
        <v>21618.966789535636</v>
      </c>
      <c r="AZ13" s="285">
        <f>(VLOOKUP($A13,MASTER!$1:$1048576,MATCH('POD1-COMMON_POOL'!AZ$7,MASTER!$1:$1,0),FALSE))*1000000</f>
        <v>21953.090933804277</v>
      </c>
      <c r="BA13" s="285">
        <f>(VLOOKUP($A13,MASTER!$1:$1048576,MATCH('POD1-COMMON_POOL'!BA$7,MASTER!$1:$1,0),FALSE))*1000000</f>
        <v>22295.51722289154</v>
      </c>
      <c r="BB13" s="285">
        <f>(VLOOKUP($A13,MASTER!$1:$1048576,MATCH('POD1-COMMON_POOL'!BB$7,MASTER!$1:$1,0),FALSE))*1000000</f>
        <v>22643.284708068761</v>
      </c>
      <c r="BC13" s="285">
        <f>(VLOOKUP($A13,MASTER!$1:$1048576,MATCH('POD1-COMMON_POOL'!BC$7,MASTER!$1:$1,0),FALSE))*1000000</f>
        <v>22996.476701793479</v>
      </c>
      <c r="BD13" s="285">
        <f>(VLOOKUP($A13,MASTER!$1:$1048576,MATCH('POD1-COMMON_POOL'!BD$7,MASTER!$1:$1,0),FALSE))*1000000</f>
        <v>23355.177816038457</v>
      </c>
      <c r="BE13" s="285">
        <f>(VLOOKUP($A13,MASTER!$1:$1048576,MATCH('POD1-COMMON_POOL'!BE$7,MASTER!$1:$1,0),FALSE))*1000000</f>
        <v>23719.473982561616</v>
      </c>
      <c r="BF13" s="285">
        <f>(VLOOKUP($A13,MASTER!$1:$1048576,MATCH('POD1-COMMON_POOL'!BF$7,MASTER!$1:$1,0),FALSE))*1000000</f>
        <v>24089.452473492187</v>
      </c>
      <c r="BG13" s="285">
        <f>(VLOOKUP($A13,MASTER!$1:$1048576,MATCH('POD1-COMMON_POOL'!BG$7,MASTER!$1:$1,0),FALSE))*1000000</f>
        <v>24465.201922237924</v>
      </c>
      <c r="BH13" s="285">
        <f>(VLOOKUP($A13,MASTER!$1:$1048576,MATCH('POD1-COMMON_POOL'!BH$7,MASTER!$1:$1,0),FALSE))*1000000</f>
        <v>24846.812344718455</v>
      </c>
      <c r="BI13" s="285">
        <f>(VLOOKUP($A13,MASTER!$1:$1048576,MATCH('POD1-COMMON_POOL'!BI$7,MASTER!$1:$1,0),FALSE))*1000000</f>
        <v>25234.375160929827</v>
      </c>
    </row>
    <row r="14" spans="1:61" x14ac:dyDescent="0.25">
      <c r="A14" s="187" t="s">
        <v>520</v>
      </c>
      <c r="B14" s="285">
        <f>(VLOOKUP($A14,MASTER!$1:$1048576,MATCH('POD1-COMMON_POOL'!B$7,MASTER!$1:$1,0),FALSE))*1000000</f>
        <v>1804</v>
      </c>
      <c r="C14" s="285">
        <f>(VLOOKUP($A14,MASTER!$1:$1048576,MATCH('POD1-COMMON_POOL'!C$7,MASTER!$1:$1,0),FALSE))*1000000</f>
        <v>1836</v>
      </c>
      <c r="D14" s="285">
        <f>(VLOOKUP($A14,MASTER!$1:$1048576,MATCH('POD1-COMMON_POOL'!D$7,MASTER!$1:$1,0),FALSE))*1000000</f>
        <v>1892</v>
      </c>
      <c r="E14" s="285">
        <f>(VLOOKUP($A14,MASTER!$1:$1048576,MATCH('POD1-COMMON_POOL'!E$7,MASTER!$1:$1,0),FALSE))*1000000</f>
        <v>1806</v>
      </c>
      <c r="F14" s="285">
        <f>(VLOOKUP($A14,MASTER!$1:$1048576,MATCH('POD1-COMMON_POOL'!F$7,MASTER!$1:$1,0),FALSE))*1000000</f>
        <v>1527</v>
      </c>
      <c r="G14" s="285">
        <f>(VLOOKUP($A14,MASTER!$1:$1048576,MATCH('POD1-COMMON_POOL'!G$7,MASTER!$1:$1,0),FALSE))*1000000</f>
        <v>1659</v>
      </c>
      <c r="H14" s="285">
        <f>(VLOOKUP($A14,MASTER!$1:$1048576,MATCH('POD1-COMMON_POOL'!H$7,MASTER!$1:$1,0),FALSE))*1000000</f>
        <v>1789</v>
      </c>
      <c r="I14" s="285">
        <f>(VLOOKUP($A14,MASTER!$1:$1048576,MATCH('POD1-COMMON_POOL'!I$7,MASTER!$1:$1,0),FALSE))*1000000</f>
        <v>1975.0000000000002</v>
      </c>
      <c r="J14" s="285">
        <f>(VLOOKUP($A14,MASTER!$1:$1048576,MATCH('POD1-COMMON_POOL'!J$7,MASTER!$1:$1,0),FALSE))*1000000</f>
        <v>2644</v>
      </c>
      <c r="K14" s="285">
        <f>(VLOOKUP($A14,MASTER!$1:$1048576,MATCH('POD1-COMMON_POOL'!K$7,MASTER!$1:$1,0),FALSE))*1000000</f>
        <v>6467</v>
      </c>
      <c r="L14" s="285">
        <f>(VLOOKUP($A14,MASTER!$1:$1048576,MATCH('POD1-COMMON_POOL'!L$7,MASTER!$1:$1,0),FALSE))*1000000</f>
        <v>5104</v>
      </c>
      <c r="M14" s="285">
        <f>(VLOOKUP($A14,MASTER!$1:$1048576,MATCH('POD1-COMMON_POOL'!M$7,MASTER!$1:$1,0),FALSE))*1000000</f>
        <v>5104</v>
      </c>
      <c r="N14" s="285">
        <f>(VLOOKUP($A14,MASTER!$1:$1048576,MATCH('POD1-COMMON_POOL'!N$7,MASTER!$1:$1,0),FALSE))*1000000</f>
        <v>5074</v>
      </c>
      <c r="O14" s="285">
        <f>(VLOOKUP($A14,MASTER!$1:$1048576,MATCH('POD1-COMMON_POOL'!O$7,MASTER!$1:$1,0),FALSE))*1000000</f>
        <v>6097</v>
      </c>
      <c r="P14" s="285">
        <f>(VLOOKUP($A14,MASTER!$1:$1048576,MATCH('POD1-COMMON_POOL'!P$7,MASTER!$1:$1,0),FALSE))*1000000</f>
        <v>6312</v>
      </c>
      <c r="Q14" s="285">
        <f>(VLOOKUP($A14,MASTER!$1:$1048576,MATCH('POD1-COMMON_POOL'!Q$7,MASTER!$1:$1,0),FALSE))*1000000</f>
        <v>6801</v>
      </c>
      <c r="R14" s="285">
        <f>(VLOOKUP($A14,MASTER!$1:$1048576,MATCH('POD1-COMMON_POOL'!R$7,MASTER!$1:$1,0),FALSE))*1000000</f>
        <v>8700</v>
      </c>
      <c r="S14" s="285">
        <f>(VLOOKUP($A14,MASTER!$1:$1048576,MATCH('POD1-COMMON_POOL'!S$7,MASTER!$1:$1,0),FALSE))*1000000</f>
        <v>9627</v>
      </c>
      <c r="T14" s="285">
        <f>(VLOOKUP($A14,MASTER!$1:$1048576,MATCH('POD1-COMMON_POOL'!T$7,MASTER!$1:$1,0),FALSE))*1000000</f>
        <v>9750.833632662574</v>
      </c>
      <c r="U14" s="285">
        <f>(VLOOKUP($A14,MASTER!$1:$1048576,MATCH('POD1-COMMON_POOL'!U$7,MASTER!$1:$1,0),FALSE))*1000000</f>
        <v>9896.8097781449942</v>
      </c>
      <c r="V14" s="285">
        <f>(VLOOKUP($A14,MASTER!$1:$1048576,MATCH('POD1-COMMON_POOL'!V$7,MASTER!$1:$1,0),FALSE))*1000000</f>
        <v>10062.397076260888</v>
      </c>
      <c r="W14" s="285">
        <f>(VLOOKUP($A14,MASTER!$1:$1048576,MATCH('POD1-COMMON_POOL'!W$7,MASTER!$1:$1,0),FALSE))*1000000</f>
        <v>10245.680713918175</v>
      </c>
      <c r="X14" s="285">
        <f>(VLOOKUP($A14,MASTER!$1:$1048576,MATCH('POD1-COMMON_POOL'!X$7,MASTER!$1:$1,0),FALSE))*1000000</f>
        <v>10445.181973701987</v>
      </c>
      <c r="Y14" s="285">
        <f>(VLOOKUP($A14,MASTER!$1:$1048576,MATCH('POD1-COMMON_POOL'!Y$7,MASTER!$1:$1,0),FALSE))*1000000</f>
        <v>10659.744052341292</v>
      </c>
      <c r="Z14" s="285">
        <f>(VLOOKUP($A14,MASTER!$1:$1048576,MATCH('POD1-COMMON_POOL'!Z$7,MASTER!$1:$1,0),FALSE))*1000000</f>
        <v>10888.456878634175</v>
      </c>
      <c r="AA14" s="285">
        <f>(VLOOKUP($A14,MASTER!$1:$1048576,MATCH('POD1-COMMON_POOL'!AA$7,MASTER!$1:$1,0),FALSE))*1000000</f>
        <v>11130.605479987251</v>
      </c>
      <c r="AB14" s="285">
        <f>(VLOOKUP($A14,MASTER!$1:$1048576,MATCH('POD1-COMMON_POOL'!AB$7,MASTER!$1:$1,0),FALSE))*1000000</f>
        <v>11385.633023995786</v>
      </c>
      <c r="AC14" s="285">
        <f>(VLOOKUP($A14,MASTER!$1:$1048576,MATCH('POD1-COMMON_POOL'!AC$7,MASTER!$1:$1,0),FALSE))*1000000</f>
        <v>11653.11334745657</v>
      </c>
      <c r="AD14" s="285">
        <f>(VLOOKUP($A14,MASTER!$1:$1048576,MATCH('POD1-COMMON_POOL'!AD$7,MASTER!$1:$1,0),FALSE))*1000000</f>
        <v>11932.729870305158</v>
      </c>
      <c r="AE14" s="285">
        <f>(VLOOKUP($A14,MASTER!$1:$1048576,MATCH('POD1-COMMON_POOL'!AE$7,MASTER!$1:$1,0),FALSE))*1000000</f>
        <v>12224.258986137096</v>
      </c>
      <c r="AF14" s="285">
        <f>(VLOOKUP($A14,MASTER!$1:$1048576,MATCH('POD1-COMMON_POOL'!AF$7,MASTER!$1:$1,0),FALSE))*1000000</f>
        <v>12527.556715947097</v>
      </c>
      <c r="AG14" s="285">
        <f>(VLOOKUP($A14,MASTER!$1:$1048576,MATCH('POD1-COMMON_POOL'!AG$7,MASTER!$1:$1,0),FALSE))*1000000</f>
        <v>12842.547824508641</v>
      </c>
      <c r="AH14" s="285">
        <f>(VLOOKUP($A14,MASTER!$1:$1048576,MATCH('POD1-COMMON_POOL'!AH$7,MASTER!$1:$1,0),FALSE))*1000000</f>
        <v>13169.216850245648</v>
      </c>
      <c r="AI14" s="285">
        <f>(VLOOKUP($A14,MASTER!$1:$1048576,MATCH('POD1-COMMON_POOL'!AI$7,MASTER!$1:$1,0),FALSE))*1000000</f>
        <v>13507.6006572387</v>
      </c>
      <c r="AJ14" s="285">
        <f>(VLOOKUP($A14,MASTER!$1:$1048576,MATCH('POD1-COMMON_POOL'!AJ$7,MASTER!$1:$1,0),FALSE))*1000000</f>
        <v>13857.782220443187</v>
      </c>
      <c r="AK14" s="285">
        <f>(VLOOKUP($A14,MASTER!$1:$1048576,MATCH('POD1-COMMON_POOL'!AK$7,MASTER!$1:$1,0),FALSE))*1000000</f>
        <v>14219.885424154561</v>
      </c>
      <c r="AL14" s="285">
        <f>(VLOOKUP($A14,MASTER!$1:$1048576,MATCH('POD1-COMMON_POOL'!AL$7,MASTER!$1:$1,0),FALSE))*1000000</f>
        <v>14594.070701913517</v>
      </c>
      <c r="AM14" s="285">
        <f>(VLOOKUP($A14,MASTER!$1:$1048576,MATCH('POD1-COMMON_POOL'!AM$7,MASTER!$1:$1,0),FALSE))*1000000</f>
        <v>14980.5313808752</v>
      </c>
      <c r="AN14" s="285">
        <f>(VLOOKUP($A14,MASTER!$1:$1048576,MATCH('POD1-COMMON_POOL'!AN$7,MASTER!$1:$1,0),FALSE))*1000000</f>
        <v>15379.490619670027</v>
      </c>
      <c r="AO14" s="285">
        <f>(VLOOKUP($A14,MASTER!$1:$1048576,MATCH('POD1-COMMON_POOL'!AO$7,MASTER!$1:$1,0),FALSE))*1000000</f>
        <v>15791.19884873298</v>
      </c>
      <c r="AP14" s="285">
        <f>(VLOOKUP($A14,MASTER!$1:$1048576,MATCH('POD1-COMMON_POOL'!AP$7,MASTER!$1:$1,0),FALSE))*1000000</f>
        <v>16215.93163773533</v>
      </c>
      <c r="AQ14" s="285">
        <f>(VLOOKUP($A14,MASTER!$1:$1048576,MATCH('POD1-COMMON_POOL'!AQ$7,MASTER!$1:$1,0),FALSE))*1000000</f>
        <v>16653.987927266531</v>
      </c>
      <c r="AR14" s="285">
        <f>(VLOOKUP($A14,MASTER!$1:$1048576,MATCH('POD1-COMMON_POOL'!AR$7,MASTER!$1:$1,0),FALSE))*1000000</f>
        <v>17105.688572064151</v>
      </c>
      <c r="AS14" s="285">
        <f>(VLOOKUP($A14,MASTER!$1:$1048576,MATCH('POD1-COMMON_POOL'!AS$7,MASTER!$1:$1,0),FALSE))*1000000</f>
        <v>17571.37515141573</v>
      </c>
      <c r="AT14" s="285">
        <f>(VLOOKUP($A14,MASTER!$1:$1048576,MATCH('POD1-COMMON_POOL'!AT$7,MASTER!$1:$1,0),FALSE))*1000000</f>
        <v>18051.409009249015</v>
      </c>
      <c r="AU14" s="285">
        <f>(VLOOKUP($A14,MASTER!$1:$1048576,MATCH('POD1-COMMON_POOL'!AU$7,MASTER!$1:$1,0),FALSE))*1000000</f>
        <v>18546.170492172601</v>
      </c>
      <c r="AV14" s="285">
        <f>(VLOOKUP($A14,MASTER!$1:$1048576,MATCH('POD1-COMMON_POOL'!AV$7,MASTER!$1:$1,0),FALSE))*1000000</f>
        <v>19056.058358546168</v>
      </c>
      <c r="AW14" s="285">
        <f>(VLOOKUP($A14,MASTER!$1:$1048576,MATCH('POD1-COMMON_POOL'!AW$7,MASTER!$1:$1,0),FALSE))*1000000</f>
        <v>19581.489335715272</v>
      </c>
      <c r="AX14" s="285">
        <f>(VLOOKUP($A14,MASTER!$1:$1048576,MATCH('POD1-COMMON_POOL'!AX$7,MASTER!$1:$1,0),FALSE))*1000000</f>
        <v>20122.897805973484</v>
      </c>
      <c r="AY14" s="285">
        <f>(VLOOKUP($A14,MASTER!$1:$1048576,MATCH('POD1-COMMON_POOL'!AY$7,MASTER!$1:$1,0),FALSE))*1000000</f>
        <v>20680.735604720085</v>
      </c>
      <c r="AZ14" s="285">
        <f>(VLOOKUP($A14,MASTER!$1:$1048576,MATCH('POD1-COMMON_POOL'!AZ$7,MASTER!$1:$1,0),FALSE))*1000000</f>
        <v>21255.471916749473</v>
      </c>
      <c r="BA14" s="285">
        <f>(VLOOKUP($A14,MASTER!$1:$1048576,MATCH('POD1-COMMON_POOL'!BA$7,MASTER!$1:$1,0),FALSE))*1000000</f>
        <v>21847.59325871008</v>
      </c>
      <c r="BB14" s="285">
        <f>(VLOOKUP($A14,MASTER!$1:$1048576,MATCH('POD1-COMMON_POOL'!BB$7,MASTER!$1:$1,0),FALSE))*1000000</f>
        <v>22456.209538302672</v>
      </c>
      <c r="BC14" s="285">
        <f>(VLOOKUP($A14,MASTER!$1:$1048576,MATCH('POD1-COMMON_POOL'!BC$7,MASTER!$1:$1,0),FALSE))*1000000</f>
        <v>23081.780260949876</v>
      </c>
      <c r="BD14" s="285">
        <f>(VLOOKUP($A14,MASTER!$1:$1048576,MATCH('POD1-COMMON_POOL'!BD$7,MASTER!$1:$1,0),FALSE))*1000000</f>
        <v>23724.777732682491</v>
      </c>
      <c r="BE14" s="285">
        <f>(VLOOKUP($A14,MASTER!$1:$1048576,MATCH('POD1-COMMON_POOL'!BE$7,MASTER!$1:$1,0),FALSE))*1000000</f>
        <v>24385.687416730631</v>
      </c>
      <c r="BF14" s="285">
        <f>(VLOOKUP($A14,MASTER!$1:$1048576,MATCH('POD1-COMMON_POOL'!BF$7,MASTER!$1:$1,0),FALSE))*1000000</f>
        <v>25065.008300048594</v>
      </c>
      <c r="BG14" s="285">
        <f>(VLOOKUP($A14,MASTER!$1:$1048576,MATCH('POD1-COMMON_POOL'!BG$7,MASTER!$1:$1,0),FALSE))*1000000</f>
        <v>25763.253270050092</v>
      </c>
      <c r="BH14" s="285">
        <f>(VLOOKUP($A14,MASTER!$1:$1048576,MATCH('POD1-COMMON_POOL'!BH$7,MASTER!$1:$1,0),FALSE))*1000000</f>
        <v>26480.949501838386</v>
      </c>
      <c r="BI14" s="285">
        <f>(VLOOKUP($A14,MASTER!$1:$1048576,MATCH('POD1-COMMON_POOL'!BI$7,MASTER!$1:$1,0),FALSE))*1000000</f>
        <v>27218.638856223581</v>
      </c>
    </row>
    <row r="15" spans="1:61" x14ac:dyDescent="0.25">
      <c r="A15" s="187" t="s">
        <v>521</v>
      </c>
      <c r="B15" s="285"/>
      <c r="C15" s="285"/>
      <c r="D15" s="285"/>
      <c r="E15" s="285"/>
      <c r="F15" s="285">
        <f>(VLOOKUP($A15,MASTER!$1:$1048576,MATCH('POD1-COMMON_POOL'!F$7,MASTER!$1:$1,0),FALSE))*1000000</f>
        <v>0</v>
      </c>
      <c r="G15" s="285">
        <f>(VLOOKUP($A15,MASTER!$1:$1048576,MATCH('POD1-COMMON_POOL'!G$7,MASTER!$1:$1,0),FALSE))*1000000</f>
        <v>0</v>
      </c>
      <c r="H15" s="285">
        <f>(VLOOKUP($A15,MASTER!$1:$1048576,MATCH('POD1-COMMON_POOL'!H$7,MASTER!$1:$1,0),FALSE))*1000000</f>
        <v>0</v>
      </c>
      <c r="I15" s="285">
        <f>(VLOOKUP($A15,MASTER!$1:$1048576,MATCH('POD1-COMMON_POOL'!I$7,MASTER!$1:$1,0),FALSE))*1000000</f>
        <v>0</v>
      </c>
      <c r="J15" s="285">
        <f>(VLOOKUP($A15,MASTER!$1:$1048576,MATCH('POD1-COMMON_POOL'!J$7,MASTER!$1:$1,0),FALSE))*1000000</f>
        <v>0</v>
      </c>
      <c r="K15" s="285">
        <f>(VLOOKUP($A15,MASTER!$1:$1048576,MATCH('POD1-COMMON_POOL'!K$7,MASTER!$1:$1,0),FALSE))*1000000</f>
        <v>0</v>
      </c>
      <c r="L15" s="285">
        <f>(VLOOKUP($A15,MASTER!$1:$1048576,MATCH('POD1-COMMON_POOL'!L$7,MASTER!$1:$1,0),FALSE))*1000000</f>
        <v>0</v>
      </c>
      <c r="M15" s="285">
        <f>(VLOOKUP($A15,MASTER!$1:$1048576,MATCH('POD1-COMMON_POOL'!M$7,MASTER!$1:$1,0),FALSE))*1000000</f>
        <v>0</v>
      </c>
      <c r="N15" s="285">
        <f>(VLOOKUP($A15,MASTER!$1:$1048576,MATCH('POD1-COMMON_POOL'!N$7,MASTER!$1:$1,0),FALSE))*1000000</f>
        <v>0</v>
      </c>
      <c r="O15" s="285">
        <f>(VLOOKUP($A15,MASTER!$1:$1048576,MATCH('POD1-COMMON_POOL'!O$7,MASTER!$1:$1,0),FALSE))*1000000</f>
        <v>0</v>
      </c>
      <c r="P15" s="285">
        <f>(VLOOKUP($A15,MASTER!$1:$1048576,MATCH('POD1-COMMON_POOL'!P$7,MASTER!$1:$1,0),FALSE))*1000000</f>
        <v>0</v>
      </c>
      <c r="Q15" s="285">
        <f>(VLOOKUP($A15,MASTER!$1:$1048576,MATCH('POD1-COMMON_POOL'!Q$7,MASTER!$1:$1,0),FALSE))*1000000</f>
        <v>0</v>
      </c>
      <c r="R15" s="285">
        <f>(VLOOKUP($A15,MASTER!$1:$1048576,MATCH('POD1-COMMON_POOL'!R$7,MASTER!$1:$1,0),FALSE))*1000000</f>
        <v>0</v>
      </c>
      <c r="S15" s="285">
        <f>(VLOOKUP($A15,MASTER!$1:$1048576,MATCH('POD1-COMMON_POOL'!S$7,MASTER!$1:$1,0),FALSE))*1000000</f>
        <v>0</v>
      </c>
      <c r="T15" s="285">
        <f>(VLOOKUP($A15,MASTER!$1:$1048576,MATCH('POD1-COMMON_POOL'!T$7,MASTER!$1:$1,0),FALSE))*1000000</f>
        <v>0</v>
      </c>
      <c r="U15" s="285">
        <f>(VLOOKUP($A15,MASTER!$1:$1048576,MATCH('POD1-COMMON_POOL'!U$7,MASTER!$1:$1,0),FALSE))*1000000</f>
        <v>0</v>
      </c>
      <c r="V15" s="285">
        <f>(VLOOKUP($A15,MASTER!$1:$1048576,MATCH('POD1-COMMON_POOL'!V$7,MASTER!$1:$1,0),FALSE))*1000000</f>
        <v>0</v>
      </c>
      <c r="W15" s="285">
        <f>(VLOOKUP($A15,MASTER!$1:$1048576,MATCH('POD1-COMMON_POOL'!W$7,MASTER!$1:$1,0),FALSE))*1000000</f>
        <v>0</v>
      </c>
      <c r="X15" s="285">
        <f>(VLOOKUP($A15,MASTER!$1:$1048576,MATCH('POD1-COMMON_POOL'!X$7,MASTER!$1:$1,0),FALSE))*1000000</f>
        <v>0</v>
      </c>
      <c r="Y15" s="285">
        <f>(VLOOKUP($A15,MASTER!$1:$1048576,MATCH('POD1-COMMON_POOL'!Y$7,MASTER!$1:$1,0),FALSE))*1000000</f>
        <v>0</v>
      </c>
      <c r="Z15" s="285">
        <f>(VLOOKUP($A15,MASTER!$1:$1048576,MATCH('POD1-COMMON_POOL'!Z$7,MASTER!$1:$1,0),FALSE))*1000000</f>
        <v>0</v>
      </c>
      <c r="AA15" s="285">
        <f>(VLOOKUP($A15,MASTER!$1:$1048576,MATCH('POD1-COMMON_POOL'!AA$7,MASTER!$1:$1,0),FALSE))*1000000</f>
        <v>0</v>
      </c>
      <c r="AB15" s="285">
        <f>(VLOOKUP($A15,MASTER!$1:$1048576,MATCH('POD1-COMMON_POOL'!AB$7,MASTER!$1:$1,0),FALSE))*1000000</f>
        <v>0</v>
      </c>
      <c r="AC15" s="285">
        <f>(VLOOKUP($A15,MASTER!$1:$1048576,MATCH('POD1-COMMON_POOL'!AC$7,MASTER!$1:$1,0),FALSE))*1000000</f>
        <v>0</v>
      </c>
      <c r="AD15" s="285">
        <f>(VLOOKUP($A15,MASTER!$1:$1048576,MATCH('POD1-COMMON_POOL'!AD$7,MASTER!$1:$1,0),FALSE))*1000000</f>
        <v>0</v>
      </c>
      <c r="AE15" s="285">
        <f>(VLOOKUP($A15,MASTER!$1:$1048576,MATCH('POD1-COMMON_POOL'!AE$7,MASTER!$1:$1,0),FALSE))*1000000</f>
        <v>0</v>
      </c>
      <c r="AF15" s="285">
        <f>(VLOOKUP($A15,MASTER!$1:$1048576,MATCH('POD1-COMMON_POOL'!AF$7,MASTER!$1:$1,0),FALSE))*1000000</f>
        <v>0</v>
      </c>
      <c r="AG15" s="285">
        <f>(VLOOKUP($A15,MASTER!$1:$1048576,MATCH('POD1-COMMON_POOL'!AG$7,MASTER!$1:$1,0),FALSE))*1000000</f>
        <v>0</v>
      </c>
      <c r="AH15" s="285">
        <f>(VLOOKUP($A15,MASTER!$1:$1048576,MATCH('POD1-COMMON_POOL'!AH$7,MASTER!$1:$1,0),FALSE))*1000000</f>
        <v>0</v>
      </c>
      <c r="AI15" s="285">
        <f>(VLOOKUP($A15,MASTER!$1:$1048576,MATCH('POD1-COMMON_POOL'!AI$7,MASTER!$1:$1,0),FALSE))*1000000</f>
        <v>0</v>
      </c>
      <c r="AJ15" s="285">
        <f>(VLOOKUP($A15,MASTER!$1:$1048576,MATCH('POD1-COMMON_POOL'!AJ$7,MASTER!$1:$1,0),FALSE))*1000000</f>
        <v>0</v>
      </c>
      <c r="AK15" s="285">
        <f>(VLOOKUP($A15,MASTER!$1:$1048576,MATCH('POD1-COMMON_POOL'!AK$7,MASTER!$1:$1,0),FALSE))*1000000</f>
        <v>0</v>
      </c>
      <c r="AL15" s="285">
        <f>(VLOOKUP($A15,MASTER!$1:$1048576,MATCH('POD1-COMMON_POOL'!AL$7,MASTER!$1:$1,0),FALSE))*1000000</f>
        <v>0</v>
      </c>
      <c r="AM15" s="285">
        <f>(VLOOKUP($A15,MASTER!$1:$1048576,MATCH('POD1-COMMON_POOL'!AM$7,MASTER!$1:$1,0),FALSE))*1000000</f>
        <v>0</v>
      </c>
      <c r="AN15" s="285">
        <f>(VLOOKUP($A15,MASTER!$1:$1048576,MATCH('POD1-COMMON_POOL'!AN$7,MASTER!$1:$1,0),FALSE))*1000000</f>
        <v>0</v>
      </c>
      <c r="AO15" s="285">
        <f>(VLOOKUP($A15,MASTER!$1:$1048576,MATCH('POD1-COMMON_POOL'!AO$7,MASTER!$1:$1,0),FALSE))*1000000</f>
        <v>0</v>
      </c>
      <c r="AP15" s="285">
        <f>(VLOOKUP($A15,MASTER!$1:$1048576,MATCH('POD1-COMMON_POOL'!AP$7,MASTER!$1:$1,0),FALSE))*1000000</f>
        <v>0</v>
      </c>
      <c r="AQ15" s="285">
        <f>(VLOOKUP($A15,MASTER!$1:$1048576,MATCH('POD1-COMMON_POOL'!AQ$7,MASTER!$1:$1,0),FALSE))*1000000</f>
        <v>0</v>
      </c>
      <c r="AR15" s="285">
        <f>(VLOOKUP($A15,MASTER!$1:$1048576,MATCH('POD1-COMMON_POOL'!AR$7,MASTER!$1:$1,0),FALSE))*1000000</f>
        <v>0</v>
      </c>
      <c r="AS15" s="285">
        <f>(VLOOKUP($A15,MASTER!$1:$1048576,MATCH('POD1-COMMON_POOL'!AS$7,MASTER!$1:$1,0),FALSE))*1000000</f>
        <v>0</v>
      </c>
      <c r="AT15" s="285">
        <f>(VLOOKUP($A15,MASTER!$1:$1048576,MATCH('POD1-COMMON_POOL'!AT$7,MASTER!$1:$1,0),FALSE))*1000000</f>
        <v>0</v>
      </c>
      <c r="AU15" s="285">
        <f>(VLOOKUP($A15,MASTER!$1:$1048576,MATCH('POD1-COMMON_POOL'!AU$7,MASTER!$1:$1,0),FALSE))*1000000</f>
        <v>0</v>
      </c>
      <c r="AV15" s="285">
        <f>(VLOOKUP($A15,MASTER!$1:$1048576,MATCH('POD1-COMMON_POOL'!AV$7,MASTER!$1:$1,0),FALSE))*1000000</f>
        <v>0</v>
      </c>
      <c r="AW15" s="285">
        <f>(VLOOKUP($A15,MASTER!$1:$1048576,MATCH('POD1-COMMON_POOL'!AW$7,MASTER!$1:$1,0),FALSE))*1000000</f>
        <v>0</v>
      </c>
      <c r="AX15" s="285">
        <f>(VLOOKUP($A15,MASTER!$1:$1048576,MATCH('POD1-COMMON_POOL'!AX$7,MASTER!$1:$1,0),FALSE))*1000000</f>
        <v>0</v>
      </c>
      <c r="AY15" s="285">
        <f>(VLOOKUP($A15,MASTER!$1:$1048576,MATCH('POD1-COMMON_POOL'!AY$7,MASTER!$1:$1,0),FALSE))*1000000</f>
        <v>0</v>
      </c>
      <c r="AZ15" s="285">
        <f>(VLOOKUP($A15,MASTER!$1:$1048576,MATCH('POD1-COMMON_POOL'!AZ$7,MASTER!$1:$1,0),FALSE))*1000000</f>
        <v>0</v>
      </c>
      <c r="BA15" s="285">
        <f>(VLOOKUP($A15,MASTER!$1:$1048576,MATCH('POD1-COMMON_POOL'!BA$7,MASTER!$1:$1,0),FALSE))*1000000</f>
        <v>0</v>
      </c>
      <c r="BB15" s="285">
        <f>(VLOOKUP($A15,MASTER!$1:$1048576,MATCH('POD1-COMMON_POOL'!BB$7,MASTER!$1:$1,0),FALSE))*1000000</f>
        <v>0</v>
      </c>
      <c r="BC15" s="285">
        <f>(VLOOKUP($A15,MASTER!$1:$1048576,MATCH('POD1-COMMON_POOL'!BC$7,MASTER!$1:$1,0),FALSE))*1000000</f>
        <v>0</v>
      </c>
      <c r="BD15" s="285">
        <f>(VLOOKUP($A15,MASTER!$1:$1048576,MATCH('POD1-COMMON_POOL'!BD$7,MASTER!$1:$1,0),FALSE))*1000000</f>
        <v>0</v>
      </c>
      <c r="BE15" s="285">
        <f>(VLOOKUP($A15,MASTER!$1:$1048576,MATCH('POD1-COMMON_POOL'!BE$7,MASTER!$1:$1,0),FALSE))*1000000</f>
        <v>0</v>
      </c>
      <c r="BF15" s="285">
        <f>(VLOOKUP($A15,MASTER!$1:$1048576,MATCH('POD1-COMMON_POOL'!BF$7,MASTER!$1:$1,0),FALSE))*1000000</f>
        <v>0</v>
      </c>
      <c r="BG15" s="285">
        <f>(VLOOKUP($A15,MASTER!$1:$1048576,MATCH('POD1-COMMON_POOL'!BG$7,MASTER!$1:$1,0),FALSE))*1000000</f>
        <v>0</v>
      </c>
      <c r="BH15" s="285">
        <f>(VLOOKUP($A15,MASTER!$1:$1048576,MATCH('POD1-COMMON_POOL'!BH$7,MASTER!$1:$1,0),FALSE))*1000000</f>
        <v>0</v>
      </c>
      <c r="BI15" s="285">
        <f>(VLOOKUP($A15,MASTER!$1:$1048576,MATCH('POD1-COMMON_POOL'!BI$7,MASTER!$1:$1,0),FALSE))*1000000</f>
        <v>0</v>
      </c>
    </row>
    <row r="16" spans="1:61" x14ac:dyDescent="0.25">
      <c r="A16" s="252" t="s">
        <v>477</v>
      </c>
      <c r="B16" s="105">
        <f t="shared" ref="B16:AG16" si="0">SUM(B8:B15)</f>
        <v>179450</v>
      </c>
      <c r="C16" s="105">
        <f t="shared" si="0"/>
        <v>183249</v>
      </c>
      <c r="D16" s="105">
        <f t="shared" si="0"/>
        <v>188781</v>
      </c>
      <c r="E16" s="105">
        <f t="shared" si="0"/>
        <v>194406</v>
      </c>
      <c r="F16" s="105">
        <f t="shared" si="0"/>
        <v>199873</v>
      </c>
      <c r="G16" s="105">
        <f t="shared" si="0"/>
        <v>203867</v>
      </c>
      <c r="H16" s="105">
        <f t="shared" si="0"/>
        <v>213495</v>
      </c>
      <c r="I16" s="105">
        <f t="shared" si="0"/>
        <v>217542</v>
      </c>
      <c r="J16" s="105">
        <f t="shared" si="0"/>
        <v>223324</v>
      </c>
      <c r="K16" s="105">
        <f t="shared" si="0"/>
        <v>233545</v>
      </c>
      <c r="L16" s="105">
        <f t="shared" si="0"/>
        <v>322627</v>
      </c>
      <c r="M16" s="105">
        <f t="shared" si="0"/>
        <v>322627</v>
      </c>
      <c r="N16" s="105">
        <f t="shared" si="0"/>
        <v>243116</v>
      </c>
      <c r="O16" s="105">
        <f t="shared" si="0"/>
        <v>250342</v>
      </c>
      <c r="P16" s="105">
        <f t="shared" si="0"/>
        <v>256912.79140881079</v>
      </c>
      <c r="Q16" s="105">
        <f t="shared" si="0"/>
        <v>267134.77994418342</v>
      </c>
      <c r="R16" s="105">
        <f t="shared" si="0"/>
        <v>278059</v>
      </c>
      <c r="S16" s="105">
        <f t="shared" si="0"/>
        <v>289547.60831803689</v>
      </c>
      <c r="T16" s="105">
        <f t="shared" si="0"/>
        <v>286257.7417117515</v>
      </c>
      <c r="U16" s="105">
        <f t="shared" si="0"/>
        <v>283341.07127406367</v>
      </c>
      <c r="V16" s="105">
        <f t="shared" si="0"/>
        <v>280771.44391877594</v>
      </c>
      <c r="W16" s="105">
        <f t="shared" si="0"/>
        <v>278526.34330643353</v>
      </c>
      <c r="X16" s="105">
        <f t="shared" si="0"/>
        <v>276586.1878422685</v>
      </c>
      <c r="Y16" s="105">
        <f t="shared" si="0"/>
        <v>274933.80542981456</v>
      </c>
      <c r="Z16" s="105">
        <f t="shared" si="0"/>
        <v>273554.03248876502</v>
      </c>
      <c r="AA16" s="105">
        <f t="shared" si="0"/>
        <v>272433.40248444362</v>
      </c>
      <c r="AB16" s="105">
        <f t="shared" si="0"/>
        <v>271559.90030945936</v>
      </c>
      <c r="AC16" s="105">
        <f t="shared" si="0"/>
        <v>270922.76599074114</v>
      </c>
      <c r="AD16" s="105">
        <f t="shared" si="0"/>
        <v>270512.33591203403</v>
      </c>
      <c r="AE16" s="105">
        <f t="shared" si="0"/>
        <v>270319.91294675047</v>
      </c>
      <c r="AF16" s="105">
        <f t="shared" si="0"/>
        <v>270337.65912810637</v>
      </c>
      <c r="AG16" s="105">
        <f t="shared" si="0"/>
        <v>270558.50607213075</v>
      </c>
      <c r="AH16" s="105">
        <f t="shared" ref="AH16:BI16" si="1">SUM(AH8:AH15)</f>
        <v>270976.0795209246</v>
      </c>
      <c r="AI16" s="105">
        <f t="shared" si="1"/>
        <v>271584.63522137603</v>
      </c>
      <c r="AJ16" s="105">
        <f t="shared" si="1"/>
        <v>272379.00398649939</v>
      </c>
      <c r="AK16" s="105">
        <f t="shared" si="1"/>
        <v>273354.54426238069</v>
      </c>
      <c r="AL16" s="105">
        <f t="shared" si="1"/>
        <v>274507.10088501591</v>
      </c>
      <c r="AM16" s="105">
        <f t="shared" si="1"/>
        <v>275832.96898760268</v>
      </c>
      <c r="AN16" s="105">
        <f t="shared" si="1"/>
        <v>277328.86223142728</v>
      </c>
      <c r="AO16" s="105">
        <f t="shared" si="1"/>
        <v>278991.8846979813</v>
      </c>
      <c r="AP16" s="105">
        <f t="shared" si="1"/>
        <v>280819.50590789766</v>
      </c>
      <c r="AQ16" s="105">
        <f t="shared" si="1"/>
        <v>282809.53853236465</v>
      </c>
      <c r="AR16" s="105">
        <f t="shared" si="1"/>
        <v>284960.11844133789</v>
      </c>
      <c r="AS16" s="105">
        <f t="shared" si="1"/>
        <v>287269.68679505278</v>
      </c>
      <c r="AT16" s="105">
        <f t="shared" si="1"/>
        <v>289736.97393477464</v>
      </c>
      <c r="AU16" s="105">
        <f t="shared" si="1"/>
        <v>292360.98486826202</v>
      </c>
      <c r="AV16" s="105">
        <f t="shared" si="1"/>
        <v>295140.98617724283</v>
      </c>
      <c r="AW16" s="105">
        <f t="shared" si="1"/>
        <v>298075.97049223463</v>
      </c>
      <c r="AX16" s="105">
        <f t="shared" si="1"/>
        <v>301166.20518770482</v>
      </c>
      <c r="AY16" s="105">
        <f t="shared" si="1"/>
        <v>304411.53974726313</v>
      </c>
      <c r="AZ16" s="105">
        <f t="shared" si="1"/>
        <v>307812.17435195018</v>
      </c>
      <c r="BA16" s="105">
        <f t="shared" si="1"/>
        <v>311368.48711038887</v>
      </c>
      <c r="BB16" s="105">
        <f t="shared" si="1"/>
        <v>314977.60854754987</v>
      </c>
      <c r="BC16" s="105">
        <f t="shared" si="1"/>
        <v>318640.56086963858</v>
      </c>
      <c r="BD16" s="105">
        <f t="shared" si="1"/>
        <v>322358.23509964213</v>
      </c>
      <c r="BE16" s="105">
        <f t="shared" si="1"/>
        <v>326131.60128706595</v>
      </c>
      <c r="BF16" s="105">
        <f t="shared" si="1"/>
        <v>329961.6354442446</v>
      </c>
      <c r="BG16" s="105">
        <f t="shared" si="1"/>
        <v>333849.34477463574</v>
      </c>
      <c r="BH16" s="105">
        <f t="shared" si="1"/>
        <v>337795.76527614921</v>
      </c>
      <c r="BI16" s="105">
        <f t="shared" si="1"/>
        <v>341801.92863969319</v>
      </c>
    </row>
    <row r="17" spans="1:61" s="282" customFormat="1" x14ac:dyDescent="0.25">
      <c r="A17" s="284" t="s">
        <v>434</v>
      </c>
      <c r="B17" s="283">
        <f>SUM(B16*R5)</f>
        <v>464775.5</v>
      </c>
      <c r="C17" s="283">
        <f>SUM(C16*R5)</f>
        <v>474614.91</v>
      </c>
      <c r="D17" s="283">
        <f>SUM(D16*R5)</f>
        <v>488942.79</v>
      </c>
      <c r="E17" s="283">
        <f>SUM(E16*R5)</f>
        <v>503511.54</v>
      </c>
      <c r="F17" s="283">
        <f>SUM(F16*R5)</f>
        <v>517671.06999999995</v>
      </c>
      <c r="G17" s="283">
        <f>SUM(G16*R5)</f>
        <v>528015.53</v>
      </c>
      <c r="H17" s="283">
        <f>SUM(H16*R5)</f>
        <v>552952.04999999993</v>
      </c>
      <c r="I17" s="283">
        <f>SUM(I16*R5)</f>
        <v>563433.77999999991</v>
      </c>
      <c r="J17" s="283">
        <f>SUM(J16*R5)</f>
        <v>578409.15999999992</v>
      </c>
      <c r="K17" s="283">
        <f>SUM(K16*R5)</f>
        <v>604881.54999999993</v>
      </c>
      <c r="L17" s="283">
        <f>SUM(L16*R5)</f>
        <v>835603.92999999993</v>
      </c>
      <c r="M17" s="283">
        <f>SUM(M16*R5)</f>
        <v>835603.92999999993</v>
      </c>
      <c r="N17" s="283">
        <f>SUM(N16*R5)</f>
        <v>629670.43999999994</v>
      </c>
      <c r="O17" s="283">
        <f>SUM(O16*R5)</f>
        <v>648385.77999999991</v>
      </c>
      <c r="P17" s="283">
        <f>SUM(P16*R5)</f>
        <v>665404.12974881986</v>
      </c>
      <c r="Q17" s="283">
        <f>SUM(Q16*R5)</f>
        <v>691879.08005543507</v>
      </c>
      <c r="R17" s="283">
        <f>SUM(R16*R5)</f>
        <v>720172.80999999994</v>
      </c>
      <c r="S17" s="283">
        <f>SUM(S16*R5)</f>
        <v>749928.30554371548</v>
      </c>
      <c r="T17" s="283">
        <f>SUM(T16*R5)</f>
        <v>741407.55103343632</v>
      </c>
      <c r="U17" s="283">
        <f>SUM(U16*R5)</f>
        <v>733853.37459982489</v>
      </c>
      <c r="V17" s="283">
        <f>SUM(V16*R5)</f>
        <v>727198.03974962968</v>
      </c>
      <c r="W17" s="283">
        <f>SUM(W16*R5)</f>
        <v>721383.22916366276</v>
      </c>
      <c r="X17" s="283">
        <f>SUM(X16*R5)</f>
        <v>716358.2265114754</v>
      </c>
      <c r="Y17" s="283">
        <f>SUM(Y16*R5)</f>
        <v>712078.55606321967</v>
      </c>
      <c r="Z17" s="283">
        <f>SUM(Z16*R5)</f>
        <v>708504.94414590136</v>
      </c>
      <c r="AA17" s="283">
        <f>SUM(AA16*R5)</f>
        <v>705602.51243470889</v>
      </c>
      <c r="AB17" s="283">
        <f>SUM(AB16*R5)</f>
        <v>703340.14180149976</v>
      </c>
      <c r="AC17" s="283">
        <f>SUM(AC16*R5)</f>
        <v>701689.96391601954</v>
      </c>
      <c r="AD17" s="283">
        <f>SUM(AD16*R5)</f>
        <v>700626.95001216815</v>
      </c>
      <c r="AE17" s="283">
        <f>SUM(AE16*R5)</f>
        <v>700128.5745320837</v>
      </c>
      <c r="AF17" s="283">
        <f>SUM(AF16*R5)</f>
        <v>700174.5371417955</v>
      </c>
      <c r="AG17" s="283">
        <f>SUM(AG16*R5)</f>
        <v>700746.5307268186</v>
      </c>
      <c r="AH17" s="283">
        <f>SUM(AH16*R5)</f>
        <v>701828.04595919466</v>
      </c>
      <c r="AI17" s="283">
        <f>SUM(AI16*R5)</f>
        <v>703404.20522336382</v>
      </c>
      <c r="AJ17" s="283">
        <f>SUM(AJ16*R5)</f>
        <v>705461.62032503332</v>
      </c>
      <c r="AK17" s="283">
        <f>SUM(AK16*R5)</f>
        <v>707988.26963956596</v>
      </c>
      <c r="AL17" s="283">
        <f>SUM(AL16*R5)</f>
        <v>710973.39129219123</v>
      </c>
      <c r="AM17" s="283">
        <f>SUM(AM16*R5)</f>
        <v>714407.38967789093</v>
      </c>
      <c r="AN17" s="283">
        <f>SUM(AN16*R5)</f>
        <v>718281.75317939662</v>
      </c>
      <c r="AO17" s="283">
        <f>SUM(AO16*R5)</f>
        <v>722588.98136777151</v>
      </c>
      <c r="AP17" s="283">
        <f>SUM(AP16*R5)</f>
        <v>727322.52030145493</v>
      </c>
      <c r="AQ17" s="283">
        <f>SUM(AQ16*R5)</f>
        <v>732476.70479882439</v>
      </c>
      <c r="AR17" s="283">
        <f>SUM(AR16*R5)</f>
        <v>738046.70676306507</v>
      </c>
      <c r="AS17" s="283">
        <f>SUM(AS16*R5)</f>
        <v>744028.48879918666</v>
      </c>
      <c r="AT17" s="283">
        <f>SUM(AT16*R5)</f>
        <v>750418.76249106624</v>
      </c>
      <c r="AU17" s="283">
        <f>SUM(AU16*R5)</f>
        <v>757214.95080879855</v>
      </c>
      <c r="AV17" s="283">
        <f>SUM(AV16*R5)</f>
        <v>764415.15419905889</v>
      </c>
      <c r="AW17" s="283">
        <f>SUM(AW16*R5)</f>
        <v>772016.76357488765</v>
      </c>
      <c r="AX17" s="283">
        <f>SUM(AX16*R5)</f>
        <v>780020.47143615549</v>
      </c>
      <c r="AY17" s="283">
        <f>SUM(AY16*R5)</f>
        <v>788425.88794541149</v>
      </c>
      <c r="AZ17" s="283">
        <f>SUM(AZ16*R5)</f>
        <v>797233.53157155088</v>
      </c>
      <c r="BA17" s="283">
        <f>SUM(BA16*R5)</f>
        <v>806444.38161590719</v>
      </c>
      <c r="BB17" s="283">
        <f>SUM(BB16*R5)</f>
        <v>815792.00613815407</v>
      </c>
      <c r="BC17" s="283">
        <f>SUM(BC16*R5)</f>
        <v>825279.0526523639</v>
      </c>
      <c r="BD17" s="283">
        <f>SUM(BD16*R5)</f>
        <v>834907.82890807302</v>
      </c>
      <c r="BE17" s="283">
        <f>SUM(BE16*R5)</f>
        <v>844680.84733350074</v>
      </c>
      <c r="BF17" s="283">
        <f>SUM(BF16*R5)</f>
        <v>854600.63580059342</v>
      </c>
      <c r="BG17" s="283">
        <f>SUM(BG16*R5)</f>
        <v>864669.80296630657</v>
      </c>
      <c r="BH17" s="283">
        <f>SUM(BH16*R5)</f>
        <v>874891.03206522635</v>
      </c>
      <c r="BI17" s="283">
        <f>SUM(BI16*R5)</f>
        <v>885266.9951768053</v>
      </c>
    </row>
    <row r="18" spans="1:61" s="345" customFormat="1" hidden="1" x14ac:dyDescent="0.25">
      <c r="A18" s="343" t="s">
        <v>433</v>
      </c>
      <c r="B18" s="344">
        <f t="shared" ref="B18" si="2">SUM(B17/30/24/14)</f>
        <v>46.108680555555559</v>
      </c>
      <c r="C18" s="344">
        <f t="shared" ref="C18:BI18" si="3">SUM(C17/30/24/14)</f>
        <v>47.084812499999998</v>
      </c>
      <c r="D18" s="344">
        <f t="shared" si="3"/>
        <v>48.506229166666664</v>
      </c>
      <c r="E18" s="344">
        <f t="shared" si="3"/>
        <v>49.951541666666671</v>
      </c>
      <c r="F18" s="344">
        <f t="shared" si="3"/>
        <v>51.356256944444439</v>
      </c>
      <c r="G18" s="344">
        <f t="shared" si="3"/>
        <v>52.38249305555555</v>
      </c>
      <c r="H18" s="344">
        <f t="shared" si="3"/>
        <v>54.856354166666662</v>
      </c>
      <c r="I18" s="344">
        <f t="shared" si="3"/>
        <v>55.896208333333327</v>
      </c>
      <c r="J18" s="344">
        <f t="shared" si="3"/>
        <v>57.3818611111111</v>
      </c>
      <c r="K18" s="344">
        <f t="shared" si="3"/>
        <v>60.008090277777775</v>
      </c>
      <c r="L18" s="344">
        <f t="shared" si="3"/>
        <v>82.897215277777761</v>
      </c>
      <c r="M18" s="344">
        <f t="shared" si="3"/>
        <v>82.897215277777761</v>
      </c>
      <c r="N18" s="344">
        <f t="shared" si="3"/>
        <v>62.467305555555548</v>
      </c>
      <c r="O18" s="344">
        <f t="shared" si="3"/>
        <v>64.323986111111097</v>
      </c>
      <c r="P18" s="344">
        <f t="shared" si="3"/>
        <v>66.012314459208326</v>
      </c>
      <c r="Q18" s="344">
        <f t="shared" si="3"/>
        <v>68.638797624547138</v>
      </c>
      <c r="R18" s="344">
        <f t="shared" si="3"/>
        <v>71.445715277777779</v>
      </c>
      <c r="S18" s="344">
        <f t="shared" si="3"/>
        <v>74.397649359495588</v>
      </c>
      <c r="T18" s="344">
        <f t="shared" si="3"/>
        <v>73.552336412047254</v>
      </c>
      <c r="U18" s="344">
        <f t="shared" si="3"/>
        <v>72.802914146808035</v>
      </c>
      <c r="V18" s="344">
        <f t="shared" si="3"/>
        <v>72.142662673574378</v>
      </c>
      <c r="W18" s="344">
        <f t="shared" si="3"/>
        <v>71.565796544014162</v>
      </c>
      <c r="X18" s="344">
        <f t="shared" si="3"/>
        <v>71.067284376138431</v>
      </c>
      <c r="Y18" s="344">
        <f t="shared" si="3"/>
        <v>70.642713895160668</v>
      </c>
      <c r="Z18" s="344">
        <f t="shared" si="3"/>
        <v>70.288188903363235</v>
      </c>
      <c r="AA18" s="344">
        <f t="shared" si="3"/>
        <v>70.00024924947509</v>
      </c>
      <c r="AB18" s="344">
        <f t="shared" si="3"/>
        <v>69.77580771840276</v>
      </c>
      <c r="AC18" s="344">
        <f t="shared" si="3"/>
        <v>69.612099594843201</v>
      </c>
      <c r="AD18" s="344">
        <f t="shared" si="3"/>
        <v>69.506641866286529</v>
      </c>
      <c r="AE18" s="344">
        <f t="shared" si="3"/>
        <v>69.457199854373386</v>
      </c>
      <c r="AF18" s="344">
        <f t="shared" si="3"/>
        <v>69.461759637082892</v>
      </c>
      <c r="AG18" s="344">
        <f t="shared" si="3"/>
        <v>69.518505032422482</v>
      </c>
      <c r="AH18" s="344">
        <f t="shared" si="3"/>
        <v>69.625798210237562</v>
      </c>
      <c r="AI18" s="344">
        <f t="shared" si="3"/>
        <v>69.78216321660355</v>
      </c>
      <c r="AJ18" s="344">
        <f t="shared" si="3"/>
        <v>69.986271857642194</v>
      </c>
      <c r="AK18" s="344">
        <f t="shared" si="3"/>
        <v>70.236931511861698</v>
      </c>
      <c r="AL18" s="344">
        <f t="shared" si="3"/>
        <v>70.533074532955482</v>
      </c>
      <c r="AM18" s="344">
        <f t="shared" si="3"/>
        <v>70.873748975981243</v>
      </c>
      <c r="AN18" s="344">
        <f t="shared" si="3"/>
        <v>71.258110434463944</v>
      </c>
      <c r="AO18" s="344">
        <f t="shared" si="3"/>
        <v>71.685414818231294</v>
      </c>
      <c r="AP18" s="344">
        <f t="shared" si="3"/>
        <v>72.155011934668138</v>
      </c>
      <c r="AQ18" s="344">
        <f t="shared" si="3"/>
        <v>72.666339761788137</v>
      </c>
      <c r="AR18" s="344">
        <f t="shared" si="3"/>
        <v>73.218919321732642</v>
      </c>
      <c r="AS18" s="344">
        <f t="shared" si="3"/>
        <v>73.8123500792844</v>
      </c>
      <c r="AT18" s="344">
        <f t="shared" si="3"/>
        <v>74.446305802685146</v>
      </c>
      <c r="AU18" s="344">
        <f t="shared" si="3"/>
        <v>75.120530834206207</v>
      </c>
      <c r="AV18" s="344">
        <f t="shared" si="3"/>
        <v>75.834836726097123</v>
      </c>
      <c r="AW18" s="344">
        <f t="shared" si="3"/>
        <v>76.588964640365845</v>
      </c>
      <c r="AX18" s="344">
        <f t="shared" si="3"/>
        <v>77.382983277396391</v>
      </c>
      <c r="AY18" s="344">
        <f t="shared" si="3"/>
        <v>78.216853962838428</v>
      </c>
      <c r="AZ18" s="344">
        <f t="shared" si="3"/>
        <v>79.090628132098303</v>
      </c>
      <c r="BA18" s="344">
        <f t="shared" si="3"/>
        <v>80.004402938086031</v>
      </c>
      <c r="BB18" s="344">
        <f t="shared" si="3"/>
        <v>80.931746640689894</v>
      </c>
      <c r="BC18" s="344">
        <f t="shared" si="3"/>
        <v>81.872921890115464</v>
      </c>
      <c r="BD18" s="344">
        <f t="shared" si="3"/>
        <v>82.828157629769152</v>
      </c>
      <c r="BE18" s="344">
        <f t="shared" si="3"/>
        <v>83.797703108482224</v>
      </c>
      <c r="BF18" s="344">
        <f t="shared" si="3"/>
        <v>84.781809107201738</v>
      </c>
      <c r="BG18" s="344">
        <f t="shared" si="3"/>
        <v>85.780734421260576</v>
      </c>
      <c r="BH18" s="344">
        <f t="shared" si="3"/>
        <v>86.794745244566116</v>
      </c>
      <c r="BI18" s="344">
        <f t="shared" si="3"/>
        <v>87.824106664365601</v>
      </c>
    </row>
    <row r="19" spans="1:61" x14ac:dyDescent="0.25">
      <c r="A19" s="248" t="s">
        <v>432</v>
      </c>
      <c r="B19" s="281">
        <f>SUM(R6*S6)</f>
        <v>4000</v>
      </c>
      <c r="C19" s="281">
        <f t="shared" ref="C19:BI19" si="4">$B$19</f>
        <v>4000</v>
      </c>
      <c r="D19" s="281">
        <f t="shared" si="4"/>
        <v>4000</v>
      </c>
      <c r="E19" s="281">
        <f t="shared" si="4"/>
        <v>4000</v>
      </c>
      <c r="F19" s="281">
        <f t="shared" si="4"/>
        <v>4000</v>
      </c>
      <c r="G19" s="281">
        <f t="shared" si="4"/>
        <v>4000</v>
      </c>
      <c r="H19" s="281">
        <f t="shared" si="4"/>
        <v>4000</v>
      </c>
      <c r="I19" s="281">
        <f t="shared" si="4"/>
        <v>4000</v>
      </c>
      <c r="J19" s="281">
        <f t="shared" si="4"/>
        <v>4000</v>
      </c>
      <c r="K19" s="281">
        <f t="shared" si="4"/>
        <v>4000</v>
      </c>
      <c r="L19" s="281">
        <f t="shared" si="4"/>
        <v>4000</v>
      </c>
      <c r="M19" s="281">
        <f t="shared" si="4"/>
        <v>4000</v>
      </c>
      <c r="N19" s="281">
        <f t="shared" si="4"/>
        <v>4000</v>
      </c>
      <c r="O19" s="281">
        <f t="shared" si="4"/>
        <v>4000</v>
      </c>
      <c r="P19" s="281">
        <f t="shared" si="4"/>
        <v>4000</v>
      </c>
      <c r="Q19" s="281">
        <f t="shared" si="4"/>
        <v>4000</v>
      </c>
      <c r="R19" s="281">
        <f t="shared" si="4"/>
        <v>4000</v>
      </c>
      <c r="S19" s="281">
        <f t="shared" si="4"/>
        <v>4000</v>
      </c>
      <c r="T19" s="281">
        <f t="shared" si="4"/>
        <v>4000</v>
      </c>
      <c r="U19" s="281">
        <f t="shared" si="4"/>
        <v>4000</v>
      </c>
      <c r="V19" s="281">
        <f t="shared" si="4"/>
        <v>4000</v>
      </c>
      <c r="W19" s="281">
        <f t="shared" si="4"/>
        <v>4000</v>
      </c>
      <c r="X19" s="281">
        <f t="shared" si="4"/>
        <v>4000</v>
      </c>
      <c r="Y19" s="281">
        <f t="shared" si="4"/>
        <v>4000</v>
      </c>
      <c r="Z19" s="281">
        <f t="shared" si="4"/>
        <v>4000</v>
      </c>
      <c r="AA19" s="281">
        <f t="shared" si="4"/>
        <v>4000</v>
      </c>
      <c r="AB19" s="281">
        <f t="shared" si="4"/>
        <v>4000</v>
      </c>
      <c r="AC19" s="281">
        <f t="shared" si="4"/>
        <v>4000</v>
      </c>
      <c r="AD19" s="281">
        <f t="shared" si="4"/>
        <v>4000</v>
      </c>
      <c r="AE19" s="281">
        <f t="shared" si="4"/>
        <v>4000</v>
      </c>
      <c r="AF19" s="281">
        <f t="shared" si="4"/>
        <v>4000</v>
      </c>
      <c r="AG19" s="281">
        <f t="shared" si="4"/>
        <v>4000</v>
      </c>
      <c r="AH19" s="281">
        <f t="shared" si="4"/>
        <v>4000</v>
      </c>
      <c r="AI19" s="281">
        <f t="shared" si="4"/>
        <v>4000</v>
      </c>
      <c r="AJ19" s="281">
        <f t="shared" si="4"/>
        <v>4000</v>
      </c>
      <c r="AK19" s="281">
        <f t="shared" si="4"/>
        <v>4000</v>
      </c>
      <c r="AL19" s="281">
        <f t="shared" si="4"/>
        <v>4000</v>
      </c>
      <c r="AM19" s="281">
        <f t="shared" si="4"/>
        <v>4000</v>
      </c>
      <c r="AN19" s="281">
        <f t="shared" si="4"/>
        <v>4000</v>
      </c>
      <c r="AO19" s="281">
        <f t="shared" si="4"/>
        <v>4000</v>
      </c>
      <c r="AP19" s="281">
        <f t="shared" si="4"/>
        <v>4000</v>
      </c>
      <c r="AQ19" s="281">
        <f t="shared" si="4"/>
        <v>4000</v>
      </c>
      <c r="AR19" s="281">
        <f t="shared" si="4"/>
        <v>4000</v>
      </c>
      <c r="AS19" s="281">
        <f t="shared" si="4"/>
        <v>4000</v>
      </c>
      <c r="AT19" s="281">
        <f t="shared" si="4"/>
        <v>4000</v>
      </c>
      <c r="AU19" s="281">
        <f t="shared" si="4"/>
        <v>4000</v>
      </c>
      <c r="AV19" s="281">
        <f t="shared" si="4"/>
        <v>4000</v>
      </c>
      <c r="AW19" s="281">
        <f t="shared" si="4"/>
        <v>4000</v>
      </c>
      <c r="AX19" s="281">
        <f t="shared" si="4"/>
        <v>4000</v>
      </c>
      <c r="AY19" s="281">
        <f t="shared" si="4"/>
        <v>4000</v>
      </c>
      <c r="AZ19" s="281">
        <f t="shared" si="4"/>
        <v>4000</v>
      </c>
      <c r="BA19" s="281">
        <f t="shared" si="4"/>
        <v>4000</v>
      </c>
      <c r="BB19" s="281">
        <f t="shared" si="4"/>
        <v>4000</v>
      </c>
      <c r="BC19" s="281">
        <f t="shared" si="4"/>
        <v>4000</v>
      </c>
      <c r="BD19" s="281">
        <f t="shared" si="4"/>
        <v>4000</v>
      </c>
      <c r="BE19" s="281">
        <f t="shared" si="4"/>
        <v>4000</v>
      </c>
      <c r="BF19" s="281">
        <f t="shared" si="4"/>
        <v>4000</v>
      </c>
      <c r="BG19" s="281">
        <f t="shared" si="4"/>
        <v>4000</v>
      </c>
      <c r="BH19" s="281">
        <f t="shared" si="4"/>
        <v>4000</v>
      </c>
      <c r="BI19" s="281">
        <f t="shared" si="4"/>
        <v>4000</v>
      </c>
    </row>
    <row r="20" spans="1:61" x14ac:dyDescent="0.25">
      <c r="A20" s="248" t="s">
        <v>473</v>
      </c>
      <c r="B20" s="251">
        <f t="shared" ref="B20:U20" si="5">SUM(B17*$R$3)</f>
        <v>404641.49796105002</v>
      </c>
      <c r="C20" s="251">
        <f t="shared" si="5"/>
        <v>413207.85656096099</v>
      </c>
      <c r="D20" s="251">
        <f t="shared" si="5"/>
        <v>425681.95389570901</v>
      </c>
      <c r="E20" s="251">
        <f t="shared" si="5"/>
        <v>438365.75677133398</v>
      </c>
      <c r="F20" s="251">
        <f t="shared" si="5"/>
        <v>450693.285717297</v>
      </c>
      <c r="G20" s="251">
        <f t="shared" si="5"/>
        <v>459699.34948356304</v>
      </c>
      <c r="H20" s="251">
        <f t="shared" si="5"/>
        <v>481409.51021005498</v>
      </c>
      <c r="I20" s="251">
        <f t="shared" si="5"/>
        <v>490535.08358563791</v>
      </c>
      <c r="J20" s="251">
        <f t="shared" si="5"/>
        <v>503572.90549263597</v>
      </c>
      <c r="K20" s="251">
        <f t="shared" si="5"/>
        <v>526620.220904505</v>
      </c>
      <c r="L20" s="251">
        <f t="shared" si="5"/>
        <v>727491.07028520294</v>
      </c>
      <c r="M20" s="251">
        <f t="shared" si="5"/>
        <v>727491.07028520294</v>
      </c>
      <c r="N20" s="251">
        <f t="shared" si="5"/>
        <v>548201.85242852394</v>
      </c>
      <c r="O20" s="251">
        <f t="shared" si="5"/>
        <v>564495.74746483797</v>
      </c>
      <c r="P20" s="251">
        <f t="shared" si="5"/>
        <v>579312.21376994124</v>
      </c>
      <c r="Q20" s="251">
        <f t="shared" si="5"/>
        <v>602361.75822853076</v>
      </c>
      <c r="R20" s="251">
        <f t="shared" si="5"/>
        <v>626994.76334105094</v>
      </c>
      <c r="S20" s="251">
        <f t="shared" si="5"/>
        <v>652900.40658038354</v>
      </c>
      <c r="T20" s="251">
        <f t="shared" si="5"/>
        <v>645482.0919988323</v>
      </c>
      <c r="U20" s="251">
        <f t="shared" si="5"/>
        <v>638905.2968193132</v>
      </c>
      <c r="V20" s="251">
        <f>SUM(V17*$R$3)</f>
        <v>633111.04849250731</v>
      </c>
      <c r="W20" s="251">
        <f t="shared" ref="W20:BI20" si="6">SUM(W17*$R$3)</f>
        <v>628048.57496310351</v>
      </c>
      <c r="X20" s="251">
        <f t="shared" si="6"/>
        <v>623673.72172656388</v>
      </c>
      <c r="Y20" s="251">
        <f t="shared" si="6"/>
        <v>619947.76745194779</v>
      </c>
      <c r="Z20" s="251">
        <f t="shared" si="6"/>
        <v>616836.51980796666</v>
      </c>
      <c r="AA20" s="251">
        <f t="shared" si="6"/>
        <v>614309.6131286202</v>
      </c>
      <c r="AB20" s="251">
        <f t="shared" si="6"/>
        <v>612339.95456881053</v>
      </c>
      <c r="AC20" s="251">
        <f t="shared" si="6"/>
        <v>610903.28148366965</v>
      </c>
      <c r="AD20" s="251">
        <f t="shared" si="6"/>
        <v>609977.80340143887</v>
      </c>
      <c r="AE20" s="251">
        <f t="shared" si="6"/>
        <v>609543.90918625658</v>
      </c>
      <c r="AF20" s="251">
        <f t="shared" si="6"/>
        <v>609583.92502023233</v>
      </c>
      <c r="AG20" s="251">
        <f t="shared" si="6"/>
        <v>610081.91241644369</v>
      </c>
      <c r="AH20" s="251">
        <f t="shared" si="6"/>
        <v>611023.49807166075</v>
      </c>
      <c r="AI20" s="251">
        <f t="shared" si="6"/>
        <v>612395.72927936993</v>
      </c>
      <c r="AJ20" s="251">
        <f t="shared" si="6"/>
        <v>614186.95004868158</v>
      </c>
      <c r="AK20" s="251">
        <f t="shared" si="6"/>
        <v>616386.69414761697</v>
      </c>
      <c r="AL20" s="251">
        <f t="shared" si="6"/>
        <v>618985.5921039728</v>
      </c>
      <c r="AM20" s="251">
        <f t="shared" si="6"/>
        <v>621975.28981993534</v>
      </c>
      <c r="AN20" s="251">
        <f t="shared" si="6"/>
        <v>625348.37693596212</v>
      </c>
      <c r="AO20" s="251">
        <f t="shared" si="6"/>
        <v>629098.32345036324</v>
      </c>
      <c r="AP20" s="251">
        <f t="shared" si="6"/>
        <v>633219.4233895439</v>
      </c>
      <c r="AQ20" s="251">
        <f t="shared" si="6"/>
        <v>637706.74454950856</v>
      </c>
      <c r="AR20" s="251">
        <f t="shared" si="6"/>
        <v>642556.08350661013</v>
      </c>
      <c r="AS20" s="251">
        <f t="shared" si="6"/>
        <v>647763.92523573036</v>
      </c>
      <c r="AT20" s="251">
        <f t="shared" si="6"/>
        <v>653327.40678556089</v>
      </c>
      <c r="AU20" s="251">
        <f t="shared" si="6"/>
        <v>659244.28454979882</v>
      </c>
      <c r="AV20" s="251">
        <f t="shared" si="6"/>
        <v>665512.90474483755</v>
      </c>
      <c r="AW20" s="251">
        <f t="shared" si="6"/>
        <v>672130.99585495435</v>
      </c>
      <c r="AX20" s="251">
        <f t="shared" si="6"/>
        <v>679099.16078237852</v>
      </c>
      <c r="AY20" s="251">
        <f t="shared" si="6"/>
        <v>686417.06012795912</v>
      </c>
      <c r="AZ20" s="251">
        <f t="shared" si="6"/>
        <v>694085.14527958212</v>
      </c>
      <c r="BA20" s="251">
        <f t="shared" si="6"/>
        <v>702104.26883373444</v>
      </c>
      <c r="BB20" s="251">
        <f t="shared" si="6"/>
        <v>710242.47058718198</v>
      </c>
      <c r="BC20" s="251">
        <f t="shared" si="6"/>
        <v>718502.05551094841</v>
      </c>
      <c r="BD20" s="251">
        <f t="shared" si="6"/>
        <v>726885.03277124267</v>
      </c>
      <c r="BE20" s="251">
        <f t="shared" si="6"/>
        <v>735393.58973103517</v>
      </c>
      <c r="BF20" s="251">
        <f t="shared" si="6"/>
        <v>744029.92719886883</v>
      </c>
      <c r="BG20" s="251">
        <f t="shared" si="6"/>
        <v>752796.31631609728</v>
      </c>
      <c r="BH20" s="251">
        <f t="shared" si="6"/>
        <v>761695.09315263445</v>
      </c>
      <c r="BI20" s="251">
        <f t="shared" si="6"/>
        <v>770728.58406654419</v>
      </c>
    </row>
    <row r="21" spans="1:61" x14ac:dyDescent="0.25">
      <c r="A21" s="248" t="s">
        <v>474</v>
      </c>
      <c r="B21" s="251">
        <f t="shared" ref="B21:U21" si="7">SUM(B17*$S$3)</f>
        <v>60134.002038949984</v>
      </c>
      <c r="C21" s="251">
        <f t="shared" si="7"/>
        <v>61407.05343903898</v>
      </c>
      <c r="D21" s="251">
        <f t="shared" si="7"/>
        <v>63260.836104290982</v>
      </c>
      <c r="E21" s="251">
        <f t="shared" si="7"/>
        <v>65145.783228665983</v>
      </c>
      <c r="F21" s="251">
        <f t="shared" si="7"/>
        <v>66977.784282702982</v>
      </c>
      <c r="G21" s="251">
        <f t="shared" si="7"/>
        <v>68316.180516436987</v>
      </c>
      <c r="H21" s="251">
        <f t="shared" si="7"/>
        <v>71542.539789944974</v>
      </c>
      <c r="I21" s="251">
        <f t="shared" si="7"/>
        <v>72898.69641436197</v>
      </c>
      <c r="J21" s="251">
        <f t="shared" si="7"/>
        <v>74836.254507363963</v>
      </c>
      <c r="K21" s="251">
        <f t="shared" si="7"/>
        <v>78261.329095494977</v>
      </c>
      <c r="L21" s="251">
        <f t="shared" si="7"/>
        <v>108112.85971479697</v>
      </c>
      <c r="M21" s="251">
        <f t="shared" si="7"/>
        <v>108112.85971479697</v>
      </c>
      <c r="N21" s="251">
        <f t="shared" si="7"/>
        <v>81468.587571475975</v>
      </c>
      <c r="O21" s="251">
        <f t="shared" si="7"/>
        <v>83890.032535161969</v>
      </c>
      <c r="P21" s="251">
        <f t="shared" si="7"/>
        <v>86091.915978878562</v>
      </c>
      <c r="Q21" s="251">
        <f t="shared" si="7"/>
        <v>89517.321826904328</v>
      </c>
      <c r="R21" s="251">
        <f t="shared" si="7"/>
        <v>93178.046658948966</v>
      </c>
      <c r="S21" s="251">
        <f t="shared" si="7"/>
        <v>97027.898963331958</v>
      </c>
      <c r="T21" s="251">
        <f t="shared" si="7"/>
        <v>95925.459034603962</v>
      </c>
      <c r="U21" s="251">
        <f t="shared" si="7"/>
        <v>94948.077780511667</v>
      </c>
      <c r="V21" s="251">
        <f>SUM(V17*$S$3)</f>
        <v>94086.991257122339</v>
      </c>
      <c r="W21" s="251">
        <f t="shared" ref="W21:BI21" si="8">SUM(W17*$S$3)</f>
        <v>93334.654200559235</v>
      </c>
      <c r="X21" s="251">
        <f t="shared" si="8"/>
        <v>92684.504784911551</v>
      </c>
      <c r="Y21" s="251">
        <f t="shared" si="8"/>
        <v>92130.788611271928</v>
      </c>
      <c r="Z21" s="251">
        <f t="shared" si="8"/>
        <v>91668.424337934717</v>
      </c>
      <c r="AA21" s="251">
        <f t="shared" si="8"/>
        <v>91292.899306088671</v>
      </c>
      <c r="AB21" s="251">
        <f t="shared" si="8"/>
        <v>91000.187232689233</v>
      </c>
      <c r="AC21" s="251">
        <f t="shared" si="8"/>
        <v>90786.682432349946</v>
      </c>
      <c r="AD21" s="251">
        <f t="shared" si="8"/>
        <v>90649.146610729324</v>
      </c>
      <c r="AE21" s="251">
        <f t="shared" si="8"/>
        <v>90584.665345827103</v>
      </c>
      <c r="AF21" s="251">
        <f t="shared" si="8"/>
        <v>90590.612121563187</v>
      </c>
      <c r="AG21" s="251">
        <f t="shared" si="8"/>
        <v>90664.618310374877</v>
      </c>
      <c r="AH21" s="251">
        <f t="shared" si="8"/>
        <v>90804.547887533859</v>
      </c>
      <c r="AI21" s="251">
        <f t="shared" si="8"/>
        <v>91008.475943993937</v>
      </c>
      <c r="AJ21" s="251">
        <f t="shared" si="8"/>
        <v>91274.670276351724</v>
      </c>
      <c r="AK21" s="251">
        <f t="shared" si="8"/>
        <v>91601.57549194897</v>
      </c>
      <c r="AL21" s="251">
        <f t="shared" si="8"/>
        <v>91987.799188218429</v>
      </c>
      <c r="AM21" s="251">
        <f t="shared" si="8"/>
        <v>92432.099857955574</v>
      </c>
      <c r="AN21" s="251">
        <f t="shared" si="8"/>
        <v>92933.376243434526</v>
      </c>
      <c r="AO21" s="251">
        <f t="shared" si="8"/>
        <v>93490.657917408214</v>
      </c>
      <c r="AP21" s="251">
        <f t="shared" si="8"/>
        <v>94103.096911911096</v>
      </c>
      <c r="AQ21" s="251">
        <f t="shared" si="8"/>
        <v>94769.960249315787</v>
      </c>
      <c r="AR21" s="251">
        <f t="shared" si="8"/>
        <v>95490.623256454943</v>
      </c>
      <c r="AS21" s="251">
        <f t="shared" si="8"/>
        <v>96264.563563456264</v>
      </c>
      <c r="AT21" s="251">
        <f t="shared" si="8"/>
        <v>97091.355705505353</v>
      </c>
      <c r="AU21" s="251">
        <f t="shared" si="8"/>
        <v>97970.66625899967</v>
      </c>
      <c r="AV21" s="251">
        <f t="shared" si="8"/>
        <v>98902.249454221397</v>
      </c>
      <c r="AW21" s="251">
        <f t="shared" si="8"/>
        <v>99885.767719933312</v>
      </c>
      <c r="AX21" s="251">
        <f t="shared" si="8"/>
        <v>100921.31065377693</v>
      </c>
      <c r="AY21" s="251">
        <f t="shared" si="8"/>
        <v>102008.82781745236</v>
      </c>
      <c r="AZ21" s="251">
        <f t="shared" si="8"/>
        <v>103148.38629196878</v>
      </c>
      <c r="BA21" s="251">
        <f t="shared" si="8"/>
        <v>104340.11278217273</v>
      </c>
      <c r="BB21" s="251">
        <f t="shared" si="8"/>
        <v>105549.53555097214</v>
      </c>
      <c r="BC21" s="251">
        <f t="shared" si="8"/>
        <v>106776.9971414155</v>
      </c>
      <c r="BD21" s="251">
        <f t="shared" si="8"/>
        <v>108022.79613683029</v>
      </c>
      <c r="BE21" s="251">
        <f t="shared" si="8"/>
        <v>109287.25760246557</v>
      </c>
      <c r="BF21" s="251">
        <f t="shared" si="8"/>
        <v>110570.70860172457</v>
      </c>
      <c r="BG21" s="251">
        <f t="shared" si="8"/>
        <v>111873.48665020932</v>
      </c>
      <c r="BH21" s="251">
        <f t="shared" si="8"/>
        <v>113195.93891259194</v>
      </c>
      <c r="BI21" s="251">
        <f t="shared" si="8"/>
        <v>114538.41111026105</v>
      </c>
    </row>
    <row r="29" spans="1:61" x14ac:dyDescent="0.25">
      <c r="Z29" s="228"/>
    </row>
    <row r="69" spans="1:62" x14ac:dyDescent="0.25">
      <c r="A69" s="269" t="s">
        <v>412</v>
      </c>
      <c r="B69" s="271">
        <f t="shared" ref="B69:BI69" si="9">B7</f>
        <v>42979</v>
      </c>
      <c r="C69" s="271">
        <f t="shared" si="9"/>
        <v>43009</v>
      </c>
      <c r="D69" s="271">
        <f t="shared" si="9"/>
        <v>43040</v>
      </c>
      <c r="E69" s="271">
        <f t="shared" si="9"/>
        <v>43070</v>
      </c>
      <c r="F69" s="271">
        <f t="shared" si="9"/>
        <v>43101</v>
      </c>
      <c r="G69" s="271">
        <f t="shared" si="9"/>
        <v>43132</v>
      </c>
      <c r="H69" s="271">
        <f t="shared" si="9"/>
        <v>43160</v>
      </c>
      <c r="I69" s="271">
        <f t="shared" si="9"/>
        <v>43191</v>
      </c>
      <c r="J69" s="271">
        <f t="shared" si="9"/>
        <v>43221</v>
      </c>
      <c r="K69" s="271">
        <f t="shared" si="9"/>
        <v>43252</v>
      </c>
      <c r="L69" s="271">
        <f t="shared" si="9"/>
        <v>43282</v>
      </c>
      <c r="M69" s="271">
        <f t="shared" si="9"/>
        <v>43282</v>
      </c>
      <c r="N69" s="271">
        <f t="shared" si="9"/>
        <v>43313</v>
      </c>
      <c r="O69" s="271">
        <f t="shared" si="9"/>
        <v>43344</v>
      </c>
      <c r="P69" s="271">
        <f t="shared" si="9"/>
        <v>43374</v>
      </c>
      <c r="Q69" s="271">
        <f t="shared" si="9"/>
        <v>43405</v>
      </c>
      <c r="R69" s="271">
        <f t="shared" si="9"/>
        <v>43435</v>
      </c>
      <c r="S69" s="271">
        <f t="shared" si="9"/>
        <v>43466</v>
      </c>
      <c r="T69" s="271">
        <f t="shared" si="9"/>
        <v>43497</v>
      </c>
      <c r="U69" s="271">
        <f t="shared" si="9"/>
        <v>43525</v>
      </c>
      <c r="V69" s="271">
        <f t="shared" si="9"/>
        <v>43556</v>
      </c>
      <c r="W69" s="271">
        <f t="shared" si="9"/>
        <v>43586</v>
      </c>
      <c r="X69" s="271">
        <f t="shared" si="9"/>
        <v>43617</v>
      </c>
      <c r="Y69" s="271">
        <f t="shared" si="9"/>
        <v>43647</v>
      </c>
      <c r="Z69" s="271">
        <f t="shared" si="9"/>
        <v>43678</v>
      </c>
      <c r="AA69" s="271">
        <f t="shared" si="9"/>
        <v>43709</v>
      </c>
      <c r="AB69" s="271">
        <f t="shared" si="9"/>
        <v>43739</v>
      </c>
      <c r="AC69" s="271">
        <f t="shared" si="9"/>
        <v>43770</v>
      </c>
      <c r="AD69" s="271">
        <f t="shared" si="9"/>
        <v>43800</v>
      </c>
      <c r="AE69" s="271">
        <f t="shared" si="9"/>
        <v>43831</v>
      </c>
      <c r="AF69" s="271">
        <f t="shared" si="9"/>
        <v>43862</v>
      </c>
      <c r="AG69" s="271">
        <f t="shared" si="9"/>
        <v>43891</v>
      </c>
      <c r="AH69" s="271">
        <f t="shared" si="9"/>
        <v>43922</v>
      </c>
      <c r="AI69" s="271">
        <f t="shared" si="9"/>
        <v>43952</v>
      </c>
      <c r="AJ69" s="271">
        <f t="shared" si="9"/>
        <v>43983</v>
      </c>
      <c r="AK69" s="271">
        <f t="shared" si="9"/>
        <v>44013</v>
      </c>
      <c r="AL69" s="271">
        <f t="shared" si="9"/>
        <v>44044</v>
      </c>
      <c r="AM69" s="271">
        <f t="shared" si="9"/>
        <v>44075</v>
      </c>
      <c r="AN69" s="271">
        <f t="shared" si="9"/>
        <v>44105</v>
      </c>
      <c r="AO69" s="271">
        <f t="shared" si="9"/>
        <v>44136</v>
      </c>
      <c r="AP69" s="271">
        <f t="shared" si="9"/>
        <v>44166</v>
      </c>
      <c r="AQ69" s="271">
        <f t="shared" si="9"/>
        <v>44197</v>
      </c>
      <c r="AR69" s="271">
        <f t="shared" si="9"/>
        <v>44228</v>
      </c>
      <c r="AS69" s="271">
        <f t="shared" si="9"/>
        <v>44256</v>
      </c>
      <c r="AT69" s="271">
        <f t="shared" si="9"/>
        <v>44287</v>
      </c>
      <c r="AU69" s="271">
        <f t="shared" si="9"/>
        <v>44317</v>
      </c>
      <c r="AV69" s="271">
        <f t="shared" si="9"/>
        <v>44348</v>
      </c>
      <c r="AW69" s="271">
        <f t="shared" si="9"/>
        <v>44378</v>
      </c>
      <c r="AX69" s="271">
        <f t="shared" si="9"/>
        <v>44409</v>
      </c>
      <c r="AY69" s="271">
        <f t="shared" si="9"/>
        <v>44440</v>
      </c>
      <c r="AZ69" s="271">
        <f t="shared" si="9"/>
        <v>44470</v>
      </c>
      <c r="BA69" s="271">
        <f t="shared" si="9"/>
        <v>44501</v>
      </c>
      <c r="BB69" s="271">
        <f t="shared" si="9"/>
        <v>44531</v>
      </c>
      <c r="BC69" s="271">
        <f t="shared" si="9"/>
        <v>44562</v>
      </c>
      <c r="BD69" s="271">
        <f t="shared" si="9"/>
        <v>44593</v>
      </c>
      <c r="BE69" s="271">
        <f t="shared" si="9"/>
        <v>44621</v>
      </c>
      <c r="BF69" s="271">
        <f t="shared" si="9"/>
        <v>44652</v>
      </c>
      <c r="BG69" s="271">
        <f t="shared" si="9"/>
        <v>44682</v>
      </c>
      <c r="BH69" s="271">
        <f t="shared" si="9"/>
        <v>44713</v>
      </c>
      <c r="BI69" s="271">
        <f t="shared" si="9"/>
        <v>44743</v>
      </c>
      <c r="BJ69" s="267"/>
    </row>
    <row r="70" spans="1:62" x14ac:dyDescent="0.25">
      <c r="A70" s="270" t="s">
        <v>406</v>
      </c>
      <c r="B70" s="272">
        <f t="shared" ref="B70:V70" si="10">ROUND(B71,0)*1000</f>
        <v>2000</v>
      </c>
      <c r="C70" s="272">
        <f t="shared" si="10"/>
        <v>2000</v>
      </c>
      <c r="D70" s="272">
        <f t="shared" si="10"/>
        <v>2000</v>
      </c>
      <c r="E70" s="272">
        <f t="shared" si="10"/>
        <v>2000</v>
      </c>
      <c r="F70" s="272">
        <f t="shared" si="10"/>
        <v>2000</v>
      </c>
      <c r="G70" s="272">
        <f t="shared" si="10"/>
        <v>2000</v>
      </c>
      <c r="H70" s="272">
        <f t="shared" si="10"/>
        <v>2000</v>
      </c>
      <c r="I70" s="272">
        <f t="shared" si="10"/>
        <v>2000</v>
      </c>
      <c r="J70" s="272">
        <f t="shared" si="10"/>
        <v>2000</v>
      </c>
      <c r="K70" s="272">
        <f t="shared" si="10"/>
        <v>2000</v>
      </c>
      <c r="L70" s="272">
        <f t="shared" si="10"/>
        <v>3000</v>
      </c>
      <c r="M70" s="272">
        <f t="shared" si="10"/>
        <v>3000</v>
      </c>
      <c r="N70" s="272">
        <f t="shared" si="10"/>
        <v>2000</v>
      </c>
      <c r="O70" s="272">
        <f t="shared" si="10"/>
        <v>2000</v>
      </c>
      <c r="P70" s="272">
        <f t="shared" si="10"/>
        <v>2000</v>
      </c>
      <c r="Q70" s="272">
        <f t="shared" si="10"/>
        <v>2000</v>
      </c>
      <c r="R70" s="272">
        <f t="shared" si="10"/>
        <v>3000</v>
      </c>
      <c r="S70" s="272">
        <f t="shared" si="10"/>
        <v>3000</v>
      </c>
      <c r="T70" s="272">
        <f t="shared" si="10"/>
        <v>3000</v>
      </c>
      <c r="U70" s="272">
        <f t="shared" si="10"/>
        <v>3000</v>
      </c>
      <c r="V70" s="272">
        <f t="shared" si="10"/>
        <v>3000</v>
      </c>
      <c r="W70" s="272">
        <f>ROUND(W71,0)*1000</f>
        <v>3000</v>
      </c>
      <c r="X70" s="272">
        <f t="shared" ref="X70:BI70" si="11">ROUND(X71,0)*1000</f>
        <v>3000</v>
      </c>
      <c r="Y70" s="272">
        <f t="shared" si="11"/>
        <v>3000</v>
      </c>
      <c r="Z70" s="272">
        <f t="shared" si="11"/>
        <v>3000</v>
      </c>
      <c r="AA70" s="272">
        <f t="shared" si="11"/>
        <v>3000</v>
      </c>
      <c r="AB70" s="272">
        <f t="shared" si="11"/>
        <v>3000</v>
      </c>
      <c r="AC70" s="272">
        <f t="shared" si="11"/>
        <v>3000</v>
      </c>
      <c r="AD70" s="272">
        <f t="shared" si="11"/>
        <v>3000</v>
      </c>
      <c r="AE70" s="272">
        <f t="shared" si="11"/>
        <v>3000</v>
      </c>
      <c r="AF70" s="272">
        <f t="shared" si="11"/>
        <v>3000</v>
      </c>
      <c r="AG70" s="272">
        <f t="shared" si="11"/>
        <v>3000</v>
      </c>
      <c r="AH70" s="272">
        <f t="shared" si="11"/>
        <v>3000</v>
      </c>
      <c r="AI70" s="272">
        <f t="shared" si="11"/>
        <v>3000</v>
      </c>
      <c r="AJ70" s="272">
        <f t="shared" si="11"/>
        <v>3000</v>
      </c>
      <c r="AK70" s="272">
        <f t="shared" si="11"/>
        <v>3000</v>
      </c>
      <c r="AL70" s="272">
        <f t="shared" si="11"/>
        <v>3000</v>
      </c>
      <c r="AM70" s="272">
        <f t="shared" si="11"/>
        <v>3000</v>
      </c>
      <c r="AN70" s="272">
        <f t="shared" si="11"/>
        <v>3000</v>
      </c>
      <c r="AO70" s="272">
        <f t="shared" si="11"/>
        <v>3000</v>
      </c>
      <c r="AP70" s="272">
        <f t="shared" si="11"/>
        <v>3000</v>
      </c>
      <c r="AQ70" s="272">
        <f t="shared" si="11"/>
        <v>3000</v>
      </c>
      <c r="AR70" s="272">
        <f t="shared" si="11"/>
        <v>3000</v>
      </c>
      <c r="AS70" s="272">
        <f t="shared" si="11"/>
        <v>3000</v>
      </c>
      <c r="AT70" s="272">
        <f t="shared" si="11"/>
        <v>3000</v>
      </c>
      <c r="AU70" s="272">
        <f t="shared" si="11"/>
        <v>3000</v>
      </c>
      <c r="AV70" s="272">
        <f t="shared" si="11"/>
        <v>3000</v>
      </c>
      <c r="AW70" s="272">
        <f t="shared" si="11"/>
        <v>3000</v>
      </c>
      <c r="AX70" s="272">
        <f t="shared" si="11"/>
        <v>3000</v>
      </c>
      <c r="AY70" s="272">
        <f t="shared" si="11"/>
        <v>3000</v>
      </c>
      <c r="AZ70" s="272">
        <f t="shared" si="11"/>
        <v>3000</v>
      </c>
      <c r="BA70" s="272">
        <f t="shared" si="11"/>
        <v>3000</v>
      </c>
      <c r="BB70" s="272">
        <f t="shared" si="11"/>
        <v>3000</v>
      </c>
      <c r="BC70" s="272">
        <f t="shared" si="11"/>
        <v>3000</v>
      </c>
      <c r="BD70" s="272">
        <f t="shared" si="11"/>
        <v>3000</v>
      </c>
      <c r="BE70" s="272">
        <f t="shared" si="11"/>
        <v>3000</v>
      </c>
      <c r="BF70" s="272">
        <f t="shared" si="11"/>
        <v>3000</v>
      </c>
      <c r="BG70" s="272">
        <f t="shared" si="11"/>
        <v>4000</v>
      </c>
      <c r="BH70" s="272">
        <f t="shared" si="11"/>
        <v>4000</v>
      </c>
      <c r="BI70" s="272">
        <f t="shared" si="11"/>
        <v>4000</v>
      </c>
    </row>
    <row r="71" spans="1:62" x14ac:dyDescent="0.25">
      <c r="A71" s="270" t="s">
        <v>464</v>
      </c>
      <c r="B71" s="358">
        <f t="shared" ref="B71:BI71" si="12">(ROUNDUP(IF(B$72&lt;=1000, $S$6,IF(B$72&gt;1000,B$72/1000)),0))</f>
        <v>2</v>
      </c>
      <c r="C71" s="358">
        <f t="shared" si="12"/>
        <v>2</v>
      </c>
      <c r="D71" s="358">
        <f t="shared" si="12"/>
        <v>2</v>
      </c>
      <c r="E71" s="358">
        <f t="shared" si="12"/>
        <v>2</v>
      </c>
      <c r="F71" s="358">
        <f t="shared" si="12"/>
        <v>2</v>
      </c>
      <c r="G71" s="358">
        <f t="shared" si="12"/>
        <v>2</v>
      </c>
      <c r="H71" s="358">
        <f t="shared" si="12"/>
        <v>2</v>
      </c>
      <c r="I71" s="358">
        <f t="shared" si="12"/>
        <v>2</v>
      </c>
      <c r="J71" s="358">
        <f t="shared" si="12"/>
        <v>2</v>
      </c>
      <c r="K71" s="358">
        <f t="shared" si="12"/>
        <v>2</v>
      </c>
      <c r="L71" s="358">
        <f t="shared" si="12"/>
        <v>3</v>
      </c>
      <c r="M71" s="358">
        <f t="shared" si="12"/>
        <v>3</v>
      </c>
      <c r="N71" s="358">
        <f t="shared" si="12"/>
        <v>2</v>
      </c>
      <c r="O71" s="358">
        <f t="shared" si="12"/>
        <v>2</v>
      </c>
      <c r="P71" s="358">
        <f t="shared" si="12"/>
        <v>2</v>
      </c>
      <c r="Q71" s="358">
        <f t="shared" si="12"/>
        <v>2</v>
      </c>
      <c r="R71" s="358">
        <f t="shared" si="12"/>
        <v>3</v>
      </c>
      <c r="S71" s="358">
        <f t="shared" si="12"/>
        <v>3</v>
      </c>
      <c r="T71" s="358">
        <f t="shared" si="12"/>
        <v>3</v>
      </c>
      <c r="U71" s="358">
        <f t="shared" si="12"/>
        <v>3</v>
      </c>
      <c r="V71" s="358">
        <f t="shared" si="12"/>
        <v>3</v>
      </c>
      <c r="W71" s="358">
        <f t="shared" si="12"/>
        <v>3</v>
      </c>
      <c r="X71" s="358">
        <f t="shared" si="12"/>
        <v>3</v>
      </c>
      <c r="Y71" s="358">
        <f t="shared" si="12"/>
        <v>3</v>
      </c>
      <c r="Z71" s="358">
        <f t="shared" si="12"/>
        <v>3</v>
      </c>
      <c r="AA71" s="358">
        <f t="shared" si="12"/>
        <v>3</v>
      </c>
      <c r="AB71" s="358">
        <f t="shared" si="12"/>
        <v>3</v>
      </c>
      <c r="AC71" s="358">
        <f t="shared" si="12"/>
        <v>3</v>
      </c>
      <c r="AD71" s="358">
        <f t="shared" si="12"/>
        <v>3</v>
      </c>
      <c r="AE71" s="358">
        <f t="shared" si="12"/>
        <v>3</v>
      </c>
      <c r="AF71" s="358">
        <f t="shared" si="12"/>
        <v>3</v>
      </c>
      <c r="AG71" s="358">
        <f t="shared" si="12"/>
        <v>3</v>
      </c>
      <c r="AH71" s="358">
        <f t="shared" si="12"/>
        <v>3</v>
      </c>
      <c r="AI71" s="358">
        <f t="shared" si="12"/>
        <v>3</v>
      </c>
      <c r="AJ71" s="358">
        <f t="shared" si="12"/>
        <v>3</v>
      </c>
      <c r="AK71" s="358">
        <f t="shared" si="12"/>
        <v>3</v>
      </c>
      <c r="AL71" s="358">
        <f t="shared" si="12"/>
        <v>3</v>
      </c>
      <c r="AM71" s="358">
        <f t="shared" si="12"/>
        <v>3</v>
      </c>
      <c r="AN71" s="358">
        <f t="shared" si="12"/>
        <v>3</v>
      </c>
      <c r="AO71" s="358">
        <f t="shared" si="12"/>
        <v>3</v>
      </c>
      <c r="AP71" s="358">
        <f t="shared" si="12"/>
        <v>3</v>
      </c>
      <c r="AQ71" s="358">
        <f t="shared" si="12"/>
        <v>3</v>
      </c>
      <c r="AR71" s="358">
        <f t="shared" si="12"/>
        <v>3</v>
      </c>
      <c r="AS71" s="358">
        <f t="shared" si="12"/>
        <v>3</v>
      </c>
      <c r="AT71" s="358">
        <f t="shared" si="12"/>
        <v>3</v>
      </c>
      <c r="AU71" s="358">
        <f t="shared" si="12"/>
        <v>3</v>
      </c>
      <c r="AV71" s="358">
        <f t="shared" si="12"/>
        <v>3</v>
      </c>
      <c r="AW71" s="358">
        <f t="shared" si="12"/>
        <v>3</v>
      </c>
      <c r="AX71" s="358">
        <f t="shared" si="12"/>
        <v>3</v>
      </c>
      <c r="AY71" s="358">
        <f t="shared" si="12"/>
        <v>3</v>
      </c>
      <c r="AZ71" s="358">
        <f t="shared" si="12"/>
        <v>3</v>
      </c>
      <c r="BA71" s="358">
        <f t="shared" si="12"/>
        <v>3</v>
      </c>
      <c r="BB71" s="358">
        <f t="shared" si="12"/>
        <v>3</v>
      </c>
      <c r="BC71" s="358">
        <f t="shared" si="12"/>
        <v>3</v>
      </c>
      <c r="BD71" s="358">
        <f t="shared" si="12"/>
        <v>3</v>
      </c>
      <c r="BE71" s="358">
        <f t="shared" si="12"/>
        <v>3</v>
      </c>
      <c r="BF71" s="358">
        <f t="shared" si="12"/>
        <v>3</v>
      </c>
      <c r="BG71" s="358">
        <f t="shared" si="12"/>
        <v>4</v>
      </c>
      <c r="BH71" s="358">
        <f t="shared" si="12"/>
        <v>4</v>
      </c>
      <c r="BI71" s="358">
        <f t="shared" si="12"/>
        <v>4</v>
      </c>
    </row>
    <row r="72" spans="1:62" x14ac:dyDescent="0.25">
      <c r="A72" s="270" t="s">
        <v>349</v>
      </c>
      <c r="B72" s="357">
        <f t="shared" ref="B72:V72" si="13">ROUNDUP(SUM(B17/30/24),0)*2</f>
        <v>1292</v>
      </c>
      <c r="C72" s="357">
        <f t="shared" si="13"/>
        <v>1320</v>
      </c>
      <c r="D72" s="357">
        <f t="shared" si="13"/>
        <v>1360</v>
      </c>
      <c r="E72" s="357">
        <f t="shared" si="13"/>
        <v>1400</v>
      </c>
      <c r="F72" s="357">
        <f t="shared" si="13"/>
        <v>1438</v>
      </c>
      <c r="G72" s="357">
        <f t="shared" si="13"/>
        <v>1468</v>
      </c>
      <c r="H72" s="357">
        <f t="shared" si="13"/>
        <v>1536</v>
      </c>
      <c r="I72" s="357">
        <f t="shared" si="13"/>
        <v>1566</v>
      </c>
      <c r="J72" s="357">
        <f t="shared" si="13"/>
        <v>1608</v>
      </c>
      <c r="K72" s="357">
        <f t="shared" si="13"/>
        <v>1682</v>
      </c>
      <c r="L72" s="357">
        <f t="shared" si="13"/>
        <v>2322</v>
      </c>
      <c r="M72" s="357">
        <f t="shared" si="13"/>
        <v>2322</v>
      </c>
      <c r="N72" s="357">
        <f t="shared" si="13"/>
        <v>1750</v>
      </c>
      <c r="O72" s="357">
        <f t="shared" si="13"/>
        <v>1802</v>
      </c>
      <c r="P72" s="357">
        <f t="shared" si="13"/>
        <v>1850</v>
      </c>
      <c r="Q72" s="357">
        <f t="shared" si="13"/>
        <v>1922</v>
      </c>
      <c r="R72" s="357">
        <f t="shared" si="13"/>
        <v>2002</v>
      </c>
      <c r="S72" s="357">
        <f t="shared" si="13"/>
        <v>2084</v>
      </c>
      <c r="T72" s="357">
        <f t="shared" si="13"/>
        <v>2060</v>
      </c>
      <c r="U72" s="357">
        <f t="shared" si="13"/>
        <v>2040</v>
      </c>
      <c r="V72" s="357">
        <f t="shared" si="13"/>
        <v>2020</v>
      </c>
      <c r="W72" s="357">
        <f>ROUNDUP(SUM(W17/31/24),0)*2.5</f>
        <v>2425</v>
      </c>
      <c r="X72" s="357">
        <f t="shared" ref="X72:BI72" si="14">ROUNDUP(SUM(X17/30/24),0)*2.5</f>
        <v>2487.5</v>
      </c>
      <c r="Y72" s="357">
        <f t="shared" si="14"/>
        <v>2472.5</v>
      </c>
      <c r="Z72" s="357">
        <f t="shared" si="14"/>
        <v>2462.5</v>
      </c>
      <c r="AA72" s="357">
        <f t="shared" si="14"/>
        <v>2452.5</v>
      </c>
      <c r="AB72" s="357">
        <f t="shared" si="14"/>
        <v>2442.5</v>
      </c>
      <c r="AC72" s="357">
        <f t="shared" si="14"/>
        <v>2437.5</v>
      </c>
      <c r="AD72" s="357">
        <f t="shared" si="14"/>
        <v>2435</v>
      </c>
      <c r="AE72" s="357">
        <f t="shared" si="14"/>
        <v>2432.5</v>
      </c>
      <c r="AF72" s="357">
        <f t="shared" si="14"/>
        <v>2432.5</v>
      </c>
      <c r="AG72" s="357">
        <f t="shared" si="14"/>
        <v>2435</v>
      </c>
      <c r="AH72" s="357">
        <f t="shared" si="14"/>
        <v>2437.5</v>
      </c>
      <c r="AI72" s="357">
        <f t="shared" si="14"/>
        <v>2442.5</v>
      </c>
      <c r="AJ72" s="357">
        <f t="shared" si="14"/>
        <v>2450</v>
      </c>
      <c r="AK72" s="357">
        <f t="shared" si="14"/>
        <v>2460</v>
      </c>
      <c r="AL72" s="357">
        <f t="shared" si="14"/>
        <v>2470</v>
      </c>
      <c r="AM72" s="357">
        <f t="shared" si="14"/>
        <v>2482.5</v>
      </c>
      <c r="AN72" s="357">
        <f t="shared" si="14"/>
        <v>2495</v>
      </c>
      <c r="AO72" s="357">
        <f t="shared" si="14"/>
        <v>2510</v>
      </c>
      <c r="AP72" s="357">
        <f t="shared" si="14"/>
        <v>2527.5</v>
      </c>
      <c r="AQ72" s="357">
        <f t="shared" si="14"/>
        <v>2545</v>
      </c>
      <c r="AR72" s="357">
        <f t="shared" si="14"/>
        <v>2565</v>
      </c>
      <c r="AS72" s="357">
        <f t="shared" si="14"/>
        <v>2585</v>
      </c>
      <c r="AT72" s="357">
        <f t="shared" si="14"/>
        <v>2607.5</v>
      </c>
      <c r="AU72" s="357">
        <f t="shared" si="14"/>
        <v>2630</v>
      </c>
      <c r="AV72" s="357">
        <f t="shared" si="14"/>
        <v>2655</v>
      </c>
      <c r="AW72" s="357">
        <f t="shared" si="14"/>
        <v>2682.5</v>
      </c>
      <c r="AX72" s="357">
        <f t="shared" si="14"/>
        <v>2710</v>
      </c>
      <c r="AY72" s="357">
        <f t="shared" si="14"/>
        <v>2740</v>
      </c>
      <c r="AZ72" s="357">
        <f t="shared" si="14"/>
        <v>2770</v>
      </c>
      <c r="BA72" s="357">
        <f t="shared" si="14"/>
        <v>2802.5</v>
      </c>
      <c r="BB72" s="357">
        <f t="shared" si="14"/>
        <v>2835</v>
      </c>
      <c r="BC72" s="357">
        <f t="shared" si="14"/>
        <v>2867.5</v>
      </c>
      <c r="BD72" s="357">
        <f t="shared" si="14"/>
        <v>2900</v>
      </c>
      <c r="BE72" s="357">
        <f t="shared" si="14"/>
        <v>2935</v>
      </c>
      <c r="BF72" s="357">
        <f t="shared" si="14"/>
        <v>2967.5</v>
      </c>
      <c r="BG72" s="357">
        <f t="shared" si="14"/>
        <v>3002.5</v>
      </c>
      <c r="BH72" s="357">
        <f t="shared" si="14"/>
        <v>3040</v>
      </c>
      <c r="BI72" s="357">
        <f t="shared" si="14"/>
        <v>3075</v>
      </c>
    </row>
    <row r="73" spans="1:62" x14ac:dyDescent="0.25">
      <c r="A73" s="270" t="s">
        <v>429</v>
      </c>
      <c r="B73" s="357">
        <f t="shared" ref="B73:BI73" si="15">ROUND(SUM(B72*$R3),0)</f>
        <v>1125</v>
      </c>
      <c r="C73" s="357">
        <f t="shared" si="15"/>
        <v>1149</v>
      </c>
      <c r="D73" s="357">
        <f t="shared" si="15"/>
        <v>1184</v>
      </c>
      <c r="E73" s="357">
        <f t="shared" si="15"/>
        <v>1219</v>
      </c>
      <c r="F73" s="357">
        <f t="shared" si="15"/>
        <v>1252</v>
      </c>
      <c r="G73" s="357">
        <f t="shared" si="15"/>
        <v>1278</v>
      </c>
      <c r="H73" s="357">
        <f t="shared" si="15"/>
        <v>1337</v>
      </c>
      <c r="I73" s="357">
        <f t="shared" si="15"/>
        <v>1363</v>
      </c>
      <c r="J73" s="357">
        <f t="shared" si="15"/>
        <v>1400</v>
      </c>
      <c r="K73" s="357">
        <f t="shared" si="15"/>
        <v>1464</v>
      </c>
      <c r="L73" s="357">
        <f t="shared" si="15"/>
        <v>2022</v>
      </c>
      <c r="M73" s="357">
        <f t="shared" si="15"/>
        <v>2022</v>
      </c>
      <c r="N73" s="357">
        <f t="shared" si="15"/>
        <v>1524</v>
      </c>
      <c r="O73" s="357">
        <f t="shared" si="15"/>
        <v>1569</v>
      </c>
      <c r="P73" s="357">
        <f t="shared" si="15"/>
        <v>1611</v>
      </c>
      <c r="Q73" s="357">
        <f t="shared" si="15"/>
        <v>1673</v>
      </c>
      <c r="R73" s="357">
        <f t="shared" si="15"/>
        <v>1743</v>
      </c>
      <c r="S73" s="357">
        <f t="shared" si="15"/>
        <v>1814</v>
      </c>
      <c r="T73" s="357">
        <f t="shared" si="15"/>
        <v>1793</v>
      </c>
      <c r="U73" s="357">
        <f t="shared" si="15"/>
        <v>1776</v>
      </c>
      <c r="V73" s="357">
        <f t="shared" si="15"/>
        <v>1759</v>
      </c>
      <c r="W73" s="357">
        <f t="shared" si="15"/>
        <v>2111</v>
      </c>
      <c r="X73" s="357">
        <f t="shared" si="15"/>
        <v>2166</v>
      </c>
      <c r="Y73" s="357">
        <f t="shared" si="15"/>
        <v>2153</v>
      </c>
      <c r="Z73" s="357">
        <f t="shared" si="15"/>
        <v>2144</v>
      </c>
      <c r="AA73" s="357">
        <f t="shared" si="15"/>
        <v>2135</v>
      </c>
      <c r="AB73" s="357">
        <f t="shared" si="15"/>
        <v>2126</v>
      </c>
      <c r="AC73" s="357">
        <f t="shared" si="15"/>
        <v>2122</v>
      </c>
      <c r="AD73" s="357">
        <f t="shared" si="15"/>
        <v>2120</v>
      </c>
      <c r="AE73" s="357">
        <f t="shared" si="15"/>
        <v>2118</v>
      </c>
      <c r="AF73" s="357">
        <f t="shared" si="15"/>
        <v>2118</v>
      </c>
      <c r="AG73" s="357">
        <f t="shared" si="15"/>
        <v>2120</v>
      </c>
      <c r="AH73" s="357">
        <f t="shared" si="15"/>
        <v>2122</v>
      </c>
      <c r="AI73" s="357">
        <f t="shared" si="15"/>
        <v>2126</v>
      </c>
      <c r="AJ73" s="357">
        <f t="shared" si="15"/>
        <v>2133</v>
      </c>
      <c r="AK73" s="357">
        <f t="shared" si="15"/>
        <v>2142</v>
      </c>
      <c r="AL73" s="357">
        <f t="shared" si="15"/>
        <v>2150</v>
      </c>
      <c r="AM73" s="357">
        <f t="shared" si="15"/>
        <v>2161</v>
      </c>
      <c r="AN73" s="357">
        <f t="shared" si="15"/>
        <v>2172</v>
      </c>
      <c r="AO73" s="357">
        <f t="shared" si="15"/>
        <v>2185</v>
      </c>
      <c r="AP73" s="357">
        <f t="shared" si="15"/>
        <v>2200</v>
      </c>
      <c r="AQ73" s="357">
        <f t="shared" si="15"/>
        <v>2216</v>
      </c>
      <c r="AR73" s="357">
        <f t="shared" si="15"/>
        <v>2233</v>
      </c>
      <c r="AS73" s="357">
        <f t="shared" si="15"/>
        <v>2251</v>
      </c>
      <c r="AT73" s="357">
        <f t="shared" si="15"/>
        <v>2270</v>
      </c>
      <c r="AU73" s="357">
        <f t="shared" si="15"/>
        <v>2290</v>
      </c>
      <c r="AV73" s="357">
        <f t="shared" si="15"/>
        <v>2311</v>
      </c>
      <c r="AW73" s="357">
        <f t="shared" si="15"/>
        <v>2335</v>
      </c>
      <c r="AX73" s="357">
        <f t="shared" si="15"/>
        <v>2359</v>
      </c>
      <c r="AY73" s="357">
        <f t="shared" si="15"/>
        <v>2385</v>
      </c>
      <c r="AZ73" s="357">
        <f t="shared" si="15"/>
        <v>2412</v>
      </c>
      <c r="BA73" s="357">
        <f t="shared" si="15"/>
        <v>2440</v>
      </c>
      <c r="BB73" s="357">
        <f t="shared" si="15"/>
        <v>2468</v>
      </c>
      <c r="BC73" s="357">
        <f t="shared" si="15"/>
        <v>2496</v>
      </c>
      <c r="BD73" s="357">
        <f t="shared" si="15"/>
        <v>2525</v>
      </c>
      <c r="BE73" s="357">
        <f t="shared" si="15"/>
        <v>2555</v>
      </c>
      <c r="BF73" s="357">
        <f t="shared" si="15"/>
        <v>2584</v>
      </c>
      <c r="BG73" s="357">
        <f t="shared" si="15"/>
        <v>2614</v>
      </c>
      <c r="BH73" s="357">
        <f t="shared" si="15"/>
        <v>2647</v>
      </c>
      <c r="BI73" s="357">
        <f t="shared" si="15"/>
        <v>2677</v>
      </c>
    </row>
    <row r="74" spans="1:62" x14ac:dyDescent="0.25">
      <c r="A74" s="270" t="s">
        <v>428</v>
      </c>
      <c r="B74" s="357">
        <f t="shared" ref="B74:BI74" si="16">ROUND(SUM(B72*$S3),0)</f>
        <v>167</v>
      </c>
      <c r="C74" s="357">
        <f t="shared" si="16"/>
        <v>171</v>
      </c>
      <c r="D74" s="357">
        <f t="shared" si="16"/>
        <v>176</v>
      </c>
      <c r="E74" s="357">
        <f t="shared" si="16"/>
        <v>181</v>
      </c>
      <c r="F74" s="357">
        <f t="shared" si="16"/>
        <v>186</v>
      </c>
      <c r="G74" s="357">
        <f t="shared" si="16"/>
        <v>190</v>
      </c>
      <c r="H74" s="357">
        <f t="shared" si="16"/>
        <v>199</v>
      </c>
      <c r="I74" s="357">
        <f t="shared" si="16"/>
        <v>203</v>
      </c>
      <c r="J74" s="357">
        <f t="shared" si="16"/>
        <v>208</v>
      </c>
      <c r="K74" s="357">
        <f t="shared" si="16"/>
        <v>218</v>
      </c>
      <c r="L74" s="357">
        <f t="shared" si="16"/>
        <v>300</v>
      </c>
      <c r="M74" s="357">
        <f t="shared" si="16"/>
        <v>300</v>
      </c>
      <c r="N74" s="357">
        <f t="shared" si="16"/>
        <v>226</v>
      </c>
      <c r="O74" s="357">
        <f t="shared" si="16"/>
        <v>233</v>
      </c>
      <c r="P74" s="357">
        <f t="shared" si="16"/>
        <v>239</v>
      </c>
      <c r="Q74" s="357">
        <f t="shared" si="16"/>
        <v>249</v>
      </c>
      <c r="R74" s="357">
        <f t="shared" si="16"/>
        <v>259</v>
      </c>
      <c r="S74" s="357">
        <f t="shared" si="16"/>
        <v>270</v>
      </c>
      <c r="T74" s="357">
        <f t="shared" si="16"/>
        <v>267</v>
      </c>
      <c r="U74" s="357">
        <f t="shared" si="16"/>
        <v>264</v>
      </c>
      <c r="V74" s="357">
        <f t="shared" si="16"/>
        <v>261</v>
      </c>
      <c r="W74" s="357">
        <f t="shared" si="16"/>
        <v>314</v>
      </c>
      <c r="X74" s="357">
        <f t="shared" si="16"/>
        <v>322</v>
      </c>
      <c r="Y74" s="357">
        <f t="shared" si="16"/>
        <v>320</v>
      </c>
      <c r="Z74" s="357">
        <f t="shared" si="16"/>
        <v>319</v>
      </c>
      <c r="AA74" s="357">
        <f t="shared" si="16"/>
        <v>317</v>
      </c>
      <c r="AB74" s="357">
        <f t="shared" si="16"/>
        <v>316</v>
      </c>
      <c r="AC74" s="357">
        <f t="shared" si="16"/>
        <v>315</v>
      </c>
      <c r="AD74" s="357">
        <f t="shared" si="16"/>
        <v>315</v>
      </c>
      <c r="AE74" s="357">
        <f t="shared" si="16"/>
        <v>315</v>
      </c>
      <c r="AF74" s="357">
        <f t="shared" si="16"/>
        <v>315</v>
      </c>
      <c r="AG74" s="357">
        <f t="shared" si="16"/>
        <v>315</v>
      </c>
      <c r="AH74" s="357">
        <f t="shared" si="16"/>
        <v>315</v>
      </c>
      <c r="AI74" s="357">
        <f t="shared" si="16"/>
        <v>316</v>
      </c>
      <c r="AJ74" s="357">
        <f t="shared" si="16"/>
        <v>317</v>
      </c>
      <c r="AK74" s="357">
        <f t="shared" si="16"/>
        <v>318</v>
      </c>
      <c r="AL74" s="357">
        <f t="shared" si="16"/>
        <v>320</v>
      </c>
      <c r="AM74" s="357">
        <f t="shared" si="16"/>
        <v>321</v>
      </c>
      <c r="AN74" s="357">
        <f t="shared" si="16"/>
        <v>323</v>
      </c>
      <c r="AO74" s="357">
        <f t="shared" si="16"/>
        <v>325</v>
      </c>
      <c r="AP74" s="357">
        <f t="shared" si="16"/>
        <v>327</v>
      </c>
      <c r="AQ74" s="357">
        <f t="shared" si="16"/>
        <v>329</v>
      </c>
      <c r="AR74" s="357">
        <f t="shared" si="16"/>
        <v>332</v>
      </c>
      <c r="AS74" s="357">
        <f t="shared" si="16"/>
        <v>334</v>
      </c>
      <c r="AT74" s="357">
        <f t="shared" si="16"/>
        <v>337</v>
      </c>
      <c r="AU74" s="357">
        <f t="shared" si="16"/>
        <v>340</v>
      </c>
      <c r="AV74" s="357">
        <f t="shared" si="16"/>
        <v>344</v>
      </c>
      <c r="AW74" s="357">
        <f t="shared" si="16"/>
        <v>347</v>
      </c>
      <c r="AX74" s="357">
        <f t="shared" si="16"/>
        <v>351</v>
      </c>
      <c r="AY74" s="357">
        <f t="shared" si="16"/>
        <v>355</v>
      </c>
      <c r="AZ74" s="357">
        <f t="shared" si="16"/>
        <v>358</v>
      </c>
      <c r="BA74" s="357">
        <f t="shared" si="16"/>
        <v>363</v>
      </c>
      <c r="BB74" s="357">
        <f t="shared" si="16"/>
        <v>367</v>
      </c>
      <c r="BC74" s="357">
        <f t="shared" si="16"/>
        <v>371</v>
      </c>
      <c r="BD74" s="357">
        <f t="shared" si="16"/>
        <v>375</v>
      </c>
      <c r="BE74" s="357">
        <f t="shared" si="16"/>
        <v>380</v>
      </c>
      <c r="BF74" s="357">
        <f t="shared" si="16"/>
        <v>384</v>
      </c>
      <c r="BG74" s="357">
        <f t="shared" si="16"/>
        <v>388</v>
      </c>
      <c r="BH74" s="357">
        <f t="shared" si="16"/>
        <v>393</v>
      </c>
      <c r="BI74" s="357">
        <f t="shared" si="16"/>
        <v>398</v>
      </c>
    </row>
    <row r="75" spans="1:62" x14ac:dyDescent="0.25">
      <c r="A75" s="268" t="s">
        <v>513</v>
      </c>
      <c r="B75" s="272">
        <f t="shared" ref="B75:P75" si="17">$S$6*1000</f>
        <v>4000</v>
      </c>
      <c r="C75" s="272">
        <f t="shared" si="17"/>
        <v>4000</v>
      </c>
      <c r="D75" s="272">
        <f t="shared" si="17"/>
        <v>4000</v>
      </c>
      <c r="E75" s="272">
        <f t="shared" si="17"/>
        <v>4000</v>
      </c>
      <c r="F75" s="272">
        <f t="shared" si="17"/>
        <v>4000</v>
      </c>
      <c r="G75" s="272">
        <f t="shared" si="17"/>
        <v>4000</v>
      </c>
      <c r="H75" s="272">
        <f t="shared" si="17"/>
        <v>4000</v>
      </c>
      <c r="I75" s="272">
        <f t="shared" si="17"/>
        <v>4000</v>
      </c>
      <c r="J75" s="272">
        <f t="shared" si="17"/>
        <v>4000</v>
      </c>
      <c r="K75" s="272">
        <f t="shared" si="17"/>
        <v>4000</v>
      </c>
      <c r="L75" s="272">
        <f t="shared" si="17"/>
        <v>4000</v>
      </c>
      <c r="M75" s="272">
        <f t="shared" si="17"/>
        <v>4000</v>
      </c>
      <c r="N75" s="272">
        <f t="shared" si="17"/>
        <v>4000</v>
      </c>
      <c r="O75" s="272">
        <f t="shared" si="17"/>
        <v>4000</v>
      </c>
      <c r="P75" s="272">
        <f t="shared" si="17"/>
        <v>4000</v>
      </c>
      <c r="Q75" s="272">
        <f>$S$6*1000</f>
        <v>4000</v>
      </c>
      <c r="R75" s="272">
        <f t="shared" ref="R75:BI75" si="18">$S$6*1000</f>
        <v>4000</v>
      </c>
      <c r="S75" s="272">
        <f t="shared" si="18"/>
        <v>4000</v>
      </c>
      <c r="T75" s="272">
        <f t="shared" si="18"/>
        <v>4000</v>
      </c>
      <c r="U75" s="272">
        <f t="shared" si="18"/>
        <v>4000</v>
      </c>
      <c r="V75" s="272">
        <f t="shared" si="18"/>
        <v>4000</v>
      </c>
      <c r="W75" s="272">
        <f t="shared" si="18"/>
        <v>4000</v>
      </c>
      <c r="X75" s="272">
        <f t="shared" si="18"/>
        <v>4000</v>
      </c>
      <c r="Y75" s="272">
        <f t="shared" si="18"/>
        <v>4000</v>
      </c>
      <c r="Z75" s="272">
        <f t="shared" si="18"/>
        <v>4000</v>
      </c>
      <c r="AA75" s="272">
        <f t="shared" si="18"/>
        <v>4000</v>
      </c>
      <c r="AB75" s="272">
        <f t="shared" si="18"/>
        <v>4000</v>
      </c>
      <c r="AC75" s="272">
        <f t="shared" si="18"/>
        <v>4000</v>
      </c>
      <c r="AD75" s="272">
        <f t="shared" si="18"/>
        <v>4000</v>
      </c>
      <c r="AE75" s="272">
        <f t="shared" si="18"/>
        <v>4000</v>
      </c>
      <c r="AF75" s="272">
        <f t="shared" si="18"/>
        <v>4000</v>
      </c>
      <c r="AG75" s="272">
        <f t="shared" si="18"/>
        <v>4000</v>
      </c>
      <c r="AH75" s="272">
        <f t="shared" si="18"/>
        <v>4000</v>
      </c>
      <c r="AI75" s="272">
        <f t="shared" si="18"/>
        <v>4000</v>
      </c>
      <c r="AJ75" s="272">
        <f t="shared" si="18"/>
        <v>4000</v>
      </c>
      <c r="AK75" s="272">
        <f t="shared" si="18"/>
        <v>4000</v>
      </c>
      <c r="AL75" s="272">
        <f t="shared" si="18"/>
        <v>4000</v>
      </c>
      <c r="AM75" s="272">
        <f t="shared" si="18"/>
        <v>4000</v>
      </c>
      <c r="AN75" s="272">
        <f t="shared" si="18"/>
        <v>4000</v>
      </c>
      <c r="AO75" s="272">
        <f t="shared" si="18"/>
        <v>4000</v>
      </c>
      <c r="AP75" s="272">
        <f t="shared" si="18"/>
        <v>4000</v>
      </c>
      <c r="AQ75" s="272">
        <f t="shared" si="18"/>
        <v>4000</v>
      </c>
      <c r="AR75" s="272">
        <f t="shared" si="18"/>
        <v>4000</v>
      </c>
      <c r="AS75" s="272">
        <f t="shared" si="18"/>
        <v>4000</v>
      </c>
      <c r="AT75" s="272">
        <f t="shared" si="18"/>
        <v>4000</v>
      </c>
      <c r="AU75" s="272">
        <f t="shared" si="18"/>
        <v>4000</v>
      </c>
      <c r="AV75" s="272">
        <f t="shared" si="18"/>
        <v>4000</v>
      </c>
      <c r="AW75" s="272">
        <f t="shared" si="18"/>
        <v>4000</v>
      </c>
      <c r="AX75" s="272">
        <f t="shared" si="18"/>
        <v>4000</v>
      </c>
      <c r="AY75" s="272">
        <f t="shared" si="18"/>
        <v>4000</v>
      </c>
      <c r="AZ75" s="272">
        <f t="shared" si="18"/>
        <v>4000</v>
      </c>
      <c r="BA75" s="272">
        <f t="shared" si="18"/>
        <v>4000</v>
      </c>
      <c r="BB75" s="272">
        <f t="shared" si="18"/>
        <v>4000</v>
      </c>
      <c r="BC75" s="272">
        <f t="shared" si="18"/>
        <v>4000</v>
      </c>
      <c r="BD75" s="272">
        <f t="shared" si="18"/>
        <v>4000</v>
      </c>
      <c r="BE75" s="272">
        <f t="shared" si="18"/>
        <v>4000</v>
      </c>
      <c r="BF75" s="272">
        <f t="shared" si="18"/>
        <v>4000</v>
      </c>
      <c r="BG75" s="272">
        <f t="shared" si="18"/>
        <v>4000</v>
      </c>
      <c r="BH75" s="272">
        <f t="shared" si="18"/>
        <v>4000</v>
      </c>
      <c r="BI75" s="272">
        <f t="shared" si="18"/>
        <v>4000</v>
      </c>
    </row>
    <row r="76" spans="1:62" x14ac:dyDescent="0.25">
      <c r="B76" s="251"/>
      <c r="C76" s="251"/>
      <c r="D76" s="251"/>
      <c r="E76" s="251"/>
      <c r="F76" s="251"/>
      <c r="G76" s="251"/>
      <c r="H76" s="251"/>
      <c r="I76" s="251"/>
      <c r="J76" s="251"/>
      <c r="K76" s="251"/>
      <c r="L76" s="251"/>
      <c r="M76" s="251"/>
    </row>
    <row r="77" spans="1:62" x14ac:dyDescent="0.25">
      <c r="A77" s="267"/>
      <c r="B77" s="251"/>
      <c r="C77" s="251"/>
      <c r="D77" s="251"/>
      <c r="E77" s="251"/>
      <c r="F77" s="251"/>
      <c r="G77" s="251"/>
      <c r="H77" s="251"/>
      <c r="I77" s="251"/>
      <c r="J77" s="251"/>
      <c r="K77" s="251"/>
      <c r="L77" s="251"/>
      <c r="M77" s="251"/>
    </row>
    <row r="78" spans="1:62" x14ac:dyDescent="0.25">
      <c r="A78" s="267"/>
    </row>
    <row r="79" spans="1:62" x14ac:dyDescent="0.25">
      <c r="A79" s="267"/>
    </row>
    <row r="80" spans="1:62" x14ac:dyDescent="0.25">
      <c r="A80" s="267"/>
    </row>
    <row r="81" spans="1:1" x14ac:dyDescent="0.25">
      <c r="A81" s="267"/>
    </row>
    <row r="82" spans="1:1" x14ac:dyDescent="0.25">
      <c r="A82" s="267"/>
    </row>
    <row r="83" spans="1:1" x14ac:dyDescent="0.25">
      <c r="A83" s="267"/>
    </row>
    <row r="84" spans="1:1" x14ac:dyDescent="0.25">
      <c r="A84" s="267"/>
    </row>
    <row r="85" spans="1:1" x14ac:dyDescent="0.25">
      <c r="A85" s="267"/>
    </row>
    <row r="86" spans="1:1" x14ac:dyDescent="0.25">
      <c r="A86" s="267"/>
    </row>
    <row r="87" spans="1:1" x14ac:dyDescent="0.25">
      <c r="A87" s="267"/>
    </row>
    <row r="88" spans="1:1" x14ac:dyDescent="0.25">
      <c r="A88" s="267"/>
    </row>
    <row r="89" spans="1:1" x14ac:dyDescent="0.25">
      <c r="A89" s="267"/>
    </row>
    <row r="90" spans="1:1" x14ac:dyDescent="0.25">
      <c r="A90" s="267"/>
    </row>
    <row r="91" spans="1:1" x14ac:dyDescent="0.25">
      <c r="A91" s="267"/>
    </row>
    <row r="92" spans="1:1" x14ac:dyDescent="0.25">
      <c r="A92" s="267"/>
    </row>
    <row r="93" spans="1:1" x14ac:dyDescent="0.25">
      <c r="A93" s="267"/>
    </row>
    <row r="94" spans="1:1" x14ac:dyDescent="0.25">
      <c r="A94" s="267"/>
    </row>
    <row r="95" spans="1:1" x14ac:dyDescent="0.25">
      <c r="A95" s="267"/>
    </row>
    <row r="96" spans="1: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  <row r="122" spans="1:1" x14ac:dyDescent="0.25">
      <c r="A122" s="267"/>
    </row>
    <row r="123" spans="1:1" x14ac:dyDescent="0.25">
      <c r="A123" s="267"/>
    </row>
    <row r="124" spans="1:1" x14ac:dyDescent="0.25">
      <c r="A124" s="267"/>
    </row>
    <row r="125" spans="1:1" x14ac:dyDescent="0.25">
      <c r="A125" s="267"/>
    </row>
    <row r="126" spans="1:1" x14ac:dyDescent="0.25">
      <c r="A126" s="267"/>
    </row>
    <row r="127" spans="1:1" x14ac:dyDescent="0.25">
      <c r="A127" s="267"/>
    </row>
  </sheetData>
  <mergeCells count="4">
    <mergeCell ref="P3:Q3"/>
    <mergeCell ref="P4:Q4"/>
    <mergeCell ref="P5:Q5"/>
    <mergeCell ref="P6:Q6"/>
  </mergeCells>
  <conditionalFormatting sqref="B71:BI71">
    <cfRule type="cellIs" dxfId="27" priority="1" operator="lessThanOrEqual">
      <formula>$S$6</formula>
    </cfRule>
    <cfRule type="cellIs" dxfId="26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1B33B-5AE0-4A2D-A816-69DE383576BF}">
  <dimension ref="A3:BJ137"/>
  <sheetViews>
    <sheetView topLeftCell="A56" zoomScale="70" zoomScaleNormal="70" workbookViewId="0">
      <pane xSplit="1" topLeftCell="H1" activePane="topRight" state="frozen"/>
      <selection pane="topRight" activeCell="W82" sqref="W82"/>
    </sheetView>
  </sheetViews>
  <sheetFormatPr defaultRowHeight="15" x14ac:dyDescent="0.25"/>
  <cols>
    <col min="1" max="1" width="34.28515625" bestFit="1" customWidth="1"/>
    <col min="2" max="2" width="15.14062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0.48136000000000001</v>
      </c>
      <c r="S3" s="256">
        <f>SUM(1-R3)</f>
        <v>0.51863999999999999</v>
      </c>
    </row>
    <row r="4" spans="1:61" ht="18.75" x14ac:dyDescent="0.3">
      <c r="P4" s="430" t="s">
        <v>502</v>
      </c>
      <c r="Q4" s="431"/>
      <c r="R4" s="360">
        <f>ROUNDUP(SUM($W$26*$R$3/$R$5)/31/24,0)</f>
        <v>21115</v>
      </c>
      <c r="S4" s="360">
        <f>ROUNDUP(SUM($W$26*$S$3/$R$5)/31/24,0)</f>
        <v>22750</v>
      </c>
    </row>
    <row r="5" spans="1:61" x14ac:dyDescent="0.25">
      <c r="P5" s="417" t="s">
        <v>436</v>
      </c>
      <c r="Q5" s="417"/>
      <c r="R5" s="365">
        <v>0.2296</v>
      </c>
      <c r="S5" s="366"/>
    </row>
    <row r="6" spans="1:61" x14ac:dyDescent="0.25">
      <c r="P6" s="417" t="s">
        <v>491</v>
      </c>
      <c r="Q6" s="417"/>
      <c r="R6" s="257">
        <v>1000</v>
      </c>
      <c r="S6" s="356">
        <v>12</v>
      </c>
    </row>
    <row r="7" spans="1:61" x14ac:dyDescent="0.25">
      <c r="A7" s="364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525</v>
      </c>
      <c r="B8" s="285">
        <f>(VLOOKUP($A8,MASTER!$1:$1048576,MATCH('POD3-COMMON_POOL'!B$7,MASTER!$1:$1,0),FALSE))*1000000</f>
        <v>0</v>
      </c>
      <c r="C8" s="285">
        <f>(VLOOKUP($A8,MASTER!$1:$1048576,MATCH('POD3-COMMON_POOL'!C$7,MASTER!$1:$1,0),FALSE))*1000000</f>
        <v>0</v>
      </c>
      <c r="D8" s="285">
        <f>(VLOOKUP($A8,MASTER!$1:$1048576,MATCH('POD3-COMMON_POOL'!D$7,MASTER!$1:$1,0),FALSE))*1000000</f>
        <v>0</v>
      </c>
      <c r="E8" s="285">
        <f>(VLOOKUP($A8,MASTER!$1:$1048576,MATCH('POD3-COMMON_POOL'!E$7,MASTER!$1:$1,0),FALSE))*1000000</f>
        <v>0</v>
      </c>
      <c r="F8" s="285">
        <f>(VLOOKUP($A8,MASTER!$1:$1048576,MATCH('POD3-COMMON_POOL'!F$7,MASTER!$1:$1,0),FALSE))*1000000</f>
        <v>0</v>
      </c>
      <c r="G8" s="285">
        <f>(VLOOKUP($A8,MASTER!$1:$1048576,MATCH('POD3-COMMON_POOL'!G$7,MASTER!$1:$1,0),FALSE))*1000000</f>
        <v>0</v>
      </c>
      <c r="H8" s="285">
        <f>(VLOOKUP($A8,MASTER!$1:$1048576,MATCH('POD3-COMMON_POOL'!H$7,MASTER!$1:$1,0),FALSE))*1000000</f>
        <v>0</v>
      </c>
      <c r="I8" s="285">
        <f>(VLOOKUP($A8,MASTER!$1:$1048576,MATCH('POD3-COMMON_POOL'!I$7,MASTER!$1:$1,0),FALSE))*1000000</f>
        <v>0</v>
      </c>
      <c r="J8" s="285">
        <f>(VLOOKUP($A8,MASTER!$1:$1048576,MATCH('POD3-COMMON_POOL'!J$7,MASTER!$1:$1,0),FALSE))*1000000</f>
        <v>0</v>
      </c>
      <c r="K8" s="285">
        <f>(VLOOKUP($A8,MASTER!$1:$1048576,MATCH('POD3-COMMON_POOL'!K$7,MASTER!$1:$1,0),FALSE))*1000000</f>
        <v>0</v>
      </c>
      <c r="L8" s="285">
        <f>(VLOOKUP($A8,MASTER!$1:$1048576,MATCH('POD3-COMMON_POOL'!L$7,MASTER!$1:$1,0),FALSE))*1000000</f>
        <v>280</v>
      </c>
      <c r="M8" s="285">
        <f>(VLOOKUP($A8,MASTER!$1:$1048576,MATCH('POD3-COMMON_POOL'!M$7,MASTER!$1:$1,0),FALSE))*1000000</f>
        <v>280</v>
      </c>
      <c r="N8" s="285">
        <f>(VLOOKUP($A8,MASTER!$1:$1048576,MATCH('POD3-COMMON_POOL'!N$7,MASTER!$1:$1,0),FALSE))*1000000</f>
        <v>1024</v>
      </c>
      <c r="O8" s="285">
        <f>(VLOOKUP($A8,MASTER!$1:$1048576,MATCH('POD3-COMMON_POOL'!O$7,MASTER!$1:$1,0),FALSE))*1000000</f>
        <v>756</v>
      </c>
      <c r="P8" s="285">
        <f>(VLOOKUP($A8,MASTER!$1:$1048576,MATCH('POD3-COMMON_POOL'!P$7,MASTER!$1:$1,0),FALSE))*1000000</f>
        <v>1171</v>
      </c>
      <c r="Q8" s="285">
        <f>(VLOOKUP($A8,MASTER!$1:$1048576,MATCH('POD3-COMMON_POOL'!Q$7,MASTER!$1:$1,0),FALSE))*1000000</f>
        <v>28506</v>
      </c>
      <c r="R8" s="285">
        <f>(VLOOKUP($A8,MASTER!$1:$1048576,MATCH('POD3-COMMON_POOL'!R$7,MASTER!$1:$1,0),FALSE))*1000000</f>
        <v>156142</v>
      </c>
      <c r="S8" s="285">
        <f>(VLOOKUP($A8,MASTER!$1:$1048576,MATCH('POD3-COMMON_POOL'!S$7,MASTER!$1:$1,0),FALSE))*1000000</f>
        <v>101566</v>
      </c>
      <c r="T8" s="285">
        <f>(VLOOKUP($A8,MASTER!$1:$1048576,MATCH('POD3-COMMON_POOL'!T$7,MASTER!$1:$1,0),FALSE))*1000000</f>
        <v>104440.81117986572</v>
      </c>
      <c r="U8" s="285">
        <f>(VLOOKUP($A8,MASTER!$1:$1048576,MATCH('POD3-COMMON_POOL'!U$7,MASTER!$1:$1,0),FALSE))*1000000</f>
        <v>107435.41225387838</v>
      </c>
      <c r="V8" s="285">
        <f>(VLOOKUP($A8,MASTER!$1:$1048576,MATCH('POD3-COMMON_POOL'!V$7,MASTER!$1:$1,0),FALSE))*1000000</f>
        <v>110545.25402456163</v>
      </c>
      <c r="W8" s="285">
        <f>(VLOOKUP($A8,MASTER!$1:$1048576,MATCH('POD3-COMMON_POOL'!W$7,MASTER!$1:$1,0),FALSE))*1000000</f>
        <v>113767.83143983145</v>
      </c>
      <c r="X8" s="285">
        <f>(VLOOKUP($A8,MASTER!$1:$1048576,MATCH('POD3-COMMON_POOL'!X$7,MASTER!$1:$1,0),FALSE))*1000000</f>
        <v>117102.06849995066</v>
      </c>
      <c r="Y8" s="285">
        <f>(VLOOKUP($A8,MASTER!$1:$1048576,MATCH('POD3-COMMON_POOL'!Y$7,MASTER!$1:$1,0),FALSE))*1000000</f>
        <v>120547.93132369781</v>
      </c>
      <c r="Z8" s="285">
        <f>(VLOOKUP($A8,MASTER!$1:$1048576,MATCH('POD3-COMMON_POOL'!Z$7,MASTER!$1:$1,0),FALSE))*1000000</f>
        <v>124106.17351101372</v>
      </c>
      <c r="AA8" s="285">
        <f>(VLOOKUP($A8,MASTER!$1:$1048576,MATCH('POD3-COMMON_POOL'!AA$7,MASTER!$1:$1,0),FALSE))*1000000</f>
        <v>127778.1616655401</v>
      </c>
      <c r="AB8" s="285">
        <f>(VLOOKUP($A8,MASTER!$1:$1048576,MATCH('POD3-COMMON_POOL'!AB$7,MASTER!$1:$1,0),FALSE))*1000000</f>
        <v>131565.75181655039</v>
      </c>
      <c r="AC8" s="285">
        <f>(VLOOKUP($A8,MASTER!$1:$1048576,MATCH('POD3-COMMON_POOL'!AC$7,MASTER!$1:$1,0),FALSE))*1000000</f>
        <v>135471.19967299601</v>
      </c>
      <c r="AD8" s="285">
        <f>(VLOOKUP($A8,MASTER!$1:$1048576,MATCH('POD3-COMMON_POOL'!AD$7,MASTER!$1:$1,0),FALSE))*1000000</f>
        <v>139497.09430665465</v>
      </c>
      <c r="AE8" s="285">
        <f>(VLOOKUP($A8,MASTER!$1:$1048576,MATCH('POD3-COMMON_POOL'!AE$7,MASTER!$1:$1,0),FALSE))*1000000</f>
        <v>143646.30862326259</v>
      </c>
      <c r="AF8" s="285">
        <f>(VLOOKUP($A8,MASTER!$1:$1048576,MATCH('POD3-COMMON_POOL'!AF$7,MASTER!$1:$1,0),FALSE))*1000000</f>
        <v>147921.96218884099</v>
      </c>
      <c r="AG8" s="285">
        <f>(VLOOKUP($A8,MASTER!$1:$1048576,MATCH('POD3-COMMON_POOL'!AG$7,MASTER!$1:$1,0),FALSE))*1000000</f>
        <v>152327.39333326722</v>
      </c>
      <c r="AH8" s="285">
        <f>(VLOOKUP($A8,MASTER!$1:$1048576,MATCH('POD3-COMMON_POOL'!AH$7,MASTER!$1:$1,0),FALSE))*1000000</f>
        <v>156866.13832335628</v>
      </c>
      <c r="AI8" s="285">
        <f>(VLOOKUP($A8,MASTER!$1:$1048576,MATCH('POD3-COMMON_POOL'!AI$7,MASTER!$1:$1,0),FALSE))*1000000</f>
        <v>161541.91598162061</v>
      </c>
      <c r="AJ8" s="285">
        <f>(VLOOKUP($A8,MASTER!$1:$1048576,MATCH('POD3-COMMON_POOL'!AJ$7,MASTER!$1:$1,0),FALSE))*1000000</f>
        <v>166358.61653402832</v>
      </c>
      <c r="AK8" s="285">
        <f>(VLOOKUP($A8,MASTER!$1:$1048576,MATCH('POD3-COMMON_POOL'!AK$7,MASTER!$1:$1,0),FALSE))*1000000</f>
        <v>171320.29376304071</v>
      </c>
      <c r="AL8" s="285">
        <f>(VLOOKUP($A8,MASTER!$1:$1048576,MATCH('POD3-COMMON_POOL'!AL$7,MASTER!$1:$1,0),FALSE))*1000000</f>
        <v>176431.15975821271</v>
      </c>
      <c r="AM8" s="285">
        <f>(VLOOKUP($A8,MASTER!$1:$1048576,MATCH('POD3-COMMON_POOL'!AM$7,MASTER!$1:$1,0),FALSE))*1000000</f>
        <v>181695.58171877268</v>
      </c>
      <c r="AN8" s="285">
        <f>(VLOOKUP($A8,MASTER!$1:$1048576,MATCH('POD3-COMMON_POOL'!AN$7,MASTER!$1:$1,0),FALSE))*1000000</f>
        <v>187118.08038589786</v>
      </c>
      <c r="AO8" s="285">
        <f>(VLOOKUP($A8,MASTER!$1:$1048576,MATCH('POD3-COMMON_POOL'!AO$7,MASTER!$1:$1,0),FALSE))*1000000</f>
        <v>192703.32977701671</v>
      </c>
      <c r="AP8" s="285">
        <f>(VLOOKUP($A8,MASTER!$1:$1048576,MATCH('POD3-COMMON_POOL'!AP$7,MASTER!$1:$1,0),FALSE))*1000000</f>
        <v>198456.15796755004</v>
      </c>
      <c r="AQ8" s="285">
        <f>(VLOOKUP($A8,MASTER!$1:$1048576,MATCH('POD3-COMMON_POOL'!AQ$7,MASTER!$1:$1,0),FALSE))*1000000</f>
        <v>204381.54872219416</v>
      </c>
      <c r="AR8" s="285">
        <f>(VLOOKUP($A8,MASTER!$1:$1048576,MATCH('POD3-COMMON_POOL'!AR$7,MASTER!$1:$1,0),FALSE))*1000000</f>
        <v>210484.64382197757</v>
      </c>
      <c r="AS8" s="285">
        <f>(VLOOKUP($A8,MASTER!$1:$1048576,MATCH('POD3-COMMON_POOL'!AS$7,MASTER!$1:$1,0),FALSE))*1000000</f>
        <v>216770.7459677404</v>
      </c>
      <c r="AT8" s="285">
        <f>(VLOOKUP($A8,MASTER!$1:$1048576,MATCH('POD3-COMMON_POOL'!AT$7,MASTER!$1:$1,0),FALSE))*1000000</f>
        <v>223245.32216758747</v>
      </c>
      <c r="AU8" s="285">
        <f>(VLOOKUP($A8,MASTER!$1:$1048576,MATCH('POD3-COMMON_POOL'!AU$7,MASTER!$1:$1,0),FALSE))*1000000</f>
        <v>229914.00753691266</v>
      </c>
      <c r="AV8" s="285">
        <f>(VLOOKUP($A8,MASTER!$1:$1048576,MATCH('POD3-COMMON_POOL'!AV$7,MASTER!$1:$1,0),FALSE))*1000000</f>
        <v>236782.60945608374</v>
      </c>
      <c r="AW8" s="285">
        <f>(VLOOKUP($A8,MASTER!$1:$1048576,MATCH('POD3-COMMON_POOL'!AW$7,MASTER!$1:$1,0),FALSE))*1000000</f>
        <v>243857.11204381011</v>
      </c>
      <c r="AX8" s="285">
        <f>(VLOOKUP($A8,MASTER!$1:$1048576,MATCH('POD3-COMMON_POOL'!AX$7,MASTER!$1:$1,0),FALSE))*1000000</f>
        <v>251143.68091437279</v>
      </c>
      <c r="AY8" s="285">
        <f>(VLOOKUP($A8,MASTER!$1:$1048576,MATCH('POD3-COMMON_POOL'!AY$7,MASTER!$1:$1,0),FALSE))*1000000</f>
        <v>258648.66819487826</v>
      </c>
      <c r="AZ8" s="285">
        <f>(VLOOKUP($A8,MASTER!$1:$1048576,MATCH('POD3-COMMON_POOL'!AZ$7,MASTER!$1:$1,0),FALSE))*1000000</f>
        <v>266378.61778498587</v>
      </c>
      <c r="BA8" s="285">
        <f>(VLOOKUP($A8,MASTER!$1:$1048576,MATCH('POD3-COMMON_POOL'!BA$7,MASTER!$1:$1,0),FALSE))*1000000</f>
        <v>274340.2708465163</v>
      </c>
      <c r="BB8" s="285">
        <f>(VLOOKUP($A8,MASTER!$1:$1048576,MATCH('POD3-COMMON_POOL'!BB$7,MASTER!$1:$1,0),FALSE))*1000000</f>
        <v>282539.88564836688</v>
      </c>
      <c r="BC8" s="285">
        <f>(VLOOKUP($A8,MASTER!$1:$1048576,MATCH('POD3-COMMON_POOL'!BC$7,MASTER!$1:$1,0),FALSE))*1000000</f>
        <v>290984.57450621098</v>
      </c>
      <c r="BD8" s="285">
        <f>(VLOOKUP($A8,MASTER!$1:$1048576,MATCH('POD3-COMMON_POOL'!BD$7,MASTER!$1:$1,0),FALSE))*1000000</f>
        <v>299681.66231205547</v>
      </c>
      <c r="BE8" s="285">
        <f>(VLOOKUP($A8,MASTER!$1:$1048576,MATCH('POD3-COMMON_POOL'!BE$7,MASTER!$1:$1,0),FALSE))*1000000</f>
        <v>308638.69288782484</v>
      </c>
      <c r="BF8" s="285">
        <f>(VLOOKUP($A8,MASTER!$1:$1048576,MATCH('POD3-COMMON_POOL'!BF$7,MASTER!$1:$1,0),FALSE))*1000000</f>
        <v>317863.43552884477</v>
      </c>
      <c r="BG8" s="285">
        <f>(VLOOKUP($A8,MASTER!$1:$1048576,MATCH('POD3-COMMON_POOL'!BG$7,MASTER!$1:$1,0),FALSE))*1000000</f>
        <v>327363.89174289996</v>
      </c>
      <c r="BH8" s="285">
        <f>(VLOOKUP($A8,MASTER!$1:$1048576,MATCH('POD3-COMMON_POOL'!BH$7,MASTER!$1:$1,0),FALSE))*1000000</f>
        <v>337148.30219071289</v>
      </c>
      <c r="BI8" s="285">
        <f>(VLOOKUP($A8,MASTER!$1:$1048576,MATCH('POD3-COMMON_POOL'!BI$7,MASTER!$1:$1,0),FALSE))*1000000</f>
        <v>347225.15383386222</v>
      </c>
    </row>
    <row r="9" spans="1:61" x14ac:dyDescent="0.25">
      <c r="A9" s="187" t="s">
        <v>526</v>
      </c>
      <c r="B9" s="285">
        <f>(VLOOKUP($A9,MASTER!$1:$1048576,MATCH('POD3-COMMON_POOL'!B$7,MASTER!$1:$1,0),FALSE))*1000000</f>
        <v>1183829</v>
      </c>
      <c r="C9" s="285">
        <f>(VLOOKUP($A9,MASTER!$1:$1048576,MATCH('POD3-COMMON_POOL'!C$7,MASTER!$1:$1,0),FALSE))*1000000</f>
        <v>1185843</v>
      </c>
      <c r="D9" s="285">
        <f>(VLOOKUP($A9,MASTER!$1:$1048576,MATCH('POD3-COMMON_POOL'!D$7,MASTER!$1:$1,0),FALSE))*1000000</f>
        <v>1188358</v>
      </c>
      <c r="E9" s="285">
        <f>(VLOOKUP($A9,MASTER!$1:$1048576,MATCH('POD3-COMMON_POOL'!E$7,MASTER!$1:$1,0),FALSE))*1000000</f>
        <v>1190703</v>
      </c>
      <c r="F9" s="285">
        <f>(VLOOKUP($A9,MASTER!$1:$1048576,MATCH('POD3-COMMON_POOL'!F$7,MASTER!$1:$1,0),FALSE))*1000000</f>
        <v>1193556</v>
      </c>
      <c r="G9" s="285">
        <f>(VLOOKUP($A9,MASTER!$1:$1048576,MATCH('POD3-COMMON_POOL'!G$7,MASTER!$1:$1,0),FALSE))*1000000</f>
        <v>1197240</v>
      </c>
      <c r="H9" s="285">
        <f>(VLOOKUP($A9,MASTER!$1:$1048576,MATCH('POD3-COMMON_POOL'!H$7,MASTER!$1:$1,0),FALSE))*1000000</f>
        <v>1200976</v>
      </c>
      <c r="I9" s="285">
        <f>(VLOOKUP($A9,MASTER!$1:$1048576,MATCH('POD3-COMMON_POOL'!I$7,MASTER!$1:$1,0),FALSE))*1000000</f>
        <v>1202859</v>
      </c>
      <c r="J9" s="285">
        <f>(VLOOKUP($A9,MASTER!$1:$1048576,MATCH('POD3-COMMON_POOL'!J$7,MASTER!$1:$1,0),FALSE))*1000000</f>
        <v>1204528</v>
      </c>
      <c r="K9" s="285">
        <f>(VLOOKUP($A9,MASTER!$1:$1048576,MATCH('POD3-COMMON_POOL'!K$7,MASTER!$1:$1,0),FALSE))*1000000</f>
        <v>1203517</v>
      </c>
      <c r="L9" s="285">
        <f>(VLOOKUP($A9,MASTER!$1:$1048576,MATCH('POD3-COMMON_POOL'!L$7,MASTER!$1:$1,0),FALSE))*1000000</f>
        <v>1210240</v>
      </c>
      <c r="M9" s="285">
        <f>(VLOOKUP($A9,MASTER!$1:$1048576,MATCH('POD3-COMMON_POOL'!M$7,MASTER!$1:$1,0),FALSE))*1000000</f>
        <v>1210240</v>
      </c>
      <c r="N9" s="285">
        <f>(VLOOKUP($A9,MASTER!$1:$1048576,MATCH('POD3-COMMON_POOL'!N$7,MASTER!$1:$1,0),FALSE))*1000000</f>
        <v>1211484</v>
      </c>
      <c r="O9" s="285">
        <f>(VLOOKUP($A9,MASTER!$1:$1048576,MATCH('POD3-COMMON_POOL'!O$7,MASTER!$1:$1,0),FALSE))*1000000</f>
        <v>1210484</v>
      </c>
      <c r="P9" s="285">
        <f>(VLOOKUP($A9,MASTER!$1:$1048576,MATCH('POD3-COMMON_POOL'!P$7,MASTER!$1:$1,0),FALSE))*1000000</f>
        <v>1211846.833516757</v>
      </c>
      <c r="Q9" s="285">
        <f>(VLOOKUP($A9,MASTER!$1:$1048576,MATCH('POD3-COMMON_POOL'!Q$7,MASTER!$1:$1,0),FALSE))*1000000</f>
        <v>1213227.113089093</v>
      </c>
      <c r="R9" s="285">
        <f>(VLOOKUP($A9,MASTER!$1:$1048576,MATCH('POD3-COMMON_POOL'!R$7,MASTER!$1:$1,0),FALSE))*1000000</f>
        <v>1212191</v>
      </c>
      <c r="S9" s="285">
        <f>(VLOOKUP($A9,MASTER!$1:$1048576,MATCH('POD3-COMMON_POOL'!S$7,MASTER!$1:$1,0),FALSE))*1000000</f>
        <v>1212567</v>
      </c>
      <c r="T9" s="285">
        <f>(VLOOKUP($A9,MASTER!$1:$1048576,MATCH('POD3-COMMON_POOL'!T$7,MASTER!$1:$1,0),FALSE))*1000000</f>
        <v>1212981.1201650477</v>
      </c>
      <c r="U9" s="285">
        <f>(VLOOKUP($A9,MASTER!$1:$1048576,MATCH('POD3-COMMON_POOL'!U$7,MASTER!$1:$1,0),FALSE))*1000000</f>
        <v>1213400.7617801793</v>
      </c>
      <c r="V9" s="285">
        <f>(VLOOKUP($A9,MASTER!$1:$1048576,MATCH('POD3-COMMON_POOL'!V$7,MASTER!$1:$1,0),FALSE))*1000000</f>
        <v>1213825.998314844</v>
      </c>
      <c r="W9" s="285">
        <f>(VLOOKUP($A9,MASTER!$1:$1048576,MATCH('POD3-COMMON_POOL'!W$7,MASTER!$1:$1,0),FALSE))*1000000</f>
        <v>1214256.9042160888</v>
      </c>
      <c r="X9" s="285">
        <f>(VLOOKUP($A9,MASTER!$1:$1048576,MATCH('POD3-COMMON_POOL'!X$7,MASTER!$1:$1,0),FALSE))*1000000</f>
        <v>1214693.5549215674</v>
      </c>
      <c r="Y9" s="285">
        <f>(VLOOKUP($A9,MASTER!$1:$1048576,MATCH('POD3-COMMON_POOL'!Y$7,MASTER!$1:$1,0),FALSE))*1000000</f>
        <v>1215136.026872721</v>
      </c>
      <c r="Z9" s="285">
        <f>(VLOOKUP($A9,MASTER!$1:$1048576,MATCH('POD3-COMMON_POOL'!Z$7,MASTER!$1:$1,0),FALSE))*1000000</f>
        <v>1215584.3975281357</v>
      </c>
      <c r="AA9" s="285">
        <f>(VLOOKUP($A9,MASTER!$1:$1048576,MATCH('POD3-COMMON_POOL'!AA$7,MASTER!$1:$1,0),FALSE))*1000000</f>
        <v>1216038.7453770749</v>
      </c>
      <c r="AB9" s="285">
        <f>(VLOOKUP($A9,MASTER!$1:$1048576,MATCH('POD3-COMMON_POOL'!AB$7,MASTER!$1:$1,0),FALSE))*1000000</f>
        <v>1216499.1499531961</v>
      </c>
      <c r="AC9" s="285">
        <f>(VLOOKUP($A9,MASTER!$1:$1048576,MATCH('POD3-COMMON_POOL'!AC$7,MASTER!$1:$1,0),FALSE))*1000000</f>
        <v>1216965.6918484461</v>
      </c>
      <c r="AD9" s="285">
        <f>(VLOOKUP($A9,MASTER!$1:$1048576,MATCH('POD3-COMMON_POOL'!AD$7,MASTER!$1:$1,0),FALSE))*1000000</f>
        <v>1217438.4527271434</v>
      </c>
      <c r="AE9" s="285">
        <f>(VLOOKUP($A9,MASTER!$1:$1048576,MATCH('POD3-COMMON_POOL'!AE$7,MASTER!$1:$1,0),FALSE))*1000000</f>
        <v>1217917.5153402477</v>
      </c>
      <c r="AF9" s="285">
        <f>(VLOOKUP($A9,MASTER!$1:$1048576,MATCH('POD3-COMMON_POOL'!AF$7,MASTER!$1:$1,0),FALSE))*1000000</f>
        <v>1218402.9635398181</v>
      </c>
      <c r="AG9" s="285">
        <f>(VLOOKUP($A9,MASTER!$1:$1048576,MATCH('POD3-COMMON_POOL'!AG$7,MASTER!$1:$1,0),FALSE))*1000000</f>
        <v>1218894.8822936651</v>
      </c>
      <c r="AH9" s="285">
        <f>(VLOOKUP($A9,MASTER!$1:$1048576,MATCH('POD3-COMMON_POOL'!AH$7,MASTER!$1:$1,0),FALSE))*1000000</f>
        <v>1219393.3577001975</v>
      </c>
      <c r="AI9" s="285">
        <f>(VLOOKUP($A9,MASTER!$1:$1048576,MATCH('POD3-COMMON_POOL'!AI$7,MASTER!$1:$1,0),FALSE))*1000000</f>
        <v>1219898.4770034645</v>
      </c>
      <c r="AJ9" s="285">
        <f>(VLOOKUP($A9,MASTER!$1:$1048576,MATCH('POD3-COMMON_POOL'!AJ$7,MASTER!$1:$1,0),FALSE))*1000000</f>
        <v>1220410.3286084027</v>
      </c>
      <c r="AK9" s="285">
        <f>(VLOOKUP($A9,MASTER!$1:$1048576,MATCH('POD3-COMMON_POOL'!AK$7,MASTER!$1:$1,0),FALSE))*1000000</f>
        <v>1220929.0020962805</v>
      </c>
      <c r="AL9" s="285">
        <f>(VLOOKUP($A9,MASTER!$1:$1048576,MATCH('POD3-COMMON_POOL'!AL$7,MASTER!$1:$1,0),FALSE))*1000000</f>
        <v>1221454.5882403513</v>
      </c>
      <c r="AM9" s="285">
        <f>(VLOOKUP($A9,MASTER!$1:$1048576,MATCH('POD3-COMMON_POOL'!AM$7,MASTER!$1:$1,0),FALSE))*1000000</f>
        <v>1221987.1790217154</v>
      </c>
      <c r="AN9" s="285">
        <f>(VLOOKUP($A9,MASTER!$1:$1048576,MATCH('POD3-COMMON_POOL'!AN$7,MASTER!$1:$1,0),FALSE))*1000000</f>
        <v>1222526.8676453903</v>
      </c>
      <c r="AO9" s="285">
        <f>(VLOOKUP($A9,MASTER!$1:$1048576,MATCH('POD3-COMMON_POOL'!AO$7,MASTER!$1:$1,0),FALSE))*1000000</f>
        <v>1223073.7485565974</v>
      </c>
      <c r="AP9" s="285">
        <f>(VLOOKUP($A9,MASTER!$1:$1048576,MATCH('POD3-COMMON_POOL'!AP$7,MASTER!$1:$1,0),FALSE))*1000000</f>
        <v>1223627.9174572639</v>
      </c>
      <c r="AQ9" s="285">
        <f>(VLOOKUP($A9,MASTER!$1:$1048576,MATCH('POD3-COMMON_POOL'!AQ$7,MASTER!$1:$1,0),FALSE))*1000000</f>
        <v>1224189.4713227451</v>
      </c>
      <c r="AR9" s="285">
        <f>(VLOOKUP($A9,MASTER!$1:$1048576,MATCH('POD3-COMMON_POOL'!AR$7,MASTER!$1:$1,0),FALSE))*1000000</f>
        <v>1224758.5084187679</v>
      </c>
      <c r="AS9" s="285">
        <f>(VLOOKUP($A9,MASTER!$1:$1048576,MATCH('POD3-COMMON_POOL'!AS$7,MASTER!$1:$1,0),FALSE))*1000000</f>
        <v>1225335.1283186029</v>
      </c>
      <c r="AT9" s="285">
        <f>(VLOOKUP($A9,MASTER!$1:$1048576,MATCH('POD3-COMMON_POOL'!AT$7,MASTER!$1:$1,0),FALSE))*1000000</f>
        <v>1225919.43192046</v>
      </c>
      <c r="AU9" s="285">
        <f>(VLOOKUP($A9,MASTER!$1:$1048576,MATCH('POD3-COMMON_POOL'!AU$7,MASTER!$1:$1,0),FALSE))*1000000</f>
        <v>1226511.5214651208</v>
      </c>
      <c r="AV9" s="285">
        <f>(VLOOKUP($A9,MASTER!$1:$1048576,MATCH('POD3-COMMON_POOL'!AV$7,MASTER!$1:$1,0),FALSE))*1000000</f>
        <v>1227111.5005538014</v>
      </c>
      <c r="AW9" s="285">
        <f>(VLOOKUP($A9,MASTER!$1:$1048576,MATCH('POD3-COMMON_POOL'!AW$7,MASTER!$1:$1,0),FALSE))*1000000</f>
        <v>1227719.4741662552</v>
      </c>
      <c r="AX9" s="285">
        <f>(VLOOKUP($A9,MASTER!$1:$1048576,MATCH('POD3-COMMON_POOL'!AX$7,MASTER!$1:$1,0),FALSE))*1000000</f>
        <v>1228335.5486791166</v>
      </c>
      <c r="AY9" s="285">
        <f>(VLOOKUP($A9,MASTER!$1:$1048576,MATCH('POD3-COMMON_POOL'!AY$7,MASTER!$1:$1,0),FALSE))*1000000</f>
        <v>1228959.8318844871</v>
      </c>
      <c r="AZ9" s="285">
        <f>(VLOOKUP($A9,MASTER!$1:$1048576,MATCH('POD3-COMMON_POOL'!AZ$7,MASTER!$1:$1,0),FALSE))*1000000</f>
        <v>1229592.4330087702</v>
      </c>
      <c r="BA9" s="285">
        <f>(VLOOKUP($A9,MASTER!$1:$1048576,MATCH('POD3-COMMON_POOL'!BA$7,MASTER!$1:$1,0),FALSE))*1000000</f>
        <v>1230233.4627317567</v>
      </c>
      <c r="BB9" s="285">
        <f>(VLOOKUP($A9,MASTER!$1:$1048576,MATCH('POD3-COMMON_POOL'!BB$7,MASTER!$1:$1,0),FALSE))*1000000</f>
        <v>1230874.8266460535</v>
      </c>
      <c r="BC9" s="285">
        <f>(VLOOKUP($A9,MASTER!$1:$1048576,MATCH('POD3-COMMON_POOL'!BC$7,MASTER!$1:$1,0),FALSE))*1000000</f>
        <v>1231516.5249258855</v>
      </c>
      <c r="BD9" s="285">
        <f>(VLOOKUP($A9,MASTER!$1:$1048576,MATCH('POD3-COMMON_POOL'!BD$7,MASTER!$1:$1,0),FALSE))*1000000</f>
        <v>1232158.5577455696</v>
      </c>
      <c r="BE9" s="285">
        <f>(VLOOKUP($A9,MASTER!$1:$1048576,MATCH('POD3-COMMON_POOL'!BE$7,MASTER!$1:$1,0),FALSE))*1000000</f>
        <v>1232800.9252795132</v>
      </c>
      <c r="BF9" s="285">
        <f>(VLOOKUP($A9,MASTER!$1:$1048576,MATCH('POD3-COMMON_POOL'!BF$7,MASTER!$1:$1,0),FALSE))*1000000</f>
        <v>1233443.6277022143</v>
      </c>
      <c r="BG9" s="285">
        <f>(VLOOKUP($A9,MASTER!$1:$1048576,MATCH('POD3-COMMON_POOL'!BG$7,MASTER!$1:$1,0),FALSE))*1000000</f>
        <v>1234086.6651882622</v>
      </c>
      <c r="BH9" s="285">
        <f>(VLOOKUP($A9,MASTER!$1:$1048576,MATCH('POD3-COMMON_POOL'!BH$7,MASTER!$1:$1,0),FALSE))*1000000</f>
        <v>1234730.0379123376</v>
      </c>
      <c r="BI9" s="285">
        <f>(VLOOKUP($A9,MASTER!$1:$1048576,MATCH('POD3-COMMON_POOL'!BI$7,MASTER!$1:$1,0),FALSE))*1000000</f>
        <v>1235373.7460492116</v>
      </c>
    </row>
    <row r="10" spans="1:61" x14ac:dyDescent="0.25">
      <c r="A10" s="187" t="s">
        <v>527</v>
      </c>
      <c r="B10" s="285">
        <f>(VLOOKUP($A10,MASTER!$1:$1048576,MATCH('POD3-COMMON_POOL'!B$7,MASTER!$1:$1,0),FALSE))*1000000</f>
        <v>23731</v>
      </c>
      <c r="C10" s="285">
        <f>(VLOOKUP($A10,MASTER!$1:$1048576,MATCH('POD3-COMMON_POOL'!C$7,MASTER!$1:$1,0),FALSE))*1000000</f>
        <v>27305</v>
      </c>
      <c r="D10" s="285">
        <f>(VLOOKUP($A10,MASTER!$1:$1048576,MATCH('POD3-COMMON_POOL'!D$7,MASTER!$1:$1,0),FALSE))*1000000</f>
        <v>30168</v>
      </c>
      <c r="E10" s="285">
        <f>(VLOOKUP($A10,MASTER!$1:$1048576,MATCH('POD3-COMMON_POOL'!E$7,MASTER!$1:$1,0),FALSE))*1000000</f>
        <v>32914</v>
      </c>
      <c r="F10" s="285">
        <f>(VLOOKUP($A10,MASTER!$1:$1048576,MATCH('POD3-COMMON_POOL'!F$7,MASTER!$1:$1,0),FALSE))*1000000</f>
        <v>35948</v>
      </c>
      <c r="G10" s="285">
        <f>(VLOOKUP($A10,MASTER!$1:$1048576,MATCH('POD3-COMMON_POOL'!G$7,MASTER!$1:$1,0),FALSE))*1000000</f>
        <v>39120</v>
      </c>
      <c r="H10" s="285">
        <f>(VLOOKUP($A10,MASTER!$1:$1048576,MATCH('POD3-COMMON_POOL'!H$7,MASTER!$1:$1,0),FALSE))*1000000</f>
        <v>44156</v>
      </c>
      <c r="I10" s="285">
        <f>(VLOOKUP($A10,MASTER!$1:$1048576,MATCH('POD3-COMMON_POOL'!I$7,MASTER!$1:$1,0),FALSE))*1000000</f>
        <v>48993</v>
      </c>
      <c r="J10" s="285">
        <f>(VLOOKUP($A10,MASTER!$1:$1048576,MATCH('POD3-COMMON_POOL'!J$7,MASTER!$1:$1,0),FALSE))*1000000</f>
        <v>54563</v>
      </c>
      <c r="K10" s="285">
        <f>(VLOOKUP($A10,MASTER!$1:$1048576,MATCH('POD3-COMMON_POOL'!K$7,MASTER!$1:$1,0),FALSE))*1000000</f>
        <v>60246</v>
      </c>
      <c r="L10" s="285">
        <f>(VLOOKUP($A10,MASTER!$1:$1048576,MATCH('POD3-COMMON_POOL'!L$7,MASTER!$1:$1,0),FALSE))*1000000</f>
        <v>97263</v>
      </c>
      <c r="M10" s="285">
        <f>(VLOOKUP($A10,MASTER!$1:$1048576,MATCH('POD3-COMMON_POOL'!M$7,MASTER!$1:$1,0),FALSE))*1000000</f>
        <v>97263</v>
      </c>
      <c r="N10" s="285">
        <f>(VLOOKUP($A10,MASTER!$1:$1048576,MATCH('POD3-COMMON_POOL'!N$7,MASTER!$1:$1,0),FALSE))*1000000</f>
        <v>111883</v>
      </c>
      <c r="O10" s="285">
        <f>(VLOOKUP($A10,MASTER!$1:$1048576,MATCH('POD3-COMMON_POOL'!O$7,MASTER!$1:$1,0),FALSE))*1000000</f>
        <v>136474</v>
      </c>
      <c r="P10" s="285">
        <f>(VLOOKUP($A10,MASTER!$1:$1048576,MATCH('POD3-COMMON_POOL'!P$7,MASTER!$1:$1,0),FALSE))*1000000</f>
        <v>141123</v>
      </c>
      <c r="Q10" s="285">
        <f>(VLOOKUP($A10,MASTER!$1:$1048576,MATCH('POD3-COMMON_POOL'!Q$7,MASTER!$1:$1,0),FALSE))*1000000</f>
        <v>146609</v>
      </c>
      <c r="R10" s="285">
        <f>(VLOOKUP($A10,MASTER!$1:$1048576,MATCH('POD3-COMMON_POOL'!R$7,MASTER!$1:$1,0),FALSE))*1000000</f>
        <v>150148</v>
      </c>
      <c r="S10" s="285">
        <f>(VLOOKUP($A10,MASTER!$1:$1048576,MATCH('POD3-COMMON_POOL'!S$7,MASTER!$1:$1,0),FALSE))*1000000</f>
        <v>155494</v>
      </c>
      <c r="T10" s="285">
        <f>(VLOOKUP($A10,MASTER!$1:$1048576,MATCH('POD3-COMMON_POOL'!T$7,MASTER!$1:$1,0),FALSE))*1000000</f>
        <v>159823.46205824267</v>
      </c>
      <c r="U10" s="285">
        <f>(VLOOKUP($A10,MASTER!$1:$1048576,MATCH('POD3-COMMON_POOL'!U$7,MASTER!$1:$1,0),FALSE))*1000000</f>
        <v>164284.39892845508</v>
      </c>
      <c r="V10" s="285">
        <f>(VLOOKUP($A10,MASTER!$1:$1048576,MATCH('POD3-COMMON_POOL'!V$7,MASTER!$1:$1,0),FALSE))*1000000</f>
        <v>168880.67863079143</v>
      </c>
      <c r="W10" s="285">
        <f>(VLOOKUP($A10,MASTER!$1:$1048576,MATCH('POD3-COMMON_POOL'!W$7,MASTER!$1:$1,0),FALSE))*1000000</f>
        <v>173616.28665939637</v>
      </c>
      <c r="X10" s="285">
        <f>(VLOOKUP($A10,MASTER!$1:$1048576,MATCH('POD3-COMMON_POOL'!X$7,MASTER!$1:$1,0),FALSE))*1000000</f>
        <v>178495.32946010033</v>
      </c>
      <c r="Y10" s="285">
        <f>(VLOOKUP($A10,MASTER!$1:$1048576,MATCH('POD3-COMMON_POOL'!Y$7,MASTER!$1:$1,0),FALSE))*1000000</f>
        <v>183522.03801408969</v>
      </c>
      <c r="Z10" s="285">
        <f>(VLOOKUP($A10,MASTER!$1:$1048576,MATCH('POD3-COMMON_POOL'!Z$7,MASTER!$1:$1,0),FALSE))*1000000</f>
        <v>188700.77153063929</v>
      </c>
      <c r="AA10" s="285">
        <f>(VLOOKUP($A10,MASTER!$1:$1048576,MATCH('POD3-COMMON_POOL'!AA$7,MASTER!$1:$1,0),FALSE))*1000000</f>
        <v>194036.02125208802</v>
      </c>
      <c r="AB10" s="285">
        <f>(VLOOKUP($A10,MASTER!$1:$1048576,MATCH('POD3-COMMON_POOL'!AB$7,MASTER!$1:$1,0),FALSE))*1000000</f>
        <v>199532.41437434783</v>
      </c>
      <c r="AC10" s="285">
        <f>(VLOOKUP($A10,MASTER!$1:$1048576,MATCH('POD3-COMMON_POOL'!AC$7,MASTER!$1:$1,0),FALSE))*1000000</f>
        <v>205194.71808633406</v>
      </c>
      <c r="AD10" s="285">
        <f>(VLOOKUP($A10,MASTER!$1:$1048576,MATCH('POD3-COMMON_POOL'!AD$7,MASTER!$1:$1,0),FALSE))*1000000</f>
        <v>211027.84373181366</v>
      </c>
      <c r="AE10" s="285">
        <f>(VLOOKUP($A10,MASTER!$1:$1048576,MATCH('POD3-COMMON_POOL'!AE$7,MASTER!$1:$1,0),FALSE))*1000000</f>
        <v>217036.85109728182</v>
      </c>
      <c r="AF10" s="285">
        <f>(VLOOKUP($A10,MASTER!$1:$1048576,MATCH('POD3-COMMON_POOL'!AF$7,MASTER!$1:$1,0),FALSE))*1000000</f>
        <v>223226.95282958349</v>
      </c>
      <c r="AG10" s="285">
        <f>(VLOOKUP($A10,MASTER!$1:$1048576,MATCH('POD3-COMMON_POOL'!AG$7,MASTER!$1:$1,0),FALSE))*1000000</f>
        <v>229603.51898711704</v>
      </c>
      <c r="AH10" s="285">
        <f>(VLOOKUP($A10,MASTER!$1:$1048576,MATCH('POD3-COMMON_POOL'!AH$7,MASTER!$1:$1,0),FALSE))*1000000</f>
        <v>236172.08172857313</v>
      </c>
      <c r="AI10" s="285">
        <f>(VLOOKUP($A10,MASTER!$1:$1048576,MATCH('POD3-COMMON_POOL'!AI$7,MASTER!$1:$1,0),FALSE))*1000000</f>
        <v>242938.34014328782</v>
      </c>
      <c r="AJ10" s="285">
        <f>(VLOOKUP($A10,MASTER!$1:$1048576,MATCH('POD3-COMMON_POOL'!AJ$7,MASTER!$1:$1,0),FALSE))*1000000</f>
        <v>249908.16522740753</v>
      </c>
      <c r="AK10" s="285">
        <f>(VLOOKUP($A10,MASTER!$1:$1048576,MATCH('POD3-COMMON_POOL'!AK$7,MASTER!$1:$1,0),FALSE))*1000000</f>
        <v>257087.60501020172</v>
      </c>
      <c r="AL10" s="285">
        <f>(VLOOKUP($A10,MASTER!$1:$1048576,MATCH('POD3-COMMON_POOL'!AL$7,MASTER!$1:$1,0),FALSE))*1000000</f>
        <v>264482.88983498287</v>
      </c>
      <c r="AM10" s="285">
        <f>(VLOOKUP($A10,MASTER!$1:$1048576,MATCH('POD3-COMMON_POOL'!AM$7,MASTER!$1:$1,0),FALSE))*1000000</f>
        <v>272100.43779923709</v>
      </c>
      <c r="AN10" s="285">
        <f>(VLOOKUP($A10,MASTER!$1:$1048576,MATCH('POD3-COMMON_POOL'!AN$7,MASTER!$1:$1,0),FALSE))*1000000</f>
        <v>279946.86035870248</v>
      </c>
      <c r="AO10" s="285">
        <f>(VLOOKUP($A10,MASTER!$1:$1048576,MATCH('POD3-COMMON_POOL'!AO$7,MASTER!$1:$1,0),FALSE))*1000000</f>
        <v>288028.96810028306</v>
      </c>
      <c r="AP10" s="285">
        <f>(VLOOKUP($A10,MASTER!$1:$1048576,MATCH('POD3-COMMON_POOL'!AP$7,MASTER!$1:$1,0),FALSE))*1000000</f>
        <v>296353.77668882988</v>
      </c>
      <c r="AQ10" s="285">
        <f>(VLOOKUP($A10,MASTER!$1:$1048576,MATCH('POD3-COMMON_POOL'!AQ$7,MASTER!$1:$1,0),FALSE))*1000000</f>
        <v>304928.51299297565</v>
      </c>
      <c r="AR10" s="285">
        <f>(VLOOKUP($A10,MASTER!$1:$1048576,MATCH('POD3-COMMON_POOL'!AR$7,MASTER!$1:$1,0),FALSE))*1000000</f>
        <v>313760.62139536644</v>
      </c>
      <c r="AS10" s="285">
        <f>(VLOOKUP($A10,MASTER!$1:$1048576,MATCH('POD3-COMMON_POOL'!AS$7,MASTER!$1:$1,0),FALSE))*1000000</f>
        <v>322857.7702927973</v>
      </c>
      <c r="AT10" s="285">
        <f>(VLOOKUP($A10,MASTER!$1:$1048576,MATCH('POD3-COMMON_POOL'!AT$7,MASTER!$1:$1,0),FALSE))*1000000</f>
        <v>332227.85879191937</v>
      </c>
      <c r="AU10" s="285">
        <f>(VLOOKUP($A10,MASTER!$1:$1048576,MATCH('POD3-COMMON_POOL'!AU$7,MASTER!$1:$1,0),FALSE))*1000000</f>
        <v>341879.02360636753</v>
      </c>
      <c r="AV10" s="285">
        <f>(VLOOKUP($A10,MASTER!$1:$1048576,MATCH('POD3-COMMON_POOL'!AV$7,MASTER!$1:$1,0),FALSE))*1000000</f>
        <v>351819.64616132557</v>
      </c>
      <c r="AW10" s="285">
        <f>(VLOOKUP($A10,MASTER!$1:$1048576,MATCH('POD3-COMMON_POOL'!AW$7,MASTER!$1:$1,0),FALSE))*1000000</f>
        <v>362058.35991173016</v>
      </c>
      <c r="AX10" s="285">
        <f>(VLOOKUP($A10,MASTER!$1:$1048576,MATCH('POD3-COMMON_POOL'!AX$7,MASTER!$1:$1,0),FALSE))*1000000</f>
        <v>372604.05788050289</v>
      </c>
      <c r="AY10" s="285">
        <f>(VLOOKUP($A10,MASTER!$1:$1048576,MATCH('POD3-COMMON_POOL'!AY$7,MASTER!$1:$1,0),FALSE))*1000000</f>
        <v>383465.90042339475</v>
      </c>
      <c r="AZ10" s="285">
        <f>(VLOOKUP($A10,MASTER!$1:$1048576,MATCH('POD3-COMMON_POOL'!AZ$7,MASTER!$1:$1,0),FALSE))*1000000</f>
        <v>394653.32322721899</v>
      </c>
      <c r="BA10" s="285">
        <f>(VLOOKUP($A10,MASTER!$1:$1048576,MATCH('POD3-COMMON_POOL'!BA$7,MASTER!$1:$1,0),FALSE))*1000000</f>
        <v>406176.04554845835</v>
      </c>
      <c r="BB10" s="285">
        <f>(VLOOKUP($A10,MASTER!$1:$1048576,MATCH('POD3-COMMON_POOL'!BB$7,MASTER!$1:$1,0),FALSE))*1000000</f>
        <v>418035.19764712034</v>
      </c>
      <c r="BC10" s="285">
        <f>(VLOOKUP($A10,MASTER!$1:$1048576,MATCH('POD3-COMMON_POOL'!BC$7,MASTER!$1:$1,0),FALSE))*1000000</f>
        <v>430240.60228834493</v>
      </c>
      <c r="BD10" s="285">
        <f>(VLOOKUP($A10,MASTER!$1:$1048576,MATCH('POD3-COMMON_POOL'!BD$7,MASTER!$1:$1,0),FALSE))*1000000</f>
        <v>442802.36903327395</v>
      </c>
      <c r="BE10" s="285">
        <f>(VLOOKUP($A10,MASTER!$1:$1048576,MATCH('POD3-COMMON_POOL'!BE$7,MASTER!$1:$1,0),FALSE))*1000000</f>
        <v>455730.90261265496</v>
      </c>
      <c r="BF10" s="285">
        <f>(VLOOKUP($A10,MASTER!$1:$1048576,MATCH('POD3-COMMON_POOL'!BF$7,MASTER!$1:$1,0),FALSE))*1000000</f>
        <v>469036.91154493007</v>
      </c>
      <c r="BG10" s="285">
        <f>(VLOOKUP($A10,MASTER!$1:$1048576,MATCH('POD3-COMMON_POOL'!BG$7,MASTER!$1:$1,0),FALSE))*1000000</f>
        <v>482731.41700594791</v>
      </c>
      <c r="BH10" s="285">
        <f>(VLOOKUP($A10,MASTER!$1:$1048576,MATCH('POD3-COMMON_POOL'!BH$7,MASTER!$1:$1,0),FALSE))*1000000</f>
        <v>496825.76195764483</v>
      </c>
      <c r="BI10" s="285">
        <f>(VLOOKUP($A10,MASTER!$1:$1048576,MATCH('POD3-COMMON_POOL'!BI$7,MASTER!$1:$1,0),FALSE))*1000000</f>
        <v>511331.62054325751</v>
      </c>
    </row>
    <row r="11" spans="1:61" x14ac:dyDescent="0.25">
      <c r="A11" s="187" t="s">
        <v>277</v>
      </c>
      <c r="B11" s="285">
        <f>(VLOOKUP($A11,MASTER!$1:$1048576,MATCH('POD3-COMMON_POOL'!B$7,MASTER!$1:$1,0),FALSE))*1000000</f>
        <v>3</v>
      </c>
      <c r="C11" s="285">
        <f>(VLOOKUP($A11,MASTER!$1:$1048576,MATCH('POD3-COMMON_POOL'!C$7,MASTER!$1:$1,0),FALSE))*1000000</f>
        <v>6</v>
      </c>
      <c r="D11" s="285">
        <f>(VLOOKUP($A11,MASTER!$1:$1048576,MATCH('POD3-COMMON_POOL'!D$7,MASTER!$1:$1,0),FALSE))*1000000</f>
        <v>13</v>
      </c>
      <c r="E11" s="285">
        <f>(VLOOKUP($A11,MASTER!$1:$1048576,MATCH('POD3-COMMON_POOL'!E$7,MASTER!$1:$1,0),FALSE))*1000000</f>
        <v>50</v>
      </c>
      <c r="F11" s="285">
        <f>(VLOOKUP($A11,MASTER!$1:$1048576,MATCH('POD3-COMMON_POOL'!F$7,MASTER!$1:$1,0),FALSE))*1000000</f>
        <v>71</v>
      </c>
      <c r="G11" s="285">
        <f>(VLOOKUP($A11,MASTER!$1:$1048576,MATCH('POD3-COMMON_POOL'!G$7,MASTER!$1:$1,0),FALSE))*1000000</f>
        <v>72</v>
      </c>
      <c r="H11" s="285">
        <f>(VLOOKUP($A11,MASTER!$1:$1048576,MATCH('POD3-COMMON_POOL'!H$7,MASTER!$1:$1,0),FALSE))*1000000</f>
        <v>156</v>
      </c>
      <c r="I11" s="285">
        <f>(VLOOKUP($A11,MASTER!$1:$1048576,MATCH('POD3-COMMON_POOL'!I$7,MASTER!$1:$1,0),FALSE))*1000000</f>
        <v>176</v>
      </c>
      <c r="J11" s="285">
        <f>(VLOOKUP($A11,MASTER!$1:$1048576,MATCH('POD3-COMMON_POOL'!J$7,MASTER!$1:$1,0),FALSE))*1000000</f>
        <v>183</v>
      </c>
      <c r="K11" s="285">
        <f>(VLOOKUP($A11,MASTER!$1:$1048576,MATCH('POD3-COMMON_POOL'!K$7,MASTER!$1:$1,0),FALSE))*1000000</f>
        <v>194</v>
      </c>
      <c r="L11" s="285">
        <f>(VLOOKUP($A11,MASTER!$1:$1048576,MATCH('POD3-COMMON_POOL'!L$7,MASTER!$1:$1,0),FALSE))*1000000</f>
        <v>205</v>
      </c>
      <c r="M11" s="285">
        <f>(VLOOKUP($A11,MASTER!$1:$1048576,MATCH('POD3-COMMON_POOL'!M$7,MASTER!$1:$1,0),FALSE))*1000000</f>
        <v>205</v>
      </c>
      <c r="N11" s="285">
        <f>(VLOOKUP($A11,MASTER!$1:$1048576,MATCH('POD3-COMMON_POOL'!N$7,MASTER!$1:$1,0),FALSE))*1000000</f>
        <v>223</v>
      </c>
      <c r="O11" s="285">
        <f>(VLOOKUP($A11,MASTER!$1:$1048576,MATCH('POD3-COMMON_POOL'!O$7,MASTER!$1:$1,0),FALSE))*1000000</f>
        <v>284</v>
      </c>
      <c r="P11" s="285">
        <f>(VLOOKUP($A11,MASTER!$1:$1048576,MATCH('POD3-COMMON_POOL'!P$7,MASTER!$1:$1,0),FALSE))*1000000</f>
        <v>304</v>
      </c>
      <c r="Q11" s="285">
        <f>(VLOOKUP($A11,MASTER!$1:$1048576,MATCH('POD3-COMMON_POOL'!Q$7,MASTER!$1:$1,0),FALSE))*1000000</f>
        <v>337</v>
      </c>
      <c r="R11" s="285">
        <f>(VLOOKUP($A11,MASTER!$1:$1048576,MATCH('POD3-COMMON_POOL'!R$7,MASTER!$1:$1,0),FALSE))*1000000</f>
        <v>1219</v>
      </c>
      <c r="S11" s="285">
        <f>(VLOOKUP($A11,MASTER!$1:$1048576,MATCH('POD3-COMMON_POOL'!S$7,MASTER!$1:$1,0),FALSE))*1000000</f>
        <v>1160</v>
      </c>
      <c r="T11" s="285">
        <f>(VLOOKUP($A11,MASTER!$1:$1048576,MATCH('POD3-COMMON_POOL'!T$7,MASTER!$1:$1,0),FALSE))*1000000</f>
        <v>1191.8254146648439</v>
      </c>
      <c r="U11" s="285">
        <f>(VLOOKUP($A11,MASTER!$1:$1048576,MATCH('POD3-COMMON_POOL'!U$7,MASTER!$1:$1,0),FALSE))*1000000</f>
        <v>1224.5945640579259</v>
      </c>
      <c r="V11" s="285">
        <f>(VLOOKUP($A11,MASTER!$1:$1048576,MATCH('POD3-COMMON_POOL'!V$7,MASTER!$1:$1,0),FALSE))*1000000</f>
        <v>1258.3357024206603</v>
      </c>
      <c r="W11" s="285">
        <f>(VLOOKUP($A11,MASTER!$1:$1048576,MATCH('POD3-COMMON_POOL'!W$7,MASTER!$1:$1,0),FALSE))*1000000</f>
        <v>1293.0779313186633</v>
      </c>
      <c r="X11" s="285">
        <f>(VLOOKUP($A11,MASTER!$1:$1048576,MATCH('POD3-COMMON_POOL'!X$7,MASTER!$1:$1,0),FALSE))*1000000</f>
        <v>1328.8512250598901</v>
      </c>
      <c r="Y11" s="285">
        <f>(VLOOKUP($A11,MASTER!$1:$1048576,MATCH('POD3-COMMON_POOL'!Y$7,MASTER!$1:$1,0),FALSE))*1000000</f>
        <v>1365.6864568753072</v>
      </c>
      <c r="Z11" s="285">
        <f>(VLOOKUP($A11,MASTER!$1:$1048576,MATCH('POD3-COMMON_POOL'!Z$7,MASTER!$1:$1,0),FALSE))*1000000</f>
        <v>1403.6154258849756</v>
      </c>
      <c r="AA11" s="285">
        <f>(VLOOKUP($A11,MASTER!$1:$1048576,MATCH('POD3-COMMON_POOL'!AA$7,MASTER!$1:$1,0),FALSE))*1000000</f>
        <v>1442.6708848731121</v>
      </c>
      <c r="AB11" s="285">
        <f>(VLOOKUP($A11,MASTER!$1:$1048576,MATCH('POD3-COMMON_POOL'!AB$7,MASTER!$1:$1,0),FALSE))*1000000</f>
        <v>1482.8865688963883</v>
      </c>
      <c r="AC11" s="285">
        <f>(VLOOKUP($A11,MASTER!$1:$1048576,MATCH('POD3-COMMON_POOL'!AC$7,MASTER!$1:$1,0),FALSE))*1000000</f>
        <v>1524.2972247504738</v>
      </c>
      <c r="AD11" s="285">
        <f>(VLOOKUP($A11,MASTER!$1:$1048576,MATCH('POD3-COMMON_POOL'!AD$7,MASTER!$1:$1,0),FALSE))*1000000</f>
        <v>1566.9386413205666</v>
      </c>
      <c r="AE11" s="285">
        <f>(VLOOKUP($A11,MASTER!$1:$1048576,MATCH('POD3-COMMON_POOL'!AE$7,MASTER!$1:$1,0),FALSE))*1000000</f>
        <v>1610.8476808424307</v>
      </c>
      <c r="AF11" s="285">
        <f>(VLOOKUP($A11,MASTER!$1:$1048576,MATCH('POD3-COMMON_POOL'!AF$7,MASTER!$1:$1,0),FALSE))*1000000</f>
        <v>1656.0623111012549</v>
      </c>
      <c r="AG11" s="285">
        <f>(VLOOKUP($A11,MASTER!$1:$1048576,MATCH('POD3-COMMON_POOL'!AG$7,MASTER!$1:$1,0),FALSE))*1000000</f>
        <v>1702.6216385964694</v>
      </c>
      <c r="AH11" s="285">
        <f>(VLOOKUP($A11,MASTER!$1:$1048576,MATCH('POD3-COMMON_POOL'!AH$7,MASTER!$1:$1,0),FALSE))*1000000</f>
        <v>1750.5659427015007</v>
      </c>
      <c r="AI11" s="285">
        <f>(VLOOKUP($A11,MASTER!$1:$1048576,MATCH('POD3-COMMON_POOL'!AI$7,MASTER!$1:$1,0),FALSE))*1000000</f>
        <v>1799.936710848305</v>
      </c>
      <c r="AJ11" s="285">
        <f>(VLOOKUP($A11,MASTER!$1:$1048576,MATCH('POD3-COMMON_POOL'!AJ$7,MASTER!$1:$1,0),FALSE))*1000000</f>
        <v>1850.776674767435</v>
      </c>
      <c r="AK11" s="285">
        <f>(VLOOKUP($A11,MASTER!$1:$1048576,MATCH('POD3-COMMON_POOL'!AK$7,MASTER!$1:$1,0),FALSE))*1000000</f>
        <v>1903.1298478152935</v>
      </c>
      <c r="AL11" s="285">
        <f>(VLOOKUP($A11,MASTER!$1:$1048576,MATCH('POD3-COMMON_POOL'!AL$7,MASTER!$1:$1,0),FALSE))*1000000</f>
        <v>1957.0415634212018</v>
      </c>
      <c r="AM11" s="285">
        <f>(VLOOKUP($A11,MASTER!$1:$1048576,MATCH('POD3-COMMON_POOL'!AM$7,MASTER!$1:$1,0),FALSE))*1000000</f>
        <v>2012.5585146878664</v>
      </c>
      <c r="AN11" s="285">
        <f>(VLOOKUP($A11,MASTER!$1:$1048576,MATCH('POD3-COMMON_POOL'!AN$7,MASTER!$1:$1,0),FALSE))*1000000</f>
        <v>2069.7287951798526</v>
      </c>
      <c r="AO11" s="285">
        <f>(VLOOKUP($A11,MASTER!$1:$1048576,MATCH('POD3-COMMON_POOL'!AO$7,MASTER!$1:$1,0),FALSE))*1000000</f>
        <v>2128.6019409357041</v>
      </c>
      <c r="AP11" s="285">
        <f>(VLOOKUP($A11,MASTER!$1:$1048576,MATCH('POD3-COMMON_POOL'!AP$7,MASTER!$1:$1,0),FALSE))*1000000</f>
        <v>2189.2289737404167</v>
      </c>
      <c r="AQ11" s="285">
        <f>(VLOOKUP($A11,MASTER!$1:$1048576,MATCH('POD3-COMMON_POOL'!AQ$7,MASTER!$1:$1,0),FALSE))*1000000</f>
        <v>2251.6624456960735</v>
      </c>
      <c r="AR11" s="285">
        <f>(VLOOKUP($A11,MASTER!$1:$1048576,MATCH('POD3-COMMON_POOL'!AR$7,MASTER!$1:$1,0),FALSE))*1000000</f>
        <v>2315.9564851295963</v>
      </c>
      <c r="AS11" s="285">
        <f>(VLOOKUP($A11,MASTER!$1:$1048576,MATCH('POD3-COMMON_POOL'!AS$7,MASTER!$1:$1,0),FALSE))*1000000</f>
        <v>2382.166843877716</v>
      </c>
      <c r="AT11" s="285">
        <f>(VLOOKUP($A11,MASTER!$1:$1048576,MATCH('POD3-COMMON_POOL'!AT$7,MASTER!$1:$1,0),FALSE))*1000000</f>
        <v>2450.3509459904817</v>
      </c>
      <c r="AU11" s="285">
        <f>(VLOOKUP($A11,MASTER!$1:$1048576,MATCH('POD3-COMMON_POOL'!AU$7,MASTER!$1:$1,0),FALSE))*1000000</f>
        <v>2520.5679378958712</v>
      </c>
      <c r="AV11" s="285">
        <f>(VLOOKUP($A11,MASTER!$1:$1048576,MATCH('POD3-COMMON_POOL'!AV$7,MASTER!$1:$1,0),FALSE))*1000000</f>
        <v>2592.8787400693241</v>
      </c>
      <c r="AW11" s="285">
        <f>(VLOOKUP($A11,MASTER!$1:$1048576,MATCH('POD3-COMMON_POOL'!AW$7,MASTER!$1:$1,0),FALSE))*1000000</f>
        <v>2667.3461002533559</v>
      </c>
      <c r="AX11" s="285">
        <f>(VLOOKUP($A11,MASTER!$1:$1048576,MATCH('POD3-COMMON_POOL'!AX$7,MASTER!$1:$1,0),FALSE))*1000000</f>
        <v>2744.0346482737491</v>
      </c>
      <c r="AY11" s="285">
        <f>(VLOOKUP($A11,MASTER!$1:$1048576,MATCH('POD3-COMMON_POOL'!AY$7,MASTER!$1:$1,0),FALSE))*1000000</f>
        <v>2823.0109525002199</v>
      </c>
      <c r="AZ11" s="285">
        <f>(VLOOKUP($A11,MASTER!$1:$1048576,MATCH('POD3-COMMON_POOL'!AZ$7,MASTER!$1:$1,0),FALSE))*1000000</f>
        <v>2904.3435780008972</v>
      </c>
      <c r="BA11" s="285">
        <f>(VLOOKUP($A11,MASTER!$1:$1048576,MATCH('POD3-COMMON_POOL'!BA$7,MASTER!$1:$1,0),FALSE))*1000000</f>
        <v>2988.1031464414273</v>
      </c>
      <c r="BB11" s="285">
        <f>(VLOOKUP($A11,MASTER!$1:$1048576,MATCH('POD3-COMMON_POOL'!BB$7,MASTER!$1:$1,0),FALSE))*1000000</f>
        <v>3074.278291798712</v>
      </c>
      <c r="BC11" s="285">
        <f>(VLOOKUP($A11,MASTER!$1:$1048576,MATCH('POD3-COMMON_POOL'!BC$7,MASTER!$1:$1,0),FALSE))*1000000</f>
        <v>3162.9386778968305</v>
      </c>
      <c r="BD11" s="285">
        <f>(VLOOKUP($A11,MASTER!$1:$1048576,MATCH('POD3-COMMON_POOL'!BD$7,MASTER!$1:$1,0),FALSE))*1000000</f>
        <v>3254.1559776237627</v>
      </c>
      <c r="BE11" s="285">
        <f>(VLOOKUP($A11,MASTER!$1:$1048576,MATCH('POD3-COMMON_POOL'!BE$7,MASTER!$1:$1,0),FALSE))*1000000</f>
        <v>3348.0039308716182</v>
      </c>
      <c r="BF11" s="285">
        <f>(VLOOKUP($A11,MASTER!$1:$1048576,MATCH('POD3-COMMON_POOL'!BF$7,MASTER!$1:$1,0),FALSE))*1000000</f>
        <v>3444.5584041478228</v>
      </c>
      <c r="BG11" s="285">
        <f>(VLOOKUP($A11,MASTER!$1:$1048576,MATCH('POD3-COMMON_POOL'!BG$7,MASTER!$1:$1,0),FALSE))*1000000</f>
        <v>3543.8974519054618</v>
      </c>
      <c r="BH11" s="285">
        <f>(VLOOKUP($A11,MASTER!$1:$1048576,MATCH('POD3-COMMON_POOL'!BH$7,MASTER!$1:$1,0),FALSE))*1000000</f>
        <v>3646.1013796423485</v>
      </c>
      <c r="BI11" s="285">
        <f>(VLOOKUP($A11,MASTER!$1:$1048576,MATCH('POD3-COMMON_POOL'!BI$7,MASTER!$1:$1,0),FALSE))*1000000</f>
        <v>3751.2528088198401</v>
      </c>
    </row>
    <row r="12" spans="1:61" x14ac:dyDescent="0.25">
      <c r="A12" s="187" t="s">
        <v>528</v>
      </c>
      <c r="B12" s="285">
        <f>(VLOOKUP($A12,MASTER!$1:$1048576,MATCH('POD3-COMMON_POOL'!B$7,MASTER!$1:$1,0),FALSE))*1000000</f>
        <v>0</v>
      </c>
      <c r="C12" s="285">
        <f>(VLOOKUP($A12,MASTER!$1:$1048576,MATCH('POD3-COMMON_POOL'!C$7,MASTER!$1:$1,0),FALSE))*1000000</f>
        <v>0</v>
      </c>
      <c r="D12" s="285">
        <f>(VLOOKUP($A12,MASTER!$1:$1048576,MATCH('POD3-COMMON_POOL'!D$7,MASTER!$1:$1,0),FALSE))*1000000</f>
        <v>0</v>
      </c>
      <c r="E12" s="285">
        <f>(VLOOKUP($A12,MASTER!$1:$1048576,MATCH('POD3-COMMON_POOL'!E$7,MASTER!$1:$1,0),FALSE))*1000000</f>
        <v>0</v>
      </c>
      <c r="F12" s="285">
        <f>(VLOOKUP($A12,MASTER!$1:$1048576,MATCH('POD3-COMMON_POOL'!F$7,MASTER!$1:$1,0),FALSE))*1000000</f>
        <v>0</v>
      </c>
      <c r="G12" s="285">
        <f>(VLOOKUP($A12,MASTER!$1:$1048576,MATCH('POD3-COMMON_POOL'!G$7,MASTER!$1:$1,0),FALSE))*1000000</f>
        <v>0</v>
      </c>
      <c r="H12" s="285">
        <f>(VLOOKUP($A12,MASTER!$1:$1048576,MATCH('POD3-COMMON_POOL'!H$7,MASTER!$1:$1,0),FALSE))*1000000</f>
        <v>0</v>
      </c>
      <c r="I12" s="285">
        <f>(VLOOKUP($A12,MASTER!$1:$1048576,MATCH('POD3-COMMON_POOL'!I$7,MASTER!$1:$1,0),FALSE))*1000000</f>
        <v>0</v>
      </c>
      <c r="J12" s="285">
        <f>(VLOOKUP($A12,MASTER!$1:$1048576,MATCH('POD3-COMMON_POOL'!J$7,MASTER!$1:$1,0),FALSE))*1000000</f>
        <v>0</v>
      </c>
      <c r="K12" s="285">
        <f>(VLOOKUP($A12,MASTER!$1:$1048576,MATCH('POD3-COMMON_POOL'!K$7,MASTER!$1:$1,0),FALSE))*1000000</f>
        <v>0</v>
      </c>
      <c r="L12" s="285">
        <f>(VLOOKUP($A12,MASTER!$1:$1048576,MATCH('POD3-COMMON_POOL'!L$7,MASTER!$1:$1,0),FALSE))*1000000</f>
        <v>0</v>
      </c>
      <c r="M12" s="285">
        <f>(VLOOKUP($A12,MASTER!$1:$1048576,MATCH('POD3-COMMON_POOL'!M$7,MASTER!$1:$1,0),FALSE))*1000000</f>
        <v>0</v>
      </c>
      <c r="N12" s="285">
        <f>(VLOOKUP($A12,MASTER!$1:$1048576,MATCH('POD3-COMMON_POOL'!N$7,MASTER!$1:$1,0),FALSE))*1000000</f>
        <v>0</v>
      </c>
      <c r="O12" s="285">
        <f>(VLOOKUP($A12,MASTER!$1:$1048576,MATCH('POD3-COMMON_POOL'!O$7,MASTER!$1:$1,0),FALSE))*1000000</f>
        <v>0</v>
      </c>
      <c r="P12" s="285">
        <f>(VLOOKUP($A12,MASTER!$1:$1048576,MATCH('POD3-COMMON_POOL'!P$7,MASTER!$1:$1,0),FALSE))*1000000</f>
        <v>0</v>
      </c>
      <c r="Q12" s="285">
        <f>(VLOOKUP($A12,MASTER!$1:$1048576,MATCH('POD3-COMMON_POOL'!Q$7,MASTER!$1:$1,0),FALSE))*1000000</f>
        <v>0</v>
      </c>
      <c r="R12" s="285">
        <f>(VLOOKUP($A12,MASTER!$1:$1048576,MATCH('POD3-COMMON_POOL'!R$7,MASTER!$1:$1,0),FALSE))*1000000</f>
        <v>0</v>
      </c>
      <c r="S12" s="285">
        <f>(VLOOKUP($A12,MASTER!$1:$1048576,MATCH('POD3-COMMON_POOL'!S$7,MASTER!$1:$1,0),FALSE))*1000000</f>
        <v>0</v>
      </c>
      <c r="T12" s="285">
        <f>(VLOOKUP($A12,MASTER!$1:$1048576,MATCH('POD3-COMMON_POOL'!T$7,MASTER!$1:$1,0),FALSE))*1000000</f>
        <v>0</v>
      </c>
      <c r="U12" s="285">
        <f>(VLOOKUP($A12,MASTER!$1:$1048576,MATCH('POD3-COMMON_POOL'!U$7,MASTER!$1:$1,0),FALSE))*1000000</f>
        <v>0</v>
      </c>
      <c r="V12" s="285">
        <f>(VLOOKUP($A12,MASTER!$1:$1048576,MATCH('POD3-COMMON_POOL'!V$7,MASTER!$1:$1,0),FALSE))*1000000</f>
        <v>0</v>
      </c>
      <c r="W12" s="285">
        <f>(VLOOKUP($A12,MASTER!$1:$1048576,MATCH('POD3-COMMON_POOL'!W$7,MASTER!$1:$1,0),FALSE))*1000000</f>
        <v>0</v>
      </c>
      <c r="X12" s="285">
        <f>(VLOOKUP($A12,MASTER!$1:$1048576,MATCH('POD3-COMMON_POOL'!X$7,MASTER!$1:$1,0),FALSE))*1000000</f>
        <v>0</v>
      </c>
      <c r="Y12" s="285">
        <f>(VLOOKUP($A12,MASTER!$1:$1048576,MATCH('POD3-COMMON_POOL'!Y$7,MASTER!$1:$1,0),FALSE))*1000000</f>
        <v>0</v>
      </c>
      <c r="Z12" s="285">
        <f>(VLOOKUP($A12,MASTER!$1:$1048576,MATCH('POD3-COMMON_POOL'!Z$7,MASTER!$1:$1,0),FALSE))*1000000</f>
        <v>0</v>
      </c>
      <c r="AA12" s="285">
        <f>(VLOOKUP($A12,MASTER!$1:$1048576,MATCH('POD3-COMMON_POOL'!AA$7,MASTER!$1:$1,0),FALSE))*1000000</f>
        <v>0</v>
      </c>
      <c r="AB12" s="285">
        <f>(VLOOKUP($A12,MASTER!$1:$1048576,MATCH('POD3-COMMON_POOL'!AB$7,MASTER!$1:$1,0),FALSE))*1000000</f>
        <v>0</v>
      </c>
      <c r="AC12" s="285">
        <f>(VLOOKUP($A12,MASTER!$1:$1048576,MATCH('POD3-COMMON_POOL'!AC$7,MASTER!$1:$1,0),FALSE))*1000000</f>
        <v>0</v>
      </c>
      <c r="AD12" s="285">
        <f>(VLOOKUP($A12,MASTER!$1:$1048576,MATCH('POD3-COMMON_POOL'!AD$7,MASTER!$1:$1,0),FALSE))*1000000</f>
        <v>0</v>
      </c>
      <c r="AE12" s="285">
        <f>(VLOOKUP($A12,MASTER!$1:$1048576,MATCH('POD3-COMMON_POOL'!AE$7,MASTER!$1:$1,0),FALSE))*1000000</f>
        <v>0</v>
      </c>
      <c r="AF12" s="285">
        <f>(VLOOKUP($A12,MASTER!$1:$1048576,MATCH('POD3-COMMON_POOL'!AF$7,MASTER!$1:$1,0),FALSE))*1000000</f>
        <v>0</v>
      </c>
      <c r="AG12" s="285">
        <f>(VLOOKUP($A12,MASTER!$1:$1048576,MATCH('POD3-COMMON_POOL'!AG$7,MASTER!$1:$1,0),FALSE))*1000000</f>
        <v>0</v>
      </c>
      <c r="AH12" s="285">
        <f>(VLOOKUP($A12,MASTER!$1:$1048576,MATCH('POD3-COMMON_POOL'!AH$7,MASTER!$1:$1,0),FALSE))*1000000</f>
        <v>0</v>
      </c>
      <c r="AI12" s="285">
        <f>(VLOOKUP($A12,MASTER!$1:$1048576,MATCH('POD3-COMMON_POOL'!AI$7,MASTER!$1:$1,0),FALSE))*1000000</f>
        <v>0</v>
      </c>
      <c r="AJ12" s="285">
        <f>(VLOOKUP($A12,MASTER!$1:$1048576,MATCH('POD3-COMMON_POOL'!AJ$7,MASTER!$1:$1,0),FALSE))*1000000</f>
        <v>0</v>
      </c>
      <c r="AK12" s="285">
        <f>(VLOOKUP($A12,MASTER!$1:$1048576,MATCH('POD3-COMMON_POOL'!AK$7,MASTER!$1:$1,0),FALSE))*1000000</f>
        <v>0</v>
      </c>
      <c r="AL12" s="285">
        <f>(VLOOKUP($A12,MASTER!$1:$1048576,MATCH('POD3-COMMON_POOL'!AL$7,MASTER!$1:$1,0),FALSE))*1000000</f>
        <v>0</v>
      </c>
      <c r="AM12" s="285">
        <f>(VLOOKUP($A12,MASTER!$1:$1048576,MATCH('POD3-COMMON_POOL'!AM$7,MASTER!$1:$1,0),FALSE))*1000000</f>
        <v>0</v>
      </c>
      <c r="AN12" s="285">
        <f>(VLOOKUP($A12,MASTER!$1:$1048576,MATCH('POD3-COMMON_POOL'!AN$7,MASTER!$1:$1,0),FALSE))*1000000</f>
        <v>0</v>
      </c>
      <c r="AO12" s="285">
        <f>(VLOOKUP($A12,MASTER!$1:$1048576,MATCH('POD3-COMMON_POOL'!AO$7,MASTER!$1:$1,0),FALSE))*1000000</f>
        <v>0</v>
      </c>
      <c r="AP12" s="285">
        <f>(VLOOKUP($A12,MASTER!$1:$1048576,MATCH('POD3-COMMON_POOL'!AP$7,MASTER!$1:$1,0),FALSE))*1000000</f>
        <v>0</v>
      </c>
      <c r="AQ12" s="285">
        <f>(VLOOKUP($A12,MASTER!$1:$1048576,MATCH('POD3-COMMON_POOL'!AQ$7,MASTER!$1:$1,0),FALSE))*1000000</f>
        <v>0</v>
      </c>
      <c r="AR12" s="285">
        <f>(VLOOKUP($A12,MASTER!$1:$1048576,MATCH('POD3-COMMON_POOL'!AR$7,MASTER!$1:$1,0),FALSE))*1000000</f>
        <v>0</v>
      </c>
      <c r="AS12" s="285">
        <f>(VLOOKUP($A12,MASTER!$1:$1048576,MATCH('POD3-COMMON_POOL'!AS$7,MASTER!$1:$1,0),FALSE))*1000000</f>
        <v>0</v>
      </c>
      <c r="AT12" s="285">
        <f>(VLOOKUP($A12,MASTER!$1:$1048576,MATCH('POD3-COMMON_POOL'!AT$7,MASTER!$1:$1,0),FALSE))*1000000</f>
        <v>0</v>
      </c>
      <c r="AU12" s="285">
        <f>(VLOOKUP($A12,MASTER!$1:$1048576,MATCH('POD3-COMMON_POOL'!AU$7,MASTER!$1:$1,0),FALSE))*1000000</f>
        <v>0</v>
      </c>
      <c r="AV12" s="285">
        <f>(VLOOKUP($A12,MASTER!$1:$1048576,MATCH('POD3-COMMON_POOL'!AV$7,MASTER!$1:$1,0),FALSE))*1000000</f>
        <v>0</v>
      </c>
      <c r="AW12" s="285">
        <f>(VLOOKUP($A12,MASTER!$1:$1048576,MATCH('POD3-COMMON_POOL'!AW$7,MASTER!$1:$1,0),FALSE))*1000000</f>
        <v>0</v>
      </c>
      <c r="AX12" s="285">
        <f>(VLOOKUP($A12,MASTER!$1:$1048576,MATCH('POD3-COMMON_POOL'!AX$7,MASTER!$1:$1,0),FALSE))*1000000</f>
        <v>0</v>
      </c>
      <c r="AY12" s="285">
        <f>(VLOOKUP($A12,MASTER!$1:$1048576,MATCH('POD3-COMMON_POOL'!AY$7,MASTER!$1:$1,0),FALSE))*1000000</f>
        <v>0</v>
      </c>
      <c r="AZ12" s="285">
        <f>(VLOOKUP($A12,MASTER!$1:$1048576,MATCH('POD3-COMMON_POOL'!AZ$7,MASTER!$1:$1,0),FALSE))*1000000</f>
        <v>0</v>
      </c>
      <c r="BA12" s="285">
        <f>(VLOOKUP($A12,MASTER!$1:$1048576,MATCH('POD3-COMMON_POOL'!BA$7,MASTER!$1:$1,0),FALSE))*1000000</f>
        <v>0</v>
      </c>
      <c r="BB12" s="285">
        <f>(VLOOKUP($A12,MASTER!$1:$1048576,MATCH('POD3-COMMON_POOL'!BB$7,MASTER!$1:$1,0),FALSE))*1000000</f>
        <v>0</v>
      </c>
      <c r="BC12" s="285">
        <f>(VLOOKUP($A12,MASTER!$1:$1048576,MATCH('POD3-COMMON_POOL'!BC$7,MASTER!$1:$1,0),FALSE))*1000000</f>
        <v>0</v>
      </c>
      <c r="BD12" s="285">
        <f>(VLOOKUP($A12,MASTER!$1:$1048576,MATCH('POD3-COMMON_POOL'!BD$7,MASTER!$1:$1,0),FALSE))*1000000</f>
        <v>0</v>
      </c>
      <c r="BE12" s="285">
        <f>(VLOOKUP($A12,MASTER!$1:$1048576,MATCH('POD3-COMMON_POOL'!BE$7,MASTER!$1:$1,0),FALSE))*1000000</f>
        <v>0</v>
      </c>
      <c r="BF12" s="285">
        <f>(VLOOKUP($A12,MASTER!$1:$1048576,MATCH('POD3-COMMON_POOL'!BF$7,MASTER!$1:$1,0),FALSE))*1000000</f>
        <v>0</v>
      </c>
      <c r="BG12" s="285">
        <f>(VLOOKUP($A12,MASTER!$1:$1048576,MATCH('POD3-COMMON_POOL'!BG$7,MASTER!$1:$1,0),FALSE))*1000000</f>
        <v>0</v>
      </c>
      <c r="BH12" s="285">
        <f>(VLOOKUP($A12,MASTER!$1:$1048576,MATCH('POD3-COMMON_POOL'!BH$7,MASTER!$1:$1,0),FALSE))*1000000</f>
        <v>0</v>
      </c>
      <c r="BI12" s="285">
        <f>(VLOOKUP($A12,MASTER!$1:$1048576,MATCH('POD3-COMMON_POOL'!BI$7,MASTER!$1:$1,0),FALSE))*1000000</f>
        <v>0</v>
      </c>
    </row>
    <row r="13" spans="1:61" x14ac:dyDescent="0.25">
      <c r="A13" s="187" t="s">
        <v>529</v>
      </c>
      <c r="B13" s="285">
        <f>(VLOOKUP($A13,MASTER!$1:$1048576,MATCH('POD3-COMMON_POOL'!B$7,MASTER!$1:$1,0),FALSE))*1000000</f>
        <v>0</v>
      </c>
      <c r="C13" s="285">
        <f>(VLOOKUP($A13,MASTER!$1:$1048576,MATCH('POD3-COMMON_POOL'!C$7,MASTER!$1:$1,0),FALSE))*1000000</f>
        <v>0</v>
      </c>
      <c r="D13" s="285">
        <f>(VLOOKUP($A13,MASTER!$1:$1048576,MATCH('POD3-COMMON_POOL'!D$7,MASTER!$1:$1,0),FALSE))*1000000</f>
        <v>0</v>
      </c>
      <c r="E13" s="285">
        <f>(VLOOKUP($A13,MASTER!$1:$1048576,MATCH('POD3-COMMON_POOL'!E$7,MASTER!$1:$1,0),FALSE))*1000000</f>
        <v>0</v>
      </c>
      <c r="F13" s="285">
        <f>(VLOOKUP($A13,MASTER!$1:$1048576,MATCH('POD3-COMMON_POOL'!F$7,MASTER!$1:$1,0),FALSE))*1000000</f>
        <v>0</v>
      </c>
      <c r="G13" s="285">
        <f>(VLOOKUP($A13,MASTER!$1:$1048576,MATCH('POD3-COMMON_POOL'!G$7,MASTER!$1:$1,0),FALSE))*1000000</f>
        <v>0</v>
      </c>
      <c r="H13" s="285">
        <f>(VLOOKUP($A13,MASTER!$1:$1048576,MATCH('POD3-COMMON_POOL'!H$7,MASTER!$1:$1,0),FALSE))*1000000</f>
        <v>0</v>
      </c>
      <c r="I13" s="285">
        <f>(VLOOKUP($A13,MASTER!$1:$1048576,MATCH('POD3-COMMON_POOL'!I$7,MASTER!$1:$1,0),FALSE))*1000000</f>
        <v>0</v>
      </c>
      <c r="J13" s="285">
        <f>(VLOOKUP($A13,MASTER!$1:$1048576,MATCH('POD3-COMMON_POOL'!J$7,MASTER!$1:$1,0),FALSE))*1000000</f>
        <v>0</v>
      </c>
      <c r="K13" s="285">
        <f>(VLOOKUP($A13,MASTER!$1:$1048576,MATCH('POD3-COMMON_POOL'!K$7,MASTER!$1:$1,0),FALSE))*1000000</f>
        <v>55</v>
      </c>
      <c r="L13" s="285">
        <f>(VLOOKUP($A13,MASTER!$1:$1048576,MATCH('POD3-COMMON_POOL'!L$7,MASTER!$1:$1,0),FALSE))*1000000</f>
        <v>87</v>
      </c>
      <c r="M13" s="285">
        <f>(VLOOKUP($A13,MASTER!$1:$1048576,MATCH('POD3-COMMON_POOL'!M$7,MASTER!$1:$1,0),FALSE))*1000000</f>
        <v>87</v>
      </c>
      <c r="N13" s="285">
        <f>(VLOOKUP($A13,MASTER!$1:$1048576,MATCH('POD3-COMMON_POOL'!N$7,MASTER!$1:$1,0),FALSE))*1000000</f>
        <v>181</v>
      </c>
      <c r="O13" s="285">
        <f>(VLOOKUP($A13,MASTER!$1:$1048576,MATCH('POD3-COMMON_POOL'!O$7,MASTER!$1:$1,0),FALSE))*1000000</f>
        <v>327</v>
      </c>
      <c r="P13" s="285">
        <f>(VLOOKUP($A13,MASTER!$1:$1048576,MATCH('POD3-COMMON_POOL'!P$7,MASTER!$1:$1,0),FALSE))*1000000</f>
        <v>2406</v>
      </c>
      <c r="Q13" s="285">
        <f>(VLOOKUP($A13,MASTER!$1:$1048576,MATCH('POD3-COMMON_POOL'!Q$7,MASTER!$1:$1,0),FALSE))*1000000</f>
        <v>3022</v>
      </c>
      <c r="R13" s="285">
        <f>(VLOOKUP($A13,MASTER!$1:$1048576,MATCH('POD3-COMMON_POOL'!R$7,MASTER!$1:$1,0),FALSE))*1000000</f>
        <v>3952</v>
      </c>
      <c r="S13" s="285">
        <f>(VLOOKUP($A13,MASTER!$1:$1048576,MATCH('POD3-COMMON_POOL'!S$7,MASTER!$1:$1,0),FALSE))*1000000</f>
        <v>5048</v>
      </c>
      <c r="T13" s="285">
        <f>(VLOOKUP($A13,MASTER!$1:$1048576,MATCH('POD3-COMMON_POOL'!T$7,MASTER!$1:$1,0),FALSE))*1000000</f>
        <v>5183.6918367346943</v>
      </c>
      <c r="U13" s="285">
        <f>(VLOOKUP($A13,MASTER!$1:$1048576,MATCH('POD3-COMMON_POOL'!U$7,MASTER!$1:$1,0),FALSE))*1000000</f>
        <v>5323.5355805081199</v>
      </c>
      <c r="V13" s="285">
        <f>(VLOOKUP($A13,MASTER!$1:$1048576,MATCH('POD3-COMMON_POOL'!V$7,MASTER!$1:$1,0),FALSE))*1000000</f>
        <v>5467.6531337170572</v>
      </c>
      <c r="W13" s="285">
        <f>(VLOOKUP($A13,MASTER!$1:$1048576,MATCH('POD3-COMMON_POOL'!W$7,MASTER!$1:$1,0),FALSE))*1000000</f>
        <v>5616.1701353942908</v>
      </c>
      <c r="X13" s="285">
        <f>(VLOOKUP($A13,MASTER!$1:$1048576,MATCH('POD3-COMMON_POOL'!X$7,MASTER!$1:$1,0),FALSE))*1000000</f>
        <v>5769.2160708550146</v>
      </c>
      <c r="Y13" s="285">
        <f>(VLOOKUP($A13,MASTER!$1:$1048576,MATCH('POD3-COMMON_POOL'!Y$7,MASTER!$1:$1,0),FALSE))*1000000</f>
        <v>5926.9243847075268</v>
      </c>
      <c r="Z13" s="285">
        <f>(VLOOKUP($A13,MASTER!$1:$1048576,MATCH('POD3-COMMON_POOL'!Z$7,MASTER!$1:$1,0),FALSE))*1000000</f>
        <v>6089.4325973268305</v>
      </c>
      <c r="AA13" s="285">
        <f>(VLOOKUP($A13,MASTER!$1:$1048576,MATCH('POD3-COMMON_POOL'!AA$7,MASTER!$1:$1,0),FALSE))*1000000</f>
        <v>6256.8824248928995</v>
      </c>
      <c r="AB13" s="285">
        <f>(VLOOKUP($A13,MASTER!$1:$1048576,MATCH('POD3-COMMON_POOL'!AB$7,MASTER!$1:$1,0),FALSE))*1000000</f>
        <v>6429.4199030982609</v>
      </c>
      <c r="AC13" s="285">
        <f>(VLOOKUP($A13,MASTER!$1:$1048576,MATCH('POD3-COMMON_POOL'!AC$7,MASTER!$1:$1,0),FALSE))*1000000</f>
        <v>6607.1955146330019</v>
      </c>
      <c r="AD13" s="285">
        <f>(VLOOKUP($A13,MASTER!$1:$1048576,MATCH('POD3-COMMON_POOL'!AD$7,MASTER!$1:$1,0),FALSE))*1000000</f>
        <v>6790.3643205584012</v>
      </c>
      <c r="AE13" s="285">
        <f>(VLOOKUP($A13,MASTER!$1:$1048576,MATCH('POD3-COMMON_POOL'!AE$7,MASTER!$1:$1,0),FALSE))*1000000</f>
        <v>6979.0860956839751</v>
      </c>
      <c r="AF13" s="285">
        <f>(VLOOKUP($A13,MASTER!$1:$1048576,MATCH('POD3-COMMON_POOL'!AF$7,MASTER!$1:$1,0),FALSE))*1000000</f>
        <v>7173.5254680660209</v>
      </c>
      <c r="AG13" s="285">
        <f>(VLOOKUP($A13,MASTER!$1:$1048576,MATCH('POD3-COMMON_POOL'!AG$7,MASTER!$1:$1,0),FALSE))*1000000</f>
        <v>7373.8520627495791</v>
      </c>
      <c r="AH13" s="285">
        <f>(VLOOKUP($A13,MASTER!$1:$1048576,MATCH('POD3-COMMON_POOL'!AH$7,MASTER!$1:$1,0),FALSE))*1000000</f>
        <v>7580.2406498792334</v>
      </c>
      <c r="AI13" s="285">
        <f>(VLOOKUP($A13,MASTER!$1:$1048576,MATCH('POD3-COMMON_POOL'!AI$7,MASTER!$1:$1,0),FALSE))*1000000</f>
        <v>7792.8712973081183</v>
      </c>
      <c r="AJ13" s="285">
        <f>(VLOOKUP($A13,MASTER!$1:$1048576,MATCH('POD3-COMMON_POOL'!AJ$7,MASTER!$1:$1,0),FALSE))*1000000</f>
        <v>8011.9295278384125</v>
      </c>
      <c r="AK13" s="285">
        <f>(VLOOKUP($A13,MASTER!$1:$1048576,MATCH('POD3-COMMON_POOL'!AK$7,MASTER!$1:$1,0),FALSE))*1000000</f>
        <v>8237.6064812305704</v>
      </c>
      <c r="AL13" s="285">
        <f>(VLOOKUP($A13,MASTER!$1:$1048576,MATCH('POD3-COMMON_POOL'!AL$7,MASTER!$1:$1,0),FALSE))*1000000</f>
        <v>8470.0990811228767</v>
      </c>
      <c r="AM13" s="285">
        <f>(VLOOKUP($A13,MASTER!$1:$1048576,MATCH('POD3-COMMON_POOL'!AM$7,MASTER!$1:$1,0),FALSE))*1000000</f>
        <v>8709.6102070069937</v>
      </c>
      <c r="AN13" s="285">
        <f>(VLOOKUP($A13,MASTER!$1:$1048576,MATCH('POD3-COMMON_POOL'!AN$7,MASTER!$1:$1,0),FALSE))*1000000</f>
        <v>8956.3488714097366</v>
      </c>
      <c r="AO13" s="285">
        <f>(VLOOKUP($A13,MASTER!$1:$1048576,MATCH('POD3-COMMON_POOL'!AO$7,MASTER!$1:$1,0),FALSE))*1000000</f>
        <v>9210.5304024359139</v>
      </c>
      <c r="AP13" s="285">
        <f>(VLOOKUP($A13,MASTER!$1:$1048576,MATCH('POD3-COMMON_POOL'!AP$7,MASTER!$1:$1,0),FALSE))*1000000</f>
        <v>9472.3766318314483</v>
      </c>
      <c r="AQ13" s="285">
        <f>(VLOOKUP($A13,MASTER!$1:$1048576,MATCH('POD3-COMMON_POOL'!AQ$7,MASTER!$1:$1,0),FALSE))*1000000</f>
        <v>9742.1160887313163</v>
      </c>
      <c r="AR13" s="285">
        <f>(VLOOKUP($A13,MASTER!$1:$1048576,MATCH('POD3-COMMON_POOL'!AR$7,MASTER!$1:$1,0),FALSE))*1000000</f>
        <v>10019.984199261286</v>
      </c>
      <c r="AS13" s="285">
        <f>(VLOOKUP($A13,MASTER!$1:$1048576,MATCH('POD3-COMMON_POOL'!AS$7,MASTER!$1:$1,0),FALSE))*1000000</f>
        <v>10306.223492167943</v>
      </c>
      <c r="AT13" s="285">
        <f>(VLOOKUP($A13,MASTER!$1:$1048576,MATCH('POD3-COMMON_POOL'!AT$7,MASTER!$1:$1,0),FALSE))*1000000</f>
        <v>10601.083810656595</v>
      </c>
      <c r="AU13" s="285">
        <f>(VLOOKUP($A13,MASTER!$1:$1048576,MATCH('POD3-COMMON_POOL'!AU$7,MASTER!$1:$1,0),FALSE))*1000000</f>
        <v>10904.82253062209</v>
      </c>
      <c r="AV13" s="285">
        <f>(VLOOKUP($A13,MASTER!$1:$1048576,MATCH('POD3-COMMON_POOL'!AV$7,MASTER!$1:$1,0),FALSE))*1000000</f>
        <v>11217.704785463093</v>
      </c>
      <c r="AW13" s="285">
        <f>(VLOOKUP($A13,MASTER!$1:$1048576,MATCH('POD3-COMMON_POOL'!AW$7,MASTER!$1:$1,0),FALSE))*1000000</f>
        <v>11540.003697676391</v>
      </c>
      <c r="AX13" s="285">
        <f>(VLOOKUP($A13,MASTER!$1:$1048576,MATCH('POD3-COMMON_POOL'!AX$7,MASTER!$1:$1,0),FALSE))*1000000</f>
        <v>11872.000617433356</v>
      </c>
      <c r="AY13" s="285">
        <f>(VLOOKUP($A13,MASTER!$1:$1048576,MATCH('POD3-COMMON_POOL'!AY$7,MASTER!$1:$1,0),FALSE))*1000000</f>
        <v>12213.985368347046</v>
      </c>
      <c r="AZ13" s="285">
        <f>(VLOOKUP($A13,MASTER!$1:$1048576,MATCH('POD3-COMMON_POOL'!AZ$7,MASTER!$1:$1,0),FALSE))*1000000</f>
        <v>12566.256500644649</v>
      </c>
      <c r="BA13" s="285">
        <f>(VLOOKUP($A13,MASTER!$1:$1048576,MATCH('POD3-COMMON_POOL'!BA$7,MASTER!$1:$1,0),FALSE))*1000000</f>
        <v>12929.121551966504</v>
      </c>
      <c r="BB13" s="285">
        <f>(VLOOKUP($A13,MASTER!$1:$1048576,MATCH('POD3-COMMON_POOL'!BB$7,MASTER!$1:$1,0),FALSE))*1000000</f>
        <v>13302.464747313516</v>
      </c>
      <c r="BC13" s="285">
        <f>(VLOOKUP($A13,MASTER!$1:$1048576,MATCH('POD3-COMMON_POOL'!BC$7,MASTER!$1:$1,0),FALSE))*1000000</f>
        <v>13686.588655097305</v>
      </c>
      <c r="BD13" s="285">
        <f>(VLOOKUP($A13,MASTER!$1:$1048576,MATCH('POD3-COMMON_POOL'!BD$7,MASTER!$1:$1,0),FALSE))*1000000</f>
        <v>14081.804580738979</v>
      </c>
      <c r="BE13" s="285">
        <f>(VLOOKUP($A13,MASTER!$1:$1048576,MATCH('POD3-COMMON_POOL'!BE$7,MASTER!$1:$1,0),FALSE))*1000000</f>
        <v>14488.432818960286</v>
      </c>
      <c r="BF13" s="285">
        <f>(VLOOKUP($A13,MASTER!$1:$1048576,MATCH('POD3-COMMON_POOL'!BF$7,MASTER!$1:$1,0),FALSE))*1000000</f>
        <v>14906.802913359963</v>
      </c>
      <c r="BG13" s="285">
        <f>(VLOOKUP($A13,MASTER!$1:$1048576,MATCH('POD3-COMMON_POOL'!BG$7,MASTER!$1:$1,0),FALSE))*1000000</f>
        <v>15337.253923485661</v>
      </c>
      <c r="BH13" s="285">
        <f>(VLOOKUP($A13,MASTER!$1:$1048576,MATCH('POD3-COMMON_POOL'!BH$7,MASTER!$1:$1,0),FALSE))*1000000</f>
        <v>15780.134699617873</v>
      </c>
      <c r="BI13" s="285">
        <f>(VLOOKUP($A13,MASTER!$1:$1048576,MATCH('POD3-COMMON_POOL'!BI$7,MASTER!$1:$1,0),FALSE))*1000000</f>
        <v>16235.804165488542</v>
      </c>
    </row>
    <row r="14" spans="1:61" x14ac:dyDescent="0.25">
      <c r="A14" s="187" t="s">
        <v>530</v>
      </c>
      <c r="B14" s="285">
        <f>(VLOOKUP($A14,MASTER!$1:$1048576,MATCH('POD3-COMMON_POOL'!B$7,MASTER!$1:$1,0),FALSE))*1000000</f>
        <v>0</v>
      </c>
      <c r="C14" s="285">
        <f>(VLOOKUP($A14,MASTER!$1:$1048576,MATCH('POD3-COMMON_POOL'!C$7,MASTER!$1:$1,0),FALSE))*1000000</f>
        <v>0</v>
      </c>
      <c r="D14" s="285">
        <f>(VLOOKUP($A14,MASTER!$1:$1048576,MATCH('POD3-COMMON_POOL'!D$7,MASTER!$1:$1,0),FALSE))*1000000</f>
        <v>0</v>
      </c>
      <c r="E14" s="285">
        <f>(VLOOKUP($A14,MASTER!$1:$1048576,MATCH('POD3-COMMON_POOL'!E$7,MASTER!$1:$1,0),FALSE))*1000000</f>
        <v>0</v>
      </c>
      <c r="F14" s="285">
        <f>(VLOOKUP($A14,MASTER!$1:$1048576,MATCH('POD3-COMMON_POOL'!F$7,MASTER!$1:$1,0),FALSE))*1000000</f>
        <v>0</v>
      </c>
      <c r="G14" s="285">
        <f>(VLOOKUP($A14,MASTER!$1:$1048576,MATCH('POD3-COMMON_POOL'!G$7,MASTER!$1:$1,0),FALSE))*1000000</f>
        <v>0</v>
      </c>
      <c r="H14" s="285">
        <f>(VLOOKUP($A14,MASTER!$1:$1048576,MATCH('POD3-COMMON_POOL'!H$7,MASTER!$1:$1,0),FALSE))*1000000</f>
        <v>0</v>
      </c>
      <c r="I14" s="285">
        <f>(VLOOKUP($A14,MASTER!$1:$1048576,MATCH('POD3-COMMON_POOL'!I$7,MASTER!$1:$1,0),FALSE))*1000000</f>
        <v>0</v>
      </c>
      <c r="J14" s="285">
        <f>(VLOOKUP($A14,MASTER!$1:$1048576,MATCH('POD3-COMMON_POOL'!J$7,MASTER!$1:$1,0),FALSE))*1000000</f>
        <v>0</v>
      </c>
      <c r="K14" s="285">
        <f>(VLOOKUP($A14,MASTER!$1:$1048576,MATCH('POD3-COMMON_POOL'!K$7,MASTER!$1:$1,0),FALSE))*1000000</f>
        <v>0</v>
      </c>
      <c r="L14" s="285">
        <f>(VLOOKUP($A14,MASTER!$1:$1048576,MATCH('POD3-COMMON_POOL'!L$7,MASTER!$1:$1,0),FALSE))*1000000</f>
        <v>0</v>
      </c>
      <c r="M14" s="285">
        <f>(VLOOKUP($A14,MASTER!$1:$1048576,MATCH('POD3-COMMON_POOL'!M$7,MASTER!$1:$1,0),FALSE))*1000000</f>
        <v>0</v>
      </c>
      <c r="N14" s="285">
        <f>(VLOOKUP($A14,MASTER!$1:$1048576,MATCH('POD3-COMMON_POOL'!N$7,MASTER!$1:$1,0),FALSE))*1000000</f>
        <v>0</v>
      </c>
      <c r="O14" s="285">
        <f>(VLOOKUP($A14,MASTER!$1:$1048576,MATCH('POD3-COMMON_POOL'!O$7,MASTER!$1:$1,0),FALSE))*1000000</f>
        <v>0</v>
      </c>
      <c r="P14" s="285">
        <f>(VLOOKUP($A14,MASTER!$1:$1048576,MATCH('POD3-COMMON_POOL'!P$7,MASTER!$1:$1,0),FALSE))*1000000</f>
        <v>0</v>
      </c>
      <c r="Q14" s="285">
        <f>(VLOOKUP($A14,MASTER!$1:$1048576,MATCH('POD3-COMMON_POOL'!Q$7,MASTER!$1:$1,0),FALSE))*1000000</f>
        <v>0</v>
      </c>
      <c r="R14" s="285">
        <f>(VLOOKUP($A14,MASTER!$1:$1048576,MATCH('POD3-COMMON_POOL'!R$7,MASTER!$1:$1,0),FALSE))*1000000</f>
        <v>0</v>
      </c>
      <c r="S14" s="285">
        <f>(VLOOKUP($A14,MASTER!$1:$1048576,MATCH('POD3-COMMON_POOL'!S$7,MASTER!$1:$1,0),FALSE))*1000000</f>
        <v>0</v>
      </c>
      <c r="T14" s="285">
        <f>(VLOOKUP($A14,MASTER!$1:$1048576,MATCH('POD3-COMMON_POOL'!T$7,MASTER!$1:$1,0),FALSE))*1000000</f>
        <v>0</v>
      </c>
      <c r="U14" s="285">
        <f>(VLOOKUP($A14,MASTER!$1:$1048576,MATCH('POD3-COMMON_POOL'!U$7,MASTER!$1:$1,0),FALSE))*1000000</f>
        <v>0</v>
      </c>
      <c r="V14" s="285">
        <f>(VLOOKUP($A14,MASTER!$1:$1048576,MATCH('POD3-COMMON_POOL'!V$7,MASTER!$1:$1,0),FALSE))*1000000</f>
        <v>0</v>
      </c>
      <c r="W14" s="285">
        <f>(VLOOKUP($A14,MASTER!$1:$1048576,MATCH('POD3-COMMON_POOL'!W$7,MASTER!$1:$1,0),FALSE))*1000000</f>
        <v>0</v>
      </c>
      <c r="X14" s="285">
        <f>(VLOOKUP($A14,MASTER!$1:$1048576,MATCH('POD3-COMMON_POOL'!X$7,MASTER!$1:$1,0),FALSE))*1000000</f>
        <v>0</v>
      </c>
      <c r="Y14" s="285">
        <f>(VLOOKUP($A14,MASTER!$1:$1048576,MATCH('POD3-COMMON_POOL'!Y$7,MASTER!$1:$1,0),FALSE))*1000000</f>
        <v>0</v>
      </c>
      <c r="Z14" s="285">
        <f>(VLOOKUP($A14,MASTER!$1:$1048576,MATCH('POD3-COMMON_POOL'!Z$7,MASTER!$1:$1,0),FALSE))*1000000</f>
        <v>0</v>
      </c>
      <c r="AA14" s="285">
        <f>(VLOOKUP($A14,MASTER!$1:$1048576,MATCH('POD3-COMMON_POOL'!AA$7,MASTER!$1:$1,0),FALSE))*1000000</f>
        <v>0</v>
      </c>
      <c r="AB14" s="285">
        <f>(VLOOKUP($A14,MASTER!$1:$1048576,MATCH('POD3-COMMON_POOL'!AB$7,MASTER!$1:$1,0),FALSE))*1000000</f>
        <v>0</v>
      </c>
      <c r="AC14" s="285">
        <f>(VLOOKUP($A14,MASTER!$1:$1048576,MATCH('POD3-COMMON_POOL'!AC$7,MASTER!$1:$1,0),FALSE))*1000000</f>
        <v>0</v>
      </c>
      <c r="AD14" s="285">
        <f>(VLOOKUP($A14,MASTER!$1:$1048576,MATCH('POD3-COMMON_POOL'!AD$7,MASTER!$1:$1,0),FALSE))*1000000</f>
        <v>0</v>
      </c>
      <c r="AE14" s="285">
        <f>(VLOOKUP($A14,MASTER!$1:$1048576,MATCH('POD3-COMMON_POOL'!AE$7,MASTER!$1:$1,0),FALSE))*1000000</f>
        <v>0</v>
      </c>
      <c r="AF14" s="285">
        <f>(VLOOKUP($A14,MASTER!$1:$1048576,MATCH('POD3-COMMON_POOL'!AF$7,MASTER!$1:$1,0),FALSE))*1000000</f>
        <v>0</v>
      </c>
      <c r="AG14" s="285">
        <f>(VLOOKUP($A14,MASTER!$1:$1048576,MATCH('POD3-COMMON_POOL'!AG$7,MASTER!$1:$1,0),FALSE))*1000000</f>
        <v>0</v>
      </c>
      <c r="AH14" s="285">
        <f>(VLOOKUP($A14,MASTER!$1:$1048576,MATCH('POD3-COMMON_POOL'!AH$7,MASTER!$1:$1,0),FALSE))*1000000</f>
        <v>0</v>
      </c>
      <c r="AI14" s="285">
        <f>(VLOOKUP($A14,MASTER!$1:$1048576,MATCH('POD3-COMMON_POOL'!AI$7,MASTER!$1:$1,0),FALSE))*1000000</f>
        <v>0</v>
      </c>
      <c r="AJ14" s="285">
        <f>(VLOOKUP($A14,MASTER!$1:$1048576,MATCH('POD3-COMMON_POOL'!AJ$7,MASTER!$1:$1,0),FALSE))*1000000</f>
        <v>0</v>
      </c>
      <c r="AK14" s="285">
        <f>(VLOOKUP($A14,MASTER!$1:$1048576,MATCH('POD3-COMMON_POOL'!AK$7,MASTER!$1:$1,0),FALSE))*1000000</f>
        <v>0</v>
      </c>
      <c r="AL14" s="285">
        <f>(VLOOKUP($A14,MASTER!$1:$1048576,MATCH('POD3-COMMON_POOL'!AL$7,MASTER!$1:$1,0),FALSE))*1000000</f>
        <v>0</v>
      </c>
      <c r="AM14" s="285">
        <f>(VLOOKUP($A14,MASTER!$1:$1048576,MATCH('POD3-COMMON_POOL'!AM$7,MASTER!$1:$1,0),FALSE))*1000000</f>
        <v>0</v>
      </c>
      <c r="AN14" s="285">
        <f>(VLOOKUP($A14,MASTER!$1:$1048576,MATCH('POD3-COMMON_POOL'!AN$7,MASTER!$1:$1,0),FALSE))*1000000</f>
        <v>0</v>
      </c>
      <c r="AO14" s="285">
        <f>(VLOOKUP($A14,MASTER!$1:$1048576,MATCH('POD3-COMMON_POOL'!AO$7,MASTER!$1:$1,0),FALSE))*1000000</f>
        <v>0</v>
      </c>
      <c r="AP14" s="285">
        <f>(VLOOKUP($A14,MASTER!$1:$1048576,MATCH('POD3-COMMON_POOL'!AP$7,MASTER!$1:$1,0),FALSE))*1000000</f>
        <v>0</v>
      </c>
      <c r="AQ14" s="285">
        <f>(VLOOKUP($A14,MASTER!$1:$1048576,MATCH('POD3-COMMON_POOL'!AQ$7,MASTER!$1:$1,0),FALSE))*1000000</f>
        <v>0</v>
      </c>
      <c r="AR14" s="285">
        <f>(VLOOKUP($A14,MASTER!$1:$1048576,MATCH('POD3-COMMON_POOL'!AR$7,MASTER!$1:$1,0),FALSE))*1000000</f>
        <v>0</v>
      </c>
      <c r="AS14" s="285">
        <f>(VLOOKUP($A14,MASTER!$1:$1048576,MATCH('POD3-COMMON_POOL'!AS$7,MASTER!$1:$1,0),FALSE))*1000000</f>
        <v>0</v>
      </c>
      <c r="AT14" s="285">
        <f>(VLOOKUP($A14,MASTER!$1:$1048576,MATCH('POD3-COMMON_POOL'!AT$7,MASTER!$1:$1,0),FALSE))*1000000</f>
        <v>0</v>
      </c>
      <c r="AU14" s="285">
        <f>(VLOOKUP($A14,MASTER!$1:$1048576,MATCH('POD3-COMMON_POOL'!AU$7,MASTER!$1:$1,0),FALSE))*1000000</f>
        <v>0</v>
      </c>
      <c r="AV14" s="285">
        <f>(VLOOKUP($A14,MASTER!$1:$1048576,MATCH('POD3-COMMON_POOL'!AV$7,MASTER!$1:$1,0),FALSE))*1000000</f>
        <v>0</v>
      </c>
      <c r="AW14" s="285">
        <f>(VLOOKUP($A14,MASTER!$1:$1048576,MATCH('POD3-COMMON_POOL'!AW$7,MASTER!$1:$1,0),FALSE))*1000000</f>
        <v>0</v>
      </c>
      <c r="AX14" s="285">
        <f>(VLOOKUP($A14,MASTER!$1:$1048576,MATCH('POD3-COMMON_POOL'!AX$7,MASTER!$1:$1,0),FALSE))*1000000</f>
        <v>0</v>
      </c>
      <c r="AY14" s="285">
        <f>(VLOOKUP($A14,MASTER!$1:$1048576,MATCH('POD3-COMMON_POOL'!AY$7,MASTER!$1:$1,0),FALSE))*1000000</f>
        <v>0</v>
      </c>
      <c r="AZ14" s="285">
        <f>(VLOOKUP($A14,MASTER!$1:$1048576,MATCH('POD3-COMMON_POOL'!AZ$7,MASTER!$1:$1,0),FALSE))*1000000</f>
        <v>0</v>
      </c>
      <c r="BA14" s="285">
        <f>(VLOOKUP($A14,MASTER!$1:$1048576,MATCH('POD3-COMMON_POOL'!BA$7,MASTER!$1:$1,0),FALSE))*1000000</f>
        <v>0</v>
      </c>
      <c r="BB14" s="285">
        <f>(VLOOKUP($A14,MASTER!$1:$1048576,MATCH('POD3-COMMON_POOL'!BB$7,MASTER!$1:$1,0),FALSE))*1000000</f>
        <v>0</v>
      </c>
      <c r="BC14" s="285">
        <f>(VLOOKUP($A14,MASTER!$1:$1048576,MATCH('POD3-COMMON_POOL'!BC$7,MASTER!$1:$1,0),FALSE))*1000000</f>
        <v>0</v>
      </c>
      <c r="BD14" s="285">
        <f>(VLOOKUP($A14,MASTER!$1:$1048576,MATCH('POD3-COMMON_POOL'!BD$7,MASTER!$1:$1,0),FALSE))*1000000</f>
        <v>0</v>
      </c>
      <c r="BE14" s="285">
        <f>(VLOOKUP($A14,MASTER!$1:$1048576,MATCH('POD3-COMMON_POOL'!BE$7,MASTER!$1:$1,0),FALSE))*1000000</f>
        <v>0</v>
      </c>
      <c r="BF14" s="285">
        <f>(VLOOKUP($A14,MASTER!$1:$1048576,MATCH('POD3-COMMON_POOL'!BF$7,MASTER!$1:$1,0),FALSE))*1000000</f>
        <v>0</v>
      </c>
      <c r="BG14" s="285">
        <f>(VLOOKUP($A14,MASTER!$1:$1048576,MATCH('POD3-COMMON_POOL'!BG$7,MASTER!$1:$1,0),FALSE))*1000000</f>
        <v>0</v>
      </c>
      <c r="BH14" s="285">
        <f>(VLOOKUP($A14,MASTER!$1:$1048576,MATCH('POD3-COMMON_POOL'!BH$7,MASTER!$1:$1,0),FALSE))*1000000</f>
        <v>0</v>
      </c>
      <c r="BI14" s="285">
        <f>(VLOOKUP($A14,MASTER!$1:$1048576,MATCH('POD3-COMMON_POOL'!BI$7,MASTER!$1:$1,0),FALSE))*1000000</f>
        <v>0</v>
      </c>
    </row>
    <row r="15" spans="1:61" x14ac:dyDescent="0.25">
      <c r="A15" s="187" t="s">
        <v>531</v>
      </c>
      <c r="B15" s="285">
        <f>(VLOOKUP($A15,MASTER!$1:$1048576,MATCH('POD3-COMMON_POOL'!B$7,MASTER!$1:$1,0),FALSE))*1000000</f>
        <v>655</v>
      </c>
      <c r="C15" s="285">
        <f>(VLOOKUP($A15,MASTER!$1:$1048576,MATCH('POD3-COMMON_POOL'!C$7,MASTER!$1:$1,0),FALSE))*1000000</f>
        <v>655</v>
      </c>
      <c r="D15" s="285">
        <f>(VLOOKUP($A15,MASTER!$1:$1048576,MATCH('POD3-COMMON_POOL'!D$7,MASTER!$1:$1,0),FALSE))*1000000</f>
        <v>655</v>
      </c>
      <c r="E15" s="285">
        <f>(VLOOKUP($A15,MASTER!$1:$1048576,MATCH('POD3-COMMON_POOL'!E$7,MASTER!$1:$1,0),FALSE))*1000000</f>
        <v>656</v>
      </c>
      <c r="F15" s="285">
        <f>(VLOOKUP($A15,MASTER!$1:$1048576,MATCH('POD3-COMMON_POOL'!F$7,MASTER!$1:$1,0),FALSE))*1000000</f>
        <v>656</v>
      </c>
      <c r="G15" s="285">
        <f>(VLOOKUP($A15,MASTER!$1:$1048576,MATCH('POD3-COMMON_POOL'!G$7,MASTER!$1:$1,0),FALSE))*1000000</f>
        <v>657</v>
      </c>
      <c r="H15" s="285">
        <f>(VLOOKUP($A15,MASTER!$1:$1048576,MATCH('POD3-COMMON_POOL'!H$7,MASTER!$1:$1,0),FALSE))*1000000</f>
        <v>657</v>
      </c>
      <c r="I15" s="285">
        <f>(VLOOKUP($A15,MASTER!$1:$1048576,MATCH('POD3-COMMON_POOL'!I$7,MASTER!$1:$1,0),FALSE))*1000000</f>
        <v>657</v>
      </c>
      <c r="J15" s="285">
        <f>(VLOOKUP($A15,MASTER!$1:$1048576,MATCH('POD3-COMMON_POOL'!J$7,MASTER!$1:$1,0),FALSE))*1000000</f>
        <v>657</v>
      </c>
      <c r="K15" s="285">
        <f>(VLOOKUP($A15,MASTER!$1:$1048576,MATCH('POD3-COMMON_POOL'!K$7,MASTER!$1:$1,0),FALSE))*1000000</f>
        <v>658</v>
      </c>
      <c r="L15" s="285">
        <f>(VLOOKUP($A15,MASTER!$1:$1048576,MATCH('POD3-COMMON_POOL'!L$7,MASTER!$1:$1,0),FALSE))*1000000</f>
        <v>658</v>
      </c>
      <c r="M15" s="285">
        <f>(VLOOKUP($A15,MASTER!$1:$1048576,MATCH('POD3-COMMON_POOL'!M$7,MASTER!$1:$1,0),FALSE))*1000000</f>
        <v>658</v>
      </c>
      <c r="N15" s="285">
        <f>(VLOOKUP($A15,MASTER!$1:$1048576,MATCH('POD3-COMMON_POOL'!N$7,MASTER!$1:$1,0),FALSE))*1000000</f>
        <v>658</v>
      </c>
      <c r="O15" s="285">
        <f>(VLOOKUP($A15,MASTER!$1:$1048576,MATCH('POD3-COMMON_POOL'!O$7,MASTER!$1:$1,0),FALSE))*1000000</f>
        <v>658</v>
      </c>
      <c r="P15" s="285">
        <f>(VLOOKUP($A15,MASTER!$1:$1048576,MATCH('POD3-COMMON_POOL'!P$7,MASTER!$1:$1,0),FALSE))*1000000</f>
        <v>658.16692034500261</v>
      </c>
      <c r="Q15" s="285">
        <f>(VLOOKUP($A15,MASTER!$1:$1048576,MATCH('POD3-COMMON_POOL'!Q$7,MASTER!$1:$1,0),FALSE))*1000000</f>
        <v>658.3338830340806</v>
      </c>
      <c r="R15" s="285">
        <f>(VLOOKUP($A15,MASTER!$1:$1048576,MATCH('POD3-COMMON_POOL'!R$7,MASTER!$1:$1,0),FALSE))*1000000</f>
        <v>658</v>
      </c>
      <c r="S15" s="285">
        <f>(VLOOKUP($A15,MASTER!$1:$1048576,MATCH('POD3-COMMON_POOL'!S$7,MASTER!$1:$1,0),FALSE))*1000000</f>
        <v>658</v>
      </c>
      <c r="T15" s="285">
        <f>(VLOOKUP($A15,MASTER!$1:$1048576,MATCH('POD3-COMMON_POOL'!T$7,MASTER!$1:$1,0),FALSE))*1000000</f>
        <v>658</v>
      </c>
      <c r="U15" s="285">
        <f>(VLOOKUP($A15,MASTER!$1:$1048576,MATCH('POD3-COMMON_POOL'!U$7,MASTER!$1:$1,0),FALSE))*1000000</f>
        <v>658</v>
      </c>
      <c r="V15" s="285">
        <f>(VLOOKUP($A15,MASTER!$1:$1048576,MATCH('POD3-COMMON_POOL'!V$7,MASTER!$1:$1,0),FALSE))*1000000</f>
        <v>658</v>
      </c>
      <c r="W15" s="285">
        <f>(VLOOKUP($A15,MASTER!$1:$1048576,MATCH('POD3-COMMON_POOL'!W$7,MASTER!$1:$1,0),FALSE))*1000000</f>
        <v>658</v>
      </c>
      <c r="X15" s="285">
        <f>(VLOOKUP($A15,MASTER!$1:$1048576,MATCH('POD3-COMMON_POOL'!X$7,MASTER!$1:$1,0),FALSE))*1000000</f>
        <v>658</v>
      </c>
      <c r="Y15" s="285">
        <f>(VLOOKUP($A15,MASTER!$1:$1048576,MATCH('POD3-COMMON_POOL'!Y$7,MASTER!$1:$1,0),FALSE))*1000000</f>
        <v>658</v>
      </c>
      <c r="Z15" s="285">
        <f>(VLOOKUP($A15,MASTER!$1:$1048576,MATCH('POD3-COMMON_POOL'!Z$7,MASTER!$1:$1,0),FALSE))*1000000</f>
        <v>658</v>
      </c>
      <c r="AA15" s="285">
        <f>(VLOOKUP($A15,MASTER!$1:$1048576,MATCH('POD3-COMMON_POOL'!AA$7,MASTER!$1:$1,0),FALSE))*1000000</f>
        <v>658</v>
      </c>
      <c r="AB15" s="285">
        <f>(VLOOKUP($A15,MASTER!$1:$1048576,MATCH('POD3-COMMON_POOL'!AB$7,MASTER!$1:$1,0),FALSE))*1000000</f>
        <v>658</v>
      </c>
      <c r="AC15" s="285">
        <f>(VLOOKUP($A15,MASTER!$1:$1048576,MATCH('POD3-COMMON_POOL'!AC$7,MASTER!$1:$1,0),FALSE))*1000000</f>
        <v>658</v>
      </c>
      <c r="AD15" s="285">
        <f>(VLOOKUP($A15,MASTER!$1:$1048576,MATCH('POD3-COMMON_POOL'!AD$7,MASTER!$1:$1,0),FALSE))*1000000</f>
        <v>658</v>
      </c>
      <c r="AE15" s="285">
        <f>(VLOOKUP($A15,MASTER!$1:$1048576,MATCH('POD3-COMMON_POOL'!AE$7,MASTER!$1:$1,0),FALSE))*1000000</f>
        <v>658</v>
      </c>
      <c r="AF15" s="285">
        <f>(VLOOKUP($A15,MASTER!$1:$1048576,MATCH('POD3-COMMON_POOL'!AF$7,MASTER!$1:$1,0),FALSE))*1000000</f>
        <v>658</v>
      </c>
      <c r="AG15" s="285">
        <f>(VLOOKUP($A15,MASTER!$1:$1048576,MATCH('POD3-COMMON_POOL'!AG$7,MASTER!$1:$1,0),FALSE))*1000000</f>
        <v>658</v>
      </c>
      <c r="AH15" s="285">
        <f>(VLOOKUP($A15,MASTER!$1:$1048576,MATCH('POD3-COMMON_POOL'!AH$7,MASTER!$1:$1,0),FALSE))*1000000</f>
        <v>658</v>
      </c>
      <c r="AI15" s="285">
        <f>(VLOOKUP($A15,MASTER!$1:$1048576,MATCH('POD3-COMMON_POOL'!AI$7,MASTER!$1:$1,0),FALSE))*1000000</f>
        <v>658</v>
      </c>
      <c r="AJ15" s="285">
        <f>(VLOOKUP($A15,MASTER!$1:$1048576,MATCH('POD3-COMMON_POOL'!AJ$7,MASTER!$1:$1,0),FALSE))*1000000</f>
        <v>658</v>
      </c>
      <c r="AK15" s="285">
        <f>(VLOOKUP($A15,MASTER!$1:$1048576,MATCH('POD3-COMMON_POOL'!AK$7,MASTER!$1:$1,0),FALSE))*1000000</f>
        <v>658</v>
      </c>
      <c r="AL15" s="285">
        <f>(VLOOKUP($A15,MASTER!$1:$1048576,MATCH('POD3-COMMON_POOL'!AL$7,MASTER!$1:$1,0),FALSE))*1000000</f>
        <v>658</v>
      </c>
      <c r="AM15" s="285">
        <f>(VLOOKUP($A15,MASTER!$1:$1048576,MATCH('POD3-COMMON_POOL'!AM$7,MASTER!$1:$1,0),FALSE))*1000000</f>
        <v>658</v>
      </c>
      <c r="AN15" s="285">
        <f>(VLOOKUP($A15,MASTER!$1:$1048576,MATCH('POD3-COMMON_POOL'!AN$7,MASTER!$1:$1,0),FALSE))*1000000</f>
        <v>658</v>
      </c>
      <c r="AO15" s="285">
        <f>(VLOOKUP($A15,MASTER!$1:$1048576,MATCH('POD3-COMMON_POOL'!AO$7,MASTER!$1:$1,0),FALSE))*1000000</f>
        <v>658</v>
      </c>
      <c r="AP15" s="285">
        <f>(VLOOKUP($A15,MASTER!$1:$1048576,MATCH('POD3-COMMON_POOL'!AP$7,MASTER!$1:$1,0),FALSE))*1000000</f>
        <v>0</v>
      </c>
      <c r="AQ15" s="285">
        <f>(VLOOKUP($A15,MASTER!$1:$1048576,MATCH('POD3-COMMON_POOL'!AQ$7,MASTER!$1:$1,0),FALSE))*1000000</f>
        <v>0</v>
      </c>
      <c r="AR15" s="285">
        <f>(VLOOKUP($A15,MASTER!$1:$1048576,MATCH('POD3-COMMON_POOL'!AR$7,MASTER!$1:$1,0),FALSE))*1000000</f>
        <v>0</v>
      </c>
      <c r="AS15" s="285">
        <f>(VLOOKUP($A15,MASTER!$1:$1048576,MATCH('POD3-COMMON_POOL'!AS$7,MASTER!$1:$1,0),FALSE))*1000000</f>
        <v>0</v>
      </c>
      <c r="AT15" s="285">
        <f>(VLOOKUP($A15,MASTER!$1:$1048576,MATCH('POD3-COMMON_POOL'!AT$7,MASTER!$1:$1,0),FALSE))*1000000</f>
        <v>0</v>
      </c>
      <c r="AU15" s="285">
        <f>(VLOOKUP($A15,MASTER!$1:$1048576,MATCH('POD3-COMMON_POOL'!AU$7,MASTER!$1:$1,0),FALSE))*1000000</f>
        <v>0</v>
      </c>
      <c r="AV15" s="285">
        <f>(VLOOKUP($A15,MASTER!$1:$1048576,MATCH('POD3-COMMON_POOL'!AV$7,MASTER!$1:$1,0),FALSE))*1000000</f>
        <v>0</v>
      </c>
      <c r="AW15" s="285">
        <f>(VLOOKUP($A15,MASTER!$1:$1048576,MATCH('POD3-COMMON_POOL'!AW$7,MASTER!$1:$1,0),FALSE))*1000000</f>
        <v>0</v>
      </c>
      <c r="AX15" s="285">
        <f>(VLOOKUP($A15,MASTER!$1:$1048576,MATCH('POD3-COMMON_POOL'!AX$7,MASTER!$1:$1,0),FALSE))*1000000</f>
        <v>0</v>
      </c>
      <c r="AY15" s="285">
        <f>(VLOOKUP($A15,MASTER!$1:$1048576,MATCH('POD3-COMMON_POOL'!AY$7,MASTER!$1:$1,0),FALSE))*1000000</f>
        <v>0</v>
      </c>
      <c r="AZ15" s="285">
        <f>(VLOOKUP($A15,MASTER!$1:$1048576,MATCH('POD3-COMMON_POOL'!AZ$7,MASTER!$1:$1,0),FALSE))*1000000</f>
        <v>0</v>
      </c>
      <c r="BA15" s="285">
        <f>(VLOOKUP($A15,MASTER!$1:$1048576,MATCH('POD3-COMMON_POOL'!BA$7,MASTER!$1:$1,0),FALSE))*1000000</f>
        <v>0</v>
      </c>
      <c r="BB15" s="285">
        <f>(VLOOKUP($A15,MASTER!$1:$1048576,MATCH('POD3-COMMON_POOL'!BB$7,MASTER!$1:$1,0),FALSE))*1000000</f>
        <v>0</v>
      </c>
      <c r="BC15" s="285">
        <f>(VLOOKUP($A15,MASTER!$1:$1048576,MATCH('POD3-COMMON_POOL'!BC$7,MASTER!$1:$1,0),FALSE))*1000000</f>
        <v>0</v>
      </c>
      <c r="BD15" s="285">
        <f>(VLOOKUP($A15,MASTER!$1:$1048576,MATCH('POD3-COMMON_POOL'!BD$7,MASTER!$1:$1,0),FALSE))*1000000</f>
        <v>0</v>
      </c>
      <c r="BE15" s="285">
        <f>(VLOOKUP($A15,MASTER!$1:$1048576,MATCH('POD3-COMMON_POOL'!BE$7,MASTER!$1:$1,0),FALSE))*1000000</f>
        <v>0</v>
      </c>
      <c r="BF15" s="285">
        <f>(VLOOKUP($A15,MASTER!$1:$1048576,MATCH('POD3-COMMON_POOL'!BF$7,MASTER!$1:$1,0),FALSE))*1000000</f>
        <v>0</v>
      </c>
      <c r="BG15" s="285">
        <f>(VLOOKUP($A15,MASTER!$1:$1048576,MATCH('POD3-COMMON_POOL'!BG$7,MASTER!$1:$1,0),FALSE))*1000000</f>
        <v>0</v>
      </c>
      <c r="BH15" s="285">
        <f>(VLOOKUP($A15,MASTER!$1:$1048576,MATCH('POD3-COMMON_POOL'!BH$7,MASTER!$1:$1,0),FALSE))*1000000</f>
        <v>0</v>
      </c>
      <c r="BI15" s="285">
        <f>(VLOOKUP($A15,MASTER!$1:$1048576,MATCH('POD3-COMMON_POOL'!BI$7,MASTER!$1:$1,0),FALSE))*1000000</f>
        <v>0</v>
      </c>
    </row>
    <row r="16" spans="1:61" x14ac:dyDescent="0.25">
      <c r="A16" s="187" t="s">
        <v>532</v>
      </c>
      <c r="B16" s="285">
        <f>(VLOOKUP($A16,MASTER!$1:$1048576,MATCH('POD3-COMMON_POOL'!B$7,MASTER!$1:$1,0),FALSE))*1000000</f>
        <v>199632</v>
      </c>
      <c r="C16" s="285">
        <f>(VLOOKUP($A16,MASTER!$1:$1048576,MATCH('POD3-COMMON_POOL'!C$7,MASTER!$1:$1,0),FALSE))*1000000</f>
        <v>202338</v>
      </c>
      <c r="D16" s="285">
        <f>(VLOOKUP($A16,MASTER!$1:$1048576,MATCH('POD3-COMMON_POOL'!D$7,MASTER!$1:$1,0),FALSE))*1000000</f>
        <v>204106</v>
      </c>
      <c r="E16" s="285">
        <f>(VLOOKUP($A16,MASTER!$1:$1048576,MATCH('POD3-COMMON_POOL'!E$7,MASTER!$1:$1,0),FALSE))*1000000</f>
        <v>205145</v>
      </c>
      <c r="F16" s="285">
        <f>(VLOOKUP($A16,MASTER!$1:$1048576,MATCH('POD3-COMMON_POOL'!F$7,MASTER!$1:$1,0),FALSE))*1000000</f>
        <v>207295</v>
      </c>
      <c r="G16" s="285">
        <f>(VLOOKUP($A16,MASTER!$1:$1048576,MATCH('POD3-COMMON_POOL'!G$7,MASTER!$1:$1,0),FALSE))*1000000</f>
        <v>213064</v>
      </c>
      <c r="H16" s="285">
        <f>(VLOOKUP($A16,MASTER!$1:$1048576,MATCH('POD3-COMMON_POOL'!H$7,MASTER!$1:$1,0),FALSE))*1000000</f>
        <v>220741</v>
      </c>
      <c r="I16" s="285">
        <f>(VLOOKUP($A16,MASTER!$1:$1048576,MATCH('POD3-COMMON_POOL'!I$7,MASTER!$1:$1,0),FALSE))*1000000</f>
        <v>227701</v>
      </c>
      <c r="J16" s="285">
        <f>(VLOOKUP($A16,MASTER!$1:$1048576,MATCH('POD3-COMMON_POOL'!J$7,MASTER!$1:$1,0),FALSE))*1000000</f>
        <v>232895</v>
      </c>
      <c r="K16" s="285">
        <f>(VLOOKUP($A16,MASTER!$1:$1048576,MATCH('POD3-COMMON_POOL'!K$7,MASTER!$1:$1,0),FALSE))*1000000</f>
        <v>246424</v>
      </c>
      <c r="L16" s="285">
        <f>(VLOOKUP($A16,MASTER!$1:$1048576,MATCH('POD3-COMMON_POOL'!L$7,MASTER!$1:$1,0),FALSE))*1000000</f>
        <v>251052</v>
      </c>
      <c r="M16" s="285">
        <f>(VLOOKUP($A16,MASTER!$1:$1048576,MATCH('POD3-COMMON_POOL'!M$7,MASTER!$1:$1,0),FALSE))*1000000</f>
        <v>251052</v>
      </c>
      <c r="N16" s="285">
        <f>(VLOOKUP($A16,MASTER!$1:$1048576,MATCH('POD3-COMMON_POOL'!N$7,MASTER!$1:$1,0),FALSE))*1000000</f>
        <v>246557</v>
      </c>
      <c r="O16" s="285">
        <f>(VLOOKUP($A16,MASTER!$1:$1048576,MATCH('POD3-COMMON_POOL'!O$7,MASTER!$1:$1,0),FALSE))*1000000</f>
        <v>250186.00000000003</v>
      </c>
      <c r="P16" s="285">
        <f>(VLOOKUP($A16,MASTER!$1:$1048576,MATCH('POD3-COMMON_POOL'!P$7,MASTER!$1:$1,0),FALSE))*1000000</f>
        <v>254512.00000000003</v>
      </c>
      <c r="Q16" s="285">
        <f>(VLOOKUP($A16,MASTER!$1:$1048576,MATCH('POD3-COMMON_POOL'!Q$7,MASTER!$1:$1,0),FALSE))*1000000</f>
        <v>258498</v>
      </c>
      <c r="R16" s="285">
        <f>(VLOOKUP($A16,MASTER!$1:$1048576,MATCH('POD3-COMMON_POOL'!R$7,MASTER!$1:$1,0),FALSE))*1000000</f>
        <v>258571</v>
      </c>
      <c r="S16" s="285">
        <f>(VLOOKUP($A16,MASTER!$1:$1048576,MATCH('POD3-COMMON_POOL'!S$7,MASTER!$1:$1,0),FALSE))*1000000</f>
        <v>261311.00000000003</v>
      </c>
      <c r="T16" s="285">
        <f>(VLOOKUP($A16,MASTER!$1:$1048576,MATCH('POD3-COMMON_POOL'!T$7,MASTER!$1:$1,0),FALSE))*1000000</f>
        <v>263830.66511607554</v>
      </c>
      <c r="U16" s="285">
        <f>(VLOOKUP($A16,MASTER!$1:$1048576,MATCH('POD3-COMMON_POOL'!U$7,MASTER!$1:$1,0),FALSE))*1000000</f>
        <v>265149.81844165589</v>
      </c>
      <c r="V16" s="285">
        <f>(VLOOKUP($A16,MASTER!$1:$1048576,MATCH('POD3-COMMON_POOL'!V$7,MASTER!$1:$1,0),FALSE))*1000000</f>
        <v>266475.56753386412</v>
      </c>
      <c r="W16" s="285">
        <f>(VLOOKUP($A16,MASTER!$1:$1048576,MATCH('POD3-COMMON_POOL'!W$7,MASTER!$1:$1,0),FALSE))*1000000</f>
        <v>267807.94537153345</v>
      </c>
      <c r="X16" s="285">
        <f>(VLOOKUP($A16,MASTER!$1:$1048576,MATCH('POD3-COMMON_POOL'!X$7,MASTER!$1:$1,0),FALSE))*1000000</f>
        <v>269146.98509839107</v>
      </c>
      <c r="Y16" s="285">
        <f>(VLOOKUP($A16,MASTER!$1:$1048576,MATCH('POD3-COMMON_POOL'!Y$7,MASTER!$1:$1,0),FALSE))*1000000</f>
        <v>270492.72002388304</v>
      </c>
      <c r="Z16" s="285">
        <f>(VLOOKUP($A16,MASTER!$1:$1048576,MATCH('POD3-COMMON_POOL'!Z$7,MASTER!$1:$1,0),FALSE))*1000000</f>
        <v>271845.18362400238</v>
      </c>
      <c r="AA16" s="285">
        <f>(VLOOKUP($A16,MASTER!$1:$1048576,MATCH('POD3-COMMON_POOL'!AA$7,MASTER!$1:$1,0),FALSE))*1000000</f>
        <v>273204.40954212239</v>
      </c>
      <c r="AB16" s="285">
        <f>(VLOOKUP($A16,MASTER!$1:$1048576,MATCH('POD3-COMMON_POOL'!AB$7,MASTER!$1:$1,0),FALSE))*1000000</f>
        <v>274570.43158983294</v>
      </c>
      <c r="AC16" s="285">
        <f>(VLOOKUP($A16,MASTER!$1:$1048576,MATCH('POD3-COMMON_POOL'!AC$7,MASTER!$1:$1,0),FALSE))*1000000</f>
        <v>275943.28374778212</v>
      </c>
      <c r="AD16" s="285">
        <f>(VLOOKUP($A16,MASTER!$1:$1048576,MATCH('POD3-COMMON_POOL'!AD$7,MASTER!$1:$1,0),FALSE))*1000000</f>
        <v>220754.62699822569</v>
      </c>
      <c r="AE16" s="285">
        <f>(VLOOKUP($A16,MASTER!$1:$1048576,MATCH('POD3-COMMON_POOL'!AE$7,MASTER!$1:$1,0),FALSE))*1000000</f>
        <v>176603.70159858055</v>
      </c>
      <c r="AF16" s="285">
        <f>(VLOOKUP($A16,MASTER!$1:$1048576,MATCH('POD3-COMMON_POOL'!AF$7,MASTER!$1:$1,0),FALSE))*1000000</f>
        <v>141282.96127886444</v>
      </c>
      <c r="AG16" s="285">
        <f>(VLOOKUP($A16,MASTER!$1:$1048576,MATCH('POD3-COMMON_POOL'!AG$7,MASTER!$1:$1,0),FALSE))*1000000</f>
        <v>113026.36902309155</v>
      </c>
      <c r="AH16" s="285">
        <f>(VLOOKUP($A16,MASTER!$1:$1048576,MATCH('POD3-COMMON_POOL'!AH$7,MASTER!$1:$1,0),FALSE))*1000000</f>
        <v>90421.095218473245</v>
      </c>
      <c r="AI16" s="285">
        <f>(VLOOKUP($A16,MASTER!$1:$1048576,MATCH('POD3-COMMON_POOL'!AI$7,MASTER!$1:$1,0),FALSE))*1000000</f>
        <v>72336.876174778605</v>
      </c>
      <c r="AJ16" s="285">
        <f>(VLOOKUP($A16,MASTER!$1:$1048576,MATCH('POD3-COMMON_POOL'!AJ$7,MASTER!$1:$1,0),FALSE))*1000000</f>
        <v>57869.500939822887</v>
      </c>
      <c r="AK16" s="285">
        <f>(VLOOKUP($A16,MASTER!$1:$1048576,MATCH('POD3-COMMON_POOL'!AK$7,MASTER!$1:$1,0),FALSE))*1000000</f>
        <v>46295.600751858314</v>
      </c>
      <c r="AL16" s="285">
        <f>(VLOOKUP($A16,MASTER!$1:$1048576,MATCH('POD3-COMMON_POOL'!AL$7,MASTER!$1:$1,0),FALSE))*1000000</f>
        <v>37036.480601486648</v>
      </c>
      <c r="AM16" s="285">
        <f>(VLOOKUP($A16,MASTER!$1:$1048576,MATCH('POD3-COMMON_POOL'!AM$7,MASTER!$1:$1,0),FALSE))*1000000</f>
        <v>29629.184481189321</v>
      </c>
      <c r="AN16" s="285">
        <f>(VLOOKUP($A16,MASTER!$1:$1048576,MATCH('POD3-COMMON_POOL'!AN$7,MASTER!$1:$1,0),FALSE))*1000000</f>
        <v>23703.347584951458</v>
      </c>
      <c r="AO16" s="285">
        <f>(VLOOKUP($A16,MASTER!$1:$1048576,MATCH('POD3-COMMON_POOL'!AO$7,MASTER!$1:$1,0),FALSE))*1000000</f>
        <v>18962.678067961169</v>
      </c>
      <c r="AP16" s="285">
        <f>(VLOOKUP($A16,MASTER!$1:$1048576,MATCH('POD3-COMMON_POOL'!AP$7,MASTER!$1:$1,0),FALSE))*1000000</f>
        <v>0</v>
      </c>
      <c r="AQ16" s="285">
        <f>(VLOOKUP($A16,MASTER!$1:$1048576,MATCH('POD3-COMMON_POOL'!AQ$7,MASTER!$1:$1,0),FALSE))*1000000</f>
        <v>0</v>
      </c>
      <c r="AR16" s="285">
        <f>(VLOOKUP($A16,MASTER!$1:$1048576,MATCH('POD3-COMMON_POOL'!AR$7,MASTER!$1:$1,0),FALSE))*1000000</f>
        <v>0</v>
      </c>
      <c r="AS16" s="285">
        <f>(VLOOKUP($A16,MASTER!$1:$1048576,MATCH('POD3-COMMON_POOL'!AS$7,MASTER!$1:$1,0),FALSE))*1000000</f>
        <v>0</v>
      </c>
      <c r="AT16" s="285">
        <f>(VLOOKUP($A16,MASTER!$1:$1048576,MATCH('POD3-COMMON_POOL'!AT$7,MASTER!$1:$1,0),FALSE))*1000000</f>
        <v>0</v>
      </c>
      <c r="AU16" s="285">
        <f>(VLOOKUP($A16,MASTER!$1:$1048576,MATCH('POD3-COMMON_POOL'!AU$7,MASTER!$1:$1,0),FALSE))*1000000</f>
        <v>0</v>
      </c>
      <c r="AV16" s="285">
        <f>(VLOOKUP($A16,MASTER!$1:$1048576,MATCH('POD3-COMMON_POOL'!AV$7,MASTER!$1:$1,0),FALSE))*1000000</f>
        <v>0</v>
      </c>
      <c r="AW16" s="285">
        <f>(VLOOKUP($A16,MASTER!$1:$1048576,MATCH('POD3-COMMON_POOL'!AW$7,MASTER!$1:$1,0),FALSE))*1000000</f>
        <v>0</v>
      </c>
      <c r="AX16" s="285">
        <f>(VLOOKUP($A16,MASTER!$1:$1048576,MATCH('POD3-COMMON_POOL'!AX$7,MASTER!$1:$1,0),FALSE))*1000000</f>
        <v>0</v>
      </c>
      <c r="AY16" s="285">
        <f>(VLOOKUP($A16,MASTER!$1:$1048576,MATCH('POD3-COMMON_POOL'!AY$7,MASTER!$1:$1,0),FALSE))*1000000</f>
        <v>0</v>
      </c>
      <c r="AZ16" s="285">
        <f>(VLOOKUP($A16,MASTER!$1:$1048576,MATCH('POD3-COMMON_POOL'!AZ$7,MASTER!$1:$1,0),FALSE))*1000000</f>
        <v>0</v>
      </c>
      <c r="BA16" s="285">
        <f>(VLOOKUP($A16,MASTER!$1:$1048576,MATCH('POD3-COMMON_POOL'!BA$7,MASTER!$1:$1,0),FALSE))*1000000</f>
        <v>0</v>
      </c>
      <c r="BB16" s="285">
        <f>(VLOOKUP($A16,MASTER!$1:$1048576,MATCH('POD3-COMMON_POOL'!BB$7,MASTER!$1:$1,0),FALSE))*1000000</f>
        <v>0</v>
      </c>
      <c r="BC16" s="285">
        <f>(VLOOKUP($A16,MASTER!$1:$1048576,MATCH('POD3-COMMON_POOL'!BC$7,MASTER!$1:$1,0),FALSE))*1000000</f>
        <v>0</v>
      </c>
      <c r="BD16" s="285">
        <f>(VLOOKUP($A16,MASTER!$1:$1048576,MATCH('POD3-COMMON_POOL'!BD$7,MASTER!$1:$1,0),FALSE))*1000000</f>
        <v>0</v>
      </c>
      <c r="BE16" s="285">
        <f>(VLOOKUP($A16,MASTER!$1:$1048576,MATCH('POD3-COMMON_POOL'!BE$7,MASTER!$1:$1,0),FALSE))*1000000</f>
        <v>0</v>
      </c>
      <c r="BF16" s="285">
        <f>(VLOOKUP($A16,MASTER!$1:$1048576,MATCH('POD3-COMMON_POOL'!BF$7,MASTER!$1:$1,0),FALSE))*1000000</f>
        <v>0</v>
      </c>
      <c r="BG16" s="285">
        <f>(VLOOKUP($A16,MASTER!$1:$1048576,MATCH('POD3-COMMON_POOL'!BG$7,MASTER!$1:$1,0),FALSE))*1000000</f>
        <v>0</v>
      </c>
      <c r="BH16" s="285">
        <f>(VLOOKUP($A16,MASTER!$1:$1048576,MATCH('POD3-COMMON_POOL'!BH$7,MASTER!$1:$1,0),FALSE))*1000000</f>
        <v>0</v>
      </c>
      <c r="BI16" s="285">
        <f>(VLOOKUP($A16,MASTER!$1:$1048576,MATCH('POD3-COMMON_POOL'!BI$7,MASTER!$1:$1,0),FALSE))*1000000</f>
        <v>0</v>
      </c>
    </row>
    <row r="17" spans="1:61" x14ac:dyDescent="0.25">
      <c r="A17" s="187" t="s">
        <v>533</v>
      </c>
      <c r="B17" s="285">
        <f>(VLOOKUP($A17,MASTER!$1:$1048576,MATCH('POD3-COMMON_POOL'!B$7,MASTER!$1:$1,0),FALSE))*1000000</f>
        <v>0</v>
      </c>
      <c r="C17" s="285">
        <f>(VLOOKUP($A17,MASTER!$1:$1048576,MATCH('POD3-COMMON_POOL'!C$7,MASTER!$1:$1,0),FALSE))*1000000</f>
        <v>0</v>
      </c>
      <c r="D17" s="285">
        <f>(VLOOKUP($A17,MASTER!$1:$1048576,MATCH('POD3-COMMON_POOL'!D$7,MASTER!$1:$1,0),FALSE))*1000000</f>
        <v>0</v>
      </c>
      <c r="E17" s="285">
        <f>(VLOOKUP($A17,MASTER!$1:$1048576,MATCH('POD3-COMMON_POOL'!E$7,MASTER!$1:$1,0),FALSE))*1000000</f>
        <v>0</v>
      </c>
      <c r="F17" s="285">
        <f>(VLOOKUP($A17,MASTER!$1:$1048576,MATCH('POD3-COMMON_POOL'!F$7,MASTER!$1:$1,0),FALSE))*1000000</f>
        <v>0</v>
      </c>
      <c r="G17" s="285">
        <f>(VLOOKUP($A17,MASTER!$1:$1048576,MATCH('POD3-COMMON_POOL'!G$7,MASTER!$1:$1,0),FALSE))*1000000</f>
        <v>0</v>
      </c>
      <c r="H17" s="285">
        <f>(VLOOKUP($A17,MASTER!$1:$1048576,MATCH('POD3-COMMON_POOL'!H$7,MASTER!$1:$1,0),FALSE))*1000000</f>
        <v>0</v>
      </c>
      <c r="I17" s="285">
        <f>(VLOOKUP($A17,MASTER!$1:$1048576,MATCH('POD3-COMMON_POOL'!I$7,MASTER!$1:$1,0),FALSE))*1000000</f>
        <v>0</v>
      </c>
      <c r="J17" s="285">
        <f>(VLOOKUP($A17,MASTER!$1:$1048576,MATCH('POD3-COMMON_POOL'!J$7,MASTER!$1:$1,0),FALSE))*1000000</f>
        <v>0</v>
      </c>
      <c r="K17" s="285">
        <f>(VLOOKUP($A17,MASTER!$1:$1048576,MATCH('POD3-COMMON_POOL'!K$7,MASTER!$1:$1,0),FALSE))*1000000</f>
        <v>0</v>
      </c>
      <c r="L17" s="285">
        <f>(VLOOKUP($A17,MASTER!$1:$1048576,MATCH('POD3-COMMON_POOL'!L$7,MASTER!$1:$1,0),FALSE))*1000000</f>
        <v>0</v>
      </c>
      <c r="M17" s="285">
        <f>(VLOOKUP($A17,MASTER!$1:$1048576,MATCH('POD3-COMMON_POOL'!M$7,MASTER!$1:$1,0),FALSE))*1000000</f>
        <v>0</v>
      </c>
      <c r="N17" s="285">
        <f>(VLOOKUP($A17,MASTER!$1:$1048576,MATCH('POD3-COMMON_POOL'!N$7,MASTER!$1:$1,0),FALSE))*1000000</f>
        <v>0</v>
      </c>
      <c r="O17" s="285">
        <f>(VLOOKUP($A17,MASTER!$1:$1048576,MATCH('POD3-COMMON_POOL'!O$7,MASTER!$1:$1,0),FALSE))*1000000</f>
        <v>0</v>
      </c>
      <c r="P17" s="285">
        <f>(VLOOKUP($A17,MASTER!$1:$1048576,MATCH('POD3-COMMON_POOL'!P$7,MASTER!$1:$1,0),FALSE))*1000000</f>
        <v>0</v>
      </c>
      <c r="Q17" s="285">
        <f>(VLOOKUP($A17,MASTER!$1:$1048576,MATCH('POD3-COMMON_POOL'!Q$7,MASTER!$1:$1,0),FALSE))*1000000</f>
        <v>0</v>
      </c>
      <c r="R17" s="285">
        <f>(VLOOKUP($A17,MASTER!$1:$1048576,MATCH('POD3-COMMON_POOL'!R$7,MASTER!$1:$1,0),FALSE))*1000000</f>
        <v>0</v>
      </c>
      <c r="S17" s="285">
        <f>(VLOOKUP($A17,MASTER!$1:$1048576,MATCH('POD3-COMMON_POOL'!S$7,MASTER!$1:$1,0),FALSE))*1000000</f>
        <v>0</v>
      </c>
      <c r="T17" s="285">
        <f>(VLOOKUP($A17,MASTER!$1:$1048576,MATCH('POD3-COMMON_POOL'!T$7,MASTER!$1:$1,0),FALSE))*1000000</f>
        <v>0</v>
      </c>
      <c r="U17" s="285">
        <f>(VLOOKUP($A17,MASTER!$1:$1048576,MATCH('POD3-COMMON_POOL'!U$7,MASTER!$1:$1,0),FALSE))*1000000</f>
        <v>0</v>
      </c>
      <c r="V17" s="285">
        <f>(VLOOKUP($A17,MASTER!$1:$1048576,MATCH('POD3-COMMON_POOL'!V$7,MASTER!$1:$1,0),FALSE))*1000000</f>
        <v>0</v>
      </c>
      <c r="W17" s="285">
        <f>(VLOOKUP($A17,MASTER!$1:$1048576,MATCH('POD3-COMMON_POOL'!W$7,MASTER!$1:$1,0),FALSE))*1000000</f>
        <v>0</v>
      </c>
      <c r="X17" s="285">
        <f>(VLOOKUP($A17,MASTER!$1:$1048576,MATCH('POD3-COMMON_POOL'!X$7,MASTER!$1:$1,0),FALSE))*1000000</f>
        <v>0</v>
      </c>
      <c r="Y17" s="285">
        <f>(VLOOKUP($A17,MASTER!$1:$1048576,MATCH('POD3-COMMON_POOL'!Y$7,MASTER!$1:$1,0),FALSE))*1000000</f>
        <v>0</v>
      </c>
      <c r="Z17" s="285">
        <f>(VLOOKUP($A17,MASTER!$1:$1048576,MATCH('POD3-COMMON_POOL'!Z$7,MASTER!$1:$1,0),FALSE))*1000000</f>
        <v>0</v>
      </c>
      <c r="AA17" s="285">
        <f>(VLOOKUP($A17,MASTER!$1:$1048576,MATCH('POD3-COMMON_POOL'!AA$7,MASTER!$1:$1,0),FALSE))*1000000</f>
        <v>0</v>
      </c>
      <c r="AB17" s="285">
        <f>(VLOOKUP($A17,MASTER!$1:$1048576,MATCH('POD3-COMMON_POOL'!AB$7,MASTER!$1:$1,0),FALSE))*1000000</f>
        <v>0</v>
      </c>
      <c r="AC17" s="285">
        <f>(VLOOKUP($A17,MASTER!$1:$1048576,MATCH('POD3-COMMON_POOL'!AC$7,MASTER!$1:$1,0),FALSE))*1000000</f>
        <v>0</v>
      </c>
      <c r="AD17" s="285">
        <f>(VLOOKUP($A17,MASTER!$1:$1048576,MATCH('POD3-COMMON_POOL'!AD$7,MASTER!$1:$1,0),FALSE))*1000000</f>
        <v>0</v>
      </c>
      <c r="AE17" s="285">
        <f>(VLOOKUP($A17,MASTER!$1:$1048576,MATCH('POD3-COMMON_POOL'!AE$7,MASTER!$1:$1,0),FALSE))*1000000</f>
        <v>0</v>
      </c>
      <c r="AF17" s="285">
        <f>(VLOOKUP($A17,MASTER!$1:$1048576,MATCH('POD3-COMMON_POOL'!AF$7,MASTER!$1:$1,0),FALSE))*1000000</f>
        <v>0</v>
      </c>
      <c r="AG17" s="285">
        <f>(VLOOKUP($A17,MASTER!$1:$1048576,MATCH('POD3-COMMON_POOL'!AG$7,MASTER!$1:$1,0),FALSE))*1000000</f>
        <v>0</v>
      </c>
      <c r="AH17" s="285">
        <f>(VLOOKUP($A17,MASTER!$1:$1048576,MATCH('POD3-COMMON_POOL'!AH$7,MASTER!$1:$1,0),FALSE))*1000000</f>
        <v>0</v>
      </c>
      <c r="AI17" s="285">
        <f>(VLOOKUP($A17,MASTER!$1:$1048576,MATCH('POD3-COMMON_POOL'!AI$7,MASTER!$1:$1,0),FALSE))*1000000</f>
        <v>0</v>
      </c>
      <c r="AJ17" s="285">
        <f>(VLOOKUP($A17,MASTER!$1:$1048576,MATCH('POD3-COMMON_POOL'!AJ$7,MASTER!$1:$1,0),FALSE))*1000000</f>
        <v>0</v>
      </c>
      <c r="AK17" s="285">
        <f>(VLOOKUP($A17,MASTER!$1:$1048576,MATCH('POD3-COMMON_POOL'!AK$7,MASTER!$1:$1,0),FALSE))*1000000</f>
        <v>0</v>
      </c>
      <c r="AL17" s="285">
        <f>(VLOOKUP($A17,MASTER!$1:$1048576,MATCH('POD3-COMMON_POOL'!AL$7,MASTER!$1:$1,0),FALSE))*1000000</f>
        <v>0</v>
      </c>
      <c r="AM17" s="285">
        <f>(VLOOKUP($A17,MASTER!$1:$1048576,MATCH('POD3-COMMON_POOL'!AM$7,MASTER!$1:$1,0),FALSE))*1000000</f>
        <v>0</v>
      </c>
      <c r="AN17" s="285">
        <f>(VLOOKUP($A17,MASTER!$1:$1048576,MATCH('POD3-COMMON_POOL'!AN$7,MASTER!$1:$1,0),FALSE))*1000000</f>
        <v>0</v>
      </c>
      <c r="AO17" s="285">
        <f>(VLOOKUP($A17,MASTER!$1:$1048576,MATCH('POD3-COMMON_POOL'!AO$7,MASTER!$1:$1,0),FALSE))*1000000</f>
        <v>0</v>
      </c>
      <c r="AP17" s="285">
        <f>(VLOOKUP($A17,MASTER!$1:$1048576,MATCH('POD3-COMMON_POOL'!AP$7,MASTER!$1:$1,0),FALSE))*1000000</f>
        <v>0</v>
      </c>
      <c r="AQ17" s="285">
        <f>(VLOOKUP($A17,MASTER!$1:$1048576,MATCH('POD3-COMMON_POOL'!AQ$7,MASTER!$1:$1,0),FALSE))*1000000</f>
        <v>0</v>
      </c>
      <c r="AR17" s="285">
        <f>(VLOOKUP($A17,MASTER!$1:$1048576,MATCH('POD3-COMMON_POOL'!AR$7,MASTER!$1:$1,0),FALSE))*1000000</f>
        <v>0</v>
      </c>
      <c r="AS17" s="285">
        <f>(VLOOKUP($A17,MASTER!$1:$1048576,MATCH('POD3-COMMON_POOL'!AS$7,MASTER!$1:$1,0),FALSE))*1000000</f>
        <v>0</v>
      </c>
      <c r="AT17" s="285">
        <f>(VLOOKUP($A17,MASTER!$1:$1048576,MATCH('POD3-COMMON_POOL'!AT$7,MASTER!$1:$1,0),FALSE))*1000000</f>
        <v>0</v>
      </c>
      <c r="AU17" s="285">
        <f>(VLOOKUP($A17,MASTER!$1:$1048576,MATCH('POD3-COMMON_POOL'!AU$7,MASTER!$1:$1,0),FALSE))*1000000</f>
        <v>0</v>
      </c>
      <c r="AV17" s="285">
        <f>(VLOOKUP($A17,MASTER!$1:$1048576,MATCH('POD3-COMMON_POOL'!AV$7,MASTER!$1:$1,0),FALSE))*1000000</f>
        <v>0</v>
      </c>
      <c r="AW17" s="285">
        <f>(VLOOKUP($A17,MASTER!$1:$1048576,MATCH('POD3-COMMON_POOL'!AW$7,MASTER!$1:$1,0),FALSE))*1000000</f>
        <v>0</v>
      </c>
      <c r="AX17" s="285">
        <f>(VLOOKUP($A17,MASTER!$1:$1048576,MATCH('POD3-COMMON_POOL'!AX$7,MASTER!$1:$1,0),FALSE))*1000000</f>
        <v>0</v>
      </c>
      <c r="AY17" s="285">
        <f>(VLOOKUP($A17,MASTER!$1:$1048576,MATCH('POD3-COMMON_POOL'!AY$7,MASTER!$1:$1,0),FALSE))*1000000</f>
        <v>0</v>
      </c>
      <c r="AZ17" s="285">
        <f>(VLOOKUP($A17,MASTER!$1:$1048576,MATCH('POD3-COMMON_POOL'!AZ$7,MASTER!$1:$1,0),FALSE))*1000000</f>
        <v>0</v>
      </c>
      <c r="BA17" s="285">
        <f>(VLOOKUP($A17,MASTER!$1:$1048576,MATCH('POD3-COMMON_POOL'!BA$7,MASTER!$1:$1,0),FALSE))*1000000</f>
        <v>0</v>
      </c>
      <c r="BB17" s="285">
        <f>(VLOOKUP($A17,MASTER!$1:$1048576,MATCH('POD3-COMMON_POOL'!BB$7,MASTER!$1:$1,0),FALSE))*1000000</f>
        <v>0</v>
      </c>
      <c r="BC17" s="285">
        <f>(VLOOKUP($A17,MASTER!$1:$1048576,MATCH('POD3-COMMON_POOL'!BC$7,MASTER!$1:$1,0),FALSE))*1000000</f>
        <v>0</v>
      </c>
      <c r="BD17" s="285">
        <f>(VLOOKUP($A17,MASTER!$1:$1048576,MATCH('POD3-COMMON_POOL'!BD$7,MASTER!$1:$1,0),FALSE))*1000000</f>
        <v>0</v>
      </c>
      <c r="BE17" s="285">
        <f>(VLOOKUP($A17,MASTER!$1:$1048576,MATCH('POD3-COMMON_POOL'!BE$7,MASTER!$1:$1,0),FALSE))*1000000</f>
        <v>0</v>
      </c>
      <c r="BF17" s="285">
        <f>(VLOOKUP($A17,MASTER!$1:$1048576,MATCH('POD3-COMMON_POOL'!BF$7,MASTER!$1:$1,0),FALSE))*1000000</f>
        <v>0</v>
      </c>
      <c r="BG17" s="285">
        <f>(VLOOKUP($A17,MASTER!$1:$1048576,MATCH('POD3-COMMON_POOL'!BG$7,MASTER!$1:$1,0),FALSE))*1000000</f>
        <v>0</v>
      </c>
      <c r="BH17" s="285">
        <f>(VLOOKUP($A17,MASTER!$1:$1048576,MATCH('POD3-COMMON_POOL'!BH$7,MASTER!$1:$1,0),FALSE))*1000000</f>
        <v>0</v>
      </c>
      <c r="BI17" s="285">
        <f>(VLOOKUP($A17,MASTER!$1:$1048576,MATCH('POD3-COMMON_POOL'!BI$7,MASTER!$1:$1,0),FALSE))*1000000</f>
        <v>0</v>
      </c>
    </row>
    <row r="18" spans="1:61" x14ac:dyDescent="0.25">
      <c r="A18" s="187" t="s">
        <v>534</v>
      </c>
      <c r="B18" s="285">
        <f>(VLOOKUP($A18,MASTER!$1:$1048576,MATCH('POD3-COMMON_POOL'!B$7,MASTER!$1:$1,0),FALSE))*1000000</f>
        <v>995603</v>
      </c>
      <c r="C18" s="285">
        <f>(VLOOKUP($A18,MASTER!$1:$1048576,MATCH('POD3-COMMON_POOL'!C$7,MASTER!$1:$1,0),FALSE))*1000000</f>
        <v>1208565</v>
      </c>
      <c r="D18" s="285">
        <f>(VLOOKUP($A18,MASTER!$1:$1048576,MATCH('POD3-COMMON_POOL'!D$7,MASTER!$1:$1,0),FALSE))*1000000</f>
        <v>1460992</v>
      </c>
      <c r="E18" s="285">
        <f>(VLOOKUP($A18,MASTER!$1:$1048576,MATCH('POD3-COMMON_POOL'!E$7,MASTER!$1:$1,0),FALSE))*1000000</f>
        <v>1663879</v>
      </c>
      <c r="F18" s="285">
        <f>(VLOOKUP($A18,MASTER!$1:$1048576,MATCH('POD3-COMMON_POOL'!F$7,MASTER!$1:$1,0),FALSE))*1000000</f>
        <v>1897353</v>
      </c>
      <c r="G18" s="285">
        <f>(VLOOKUP($A18,MASTER!$1:$1048576,MATCH('POD3-COMMON_POOL'!G$7,MASTER!$1:$1,0),FALSE))*1000000</f>
        <v>2083723</v>
      </c>
      <c r="H18" s="285">
        <f>(VLOOKUP($A18,MASTER!$1:$1048576,MATCH('POD3-COMMON_POOL'!H$7,MASTER!$1:$1,0),FALSE))*1000000</f>
        <v>2236259</v>
      </c>
      <c r="I18" s="285">
        <f>(VLOOKUP($A18,MASTER!$1:$1048576,MATCH('POD3-COMMON_POOL'!I$7,MASTER!$1:$1,0),FALSE))*1000000</f>
        <v>2436309</v>
      </c>
      <c r="J18" s="285">
        <f>(VLOOKUP($A18,MASTER!$1:$1048576,MATCH('POD3-COMMON_POOL'!J$7,MASTER!$1:$1,0),FALSE))*1000000</f>
        <v>2717579</v>
      </c>
      <c r="K18" s="285">
        <f>(VLOOKUP($A18,MASTER!$1:$1048576,MATCH('POD3-COMMON_POOL'!K$7,MASTER!$1:$1,0),FALSE))*1000000</f>
        <v>2996994</v>
      </c>
      <c r="L18" s="285">
        <f>(VLOOKUP($A18,MASTER!$1:$1048576,MATCH('POD3-COMMON_POOL'!L$7,MASTER!$1:$1,0),FALSE))*1000000</f>
        <v>3305058</v>
      </c>
      <c r="M18" s="285">
        <f>(VLOOKUP($A18,MASTER!$1:$1048576,MATCH('POD3-COMMON_POOL'!M$7,MASTER!$1:$1,0),FALSE))*1000000</f>
        <v>3305058</v>
      </c>
      <c r="N18" s="285">
        <f>(VLOOKUP($A18,MASTER!$1:$1048576,MATCH('POD3-COMMON_POOL'!N$7,MASTER!$1:$1,0),FALSE))*1000000</f>
        <v>3599105</v>
      </c>
      <c r="O18" s="285">
        <f>(VLOOKUP($A18,MASTER!$1:$1048576,MATCH('POD3-COMMON_POOL'!O$7,MASTER!$1:$1,0),FALSE))*1000000</f>
        <v>3885523</v>
      </c>
      <c r="P18" s="285">
        <f>(VLOOKUP($A18,MASTER!$1:$1048576,MATCH('POD3-COMMON_POOL'!P$7,MASTER!$1:$1,0),FALSE))*1000000</f>
        <v>4032661</v>
      </c>
      <c r="Q18" s="285">
        <f>(VLOOKUP($A18,MASTER!$1:$1048576,MATCH('POD3-COMMON_POOL'!Q$7,MASTER!$1:$1,0),FALSE))*1000000</f>
        <v>4166932</v>
      </c>
      <c r="R18" s="285">
        <f>(VLOOKUP($A18,MASTER!$1:$1048576,MATCH('POD3-COMMON_POOL'!R$7,MASTER!$1:$1,0),FALSE))*1000000</f>
        <v>4243475</v>
      </c>
      <c r="S18" s="285">
        <f>(VLOOKUP($A18,MASTER!$1:$1048576,MATCH('POD3-COMMON_POOL'!S$7,MASTER!$1:$1,0),FALSE))*1000000</f>
        <v>4298751</v>
      </c>
      <c r="T18" s="285">
        <f>(VLOOKUP($A18,MASTER!$1:$1048576,MATCH('POD3-COMMON_POOL'!T$7,MASTER!$1:$1,0),FALSE))*1000000</f>
        <v>4384105.4967097193</v>
      </c>
      <c r="U18" s="285">
        <f>(VLOOKUP($A18,MASTER!$1:$1048576,MATCH('POD3-COMMON_POOL'!U$7,MASTER!$1:$1,0),FALSE))*1000000</f>
        <v>4472006.4910168247</v>
      </c>
      <c r="V18" s="285">
        <f>(VLOOKUP($A18,MASTER!$1:$1048576,MATCH('POD3-COMMON_POOL'!V$7,MASTER!$1:$1,0),FALSE))*1000000</f>
        <v>4562527.4108339502</v>
      </c>
      <c r="W18" s="285">
        <f>(VLOOKUP($A18,MASTER!$1:$1048576,MATCH('POD3-COMMON_POOL'!W$7,MASTER!$1:$1,0),FALSE))*1000000</f>
        <v>4655744.1304113716</v>
      </c>
      <c r="X18" s="285">
        <f>(VLOOKUP($A18,MASTER!$1:$1048576,MATCH('POD3-COMMON_POOL'!X$7,MASTER!$1:$1,0),FALSE))*1000000</f>
        <v>4751735.0109184273</v>
      </c>
      <c r="Y18" s="285">
        <f>(VLOOKUP($A18,MASTER!$1:$1048576,MATCH('POD3-COMMON_POOL'!Y$7,MASTER!$1:$1,0),FALSE))*1000000</f>
        <v>4850580.9471858172</v>
      </c>
      <c r="Z18" s="285">
        <f>(VLOOKUP($A18,MASTER!$1:$1048576,MATCH('POD3-COMMON_POOL'!Z$7,MASTER!$1:$1,0),FALSE))*1000000</f>
        <v>4952365.4199799737</v>
      </c>
      <c r="AA18" s="285">
        <f>(VLOOKUP($A18,MASTER!$1:$1048576,MATCH('POD3-COMMON_POOL'!AA$7,MASTER!$1:$1,0),FALSE))*1000000</f>
        <v>5057174.5533032762</v>
      </c>
      <c r="AB18" s="285">
        <f>(VLOOKUP($A18,MASTER!$1:$1048576,MATCH('POD3-COMMON_POOL'!AB$7,MASTER!$1:$1,0),FALSE))*1000000</f>
        <v>5165097.1763142953</v>
      </c>
      <c r="AC18" s="285">
        <f>(VLOOKUP($A18,MASTER!$1:$1048576,MATCH('POD3-COMMON_POOL'!AC$7,MASTER!$1:$1,0),FALSE))*1000000</f>
        <v>5276224.8895458411</v>
      </c>
      <c r="AD18" s="285">
        <f>(VLOOKUP($A18,MASTER!$1:$1048576,MATCH('POD3-COMMON_POOL'!AD$7,MASTER!$1:$1,0),FALSE))*1000000</f>
        <v>5390652.1351665007</v>
      </c>
      <c r="AE18" s="285">
        <f>(VLOOKUP($A18,MASTER!$1:$1048576,MATCH('POD3-COMMON_POOL'!AE$7,MASTER!$1:$1,0),FALSE))*1000000</f>
        <v>5508476.271088724</v>
      </c>
      <c r="AF18" s="285">
        <f>(VLOOKUP($A18,MASTER!$1:$1048576,MATCH('POD3-COMMON_POOL'!AF$7,MASTER!$1:$1,0),FALSE))*1000000</f>
        <v>5629797.6487732502</v>
      </c>
      <c r="AG18" s="285">
        <f>(VLOOKUP($A18,MASTER!$1:$1048576,MATCH('POD3-COMMON_POOL'!AG$7,MASTER!$1:$1,0),FALSE))*1000000</f>
        <v>5754719.6946192235</v>
      </c>
      <c r="AH18" s="285">
        <f>(VLOOKUP($A18,MASTER!$1:$1048576,MATCH('POD3-COMMON_POOL'!AH$7,MASTER!$1:$1,0),FALSE))*1000000</f>
        <v>5883348.9948620629</v>
      </c>
      <c r="AI18" s="285">
        <f>(VLOOKUP($A18,MASTER!$1:$1048576,MATCH('POD3-COMMON_POOL'!AI$7,MASTER!$1:$1,0),FALSE))*1000000</f>
        <v>6015795.383928719</v>
      </c>
      <c r="AJ18" s="285">
        <f>(VLOOKUP($A18,MASTER!$1:$1048576,MATCH('POD3-COMMON_POOL'!AJ$7,MASTER!$1:$1,0),FALSE))*1000000</f>
        <v>6152172.0362234022</v>
      </c>
      <c r="AK18" s="285">
        <f>(VLOOKUP($A18,MASTER!$1:$1048576,MATCH('POD3-COMMON_POOL'!AK$7,MASTER!$1:$1,0),FALSE))*1000000</f>
        <v>6292595.5613365807</v>
      </c>
      <c r="AL18" s="285">
        <f>(VLOOKUP($A18,MASTER!$1:$1048576,MATCH('POD3-COMMON_POOL'!AL$7,MASTER!$1:$1,0),FALSE))*1000000</f>
        <v>6437186.1026868802</v>
      </c>
      <c r="AM18" s="285">
        <f>(VLOOKUP($A18,MASTER!$1:$1048576,MATCH('POD3-COMMON_POOL'!AM$7,MASTER!$1:$1,0),FALSE))*1000000</f>
        <v>6586067.4396202024</v>
      </c>
      <c r="AN18" s="285">
        <f>(VLOOKUP($A18,MASTER!$1:$1048576,MATCH('POD3-COMMON_POOL'!AN$7,MASTER!$1:$1,0),FALSE))*1000000</f>
        <v>6739367.0930030411</v>
      </c>
      <c r="AO18" s="285">
        <f>(VLOOKUP($A18,MASTER!$1:$1048576,MATCH('POD3-COMMON_POOL'!AO$7,MASTER!$1:$1,0),FALSE))*1000000</f>
        <v>6897216.4343578704</v>
      </c>
      <c r="AP18" s="285">
        <f>(VLOOKUP($A18,MASTER!$1:$1048576,MATCH('POD3-COMMON_POOL'!AP$7,MASTER!$1:$1,0),FALSE))*1000000</f>
        <v>7059750.7985984888</v>
      </c>
      <c r="AQ18" s="285">
        <f>(VLOOKUP($A18,MASTER!$1:$1048576,MATCH('POD3-COMMON_POOL'!AQ$7,MASTER!$1:$1,0),FALSE))*1000000</f>
        <v>7227109.6004317906</v>
      </c>
      <c r="AR18" s="285">
        <f>(VLOOKUP($A18,MASTER!$1:$1048576,MATCH('POD3-COMMON_POOL'!AR$7,MASTER!$1:$1,0),FALSE))*1000000</f>
        <v>7399436.4545005364</v>
      </c>
      <c r="AS18" s="285">
        <f>(VLOOKUP($A18,MASTER!$1:$1048576,MATCH('POD3-COMMON_POOL'!AS$7,MASTER!$1:$1,0),FALSE))*1000000</f>
        <v>7576879.29934863</v>
      </c>
      <c r="AT18" s="285">
        <f>(VLOOKUP($A18,MASTER!$1:$1048576,MATCH('POD3-COMMON_POOL'!AT$7,MASTER!$1:$1,0),FALSE))*1000000</f>
        <v>7759590.525297313</v>
      </c>
      <c r="AU18" s="285">
        <f>(VLOOKUP($A18,MASTER!$1:$1048576,MATCH('POD3-COMMON_POOL'!AU$7,MASTER!$1:$1,0),FALSE))*1000000</f>
        <v>7947727.1063268669</v>
      </c>
      <c r="AV18" s="285">
        <f>(VLOOKUP($A18,MASTER!$1:$1048576,MATCH('POD3-COMMON_POOL'!AV$7,MASTER!$1:$1,0),FALSE))*1000000</f>
        <v>8141450.7360642394</v>
      </c>
      <c r="AW18" s="285">
        <f>(VLOOKUP($A18,MASTER!$1:$1048576,MATCH('POD3-COMMON_POOL'!AW$7,MASTER!$1:$1,0),FALSE))*1000000</f>
        <v>8340927.9679825744</v>
      </c>
      <c r="AX18" s="285">
        <f>(VLOOKUP($A18,MASTER!$1:$1048576,MATCH('POD3-COMMON_POOL'!AX$7,MASTER!$1:$1,0),FALSE))*1000000</f>
        <v>8546330.3599241748</v>
      </c>
      <c r="AY18" s="285">
        <f>(VLOOKUP($A18,MASTER!$1:$1048576,MATCH('POD3-COMMON_POOL'!AY$7,MASTER!$1:$1,0),FALSE))*1000000</f>
        <v>8757834.6230634972</v>
      </c>
      <c r="AZ18" s="285">
        <f>(VLOOKUP($A18,MASTER!$1:$1048576,MATCH('POD3-COMMON_POOL'!AZ$7,MASTER!$1:$1,0),FALSE))*1000000</f>
        <v>8975622.7754320111</v>
      </c>
      <c r="BA18" s="285">
        <f>(VLOOKUP($A18,MASTER!$1:$1048576,MATCH('POD3-COMMON_POOL'!BA$7,MASTER!$1:$1,0),FALSE))*1000000</f>
        <v>9199882.3001317326</v>
      </c>
      <c r="BB18" s="285">
        <f>(VLOOKUP($A18,MASTER!$1:$1048576,MATCH('POD3-COMMON_POOL'!BB$7,MASTER!$1:$1,0),FALSE))*1000000</f>
        <v>9429745.0387450568</v>
      </c>
      <c r="BC18" s="285">
        <f>(VLOOKUP($A18,MASTER!$1:$1048576,MATCH('POD3-COMMON_POOL'!BC$7,MASTER!$1:$1,0),FALSE))*1000000</f>
        <v>9665350.9898125287</v>
      </c>
      <c r="BD18" s="285">
        <f>(VLOOKUP($A18,MASTER!$1:$1048576,MATCH('POD3-COMMON_POOL'!BD$7,MASTER!$1:$1,0),FALSE))*1000000</f>
        <v>9906843.6497942228</v>
      </c>
      <c r="BE18" s="285">
        <f>(VLOOKUP($A18,MASTER!$1:$1048576,MATCH('POD3-COMMON_POOL'!BE$7,MASTER!$1:$1,0),FALSE))*1000000</f>
        <v>10154370.100466652</v>
      </c>
      <c r="BF18" s="285">
        <f>(VLOOKUP($A18,MASTER!$1:$1048576,MATCH('POD3-COMMON_POOL'!BF$7,MASTER!$1:$1,0),FALSE))*1000000</f>
        <v>10408081.098503344</v>
      </c>
      <c r="BG18" s="285">
        <f>(VLOOKUP($A18,MASTER!$1:$1048576,MATCH('POD3-COMMON_POOL'!BG$7,MASTER!$1:$1,0),FALSE))*1000000</f>
        <v>10668131.167293604</v>
      </c>
      <c r="BH18" s="285">
        <f>(VLOOKUP($A18,MASTER!$1:$1048576,MATCH('POD3-COMMON_POOL'!BH$7,MASTER!$1:$1,0),FALSE))*1000000</f>
        <v>10934678.691055419</v>
      </c>
      <c r="BI18" s="285">
        <f>(VLOOKUP($A18,MASTER!$1:$1048576,MATCH('POD3-COMMON_POOL'!BI$7,MASTER!$1:$1,0),FALSE))*1000000</f>
        <v>11207886.011299806</v>
      </c>
    </row>
    <row r="19" spans="1:61" x14ac:dyDescent="0.25">
      <c r="A19" s="187" t="s">
        <v>535</v>
      </c>
      <c r="B19" s="285">
        <f>(VLOOKUP($A19,MASTER!$1:$1048576,MATCH('POD3-COMMON_POOL'!B$7,MASTER!$1:$1,0),FALSE))*1000000</f>
        <v>0</v>
      </c>
      <c r="C19" s="285">
        <f>(VLOOKUP($A19,MASTER!$1:$1048576,MATCH('POD3-COMMON_POOL'!C$7,MASTER!$1:$1,0),FALSE))*1000000</f>
        <v>0</v>
      </c>
      <c r="D19" s="285">
        <f>(VLOOKUP($A19,MASTER!$1:$1048576,MATCH('POD3-COMMON_POOL'!D$7,MASTER!$1:$1,0),FALSE))*1000000</f>
        <v>0</v>
      </c>
      <c r="E19" s="285">
        <f>(VLOOKUP($A19,MASTER!$1:$1048576,MATCH('POD3-COMMON_POOL'!E$7,MASTER!$1:$1,0),FALSE))*1000000</f>
        <v>0</v>
      </c>
      <c r="F19" s="285">
        <f>(VLOOKUP($A19,MASTER!$1:$1048576,MATCH('POD3-COMMON_POOL'!F$7,MASTER!$1:$1,0),FALSE))*1000000</f>
        <v>0</v>
      </c>
      <c r="G19" s="285">
        <f>(VLOOKUP($A19,MASTER!$1:$1048576,MATCH('POD3-COMMON_POOL'!G$7,MASTER!$1:$1,0),FALSE))*1000000</f>
        <v>0</v>
      </c>
      <c r="H19" s="285">
        <f>(VLOOKUP($A19,MASTER!$1:$1048576,MATCH('POD3-COMMON_POOL'!H$7,MASTER!$1:$1,0),FALSE))*1000000</f>
        <v>0</v>
      </c>
      <c r="I19" s="285">
        <f>(VLOOKUP($A19,MASTER!$1:$1048576,MATCH('POD3-COMMON_POOL'!I$7,MASTER!$1:$1,0),FALSE))*1000000</f>
        <v>0</v>
      </c>
      <c r="J19" s="285">
        <f>(VLOOKUP($A19,MASTER!$1:$1048576,MATCH('POD3-COMMON_POOL'!J$7,MASTER!$1:$1,0),FALSE))*1000000</f>
        <v>0</v>
      </c>
      <c r="K19" s="285">
        <f>(VLOOKUP($A19,MASTER!$1:$1048576,MATCH('POD3-COMMON_POOL'!K$7,MASTER!$1:$1,0),FALSE))*1000000</f>
        <v>0</v>
      </c>
      <c r="L19" s="285">
        <f>(VLOOKUP($A19,MASTER!$1:$1048576,MATCH('POD3-COMMON_POOL'!L$7,MASTER!$1:$1,0),FALSE))*1000000</f>
        <v>0</v>
      </c>
      <c r="M19" s="285">
        <f>(VLOOKUP($A19,MASTER!$1:$1048576,MATCH('POD3-COMMON_POOL'!M$7,MASTER!$1:$1,0),FALSE))*1000000</f>
        <v>0</v>
      </c>
      <c r="N19" s="285">
        <f>(VLOOKUP($A19,MASTER!$1:$1048576,MATCH('POD3-COMMON_POOL'!N$7,MASTER!$1:$1,0),FALSE))*1000000</f>
        <v>0</v>
      </c>
      <c r="O19" s="285">
        <f>(VLOOKUP($A19,MASTER!$1:$1048576,MATCH('POD3-COMMON_POOL'!O$7,MASTER!$1:$1,0),FALSE))*1000000</f>
        <v>0</v>
      </c>
      <c r="P19" s="285">
        <f>(VLOOKUP($A19,MASTER!$1:$1048576,MATCH('POD3-COMMON_POOL'!P$7,MASTER!$1:$1,0),FALSE))*1000000</f>
        <v>0</v>
      </c>
      <c r="Q19" s="285">
        <f>(VLOOKUP($A19,MASTER!$1:$1048576,MATCH('POD3-COMMON_POOL'!Q$7,MASTER!$1:$1,0),FALSE))*1000000</f>
        <v>0</v>
      </c>
      <c r="R19" s="285">
        <f>(VLOOKUP($A19,MASTER!$1:$1048576,MATCH('POD3-COMMON_POOL'!R$7,MASTER!$1:$1,0),FALSE))*1000000</f>
        <v>0</v>
      </c>
      <c r="S19" s="285">
        <f>(VLOOKUP($A19,MASTER!$1:$1048576,MATCH('POD3-COMMON_POOL'!S$7,MASTER!$1:$1,0),FALSE))*1000000</f>
        <v>0</v>
      </c>
      <c r="T19" s="285">
        <f>(VLOOKUP($A19,MASTER!$1:$1048576,MATCH('POD3-COMMON_POOL'!T$7,MASTER!$1:$1,0),FALSE))*1000000</f>
        <v>0</v>
      </c>
      <c r="U19" s="285">
        <f>(VLOOKUP($A19,MASTER!$1:$1048576,MATCH('POD3-COMMON_POOL'!U$7,MASTER!$1:$1,0),FALSE))*1000000</f>
        <v>0</v>
      </c>
      <c r="V19" s="285">
        <f>(VLOOKUP($A19,MASTER!$1:$1048576,MATCH('POD3-COMMON_POOL'!V$7,MASTER!$1:$1,0),FALSE))*1000000</f>
        <v>0</v>
      </c>
      <c r="W19" s="285">
        <f>(VLOOKUP($A19,MASTER!$1:$1048576,MATCH('POD3-COMMON_POOL'!W$7,MASTER!$1:$1,0),FALSE))*1000000</f>
        <v>0</v>
      </c>
      <c r="X19" s="285">
        <f>(VLOOKUP($A19,MASTER!$1:$1048576,MATCH('POD3-COMMON_POOL'!X$7,MASTER!$1:$1,0),FALSE))*1000000</f>
        <v>0</v>
      </c>
      <c r="Y19" s="285">
        <f>(VLOOKUP($A19,MASTER!$1:$1048576,MATCH('POD3-COMMON_POOL'!Y$7,MASTER!$1:$1,0),FALSE))*1000000</f>
        <v>0</v>
      </c>
      <c r="Z19" s="285">
        <f>(VLOOKUP($A19,MASTER!$1:$1048576,MATCH('POD3-COMMON_POOL'!Z$7,MASTER!$1:$1,0),FALSE))*1000000</f>
        <v>0</v>
      </c>
      <c r="AA19" s="285">
        <f>(VLOOKUP($A19,MASTER!$1:$1048576,MATCH('POD3-COMMON_POOL'!AA$7,MASTER!$1:$1,0),FALSE))*1000000</f>
        <v>0</v>
      </c>
      <c r="AB19" s="285">
        <f>(VLOOKUP($A19,MASTER!$1:$1048576,MATCH('POD3-COMMON_POOL'!AB$7,MASTER!$1:$1,0),FALSE))*1000000</f>
        <v>0</v>
      </c>
      <c r="AC19" s="285">
        <f>(VLOOKUP($A19,MASTER!$1:$1048576,MATCH('POD3-COMMON_POOL'!AC$7,MASTER!$1:$1,0),FALSE))*1000000</f>
        <v>0</v>
      </c>
      <c r="AD19" s="285">
        <f>(VLOOKUP($A19,MASTER!$1:$1048576,MATCH('POD3-COMMON_POOL'!AD$7,MASTER!$1:$1,0),FALSE))*1000000</f>
        <v>0</v>
      </c>
      <c r="AE19" s="285">
        <f>(VLOOKUP($A19,MASTER!$1:$1048576,MATCH('POD3-COMMON_POOL'!AE$7,MASTER!$1:$1,0),FALSE))*1000000</f>
        <v>0</v>
      </c>
      <c r="AF19" s="285">
        <f>(VLOOKUP($A19,MASTER!$1:$1048576,MATCH('POD3-COMMON_POOL'!AF$7,MASTER!$1:$1,0),FALSE))*1000000</f>
        <v>0</v>
      </c>
      <c r="AG19" s="285">
        <f>(VLOOKUP($A19,MASTER!$1:$1048576,MATCH('POD3-COMMON_POOL'!AG$7,MASTER!$1:$1,0),FALSE))*1000000</f>
        <v>0</v>
      </c>
      <c r="AH19" s="285">
        <f>(VLOOKUP($A19,MASTER!$1:$1048576,MATCH('POD3-COMMON_POOL'!AH$7,MASTER!$1:$1,0),FALSE))*1000000</f>
        <v>0</v>
      </c>
      <c r="AI19" s="285">
        <f>(VLOOKUP($A19,MASTER!$1:$1048576,MATCH('POD3-COMMON_POOL'!AI$7,MASTER!$1:$1,0),FALSE))*1000000</f>
        <v>0</v>
      </c>
      <c r="AJ19" s="285">
        <f>(VLOOKUP($A19,MASTER!$1:$1048576,MATCH('POD3-COMMON_POOL'!AJ$7,MASTER!$1:$1,0),FALSE))*1000000</f>
        <v>0</v>
      </c>
      <c r="AK19" s="285">
        <f>(VLOOKUP($A19,MASTER!$1:$1048576,MATCH('POD3-COMMON_POOL'!AK$7,MASTER!$1:$1,0),FALSE))*1000000</f>
        <v>0</v>
      </c>
      <c r="AL19" s="285">
        <f>(VLOOKUP($A19,MASTER!$1:$1048576,MATCH('POD3-COMMON_POOL'!AL$7,MASTER!$1:$1,0),FALSE))*1000000</f>
        <v>0</v>
      </c>
      <c r="AM19" s="285">
        <f>(VLOOKUP($A19,MASTER!$1:$1048576,MATCH('POD3-COMMON_POOL'!AM$7,MASTER!$1:$1,0),FALSE))*1000000</f>
        <v>0</v>
      </c>
      <c r="AN19" s="285">
        <f>(VLOOKUP($A19,MASTER!$1:$1048576,MATCH('POD3-COMMON_POOL'!AN$7,MASTER!$1:$1,0),FALSE))*1000000</f>
        <v>0</v>
      </c>
      <c r="AO19" s="285">
        <f>(VLOOKUP($A19,MASTER!$1:$1048576,MATCH('POD3-COMMON_POOL'!AO$7,MASTER!$1:$1,0),FALSE))*1000000</f>
        <v>0</v>
      </c>
      <c r="AP19" s="285">
        <f>(VLOOKUP($A19,MASTER!$1:$1048576,MATCH('POD3-COMMON_POOL'!AP$7,MASTER!$1:$1,0),FALSE))*1000000</f>
        <v>0</v>
      </c>
      <c r="AQ19" s="285">
        <f>(VLOOKUP($A19,MASTER!$1:$1048576,MATCH('POD3-COMMON_POOL'!AQ$7,MASTER!$1:$1,0),FALSE))*1000000</f>
        <v>0</v>
      </c>
      <c r="AR19" s="285">
        <f>(VLOOKUP($A19,MASTER!$1:$1048576,MATCH('POD3-COMMON_POOL'!AR$7,MASTER!$1:$1,0),FALSE))*1000000</f>
        <v>0</v>
      </c>
      <c r="AS19" s="285">
        <f>(VLOOKUP($A19,MASTER!$1:$1048576,MATCH('POD3-COMMON_POOL'!AS$7,MASTER!$1:$1,0),FALSE))*1000000</f>
        <v>0</v>
      </c>
      <c r="AT19" s="285">
        <f>(VLOOKUP($A19,MASTER!$1:$1048576,MATCH('POD3-COMMON_POOL'!AT$7,MASTER!$1:$1,0),FALSE))*1000000</f>
        <v>0</v>
      </c>
      <c r="AU19" s="285">
        <f>(VLOOKUP($A19,MASTER!$1:$1048576,MATCH('POD3-COMMON_POOL'!AU$7,MASTER!$1:$1,0),FALSE))*1000000</f>
        <v>0</v>
      </c>
      <c r="AV19" s="285">
        <f>(VLOOKUP($A19,MASTER!$1:$1048576,MATCH('POD3-COMMON_POOL'!AV$7,MASTER!$1:$1,0),FALSE))*1000000</f>
        <v>0</v>
      </c>
      <c r="AW19" s="285">
        <f>(VLOOKUP($A19,MASTER!$1:$1048576,MATCH('POD3-COMMON_POOL'!AW$7,MASTER!$1:$1,0),FALSE))*1000000</f>
        <v>0</v>
      </c>
      <c r="AX19" s="285">
        <f>(VLOOKUP($A19,MASTER!$1:$1048576,MATCH('POD3-COMMON_POOL'!AX$7,MASTER!$1:$1,0),FALSE))*1000000</f>
        <v>0</v>
      </c>
      <c r="AY19" s="285">
        <f>(VLOOKUP($A19,MASTER!$1:$1048576,MATCH('POD3-COMMON_POOL'!AY$7,MASTER!$1:$1,0),FALSE))*1000000</f>
        <v>0</v>
      </c>
      <c r="AZ19" s="285">
        <f>(VLOOKUP($A19,MASTER!$1:$1048576,MATCH('POD3-COMMON_POOL'!AZ$7,MASTER!$1:$1,0),FALSE))*1000000</f>
        <v>0</v>
      </c>
      <c r="BA19" s="285">
        <f>(VLOOKUP($A19,MASTER!$1:$1048576,MATCH('POD3-COMMON_POOL'!BA$7,MASTER!$1:$1,0),FALSE))*1000000</f>
        <v>0</v>
      </c>
      <c r="BB19" s="285">
        <f>(VLOOKUP($A19,MASTER!$1:$1048576,MATCH('POD3-COMMON_POOL'!BB$7,MASTER!$1:$1,0),FALSE))*1000000</f>
        <v>0</v>
      </c>
      <c r="BC19" s="285">
        <f>(VLOOKUP($A19,MASTER!$1:$1048576,MATCH('POD3-COMMON_POOL'!BC$7,MASTER!$1:$1,0),FALSE))*1000000</f>
        <v>0</v>
      </c>
      <c r="BD19" s="285">
        <f>(VLOOKUP($A19,MASTER!$1:$1048576,MATCH('POD3-COMMON_POOL'!BD$7,MASTER!$1:$1,0),FALSE))*1000000</f>
        <v>0</v>
      </c>
      <c r="BE19" s="285">
        <f>(VLOOKUP($A19,MASTER!$1:$1048576,MATCH('POD3-COMMON_POOL'!BE$7,MASTER!$1:$1,0),FALSE))*1000000</f>
        <v>0</v>
      </c>
      <c r="BF19" s="285">
        <f>(VLOOKUP($A19,MASTER!$1:$1048576,MATCH('POD3-COMMON_POOL'!BF$7,MASTER!$1:$1,0),FALSE))*1000000</f>
        <v>0</v>
      </c>
      <c r="BG19" s="285">
        <f>(VLOOKUP($A19,MASTER!$1:$1048576,MATCH('POD3-COMMON_POOL'!BG$7,MASTER!$1:$1,0),FALSE))*1000000</f>
        <v>0</v>
      </c>
      <c r="BH19" s="285">
        <f>(VLOOKUP($A19,MASTER!$1:$1048576,MATCH('POD3-COMMON_POOL'!BH$7,MASTER!$1:$1,0),FALSE))*1000000</f>
        <v>0</v>
      </c>
      <c r="BI19" s="285">
        <f>(VLOOKUP($A19,MASTER!$1:$1048576,MATCH('POD3-COMMON_POOL'!BI$7,MASTER!$1:$1,0),FALSE))*1000000</f>
        <v>0</v>
      </c>
    </row>
    <row r="20" spans="1:61" x14ac:dyDescent="0.25">
      <c r="A20" s="187" t="s">
        <v>536</v>
      </c>
      <c r="B20" s="285">
        <f>(VLOOKUP($A20,MASTER!$1:$1048576,MATCH('POD3-COMMON_POOL'!B$7,MASTER!$1:$1,0),FALSE))*1000000</f>
        <v>60994</v>
      </c>
      <c r="C20" s="285">
        <f>(VLOOKUP($A20,MASTER!$1:$1048576,MATCH('POD3-COMMON_POOL'!C$7,MASTER!$1:$1,0),FALSE))*1000000</f>
        <v>62824.000000000007</v>
      </c>
      <c r="D20" s="285">
        <f>(VLOOKUP($A20,MASTER!$1:$1048576,MATCH('POD3-COMMON_POOL'!D$7,MASTER!$1:$1,0),FALSE))*1000000</f>
        <v>63605.999999999993</v>
      </c>
      <c r="E20" s="285">
        <f>(VLOOKUP($A20,MASTER!$1:$1048576,MATCH('POD3-COMMON_POOL'!E$7,MASTER!$1:$1,0),FALSE))*1000000</f>
        <v>64881.999999999993</v>
      </c>
      <c r="F20" s="285">
        <f>(VLOOKUP($A20,MASTER!$1:$1048576,MATCH('POD3-COMMON_POOL'!F$7,MASTER!$1:$1,0),FALSE))*1000000</f>
        <v>65197.000000000007</v>
      </c>
      <c r="G20" s="285">
        <f>(VLOOKUP($A20,MASTER!$1:$1048576,MATCH('POD3-COMMON_POOL'!G$7,MASTER!$1:$1,0),FALSE))*1000000</f>
        <v>68644</v>
      </c>
      <c r="H20" s="285">
        <f>(VLOOKUP($A20,MASTER!$1:$1048576,MATCH('POD3-COMMON_POOL'!H$7,MASTER!$1:$1,0),FALSE))*1000000</f>
        <v>72272</v>
      </c>
      <c r="I20" s="285">
        <f>(VLOOKUP($A20,MASTER!$1:$1048576,MATCH('POD3-COMMON_POOL'!I$7,MASTER!$1:$1,0),FALSE))*1000000</f>
        <v>72272</v>
      </c>
      <c r="J20" s="285">
        <f>(VLOOKUP($A20,MASTER!$1:$1048576,MATCH('POD3-COMMON_POOL'!J$7,MASTER!$1:$1,0),FALSE))*1000000</f>
        <v>110115</v>
      </c>
      <c r="K20" s="285">
        <f>(VLOOKUP($A20,MASTER!$1:$1048576,MATCH('POD3-COMMON_POOL'!K$7,MASTER!$1:$1,0),FALSE))*1000000</f>
        <v>131523</v>
      </c>
      <c r="L20" s="285">
        <f>(VLOOKUP($A20,MASTER!$1:$1048576,MATCH('POD3-COMMON_POOL'!L$7,MASTER!$1:$1,0),FALSE))*1000000</f>
        <v>142509</v>
      </c>
      <c r="M20" s="285">
        <f>(VLOOKUP($A20,MASTER!$1:$1048576,MATCH('POD3-COMMON_POOL'!M$7,MASTER!$1:$1,0),FALSE))*1000000</f>
        <v>142509</v>
      </c>
      <c r="N20" s="285">
        <f>(VLOOKUP($A20,MASTER!$1:$1048576,MATCH('POD3-COMMON_POOL'!N$7,MASTER!$1:$1,0),FALSE))*1000000</f>
        <v>149588</v>
      </c>
      <c r="O20" s="285">
        <f>(VLOOKUP($A20,MASTER!$1:$1048576,MATCH('POD3-COMMON_POOL'!O$7,MASTER!$1:$1,0),FALSE))*1000000</f>
        <v>155172</v>
      </c>
      <c r="P20" s="285">
        <f>(VLOOKUP($A20,MASTER!$1:$1048576,MATCH('POD3-COMMON_POOL'!P$7,MASTER!$1:$1,0),FALSE))*1000000</f>
        <v>158396</v>
      </c>
      <c r="Q20" s="285">
        <f>(VLOOKUP($A20,MASTER!$1:$1048576,MATCH('POD3-COMMON_POOL'!Q$7,MASTER!$1:$1,0),FALSE))*1000000</f>
        <v>160597</v>
      </c>
      <c r="R20" s="285">
        <f>(VLOOKUP($A20,MASTER!$1:$1048576,MATCH('POD3-COMMON_POOL'!R$7,MASTER!$1:$1,0),FALSE))*1000000</f>
        <v>161528</v>
      </c>
      <c r="S20" s="285">
        <f>(VLOOKUP($A20,MASTER!$1:$1048576,MATCH('POD3-COMMON_POOL'!S$7,MASTER!$1:$1,0),FALSE))*1000000</f>
        <v>162634</v>
      </c>
      <c r="T20" s="285">
        <f>(VLOOKUP($A20,MASTER!$1:$1048576,MATCH('POD3-COMMON_POOL'!T$7,MASTER!$1:$1,0),FALSE))*1000000</f>
        <v>166268.31558940557</v>
      </c>
      <c r="U20" s="285">
        <f>(VLOOKUP($A20,MASTER!$1:$1048576,MATCH('POD3-COMMON_POOL'!U$7,MASTER!$1:$1,0),FALSE))*1000000</f>
        <v>169983.96279233901</v>
      </c>
      <c r="V20" s="285">
        <f>(VLOOKUP($A20,MASTER!$1:$1048576,MATCH('POD3-COMMON_POOL'!V$7,MASTER!$1:$1,0),FALSE))*1000000</f>
        <v>173782.7652091654</v>
      </c>
      <c r="W20" s="285">
        <f>(VLOOKUP($A20,MASTER!$1:$1048576,MATCH('POD3-COMMON_POOL'!W$7,MASTER!$1:$1,0),FALSE))*1000000</f>
        <v>177666.5874329418</v>
      </c>
      <c r="X20" s="285">
        <f>(VLOOKUP($A20,MASTER!$1:$1048576,MATCH('POD3-COMMON_POOL'!X$7,MASTER!$1:$1,0),FALSE))*1000000</f>
        <v>181637.33597399687</v>
      </c>
      <c r="Y20" s="285">
        <f>(VLOOKUP($A20,MASTER!$1:$1048576,MATCH('POD3-COMMON_POOL'!Y$7,MASTER!$1:$1,0),FALSE))*1000000</f>
        <v>185696.96020545688</v>
      </c>
      <c r="Z20" s="285">
        <f>(VLOOKUP($A20,MASTER!$1:$1048576,MATCH('POD3-COMMON_POOL'!Z$7,MASTER!$1:$1,0),FALSE))*1000000</f>
        <v>189847.45333019443</v>
      </c>
      <c r="AA20" s="285">
        <f>(VLOOKUP($A20,MASTER!$1:$1048576,MATCH('POD3-COMMON_POOL'!AA$7,MASTER!$1:$1,0),FALSE))*1000000</f>
        <v>194090.85336968873</v>
      </c>
      <c r="AB20" s="285">
        <f>(VLOOKUP($A20,MASTER!$1:$1048576,MATCH('POD3-COMMON_POOL'!AB$7,MASTER!$1:$1,0),FALSE))*1000000</f>
        <v>198429.24417529666</v>
      </c>
      <c r="AC20" s="285">
        <f>(VLOOKUP($A20,MASTER!$1:$1048576,MATCH('POD3-COMMON_POOL'!AC$7,MASTER!$1:$1,0),FALSE))*1000000</f>
        <v>202864.75646244531</v>
      </c>
      <c r="AD20" s="285">
        <f>(VLOOKUP($A20,MASTER!$1:$1048576,MATCH('POD3-COMMON_POOL'!AD$7,MASTER!$1:$1,0),FALSE))*1000000</f>
        <v>207399.56886826901</v>
      </c>
      <c r="AE20" s="285">
        <f>(VLOOKUP($A20,MASTER!$1:$1048576,MATCH('POD3-COMMON_POOL'!AE$7,MASTER!$1:$1,0),FALSE))*1000000</f>
        <v>212035.90903322498</v>
      </c>
      <c r="AF20" s="285">
        <f>(VLOOKUP($A20,MASTER!$1:$1048576,MATCH('POD3-COMMON_POOL'!AF$7,MASTER!$1:$1,0),FALSE))*1000000</f>
        <v>216776.0547072349</v>
      </c>
      <c r="AG20" s="285">
        <f>(VLOOKUP($A20,MASTER!$1:$1048576,MATCH('POD3-COMMON_POOL'!AG$7,MASTER!$1:$1,0),FALSE))*1000000</f>
        <v>221622.33488091169</v>
      </c>
      <c r="AH20" s="285">
        <f>(VLOOKUP($A20,MASTER!$1:$1048576,MATCH('POD3-COMMON_POOL'!AH$7,MASTER!$1:$1,0),FALSE))*1000000</f>
        <v>226577.13094244382</v>
      </c>
      <c r="AI20" s="285">
        <f>(VLOOKUP($A20,MASTER!$1:$1048576,MATCH('POD3-COMMON_POOL'!AI$7,MASTER!$1:$1,0),FALSE))*1000000</f>
        <v>231642.87786072295</v>
      </c>
      <c r="AJ20" s="285">
        <f>(VLOOKUP($A20,MASTER!$1:$1048576,MATCH('POD3-COMMON_POOL'!AJ$7,MASTER!$1:$1,0),FALSE))*1000000</f>
        <v>236822.06539531308</v>
      </c>
      <c r="AK20" s="285">
        <f>(VLOOKUP($A20,MASTER!$1:$1048576,MATCH('POD3-COMMON_POOL'!AK$7,MASTER!$1:$1,0),FALSE))*1000000</f>
        <v>242117.2393338751</v>
      </c>
      <c r="AL20" s="285">
        <f>(VLOOKUP($A20,MASTER!$1:$1048576,MATCH('POD3-COMMON_POOL'!AL$7,MASTER!$1:$1,0),FALSE))*1000000</f>
        <v>247531.00275767245</v>
      </c>
      <c r="AM20" s="285">
        <f>(VLOOKUP($A20,MASTER!$1:$1048576,MATCH('POD3-COMMON_POOL'!AM$7,MASTER!$1:$1,0),FALSE))*1000000</f>
        <v>253066.01733579993</v>
      </c>
      <c r="AN20" s="285">
        <f>(VLOOKUP($A20,MASTER!$1:$1048576,MATCH('POD3-COMMON_POOL'!AN$7,MASTER!$1:$1,0),FALSE))*1000000</f>
        <v>258725.0046487911</v>
      </c>
      <c r="AO20" s="285">
        <f>(VLOOKUP($A20,MASTER!$1:$1048576,MATCH('POD3-COMMON_POOL'!AO$7,MASTER!$1:$1,0),FALSE))*1000000</f>
        <v>264510.74754227634</v>
      </c>
      <c r="AP20" s="285">
        <f>(VLOOKUP($A20,MASTER!$1:$1048576,MATCH('POD3-COMMON_POOL'!AP$7,MASTER!$1:$1,0),FALSE))*1000000</f>
        <v>270426.09151137643</v>
      </c>
      <c r="AQ20" s="285">
        <f>(VLOOKUP($A20,MASTER!$1:$1048576,MATCH('POD3-COMMON_POOL'!AQ$7,MASTER!$1:$1,0),FALSE))*1000000</f>
        <v>276473.94611653627</v>
      </c>
      <c r="AR20" s="285">
        <f>(VLOOKUP($A20,MASTER!$1:$1048576,MATCH('POD3-COMMON_POOL'!AR$7,MASTER!$1:$1,0),FALSE))*1000000</f>
        <v>282657.28643151524</v>
      </c>
      <c r="AS20" s="285">
        <f>(VLOOKUP($A20,MASTER!$1:$1048576,MATCH('POD3-COMMON_POOL'!AS$7,MASTER!$1:$1,0),FALSE))*1000000</f>
        <v>288979.15452427091</v>
      </c>
      <c r="AT20" s="285">
        <f>(VLOOKUP($A20,MASTER!$1:$1048576,MATCH('POD3-COMMON_POOL'!AT$7,MASTER!$1:$1,0),FALSE))*1000000</f>
        <v>295442.66097148717</v>
      </c>
      <c r="AU20" s="285">
        <f>(VLOOKUP($A20,MASTER!$1:$1048576,MATCH('POD3-COMMON_POOL'!AU$7,MASTER!$1:$1,0),FALSE))*1000000</f>
        <v>302050.9864075167</v>
      </c>
      <c r="AV20" s="285">
        <f>(VLOOKUP($A20,MASTER!$1:$1048576,MATCH('POD3-COMMON_POOL'!AV$7,MASTER!$1:$1,0),FALSE))*1000000</f>
        <v>308807.38310852466</v>
      </c>
      <c r="AW20" s="285">
        <f>(VLOOKUP($A20,MASTER!$1:$1048576,MATCH('POD3-COMMON_POOL'!AW$7,MASTER!$1:$1,0),FALSE))*1000000</f>
        <v>315715.17661263939</v>
      </c>
      <c r="AX20" s="285">
        <f>(VLOOKUP($A20,MASTER!$1:$1048576,MATCH('POD3-COMMON_POOL'!AX$7,MASTER!$1:$1,0),FALSE))*1000000</f>
        <v>322777.76737693342</v>
      </c>
      <c r="AY20" s="285">
        <f>(VLOOKUP($A20,MASTER!$1:$1048576,MATCH('POD3-COMMON_POOL'!AY$7,MASTER!$1:$1,0),FALSE))*1000000</f>
        <v>329998.63247207802</v>
      </c>
      <c r="AZ20" s="285">
        <f>(VLOOKUP($A20,MASTER!$1:$1048576,MATCH('POD3-COMMON_POOL'!AZ$7,MASTER!$1:$1,0),FALSE))*1000000</f>
        <v>337381.327315534</v>
      </c>
      <c r="BA20" s="285">
        <f>(VLOOKUP($A20,MASTER!$1:$1048576,MATCH('POD3-COMMON_POOL'!BA$7,MASTER!$1:$1,0),FALSE))*1000000</f>
        <v>344929.4874441601</v>
      </c>
      <c r="BB20" s="285">
        <f>(VLOOKUP($A20,MASTER!$1:$1048576,MATCH('POD3-COMMON_POOL'!BB$7,MASTER!$1:$1,0),FALSE))*1000000</f>
        <v>352646.52094162593</v>
      </c>
      <c r="BC20" s="285">
        <f>(VLOOKUP($A20,MASTER!$1:$1048576,MATCH('POD3-COMMON_POOL'!BC$7,MASTER!$1:$1,0),FALSE))*1000000</f>
        <v>360536.20597561961</v>
      </c>
      <c r="BD20" s="285">
        <f>(VLOOKUP($A20,MASTER!$1:$1048576,MATCH('POD3-COMMON_POOL'!BD$7,MASTER!$1:$1,0),FALSE))*1000000</f>
        <v>368602.40524196532</v>
      </c>
      <c r="BE20" s="285">
        <f>(VLOOKUP($A20,MASTER!$1:$1048576,MATCH('POD3-COMMON_POOL'!BE$7,MASTER!$1:$1,0),FALSE))*1000000</f>
        <v>376849.067855753</v>
      </c>
      <c r="BF20" s="285">
        <f>(VLOOKUP($A20,MASTER!$1:$1048576,MATCH('POD3-COMMON_POOL'!BF$7,MASTER!$1:$1,0),FALSE))*1000000</f>
        <v>385280.23128477822</v>
      </c>
      <c r="BG20" s="285">
        <f>(VLOOKUP($A20,MASTER!$1:$1048576,MATCH('POD3-COMMON_POOL'!BG$7,MASTER!$1:$1,0),FALSE))*1000000</f>
        <v>393900.02332623809</v>
      </c>
      <c r="BH20" s="285">
        <f>(VLOOKUP($A20,MASTER!$1:$1048576,MATCH('POD3-COMMON_POOL'!BH$7,MASTER!$1:$1,0),FALSE))*1000000</f>
        <v>402712.66412765183</v>
      </c>
      <c r="BI20" s="285">
        <f>(VLOOKUP($A20,MASTER!$1:$1048576,MATCH('POD3-COMMON_POOL'!BI$7,MASTER!$1:$1,0),FALSE))*1000000</f>
        <v>411722.4682529947</v>
      </c>
    </row>
    <row r="21" spans="1:61" x14ac:dyDescent="0.25">
      <c r="A21" s="187" t="s">
        <v>537</v>
      </c>
      <c r="B21" s="285">
        <f>(VLOOKUP($A21,MASTER!$1:$1048576,MATCH('POD3-COMMON_POOL'!B$7,MASTER!$1:$1,0),FALSE))*1000000</f>
        <v>18957</v>
      </c>
      <c r="C21" s="285">
        <f>(VLOOKUP($A21,MASTER!$1:$1048576,MATCH('POD3-COMMON_POOL'!C$7,MASTER!$1:$1,0),FALSE))*1000000</f>
        <v>19638</v>
      </c>
      <c r="D21" s="285">
        <f>(VLOOKUP($A21,MASTER!$1:$1048576,MATCH('POD3-COMMON_POOL'!D$7,MASTER!$1:$1,0),FALSE))*1000000</f>
        <v>21428</v>
      </c>
      <c r="E21" s="285">
        <f>(VLOOKUP($A21,MASTER!$1:$1048576,MATCH('POD3-COMMON_POOL'!E$7,MASTER!$1:$1,0),FALSE))*1000000</f>
        <v>22781</v>
      </c>
      <c r="F21" s="285">
        <f>(VLOOKUP($A21,MASTER!$1:$1048576,MATCH('POD3-COMMON_POOL'!F$7,MASTER!$1:$1,0),FALSE))*1000000</f>
        <v>22841</v>
      </c>
      <c r="G21" s="285">
        <f>(VLOOKUP($A21,MASTER!$1:$1048576,MATCH('POD3-COMMON_POOL'!G$7,MASTER!$1:$1,0),FALSE))*1000000</f>
        <v>24286</v>
      </c>
      <c r="H21" s="285">
        <f>(VLOOKUP($A21,MASTER!$1:$1048576,MATCH('POD3-COMMON_POOL'!H$7,MASTER!$1:$1,0),FALSE))*1000000</f>
        <v>25507</v>
      </c>
      <c r="I21" s="285">
        <f>(VLOOKUP($A21,MASTER!$1:$1048576,MATCH('POD3-COMMON_POOL'!I$7,MASTER!$1:$1,0),FALSE))*1000000</f>
        <v>26260</v>
      </c>
      <c r="J21" s="285">
        <f>(VLOOKUP($A21,MASTER!$1:$1048576,MATCH('POD3-COMMON_POOL'!J$7,MASTER!$1:$1,0),FALSE))*1000000</f>
        <v>26783</v>
      </c>
      <c r="K21" s="285">
        <f>(VLOOKUP($A21,MASTER!$1:$1048576,MATCH('POD3-COMMON_POOL'!K$7,MASTER!$1:$1,0),FALSE))*1000000</f>
        <v>27557</v>
      </c>
      <c r="L21" s="285">
        <f>(VLOOKUP($A21,MASTER!$1:$1048576,MATCH('POD3-COMMON_POOL'!L$7,MASTER!$1:$1,0),FALSE))*1000000</f>
        <v>28951</v>
      </c>
      <c r="M21" s="285">
        <f>(VLOOKUP($A21,MASTER!$1:$1048576,MATCH('POD3-COMMON_POOL'!M$7,MASTER!$1:$1,0),FALSE))*1000000</f>
        <v>28951</v>
      </c>
      <c r="N21" s="285">
        <f>(VLOOKUP($A21,MASTER!$1:$1048576,MATCH('POD3-COMMON_POOL'!N$7,MASTER!$1:$1,0),FALSE))*1000000</f>
        <v>30842</v>
      </c>
      <c r="O21" s="285">
        <f>(VLOOKUP($A21,MASTER!$1:$1048576,MATCH('POD3-COMMON_POOL'!O$7,MASTER!$1:$1,0),FALSE))*1000000</f>
        <v>30917</v>
      </c>
      <c r="P21" s="285">
        <f>(VLOOKUP($A21,MASTER!$1:$1048576,MATCH('POD3-COMMON_POOL'!P$7,MASTER!$1:$1,0),FALSE))*1000000</f>
        <v>31666.02942997311</v>
      </c>
      <c r="Q21" s="285">
        <f>(VLOOKUP($A21,MASTER!$1:$1048576,MATCH('POD3-COMMON_POOL'!Q$7,MASTER!$1:$1,0),FALSE))*1000000</f>
        <v>32433.205675192388</v>
      </c>
      <c r="R21" s="285">
        <f>(VLOOKUP($A21,MASTER!$1:$1048576,MATCH('POD3-COMMON_POOL'!R$7,MASTER!$1:$1,0),FALSE))*1000000</f>
        <v>33454</v>
      </c>
      <c r="S21" s="285">
        <f>(VLOOKUP($A21,MASTER!$1:$1048576,MATCH('POD3-COMMON_POOL'!S$7,MASTER!$1:$1,0),FALSE))*1000000</f>
        <v>34863</v>
      </c>
      <c r="T21" s="285">
        <f>(VLOOKUP($A21,MASTER!$1:$1048576,MATCH('POD3-COMMON_POOL'!T$7,MASTER!$1:$1,0),FALSE))*1000000</f>
        <v>35908.89</v>
      </c>
      <c r="U21" s="285">
        <f>(VLOOKUP($A21,MASTER!$1:$1048576,MATCH('POD3-COMMON_POOL'!U$7,MASTER!$1:$1,0),FALSE))*1000000</f>
        <v>36986.1567</v>
      </c>
      <c r="V21" s="285">
        <f>(VLOOKUP($A21,MASTER!$1:$1048576,MATCH('POD3-COMMON_POOL'!V$7,MASTER!$1:$1,0),FALSE))*1000000</f>
        <v>38095.741400999999</v>
      </c>
      <c r="W21" s="285">
        <f>(VLOOKUP($A21,MASTER!$1:$1048576,MATCH('POD3-COMMON_POOL'!W$7,MASTER!$1:$1,0),FALSE))*1000000</f>
        <v>39238.613643030003</v>
      </c>
      <c r="X21" s="285">
        <f>(VLOOKUP($A21,MASTER!$1:$1048576,MATCH('POD3-COMMON_POOL'!X$7,MASTER!$1:$1,0),FALSE))*1000000</f>
        <v>40415.772052320906</v>
      </c>
      <c r="Y21" s="285">
        <f>(VLOOKUP($A21,MASTER!$1:$1048576,MATCH('POD3-COMMON_POOL'!Y$7,MASTER!$1:$1,0),FALSE))*1000000</f>
        <v>41628.245213890536</v>
      </c>
      <c r="Z21" s="285">
        <f>(VLOOKUP($A21,MASTER!$1:$1048576,MATCH('POD3-COMMON_POOL'!Z$7,MASTER!$1:$1,0),FALSE))*1000000</f>
        <v>42877.09257030725</v>
      </c>
      <c r="AA21" s="285">
        <f>(VLOOKUP($A21,MASTER!$1:$1048576,MATCH('POD3-COMMON_POOL'!AA$7,MASTER!$1:$1,0),FALSE))*1000000</f>
        <v>44163.405347416468</v>
      </c>
      <c r="AB21" s="285">
        <f>(VLOOKUP($A21,MASTER!$1:$1048576,MATCH('POD3-COMMON_POOL'!AB$7,MASTER!$1:$1,0),FALSE))*1000000</f>
        <v>45488.307507838967</v>
      </c>
      <c r="AC21" s="285">
        <f>(VLOOKUP($A21,MASTER!$1:$1048576,MATCH('POD3-COMMON_POOL'!AC$7,MASTER!$1:$1,0),FALSE))*1000000</f>
        <v>46852.956733074134</v>
      </c>
      <c r="AD21" s="285">
        <f>(VLOOKUP($A21,MASTER!$1:$1048576,MATCH('POD3-COMMON_POOL'!AD$7,MASTER!$1:$1,0),FALSE))*1000000</f>
        <v>48258.545435066357</v>
      </c>
      <c r="AE21" s="285">
        <f>(VLOOKUP($A21,MASTER!$1:$1048576,MATCH('POD3-COMMON_POOL'!AE$7,MASTER!$1:$1,0),FALSE))*1000000</f>
        <v>49706.301798118351</v>
      </c>
      <c r="AF21" s="285">
        <f>(VLOOKUP($A21,MASTER!$1:$1048576,MATCH('POD3-COMMON_POOL'!AF$7,MASTER!$1:$1,0),FALSE))*1000000</f>
        <v>51197.490852061906</v>
      </c>
      <c r="AG21" s="285">
        <f>(VLOOKUP($A21,MASTER!$1:$1048576,MATCH('POD3-COMMON_POOL'!AG$7,MASTER!$1:$1,0),FALSE))*1000000</f>
        <v>52733.415577623768</v>
      </c>
      <c r="AH21" s="285">
        <f>(VLOOKUP($A21,MASTER!$1:$1048576,MATCH('POD3-COMMON_POOL'!AH$7,MASTER!$1:$1,0),FALSE))*1000000</f>
        <v>54315.418044952479</v>
      </c>
      <c r="AI21" s="285">
        <f>(VLOOKUP($A21,MASTER!$1:$1048576,MATCH('POD3-COMMON_POOL'!AI$7,MASTER!$1:$1,0),FALSE))*1000000</f>
        <v>55944.880586301057</v>
      </c>
      <c r="AJ21" s="285">
        <f>(VLOOKUP($A21,MASTER!$1:$1048576,MATCH('POD3-COMMON_POOL'!AJ$7,MASTER!$1:$1,0),FALSE))*1000000</f>
        <v>57623.22700389009</v>
      </c>
      <c r="AK21" s="285">
        <f>(VLOOKUP($A21,MASTER!$1:$1048576,MATCH('POD3-COMMON_POOL'!AK$7,MASTER!$1:$1,0),FALSE))*1000000</f>
        <v>59351.923814006797</v>
      </c>
      <c r="AL21" s="285">
        <f>(VLOOKUP($A21,MASTER!$1:$1048576,MATCH('POD3-COMMON_POOL'!AL$7,MASTER!$1:$1,0),FALSE))*1000000</f>
        <v>61132.481528427001</v>
      </c>
      <c r="AM21" s="285">
        <f>(VLOOKUP($A21,MASTER!$1:$1048576,MATCH('POD3-COMMON_POOL'!AM$7,MASTER!$1:$1,0),FALSE))*1000000</f>
        <v>62966.455974279816</v>
      </c>
      <c r="AN21" s="285">
        <f>(VLOOKUP($A21,MASTER!$1:$1048576,MATCH('POD3-COMMON_POOL'!AN$7,MASTER!$1:$1,0),FALSE))*1000000</f>
        <v>64855.449653508214</v>
      </c>
      <c r="AO21" s="285">
        <f>(VLOOKUP($A21,MASTER!$1:$1048576,MATCH('POD3-COMMON_POOL'!AO$7,MASTER!$1:$1,0),FALSE))*1000000</f>
        <v>66801.113143113456</v>
      </c>
      <c r="AP21" s="285">
        <f>(VLOOKUP($A21,MASTER!$1:$1048576,MATCH('POD3-COMMON_POOL'!AP$7,MASTER!$1:$1,0),FALSE))*1000000</f>
        <v>68805.146537406865</v>
      </c>
      <c r="AQ21" s="285">
        <f>(VLOOKUP($A21,MASTER!$1:$1048576,MATCH('POD3-COMMON_POOL'!AQ$7,MASTER!$1:$1,0),FALSE))*1000000</f>
        <v>70869.30093352907</v>
      </c>
      <c r="AR21" s="285">
        <f>(VLOOKUP($A21,MASTER!$1:$1048576,MATCH('POD3-COMMON_POOL'!AR$7,MASTER!$1:$1,0),FALSE))*1000000</f>
        <v>72995.379961534942</v>
      </c>
      <c r="AS21" s="285">
        <f>(VLOOKUP($A21,MASTER!$1:$1048576,MATCH('POD3-COMMON_POOL'!AS$7,MASTER!$1:$1,0),FALSE))*1000000</f>
        <v>75185.241360380998</v>
      </c>
      <c r="AT21" s="285">
        <f>(VLOOKUP($A21,MASTER!$1:$1048576,MATCH('POD3-COMMON_POOL'!AT$7,MASTER!$1:$1,0),FALSE))*1000000</f>
        <v>77440.798601192437</v>
      </c>
      <c r="AU21" s="285">
        <f>(VLOOKUP($A21,MASTER!$1:$1048576,MATCH('POD3-COMMON_POOL'!AU$7,MASTER!$1:$1,0),FALSE))*1000000</f>
        <v>79764.022559228208</v>
      </c>
      <c r="AV21" s="285">
        <f>(VLOOKUP($A21,MASTER!$1:$1048576,MATCH('POD3-COMMON_POOL'!AV$7,MASTER!$1:$1,0),FALSE))*1000000</f>
        <v>82156.943236005056</v>
      </c>
      <c r="AW21" s="285">
        <f>(VLOOKUP($A21,MASTER!$1:$1048576,MATCH('POD3-COMMON_POOL'!AW$7,MASTER!$1:$1,0),FALSE))*1000000</f>
        <v>84621.651533085213</v>
      </c>
      <c r="AX21" s="285">
        <f>(VLOOKUP($A21,MASTER!$1:$1048576,MATCH('POD3-COMMON_POOL'!AX$7,MASTER!$1:$1,0),FALSE))*1000000</f>
        <v>87160.301079077777</v>
      </c>
      <c r="AY21" s="285">
        <f>(VLOOKUP($A21,MASTER!$1:$1048576,MATCH('POD3-COMMON_POOL'!AY$7,MASTER!$1:$1,0),FALSE))*1000000</f>
        <v>89775.110111450107</v>
      </c>
      <c r="AZ21" s="285">
        <f>(VLOOKUP($A21,MASTER!$1:$1048576,MATCH('POD3-COMMON_POOL'!AZ$7,MASTER!$1:$1,0),FALSE))*1000000</f>
        <v>92468.36341479361</v>
      </c>
      <c r="BA21" s="285">
        <f>(VLOOKUP($A21,MASTER!$1:$1048576,MATCH('POD3-COMMON_POOL'!BA$7,MASTER!$1:$1,0),FALSE))*1000000</f>
        <v>95242.414317237417</v>
      </c>
      <c r="BB21" s="285">
        <f>(VLOOKUP($A21,MASTER!$1:$1048576,MATCH('POD3-COMMON_POOL'!BB$7,MASTER!$1:$1,0),FALSE))*1000000</f>
        <v>98099.686746754523</v>
      </c>
      <c r="BC21" s="285">
        <f>(VLOOKUP($A21,MASTER!$1:$1048576,MATCH('POD3-COMMON_POOL'!BC$7,MASTER!$1:$1,0),FALSE))*1000000</f>
        <v>101042.67734915715</v>
      </c>
      <c r="BD21" s="285">
        <f>(VLOOKUP($A21,MASTER!$1:$1048576,MATCH('POD3-COMMON_POOL'!BD$7,MASTER!$1:$1,0),FALSE))*1000000</f>
        <v>104073.95766963184</v>
      </c>
      <c r="BE21" s="285">
        <f>(VLOOKUP($A21,MASTER!$1:$1048576,MATCH('POD3-COMMON_POOL'!BE$7,MASTER!$1:$1,0),FALSE))*1000000</f>
        <v>107196.17639972077</v>
      </c>
      <c r="BF21" s="285">
        <f>(VLOOKUP($A21,MASTER!$1:$1048576,MATCH('POD3-COMMON_POOL'!BF$7,MASTER!$1:$1,0),FALSE))*1000000</f>
        <v>110412.06169171237</v>
      </c>
      <c r="BG21" s="285">
        <f>(VLOOKUP($A21,MASTER!$1:$1048576,MATCH('POD3-COMMON_POOL'!BG$7,MASTER!$1:$1,0),FALSE))*1000000</f>
        <v>113724.42354246372</v>
      </c>
      <c r="BH21" s="285">
        <f>(VLOOKUP($A21,MASTER!$1:$1048576,MATCH('POD3-COMMON_POOL'!BH$7,MASTER!$1:$1,0),FALSE))*1000000</f>
        <v>117136.15624873761</v>
      </c>
      <c r="BI21" s="285">
        <f>(VLOOKUP($A21,MASTER!$1:$1048576,MATCH('POD3-COMMON_POOL'!BI$7,MASTER!$1:$1,0),FALSE))*1000000</f>
        <v>120650.24093619971</v>
      </c>
    </row>
    <row r="22" spans="1:61" x14ac:dyDescent="0.25">
      <c r="A22" s="187" t="s">
        <v>538</v>
      </c>
      <c r="B22" s="285">
        <f>(VLOOKUP($A22,MASTER!$1:$1048576,MATCH('POD3-COMMON_POOL'!B$7,MASTER!$1:$1,0),FALSE))*1000000</f>
        <v>0</v>
      </c>
      <c r="C22" s="285">
        <f>(VLOOKUP($A22,MASTER!$1:$1048576,MATCH('POD3-COMMON_POOL'!C$7,MASTER!$1:$1,0),FALSE))*1000000</f>
        <v>0</v>
      </c>
      <c r="D22" s="285">
        <f>(VLOOKUP($A22,MASTER!$1:$1048576,MATCH('POD3-COMMON_POOL'!D$7,MASTER!$1:$1,0),FALSE))*1000000</f>
        <v>6</v>
      </c>
      <c r="E22" s="285">
        <f>(VLOOKUP($A22,MASTER!$1:$1048576,MATCH('POD3-COMMON_POOL'!E$7,MASTER!$1:$1,0),FALSE))*1000000</f>
        <v>220</v>
      </c>
      <c r="F22" s="285">
        <f>(VLOOKUP($A22,MASTER!$1:$1048576,MATCH('POD3-COMMON_POOL'!F$7,MASTER!$1:$1,0),FALSE))*1000000</f>
        <v>543</v>
      </c>
      <c r="G22" s="285">
        <f>(VLOOKUP($A22,MASTER!$1:$1048576,MATCH('POD3-COMMON_POOL'!G$7,MASTER!$1:$1,0),FALSE))*1000000</f>
        <v>948</v>
      </c>
      <c r="H22" s="285">
        <f>(VLOOKUP($A22,MASTER!$1:$1048576,MATCH('POD3-COMMON_POOL'!H$7,MASTER!$1:$1,0),FALSE))*1000000</f>
        <v>1149</v>
      </c>
      <c r="I22" s="285">
        <f>(VLOOKUP($A22,MASTER!$1:$1048576,MATCH('POD3-COMMON_POOL'!I$7,MASTER!$1:$1,0),FALSE))*1000000</f>
        <v>191505</v>
      </c>
      <c r="J22" s="285">
        <f>(VLOOKUP($A22,MASTER!$1:$1048576,MATCH('POD3-COMMON_POOL'!J$7,MASTER!$1:$1,0),FALSE))*1000000</f>
        <v>419705</v>
      </c>
      <c r="K22" s="285">
        <f>(VLOOKUP($A22,MASTER!$1:$1048576,MATCH('POD3-COMMON_POOL'!K$7,MASTER!$1:$1,0),FALSE))*1000000</f>
        <v>423211</v>
      </c>
      <c r="L22" s="285">
        <f>(VLOOKUP($A22,MASTER!$1:$1048576,MATCH('POD3-COMMON_POOL'!L$7,MASTER!$1:$1,0),FALSE))*1000000</f>
        <v>425491</v>
      </c>
      <c r="M22" s="285">
        <f>(VLOOKUP($A22,MASTER!$1:$1048576,MATCH('POD3-COMMON_POOL'!M$7,MASTER!$1:$1,0),FALSE))*1000000</f>
        <v>425491</v>
      </c>
      <c r="N22" s="285">
        <f>(VLOOKUP($A22,MASTER!$1:$1048576,MATCH('POD3-COMMON_POOL'!N$7,MASTER!$1:$1,0),FALSE))*1000000</f>
        <v>427653</v>
      </c>
      <c r="O22" s="285">
        <f>(VLOOKUP($A22,MASTER!$1:$1048576,MATCH('POD3-COMMON_POOL'!O$7,MASTER!$1:$1,0),FALSE))*1000000</f>
        <v>428136</v>
      </c>
      <c r="P22" s="285">
        <f>(VLOOKUP($A22,MASTER!$1:$1048576,MATCH('POD3-COMMON_POOL'!P$7,MASTER!$1:$1,0),FALSE))*1000000</f>
        <v>431277</v>
      </c>
      <c r="Q22" s="285">
        <f>(VLOOKUP($A22,MASTER!$1:$1048576,MATCH('POD3-COMMON_POOL'!Q$7,MASTER!$1:$1,0),FALSE))*1000000</f>
        <v>421992</v>
      </c>
      <c r="R22" s="285">
        <f>(VLOOKUP($A22,MASTER!$1:$1048576,MATCH('POD3-COMMON_POOL'!R$7,MASTER!$1:$1,0),FALSE))*1000000</f>
        <v>428908</v>
      </c>
      <c r="S22" s="285">
        <f>(VLOOKUP($A22,MASTER!$1:$1048576,MATCH('POD3-COMMON_POOL'!S$7,MASTER!$1:$1,0),FALSE))*1000000</f>
        <v>433049</v>
      </c>
      <c r="T22" s="285">
        <f>(VLOOKUP($A22,MASTER!$1:$1048576,MATCH('POD3-COMMON_POOL'!T$7,MASTER!$1:$1,0),FALSE))*1000000</f>
        <v>433457.68249776284</v>
      </c>
      <c r="U22" s="285">
        <f>(VLOOKUP($A22,MASTER!$1:$1048576,MATCH('POD3-COMMON_POOL'!U$7,MASTER!$1:$1,0),FALSE))*1000000</f>
        <v>433875.23283016682</v>
      </c>
      <c r="V22" s="285">
        <f>(VLOOKUP($A22,MASTER!$1:$1048576,MATCH('POD3-COMMON_POOL'!V$7,MASTER!$1:$1,0),FALSE))*1000000</f>
        <v>434301.90564105375</v>
      </c>
      <c r="W22" s="285">
        <f>(VLOOKUP($A22,MASTER!$1:$1048576,MATCH('POD3-COMMON_POOL'!W$7,MASTER!$1:$1,0),FALSE))*1000000</f>
        <v>434737.96317669679</v>
      </c>
      <c r="X22" s="285">
        <f>(VLOOKUP($A22,MASTER!$1:$1048576,MATCH('POD3-COMMON_POOL'!X$7,MASTER!$1:$1,0),FALSE))*1000000</f>
        <v>435183.67551351018</v>
      </c>
      <c r="Y22" s="285">
        <f>(VLOOKUP($A22,MASTER!$1:$1048576,MATCH('POD3-COMMON_POOL'!Y$7,MASTER!$1:$1,0),FALSE))*1000000</f>
        <v>435639.32079258701</v>
      </c>
      <c r="Z22" s="285">
        <f>(VLOOKUP($A22,MASTER!$1:$1048576,MATCH('POD3-COMMON_POOL'!Z$7,MASTER!$1:$1,0),FALSE))*1000000</f>
        <v>436105.18546126899</v>
      </c>
      <c r="AA22" s="285">
        <f>(VLOOKUP($A22,MASTER!$1:$1048576,MATCH('POD3-COMMON_POOL'!AA$7,MASTER!$1:$1,0),FALSE))*1000000</f>
        <v>436581.56452195905</v>
      </c>
      <c r="AB22" s="285">
        <f>(VLOOKUP($A22,MASTER!$1:$1048576,MATCH('POD3-COMMON_POOL'!AB$7,MASTER!$1:$1,0),FALSE))*1000000</f>
        <v>437068.76178839401</v>
      </c>
      <c r="AC22" s="285">
        <f>(VLOOKUP($A22,MASTER!$1:$1048576,MATCH('POD3-COMMON_POOL'!AC$7,MASTER!$1:$1,0),FALSE))*1000000</f>
        <v>437567.09014960169</v>
      </c>
      <c r="AD22" s="285">
        <f>(VLOOKUP($A22,MASTER!$1:$1048576,MATCH('POD3-COMMON_POOL'!AD$7,MASTER!$1:$1,0),FALSE))*1000000</f>
        <v>438076.87184177234</v>
      </c>
      <c r="AE22" s="285">
        <f>(VLOOKUP($A22,MASTER!$1:$1048576,MATCH('POD3-COMMON_POOL'!AE$7,MASTER!$1:$1,0),FALSE))*1000000</f>
        <v>438598.43872828112</v>
      </c>
      <c r="AF22" s="285">
        <f>(VLOOKUP($A22,MASTER!$1:$1048576,MATCH('POD3-COMMON_POOL'!AF$7,MASTER!$1:$1,0),FALSE))*1000000</f>
        <v>439132.13258810871</v>
      </c>
      <c r="AG22" s="285">
        <f>(VLOOKUP($A22,MASTER!$1:$1048576,MATCH('POD3-COMMON_POOL'!AG$7,MASTER!$1:$1,0),FALSE))*1000000</f>
        <v>439678.30541290803</v>
      </c>
      <c r="AH22" s="285">
        <f>(VLOOKUP($A22,MASTER!$1:$1048576,MATCH('POD3-COMMON_POOL'!AH$7,MASTER!$1:$1,0),FALSE))*1000000</f>
        <v>440237.31971298065</v>
      </c>
      <c r="AI22" s="285">
        <f>(VLOOKUP($A22,MASTER!$1:$1048576,MATCH('POD3-COMMON_POOL'!AI$7,MASTER!$1:$1,0),FALSE))*1000000</f>
        <v>440809.54883242596</v>
      </c>
      <c r="AJ22" s="285">
        <f>(VLOOKUP($A22,MASTER!$1:$1048576,MATCH('POD3-COMMON_POOL'!AJ$7,MASTER!$1:$1,0),FALSE))*1000000</f>
        <v>441395.3772737417</v>
      </c>
      <c r="AK22" s="285">
        <f>(VLOOKUP($A22,MASTER!$1:$1048576,MATCH('POD3-COMMON_POOL'!AK$7,MASTER!$1:$1,0),FALSE))*1000000</f>
        <v>441995.2010321577</v>
      </c>
      <c r="AL22" s="285">
        <f>(VLOOKUP($A22,MASTER!$1:$1048576,MATCH('POD3-COMMON_POOL'!AL$7,MASTER!$1:$1,0),FALSE))*1000000</f>
        <v>442609.42793999449</v>
      </c>
      <c r="AM22" s="285">
        <f>(VLOOKUP($A22,MASTER!$1:$1048576,MATCH('POD3-COMMON_POOL'!AM$7,MASTER!$1:$1,0),FALSE))*1000000</f>
        <v>443238.47802134824</v>
      </c>
      <c r="AN22" s="285">
        <f>(VLOOKUP($A22,MASTER!$1:$1048576,MATCH('POD3-COMMON_POOL'!AN$7,MASTER!$1:$1,0),FALSE))*1000000</f>
        <v>443882.78385741176</v>
      </c>
      <c r="AO22" s="285">
        <f>(VLOOKUP($A22,MASTER!$1:$1048576,MATCH('POD3-COMMON_POOL'!AO$7,MASTER!$1:$1,0),FALSE))*1000000</f>
        <v>444542.79096275003</v>
      </c>
      <c r="AP22" s="285">
        <f>(VLOOKUP($A22,MASTER!$1:$1048576,MATCH('POD3-COMMON_POOL'!AP$7,MASTER!$1:$1,0),FALSE))*1000000</f>
        <v>445218.95817285927</v>
      </c>
      <c r="AQ22" s="285">
        <f>(VLOOKUP($A22,MASTER!$1:$1048576,MATCH('POD3-COMMON_POOL'!AQ$7,MASTER!$1:$1,0),FALSE))*1000000</f>
        <v>445911.75804334768</v>
      </c>
      <c r="AR22" s="285">
        <f>(VLOOKUP($A22,MASTER!$1:$1048576,MATCH('POD3-COMMON_POOL'!AR$7,MASTER!$1:$1,0),FALSE))*1000000</f>
        <v>446621.67726108723</v>
      </c>
      <c r="AS22" s="285">
        <f>(VLOOKUP($A22,MASTER!$1:$1048576,MATCH('POD3-COMMON_POOL'!AS$7,MASTER!$1:$1,0),FALSE))*1000000</f>
        <v>447349.21706769423</v>
      </c>
      <c r="AT22" s="285">
        <f>(VLOOKUP($A22,MASTER!$1:$1048576,MATCH('POD3-COMMON_POOL'!AT$7,MASTER!$1:$1,0),FALSE))*1000000</f>
        <v>448094.8936957097</v>
      </c>
      <c r="AU22" s="285">
        <f>(VLOOKUP($A22,MASTER!$1:$1048576,MATCH('POD3-COMMON_POOL'!AU$7,MASTER!$1:$1,0),FALSE))*1000000</f>
        <v>448859.23881785991</v>
      </c>
      <c r="AV22" s="285">
        <f>(VLOOKUP($A22,MASTER!$1:$1048576,MATCH('POD3-COMMON_POOL'!AV$7,MASTER!$1:$1,0),FALSE))*1000000</f>
        <v>449642.80000978988</v>
      </c>
      <c r="AW22" s="285">
        <f>(VLOOKUP($A22,MASTER!$1:$1048576,MATCH('POD3-COMMON_POOL'!AW$7,MASTER!$1:$1,0),FALSE))*1000000</f>
        <v>450446.14122667268</v>
      </c>
      <c r="AX22" s="285">
        <f>(VLOOKUP($A22,MASTER!$1:$1048576,MATCH('POD3-COMMON_POOL'!AX$7,MASTER!$1:$1,0),FALSE))*1000000</f>
        <v>451269.84329411323</v>
      </c>
      <c r="AY22" s="285">
        <f>(VLOOKUP($A22,MASTER!$1:$1048576,MATCH('POD3-COMMON_POOL'!AY$7,MASTER!$1:$1,0),FALSE))*1000000</f>
        <v>452114.5044137722</v>
      </c>
      <c r="AZ22" s="285">
        <f>(VLOOKUP($A22,MASTER!$1:$1048576,MATCH('POD3-COMMON_POOL'!AZ$7,MASTER!$1:$1,0),FALSE))*1000000</f>
        <v>452980.74068415427</v>
      </c>
      <c r="BA22" s="285">
        <f>(VLOOKUP($A22,MASTER!$1:$1048576,MATCH('POD3-COMMON_POOL'!BA$7,MASTER!$1:$1,0),FALSE))*1000000</f>
        <v>453869.18663701497</v>
      </c>
      <c r="BB22" s="285">
        <f>(VLOOKUP($A22,MASTER!$1:$1048576,MATCH('POD3-COMMON_POOL'!BB$7,MASTER!$1:$1,0),FALSE))*1000000</f>
        <v>454759.37512800202</v>
      </c>
      <c r="BC22" s="285">
        <f>(VLOOKUP($A22,MASTER!$1:$1048576,MATCH('POD3-COMMON_POOL'!BC$7,MASTER!$1:$1,0),FALSE))*1000000</f>
        <v>455651.30957481248</v>
      </c>
      <c r="BD22" s="285">
        <f>(VLOOKUP($A22,MASTER!$1:$1048576,MATCH('POD3-COMMON_POOL'!BD$7,MASTER!$1:$1,0),FALSE))*1000000</f>
        <v>456544.99340184667</v>
      </c>
      <c r="BE22" s="285">
        <f>(VLOOKUP($A22,MASTER!$1:$1048576,MATCH('POD3-COMMON_POOL'!BE$7,MASTER!$1:$1,0),FALSE))*1000000</f>
        <v>457440.43004022131</v>
      </c>
      <c r="BF22" s="285">
        <f>(VLOOKUP($A22,MASTER!$1:$1048576,MATCH('POD3-COMMON_POOL'!BF$7,MASTER!$1:$1,0),FALSE))*1000000</f>
        <v>458337.62292778271</v>
      </c>
      <c r="BG22" s="285">
        <f>(VLOOKUP($A22,MASTER!$1:$1048576,MATCH('POD3-COMMON_POOL'!BG$7,MASTER!$1:$1,0),FALSE))*1000000</f>
        <v>459236.57550911972</v>
      </c>
      <c r="BH22" s="285">
        <f>(VLOOKUP($A22,MASTER!$1:$1048576,MATCH('POD3-COMMON_POOL'!BH$7,MASTER!$1:$1,0),FALSE))*1000000</f>
        <v>460137.29123557743</v>
      </c>
      <c r="BI22" s="285">
        <f>(VLOOKUP($A22,MASTER!$1:$1048576,MATCH('POD3-COMMON_POOL'!BI$7,MASTER!$1:$1,0),FALSE))*1000000</f>
        <v>461039.77356527012</v>
      </c>
    </row>
    <row r="23" spans="1:61" x14ac:dyDescent="0.25">
      <c r="A23" s="187" t="s">
        <v>539</v>
      </c>
      <c r="B23" s="285">
        <f>(VLOOKUP($A23,MASTER!$1:$1048576,MATCH('POD3-COMMON_POOL'!B$7,MASTER!$1:$1,0),FALSE))*1000000</f>
        <v>0</v>
      </c>
      <c r="C23" s="285">
        <f>(VLOOKUP($A23,MASTER!$1:$1048576,MATCH('POD3-COMMON_POOL'!C$7,MASTER!$1:$1,0),FALSE))*1000000</f>
        <v>0</v>
      </c>
      <c r="D23" s="285">
        <f>(VLOOKUP($A23,MASTER!$1:$1048576,MATCH('POD3-COMMON_POOL'!D$7,MASTER!$1:$1,0),FALSE))*1000000</f>
        <v>0</v>
      </c>
      <c r="E23" s="285">
        <f>(VLOOKUP($A23,MASTER!$1:$1048576,MATCH('POD3-COMMON_POOL'!E$7,MASTER!$1:$1,0),FALSE))*1000000</f>
        <v>0</v>
      </c>
      <c r="F23" s="285">
        <f>(VLOOKUP($A23,MASTER!$1:$1048576,MATCH('POD3-COMMON_POOL'!F$7,MASTER!$1:$1,0),FALSE))*1000000</f>
        <v>0</v>
      </c>
      <c r="G23" s="285">
        <f>(VLOOKUP($A23,MASTER!$1:$1048576,MATCH('POD3-COMMON_POOL'!G$7,MASTER!$1:$1,0),FALSE))*1000000</f>
        <v>0</v>
      </c>
      <c r="H23" s="285">
        <f>(VLOOKUP($A23,MASTER!$1:$1048576,MATCH('POD3-COMMON_POOL'!H$7,MASTER!$1:$1,0),FALSE))*1000000</f>
        <v>0</v>
      </c>
      <c r="I23" s="285">
        <f>(VLOOKUP($A23,MASTER!$1:$1048576,MATCH('POD3-COMMON_POOL'!I$7,MASTER!$1:$1,0),FALSE))*1000000</f>
        <v>0</v>
      </c>
      <c r="J23" s="285">
        <f>(VLOOKUP($A23,MASTER!$1:$1048576,MATCH('POD3-COMMON_POOL'!J$7,MASTER!$1:$1,0),FALSE))*1000000</f>
        <v>0</v>
      </c>
      <c r="K23" s="285">
        <f>(VLOOKUP($A23,MASTER!$1:$1048576,MATCH('POD3-COMMON_POOL'!K$7,MASTER!$1:$1,0),FALSE))*1000000</f>
        <v>0</v>
      </c>
      <c r="L23" s="285">
        <f>(VLOOKUP($A23,MASTER!$1:$1048576,MATCH('POD3-COMMON_POOL'!L$7,MASTER!$1:$1,0),FALSE))*1000000</f>
        <v>1965.9999999999998</v>
      </c>
      <c r="M23" s="285">
        <f>(VLOOKUP($A23,MASTER!$1:$1048576,MATCH('POD3-COMMON_POOL'!M$7,MASTER!$1:$1,0),FALSE))*1000000</f>
        <v>1965.9999999999998</v>
      </c>
      <c r="N23" s="285">
        <f>(VLOOKUP($A23,MASTER!$1:$1048576,MATCH('POD3-COMMON_POOL'!N$7,MASTER!$1:$1,0),FALSE))*1000000</f>
        <v>2990</v>
      </c>
      <c r="O23" s="285">
        <f>(VLOOKUP($A23,MASTER!$1:$1048576,MATCH('POD3-COMMON_POOL'!O$7,MASTER!$1:$1,0),FALSE))*1000000</f>
        <v>3410</v>
      </c>
      <c r="P23" s="285">
        <f>(VLOOKUP($A23,MASTER!$1:$1048576,MATCH('POD3-COMMON_POOL'!P$7,MASTER!$1:$1,0),FALSE))*1000000</f>
        <v>3783</v>
      </c>
      <c r="Q23" s="285">
        <f>(VLOOKUP($A23,MASTER!$1:$1048576,MATCH('POD3-COMMON_POOL'!Q$7,MASTER!$1:$1,0),FALSE))*1000000</f>
        <v>3954</v>
      </c>
      <c r="R23" s="285">
        <f>(VLOOKUP($A23,MASTER!$1:$1048576,MATCH('POD3-COMMON_POOL'!R$7,MASTER!$1:$1,0),FALSE))*1000000</f>
        <v>3979</v>
      </c>
      <c r="S23" s="285">
        <f>(VLOOKUP($A23,MASTER!$1:$1048576,MATCH('POD3-COMMON_POOL'!S$7,MASTER!$1:$1,0),FALSE))*1000000</f>
        <v>3837</v>
      </c>
      <c r="T23" s="285">
        <f>(VLOOKUP($A23,MASTER!$1:$1048576,MATCH('POD3-COMMON_POOL'!T$7,MASTER!$1:$1,0),FALSE))*1000000</f>
        <v>3947.8774760958067</v>
      </c>
      <c r="U23" s="285">
        <f>(VLOOKUP($A23,MASTER!$1:$1048576,MATCH('POD3-COMMON_POOL'!U$7,MASTER!$1:$1,0),FALSE))*1000000</f>
        <v>4062.1051157838042</v>
      </c>
      <c r="V23" s="285">
        <f>(VLOOKUP($A23,MASTER!$1:$1048576,MATCH('POD3-COMMON_POOL'!V$7,MASTER!$1:$1,0),FALSE))*1000000</f>
        <v>4179.7809218784405</v>
      </c>
      <c r="W23" s="285">
        <f>(VLOOKUP($A23,MASTER!$1:$1048576,MATCH('POD3-COMMON_POOL'!W$7,MASTER!$1:$1,0),FALSE))*1000000</f>
        <v>4301.0060005574614</v>
      </c>
      <c r="X23" s="285">
        <f>(VLOOKUP($A23,MASTER!$1:$1048576,MATCH('POD3-COMMON_POOL'!X$7,MASTER!$1:$1,0),FALSE))*1000000</f>
        <v>4425.8846423698242</v>
      </c>
      <c r="Y23" s="285">
        <f>(VLOOKUP($A23,MASTER!$1:$1048576,MATCH('POD3-COMMON_POOL'!Y$7,MASTER!$1:$1,0),FALSE))*1000000</f>
        <v>4554.5244066362666</v>
      </c>
      <c r="Z23" s="285">
        <f>(VLOOKUP($A23,MASTER!$1:$1048576,MATCH('POD3-COMMON_POOL'!Z$7,MASTER!$1:$1,0),FALSE))*1000000</f>
        <v>4687.0362092634141</v>
      </c>
      <c r="AA23" s="285">
        <f>(VLOOKUP($A23,MASTER!$1:$1048576,MATCH('POD3-COMMON_POOL'!AA$7,MASTER!$1:$1,0),FALSE))*1000000</f>
        <v>4823.5344139999479</v>
      </c>
      <c r="AB23" s="285">
        <f>(VLOOKUP($A23,MASTER!$1:$1048576,MATCH('POD3-COMMON_POOL'!AB$7,MASTER!$1:$1,0),FALSE))*1000000</f>
        <v>4964.1369271706089</v>
      </c>
      <c r="AC23" s="285">
        <f>(VLOOKUP($A23,MASTER!$1:$1048576,MATCH('POD3-COMMON_POOL'!AC$7,MASTER!$1:$1,0),FALSE))*1000000</f>
        <v>5108.9652959308405</v>
      </c>
      <c r="AD23" s="285">
        <f>(VLOOKUP($A23,MASTER!$1:$1048576,MATCH('POD3-COMMON_POOL'!AD$7,MASTER!$1:$1,0),FALSE))*1000000</f>
        <v>5258.1448100913467</v>
      </c>
      <c r="AE23" s="285">
        <f>(VLOOKUP($A23,MASTER!$1:$1048576,MATCH('POD3-COMMON_POOL'!AE$7,MASTER!$1:$1,0),FALSE))*1000000</f>
        <v>5411.8046075683133</v>
      </c>
      <c r="AF23" s="285">
        <f>(VLOOKUP($A23,MASTER!$1:$1048576,MATCH('POD3-COMMON_POOL'!AF$7,MASTER!$1:$1,0),FALSE))*1000000</f>
        <v>5570.0777835210693</v>
      </c>
      <c r="AG23" s="285">
        <f>(VLOOKUP($A23,MASTER!$1:$1048576,MATCH('POD3-COMMON_POOL'!AG$7,MASTER!$1:$1,0),FALSE))*1000000</f>
        <v>5733.1015032448677</v>
      </c>
      <c r="AH23" s="285">
        <f>(VLOOKUP($A23,MASTER!$1:$1048576,MATCH('POD3-COMMON_POOL'!AH$7,MASTER!$1:$1,0),FALSE))*1000000</f>
        <v>5901.017118892185</v>
      </c>
      <c r="AI23" s="285">
        <f>(VLOOKUP($A23,MASTER!$1:$1048576,MATCH('POD3-COMMON_POOL'!AI$7,MASTER!$1:$1,0),FALSE))*1000000</f>
        <v>6073.9702901015253</v>
      </c>
      <c r="AJ23" s="285">
        <f>(VLOOKUP($A23,MASTER!$1:$1048576,MATCH('POD3-COMMON_POOL'!AJ$7,MASTER!$1:$1,0),FALSE))*1000000</f>
        <v>6252.1111086180636</v>
      </c>
      <c r="AK23" s="285">
        <f>(VLOOKUP($A23,MASTER!$1:$1048576,MATCH('POD3-COMMON_POOL'!AK$7,MASTER!$1:$1,0),FALSE))*1000000</f>
        <v>6435.5942269958823</v>
      </c>
      <c r="AL23" s="285">
        <f>(VLOOKUP($A23,MASTER!$1:$1048576,MATCH('POD3-COMMON_POOL'!AL$7,MASTER!$1:$1,0),FALSE))*1000000</f>
        <v>6624.5789914767265</v>
      </c>
      <c r="AM23" s="285">
        <f>(VLOOKUP($A23,MASTER!$1:$1048576,MATCH('POD3-COMMON_POOL'!AM$7,MASTER!$1:$1,0),FALSE))*1000000</f>
        <v>6819.2295791454253</v>
      </c>
      <c r="AN23" s="285">
        <f>(VLOOKUP($A23,MASTER!$1:$1048576,MATCH('POD3-COMMON_POOL'!AN$7,MASTER!$1:$1,0),FALSE))*1000000</f>
        <v>7019.7151394671564</v>
      </c>
      <c r="AO23" s="285">
        <f>(VLOOKUP($A23,MASTER!$1:$1048576,MATCH('POD3-COMMON_POOL'!AO$7,MASTER!$1:$1,0),FALSE))*1000000</f>
        <v>7226.2099403169959</v>
      </c>
      <c r="AP23" s="285">
        <f>(VLOOKUP($A23,MASTER!$1:$1048576,MATCH('POD3-COMMON_POOL'!AP$7,MASTER!$1:$1,0),FALSE))*1000000</f>
        <v>7438.8935186170602</v>
      </c>
      <c r="AQ23" s="285">
        <f>(VLOOKUP($A23,MASTER!$1:$1048576,MATCH('POD3-COMMON_POOL'!AQ$7,MASTER!$1:$1,0),FALSE))*1000000</f>
        <v>7657.9508357018076</v>
      </c>
      <c r="AR23" s="285">
        <f>(VLOOKUP($A23,MASTER!$1:$1048576,MATCH('POD3-COMMON_POOL'!AR$7,MASTER!$1:$1,0),FALSE))*1000000</f>
        <v>7883.5724375370573</v>
      </c>
      <c r="AS23" s="285">
        <f>(VLOOKUP($A23,MASTER!$1:$1048576,MATCH('POD3-COMMON_POOL'!AS$7,MASTER!$1:$1,0),FALSE))*1000000</f>
        <v>8115.9546199233573</v>
      </c>
      <c r="AT23" s="285">
        <f>(VLOOKUP($A23,MASTER!$1:$1048576,MATCH('POD3-COMMON_POOL'!AT$7,MASTER!$1:$1,0),FALSE))*1000000</f>
        <v>8355.2995988196981</v>
      </c>
      <c r="AU23" s="285">
        <f>(VLOOKUP($A23,MASTER!$1:$1048576,MATCH('POD3-COMMON_POOL'!AU$7,MASTER!$1:$1,0),FALSE))*1000000</f>
        <v>8601.8156859283918</v>
      </c>
      <c r="AV23" s="285">
        <f>(VLOOKUP($A23,MASTER!$1:$1048576,MATCH('POD3-COMMON_POOL'!AV$7,MASTER!$1:$1,0),FALSE))*1000000</f>
        <v>8855.7174696876536</v>
      </c>
      <c r="AW23" s="285">
        <f>(VLOOKUP($A23,MASTER!$1:$1048576,MATCH('POD3-COMMON_POOL'!AW$7,MASTER!$1:$1,0),FALSE))*1000000</f>
        <v>9117.226001823321</v>
      </c>
      <c r="AX23" s="285">
        <f>(VLOOKUP($A23,MASTER!$1:$1048576,MATCH('POD3-COMMON_POOL'!AX$7,MASTER!$1:$1,0),FALSE))*1000000</f>
        <v>9386.5689896168769</v>
      </c>
      <c r="AY23" s="285">
        <f>(VLOOKUP($A23,MASTER!$1:$1048576,MATCH('POD3-COMMON_POOL'!AY$7,MASTER!$1:$1,0),FALSE))*1000000</f>
        <v>9663.9809940522391</v>
      </c>
      <c r="AZ23" s="285">
        <f>(VLOOKUP($A23,MASTER!$1:$1048576,MATCH('POD3-COMMON_POOL'!AZ$7,MASTER!$1:$1,0),FALSE))*1000000</f>
        <v>9949.7036340094983</v>
      </c>
      <c r="BA23" s="285">
        <f>(VLOOKUP($A23,MASTER!$1:$1048576,MATCH('POD3-COMMON_POOL'!BA$7,MASTER!$1:$1,0),FALSE))*1000000</f>
        <v>10243.985796679397</v>
      </c>
      <c r="BB23" s="285">
        <f>(VLOOKUP($A23,MASTER!$1:$1048576,MATCH('POD3-COMMON_POOL'!BB$7,MASTER!$1:$1,0),FALSE))*1000000</f>
        <v>10546.971936316977</v>
      </c>
      <c r="BC23" s="285">
        <f>(VLOOKUP($A23,MASTER!$1:$1048576,MATCH('POD3-COMMON_POOL'!BC$7,MASTER!$1:$1,0),FALSE))*1000000</f>
        <v>10858.919490255059</v>
      </c>
      <c r="BD23" s="285">
        <f>(VLOOKUP($A23,MASTER!$1:$1048576,MATCH('POD3-COMMON_POOL'!BD$7,MASTER!$1:$1,0),FALSE))*1000000</f>
        <v>11180.093510044715</v>
      </c>
      <c r="BE23" s="285">
        <f>(VLOOKUP($A23,MASTER!$1:$1048576,MATCH('POD3-COMMON_POOL'!BE$7,MASTER!$1:$1,0),FALSE))*1000000</f>
        <v>11510.76688666084</v>
      </c>
      <c r="BF23" s="285">
        <f>(VLOOKUP($A23,MASTER!$1:$1048576,MATCH('POD3-COMMON_POOL'!BF$7,MASTER!$1:$1,0),FALSE))*1000000</f>
        <v>11851.220582368616</v>
      </c>
      <c r="BG23" s="285">
        <f>(VLOOKUP($A23,MASTER!$1:$1048576,MATCH('POD3-COMMON_POOL'!BG$7,MASTER!$1:$1,0),FALSE))*1000000</f>
        <v>12201.743869447873</v>
      </c>
      <c r="BH23" s="285">
        <f>(VLOOKUP($A23,MASTER!$1:$1048576,MATCH('POD3-COMMON_POOL'!BH$7,MASTER!$1:$1,0),FALSE))*1000000</f>
        <v>12562.634575978227</v>
      </c>
      <c r="BI23" s="285">
        <f>(VLOOKUP($A23,MASTER!$1:$1048576,MATCH('POD3-COMMON_POOL'!BI$7,MASTER!$1:$1,0),FALSE))*1000000</f>
        <v>12934.199338893755</v>
      </c>
    </row>
    <row r="24" spans="1:61" x14ac:dyDescent="0.25">
      <c r="A24" s="187" t="s">
        <v>540</v>
      </c>
      <c r="B24" s="285">
        <f>(VLOOKUP($A24,MASTER!$1:$1048576,MATCH('POD3-COMMON_POOL'!B$7,MASTER!$1:$1,0),FALSE))*1000000</f>
        <v>0</v>
      </c>
      <c r="C24" s="285">
        <f>(VLOOKUP($A24,MASTER!$1:$1048576,MATCH('POD3-COMMON_POOL'!C$7,MASTER!$1:$1,0),FALSE))*1000000</f>
        <v>0</v>
      </c>
      <c r="D24" s="285">
        <f>(VLOOKUP($A24,MASTER!$1:$1048576,MATCH('POD3-COMMON_POOL'!D$7,MASTER!$1:$1,0),FALSE))*1000000</f>
        <v>0</v>
      </c>
      <c r="E24" s="285">
        <f>(VLOOKUP($A24,MASTER!$1:$1048576,MATCH('POD3-COMMON_POOL'!E$7,MASTER!$1:$1,0),FALSE))*1000000</f>
        <v>0</v>
      </c>
      <c r="F24" s="285">
        <f>(VLOOKUP($A24,MASTER!$1:$1048576,MATCH('POD3-COMMON_POOL'!F$7,MASTER!$1:$1,0),FALSE))*1000000</f>
        <v>0</v>
      </c>
      <c r="G24" s="285">
        <f>(VLOOKUP($A24,MASTER!$1:$1048576,MATCH('POD3-COMMON_POOL'!G$7,MASTER!$1:$1,0),FALSE))*1000000</f>
        <v>0</v>
      </c>
      <c r="H24" s="285">
        <f>(VLOOKUP($A24,MASTER!$1:$1048576,MATCH('POD3-COMMON_POOL'!H$7,MASTER!$1:$1,0),FALSE))*1000000</f>
        <v>0</v>
      </c>
      <c r="I24" s="285">
        <f>(VLOOKUP($A24,MASTER!$1:$1048576,MATCH('POD3-COMMON_POOL'!I$7,MASTER!$1:$1,0),FALSE))*1000000</f>
        <v>0</v>
      </c>
      <c r="J24" s="285">
        <f>(VLOOKUP($A24,MASTER!$1:$1048576,MATCH('POD3-COMMON_POOL'!J$7,MASTER!$1:$1,0),FALSE))*1000000</f>
        <v>0</v>
      </c>
      <c r="K24" s="285">
        <f>(VLOOKUP($A24,MASTER!$1:$1048576,MATCH('POD3-COMMON_POOL'!K$7,MASTER!$1:$1,0),FALSE))*1000000</f>
        <v>0</v>
      </c>
      <c r="L24" s="285">
        <f>(VLOOKUP($A24,MASTER!$1:$1048576,MATCH('POD3-COMMON_POOL'!L$7,MASTER!$1:$1,0),FALSE))*1000000</f>
        <v>0</v>
      </c>
      <c r="M24" s="285">
        <f>(VLOOKUP($A24,MASTER!$1:$1048576,MATCH('POD3-COMMON_POOL'!M$7,MASTER!$1:$1,0),FALSE))*1000000</f>
        <v>0</v>
      </c>
      <c r="N24" s="285">
        <f>(VLOOKUP($A24,MASTER!$1:$1048576,MATCH('POD3-COMMON_POOL'!N$7,MASTER!$1:$1,0),FALSE))*1000000</f>
        <v>0</v>
      </c>
      <c r="O24" s="285">
        <f>(VLOOKUP($A24,MASTER!$1:$1048576,MATCH('POD3-COMMON_POOL'!O$7,MASTER!$1:$1,0),FALSE))*1000000</f>
        <v>0</v>
      </c>
      <c r="P24" s="285">
        <f>(VLOOKUP($A24,MASTER!$1:$1048576,MATCH('POD3-COMMON_POOL'!P$7,MASTER!$1:$1,0),FALSE))*1000000</f>
        <v>0</v>
      </c>
      <c r="Q24" s="285">
        <f>(VLOOKUP($A24,MASTER!$1:$1048576,MATCH('POD3-COMMON_POOL'!Q$7,MASTER!$1:$1,0),FALSE))*1000000</f>
        <v>0</v>
      </c>
      <c r="R24" s="285">
        <f>(VLOOKUP($A24,MASTER!$1:$1048576,MATCH('POD3-COMMON_POOL'!R$7,MASTER!$1:$1,0),FALSE))*1000000</f>
        <v>0</v>
      </c>
      <c r="S24" s="285">
        <f>(VLOOKUP($A24,MASTER!$1:$1048576,MATCH('POD3-COMMON_POOL'!S$7,MASTER!$1:$1,0),FALSE))*1000000</f>
        <v>0</v>
      </c>
      <c r="T24" s="285">
        <f>(VLOOKUP($A24,MASTER!$1:$1048576,MATCH('POD3-COMMON_POOL'!T$7,MASTER!$1:$1,0),FALSE))*1000000</f>
        <v>0</v>
      </c>
      <c r="U24" s="285">
        <f>(VLOOKUP($A24,MASTER!$1:$1048576,MATCH('POD3-COMMON_POOL'!U$7,MASTER!$1:$1,0),FALSE))*1000000</f>
        <v>0</v>
      </c>
      <c r="V24" s="285">
        <f>(VLOOKUP($A24,MASTER!$1:$1048576,MATCH('POD3-COMMON_POOL'!V$7,MASTER!$1:$1,0),FALSE))*1000000</f>
        <v>0</v>
      </c>
      <c r="W24" s="285">
        <f>(VLOOKUP($A24,MASTER!$1:$1048576,MATCH('POD3-COMMON_POOL'!W$7,MASTER!$1:$1,0),FALSE))*1000000</f>
        <v>0</v>
      </c>
      <c r="X24" s="285">
        <f>(VLOOKUP($A24,MASTER!$1:$1048576,MATCH('POD3-COMMON_POOL'!X$7,MASTER!$1:$1,0),FALSE))*1000000</f>
        <v>0</v>
      </c>
      <c r="Y24" s="285">
        <f>(VLOOKUP($A24,MASTER!$1:$1048576,MATCH('POD3-COMMON_POOL'!Y$7,MASTER!$1:$1,0),FALSE))*1000000</f>
        <v>0</v>
      </c>
      <c r="Z24" s="285">
        <f>(VLOOKUP($A24,MASTER!$1:$1048576,MATCH('POD3-COMMON_POOL'!Z$7,MASTER!$1:$1,0),FALSE))*1000000</f>
        <v>0</v>
      </c>
      <c r="AA24" s="285">
        <f>(VLOOKUP($A24,MASTER!$1:$1048576,MATCH('POD3-COMMON_POOL'!AA$7,MASTER!$1:$1,0),FALSE))*1000000</f>
        <v>0</v>
      </c>
      <c r="AB24" s="285">
        <f>(VLOOKUP($A24,MASTER!$1:$1048576,MATCH('POD3-COMMON_POOL'!AB$7,MASTER!$1:$1,0),FALSE))*1000000</f>
        <v>0</v>
      </c>
      <c r="AC24" s="285">
        <f>(VLOOKUP($A24,MASTER!$1:$1048576,MATCH('POD3-COMMON_POOL'!AC$7,MASTER!$1:$1,0),FALSE))*1000000</f>
        <v>0</v>
      </c>
      <c r="AD24" s="285">
        <f>(VLOOKUP($A24,MASTER!$1:$1048576,MATCH('POD3-COMMON_POOL'!AD$7,MASTER!$1:$1,0),FALSE))*1000000</f>
        <v>0</v>
      </c>
      <c r="AE24" s="285">
        <f>(VLOOKUP($A24,MASTER!$1:$1048576,MATCH('POD3-COMMON_POOL'!AE$7,MASTER!$1:$1,0),FALSE))*1000000</f>
        <v>0</v>
      </c>
      <c r="AF24" s="285">
        <f>(VLOOKUP($A24,MASTER!$1:$1048576,MATCH('POD3-COMMON_POOL'!AF$7,MASTER!$1:$1,0),FALSE))*1000000</f>
        <v>0</v>
      </c>
      <c r="AG24" s="285">
        <f>(VLOOKUP($A24,MASTER!$1:$1048576,MATCH('POD3-COMMON_POOL'!AG$7,MASTER!$1:$1,0),FALSE))*1000000</f>
        <v>0</v>
      </c>
      <c r="AH24" s="285">
        <f>(VLOOKUP($A24,MASTER!$1:$1048576,MATCH('POD3-COMMON_POOL'!AH$7,MASTER!$1:$1,0),FALSE))*1000000</f>
        <v>0</v>
      </c>
      <c r="AI24" s="285">
        <f>(VLOOKUP($A24,MASTER!$1:$1048576,MATCH('POD3-COMMON_POOL'!AI$7,MASTER!$1:$1,0),FALSE))*1000000</f>
        <v>0</v>
      </c>
      <c r="AJ24" s="285">
        <f>(VLOOKUP($A24,MASTER!$1:$1048576,MATCH('POD3-COMMON_POOL'!AJ$7,MASTER!$1:$1,0),FALSE))*1000000</f>
        <v>0</v>
      </c>
      <c r="AK24" s="285">
        <f>(VLOOKUP($A24,MASTER!$1:$1048576,MATCH('POD3-COMMON_POOL'!AK$7,MASTER!$1:$1,0),FALSE))*1000000</f>
        <v>0</v>
      </c>
      <c r="AL24" s="285">
        <f>(VLOOKUP($A24,MASTER!$1:$1048576,MATCH('POD3-COMMON_POOL'!AL$7,MASTER!$1:$1,0),FALSE))*1000000</f>
        <v>0</v>
      </c>
      <c r="AM24" s="285">
        <f>(VLOOKUP($A24,MASTER!$1:$1048576,MATCH('POD3-COMMON_POOL'!AM$7,MASTER!$1:$1,0),FALSE))*1000000</f>
        <v>0</v>
      </c>
      <c r="AN24" s="285">
        <f>(VLOOKUP($A24,MASTER!$1:$1048576,MATCH('POD3-COMMON_POOL'!AN$7,MASTER!$1:$1,0),FALSE))*1000000</f>
        <v>0</v>
      </c>
      <c r="AO24" s="285">
        <f>(VLOOKUP($A24,MASTER!$1:$1048576,MATCH('POD3-COMMON_POOL'!AO$7,MASTER!$1:$1,0),FALSE))*1000000</f>
        <v>0</v>
      </c>
      <c r="AP24" s="285">
        <f>(VLOOKUP($A24,MASTER!$1:$1048576,MATCH('POD3-COMMON_POOL'!AP$7,MASTER!$1:$1,0),FALSE))*1000000</f>
        <v>0</v>
      </c>
      <c r="AQ24" s="285">
        <f>(VLOOKUP($A24,MASTER!$1:$1048576,MATCH('POD3-COMMON_POOL'!AQ$7,MASTER!$1:$1,0),FALSE))*1000000</f>
        <v>0</v>
      </c>
      <c r="AR24" s="285">
        <f>(VLOOKUP($A24,MASTER!$1:$1048576,MATCH('POD3-COMMON_POOL'!AR$7,MASTER!$1:$1,0),FALSE))*1000000</f>
        <v>0</v>
      </c>
      <c r="AS24" s="285">
        <f>(VLOOKUP($A24,MASTER!$1:$1048576,MATCH('POD3-COMMON_POOL'!AS$7,MASTER!$1:$1,0),FALSE))*1000000</f>
        <v>0</v>
      </c>
      <c r="AT24" s="285">
        <f>(VLOOKUP($A24,MASTER!$1:$1048576,MATCH('POD3-COMMON_POOL'!AT$7,MASTER!$1:$1,0),FALSE))*1000000</f>
        <v>0</v>
      </c>
      <c r="AU24" s="285">
        <f>(VLOOKUP($A24,MASTER!$1:$1048576,MATCH('POD3-COMMON_POOL'!AU$7,MASTER!$1:$1,0),FALSE))*1000000</f>
        <v>0</v>
      </c>
      <c r="AV24" s="285">
        <f>(VLOOKUP($A24,MASTER!$1:$1048576,MATCH('POD3-COMMON_POOL'!AV$7,MASTER!$1:$1,0),FALSE))*1000000</f>
        <v>0</v>
      </c>
      <c r="AW24" s="285">
        <f>(VLOOKUP($A24,MASTER!$1:$1048576,MATCH('POD3-COMMON_POOL'!AW$7,MASTER!$1:$1,0),FALSE))*1000000</f>
        <v>0</v>
      </c>
      <c r="AX24" s="285">
        <f>(VLOOKUP($A24,MASTER!$1:$1048576,MATCH('POD3-COMMON_POOL'!AX$7,MASTER!$1:$1,0),FALSE))*1000000</f>
        <v>0</v>
      </c>
      <c r="AY24" s="285">
        <f>(VLOOKUP($A24,MASTER!$1:$1048576,MATCH('POD3-COMMON_POOL'!AY$7,MASTER!$1:$1,0),FALSE))*1000000</f>
        <v>0</v>
      </c>
      <c r="AZ24" s="285">
        <f>(VLOOKUP($A24,MASTER!$1:$1048576,MATCH('POD3-COMMON_POOL'!AZ$7,MASTER!$1:$1,0),FALSE))*1000000</f>
        <v>0</v>
      </c>
      <c r="BA24" s="285">
        <f>(VLOOKUP($A24,MASTER!$1:$1048576,MATCH('POD3-COMMON_POOL'!BA$7,MASTER!$1:$1,0),FALSE))*1000000</f>
        <v>0</v>
      </c>
      <c r="BB24" s="285">
        <f>(VLOOKUP($A24,MASTER!$1:$1048576,MATCH('POD3-COMMON_POOL'!BB$7,MASTER!$1:$1,0),FALSE))*1000000</f>
        <v>0</v>
      </c>
      <c r="BC24" s="285">
        <f>(VLOOKUP($A24,MASTER!$1:$1048576,MATCH('POD3-COMMON_POOL'!BC$7,MASTER!$1:$1,0),FALSE))*1000000</f>
        <v>0</v>
      </c>
      <c r="BD24" s="285">
        <f>(VLOOKUP($A24,MASTER!$1:$1048576,MATCH('POD3-COMMON_POOL'!BD$7,MASTER!$1:$1,0),FALSE))*1000000</f>
        <v>0</v>
      </c>
      <c r="BE24" s="285">
        <f>(VLOOKUP($A24,MASTER!$1:$1048576,MATCH('POD3-COMMON_POOL'!BE$7,MASTER!$1:$1,0),FALSE))*1000000</f>
        <v>0</v>
      </c>
      <c r="BF24" s="285">
        <f>(VLOOKUP($A24,MASTER!$1:$1048576,MATCH('POD3-COMMON_POOL'!BF$7,MASTER!$1:$1,0),FALSE))*1000000</f>
        <v>0</v>
      </c>
      <c r="BG24" s="285">
        <f>(VLOOKUP($A24,MASTER!$1:$1048576,MATCH('POD3-COMMON_POOL'!BG$7,MASTER!$1:$1,0),FALSE))*1000000</f>
        <v>0</v>
      </c>
      <c r="BH24" s="285">
        <f>(VLOOKUP($A24,MASTER!$1:$1048576,MATCH('POD3-COMMON_POOL'!BH$7,MASTER!$1:$1,0),FALSE))*1000000</f>
        <v>0</v>
      </c>
      <c r="BI24" s="285">
        <f>(VLOOKUP($A24,MASTER!$1:$1048576,MATCH('POD3-COMMON_POOL'!BI$7,MASTER!$1:$1,0),FALSE))*1000000</f>
        <v>0</v>
      </c>
    </row>
    <row r="25" spans="1:61" x14ac:dyDescent="0.25">
      <c r="A25" s="187" t="s">
        <v>541</v>
      </c>
      <c r="B25" s="285"/>
      <c r="C25" s="285"/>
      <c r="D25" s="285"/>
      <c r="E25" s="285"/>
      <c r="F25" s="285">
        <f>(VLOOKUP($A25,MASTER!$1:$1048576,MATCH('POD3-COMMON_POOL'!F$7,MASTER!$1:$1,0),FALSE))*1000000</f>
        <v>0</v>
      </c>
      <c r="G25" s="285">
        <f>(VLOOKUP($A25,MASTER!$1:$1048576,MATCH('POD3-COMMON_POOL'!G$7,MASTER!$1:$1,0),FALSE))*1000000</f>
        <v>0</v>
      </c>
      <c r="H25" s="285">
        <f>(VLOOKUP($A25,MASTER!$1:$1048576,MATCH('POD3-COMMON_POOL'!H$7,MASTER!$1:$1,0),FALSE))*1000000</f>
        <v>0</v>
      </c>
      <c r="I25" s="285">
        <f>(VLOOKUP($A25,MASTER!$1:$1048576,MATCH('POD3-COMMON_POOL'!I$7,MASTER!$1:$1,0),FALSE))*1000000</f>
        <v>0</v>
      </c>
      <c r="J25" s="285">
        <f>(VLOOKUP($A25,MASTER!$1:$1048576,MATCH('POD3-COMMON_POOL'!J$7,MASTER!$1:$1,0),FALSE))*1000000</f>
        <v>0</v>
      </c>
      <c r="K25" s="285">
        <f>(VLOOKUP($A25,MASTER!$1:$1048576,MATCH('POD3-COMMON_POOL'!K$7,MASTER!$1:$1,0),FALSE))*1000000</f>
        <v>58108</v>
      </c>
      <c r="L25" s="285">
        <f>(VLOOKUP($A25,MASTER!$1:$1048576,MATCH('POD3-COMMON_POOL'!L$7,MASTER!$1:$1,0),FALSE))*1000000</f>
        <v>74005</v>
      </c>
      <c r="M25" s="285">
        <f>(VLOOKUP($A25,MASTER!$1:$1048576,MATCH('POD3-COMMON_POOL'!M$7,MASTER!$1:$1,0),FALSE))*1000000</f>
        <v>74005</v>
      </c>
      <c r="N25" s="285">
        <f>(VLOOKUP($A25,MASTER!$1:$1048576,MATCH('POD3-COMMON_POOL'!N$7,MASTER!$1:$1,0),FALSE))*1000000</f>
        <v>78891</v>
      </c>
      <c r="O25" s="285">
        <f>(VLOOKUP($A25,MASTER!$1:$1048576,MATCH('POD3-COMMON_POOL'!O$7,MASTER!$1:$1,0),FALSE))*1000000</f>
        <v>77546</v>
      </c>
      <c r="P25" s="285">
        <f>(VLOOKUP($A25,MASTER!$1:$1048576,MATCH('POD3-COMMON_POOL'!P$7,MASTER!$1:$1,0),FALSE))*1000000</f>
        <v>108573</v>
      </c>
      <c r="Q25" s="285">
        <f>(VLOOKUP($A25,MASTER!$1:$1048576,MATCH('POD3-COMMON_POOL'!Q$7,MASTER!$1:$1,0),FALSE))*1000000</f>
        <v>189651</v>
      </c>
      <c r="R25" s="285">
        <f>(VLOOKUP($A25,MASTER!$1:$1048576,MATCH('POD3-COMMON_POOL'!R$7,MASTER!$1:$1,0),FALSE))*1000000</f>
        <v>292022</v>
      </c>
      <c r="S25" s="285">
        <f>(VLOOKUP($A25,MASTER!$1:$1048576,MATCH('POD3-COMMON_POOL'!S$7,MASTER!$1:$1,0),FALSE))*1000000</f>
        <v>366955</v>
      </c>
      <c r="T25" s="285">
        <f>(VLOOKUP($A25,MASTER!$1:$1048576,MATCH('POD3-COMMON_POOL'!T$7,MASTER!$1:$1,0),FALSE))*1000000</f>
        <v>375846.36073247076</v>
      </c>
      <c r="U25" s="285">
        <f>(VLOOKUP($A25,MASTER!$1:$1048576,MATCH('POD3-COMMON_POOL'!U$7,MASTER!$1:$1,0),FALSE))*1000000</f>
        <v>385030.99720246019</v>
      </c>
      <c r="V25" s="285">
        <f>(VLOOKUP($A25,MASTER!$1:$1048576,MATCH('POD3-COMMON_POOL'!V$7,MASTER!$1:$1,0),FALSE))*1000000</f>
        <v>394517.35343565402</v>
      </c>
      <c r="W25" s="285">
        <f>(VLOOKUP($A25,MASTER!$1:$1048576,MATCH('POD3-COMMON_POOL'!W$7,MASTER!$1:$1,0),FALSE))*1000000</f>
        <v>404314.13149040495</v>
      </c>
      <c r="X25" s="285">
        <f>(VLOOKUP($A25,MASTER!$1:$1048576,MATCH('POD3-COMMON_POOL'!X$7,MASTER!$1:$1,0),FALSE))*1000000</f>
        <v>414430.29913589411</v>
      </c>
      <c r="Y25" s="285">
        <f>(VLOOKUP($A25,MASTER!$1:$1048576,MATCH('POD3-COMMON_POOL'!Y$7,MASTER!$1:$1,0),FALSE))*1000000</f>
        <v>424875.09776147403</v>
      </c>
      <c r="Z25" s="285">
        <f>(VLOOKUP($A25,MASTER!$1:$1048576,MATCH('POD3-COMMON_POOL'!Z$7,MASTER!$1:$1,0),FALSE))*1000000</f>
        <v>435658.0505241176</v>
      </c>
      <c r="AA25" s="285">
        <f>(VLOOKUP($A25,MASTER!$1:$1048576,MATCH('POD3-COMMON_POOL'!AA$7,MASTER!$1:$1,0),FALSE))*1000000</f>
        <v>446788.97074110393</v>
      </c>
      <c r="AB25" s="285">
        <f>(VLOOKUP($A25,MASTER!$1:$1048576,MATCH('POD3-COMMON_POOL'!AB$7,MASTER!$1:$1,0),FALSE))*1000000</f>
        <v>458277.97053528798</v>
      </c>
      <c r="AC25" s="285">
        <f>(VLOOKUP($A25,MASTER!$1:$1048576,MATCH('POD3-COMMON_POOL'!AC$7,MASTER!$1:$1,0),FALSE))*1000000</f>
        <v>470135.46974052145</v>
      </c>
      <c r="AD25" s="285">
        <f>(VLOOKUP($A25,MASTER!$1:$1048576,MATCH('POD3-COMMON_POOL'!AD$7,MASTER!$1:$1,0),FALSE))*1000000</f>
        <v>482372.20507501822</v>
      </c>
      <c r="AE25" s="285">
        <f>(VLOOKUP($A25,MASTER!$1:$1048576,MATCH('POD3-COMMON_POOL'!AE$7,MASTER!$1:$1,0),FALSE))*1000000</f>
        <v>494999.23959069164</v>
      </c>
      <c r="AF25" s="285">
        <f>(VLOOKUP($A25,MASTER!$1:$1048576,MATCH('POD3-COMMON_POOL'!AF$7,MASTER!$1:$1,0),FALSE))*1000000</f>
        <v>508027.97240673448</v>
      </c>
      <c r="AG25" s="285">
        <f>(VLOOKUP($A25,MASTER!$1:$1048576,MATCH('POD3-COMMON_POOL'!AG$7,MASTER!$1:$1,0),FALSE))*1000000</f>
        <v>521470.14873595611</v>
      </c>
      <c r="AH25" s="285">
        <f>(VLOOKUP($A25,MASTER!$1:$1048576,MATCH('POD3-COMMON_POOL'!AH$7,MASTER!$1:$1,0),FALSE))*1000000</f>
        <v>535337.87021265214</v>
      </c>
      <c r="AI25" s="285">
        <f>(VLOOKUP($A25,MASTER!$1:$1048576,MATCH('POD3-COMMON_POOL'!AI$7,MASTER!$1:$1,0),FALSE))*1000000</f>
        <v>549643.60553104081</v>
      </c>
      <c r="AJ25" s="285">
        <f>(VLOOKUP($A25,MASTER!$1:$1048576,MATCH('POD3-COMMON_POOL'!AJ$7,MASTER!$1:$1,0),FALSE))*1000000</f>
        <v>564400.20140357397</v>
      </c>
      <c r="AK25" s="285">
        <f>(VLOOKUP($A25,MASTER!$1:$1048576,MATCH('POD3-COMMON_POOL'!AK$7,MASTER!$1:$1,0),FALSE))*1000000</f>
        <v>579620.89384870953</v>
      </c>
      <c r="AL25" s="285">
        <f>(VLOOKUP($A25,MASTER!$1:$1048576,MATCH('POD3-COMMON_POOL'!AL$7,MASTER!$1:$1,0),FALSE))*1000000</f>
        <v>595319.3198180194</v>
      </c>
      <c r="AM25" s="285">
        <f>(VLOOKUP($A25,MASTER!$1:$1048576,MATCH('POD3-COMMON_POOL'!AM$7,MASTER!$1:$1,0),FALSE))*1000000</f>
        <v>611509.52917280444</v>
      </c>
      <c r="AN25" s="285">
        <f>(VLOOKUP($A25,MASTER!$1:$1048576,MATCH('POD3-COMMON_POOL'!AN$7,MASTER!$1:$1,0),FALSE))*1000000</f>
        <v>628205.99702069024</v>
      </c>
      <c r="AO25" s="285">
        <f>(VLOOKUP($A25,MASTER!$1:$1048576,MATCH('POD3-COMMON_POOL'!AO$7,MASTER!$1:$1,0),FALSE))*1000000</f>
        <v>645423.63642299653</v>
      </c>
      <c r="AP25" s="285">
        <f>(VLOOKUP($A25,MASTER!$1:$1048576,MATCH('POD3-COMMON_POOL'!AP$7,MASTER!$1:$1,0),FALSE))*1000000</f>
        <v>663177.81148399389</v>
      </c>
      <c r="AQ25" s="285">
        <f>(VLOOKUP($A25,MASTER!$1:$1048576,MATCH('POD3-COMMON_POOL'!AQ$7,MASTER!$1:$1,0),FALSE))*1000000</f>
        <v>681484.35083349422</v>
      </c>
      <c r="AR25" s="285">
        <f>(VLOOKUP($A25,MASTER!$1:$1048576,MATCH('POD3-COMMON_POOL'!AR$7,MASTER!$1:$1,0),FALSE))*1000000</f>
        <v>700359.56151456584</v>
      </c>
      <c r="AS25" s="285">
        <f>(VLOOKUP($A25,MASTER!$1:$1048576,MATCH('POD3-COMMON_POOL'!AS$7,MASTER!$1:$1,0),FALSE))*1000000</f>
        <v>719820.24328852317</v>
      </c>
      <c r="AT25" s="285">
        <f>(VLOOKUP($A25,MASTER!$1:$1048576,MATCH('POD3-COMMON_POOL'!AT$7,MASTER!$1:$1,0),FALSE))*1000000</f>
        <v>739883.70336969278</v>
      </c>
      <c r="AU25" s="285">
        <f>(VLOOKUP($A25,MASTER!$1:$1048576,MATCH('POD3-COMMON_POOL'!AU$7,MASTER!$1:$1,0),FALSE))*1000000</f>
        <v>760567.77160284831</v>
      </c>
      <c r="AV25" s="285">
        <f>(VLOOKUP($A25,MASTER!$1:$1048576,MATCH('POD3-COMMON_POOL'!AV$7,MASTER!$1:$1,0),FALSE))*1000000</f>
        <v>781890.81609658035</v>
      </c>
      <c r="AW25" s="285">
        <f>(VLOOKUP($A25,MASTER!$1:$1048576,MATCH('POD3-COMMON_POOL'!AW$7,MASTER!$1:$1,0),FALSE))*1000000</f>
        <v>803871.75932627497</v>
      </c>
      <c r="AX25" s="285">
        <f>(VLOOKUP($A25,MASTER!$1:$1048576,MATCH('POD3-COMMON_POOL'!AX$7,MASTER!$1:$1,0),FALSE))*1000000</f>
        <v>826530.0947207798</v>
      </c>
      <c r="AY25" s="285">
        <f>(VLOOKUP($A25,MASTER!$1:$1048576,MATCH('POD3-COMMON_POOL'!AY$7,MASTER!$1:$1,0),FALSE))*1000000</f>
        <v>849885.90374725719</v>
      </c>
      <c r="AZ25" s="285">
        <f>(VLOOKUP($A25,MASTER!$1:$1048576,MATCH('POD3-COMMON_POOL'!AZ$7,MASTER!$1:$1,0),FALSE))*1000000</f>
        <v>873959.87350916967</v>
      </c>
      <c r="BA25" s="285">
        <f>(VLOOKUP($A25,MASTER!$1:$1048576,MATCH('POD3-COMMON_POOL'!BA$7,MASTER!$1:$1,0),FALSE))*1000000</f>
        <v>898773.31487277604</v>
      </c>
      <c r="BB25" s="285">
        <f>(VLOOKUP($A25,MASTER!$1:$1048576,MATCH('POD3-COMMON_POOL'!BB$7,MASTER!$1:$1,0),FALSE))*1000000</f>
        <v>924291.25868662959</v>
      </c>
      <c r="BC25" s="285">
        <f>(VLOOKUP($A25,MASTER!$1:$1048576,MATCH('POD3-COMMON_POOL'!BC$7,MASTER!$1:$1,0),FALSE))*1000000</f>
        <v>950533.70716223901</v>
      </c>
      <c r="BD25" s="285">
        <f>(VLOOKUP($A25,MASTER!$1:$1048576,MATCH('POD3-COMMON_POOL'!BD$7,MASTER!$1:$1,0),FALSE))*1000000</f>
        <v>977521.23041327542</v>
      </c>
      <c r="BE25" s="285">
        <f>(VLOOKUP($A25,MASTER!$1:$1048576,MATCH('POD3-COMMON_POOL'!BE$7,MASTER!$1:$1,0),FALSE))*1000000</f>
        <v>1005274.9825794331</v>
      </c>
      <c r="BF25" s="285">
        <f>(VLOOKUP($A25,MASTER!$1:$1048576,MATCH('POD3-COMMON_POOL'!BF$7,MASTER!$1:$1,0),FALSE))*1000000</f>
        <v>1033816.7184080787</v>
      </c>
      <c r="BG25" s="285">
        <f>(VLOOKUP($A25,MASTER!$1:$1048576,MATCH('POD3-COMMON_POOL'!BG$7,MASTER!$1:$1,0),FALSE))*1000000</f>
        <v>1063168.8103066841</v>
      </c>
      <c r="BH25" s="285">
        <f>(VLOOKUP($A25,MASTER!$1:$1048576,MATCH('POD3-COMMON_POOL'!BH$7,MASTER!$1:$1,0),FALSE))*1000000</f>
        <v>1093354.2658794143</v>
      </c>
      <c r="BI25" s="285">
        <f>(VLOOKUP($A25,MASTER!$1:$1048576,MATCH('POD3-COMMON_POOL'!BI$7,MASTER!$1:$1,0),FALSE))*1000000</f>
        <v>1124396.7459616112</v>
      </c>
    </row>
    <row r="26" spans="1:61" x14ac:dyDescent="0.25">
      <c r="A26" s="252" t="s">
        <v>477</v>
      </c>
      <c r="B26" s="105">
        <f t="shared" ref="B26:AG26" si="0">SUM(B8:B25)</f>
        <v>2483404</v>
      </c>
      <c r="C26" s="105">
        <f t="shared" si="0"/>
        <v>2707174</v>
      </c>
      <c r="D26" s="105">
        <f t="shared" si="0"/>
        <v>2969332</v>
      </c>
      <c r="E26" s="105">
        <f t="shared" si="0"/>
        <v>3181230</v>
      </c>
      <c r="F26" s="105">
        <f t="shared" si="0"/>
        <v>3423460</v>
      </c>
      <c r="G26" s="105">
        <f t="shared" si="0"/>
        <v>3627754</v>
      </c>
      <c r="H26" s="105">
        <f t="shared" si="0"/>
        <v>3801873</v>
      </c>
      <c r="I26" s="105">
        <f t="shared" si="0"/>
        <v>4206732</v>
      </c>
      <c r="J26" s="105">
        <f t="shared" si="0"/>
        <v>4767008</v>
      </c>
      <c r="K26" s="105">
        <f t="shared" si="0"/>
        <v>5148487</v>
      </c>
      <c r="L26" s="105">
        <f t="shared" si="0"/>
        <v>5537765</v>
      </c>
      <c r="M26" s="105">
        <f t="shared" si="0"/>
        <v>5537765</v>
      </c>
      <c r="N26" s="105">
        <f t="shared" si="0"/>
        <v>5861079</v>
      </c>
      <c r="O26" s="105">
        <f t="shared" si="0"/>
        <v>6179873</v>
      </c>
      <c r="P26" s="105">
        <f t="shared" si="0"/>
        <v>6378377.0298670754</v>
      </c>
      <c r="Q26" s="105">
        <f t="shared" si="0"/>
        <v>6626416.6526473192</v>
      </c>
      <c r="R26" s="105">
        <f t="shared" si="0"/>
        <v>6946247</v>
      </c>
      <c r="S26" s="105">
        <f t="shared" si="0"/>
        <v>7037893</v>
      </c>
      <c r="T26" s="105">
        <f t="shared" si="0"/>
        <v>7147644.1987760859</v>
      </c>
      <c r="U26" s="105">
        <f t="shared" si="0"/>
        <v>7259421.4672063086</v>
      </c>
      <c r="V26" s="105">
        <f t="shared" si="0"/>
        <v>7374516.4447829006</v>
      </c>
      <c r="W26" s="105">
        <f t="shared" si="0"/>
        <v>7493018.6479085647</v>
      </c>
      <c r="X26" s="105">
        <f t="shared" si="0"/>
        <v>7615021.9835124444</v>
      </c>
      <c r="Y26" s="105">
        <f t="shared" si="0"/>
        <v>7740624.4226418352</v>
      </c>
      <c r="Z26" s="105">
        <f t="shared" si="0"/>
        <v>7869927.8122921288</v>
      </c>
      <c r="AA26" s="105">
        <f t="shared" si="0"/>
        <v>8003037.7728440361</v>
      </c>
      <c r="AB26" s="105">
        <f t="shared" si="0"/>
        <v>8140063.6514542056</v>
      </c>
      <c r="AC26" s="105">
        <f t="shared" si="0"/>
        <v>8281118.5140223559</v>
      </c>
      <c r="AD26" s="105">
        <f t="shared" si="0"/>
        <v>8369750.7919224352</v>
      </c>
      <c r="AE26" s="105">
        <f t="shared" si="0"/>
        <v>8473680.2752825078</v>
      </c>
      <c r="AF26" s="105">
        <f t="shared" si="0"/>
        <v>8590823.8047271855</v>
      </c>
      <c r="AG26" s="105">
        <f t="shared" si="0"/>
        <v>8719543.6380683556</v>
      </c>
      <c r="AH26" s="105">
        <f t="shared" ref="AH26:BI26" si="1">SUM(AH8:AH25)</f>
        <v>8858559.2304571662</v>
      </c>
      <c r="AI26" s="105">
        <f t="shared" si="1"/>
        <v>9006876.6843406204</v>
      </c>
      <c r="AJ26" s="105">
        <f t="shared" si="1"/>
        <v>9163732.335920807</v>
      </c>
      <c r="AK26" s="105">
        <f t="shared" si="1"/>
        <v>9328547.651542753</v>
      </c>
      <c r="AL26" s="105">
        <f t="shared" si="1"/>
        <v>9500893.1728020478</v>
      </c>
      <c r="AM26" s="105">
        <f t="shared" si="1"/>
        <v>9680459.7014461886</v>
      </c>
      <c r="AN26" s="105">
        <f t="shared" si="1"/>
        <v>9867035.2769644428</v>
      </c>
      <c r="AO26" s="105">
        <f t="shared" si="1"/>
        <v>10060486.789214555</v>
      </c>
      <c r="AP26" s="105">
        <f t="shared" si="1"/>
        <v>10244917.157541959</v>
      </c>
      <c r="AQ26" s="105">
        <f t="shared" si="1"/>
        <v>10455000.21876674</v>
      </c>
      <c r="AR26" s="105">
        <f t="shared" si="1"/>
        <v>10671293.646427281</v>
      </c>
      <c r="AS26" s="105">
        <f t="shared" si="1"/>
        <v>10893981.145124609</v>
      </c>
      <c r="AT26" s="105">
        <f t="shared" si="1"/>
        <v>11123251.92917083</v>
      </c>
      <c r="AU26" s="105">
        <f t="shared" si="1"/>
        <v>11359300.884477166</v>
      </c>
      <c r="AV26" s="105">
        <f t="shared" si="1"/>
        <v>11602328.735681569</v>
      </c>
      <c r="AW26" s="105">
        <f t="shared" si="1"/>
        <v>11852542.218602797</v>
      </c>
      <c r="AX26" s="105">
        <f t="shared" si="1"/>
        <v>12110154.258124396</v>
      </c>
      <c r="AY26" s="105">
        <f t="shared" si="1"/>
        <v>12375384.151625713</v>
      </c>
      <c r="AZ26" s="105">
        <f t="shared" si="1"/>
        <v>12648457.758089293</v>
      </c>
      <c r="BA26" s="105">
        <f t="shared" si="1"/>
        <v>12929607.693024738</v>
      </c>
      <c r="BB26" s="105">
        <f t="shared" si="1"/>
        <v>13217915.505165039</v>
      </c>
      <c r="BC26" s="105">
        <f t="shared" si="1"/>
        <v>13513565.038418049</v>
      </c>
      <c r="BD26" s="105">
        <f t="shared" si="1"/>
        <v>13816744.87968025</v>
      </c>
      <c r="BE26" s="105">
        <f t="shared" si="1"/>
        <v>14127648.481758265</v>
      </c>
      <c r="BF26" s="105">
        <f t="shared" si="1"/>
        <v>14446474.28949156</v>
      </c>
      <c r="BG26" s="105">
        <f t="shared" si="1"/>
        <v>14773425.86916006</v>
      </c>
      <c r="BH26" s="105">
        <f t="shared" si="1"/>
        <v>15108712.041262733</v>
      </c>
      <c r="BI26" s="105">
        <f t="shared" si="1"/>
        <v>15452547.016755413</v>
      </c>
    </row>
    <row r="27" spans="1:61" s="282" customFormat="1" x14ac:dyDescent="0.25">
      <c r="A27" s="284" t="s">
        <v>434</v>
      </c>
      <c r="B27" s="283">
        <f>SUM(B26*R5)</f>
        <v>570189.55839999998</v>
      </c>
      <c r="C27" s="283">
        <f>SUM(C26*R5)</f>
        <v>621567.15040000004</v>
      </c>
      <c r="D27" s="283">
        <f>SUM(D26*R5)</f>
        <v>681758.62719999999</v>
      </c>
      <c r="E27" s="283">
        <f>SUM(E26*R5)</f>
        <v>730410.40799999994</v>
      </c>
      <c r="F27" s="283">
        <f>SUM(F26*R5)</f>
        <v>786026.41599999997</v>
      </c>
      <c r="G27" s="283">
        <f>SUM(G26*R5)</f>
        <v>832932.31839999999</v>
      </c>
      <c r="H27" s="283">
        <f>SUM(H26*R5)</f>
        <v>872910.04079999996</v>
      </c>
      <c r="I27" s="283">
        <f>SUM(I26*R5)</f>
        <v>965865.66720000003</v>
      </c>
      <c r="J27" s="283">
        <f>SUM(J26*R5)</f>
        <v>1094505.0367999999</v>
      </c>
      <c r="K27" s="283">
        <f>SUM(K26*R5)</f>
        <v>1182092.6151999999</v>
      </c>
      <c r="L27" s="283">
        <f>SUM(L26*R5)</f>
        <v>1271470.844</v>
      </c>
      <c r="M27" s="283">
        <f>SUM(M26*R5)</f>
        <v>1271470.844</v>
      </c>
      <c r="N27" s="283">
        <f>SUM(N26*R5)</f>
        <v>1345703.7383999999</v>
      </c>
      <c r="O27" s="283">
        <f>SUM(O26*R5)</f>
        <v>1418898.8407999999</v>
      </c>
      <c r="P27" s="283">
        <f>SUM(P26*R5)</f>
        <v>1464475.3660574805</v>
      </c>
      <c r="Q27" s="283">
        <f>SUM(Q26*R5)</f>
        <v>1521425.2634478244</v>
      </c>
      <c r="R27" s="283">
        <f>SUM(R26*R5)</f>
        <v>1594858.3111999999</v>
      </c>
      <c r="S27" s="283">
        <f>SUM(S26*R5)</f>
        <v>1615900.2327999999</v>
      </c>
      <c r="T27" s="283">
        <f>SUM(T26*R5)</f>
        <v>1641099.1080389894</v>
      </c>
      <c r="U27" s="283">
        <f>SUM(U26*R5)</f>
        <v>1666763.1688705685</v>
      </c>
      <c r="V27" s="283">
        <f>SUM(V26*R5)</f>
        <v>1693188.9757221539</v>
      </c>
      <c r="W27" s="283">
        <f>SUM(W26*R5)</f>
        <v>1720397.0815598064</v>
      </c>
      <c r="X27" s="283">
        <f>SUM(X26*R5)</f>
        <v>1748409.0474144572</v>
      </c>
      <c r="Y27" s="283">
        <f>SUM(Y26*R5)</f>
        <v>1777247.3674385652</v>
      </c>
      <c r="Z27" s="283">
        <f>SUM(Z26*R5)</f>
        <v>1806935.4257022727</v>
      </c>
      <c r="AA27" s="283">
        <f>SUM(AA26*R5)</f>
        <v>1837497.4726449908</v>
      </c>
      <c r="AB27" s="283">
        <f>SUM(AB26*R5)</f>
        <v>1868958.6143738856</v>
      </c>
      <c r="AC27" s="283">
        <f>SUM(AC26*R5)</f>
        <v>1901344.810819533</v>
      </c>
      <c r="AD27" s="283">
        <f>SUM(AD26*R5)</f>
        <v>1921694.7818253911</v>
      </c>
      <c r="AE27" s="283">
        <f>SUM(AE26*R5)</f>
        <v>1945556.9912048639</v>
      </c>
      <c r="AF27" s="283">
        <f>SUM(AF26*R5)</f>
        <v>1972453.1455653617</v>
      </c>
      <c r="AG27" s="283">
        <f>SUM(AG26*R5)</f>
        <v>2002007.2193004945</v>
      </c>
      <c r="AH27" s="283">
        <f>SUM(AH26*R5)</f>
        <v>2033925.1993129654</v>
      </c>
      <c r="AI27" s="283">
        <f>SUM(AI26*R5)</f>
        <v>2067978.8867246064</v>
      </c>
      <c r="AJ27" s="283">
        <f>SUM(AJ26*R5)</f>
        <v>2103992.9443274173</v>
      </c>
      <c r="AK27" s="283">
        <f>SUM(AK26*R5)</f>
        <v>2141834.5407942161</v>
      </c>
      <c r="AL27" s="283">
        <f>SUM(AL26*R5)</f>
        <v>2181405.07247535</v>
      </c>
      <c r="AM27" s="283">
        <f>SUM(AM26*R5)</f>
        <v>2222633.5474520447</v>
      </c>
      <c r="AN27" s="283">
        <f>SUM(AN26*R5)</f>
        <v>2265471.299591036</v>
      </c>
      <c r="AO27" s="283">
        <f>SUM(AO26*R5)</f>
        <v>2309887.7668036618</v>
      </c>
      <c r="AP27" s="283">
        <f>SUM(AP26*R5)</f>
        <v>2352232.9793716338</v>
      </c>
      <c r="AQ27" s="283">
        <f>SUM(AQ26*R5)</f>
        <v>2400468.0502288435</v>
      </c>
      <c r="AR27" s="283">
        <f>SUM(AR26*R5)</f>
        <v>2450129.0212197038</v>
      </c>
      <c r="AS27" s="283">
        <f>SUM(AS26*R5)</f>
        <v>2501258.0709206103</v>
      </c>
      <c r="AT27" s="283">
        <f>SUM(AT26*R5)</f>
        <v>2553898.6429376225</v>
      </c>
      <c r="AU27" s="283">
        <f>SUM(AU26*R5)</f>
        <v>2608095.4830759573</v>
      </c>
      <c r="AV27" s="283">
        <f>SUM(AV26*R5)</f>
        <v>2663894.6777124885</v>
      </c>
      <c r="AW27" s="283">
        <f>SUM(AW26*R5)</f>
        <v>2721343.693391202</v>
      </c>
      <c r="AX27" s="283">
        <f>SUM(AX26*R5)</f>
        <v>2780491.4176653614</v>
      </c>
      <c r="AY27" s="283">
        <f>SUM(AY26*R5)</f>
        <v>2841388.2012132639</v>
      </c>
      <c r="AZ27" s="283">
        <f>SUM(AZ26*R5)</f>
        <v>2904085.9012573017</v>
      </c>
      <c r="BA27" s="283">
        <f>SUM(BA26*R5)</f>
        <v>2968637.9263184797</v>
      </c>
      <c r="BB27" s="283">
        <f>SUM(BB26*R5)</f>
        <v>3034833.3999858927</v>
      </c>
      <c r="BC27" s="283">
        <f>SUM(BC26*R5)</f>
        <v>3102714.532820784</v>
      </c>
      <c r="BD27" s="283">
        <f>SUM(BD26*R5)</f>
        <v>3172324.6243745852</v>
      </c>
      <c r="BE27" s="283">
        <f>SUM(BE26*R5)</f>
        <v>3243708.0914116977</v>
      </c>
      <c r="BF27" s="283">
        <f>SUM(BF26*R5)</f>
        <v>3316910.4968672623</v>
      </c>
      <c r="BG27" s="283">
        <f>SUM(BG26*R5)</f>
        <v>3391978.5795591497</v>
      </c>
      <c r="BH27" s="283">
        <f>SUM(BH26*R5)</f>
        <v>3468960.2846739236</v>
      </c>
      <c r="BI27" s="283">
        <f>SUM(BI26*R5)</f>
        <v>3547904.7950470429</v>
      </c>
    </row>
    <row r="28" spans="1:61" s="345" customFormat="1" hidden="1" x14ac:dyDescent="0.25">
      <c r="A28" s="343" t="s">
        <v>433</v>
      </c>
      <c r="B28" s="344">
        <f t="shared" ref="B28" si="2">SUM(B27/30/24/14)</f>
        <v>56.566424444444444</v>
      </c>
      <c r="C28" s="344">
        <f t="shared" ref="C28:BI28" si="3">SUM(C27/30/24/14)</f>
        <v>61.663407777777778</v>
      </c>
      <c r="D28" s="344">
        <f t="shared" si="3"/>
        <v>67.634784444444435</v>
      </c>
      <c r="E28" s="344">
        <f t="shared" si="3"/>
        <v>72.461349999999996</v>
      </c>
      <c r="F28" s="344">
        <f t="shared" si="3"/>
        <v>77.978811111111114</v>
      </c>
      <c r="G28" s="344">
        <f t="shared" si="3"/>
        <v>82.632174444444445</v>
      </c>
      <c r="H28" s="344">
        <f t="shared" si="3"/>
        <v>86.598218333333321</v>
      </c>
      <c r="I28" s="344">
        <f t="shared" si="3"/>
        <v>95.820006666666671</v>
      </c>
      <c r="J28" s="344">
        <f t="shared" si="3"/>
        <v>108.58184888888887</v>
      </c>
      <c r="K28" s="344">
        <f t="shared" si="3"/>
        <v>117.27109277777775</v>
      </c>
      <c r="L28" s="344">
        <f t="shared" si="3"/>
        <v>126.13798055555557</v>
      </c>
      <c r="M28" s="344">
        <f t="shared" si="3"/>
        <v>126.13798055555557</v>
      </c>
      <c r="N28" s="344">
        <f t="shared" si="3"/>
        <v>133.50235499999999</v>
      </c>
      <c r="O28" s="344">
        <f t="shared" si="3"/>
        <v>140.76377388888889</v>
      </c>
      <c r="P28" s="344">
        <f t="shared" si="3"/>
        <v>145.28525456919448</v>
      </c>
      <c r="Q28" s="344">
        <f t="shared" si="3"/>
        <v>150.93504597696671</v>
      </c>
      <c r="R28" s="344">
        <f t="shared" si="3"/>
        <v>158.22007055555557</v>
      </c>
      <c r="S28" s="344">
        <f t="shared" si="3"/>
        <v>160.30756277777778</v>
      </c>
      <c r="T28" s="344">
        <f t="shared" si="3"/>
        <v>162.80745119434417</v>
      </c>
      <c r="U28" s="344">
        <f t="shared" si="3"/>
        <v>165.35348897525481</v>
      </c>
      <c r="V28" s="344">
        <f t="shared" si="3"/>
        <v>167.97509679783275</v>
      </c>
      <c r="W28" s="344">
        <f t="shared" si="3"/>
        <v>170.67431364680621</v>
      </c>
      <c r="X28" s="344">
        <f t="shared" si="3"/>
        <v>173.453278513339</v>
      </c>
      <c r="Y28" s="344">
        <f t="shared" si="3"/>
        <v>176.31422296017513</v>
      </c>
      <c r="Z28" s="344">
        <f t="shared" si="3"/>
        <v>179.25946683554292</v>
      </c>
      <c r="AA28" s="344">
        <f t="shared" si="3"/>
        <v>182.29141593700305</v>
      </c>
      <c r="AB28" s="344">
        <f t="shared" si="3"/>
        <v>185.41256094979025</v>
      </c>
      <c r="AC28" s="344">
        <f t="shared" si="3"/>
        <v>188.62547726384255</v>
      </c>
      <c r="AD28" s="344">
        <f t="shared" si="3"/>
        <v>190.64432359378881</v>
      </c>
      <c r="AE28" s="344">
        <f t="shared" si="3"/>
        <v>193.01160627032377</v>
      </c>
      <c r="AF28" s="344">
        <f t="shared" si="3"/>
        <v>195.67987555211923</v>
      </c>
      <c r="AG28" s="344">
        <f t="shared" si="3"/>
        <v>198.61182731155699</v>
      </c>
      <c r="AH28" s="344">
        <f t="shared" si="3"/>
        <v>201.77829358263548</v>
      </c>
      <c r="AI28" s="344">
        <f t="shared" si="3"/>
        <v>205.15663558775859</v>
      </c>
      <c r="AJ28" s="344">
        <f t="shared" si="3"/>
        <v>208.7294587626406</v>
      </c>
      <c r="AK28" s="344">
        <f t="shared" si="3"/>
        <v>212.48358539625158</v>
      </c>
      <c r="AL28" s="344">
        <f t="shared" si="3"/>
        <v>216.40923338049106</v>
      </c>
      <c r="AM28" s="344">
        <f t="shared" si="3"/>
        <v>220.49935986627429</v>
      </c>
      <c r="AN28" s="344">
        <f t="shared" si="3"/>
        <v>224.74913686419012</v>
      </c>
      <c r="AO28" s="344">
        <f t="shared" si="3"/>
        <v>229.15553242099821</v>
      </c>
      <c r="AP28" s="344">
        <f t="shared" si="3"/>
        <v>233.35644636623351</v>
      </c>
      <c r="AQ28" s="344">
        <f t="shared" si="3"/>
        <v>238.14167164968686</v>
      </c>
      <c r="AR28" s="344">
        <f t="shared" si="3"/>
        <v>243.06835527973254</v>
      </c>
      <c r="AS28" s="344">
        <f t="shared" si="3"/>
        <v>248.14068163894942</v>
      </c>
      <c r="AT28" s="344">
        <f t="shared" si="3"/>
        <v>253.36296060889111</v>
      </c>
      <c r="AU28" s="344">
        <f t="shared" si="3"/>
        <v>258.73963125753545</v>
      </c>
      <c r="AV28" s="344">
        <f t="shared" si="3"/>
        <v>264.27526564608019</v>
      </c>
      <c r="AW28" s="344">
        <f t="shared" si="3"/>
        <v>269.9745727570637</v>
      </c>
      <c r="AX28" s="344">
        <f t="shared" si="3"/>
        <v>275.84240254616685</v>
      </c>
      <c r="AY28" s="344">
        <f t="shared" si="3"/>
        <v>281.88375012036352</v>
      </c>
      <c r="AZ28" s="344">
        <f t="shared" si="3"/>
        <v>288.10376004536727</v>
      </c>
      <c r="BA28" s="344">
        <f t="shared" si="3"/>
        <v>294.50773078556347</v>
      </c>
      <c r="BB28" s="344">
        <f t="shared" si="3"/>
        <v>301.07474206209253</v>
      </c>
      <c r="BC28" s="344">
        <f t="shared" si="3"/>
        <v>307.80898143063331</v>
      </c>
      <c r="BD28" s="344">
        <f t="shared" si="3"/>
        <v>314.71474448160569</v>
      </c>
      <c r="BE28" s="344">
        <f t="shared" si="3"/>
        <v>321.79643764004942</v>
      </c>
      <c r="BF28" s="344">
        <f t="shared" si="3"/>
        <v>329.05858103841894</v>
      </c>
      <c r="BG28" s="344">
        <f t="shared" si="3"/>
        <v>336.50581146420137</v>
      </c>
      <c r="BH28" s="344">
        <f t="shared" si="3"/>
        <v>344.14288538431776</v>
      </c>
      <c r="BI28" s="344">
        <f t="shared" si="3"/>
        <v>351.97468204831779</v>
      </c>
    </row>
    <row r="29" spans="1:61" x14ac:dyDescent="0.25">
      <c r="A29" s="248" t="s">
        <v>432</v>
      </c>
      <c r="B29" s="281">
        <f>SUM(R6*S6)</f>
        <v>12000</v>
      </c>
      <c r="C29" s="281">
        <f t="shared" ref="C29:BI29" si="4">$B$29</f>
        <v>12000</v>
      </c>
      <c r="D29" s="281">
        <f t="shared" si="4"/>
        <v>12000</v>
      </c>
      <c r="E29" s="281">
        <f t="shared" si="4"/>
        <v>12000</v>
      </c>
      <c r="F29" s="281">
        <f t="shared" si="4"/>
        <v>12000</v>
      </c>
      <c r="G29" s="281">
        <f t="shared" si="4"/>
        <v>12000</v>
      </c>
      <c r="H29" s="281">
        <f t="shared" si="4"/>
        <v>12000</v>
      </c>
      <c r="I29" s="281">
        <f t="shared" si="4"/>
        <v>12000</v>
      </c>
      <c r="J29" s="281">
        <f t="shared" si="4"/>
        <v>12000</v>
      </c>
      <c r="K29" s="281">
        <f t="shared" si="4"/>
        <v>12000</v>
      </c>
      <c r="L29" s="281">
        <f t="shared" si="4"/>
        <v>12000</v>
      </c>
      <c r="M29" s="281">
        <f t="shared" si="4"/>
        <v>12000</v>
      </c>
      <c r="N29" s="281">
        <f t="shared" si="4"/>
        <v>12000</v>
      </c>
      <c r="O29" s="281">
        <f t="shared" si="4"/>
        <v>12000</v>
      </c>
      <c r="P29" s="281">
        <f t="shared" si="4"/>
        <v>12000</v>
      </c>
      <c r="Q29" s="281">
        <f t="shared" si="4"/>
        <v>12000</v>
      </c>
      <c r="R29" s="281">
        <f t="shared" si="4"/>
        <v>12000</v>
      </c>
      <c r="S29" s="281">
        <f t="shared" si="4"/>
        <v>12000</v>
      </c>
      <c r="T29" s="281">
        <f t="shared" si="4"/>
        <v>12000</v>
      </c>
      <c r="U29" s="281">
        <f t="shared" si="4"/>
        <v>12000</v>
      </c>
      <c r="V29" s="281">
        <f t="shared" si="4"/>
        <v>12000</v>
      </c>
      <c r="W29" s="281">
        <f t="shared" si="4"/>
        <v>12000</v>
      </c>
      <c r="X29" s="281">
        <f t="shared" si="4"/>
        <v>12000</v>
      </c>
      <c r="Y29" s="281">
        <f t="shared" si="4"/>
        <v>12000</v>
      </c>
      <c r="Z29" s="281">
        <f t="shared" si="4"/>
        <v>12000</v>
      </c>
      <c r="AA29" s="281">
        <f t="shared" si="4"/>
        <v>12000</v>
      </c>
      <c r="AB29" s="281">
        <f t="shared" si="4"/>
        <v>12000</v>
      </c>
      <c r="AC29" s="281">
        <f t="shared" si="4"/>
        <v>12000</v>
      </c>
      <c r="AD29" s="281">
        <f t="shared" si="4"/>
        <v>12000</v>
      </c>
      <c r="AE29" s="281">
        <f t="shared" si="4"/>
        <v>12000</v>
      </c>
      <c r="AF29" s="281">
        <f t="shared" si="4"/>
        <v>12000</v>
      </c>
      <c r="AG29" s="281">
        <f t="shared" si="4"/>
        <v>12000</v>
      </c>
      <c r="AH29" s="281">
        <f t="shared" si="4"/>
        <v>12000</v>
      </c>
      <c r="AI29" s="281">
        <f t="shared" si="4"/>
        <v>12000</v>
      </c>
      <c r="AJ29" s="281">
        <f t="shared" si="4"/>
        <v>12000</v>
      </c>
      <c r="AK29" s="281">
        <f t="shared" si="4"/>
        <v>12000</v>
      </c>
      <c r="AL29" s="281">
        <f t="shared" si="4"/>
        <v>12000</v>
      </c>
      <c r="AM29" s="281">
        <f t="shared" si="4"/>
        <v>12000</v>
      </c>
      <c r="AN29" s="281">
        <f t="shared" si="4"/>
        <v>12000</v>
      </c>
      <c r="AO29" s="281">
        <f t="shared" si="4"/>
        <v>12000</v>
      </c>
      <c r="AP29" s="281">
        <f t="shared" si="4"/>
        <v>12000</v>
      </c>
      <c r="AQ29" s="281">
        <f t="shared" si="4"/>
        <v>12000</v>
      </c>
      <c r="AR29" s="281">
        <f t="shared" si="4"/>
        <v>12000</v>
      </c>
      <c r="AS29" s="281">
        <f t="shared" si="4"/>
        <v>12000</v>
      </c>
      <c r="AT29" s="281">
        <f t="shared" si="4"/>
        <v>12000</v>
      </c>
      <c r="AU29" s="281">
        <f t="shared" si="4"/>
        <v>12000</v>
      </c>
      <c r="AV29" s="281">
        <f t="shared" si="4"/>
        <v>12000</v>
      </c>
      <c r="AW29" s="281">
        <f t="shared" si="4"/>
        <v>12000</v>
      </c>
      <c r="AX29" s="281">
        <f t="shared" si="4"/>
        <v>12000</v>
      </c>
      <c r="AY29" s="281">
        <f t="shared" si="4"/>
        <v>12000</v>
      </c>
      <c r="AZ29" s="281">
        <f t="shared" si="4"/>
        <v>12000</v>
      </c>
      <c r="BA29" s="281">
        <f t="shared" si="4"/>
        <v>12000</v>
      </c>
      <c r="BB29" s="281">
        <f t="shared" si="4"/>
        <v>12000</v>
      </c>
      <c r="BC29" s="281">
        <f t="shared" si="4"/>
        <v>12000</v>
      </c>
      <c r="BD29" s="281">
        <f t="shared" si="4"/>
        <v>12000</v>
      </c>
      <c r="BE29" s="281">
        <f t="shared" si="4"/>
        <v>12000</v>
      </c>
      <c r="BF29" s="281">
        <f t="shared" si="4"/>
        <v>12000</v>
      </c>
      <c r="BG29" s="281">
        <f t="shared" si="4"/>
        <v>12000</v>
      </c>
      <c r="BH29" s="281">
        <f t="shared" si="4"/>
        <v>12000</v>
      </c>
      <c r="BI29" s="281">
        <f t="shared" si="4"/>
        <v>12000</v>
      </c>
    </row>
    <row r="30" spans="1:61" x14ac:dyDescent="0.25">
      <c r="A30" s="248" t="s">
        <v>473</v>
      </c>
      <c r="B30" s="251">
        <f t="shared" ref="B30:U30" si="5">SUM(B27*$R$3)</f>
        <v>274466.44583142397</v>
      </c>
      <c r="C30" s="251">
        <f t="shared" si="5"/>
        <v>299197.563516544</v>
      </c>
      <c r="D30" s="251">
        <f t="shared" si="5"/>
        <v>328171.33278899197</v>
      </c>
      <c r="E30" s="251">
        <f t="shared" si="5"/>
        <v>351590.35399487999</v>
      </c>
      <c r="F30" s="251">
        <f t="shared" si="5"/>
        <v>378361.67560576001</v>
      </c>
      <c r="G30" s="251">
        <f t="shared" si="5"/>
        <v>400940.30078502401</v>
      </c>
      <c r="H30" s="251">
        <f t="shared" si="5"/>
        <v>420183.97723948798</v>
      </c>
      <c r="I30" s="251">
        <f t="shared" si="5"/>
        <v>464929.09756339202</v>
      </c>
      <c r="J30" s="251">
        <f t="shared" si="5"/>
        <v>526850.94451404794</v>
      </c>
      <c r="K30" s="251">
        <f t="shared" si="5"/>
        <v>569012.10125267191</v>
      </c>
      <c r="L30" s="251">
        <f t="shared" si="5"/>
        <v>612035.20546784007</v>
      </c>
      <c r="M30" s="251">
        <f t="shared" si="5"/>
        <v>612035.20546784007</v>
      </c>
      <c r="N30" s="251">
        <f t="shared" si="5"/>
        <v>647767.95151622395</v>
      </c>
      <c r="O30" s="251">
        <f t="shared" si="5"/>
        <v>683001.14600748802</v>
      </c>
      <c r="P30" s="251">
        <f t="shared" si="5"/>
        <v>704939.86220542877</v>
      </c>
      <c r="Q30" s="251">
        <f t="shared" si="5"/>
        <v>732353.26481324481</v>
      </c>
      <c r="R30" s="251">
        <f t="shared" si="5"/>
        <v>767700.99667923199</v>
      </c>
      <c r="S30" s="251">
        <f t="shared" si="5"/>
        <v>777829.73606060795</v>
      </c>
      <c r="T30" s="251">
        <f t="shared" si="5"/>
        <v>789959.46664564789</v>
      </c>
      <c r="U30" s="251">
        <f t="shared" si="5"/>
        <v>802313.11896753684</v>
      </c>
      <c r="V30" s="251">
        <f>SUM(V27*$R$3)</f>
        <v>815033.44535361603</v>
      </c>
      <c r="W30" s="251">
        <f t="shared" ref="W30:BI30" si="6">SUM(W27*$R$3)</f>
        <v>828130.33917962841</v>
      </c>
      <c r="X30" s="251">
        <f t="shared" si="6"/>
        <v>841614.17906342319</v>
      </c>
      <c r="Y30" s="251">
        <f t="shared" si="6"/>
        <v>855495.7927902278</v>
      </c>
      <c r="Z30" s="251">
        <f t="shared" si="6"/>
        <v>869786.43651604594</v>
      </c>
      <c r="AA30" s="251">
        <f t="shared" si="6"/>
        <v>884497.78343239275</v>
      </c>
      <c r="AB30" s="251">
        <f t="shared" si="6"/>
        <v>899641.91861501359</v>
      </c>
      <c r="AC30" s="251">
        <f t="shared" si="6"/>
        <v>915231.33813609043</v>
      </c>
      <c r="AD30" s="251">
        <f t="shared" si="6"/>
        <v>925027.00017947028</v>
      </c>
      <c r="AE30" s="251">
        <f t="shared" si="6"/>
        <v>936513.31328637328</v>
      </c>
      <c r="AF30" s="251">
        <f t="shared" si="6"/>
        <v>949460.04614934255</v>
      </c>
      <c r="AG30" s="251">
        <f t="shared" si="6"/>
        <v>963686.19508248603</v>
      </c>
      <c r="AH30" s="251">
        <f t="shared" si="6"/>
        <v>979050.23394128901</v>
      </c>
      <c r="AI30" s="251">
        <f t="shared" si="6"/>
        <v>995442.31691375654</v>
      </c>
      <c r="AJ30" s="251">
        <f t="shared" si="6"/>
        <v>1012778.0436814456</v>
      </c>
      <c r="AK30" s="251">
        <f t="shared" si="6"/>
        <v>1030993.4745567039</v>
      </c>
      <c r="AL30" s="251">
        <f t="shared" si="6"/>
        <v>1050041.1456867345</v>
      </c>
      <c r="AM30" s="251">
        <f t="shared" si="6"/>
        <v>1069886.8844015163</v>
      </c>
      <c r="AN30" s="251">
        <f t="shared" si="6"/>
        <v>1090507.2647711411</v>
      </c>
      <c r="AO30" s="251">
        <f t="shared" si="6"/>
        <v>1111887.5754286107</v>
      </c>
      <c r="AP30" s="251">
        <f t="shared" si="6"/>
        <v>1132270.8669503296</v>
      </c>
      <c r="AQ30" s="251">
        <f t="shared" si="6"/>
        <v>1155489.3006581562</v>
      </c>
      <c r="AR30" s="251">
        <f t="shared" si="6"/>
        <v>1179394.1056543167</v>
      </c>
      <c r="AS30" s="251">
        <f t="shared" si="6"/>
        <v>1204005.5850183449</v>
      </c>
      <c r="AT30" s="251">
        <f t="shared" si="6"/>
        <v>1229344.6507644539</v>
      </c>
      <c r="AU30" s="251">
        <f t="shared" si="6"/>
        <v>1255432.8417334429</v>
      </c>
      <c r="AV30" s="251">
        <f t="shared" si="6"/>
        <v>1282292.3420636836</v>
      </c>
      <c r="AW30" s="251">
        <f t="shared" si="6"/>
        <v>1309946.0002507891</v>
      </c>
      <c r="AX30" s="251">
        <f t="shared" si="6"/>
        <v>1338417.3488073985</v>
      </c>
      <c r="AY30" s="251">
        <f t="shared" si="6"/>
        <v>1367730.6245360167</v>
      </c>
      <c r="AZ30" s="251">
        <f t="shared" si="6"/>
        <v>1397910.7894292148</v>
      </c>
      <c r="BA30" s="251">
        <f t="shared" si="6"/>
        <v>1428983.5522126635</v>
      </c>
      <c r="BB30" s="251">
        <f t="shared" si="6"/>
        <v>1460847.4054172093</v>
      </c>
      <c r="BC30" s="251">
        <f t="shared" si="6"/>
        <v>1493522.6675186127</v>
      </c>
      <c r="BD30" s="251">
        <f t="shared" si="6"/>
        <v>1527030.1811889503</v>
      </c>
      <c r="BE30" s="251">
        <f t="shared" si="6"/>
        <v>1561391.3268819349</v>
      </c>
      <c r="BF30" s="251">
        <f t="shared" si="6"/>
        <v>1596628.0367720255</v>
      </c>
      <c r="BG30" s="251">
        <f t="shared" si="6"/>
        <v>1632762.8090565924</v>
      </c>
      <c r="BH30" s="251">
        <f t="shared" si="6"/>
        <v>1669818.72263064</v>
      </c>
      <c r="BI30" s="251">
        <f t="shared" si="6"/>
        <v>1707819.4521438447</v>
      </c>
    </row>
    <row r="31" spans="1:61" x14ac:dyDescent="0.25">
      <c r="A31" s="248" t="s">
        <v>474</v>
      </c>
      <c r="B31" s="251">
        <f t="shared" ref="B31:U31" si="7">SUM(B27*$S$3)</f>
        <v>295723.11256857601</v>
      </c>
      <c r="C31" s="251">
        <f t="shared" si="7"/>
        <v>322369.58688345604</v>
      </c>
      <c r="D31" s="251">
        <f t="shared" si="7"/>
        <v>353587.29441100801</v>
      </c>
      <c r="E31" s="251">
        <f t="shared" si="7"/>
        <v>378820.05400511995</v>
      </c>
      <c r="F31" s="251">
        <f t="shared" si="7"/>
        <v>407664.74039423995</v>
      </c>
      <c r="G31" s="251">
        <f t="shared" si="7"/>
        <v>431992.01761497598</v>
      </c>
      <c r="H31" s="251">
        <f t="shared" si="7"/>
        <v>452726.06356051198</v>
      </c>
      <c r="I31" s="251">
        <f t="shared" si="7"/>
        <v>500936.56963660801</v>
      </c>
      <c r="J31" s="251">
        <f t="shared" si="7"/>
        <v>567654.09228595195</v>
      </c>
      <c r="K31" s="251">
        <f t="shared" si="7"/>
        <v>613080.51394732797</v>
      </c>
      <c r="L31" s="251">
        <f t="shared" si="7"/>
        <v>659435.63853215997</v>
      </c>
      <c r="M31" s="251">
        <f t="shared" si="7"/>
        <v>659435.63853215997</v>
      </c>
      <c r="N31" s="251">
        <f t="shared" si="7"/>
        <v>697935.78688377596</v>
      </c>
      <c r="O31" s="251">
        <f t="shared" si="7"/>
        <v>735897.69479251187</v>
      </c>
      <c r="P31" s="251">
        <f t="shared" si="7"/>
        <v>759535.50385205168</v>
      </c>
      <c r="Q31" s="251">
        <f t="shared" si="7"/>
        <v>789071.99863457959</v>
      </c>
      <c r="R31" s="251">
        <f t="shared" si="7"/>
        <v>827157.31452076789</v>
      </c>
      <c r="S31" s="251">
        <f t="shared" si="7"/>
        <v>838070.49673939194</v>
      </c>
      <c r="T31" s="251">
        <f t="shared" si="7"/>
        <v>851139.64139334147</v>
      </c>
      <c r="U31" s="251">
        <f t="shared" si="7"/>
        <v>864450.04990303167</v>
      </c>
      <c r="V31" s="251">
        <f>SUM(V27*$S$3)</f>
        <v>878155.53036853787</v>
      </c>
      <c r="W31" s="251">
        <f t="shared" ref="W31:BI31" si="8">SUM(W27*$S$3)</f>
        <v>892266.74238017795</v>
      </c>
      <c r="X31" s="251">
        <f t="shared" si="8"/>
        <v>906794.86835103401</v>
      </c>
      <c r="Y31" s="251">
        <f t="shared" si="8"/>
        <v>921751.57464833744</v>
      </c>
      <c r="Z31" s="251">
        <f t="shared" si="8"/>
        <v>937148.98918622674</v>
      </c>
      <c r="AA31" s="251">
        <f t="shared" si="8"/>
        <v>952999.68921259802</v>
      </c>
      <c r="AB31" s="251">
        <f t="shared" si="8"/>
        <v>969316.69575887197</v>
      </c>
      <c r="AC31" s="251">
        <f t="shared" si="8"/>
        <v>986113.47268344252</v>
      </c>
      <c r="AD31" s="251">
        <f t="shared" si="8"/>
        <v>996667.78164592083</v>
      </c>
      <c r="AE31" s="251">
        <f t="shared" si="8"/>
        <v>1009043.6779184906</v>
      </c>
      <c r="AF31" s="251">
        <f t="shared" si="8"/>
        <v>1022993.0994160192</v>
      </c>
      <c r="AG31" s="251">
        <f t="shared" si="8"/>
        <v>1038321.0242180085</v>
      </c>
      <c r="AH31" s="251">
        <f t="shared" si="8"/>
        <v>1054874.9653716763</v>
      </c>
      <c r="AI31" s="251">
        <f t="shared" si="8"/>
        <v>1072536.5698108498</v>
      </c>
      <c r="AJ31" s="251">
        <f t="shared" si="8"/>
        <v>1091214.9006459718</v>
      </c>
      <c r="AK31" s="251">
        <f t="shared" si="8"/>
        <v>1110841.0662375123</v>
      </c>
      <c r="AL31" s="251">
        <f t="shared" si="8"/>
        <v>1131363.9267886155</v>
      </c>
      <c r="AM31" s="251">
        <f t="shared" si="8"/>
        <v>1152746.6630505284</v>
      </c>
      <c r="AN31" s="251">
        <f t="shared" si="8"/>
        <v>1174964.0348198949</v>
      </c>
      <c r="AO31" s="251">
        <f t="shared" si="8"/>
        <v>1198000.1913750512</v>
      </c>
      <c r="AP31" s="251">
        <f t="shared" si="8"/>
        <v>1219962.1124213042</v>
      </c>
      <c r="AQ31" s="251">
        <f t="shared" si="8"/>
        <v>1244978.7495706873</v>
      </c>
      <c r="AR31" s="251">
        <f t="shared" si="8"/>
        <v>1270734.9155653871</v>
      </c>
      <c r="AS31" s="251">
        <f t="shared" si="8"/>
        <v>1297252.4859022654</v>
      </c>
      <c r="AT31" s="251">
        <f t="shared" si="8"/>
        <v>1324553.9921731686</v>
      </c>
      <c r="AU31" s="251">
        <f t="shared" si="8"/>
        <v>1352662.6413425144</v>
      </c>
      <c r="AV31" s="251">
        <f t="shared" si="8"/>
        <v>1381602.3356488049</v>
      </c>
      <c r="AW31" s="251">
        <f t="shared" si="8"/>
        <v>1411397.6931404129</v>
      </c>
      <c r="AX31" s="251">
        <f t="shared" si="8"/>
        <v>1442074.068857963</v>
      </c>
      <c r="AY31" s="251">
        <f t="shared" si="8"/>
        <v>1473657.5766772472</v>
      </c>
      <c r="AZ31" s="251">
        <f t="shared" si="8"/>
        <v>1506175.1118280869</v>
      </c>
      <c r="BA31" s="251">
        <f t="shared" si="8"/>
        <v>1539654.3741058162</v>
      </c>
      <c r="BB31" s="251">
        <f t="shared" si="8"/>
        <v>1573985.9945686834</v>
      </c>
      <c r="BC31" s="251">
        <f t="shared" si="8"/>
        <v>1609191.8653021713</v>
      </c>
      <c r="BD31" s="251">
        <f t="shared" si="8"/>
        <v>1645294.4431856349</v>
      </c>
      <c r="BE31" s="251">
        <f t="shared" si="8"/>
        <v>1682316.7645297628</v>
      </c>
      <c r="BF31" s="251">
        <f t="shared" si="8"/>
        <v>1720282.4600952368</v>
      </c>
      <c r="BG31" s="251">
        <f t="shared" si="8"/>
        <v>1759215.7705025573</v>
      </c>
      <c r="BH31" s="251">
        <f t="shared" si="8"/>
        <v>1799141.5620432836</v>
      </c>
      <c r="BI31" s="251">
        <f t="shared" si="8"/>
        <v>1840085.3429031982</v>
      </c>
    </row>
    <row r="39" spans="26:26" x14ac:dyDescent="0.25">
      <c r="Z39" s="228"/>
    </row>
    <row r="79" spans="1:62" x14ac:dyDescent="0.25">
      <c r="A79" s="269" t="s">
        <v>412</v>
      </c>
      <c r="B79" s="271">
        <f t="shared" ref="B79:BI79" si="9">B7</f>
        <v>42979</v>
      </c>
      <c r="C79" s="271">
        <f t="shared" si="9"/>
        <v>43009</v>
      </c>
      <c r="D79" s="271">
        <f t="shared" si="9"/>
        <v>43040</v>
      </c>
      <c r="E79" s="271">
        <f t="shared" si="9"/>
        <v>43070</v>
      </c>
      <c r="F79" s="271">
        <f t="shared" si="9"/>
        <v>43101</v>
      </c>
      <c r="G79" s="271">
        <f t="shared" si="9"/>
        <v>43132</v>
      </c>
      <c r="H79" s="271">
        <f t="shared" si="9"/>
        <v>43160</v>
      </c>
      <c r="I79" s="271">
        <f t="shared" si="9"/>
        <v>43191</v>
      </c>
      <c r="J79" s="271">
        <f t="shared" si="9"/>
        <v>43221</v>
      </c>
      <c r="K79" s="271">
        <f t="shared" si="9"/>
        <v>43252</v>
      </c>
      <c r="L79" s="271">
        <f t="shared" si="9"/>
        <v>43282</v>
      </c>
      <c r="M79" s="271">
        <f t="shared" si="9"/>
        <v>43282</v>
      </c>
      <c r="N79" s="271">
        <f t="shared" si="9"/>
        <v>43313</v>
      </c>
      <c r="O79" s="271">
        <f t="shared" si="9"/>
        <v>43344</v>
      </c>
      <c r="P79" s="271">
        <f t="shared" si="9"/>
        <v>43374</v>
      </c>
      <c r="Q79" s="271">
        <f t="shared" si="9"/>
        <v>43405</v>
      </c>
      <c r="R79" s="271">
        <f t="shared" si="9"/>
        <v>43435</v>
      </c>
      <c r="S79" s="271">
        <f t="shared" si="9"/>
        <v>43466</v>
      </c>
      <c r="T79" s="271">
        <f t="shared" si="9"/>
        <v>43497</v>
      </c>
      <c r="U79" s="271">
        <f t="shared" si="9"/>
        <v>43525</v>
      </c>
      <c r="V79" s="271">
        <f t="shared" si="9"/>
        <v>43556</v>
      </c>
      <c r="W79" s="271">
        <f t="shared" si="9"/>
        <v>43586</v>
      </c>
      <c r="X79" s="271">
        <f t="shared" si="9"/>
        <v>43617</v>
      </c>
      <c r="Y79" s="271">
        <f t="shared" si="9"/>
        <v>43647</v>
      </c>
      <c r="Z79" s="271">
        <f t="shared" si="9"/>
        <v>43678</v>
      </c>
      <c r="AA79" s="271">
        <f t="shared" si="9"/>
        <v>43709</v>
      </c>
      <c r="AB79" s="271">
        <f t="shared" si="9"/>
        <v>43739</v>
      </c>
      <c r="AC79" s="271">
        <f t="shared" si="9"/>
        <v>43770</v>
      </c>
      <c r="AD79" s="271">
        <f t="shared" si="9"/>
        <v>43800</v>
      </c>
      <c r="AE79" s="271">
        <f t="shared" si="9"/>
        <v>43831</v>
      </c>
      <c r="AF79" s="271">
        <f t="shared" si="9"/>
        <v>43862</v>
      </c>
      <c r="AG79" s="271">
        <f t="shared" si="9"/>
        <v>43891</v>
      </c>
      <c r="AH79" s="271">
        <f t="shared" si="9"/>
        <v>43922</v>
      </c>
      <c r="AI79" s="271">
        <f t="shared" si="9"/>
        <v>43952</v>
      </c>
      <c r="AJ79" s="271">
        <f t="shared" si="9"/>
        <v>43983</v>
      </c>
      <c r="AK79" s="271">
        <f t="shared" si="9"/>
        <v>44013</v>
      </c>
      <c r="AL79" s="271">
        <f t="shared" si="9"/>
        <v>44044</v>
      </c>
      <c r="AM79" s="271">
        <f t="shared" si="9"/>
        <v>44075</v>
      </c>
      <c r="AN79" s="271">
        <f t="shared" si="9"/>
        <v>44105</v>
      </c>
      <c r="AO79" s="271">
        <f t="shared" si="9"/>
        <v>44136</v>
      </c>
      <c r="AP79" s="271">
        <f t="shared" si="9"/>
        <v>44166</v>
      </c>
      <c r="AQ79" s="271">
        <f t="shared" si="9"/>
        <v>44197</v>
      </c>
      <c r="AR79" s="271">
        <f t="shared" si="9"/>
        <v>44228</v>
      </c>
      <c r="AS79" s="271">
        <f t="shared" si="9"/>
        <v>44256</v>
      </c>
      <c r="AT79" s="271">
        <f t="shared" si="9"/>
        <v>44287</v>
      </c>
      <c r="AU79" s="271">
        <f t="shared" si="9"/>
        <v>44317</v>
      </c>
      <c r="AV79" s="271">
        <f t="shared" si="9"/>
        <v>44348</v>
      </c>
      <c r="AW79" s="271">
        <f t="shared" si="9"/>
        <v>44378</v>
      </c>
      <c r="AX79" s="271">
        <f t="shared" si="9"/>
        <v>44409</v>
      </c>
      <c r="AY79" s="271">
        <f t="shared" si="9"/>
        <v>44440</v>
      </c>
      <c r="AZ79" s="271">
        <f t="shared" si="9"/>
        <v>44470</v>
      </c>
      <c r="BA79" s="271">
        <f t="shared" si="9"/>
        <v>44501</v>
      </c>
      <c r="BB79" s="271">
        <f t="shared" si="9"/>
        <v>44531</v>
      </c>
      <c r="BC79" s="271">
        <f t="shared" si="9"/>
        <v>44562</v>
      </c>
      <c r="BD79" s="271">
        <f t="shared" si="9"/>
        <v>44593</v>
      </c>
      <c r="BE79" s="271">
        <f t="shared" si="9"/>
        <v>44621</v>
      </c>
      <c r="BF79" s="271">
        <f t="shared" si="9"/>
        <v>44652</v>
      </c>
      <c r="BG79" s="271">
        <f t="shared" si="9"/>
        <v>44682</v>
      </c>
      <c r="BH79" s="271">
        <f t="shared" si="9"/>
        <v>44713</v>
      </c>
      <c r="BI79" s="271">
        <f t="shared" si="9"/>
        <v>44743</v>
      </c>
      <c r="BJ79" s="267"/>
    </row>
    <row r="80" spans="1:62" x14ac:dyDescent="0.25">
      <c r="A80" s="270" t="s">
        <v>406</v>
      </c>
      <c r="B80" s="272">
        <f t="shared" ref="B80:V80" si="10">ROUND(B81,0)*1000</f>
        <v>2000</v>
      </c>
      <c r="C80" s="272">
        <f t="shared" si="10"/>
        <v>2000</v>
      </c>
      <c r="D80" s="272">
        <f t="shared" si="10"/>
        <v>2000</v>
      </c>
      <c r="E80" s="272">
        <f t="shared" si="10"/>
        <v>3000</v>
      </c>
      <c r="F80" s="272">
        <f t="shared" si="10"/>
        <v>3000</v>
      </c>
      <c r="G80" s="272">
        <f t="shared" si="10"/>
        <v>3000</v>
      </c>
      <c r="H80" s="272">
        <f t="shared" si="10"/>
        <v>3000</v>
      </c>
      <c r="I80" s="272">
        <f t="shared" si="10"/>
        <v>3000</v>
      </c>
      <c r="J80" s="272">
        <f t="shared" si="10"/>
        <v>4000</v>
      </c>
      <c r="K80" s="272">
        <f t="shared" si="10"/>
        <v>4000</v>
      </c>
      <c r="L80" s="272">
        <f t="shared" si="10"/>
        <v>4000</v>
      </c>
      <c r="M80" s="272">
        <f t="shared" si="10"/>
        <v>4000</v>
      </c>
      <c r="N80" s="272">
        <f t="shared" si="10"/>
        <v>4000</v>
      </c>
      <c r="O80" s="272">
        <f t="shared" si="10"/>
        <v>4000</v>
      </c>
      <c r="P80" s="272">
        <f t="shared" si="10"/>
        <v>5000</v>
      </c>
      <c r="Q80" s="272">
        <f t="shared" si="10"/>
        <v>5000</v>
      </c>
      <c r="R80" s="272">
        <f t="shared" si="10"/>
        <v>5000</v>
      </c>
      <c r="S80" s="272">
        <f t="shared" si="10"/>
        <v>5000</v>
      </c>
      <c r="T80" s="272">
        <f t="shared" si="10"/>
        <v>5000</v>
      </c>
      <c r="U80" s="272">
        <f t="shared" si="10"/>
        <v>5000</v>
      </c>
      <c r="V80" s="272">
        <f t="shared" si="10"/>
        <v>5000</v>
      </c>
      <c r="W80" s="272">
        <f>ROUND(W81,0)*1000</f>
        <v>6000</v>
      </c>
      <c r="X80" s="272">
        <f t="shared" ref="X80:BI80" si="11">ROUND(X81,0)*1000</f>
        <v>7000</v>
      </c>
      <c r="Y80" s="272">
        <f t="shared" si="11"/>
        <v>7000</v>
      </c>
      <c r="Z80" s="272">
        <f t="shared" si="11"/>
        <v>7000</v>
      </c>
      <c r="AA80" s="272">
        <f t="shared" si="11"/>
        <v>7000</v>
      </c>
      <c r="AB80" s="272">
        <f t="shared" si="11"/>
        <v>7000</v>
      </c>
      <c r="AC80" s="272">
        <f t="shared" si="11"/>
        <v>7000</v>
      </c>
      <c r="AD80" s="272">
        <f t="shared" si="11"/>
        <v>7000</v>
      </c>
      <c r="AE80" s="272">
        <f t="shared" si="11"/>
        <v>7000</v>
      </c>
      <c r="AF80" s="272">
        <f t="shared" si="11"/>
        <v>7000</v>
      </c>
      <c r="AG80" s="272">
        <f t="shared" si="11"/>
        <v>7000</v>
      </c>
      <c r="AH80" s="272">
        <f t="shared" si="11"/>
        <v>8000</v>
      </c>
      <c r="AI80" s="272">
        <f t="shared" si="11"/>
        <v>8000</v>
      </c>
      <c r="AJ80" s="272">
        <f t="shared" si="11"/>
        <v>8000</v>
      </c>
      <c r="AK80" s="272">
        <f t="shared" si="11"/>
        <v>8000</v>
      </c>
      <c r="AL80" s="272">
        <f t="shared" si="11"/>
        <v>8000</v>
      </c>
      <c r="AM80" s="272">
        <f t="shared" si="11"/>
        <v>8000</v>
      </c>
      <c r="AN80" s="272">
        <f t="shared" si="11"/>
        <v>8000</v>
      </c>
      <c r="AO80" s="272">
        <f t="shared" si="11"/>
        <v>9000</v>
      </c>
      <c r="AP80" s="272">
        <f t="shared" si="11"/>
        <v>9000</v>
      </c>
      <c r="AQ80" s="272">
        <f t="shared" si="11"/>
        <v>9000</v>
      </c>
      <c r="AR80" s="272">
        <f t="shared" si="11"/>
        <v>9000</v>
      </c>
      <c r="AS80" s="272">
        <f t="shared" si="11"/>
        <v>9000</v>
      </c>
      <c r="AT80" s="272">
        <f t="shared" si="11"/>
        <v>9000</v>
      </c>
      <c r="AU80" s="272">
        <f t="shared" si="11"/>
        <v>10000</v>
      </c>
      <c r="AV80" s="272">
        <f t="shared" si="11"/>
        <v>10000</v>
      </c>
      <c r="AW80" s="272">
        <f t="shared" si="11"/>
        <v>10000</v>
      </c>
      <c r="AX80" s="272">
        <f t="shared" si="11"/>
        <v>10000</v>
      </c>
      <c r="AY80" s="272">
        <f t="shared" si="11"/>
        <v>10000</v>
      </c>
      <c r="AZ80" s="272">
        <f t="shared" si="11"/>
        <v>11000</v>
      </c>
      <c r="BA80" s="272">
        <f t="shared" si="11"/>
        <v>11000</v>
      </c>
      <c r="BB80" s="272">
        <f t="shared" si="11"/>
        <v>11000</v>
      </c>
      <c r="BC80" s="272">
        <f t="shared" si="11"/>
        <v>11000</v>
      </c>
      <c r="BD80" s="272">
        <f t="shared" si="11"/>
        <v>12000</v>
      </c>
      <c r="BE80" s="272">
        <f t="shared" si="11"/>
        <v>12000</v>
      </c>
      <c r="BF80" s="272">
        <f t="shared" si="11"/>
        <v>12000</v>
      </c>
      <c r="BG80" s="272">
        <f t="shared" si="11"/>
        <v>12000</v>
      </c>
      <c r="BH80" s="272">
        <f t="shared" si="11"/>
        <v>13000</v>
      </c>
      <c r="BI80" s="272">
        <f t="shared" si="11"/>
        <v>13000</v>
      </c>
    </row>
    <row r="81" spans="1:61" x14ac:dyDescent="0.25">
      <c r="A81" s="270" t="s">
        <v>464</v>
      </c>
      <c r="B81" s="358">
        <f t="shared" ref="B81:BI81" si="12">(ROUNDUP(IF(B$82&lt;=1000, $S$6,IF(B$82&gt;1000,B$82/1000)),0))</f>
        <v>2</v>
      </c>
      <c r="C81" s="358">
        <f t="shared" si="12"/>
        <v>2</v>
      </c>
      <c r="D81" s="358">
        <f t="shared" si="12"/>
        <v>2</v>
      </c>
      <c r="E81" s="358">
        <f t="shared" si="12"/>
        <v>3</v>
      </c>
      <c r="F81" s="358">
        <f t="shared" si="12"/>
        <v>3</v>
      </c>
      <c r="G81" s="358">
        <f t="shared" si="12"/>
        <v>3</v>
      </c>
      <c r="H81" s="358">
        <f t="shared" si="12"/>
        <v>3</v>
      </c>
      <c r="I81" s="358">
        <f t="shared" si="12"/>
        <v>3</v>
      </c>
      <c r="J81" s="358">
        <f t="shared" si="12"/>
        <v>4</v>
      </c>
      <c r="K81" s="358">
        <f t="shared" si="12"/>
        <v>4</v>
      </c>
      <c r="L81" s="358">
        <f t="shared" si="12"/>
        <v>4</v>
      </c>
      <c r="M81" s="358">
        <f t="shared" si="12"/>
        <v>4</v>
      </c>
      <c r="N81" s="358">
        <f t="shared" si="12"/>
        <v>4</v>
      </c>
      <c r="O81" s="358">
        <f t="shared" si="12"/>
        <v>4</v>
      </c>
      <c r="P81" s="358">
        <f t="shared" si="12"/>
        <v>5</v>
      </c>
      <c r="Q81" s="358">
        <f t="shared" si="12"/>
        <v>5</v>
      </c>
      <c r="R81" s="358">
        <f t="shared" si="12"/>
        <v>5</v>
      </c>
      <c r="S81" s="358">
        <f t="shared" si="12"/>
        <v>5</v>
      </c>
      <c r="T81" s="358">
        <f t="shared" si="12"/>
        <v>5</v>
      </c>
      <c r="U81" s="358">
        <f t="shared" si="12"/>
        <v>5</v>
      </c>
      <c r="V81" s="358">
        <f t="shared" si="12"/>
        <v>5</v>
      </c>
      <c r="W81" s="358">
        <f t="shared" si="12"/>
        <v>6</v>
      </c>
      <c r="X81" s="358">
        <f t="shared" si="12"/>
        <v>7</v>
      </c>
      <c r="Y81" s="358">
        <f t="shared" si="12"/>
        <v>7</v>
      </c>
      <c r="Z81" s="358">
        <f t="shared" si="12"/>
        <v>7</v>
      </c>
      <c r="AA81" s="358">
        <f t="shared" si="12"/>
        <v>7</v>
      </c>
      <c r="AB81" s="358">
        <f t="shared" si="12"/>
        <v>7</v>
      </c>
      <c r="AC81" s="358">
        <f t="shared" si="12"/>
        <v>7</v>
      </c>
      <c r="AD81" s="358">
        <f t="shared" si="12"/>
        <v>7</v>
      </c>
      <c r="AE81" s="358">
        <f t="shared" si="12"/>
        <v>7</v>
      </c>
      <c r="AF81" s="358">
        <f t="shared" si="12"/>
        <v>7</v>
      </c>
      <c r="AG81" s="358">
        <f t="shared" si="12"/>
        <v>7</v>
      </c>
      <c r="AH81" s="358">
        <f t="shared" si="12"/>
        <v>8</v>
      </c>
      <c r="AI81" s="358">
        <f t="shared" si="12"/>
        <v>8</v>
      </c>
      <c r="AJ81" s="358">
        <f t="shared" si="12"/>
        <v>8</v>
      </c>
      <c r="AK81" s="358">
        <f t="shared" si="12"/>
        <v>8</v>
      </c>
      <c r="AL81" s="358">
        <f t="shared" si="12"/>
        <v>8</v>
      </c>
      <c r="AM81" s="358">
        <f t="shared" si="12"/>
        <v>8</v>
      </c>
      <c r="AN81" s="358">
        <f t="shared" si="12"/>
        <v>8</v>
      </c>
      <c r="AO81" s="358">
        <f t="shared" si="12"/>
        <v>9</v>
      </c>
      <c r="AP81" s="358">
        <f t="shared" si="12"/>
        <v>9</v>
      </c>
      <c r="AQ81" s="358">
        <f t="shared" si="12"/>
        <v>9</v>
      </c>
      <c r="AR81" s="358">
        <f t="shared" si="12"/>
        <v>9</v>
      </c>
      <c r="AS81" s="358">
        <f t="shared" si="12"/>
        <v>9</v>
      </c>
      <c r="AT81" s="358">
        <f t="shared" si="12"/>
        <v>9</v>
      </c>
      <c r="AU81" s="358">
        <f t="shared" si="12"/>
        <v>10</v>
      </c>
      <c r="AV81" s="358">
        <f t="shared" si="12"/>
        <v>10</v>
      </c>
      <c r="AW81" s="358">
        <f t="shared" si="12"/>
        <v>10</v>
      </c>
      <c r="AX81" s="358">
        <f t="shared" si="12"/>
        <v>10</v>
      </c>
      <c r="AY81" s="358">
        <f t="shared" si="12"/>
        <v>10</v>
      </c>
      <c r="AZ81" s="358">
        <f t="shared" si="12"/>
        <v>11</v>
      </c>
      <c r="BA81" s="358">
        <f t="shared" si="12"/>
        <v>11</v>
      </c>
      <c r="BB81" s="358">
        <f t="shared" si="12"/>
        <v>11</v>
      </c>
      <c r="BC81" s="358">
        <f t="shared" si="12"/>
        <v>11</v>
      </c>
      <c r="BD81" s="358">
        <f t="shared" si="12"/>
        <v>12</v>
      </c>
      <c r="BE81" s="358">
        <f t="shared" si="12"/>
        <v>12</v>
      </c>
      <c r="BF81" s="358">
        <f t="shared" si="12"/>
        <v>12</v>
      </c>
      <c r="BG81" s="358">
        <f t="shared" si="12"/>
        <v>12</v>
      </c>
      <c r="BH81" s="358">
        <f t="shared" si="12"/>
        <v>13</v>
      </c>
      <c r="BI81" s="358">
        <f t="shared" si="12"/>
        <v>13</v>
      </c>
    </row>
    <row r="82" spans="1:61" x14ac:dyDescent="0.25">
      <c r="A82" s="270" t="s">
        <v>349</v>
      </c>
      <c r="B82" s="357">
        <f t="shared" ref="B82:V82" si="13">ROUNDUP(SUM(B27/30/24),0)*2</f>
        <v>1584</v>
      </c>
      <c r="C82" s="357">
        <f t="shared" si="13"/>
        <v>1728</v>
      </c>
      <c r="D82" s="357">
        <f t="shared" si="13"/>
        <v>1894</v>
      </c>
      <c r="E82" s="357">
        <f t="shared" si="13"/>
        <v>2030</v>
      </c>
      <c r="F82" s="357">
        <f t="shared" si="13"/>
        <v>2184</v>
      </c>
      <c r="G82" s="357">
        <f t="shared" si="13"/>
        <v>2314</v>
      </c>
      <c r="H82" s="357">
        <f t="shared" si="13"/>
        <v>2426</v>
      </c>
      <c r="I82" s="357">
        <f t="shared" si="13"/>
        <v>2684</v>
      </c>
      <c r="J82" s="357">
        <f t="shared" si="13"/>
        <v>3042</v>
      </c>
      <c r="K82" s="357">
        <f t="shared" si="13"/>
        <v>3284</v>
      </c>
      <c r="L82" s="357">
        <f t="shared" si="13"/>
        <v>3532</v>
      </c>
      <c r="M82" s="357">
        <f t="shared" si="13"/>
        <v>3532</v>
      </c>
      <c r="N82" s="357">
        <f t="shared" si="13"/>
        <v>3740</v>
      </c>
      <c r="O82" s="357">
        <f t="shared" si="13"/>
        <v>3942</v>
      </c>
      <c r="P82" s="357">
        <f t="shared" si="13"/>
        <v>4068</v>
      </c>
      <c r="Q82" s="357">
        <f t="shared" si="13"/>
        <v>4228</v>
      </c>
      <c r="R82" s="357">
        <f t="shared" si="13"/>
        <v>4432</v>
      </c>
      <c r="S82" s="357">
        <f t="shared" si="13"/>
        <v>4490</v>
      </c>
      <c r="T82" s="357">
        <f t="shared" si="13"/>
        <v>4560</v>
      </c>
      <c r="U82" s="357">
        <f t="shared" si="13"/>
        <v>4630</v>
      </c>
      <c r="V82" s="357">
        <f t="shared" si="13"/>
        <v>4704</v>
      </c>
      <c r="W82" s="357">
        <f>ROUNDUP(SUM(W27/31/24),0)*2.5</f>
        <v>5782.5</v>
      </c>
      <c r="X82" s="357">
        <f t="shared" ref="X82:BI82" si="14">ROUNDUP(SUM(X27/30/24),0)*2.5</f>
        <v>6072.5</v>
      </c>
      <c r="Y82" s="357">
        <f t="shared" si="14"/>
        <v>6172.5</v>
      </c>
      <c r="Z82" s="357">
        <f t="shared" si="14"/>
        <v>6275</v>
      </c>
      <c r="AA82" s="357">
        <f t="shared" si="14"/>
        <v>6382.5</v>
      </c>
      <c r="AB82" s="357">
        <f t="shared" si="14"/>
        <v>6490</v>
      </c>
      <c r="AC82" s="357">
        <f t="shared" si="14"/>
        <v>6602.5</v>
      </c>
      <c r="AD82" s="357">
        <f t="shared" si="14"/>
        <v>6675</v>
      </c>
      <c r="AE82" s="357">
        <f t="shared" si="14"/>
        <v>6757.5</v>
      </c>
      <c r="AF82" s="357">
        <f t="shared" si="14"/>
        <v>6850</v>
      </c>
      <c r="AG82" s="357">
        <f t="shared" si="14"/>
        <v>6952.5</v>
      </c>
      <c r="AH82" s="357">
        <f t="shared" si="14"/>
        <v>7062.5</v>
      </c>
      <c r="AI82" s="357">
        <f t="shared" si="14"/>
        <v>7182.5</v>
      </c>
      <c r="AJ82" s="357">
        <f t="shared" si="14"/>
        <v>7307.5</v>
      </c>
      <c r="AK82" s="357">
        <f t="shared" si="14"/>
        <v>7437.5</v>
      </c>
      <c r="AL82" s="357">
        <f t="shared" si="14"/>
        <v>7575</v>
      </c>
      <c r="AM82" s="357">
        <f t="shared" si="14"/>
        <v>7717.5</v>
      </c>
      <c r="AN82" s="357">
        <f t="shared" si="14"/>
        <v>7867.5</v>
      </c>
      <c r="AO82" s="357">
        <f t="shared" si="14"/>
        <v>8022.5</v>
      </c>
      <c r="AP82" s="357">
        <f t="shared" si="14"/>
        <v>8167.5</v>
      </c>
      <c r="AQ82" s="357">
        <f t="shared" si="14"/>
        <v>8335</v>
      </c>
      <c r="AR82" s="357">
        <f t="shared" si="14"/>
        <v>8507.5</v>
      </c>
      <c r="AS82" s="357">
        <f t="shared" si="14"/>
        <v>8685</v>
      </c>
      <c r="AT82" s="357">
        <f t="shared" si="14"/>
        <v>8870</v>
      </c>
      <c r="AU82" s="357">
        <f t="shared" si="14"/>
        <v>9057.5</v>
      </c>
      <c r="AV82" s="357">
        <f t="shared" si="14"/>
        <v>9250</v>
      </c>
      <c r="AW82" s="357">
        <f t="shared" si="14"/>
        <v>9450</v>
      </c>
      <c r="AX82" s="357">
        <f t="shared" si="14"/>
        <v>9655</v>
      </c>
      <c r="AY82" s="357">
        <f t="shared" si="14"/>
        <v>9867.5</v>
      </c>
      <c r="AZ82" s="357">
        <f t="shared" si="14"/>
        <v>10085</v>
      </c>
      <c r="BA82" s="357">
        <f t="shared" si="14"/>
        <v>10310</v>
      </c>
      <c r="BB82" s="357">
        <f t="shared" si="14"/>
        <v>10540</v>
      </c>
      <c r="BC82" s="357">
        <f t="shared" si="14"/>
        <v>10775</v>
      </c>
      <c r="BD82" s="357">
        <f t="shared" si="14"/>
        <v>11017.5</v>
      </c>
      <c r="BE82" s="357">
        <f t="shared" si="14"/>
        <v>11265</v>
      </c>
      <c r="BF82" s="357">
        <f t="shared" si="14"/>
        <v>11517.5</v>
      </c>
      <c r="BG82" s="357">
        <f t="shared" si="14"/>
        <v>11780</v>
      </c>
      <c r="BH82" s="357">
        <f t="shared" si="14"/>
        <v>12047.5</v>
      </c>
      <c r="BI82" s="357">
        <f t="shared" si="14"/>
        <v>12320</v>
      </c>
    </row>
    <row r="83" spans="1:61" x14ac:dyDescent="0.25">
      <c r="A83" s="270" t="s">
        <v>429</v>
      </c>
      <c r="B83" s="357">
        <f t="shared" ref="B83:BI83" si="15">ROUND(SUM(B82*$R3),0)</f>
        <v>762</v>
      </c>
      <c r="C83" s="357">
        <f t="shared" si="15"/>
        <v>832</v>
      </c>
      <c r="D83" s="357">
        <f t="shared" si="15"/>
        <v>912</v>
      </c>
      <c r="E83" s="357">
        <f t="shared" si="15"/>
        <v>977</v>
      </c>
      <c r="F83" s="357">
        <f t="shared" si="15"/>
        <v>1051</v>
      </c>
      <c r="G83" s="357">
        <f t="shared" si="15"/>
        <v>1114</v>
      </c>
      <c r="H83" s="357">
        <f t="shared" si="15"/>
        <v>1168</v>
      </c>
      <c r="I83" s="357">
        <f t="shared" si="15"/>
        <v>1292</v>
      </c>
      <c r="J83" s="357">
        <f t="shared" si="15"/>
        <v>1464</v>
      </c>
      <c r="K83" s="357">
        <f t="shared" si="15"/>
        <v>1581</v>
      </c>
      <c r="L83" s="357">
        <f t="shared" si="15"/>
        <v>1700</v>
      </c>
      <c r="M83" s="357">
        <f t="shared" si="15"/>
        <v>1700</v>
      </c>
      <c r="N83" s="357">
        <f t="shared" si="15"/>
        <v>1800</v>
      </c>
      <c r="O83" s="357">
        <f t="shared" si="15"/>
        <v>1898</v>
      </c>
      <c r="P83" s="357">
        <f t="shared" si="15"/>
        <v>1958</v>
      </c>
      <c r="Q83" s="357">
        <f t="shared" si="15"/>
        <v>2035</v>
      </c>
      <c r="R83" s="357">
        <f t="shared" si="15"/>
        <v>2133</v>
      </c>
      <c r="S83" s="357">
        <f t="shared" si="15"/>
        <v>2161</v>
      </c>
      <c r="T83" s="357">
        <f t="shared" si="15"/>
        <v>2195</v>
      </c>
      <c r="U83" s="357">
        <f t="shared" si="15"/>
        <v>2229</v>
      </c>
      <c r="V83" s="357">
        <f t="shared" si="15"/>
        <v>2264</v>
      </c>
      <c r="W83" s="357">
        <f t="shared" si="15"/>
        <v>2783</v>
      </c>
      <c r="X83" s="357">
        <f t="shared" si="15"/>
        <v>2923</v>
      </c>
      <c r="Y83" s="357">
        <f t="shared" si="15"/>
        <v>2971</v>
      </c>
      <c r="Z83" s="357">
        <f t="shared" si="15"/>
        <v>3021</v>
      </c>
      <c r="AA83" s="357">
        <f t="shared" si="15"/>
        <v>3072</v>
      </c>
      <c r="AB83" s="357">
        <f t="shared" si="15"/>
        <v>3124</v>
      </c>
      <c r="AC83" s="357">
        <f t="shared" si="15"/>
        <v>3178</v>
      </c>
      <c r="AD83" s="357">
        <f t="shared" si="15"/>
        <v>3213</v>
      </c>
      <c r="AE83" s="357">
        <f t="shared" si="15"/>
        <v>3253</v>
      </c>
      <c r="AF83" s="357">
        <f t="shared" si="15"/>
        <v>3297</v>
      </c>
      <c r="AG83" s="357">
        <f t="shared" si="15"/>
        <v>3347</v>
      </c>
      <c r="AH83" s="357">
        <f t="shared" si="15"/>
        <v>3400</v>
      </c>
      <c r="AI83" s="357">
        <f t="shared" si="15"/>
        <v>3457</v>
      </c>
      <c r="AJ83" s="357">
        <f t="shared" si="15"/>
        <v>3518</v>
      </c>
      <c r="AK83" s="357">
        <f t="shared" si="15"/>
        <v>3580</v>
      </c>
      <c r="AL83" s="357">
        <f t="shared" si="15"/>
        <v>3646</v>
      </c>
      <c r="AM83" s="357">
        <f t="shared" si="15"/>
        <v>3715</v>
      </c>
      <c r="AN83" s="357">
        <f t="shared" si="15"/>
        <v>3787</v>
      </c>
      <c r="AO83" s="357">
        <f t="shared" si="15"/>
        <v>3862</v>
      </c>
      <c r="AP83" s="357">
        <f t="shared" si="15"/>
        <v>3932</v>
      </c>
      <c r="AQ83" s="357">
        <f t="shared" si="15"/>
        <v>4012</v>
      </c>
      <c r="AR83" s="357">
        <f t="shared" si="15"/>
        <v>4095</v>
      </c>
      <c r="AS83" s="357">
        <f t="shared" si="15"/>
        <v>4181</v>
      </c>
      <c r="AT83" s="357">
        <f t="shared" si="15"/>
        <v>4270</v>
      </c>
      <c r="AU83" s="357">
        <f t="shared" si="15"/>
        <v>4360</v>
      </c>
      <c r="AV83" s="357">
        <f t="shared" si="15"/>
        <v>4453</v>
      </c>
      <c r="AW83" s="357">
        <f t="shared" si="15"/>
        <v>4549</v>
      </c>
      <c r="AX83" s="357">
        <f t="shared" si="15"/>
        <v>4648</v>
      </c>
      <c r="AY83" s="357">
        <f t="shared" si="15"/>
        <v>4750</v>
      </c>
      <c r="AZ83" s="357">
        <f t="shared" si="15"/>
        <v>4855</v>
      </c>
      <c r="BA83" s="357">
        <f t="shared" si="15"/>
        <v>4963</v>
      </c>
      <c r="BB83" s="357">
        <f t="shared" si="15"/>
        <v>5074</v>
      </c>
      <c r="BC83" s="357">
        <f t="shared" si="15"/>
        <v>5187</v>
      </c>
      <c r="BD83" s="357">
        <f t="shared" si="15"/>
        <v>5303</v>
      </c>
      <c r="BE83" s="357">
        <f t="shared" si="15"/>
        <v>5423</v>
      </c>
      <c r="BF83" s="357">
        <f t="shared" si="15"/>
        <v>5544</v>
      </c>
      <c r="BG83" s="357">
        <f t="shared" si="15"/>
        <v>5670</v>
      </c>
      <c r="BH83" s="357">
        <f t="shared" si="15"/>
        <v>5799</v>
      </c>
      <c r="BI83" s="357">
        <f t="shared" si="15"/>
        <v>5930</v>
      </c>
    </row>
    <row r="84" spans="1:61" x14ac:dyDescent="0.25">
      <c r="A84" s="270" t="s">
        <v>428</v>
      </c>
      <c r="B84" s="357">
        <f t="shared" ref="B84:BI84" si="16">ROUND(SUM(B82*$S3),0)</f>
        <v>822</v>
      </c>
      <c r="C84" s="357">
        <f t="shared" si="16"/>
        <v>896</v>
      </c>
      <c r="D84" s="357">
        <f t="shared" si="16"/>
        <v>982</v>
      </c>
      <c r="E84" s="357">
        <f t="shared" si="16"/>
        <v>1053</v>
      </c>
      <c r="F84" s="357">
        <f t="shared" si="16"/>
        <v>1133</v>
      </c>
      <c r="G84" s="357">
        <f t="shared" si="16"/>
        <v>1200</v>
      </c>
      <c r="H84" s="357">
        <f t="shared" si="16"/>
        <v>1258</v>
      </c>
      <c r="I84" s="357">
        <f t="shared" si="16"/>
        <v>1392</v>
      </c>
      <c r="J84" s="357">
        <f t="shared" si="16"/>
        <v>1578</v>
      </c>
      <c r="K84" s="357">
        <f t="shared" si="16"/>
        <v>1703</v>
      </c>
      <c r="L84" s="357">
        <f t="shared" si="16"/>
        <v>1832</v>
      </c>
      <c r="M84" s="357">
        <f t="shared" si="16"/>
        <v>1832</v>
      </c>
      <c r="N84" s="357">
        <f t="shared" si="16"/>
        <v>1940</v>
      </c>
      <c r="O84" s="357">
        <f t="shared" si="16"/>
        <v>2044</v>
      </c>
      <c r="P84" s="357">
        <f t="shared" si="16"/>
        <v>2110</v>
      </c>
      <c r="Q84" s="357">
        <f t="shared" si="16"/>
        <v>2193</v>
      </c>
      <c r="R84" s="357">
        <f t="shared" si="16"/>
        <v>2299</v>
      </c>
      <c r="S84" s="357">
        <f t="shared" si="16"/>
        <v>2329</v>
      </c>
      <c r="T84" s="357">
        <f t="shared" si="16"/>
        <v>2365</v>
      </c>
      <c r="U84" s="357">
        <f t="shared" si="16"/>
        <v>2401</v>
      </c>
      <c r="V84" s="357">
        <f t="shared" si="16"/>
        <v>2440</v>
      </c>
      <c r="W84" s="357">
        <f t="shared" si="16"/>
        <v>2999</v>
      </c>
      <c r="X84" s="357">
        <f t="shared" si="16"/>
        <v>3149</v>
      </c>
      <c r="Y84" s="357">
        <f t="shared" si="16"/>
        <v>3201</v>
      </c>
      <c r="Z84" s="357">
        <f t="shared" si="16"/>
        <v>3254</v>
      </c>
      <c r="AA84" s="357">
        <f t="shared" si="16"/>
        <v>3310</v>
      </c>
      <c r="AB84" s="357">
        <f t="shared" si="16"/>
        <v>3366</v>
      </c>
      <c r="AC84" s="357">
        <f t="shared" si="16"/>
        <v>3424</v>
      </c>
      <c r="AD84" s="357">
        <f t="shared" si="16"/>
        <v>3462</v>
      </c>
      <c r="AE84" s="357">
        <f t="shared" si="16"/>
        <v>3505</v>
      </c>
      <c r="AF84" s="357">
        <f t="shared" si="16"/>
        <v>3553</v>
      </c>
      <c r="AG84" s="357">
        <f t="shared" si="16"/>
        <v>3606</v>
      </c>
      <c r="AH84" s="357">
        <f t="shared" si="16"/>
        <v>3663</v>
      </c>
      <c r="AI84" s="357">
        <f t="shared" si="16"/>
        <v>3725</v>
      </c>
      <c r="AJ84" s="357">
        <f t="shared" si="16"/>
        <v>3790</v>
      </c>
      <c r="AK84" s="357">
        <f t="shared" si="16"/>
        <v>3857</v>
      </c>
      <c r="AL84" s="357">
        <f t="shared" si="16"/>
        <v>3929</v>
      </c>
      <c r="AM84" s="357">
        <f t="shared" si="16"/>
        <v>4003</v>
      </c>
      <c r="AN84" s="357">
        <f t="shared" si="16"/>
        <v>4080</v>
      </c>
      <c r="AO84" s="357">
        <f t="shared" si="16"/>
        <v>4161</v>
      </c>
      <c r="AP84" s="357">
        <f t="shared" si="16"/>
        <v>4236</v>
      </c>
      <c r="AQ84" s="357">
        <f t="shared" si="16"/>
        <v>4323</v>
      </c>
      <c r="AR84" s="357">
        <f t="shared" si="16"/>
        <v>4412</v>
      </c>
      <c r="AS84" s="357">
        <f t="shared" si="16"/>
        <v>4504</v>
      </c>
      <c r="AT84" s="357">
        <f t="shared" si="16"/>
        <v>4600</v>
      </c>
      <c r="AU84" s="357">
        <f t="shared" si="16"/>
        <v>4698</v>
      </c>
      <c r="AV84" s="357">
        <f t="shared" si="16"/>
        <v>4797</v>
      </c>
      <c r="AW84" s="357">
        <f t="shared" si="16"/>
        <v>4901</v>
      </c>
      <c r="AX84" s="357">
        <f t="shared" si="16"/>
        <v>5007</v>
      </c>
      <c r="AY84" s="357">
        <f t="shared" si="16"/>
        <v>5118</v>
      </c>
      <c r="AZ84" s="357">
        <f t="shared" si="16"/>
        <v>5230</v>
      </c>
      <c r="BA84" s="357">
        <f t="shared" si="16"/>
        <v>5347</v>
      </c>
      <c r="BB84" s="357">
        <f t="shared" si="16"/>
        <v>5466</v>
      </c>
      <c r="BC84" s="357">
        <f t="shared" si="16"/>
        <v>5588</v>
      </c>
      <c r="BD84" s="357">
        <f t="shared" si="16"/>
        <v>5714</v>
      </c>
      <c r="BE84" s="357">
        <f t="shared" si="16"/>
        <v>5842</v>
      </c>
      <c r="BF84" s="357">
        <f t="shared" si="16"/>
        <v>5973</v>
      </c>
      <c r="BG84" s="357">
        <f t="shared" si="16"/>
        <v>6110</v>
      </c>
      <c r="BH84" s="357">
        <f t="shared" si="16"/>
        <v>6248</v>
      </c>
      <c r="BI84" s="357">
        <f t="shared" si="16"/>
        <v>6390</v>
      </c>
    </row>
    <row r="85" spans="1:61" x14ac:dyDescent="0.25">
      <c r="A85" s="268" t="s">
        <v>513</v>
      </c>
      <c r="B85" s="272">
        <f t="shared" ref="B85:P85" si="17">$S$6*1000</f>
        <v>12000</v>
      </c>
      <c r="C85" s="272">
        <f t="shared" si="17"/>
        <v>12000</v>
      </c>
      <c r="D85" s="272">
        <f t="shared" si="17"/>
        <v>12000</v>
      </c>
      <c r="E85" s="272">
        <f t="shared" si="17"/>
        <v>12000</v>
      </c>
      <c r="F85" s="272">
        <f t="shared" si="17"/>
        <v>12000</v>
      </c>
      <c r="G85" s="272">
        <f t="shared" si="17"/>
        <v>12000</v>
      </c>
      <c r="H85" s="272">
        <f t="shared" si="17"/>
        <v>12000</v>
      </c>
      <c r="I85" s="272">
        <f t="shared" si="17"/>
        <v>12000</v>
      </c>
      <c r="J85" s="272">
        <f t="shared" si="17"/>
        <v>12000</v>
      </c>
      <c r="K85" s="272">
        <f t="shared" si="17"/>
        <v>12000</v>
      </c>
      <c r="L85" s="272">
        <f t="shared" si="17"/>
        <v>12000</v>
      </c>
      <c r="M85" s="272">
        <f t="shared" si="17"/>
        <v>12000</v>
      </c>
      <c r="N85" s="272">
        <f t="shared" si="17"/>
        <v>12000</v>
      </c>
      <c r="O85" s="272">
        <f t="shared" si="17"/>
        <v>12000</v>
      </c>
      <c r="P85" s="272">
        <f t="shared" si="17"/>
        <v>12000</v>
      </c>
      <c r="Q85" s="272">
        <f>$S$6*1000</f>
        <v>12000</v>
      </c>
      <c r="R85" s="272">
        <f t="shared" ref="R85:BI85" si="18">$S$6*1000</f>
        <v>12000</v>
      </c>
      <c r="S85" s="272">
        <f t="shared" si="18"/>
        <v>12000</v>
      </c>
      <c r="T85" s="272">
        <f t="shared" si="18"/>
        <v>12000</v>
      </c>
      <c r="U85" s="272">
        <f t="shared" si="18"/>
        <v>12000</v>
      </c>
      <c r="V85" s="272">
        <f t="shared" si="18"/>
        <v>12000</v>
      </c>
      <c r="W85" s="272">
        <f t="shared" si="18"/>
        <v>12000</v>
      </c>
      <c r="X85" s="272">
        <f t="shared" si="18"/>
        <v>12000</v>
      </c>
      <c r="Y85" s="272">
        <f t="shared" si="18"/>
        <v>12000</v>
      </c>
      <c r="Z85" s="272">
        <f t="shared" si="18"/>
        <v>12000</v>
      </c>
      <c r="AA85" s="272">
        <f t="shared" si="18"/>
        <v>12000</v>
      </c>
      <c r="AB85" s="272">
        <f t="shared" si="18"/>
        <v>12000</v>
      </c>
      <c r="AC85" s="272">
        <f t="shared" si="18"/>
        <v>12000</v>
      </c>
      <c r="AD85" s="272">
        <f t="shared" si="18"/>
        <v>12000</v>
      </c>
      <c r="AE85" s="272">
        <f t="shared" si="18"/>
        <v>12000</v>
      </c>
      <c r="AF85" s="272">
        <f t="shared" si="18"/>
        <v>12000</v>
      </c>
      <c r="AG85" s="272">
        <f t="shared" si="18"/>
        <v>12000</v>
      </c>
      <c r="AH85" s="272">
        <f t="shared" si="18"/>
        <v>12000</v>
      </c>
      <c r="AI85" s="272">
        <f t="shared" si="18"/>
        <v>12000</v>
      </c>
      <c r="AJ85" s="272">
        <f t="shared" si="18"/>
        <v>12000</v>
      </c>
      <c r="AK85" s="272">
        <f t="shared" si="18"/>
        <v>12000</v>
      </c>
      <c r="AL85" s="272">
        <f t="shared" si="18"/>
        <v>12000</v>
      </c>
      <c r="AM85" s="272">
        <f t="shared" si="18"/>
        <v>12000</v>
      </c>
      <c r="AN85" s="272">
        <f t="shared" si="18"/>
        <v>12000</v>
      </c>
      <c r="AO85" s="272">
        <f t="shared" si="18"/>
        <v>12000</v>
      </c>
      <c r="AP85" s="272">
        <f t="shared" si="18"/>
        <v>12000</v>
      </c>
      <c r="AQ85" s="272">
        <f t="shared" si="18"/>
        <v>12000</v>
      </c>
      <c r="AR85" s="272">
        <f t="shared" si="18"/>
        <v>12000</v>
      </c>
      <c r="AS85" s="272">
        <f t="shared" si="18"/>
        <v>12000</v>
      </c>
      <c r="AT85" s="272">
        <f t="shared" si="18"/>
        <v>12000</v>
      </c>
      <c r="AU85" s="272">
        <f t="shared" si="18"/>
        <v>12000</v>
      </c>
      <c r="AV85" s="272">
        <f t="shared" si="18"/>
        <v>12000</v>
      </c>
      <c r="AW85" s="272">
        <f t="shared" si="18"/>
        <v>12000</v>
      </c>
      <c r="AX85" s="272">
        <f t="shared" si="18"/>
        <v>12000</v>
      </c>
      <c r="AY85" s="272">
        <f t="shared" si="18"/>
        <v>12000</v>
      </c>
      <c r="AZ85" s="272">
        <f t="shared" si="18"/>
        <v>12000</v>
      </c>
      <c r="BA85" s="272">
        <f t="shared" si="18"/>
        <v>12000</v>
      </c>
      <c r="BB85" s="272">
        <f t="shared" si="18"/>
        <v>12000</v>
      </c>
      <c r="BC85" s="272">
        <f t="shared" si="18"/>
        <v>12000</v>
      </c>
      <c r="BD85" s="272">
        <f t="shared" si="18"/>
        <v>12000</v>
      </c>
      <c r="BE85" s="272">
        <f t="shared" si="18"/>
        <v>12000</v>
      </c>
      <c r="BF85" s="272">
        <f t="shared" si="18"/>
        <v>12000</v>
      </c>
      <c r="BG85" s="272">
        <f t="shared" si="18"/>
        <v>12000</v>
      </c>
      <c r="BH85" s="272">
        <f t="shared" si="18"/>
        <v>12000</v>
      </c>
      <c r="BI85" s="272">
        <f t="shared" si="18"/>
        <v>12000</v>
      </c>
    </row>
    <row r="86" spans="1:61" x14ac:dyDescent="0.25">
      <c r="B86" s="251"/>
      <c r="C86" s="251"/>
      <c r="D86" s="251"/>
      <c r="E86" s="251"/>
      <c r="F86" s="251"/>
      <c r="G86" s="251"/>
      <c r="H86" s="251"/>
      <c r="I86" s="251"/>
      <c r="J86" s="251"/>
      <c r="K86" s="251"/>
      <c r="L86" s="251"/>
      <c r="M86" s="251"/>
    </row>
    <row r="87" spans="1:61" x14ac:dyDescent="0.25">
      <c r="A87" s="267"/>
      <c r="B87" s="251"/>
      <c r="C87" s="251"/>
      <c r="D87" s="251"/>
      <c r="E87" s="251"/>
      <c r="F87" s="251"/>
      <c r="G87" s="251"/>
      <c r="H87" s="251"/>
      <c r="I87" s="251"/>
      <c r="J87" s="251"/>
      <c r="K87" s="251"/>
      <c r="L87" s="251"/>
      <c r="M87" s="251"/>
    </row>
    <row r="88" spans="1:61" x14ac:dyDescent="0.25">
      <c r="A88" s="267"/>
    </row>
    <row r="89" spans="1:61" x14ac:dyDescent="0.25">
      <c r="A89" s="267"/>
    </row>
    <row r="90" spans="1:61" x14ac:dyDescent="0.25">
      <c r="A90" s="267"/>
    </row>
    <row r="91" spans="1:61" x14ac:dyDescent="0.25">
      <c r="A91" s="267"/>
    </row>
    <row r="92" spans="1:61" x14ac:dyDescent="0.25">
      <c r="A92" s="267"/>
    </row>
    <row r="93" spans="1:61" x14ac:dyDescent="0.25">
      <c r="A93" s="267"/>
    </row>
    <row r="94" spans="1:61" x14ac:dyDescent="0.25">
      <c r="A94" s="267"/>
    </row>
    <row r="95" spans="1:61" x14ac:dyDescent="0.25">
      <c r="A95" s="267"/>
    </row>
    <row r="96" spans="1:61" x14ac:dyDescent="0.25">
      <c r="A96" s="267"/>
    </row>
    <row r="97" spans="1:1" x14ac:dyDescent="0.25">
      <c r="A97" s="267"/>
    </row>
    <row r="98" spans="1:1" x14ac:dyDescent="0.25">
      <c r="A98" s="267"/>
    </row>
    <row r="99" spans="1:1" x14ac:dyDescent="0.25">
      <c r="A99" s="267"/>
    </row>
    <row r="100" spans="1:1" x14ac:dyDescent="0.25">
      <c r="A100" s="267"/>
    </row>
    <row r="101" spans="1:1" x14ac:dyDescent="0.25">
      <c r="A101" s="267"/>
    </row>
    <row r="102" spans="1:1" x14ac:dyDescent="0.25">
      <c r="A102" s="267"/>
    </row>
    <row r="103" spans="1:1" x14ac:dyDescent="0.25">
      <c r="A103" s="267"/>
    </row>
    <row r="104" spans="1:1" x14ac:dyDescent="0.25">
      <c r="A104" s="267"/>
    </row>
    <row r="105" spans="1:1" x14ac:dyDescent="0.25">
      <c r="A105" s="267"/>
    </row>
    <row r="106" spans="1:1" x14ac:dyDescent="0.25">
      <c r="A106" s="267"/>
    </row>
    <row r="107" spans="1:1" x14ac:dyDescent="0.25">
      <c r="A107" s="267"/>
    </row>
    <row r="108" spans="1:1" x14ac:dyDescent="0.25">
      <c r="A108" s="267"/>
    </row>
    <row r="109" spans="1:1" x14ac:dyDescent="0.25">
      <c r="A109" s="267"/>
    </row>
    <row r="110" spans="1:1" x14ac:dyDescent="0.25">
      <c r="A110" s="267"/>
    </row>
    <row r="111" spans="1:1" x14ac:dyDescent="0.25">
      <c r="A111" s="267"/>
    </row>
    <row r="112" spans="1: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  <row r="122" spans="1:1" x14ac:dyDescent="0.25">
      <c r="A122" s="267"/>
    </row>
    <row r="123" spans="1:1" x14ac:dyDescent="0.25">
      <c r="A123" s="267"/>
    </row>
    <row r="124" spans="1:1" x14ac:dyDescent="0.25">
      <c r="A124" s="267"/>
    </row>
    <row r="125" spans="1:1" x14ac:dyDescent="0.25">
      <c r="A125" s="267"/>
    </row>
    <row r="126" spans="1:1" x14ac:dyDescent="0.25">
      <c r="A126" s="267"/>
    </row>
    <row r="127" spans="1:1" x14ac:dyDescent="0.25">
      <c r="A127" s="267"/>
    </row>
    <row r="128" spans="1:1" x14ac:dyDescent="0.25">
      <c r="A128" s="267"/>
    </row>
    <row r="129" spans="1:1" x14ac:dyDescent="0.25">
      <c r="A129" s="267"/>
    </row>
    <row r="130" spans="1:1" x14ac:dyDescent="0.25">
      <c r="A130" s="267"/>
    </row>
    <row r="131" spans="1:1" x14ac:dyDescent="0.25">
      <c r="A131" s="267"/>
    </row>
    <row r="132" spans="1:1" x14ac:dyDescent="0.25">
      <c r="A132" s="267"/>
    </row>
    <row r="133" spans="1:1" x14ac:dyDescent="0.25">
      <c r="A133" s="267"/>
    </row>
    <row r="134" spans="1:1" x14ac:dyDescent="0.25">
      <c r="A134" s="267"/>
    </row>
    <row r="135" spans="1:1" x14ac:dyDescent="0.25">
      <c r="A135" s="267"/>
    </row>
    <row r="136" spans="1:1" x14ac:dyDescent="0.25">
      <c r="A136" s="267"/>
    </row>
    <row r="137" spans="1:1" x14ac:dyDescent="0.25">
      <c r="A137" s="267"/>
    </row>
  </sheetData>
  <mergeCells count="4">
    <mergeCell ref="P3:Q3"/>
    <mergeCell ref="P4:Q4"/>
    <mergeCell ref="P5:Q5"/>
    <mergeCell ref="P6:Q6"/>
  </mergeCells>
  <conditionalFormatting sqref="B81:BI81">
    <cfRule type="cellIs" dxfId="25" priority="1" operator="lessThanOrEqual">
      <formula>$S$6</formula>
    </cfRule>
    <cfRule type="cellIs" dxfId="24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FB1C7-1316-472F-9E65-163A55DF16B6}">
  <dimension ref="A3:BJ151"/>
  <sheetViews>
    <sheetView zoomScale="70" zoomScaleNormal="70" workbookViewId="0">
      <pane xSplit="1" topLeftCell="T1" activePane="topRight" state="frozen"/>
      <selection pane="topRight" activeCell="W35" sqref="W35"/>
    </sheetView>
  </sheetViews>
  <sheetFormatPr defaultRowHeight="15" x14ac:dyDescent="0.25"/>
  <cols>
    <col min="1" max="1" width="62.28515625" bestFit="1" customWidth="1"/>
    <col min="2" max="2" width="15.140625" bestFit="1" customWidth="1"/>
    <col min="3" max="12" width="18.7109375" customWidth="1"/>
    <col min="13" max="34" width="18.7109375" bestFit="1" customWidth="1"/>
    <col min="35" max="35" width="19.140625" bestFit="1" customWidth="1"/>
    <col min="36" max="44" width="18.7109375" bestFit="1" customWidth="1"/>
    <col min="45" max="45" width="19.140625" bestFit="1" customWidth="1"/>
    <col min="46" max="48" width="18.7109375" bestFit="1" customWidth="1"/>
    <col min="49" max="49" width="19.140625" bestFit="1" customWidth="1"/>
    <col min="50" max="52" width="18.7109375" bestFit="1" customWidth="1"/>
    <col min="53" max="53" width="19.140625" bestFit="1" customWidth="1"/>
    <col min="54" max="54" width="18.7109375" bestFit="1" customWidth="1"/>
    <col min="55" max="56" width="19.140625" bestFit="1" customWidth="1"/>
    <col min="57" max="57" width="18.7109375" bestFit="1" customWidth="1"/>
    <col min="58" max="58" width="19.140625" bestFit="1" customWidth="1"/>
    <col min="59" max="60" width="18.7109375" bestFit="1" customWidth="1"/>
    <col min="61" max="61" width="19.140625" bestFit="1" customWidth="1"/>
  </cols>
  <sheetData>
    <row r="3" spans="1:61" x14ac:dyDescent="0.25">
      <c r="P3" s="417" t="s">
        <v>437</v>
      </c>
      <c r="Q3" s="417"/>
      <c r="R3" s="256">
        <v>0.88041999999999998</v>
      </c>
      <c r="S3" s="256">
        <f>SUM(1-R3)</f>
        <v>0.11958000000000002</v>
      </c>
    </row>
    <row r="4" spans="1:61" ht="18.75" x14ac:dyDescent="0.3">
      <c r="P4" s="430" t="s">
        <v>502</v>
      </c>
      <c r="Q4" s="431"/>
      <c r="R4" s="360">
        <v>157</v>
      </c>
      <c r="S4" s="360">
        <v>67</v>
      </c>
    </row>
    <row r="5" spans="1:61" x14ac:dyDescent="0.25">
      <c r="P5" s="417" t="s">
        <v>436</v>
      </c>
      <c r="Q5" s="417"/>
      <c r="R5" s="365">
        <v>0.61109999999999998</v>
      </c>
      <c r="S5" s="366"/>
    </row>
    <row r="6" spans="1:61" x14ac:dyDescent="0.25">
      <c r="P6" s="417" t="s">
        <v>491</v>
      </c>
      <c r="Q6" s="417"/>
      <c r="R6" s="257">
        <v>1000</v>
      </c>
      <c r="S6" s="356">
        <v>14</v>
      </c>
    </row>
    <row r="7" spans="1:61" x14ac:dyDescent="0.25">
      <c r="A7" s="367" t="s">
        <v>33</v>
      </c>
      <c r="B7" s="263">
        <v>42979</v>
      </c>
      <c r="C7" s="263">
        <v>43009</v>
      </c>
      <c r="D7" s="263">
        <v>43040</v>
      </c>
      <c r="E7" s="263">
        <v>43070</v>
      </c>
      <c r="F7" s="263">
        <v>43101</v>
      </c>
      <c r="G7" s="263">
        <v>43132</v>
      </c>
      <c r="H7" s="263">
        <v>43160</v>
      </c>
      <c r="I7" s="263">
        <v>43191</v>
      </c>
      <c r="J7" s="263">
        <v>43221</v>
      </c>
      <c r="K7" s="263">
        <v>43252</v>
      </c>
      <c r="L7" s="263">
        <v>43282</v>
      </c>
      <c r="M7" s="263">
        <v>43282</v>
      </c>
      <c r="N7" s="263">
        <v>43313</v>
      </c>
      <c r="O7" s="263">
        <v>43344</v>
      </c>
      <c r="P7" s="263">
        <v>43374</v>
      </c>
      <c r="Q7" s="263">
        <v>43405</v>
      </c>
      <c r="R7" s="263">
        <v>43435</v>
      </c>
      <c r="S7" s="263">
        <v>43466</v>
      </c>
      <c r="T7" s="263">
        <v>43497</v>
      </c>
      <c r="U7" s="263">
        <v>43525</v>
      </c>
      <c r="V7" s="263">
        <v>43556</v>
      </c>
      <c r="W7" s="263">
        <v>43586</v>
      </c>
      <c r="X7" s="263">
        <v>43617</v>
      </c>
      <c r="Y7" s="263">
        <v>43647</v>
      </c>
      <c r="Z7" s="263">
        <v>43678</v>
      </c>
      <c r="AA7" s="263">
        <v>43709</v>
      </c>
      <c r="AB7" s="263">
        <v>43739</v>
      </c>
      <c r="AC7" s="263">
        <v>43770</v>
      </c>
      <c r="AD7" s="263">
        <v>43800</v>
      </c>
      <c r="AE7" s="263">
        <v>43831</v>
      </c>
      <c r="AF7" s="263">
        <v>43862</v>
      </c>
      <c r="AG7" s="263">
        <v>43891</v>
      </c>
      <c r="AH7" s="263">
        <v>43922</v>
      </c>
      <c r="AI7" s="263">
        <v>43952</v>
      </c>
      <c r="AJ7" s="263">
        <v>43983</v>
      </c>
      <c r="AK7" s="263">
        <v>44013</v>
      </c>
      <c r="AL7" s="263">
        <v>44044</v>
      </c>
      <c r="AM7" s="263">
        <v>44075</v>
      </c>
      <c r="AN7" s="263">
        <v>44105</v>
      </c>
      <c r="AO7" s="263">
        <v>44136</v>
      </c>
      <c r="AP7" s="263">
        <v>44166</v>
      </c>
      <c r="AQ7" s="263">
        <v>44197</v>
      </c>
      <c r="AR7" s="263">
        <v>44228</v>
      </c>
      <c r="AS7" s="263">
        <v>44256</v>
      </c>
      <c r="AT7" s="263">
        <v>44287</v>
      </c>
      <c r="AU7" s="263">
        <v>44317</v>
      </c>
      <c r="AV7" s="263">
        <v>44348</v>
      </c>
      <c r="AW7" s="263">
        <v>44378</v>
      </c>
      <c r="AX7" s="263">
        <v>44409</v>
      </c>
      <c r="AY7" s="263">
        <v>44440</v>
      </c>
      <c r="AZ7" s="263">
        <v>44470</v>
      </c>
      <c r="BA7" s="263">
        <v>44501</v>
      </c>
      <c r="BB7" s="263">
        <v>44531</v>
      </c>
      <c r="BC7" s="263">
        <v>44562</v>
      </c>
      <c r="BD7" s="263">
        <v>44593</v>
      </c>
      <c r="BE7" s="263">
        <v>44621</v>
      </c>
      <c r="BF7" s="263">
        <v>44652</v>
      </c>
      <c r="BG7" s="263">
        <v>44682</v>
      </c>
      <c r="BH7" s="263">
        <v>44713</v>
      </c>
      <c r="BI7" s="263">
        <v>44743</v>
      </c>
    </row>
    <row r="8" spans="1:61" x14ac:dyDescent="0.25">
      <c r="A8" s="187" t="s">
        <v>554</v>
      </c>
      <c r="B8" s="285">
        <f>(VLOOKUP($A8,MASTER!$1:$1048576,MATCH('POD7-COMMON_POOL'!B$7,MASTER!$1:$1,0),FALSE))*1000000</f>
        <v>208</v>
      </c>
      <c r="C8" s="285">
        <f>(VLOOKUP($A8,MASTER!$1:$1048576,MATCH('POD7-COMMON_POOL'!C$7,MASTER!$1:$1,0),FALSE))*1000000</f>
        <v>302</v>
      </c>
      <c r="D8" s="285">
        <f>(VLOOKUP($A8,MASTER!$1:$1048576,MATCH('POD7-COMMON_POOL'!D$7,MASTER!$1:$1,0),FALSE))*1000000</f>
        <v>324</v>
      </c>
      <c r="E8" s="285">
        <f>(VLOOKUP($A8,MASTER!$1:$1048576,MATCH('POD7-COMMON_POOL'!E$7,MASTER!$1:$1,0),FALSE))*1000000</f>
        <v>485</v>
      </c>
      <c r="F8" s="285">
        <f>(VLOOKUP($A8,MASTER!$1:$1048576,MATCH('POD7-COMMON_POOL'!F$7,MASTER!$1:$1,0),FALSE))*1000000</f>
        <v>443</v>
      </c>
      <c r="G8" s="285">
        <f>(VLOOKUP($A8,MASTER!$1:$1048576,MATCH('POD7-COMMON_POOL'!G$7,MASTER!$1:$1,0),FALSE))*1000000</f>
        <v>544</v>
      </c>
      <c r="H8" s="285">
        <f>(VLOOKUP($A8,MASTER!$1:$1048576,MATCH('POD7-COMMON_POOL'!H$7,MASTER!$1:$1,0),FALSE))*1000000</f>
        <v>671</v>
      </c>
      <c r="I8" s="285">
        <f>(VLOOKUP($A8,MASTER!$1:$1048576,MATCH('POD7-COMMON_POOL'!I$7,MASTER!$1:$1,0),FALSE))*1000000</f>
        <v>929</v>
      </c>
      <c r="J8" s="285">
        <f>(VLOOKUP($A8,MASTER!$1:$1048576,MATCH('POD7-COMMON_POOL'!J$7,MASTER!$1:$1,0),FALSE))*1000000</f>
        <v>1209</v>
      </c>
      <c r="K8" s="285">
        <f>(VLOOKUP($A8,MASTER!$1:$1048576,MATCH('POD7-COMMON_POOL'!K$7,MASTER!$1:$1,0),FALSE))*1000000</f>
        <v>1254</v>
      </c>
      <c r="L8" s="285">
        <f>(VLOOKUP($A8,MASTER!$1:$1048576,MATCH('POD7-COMMON_POOL'!L$7,MASTER!$1:$1,0),FALSE))*1000000</f>
        <v>0</v>
      </c>
      <c r="M8" s="285">
        <f>(VLOOKUP($A8,MASTER!$1:$1048576,MATCH('POD7-COMMON_POOL'!M$7,MASTER!$1:$1,0),FALSE))*1000000</f>
        <v>0</v>
      </c>
      <c r="N8" s="285">
        <f>(VLOOKUP($A8,MASTER!$1:$1048576,MATCH('POD7-COMMON_POOL'!N$7,MASTER!$1:$1,0),FALSE))*1000000</f>
        <v>1297</v>
      </c>
      <c r="O8" s="285">
        <f>(VLOOKUP($A8,MASTER!$1:$1048576,MATCH('POD7-COMMON_POOL'!O$7,MASTER!$1:$1,0),FALSE))*1000000</f>
        <v>0</v>
      </c>
      <c r="P8" s="285">
        <f>(VLOOKUP($A8,MASTER!$1:$1048576,MATCH('POD7-COMMON_POOL'!P$7,MASTER!$1:$1,0),FALSE))*1000000</f>
        <v>0</v>
      </c>
      <c r="Q8" s="285">
        <f>(VLOOKUP($A8,MASTER!$1:$1048576,MATCH('POD7-COMMON_POOL'!Q$7,MASTER!$1:$1,0),FALSE))*1000000</f>
        <v>0</v>
      </c>
      <c r="R8" s="285">
        <f>(VLOOKUP($A8,MASTER!$1:$1048576,MATCH('POD7-COMMON_POOL'!R$7,MASTER!$1:$1,0),FALSE))*1000000</f>
        <v>0</v>
      </c>
      <c r="S8" s="285">
        <f>(VLOOKUP($A8,MASTER!$1:$1048576,MATCH('POD7-COMMON_POOL'!S$7,MASTER!$1:$1,0),FALSE))*1000000</f>
        <v>0</v>
      </c>
      <c r="T8" s="285">
        <f>(VLOOKUP($A8,MASTER!$1:$1048576,MATCH('POD7-COMMON_POOL'!T$7,MASTER!$1:$1,0),FALSE))*1000000</f>
        <v>0</v>
      </c>
      <c r="U8" s="285">
        <f>(VLOOKUP($A8,MASTER!$1:$1048576,MATCH('POD7-COMMON_POOL'!U$7,MASTER!$1:$1,0),FALSE))*1000000</f>
        <v>0</v>
      </c>
      <c r="V8" s="285">
        <f>(VLOOKUP($A8,MASTER!$1:$1048576,MATCH('POD7-COMMON_POOL'!V$7,MASTER!$1:$1,0),FALSE))*1000000</f>
        <v>0</v>
      </c>
      <c r="W8" s="285">
        <f>(VLOOKUP($A8,MASTER!$1:$1048576,MATCH('POD7-COMMON_POOL'!W$7,MASTER!$1:$1,0),FALSE))*1000000</f>
        <v>0</v>
      </c>
      <c r="X8" s="285">
        <f>(VLOOKUP($A8,MASTER!$1:$1048576,MATCH('POD7-COMMON_POOL'!X$7,MASTER!$1:$1,0),FALSE))*1000000</f>
        <v>0</v>
      </c>
      <c r="Y8" s="285">
        <f>(VLOOKUP($A8,MASTER!$1:$1048576,MATCH('POD7-COMMON_POOL'!Y$7,MASTER!$1:$1,0),FALSE))*1000000</f>
        <v>0</v>
      </c>
      <c r="Z8" s="285">
        <f>(VLOOKUP($A8,MASTER!$1:$1048576,MATCH('POD7-COMMON_POOL'!Z$7,MASTER!$1:$1,0),FALSE))*1000000</f>
        <v>0</v>
      </c>
      <c r="AA8" s="285">
        <f>(VLOOKUP($A8,MASTER!$1:$1048576,MATCH('POD7-COMMON_POOL'!AA$7,MASTER!$1:$1,0),FALSE))*1000000</f>
        <v>0</v>
      </c>
      <c r="AB8" s="285">
        <f>(VLOOKUP($A8,MASTER!$1:$1048576,MATCH('POD7-COMMON_POOL'!AB$7,MASTER!$1:$1,0),FALSE))*1000000</f>
        <v>0</v>
      </c>
      <c r="AC8" s="285">
        <f>(VLOOKUP($A8,MASTER!$1:$1048576,MATCH('POD7-COMMON_POOL'!AC$7,MASTER!$1:$1,0),FALSE))*1000000</f>
        <v>0</v>
      </c>
      <c r="AD8" s="285">
        <f>(VLOOKUP($A8,MASTER!$1:$1048576,MATCH('POD7-COMMON_POOL'!AD$7,MASTER!$1:$1,0),FALSE))*1000000</f>
        <v>0</v>
      </c>
      <c r="AE8" s="285">
        <f>(VLOOKUP($A8,MASTER!$1:$1048576,MATCH('POD7-COMMON_POOL'!AE$7,MASTER!$1:$1,0),FALSE))*1000000</f>
        <v>0</v>
      </c>
      <c r="AF8" s="285">
        <f>(VLOOKUP($A8,MASTER!$1:$1048576,MATCH('POD7-COMMON_POOL'!AF$7,MASTER!$1:$1,0),FALSE))*1000000</f>
        <v>0</v>
      </c>
      <c r="AG8" s="285">
        <f>(VLOOKUP($A8,MASTER!$1:$1048576,MATCH('POD7-COMMON_POOL'!AG$7,MASTER!$1:$1,0),FALSE))*1000000</f>
        <v>0</v>
      </c>
      <c r="AH8" s="285">
        <f>(VLOOKUP($A8,MASTER!$1:$1048576,MATCH('POD7-COMMON_POOL'!AH$7,MASTER!$1:$1,0),FALSE))*1000000</f>
        <v>0</v>
      </c>
      <c r="AI8" s="285">
        <f>(VLOOKUP($A8,MASTER!$1:$1048576,MATCH('POD7-COMMON_POOL'!AI$7,MASTER!$1:$1,0),FALSE))*1000000</f>
        <v>0</v>
      </c>
      <c r="AJ8" s="285">
        <f>(VLOOKUP($A8,MASTER!$1:$1048576,MATCH('POD7-COMMON_POOL'!AJ$7,MASTER!$1:$1,0),FALSE))*1000000</f>
        <v>0</v>
      </c>
      <c r="AK8" s="285">
        <f>(VLOOKUP($A8,MASTER!$1:$1048576,MATCH('POD7-COMMON_POOL'!AK$7,MASTER!$1:$1,0),FALSE))*1000000</f>
        <v>0</v>
      </c>
      <c r="AL8" s="285">
        <f>(VLOOKUP($A8,MASTER!$1:$1048576,MATCH('POD7-COMMON_POOL'!AL$7,MASTER!$1:$1,0),FALSE))*1000000</f>
        <v>0</v>
      </c>
      <c r="AM8" s="285">
        <f>(VLOOKUP($A8,MASTER!$1:$1048576,MATCH('POD7-COMMON_POOL'!AM$7,MASTER!$1:$1,0),FALSE))*1000000</f>
        <v>0</v>
      </c>
      <c r="AN8" s="285">
        <f>(VLOOKUP($A8,MASTER!$1:$1048576,MATCH('POD7-COMMON_POOL'!AN$7,MASTER!$1:$1,0),FALSE))*1000000</f>
        <v>0</v>
      </c>
      <c r="AO8" s="285">
        <f>(VLOOKUP($A8,MASTER!$1:$1048576,MATCH('POD7-COMMON_POOL'!AO$7,MASTER!$1:$1,0),FALSE))*1000000</f>
        <v>0</v>
      </c>
      <c r="AP8" s="285">
        <f>(VLOOKUP($A8,MASTER!$1:$1048576,MATCH('POD7-COMMON_POOL'!AP$7,MASTER!$1:$1,0),FALSE))*1000000</f>
        <v>0</v>
      </c>
      <c r="AQ8" s="285">
        <f>(VLOOKUP($A8,MASTER!$1:$1048576,MATCH('POD7-COMMON_POOL'!AQ$7,MASTER!$1:$1,0),FALSE))*1000000</f>
        <v>0</v>
      </c>
      <c r="AR8" s="285">
        <f>(VLOOKUP($A8,MASTER!$1:$1048576,MATCH('POD7-COMMON_POOL'!AR$7,MASTER!$1:$1,0),FALSE))*1000000</f>
        <v>0</v>
      </c>
      <c r="AS8" s="285">
        <f>(VLOOKUP($A8,MASTER!$1:$1048576,MATCH('POD7-COMMON_POOL'!AS$7,MASTER!$1:$1,0),FALSE))*1000000</f>
        <v>0</v>
      </c>
      <c r="AT8" s="285">
        <f>(VLOOKUP($A8,MASTER!$1:$1048576,MATCH('POD7-COMMON_POOL'!AT$7,MASTER!$1:$1,0),FALSE))*1000000</f>
        <v>0</v>
      </c>
      <c r="AU8" s="285">
        <f>(VLOOKUP($A8,MASTER!$1:$1048576,MATCH('POD7-COMMON_POOL'!AU$7,MASTER!$1:$1,0),FALSE))*1000000</f>
        <v>0</v>
      </c>
      <c r="AV8" s="285">
        <f>(VLOOKUP($A8,MASTER!$1:$1048576,MATCH('POD7-COMMON_POOL'!AV$7,MASTER!$1:$1,0),FALSE))*1000000</f>
        <v>0</v>
      </c>
      <c r="AW8" s="285">
        <f>(VLOOKUP($A8,MASTER!$1:$1048576,MATCH('POD7-COMMON_POOL'!AW$7,MASTER!$1:$1,0),FALSE))*1000000</f>
        <v>0</v>
      </c>
      <c r="AX8" s="285">
        <f>(VLOOKUP($A8,MASTER!$1:$1048576,MATCH('POD7-COMMON_POOL'!AX$7,MASTER!$1:$1,0),FALSE))*1000000</f>
        <v>0</v>
      </c>
      <c r="AY8" s="285">
        <f>(VLOOKUP($A8,MASTER!$1:$1048576,MATCH('POD7-COMMON_POOL'!AY$7,MASTER!$1:$1,0),FALSE))*1000000</f>
        <v>0</v>
      </c>
      <c r="AZ8" s="285">
        <f>(VLOOKUP($A8,MASTER!$1:$1048576,MATCH('POD7-COMMON_POOL'!AZ$7,MASTER!$1:$1,0),FALSE))*1000000</f>
        <v>0</v>
      </c>
      <c r="BA8" s="285">
        <f>(VLOOKUP($A8,MASTER!$1:$1048576,MATCH('POD7-COMMON_POOL'!BA$7,MASTER!$1:$1,0),FALSE))*1000000</f>
        <v>0</v>
      </c>
      <c r="BB8" s="285">
        <f>(VLOOKUP($A8,MASTER!$1:$1048576,MATCH('POD7-COMMON_POOL'!BB$7,MASTER!$1:$1,0),FALSE))*1000000</f>
        <v>0</v>
      </c>
      <c r="BC8" s="285">
        <f>(VLOOKUP($A8,MASTER!$1:$1048576,MATCH('POD7-COMMON_POOL'!BC$7,MASTER!$1:$1,0),FALSE))*1000000</f>
        <v>0</v>
      </c>
      <c r="BD8" s="285">
        <f>(VLOOKUP($A8,MASTER!$1:$1048576,MATCH('POD7-COMMON_POOL'!BD$7,MASTER!$1:$1,0),FALSE))*1000000</f>
        <v>0</v>
      </c>
      <c r="BE8" s="285">
        <f>(VLOOKUP($A8,MASTER!$1:$1048576,MATCH('POD7-COMMON_POOL'!BE$7,MASTER!$1:$1,0),FALSE))*1000000</f>
        <v>0</v>
      </c>
      <c r="BF8" s="285">
        <f>(VLOOKUP($A8,MASTER!$1:$1048576,MATCH('POD7-COMMON_POOL'!BF$7,MASTER!$1:$1,0),FALSE))*1000000</f>
        <v>0</v>
      </c>
      <c r="BG8" s="285">
        <f>(VLOOKUP($A8,MASTER!$1:$1048576,MATCH('POD7-COMMON_POOL'!BG$7,MASTER!$1:$1,0),FALSE))*1000000</f>
        <v>0</v>
      </c>
      <c r="BH8" s="285">
        <f>(VLOOKUP($A8,MASTER!$1:$1048576,MATCH('POD7-COMMON_POOL'!BH$7,MASTER!$1:$1,0),FALSE))*1000000</f>
        <v>0</v>
      </c>
      <c r="BI8" s="285">
        <f>(VLOOKUP($A8,MASTER!$1:$1048576,MATCH('POD7-COMMON_POOL'!BI$7,MASTER!$1:$1,0),FALSE))*1000000</f>
        <v>0</v>
      </c>
    </row>
    <row r="9" spans="1:61" x14ac:dyDescent="0.25">
      <c r="A9" s="187" t="s">
        <v>555</v>
      </c>
      <c r="B9" s="285">
        <f>(VLOOKUP($A9,MASTER!$1:$1048576,MATCH('POD7-COMMON_POOL'!B$7,MASTER!$1:$1,0),FALSE))*1000000</f>
        <v>107274</v>
      </c>
      <c r="C9" s="285">
        <f>(VLOOKUP($A9,MASTER!$1:$1048576,MATCH('POD7-COMMON_POOL'!C$7,MASTER!$1:$1,0),FALSE))*1000000</f>
        <v>114984</v>
      </c>
      <c r="D9" s="285">
        <f>(VLOOKUP($A9,MASTER!$1:$1048576,MATCH('POD7-COMMON_POOL'!D$7,MASTER!$1:$1,0),FALSE))*1000000</f>
        <v>130862</v>
      </c>
      <c r="E9" s="285">
        <f>(VLOOKUP($A9,MASTER!$1:$1048576,MATCH('POD7-COMMON_POOL'!E$7,MASTER!$1:$1,0),FALSE))*1000000</f>
        <v>139952</v>
      </c>
      <c r="F9" s="285">
        <f>(VLOOKUP($A9,MASTER!$1:$1048576,MATCH('POD7-COMMON_POOL'!F$7,MASTER!$1:$1,0),FALSE))*1000000</f>
        <v>148919</v>
      </c>
      <c r="G9" s="285">
        <f>(VLOOKUP($A9,MASTER!$1:$1048576,MATCH('POD7-COMMON_POOL'!G$7,MASTER!$1:$1,0),FALSE))*1000000</f>
        <v>155229</v>
      </c>
      <c r="H9" s="285">
        <f>(VLOOKUP($A9,MASTER!$1:$1048576,MATCH('POD7-COMMON_POOL'!H$7,MASTER!$1:$1,0),FALSE))*1000000</f>
        <v>164543</v>
      </c>
      <c r="I9" s="285">
        <f>(VLOOKUP($A9,MASTER!$1:$1048576,MATCH('POD7-COMMON_POOL'!I$7,MASTER!$1:$1,0),FALSE))*1000000</f>
        <v>169847</v>
      </c>
      <c r="J9" s="285">
        <f>(VLOOKUP($A9,MASTER!$1:$1048576,MATCH('POD7-COMMON_POOL'!J$7,MASTER!$1:$1,0),FALSE))*1000000</f>
        <v>182024</v>
      </c>
      <c r="K9" s="285">
        <f>(VLOOKUP($A9,MASTER!$1:$1048576,MATCH('POD7-COMMON_POOL'!K$7,MASTER!$1:$1,0),FALSE))*1000000</f>
        <v>203542</v>
      </c>
      <c r="L9" s="285">
        <f>(VLOOKUP($A9,MASTER!$1:$1048576,MATCH('POD7-COMMON_POOL'!L$7,MASTER!$1:$1,0),FALSE))*1000000</f>
        <v>226250</v>
      </c>
      <c r="M9" s="285">
        <f>(VLOOKUP($A9,MASTER!$1:$1048576,MATCH('POD7-COMMON_POOL'!M$7,MASTER!$1:$1,0),FALSE))*1000000</f>
        <v>226250</v>
      </c>
      <c r="N9" s="285">
        <f>(VLOOKUP($A9,MASTER!$1:$1048576,MATCH('POD7-COMMON_POOL'!N$7,MASTER!$1:$1,0),FALSE))*1000000</f>
        <v>234374</v>
      </c>
      <c r="O9" s="285">
        <f>(VLOOKUP($A9,MASTER!$1:$1048576,MATCH('POD7-COMMON_POOL'!O$7,MASTER!$1:$1,0),FALSE))*1000000</f>
        <v>245673</v>
      </c>
      <c r="P9" s="285">
        <f>(VLOOKUP($A9,MASTER!$1:$1048576,MATCH('POD7-COMMON_POOL'!P$7,MASTER!$1:$1,0),FALSE))*1000000</f>
        <v>260006.00000000003</v>
      </c>
      <c r="Q9" s="285">
        <f>(VLOOKUP($A9,MASTER!$1:$1048576,MATCH('POD7-COMMON_POOL'!Q$7,MASTER!$1:$1,0),FALSE))*1000000</f>
        <v>284688</v>
      </c>
      <c r="R9" s="285">
        <f>(VLOOKUP($A9,MASTER!$1:$1048576,MATCH('POD7-COMMON_POOL'!R$7,MASTER!$1:$1,0),FALSE))*1000000</f>
        <v>287324</v>
      </c>
      <c r="S9" s="285">
        <f>(VLOOKUP($A9,MASTER!$1:$1048576,MATCH('POD7-COMMON_POOL'!S$7,MASTER!$1:$1,0),FALSE))*1000000</f>
        <v>298858</v>
      </c>
      <c r="T9" s="285">
        <f>(VLOOKUP($A9,MASTER!$1:$1048576,MATCH('POD7-COMMON_POOL'!T$7,MASTER!$1:$1,0),FALSE))*1000000</f>
        <v>305318.17973167886</v>
      </c>
      <c r="U9" s="285">
        <f>(VLOOKUP($A9,MASTER!$1:$1048576,MATCH('POD7-COMMON_POOL'!U$7,MASTER!$1:$1,0),FALSE))*1000000</f>
        <v>312025.12319944729</v>
      </c>
      <c r="V9" s="285">
        <f>(VLOOKUP($A9,MASTER!$1:$1048576,MATCH('POD7-COMMON_POOL'!V$7,MASTER!$1:$1,0),FALSE))*1000000</f>
        <v>318981.6462531063</v>
      </c>
      <c r="W9" s="285">
        <f>(VLOOKUP($A9,MASTER!$1:$1048576,MATCH('POD7-COMMON_POOL'!W$7,MASTER!$1:$1,0),FALSE))*1000000</f>
        <v>326191.71100179822</v>
      </c>
      <c r="X9" s="285">
        <f>(VLOOKUP($A9,MASTER!$1:$1048576,MATCH('POD7-COMMON_POOL'!X$7,MASTER!$1:$1,0),FALSE))*1000000</f>
        <v>333659.88659345772</v>
      </c>
      <c r="Y9" s="285">
        <f>(VLOOKUP($A9,MASTER!$1:$1048576,MATCH('POD7-COMMON_POOL'!Y$7,MASTER!$1:$1,0),FALSE))*1000000</f>
        <v>341391.20182824659</v>
      </c>
      <c r="Z9" s="285">
        <f>(VLOOKUP($A9,MASTER!$1:$1048576,MATCH('POD7-COMMON_POOL'!Z$7,MASTER!$1:$1,0),FALSE))*1000000</f>
        <v>349391.08494850597</v>
      </c>
      <c r="AA9" s="285">
        <f>(VLOOKUP($A9,MASTER!$1:$1048576,MATCH('POD7-COMMON_POOL'!AA$7,MASTER!$1:$1,0),FALSE))*1000000</f>
        <v>357665.33071391977</v>
      </c>
      <c r="AB9" s="285">
        <f>(VLOOKUP($A9,MASTER!$1:$1048576,MATCH('POD7-COMMON_POOL'!AB$7,MASTER!$1:$1,0),FALSE))*1000000</f>
        <v>366220.07986183965</v>
      </c>
      <c r="AC9" s="285">
        <f>(VLOOKUP($A9,MASTER!$1:$1048576,MATCH('POD7-COMMON_POOL'!AC$7,MASTER!$1:$1,0),FALSE))*1000000</f>
        <v>375061.80572913983</v>
      </c>
      <c r="AD9" s="285">
        <f>(VLOOKUP($A9,MASTER!$1:$1048576,MATCH('POD7-COMMON_POOL'!AD$7,MASTER!$1:$1,0),FALSE))*1000000</f>
        <v>384197.30557545222</v>
      </c>
      <c r="AE9" s="285">
        <f>(VLOOKUP($A9,MASTER!$1:$1048576,MATCH('POD7-COMMON_POOL'!AE$7,MASTER!$1:$1,0),FALSE))*1000000</f>
        <v>393633.69523141306</v>
      </c>
      <c r="AF9" s="285">
        <f>(VLOOKUP($A9,MASTER!$1:$1048576,MATCH('POD7-COMMON_POOL'!AF$7,MASTER!$1:$1,0),FALSE))*1000000</f>
        <v>403378.40622517111</v>
      </c>
      <c r="AG9" s="285">
        <f>(VLOOKUP($A9,MASTER!$1:$1048576,MATCH('POD7-COMMON_POOL'!AG$7,MASTER!$1:$1,0),FALSE))*1000000</f>
        <v>413439.18483214051</v>
      </c>
      <c r="AH9" s="285">
        <f>(VLOOKUP($A9,MASTER!$1:$1048576,MATCH('POD7-COMMON_POOL'!AH$7,MASTER!$1:$1,0),FALSE))*1000000</f>
        <v>423824.09266604279</v>
      </c>
      <c r="AI9" s="285">
        <f>(VLOOKUP($A9,MASTER!$1:$1048576,MATCH('POD7-COMMON_POOL'!AI$7,MASTER!$1:$1,0),FALSE))*1000000</f>
        <v>434541.50853806006</v>
      </c>
      <c r="AJ9" s="285">
        <f>(VLOOKUP($A9,MASTER!$1:$1048576,MATCH('POD7-COMMON_POOL'!AJ$7,MASTER!$1:$1,0),FALSE))*1000000</f>
        <v>445600.13138290646</v>
      </c>
      <c r="AK9" s="285">
        <f>(VLOOKUP($A9,MASTER!$1:$1048576,MATCH('POD7-COMMON_POOL'!AK$7,MASTER!$1:$1,0),FALSE))*1000000</f>
        <v>457008.9841004574</v>
      </c>
      <c r="AL9" s="285">
        <f>(VLOOKUP($A9,MASTER!$1:$1048576,MATCH('POD7-COMMON_POOL'!AL$7,MASTER!$1:$1,0),FALSE))*1000000</f>
        <v>468777.41819738632</v>
      </c>
      <c r="AM9" s="285">
        <f>(VLOOKUP($A9,MASTER!$1:$1048576,MATCH('POD7-COMMON_POOL'!AM$7,MASTER!$1:$1,0),FALSE))*1000000</f>
        <v>480915.11913976033</v>
      </c>
      <c r="AN9" s="285">
        <f>(VLOOKUP($A9,MASTER!$1:$1048576,MATCH('POD7-COMMON_POOL'!AN$7,MASTER!$1:$1,0),FALSE))*1000000</f>
        <v>493432.11234765098</v>
      </c>
      <c r="AO9" s="285">
        <f>(VLOOKUP($A9,MASTER!$1:$1048576,MATCH('POD7-COMMON_POOL'!AO$7,MASTER!$1:$1,0),FALSE))*1000000</f>
        <v>506338.76977820869</v>
      </c>
      <c r="AP9" s="285">
        <f>(VLOOKUP($A9,MASTER!$1:$1048576,MATCH('POD7-COMMON_POOL'!AP$7,MASTER!$1:$1,0),FALSE))*1000000</f>
        <v>519645.81705576763</v>
      </c>
      <c r="AQ9" s="285">
        <f>(VLOOKUP($A9,MASTER!$1:$1048576,MATCH('POD7-COMMON_POOL'!AQ$7,MASTER!$1:$1,0),FALSE))*1000000</f>
        <v>533364.34111699951</v>
      </c>
      <c r="AR9" s="285">
        <f>(VLOOKUP($A9,MASTER!$1:$1048576,MATCH('POD7-COMMON_POOL'!AR$7,MASTER!$1:$1,0),FALSE))*1000000</f>
        <v>547505.79834671924</v>
      </c>
      <c r="AS9" s="285">
        <f>(VLOOKUP($A9,MASTER!$1:$1048576,MATCH('POD7-COMMON_POOL'!AS$7,MASTER!$1:$1,0),FALSE))*1000000</f>
        <v>562082.02318598132</v>
      </c>
      <c r="AT9" s="285">
        <f>(VLOOKUP($A9,MASTER!$1:$1048576,MATCH('POD7-COMMON_POOL'!AT$7,MASTER!$1:$1,0),FALSE))*1000000</f>
        <v>577105.23719903547</v>
      </c>
      <c r="AU9" s="285">
        <f>(VLOOKUP($A9,MASTER!$1:$1048576,MATCH('POD7-COMMON_POOL'!AU$7,MASTER!$1:$1,0),FALSE))*1000000</f>
        <v>592588.05858963018</v>
      </c>
      <c r="AV9" s="285">
        <f>(VLOOKUP($A9,MASTER!$1:$1048576,MATCH('POD7-COMMON_POOL'!AV$7,MASTER!$1:$1,0),FALSE))*1000000</f>
        <v>608543.51216050715</v>
      </c>
      <c r="AW9" s="285">
        <f>(VLOOKUP($A9,MASTER!$1:$1048576,MATCH('POD7-COMMON_POOL'!AW$7,MASTER!$1:$1,0),FALSE))*1000000</f>
        <v>624985.03971258807</v>
      </c>
      <c r="AX9" s="285">
        <f>(VLOOKUP($A9,MASTER!$1:$1048576,MATCH('POD7-COMMON_POOL'!AX$7,MASTER!$1:$1,0),FALSE))*1000000</f>
        <v>641926.5108826455</v>
      </c>
      <c r="AY9" s="285">
        <f>(VLOOKUP($A9,MASTER!$1:$1048576,MATCH('POD7-COMMON_POOL'!AY$7,MASTER!$1:$1,0),FALSE))*1000000</f>
        <v>659382.23442018335</v>
      </c>
      <c r="AZ9" s="285">
        <f>(VLOOKUP($A9,MASTER!$1:$1048576,MATCH('POD7-COMMON_POOL'!AZ$7,MASTER!$1:$1,0),FALSE))*1000000</f>
        <v>677366.96990588936</v>
      </c>
      <c r="BA9" s="285">
        <f>(VLOOKUP($A9,MASTER!$1:$1048576,MATCH('POD7-COMMON_POOL'!BA$7,MASTER!$1:$1,0),FALSE))*1000000</f>
        <v>695895.93991546903</v>
      </c>
      <c r="BB9" s="285">
        <f>(VLOOKUP($A9,MASTER!$1:$1048576,MATCH('POD7-COMMON_POOL'!BB$7,MASTER!$1:$1,0),FALSE))*1000000</f>
        <v>714931.75886346621</v>
      </c>
      <c r="BC9" s="285">
        <f>(VLOOKUP($A9,MASTER!$1:$1048576,MATCH('POD7-COMMON_POOL'!BC$7,MASTER!$1:$1,0),FALSE))*1000000</f>
        <v>734488.29130070272</v>
      </c>
      <c r="BD9" s="285">
        <f>(VLOOKUP($A9,MASTER!$1:$1048576,MATCH('POD7-COMMON_POOL'!BD$7,MASTER!$1:$1,0),FALSE))*1000000</f>
        <v>754579.78103453026</v>
      </c>
      <c r="BE9" s="285">
        <f>(VLOOKUP($A9,MASTER!$1:$1048576,MATCH('POD7-COMMON_POOL'!BE$7,MASTER!$1:$1,0),FALSE))*1000000</f>
        <v>775220.86150316673</v>
      </c>
      <c r="BF9" s="285">
        <f>(VLOOKUP($A9,MASTER!$1:$1048576,MATCH('POD7-COMMON_POOL'!BF$7,MASTER!$1:$1,0),FALSE))*1000000</f>
        <v>796426.56643381645</v>
      </c>
      <c r="BG9" s="285">
        <f>(VLOOKUP($A9,MASTER!$1:$1048576,MATCH('POD7-COMMON_POOL'!BG$7,MASTER!$1:$1,0),FALSE))*1000000</f>
        <v>818212.34079233732</v>
      </c>
      <c r="BH9" s="285">
        <f>(VLOOKUP($A9,MASTER!$1:$1048576,MATCH('POD7-COMMON_POOL'!BH$7,MASTER!$1:$1,0),FALSE))*1000000</f>
        <v>840594.05203242844</v>
      </c>
      <c r="BI9" s="285">
        <f>(VLOOKUP($A9,MASTER!$1:$1048576,MATCH('POD7-COMMON_POOL'!BI$7,MASTER!$1:$1,0),FALSE))*1000000</f>
        <v>863588.00165253435</v>
      </c>
    </row>
    <row r="10" spans="1:61" x14ac:dyDescent="0.25">
      <c r="A10" s="187" t="s">
        <v>556</v>
      </c>
      <c r="B10" s="285">
        <f>(VLOOKUP($A10,MASTER!$1:$1048576,MATCH('POD7-COMMON_POOL'!B$7,MASTER!$1:$1,0),FALSE))*1000000</f>
        <v>10139</v>
      </c>
      <c r="C10" s="285">
        <f>(VLOOKUP($A10,MASTER!$1:$1048576,MATCH('POD7-COMMON_POOL'!C$7,MASTER!$1:$1,0),FALSE))*1000000</f>
        <v>13713</v>
      </c>
      <c r="D10" s="285">
        <f>(VLOOKUP($A10,MASTER!$1:$1048576,MATCH('POD7-COMMON_POOL'!D$7,MASTER!$1:$1,0),FALSE))*1000000</f>
        <v>14222</v>
      </c>
      <c r="E10" s="285">
        <f>(VLOOKUP($A10,MASTER!$1:$1048576,MATCH('POD7-COMMON_POOL'!E$7,MASTER!$1:$1,0),FALSE))*1000000</f>
        <v>25570</v>
      </c>
      <c r="F10" s="285">
        <f>(VLOOKUP($A10,MASTER!$1:$1048576,MATCH('POD7-COMMON_POOL'!F$7,MASTER!$1:$1,0),FALSE))*1000000</f>
        <v>22021</v>
      </c>
      <c r="G10" s="285">
        <f>(VLOOKUP($A10,MASTER!$1:$1048576,MATCH('POD7-COMMON_POOL'!G$7,MASTER!$1:$1,0),FALSE))*1000000</f>
        <v>23555</v>
      </c>
      <c r="H10" s="285">
        <f>(VLOOKUP($A10,MASTER!$1:$1048576,MATCH('POD7-COMMON_POOL'!H$7,MASTER!$1:$1,0),FALSE))*1000000</f>
        <v>27142</v>
      </c>
      <c r="I10" s="285">
        <f>(VLOOKUP($A10,MASTER!$1:$1048576,MATCH('POD7-COMMON_POOL'!I$7,MASTER!$1:$1,0),FALSE))*1000000</f>
        <v>38453</v>
      </c>
      <c r="J10" s="285">
        <f>(VLOOKUP($A10,MASTER!$1:$1048576,MATCH('POD7-COMMON_POOL'!J$7,MASTER!$1:$1,0),FALSE))*1000000</f>
        <v>45530</v>
      </c>
      <c r="K10" s="285">
        <f>(VLOOKUP($A10,MASTER!$1:$1048576,MATCH('POD7-COMMON_POOL'!K$7,MASTER!$1:$1,0),FALSE))*1000000</f>
        <v>76594</v>
      </c>
      <c r="L10" s="285">
        <f>(VLOOKUP($A10,MASTER!$1:$1048576,MATCH('POD7-COMMON_POOL'!L$7,MASTER!$1:$1,0),FALSE))*1000000</f>
        <v>83822</v>
      </c>
      <c r="M10" s="285">
        <f>(VLOOKUP($A10,MASTER!$1:$1048576,MATCH('POD7-COMMON_POOL'!M$7,MASTER!$1:$1,0),FALSE))*1000000</f>
        <v>83822</v>
      </c>
      <c r="N10" s="285">
        <f>(VLOOKUP($A10,MASTER!$1:$1048576,MATCH('POD7-COMMON_POOL'!N$7,MASTER!$1:$1,0),FALSE))*1000000</f>
        <v>103997</v>
      </c>
      <c r="O10" s="285">
        <f>(VLOOKUP($A10,MASTER!$1:$1048576,MATCH('POD7-COMMON_POOL'!O$7,MASTER!$1:$1,0),FALSE))*1000000</f>
        <v>177495</v>
      </c>
      <c r="P10" s="285">
        <f>(VLOOKUP($A10,MASTER!$1:$1048576,MATCH('POD7-COMMON_POOL'!P$7,MASTER!$1:$1,0),FALSE))*1000000</f>
        <v>179998</v>
      </c>
      <c r="Q10" s="285">
        <f>(VLOOKUP($A10,MASTER!$1:$1048576,MATCH('POD7-COMMON_POOL'!Q$7,MASTER!$1:$1,0),FALSE))*1000000</f>
        <v>193070</v>
      </c>
      <c r="R10" s="285">
        <f>(VLOOKUP($A10,MASTER!$1:$1048576,MATCH('POD7-COMMON_POOL'!R$7,MASTER!$1:$1,0),FALSE))*1000000</f>
        <v>229975</v>
      </c>
      <c r="S10" s="285">
        <f>(VLOOKUP($A10,MASTER!$1:$1048576,MATCH('POD7-COMMON_POOL'!S$7,MASTER!$1:$1,0),FALSE))*1000000</f>
        <v>231969</v>
      </c>
      <c r="T10" s="285">
        <f>(VLOOKUP($A10,MASTER!$1:$1048576,MATCH('POD7-COMMON_POOL'!T$7,MASTER!$1:$1,0),FALSE))*1000000</f>
        <v>229120.30876195733</v>
      </c>
      <c r="U10" s="285">
        <f>(VLOOKUP($A10,MASTER!$1:$1048576,MATCH('POD7-COMMON_POOL'!U$7,MASTER!$1:$1,0),FALSE))*1000000</f>
        <v>226982.71264411716</v>
      </c>
      <c r="V10" s="285">
        <f>(VLOOKUP($A10,MASTER!$1:$1048576,MATCH('POD7-COMMON_POOL'!V$7,MASTER!$1:$1,0),FALSE))*1000000</f>
        <v>225463.28626839037</v>
      </c>
      <c r="W10" s="285">
        <f>(VLOOKUP($A10,MASTER!$1:$1048576,MATCH('POD7-COMMON_POOL'!W$7,MASTER!$1:$1,0),FALSE))*1000000</f>
        <v>224483.41447555524</v>
      </c>
      <c r="X10" s="285">
        <f>(VLOOKUP($A10,MASTER!$1:$1048576,MATCH('POD7-COMMON_POOL'!X$7,MASTER!$1:$1,0),FALSE))*1000000</f>
        <v>223976.60971899115</v>
      </c>
      <c r="Y10" s="285">
        <f>(VLOOKUP($A10,MASTER!$1:$1048576,MATCH('POD7-COMMON_POOL'!Y$7,MASTER!$1:$1,0),FALSE))*1000000</f>
        <v>223886.66889926844</v>
      </c>
      <c r="Z10" s="285">
        <f>(VLOOKUP($A10,MASTER!$1:$1048576,MATCH('POD7-COMMON_POOL'!Z$7,MASTER!$1:$1,0),FALSE))*1000000</f>
        <v>224166.11624642141</v>
      </c>
      <c r="AA10" s="285">
        <f>(VLOOKUP($A10,MASTER!$1:$1048576,MATCH('POD7-COMMON_POOL'!AA$7,MASTER!$1:$1,0),FALSE))*1000000</f>
        <v>224774.88734975702</v>
      </c>
      <c r="AB10" s="285">
        <f>(VLOOKUP($A10,MASTER!$1:$1048576,MATCH('POD7-COMMON_POOL'!AB$7,MASTER!$1:$1,0),FALSE))*1000000</f>
        <v>225679.2165640966</v>
      </c>
      <c r="AC10" s="285">
        <f>(VLOOKUP($A10,MASTER!$1:$1048576,MATCH('POD7-COMMON_POOL'!AC$7,MASTER!$1:$1,0),FALSE))*1000000</f>
        <v>226850.69600732284</v>
      </c>
      <c r="AD10" s="285">
        <f>(VLOOKUP($A10,MASTER!$1:$1048576,MATCH('POD7-COMMON_POOL'!AD$7,MASTER!$1:$1,0),FALSE))*1000000</f>
        <v>228265.4793918397</v>
      </c>
      <c r="AE10" s="285">
        <f>(VLOOKUP($A10,MASTER!$1:$1048576,MATCH('POD7-COMMON_POOL'!AE$7,MASTER!$1:$1,0),FALSE))*1000000</f>
        <v>229903.60815682437</v>
      </c>
      <c r="AF10" s="285">
        <f>(VLOOKUP($A10,MASTER!$1:$1048576,MATCH('POD7-COMMON_POOL'!AF$7,MASTER!$1:$1,0),FALSE))*1000000</f>
        <v>231748.44091850691</v>
      </c>
      <c r="AG10" s="285">
        <f>(VLOOKUP($A10,MASTER!$1:$1048576,MATCH('POD7-COMMON_POOL'!AG$7,MASTER!$1:$1,0),FALSE))*1000000</f>
        <v>233786.17024066701</v>
      </c>
      <c r="AH10" s="285">
        <f>(VLOOKUP($A10,MASTER!$1:$1048576,MATCH('POD7-COMMON_POOL'!AH$7,MASTER!$1:$1,0),FALSE))*1000000</f>
        <v>236005.41323798953</v>
      </c>
      <c r="AI10" s="285">
        <f>(VLOOKUP($A10,MASTER!$1:$1048576,MATCH('POD7-COMMON_POOL'!AI$7,MASTER!$1:$1,0),FALSE))*1000000</f>
        <v>238396.86463703992</v>
      </c>
      <c r="AJ10" s="285">
        <f>(VLOOKUP($A10,MASTER!$1:$1048576,MATCH('POD7-COMMON_POOL'!AJ$7,MASTER!$1:$1,0),FALSE))*1000000</f>
        <v>240953.00269722845</v>
      </c>
      <c r="AK10" s="285">
        <f>(VLOOKUP($A10,MASTER!$1:$1048576,MATCH('POD7-COMMON_POOL'!AK$7,MASTER!$1:$1,0),FALSE))*1000000</f>
        <v>243667.83989076543</v>
      </c>
      <c r="AL10" s="285">
        <f>(VLOOKUP($A10,MASTER!$1:$1048576,MATCH('POD7-COMMON_POOL'!AL$7,MASTER!$1:$1,0),FALSE))*1000000</f>
        <v>246536.71150113601</v>
      </c>
      <c r="AM10" s="285">
        <f>(VLOOKUP($A10,MASTER!$1:$1048576,MATCH('POD7-COMMON_POOL'!AM$7,MASTER!$1:$1,0),FALSE))*1000000</f>
        <v>249556.09636168243</v>
      </c>
      <c r="AN10" s="285">
        <f>(VLOOKUP($A10,MASTER!$1:$1048576,MATCH('POD7-COMMON_POOL'!AN$7,MASTER!$1:$1,0),FALSE))*1000000</f>
        <v>252723.46485108187</v>
      </c>
      <c r="AO10" s="285">
        <f>(VLOOKUP($A10,MASTER!$1:$1048576,MATCH('POD7-COMMON_POOL'!AO$7,MASTER!$1:$1,0),FALSE))*1000000</f>
        <v>256037.15001733889</v>
      </c>
      <c r="AP10" s="285">
        <f>(VLOOKUP($A10,MASTER!$1:$1048576,MATCH('POD7-COMMON_POOL'!AP$7,MASTER!$1:$1,0),FALSE))*1000000</f>
        <v>259496.23833864238</v>
      </c>
      <c r="AQ10" s="285">
        <f>(VLOOKUP($A10,MASTER!$1:$1048576,MATCH('POD7-COMMON_POOL'!AQ$7,MASTER!$1:$1,0),FALSE))*1000000</f>
        <v>263100.47716676741</v>
      </c>
      <c r="AR10" s="285">
        <f>(VLOOKUP($A10,MASTER!$1:$1048576,MATCH('POD7-COMMON_POOL'!AR$7,MASTER!$1:$1,0),FALSE))*1000000</f>
        <v>266850.1963523181</v>
      </c>
      <c r="AS10" s="285">
        <f>(VLOOKUP($A10,MASTER!$1:$1048576,MATCH('POD7-COMMON_POOL'!AS$7,MASTER!$1:$1,0),FALSE))*1000000</f>
        <v>270746.24193422857</v>
      </c>
      <c r="AT10" s="285">
        <f>(VLOOKUP($A10,MASTER!$1:$1048576,MATCH('POD7-COMMON_POOL'!AT$7,MASTER!$1:$1,0),FALSE))*1000000</f>
        <v>274789.92009964143</v>
      </c>
      <c r="AU10" s="285">
        <f>(VLOOKUP($A10,MASTER!$1:$1048576,MATCH('POD7-COMMON_POOL'!AU$7,MASTER!$1:$1,0),FALSE))*1000000</f>
        <v>278982.94989390991</v>
      </c>
      <c r="AV10" s="285">
        <f>(VLOOKUP($A10,MASTER!$1:$1048576,MATCH('POD7-COMMON_POOL'!AV$7,MASTER!$1:$1,0),FALSE))*1000000</f>
        <v>283327.42339185718</v>
      </c>
      <c r="AW10" s="285">
        <f>(VLOOKUP($A10,MASTER!$1:$1048576,MATCH('POD7-COMMON_POOL'!AW$7,MASTER!$1:$1,0),FALSE))*1000000</f>
        <v>287825.77223719464</v>
      </c>
      <c r="AX10" s="285">
        <f>(VLOOKUP($A10,MASTER!$1:$1048576,MATCH('POD7-COMMON_POOL'!AX$7,MASTER!$1:$1,0),FALSE))*1000000</f>
        <v>292480.73962268938</v>
      </c>
      <c r="AY10" s="285">
        <f>(VLOOKUP($A10,MASTER!$1:$1048576,MATCH('POD7-COMMON_POOL'!AY$7,MASTER!$1:$1,0),FALSE))*1000000</f>
        <v>297295.35692398559</v>
      </c>
      <c r="AZ10" s="285">
        <f>(VLOOKUP($A10,MASTER!$1:$1048576,MATCH('POD7-COMMON_POOL'!AZ$7,MASTER!$1:$1,0),FALSE))*1000000</f>
        <v>302272.92431884602</v>
      </c>
      <c r="BA10" s="285">
        <f>(VLOOKUP($A10,MASTER!$1:$1048576,MATCH('POD7-COMMON_POOL'!BA$7,MASTER!$1:$1,0),FALSE))*1000000</f>
        <v>307416.99482433079</v>
      </c>
      <c r="BB10" s="285">
        <f>(VLOOKUP($A10,MASTER!$1:$1048576,MATCH('POD7-COMMON_POOL'!BB$7,MASTER!$1:$1,0),FALSE))*1000000</f>
        <v>312648.60694944632</v>
      </c>
      <c r="BC10" s="285">
        <f>(VLOOKUP($A10,MASTER!$1:$1048576,MATCH('POD7-COMMON_POOL'!BC$7,MASTER!$1:$1,0),FALSE))*1000000</f>
        <v>317969.25047454442</v>
      </c>
      <c r="BD10" s="285">
        <f>(VLOOKUP($A10,MASTER!$1:$1048576,MATCH('POD7-COMMON_POOL'!BD$7,MASTER!$1:$1,0),FALSE))*1000000</f>
        <v>323380.44053300918</v>
      </c>
      <c r="BE10" s="285">
        <f>(VLOOKUP($A10,MASTER!$1:$1048576,MATCH('POD7-COMMON_POOL'!BE$7,MASTER!$1:$1,0),FALSE))*1000000</f>
        <v>328883.71804271371</v>
      </c>
      <c r="BF10" s="285">
        <f>(VLOOKUP($A10,MASTER!$1:$1048576,MATCH('POD7-COMMON_POOL'!BF$7,MASTER!$1:$1,0),FALSE))*1000000</f>
        <v>334480.65014481999</v>
      </c>
      <c r="BG10" s="285">
        <f>(VLOOKUP($A10,MASTER!$1:$1048576,MATCH('POD7-COMMON_POOL'!BG$7,MASTER!$1:$1,0),FALSE))*1000000</f>
        <v>340172.83065004583</v>
      </c>
      <c r="BH10" s="285">
        <f>(VLOOKUP($A10,MASTER!$1:$1048576,MATCH('POD7-COMMON_POOL'!BH$7,MASTER!$1:$1,0),FALSE))*1000000</f>
        <v>345961.88049252646</v>
      </c>
      <c r="BI10" s="285">
        <f>(VLOOKUP($A10,MASTER!$1:$1048576,MATCH('POD7-COMMON_POOL'!BI$7,MASTER!$1:$1,0),FALSE))*1000000</f>
        <v>351849.44819139992</v>
      </c>
    </row>
    <row r="11" spans="1:61" x14ac:dyDescent="0.25">
      <c r="A11" s="187" t="s">
        <v>557</v>
      </c>
      <c r="B11" s="285">
        <f>(VLOOKUP($A11,MASTER!$1:$1048576,MATCH('POD7-COMMON_POOL'!B$7,MASTER!$1:$1,0),FALSE))*1000000</f>
        <v>5034</v>
      </c>
      <c r="C11" s="285">
        <f>(VLOOKUP($A11,MASTER!$1:$1048576,MATCH('POD7-COMMON_POOL'!C$7,MASTER!$1:$1,0),FALSE))*1000000</f>
        <v>6433</v>
      </c>
      <c r="D11" s="285">
        <f>(VLOOKUP($A11,MASTER!$1:$1048576,MATCH('POD7-COMMON_POOL'!D$7,MASTER!$1:$1,0),FALSE))*1000000</f>
        <v>8147</v>
      </c>
      <c r="E11" s="285">
        <f>(VLOOKUP($A11,MASTER!$1:$1048576,MATCH('POD7-COMMON_POOL'!E$7,MASTER!$1:$1,0),FALSE))*1000000</f>
        <v>10070</v>
      </c>
      <c r="F11" s="285">
        <f>(VLOOKUP($A11,MASTER!$1:$1048576,MATCH('POD7-COMMON_POOL'!F$7,MASTER!$1:$1,0),FALSE))*1000000</f>
        <v>13395</v>
      </c>
      <c r="G11" s="285">
        <f>(VLOOKUP($A11,MASTER!$1:$1048576,MATCH('POD7-COMMON_POOL'!G$7,MASTER!$1:$1,0),FALSE))*1000000</f>
        <v>15659</v>
      </c>
      <c r="H11" s="285">
        <f>(VLOOKUP($A11,MASTER!$1:$1048576,MATCH('POD7-COMMON_POOL'!H$7,MASTER!$1:$1,0),FALSE))*1000000</f>
        <v>16926</v>
      </c>
      <c r="I11" s="285">
        <f>(VLOOKUP($A11,MASTER!$1:$1048576,MATCH('POD7-COMMON_POOL'!I$7,MASTER!$1:$1,0),FALSE))*1000000</f>
        <v>17645</v>
      </c>
      <c r="J11" s="285">
        <f>(VLOOKUP($A11,MASTER!$1:$1048576,MATCH('POD7-COMMON_POOL'!J$7,MASTER!$1:$1,0),FALSE))*1000000</f>
        <v>19272</v>
      </c>
      <c r="K11" s="285">
        <f>(VLOOKUP($A11,MASTER!$1:$1048576,MATCH('POD7-COMMON_POOL'!K$7,MASTER!$1:$1,0),FALSE))*1000000</f>
        <v>21123</v>
      </c>
      <c r="L11" s="285">
        <f>(VLOOKUP($A11,MASTER!$1:$1048576,MATCH('POD7-COMMON_POOL'!L$7,MASTER!$1:$1,0),FALSE))*1000000</f>
        <v>22888</v>
      </c>
      <c r="M11" s="285">
        <f>(VLOOKUP($A11,MASTER!$1:$1048576,MATCH('POD7-COMMON_POOL'!M$7,MASTER!$1:$1,0),FALSE))*1000000</f>
        <v>22888</v>
      </c>
      <c r="N11" s="285">
        <f>(VLOOKUP($A11,MASTER!$1:$1048576,MATCH('POD7-COMMON_POOL'!N$7,MASTER!$1:$1,0),FALSE))*1000000</f>
        <v>26627</v>
      </c>
      <c r="O11" s="285">
        <f>(VLOOKUP($A11,MASTER!$1:$1048576,MATCH('POD7-COMMON_POOL'!O$7,MASTER!$1:$1,0),FALSE))*1000000</f>
        <v>28470</v>
      </c>
      <c r="P11" s="285">
        <f>(VLOOKUP($A11,MASTER!$1:$1048576,MATCH('POD7-COMMON_POOL'!P$7,MASTER!$1:$1,0),FALSE))*1000000</f>
        <v>30767</v>
      </c>
      <c r="Q11" s="285">
        <f>(VLOOKUP($A11,MASTER!$1:$1048576,MATCH('POD7-COMMON_POOL'!Q$7,MASTER!$1:$1,0),FALSE))*1000000</f>
        <v>34016</v>
      </c>
      <c r="R11" s="285">
        <f>(VLOOKUP($A11,MASTER!$1:$1048576,MATCH('POD7-COMMON_POOL'!R$7,MASTER!$1:$1,0),FALSE))*1000000</f>
        <v>35158</v>
      </c>
      <c r="S11" s="285">
        <f>(VLOOKUP($A11,MASTER!$1:$1048576,MATCH('POD7-COMMON_POOL'!S$7,MASTER!$1:$1,0),FALSE))*1000000</f>
        <v>38355</v>
      </c>
      <c r="T11" s="285">
        <f>(VLOOKUP($A11,MASTER!$1:$1048576,MATCH('POD7-COMMON_POOL'!T$7,MASTER!$1:$1,0),FALSE))*1000000</f>
        <v>39212.661750965031</v>
      </c>
      <c r="U11" s="285">
        <f>(VLOOKUP($A11,MASTER!$1:$1048576,MATCH('POD7-COMMON_POOL'!U$7,MASTER!$1:$1,0),FALSE))*1000000</f>
        <v>40107.529771407404</v>
      </c>
      <c r="V11" s="285">
        <f>(VLOOKUP($A11,MASTER!$1:$1048576,MATCH('POD7-COMMON_POOL'!V$7,MASTER!$1:$1,0),FALSE))*1000000</f>
        <v>41039.782474215659</v>
      </c>
      <c r="W11" s="285">
        <f>(VLOOKUP($A11,MASTER!$1:$1048576,MATCH('POD7-COMMON_POOL'!W$7,MASTER!$1:$1,0),FALSE))*1000000</f>
        <v>42009.735951015078</v>
      </c>
      <c r="X11" s="285">
        <f>(VLOOKUP($A11,MASTER!$1:$1048576,MATCH('POD7-COMMON_POOL'!X$7,MASTER!$1:$1,0),FALSE))*1000000</f>
        <v>43017.823550204812</v>
      </c>
      <c r="Y11" s="285">
        <f>(VLOOKUP($A11,MASTER!$1:$1048576,MATCH('POD7-COMMON_POOL'!Y$7,MASTER!$1:$1,0),FALSE))*1000000</f>
        <v>44064.579808736278</v>
      </c>
      <c r="Z11" s="285">
        <f>(VLOOKUP($A11,MASTER!$1:$1048576,MATCH('POD7-COMMON_POOL'!Z$7,MASTER!$1:$1,0),FALSE))*1000000</f>
        <v>45150.627840224959</v>
      </c>
      <c r="AA11" s="285">
        <f>(VLOOKUP($A11,MASTER!$1:$1048576,MATCH('POD7-COMMON_POOL'!AA$7,MASTER!$1:$1,0),FALSE))*1000000</f>
        <v>46276.669469137705</v>
      </c>
      <c r="AB11" s="285">
        <f>(VLOOKUP($A11,MASTER!$1:$1048576,MATCH('POD7-COMMON_POOL'!AB$7,MASTER!$1:$1,0),FALSE))*1000000</f>
        <v>47443.477548915835</v>
      </c>
      <c r="AC11" s="285">
        <f>(VLOOKUP($A11,MASTER!$1:$1048576,MATCH('POD7-COMMON_POOL'!AC$7,MASTER!$1:$1,0),FALSE))*1000000</f>
        <v>48651.890019122693</v>
      </c>
      <c r="AD11" s="285">
        <f>(VLOOKUP($A11,MASTER!$1:$1048576,MATCH('POD7-COMMON_POOL'!AD$7,MASTER!$1:$1,0),FALSE))*1000000</f>
        <v>49902.805349489216</v>
      </c>
      <c r="AE11" s="285">
        <f>(VLOOKUP($A11,MASTER!$1:$1048576,MATCH('POD7-COMMON_POOL'!AE$7,MASTER!$1:$1,0),FALSE))*1000000</f>
        <v>51197.179092173748</v>
      </c>
      <c r="AF11" s="285">
        <f>(VLOOKUP($A11,MASTER!$1:$1048576,MATCH('POD7-COMMON_POOL'!AF$7,MASTER!$1:$1,0),FALSE))*1000000</f>
        <v>52536.021321686225</v>
      </c>
      <c r="AG11" s="285">
        <f>(VLOOKUP($A11,MASTER!$1:$1048576,MATCH('POD7-COMMON_POOL'!AG$7,MASTER!$1:$1,0),FALSE))*1000000</f>
        <v>53920.394787948942</v>
      </c>
      <c r="AH11" s="285">
        <f>(VLOOKUP($A11,MASTER!$1:$1048576,MATCH('POD7-COMMON_POOL'!AH$7,MASTER!$1:$1,0),FALSE))*1000000</f>
        <v>55351.413644401</v>
      </c>
      <c r="AI11" s="285">
        <f>(VLOOKUP($A11,MASTER!$1:$1048576,MATCH('POD7-COMMON_POOL'!AI$7,MASTER!$1:$1,0),FALSE))*1000000</f>
        <v>56830.242641902638</v>
      </c>
      <c r="AJ11" s="285">
        <f>(VLOOKUP($A11,MASTER!$1:$1048576,MATCH('POD7-COMMON_POOL'!AJ$7,MASTER!$1:$1,0),FALSE))*1000000</f>
        <v>58358.096702041963</v>
      </c>
      <c r="AK11" s="285">
        <f>(VLOOKUP($A11,MASTER!$1:$1048576,MATCH('POD7-COMMON_POOL'!AK$7,MASTER!$1:$1,0),FALSE))*1000000</f>
        <v>59936.240801540647</v>
      </c>
      <c r="AL11" s="285">
        <f>(VLOOKUP($A11,MASTER!$1:$1048576,MATCH('POD7-COMMON_POOL'!AL$7,MASTER!$1:$1,0),FALSE))*1000000</f>
        <v>61565.990113790765</v>
      </c>
      <c r="AM11" s="285">
        <f>(VLOOKUP($A11,MASTER!$1:$1048576,MATCH('POD7-COMMON_POOL'!AM$7,MASTER!$1:$1,0),FALSE))*1000000</f>
        <v>63248.710364913873</v>
      </c>
      <c r="AN11" s="285">
        <f>(VLOOKUP($A11,MASTER!$1:$1048576,MATCH('POD7-COMMON_POOL'!AN$7,MASTER!$1:$1,0),FALSE))*1000000</f>
        <v>64985.818370738161</v>
      </c>
      <c r="AO11" s="285">
        <f>(VLOOKUP($A11,MASTER!$1:$1048576,MATCH('POD7-COMMON_POOL'!AO$7,MASTER!$1:$1,0),FALSE))*1000000</f>
        <v>66778.782728229853</v>
      </c>
      <c r="AP11" s="285">
        <f>(VLOOKUP($A11,MASTER!$1:$1048576,MATCH('POD7-COMMON_POOL'!AP$7,MASTER!$1:$1,0),FALSE))*1000000</f>
        <v>68629.124640581504</v>
      </c>
      <c r="AQ11" s="285">
        <f>(VLOOKUP($A11,MASTER!$1:$1048576,MATCH('POD7-COMMON_POOL'!AQ$7,MASTER!$1:$1,0),FALSE))*1000000</f>
        <v>70538.418859657875</v>
      </c>
      <c r="AR11" s="285">
        <f>(VLOOKUP($A11,MASTER!$1:$1048576,MATCH('POD7-COMMON_POOL'!AR$7,MASTER!$1:$1,0),FALSE))*1000000</f>
        <v>72508.294733074392</v>
      </c>
      <c r="AS11" s="285">
        <f>(VLOOKUP($A11,MASTER!$1:$1048576,MATCH('POD7-COMMON_POOL'!AS$7,MASTER!$1:$1,0),FALSE))*1000000</f>
        <v>74540.437346027014</v>
      </c>
      <c r="AT11" s="285">
        <f>(VLOOKUP($A11,MASTER!$1:$1048576,MATCH('POD7-COMMON_POOL'!AT$7,MASTER!$1:$1,0),FALSE))*1000000</f>
        <v>76636.588750256982</v>
      </c>
      <c r="AU11" s="285">
        <f>(VLOOKUP($A11,MASTER!$1:$1048576,MATCH('POD7-COMMON_POOL'!AU$7,MASTER!$1:$1,0),FALSE))*1000000</f>
        <v>78798.549274340039</v>
      </c>
      <c r="AV11" s="285">
        <f>(VLOOKUP($A11,MASTER!$1:$1048576,MATCH('POD7-COMMON_POOL'!AV$7,MASTER!$1:$1,0),FALSE))*1000000</f>
        <v>81028.178910934919</v>
      </c>
      <c r="AW11" s="285">
        <f>(VLOOKUP($A11,MASTER!$1:$1048576,MATCH('POD7-COMMON_POOL'!AW$7,MASTER!$1:$1,0),FALSE))*1000000</f>
        <v>83327.39877778168</v>
      </c>
      <c r="AX11" s="285">
        <f>(VLOOKUP($A11,MASTER!$1:$1048576,MATCH('POD7-COMMON_POOL'!AX$7,MASTER!$1:$1,0),FALSE))*1000000</f>
        <v>85698.192650173325</v>
      </c>
      <c r="AY11" s="285">
        <f>(VLOOKUP($A11,MASTER!$1:$1048576,MATCH('POD7-COMMON_POOL'!AY$7,MASTER!$1:$1,0),FALSE))*1000000</f>
        <v>88142.608563371847</v>
      </c>
      <c r="AZ11" s="285">
        <f>(VLOOKUP($A11,MASTER!$1:$1048576,MATCH('POD7-COMMON_POOL'!AZ$7,MASTER!$1:$1,0),FALSE))*1000000</f>
        <v>90662.760484052313</v>
      </c>
      <c r="BA11" s="285">
        <f>(VLOOKUP($A11,MASTER!$1:$1048576,MATCH('POD7-COMMON_POOL'!BA$7,MASTER!$1:$1,0),FALSE))*1000000</f>
        <v>93260.830050352</v>
      </c>
      <c r="BB11" s="285">
        <f>(VLOOKUP($A11,MASTER!$1:$1048576,MATCH('POD7-COMMON_POOL'!BB$7,MASTER!$1:$1,0),FALSE))*1000000</f>
        <v>95933.350972812652</v>
      </c>
      <c r="BC11" s="285">
        <f>(VLOOKUP($A11,MASTER!$1:$1048576,MATCH('POD7-COMMON_POOL'!BC$7,MASTER!$1:$1,0),FALSE))*1000000</f>
        <v>98682.456760292553</v>
      </c>
      <c r="BD11" s="285">
        <f>(VLOOKUP($A11,MASTER!$1:$1048576,MATCH('POD7-COMMON_POOL'!BD$7,MASTER!$1:$1,0),FALSE))*1000000</f>
        <v>101510.34206036237</v>
      </c>
      <c r="BE11" s="285">
        <f>(VLOOKUP($A11,MASTER!$1:$1048576,MATCH('POD7-COMMON_POOL'!BE$7,MASTER!$1:$1,0),FALSE))*1000000</f>
        <v>104419.26441132135</v>
      </c>
      <c r="BF11" s="285">
        <f>(VLOOKUP($A11,MASTER!$1:$1048576,MATCH('POD7-COMMON_POOL'!BF$7,MASTER!$1:$1,0),FALSE))*1000000</f>
        <v>107411.54604442004</v>
      </c>
      <c r="BG11" s="285">
        <f>(VLOOKUP($A11,MASTER!$1:$1048576,MATCH('POD7-COMMON_POOL'!BG$7,MASTER!$1:$1,0),FALSE))*1000000</f>
        <v>110489.5757377283</v>
      </c>
      <c r="BH11" s="285">
        <f>(VLOOKUP($A11,MASTER!$1:$1048576,MATCH('POD7-COMMON_POOL'!BH$7,MASTER!$1:$1,0),FALSE))*1000000</f>
        <v>113655.81072312842</v>
      </c>
      <c r="BI11" s="285">
        <f>(VLOOKUP($A11,MASTER!$1:$1048576,MATCH('POD7-COMMON_POOL'!BI$7,MASTER!$1:$1,0),FALSE))*1000000</f>
        <v>116912.77864795596</v>
      </c>
    </row>
    <row r="12" spans="1:61" x14ac:dyDescent="0.25">
      <c r="A12" s="187" t="s">
        <v>558</v>
      </c>
      <c r="B12" s="285">
        <f>(VLOOKUP($A12,MASTER!$1:$1048576,MATCH('POD7-COMMON_POOL'!B$7,MASTER!$1:$1,0),FALSE))*1000000</f>
        <v>0</v>
      </c>
      <c r="C12" s="285">
        <f>(VLOOKUP($A12,MASTER!$1:$1048576,MATCH('POD7-COMMON_POOL'!C$7,MASTER!$1:$1,0),FALSE))*1000000</f>
        <v>0</v>
      </c>
      <c r="D12" s="285">
        <f>(VLOOKUP($A12,MASTER!$1:$1048576,MATCH('POD7-COMMON_POOL'!D$7,MASTER!$1:$1,0),FALSE))*1000000</f>
        <v>0</v>
      </c>
      <c r="E12" s="285">
        <f>(VLOOKUP($A12,MASTER!$1:$1048576,MATCH('POD7-COMMON_POOL'!E$7,MASTER!$1:$1,0),FALSE))*1000000</f>
        <v>0</v>
      </c>
      <c r="F12" s="285">
        <f>(VLOOKUP($A12,MASTER!$1:$1048576,MATCH('POD7-COMMON_POOL'!F$7,MASTER!$1:$1,0),FALSE))*1000000</f>
        <v>0</v>
      </c>
      <c r="G12" s="285">
        <f>(VLOOKUP($A12,MASTER!$1:$1048576,MATCH('POD7-COMMON_POOL'!G$7,MASTER!$1:$1,0),FALSE))*1000000</f>
        <v>0</v>
      </c>
      <c r="H12" s="285">
        <f>(VLOOKUP($A12,MASTER!$1:$1048576,MATCH('POD7-COMMON_POOL'!H$7,MASTER!$1:$1,0),FALSE))*1000000</f>
        <v>0</v>
      </c>
      <c r="I12" s="285">
        <f>(VLOOKUP($A12,MASTER!$1:$1048576,MATCH('POD7-COMMON_POOL'!I$7,MASTER!$1:$1,0),FALSE))*1000000</f>
        <v>0</v>
      </c>
      <c r="J12" s="285">
        <f>(VLOOKUP($A12,MASTER!$1:$1048576,MATCH('POD7-COMMON_POOL'!J$7,MASTER!$1:$1,0),FALSE))*1000000</f>
        <v>0</v>
      </c>
      <c r="K12" s="285">
        <f>(VLOOKUP($A12,MASTER!$1:$1048576,MATCH('POD7-COMMON_POOL'!K$7,MASTER!$1:$1,0),FALSE))*1000000</f>
        <v>0</v>
      </c>
      <c r="L12" s="285">
        <f>(VLOOKUP($A12,MASTER!$1:$1048576,MATCH('POD7-COMMON_POOL'!L$7,MASTER!$1:$1,0),FALSE))*1000000</f>
        <v>0</v>
      </c>
      <c r="M12" s="285">
        <f>(VLOOKUP($A12,MASTER!$1:$1048576,MATCH('POD7-COMMON_POOL'!M$7,MASTER!$1:$1,0),FALSE))*1000000</f>
        <v>0</v>
      </c>
      <c r="N12" s="285">
        <f>(VLOOKUP($A12,MASTER!$1:$1048576,MATCH('POD7-COMMON_POOL'!N$7,MASTER!$1:$1,0),FALSE))*1000000</f>
        <v>0</v>
      </c>
      <c r="O12" s="285">
        <f>(VLOOKUP($A12,MASTER!$1:$1048576,MATCH('POD7-COMMON_POOL'!O$7,MASTER!$1:$1,0),FALSE))*1000000</f>
        <v>0</v>
      </c>
      <c r="P12" s="285">
        <f>(VLOOKUP($A12,MASTER!$1:$1048576,MATCH('POD7-COMMON_POOL'!P$7,MASTER!$1:$1,0),FALSE))*1000000</f>
        <v>0</v>
      </c>
      <c r="Q12" s="285">
        <f>(VLOOKUP($A12,MASTER!$1:$1048576,MATCH('POD7-COMMON_POOL'!Q$7,MASTER!$1:$1,0),FALSE))*1000000</f>
        <v>0</v>
      </c>
      <c r="R12" s="285">
        <f>(VLOOKUP($A12,MASTER!$1:$1048576,MATCH('POD7-COMMON_POOL'!R$7,MASTER!$1:$1,0),FALSE))*1000000</f>
        <v>0</v>
      </c>
      <c r="S12" s="285">
        <f>(VLOOKUP($A12,MASTER!$1:$1048576,MATCH('POD7-COMMON_POOL'!S$7,MASTER!$1:$1,0),FALSE))*1000000</f>
        <v>0</v>
      </c>
      <c r="T12" s="285">
        <f>(VLOOKUP($A12,MASTER!$1:$1048576,MATCH('POD7-COMMON_POOL'!T$7,MASTER!$1:$1,0),FALSE))*1000000</f>
        <v>0</v>
      </c>
      <c r="U12" s="285">
        <f>(VLOOKUP($A12,MASTER!$1:$1048576,MATCH('POD7-COMMON_POOL'!U$7,MASTER!$1:$1,0),FALSE))*1000000</f>
        <v>0</v>
      </c>
      <c r="V12" s="285">
        <f>(VLOOKUP($A12,MASTER!$1:$1048576,MATCH('POD7-COMMON_POOL'!V$7,MASTER!$1:$1,0),FALSE))*1000000</f>
        <v>0</v>
      </c>
      <c r="W12" s="285">
        <f>(VLOOKUP($A12,MASTER!$1:$1048576,MATCH('POD7-COMMON_POOL'!W$7,MASTER!$1:$1,0),FALSE))*1000000</f>
        <v>0</v>
      </c>
      <c r="X12" s="285">
        <f>(VLOOKUP($A12,MASTER!$1:$1048576,MATCH('POD7-COMMON_POOL'!X$7,MASTER!$1:$1,0),FALSE))*1000000</f>
        <v>0</v>
      </c>
      <c r="Y12" s="285">
        <f>(VLOOKUP($A12,MASTER!$1:$1048576,MATCH('POD7-COMMON_POOL'!Y$7,MASTER!$1:$1,0),FALSE))*1000000</f>
        <v>0</v>
      </c>
      <c r="Z12" s="285">
        <f>(VLOOKUP($A12,MASTER!$1:$1048576,MATCH('POD7-COMMON_POOL'!Z$7,MASTER!$1:$1,0),FALSE))*1000000</f>
        <v>0</v>
      </c>
      <c r="AA12" s="285">
        <f>(VLOOKUP($A12,MASTER!$1:$1048576,MATCH('POD7-COMMON_POOL'!AA$7,MASTER!$1:$1,0),FALSE))*1000000</f>
        <v>0</v>
      </c>
      <c r="AB12" s="285">
        <f>(VLOOKUP($A12,MASTER!$1:$1048576,MATCH('POD7-COMMON_POOL'!AB$7,MASTER!$1:$1,0),FALSE))*1000000</f>
        <v>0</v>
      </c>
      <c r="AC12" s="285">
        <f>(VLOOKUP($A12,MASTER!$1:$1048576,MATCH('POD7-COMMON_POOL'!AC$7,MASTER!$1:$1,0),FALSE))*1000000</f>
        <v>0</v>
      </c>
      <c r="AD12" s="285">
        <f>(VLOOKUP($A12,MASTER!$1:$1048576,MATCH('POD7-COMMON_POOL'!AD$7,MASTER!$1:$1,0),FALSE))*1000000</f>
        <v>0</v>
      </c>
      <c r="AE12" s="285">
        <f>(VLOOKUP($A12,MASTER!$1:$1048576,MATCH('POD7-COMMON_POOL'!AE$7,MASTER!$1:$1,0),FALSE))*1000000</f>
        <v>0</v>
      </c>
      <c r="AF12" s="285">
        <f>(VLOOKUP($A12,MASTER!$1:$1048576,MATCH('POD7-COMMON_POOL'!AF$7,MASTER!$1:$1,0),FALSE))*1000000</f>
        <v>0</v>
      </c>
      <c r="AG12" s="285">
        <f>(VLOOKUP($A12,MASTER!$1:$1048576,MATCH('POD7-COMMON_POOL'!AG$7,MASTER!$1:$1,0),FALSE))*1000000</f>
        <v>0</v>
      </c>
      <c r="AH12" s="285">
        <f>(VLOOKUP($A12,MASTER!$1:$1048576,MATCH('POD7-COMMON_POOL'!AH$7,MASTER!$1:$1,0),FALSE))*1000000</f>
        <v>0</v>
      </c>
      <c r="AI12" s="285">
        <f>(VLOOKUP($A12,MASTER!$1:$1048576,MATCH('POD7-COMMON_POOL'!AI$7,MASTER!$1:$1,0),FALSE))*1000000</f>
        <v>0</v>
      </c>
      <c r="AJ12" s="285">
        <f>(VLOOKUP($A12,MASTER!$1:$1048576,MATCH('POD7-COMMON_POOL'!AJ$7,MASTER!$1:$1,0),FALSE))*1000000</f>
        <v>0</v>
      </c>
      <c r="AK12" s="285">
        <f>(VLOOKUP($A12,MASTER!$1:$1048576,MATCH('POD7-COMMON_POOL'!AK$7,MASTER!$1:$1,0),FALSE))*1000000</f>
        <v>0</v>
      </c>
      <c r="AL12" s="285">
        <f>(VLOOKUP($A12,MASTER!$1:$1048576,MATCH('POD7-COMMON_POOL'!AL$7,MASTER!$1:$1,0),FALSE))*1000000</f>
        <v>0</v>
      </c>
      <c r="AM12" s="285">
        <f>(VLOOKUP($A12,MASTER!$1:$1048576,MATCH('POD7-COMMON_POOL'!AM$7,MASTER!$1:$1,0),FALSE))*1000000</f>
        <v>0</v>
      </c>
      <c r="AN12" s="285">
        <f>(VLOOKUP($A12,MASTER!$1:$1048576,MATCH('POD7-COMMON_POOL'!AN$7,MASTER!$1:$1,0),FALSE))*1000000</f>
        <v>0</v>
      </c>
      <c r="AO12" s="285">
        <f>(VLOOKUP($A12,MASTER!$1:$1048576,MATCH('POD7-COMMON_POOL'!AO$7,MASTER!$1:$1,0),FALSE))*1000000</f>
        <v>0</v>
      </c>
      <c r="AP12" s="285">
        <f>(VLOOKUP($A12,MASTER!$1:$1048576,MATCH('POD7-COMMON_POOL'!AP$7,MASTER!$1:$1,0),FALSE))*1000000</f>
        <v>0</v>
      </c>
      <c r="AQ12" s="285">
        <f>(VLOOKUP($A12,MASTER!$1:$1048576,MATCH('POD7-COMMON_POOL'!AQ$7,MASTER!$1:$1,0),FALSE))*1000000</f>
        <v>0</v>
      </c>
      <c r="AR12" s="285">
        <f>(VLOOKUP($A12,MASTER!$1:$1048576,MATCH('POD7-COMMON_POOL'!AR$7,MASTER!$1:$1,0),FALSE))*1000000</f>
        <v>0</v>
      </c>
      <c r="AS12" s="285">
        <f>(VLOOKUP($A12,MASTER!$1:$1048576,MATCH('POD7-COMMON_POOL'!AS$7,MASTER!$1:$1,0),FALSE))*1000000</f>
        <v>0</v>
      </c>
      <c r="AT12" s="285">
        <f>(VLOOKUP($A12,MASTER!$1:$1048576,MATCH('POD7-COMMON_POOL'!AT$7,MASTER!$1:$1,0),FALSE))*1000000</f>
        <v>0</v>
      </c>
      <c r="AU12" s="285">
        <f>(VLOOKUP($A12,MASTER!$1:$1048576,MATCH('POD7-COMMON_POOL'!AU$7,MASTER!$1:$1,0),FALSE))*1000000</f>
        <v>0</v>
      </c>
      <c r="AV12" s="285">
        <f>(VLOOKUP($A12,MASTER!$1:$1048576,MATCH('POD7-COMMON_POOL'!AV$7,MASTER!$1:$1,0),FALSE))*1000000</f>
        <v>0</v>
      </c>
      <c r="AW12" s="285">
        <f>(VLOOKUP($A12,MASTER!$1:$1048576,MATCH('POD7-COMMON_POOL'!AW$7,MASTER!$1:$1,0),FALSE))*1000000</f>
        <v>0</v>
      </c>
      <c r="AX12" s="285">
        <f>(VLOOKUP($A12,MASTER!$1:$1048576,MATCH('POD7-COMMON_POOL'!AX$7,MASTER!$1:$1,0),FALSE))*1000000</f>
        <v>0</v>
      </c>
      <c r="AY12" s="285">
        <f>(VLOOKUP($A12,MASTER!$1:$1048576,MATCH('POD7-COMMON_POOL'!AY$7,MASTER!$1:$1,0),FALSE))*1000000</f>
        <v>0</v>
      </c>
      <c r="AZ12" s="285">
        <f>(VLOOKUP($A12,MASTER!$1:$1048576,MATCH('POD7-COMMON_POOL'!AZ$7,MASTER!$1:$1,0),FALSE))*1000000</f>
        <v>0</v>
      </c>
      <c r="BA12" s="285">
        <f>(VLOOKUP($A12,MASTER!$1:$1048576,MATCH('POD7-COMMON_POOL'!BA$7,MASTER!$1:$1,0),FALSE))*1000000</f>
        <v>0</v>
      </c>
      <c r="BB12" s="285">
        <f>(VLOOKUP($A12,MASTER!$1:$1048576,MATCH('POD7-COMMON_POOL'!BB$7,MASTER!$1:$1,0),FALSE))*1000000</f>
        <v>0</v>
      </c>
      <c r="BC12" s="285">
        <f>(VLOOKUP($A12,MASTER!$1:$1048576,MATCH('POD7-COMMON_POOL'!BC$7,MASTER!$1:$1,0),FALSE))*1000000</f>
        <v>0</v>
      </c>
      <c r="BD12" s="285">
        <f>(VLOOKUP($A12,MASTER!$1:$1048576,MATCH('POD7-COMMON_POOL'!BD$7,MASTER!$1:$1,0),FALSE))*1000000</f>
        <v>0</v>
      </c>
      <c r="BE12" s="285">
        <f>(VLOOKUP($A12,MASTER!$1:$1048576,MATCH('POD7-COMMON_POOL'!BE$7,MASTER!$1:$1,0),FALSE))*1000000</f>
        <v>0</v>
      </c>
      <c r="BF12" s="285">
        <f>(VLOOKUP($A12,MASTER!$1:$1048576,MATCH('POD7-COMMON_POOL'!BF$7,MASTER!$1:$1,0),FALSE))*1000000</f>
        <v>0</v>
      </c>
      <c r="BG12" s="285">
        <f>(VLOOKUP($A12,MASTER!$1:$1048576,MATCH('POD7-COMMON_POOL'!BG$7,MASTER!$1:$1,0),FALSE))*1000000</f>
        <v>0</v>
      </c>
      <c r="BH12" s="285">
        <f>(VLOOKUP($A12,MASTER!$1:$1048576,MATCH('POD7-COMMON_POOL'!BH$7,MASTER!$1:$1,0),FALSE))*1000000</f>
        <v>0</v>
      </c>
      <c r="BI12" s="285">
        <f>(VLOOKUP($A12,MASTER!$1:$1048576,MATCH('POD7-COMMON_POOL'!BI$7,MASTER!$1:$1,0),FALSE))*1000000</f>
        <v>0</v>
      </c>
    </row>
    <row r="13" spans="1:61" x14ac:dyDescent="0.25">
      <c r="A13" s="187" t="s">
        <v>559</v>
      </c>
      <c r="B13" s="285">
        <f>(VLOOKUP($A13,MASTER!$1:$1048576,MATCH('POD7-COMMON_POOL'!B$7,MASTER!$1:$1,0),FALSE))*1000000</f>
        <v>0</v>
      </c>
      <c r="C13" s="285">
        <f>(VLOOKUP($A13,MASTER!$1:$1048576,MATCH('POD7-COMMON_POOL'!C$7,MASTER!$1:$1,0),FALSE))*1000000</f>
        <v>0</v>
      </c>
      <c r="D13" s="285">
        <f>(VLOOKUP($A13,MASTER!$1:$1048576,MATCH('POD7-COMMON_POOL'!D$7,MASTER!$1:$1,0),FALSE))*1000000</f>
        <v>0</v>
      </c>
      <c r="E13" s="285">
        <f>(VLOOKUP($A13,MASTER!$1:$1048576,MATCH('POD7-COMMON_POOL'!E$7,MASTER!$1:$1,0),FALSE))*1000000</f>
        <v>0</v>
      </c>
      <c r="F13" s="285">
        <f>(VLOOKUP($A13,MASTER!$1:$1048576,MATCH('POD7-COMMON_POOL'!F$7,MASTER!$1:$1,0),FALSE))*1000000</f>
        <v>0</v>
      </c>
      <c r="G13" s="285">
        <f>(VLOOKUP($A13,MASTER!$1:$1048576,MATCH('POD7-COMMON_POOL'!G$7,MASTER!$1:$1,0),FALSE))*1000000</f>
        <v>0</v>
      </c>
      <c r="H13" s="285">
        <f>(VLOOKUP($A13,MASTER!$1:$1048576,MATCH('POD7-COMMON_POOL'!H$7,MASTER!$1:$1,0),FALSE))*1000000</f>
        <v>0</v>
      </c>
      <c r="I13" s="285">
        <f>(VLOOKUP($A13,MASTER!$1:$1048576,MATCH('POD7-COMMON_POOL'!I$7,MASTER!$1:$1,0),FALSE))*1000000</f>
        <v>0</v>
      </c>
      <c r="J13" s="285">
        <f>(VLOOKUP($A13,MASTER!$1:$1048576,MATCH('POD7-COMMON_POOL'!J$7,MASTER!$1:$1,0),FALSE))*1000000</f>
        <v>0</v>
      </c>
      <c r="K13" s="285">
        <f>(VLOOKUP($A13,MASTER!$1:$1048576,MATCH('POD7-COMMON_POOL'!K$7,MASTER!$1:$1,0),FALSE))*1000000</f>
        <v>0</v>
      </c>
      <c r="L13" s="285">
        <f>(VLOOKUP($A13,MASTER!$1:$1048576,MATCH('POD7-COMMON_POOL'!L$7,MASTER!$1:$1,0),FALSE))*1000000</f>
        <v>0</v>
      </c>
      <c r="M13" s="285">
        <f>(VLOOKUP($A13,MASTER!$1:$1048576,MATCH('POD7-COMMON_POOL'!M$7,MASTER!$1:$1,0),FALSE))*1000000</f>
        <v>0</v>
      </c>
      <c r="N13" s="285">
        <f>(VLOOKUP($A13,MASTER!$1:$1048576,MATCH('POD7-COMMON_POOL'!N$7,MASTER!$1:$1,0),FALSE))*1000000</f>
        <v>0</v>
      </c>
      <c r="O13" s="285">
        <f>(VLOOKUP($A13,MASTER!$1:$1048576,MATCH('POD7-COMMON_POOL'!O$7,MASTER!$1:$1,0),FALSE))*1000000</f>
        <v>0</v>
      </c>
      <c r="P13" s="285">
        <f>(VLOOKUP($A13,MASTER!$1:$1048576,MATCH('POD7-COMMON_POOL'!P$7,MASTER!$1:$1,0),FALSE))*1000000</f>
        <v>0</v>
      </c>
      <c r="Q13" s="285">
        <f>(VLOOKUP($A13,MASTER!$1:$1048576,MATCH('POD7-COMMON_POOL'!Q$7,MASTER!$1:$1,0),FALSE))*1000000</f>
        <v>0</v>
      </c>
      <c r="R13" s="285">
        <f>(VLOOKUP($A13,MASTER!$1:$1048576,MATCH('POD7-COMMON_POOL'!R$7,MASTER!$1:$1,0),FALSE))*1000000</f>
        <v>0</v>
      </c>
      <c r="S13" s="285">
        <f>(VLOOKUP($A13,MASTER!$1:$1048576,MATCH('POD7-COMMON_POOL'!S$7,MASTER!$1:$1,0),FALSE))*1000000</f>
        <v>0</v>
      </c>
      <c r="T13" s="285">
        <f>(VLOOKUP($A13,MASTER!$1:$1048576,MATCH('POD7-COMMON_POOL'!T$7,MASTER!$1:$1,0),FALSE))*1000000</f>
        <v>0</v>
      </c>
      <c r="U13" s="285">
        <f>(VLOOKUP($A13,MASTER!$1:$1048576,MATCH('POD7-COMMON_POOL'!U$7,MASTER!$1:$1,0),FALSE))*1000000</f>
        <v>0</v>
      </c>
      <c r="V13" s="285">
        <f>(VLOOKUP($A13,MASTER!$1:$1048576,MATCH('POD7-COMMON_POOL'!V$7,MASTER!$1:$1,0),FALSE))*1000000</f>
        <v>0</v>
      </c>
      <c r="W13" s="285">
        <f>(VLOOKUP($A13,MASTER!$1:$1048576,MATCH('POD7-COMMON_POOL'!W$7,MASTER!$1:$1,0),FALSE))*1000000</f>
        <v>0</v>
      </c>
      <c r="X13" s="285">
        <f>(VLOOKUP($A13,MASTER!$1:$1048576,MATCH('POD7-COMMON_POOL'!X$7,MASTER!$1:$1,0),FALSE))*1000000</f>
        <v>0</v>
      </c>
      <c r="Y13" s="285">
        <f>(VLOOKUP($A13,MASTER!$1:$1048576,MATCH('POD7-COMMON_POOL'!Y$7,MASTER!$1:$1,0),FALSE))*1000000</f>
        <v>0</v>
      </c>
      <c r="Z13" s="285">
        <f>(VLOOKUP($A13,MASTER!$1:$1048576,MATCH('POD7-COMMON_POOL'!Z$7,MASTER!$1:$1,0),FALSE))*1000000</f>
        <v>0</v>
      </c>
      <c r="AA13" s="285">
        <f>(VLOOKUP($A13,MASTER!$1:$1048576,MATCH('POD7-COMMON_POOL'!AA$7,MASTER!$1:$1,0),FALSE))*1000000</f>
        <v>0</v>
      </c>
      <c r="AB13" s="285">
        <f>(VLOOKUP($A13,MASTER!$1:$1048576,MATCH('POD7-COMMON_POOL'!AB$7,MASTER!$1:$1,0),FALSE))*1000000</f>
        <v>0</v>
      </c>
      <c r="AC13" s="285">
        <f>(VLOOKUP($A13,MASTER!$1:$1048576,MATCH('POD7-COMMON_POOL'!AC$7,MASTER!$1:$1,0),FALSE))*1000000</f>
        <v>0</v>
      </c>
      <c r="AD13" s="285">
        <f>(VLOOKUP($A13,MASTER!$1:$1048576,MATCH('POD7-COMMON_POOL'!AD$7,MASTER!$1:$1,0),FALSE))*1000000</f>
        <v>0</v>
      </c>
      <c r="AE13" s="285">
        <f>(VLOOKUP($A13,MASTER!$1:$1048576,MATCH('POD7-COMMON_POOL'!AE$7,MASTER!$1:$1,0),FALSE))*1000000</f>
        <v>0</v>
      </c>
      <c r="AF13" s="285">
        <f>(VLOOKUP($A13,MASTER!$1:$1048576,MATCH('POD7-COMMON_POOL'!AF$7,MASTER!$1:$1,0),FALSE))*1000000</f>
        <v>0</v>
      </c>
      <c r="AG13" s="285">
        <f>(VLOOKUP($A13,MASTER!$1:$1048576,MATCH('POD7-COMMON_POOL'!AG$7,MASTER!$1:$1,0),FALSE))*1000000</f>
        <v>0</v>
      </c>
      <c r="AH13" s="285">
        <f>(VLOOKUP($A13,MASTER!$1:$1048576,MATCH('POD7-COMMON_POOL'!AH$7,MASTER!$1:$1,0),FALSE))*1000000</f>
        <v>0</v>
      </c>
      <c r="AI13" s="285">
        <f>(VLOOKUP($A13,MASTER!$1:$1048576,MATCH('POD7-COMMON_POOL'!AI$7,MASTER!$1:$1,0),FALSE))*1000000</f>
        <v>0</v>
      </c>
      <c r="AJ13" s="285">
        <f>(VLOOKUP($A13,MASTER!$1:$1048576,MATCH('POD7-COMMON_POOL'!AJ$7,MASTER!$1:$1,0),FALSE))*1000000</f>
        <v>0</v>
      </c>
      <c r="AK13" s="285">
        <f>(VLOOKUP($A13,MASTER!$1:$1048576,MATCH('POD7-COMMON_POOL'!AK$7,MASTER!$1:$1,0),FALSE))*1000000</f>
        <v>0</v>
      </c>
      <c r="AL13" s="285">
        <f>(VLOOKUP($A13,MASTER!$1:$1048576,MATCH('POD7-COMMON_POOL'!AL$7,MASTER!$1:$1,0),FALSE))*1000000</f>
        <v>0</v>
      </c>
      <c r="AM13" s="285">
        <f>(VLOOKUP($A13,MASTER!$1:$1048576,MATCH('POD7-COMMON_POOL'!AM$7,MASTER!$1:$1,0),FALSE))*1000000</f>
        <v>0</v>
      </c>
      <c r="AN13" s="285">
        <f>(VLOOKUP($A13,MASTER!$1:$1048576,MATCH('POD7-COMMON_POOL'!AN$7,MASTER!$1:$1,0),FALSE))*1000000</f>
        <v>0</v>
      </c>
      <c r="AO13" s="285">
        <f>(VLOOKUP($A13,MASTER!$1:$1048576,MATCH('POD7-COMMON_POOL'!AO$7,MASTER!$1:$1,0),FALSE))*1000000</f>
        <v>0</v>
      </c>
      <c r="AP13" s="285">
        <f>(VLOOKUP($A13,MASTER!$1:$1048576,MATCH('POD7-COMMON_POOL'!AP$7,MASTER!$1:$1,0),FALSE))*1000000</f>
        <v>0</v>
      </c>
      <c r="AQ13" s="285">
        <f>(VLOOKUP($A13,MASTER!$1:$1048576,MATCH('POD7-COMMON_POOL'!AQ$7,MASTER!$1:$1,0),FALSE))*1000000</f>
        <v>0</v>
      </c>
      <c r="AR13" s="285">
        <f>(VLOOKUP($A13,MASTER!$1:$1048576,MATCH('POD7-COMMON_POOL'!AR$7,MASTER!$1:$1,0),FALSE))*1000000</f>
        <v>0</v>
      </c>
      <c r="AS13" s="285">
        <f>(VLOOKUP($A13,MASTER!$1:$1048576,MATCH('POD7-COMMON_POOL'!AS$7,MASTER!$1:$1,0),FALSE))*1000000</f>
        <v>0</v>
      </c>
      <c r="AT13" s="285">
        <f>(VLOOKUP($A13,MASTER!$1:$1048576,MATCH('POD7-COMMON_POOL'!AT$7,MASTER!$1:$1,0),FALSE))*1000000</f>
        <v>0</v>
      </c>
      <c r="AU13" s="285">
        <f>(VLOOKUP($A13,MASTER!$1:$1048576,MATCH('POD7-COMMON_POOL'!AU$7,MASTER!$1:$1,0),FALSE))*1000000</f>
        <v>0</v>
      </c>
      <c r="AV13" s="285">
        <f>(VLOOKUP($A13,MASTER!$1:$1048576,MATCH('POD7-COMMON_POOL'!AV$7,MASTER!$1:$1,0),FALSE))*1000000</f>
        <v>0</v>
      </c>
      <c r="AW13" s="285">
        <f>(VLOOKUP($A13,MASTER!$1:$1048576,MATCH('POD7-COMMON_POOL'!AW$7,MASTER!$1:$1,0),FALSE))*1000000</f>
        <v>0</v>
      </c>
      <c r="AX13" s="285">
        <f>(VLOOKUP($A13,MASTER!$1:$1048576,MATCH('POD7-COMMON_POOL'!AX$7,MASTER!$1:$1,0),FALSE))*1000000</f>
        <v>0</v>
      </c>
      <c r="AY13" s="285">
        <f>(VLOOKUP($A13,MASTER!$1:$1048576,MATCH('POD7-COMMON_POOL'!AY$7,MASTER!$1:$1,0),FALSE))*1000000</f>
        <v>0</v>
      </c>
      <c r="AZ13" s="285">
        <f>(VLOOKUP($A13,MASTER!$1:$1048576,MATCH('POD7-COMMON_POOL'!AZ$7,MASTER!$1:$1,0),FALSE))*1000000</f>
        <v>0</v>
      </c>
      <c r="BA13" s="285">
        <f>(VLOOKUP($A13,MASTER!$1:$1048576,MATCH('POD7-COMMON_POOL'!BA$7,MASTER!$1:$1,0),FALSE))*1000000</f>
        <v>0</v>
      </c>
      <c r="BB13" s="285">
        <f>(VLOOKUP($A13,MASTER!$1:$1048576,MATCH('POD7-COMMON_POOL'!BB$7,MASTER!$1:$1,0),FALSE))*1000000</f>
        <v>0</v>
      </c>
      <c r="BC13" s="285">
        <f>(VLOOKUP($A13,MASTER!$1:$1048576,MATCH('POD7-COMMON_POOL'!BC$7,MASTER!$1:$1,0),FALSE))*1000000</f>
        <v>0</v>
      </c>
      <c r="BD13" s="285">
        <f>(VLOOKUP($A13,MASTER!$1:$1048576,MATCH('POD7-COMMON_POOL'!BD$7,MASTER!$1:$1,0),FALSE))*1000000</f>
        <v>0</v>
      </c>
      <c r="BE13" s="285">
        <f>(VLOOKUP($A13,MASTER!$1:$1048576,MATCH('POD7-COMMON_POOL'!BE$7,MASTER!$1:$1,0),FALSE))*1000000</f>
        <v>0</v>
      </c>
      <c r="BF13" s="285">
        <f>(VLOOKUP($A13,MASTER!$1:$1048576,MATCH('POD7-COMMON_POOL'!BF$7,MASTER!$1:$1,0),FALSE))*1000000</f>
        <v>0</v>
      </c>
      <c r="BG13" s="285">
        <f>(VLOOKUP($A13,MASTER!$1:$1048576,MATCH('POD7-COMMON_POOL'!BG$7,MASTER!$1:$1,0),FALSE))*1000000</f>
        <v>0</v>
      </c>
      <c r="BH13" s="285">
        <f>(VLOOKUP($A13,MASTER!$1:$1048576,MATCH('POD7-COMMON_POOL'!BH$7,MASTER!$1:$1,0),FALSE))*1000000</f>
        <v>0</v>
      </c>
      <c r="BI13" s="285">
        <f>(VLOOKUP($A13,MASTER!$1:$1048576,MATCH('POD7-COMMON_POOL'!BI$7,MASTER!$1:$1,0),FALSE))*1000000</f>
        <v>0</v>
      </c>
    </row>
    <row r="14" spans="1:61" x14ac:dyDescent="0.25">
      <c r="A14" s="187" t="s">
        <v>560</v>
      </c>
      <c r="B14" s="285">
        <f>(VLOOKUP($A14,MASTER!$1:$1048576,MATCH('POD7-COMMON_POOL'!B$7,MASTER!$1:$1,0),FALSE))*1000000</f>
        <v>59808</v>
      </c>
      <c r="C14" s="285">
        <f>(VLOOKUP($A14,MASTER!$1:$1048576,MATCH('POD7-COMMON_POOL'!C$7,MASTER!$1:$1,0),FALSE))*1000000</f>
        <v>66593</v>
      </c>
      <c r="D14" s="285">
        <f>(VLOOKUP($A14,MASTER!$1:$1048576,MATCH('POD7-COMMON_POOL'!D$7,MASTER!$1:$1,0),FALSE))*1000000</f>
        <v>70969</v>
      </c>
      <c r="E14" s="285">
        <f>(VLOOKUP($A14,MASTER!$1:$1048576,MATCH('POD7-COMMON_POOL'!E$7,MASTER!$1:$1,0),FALSE))*1000000</f>
        <v>72443</v>
      </c>
      <c r="F14" s="285">
        <f>(VLOOKUP($A14,MASTER!$1:$1048576,MATCH('POD7-COMMON_POOL'!F$7,MASTER!$1:$1,0),FALSE))*1000000</f>
        <v>76786</v>
      </c>
      <c r="G14" s="285">
        <f>(VLOOKUP($A14,MASTER!$1:$1048576,MATCH('POD7-COMMON_POOL'!G$7,MASTER!$1:$1,0),FALSE))*1000000</f>
        <v>79531</v>
      </c>
      <c r="H14" s="285">
        <f>(VLOOKUP($A14,MASTER!$1:$1048576,MATCH('POD7-COMMON_POOL'!H$7,MASTER!$1:$1,0),FALSE))*1000000</f>
        <v>82085</v>
      </c>
      <c r="I14" s="285">
        <f>(VLOOKUP($A14,MASTER!$1:$1048576,MATCH('POD7-COMMON_POOL'!I$7,MASTER!$1:$1,0),FALSE))*1000000</f>
        <v>85292</v>
      </c>
      <c r="J14" s="285">
        <f>(VLOOKUP($A14,MASTER!$1:$1048576,MATCH('POD7-COMMON_POOL'!J$7,MASTER!$1:$1,0),FALSE))*1000000</f>
        <v>89322</v>
      </c>
      <c r="K14" s="285">
        <f>(VLOOKUP($A14,MASTER!$1:$1048576,MATCH('POD7-COMMON_POOL'!K$7,MASTER!$1:$1,0),FALSE))*1000000</f>
        <v>94797</v>
      </c>
      <c r="L14" s="285">
        <f>(VLOOKUP($A14,MASTER!$1:$1048576,MATCH('POD7-COMMON_POOL'!L$7,MASTER!$1:$1,0),FALSE))*1000000</f>
        <v>100660</v>
      </c>
      <c r="M14" s="285">
        <f>(VLOOKUP($A14,MASTER!$1:$1048576,MATCH('POD7-COMMON_POOL'!M$7,MASTER!$1:$1,0),FALSE))*1000000</f>
        <v>100660</v>
      </c>
      <c r="N14" s="285">
        <f>(VLOOKUP($A14,MASTER!$1:$1048576,MATCH('POD7-COMMON_POOL'!N$7,MASTER!$1:$1,0),FALSE))*1000000</f>
        <v>110969</v>
      </c>
      <c r="O14" s="285">
        <f>(VLOOKUP($A14,MASTER!$1:$1048576,MATCH('POD7-COMMON_POOL'!O$7,MASTER!$1:$1,0),FALSE))*1000000</f>
        <v>118286</v>
      </c>
      <c r="P14" s="285">
        <f>(VLOOKUP($A14,MASTER!$1:$1048576,MATCH('POD7-COMMON_POOL'!P$7,MASTER!$1:$1,0),FALSE))*1000000</f>
        <v>123414</v>
      </c>
      <c r="Q14" s="285">
        <f>(VLOOKUP($A14,MASTER!$1:$1048576,MATCH('POD7-COMMON_POOL'!Q$7,MASTER!$1:$1,0),FALSE))*1000000</f>
        <v>127685</v>
      </c>
      <c r="R14" s="285">
        <f>(VLOOKUP($A14,MASTER!$1:$1048576,MATCH('POD7-COMMON_POOL'!R$7,MASTER!$1:$1,0),FALSE))*1000000</f>
        <v>137073</v>
      </c>
      <c r="S14" s="285">
        <f>(VLOOKUP($A14,MASTER!$1:$1048576,MATCH('POD7-COMMON_POOL'!S$7,MASTER!$1:$1,0),FALSE))*1000000</f>
        <v>143757</v>
      </c>
      <c r="T14" s="285">
        <f>(VLOOKUP($A14,MASTER!$1:$1048576,MATCH('POD7-COMMON_POOL'!T$7,MASTER!$1:$1,0),FALSE))*1000000</f>
        <v>146319.56036204708</v>
      </c>
      <c r="U14" s="285">
        <f>(VLOOKUP($A14,MASTER!$1:$1048576,MATCH('POD7-COMMON_POOL'!U$7,MASTER!$1:$1,0),FALSE))*1000000</f>
        <v>148987.359382728</v>
      </c>
      <c r="V14" s="285">
        <f>(VLOOKUP($A14,MASTER!$1:$1048576,MATCH('POD7-COMMON_POOL'!V$7,MASTER!$1:$1,0),FALSE))*1000000</f>
        <v>151759.58461925719</v>
      </c>
      <c r="W14" s="285">
        <f>(VLOOKUP($A14,MASTER!$1:$1048576,MATCH('POD7-COMMON_POOL'!W$7,MASTER!$1:$1,0),FALSE))*1000000</f>
        <v>154636.46468212834</v>
      </c>
      <c r="X14" s="285">
        <f>(VLOOKUP($A14,MASTER!$1:$1048576,MATCH('POD7-COMMON_POOL'!X$7,MASTER!$1:$1,0),FALSE))*1000000</f>
        <v>157618.85981056723</v>
      </c>
      <c r="Y14" s="285">
        <f>(VLOOKUP($A14,MASTER!$1:$1048576,MATCH('POD7-COMMON_POOL'!Y$7,MASTER!$1:$1,0),FALSE))*1000000</f>
        <v>160708.04816657858</v>
      </c>
      <c r="Z14" s="285">
        <f>(VLOOKUP($A14,MASTER!$1:$1048576,MATCH('POD7-COMMON_POOL'!Z$7,MASTER!$1:$1,0),FALSE))*1000000</f>
        <v>163905.61181294676</v>
      </c>
      <c r="AA14" s="285">
        <f>(VLOOKUP($A14,MASTER!$1:$1048576,MATCH('POD7-COMMON_POOL'!AA$7,MASTER!$1:$1,0),FALSE))*1000000</f>
        <v>167213.37395910724</v>
      </c>
      <c r="AB14" s="285">
        <f>(VLOOKUP($A14,MASTER!$1:$1048576,MATCH('POD7-COMMON_POOL'!AB$7,MASTER!$1:$1,0),FALSE))*1000000</f>
        <v>170633.3629768356</v>
      </c>
      <c r="AC14" s="285">
        <f>(VLOOKUP($A14,MASTER!$1:$1048576,MATCH('POD7-COMMON_POOL'!AC$7,MASTER!$1:$1,0),FALSE))*1000000</f>
        <v>174167.79072141679</v>
      </c>
      <c r="AD14" s="285">
        <f>(VLOOKUP($A14,MASTER!$1:$1048576,MATCH('POD7-COMMON_POOL'!AD$7,MASTER!$1:$1,0),FALSE))*1000000</f>
        <v>177819.0387631492</v>
      </c>
      <c r="AE14" s="285">
        <f>(VLOOKUP($A14,MASTER!$1:$1048576,MATCH('POD7-COMMON_POOL'!AE$7,MASTER!$1:$1,0),FALSE))*1000000</f>
        <v>181589.64920603123</v>
      </c>
      <c r="AF14" s="285">
        <f>(VLOOKUP($A14,MASTER!$1:$1048576,MATCH('POD7-COMMON_POOL'!AF$7,MASTER!$1:$1,0),FALSE))*1000000</f>
        <v>185482.31833376316</v>
      </c>
      <c r="AG14" s="285">
        <f>(VLOOKUP($A14,MASTER!$1:$1048576,MATCH('POD7-COMMON_POOL'!AG$7,MASTER!$1:$1,0),FALSE))*1000000</f>
        <v>189499.89212511029</v>
      </c>
      <c r="AH14" s="285">
        <f>(VLOOKUP($A14,MASTER!$1:$1048576,MATCH('POD7-COMMON_POOL'!AH$7,MASTER!$1:$1,0),FALSE))*1000000</f>
        <v>193645.36309698707</v>
      </c>
      <c r="AI14" s="285">
        <f>(VLOOKUP($A14,MASTER!$1:$1048576,MATCH('POD7-COMMON_POOL'!AI$7,MASTER!$1:$1,0),FALSE))*1000000</f>
        <v>197921.86815359924</v>
      </c>
      <c r="AJ14" s="285">
        <f>(VLOOKUP($A14,MASTER!$1:$1048576,MATCH('POD7-COMMON_POOL'!AJ$7,MASTER!$1:$1,0),FALSE))*1000000</f>
        <v>202332.68723920305</v>
      </c>
      <c r="AK14" s="285">
        <f>(VLOOKUP($A14,MASTER!$1:$1048576,MATCH('POD7-COMMON_POOL'!AK$7,MASTER!$1:$1,0),FALSE))*1000000</f>
        <v>206881.2426589723</v>
      </c>
      <c r="AL14" s="285">
        <f>(VLOOKUP($A14,MASTER!$1:$1048576,MATCH('POD7-COMMON_POOL'!AL$7,MASTER!$1:$1,0),FALSE))*1000000</f>
        <v>211571.09897178694</v>
      </c>
      <c r="AM14" s="285">
        <f>(VLOOKUP($A14,MASTER!$1:$1048576,MATCH('POD7-COMMON_POOL'!AM$7,MASTER!$1:$1,0),FALSE))*1000000</f>
        <v>216405.96338318835</v>
      </c>
      <c r="AN14" s="285">
        <f>(VLOOKUP($A14,MASTER!$1:$1048576,MATCH('POD7-COMMON_POOL'!AN$7,MASTER!$1:$1,0),FALSE))*1000000</f>
        <v>221389.68658282352</v>
      </c>
      <c r="AO14" s="285">
        <f>(VLOOKUP($A14,MASTER!$1:$1048576,MATCH('POD7-COMMON_POOL'!AO$7,MASTER!$1:$1,0),FALSE))*1000000</f>
        <v>226526.26398197183</v>
      </c>
      <c r="AP14" s="285">
        <f>(VLOOKUP($A14,MASTER!$1:$1048576,MATCH('POD7-COMMON_POOL'!AP$7,MASTER!$1:$1,0),FALSE))*1000000</f>
        <v>231819.83731502929</v>
      </c>
      <c r="AQ14" s="285">
        <f>(VLOOKUP($A14,MASTER!$1:$1048576,MATCH('POD7-COMMON_POOL'!AQ$7,MASTER!$1:$1,0),FALSE))*1000000</f>
        <v>237274.69657521133</v>
      </c>
      <c r="AR14" s="285">
        <f>(VLOOKUP($A14,MASTER!$1:$1048576,MATCH('POD7-COMMON_POOL'!AR$7,MASTER!$1:$1,0),FALSE))*1000000</f>
        <v>242895.2822598005</v>
      </c>
      <c r="AS14" s="285">
        <f>(VLOOKUP($A14,MASTER!$1:$1048576,MATCH('POD7-COMMON_POOL'!AS$7,MASTER!$1:$1,0),FALSE))*1000000</f>
        <v>248686.18790439868</v>
      </c>
      <c r="AT14" s="285">
        <f>(VLOOKUP($A14,MASTER!$1:$1048576,MATCH('POD7-COMMON_POOL'!AT$7,MASTER!$1:$1,0),FALSE))*1000000</f>
        <v>254652.16288906621</v>
      </c>
      <c r="AU14" s="285">
        <f>(VLOOKUP($A14,MASTER!$1:$1048576,MATCH('POD7-COMMON_POOL'!AU$7,MASTER!$1:$1,0),FALSE))*1000000</f>
        <v>260798.11550211508</v>
      </c>
      <c r="AV14" s="285">
        <f>(VLOOKUP($A14,MASTER!$1:$1048576,MATCH('POD7-COMMON_POOL'!AV$7,MASTER!$1:$1,0),FALSE))*1000000</f>
        <v>267129.11624976748</v>
      </c>
      <c r="AW14" s="285">
        <f>(VLOOKUP($A14,MASTER!$1:$1048576,MATCH('POD7-COMMON_POOL'!AW$7,MASTER!$1:$1,0),FALSE))*1000000</f>
        <v>273650.40140198439</v>
      </c>
      <c r="AX14" s="285">
        <f>(VLOOKUP($A14,MASTER!$1:$1048576,MATCH('POD7-COMMON_POOL'!AX$7,MASTER!$1:$1,0),FALSE))*1000000</f>
        <v>280367.37676658959</v>
      </c>
      <c r="AY14" s="285">
        <f>(VLOOKUP($A14,MASTER!$1:$1048576,MATCH('POD7-COMMON_POOL'!AY$7,MASTER!$1:$1,0),FALSE))*1000000</f>
        <v>287285.6216853761</v>
      </c>
      <c r="AZ14" s="285">
        <f>(VLOOKUP($A14,MASTER!$1:$1048576,MATCH('POD7-COMMON_POOL'!AZ$7,MASTER!$1:$1,0),FALSE))*1000000</f>
        <v>294410.89324726071</v>
      </c>
      <c r="BA14" s="285">
        <f>(VLOOKUP($A14,MASTER!$1:$1048576,MATCH('POD7-COMMON_POOL'!BA$7,MASTER!$1:$1,0),FALSE))*1000000</f>
        <v>301749.13071476331</v>
      </c>
      <c r="BB14" s="285">
        <f>(VLOOKUP($A14,MASTER!$1:$1048576,MATCH('POD7-COMMON_POOL'!BB$7,MASTER!$1:$1,0),FALSE))*1000000</f>
        <v>309270.2748965369</v>
      </c>
      <c r="BC14" s="285">
        <f>(VLOOKUP($A14,MASTER!$1:$1048576,MATCH('POD7-COMMON_POOL'!BC$7,MASTER!$1:$1,0),FALSE))*1000000</f>
        <v>316978.88477098389</v>
      </c>
      <c r="BD14" s="285">
        <f>(VLOOKUP($A14,MASTER!$1:$1048576,MATCH('POD7-COMMON_POOL'!BD$7,MASTER!$1:$1,0),FALSE))*1000000</f>
        <v>324879.63294975489</v>
      </c>
      <c r="BE14" s="285">
        <f>(VLOOKUP($A14,MASTER!$1:$1048576,MATCH('POD7-COMMON_POOL'!BE$7,MASTER!$1:$1,0),FALSE))*1000000</f>
        <v>332977.30851007509</v>
      </c>
      <c r="BF14" s="285">
        <f>(VLOOKUP($A14,MASTER!$1:$1048576,MATCH('POD7-COMMON_POOL'!BF$7,MASTER!$1:$1,0),FALSE))*1000000</f>
        <v>341276.81989766716</v>
      </c>
      <c r="BG14" s="285">
        <f>(VLOOKUP($A14,MASTER!$1:$1048576,MATCH('POD7-COMMON_POOL'!BG$7,MASTER!$1:$1,0),FALSE))*1000000</f>
        <v>349783.19790202961</v>
      </c>
      <c r="BH14" s="285">
        <f>(VLOOKUP($A14,MASTER!$1:$1048576,MATCH('POD7-COMMON_POOL'!BH$7,MASTER!$1:$1,0),FALSE))*1000000</f>
        <v>358501.59870587429</v>
      </c>
      <c r="BI14" s="285">
        <f>(VLOOKUP($A14,MASTER!$1:$1048576,MATCH('POD7-COMMON_POOL'!BI$7,MASTER!$1:$1,0),FALSE))*1000000</f>
        <v>367437.307010572</v>
      </c>
    </row>
    <row r="15" spans="1:61" x14ac:dyDescent="0.25">
      <c r="A15" s="187" t="s">
        <v>561</v>
      </c>
      <c r="B15" s="285">
        <f>(VLOOKUP($A15,MASTER!$1:$1048576,MATCH('POD7-COMMON_POOL'!B$7,MASTER!$1:$1,0),FALSE))*1000000</f>
        <v>0</v>
      </c>
      <c r="C15" s="285">
        <f>(VLOOKUP($A15,MASTER!$1:$1048576,MATCH('POD7-COMMON_POOL'!C$7,MASTER!$1:$1,0),FALSE))*1000000</f>
        <v>0</v>
      </c>
      <c r="D15" s="285">
        <f>(VLOOKUP($A15,MASTER!$1:$1048576,MATCH('POD7-COMMON_POOL'!D$7,MASTER!$1:$1,0),FALSE))*1000000</f>
        <v>0</v>
      </c>
      <c r="E15" s="285">
        <f>(VLOOKUP($A15,MASTER!$1:$1048576,MATCH('POD7-COMMON_POOL'!E$7,MASTER!$1:$1,0),FALSE))*1000000</f>
        <v>0</v>
      </c>
      <c r="F15" s="285">
        <f>(VLOOKUP($A15,MASTER!$1:$1048576,MATCH('POD7-COMMON_POOL'!F$7,MASTER!$1:$1,0),FALSE))*1000000</f>
        <v>0</v>
      </c>
      <c r="G15" s="285">
        <f>(VLOOKUP($A15,MASTER!$1:$1048576,MATCH('POD7-COMMON_POOL'!G$7,MASTER!$1:$1,0),FALSE))*1000000</f>
        <v>20</v>
      </c>
      <c r="H15" s="285">
        <f>(VLOOKUP($A15,MASTER!$1:$1048576,MATCH('POD7-COMMON_POOL'!H$7,MASTER!$1:$1,0),FALSE))*1000000</f>
        <v>28</v>
      </c>
      <c r="I15" s="285">
        <f>(VLOOKUP($A15,MASTER!$1:$1048576,MATCH('POD7-COMMON_POOL'!I$7,MASTER!$1:$1,0),FALSE))*1000000</f>
        <v>43</v>
      </c>
      <c r="J15" s="285">
        <f>(VLOOKUP($A15,MASTER!$1:$1048576,MATCH('POD7-COMMON_POOL'!J$7,MASTER!$1:$1,0),FALSE))*1000000</f>
        <v>67</v>
      </c>
      <c r="K15" s="285">
        <f>(VLOOKUP($A15,MASTER!$1:$1048576,MATCH('POD7-COMMON_POOL'!K$7,MASTER!$1:$1,0),FALSE))*1000000</f>
        <v>67</v>
      </c>
      <c r="L15" s="285">
        <f>(VLOOKUP($A15,MASTER!$1:$1048576,MATCH('POD7-COMMON_POOL'!L$7,MASTER!$1:$1,0),FALSE))*1000000</f>
        <v>121</v>
      </c>
      <c r="M15" s="285">
        <f>(VLOOKUP($A15,MASTER!$1:$1048576,MATCH('POD7-COMMON_POOL'!M$7,MASTER!$1:$1,0),FALSE))*1000000</f>
        <v>121</v>
      </c>
      <c r="N15" s="285">
        <f>(VLOOKUP($A15,MASTER!$1:$1048576,MATCH('POD7-COMMON_POOL'!N$7,MASTER!$1:$1,0),FALSE))*1000000</f>
        <v>121</v>
      </c>
      <c r="O15" s="285">
        <f>(VLOOKUP($A15,MASTER!$1:$1048576,MATCH('POD7-COMMON_POOL'!O$7,MASTER!$1:$1,0),FALSE))*1000000</f>
        <v>121</v>
      </c>
      <c r="P15" s="285">
        <f>(VLOOKUP($A15,MASTER!$1:$1048576,MATCH('POD7-COMMON_POOL'!P$7,MASTER!$1:$1,0),FALSE))*1000000</f>
        <v>146</v>
      </c>
      <c r="Q15" s="285">
        <f>(VLOOKUP($A15,MASTER!$1:$1048576,MATCH('POD7-COMMON_POOL'!Q$7,MASTER!$1:$1,0),FALSE))*1000000</f>
        <v>155</v>
      </c>
      <c r="R15" s="285">
        <f>(VLOOKUP($A15,MASTER!$1:$1048576,MATCH('POD7-COMMON_POOL'!R$7,MASTER!$1:$1,0),FALSE))*1000000</f>
        <v>155</v>
      </c>
      <c r="S15" s="285">
        <f>(VLOOKUP($A15,MASTER!$1:$1048576,MATCH('POD7-COMMON_POOL'!S$7,MASTER!$1:$1,0),FALSE))*1000000</f>
        <v>160</v>
      </c>
      <c r="T15" s="285">
        <f>(VLOOKUP($A15,MASTER!$1:$1048576,MATCH('POD7-COMMON_POOL'!T$7,MASTER!$1:$1,0),FALSE))*1000000</f>
        <v>164</v>
      </c>
      <c r="U15" s="285">
        <f>(VLOOKUP($A15,MASTER!$1:$1048576,MATCH('POD7-COMMON_POOL'!U$7,MASTER!$1:$1,0),FALSE))*1000000</f>
        <v>168.1</v>
      </c>
      <c r="V15" s="285">
        <f>(VLOOKUP($A15,MASTER!$1:$1048576,MATCH('POD7-COMMON_POOL'!V$7,MASTER!$1:$1,0),FALSE))*1000000</f>
        <v>172.30249999999998</v>
      </c>
      <c r="W15" s="285">
        <f>(VLOOKUP($A15,MASTER!$1:$1048576,MATCH('POD7-COMMON_POOL'!W$7,MASTER!$1:$1,0),FALSE))*1000000</f>
        <v>176.61006249999997</v>
      </c>
      <c r="X15" s="285">
        <f>(VLOOKUP($A15,MASTER!$1:$1048576,MATCH('POD7-COMMON_POOL'!X$7,MASTER!$1:$1,0),FALSE))*1000000</f>
        <v>181.02531406249994</v>
      </c>
      <c r="Y15" s="285">
        <f>(VLOOKUP($A15,MASTER!$1:$1048576,MATCH('POD7-COMMON_POOL'!Y$7,MASTER!$1:$1,0),FALSE))*1000000</f>
        <v>185.55094691406242</v>
      </c>
      <c r="Z15" s="285">
        <f>(VLOOKUP($A15,MASTER!$1:$1048576,MATCH('POD7-COMMON_POOL'!Z$7,MASTER!$1:$1,0),FALSE))*1000000</f>
        <v>190.18972058691398</v>
      </c>
      <c r="AA15" s="285">
        <f>(VLOOKUP($A15,MASTER!$1:$1048576,MATCH('POD7-COMMON_POOL'!AA$7,MASTER!$1:$1,0),FALSE))*1000000</f>
        <v>194.94446360158682</v>
      </c>
      <c r="AB15" s="285">
        <f>(VLOOKUP($A15,MASTER!$1:$1048576,MATCH('POD7-COMMON_POOL'!AB$7,MASTER!$1:$1,0),FALSE))*1000000</f>
        <v>199.81807519162646</v>
      </c>
      <c r="AC15" s="285">
        <f>(VLOOKUP($A15,MASTER!$1:$1048576,MATCH('POD7-COMMON_POOL'!AC$7,MASTER!$1:$1,0),FALSE))*1000000</f>
        <v>204.8135270714171</v>
      </c>
      <c r="AD15" s="285">
        <f>(VLOOKUP($A15,MASTER!$1:$1048576,MATCH('POD7-COMMON_POOL'!AD$7,MASTER!$1:$1,0),FALSE))*1000000</f>
        <v>209.93386524820249</v>
      </c>
      <c r="AE15" s="285">
        <f>(VLOOKUP($A15,MASTER!$1:$1048576,MATCH('POD7-COMMON_POOL'!AE$7,MASTER!$1:$1,0),FALSE))*1000000</f>
        <v>215.18221187940753</v>
      </c>
      <c r="AF15" s="285">
        <f>(VLOOKUP($A15,MASTER!$1:$1048576,MATCH('POD7-COMMON_POOL'!AF$7,MASTER!$1:$1,0),FALSE))*1000000</f>
        <v>220.56176717639269</v>
      </c>
      <c r="AG15" s="285">
        <f>(VLOOKUP($A15,MASTER!$1:$1048576,MATCH('POD7-COMMON_POOL'!AG$7,MASTER!$1:$1,0),FALSE))*1000000</f>
        <v>226.0758113558025</v>
      </c>
      <c r="AH15" s="285">
        <f>(VLOOKUP($A15,MASTER!$1:$1048576,MATCH('POD7-COMMON_POOL'!AH$7,MASTER!$1:$1,0),FALSE))*1000000</f>
        <v>231.72770663969754</v>
      </c>
      <c r="AI15" s="285">
        <f>(VLOOKUP($A15,MASTER!$1:$1048576,MATCH('POD7-COMMON_POOL'!AI$7,MASTER!$1:$1,0),FALSE))*1000000</f>
        <v>237.52089930568997</v>
      </c>
      <c r="AJ15" s="285">
        <f>(VLOOKUP($A15,MASTER!$1:$1048576,MATCH('POD7-COMMON_POOL'!AJ$7,MASTER!$1:$1,0),FALSE))*1000000</f>
        <v>243.45892178833219</v>
      </c>
      <c r="AK15" s="285">
        <f>(VLOOKUP($A15,MASTER!$1:$1048576,MATCH('POD7-COMMON_POOL'!AK$7,MASTER!$1:$1,0),FALSE))*1000000</f>
        <v>249.54539483304043</v>
      </c>
      <c r="AL15" s="285">
        <f>(VLOOKUP($A15,MASTER!$1:$1048576,MATCH('POD7-COMMON_POOL'!AL$7,MASTER!$1:$1,0),FALSE))*1000000</f>
        <v>255.78402970386642</v>
      </c>
      <c r="AM15" s="285">
        <f>(VLOOKUP($A15,MASTER!$1:$1048576,MATCH('POD7-COMMON_POOL'!AM$7,MASTER!$1:$1,0),FALSE))*1000000</f>
        <v>262.1786304464631</v>
      </c>
      <c r="AN15" s="285">
        <f>(VLOOKUP($A15,MASTER!$1:$1048576,MATCH('POD7-COMMON_POOL'!AN$7,MASTER!$1:$1,0),FALSE))*1000000</f>
        <v>268.73309620762467</v>
      </c>
      <c r="AO15" s="285">
        <f>(VLOOKUP($A15,MASTER!$1:$1048576,MATCH('POD7-COMMON_POOL'!AO$7,MASTER!$1:$1,0),FALSE))*1000000</f>
        <v>275.45142361281529</v>
      </c>
      <c r="AP15" s="285">
        <f>(VLOOKUP($A15,MASTER!$1:$1048576,MATCH('POD7-COMMON_POOL'!AP$7,MASTER!$1:$1,0),FALSE))*1000000</f>
        <v>282.33770920313566</v>
      </c>
      <c r="AQ15" s="285">
        <f>(VLOOKUP($A15,MASTER!$1:$1048576,MATCH('POD7-COMMON_POOL'!AQ$7,MASTER!$1:$1,0),FALSE))*1000000</f>
        <v>289.39615193321401</v>
      </c>
      <c r="AR15" s="285">
        <f>(VLOOKUP($A15,MASTER!$1:$1048576,MATCH('POD7-COMMON_POOL'!AR$7,MASTER!$1:$1,0),FALSE))*1000000</f>
        <v>296.63105573154434</v>
      </c>
      <c r="AS15" s="285">
        <f>(VLOOKUP($A15,MASTER!$1:$1048576,MATCH('POD7-COMMON_POOL'!AS$7,MASTER!$1:$1,0),FALSE))*1000000</f>
        <v>304.04683212483292</v>
      </c>
      <c r="AT15" s="285">
        <f>(VLOOKUP($A15,MASTER!$1:$1048576,MATCH('POD7-COMMON_POOL'!AT$7,MASTER!$1:$1,0),FALSE))*1000000</f>
        <v>311.64800292795371</v>
      </c>
      <c r="AU15" s="285">
        <f>(VLOOKUP($A15,MASTER!$1:$1048576,MATCH('POD7-COMMON_POOL'!AU$7,MASTER!$1:$1,0),FALSE))*1000000</f>
        <v>319.43920300115252</v>
      </c>
      <c r="AV15" s="285">
        <f>(VLOOKUP($A15,MASTER!$1:$1048576,MATCH('POD7-COMMON_POOL'!AV$7,MASTER!$1:$1,0),FALSE))*1000000</f>
        <v>327.42518307618133</v>
      </c>
      <c r="AW15" s="285">
        <f>(VLOOKUP($A15,MASTER!$1:$1048576,MATCH('POD7-COMMON_POOL'!AW$7,MASTER!$1:$1,0),FALSE))*1000000</f>
        <v>335.61081265308582</v>
      </c>
      <c r="AX15" s="285">
        <f>(VLOOKUP($A15,MASTER!$1:$1048576,MATCH('POD7-COMMON_POOL'!AX$7,MASTER!$1:$1,0),FALSE))*1000000</f>
        <v>344.00108296941295</v>
      </c>
      <c r="AY15" s="285">
        <f>(VLOOKUP($A15,MASTER!$1:$1048576,MATCH('POD7-COMMON_POOL'!AY$7,MASTER!$1:$1,0),FALSE))*1000000</f>
        <v>352.60111004364825</v>
      </c>
      <c r="AZ15" s="285">
        <f>(VLOOKUP($A15,MASTER!$1:$1048576,MATCH('POD7-COMMON_POOL'!AZ$7,MASTER!$1:$1,0),FALSE))*1000000</f>
        <v>361.41613779473943</v>
      </c>
      <c r="BA15" s="285">
        <f>(VLOOKUP($A15,MASTER!$1:$1048576,MATCH('POD7-COMMON_POOL'!BA$7,MASTER!$1:$1,0),FALSE))*1000000</f>
        <v>370.45154123960788</v>
      </c>
      <c r="BB15" s="285">
        <f>(VLOOKUP($A15,MASTER!$1:$1048576,MATCH('POD7-COMMON_POOL'!BB$7,MASTER!$1:$1,0),FALSE))*1000000</f>
        <v>379.71282977059803</v>
      </c>
      <c r="BC15" s="285">
        <f>(VLOOKUP($A15,MASTER!$1:$1048576,MATCH('POD7-COMMON_POOL'!BC$7,MASTER!$1:$1,0),FALSE))*1000000</f>
        <v>389.20565051486295</v>
      </c>
      <c r="BD15" s="285">
        <f>(VLOOKUP($A15,MASTER!$1:$1048576,MATCH('POD7-COMMON_POOL'!BD$7,MASTER!$1:$1,0),FALSE))*1000000</f>
        <v>398.93579177773449</v>
      </c>
      <c r="BE15" s="285">
        <f>(VLOOKUP($A15,MASTER!$1:$1048576,MATCH('POD7-COMMON_POOL'!BE$7,MASTER!$1:$1,0),FALSE))*1000000</f>
        <v>408.90918657217782</v>
      </c>
      <c r="BF15" s="285">
        <f>(VLOOKUP($A15,MASTER!$1:$1048576,MATCH('POD7-COMMON_POOL'!BF$7,MASTER!$1:$1,0),FALSE))*1000000</f>
        <v>419.1319162364822</v>
      </c>
      <c r="BG15" s="285">
        <f>(VLOOKUP($A15,MASTER!$1:$1048576,MATCH('POD7-COMMON_POOL'!BG$7,MASTER!$1:$1,0),FALSE))*1000000</f>
        <v>429.61021414239423</v>
      </c>
      <c r="BH15" s="285">
        <f>(VLOOKUP($A15,MASTER!$1:$1048576,MATCH('POD7-COMMON_POOL'!BH$7,MASTER!$1:$1,0),FALSE))*1000000</f>
        <v>440.35046949595403</v>
      </c>
      <c r="BI15" s="285">
        <f>(VLOOKUP($A15,MASTER!$1:$1048576,MATCH('POD7-COMMON_POOL'!BI$7,MASTER!$1:$1,0),FALSE))*1000000</f>
        <v>451.35923123335289</v>
      </c>
    </row>
    <row r="16" spans="1:61" x14ac:dyDescent="0.25">
      <c r="A16" s="187" t="s">
        <v>562</v>
      </c>
      <c r="B16" s="285">
        <f>(VLOOKUP($A16,MASTER!$1:$1048576,MATCH('POD7-COMMON_POOL'!B$7,MASTER!$1:$1,0),FALSE))*1000000</f>
        <v>15713.000000000002</v>
      </c>
      <c r="C16" s="285">
        <f>(VLOOKUP($A16,MASTER!$1:$1048576,MATCH('POD7-COMMON_POOL'!C$7,MASTER!$1:$1,0),FALSE))*1000000</f>
        <v>15727.000000000002</v>
      </c>
      <c r="D16" s="285">
        <f>(VLOOKUP($A16,MASTER!$1:$1048576,MATCH('POD7-COMMON_POOL'!D$7,MASTER!$1:$1,0),FALSE))*1000000</f>
        <v>26074</v>
      </c>
      <c r="E16" s="285">
        <f>(VLOOKUP($A16,MASTER!$1:$1048576,MATCH('POD7-COMMON_POOL'!E$7,MASTER!$1:$1,0),FALSE))*1000000</f>
        <v>26081</v>
      </c>
      <c r="F16" s="285">
        <f>(VLOOKUP($A16,MASTER!$1:$1048576,MATCH('POD7-COMMON_POOL'!F$7,MASTER!$1:$1,0),FALSE))*1000000</f>
        <v>26081</v>
      </c>
      <c r="G16" s="285">
        <f>(VLOOKUP($A16,MASTER!$1:$1048576,MATCH('POD7-COMMON_POOL'!G$7,MASTER!$1:$1,0),FALSE))*1000000</f>
        <v>26117</v>
      </c>
      <c r="H16" s="285">
        <f>(VLOOKUP($A16,MASTER!$1:$1048576,MATCH('POD7-COMMON_POOL'!H$7,MASTER!$1:$1,0),FALSE))*1000000</f>
        <v>26169</v>
      </c>
      <c r="I16" s="285">
        <f>(VLOOKUP($A16,MASTER!$1:$1048576,MATCH('POD7-COMMON_POOL'!I$7,MASTER!$1:$1,0),FALSE))*1000000</f>
        <v>26234</v>
      </c>
      <c r="J16" s="285">
        <f>(VLOOKUP($A16,MASTER!$1:$1048576,MATCH('POD7-COMMON_POOL'!J$7,MASTER!$1:$1,0),FALSE))*1000000</f>
        <v>26300</v>
      </c>
      <c r="K16" s="285">
        <f>(VLOOKUP($A16,MASTER!$1:$1048576,MATCH('POD7-COMMON_POOL'!K$7,MASTER!$1:$1,0),FALSE))*1000000</f>
        <v>8442</v>
      </c>
      <c r="L16" s="285">
        <f>(VLOOKUP($A16,MASTER!$1:$1048576,MATCH('POD7-COMMON_POOL'!L$7,MASTER!$1:$1,0),FALSE))*1000000</f>
        <v>9081</v>
      </c>
      <c r="M16" s="285">
        <f>(VLOOKUP($A16,MASTER!$1:$1048576,MATCH('POD7-COMMON_POOL'!M$7,MASTER!$1:$1,0),FALSE))*1000000</f>
        <v>9081</v>
      </c>
      <c r="N16" s="285">
        <f>(VLOOKUP($A16,MASTER!$1:$1048576,MATCH('POD7-COMMON_POOL'!N$7,MASTER!$1:$1,0),FALSE))*1000000</f>
        <v>16105.000000000002</v>
      </c>
      <c r="O16" s="285">
        <f>(VLOOKUP($A16,MASTER!$1:$1048576,MATCH('POD7-COMMON_POOL'!O$7,MASTER!$1:$1,0),FALSE))*1000000</f>
        <v>17171</v>
      </c>
      <c r="P16" s="285">
        <f>(VLOOKUP($A16,MASTER!$1:$1048576,MATCH('POD7-COMMON_POOL'!P$7,MASTER!$1:$1,0),FALSE))*1000000</f>
        <v>18966</v>
      </c>
      <c r="Q16" s="285">
        <f>(VLOOKUP($A16,MASTER!$1:$1048576,MATCH('POD7-COMMON_POOL'!Q$7,MASTER!$1:$1,0),FALSE))*1000000</f>
        <v>18966</v>
      </c>
      <c r="R16" s="285">
        <f>(VLOOKUP($A16,MASTER!$1:$1048576,MATCH('POD7-COMMON_POOL'!R$7,MASTER!$1:$1,0),FALSE))*1000000</f>
        <v>22650</v>
      </c>
      <c r="S16" s="285">
        <f>(VLOOKUP($A16,MASTER!$1:$1048576,MATCH('POD7-COMMON_POOL'!S$7,MASTER!$1:$1,0),FALSE))*1000000</f>
        <v>25003</v>
      </c>
      <c r="T16" s="285">
        <f>(VLOOKUP($A16,MASTER!$1:$1048576,MATCH('POD7-COMMON_POOL'!T$7,MASTER!$1:$1,0),FALSE))*1000000</f>
        <v>25495.364405251501</v>
      </c>
      <c r="U16" s="285">
        <f>(VLOOKUP($A16,MASTER!$1:$1048576,MATCH('POD7-COMMON_POOL'!U$7,MASTER!$1:$1,0),FALSE))*1000000</f>
        <v>25999.448855311912</v>
      </c>
      <c r="V16" s="285">
        <f>(VLOOKUP($A16,MASTER!$1:$1048576,MATCH('POD7-COMMON_POOL'!V$7,MASTER!$1:$1,0),FALSE))*1000000</f>
        <v>26515.51089853522</v>
      </c>
      <c r="W16" s="285">
        <f>(VLOOKUP($A16,MASTER!$1:$1048576,MATCH('POD7-COMMON_POOL'!W$7,MASTER!$1:$1,0),FALSE))*1000000</f>
        <v>27043.815718102916</v>
      </c>
      <c r="X16" s="285">
        <f>(VLOOKUP($A16,MASTER!$1:$1048576,MATCH('POD7-COMMON_POOL'!X$7,MASTER!$1:$1,0),FALSE))*1000000</f>
        <v>27584.636231898901</v>
      </c>
      <c r="Y16" s="285">
        <f>(VLOOKUP($A16,MASTER!$1:$1048576,MATCH('POD7-COMMON_POOL'!Y$7,MASTER!$1:$1,0),FALSE))*1000000</f>
        <v>28138.253200419022</v>
      </c>
      <c r="Z16" s="285">
        <f>(VLOOKUP($A16,MASTER!$1:$1048576,MATCH('POD7-COMMON_POOL'!Z$7,MASTER!$1:$1,0),FALSE))*1000000</f>
        <v>28704.955342561851</v>
      </c>
      <c r="AA16" s="285">
        <f>(VLOOKUP($A16,MASTER!$1:$1048576,MATCH('POD7-COMMON_POOL'!AA$7,MASTER!$1:$1,0),FALSE))*1000000</f>
        <v>29285.039459166259</v>
      </c>
      <c r="AB16" s="285">
        <f>(VLOOKUP($A16,MASTER!$1:$1048576,MATCH('POD7-COMMON_POOL'!AB$7,MASTER!$1:$1,0),FALSE))*1000000</f>
        <v>29878.810564178519</v>
      </c>
      <c r="AC16" s="285">
        <f>(VLOOKUP($A16,MASTER!$1:$1048576,MATCH('POD7-COMMON_POOL'!AC$7,MASTER!$1:$1,0),FALSE))*1000000</f>
        <v>30486.582023348721</v>
      </c>
      <c r="AD16" s="285">
        <f>(VLOOKUP($A16,MASTER!$1:$1048576,MATCH('POD7-COMMON_POOL'!AD$7,MASTER!$1:$1,0),FALSE))*1000000</f>
        <v>31108.675700371838</v>
      </c>
      <c r="AE16" s="285">
        <f>(VLOOKUP($A16,MASTER!$1:$1048576,MATCH('POD7-COMMON_POOL'!AE$7,MASTER!$1:$1,0),FALSE))*1000000</f>
        <v>31745.422110404194</v>
      </c>
      <c r="AF16" s="285">
        <f>(VLOOKUP($A16,MASTER!$1:$1048576,MATCH('POD7-COMMON_POOL'!AF$7,MASTER!$1:$1,0),FALSE))*1000000</f>
        <v>32397.160580900316</v>
      </c>
      <c r="AG16" s="285">
        <f>(VLOOKUP($A16,MASTER!$1:$1048576,MATCH('POD7-COMMON_POOL'!AG$7,MASTER!$1:$1,0),FALSE))*1000000</f>
        <v>33064.239419728736</v>
      </c>
      <c r="AH16" s="285">
        <f>(VLOOKUP($A16,MASTER!$1:$1048576,MATCH('POD7-COMMON_POOL'!AH$7,MASTER!$1:$1,0),FALSE))*1000000</f>
        <v>33747.016090538869</v>
      </c>
      <c r="AI16" s="285">
        <f>(VLOOKUP($A16,MASTER!$1:$1048576,MATCH('POD7-COMMON_POOL'!AI$7,MASTER!$1:$1,0),FALSE))*1000000</f>
        <v>34445.85739536312</v>
      </c>
      <c r="AJ16" s="285">
        <f>(VLOOKUP($A16,MASTER!$1:$1048576,MATCH('POD7-COMMON_POOL'!AJ$7,MASTER!$1:$1,0),FALSE))*1000000</f>
        <v>35161.139664450762</v>
      </c>
      <c r="AK16" s="285">
        <f>(VLOOKUP($A16,MASTER!$1:$1048576,MATCH('POD7-COMMON_POOL'!AK$7,MASTER!$1:$1,0),FALSE))*1000000</f>
        <v>35893.248953341536</v>
      </c>
      <c r="AL16" s="285">
        <f>(VLOOKUP($A16,MASTER!$1:$1048576,MATCH('POD7-COMMON_POOL'!AL$7,MASTER!$1:$1,0),FALSE))*1000000</f>
        <v>36642.581247197966</v>
      </c>
      <c r="AM16" s="285">
        <f>(VLOOKUP($A16,MASTER!$1:$1048576,MATCH('POD7-COMMON_POOL'!AM$7,MASTER!$1:$1,0),FALSE))*1000000</f>
        <v>37409.542672426149</v>
      </c>
      <c r="AN16" s="285">
        <f>(VLOOKUP($A16,MASTER!$1:$1048576,MATCH('POD7-COMMON_POOL'!AN$7,MASTER!$1:$1,0),FALSE))*1000000</f>
        <v>38194.549715624962</v>
      </c>
      <c r="AO16" s="285">
        <f>(VLOOKUP($A16,MASTER!$1:$1048576,MATCH('POD7-COMMON_POOL'!AO$7,MASTER!$1:$1,0),FALSE))*1000000</f>
        <v>38998.029449913745</v>
      </c>
      <c r="AP16" s="285">
        <f>(VLOOKUP($A16,MASTER!$1:$1048576,MATCH('POD7-COMMON_POOL'!AP$7,MASTER!$1:$1,0),FALSE))*1000000</f>
        <v>39820.419768697917</v>
      </c>
      <c r="AQ16" s="285">
        <f>(VLOOKUP($A16,MASTER!$1:$1048576,MATCH('POD7-COMMON_POOL'!AQ$7,MASTER!$1:$1,0),FALSE))*1000000</f>
        <v>40662.169626941548</v>
      </c>
      <c r="AR16" s="285">
        <f>(VLOOKUP($A16,MASTER!$1:$1048576,MATCH('POD7-COMMON_POOL'!AR$7,MASTER!$1:$1,0),FALSE))*1000000</f>
        <v>41523.739290024743</v>
      </c>
      <c r="AS16" s="285">
        <f>(VLOOKUP($A16,MASTER!$1:$1048576,MATCH('POD7-COMMON_POOL'!AS$7,MASTER!$1:$1,0),FALSE))*1000000</f>
        <v>42405.600590272821</v>
      </c>
      <c r="AT16" s="285">
        <f>(VLOOKUP($A16,MASTER!$1:$1048576,MATCH('POD7-COMMON_POOL'!AT$7,MASTER!$1:$1,0),FALSE))*1000000</f>
        <v>43308.237191252556</v>
      </c>
      <c r="AU16" s="285">
        <f>(VLOOKUP($A16,MASTER!$1:$1048576,MATCH('POD7-COMMON_POOL'!AU$7,MASTER!$1:$1,0),FALSE))*1000000</f>
        <v>44232.144859939421</v>
      </c>
      <c r="AV16" s="285">
        <f>(VLOOKUP($A16,MASTER!$1:$1048576,MATCH('POD7-COMMON_POOL'!AV$7,MASTER!$1:$1,0),FALSE))*1000000</f>
        <v>45177.831746867909</v>
      </c>
      <c r="AW16" s="285">
        <f>(VLOOKUP($A16,MASTER!$1:$1048576,MATCH('POD7-COMMON_POOL'!AW$7,MASTER!$1:$1,0),FALSE))*1000000</f>
        <v>46145.818674385155</v>
      </c>
      <c r="AX16" s="285">
        <f>(VLOOKUP($A16,MASTER!$1:$1048576,MATCH('POD7-COMMON_POOL'!AX$7,MASTER!$1:$1,0),FALSE))*1000000</f>
        <v>47136.639433135948</v>
      </c>
      <c r="AY16" s="285">
        <f>(VLOOKUP($A16,MASTER!$1:$1048576,MATCH('POD7-COMMON_POOL'!AY$7,MASTER!$1:$1,0),FALSE))*1000000</f>
        <v>48150.84108691525</v>
      </c>
      <c r="AZ16" s="285">
        <f>(VLOOKUP($A16,MASTER!$1:$1048576,MATCH('POD7-COMMON_POOL'!AZ$7,MASTER!$1:$1,0),FALSE))*1000000</f>
        <v>49188.984286031824</v>
      </c>
      <c r="BA16" s="285">
        <f>(VLOOKUP($A16,MASTER!$1:$1048576,MATCH('POD7-COMMON_POOL'!BA$7,MASTER!$1:$1,0),FALSE))*1000000</f>
        <v>50251.643589334533</v>
      </c>
      <c r="BB16" s="285">
        <f>(VLOOKUP($A16,MASTER!$1:$1048576,MATCH('POD7-COMMON_POOL'!BB$7,MASTER!$1:$1,0),FALSE))*1000000</f>
        <v>51337.260162670078</v>
      </c>
      <c r="BC16" s="285">
        <f>(VLOOKUP($A16,MASTER!$1:$1048576,MATCH('POD7-COMMON_POOL'!BC$7,MASTER!$1:$1,0),FALSE))*1000000</f>
        <v>52446.329965793149</v>
      </c>
      <c r="BD16" s="285">
        <f>(VLOOKUP($A16,MASTER!$1:$1048576,MATCH('POD7-COMMON_POOL'!BD$7,MASTER!$1:$1,0),FALSE))*1000000</f>
        <v>53579.359672976185</v>
      </c>
      <c r="BE16" s="285">
        <f>(VLOOKUP($A16,MASTER!$1:$1048576,MATCH('POD7-COMMON_POOL'!BE$7,MASTER!$1:$1,0),FALSE))*1000000</f>
        <v>54736.866904481634</v>
      </c>
      <c r="BF16" s="285">
        <f>(VLOOKUP($A16,MASTER!$1:$1048576,MATCH('POD7-COMMON_POOL'!BF$7,MASTER!$1:$1,0),FALSE))*1000000</f>
        <v>55919.380463034766</v>
      </c>
      <c r="BG16" s="285">
        <f>(VLOOKUP($A16,MASTER!$1:$1048576,MATCH('POD7-COMMON_POOL'!BG$7,MASTER!$1:$1,0),FALSE))*1000000</f>
        <v>57127.440575405126</v>
      </c>
      <c r="BH16" s="285">
        <f>(VLOOKUP($A16,MASTER!$1:$1048576,MATCH('POD7-COMMON_POOL'!BH$7,MASTER!$1:$1,0),FALSE))*1000000</f>
        <v>58361.599139207101</v>
      </c>
      <c r="BI16" s="285">
        <f>(VLOOKUP($A16,MASTER!$1:$1048576,MATCH('POD7-COMMON_POOL'!BI$7,MASTER!$1:$1,0),FALSE))*1000000</f>
        <v>59622.419975032186</v>
      </c>
    </row>
    <row r="17" spans="1:61" x14ac:dyDescent="0.25">
      <c r="A17" s="187" t="s">
        <v>563</v>
      </c>
      <c r="B17" s="285">
        <f>(VLOOKUP($A17,MASTER!$1:$1048576,MATCH('POD7-COMMON_POOL'!B$7,MASTER!$1:$1,0),FALSE))*1000000</f>
        <v>60610</v>
      </c>
      <c r="C17" s="285">
        <f>(VLOOKUP($A17,MASTER!$1:$1048576,MATCH('POD7-COMMON_POOL'!C$7,MASTER!$1:$1,0),FALSE))*1000000</f>
        <v>64081</v>
      </c>
      <c r="D17" s="285">
        <f>(VLOOKUP($A17,MASTER!$1:$1048576,MATCH('POD7-COMMON_POOL'!D$7,MASTER!$1:$1,0),FALSE))*1000000</f>
        <v>71606</v>
      </c>
      <c r="E17" s="285">
        <f>(VLOOKUP($A17,MASTER!$1:$1048576,MATCH('POD7-COMMON_POOL'!E$7,MASTER!$1:$1,0),FALSE))*1000000</f>
        <v>74838</v>
      </c>
      <c r="F17" s="285">
        <f>(VLOOKUP($A17,MASTER!$1:$1048576,MATCH('POD7-COMMON_POOL'!F$7,MASTER!$1:$1,0),FALSE))*1000000</f>
        <v>77143</v>
      </c>
      <c r="G17" s="285">
        <f>(VLOOKUP($A17,MASTER!$1:$1048576,MATCH('POD7-COMMON_POOL'!G$7,MASTER!$1:$1,0),FALSE))*1000000</f>
        <v>79881</v>
      </c>
      <c r="H17" s="285">
        <f>(VLOOKUP($A17,MASTER!$1:$1048576,MATCH('POD7-COMMON_POOL'!H$7,MASTER!$1:$1,0),FALSE))*1000000</f>
        <v>81771</v>
      </c>
      <c r="I17" s="285">
        <f>(VLOOKUP($A17,MASTER!$1:$1048576,MATCH('POD7-COMMON_POOL'!I$7,MASTER!$1:$1,0),FALSE))*1000000</f>
        <v>84460</v>
      </c>
      <c r="J17" s="285">
        <f>(VLOOKUP($A17,MASTER!$1:$1048576,MATCH('POD7-COMMON_POOL'!J$7,MASTER!$1:$1,0),FALSE))*1000000</f>
        <v>88948</v>
      </c>
      <c r="K17" s="285">
        <f>(VLOOKUP($A17,MASTER!$1:$1048576,MATCH('POD7-COMMON_POOL'!K$7,MASTER!$1:$1,0),FALSE))*1000000</f>
        <v>92232</v>
      </c>
      <c r="L17" s="285">
        <f>(VLOOKUP($A17,MASTER!$1:$1048576,MATCH('POD7-COMMON_POOL'!L$7,MASTER!$1:$1,0),FALSE))*1000000</f>
        <v>92962</v>
      </c>
      <c r="M17" s="285">
        <f>(VLOOKUP($A17,MASTER!$1:$1048576,MATCH('POD7-COMMON_POOL'!M$7,MASTER!$1:$1,0),FALSE))*1000000</f>
        <v>92962</v>
      </c>
      <c r="N17" s="285">
        <f>(VLOOKUP($A17,MASTER!$1:$1048576,MATCH('POD7-COMMON_POOL'!N$7,MASTER!$1:$1,0),FALSE))*1000000</f>
        <v>97086</v>
      </c>
      <c r="O17" s="285">
        <f>(VLOOKUP($A17,MASTER!$1:$1048576,MATCH('POD7-COMMON_POOL'!O$7,MASTER!$1:$1,0),FALSE))*1000000</f>
        <v>101040</v>
      </c>
      <c r="P17" s="285">
        <f>(VLOOKUP($A17,MASTER!$1:$1048576,MATCH('POD7-COMMON_POOL'!P$7,MASTER!$1:$1,0),FALSE))*1000000</f>
        <v>105540</v>
      </c>
      <c r="Q17" s="285">
        <f>(VLOOKUP($A17,MASTER!$1:$1048576,MATCH('POD7-COMMON_POOL'!Q$7,MASTER!$1:$1,0),FALSE))*1000000</f>
        <v>110860</v>
      </c>
      <c r="R17" s="285">
        <f>(VLOOKUP($A17,MASTER!$1:$1048576,MATCH('POD7-COMMON_POOL'!R$7,MASTER!$1:$1,0),FALSE))*1000000</f>
        <v>114786</v>
      </c>
      <c r="S17" s="285">
        <f>(VLOOKUP($A17,MASTER!$1:$1048576,MATCH('POD7-COMMON_POOL'!S$7,MASTER!$1:$1,0),FALSE))*1000000</f>
        <v>118760</v>
      </c>
      <c r="T17" s="285">
        <f>(VLOOKUP($A17,MASTER!$1:$1048576,MATCH('POD7-COMMON_POOL'!T$7,MASTER!$1:$1,0),FALSE))*1000000</f>
        <v>121591.34228409542</v>
      </c>
      <c r="U17" s="285">
        <f>(VLOOKUP($A17,MASTER!$1:$1048576,MATCH('POD7-COMMON_POOL'!U$7,MASTER!$1:$1,0),FALSE))*1000000</f>
        <v>124509.04218204283</v>
      </c>
      <c r="V17" s="285">
        <f>(VLOOKUP($A17,MASTER!$1:$1048576,MATCH('POD7-COMMON_POOL'!V$7,MASTER!$1:$1,0),FALSE))*1000000</f>
        <v>127514.27366507726</v>
      </c>
      <c r="W17" s="285">
        <f>(VLOOKUP($A17,MASTER!$1:$1048576,MATCH('POD7-COMMON_POOL'!W$7,MASTER!$1:$1,0),FALSE))*1000000</f>
        <v>130608.5285851192</v>
      </c>
      <c r="X17" s="285">
        <f>(VLOOKUP($A17,MASTER!$1:$1048576,MATCH('POD7-COMMON_POOL'!X$7,MASTER!$1:$1,0),FALSE))*1000000</f>
        <v>133793.5603080026</v>
      </c>
      <c r="Y17" s="285">
        <f>(VLOOKUP($A17,MASTER!$1:$1048576,MATCH('POD7-COMMON_POOL'!Y$7,MASTER!$1:$1,0),FALSE))*1000000</f>
        <v>137071.34119002623</v>
      </c>
      <c r="Z17" s="285">
        <f>(VLOOKUP($A17,MASTER!$1:$1048576,MATCH('POD7-COMMON_POOL'!Z$7,MASTER!$1:$1,0),FALSE))*1000000</f>
        <v>140444.03062394692</v>
      </c>
      <c r="AA17" s="285">
        <f>(VLOOKUP($A17,MASTER!$1:$1048576,MATCH('POD7-COMMON_POOL'!AA$7,MASTER!$1:$1,0),FALSE))*1000000</f>
        <v>143913.95116082791</v>
      </c>
      <c r="AB17" s="285">
        <f>(VLOOKUP($A17,MASTER!$1:$1048576,MATCH('POD7-COMMON_POOL'!AB$7,MASTER!$1:$1,0),FALSE))*1000000</f>
        <v>147483.57080838337</v>
      </c>
      <c r="AC17" s="285">
        <f>(VLOOKUP($A17,MASTER!$1:$1048576,MATCH('POD7-COMMON_POOL'!AC$7,MASTER!$1:$1,0),FALSE))*1000000</f>
        <v>151155.49005902332</v>
      </c>
      <c r="AD17" s="285">
        <f>(VLOOKUP($A17,MASTER!$1:$1048576,MATCH('POD7-COMMON_POOL'!AD$7,MASTER!$1:$1,0),FALSE))*1000000</f>
        <v>154932.43254550331</v>
      </c>
      <c r="AE17" s="285">
        <f>(VLOOKUP($A17,MASTER!$1:$1048576,MATCH('POD7-COMMON_POOL'!AE$7,MASTER!$1:$1,0),FALSE))*1000000</f>
        <v>158817.23848465912</v>
      </c>
      <c r="AF17" s="285">
        <f>(VLOOKUP($A17,MASTER!$1:$1048576,MATCH('POD7-COMMON_POOL'!AF$7,MASTER!$1:$1,0),FALSE))*1000000</f>
        <v>162812.86026974305</v>
      </c>
      <c r="AG17" s="285">
        <f>(VLOOKUP($A17,MASTER!$1:$1048576,MATCH('POD7-COMMON_POOL'!AG$7,MASTER!$1:$1,0),FALSE))*1000000</f>
        <v>166922.35972428523</v>
      </c>
      <c r="AH17" s="285">
        <f>(VLOOKUP($A17,MASTER!$1:$1048576,MATCH('POD7-COMMON_POOL'!AH$7,MASTER!$1:$1,0),FALSE))*1000000</f>
        <v>171148.90664654577</v>
      </c>
      <c r="AI17" s="285">
        <f>(VLOOKUP($A17,MASTER!$1:$1048576,MATCH('POD7-COMMON_POOL'!AI$7,MASTER!$1:$1,0),FALSE))*1000000</f>
        <v>175495.77836214678</v>
      </c>
      <c r="AJ17" s="285">
        <f>(VLOOKUP($A17,MASTER!$1:$1048576,MATCH('POD7-COMMON_POOL'!AJ$7,MASTER!$1:$1,0),FALSE))*1000000</f>
        <v>179966.36006994793</v>
      </c>
      <c r="AK17" s="285">
        <f>(VLOOKUP($A17,MASTER!$1:$1048576,MATCH('POD7-COMMON_POOL'!AK$7,MASTER!$1:$1,0),FALSE))*1000000</f>
        <v>184564.14581768616</v>
      </c>
      <c r="AL17" s="285">
        <f>(VLOOKUP($A17,MASTER!$1:$1048576,MATCH('POD7-COMMON_POOL'!AL$7,MASTER!$1:$1,0),FALSE))*1000000</f>
        <v>189292.73998314855</v>
      </c>
      <c r="AM17" s="285">
        <f>(VLOOKUP($A17,MASTER!$1:$1048576,MATCH('POD7-COMMON_POOL'!AM$7,MASTER!$1:$1,0),FALSE))*1000000</f>
        <v>194155.85916658954</v>
      </c>
      <c r="AN17" s="285">
        <f>(VLOOKUP($A17,MASTER!$1:$1048576,MATCH('POD7-COMMON_POOL'!AN$7,MASTER!$1:$1,0),FALSE))*1000000</f>
        <v>199157.33442296626</v>
      </c>
      <c r="AO17" s="285">
        <f>(VLOOKUP($A17,MASTER!$1:$1048576,MATCH('POD7-COMMON_POOL'!AO$7,MASTER!$1:$1,0),FALSE))*1000000</f>
        <v>204301.11378002918</v>
      </c>
      <c r="AP17" s="285">
        <f>(VLOOKUP($A17,MASTER!$1:$1048576,MATCH('POD7-COMMON_POOL'!AP$7,MASTER!$1:$1,0),FALSE))*1000000</f>
        <v>209591.26500164685</v>
      </c>
      <c r="AQ17" s="285">
        <f>(VLOOKUP($A17,MASTER!$1:$1048576,MATCH('POD7-COMMON_POOL'!AQ$7,MASTER!$1:$1,0),FALSE))*1000000</f>
        <v>215031.97856595911</v>
      </c>
      <c r="AR17" s="285">
        <f>(VLOOKUP($A17,MASTER!$1:$1048576,MATCH('POD7-COMMON_POOL'!AR$7,MASTER!$1:$1,0),FALSE))*1000000</f>
        <v>220627.57083577258</v>
      </c>
      <c r="AS17" s="285">
        <f>(VLOOKUP($A17,MASTER!$1:$1048576,MATCH('POD7-COMMON_POOL'!AS$7,MASTER!$1:$1,0),FALSE))*1000000</f>
        <v>226382.48740461329</v>
      </c>
      <c r="AT17" s="285">
        <f>(VLOOKUP($A17,MASTER!$1:$1048576,MATCH('POD7-COMMON_POOL'!AT$7,MASTER!$1:$1,0),FALSE))*1000000</f>
        <v>232301.30660645777</v>
      </c>
      <c r="AU17" s="285">
        <f>(VLOOKUP($A17,MASTER!$1:$1048576,MATCH('POD7-COMMON_POOL'!AU$7,MASTER!$1:$1,0),FALSE))*1000000</f>
        <v>238388.74318072369</v>
      </c>
      <c r="AV17" s="285">
        <f>(VLOOKUP($A17,MASTER!$1:$1048576,MATCH('POD7-COMMON_POOL'!AV$7,MASTER!$1:$1,0),FALSE))*1000000</f>
        <v>244649.65208683297</v>
      </c>
      <c r="AW17" s="285">
        <f>(VLOOKUP($A17,MASTER!$1:$1048576,MATCH('POD7-COMMON_POOL'!AW$7,MASTER!$1:$1,0),FALSE))*1000000</f>
        <v>251089.03246480675</v>
      </c>
      <c r="AX17" s="285">
        <f>(VLOOKUP($A17,MASTER!$1:$1048576,MATCH('POD7-COMMON_POOL'!AX$7,MASTER!$1:$1,0),FALSE))*1000000</f>
        <v>257712.03173999247</v>
      </c>
      <c r="AY17" s="285">
        <f>(VLOOKUP($A17,MASTER!$1:$1048576,MATCH('POD7-COMMON_POOL'!AY$7,MASTER!$1:$1,0),FALSE))*1000000</f>
        <v>264523.94987134001</v>
      </c>
      <c r="AZ17" s="285">
        <f>(VLOOKUP($A17,MASTER!$1:$1048576,MATCH('POD7-COMMON_POOL'!AZ$7,MASTER!$1:$1,0),FALSE))*1000000</f>
        <v>271530.2437436629</v>
      </c>
      <c r="BA17" s="285">
        <f>(VLOOKUP($A17,MASTER!$1:$1048576,MATCH('POD7-COMMON_POOL'!BA$7,MASTER!$1:$1,0),FALSE))*1000000</f>
        <v>278736.53170514724</v>
      </c>
      <c r="BB17" s="285">
        <f>(VLOOKUP($A17,MASTER!$1:$1048576,MATCH('POD7-COMMON_POOL'!BB$7,MASTER!$1:$1,0),FALSE))*1000000</f>
        <v>286134.07123945031</v>
      </c>
      <c r="BC17" s="285">
        <f>(VLOOKUP($A17,MASTER!$1:$1048576,MATCH('POD7-COMMON_POOL'!BC$7,MASTER!$1:$1,0),FALSE))*1000000</f>
        <v>293727.93807547732</v>
      </c>
      <c r="BD17" s="285">
        <f>(VLOOKUP($A17,MASTER!$1:$1048576,MATCH('POD7-COMMON_POOL'!BD$7,MASTER!$1:$1,0),FALSE))*1000000</f>
        <v>301523.34264964756</v>
      </c>
      <c r="BE17" s="285">
        <f>(VLOOKUP($A17,MASTER!$1:$1048576,MATCH('POD7-COMMON_POOL'!BE$7,MASTER!$1:$1,0),FALSE))*1000000</f>
        <v>309525.63368096988</v>
      </c>
      <c r="BF17" s="285">
        <f>(VLOOKUP($A17,MASTER!$1:$1048576,MATCH('POD7-COMMON_POOL'!BF$7,MASTER!$1:$1,0),FALSE))*1000000</f>
        <v>317740.30184099881</v>
      </c>
      <c r="BG17" s="285">
        <f>(VLOOKUP($A17,MASTER!$1:$1048576,MATCH('POD7-COMMON_POOL'!BG$7,MASTER!$1:$1,0),FALSE))*1000000</f>
        <v>326172.98352119059</v>
      </c>
      <c r="BH17" s="285">
        <f>(VLOOKUP($A17,MASTER!$1:$1048576,MATCH('POD7-COMMON_POOL'!BH$7,MASTER!$1:$1,0),FALSE))*1000000</f>
        <v>334829.46470024169</v>
      </c>
      <c r="BI17" s="285">
        <f>(VLOOKUP($A17,MASTER!$1:$1048576,MATCH('POD7-COMMON_POOL'!BI$7,MASTER!$1:$1,0),FALSE))*1000000</f>
        <v>343715.68491406599</v>
      </c>
    </row>
    <row r="18" spans="1:61" x14ac:dyDescent="0.25">
      <c r="A18" s="187" t="s">
        <v>564</v>
      </c>
      <c r="B18" s="285">
        <f>(VLOOKUP($A18,MASTER!$1:$1048576,MATCH('POD7-COMMON_POOL'!B$7,MASTER!$1:$1,0),FALSE))*1000000</f>
        <v>71</v>
      </c>
      <c r="C18" s="285">
        <f>(VLOOKUP($A18,MASTER!$1:$1048576,MATCH('POD7-COMMON_POOL'!C$7,MASTER!$1:$1,0),FALSE))*1000000</f>
        <v>255.00000000000003</v>
      </c>
      <c r="D18" s="285">
        <f>(VLOOKUP($A18,MASTER!$1:$1048576,MATCH('POD7-COMMON_POOL'!D$7,MASTER!$1:$1,0),FALSE))*1000000</f>
        <v>366</v>
      </c>
      <c r="E18" s="285">
        <f>(VLOOKUP($A18,MASTER!$1:$1048576,MATCH('POD7-COMMON_POOL'!E$7,MASTER!$1:$1,0),FALSE))*1000000</f>
        <v>429</v>
      </c>
      <c r="F18" s="285">
        <f>(VLOOKUP($A18,MASTER!$1:$1048576,MATCH('POD7-COMMON_POOL'!F$7,MASTER!$1:$1,0),FALSE))*1000000</f>
        <v>440</v>
      </c>
      <c r="G18" s="285">
        <f>(VLOOKUP($A18,MASTER!$1:$1048576,MATCH('POD7-COMMON_POOL'!G$7,MASTER!$1:$1,0),FALSE))*1000000</f>
        <v>595</v>
      </c>
      <c r="H18" s="285">
        <f>(VLOOKUP($A18,MASTER!$1:$1048576,MATCH('POD7-COMMON_POOL'!H$7,MASTER!$1:$1,0),FALSE))*1000000</f>
        <v>620</v>
      </c>
      <c r="I18" s="285">
        <f>(VLOOKUP($A18,MASTER!$1:$1048576,MATCH('POD7-COMMON_POOL'!I$7,MASTER!$1:$1,0),FALSE))*1000000</f>
        <v>938</v>
      </c>
      <c r="J18" s="285">
        <f>(VLOOKUP($A18,MASTER!$1:$1048576,MATCH('POD7-COMMON_POOL'!J$7,MASTER!$1:$1,0),FALSE))*1000000</f>
        <v>1054</v>
      </c>
      <c r="K18" s="285">
        <f>(VLOOKUP($A18,MASTER!$1:$1048576,MATCH('POD7-COMMON_POOL'!K$7,MASTER!$1:$1,0),FALSE))*1000000</f>
        <v>1095</v>
      </c>
      <c r="L18" s="285">
        <f>(VLOOKUP($A18,MASTER!$1:$1048576,MATCH('POD7-COMMON_POOL'!L$7,MASTER!$1:$1,0),FALSE))*1000000</f>
        <v>1112</v>
      </c>
      <c r="M18" s="285">
        <f>(VLOOKUP($A18,MASTER!$1:$1048576,MATCH('POD7-COMMON_POOL'!M$7,MASTER!$1:$1,0),FALSE))*1000000</f>
        <v>1112</v>
      </c>
      <c r="N18" s="285">
        <f>(VLOOKUP($A18,MASTER!$1:$1048576,MATCH('POD7-COMMON_POOL'!N$7,MASTER!$1:$1,0),FALSE))*1000000</f>
        <v>1150</v>
      </c>
      <c r="O18" s="285">
        <f>(VLOOKUP($A18,MASTER!$1:$1048576,MATCH('POD7-COMMON_POOL'!O$7,MASTER!$1:$1,0),FALSE))*1000000</f>
        <v>1166</v>
      </c>
      <c r="P18" s="285">
        <f>(VLOOKUP($A18,MASTER!$1:$1048576,MATCH('POD7-COMMON_POOL'!P$7,MASTER!$1:$1,0),FALSE))*1000000</f>
        <v>1139</v>
      </c>
      <c r="Q18" s="285">
        <f>(VLOOKUP($A18,MASTER!$1:$1048576,MATCH('POD7-COMMON_POOL'!Q$7,MASTER!$1:$1,0),FALSE))*1000000</f>
        <v>1177</v>
      </c>
      <c r="R18" s="285">
        <f>(VLOOKUP($A18,MASTER!$1:$1048576,MATCH('POD7-COMMON_POOL'!R$7,MASTER!$1:$1,0),FALSE))*1000000</f>
        <v>1978.9999999999998</v>
      </c>
      <c r="S18" s="285">
        <f>(VLOOKUP($A18,MASTER!$1:$1048576,MATCH('POD7-COMMON_POOL'!S$7,MASTER!$1:$1,0),FALSE))*1000000</f>
        <v>1410</v>
      </c>
      <c r="T18" s="285">
        <f>(VLOOKUP($A18,MASTER!$1:$1048576,MATCH('POD7-COMMON_POOL'!T$7,MASTER!$1:$1,0),FALSE))*1000000</f>
        <v>1259.8911986693197</v>
      </c>
      <c r="U18" s="285">
        <f>(VLOOKUP($A18,MASTER!$1:$1048576,MATCH('POD7-COMMON_POOL'!U$7,MASTER!$1:$1,0),FALSE))*1000000</f>
        <v>1224.8890397764465</v>
      </c>
      <c r="V18" s="285">
        <f>(VLOOKUP($A18,MASTER!$1:$1048576,MATCH('POD7-COMMON_POOL'!V$7,MASTER!$1:$1,0),FALSE))*1000000</f>
        <v>1222.3649398773473</v>
      </c>
      <c r="W18" s="285">
        <f>(VLOOKUP($A18,MASTER!$1:$1048576,MATCH('POD7-COMMON_POOL'!W$7,MASTER!$1:$1,0),FALSE))*1000000</f>
        <v>1229.1328258785927</v>
      </c>
      <c r="X18" s="285">
        <f>(VLOOKUP($A18,MASTER!$1:$1048576,MATCH('POD7-COMMON_POOL'!X$7,MASTER!$1:$1,0),FALSE))*1000000</f>
        <v>1238.6897103754811</v>
      </c>
      <c r="Y18" s="285">
        <f>(VLOOKUP($A18,MASTER!$1:$1048576,MATCH('POD7-COMMON_POOL'!Y$7,MASTER!$1:$1,0),FALSE))*1000000</f>
        <v>1249.2149455152844</v>
      </c>
      <c r="Z18" s="285">
        <f>(VLOOKUP($A18,MASTER!$1:$1048576,MATCH('POD7-COMMON_POOL'!Z$7,MASTER!$1:$1,0),FALSE))*1000000</f>
        <v>1260.2021275362563</v>
      </c>
      <c r="AA18" s="285">
        <f>(VLOOKUP($A18,MASTER!$1:$1048576,MATCH('POD7-COMMON_POOL'!AA$7,MASTER!$1:$1,0),FALSE))*1000000</f>
        <v>1271.5138186306174</v>
      </c>
      <c r="AB18" s="285">
        <f>(VLOOKUP($A18,MASTER!$1:$1048576,MATCH('POD7-COMMON_POOL'!AB$7,MASTER!$1:$1,0),FALSE))*1000000</f>
        <v>1283.1162504769443</v>
      </c>
      <c r="AC18" s="285">
        <f>(VLOOKUP($A18,MASTER!$1:$1048576,MATCH('POD7-COMMON_POOL'!AC$7,MASTER!$1:$1,0),FALSE))*1000000</f>
        <v>1295.0048697277423</v>
      </c>
      <c r="AD18" s="285">
        <f>(VLOOKUP($A18,MASTER!$1:$1048576,MATCH('POD7-COMMON_POOL'!AD$7,MASTER!$1:$1,0),FALSE))*1000000</f>
        <v>1307.1834447756355</v>
      </c>
      <c r="AE18" s="285">
        <f>(VLOOKUP($A18,MASTER!$1:$1048576,MATCH('POD7-COMMON_POOL'!AE$7,MASTER!$1:$1,0),FALSE))*1000000</f>
        <v>1319.6582049628287</v>
      </c>
      <c r="AF18" s="285">
        <f>(VLOOKUP($A18,MASTER!$1:$1048576,MATCH('POD7-COMMON_POOL'!AF$7,MASTER!$1:$1,0),FALSE))*1000000</f>
        <v>1332.4361988330995</v>
      </c>
      <c r="AG18" s="285">
        <f>(VLOOKUP($A18,MASTER!$1:$1048576,MATCH('POD7-COMMON_POOL'!AG$7,MASTER!$1:$1,0),FALSE))*1000000</f>
        <v>1345.5248365673428</v>
      </c>
      <c r="AH18" s="285">
        <f>(VLOOKUP($A18,MASTER!$1:$1048576,MATCH('POD7-COMMON_POOL'!AH$7,MASTER!$1:$1,0),FALSE))*1000000</f>
        <v>1358.9317648489941</v>
      </c>
      <c r="AI18" s="285">
        <f>(VLOOKUP($A18,MASTER!$1:$1048576,MATCH('POD7-COMMON_POOL'!AI$7,MASTER!$1:$1,0),FALSE))*1000000</f>
        <v>1372.6648351103643</v>
      </c>
      <c r="AJ18" s="285">
        <f>(VLOOKUP($A18,MASTER!$1:$1048576,MATCH('POD7-COMMON_POOL'!AJ$7,MASTER!$1:$1,0),FALSE))*1000000</f>
        <v>1386.7320980710795</v>
      </c>
      <c r="AK18" s="285">
        <f>(VLOOKUP($A18,MASTER!$1:$1048576,MATCH('POD7-COMMON_POOL'!AK$7,MASTER!$1:$1,0),FALSE))*1000000</f>
        <v>1401.1418057417454</v>
      </c>
      <c r="AL18" s="285">
        <f>(VLOOKUP($A18,MASTER!$1:$1048576,MATCH('POD7-COMMON_POOL'!AL$7,MASTER!$1:$1,0),FALSE))*1000000</f>
        <v>1415.9024156111027</v>
      </c>
      <c r="AM18" s="285">
        <f>(VLOOKUP($A18,MASTER!$1:$1048576,MATCH('POD7-COMMON_POOL'!AM$7,MASTER!$1:$1,0),FALSE))*1000000</f>
        <v>1431.0225955365011</v>
      </c>
      <c r="AN18" s="285">
        <f>(VLOOKUP($A18,MASTER!$1:$1048576,MATCH('POD7-COMMON_POOL'!AN$7,MASTER!$1:$1,0),FALSE))*1000000</f>
        <v>1446.5112289245562</v>
      </c>
      <c r="AO18" s="285">
        <f>(VLOOKUP($A18,MASTER!$1:$1048576,MATCH('POD7-COMMON_POOL'!AO$7,MASTER!$1:$1,0),FALSE))*1000000</f>
        <v>1462.3774200883313</v>
      </c>
      <c r="AP18" s="285">
        <f>(VLOOKUP($A18,MASTER!$1:$1048576,MATCH('POD7-COMMON_POOL'!AP$7,MASTER!$1:$1,0),FALSE))*1000000</f>
        <v>1478.6304997515533</v>
      </c>
      <c r="AQ18" s="285">
        <f>(VLOOKUP($A18,MASTER!$1:$1048576,MATCH('POD7-COMMON_POOL'!AQ$7,MASTER!$1:$1,0),FALSE))*1000000</f>
        <v>1495.280030693988</v>
      </c>
      <c r="AR18" s="285">
        <f>(VLOOKUP($A18,MASTER!$1:$1048576,MATCH('POD7-COMMON_POOL'!AR$7,MASTER!$1:$1,0),FALSE))*1000000</f>
        <v>1512.3358135388482</v>
      </c>
      <c r="AS18" s="285">
        <f>(VLOOKUP($A18,MASTER!$1:$1048576,MATCH('POD7-COMMON_POOL'!AS$7,MASTER!$1:$1,0),FALSE))*1000000</f>
        <v>1529.8078926850246</v>
      </c>
      <c r="AT18" s="285">
        <f>(VLOOKUP($A18,MASTER!$1:$1048576,MATCH('POD7-COMMON_POOL'!AT$7,MASTER!$1:$1,0),FALSE))*1000000</f>
        <v>1547.7065623875546</v>
      </c>
      <c r="AU18" s="285">
        <f>(VLOOKUP($A18,MASTER!$1:$1048576,MATCH('POD7-COMMON_POOL'!AU$7,MASTER!$1:$1,0),FALSE))*1000000</f>
        <v>1566.0423729899649</v>
      </c>
      <c r="AV18" s="285">
        <f>(VLOOKUP($A18,MASTER!$1:$1048576,MATCH('POD7-COMMON_POOL'!AV$7,MASTER!$1:$1,0),FALSE))*1000000</f>
        <v>1584.8261373122755</v>
      </c>
      <c r="AW18" s="285">
        <f>(VLOOKUP($A18,MASTER!$1:$1048576,MATCH('POD7-COMMON_POOL'!AW$7,MASTER!$1:$1,0),FALSE))*1000000</f>
        <v>1604.0689371985459</v>
      </c>
      <c r="AX18" s="285">
        <f>(VLOOKUP($A18,MASTER!$1:$1048576,MATCH('POD7-COMMON_POOL'!AX$7,MASTER!$1:$1,0),FALSE))*1000000</f>
        <v>1623.7821302279472</v>
      </c>
      <c r="AY18" s="285">
        <f>(VLOOKUP($A18,MASTER!$1:$1048576,MATCH('POD7-COMMON_POOL'!AY$7,MASTER!$1:$1,0),FALSE))*1000000</f>
        <v>1643.9773565934506</v>
      </c>
      <c r="AZ18" s="285">
        <f>(VLOOKUP($A18,MASTER!$1:$1048576,MATCH('POD7-COMMON_POOL'!AZ$7,MASTER!$1:$1,0),FALSE))*1000000</f>
        <v>1664.6665461523205</v>
      </c>
      <c r="BA18" s="285">
        <f>(VLOOKUP($A18,MASTER!$1:$1048576,MATCH('POD7-COMMON_POOL'!BA$7,MASTER!$1:$1,0),FALSE))*1000000</f>
        <v>1685.8619256526956</v>
      </c>
      <c r="BB18" s="285">
        <f>(VLOOKUP($A18,MASTER!$1:$1048576,MATCH('POD7-COMMON_POOL'!BB$7,MASTER!$1:$1,0),FALSE))*1000000</f>
        <v>1707.3271754842813</v>
      </c>
      <c r="BC18" s="285">
        <f>(VLOOKUP($A18,MASTER!$1:$1048576,MATCH('POD7-COMMON_POOL'!BC$7,MASTER!$1:$1,0),FALSE))*1000000</f>
        <v>1729.0657317731284</v>
      </c>
      <c r="BD18" s="285">
        <f>(VLOOKUP($A18,MASTER!$1:$1048576,MATCH('POD7-COMMON_POOL'!BD$7,MASTER!$1:$1,0),FALSE))*1000000</f>
        <v>1751.0810743957895</v>
      </c>
      <c r="BE18" s="285">
        <f>(VLOOKUP($A18,MASTER!$1:$1048576,MATCH('POD7-COMMON_POOL'!BE$7,MASTER!$1:$1,0),FALSE))*1000000</f>
        <v>1773.3767275363721</v>
      </c>
      <c r="BF18" s="285">
        <f>(VLOOKUP($A18,MASTER!$1:$1048576,MATCH('POD7-COMMON_POOL'!BF$7,MASTER!$1:$1,0),FALSE))*1000000</f>
        <v>1795.956260250684</v>
      </c>
      <c r="BG18" s="285">
        <f>(VLOOKUP($A18,MASTER!$1:$1048576,MATCH('POD7-COMMON_POOL'!BG$7,MASTER!$1:$1,0),FALSE))*1000000</f>
        <v>1818.8232870375637</v>
      </c>
      <c r="BH18" s="285">
        <f>(VLOOKUP($A18,MASTER!$1:$1048576,MATCH('POD7-COMMON_POOL'!BH$7,MASTER!$1:$1,0),FALSE))*1000000</f>
        <v>1841.9814684174839</v>
      </c>
      <c r="BI18" s="285">
        <f>(VLOOKUP($A18,MASTER!$1:$1048576,MATCH('POD7-COMMON_POOL'!BI$7,MASTER!$1:$1,0),FALSE))*1000000</f>
        <v>1865.4345115185222</v>
      </c>
    </row>
    <row r="19" spans="1:61" x14ac:dyDescent="0.25">
      <c r="A19" s="187" t="s">
        <v>565</v>
      </c>
      <c r="B19" s="285">
        <f>(VLOOKUP($A19,MASTER!$1:$1048576,MATCH('POD7-COMMON_POOL'!B$7,MASTER!$1:$1,0),FALSE))*1000000</f>
        <v>52097</v>
      </c>
      <c r="C19" s="285">
        <f>(VLOOKUP($A19,MASTER!$1:$1048576,MATCH('POD7-COMMON_POOL'!C$7,MASTER!$1:$1,0),FALSE))*1000000</f>
        <v>53888</v>
      </c>
      <c r="D19" s="285">
        <f>(VLOOKUP($A19,MASTER!$1:$1048576,MATCH('POD7-COMMON_POOL'!D$7,MASTER!$1:$1,0),FALSE))*1000000</f>
        <v>56174</v>
      </c>
      <c r="E19" s="285">
        <f>(VLOOKUP($A19,MASTER!$1:$1048576,MATCH('POD7-COMMON_POOL'!E$7,MASTER!$1:$1,0),FALSE))*1000000</f>
        <v>57854</v>
      </c>
      <c r="F19" s="285">
        <f>(VLOOKUP($A19,MASTER!$1:$1048576,MATCH('POD7-COMMON_POOL'!F$7,MASTER!$1:$1,0),FALSE))*1000000</f>
        <v>59618</v>
      </c>
      <c r="G19" s="285">
        <f>(VLOOKUP($A19,MASTER!$1:$1048576,MATCH('POD7-COMMON_POOL'!G$7,MASTER!$1:$1,0),FALSE))*1000000</f>
        <v>63100</v>
      </c>
      <c r="H19" s="285">
        <f>(VLOOKUP($A19,MASTER!$1:$1048576,MATCH('POD7-COMMON_POOL'!H$7,MASTER!$1:$1,0),FALSE))*1000000</f>
        <v>65328</v>
      </c>
      <c r="I19" s="285">
        <f>(VLOOKUP($A19,MASTER!$1:$1048576,MATCH('POD7-COMMON_POOL'!I$7,MASTER!$1:$1,0),FALSE))*1000000</f>
        <v>73731</v>
      </c>
      <c r="J19" s="285">
        <f>(VLOOKUP($A19,MASTER!$1:$1048576,MATCH('POD7-COMMON_POOL'!J$7,MASTER!$1:$1,0),FALSE))*1000000</f>
        <v>77965</v>
      </c>
      <c r="K19" s="285">
        <f>(VLOOKUP($A19,MASTER!$1:$1048576,MATCH('POD7-COMMON_POOL'!K$7,MASTER!$1:$1,0),FALSE))*1000000</f>
        <v>79265</v>
      </c>
      <c r="L19" s="285">
        <f>(VLOOKUP($A19,MASTER!$1:$1048576,MATCH('POD7-COMMON_POOL'!L$7,MASTER!$1:$1,0),FALSE))*1000000</f>
        <v>80755</v>
      </c>
      <c r="M19" s="285">
        <f>(VLOOKUP($A19,MASTER!$1:$1048576,MATCH('POD7-COMMON_POOL'!M$7,MASTER!$1:$1,0),FALSE))*1000000</f>
        <v>80755</v>
      </c>
      <c r="N19" s="285">
        <f>(VLOOKUP($A19,MASTER!$1:$1048576,MATCH('POD7-COMMON_POOL'!N$7,MASTER!$1:$1,0),FALSE))*1000000</f>
        <v>82443</v>
      </c>
      <c r="O19" s="285">
        <f>(VLOOKUP($A19,MASTER!$1:$1048576,MATCH('POD7-COMMON_POOL'!O$7,MASTER!$1:$1,0),FALSE))*1000000</f>
        <v>88896</v>
      </c>
      <c r="P19" s="285">
        <f>(VLOOKUP($A19,MASTER!$1:$1048576,MATCH('POD7-COMMON_POOL'!P$7,MASTER!$1:$1,0),FALSE))*1000000</f>
        <v>91177</v>
      </c>
      <c r="Q19" s="285">
        <f>(VLOOKUP($A19,MASTER!$1:$1048576,MATCH('POD7-COMMON_POOL'!Q$7,MASTER!$1:$1,0),FALSE))*1000000</f>
        <v>94899</v>
      </c>
      <c r="R19" s="285">
        <f>(VLOOKUP($A19,MASTER!$1:$1048576,MATCH('POD7-COMMON_POOL'!R$7,MASTER!$1:$1,0),FALSE))*1000000</f>
        <v>106034</v>
      </c>
      <c r="S19" s="285">
        <f>(VLOOKUP($A19,MASTER!$1:$1048576,MATCH('POD7-COMMON_POOL'!S$7,MASTER!$1:$1,0),FALSE))*1000000</f>
        <v>108396</v>
      </c>
      <c r="T19" s="285">
        <f>(VLOOKUP($A19,MASTER!$1:$1048576,MATCH('POD7-COMMON_POOL'!T$7,MASTER!$1:$1,0),FALSE))*1000000</f>
        <v>110313.50854737875</v>
      </c>
      <c r="U19" s="285">
        <f>(VLOOKUP($A19,MASTER!$1:$1048576,MATCH('POD7-COMMON_POOL'!U$7,MASTER!$1:$1,0),FALSE))*1000000</f>
        <v>112294.10535606428</v>
      </c>
      <c r="V19" s="285">
        <f>(VLOOKUP($A19,MASTER!$1:$1048576,MATCH('POD7-COMMON_POOL'!V$7,MASTER!$1:$1,0),FALSE))*1000000</f>
        <v>114338.57074717667</v>
      </c>
      <c r="W19" s="285">
        <f>(VLOOKUP($A19,MASTER!$1:$1048576,MATCH('POD7-COMMON_POOL'!W$7,MASTER!$1:$1,0),FALSE))*1000000</f>
        <v>116447.91807872336</v>
      </c>
      <c r="X19" s="285">
        <f>(VLOOKUP($A19,MASTER!$1:$1048576,MATCH('POD7-COMMON_POOL'!X$7,MASTER!$1:$1,0),FALSE))*1000000</f>
        <v>118623.34926274711</v>
      </c>
      <c r="Y19" s="285">
        <f>(VLOOKUP($A19,MASTER!$1:$1048576,MATCH('POD7-COMMON_POOL'!Y$7,MASTER!$1:$1,0),FALSE))*1000000</f>
        <v>120866.22257565164</v>
      </c>
      <c r="Z19" s="285">
        <f>(VLOOKUP($A19,MASTER!$1:$1048576,MATCH('POD7-COMMON_POOL'!Z$7,MASTER!$1:$1,0),FALSE))*1000000</f>
        <v>123178.0292795899</v>
      </c>
      <c r="AA19" s="285">
        <f>(VLOOKUP($A19,MASTER!$1:$1048576,MATCH('POD7-COMMON_POOL'!AA$7,MASTER!$1:$1,0),FALSE))*1000000</f>
        <v>125560.37662316016</v>
      </c>
      <c r="AB19" s="285">
        <f>(VLOOKUP($A19,MASTER!$1:$1048576,MATCH('POD7-COMMON_POOL'!AB$7,MASTER!$1:$1,0),FALSE))*1000000</f>
        <v>128014.97550641502</v>
      </c>
      <c r="AC19" s="285">
        <f>(VLOOKUP($A19,MASTER!$1:$1048576,MATCH('POD7-COMMON_POOL'!AC$7,MASTER!$1:$1,0),FALSE))*1000000</f>
        <v>130543.63158891446</v>
      </c>
      <c r="AD19" s="285">
        <f>(VLOOKUP($A19,MASTER!$1:$1048576,MATCH('POD7-COMMON_POOL'!AD$7,MASTER!$1:$1,0),FALSE))*1000000</f>
        <v>133148.23896298444</v>
      </c>
      <c r="AE19" s="285">
        <f>(VLOOKUP($A19,MASTER!$1:$1048576,MATCH('POD7-COMMON_POOL'!AE$7,MASTER!$1:$1,0),FALSE))*1000000</f>
        <v>135830.77575557481</v>
      </c>
      <c r="AF19" s="285">
        <f>(VLOOKUP($A19,MASTER!$1:$1048576,MATCH('POD7-COMMON_POOL'!AF$7,MASTER!$1:$1,0),FALSE))*1000000</f>
        <v>138593.30119322808</v>
      </c>
      <c r="AG19" s="285">
        <f>(VLOOKUP($A19,MASTER!$1:$1048576,MATCH('POD7-COMMON_POOL'!AG$7,MASTER!$1:$1,0),FALSE))*1000000</f>
        <v>141437.953787212</v>
      </c>
      <c r="AH19" s="285">
        <f>(VLOOKUP($A19,MASTER!$1:$1048576,MATCH('POD7-COMMON_POOL'!AH$7,MASTER!$1:$1,0),FALSE))*1000000</f>
        <v>144366.95038442928</v>
      </c>
      <c r="AI19" s="285">
        <f>(VLOOKUP($A19,MASTER!$1:$1048576,MATCH('POD7-COMMON_POOL'!AI$7,MASTER!$1:$1,0),FALSE))*1000000</f>
        <v>147382.58589428326</v>
      </c>
      <c r="AJ19" s="285">
        <f>(VLOOKUP($A19,MASTER!$1:$1048576,MATCH('POD7-COMMON_POOL'!AJ$7,MASTER!$1:$1,0),FALSE))*1000000</f>
        <v>150487.2335491227</v>
      </c>
      <c r="AK19" s="285">
        <f>(VLOOKUP($A19,MASTER!$1:$1048576,MATCH('POD7-COMMON_POOL'!AK$7,MASTER!$1:$1,0),FALSE))*1000000</f>
        <v>153683.34559102135</v>
      </c>
      <c r="AL19" s="285">
        <f>(VLOOKUP($A19,MASTER!$1:$1048576,MATCH('POD7-COMMON_POOL'!AL$7,MASTER!$1:$1,0),FALSE))*1000000</f>
        <v>156973.45430383383</v>
      </c>
      <c r="AM19" s="285">
        <f>(VLOOKUP($A19,MASTER!$1:$1048576,MATCH('POD7-COMMON_POOL'!AM$7,MASTER!$1:$1,0),FALSE))*1000000</f>
        <v>160360.17332911916</v>
      </c>
      <c r="AN19" s="285">
        <f>(VLOOKUP($A19,MASTER!$1:$1048576,MATCH('POD7-COMMON_POOL'!AN$7,MASTER!$1:$1,0),FALSE))*1000000</f>
        <v>163846.19921933653</v>
      </c>
      <c r="AO19" s="285">
        <f>(VLOOKUP($A19,MASTER!$1:$1048576,MATCH('POD7-COMMON_POOL'!AO$7,MASTER!$1:$1,0),FALSE))*1000000</f>
        <v>167434.31319296054</v>
      </c>
      <c r="AP19" s="285">
        <f>(VLOOKUP($A19,MASTER!$1:$1048576,MATCH('POD7-COMMON_POOL'!AP$7,MASTER!$1:$1,0),FALSE))*1000000</f>
        <v>171127.38306472177</v>
      </c>
      <c r="AQ19" s="285">
        <f>(VLOOKUP($A19,MASTER!$1:$1048576,MATCH('POD7-COMMON_POOL'!AQ$7,MASTER!$1:$1,0),FALSE))*1000000</f>
        <v>174928.36533073059</v>
      </c>
      <c r="AR19" s="285">
        <f>(VLOOKUP($A19,MASTER!$1:$1048576,MATCH('POD7-COMMON_POOL'!AR$7,MASTER!$1:$1,0),FALSE))*1000000</f>
        <v>178840.30739328114</v>
      </c>
      <c r="AS19" s="285">
        <f>(VLOOKUP($A19,MASTER!$1:$1048576,MATCH('POD7-COMMON_POOL'!AS$7,MASTER!$1:$1,0),FALSE))*1000000</f>
        <v>182866.34991401469</v>
      </c>
      <c r="AT19" s="285">
        <f>(VLOOKUP($A19,MASTER!$1:$1048576,MATCH('POD7-COMMON_POOL'!AT$7,MASTER!$1:$1,0),FALSE))*1000000</f>
        <v>187009.72928714109</v>
      </c>
      <c r="AU19" s="285">
        <f>(VLOOKUP($A19,MASTER!$1:$1048576,MATCH('POD7-COMMON_POOL'!AU$7,MASTER!$1:$1,0),FALSE))*1000000</f>
        <v>191273.78022675481</v>
      </c>
      <c r="AV19" s="285">
        <f>(VLOOKUP($A19,MASTER!$1:$1048576,MATCH('POD7-COMMON_POOL'!AV$7,MASTER!$1:$1,0),FALSE))*1000000</f>
        <v>195661.93846412454</v>
      </c>
      <c r="AW19" s="285">
        <f>(VLOOKUP($A19,MASTER!$1:$1048576,MATCH('POD7-COMMON_POOL'!AW$7,MASTER!$1:$1,0),FALSE))*1000000</f>
        <v>200177.7435522759</v>
      </c>
      <c r="AX19" s="285">
        <f>(VLOOKUP($A19,MASTER!$1:$1048576,MATCH('POD7-COMMON_POOL'!AX$7,MASTER!$1:$1,0),FALSE))*1000000</f>
        <v>204824.84177633168</v>
      </c>
      <c r="AY19" s="285">
        <f>(VLOOKUP($A19,MASTER!$1:$1048576,MATCH('POD7-COMMON_POOL'!AY$7,MASTER!$1:$1,0),FALSE))*1000000</f>
        <v>209606.98916897902</v>
      </c>
      <c r="AZ19" s="285">
        <f>(VLOOKUP($A19,MASTER!$1:$1048576,MATCH('POD7-COMMON_POOL'!AZ$7,MASTER!$1:$1,0),FALSE))*1000000</f>
        <v>214528.05463117527</v>
      </c>
      <c r="BA19" s="285">
        <f>(VLOOKUP($A19,MASTER!$1:$1048576,MATCH('POD7-COMMON_POOL'!BA$7,MASTER!$1:$1,0),FALSE))*1000000</f>
        <v>219592.02315878708</v>
      </c>
      <c r="BB19" s="285">
        <f>(VLOOKUP($A19,MASTER!$1:$1048576,MATCH('POD7-COMMON_POOL'!BB$7,MASTER!$1:$1,0),FALSE))*1000000</f>
        <v>224775.5274613013</v>
      </c>
      <c r="BC19" s="285">
        <f>(VLOOKUP($A19,MASTER!$1:$1048576,MATCH('POD7-COMMON_POOL'!BC$7,MASTER!$1:$1,0),FALSE))*1000000</f>
        <v>230081.38919951691</v>
      </c>
      <c r="BD19" s="285">
        <f>(VLOOKUP($A19,MASTER!$1:$1048576,MATCH('POD7-COMMON_POOL'!BD$7,MASTER!$1:$1,0),FALSE))*1000000</f>
        <v>235512.4966399805</v>
      </c>
      <c r="BE19" s="285">
        <f>(VLOOKUP($A19,MASTER!$1:$1048576,MATCH('POD7-COMMON_POOL'!BE$7,MASTER!$1:$1,0),FALSE))*1000000</f>
        <v>241071.80622722566</v>
      </c>
      <c r="BF19" s="285">
        <f>(VLOOKUP($A19,MASTER!$1:$1048576,MATCH('POD7-COMMON_POOL'!BF$7,MASTER!$1:$1,0),FALSE))*1000000</f>
        <v>246762.34419312488</v>
      </c>
      <c r="BG19" s="285">
        <f>(VLOOKUP($A19,MASTER!$1:$1048576,MATCH('POD7-COMMON_POOL'!BG$7,MASTER!$1:$1,0),FALSE))*1000000</f>
        <v>252587.20820423082</v>
      </c>
      <c r="BH19" s="285">
        <f>(VLOOKUP($A19,MASTER!$1:$1048576,MATCH('POD7-COMMON_POOL'!BH$7,MASTER!$1:$1,0),FALSE))*1000000</f>
        <v>258549.56904800309</v>
      </c>
      <c r="BI19" s="285">
        <f>(VLOOKUP($A19,MASTER!$1:$1048576,MATCH('POD7-COMMON_POOL'!BI$7,MASTER!$1:$1,0),FALSE))*1000000</f>
        <v>264652.6723588389</v>
      </c>
    </row>
    <row r="20" spans="1:61" x14ac:dyDescent="0.25">
      <c r="A20" s="187" t="s">
        <v>566</v>
      </c>
      <c r="B20" s="285">
        <f>(VLOOKUP($A20,MASTER!$1:$1048576,MATCH('POD7-COMMON_POOL'!B$7,MASTER!$1:$1,0),FALSE))*1000000</f>
        <v>5358</v>
      </c>
      <c r="C20" s="285">
        <f>(VLOOKUP($A20,MASTER!$1:$1048576,MATCH('POD7-COMMON_POOL'!C$7,MASTER!$1:$1,0),FALSE))*1000000</f>
        <v>0</v>
      </c>
      <c r="D20" s="285">
        <f>(VLOOKUP($A20,MASTER!$1:$1048576,MATCH('POD7-COMMON_POOL'!D$7,MASTER!$1:$1,0),FALSE))*1000000</f>
        <v>11587</v>
      </c>
      <c r="E20" s="285">
        <f>(VLOOKUP($A20,MASTER!$1:$1048576,MATCH('POD7-COMMON_POOL'!E$7,MASTER!$1:$1,0),FALSE))*1000000</f>
        <v>0</v>
      </c>
      <c r="F20" s="285">
        <f>(VLOOKUP($A20,MASTER!$1:$1048576,MATCH('POD7-COMMON_POOL'!F$7,MASTER!$1:$1,0),FALSE))*1000000</f>
        <v>0</v>
      </c>
      <c r="G20" s="285">
        <f>(VLOOKUP($A20,MASTER!$1:$1048576,MATCH('POD7-COMMON_POOL'!G$7,MASTER!$1:$1,0),FALSE))*1000000</f>
        <v>0</v>
      </c>
      <c r="H20" s="285">
        <f>(VLOOKUP($A20,MASTER!$1:$1048576,MATCH('POD7-COMMON_POOL'!H$7,MASTER!$1:$1,0),FALSE))*1000000</f>
        <v>0</v>
      </c>
      <c r="I20" s="285">
        <f>(VLOOKUP($A20,MASTER!$1:$1048576,MATCH('POD7-COMMON_POOL'!I$7,MASTER!$1:$1,0),FALSE))*1000000</f>
        <v>0</v>
      </c>
      <c r="J20" s="285">
        <f>(VLOOKUP($A20,MASTER!$1:$1048576,MATCH('POD7-COMMON_POOL'!J$7,MASTER!$1:$1,0),FALSE))*1000000</f>
        <v>0</v>
      </c>
      <c r="K20" s="285">
        <f>(VLOOKUP($A20,MASTER!$1:$1048576,MATCH('POD7-COMMON_POOL'!K$7,MASTER!$1:$1,0),FALSE))*1000000</f>
        <v>0</v>
      </c>
      <c r="L20" s="285">
        <f>(VLOOKUP($A20,MASTER!$1:$1048576,MATCH('POD7-COMMON_POOL'!L$7,MASTER!$1:$1,0),FALSE))*1000000</f>
        <v>0</v>
      </c>
      <c r="M20" s="285">
        <f>(VLOOKUP($A20,MASTER!$1:$1048576,MATCH('POD7-COMMON_POOL'!M$7,MASTER!$1:$1,0),FALSE))*1000000</f>
        <v>0</v>
      </c>
      <c r="N20" s="285">
        <f>(VLOOKUP($A20,MASTER!$1:$1048576,MATCH('POD7-COMMON_POOL'!N$7,MASTER!$1:$1,0),FALSE))*1000000</f>
        <v>0</v>
      </c>
      <c r="O20" s="285">
        <f>(VLOOKUP($A20,MASTER!$1:$1048576,MATCH('POD7-COMMON_POOL'!O$7,MASTER!$1:$1,0),FALSE))*1000000</f>
        <v>0</v>
      </c>
      <c r="P20" s="285">
        <f>(VLOOKUP($A20,MASTER!$1:$1048576,MATCH('POD7-COMMON_POOL'!P$7,MASTER!$1:$1,0),FALSE))*1000000</f>
        <v>0</v>
      </c>
      <c r="Q20" s="285">
        <f>(VLOOKUP($A20,MASTER!$1:$1048576,MATCH('POD7-COMMON_POOL'!Q$7,MASTER!$1:$1,0),FALSE))*1000000</f>
        <v>0</v>
      </c>
      <c r="R20" s="285">
        <f>(VLOOKUP($A20,MASTER!$1:$1048576,MATCH('POD7-COMMON_POOL'!R$7,MASTER!$1:$1,0),FALSE))*1000000</f>
        <v>0</v>
      </c>
      <c r="S20" s="285">
        <f>(VLOOKUP($A20,MASTER!$1:$1048576,MATCH('POD7-COMMON_POOL'!S$7,MASTER!$1:$1,0),FALSE))*1000000</f>
        <v>0</v>
      </c>
      <c r="T20" s="285">
        <f>(VLOOKUP($A20,MASTER!$1:$1048576,MATCH('POD7-COMMON_POOL'!T$7,MASTER!$1:$1,0),FALSE))*1000000</f>
        <v>0</v>
      </c>
      <c r="U20" s="285">
        <f>(VLOOKUP($A20,MASTER!$1:$1048576,MATCH('POD7-COMMON_POOL'!U$7,MASTER!$1:$1,0),FALSE))*1000000</f>
        <v>0</v>
      </c>
      <c r="V20" s="285">
        <f>(VLOOKUP($A20,MASTER!$1:$1048576,MATCH('POD7-COMMON_POOL'!V$7,MASTER!$1:$1,0),FALSE))*1000000</f>
        <v>0</v>
      </c>
      <c r="W20" s="285">
        <f>(VLOOKUP($A20,MASTER!$1:$1048576,MATCH('POD7-COMMON_POOL'!W$7,MASTER!$1:$1,0),FALSE))*1000000</f>
        <v>0</v>
      </c>
      <c r="X20" s="285">
        <f>(VLOOKUP($A20,MASTER!$1:$1048576,MATCH('POD7-COMMON_POOL'!X$7,MASTER!$1:$1,0),FALSE))*1000000</f>
        <v>0</v>
      </c>
      <c r="Y20" s="285">
        <f>(VLOOKUP($A20,MASTER!$1:$1048576,MATCH('POD7-COMMON_POOL'!Y$7,MASTER!$1:$1,0),FALSE))*1000000</f>
        <v>0</v>
      </c>
      <c r="Z20" s="285">
        <f>(VLOOKUP($A20,MASTER!$1:$1048576,MATCH('POD7-COMMON_POOL'!Z$7,MASTER!$1:$1,0),FALSE))*1000000</f>
        <v>0</v>
      </c>
      <c r="AA20" s="285">
        <f>(VLOOKUP($A20,MASTER!$1:$1048576,MATCH('POD7-COMMON_POOL'!AA$7,MASTER!$1:$1,0),FALSE))*1000000</f>
        <v>0</v>
      </c>
      <c r="AB20" s="285">
        <f>(VLOOKUP($A20,MASTER!$1:$1048576,MATCH('POD7-COMMON_POOL'!AB$7,MASTER!$1:$1,0),FALSE))*1000000</f>
        <v>0</v>
      </c>
      <c r="AC20" s="285">
        <f>(VLOOKUP($A20,MASTER!$1:$1048576,MATCH('POD7-COMMON_POOL'!AC$7,MASTER!$1:$1,0),FALSE))*1000000</f>
        <v>0</v>
      </c>
      <c r="AD20" s="285">
        <f>(VLOOKUP($A20,MASTER!$1:$1048576,MATCH('POD7-COMMON_POOL'!AD$7,MASTER!$1:$1,0),FALSE))*1000000</f>
        <v>0</v>
      </c>
      <c r="AE20" s="285">
        <f>(VLOOKUP($A20,MASTER!$1:$1048576,MATCH('POD7-COMMON_POOL'!AE$7,MASTER!$1:$1,0),FALSE))*1000000</f>
        <v>0</v>
      </c>
      <c r="AF20" s="285">
        <f>(VLOOKUP($A20,MASTER!$1:$1048576,MATCH('POD7-COMMON_POOL'!AF$7,MASTER!$1:$1,0),FALSE))*1000000</f>
        <v>0</v>
      </c>
      <c r="AG20" s="285">
        <f>(VLOOKUP($A20,MASTER!$1:$1048576,MATCH('POD7-COMMON_POOL'!AG$7,MASTER!$1:$1,0),FALSE))*1000000</f>
        <v>0</v>
      </c>
      <c r="AH20" s="285">
        <f>(VLOOKUP($A20,MASTER!$1:$1048576,MATCH('POD7-COMMON_POOL'!AH$7,MASTER!$1:$1,0),FALSE))*1000000</f>
        <v>0</v>
      </c>
      <c r="AI20" s="285">
        <f>(VLOOKUP($A20,MASTER!$1:$1048576,MATCH('POD7-COMMON_POOL'!AI$7,MASTER!$1:$1,0),FALSE))*1000000</f>
        <v>0</v>
      </c>
      <c r="AJ20" s="285">
        <f>(VLOOKUP($A20,MASTER!$1:$1048576,MATCH('POD7-COMMON_POOL'!AJ$7,MASTER!$1:$1,0),FALSE))*1000000</f>
        <v>0</v>
      </c>
      <c r="AK20" s="285">
        <f>(VLOOKUP($A20,MASTER!$1:$1048576,MATCH('POD7-COMMON_POOL'!AK$7,MASTER!$1:$1,0),FALSE))*1000000</f>
        <v>0</v>
      </c>
      <c r="AL20" s="285">
        <f>(VLOOKUP($A20,MASTER!$1:$1048576,MATCH('POD7-COMMON_POOL'!AL$7,MASTER!$1:$1,0),FALSE))*1000000</f>
        <v>0</v>
      </c>
      <c r="AM20" s="285">
        <f>(VLOOKUP($A20,MASTER!$1:$1048576,MATCH('POD7-COMMON_POOL'!AM$7,MASTER!$1:$1,0),FALSE))*1000000</f>
        <v>0</v>
      </c>
      <c r="AN20" s="285">
        <f>(VLOOKUP($A20,MASTER!$1:$1048576,MATCH('POD7-COMMON_POOL'!AN$7,MASTER!$1:$1,0),FALSE))*1000000</f>
        <v>0</v>
      </c>
      <c r="AO20" s="285">
        <f>(VLOOKUP($A20,MASTER!$1:$1048576,MATCH('POD7-COMMON_POOL'!AO$7,MASTER!$1:$1,0),FALSE))*1000000</f>
        <v>0</v>
      </c>
      <c r="AP20" s="285">
        <f>(VLOOKUP($A20,MASTER!$1:$1048576,MATCH('POD7-COMMON_POOL'!AP$7,MASTER!$1:$1,0),FALSE))*1000000</f>
        <v>0</v>
      </c>
      <c r="AQ20" s="285">
        <f>(VLOOKUP($A20,MASTER!$1:$1048576,MATCH('POD7-COMMON_POOL'!AQ$7,MASTER!$1:$1,0),FALSE))*1000000</f>
        <v>0</v>
      </c>
      <c r="AR20" s="285">
        <f>(VLOOKUP($A20,MASTER!$1:$1048576,MATCH('POD7-COMMON_POOL'!AR$7,MASTER!$1:$1,0),FALSE))*1000000</f>
        <v>0</v>
      </c>
      <c r="AS20" s="285">
        <f>(VLOOKUP($A20,MASTER!$1:$1048576,MATCH('POD7-COMMON_POOL'!AS$7,MASTER!$1:$1,0),FALSE))*1000000</f>
        <v>0</v>
      </c>
      <c r="AT20" s="285">
        <f>(VLOOKUP($A20,MASTER!$1:$1048576,MATCH('POD7-COMMON_POOL'!AT$7,MASTER!$1:$1,0),FALSE))*1000000</f>
        <v>0</v>
      </c>
      <c r="AU20" s="285">
        <f>(VLOOKUP($A20,MASTER!$1:$1048576,MATCH('POD7-COMMON_POOL'!AU$7,MASTER!$1:$1,0),FALSE))*1000000</f>
        <v>0</v>
      </c>
      <c r="AV20" s="285">
        <f>(VLOOKUP($A20,MASTER!$1:$1048576,MATCH('POD7-COMMON_POOL'!AV$7,MASTER!$1:$1,0),FALSE))*1000000</f>
        <v>0</v>
      </c>
      <c r="AW20" s="285">
        <f>(VLOOKUP($A20,MASTER!$1:$1048576,MATCH('POD7-COMMON_POOL'!AW$7,MASTER!$1:$1,0),FALSE))*1000000</f>
        <v>0</v>
      </c>
      <c r="AX20" s="285">
        <f>(VLOOKUP($A20,MASTER!$1:$1048576,MATCH('POD7-COMMON_POOL'!AX$7,MASTER!$1:$1,0),FALSE))*1000000</f>
        <v>0</v>
      </c>
      <c r="AY20" s="285">
        <f>(VLOOKUP($A20,MASTER!$1:$1048576,MATCH('POD7-COMMON_POOL'!AY$7,MASTER!$1:$1,0),FALSE))*1000000</f>
        <v>0</v>
      </c>
      <c r="AZ20" s="285">
        <f>(VLOOKUP($A20,MASTER!$1:$1048576,MATCH('POD7-COMMON_POOL'!AZ$7,MASTER!$1:$1,0),FALSE))*1000000</f>
        <v>0</v>
      </c>
      <c r="BA20" s="285">
        <f>(VLOOKUP($A20,MASTER!$1:$1048576,MATCH('POD7-COMMON_POOL'!BA$7,MASTER!$1:$1,0),FALSE))*1000000</f>
        <v>0</v>
      </c>
      <c r="BB20" s="285">
        <f>(VLOOKUP($A20,MASTER!$1:$1048576,MATCH('POD7-COMMON_POOL'!BB$7,MASTER!$1:$1,0),FALSE))*1000000</f>
        <v>0</v>
      </c>
      <c r="BC20" s="285">
        <f>(VLOOKUP($A20,MASTER!$1:$1048576,MATCH('POD7-COMMON_POOL'!BC$7,MASTER!$1:$1,0),FALSE))*1000000</f>
        <v>0</v>
      </c>
      <c r="BD20" s="285">
        <f>(VLOOKUP($A20,MASTER!$1:$1048576,MATCH('POD7-COMMON_POOL'!BD$7,MASTER!$1:$1,0),FALSE))*1000000</f>
        <v>0</v>
      </c>
      <c r="BE20" s="285">
        <f>(VLOOKUP($A20,MASTER!$1:$1048576,MATCH('POD7-COMMON_POOL'!BE$7,MASTER!$1:$1,0),FALSE))*1000000</f>
        <v>0</v>
      </c>
      <c r="BF20" s="285">
        <f>(VLOOKUP($A20,MASTER!$1:$1048576,MATCH('POD7-COMMON_POOL'!BF$7,MASTER!$1:$1,0),FALSE))*1000000</f>
        <v>0</v>
      </c>
      <c r="BG20" s="285">
        <f>(VLOOKUP($A20,MASTER!$1:$1048576,MATCH('POD7-COMMON_POOL'!BG$7,MASTER!$1:$1,0),FALSE))*1000000</f>
        <v>0</v>
      </c>
      <c r="BH20" s="285">
        <f>(VLOOKUP($A20,MASTER!$1:$1048576,MATCH('POD7-COMMON_POOL'!BH$7,MASTER!$1:$1,0),FALSE))*1000000</f>
        <v>0</v>
      </c>
      <c r="BI20" s="285">
        <f>(VLOOKUP($A20,MASTER!$1:$1048576,MATCH('POD7-COMMON_POOL'!BI$7,MASTER!$1:$1,0),FALSE))*1000000</f>
        <v>0</v>
      </c>
    </row>
    <row r="21" spans="1:61" x14ac:dyDescent="0.25">
      <c r="A21" s="187" t="s">
        <v>567</v>
      </c>
      <c r="B21" s="285">
        <f>(VLOOKUP($A21,MASTER!$1:$1048576,MATCH('POD7-COMMON_POOL'!B$7,MASTER!$1:$1,0),FALSE))*1000000</f>
        <v>247252</v>
      </c>
      <c r="C21" s="285">
        <f>(VLOOKUP($A21,MASTER!$1:$1048576,MATCH('POD7-COMMON_POOL'!C$7,MASTER!$1:$1,0),FALSE))*1000000</f>
        <v>251859</v>
      </c>
      <c r="D21" s="285">
        <f>(VLOOKUP($A21,MASTER!$1:$1048576,MATCH('POD7-COMMON_POOL'!D$7,MASTER!$1:$1,0),FALSE))*1000000</f>
        <v>264092</v>
      </c>
      <c r="E21" s="285">
        <f>(VLOOKUP($A21,MASTER!$1:$1048576,MATCH('POD7-COMMON_POOL'!E$7,MASTER!$1:$1,0),FALSE))*1000000</f>
        <v>277679</v>
      </c>
      <c r="F21" s="285">
        <f>(VLOOKUP($A21,MASTER!$1:$1048576,MATCH('POD7-COMMON_POOL'!F$7,MASTER!$1:$1,0),FALSE))*1000000</f>
        <v>306469</v>
      </c>
      <c r="G21" s="285">
        <f>(VLOOKUP($A21,MASTER!$1:$1048576,MATCH('POD7-COMMON_POOL'!G$7,MASTER!$1:$1,0),FALSE))*1000000</f>
        <v>338815</v>
      </c>
      <c r="H21" s="285">
        <f>(VLOOKUP($A21,MASTER!$1:$1048576,MATCH('POD7-COMMON_POOL'!H$7,MASTER!$1:$1,0),FALSE))*1000000</f>
        <v>395696</v>
      </c>
      <c r="I21" s="285">
        <f>(VLOOKUP($A21,MASTER!$1:$1048576,MATCH('POD7-COMMON_POOL'!I$7,MASTER!$1:$1,0),FALSE))*1000000</f>
        <v>435790</v>
      </c>
      <c r="J21" s="285">
        <f>(VLOOKUP($A21,MASTER!$1:$1048576,MATCH('POD7-COMMON_POOL'!J$7,MASTER!$1:$1,0),FALSE))*1000000</f>
        <v>486148</v>
      </c>
      <c r="K21" s="285">
        <f>(VLOOKUP($A21,MASTER!$1:$1048576,MATCH('POD7-COMMON_POOL'!K$7,MASTER!$1:$1,0),FALSE))*1000000</f>
        <v>445031</v>
      </c>
      <c r="L21" s="285">
        <f>(VLOOKUP($A21,MASTER!$1:$1048576,MATCH('POD7-COMMON_POOL'!L$7,MASTER!$1:$1,0),FALSE))*1000000</f>
        <v>478011</v>
      </c>
      <c r="M21" s="285">
        <f>(VLOOKUP($A21,MASTER!$1:$1048576,MATCH('POD7-COMMON_POOL'!M$7,MASTER!$1:$1,0),FALSE))*1000000</f>
        <v>478011</v>
      </c>
      <c r="N21" s="285">
        <f>(VLOOKUP($A21,MASTER!$1:$1048576,MATCH('POD7-COMMON_POOL'!N$7,MASTER!$1:$1,0),FALSE))*1000000</f>
        <v>544743</v>
      </c>
      <c r="O21" s="285">
        <f>(VLOOKUP($A21,MASTER!$1:$1048576,MATCH('POD7-COMMON_POOL'!O$7,MASTER!$1:$1,0),FALSE))*1000000</f>
        <v>594967</v>
      </c>
      <c r="P21" s="285">
        <f>(VLOOKUP($A21,MASTER!$1:$1048576,MATCH('POD7-COMMON_POOL'!P$7,MASTER!$1:$1,0),FALSE))*1000000</f>
        <v>598928</v>
      </c>
      <c r="Q21" s="285">
        <f>(VLOOKUP($A21,MASTER!$1:$1048576,MATCH('POD7-COMMON_POOL'!Q$7,MASTER!$1:$1,0),FALSE))*1000000</f>
        <v>615877</v>
      </c>
      <c r="R21" s="285">
        <f>(VLOOKUP($A21,MASTER!$1:$1048576,MATCH('POD7-COMMON_POOL'!R$7,MASTER!$1:$1,0),FALSE))*1000000</f>
        <v>672239</v>
      </c>
      <c r="S21" s="285">
        <f>(VLOOKUP($A21,MASTER!$1:$1048576,MATCH('POD7-COMMON_POOL'!S$7,MASTER!$1:$1,0),FALSE))*1000000</f>
        <v>711240</v>
      </c>
      <c r="T21" s="285">
        <f>(VLOOKUP($A21,MASTER!$1:$1048576,MATCH('POD7-COMMON_POOL'!T$7,MASTER!$1:$1,0),FALSE))*1000000</f>
        <v>723553.92716910597</v>
      </c>
      <c r="U21" s="285">
        <f>(VLOOKUP($A21,MASTER!$1:$1048576,MATCH('POD7-COMMON_POOL'!U$7,MASTER!$1:$1,0),FALSE))*1000000</f>
        <v>736332.3026178045</v>
      </c>
      <c r="V21" s="285">
        <f>(VLOOKUP($A21,MASTER!$1:$1048576,MATCH('POD7-COMMON_POOL'!V$7,MASTER!$1:$1,0),FALSE))*1000000</f>
        <v>749564.89752057451</v>
      </c>
      <c r="W21" s="285">
        <f>(VLOOKUP($A21,MASTER!$1:$1048576,MATCH('POD7-COMMON_POOL'!W$7,MASTER!$1:$1,0),FALSE))*1000000</f>
        <v>763247.02710237284</v>
      </c>
      <c r="X21" s="285">
        <f>(VLOOKUP($A21,MASTER!$1:$1048576,MATCH('POD7-COMMON_POOL'!X$7,MASTER!$1:$1,0),FALSE))*1000000</f>
        <v>777377.44221211527</v>
      </c>
      <c r="Y21" s="285">
        <f>(VLOOKUP($A21,MASTER!$1:$1048576,MATCH('POD7-COMMON_POOL'!Y$7,MASTER!$1:$1,0),FALSE))*1000000</f>
        <v>791957.1844990988</v>
      </c>
      <c r="Z21" s="285">
        <f>(VLOOKUP($A21,MASTER!$1:$1048576,MATCH('POD7-COMMON_POOL'!Z$7,MASTER!$1:$1,0),FALSE))*1000000</f>
        <v>806988.94080945139</v>
      </c>
      <c r="AA21" s="285">
        <f>(VLOOKUP($A21,MASTER!$1:$1048576,MATCH('POD7-COMMON_POOL'!AA$7,MASTER!$1:$1,0),FALSE))*1000000</f>
        <v>822476.66123526217</v>
      </c>
      <c r="AB21" s="285">
        <f>(VLOOKUP($A21,MASTER!$1:$1048576,MATCH('POD7-COMMON_POOL'!AB$7,MASTER!$1:$1,0),FALSE))*1000000</f>
        <v>838425.32032895449</v>
      </c>
      <c r="AC21" s="285">
        <f>(VLOOKUP($A21,MASTER!$1:$1048576,MATCH('POD7-COMMON_POOL'!AC$7,MASTER!$1:$1,0),FALSE))*1000000</f>
        <v>854840.75907229923</v>
      </c>
      <c r="AD21" s="285">
        <f>(VLOOKUP($A21,MASTER!$1:$1048576,MATCH('POD7-COMMON_POOL'!AD$7,MASTER!$1:$1,0),FALSE))*1000000</f>
        <v>871729.57465700526</v>
      </c>
      <c r="AE21" s="285">
        <f>(VLOOKUP($A21,MASTER!$1:$1048576,MATCH('POD7-COMMON_POOL'!AE$7,MASTER!$1:$1,0),FALSE))*1000000</f>
        <v>889099.04021066206</v>
      </c>
      <c r="AF21" s="285">
        <f>(VLOOKUP($A21,MASTER!$1:$1048576,MATCH('POD7-COMMON_POOL'!AF$7,MASTER!$1:$1,0),FALSE))*1000000</f>
        <v>906957.04441461328</v>
      </c>
      <c r="AG21" s="285">
        <f>(VLOOKUP($A21,MASTER!$1:$1048576,MATCH('POD7-COMMON_POOL'!AG$7,MASTER!$1:$1,0),FALSE))*1000000</f>
        <v>925312.04508638021</v>
      </c>
      <c r="AH21" s="285">
        <f>(VLOOKUP($A21,MASTER!$1:$1048576,MATCH('POD7-COMMON_POOL'!AH$7,MASTER!$1:$1,0),FALSE))*1000000</f>
        <v>944173.03303804516</v>
      </c>
      <c r="AI21" s="285">
        <f>(VLOOKUP($A21,MASTER!$1:$1048576,MATCH('POD7-COMMON_POOL'!AI$7,MASTER!$1:$1,0),FALSE))*1000000</f>
        <v>963549.50378231879</v>
      </c>
      <c r="AJ21" s="285">
        <f>(VLOOKUP($A21,MASTER!$1:$1048576,MATCH('POD7-COMMON_POOL'!AJ$7,MASTER!$1:$1,0),FALSE))*1000000</f>
        <v>983451.43540108169</v>
      </c>
      <c r="AK21" s="285">
        <f>(VLOOKUP($A21,MASTER!$1:$1048576,MATCH('POD7-COMMON_POOL'!AK$7,MASTER!$1:$1,0),FALSE))*1000000</f>
        <v>1003889.2713533485</v>
      </c>
      <c r="AL21" s="285">
        <f>(VLOOKUP($A21,MASTER!$1:$1048576,MATCH('POD7-COMMON_POOL'!AL$7,MASTER!$1:$1,0),FALSE))*1000000</f>
        <v>1024873.9073034301</v>
      </c>
      <c r="AM21" s="285">
        <f>(VLOOKUP($A21,MASTER!$1:$1048576,MATCH('POD7-COMMON_POOL'!AM$7,MASTER!$1:$1,0),FALSE))*1000000</f>
        <v>1046416.6812604899</v>
      </c>
      <c r="AN21" s="285">
        <f>(VLOOKUP($A21,MASTER!$1:$1048576,MATCH('POD7-COMMON_POOL'!AN$7,MASTER!$1:$1,0),FALSE))*1000000</f>
        <v>1068529.3664729123</v>
      </c>
      <c r="AO21" s="285">
        <f>(VLOOKUP($A21,MASTER!$1:$1048576,MATCH('POD7-COMMON_POOL'!AO$7,MASTER!$1:$1,0),FALSE))*1000000</f>
        <v>1091224.166634975</v>
      </c>
      <c r="AP21" s="285">
        <f>(VLOOKUP($A21,MASTER!$1:$1048576,MATCH('POD7-COMMON_POOL'!AP$7,MASTER!$1:$1,0),FALSE))*1000000</f>
        <v>1114513.7130508628</v>
      </c>
      <c r="AQ21" s="285">
        <f>(VLOOKUP($A21,MASTER!$1:$1048576,MATCH('POD7-COMMON_POOL'!AQ$7,MASTER!$1:$1,0),FALSE))*1000000</f>
        <v>1138411.0634695776</v>
      </c>
      <c r="AR21" s="285">
        <f>(VLOOKUP($A21,MASTER!$1:$1048576,MATCH('POD7-COMMON_POOL'!AR$7,MASTER!$1:$1,0),FALSE))*1000000</f>
        <v>1162929.702358491</v>
      </c>
      <c r="AS21" s="285">
        <f>(VLOOKUP($A21,MASTER!$1:$1048576,MATCH('POD7-COMMON_POOL'!AS$7,MASTER!$1:$1,0),FALSE))*1000000</f>
        <v>1188083.5424266355</v>
      </c>
      <c r="AT21" s="285">
        <f>(VLOOKUP($A21,MASTER!$1:$1048576,MATCH('POD7-COMMON_POOL'!AT$7,MASTER!$1:$1,0),FALSE))*1000000</f>
        <v>1213886.9272435845</v>
      </c>
      <c r="AU21" s="285">
        <f>(VLOOKUP($A21,MASTER!$1:$1048576,MATCH('POD7-COMMON_POOL'!AU$7,MASTER!$1:$1,0),FALSE))*1000000</f>
        <v>1240354.634827903</v>
      </c>
      <c r="AV21" s="285">
        <f>(VLOOKUP($A21,MASTER!$1:$1048576,MATCH('POD7-COMMON_POOL'!AV$7,MASTER!$1:$1,0),FALSE))*1000000</f>
        <v>1267501.8821019318</v>
      </c>
      <c r="AW21" s="285">
        <f>(VLOOKUP($A21,MASTER!$1:$1048576,MATCH('POD7-COMMON_POOL'!AW$7,MASTER!$1:$1,0),FALSE))*1000000</f>
        <v>1295344.3301282038</v>
      </c>
      <c r="AX21" s="285">
        <f>(VLOOKUP($A21,MASTER!$1:$1048576,MATCH('POD7-COMMON_POOL'!AX$7,MASTER!$1:$1,0),FALSE))*1000000</f>
        <v>1323898.0900579249</v>
      </c>
      <c r="AY21" s="285">
        <f>(VLOOKUP($A21,MASTER!$1:$1048576,MATCH('POD7-COMMON_POOL'!AY$7,MASTER!$1:$1,0),FALSE))*1000000</f>
        <v>1353179.7297343316</v>
      </c>
      <c r="AZ21" s="285">
        <f>(VLOOKUP($A21,MASTER!$1:$1048576,MATCH('POD7-COMMON_POOL'!AZ$7,MASTER!$1:$1,0),FALSE))*1000000</f>
        <v>1383206.2809039727</v>
      </c>
      <c r="BA21" s="285">
        <f>(VLOOKUP($A21,MASTER!$1:$1048576,MATCH('POD7-COMMON_POOL'!BA$7,MASTER!$1:$1,0),FALSE))*1000000</f>
        <v>1413995.2469972612</v>
      </c>
      <c r="BB21" s="285">
        <f>(VLOOKUP($A21,MASTER!$1:$1048576,MATCH('POD7-COMMON_POOL'!BB$7,MASTER!$1:$1,0),FALSE))*1000000</f>
        <v>1445469.5486375184</v>
      </c>
      <c r="BC21" s="285">
        <f>(VLOOKUP($A21,MASTER!$1:$1048576,MATCH('POD7-COMMON_POOL'!BC$7,MASTER!$1:$1,0),FALSE))*1000000</f>
        <v>1477644.4407966232</v>
      </c>
      <c r="BD21" s="285">
        <f>(VLOOKUP($A21,MASTER!$1:$1048576,MATCH('POD7-COMMON_POOL'!BD$7,MASTER!$1:$1,0),FALSE))*1000000</f>
        <v>1510535.5180088312</v>
      </c>
      <c r="BE21" s="285">
        <f>(VLOOKUP($A21,MASTER!$1:$1048576,MATCH('POD7-COMMON_POOL'!BE$7,MASTER!$1:$1,0),FALSE))*1000000</f>
        <v>1544158.7219291369</v>
      </c>
      <c r="BF21" s="285">
        <f>(VLOOKUP($A21,MASTER!$1:$1048576,MATCH('POD7-COMMON_POOL'!BF$7,MASTER!$1:$1,0),FALSE))*1000000</f>
        <v>1578530.3490598793</v>
      </c>
      <c r="BG21" s="285">
        <f>(VLOOKUP($A21,MASTER!$1:$1048576,MATCH('POD7-COMMON_POOL'!BG$7,MASTER!$1:$1,0),FALSE))*1000000</f>
        <v>1613667.0586493334</v>
      </c>
      <c r="BH21" s="285">
        <f>(VLOOKUP($A21,MASTER!$1:$1048576,MATCH('POD7-COMMON_POOL'!BH$7,MASTER!$1:$1,0),FALSE))*1000000</f>
        <v>1649585.8807661193</v>
      </c>
      <c r="BI21" s="285">
        <f>(VLOOKUP($A21,MASTER!$1:$1048576,MATCH('POD7-COMMON_POOL'!BI$7,MASTER!$1:$1,0),FALSE))*1000000</f>
        <v>1686304.2245533406</v>
      </c>
    </row>
    <row r="22" spans="1:61" x14ac:dyDescent="0.25">
      <c r="A22" s="187" t="s">
        <v>568</v>
      </c>
      <c r="B22" s="285">
        <f>(VLOOKUP($A22,MASTER!$1:$1048576,MATCH('POD7-COMMON_POOL'!B$7,MASTER!$1:$1,0),FALSE))*1000000</f>
        <v>96064</v>
      </c>
      <c r="C22" s="285">
        <f>(VLOOKUP($A22,MASTER!$1:$1048576,MATCH('POD7-COMMON_POOL'!C$7,MASTER!$1:$1,0),FALSE))*1000000</f>
        <v>104037</v>
      </c>
      <c r="D22" s="285">
        <f>(VLOOKUP($A22,MASTER!$1:$1048576,MATCH('POD7-COMMON_POOL'!D$7,MASTER!$1:$1,0),FALSE))*1000000</f>
        <v>116550</v>
      </c>
      <c r="E22" s="285">
        <f>(VLOOKUP($A22,MASTER!$1:$1048576,MATCH('POD7-COMMON_POOL'!E$7,MASTER!$1:$1,0),FALSE))*1000000</f>
        <v>127004</v>
      </c>
      <c r="F22" s="285">
        <f>(VLOOKUP($A22,MASTER!$1:$1048576,MATCH('POD7-COMMON_POOL'!F$7,MASTER!$1:$1,0),FALSE))*1000000</f>
        <v>129338.00000000001</v>
      </c>
      <c r="G22" s="285">
        <f>(VLOOKUP($A22,MASTER!$1:$1048576,MATCH('POD7-COMMON_POOL'!G$7,MASTER!$1:$1,0),FALSE))*1000000</f>
        <v>135709</v>
      </c>
      <c r="H22" s="285">
        <f>(VLOOKUP($A22,MASTER!$1:$1048576,MATCH('POD7-COMMON_POOL'!H$7,MASTER!$1:$1,0),FALSE))*1000000</f>
        <v>145931</v>
      </c>
      <c r="I22" s="285">
        <f>(VLOOKUP($A22,MASTER!$1:$1048576,MATCH('POD7-COMMON_POOL'!I$7,MASTER!$1:$1,0),FALSE))*1000000</f>
        <v>154079</v>
      </c>
      <c r="J22" s="285">
        <f>(VLOOKUP($A22,MASTER!$1:$1048576,MATCH('POD7-COMMON_POOL'!J$7,MASTER!$1:$1,0),FALSE))*1000000</f>
        <v>167923</v>
      </c>
      <c r="K22" s="285">
        <f>(VLOOKUP($A22,MASTER!$1:$1048576,MATCH('POD7-COMMON_POOL'!K$7,MASTER!$1:$1,0),FALSE))*1000000</f>
        <v>181206</v>
      </c>
      <c r="L22" s="285">
        <f>(VLOOKUP($A22,MASTER!$1:$1048576,MATCH('POD7-COMMON_POOL'!L$7,MASTER!$1:$1,0),FALSE))*1000000</f>
        <v>193362</v>
      </c>
      <c r="M22" s="285">
        <f>(VLOOKUP($A22,MASTER!$1:$1048576,MATCH('POD7-COMMON_POOL'!M$7,MASTER!$1:$1,0),FALSE))*1000000</f>
        <v>193362</v>
      </c>
      <c r="N22" s="285">
        <f>(VLOOKUP($A22,MASTER!$1:$1048576,MATCH('POD7-COMMON_POOL'!N$7,MASTER!$1:$1,0),FALSE))*1000000</f>
        <v>209384</v>
      </c>
      <c r="O22" s="285">
        <f>(VLOOKUP($A22,MASTER!$1:$1048576,MATCH('POD7-COMMON_POOL'!O$7,MASTER!$1:$1,0),FALSE))*1000000</f>
        <v>227987</v>
      </c>
      <c r="P22" s="285">
        <f>(VLOOKUP($A22,MASTER!$1:$1048576,MATCH('POD7-COMMON_POOL'!P$7,MASTER!$1:$1,0),FALSE))*1000000</f>
        <v>244444</v>
      </c>
      <c r="Q22" s="285">
        <f>(VLOOKUP($A22,MASTER!$1:$1048576,MATCH('POD7-COMMON_POOL'!Q$7,MASTER!$1:$1,0),FALSE))*1000000</f>
        <v>262859</v>
      </c>
      <c r="R22" s="285">
        <f>(VLOOKUP($A22,MASTER!$1:$1048576,MATCH('POD7-COMMON_POOL'!R$7,MASTER!$1:$1,0),FALSE))*1000000</f>
        <v>278255</v>
      </c>
      <c r="S22" s="285">
        <f>(VLOOKUP($A22,MASTER!$1:$1048576,MATCH('POD7-COMMON_POOL'!S$7,MASTER!$1:$1,0),FALSE))*1000000</f>
        <v>294834</v>
      </c>
      <c r="T22" s="285">
        <f>(VLOOKUP($A22,MASTER!$1:$1048576,MATCH('POD7-COMMON_POOL'!T$7,MASTER!$1:$1,0),FALSE))*1000000</f>
        <v>302188.70242916001</v>
      </c>
      <c r="U22" s="285">
        <f>(VLOOKUP($A22,MASTER!$1:$1048576,MATCH('POD7-COMMON_POOL'!U$7,MASTER!$1:$1,0),FALSE))*1000000</f>
        <v>309767.25452436344</v>
      </c>
      <c r="V22" s="285">
        <f>(VLOOKUP($A22,MASTER!$1:$1048576,MATCH('POD7-COMMON_POOL'!V$7,MASTER!$1:$1,0),FALSE))*1000000</f>
        <v>317575.63365092175</v>
      </c>
      <c r="W22" s="285">
        <f>(VLOOKUP($A22,MASTER!$1:$1048576,MATCH('POD7-COMMON_POOL'!W$7,MASTER!$1:$1,0),FALSE))*1000000</f>
        <v>325620.05222663708</v>
      </c>
      <c r="X22" s="285">
        <f>(VLOOKUP($A22,MASTER!$1:$1048576,MATCH('POD7-COMMON_POOL'!X$7,MASTER!$1:$1,0),FALSE))*1000000</f>
        <v>333906.95863303955</v>
      </c>
      <c r="Y22" s="285">
        <f>(VLOOKUP($A22,MASTER!$1:$1048576,MATCH('POD7-COMMON_POOL'!Y$7,MASTER!$1:$1,0),FALSE))*1000000</f>
        <v>342443.03889263584</v>
      </c>
      <c r="Z22" s="285">
        <f>(VLOOKUP($A22,MASTER!$1:$1048576,MATCH('POD7-COMMON_POOL'!Z$7,MASTER!$1:$1,0),FALSE))*1000000</f>
        <v>351235.21903579577</v>
      </c>
      <c r="AA22" s="285">
        <f>(VLOOKUP($A22,MASTER!$1:$1048576,MATCH('POD7-COMMON_POOL'!AA$7,MASTER!$1:$1,0),FALSE))*1000000</f>
        <v>360290.66809322935</v>
      </c>
      <c r="AB22" s="285">
        <f>(VLOOKUP($A22,MASTER!$1:$1048576,MATCH('POD7-COMMON_POOL'!AB$7,MASTER!$1:$1,0),FALSE))*1000000</f>
        <v>369616.80166039069</v>
      </c>
      <c r="AC22" s="285">
        <f>(VLOOKUP($A22,MASTER!$1:$1048576,MATCH('POD7-COMMON_POOL'!AC$7,MASTER!$1:$1,0),FALSE))*1000000</f>
        <v>379221.28598889807</v>
      </c>
      <c r="AD22" s="285">
        <f>(VLOOKUP($A22,MASTER!$1:$1048576,MATCH('POD7-COMMON_POOL'!AD$7,MASTER!$1:$1,0),FALSE))*1000000</f>
        <v>389112.04256746121</v>
      </c>
      <c r="AE22" s="285">
        <f>(VLOOKUP($A22,MASTER!$1:$1048576,MATCH('POD7-COMMON_POOL'!AE$7,MASTER!$1:$1,0),FALSE))*1000000</f>
        <v>399297.25316109543</v>
      </c>
      <c r="AF22" s="285">
        <f>(VLOOKUP($A22,MASTER!$1:$1048576,MATCH('POD7-COMMON_POOL'!AF$7,MASTER!$1:$1,0),FALSE))*1000000</f>
        <v>409785.36528275127</v>
      </c>
      <c r="AG22" s="285">
        <f>(VLOOKUP($A22,MASTER!$1:$1048576,MATCH('POD7-COMMON_POOL'!AG$7,MASTER!$1:$1,0),FALSE))*1000000</f>
        <v>420585.09807606915</v>
      </c>
      <c r="AH22" s="285">
        <f>(VLOOKUP($A22,MASTER!$1:$1048576,MATCH('POD7-COMMON_POOL'!AH$7,MASTER!$1:$1,0),FALSE))*1000000</f>
        <v>431705.44859190268</v>
      </c>
      <c r="AI22" s="285">
        <f>(VLOOKUP($A22,MASTER!$1:$1048576,MATCH('POD7-COMMON_POOL'!AI$7,MASTER!$1:$1,0),FALSE))*1000000</f>
        <v>443155.69844461815</v>
      </c>
      <c r="AJ22" s="285">
        <f>(VLOOKUP($A22,MASTER!$1:$1048576,MATCH('POD7-COMMON_POOL'!AJ$7,MASTER!$1:$1,0),FALSE))*1000000</f>
        <v>454945.4208371166</v>
      </c>
      <c r="AK22" s="285">
        <f>(VLOOKUP($A22,MASTER!$1:$1048576,MATCH('POD7-COMMON_POOL'!AK$7,MASTER!$1:$1,0),FALSE))*1000000</f>
        <v>467084.48794607673</v>
      </c>
      <c r="AL22" s="285">
        <f>(VLOOKUP($A22,MASTER!$1:$1048576,MATCH('POD7-COMMON_POOL'!AL$7,MASTER!$1:$1,0),FALSE))*1000000</f>
        <v>479583.07866110507</v>
      </c>
      <c r="AM22" s="285">
        <f>(VLOOKUP($A22,MASTER!$1:$1048576,MATCH('POD7-COMMON_POOL'!AM$7,MASTER!$1:$1,0),FALSE))*1000000</f>
        <v>492451.6866734518</v>
      </c>
      <c r="AN22" s="285">
        <f>(VLOOKUP($A22,MASTER!$1:$1048576,MATCH('POD7-COMMON_POOL'!AN$7,MASTER!$1:$1,0),FALSE))*1000000</f>
        <v>505701.12891165452</v>
      </c>
      <c r="AO22" s="285">
        <f>(VLOOKUP($A22,MASTER!$1:$1048576,MATCH('POD7-COMMON_POOL'!AO$7,MASTER!$1:$1,0),FALSE))*1000000</f>
        <v>519342.55432297685</v>
      </c>
      <c r="AP22" s="285">
        <f>(VLOOKUP($A22,MASTER!$1:$1048576,MATCH('POD7-COMMON_POOL'!AP$7,MASTER!$1:$1,0),FALSE))*1000000</f>
        <v>533387.45300088637</v>
      </c>
      <c r="AQ22" s="285">
        <f>(VLOOKUP($A22,MASTER!$1:$1048576,MATCH('POD7-COMMON_POOL'!AQ$7,MASTER!$1:$1,0),FALSE))*1000000</f>
        <v>547847.66566000611</v>
      </c>
      <c r="AR22" s="285">
        <f>(VLOOKUP($A22,MASTER!$1:$1048576,MATCH('POD7-COMMON_POOL'!AR$7,MASTER!$1:$1,0),FALSE))*1000000</f>
        <v>562735.39346107515</v>
      </c>
      <c r="AS22" s="285">
        <f>(VLOOKUP($A22,MASTER!$1:$1048576,MATCH('POD7-COMMON_POOL'!AS$7,MASTER!$1:$1,0),FALSE))*1000000</f>
        <v>578063.20818944147</v>
      </c>
      <c r="AT22" s="285">
        <f>(VLOOKUP($A22,MASTER!$1:$1048576,MATCH('POD7-COMMON_POOL'!AT$7,MASTER!$1:$1,0),FALSE))*1000000</f>
        <v>593844.06279152352</v>
      </c>
      <c r="AU22" s="285">
        <f>(VLOOKUP($A22,MASTER!$1:$1048576,MATCH('POD7-COMMON_POOL'!AU$7,MASTER!$1:$1,0),FALSE))*1000000</f>
        <v>610091.30227449862</v>
      </c>
      <c r="AV22" s="285">
        <f>(VLOOKUP($A22,MASTER!$1:$1048576,MATCH('POD7-COMMON_POOL'!AV$7,MASTER!$1:$1,0),FALSE))*1000000</f>
        <v>626818.67497525713</v>
      </c>
      <c r="AW22" s="285">
        <f>(VLOOKUP($A22,MASTER!$1:$1048576,MATCH('POD7-COMMON_POOL'!AW$7,MASTER!$1:$1,0),FALSE))*1000000</f>
        <v>644040.34420537238</v>
      </c>
      <c r="AX22" s="285">
        <f>(VLOOKUP($A22,MASTER!$1:$1048576,MATCH('POD7-COMMON_POOL'!AX$7,MASTER!$1:$1,0),FALSE))*1000000</f>
        <v>661770.90027951787</v>
      </c>
      <c r="AY22" s="285">
        <f>(VLOOKUP($A22,MASTER!$1:$1048576,MATCH('POD7-COMMON_POOL'!AY$7,MASTER!$1:$1,0),FALSE))*1000000</f>
        <v>680025.37293541303</v>
      </c>
      <c r="AZ22" s="285">
        <f>(VLOOKUP($A22,MASTER!$1:$1048576,MATCH('POD7-COMMON_POOL'!AZ$7,MASTER!$1:$1,0),FALSE))*1000000</f>
        <v>698819.24415396282</v>
      </c>
      <c r="BA22" s="285">
        <f>(VLOOKUP($A22,MASTER!$1:$1048576,MATCH('POD7-COMMON_POOL'!BA$7,MASTER!$1:$1,0),FALSE))*1000000</f>
        <v>718168.46138886327</v>
      </c>
      <c r="BB22" s="285">
        <f>(VLOOKUP($A22,MASTER!$1:$1048576,MATCH('POD7-COMMON_POOL'!BB$7,MASTER!$1:$1,0),FALSE))*1000000</f>
        <v>738053.4283340578</v>
      </c>
      <c r="BC22" s="285">
        <f>(VLOOKUP($A22,MASTER!$1:$1048576,MATCH('POD7-COMMON_POOL'!BC$7,MASTER!$1:$1,0),FALSE))*1000000</f>
        <v>758488.97906518867</v>
      </c>
      <c r="BD22" s="285">
        <f>(VLOOKUP($A22,MASTER!$1:$1048576,MATCH('POD7-COMMON_POOL'!BD$7,MASTER!$1:$1,0),FALSE))*1000000</f>
        <v>779490.3583903648</v>
      </c>
      <c r="BE22" s="285">
        <f>(VLOOKUP($A22,MASTER!$1:$1048576,MATCH('POD7-COMMON_POOL'!BE$7,MASTER!$1:$1,0),FALSE))*1000000</f>
        <v>801073.2332227052</v>
      </c>
      <c r="BF22" s="285">
        <f>(VLOOKUP($A22,MASTER!$1:$1048576,MATCH('POD7-COMMON_POOL'!BF$7,MASTER!$1:$1,0),FALSE))*1000000</f>
        <v>823253.70426776889</v>
      </c>
      <c r="BG22" s="285">
        <f>(VLOOKUP($A22,MASTER!$1:$1048576,MATCH('POD7-COMMON_POOL'!BG$7,MASTER!$1:$1,0),FALSE))*1000000</f>
        <v>846048.31803459313</v>
      </c>
      <c r="BH22" s="285">
        <f>(VLOOKUP($A22,MASTER!$1:$1048576,MATCH('POD7-COMMON_POOL'!BH$7,MASTER!$1:$1,0),FALSE))*1000000</f>
        <v>869474.07917929743</v>
      </c>
      <c r="BI22" s="285">
        <f>(VLOOKUP($A22,MASTER!$1:$1048576,MATCH('POD7-COMMON_POOL'!BI$7,MASTER!$1:$1,0),FALSE))*1000000</f>
        <v>893548.4631904636</v>
      </c>
    </row>
    <row r="23" spans="1:61" x14ac:dyDescent="0.25">
      <c r="A23" s="187" t="s">
        <v>569</v>
      </c>
      <c r="B23" s="285">
        <f>(VLOOKUP($A23,MASTER!$1:$1048576,MATCH('POD7-COMMON_POOL'!B$7,MASTER!$1:$1,0),FALSE))*1000000</f>
        <v>32820</v>
      </c>
      <c r="C23" s="285">
        <f>(VLOOKUP($A23,MASTER!$1:$1048576,MATCH('POD7-COMMON_POOL'!C$7,MASTER!$1:$1,0),FALSE))*1000000</f>
        <v>36308</v>
      </c>
      <c r="D23" s="285">
        <f>(VLOOKUP($A23,MASTER!$1:$1048576,MATCH('POD7-COMMON_POOL'!D$7,MASTER!$1:$1,0),FALSE))*1000000</f>
        <v>40984</v>
      </c>
      <c r="E23" s="285">
        <f>(VLOOKUP($A23,MASTER!$1:$1048576,MATCH('POD7-COMMON_POOL'!E$7,MASTER!$1:$1,0),FALSE))*1000000</f>
        <v>45442</v>
      </c>
      <c r="F23" s="285">
        <f>(VLOOKUP($A23,MASTER!$1:$1048576,MATCH('POD7-COMMON_POOL'!F$7,MASTER!$1:$1,0),FALSE))*1000000</f>
        <v>50181</v>
      </c>
      <c r="G23" s="285">
        <f>(VLOOKUP($A23,MASTER!$1:$1048576,MATCH('POD7-COMMON_POOL'!G$7,MASTER!$1:$1,0),FALSE))*1000000</f>
        <v>57931</v>
      </c>
      <c r="H23" s="285">
        <f>(VLOOKUP($A23,MASTER!$1:$1048576,MATCH('POD7-COMMON_POOL'!H$7,MASTER!$1:$1,0),FALSE))*1000000</f>
        <v>63242.000000000007</v>
      </c>
      <c r="I23" s="285">
        <f>(VLOOKUP($A23,MASTER!$1:$1048576,MATCH('POD7-COMMON_POOL'!I$7,MASTER!$1:$1,0),FALSE))*1000000</f>
        <v>68877</v>
      </c>
      <c r="J23" s="285">
        <f>(VLOOKUP($A23,MASTER!$1:$1048576,MATCH('POD7-COMMON_POOL'!J$7,MASTER!$1:$1,0),FALSE))*1000000</f>
        <v>76443</v>
      </c>
      <c r="K23" s="285">
        <f>(VLOOKUP($A23,MASTER!$1:$1048576,MATCH('POD7-COMMON_POOL'!K$7,MASTER!$1:$1,0),FALSE))*1000000</f>
        <v>91013</v>
      </c>
      <c r="L23" s="285">
        <f>(VLOOKUP($A23,MASTER!$1:$1048576,MATCH('POD7-COMMON_POOL'!L$7,MASTER!$1:$1,0),FALSE))*1000000</f>
        <v>108318</v>
      </c>
      <c r="M23" s="285">
        <f>(VLOOKUP($A23,MASTER!$1:$1048576,MATCH('POD7-COMMON_POOL'!M$7,MASTER!$1:$1,0),FALSE))*1000000</f>
        <v>108318</v>
      </c>
      <c r="N23" s="285">
        <f>(VLOOKUP($A23,MASTER!$1:$1048576,MATCH('POD7-COMMON_POOL'!N$7,MASTER!$1:$1,0),FALSE))*1000000</f>
        <v>121269</v>
      </c>
      <c r="O23" s="285">
        <f>(VLOOKUP($A23,MASTER!$1:$1048576,MATCH('POD7-COMMON_POOL'!O$7,MASTER!$1:$1,0),FALSE))*1000000</f>
        <v>132249</v>
      </c>
      <c r="P23" s="285">
        <f>(VLOOKUP($A23,MASTER!$1:$1048576,MATCH('POD7-COMMON_POOL'!P$7,MASTER!$1:$1,0),FALSE))*1000000</f>
        <v>141470</v>
      </c>
      <c r="Q23" s="285">
        <f>(VLOOKUP($A23,MASTER!$1:$1048576,MATCH('POD7-COMMON_POOL'!Q$7,MASTER!$1:$1,0),FALSE))*1000000</f>
        <v>148641</v>
      </c>
      <c r="R23" s="285">
        <f>(VLOOKUP($A23,MASTER!$1:$1048576,MATCH('POD7-COMMON_POOL'!R$7,MASTER!$1:$1,0),FALSE))*1000000</f>
        <v>155610</v>
      </c>
      <c r="S23" s="285">
        <f>(VLOOKUP($A23,MASTER!$1:$1048576,MATCH('POD7-COMMON_POOL'!S$7,MASTER!$1:$1,0),FALSE))*1000000</f>
        <v>160601</v>
      </c>
      <c r="T23" s="285">
        <f>(VLOOKUP($A23,MASTER!$1:$1048576,MATCH('POD7-COMMON_POOL'!T$7,MASTER!$1:$1,0),FALSE))*1000000</f>
        <v>163949.18860387331</v>
      </c>
      <c r="U23" s="285">
        <f>(VLOOKUP($A23,MASTER!$1:$1048576,MATCH('POD7-COMMON_POOL'!U$7,MASTER!$1:$1,0),FALSE))*1000000</f>
        <v>167389.96122452163</v>
      </c>
      <c r="V23" s="285">
        <f>(VLOOKUP($A23,MASTER!$1:$1048576,MATCH('POD7-COMMON_POOL'!V$7,MASTER!$1:$1,0),FALSE))*1000000</f>
        <v>170925.03340846187</v>
      </c>
      <c r="W23" s="285">
        <f>(VLOOKUP($A23,MASTER!$1:$1048576,MATCH('POD7-COMMON_POOL'!W$7,MASTER!$1:$1,0),FALSE))*1000000</f>
        <v>174556.20249036539</v>
      </c>
      <c r="X23" s="285">
        <f>(VLOOKUP($A23,MASTER!$1:$1048576,MATCH('POD7-COMMON_POOL'!X$7,MASTER!$1:$1,0),FALSE))*1000000</f>
        <v>178285.3459077942</v>
      </c>
      <c r="Y23" s="285">
        <f>(VLOOKUP($A23,MASTER!$1:$1048576,MATCH('POD7-COMMON_POOL'!Y$7,MASTER!$1:$1,0),FALSE))*1000000</f>
        <v>182114.41994853679</v>
      </c>
      <c r="Z23" s="285">
        <f>(VLOOKUP($A23,MASTER!$1:$1048576,MATCH('POD7-COMMON_POOL'!Z$7,MASTER!$1:$1,0),FALSE))*1000000</f>
        <v>186045.45886934552</v>
      </c>
      <c r="AA23" s="285">
        <f>(VLOOKUP($A23,MASTER!$1:$1048576,MATCH('POD7-COMMON_POOL'!AA$7,MASTER!$1:$1,0),FALSE))*1000000</f>
        <v>190080.57433510353</v>
      </c>
      <c r="AB23" s="285">
        <f>(VLOOKUP($A23,MASTER!$1:$1048576,MATCH('POD7-COMMON_POOL'!AB$7,MASTER!$1:$1,0),FALSE))*1000000</f>
        <v>194221.95513594721</v>
      </c>
      <c r="AC23" s="285">
        <f>(VLOOKUP($A23,MASTER!$1:$1048576,MATCH('POD7-COMMON_POOL'!AC$7,MASTER!$1:$1,0),FALSE))*1000000</f>
        <v>198471.8671469609</v>
      </c>
      <c r="AD23" s="285">
        <f>(VLOOKUP($A23,MASTER!$1:$1048576,MATCH('POD7-COMMON_POOL'!AD$7,MASTER!$1:$1,0),FALSE))*1000000</f>
        <v>202832.65350095561</v>
      </c>
      <c r="AE23" s="285">
        <f>(VLOOKUP($A23,MASTER!$1:$1048576,MATCH('POD7-COMMON_POOL'!AE$7,MASTER!$1:$1,0),FALSE))*1000000</f>
        <v>207306.73494976468</v>
      </c>
      <c r="AF23" s="285">
        <f>(VLOOKUP($A23,MASTER!$1:$1048576,MATCH('POD7-COMMON_POOL'!AF$7,MASTER!$1:$1,0),FALSE))*1000000</f>
        <v>211896.61039359044</v>
      </c>
      <c r="AG23" s="285">
        <f>(VLOOKUP($A23,MASTER!$1:$1048576,MATCH('POD7-COMMON_POOL'!AG$7,MASTER!$1:$1,0),FALSE))*1000000</f>
        <v>216604.85756136378</v>
      </c>
      <c r="AH23" s="285">
        <f>(VLOOKUP($A23,MASTER!$1:$1048576,MATCH('POD7-COMMON_POOL'!AH$7,MASTER!$1:$1,0),FALSE))*1000000</f>
        <v>221434.13382793008</v>
      </c>
      <c r="AI23" s="285">
        <f>(VLOOKUP($A23,MASTER!$1:$1048576,MATCH('POD7-COMMON_POOL'!AI$7,MASTER!$1:$1,0),FALSE))*1000000</f>
        <v>226387.17715627849</v>
      </c>
      <c r="AJ23" s="285">
        <f>(VLOOKUP($A23,MASTER!$1:$1048576,MATCH('POD7-COMMON_POOL'!AJ$7,MASTER!$1:$1,0),FALSE))*1000000</f>
        <v>231466.80715502377</v>
      </c>
      <c r="AK23" s="285">
        <f>(VLOOKUP($A23,MASTER!$1:$1048576,MATCH('POD7-COMMON_POOL'!AK$7,MASTER!$1:$1,0),FALSE))*1000000</f>
        <v>236675.92624303556</v>
      </c>
      <c r="AL23" s="285">
        <f>(VLOOKUP($A23,MASTER!$1:$1048576,MATCH('POD7-COMMON_POOL'!AL$7,MASTER!$1:$1,0),FALSE))*1000000</f>
        <v>242017.52091451324</v>
      </c>
      <c r="AM23" s="285">
        <f>(VLOOKUP($A23,MASTER!$1:$1048576,MATCH('POD7-COMMON_POOL'!AM$7,MASTER!$1:$1,0),FALSE))*1000000</f>
        <v>247494.66309899444</v>
      </c>
      <c r="AN23" s="285">
        <f>(VLOOKUP($A23,MASTER!$1:$1048576,MATCH('POD7-COMMON_POOL'!AN$7,MASTER!$1:$1,0),FALSE))*1000000</f>
        <v>253110.51161177782</v>
      </c>
      <c r="AO23" s="285">
        <f>(VLOOKUP($A23,MASTER!$1:$1048576,MATCH('POD7-COMMON_POOL'!AO$7,MASTER!$1:$1,0),FALSE))*1000000</f>
        <v>258868.31369109059</v>
      </c>
      <c r="AP23" s="285">
        <f>(VLOOKUP($A23,MASTER!$1:$1048576,MATCH('POD7-COMMON_POOL'!AP$7,MASTER!$1:$1,0),FALSE))*1000000</f>
        <v>264771.40661903797</v>
      </c>
      <c r="AQ23" s="285">
        <f>(VLOOKUP($A23,MASTER!$1:$1048576,MATCH('POD7-COMMON_POOL'!AQ$7,MASTER!$1:$1,0),FALSE))*1000000</f>
        <v>270823.21942398377</v>
      </c>
      <c r="AR23" s="285">
        <f>(VLOOKUP($A23,MASTER!$1:$1048576,MATCH('POD7-COMMON_POOL'!AR$7,MASTER!$1:$1,0),FALSE))*1000000</f>
        <v>277027.27466252365</v>
      </c>
      <c r="AS23" s="285">
        <f>(VLOOKUP($A23,MASTER!$1:$1048576,MATCH('POD7-COMMON_POOL'!AS$7,MASTER!$1:$1,0),FALSE))*1000000</f>
        <v>283387.19027965539</v>
      </c>
      <c r="AT23" s="285">
        <f>(VLOOKUP($A23,MASTER!$1:$1048576,MATCH('POD7-COMMON_POOL'!AT$7,MASTER!$1:$1,0),FALSE))*1000000</f>
        <v>289906.68154613394</v>
      </c>
      <c r="AU23" s="285">
        <f>(VLOOKUP($A23,MASTER!$1:$1048576,MATCH('POD7-COMMON_POOL'!AU$7,MASTER!$1:$1,0),FALSE))*1000000</f>
        <v>296589.56307231693</v>
      </c>
      <c r="AV23" s="285">
        <f>(VLOOKUP($A23,MASTER!$1:$1048576,MATCH('POD7-COMMON_POOL'!AV$7,MASTER!$1:$1,0),FALSE))*1000000</f>
        <v>303439.75089810352</v>
      </c>
      <c r="AW23" s="285">
        <f>(VLOOKUP($A23,MASTER!$1:$1048576,MATCH('POD7-COMMON_POOL'!AW$7,MASTER!$1:$1,0),FALSE))*1000000</f>
        <v>310461.26465880405</v>
      </c>
      <c r="AX23" s="285">
        <f>(VLOOKUP($A23,MASTER!$1:$1048576,MATCH('POD7-COMMON_POOL'!AX$7,MASTER!$1:$1,0),FALSE))*1000000</f>
        <v>317658.22982700873</v>
      </c>
      <c r="AY23" s="285">
        <f>(VLOOKUP($A23,MASTER!$1:$1048576,MATCH('POD7-COMMON_POOL'!AY$7,MASTER!$1:$1,0),FALSE))*1000000</f>
        <v>325034.8800307035</v>
      </c>
      <c r="AZ23" s="285">
        <f>(VLOOKUP($A23,MASTER!$1:$1048576,MATCH('POD7-COMMON_POOL'!AZ$7,MASTER!$1:$1,0),FALSE))*1000000</f>
        <v>332595.55944806652</v>
      </c>
      <c r="BA23" s="285">
        <f>(VLOOKUP($A23,MASTER!$1:$1048576,MATCH('POD7-COMMON_POOL'!BA$7,MASTER!$1:$1,0),FALSE))*1000000</f>
        <v>340344.72527952003</v>
      </c>
      <c r="BB23" s="285">
        <f>(VLOOKUP($A23,MASTER!$1:$1048576,MATCH('POD7-COMMON_POOL'!BB$7,MASTER!$1:$1,0),FALSE))*1000000</f>
        <v>348274.43943574076</v>
      </c>
      <c r="BC23" s="285">
        <f>(VLOOKUP($A23,MASTER!$1:$1048576,MATCH('POD7-COMMON_POOL'!BC$7,MASTER!$1:$1,0),FALSE))*1000000</f>
        <v>356388.90852403146</v>
      </c>
      <c r="BD23" s="285">
        <f>(VLOOKUP($A23,MASTER!$1:$1048576,MATCH('POD7-COMMON_POOL'!BD$7,MASTER!$1:$1,0),FALSE))*1000000</f>
        <v>364692.43716171512</v>
      </c>
      <c r="BE23" s="285">
        <f>(VLOOKUP($A23,MASTER!$1:$1048576,MATCH('POD7-COMMON_POOL'!BE$7,MASTER!$1:$1,0),FALSE))*1000000</f>
        <v>373189.43025967729</v>
      </c>
      <c r="BF23" s="285">
        <f>(VLOOKUP($A23,MASTER!$1:$1048576,MATCH('POD7-COMMON_POOL'!BF$7,MASTER!$1:$1,0),FALSE))*1000000</f>
        <v>381884.39535911201</v>
      </c>
      <c r="BG23" s="285">
        <f>(VLOOKUP($A23,MASTER!$1:$1048576,MATCH('POD7-COMMON_POOL'!BG$7,MASTER!$1:$1,0),FALSE))*1000000</f>
        <v>390781.9450227124</v>
      </c>
      <c r="BH23" s="285">
        <f>(VLOOKUP($A23,MASTER!$1:$1048576,MATCH('POD7-COMMON_POOL'!BH$7,MASTER!$1:$1,0),FALSE))*1000000</f>
        <v>399886.79928157333</v>
      </c>
      <c r="BI23" s="285">
        <f>(VLOOKUP($A23,MASTER!$1:$1048576,MATCH('POD7-COMMON_POOL'!BI$7,MASTER!$1:$1,0),FALSE))*1000000</f>
        <v>409203.78813910478</v>
      </c>
    </row>
    <row r="24" spans="1:61" x14ac:dyDescent="0.25">
      <c r="A24" s="187" t="s">
        <v>570</v>
      </c>
      <c r="B24" s="285">
        <f>(VLOOKUP($A24,MASTER!$1:$1048576,MATCH('POD7-COMMON_POOL'!B$7,MASTER!$1:$1,0),FALSE))*1000000</f>
        <v>0</v>
      </c>
      <c r="C24" s="285">
        <f>(VLOOKUP($A24,MASTER!$1:$1048576,MATCH('POD7-COMMON_POOL'!C$7,MASTER!$1:$1,0),FALSE))*1000000</f>
        <v>0</v>
      </c>
      <c r="D24" s="285">
        <f>(VLOOKUP($A24,MASTER!$1:$1048576,MATCH('POD7-COMMON_POOL'!D$7,MASTER!$1:$1,0),FALSE))*1000000</f>
        <v>0</v>
      </c>
      <c r="E24" s="285">
        <f>(VLOOKUP($A24,MASTER!$1:$1048576,MATCH('POD7-COMMON_POOL'!E$7,MASTER!$1:$1,0),FALSE))*1000000</f>
        <v>0</v>
      </c>
      <c r="F24" s="285">
        <f>(VLOOKUP($A24,MASTER!$1:$1048576,MATCH('POD7-COMMON_POOL'!F$7,MASTER!$1:$1,0),FALSE))*1000000</f>
        <v>0</v>
      </c>
      <c r="G24" s="285">
        <f>(VLOOKUP($A24,MASTER!$1:$1048576,MATCH('POD7-COMMON_POOL'!G$7,MASTER!$1:$1,0),FALSE))*1000000</f>
        <v>0</v>
      </c>
      <c r="H24" s="285">
        <f>(VLOOKUP($A24,MASTER!$1:$1048576,MATCH('POD7-COMMON_POOL'!H$7,MASTER!$1:$1,0),FALSE))*1000000</f>
        <v>0</v>
      </c>
      <c r="I24" s="285">
        <f>(VLOOKUP($A24,MASTER!$1:$1048576,MATCH('POD7-COMMON_POOL'!I$7,MASTER!$1:$1,0),FALSE))*1000000</f>
        <v>0</v>
      </c>
      <c r="J24" s="285">
        <f>(VLOOKUP($A24,MASTER!$1:$1048576,MATCH('POD7-COMMON_POOL'!J$7,MASTER!$1:$1,0),FALSE))*1000000</f>
        <v>0</v>
      </c>
      <c r="K24" s="285">
        <f>(VLOOKUP($A24,MASTER!$1:$1048576,MATCH('POD7-COMMON_POOL'!K$7,MASTER!$1:$1,0),FALSE))*1000000</f>
        <v>0</v>
      </c>
      <c r="L24" s="285">
        <f>(VLOOKUP($A24,MASTER!$1:$1048576,MATCH('POD7-COMMON_POOL'!L$7,MASTER!$1:$1,0),FALSE))*1000000</f>
        <v>0</v>
      </c>
      <c r="M24" s="285">
        <f>(VLOOKUP($A24,MASTER!$1:$1048576,MATCH('POD7-COMMON_POOL'!M$7,MASTER!$1:$1,0),FALSE))*1000000</f>
        <v>0</v>
      </c>
      <c r="N24" s="285">
        <f>(VLOOKUP($A24,MASTER!$1:$1048576,MATCH('POD7-COMMON_POOL'!N$7,MASTER!$1:$1,0),FALSE))*1000000</f>
        <v>0</v>
      </c>
      <c r="O24" s="285">
        <f>(VLOOKUP($A24,MASTER!$1:$1048576,MATCH('POD7-COMMON_POOL'!O$7,MASTER!$1:$1,0),FALSE))*1000000</f>
        <v>0</v>
      </c>
      <c r="P24" s="285">
        <f>(VLOOKUP($A24,MASTER!$1:$1048576,MATCH('POD7-COMMON_POOL'!P$7,MASTER!$1:$1,0),FALSE))*1000000</f>
        <v>0</v>
      </c>
      <c r="Q24" s="285">
        <f>(VLOOKUP($A24,MASTER!$1:$1048576,MATCH('POD7-COMMON_POOL'!Q$7,MASTER!$1:$1,0),FALSE))*1000000</f>
        <v>0</v>
      </c>
      <c r="R24" s="285">
        <f>(VLOOKUP($A24,MASTER!$1:$1048576,MATCH('POD7-COMMON_POOL'!R$7,MASTER!$1:$1,0),FALSE))*1000000</f>
        <v>0</v>
      </c>
      <c r="S24" s="285">
        <f>(VLOOKUP($A24,MASTER!$1:$1048576,MATCH('POD7-COMMON_POOL'!S$7,MASTER!$1:$1,0),FALSE))*1000000</f>
        <v>0</v>
      </c>
      <c r="T24" s="285">
        <f>(VLOOKUP($A24,MASTER!$1:$1048576,MATCH('POD7-COMMON_POOL'!T$7,MASTER!$1:$1,0),FALSE))*1000000</f>
        <v>0</v>
      </c>
      <c r="U24" s="285">
        <f>(VLOOKUP($A24,MASTER!$1:$1048576,MATCH('POD7-COMMON_POOL'!U$7,MASTER!$1:$1,0),FALSE))*1000000</f>
        <v>0</v>
      </c>
      <c r="V24" s="285">
        <f>(VLOOKUP($A24,MASTER!$1:$1048576,MATCH('POD7-COMMON_POOL'!V$7,MASTER!$1:$1,0),FALSE))*1000000</f>
        <v>0</v>
      </c>
      <c r="W24" s="285">
        <f>(VLOOKUP($A24,MASTER!$1:$1048576,MATCH('POD7-COMMON_POOL'!W$7,MASTER!$1:$1,0),FALSE))*1000000</f>
        <v>0</v>
      </c>
      <c r="X24" s="285">
        <f>(VLOOKUP($A24,MASTER!$1:$1048576,MATCH('POD7-COMMON_POOL'!X$7,MASTER!$1:$1,0),FALSE))*1000000</f>
        <v>0</v>
      </c>
      <c r="Y24" s="285">
        <f>(VLOOKUP($A24,MASTER!$1:$1048576,MATCH('POD7-COMMON_POOL'!Y$7,MASTER!$1:$1,0),FALSE))*1000000</f>
        <v>0</v>
      </c>
      <c r="Z24" s="285">
        <f>(VLOOKUP($A24,MASTER!$1:$1048576,MATCH('POD7-COMMON_POOL'!Z$7,MASTER!$1:$1,0),FALSE))*1000000</f>
        <v>0</v>
      </c>
      <c r="AA24" s="285">
        <f>(VLOOKUP($A24,MASTER!$1:$1048576,MATCH('POD7-COMMON_POOL'!AA$7,MASTER!$1:$1,0),FALSE))*1000000</f>
        <v>0</v>
      </c>
      <c r="AB24" s="285">
        <f>(VLOOKUP($A24,MASTER!$1:$1048576,MATCH('POD7-COMMON_POOL'!AB$7,MASTER!$1:$1,0),FALSE))*1000000</f>
        <v>0</v>
      </c>
      <c r="AC24" s="285">
        <f>(VLOOKUP($A24,MASTER!$1:$1048576,MATCH('POD7-COMMON_POOL'!AC$7,MASTER!$1:$1,0),FALSE))*1000000</f>
        <v>0</v>
      </c>
      <c r="AD24" s="285">
        <f>(VLOOKUP($A24,MASTER!$1:$1048576,MATCH('POD7-COMMON_POOL'!AD$7,MASTER!$1:$1,0),FALSE))*1000000</f>
        <v>0</v>
      </c>
      <c r="AE24" s="285">
        <f>(VLOOKUP($A24,MASTER!$1:$1048576,MATCH('POD7-COMMON_POOL'!AE$7,MASTER!$1:$1,0),FALSE))*1000000</f>
        <v>0</v>
      </c>
      <c r="AF24" s="285">
        <f>(VLOOKUP($A24,MASTER!$1:$1048576,MATCH('POD7-COMMON_POOL'!AF$7,MASTER!$1:$1,0),FALSE))*1000000</f>
        <v>0</v>
      </c>
      <c r="AG24" s="285">
        <f>(VLOOKUP($A24,MASTER!$1:$1048576,MATCH('POD7-COMMON_POOL'!AG$7,MASTER!$1:$1,0),FALSE))*1000000</f>
        <v>0</v>
      </c>
      <c r="AH24" s="285">
        <f>(VLOOKUP($A24,MASTER!$1:$1048576,MATCH('POD7-COMMON_POOL'!AH$7,MASTER!$1:$1,0),FALSE))*1000000</f>
        <v>0</v>
      </c>
      <c r="AI24" s="285">
        <f>(VLOOKUP($A24,MASTER!$1:$1048576,MATCH('POD7-COMMON_POOL'!AI$7,MASTER!$1:$1,0),FALSE))*1000000</f>
        <v>0</v>
      </c>
      <c r="AJ24" s="285">
        <f>(VLOOKUP($A24,MASTER!$1:$1048576,MATCH('POD7-COMMON_POOL'!AJ$7,MASTER!$1:$1,0),FALSE))*1000000</f>
        <v>0</v>
      </c>
      <c r="AK24" s="285">
        <f>(VLOOKUP($A24,MASTER!$1:$1048576,MATCH('POD7-COMMON_POOL'!AK$7,MASTER!$1:$1,0),FALSE))*1000000</f>
        <v>0</v>
      </c>
      <c r="AL24" s="285">
        <f>(VLOOKUP($A24,MASTER!$1:$1048576,MATCH('POD7-COMMON_POOL'!AL$7,MASTER!$1:$1,0),FALSE))*1000000</f>
        <v>0</v>
      </c>
      <c r="AM24" s="285">
        <f>(VLOOKUP($A24,MASTER!$1:$1048576,MATCH('POD7-COMMON_POOL'!AM$7,MASTER!$1:$1,0),FALSE))*1000000</f>
        <v>0</v>
      </c>
      <c r="AN24" s="285">
        <f>(VLOOKUP($A24,MASTER!$1:$1048576,MATCH('POD7-COMMON_POOL'!AN$7,MASTER!$1:$1,0),FALSE))*1000000</f>
        <v>0</v>
      </c>
      <c r="AO24" s="285">
        <f>(VLOOKUP($A24,MASTER!$1:$1048576,MATCH('POD7-COMMON_POOL'!AO$7,MASTER!$1:$1,0),FALSE))*1000000</f>
        <v>0</v>
      </c>
      <c r="AP24" s="285">
        <f>(VLOOKUP($A24,MASTER!$1:$1048576,MATCH('POD7-COMMON_POOL'!AP$7,MASTER!$1:$1,0),FALSE))*1000000</f>
        <v>0</v>
      </c>
      <c r="AQ24" s="285">
        <f>(VLOOKUP($A24,MASTER!$1:$1048576,MATCH('POD7-COMMON_POOL'!AQ$7,MASTER!$1:$1,0),FALSE))*1000000</f>
        <v>0</v>
      </c>
      <c r="AR24" s="285">
        <f>(VLOOKUP($A24,MASTER!$1:$1048576,MATCH('POD7-COMMON_POOL'!AR$7,MASTER!$1:$1,0),FALSE))*1000000</f>
        <v>0</v>
      </c>
      <c r="AS24" s="285">
        <f>(VLOOKUP($A24,MASTER!$1:$1048576,MATCH('POD7-COMMON_POOL'!AS$7,MASTER!$1:$1,0),FALSE))*1000000</f>
        <v>0</v>
      </c>
      <c r="AT24" s="285">
        <f>(VLOOKUP($A24,MASTER!$1:$1048576,MATCH('POD7-COMMON_POOL'!AT$7,MASTER!$1:$1,0),FALSE))*1000000</f>
        <v>0</v>
      </c>
      <c r="AU24" s="285">
        <f>(VLOOKUP($A24,MASTER!$1:$1048576,MATCH('POD7-COMMON_POOL'!AU$7,MASTER!$1:$1,0),FALSE))*1000000</f>
        <v>0</v>
      </c>
      <c r="AV24" s="285">
        <f>(VLOOKUP($A24,MASTER!$1:$1048576,MATCH('POD7-COMMON_POOL'!AV$7,MASTER!$1:$1,0),FALSE))*1000000</f>
        <v>0</v>
      </c>
      <c r="AW24" s="285">
        <f>(VLOOKUP($A24,MASTER!$1:$1048576,MATCH('POD7-COMMON_POOL'!AW$7,MASTER!$1:$1,0),FALSE))*1000000</f>
        <v>0</v>
      </c>
      <c r="AX24" s="285">
        <f>(VLOOKUP($A24,MASTER!$1:$1048576,MATCH('POD7-COMMON_POOL'!AX$7,MASTER!$1:$1,0),FALSE))*1000000</f>
        <v>0</v>
      </c>
      <c r="AY24" s="285">
        <f>(VLOOKUP($A24,MASTER!$1:$1048576,MATCH('POD7-COMMON_POOL'!AY$7,MASTER!$1:$1,0),FALSE))*1000000</f>
        <v>0</v>
      </c>
      <c r="AZ24" s="285">
        <f>(VLOOKUP($A24,MASTER!$1:$1048576,MATCH('POD7-COMMON_POOL'!AZ$7,MASTER!$1:$1,0),FALSE))*1000000</f>
        <v>0</v>
      </c>
      <c r="BA24" s="285">
        <f>(VLOOKUP($A24,MASTER!$1:$1048576,MATCH('POD7-COMMON_POOL'!BA$7,MASTER!$1:$1,0),FALSE))*1000000</f>
        <v>0</v>
      </c>
      <c r="BB24" s="285">
        <f>(VLOOKUP($A24,MASTER!$1:$1048576,MATCH('POD7-COMMON_POOL'!BB$7,MASTER!$1:$1,0),FALSE))*1000000</f>
        <v>0</v>
      </c>
      <c r="BC24" s="285">
        <f>(VLOOKUP($A24,MASTER!$1:$1048576,MATCH('POD7-COMMON_POOL'!BC$7,MASTER!$1:$1,0),FALSE))*1000000</f>
        <v>0</v>
      </c>
      <c r="BD24" s="285">
        <f>(VLOOKUP($A24,MASTER!$1:$1048576,MATCH('POD7-COMMON_POOL'!BD$7,MASTER!$1:$1,0),FALSE))*1000000</f>
        <v>0</v>
      </c>
      <c r="BE24" s="285">
        <f>(VLOOKUP($A24,MASTER!$1:$1048576,MATCH('POD7-COMMON_POOL'!BE$7,MASTER!$1:$1,0),FALSE))*1000000</f>
        <v>0</v>
      </c>
      <c r="BF24" s="285">
        <f>(VLOOKUP($A24,MASTER!$1:$1048576,MATCH('POD7-COMMON_POOL'!BF$7,MASTER!$1:$1,0),FALSE))*1000000</f>
        <v>0</v>
      </c>
      <c r="BG24" s="285">
        <f>(VLOOKUP($A24,MASTER!$1:$1048576,MATCH('POD7-COMMON_POOL'!BG$7,MASTER!$1:$1,0),FALSE))*1000000</f>
        <v>0</v>
      </c>
      <c r="BH24" s="285">
        <f>(VLOOKUP($A24,MASTER!$1:$1048576,MATCH('POD7-COMMON_POOL'!BH$7,MASTER!$1:$1,0),FALSE))*1000000</f>
        <v>0</v>
      </c>
      <c r="BI24" s="285">
        <f>(VLOOKUP($A24,MASTER!$1:$1048576,MATCH('POD7-COMMON_POOL'!BI$7,MASTER!$1:$1,0),FALSE))*1000000</f>
        <v>0</v>
      </c>
    </row>
    <row r="25" spans="1:61" x14ac:dyDescent="0.25">
      <c r="A25" s="187" t="s">
        <v>571</v>
      </c>
      <c r="B25" s="285">
        <f>(VLOOKUP($A25,MASTER!$1:$1048576,MATCH('POD7-COMMON_POOL'!B$7,MASTER!$1:$1,0),FALSE))*1000000</f>
        <v>0</v>
      </c>
      <c r="C25" s="285">
        <f>(VLOOKUP($A25,MASTER!$1:$1048576,MATCH('POD7-COMMON_POOL'!C$7,MASTER!$1:$1,0),FALSE))*1000000</f>
        <v>0</v>
      </c>
      <c r="D25" s="285">
        <f>(VLOOKUP($A25,MASTER!$1:$1048576,MATCH('POD7-COMMON_POOL'!D$7,MASTER!$1:$1,0),FALSE))*1000000</f>
        <v>0</v>
      </c>
      <c r="E25" s="285">
        <f>(VLOOKUP($A25,MASTER!$1:$1048576,MATCH('POD7-COMMON_POOL'!E$7,MASTER!$1:$1,0),FALSE))*1000000</f>
        <v>0</v>
      </c>
      <c r="F25" s="285">
        <f>(VLOOKUP($A25,MASTER!$1:$1048576,MATCH('POD7-COMMON_POOL'!F$7,MASTER!$1:$1,0),FALSE))*1000000</f>
        <v>0</v>
      </c>
      <c r="G25" s="285">
        <f>(VLOOKUP($A25,MASTER!$1:$1048576,MATCH('POD7-COMMON_POOL'!G$7,MASTER!$1:$1,0),FALSE))*1000000</f>
        <v>0</v>
      </c>
      <c r="H25" s="285">
        <f>(VLOOKUP($A25,MASTER!$1:$1048576,MATCH('POD7-COMMON_POOL'!H$7,MASTER!$1:$1,0),FALSE))*1000000</f>
        <v>0</v>
      </c>
      <c r="I25" s="285">
        <f>(VLOOKUP($A25,MASTER!$1:$1048576,MATCH('POD7-COMMON_POOL'!I$7,MASTER!$1:$1,0),FALSE))*1000000</f>
        <v>0</v>
      </c>
      <c r="J25" s="285">
        <f>(VLOOKUP($A25,MASTER!$1:$1048576,MATCH('POD7-COMMON_POOL'!J$7,MASTER!$1:$1,0),FALSE))*1000000</f>
        <v>0</v>
      </c>
      <c r="K25" s="285">
        <f>(VLOOKUP($A25,MASTER!$1:$1048576,MATCH('POD7-COMMON_POOL'!K$7,MASTER!$1:$1,0),FALSE))*1000000</f>
        <v>0</v>
      </c>
      <c r="L25" s="285">
        <f>(VLOOKUP($A25,MASTER!$1:$1048576,MATCH('POD7-COMMON_POOL'!L$7,MASTER!$1:$1,0),FALSE))*1000000</f>
        <v>0</v>
      </c>
      <c r="M25" s="285">
        <f>(VLOOKUP($A25,MASTER!$1:$1048576,MATCH('POD7-COMMON_POOL'!M$7,MASTER!$1:$1,0),FALSE))*1000000</f>
        <v>0</v>
      </c>
      <c r="N25" s="285">
        <f>(VLOOKUP($A25,MASTER!$1:$1048576,MATCH('POD7-COMMON_POOL'!N$7,MASTER!$1:$1,0),FALSE))*1000000</f>
        <v>0</v>
      </c>
      <c r="O25" s="285">
        <f>(VLOOKUP($A25,MASTER!$1:$1048576,MATCH('POD7-COMMON_POOL'!O$7,MASTER!$1:$1,0),FALSE))*1000000</f>
        <v>0</v>
      </c>
      <c r="P25" s="285">
        <f>(VLOOKUP($A25,MASTER!$1:$1048576,MATCH('POD7-COMMON_POOL'!P$7,MASTER!$1:$1,0),FALSE))*1000000</f>
        <v>0</v>
      </c>
      <c r="Q25" s="285">
        <f>(VLOOKUP($A25,MASTER!$1:$1048576,MATCH('POD7-COMMON_POOL'!Q$7,MASTER!$1:$1,0),FALSE))*1000000</f>
        <v>0</v>
      </c>
      <c r="R25" s="285">
        <f>(VLOOKUP($A25,MASTER!$1:$1048576,MATCH('POD7-COMMON_POOL'!R$7,MASTER!$1:$1,0),FALSE))*1000000</f>
        <v>0</v>
      </c>
      <c r="S25" s="285">
        <f>(VLOOKUP($A25,MASTER!$1:$1048576,MATCH('POD7-COMMON_POOL'!S$7,MASTER!$1:$1,0),FALSE))*1000000</f>
        <v>0</v>
      </c>
      <c r="T25" s="285">
        <f>(VLOOKUP($A25,MASTER!$1:$1048576,MATCH('POD7-COMMON_POOL'!T$7,MASTER!$1:$1,0),FALSE))*1000000</f>
        <v>0</v>
      </c>
      <c r="U25" s="285">
        <f>(VLOOKUP($A25,MASTER!$1:$1048576,MATCH('POD7-COMMON_POOL'!U$7,MASTER!$1:$1,0),FALSE))*1000000</f>
        <v>0</v>
      </c>
      <c r="V25" s="285">
        <f>(VLOOKUP($A25,MASTER!$1:$1048576,MATCH('POD7-COMMON_POOL'!V$7,MASTER!$1:$1,0),FALSE))*1000000</f>
        <v>0</v>
      </c>
      <c r="W25" s="285">
        <f>(VLOOKUP($A25,MASTER!$1:$1048576,MATCH('POD7-COMMON_POOL'!W$7,MASTER!$1:$1,0),FALSE))*1000000</f>
        <v>0</v>
      </c>
      <c r="X25" s="285">
        <f>(VLOOKUP($A25,MASTER!$1:$1048576,MATCH('POD7-COMMON_POOL'!X$7,MASTER!$1:$1,0),FALSE))*1000000</f>
        <v>0</v>
      </c>
      <c r="Y25" s="285">
        <f>(VLOOKUP($A25,MASTER!$1:$1048576,MATCH('POD7-COMMON_POOL'!Y$7,MASTER!$1:$1,0),FALSE))*1000000</f>
        <v>0</v>
      </c>
      <c r="Z25" s="285">
        <f>(VLOOKUP($A25,MASTER!$1:$1048576,MATCH('POD7-COMMON_POOL'!Z$7,MASTER!$1:$1,0),FALSE))*1000000</f>
        <v>0</v>
      </c>
      <c r="AA25" s="285">
        <f>(VLOOKUP($A25,MASTER!$1:$1048576,MATCH('POD7-COMMON_POOL'!AA$7,MASTER!$1:$1,0),FALSE))*1000000</f>
        <v>0</v>
      </c>
      <c r="AB25" s="285">
        <f>(VLOOKUP($A25,MASTER!$1:$1048576,MATCH('POD7-COMMON_POOL'!AB$7,MASTER!$1:$1,0),FALSE))*1000000</f>
        <v>0</v>
      </c>
      <c r="AC25" s="285">
        <f>(VLOOKUP($A25,MASTER!$1:$1048576,MATCH('POD7-COMMON_POOL'!AC$7,MASTER!$1:$1,0),FALSE))*1000000</f>
        <v>0</v>
      </c>
      <c r="AD25" s="285">
        <f>(VLOOKUP($A25,MASTER!$1:$1048576,MATCH('POD7-COMMON_POOL'!AD$7,MASTER!$1:$1,0),FALSE))*1000000</f>
        <v>0</v>
      </c>
      <c r="AE25" s="285">
        <f>(VLOOKUP($A25,MASTER!$1:$1048576,MATCH('POD7-COMMON_POOL'!AE$7,MASTER!$1:$1,0),FALSE))*1000000</f>
        <v>0</v>
      </c>
      <c r="AF25" s="285">
        <f>(VLOOKUP($A25,MASTER!$1:$1048576,MATCH('POD7-COMMON_POOL'!AF$7,MASTER!$1:$1,0),FALSE))*1000000</f>
        <v>0</v>
      </c>
      <c r="AG25" s="285">
        <f>(VLOOKUP($A25,MASTER!$1:$1048576,MATCH('POD7-COMMON_POOL'!AG$7,MASTER!$1:$1,0),FALSE))*1000000</f>
        <v>0</v>
      </c>
      <c r="AH25" s="285">
        <f>(VLOOKUP($A25,MASTER!$1:$1048576,MATCH('POD7-COMMON_POOL'!AH$7,MASTER!$1:$1,0),FALSE))*1000000</f>
        <v>0</v>
      </c>
      <c r="AI25" s="285">
        <f>(VLOOKUP($A25,MASTER!$1:$1048576,MATCH('POD7-COMMON_POOL'!AI$7,MASTER!$1:$1,0),FALSE))*1000000</f>
        <v>0</v>
      </c>
      <c r="AJ25" s="285">
        <f>(VLOOKUP($A25,MASTER!$1:$1048576,MATCH('POD7-COMMON_POOL'!AJ$7,MASTER!$1:$1,0),FALSE))*1000000</f>
        <v>0</v>
      </c>
      <c r="AK25" s="285">
        <f>(VLOOKUP($A25,MASTER!$1:$1048576,MATCH('POD7-COMMON_POOL'!AK$7,MASTER!$1:$1,0),FALSE))*1000000</f>
        <v>0</v>
      </c>
      <c r="AL25" s="285">
        <f>(VLOOKUP($A25,MASTER!$1:$1048576,MATCH('POD7-COMMON_POOL'!AL$7,MASTER!$1:$1,0),FALSE))*1000000</f>
        <v>0</v>
      </c>
      <c r="AM25" s="285">
        <f>(VLOOKUP($A25,MASTER!$1:$1048576,MATCH('POD7-COMMON_POOL'!AM$7,MASTER!$1:$1,0),FALSE))*1000000</f>
        <v>0</v>
      </c>
      <c r="AN25" s="285">
        <f>(VLOOKUP($A25,MASTER!$1:$1048576,MATCH('POD7-COMMON_POOL'!AN$7,MASTER!$1:$1,0),FALSE))*1000000</f>
        <v>0</v>
      </c>
      <c r="AO25" s="285">
        <f>(VLOOKUP($A25,MASTER!$1:$1048576,MATCH('POD7-COMMON_POOL'!AO$7,MASTER!$1:$1,0),FALSE))*1000000</f>
        <v>0</v>
      </c>
      <c r="AP25" s="285">
        <f>(VLOOKUP($A25,MASTER!$1:$1048576,MATCH('POD7-COMMON_POOL'!AP$7,MASTER!$1:$1,0),FALSE))*1000000</f>
        <v>0</v>
      </c>
      <c r="AQ25" s="285">
        <f>(VLOOKUP($A25,MASTER!$1:$1048576,MATCH('POD7-COMMON_POOL'!AQ$7,MASTER!$1:$1,0),FALSE))*1000000</f>
        <v>0</v>
      </c>
      <c r="AR25" s="285">
        <f>(VLOOKUP($A25,MASTER!$1:$1048576,MATCH('POD7-COMMON_POOL'!AR$7,MASTER!$1:$1,0),FALSE))*1000000</f>
        <v>0</v>
      </c>
      <c r="AS25" s="285">
        <f>(VLOOKUP($A25,MASTER!$1:$1048576,MATCH('POD7-COMMON_POOL'!AS$7,MASTER!$1:$1,0),FALSE))*1000000</f>
        <v>0</v>
      </c>
      <c r="AT25" s="285">
        <f>(VLOOKUP($A25,MASTER!$1:$1048576,MATCH('POD7-COMMON_POOL'!AT$7,MASTER!$1:$1,0),FALSE))*1000000</f>
        <v>0</v>
      </c>
      <c r="AU25" s="285">
        <f>(VLOOKUP($A25,MASTER!$1:$1048576,MATCH('POD7-COMMON_POOL'!AU$7,MASTER!$1:$1,0),FALSE))*1000000</f>
        <v>0</v>
      </c>
      <c r="AV25" s="285">
        <f>(VLOOKUP($A25,MASTER!$1:$1048576,MATCH('POD7-COMMON_POOL'!AV$7,MASTER!$1:$1,0),FALSE))*1000000</f>
        <v>0</v>
      </c>
      <c r="AW25" s="285">
        <f>(VLOOKUP($A25,MASTER!$1:$1048576,MATCH('POD7-COMMON_POOL'!AW$7,MASTER!$1:$1,0),FALSE))*1000000</f>
        <v>0</v>
      </c>
      <c r="AX25" s="285">
        <f>(VLOOKUP($A25,MASTER!$1:$1048576,MATCH('POD7-COMMON_POOL'!AX$7,MASTER!$1:$1,0),FALSE))*1000000</f>
        <v>0</v>
      </c>
      <c r="AY25" s="285">
        <f>(VLOOKUP($A25,MASTER!$1:$1048576,MATCH('POD7-COMMON_POOL'!AY$7,MASTER!$1:$1,0),FALSE))*1000000</f>
        <v>0</v>
      </c>
      <c r="AZ25" s="285">
        <f>(VLOOKUP($A25,MASTER!$1:$1048576,MATCH('POD7-COMMON_POOL'!AZ$7,MASTER!$1:$1,0),FALSE))*1000000</f>
        <v>0</v>
      </c>
      <c r="BA25" s="285">
        <f>(VLOOKUP($A25,MASTER!$1:$1048576,MATCH('POD7-COMMON_POOL'!BA$7,MASTER!$1:$1,0),FALSE))*1000000</f>
        <v>0</v>
      </c>
      <c r="BB25" s="285">
        <f>(VLOOKUP($A25,MASTER!$1:$1048576,MATCH('POD7-COMMON_POOL'!BB$7,MASTER!$1:$1,0),FALSE))*1000000</f>
        <v>0</v>
      </c>
      <c r="BC25" s="285">
        <f>(VLOOKUP($A25,MASTER!$1:$1048576,MATCH('POD7-COMMON_POOL'!BC$7,MASTER!$1:$1,0),FALSE))*1000000</f>
        <v>0</v>
      </c>
      <c r="BD25" s="285">
        <f>(VLOOKUP($A25,MASTER!$1:$1048576,MATCH('POD7-COMMON_POOL'!BD$7,MASTER!$1:$1,0),FALSE))*1000000</f>
        <v>0</v>
      </c>
      <c r="BE25" s="285">
        <f>(VLOOKUP($A25,MASTER!$1:$1048576,MATCH('POD7-COMMON_POOL'!BE$7,MASTER!$1:$1,0),FALSE))*1000000</f>
        <v>0</v>
      </c>
      <c r="BF25" s="285">
        <f>(VLOOKUP($A25,MASTER!$1:$1048576,MATCH('POD7-COMMON_POOL'!BF$7,MASTER!$1:$1,0),FALSE))*1000000</f>
        <v>0</v>
      </c>
      <c r="BG25" s="285">
        <f>(VLOOKUP($A25,MASTER!$1:$1048576,MATCH('POD7-COMMON_POOL'!BG$7,MASTER!$1:$1,0),FALSE))*1000000</f>
        <v>0</v>
      </c>
      <c r="BH25" s="285">
        <f>(VLOOKUP($A25,MASTER!$1:$1048576,MATCH('POD7-COMMON_POOL'!BH$7,MASTER!$1:$1,0),FALSE))*1000000</f>
        <v>0</v>
      </c>
      <c r="BI25" s="285">
        <f>(VLOOKUP($A25,MASTER!$1:$1048576,MATCH('POD7-COMMON_POOL'!BI$7,MASTER!$1:$1,0),FALSE))*1000000</f>
        <v>0</v>
      </c>
    </row>
    <row r="26" spans="1:61" x14ac:dyDescent="0.25">
      <c r="A26" s="187" t="s">
        <v>572</v>
      </c>
      <c r="B26" s="285">
        <f>(VLOOKUP($A26,MASTER!$1:$1048576,MATCH('POD7-COMMON_POOL'!B$7,MASTER!$1:$1,0),FALSE))*1000000</f>
        <v>0</v>
      </c>
      <c r="C26" s="285">
        <f>(VLOOKUP($A26,MASTER!$1:$1048576,MATCH('POD7-COMMON_POOL'!C$7,MASTER!$1:$1,0),FALSE))*1000000</f>
        <v>0</v>
      </c>
      <c r="D26" s="285">
        <f>(VLOOKUP($A26,MASTER!$1:$1048576,MATCH('POD7-COMMON_POOL'!D$7,MASTER!$1:$1,0),FALSE))*1000000</f>
        <v>0</v>
      </c>
      <c r="E26" s="285">
        <f>(VLOOKUP($A26,MASTER!$1:$1048576,MATCH('POD7-COMMON_POOL'!E$7,MASTER!$1:$1,0),FALSE))*1000000</f>
        <v>0</v>
      </c>
      <c r="F26" s="285">
        <f>(VLOOKUP($A26,MASTER!$1:$1048576,MATCH('POD7-COMMON_POOL'!F$7,MASTER!$1:$1,0),FALSE))*1000000</f>
        <v>0</v>
      </c>
      <c r="G26" s="285">
        <f>(VLOOKUP($A26,MASTER!$1:$1048576,MATCH('POD7-COMMON_POOL'!G$7,MASTER!$1:$1,0),FALSE))*1000000</f>
        <v>0</v>
      </c>
      <c r="H26" s="285">
        <f>(VLOOKUP($A26,MASTER!$1:$1048576,MATCH('POD7-COMMON_POOL'!H$7,MASTER!$1:$1,0),FALSE))*1000000</f>
        <v>0</v>
      </c>
      <c r="I26" s="285">
        <f>(VLOOKUP($A26,MASTER!$1:$1048576,MATCH('POD7-COMMON_POOL'!I$7,MASTER!$1:$1,0),FALSE))*1000000</f>
        <v>0</v>
      </c>
      <c r="J26" s="285">
        <f>(VLOOKUP($A26,MASTER!$1:$1048576,MATCH('POD7-COMMON_POOL'!J$7,MASTER!$1:$1,0),FALSE))*1000000</f>
        <v>0</v>
      </c>
      <c r="K26" s="285">
        <f>(VLOOKUP($A26,MASTER!$1:$1048576,MATCH('POD7-COMMON_POOL'!K$7,MASTER!$1:$1,0),FALSE))*1000000</f>
        <v>0</v>
      </c>
      <c r="L26" s="285">
        <f>(VLOOKUP($A26,MASTER!$1:$1048576,MATCH('POD7-COMMON_POOL'!L$7,MASTER!$1:$1,0),FALSE))*1000000</f>
        <v>0</v>
      </c>
      <c r="M26" s="285">
        <f>(VLOOKUP($A26,MASTER!$1:$1048576,MATCH('POD7-COMMON_POOL'!M$7,MASTER!$1:$1,0),FALSE))*1000000</f>
        <v>0</v>
      </c>
      <c r="N26" s="285">
        <f>(VLOOKUP($A26,MASTER!$1:$1048576,MATCH('POD7-COMMON_POOL'!N$7,MASTER!$1:$1,0),FALSE))*1000000</f>
        <v>0</v>
      </c>
      <c r="O26" s="285">
        <f>(VLOOKUP($A26,MASTER!$1:$1048576,MATCH('POD7-COMMON_POOL'!O$7,MASTER!$1:$1,0),FALSE))*1000000</f>
        <v>0</v>
      </c>
      <c r="P26" s="285">
        <f>(VLOOKUP($A26,MASTER!$1:$1048576,MATCH('POD7-COMMON_POOL'!P$7,MASTER!$1:$1,0),FALSE))*1000000</f>
        <v>0</v>
      </c>
      <c r="Q26" s="285">
        <f>(VLOOKUP($A26,MASTER!$1:$1048576,MATCH('POD7-COMMON_POOL'!Q$7,MASTER!$1:$1,0),FALSE))*1000000</f>
        <v>0</v>
      </c>
      <c r="R26" s="285">
        <f>(VLOOKUP($A26,MASTER!$1:$1048576,MATCH('POD7-COMMON_POOL'!R$7,MASTER!$1:$1,0),FALSE))*1000000</f>
        <v>0</v>
      </c>
      <c r="S26" s="285">
        <f>(VLOOKUP($A26,MASTER!$1:$1048576,MATCH('POD7-COMMON_POOL'!S$7,MASTER!$1:$1,0),FALSE))*1000000</f>
        <v>0</v>
      </c>
      <c r="T26" s="285">
        <f>(VLOOKUP($A26,MASTER!$1:$1048576,MATCH('POD7-COMMON_POOL'!T$7,MASTER!$1:$1,0),FALSE))*1000000</f>
        <v>0</v>
      </c>
      <c r="U26" s="285">
        <f>(VLOOKUP($A26,MASTER!$1:$1048576,MATCH('POD7-COMMON_POOL'!U$7,MASTER!$1:$1,0),FALSE))*1000000</f>
        <v>0</v>
      </c>
      <c r="V26" s="285">
        <f>(VLOOKUP($A26,MASTER!$1:$1048576,MATCH('POD7-COMMON_POOL'!V$7,MASTER!$1:$1,0),FALSE))*1000000</f>
        <v>0</v>
      </c>
      <c r="W26" s="285">
        <f>(VLOOKUP($A26,MASTER!$1:$1048576,MATCH('POD7-COMMON_POOL'!W$7,MASTER!$1:$1,0),FALSE))*1000000</f>
        <v>0</v>
      </c>
      <c r="X26" s="285">
        <f>(VLOOKUP($A26,MASTER!$1:$1048576,MATCH('POD7-COMMON_POOL'!X$7,MASTER!$1:$1,0),FALSE))*1000000</f>
        <v>0</v>
      </c>
      <c r="Y26" s="285">
        <f>(VLOOKUP($A26,MASTER!$1:$1048576,MATCH('POD7-COMMON_POOL'!Y$7,MASTER!$1:$1,0),FALSE))*1000000</f>
        <v>0</v>
      </c>
      <c r="Z26" s="285">
        <f>(VLOOKUP($A26,MASTER!$1:$1048576,MATCH('POD7-COMMON_POOL'!Z$7,MASTER!$1:$1,0),FALSE))*1000000</f>
        <v>0</v>
      </c>
      <c r="AA26" s="285">
        <f>(VLOOKUP($A26,MASTER!$1:$1048576,MATCH('POD7-COMMON_POOL'!AA$7,MASTER!$1:$1,0),FALSE))*1000000</f>
        <v>0</v>
      </c>
      <c r="AB26" s="285">
        <f>(VLOOKUP($A26,MASTER!$1:$1048576,MATCH('POD7-COMMON_POOL'!AB$7,MASTER!$1:$1,0),FALSE))*1000000</f>
        <v>0</v>
      </c>
      <c r="AC26" s="285">
        <f>(VLOOKUP($A26,MASTER!$1:$1048576,MATCH('POD7-COMMON_POOL'!AC$7,MASTER!$1:$1,0),FALSE))*1000000</f>
        <v>0</v>
      </c>
      <c r="AD26" s="285">
        <f>(VLOOKUP($A26,MASTER!$1:$1048576,MATCH('POD7-COMMON_POOL'!AD$7,MASTER!$1:$1,0),FALSE))*1000000</f>
        <v>0</v>
      </c>
      <c r="AE26" s="285">
        <f>(VLOOKUP($A26,MASTER!$1:$1048576,MATCH('POD7-COMMON_POOL'!AE$7,MASTER!$1:$1,0),FALSE))*1000000</f>
        <v>0</v>
      </c>
      <c r="AF26" s="285">
        <f>(VLOOKUP($A26,MASTER!$1:$1048576,MATCH('POD7-COMMON_POOL'!AF$7,MASTER!$1:$1,0),FALSE))*1000000</f>
        <v>0</v>
      </c>
      <c r="AG26" s="285">
        <f>(VLOOKUP($A26,MASTER!$1:$1048576,MATCH('POD7-COMMON_POOL'!AG$7,MASTER!$1:$1,0),FALSE))*1000000</f>
        <v>0</v>
      </c>
      <c r="AH26" s="285">
        <f>(VLOOKUP($A26,MASTER!$1:$1048576,MATCH('POD7-COMMON_POOL'!AH$7,MASTER!$1:$1,0),FALSE))*1000000</f>
        <v>0</v>
      </c>
      <c r="AI26" s="285">
        <f>(VLOOKUP($A26,MASTER!$1:$1048576,MATCH('POD7-COMMON_POOL'!AI$7,MASTER!$1:$1,0),FALSE))*1000000</f>
        <v>0</v>
      </c>
      <c r="AJ26" s="285">
        <f>(VLOOKUP($A26,MASTER!$1:$1048576,MATCH('POD7-COMMON_POOL'!AJ$7,MASTER!$1:$1,0),FALSE))*1000000</f>
        <v>0</v>
      </c>
      <c r="AK26" s="285">
        <f>(VLOOKUP($A26,MASTER!$1:$1048576,MATCH('POD7-COMMON_POOL'!AK$7,MASTER!$1:$1,0),FALSE))*1000000</f>
        <v>0</v>
      </c>
      <c r="AL26" s="285">
        <f>(VLOOKUP($A26,MASTER!$1:$1048576,MATCH('POD7-COMMON_POOL'!AL$7,MASTER!$1:$1,0),FALSE))*1000000</f>
        <v>0</v>
      </c>
      <c r="AM26" s="285">
        <f>(VLOOKUP($A26,MASTER!$1:$1048576,MATCH('POD7-COMMON_POOL'!AM$7,MASTER!$1:$1,0),FALSE))*1000000</f>
        <v>0</v>
      </c>
      <c r="AN26" s="285">
        <f>(VLOOKUP($A26,MASTER!$1:$1048576,MATCH('POD7-COMMON_POOL'!AN$7,MASTER!$1:$1,0),FALSE))*1000000</f>
        <v>0</v>
      </c>
      <c r="AO26" s="285">
        <f>(VLOOKUP($A26,MASTER!$1:$1048576,MATCH('POD7-COMMON_POOL'!AO$7,MASTER!$1:$1,0),FALSE))*1000000</f>
        <v>0</v>
      </c>
      <c r="AP26" s="285">
        <f>(VLOOKUP($A26,MASTER!$1:$1048576,MATCH('POD7-COMMON_POOL'!AP$7,MASTER!$1:$1,0),FALSE))*1000000</f>
        <v>0</v>
      </c>
      <c r="AQ26" s="285">
        <f>(VLOOKUP($A26,MASTER!$1:$1048576,MATCH('POD7-COMMON_POOL'!AQ$7,MASTER!$1:$1,0),FALSE))*1000000</f>
        <v>0</v>
      </c>
      <c r="AR26" s="285">
        <f>(VLOOKUP($A26,MASTER!$1:$1048576,MATCH('POD7-COMMON_POOL'!AR$7,MASTER!$1:$1,0),FALSE))*1000000</f>
        <v>0</v>
      </c>
      <c r="AS26" s="285">
        <f>(VLOOKUP($A26,MASTER!$1:$1048576,MATCH('POD7-COMMON_POOL'!AS$7,MASTER!$1:$1,0),FALSE))*1000000</f>
        <v>0</v>
      </c>
      <c r="AT26" s="285">
        <f>(VLOOKUP($A26,MASTER!$1:$1048576,MATCH('POD7-COMMON_POOL'!AT$7,MASTER!$1:$1,0),FALSE))*1000000</f>
        <v>0</v>
      </c>
      <c r="AU26" s="285">
        <f>(VLOOKUP($A26,MASTER!$1:$1048576,MATCH('POD7-COMMON_POOL'!AU$7,MASTER!$1:$1,0),FALSE))*1000000</f>
        <v>0</v>
      </c>
      <c r="AV26" s="285">
        <f>(VLOOKUP($A26,MASTER!$1:$1048576,MATCH('POD7-COMMON_POOL'!AV$7,MASTER!$1:$1,0),FALSE))*1000000</f>
        <v>0</v>
      </c>
      <c r="AW26" s="285">
        <f>(VLOOKUP($A26,MASTER!$1:$1048576,MATCH('POD7-COMMON_POOL'!AW$7,MASTER!$1:$1,0),FALSE))*1000000</f>
        <v>0</v>
      </c>
      <c r="AX26" s="285">
        <f>(VLOOKUP($A26,MASTER!$1:$1048576,MATCH('POD7-COMMON_POOL'!AX$7,MASTER!$1:$1,0),FALSE))*1000000</f>
        <v>0</v>
      </c>
      <c r="AY26" s="285">
        <f>(VLOOKUP($A26,MASTER!$1:$1048576,MATCH('POD7-COMMON_POOL'!AY$7,MASTER!$1:$1,0),FALSE))*1000000</f>
        <v>0</v>
      </c>
      <c r="AZ26" s="285">
        <f>(VLOOKUP($A26,MASTER!$1:$1048576,MATCH('POD7-COMMON_POOL'!AZ$7,MASTER!$1:$1,0),FALSE))*1000000</f>
        <v>0</v>
      </c>
      <c r="BA26" s="285">
        <f>(VLOOKUP($A26,MASTER!$1:$1048576,MATCH('POD7-COMMON_POOL'!BA$7,MASTER!$1:$1,0),FALSE))*1000000</f>
        <v>0</v>
      </c>
      <c r="BB26" s="285">
        <f>(VLOOKUP($A26,MASTER!$1:$1048576,MATCH('POD7-COMMON_POOL'!BB$7,MASTER!$1:$1,0),FALSE))*1000000</f>
        <v>0</v>
      </c>
      <c r="BC26" s="285">
        <f>(VLOOKUP($A26,MASTER!$1:$1048576,MATCH('POD7-COMMON_POOL'!BC$7,MASTER!$1:$1,0),FALSE))*1000000</f>
        <v>0</v>
      </c>
      <c r="BD26" s="285">
        <f>(VLOOKUP($A26,MASTER!$1:$1048576,MATCH('POD7-COMMON_POOL'!BD$7,MASTER!$1:$1,0),FALSE))*1000000</f>
        <v>0</v>
      </c>
      <c r="BE26" s="285">
        <f>(VLOOKUP($A26,MASTER!$1:$1048576,MATCH('POD7-COMMON_POOL'!BE$7,MASTER!$1:$1,0),FALSE))*1000000</f>
        <v>0</v>
      </c>
      <c r="BF26" s="285">
        <f>(VLOOKUP($A26,MASTER!$1:$1048576,MATCH('POD7-COMMON_POOL'!BF$7,MASTER!$1:$1,0),FALSE))*1000000</f>
        <v>0</v>
      </c>
      <c r="BG26" s="285">
        <f>(VLOOKUP($A26,MASTER!$1:$1048576,MATCH('POD7-COMMON_POOL'!BG$7,MASTER!$1:$1,0),FALSE))*1000000</f>
        <v>0</v>
      </c>
      <c r="BH26" s="285">
        <f>(VLOOKUP($A26,MASTER!$1:$1048576,MATCH('POD7-COMMON_POOL'!BH$7,MASTER!$1:$1,0),FALSE))*1000000</f>
        <v>0</v>
      </c>
      <c r="BI26" s="285">
        <f>(VLOOKUP($A26,MASTER!$1:$1048576,MATCH('POD7-COMMON_POOL'!BI$7,MASTER!$1:$1,0),FALSE))*1000000</f>
        <v>0</v>
      </c>
    </row>
    <row r="27" spans="1:61" x14ac:dyDescent="0.25">
      <c r="A27" s="187" t="s">
        <v>573</v>
      </c>
      <c r="B27" s="285">
        <f>(VLOOKUP($A27,MASTER!$1:$1048576,MATCH('POD7-COMMON_POOL'!B$7,MASTER!$1:$1,0),FALSE))*1000000</f>
        <v>0</v>
      </c>
      <c r="C27" s="285">
        <f>(VLOOKUP($A27,MASTER!$1:$1048576,MATCH('POD7-COMMON_POOL'!C$7,MASTER!$1:$1,0),FALSE))*1000000</f>
        <v>0</v>
      </c>
      <c r="D27" s="285">
        <f>(VLOOKUP($A27,MASTER!$1:$1048576,MATCH('POD7-COMMON_POOL'!D$7,MASTER!$1:$1,0),FALSE))*1000000</f>
        <v>0</v>
      </c>
      <c r="E27" s="285">
        <f>(VLOOKUP($A27,MASTER!$1:$1048576,MATCH('POD7-COMMON_POOL'!E$7,MASTER!$1:$1,0),FALSE))*1000000</f>
        <v>0</v>
      </c>
      <c r="F27" s="285">
        <f>(VLOOKUP($A27,MASTER!$1:$1048576,MATCH('POD7-COMMON_POOL'!F$7,MASTER!$1:$1,0),FALSE))*1000000</f>
        <v>0</v>
      </c>
      <c r="G27" s="285">
        <f>(VLOOKUP($A27,MASTER!$1:$1048576,MATCH('POD7-COMMON_POOL'!G$7,MASTER!$1:$1,0),FALSE))*1000000</f>
        <v>0</v>
      </c>
      <c r="H27" s="285">
        <f>(VLOOKUP($A27,MASTER!$1:$1048576,MATCH('POD7-COMMON_POOL'!H$7,MASTER!$1:$1,0),FALSE))*1000000</f>
        <v>0</v>
      </c>
      <c r="I27" s="285">
        <f>(VLOOKUP($A27,MASTER!$1:$1048576,MATCH('POD7-COMMON_POOL'!I$7,MASTER!$1:$1,0),FALSE))*1000000</f>
        <v>0</v>
      </c>
      <c r="J27" s="285">
        <f>(VLOOKUP($A27,MASTER!$1:$1048576,MATCH('POD7-COMMON_POOL'!J$7,MASTER!$1:$1,0),FALSE))*1000000</f>
        <v>0</v>
      </c>
      <c r="K27" s="285">
        <f>(VLOOKUP($A27,MASTER!$1:$1048576,MATCH('POD7-COMMON_POOL'!K$7,MASTER!$1:$1,0),FALSE))*1000000</f>
        <v>0</v>
      </c>
      <c r="L27" s="285">
        <f>(VLOOKUP($A27,MASTER!$1:$1048576,MATCH('POD7-COMMON_POOL'!L$7,MASTER!$1:$1,0),FALSE))*1000000</f>
        <v>0</v>
      </c>
      <c r="M27" s="285">
        <f>(VLOOKUP($A27,MASTER!$1:$1048576,MATCH('POD7-COMMON_POOL'!M$7,MASTER!$1:$1,0),FALSE))*1000000</f>
        <v>0</v>
      </c>
      <c r="N27" s="285">
        <f>(VLOOKUP($A27,MASTER!$1:$1048576,MATCH('POD7-COMMON_POOL'!N$7,MASTER!$1:$1,0),FALSE))*1000000</f>
        <v>0</v>
      </c>
      <c r="O27" s="285">
        <f>(VLOOKUP($A27,MASTER!$1:$1048576,MATCH('POD7-COMMON_POOL'!O$7,MASTER!$1:$1,0),FALSE))*1000000</f>
        <v>0</v>
      </c>
      <c r="P27" s="285">
        <f>(VLOOKUP($A27,MASTER!$1:$1048576,MATCH('POD7-COMMON_POOL'!P$7,MASTER!$1:$1,0),FALSE))*1000000</f>
        <v>0</v>
      </c>
      <c r="Q27" s="285">
        <f>(VLOOKUP($A27,MASTER!$1:$1048576,MATCH('POD7-COMMON_POOL'!Q$7,MASTER!$1:$1,0),FALSE))*1000000</f>
        <v>0</v>
      </c>
      <c r="R27" s="285">
        <f>(VLOOKUP($A27,MASTER!$1:$1048576,MATCH('POD7-COMMON_POOL'!R$7,MASTER!$1:$1,0),FALSE))*1000000</f>
        <v>0</v>
      </c>
      <c r="S27" s="285">
        <f>(VLOOKUP($A27,MASTER!$1:$1048576,MATCH('POD7-COMMON_POOL'!S$7,MASTER!$1:$1,0),FALSE))*1000000</f>
        <v>0</v>
      </c>
      <c r="T27" s="285">
        <f>(VLOOKUP($A27,MASTER!$1:$1048576,MATCH('POD7-COMMON_POOL'!T$7,MASTER!$1:$1,0),FALSE))*1000000</f>
        <v>0</v>
      </c>
      <c r="U27" s="285">
        <f>(VLOOKUP($A27,MASTER!$1:$1048576,MATCH('POD7-COMMON_POOL'!U$7,MASTER!$1:$1,0),FALSE))*1000000</f>
        <v>0</v>
      </c>
      <c r="V27" s="285">
        <f>(VLOOKUP($A27,MASTER!$1:$1048576,MATCH('POD7-COMMON_POOL'!V$7,MASTER!$1:$1,0),FALSE))*1000000</f>
        <v>0</v>
      </c>
      <c r="W27" s="285">
        <f>(VLOOKUP($A27,MASTER!$1:$1048576,MATCH('POD7-COMMON_POOL'!W$7,MASTER!$1:$1,0),FALSE))*1000000</f>
        <v>0</v>
      </c>
      <c r="X27" s="285">
        <f>(VLOOKUP($A27,MASTER!$1:$1048576,MATCH('POD7-COMMON_POOL'!X$7,MASTER!$1:$1,0),FALSE))*1000000</f>
        <v>0</v>
      </c>
      <c r="Y27" s="285">
        <f>(VLOOKUP($A27,MASTER!$1:$1048576,MATCH('POD7-COMMON_POOL'!Y$7,MASTER!$1:$1,0),FALSE))*1000000</f>
        <v>0</v>
      </c>
      <c r="Z27" s="285">
        <f>(VLOOKUP($A27,MASTER!$1:$1048576,MATCH('POD7-COMMON_POOL'!Z$7,MASTER!$1:$1,0),FALSE))*1000000</f>
        <v>0</v>
      </c>
      <c r="AA27" s="285">
        <f>(VLOOKUP($A27,MASTER!$1:$1048576,MATCH('POD7-COMMON_POOL'!AA$7,MASTER!$1:$1,0),FALSE))*1000000</f>
        <v>0</v>
      </c>
      <c r="AB27" s="285">
        <f>(VLOOKUP($A27,MASTER!$1:$1048576,MATCH('POD7-COMMON_POOL'!AB$7,MASTER!$1:$1,0),FALSE))*1000000</f>
        <v>0</v>
      </c>
      <c r="AC27" s="285">
        <f>(VLOOKUP($A27,MASTER!$1:$1048576,MATCH('POD7-COMMON_POOL'!AC$7,MASTER!$1:$1,0),FALSE))*1000000</f>
        <v>0</v>
      </c>
      <c r="AD27" s="285">
        <f>(VLOOKUP($A27,MASTER!$1:$1048576,MATCH('POD7-COMMON_POOL'!AD$7,MASTER!$1:$1,0),FALSE))*1000000</f>
        <v>0</v>
      </c>
      <c r="AE27" s="285">
        <f>(VLOOKUP($A27,MASTER!$1:$1048576,MATCH('POD7-COMMON_POOL'!AE$7,MASTER!$1:$1,0),FALSE))*1000000</f>
        <v>0</v>
      </c>
      <c r="AF27" s="285">
        <f>(VLOOKUP($A27,MASTER!$1:$1048576,MATCH('POD7-COMMON_POOL'!AF$7,MASTER!$1:$1,0),FALSE))*1000000</f>
        <v>0</v>
      </c>
      <c r="AG27" s="285">
        <f>(VLOOKUP($A27,MASTER!$1:$1048576,MATCH('POD7-COMMON_POOL'!AG$7,MASTER!$1:$1,0),FALSE))*1000000</f>
        <v>0</v>
      </c>
      <c r="AH27" s="285">
        <f>(VLOOKUP($A27,MASTER!$1:$1048576,MATCH('POD7-COMMON_POOL'!AH$7,MASTER!$1:$1,0),FALSE))*1000000</f>
        <v>0</v>
      </c>
      <c r="AI27" s="285">
        <f>(VLOOKUP($A27,MASTER!$1:$1048576,MATCH('POD7-COMMON_POOL'!AI$7,MASTER!$1:$1,0),FALSE))*1000000</f>
        <v>0</v>
      </c>
      <c r="AJ27" s="285">
        <f>(VLOOKUP($A27,MASTER!$1:$1048576,MATCH('POD7-COMMON_POOL'!AJ$7,MASTER!$1:$1,0),FALSE))*1000000</f>
        <v>0</v>
      </c>
      <c r="AK27" s="285">
        <f>(VLOOKUP($A27,MASTER!$1:$1048576,MATCH('POD7-COMMON_POOL'!AK$7,MASTER!$1:$1,0),FALSE))*1000000</f>
        <v>0</v>
      </c>
      <c r="AL27" s="285">
        <f>(VLOOKUP($A27,MASTER!$1:$1048576,MATCH('POD7-COMMON_POOL'!AL$7,MASTER!$1:$1,0),FALSE))*1000000</f>
        <v>0</v>
      </c>
      <c r="AM27" s="285">
        <f>(VLOOKUP($A27,MASTER!$1:$1048576,MATCH('POD7-COMMON_POOL'!AM$7,MASTER!$1:$1,0),FALSE))*1000000</f>
        <v>0</v>
      </c>
      <c r="AN27" s="285">
        <f>(VLOOKUP($A27,MASTER!$1:$1048576,MATCH('POD7-COMMON_POOL'!AN$7,MASTER!$1:$1,0),FALSE))*1000000</f>
        <v>0</v>
      </c>
      <c r="AO27" s="285">
        <f>(VLOOKUP($A27,MASTER!$1:$1048576,MATCH('POD7-COMMON_POOL'!AO$7,MASTER!$1:$1,0),FALSE))*1000000</f>
        <v>0</v>
      </c>
      <c r="AP27" s="285">
        <f>(VLOOKUP($A27,MASTER!$1:$1048576,MATCH('POD7-COMMON_POOL'!AP$7,MASTER!$1:$1,0),FALSE))*1000000</f>
        <v>0</v>
      </c>
      <c r="AQ27" s="285">
        <f>(VLOOKUP($A27,MASTER!$1:$1048576,MATCH('POD7-COMMON_POOL'!AQ$7,MASTER!$1:$1,0),FALSE))*1000000</f>
        <v>0</v>
      </c>
      <c r="AR27" s="285">
        <f>(VLOOKUP($A27,MASTER!$1:$1048576,MATCH('POD7-COMMON_POOL'!AR$7,MASTER!$1:$1,0),FALSE))*1000000</f>
        <v>0</v>
      </c>
      <c r="AS27" s="285">
        <f>(VLOOKUP($A27,MASTER!$1:$1048576,MATCH('POD7-COMMON_POOL'!AS$7,MASTER!$1:$1,0),FALSE))*1000000</f>
        <v>0</v>
      </c>
      <c r="AT27" s="285">
        <f>(VLOOKUP($A27,MASTER!$1:$1048576,MATCH('POD7-COMMON_POOL'!AT$7,MASTER!$1:$1,0),FALSE))*1000000</f>
        <v>0</v>
      </c>
      <c r="AU27" s="285">
        <f>(VLOOKUP($A27,MASTER!$1:$1048576,MATCH('POD7-COMMON_POOL'!AU$7,MASTER!$1:$1,0),FALSE))*1000000</f>
        <v>0</v>
      </c>
      <c r="AV27" s="285">
        <f>(VLOOKUP($A27,MASTER!$1:$1048576,MATCH('POD7-COMMON_POOL'!AV$7,MASTER!$1:$1,0),FALSE))*1000000</f>
        <v>0</v>
      </c>
      <c r="AW27" s="285">
        <f>(VLOOKUP($A27,MASTER!$1:$1048576,MATCH('POD7-COMMON_POOL'!AW$7,MASTER!$1:$1,0),FALSE))*1000000</f>
        <v>0</v>
      </c>
      <c r="AX27" s="285">
        <f>(VLOOKUP($A27,MASTER!$1:$1048576,MATCH('POD7-COMMON_POOL'!AX$7,MASTER!$1:$1,0),FALSE))*1000000</f>
        <v>0</v>
      </c>
      <c r="AY27" s="285">
        <f>(VLOOKUP($A27,MASTER!$1:$1048576,MATCH('POD7-COMMON_POOL'!AY$7,MASTER!$1:$1,0),FALSE))*1000000</f>
        <v>0</v>
      </c>
      <c r="AZ27" s="285">
        <f>(VLOOKUP($A27,MASTER!$1:$1048576,MATCH('POD7-COMMON_POOL'!AZ$7,MASTER!$1:$1,0),FALSE))*1000000</f>
        <v>0</v>
      </c>
      <c r="BA27" s="285">
        <f>(VLOOKUP($A27,MASTER!$1:$1048576,MATCH('POD7-COMMON_POOL'!BA$7,MASTER!$1:$1,0),FALSE))*1000000</f>
        <v>0</v>
      </c>
      <c r="BB27" s="285">
        <f>(VLOOKUP($A27,MASTER!$1:$1048576,MATCH('POD7-COMMON_POOL'!BB$7,MASTER!$1:$1,0),FALSE))*1000000</f>
        <v>0</v>
      </c>
      <c r="BC27" s="285">
        <f>(VLOOKUP($A27,MASTER!$1:$1048576,MATCH('POD7-COMMON_POOL'!BC$7,MASTER!$1:$1,0),FALSE))*1000000</f>
        <v>0</v>
      </c>
      <c r="BD27" s="285">
        <f>(VLOOKUP($A27,MASTER!$1:$1048576,MATCH('POD7-COMMON_POOL'!BD$7,MASTER!$1:$1,0),FALSE))*1000000</f>
        <v>0</v>
      </c>
      <c r="BE27" s="285">
        <f>(VLOOKUP($A27,MASTER!$1:$1048576,MATCH('POD7-COMMON_POOL'!BE$7,MASTER!$1:$1,0),FALSE))*1000000</f>
        <v>0</v>
      </c>
      <c r="BF27" s="285">
        <f>(VLOOKUP($A27,MASTER!$1:$1048576,MATCH('POD7-COMMON_POOL'!BF$7,MASTER!$1:$1,0),FALSE))*1000000</f>
        <v>0</v>
      </c>
      <c r="BG27" s="285">
        <f>(VLOOKUP($A27,MASTER!$1:$1048576,MATCH('POD7-COMMON_POOL'!BG$7,MASTER!$1:$1,0),FALSE))*1000000</f>
        <v>0</v>
      </c>
      <c r="BH27" s="285">
        <f>(VLOOKUP($A27,MASTER!$1:$1048576,MATCH('POD7-COMMON_POOL'!BH$7,MASTER!$1:$1,0),FALSE))*1000000</f>
        <v>0</v>
      </c>
      <c r="BI27" s="285">
        <f>(VLOOKUP($A27,MASTER!$1:$1048576,MATCH('POD7-COMMON_POOL'!BI$7,MASTER!$1:$1,0),FALSE))*1000000</f>
        <v>0</v>
      </c>
    </row>
    <row r="28" spans="1:61" x14ac:dyDescent="0.25">
      <c r="A28" s="187" t="s">
        <v>574</v>
      </c>
      <c r="B28" s="285">
        <f>(VLOOKUP($A28,MASTER!$1:$1048576,MATCH('POD7-COMMON_POOL'!B$7,MASTER!$1:$1,0),FALSE))*1000000</f>
        <v>3974</v>
      </c>
      <c r="C28" s="285">
        <f>(VLOOKUP($A28,MASTER!$1:$1048576,MATCH('POD7-COMMON_POOL'!C$7,MASTER!$1:$1,0),FALSE))*1000000</f>
        <v>14035</v>
      </c>
      <c r="D28" s="285">
        <f>(VLOOKUP($A28,MASTER!$1:$1048576,MATCH('POD7-COMMON_POOL'!D$7,MASTER!$1:$1,0),FALSE))*1000000</f>
        <v>18752</v>
      </c>
      <c r="E28" s="285">
        <f>(VLOOKUP($A28,MASTER!$1:$1048576,MATCH('POD7-COMMON_POOL'!E$7,MASTER!$1:$1,0),FALSE))*1000000</f>
        <v>24440</v>
      </c>
      <c r="F28" s="285">
        <f>(VLOOKUP($A28,MASTER!$1:$1048576,MATCH('POD7-COMMON_POOL'!F$7,MASTER!$1:$1,0),FALSE))*1000000</f>
        <v>29262</v>
      </c>
      <c r="G28" s="285">
        <f>(VLOOKUP($A28,MASTER!$1:$1048576,MATCH('POD7-COMMON_POOL'!G$7,MASTER!$1:$1,0),FALSE))*1000000</f>
        <v>32186</v>
      </c>
      <c r="H28" s="285">
        <f>(VLOOKUP($A28,MASTER!$1:$1048576,MATCH('POD7-COMMON_POOL'!H$7,MASTER!$1:$1,0),FALSE))*1000000</f>
        <v>39679</v>
      </c>
      <c r="I28" s="285">
        <f>(VLOOKUP($A28,MASTER!$1:$1048576,MATCH('POD7-COMMON_POOL'!I$7,MASTER!$1:$1,0),FALSE))*1000000</f>
        <v>43901</v>
      </c>
      <c r="J28" s="285">
        <f>(VLOOKUP($A28,MASTER!$1:$1048576,MATCH('POD7-COMMON_POOL'!J$7,MASTER!$1:$1,0),FALSE))*1000000</f>
        <v>51895</v>
      </c>
      <c r="K28" s="285">
        <f>(VLOOKUP($A28,MASTER!$1:$1048576,MATCH('POD7-COMMON_POOL'!K$7,MASTER!$1:$1,0),FALSE))*1000000</f>
        <v>56031</v>
      </c>
      <c r="L28" s="285">
        <f>(VLOOKUP($A28,MASTER!$1:$1048576,MATCH('POD7-COMMON_POOL'!L$7,MASTER!$1:$1,0),FALSE))*1000000</f>
        <v>56031</v>
      </c>
      <c r="M28" s="285">
        <f>(VLOOKUP($A28,MASTER!$1:$1048576,MATCH('POD7-COMMON_POOL'!M$7,MASTER!$1:$1,0),FALSE))*1000000</f>
        <v>56031</v>
      </c>
      <c r="N28" s="285">
        <f>(VLOOKUP($A28,MASTER!$1:$1048576,MATCH('POD7-COMMON_POOL'!N$7,MASTER!$1:$1,0),FALSE))*1000000</f>
        <v>56031</v>
      </c>
      <c r="O28" s="285">
        <f>(VLOOKUP($A28,MASTER!$1:$1048576,MATCH('POD7-COMMON_POOL'!O$7,MASTER!$1:$1,0),FALSE))*1000000</f>
        <v>67813</v>
      </c>
      <c r="P28" s="285">
        <f>(VLOOKUP($A28,MASTER!$1:$1048576,MATCH('POD7-COMMON_POOL'!P$7,MASTER!$1:$1,0),FALSE))*1000000</f>
        <v>69171.459354796272</v>
      </c>
      <c r="Q28" s="285">
        <f>(VLOOKUP($A28,MASTER!$1:$1048576,MATCH('POD7-COMMON_POOL'!Q$7,MASTER!$1:$1,0),FALSE))*1000000</f>
        <v>70557.138677550567</v>
      </c>
      <c r="R28" s="285">
        <f>(VLOOKUP($A28,MASTER!$1:$1048576,MATCH('POD7-COMMON_POOL'!R$7,MASTER!$1:$1,0),FALSE))*1000000</f>
        <v>85305</v>
      </c>
      <c r="S28" s="285">
        <f>(VLOOKUP($A28,MASTER!$1:$1048576,MATCH('POD7-COMMON_POOL'!S$7,MASTER!$1:$1,0),FALSE))*1000000</f>
        <v>95144</v>
      </c>
      <c r="T28" s="285">
        <f>(VLOOKUP($A28,MASTER!$1:$1048576,MATCH('POD7-COMMON_POOL'!T$7,MASTER!$1:$1,0),FALSE))*1000000</f>
        <v>97522.599999999991</v>
      </c>
      <c r="U28" s="285">
        <f>(VLOOKUP($A28,MASTER!$1:$1048576,MATCH('POD7-COMMON_POOL'!U$7,MASTER!$1:$1,0),FALSE))*1000000</f>
        <v>99960.664999999979</v>
      </c>
      <c r="V28" s="285">
        <f>(VLOOKUP($A28,MASTER!$1:$1048576,MATCH('POD7-COMMON_POOL'!V$7,MASTER!$1:$1,0),FALSE))*1000000</f>
        <v>102459.68162499997</v>
      </c>
      <c r="W28" s="285">
        <f>(VLOOKUP($A28,MASTER!$1:$1048576,MATCH('POD7-COMMON_POOL'!W$7,MASTER!$1:$1,0),FALSE))*1000000</f>
        <v>105021.17366562496</v>
      </c>
      <c r="X28" s="285">
        <f>(VLOOKUP($A28,MASTER!$1:$1048576,MATCH('POD7-COMMON_POOL'!X$7,MASTER!$1:$1,0),FALSE))*1000000</f>
        <v>107646.70300726556</v>
      </c>
      <c r="Y28" s="285">
        <f>(VLOOKUP($A28,MASTER!$1:$1048576,MATCH('POD7-COMMON_POOL'!Y$7,MASTER!$1:$1,0),FALSE))*1000000</f>
        <v>110337.87058244718</v>
      </c>
      <c r="Z28" s="285">
        <f>(VLOOKUP($A28,MASTER!$1:$1048576,MATCH('POD7-COMMON_POOL'!Z$7,MASTER!$1:$1,0),FALSE))*1000000</f>
        <v>113096.31734700836</v>
      </c>
      <c r="AA28" s="285">
        <f>(VLOOKUP($A28,MASTER!$1:$1048576,MATCH('POD7-COMMON_POOL'!AA$7,MASTER!$1:$1,0),FALSE))*1000000</f>
        <v>115923.72528068356</v>
      </c>
      <c r="AB28" s="285">
        <f>(VLOOKUP($A28,MASTER!$1:$1048576,MATCH('POD7-COMMON_POOL'!AB$7,MASTER!$1:$1,0),FALSE))*1000000</f>
        <v>118821.81841270064</v>
      </c>
      <c r="AC28" s="285">
        <f>(VLOOKUP($A28,MASTER!$1:$1048576,MATCH('POD7-COMMON_POOL'!AC$7,MASTER!$1:$1,0),FALSE))*1000000</f>
        <v>121792.36387301814</v>
      </c>
      <c r="AD28" s="285">
        <f>(VLOOKUP($A28,MASTER!$1:$1048576,MATCH('POD7-COMMON_POOL'!AD$7,MASTER!$1:$1,0),FALSE))*1000000</f>
        <v>124837.17296984358</v>
      </c>
      <c r="AE28" s="285">
        <f>(VLOOKUP($A28,MASTER!$1:$1048576,MATCH('POD7-COMMON_POOL'!AE$7,MASTER!$1:$1,0),FALSE))*1000000</f>
        <v>127958.10229408967</v>
      </c>
      <c r="AF28" s="285">
        <f>(VLOOKUP($A28,MASTER!$1:$1048576,MATCH('POD7-COMMON_POOL'!AF$7,MASTER!$1:$1,0),FALSE))*1000000</f>
        <v>131157.05485144191</v>
      </c>
      <c r="AG28" s="285">
        <f>(VLOOKUP($A28,MASTER!$1:$1048576,MATCH('POD7-COMMON_POOL'!AG$7,MASTER!$1:$1,0),FALSE))*1000000</f>
        <v>134435.98122272795</v>
      </c>
      <c r="AH28" s="285">
        <f>(VLOOKUP($A28,MASTER!$1:$1048576,MATCH('POD7-COMMON_POOL'!AH$7,MASTER!$1:$1,0),FALSE))*1000000</f>
        <v>137796.88075329614</v>
      </c>
      <c r="AI28" s="285">
        <f>(VLOOKUP($A28,MASTER!$1:$1048576,MATCH('POD7-COMMON_POOL'!AI$7,MASTER!$1:$1,0),FALSE))*1000000</f>
        <v>141241.80277212852</v>
      </c>
      <c r="AJ28" s="285">
        <f>(VLOOKUP($A28,MASTER!$1:$1048576,MATCH('POD7-COMMON_POOL'!AJ$7,MASTER!$1:$1,0),FALSE))*1000000</f>
        <v>144772.84784143171</v>
      </c>
      <c r="AK28" s="285">
        <f>(VLOOKUP($A28,MASTER!$1:$1048576,MATCH('POD7-COMMON_POOL'!AK$7,MASTER!$1:$1,0),FALSE))*1000000</f>
        <v>148392.16903746748</v>
      </c>
      <c r="AL28" s="285">
        <f>(VLOOKUP($A28,MASTER!$1:$1048576,MATCH('POD7-COMMON_POOL'!AL$7,MASTER!$1:$1,0),FALSE))*1000000</f>
        <v>152101.97326340416</v>
      </c>
      <c r="AM28" s="285">
        <f>(VLOOKUP($A28,MASTER!$1:$1048576,MATCH('POD7-COMMON_POOL'!AM$7,MASTER!$1:$1,0),FALSE))*1000000</f>
        <v>155904.52259498928</v>
      </c>
      <c r="AN28" s="285">
        <f>(VLOOKUP($A28,MASTER!$1:$1048576,MATCH('POD7-COMMON_POOL'!AN$7,MASTER!$1:$1,0),FALSE))*1000000</f>
        <v>159802.135659864</v>
      </c>
      <c r="AO28" s="285">
        <f>(VLOOKUP($A28,MASTER!$1:$1048576,MATCH('POD7-COMMON_POOL'!AO$7,MASTER!$1:$1,0),FALSE))*1000000</f>
        <v>163797.18905136059</v>
      </c>
      <c r="AP28" s="285">
        <f>(VLOOKUP($A28,MASTER!$1:$1048576,MATCH('POD7-COMMON_POOL'!AP$7,MASTER!$1:$1,0),FALSE))*1000000</f>
        <v>167892.11877764459</v>
      </c>
      <c r="AQ28" s="285">
        <f>(VLOOKUP($A28,MASTER!$1:$1048576,MATCH('POD7-COMMON_POOL'!AQ$7,MASTER!$1:$1,0),FALSE))*1000000</f>
        <v>172089.4217470857</v>
      </c>
      <c r="AR28" s="285">
        <f>(VLOOKUP($A28,MASTER!$1:$1048576,MATCH('POD7-COMMON_POOL'!AR$7,MASTER!$1:$1,0),FALSE))*1000000</f>
        <v>176391.65729076281</v>
      </c>
      <c r="AS28" s="285">
        <f>(VLOOKUP($A28,MASTER!$1:$1048576,MATCH('POD7-COMMON_POOL'!AS$7,MASTER!$1:$1,0),FALSE))*1000000</f>
        <v>180801.44872303188</v>
      </c>
      <c r="AT28" s="285">
        <f>(VLOOKUP($A28,MASTER!$1:$1048576,MATCH('POD7-COMMON_POOL'!AT$7,MASTER!$1:$1,0),FALSE))*1000000</f>
        <v>185321.48494110766</v>
      </c>
      <c r="AU28" s="285">
        <f>(VLOOKUP($A28,MASTER!$1:$1048576,MATCH('POD7-COMMON_POOL'!AU$7,MASTER!$1:$1,0),FALSE))*1000000</f>
        <v>189954.52206463533</v>
      </c>
      <c r="AV28" s="285">
        <f>(VLOOKUP($A28,MASTER!$1:$1048576,MATCH('POD7-COMMON_POOL'!AV$7,MASTER!$1:$1,0),FALSE))*1000000</f>
        <v>194703.38511625119</v>
      </c>
      <c r="AW28" s="285">
        <f>(VLOOKUP($A28,MASTER!$1:$1048576,MATCH('POD7-COMMON_POOL'!AW$7,MASTER!$1:$1,0),FALSE))*1000000</f>
        <v>199570.96974415742</v>
      </c>
      <c r="AX28" s="285">
        <f>(VLOOKUP($A28,MASTER!$1:$1048576,MATCH('POD7-COMMON_POOL'!AX$7,MASTER!$1:$1,0),FALSE))*1000000</f>
        <v>204560.24398776135</v>
      </c>
      <c r="AY28" s="285">
        <f>(VLOOKUP($A28,MASTER!$1:$1048576,MATCH('POD7-COMMON_POOL'!AY$7,MASTER!$1:$1,0),FALSE))*1000000</f>
        <v>209674.25008745538</v>
      </c>
      <c r="AZ28" s="285">
        <f>(VLOOKUP($A28,MASTER!$1:$1048576,MATCH('POD7-COMMON_POOL'!AZ$7,MASTER!$1:$1,0),FALSE))*1000000</f>
        <v>214916.10633964176</v>
      </c>
      <c r="BA28" s="285">
        <f>(VLOOKUP($A28,MASTER!$1:$1048576,MATCH('POD7-COMMON_POOL'!BA$7,MASTER!$1:$1,0),FALSE))*1000000</f>
        <v>220289.00899813281</v>
      </c>
      <c r="BB28" s="285">
        <f>(VLOOKUP($A28,MASTER!$1:$1048576,MATCH('POD7-COMMON_POOL'!BB$7,MASTER!$1:$1,0),FALSE))*1000000</f>
        <v>225796.23422308615</v>
      </c>
      <c r="BC28" s="285">
        <f>(VLOOKUP($A28,MASTER!$1:$1048576,MATCH('POD7-COMMON_POOL'!BC$7,MASTER!$1:$1,0),FALSE))*1000000</f>
        <v>231441.1400786633</v>
      </c>
      <c r="BD28" s="285">
        <f>(VLOOKUP($A28,MASTER!$1:$1048576,MATCH('POD7-COMMON_POOL'!BD$7,MASTER!$1:$1,0),FALSE))*1000000</f>
        <v>237227.16858062992</v>
      </c>
      <c r="BE28" s="285">
        <f>(VLOOKUP($A28,MASTER!$1:$1048576,MATCH('POD7-COMMON_POOL'!BE$7,MASTER!$1:$1,0),FALSE))*1000000</f>
        <v>243157.8477951457</v>
      </c>
      <c r="BF28" s="285">
        <f>(VLOOKUP($A28,MASTER!$1:$1048576,MATCH('POD7-COMMON_POOL'!BF$7,MASTER!$1:$1,0),FALSE))*1000000</f>
        <v>249236.79399002439</v>
      </c>
      <c r="BG28" s="285">
        <f>(VLOOKUP($A28,MASTER!$1:$1048576,MATCH('POD7-COMMON_POOL'!BG$7,MASTER!$1:$1,0),FALSE))*1000000</f>
        <v>255467.71383977501</v>
      </c>
      <c r="BH28" s="285">
        <f>(VLOOKUP($A28,MASTER!$1:$1048576,MATCH('POD7-COMMON_POOL'!BH$7,MASTER!$1:$1,0),FALSE))*1000000</f>
        <v>261854.40668576941</v>
      </c>
      <c r="BI28" s="285">
        <f>(VLOOKUP($A28,MASTER!$1:$1048576,MATCH('POD7-COMMON_POOL'!BI$7,MASTER!$1:$1,0),FALSE))*1000000</f>
        <v>268400.76685291372</v>
      </c>
    </row>
    <row r="29" spans="1:61" x14ac:dyDescent="0.25">
      <c r="A29" s="187" t="s">
        <v>575</v>
      </c>
      <c r="B29" s="285">
        <f>(VLOOKUP($A29,MASTER!$1:$1048576,MATCH('POD7-COMMON_POOL'!B$7,MASTER!$1:$1,0),FALSE))*1000000</f>
        <v>0</v>
      </c>
      <c r="C29" s="285">
        <f>(VLOOKUP($A29,MASTER!$1:$1048576,MATCH('POD7-COMMON_POOL'!C$7,MASTER!$1:$1,0),FALSE))*1000000</f>
        <v>0</v>
      </c>
      <c r="D29" s="285">
        <f>(VLOOKUP($A29,MASTER!$1:$1048576,MATCH('POD7-COMMON_POOL'!D$7,MASTER!$1:$1,0),FALSE))*1000000</f>
        <v>0</v>
      </c>
      <c r="E29" s="285">
        <f>(VLOOKUP($A29,MASTER!$1:$1048576,MATCH('POD7-COMMON_POOL'!E$7,MASTER!$1:$1,0),FALSE))*1000000</f>
        <v>0</v>
      </c>
      <c r="F29" s="285">
        <f>(VLOOKUP($A29,MASTER!$1:$1048576,MATCH('POD7-COMMON_POOL'!F$7,MASTER!$1:$1,0),FALSE))*1000000</f>
        <v>0</v>
      </c>
      <c r="G29" s="285">
        <f>(VLOOKUP($A29,MASTER!$1:$1048576,MATCH('POD7-COMMON_POOL'!G$7,MASTER!$1:$1,0),FALSE))*1000000</f>
        <v>0</v>
      </c>
      <c r="H29" s="285">
        <f>(VLOOKUP($A29,MASTER!$1:$1048576,MATCH('POD7-COMMON_POOL'!H$7,MASTER!$1:$1,0),FALSE))*1000000</f>
        <v>0</v>
      </c>
      <c r="I29" s="285">
        <f>(VLOOKUP($A29,MASTER!$1:$1048576,MATCH('POD7-COMMON_POOL'!I$7,MASTER!$1:$1,0),FALSE))*1000000</f>
        <v>0</v>
      </c>
      <c r="J29" s="285">
        <f>(VLOOKUP($A29,MASTER!$1:$1048576,MATCH('POD7-COMMON_POOL'!J$7,MASTER!$1:$1,0),FALSE))*1000000</f>
        <v>0</v>
      </c>
      <c r="K29" s="285">
        <f>(VLOOKUP($A29,MASTER!$1:$1048576,MATCH('POD7-COMMON_POOL'!K$7,MASTER!$1:$1,0),FALSE))*1000000</f>
        <v>0</v>
      </c>
      <c r="L29" s="285">
        <f>(VLOOKUP($A29,MASTER!$1:$1048576,MATCH('POD7-COMMON_POOL'!L$7,MASTER!$1:$1,0),FALSE))*1000000</f>
        <v>0</v>
      </c>
      <c r="M29" s="285">
        <f>(VLOOKUP($A29,MASTER!$1:$1048576,MATCH('POD7-COMMON_POOL'!M$7,MASTER!$1:$1,0),FALSE))*1000000</f>
        <v>0</v>
      </c>
      <c r="N29" s="285">
        <f>(VLOOKUP($A29,MASTER!$1:$1048576,MATCH('POD7-COMMON_POOL'!N$7,MASTER!$1:$1,0),FALSE))*1000000</f>
        <v>0</v>
      </c>
      <c r="O29" s="285">
        <f>(VLOOKUP($A29,MASTER!$1:$1048576,MATCH('POD7-COMMON_POOL'!O$7,MASTER!$1:$1,0),FALSE))*1000000</f>
        <v>0</v>
      </c>
      <c r="P29" s="285">
        <f>(VLOOKUP($A29,MASTER!$1:$1048576,MATCH('POD7-COMMON_POOL'!P$7,MASTER!$1:$1,0),FALSE))*1000000</f>
        <v>0</v>
      </c>
      <c r="Q29" s="285">
        <f>(VLOOKUP($A29,MASTER!$1:$1048576,MATCH('POD7-COMMON_POOL'!Q$7,MASTER!$1:$1,0),FALSE))*1000000</f>
        <v>0</v>
      </c>
      <c r="R29" s="285">
        <f>(VLOOKUP($A29,MASTER!$1:$1048576,MATCH('POD7-COMMON_POOL'!R$7,MASTER!$1:$1,0),FALSE))*1000000</f>
        <v>0</v>
      </c>
      <c r="S29" s="285">
        <f>(VLOOKUP($A29,MASTER!$1:$1048576,MATCH('POD7-COMMON_POOL'!S$7,MASTER!$1:$1,0),FALSE))*1000000</f>
        <v>0</v>
      </c>
      <c r="T29" s="285">
        <f>(VLOOKUP($A29,MASTER!$1:$1048576,MATCH('POD7-COMMON_POOL'!T$7,MASTER!$1:$1,0),FALSE))*1000000</f>
        <v>0</v>
      </c>
      <c r="U29" s="285">
        <f>(VLOOKUP($A29,MASTER!$1:$1048576,MATCH('POD7-COMMON_POOL'!U$7,MASTER!$1:$1,0),FALSE))*1000000</f>
        <v>0</v>
      </c>
      <c r="V29" s="285">
        <f>(VLOOKUP($A29,MASTER!$1:$1048576,MATCH('POD7-COMMON_POOL'!V$7,MASTER!$1:$1,0),FALSE))*1000000</f>
        <v>0</v>
      </c>
      <c r="W29" s="285">
        <f>(VLOOKUP($A29,MASTER!$1:$1048576,MATCH('POD7-COMMON_POOL'!W$7,MASTER!$1:$1,0),FALSE))*1000000</f>
        <v>0</v>
      </c>
      <c r="X29" s="285">
        <f>(VLOOKUP($A29,MASTER!$1:$1048576,MATCH('POD7-COMMON_POOL'!X$7,MASTER!$1:$1,0),FALSE))*1000000</f>
        <v>0</v>
      </c>
      <c r="Y29" s="285">
        <f>(VLOOKUP($A29,MASTER!$1:$1048576,MATCH('POD7-COMMON_POOL'!Y$7,MASTER!$1:$1,0),FALSE))*1000000</f>
        <v>0</v>
      </c>
      <c r="Z29" s="285">
        <f>(VLOOKUP($A29,MASTER!$1:$1048576,MATCH('POD7-COMMON_POOL'!Z$7,MASTER!$1:$1,0),FALSE))*1000000</f>
        <v>0</v>
      </c>
      <c r="AA29" s="285">
        <f>(VLOOKUP($A29,MASTER!$1:$1048576,MATCH('POD7-COMMON_POOL'!AA$7,MASTER!$1:$1,0),FALSE))*1000000</f>
        <v>0</v>
      </c>
      <c r="AB29" s="285">
        <f>(VLOOKUP($A29,MASTER!$1:$1048576,MATCH('POD7-COMMON_POOL'!AB$7,MASTER!$1:$1,0),FALSE))*1000000</f>
        <v>0</v>
      </c>
      <c r="AC29" s="285">
        <f>(VLOOKUP($A29,MASTER!$1:$1048576,MATCH('POD7-COMMON_POOL'!AC$7,MASTER!$1:$1,0),FALSE))*1000000</f>
        <v>0</v>
      </c>
      <c r="AD29" s="285">
        <f>(VLOOKUP($A29,MASTER!$1:$1048576,MATCH('POD7-COMMON_POOL'!AD$7,MASTER!$1:$1,0),FALSE))*1000000</f>
        <v>0</v>
      </c>
      <c r="AE29" s="285">
        <f>(VLOOKUP($A29,MASTER!$1:$1048576,MATCH('POD7-COMMON_POOL'!AE$7,MASTER!$1:$1,0),FALSE))*1000000</f>
        <v>0</v>
      </c>
      <c r="AF29" s="285">
        <f>(VLOOKUP($A29,MASTER!$1:$1048576,MATCH('POD7-COMMON_POOL'!AF$7,MASTER!$1:$1,0),FALSE))*1000000</f>
        <v>0</v>
      </c>
      <c r="AG29" s="285">
        <f>(VLOOKUP($A29,MASTER!$1:$1048576,MATCH('POD7-COMMON_POOL'!AG$7,MASTER!$1:$1,0),FALSE))*1000000</f>
        <v>0</v>
      </c>
      <c r="AH29" s="285">
        <f>(VLOOKUP($A29,MASTER!$1:$1048576,MATCH('POD7-COMMON_POOL'!AH$7,MASTER!$1:$1,0),FALSE))*1000000</f>
        <v>0</v>
      </c>
      <c r="AI29" s="285">
        <f>(VLOOKUP($A29,MASTER!$1:$1048576,MATCH('POD7-COMMON_POOL'!AI$7,MASTER!$1:$1,0),FALSE))*1000000</f>
        <v>0</v>
      </c>
      <c r="AJ29" s="285">
        <f>(VLOOKUP($A29,MASTER!$1:$1048576,MATCH('POD7-COMMON_POOL'!AJ$7,MASTER!$1:$1,0),FALSE))*1000000</f>
        <v>0</v>
      </c>
      <c r="AK29" s="285">
        <f>(VLOOKUP($A29,MASTER!$1:$1048576,MATCH('POD7-COMMON_POOL'!AK$7,MASTER!$1:$1,0),FALSE))*1000000</f>
        <v>0</v>
      </c>
      <c r="AL29" s="285">
        <f>(VLOOKUP($A29,MASTER!$1:$1048576,MATCH('POD7-COMMON_POOL'!AL$7,MASTER!$1:$1,0),FALSE))*1000000</f>
        <v>0</v>
      </c>
      <c r="AM29" s="285">
        <f>(VLOOKUP($A29,MASTER!$1:$1048576,MATCH('POD7-COMMON_POOL'!AM$7,MASTER!$1:$1,0),FALSE))*1000000</f>
        <v>0</v>
      </c>
      <c r="AN29" s="285">
        <f>(VLOOKUP($A29,MASTER!$1:$1048576,MATCH('POD7-COMMON_POOL'!AN$7,MASTER!$1:$1,0),FALSE))*1000000</f>
        <v>0</v>
      </c>
      <c r="AO29" s="285">
        <f>(VLOOKUP($A29,MASTER!$1:$1048576,MATCH('POD7-COMMON_POOL'!AO$7,MASTER!$1:$1,0),FALSE))*1000000</f>
        <v>0</v>
      </c>
      <c r="AP29" s="285">
        <f>(VLOOKUP($A29,MASTER!$1:$1048576,MATCH('POD7-COMMON_POOL'!AP$7,MASTER!$1:$1,0),FALSE))*1000000</f>
        <v>0</v>
      </c>
      <c r="AQ29" s="285">
        <f>(VLOOKUP($A29,MASTER!$1:$1048576,MATCH('POD7-COMMON_POOL'!AQ$7,MASTER!$1:$1,0),FALSE))*1000000</f>
        <v>0</v>
      </c>
      <c r="AR29" s="285">
        <f>(VLOOKUP($A29,MASTER!$1:$1048576,MATCH('POD7-COMMON_POOL'!AR$7,MASTER!$1:$1,0),FALSE))*1000000</f>
        <v>0</v>
      </c>
      <c r="AS29" s="285">
        <f>(VLOOKUP($A29,MASTER!$1:$1048576,MATCH('POD7-COMMON_POOL'!AS$7,MASTER!$1:$1,0),FALSE))*1000000</f>
        <v>0</v>
      </c>
      <c r="AT29" s="285">
        <f>(VLOOKUP($A29,MASTER!$1:$1048576,MATCH('POD7-COMMON_POOL'!AT$7,MASTER!$1:$1,0),FALSE))*1000000</f>
        <v>0</v>
      </c>
      <c r="AU29" s="285">
        <f>(VLOOKUP($A29,MASTER!$1:$1048576,MATCH('POD7-COMMON_POOL'!AU$7,MASTER!$1:$1,0),FALSE))*1000000</f>
        <v>0</v>
      </c>
      <c r="AV29" s="285">
        <f>(VLOOKUP($A29,MASTER!$1:$1048576,MATCH('POD7-COMMON_POOL'!AV$7,MASTER!$1:$1,0),FALSE))*1000000</f>
        <v>0</v>
      </c>
      <c r="AW29" s="285">
        <f>(VLOOKUP($A29,MASTER!$1:$1048576,MATCH('POD7-COMMON_POOL'!AW$7,MASTER!$1:$1,0),FALSE))*1000000</f>
        <v>0</v>
      </c>
      <c r="AX29" s="285">
        <f>(VLOOKUP($A29,MASTER!$1:$1048576,MATCH('POD7-COMMON_POOL'!AX$7,MASTER!$1:$1,0),FALSE))*1000000</f>
        <v>0</v>
      </c>
      <c r="AY29" s="285">
        <f>(VLOOKUP($A29,MASTER!$1:$1048576,MATCH('POD7-COMMON_POOL'!AY$7,MASTER!$1:$1,0),FALSE))*1000000</f>
        <v>0</v>
      </c>
      <c r="AZ29" s="285">
        <f>(VLOOKUP($A29,MASTER!$1:$1048576,MATCH('POD7-COMMON_POOL'!AZ$7,MASTER!$1:$1,0),FALSE))*1000000</f>
        <v>0</v>
      </c>
      <c r="BA29" s="285">
        <f>(VLOOKUP($A29,MASTER!$1:$1048576,MATCH('POD7-COMMON_POOL'!BA$7,MASTER!$1:$1,0),FALSE))*1000000</f>
        <v>0</v>
      </c>
      <c r="BB29" s="285">
        <f>(VLOOKUP($A29,MASTER!$1:$1048576,MATCH('POD7-COMMON_POOL'!BB$7,MASTER!$1:$1,0),FALSE))*1000000</f>
        <v>0</v>
      </c>
      <c r="BC29" s="285">
        <f>(VLOOKUP($A29,MASTER!$1:$1048576,MATCH('POD7-COMMON_POOL'!BC$7,MASTER!$1:$1,0),FALSE))*1000000</f>
        <v>0</v>
      </c>
      <c r="BD29" s="285">
        <f>(VLOOKUP($A29,MASTER!$1:$1048576,MATCH('POD7-COMMON_POOL'!BD$7,MASTER!$1:$1,0),FALSE))*1000000</f>
        <v>0</v>
      </c>
      <c r="BE29" s="285">
        <f>(VLOOKUP($A29,MASTER!$1:$1048576,MATCH('POD7-COMMON_POOL'!BE$7,MASTER!$1:$1,0),FALSE))*1000000</f>
        <v>0</v>
      </c>
      <c r="BF29" s="285">
        <f>(VLOOKUP($A29,MASTER!$1:$1048576,MATCH('POD7-COMMON_POOL'!BF$7,MASTER!$1:$1,0),FALSE))*1000000</f>
        <v>0</v>
      </c>
      <c r="BG29" s="285">
        <f>(VLOOKUP($A29,MASTER!$1:$1048576,MATCH('POD7-COMMON_POOL'!BG$7,MASTER!$1:$1,0),FALSE))*1000000</f>
        <v>0</v>
      </c>
      <c r="BH29" s="285">
        <f>(VLOOKUP($A29,MASTER!$1:$1048576,MATCH('POD7-COMMON_POOL'!BH$7,MASTER!$1:$1,0),FALSE))*1000000</f>
        <v>0</v>
      </c>
      <c r="BI29" s="285">
        <f>(VLOOKUP($A29,MASTER!$1:$1048576,MATCH('POD7-COMMON_POOL'!BI$7,MASTER!$1:$1,0),FALSE))*1000000</f>
        <v>0</v>
      </c>
    </row>
    <row r="30" spans="1:61" x14ac:dyDescent="0.25">
      <c r="A30" s="187" t="s">
        <v>576</v>
      </c>
      <c r="B30" s="285">
        <f>(VLOOKUP($A30,MASTER!$1:$1048576,MATCH('POD7-COMMON_POOL'!B$7,MASTER!$1:$1,0),FALSE))*1000000</f>
        <v>6517</v>
      </c>
      <c r="C30" s="285">
        <f>(VLOOKUP($A30,MASTER!$1:$1048576,MATCH('POD7-COMMON_POOL'!C$7,MASTER!$1:$1,0),FALSE))*1000000</f>
        <v>6988</v>
      </c>
      <c r="D30" s="285">
        <f>(VLOOKUP($A30,MASTER!$1:$1048576,MATCH('POD7-COMMON_POOL'!D$7,MASTER!$1:$1,0),FALSE))*1000000</f>
        <v>7526</v>
      </c>
      <c r="E30" s="285">
        <f>(VLOOKUP($A30,MASTER!$1:$1048576,MATCH('POD7-COMMON_POOL'!E$7,MASTER!$1:$1,0),FALSE))*1000000</f>
        <v>7953</v>
      </c>
      <c r="F30" s="285">
        <f>(VLOOKUP($A30,MASTER!$1:$1048576,MATCH('POD7-COMMON_POOL'!F$7,MASTER!$1:$1,0),FALSE))*1000000</f>
        <v>8464</v>
      </c>
      <c r="G30" s="285">
        <f>(VLOOKUP($A30,MASTER!$1:$1048576,MATCH('POD7-COMMON_POOL'!G$7,MASTER!$1:$1,0),FALSE))*1000000</f>
        <v>8890</v>
      </c>
      <c r="H30" s="285">
        <f>(VLOOKUP($A30,MASTER!$1:$1048576,MATCH('POD7-COMMON_POOL'!H$7,MASTER!$1:$1,0),FALSE))*1000000</f>
        <v>9038</v>
      </c>
      <c r="I30" s="285">
        <f>(VLOOKUP($A30,MASTER!$1:$1048576,MATCH('POD7-COMMON_POOL'!I$7,MASTER!$1:$1,0),FALSE))*1000000</f>
        <v>9129</v>
      </c>
      <c r="J30" s="285">
        <f>(VLOOKUP($A30,MASTER!$1:$1048576,MATCH('POD7-COMMON_POOL'!J$7,MASTER!$1:$1,0),FALSE))*1000000</f>
        <v>9258</v>
      </c>
      <c r="K30" s="285">
        <f>(VLOOKUP($A30,MASTER!$1:$1048576,MATCH('POD7-COMMON_POOL'!K$7,MASTER!$1:$1,0),FALSE))*1000000</f>
        <v>9263</v>
      </c>
      <c r="L30" s="285">
        <f>(VLOOKUP($A30,MASTER!$1:$1048576,MATCH('POD7-COMMON_POOL'!L$7,MASTER!$1:$1,0),FALSE))*1000000</f>
        <v>9420</v>
      </c>
      <c r="M30" s="285">
        <f>(VLOOKUP($A30,MASTER!$1:$1048576,MATCH('POD7-COMMON_POOL'!M$7,MASTER!$1:$1,0),FALSE))*1000000</f>
        <v>9420</v>
      </c>
      <c r="N30" s="285">
        <f>(VLOOKUP($A30,MASTER!$1:$1048576,MATCH('POD7-COMMON_POOL'!N$7,MASTER!$1:$1,0),FALSE))*1000000</f>
        <v>9420</v>
      </c>
      <c r="O30" s="285">
        <f>(VLOOKUP($A30,MASTER!$1:$1048576,MATCH('POD7-COMMON_POOL'!O$7,MASTER!$1:$1,0),FALSE))*1000000</f>
        <v>9442</v>
      </c>
      <c r="P30" s="285">
        <f>(VLOOKUP($A30,MASTER!$1:$1048576,MATCH('POD7-COMMON_POOL'!P$7,MASTER!$1:$1,0),FALSE))*1000000</f>
        <v>9506.7384714431082</v>
      </c>
      <c r="Q30" s="285">
        <f>(VLOOKUP($A30,MASTER!$1:$1048576,MATCH('POD7-COMMON_POOL'!Q$7,MASTER!$1:$1,0),FALSE))*1000000</f>
        <v>9571.9435895392744</v>
      </c>
      <c r="R30" s="285">
        <f>(VLOOKUP($A30,MASTER!$1:$1048576,MATCH('POD7-COMMON_POOL'!R$7,MASTER!$1:$1,0),FALSE))*1000000</f>
        <v>9711</v>
      </c>
      <c r="S30" s="285">
        <f>(VLOOKUP($A30,MASTER!$1:$1048576,MATCH('POD7-COMMON_POOL'!S$7,MASTER!$1:$1,0),FALSE))*1000000</f>
        <v>9853</v>
      </c>
      <c r="T30" s="285">
        <f>(VLOOKUP($A30,MASTER!$1:$1048576,MATCH('POD7-COMMON_POOL'!T$7,MASTER!$1:$1,0),FALSE))*1000000</f>
        <v>9915.7287080407823</v>
      </c>
      <c r="U30" s="285">
        <f>(VLOOKUP($A30,MASTER!$1:$1048576,MATCH('POD7-COMMON_POOL'!U$7,MASTER!$1:$1,0),FALSE))*1000000</f>
        <v>9978.9287418640342</v>
      </c>
      <c r="V30" s="285">
        <f>(VLOOKUP($A30,MASTER!$1:$1048576,MATCH('POD7-COMMON_POOL'!V$7,MASTER!$1:$1,0),FALSE))*1000000</f>
        <v>10042.605331258215</v>
      </c>
      <c r="W30" s="285">
        <f>(VLOOKUP($A30,MASTER!$1:$1048576,MATCH('POD7-COMMON_POOL'!W$7,MASTER!$1:$1,0),FALSE))*1000000</f>
        <v>10106.763797603611</v>
      </c>
      <c r="X30" s="285">
        <f>(VLOOKUP($A30,MASTER!$1:$1048576,MATCH('POD7-COMMON_POOL'!X$7,MASTER!$1:$1,0),FALSE))*1000000</f>
        <v>10171.409555928223</v>
      </c>
      <c r="Y30" s="285">
        <f>(VLOOKUP($A30,MASTER!$1:$1048576,MATCH('POD7-COMMON_POOL'!Y$7,MASTER!$1:$1,0),FALSE))*1000000</f>
        <v>10236.548117013635</v>
      </c>
      <c r="Z30" s="285">
        <f>(VLOOKUP($A30,MASTER!$1:$1048576,MATCH('POD7-COMMON_POOL'!Z$7,MASTER!$1:$1,0),FALSE))*1000000</f>
        <v>10302.185089552142</v>
      </c>
      <c r="AA30" s="285">
        <f>(VLOOKUP($A30,MASTER!$1:$1048576,MATCH('POD7-COMMON_POOL'!AA$7,MASTER!$1:$1,0),FALSE))*1000000</f>
        <v>10368.326182356372</v>
      </c>
      <c r="AB30" s="285">
        <f>(VLOOKUP($A30,MASTER!$1:$1048576,MATCH('POD7-COMMON_POOL'!AB$7,MASTER!$1:$1,0),FALSE))*1000000</f>
        <v>10434.977206622743</v>
      </c>
      <c r="AC30" s="285">
        <f>(VLOOKUP($A30,MASTER!$1:$1048576,MATCH('POD7-COMMON_POOL'!AC$7,MASTER!$1:$1,0),FALSE))*1000000</f>
        <v>10502.14407825007</v>
      </c>
      <c r="AD30" s="285">
        <f>(VLOOKUP($A30,MASTER!$1:$1048576,MATCH('POD7-COMMON_POOL'!AD$7,MASTER!$1:$1,0),FALSE))*1000000</f>
        <v>10569.832820214684</v>
      </c>
      <c r="AE30" s="285">
        <f>(VLOOKUP($A30,MASTER!$1:$1048576,MATCH('POD7-COMMON_POOL'!AE$7,MASTER!$1:$1,0),FALSE))*1000000</f>
        <v>10638.049565003506</v>
      </c>
      <c r="AF30" s="285">
        <f>(VLOOKUP($A30,MASTER!$1:$1048576,MATCH('POD7-COMMON_POOL'!AF$7,MASTER!$1:$1,0),FALSE))*1000000</f>
        <v>10706.800557106466</v>
      </c>
      <c r="AG30" s="285">
        <f>(VLOOKUP($A30,MASTER!$1:$1048576,MATCH('POD7-COMMON_POOL'!AG$7,MASTER!$1:$1,0),FALSE))*1000000</f>
        <v>10776.092155569786</v>
      </c>
      <c r="AH30" s="285">
        <f>(VLOOKUP($A30,MASTER!$1:$1048576,MATCH('POD7-COMMON_POOL'!AH$7,MASTER!$1:$1,0),FALSE))*1000000</f>
        <v>10845.9308366116</v>
      </c>
      <c r="AI30" s="285">
        <f>(VLOOKUP($A30,MASTER!$1:$1048576,MATCH('POD7-COMMON_POOL'!AI$7,MASTER!$1:$1,0),FALSE))*1000000</f>
        <v>10916.323196301513</v>
      </c>
      <c r="AJ30" s="285">
        <f>(VLOOKUP($A30,MASTER!$1:$1048576,MATCH('POD7-COMMON_POOL'!AJ$7,MASTER!$1:$1,0),FALSE))*1000000</f>
        <v>10987.275953305618</v>
      </c>
      <c r="AK30" s="285">
        <f>(VLOOKUP($A30,MASTER!$1:$1048576,MATCH('POD7-COMMON_POOL'!AK$7,MASTER!$1:$1,0),FALSE))*1000000</f>
        <v>11058.795951698663</v>
      </c>
      <c r="AL30" s="285">
        <f>(VLOOKUP($A30,MASTER!$1:$1048576,MATCH('POD7-COMMON_POOL'!AL$7,MASTER!$1:$1,0),FALSE))*1000000</f>
        <v>11130.890163845012</v>
      </c>
      <c r="AM30" s="285">
        <f>(VLOOKUP($A30,MASTER!$1:$1048576,MATCH('POD7-COMMON_POOL'!AM$7,MASTER!$1:$1,0),FALSE))*1000000</f>
        <v>11203.565693350092</v>
      </c>
      <c r="AN30" s="285">
        <f>(VLOOKUP($A30,MASTER!$1:$1048576,MATCH('POD7-COMMON_POOL'!AN$7,MASTER!$1:$1,0),FALSE))*1000000</f>
        <v>11276.829778084124</v>
      </c>
      <c r="AO30" s="285">
        <f>(VLOOKUP($A30,MASTER!$1:$1048576,MATCH('POD7-COMMON_POOL'!AO$7,MASTER!$1:$1,0),FALSE))*1000000</f>
        <v>11350.689793279889</v>
      </c>
      <c r="AP30" s="285">
        <f>(VLOOKUP($A30,MASTER!$1:$1048576,MATCH('POD7-COMMON_POOL'!AP$7,MASTER!$1:$1,0),FALSE))*1000000</f>
        <v>11425.153254706398</v>
      </c>
      <c r="AQ30" s="285">
        <f>(VLOOKUP($A30,MASTER!$1:$1048576,MATCH('POD7-COMMON_POOL'!AQ$7,MASTER!$1:$1,0),FALSE))*1000000</f>
        <v>11500.227821920354</v>
      </c>
      <c r="AR30" s="285">
        <f>(VLOOKUP($A30,MASTER!$1:$1048576,MATCH('POD7-COMMON_POOL'!AR$7,MASTER!$1:$1,0),FALSE))*1000000</f>
        <v>11575.921301597326</v>
      </c>
      <c r="AS30" s="285">
        <f>(VLOOKUP($A30,MASTER!$1:$1048576,MATCH('POD7-COMMON_POOL'!AS$7,MASTER!$1:$1,0),FALSE))*1000000</f>
        <v>11652.241650944636</v>
      </c>
      <c r="AT30" s="285">
        <f>(VLOOKUP($A30,MASTER!$1:$1048576,MATCH('POD7-COMMON_POOL'!AT$7,MASTER!$1:$1,0),FALSE))*1000000</f>
        <v>11729.196981197982</v>
      </c>
      <c r="AU30" s="285">
        <f>(VLOOKUP($A30,MASTER!$1:$1048576,MATCH('POD7-COMMON_POOL'!AU$7,MASTER!$1:$1,0),FALSE))*1000000</f>
        <v>11806.795561203879</v>
      </c>
      <c r="AV30" s="285">
        <f>(VLOOKUP($A30,MASTER!$1:$1048576,MATCH('POD7-COMMON_POOL'!AV$7,MASTER!$1:$1,0),FALSE))*1000000</f>
        <v>11885.045821090065</v>
      </c>
      <c r="AW30" s="285">
        <f>(VLOOKUP($A30,MASTER!$1:$1048576,MATCH('POD7-COMMON_POOL'!AW$7,MASTER!$1:$1,0),FALSE))*1000000</f>
        <v>11963.956356026052</v>
      </c>
      <c r="AX30" s="285">
        <f>(VLOOKUP($A30,MASTER!$1:$1048576,MATCH('POD7-COMMON_POOL'!AX$7,MASTER!$1:$1,0),FALSE))*1000000</f>
        <v>12043.535930076063</v>
      </c>
      <c r="AY30" s="285">
        <f>(VLOOKUP($A30,MASTER!$1:$1048576,MATCH('POD7-COMMON_POOL'!AY$7,MASTER!$1:$1,0),FALSE))*1000000</f>
        <v>12123.793480146673</v>
      </c>
      <c r="AZ30" s="285">
        <f>(VLOOKUP($A30,MASTER!$1:$1048576,MATCH('POD7-COMMON_POOL'!AZ$7,MASTER!$1:$1,0),FALSE))*1000000</f>
        <v>12204.73812003149</v>
      </c>
      <c r="BA30" s="285">
        <f>(VLOOKUP($A30,MASTER!$1:$1048576,MATCH('POD7-COMMON_POOL'!BA$7,MASTER!$1:$1,0),FALSE))*1000000</f>
        <v>12286.379144555302</v>
      </c>
      <c r="BB30" s="285">
        <f>(VLOOKUP($A30,MASTER!$1:$1048576,MATCH('POD7-COMMON_POOL'!BB$7,MASTER!$1:$1,0),FALSE))*1000000</f>
        <v>12368.566289513632</v>
      </c>
      <c r="BC30" s="285">
        <f>(VLOOKUP($A30,MASTER!$1:$1048576,MATCH('POD7-COMMON_POOL'!BC$7,MASTER!$1:$1,0),FALSE))*1000000</f>
        <v>12451.303208064081</v>
      </c>
      <c r="BD30" s="285">
        <f>(VLOOKUP($A30,MASTER!$1:$1048576,MATCH('POD7-COMMON_POOL'!BD$7,MASTER!$1:$1,0),FALSE))*1000000</f>
        <v>12534.593577801268</v>
      </c>
      <c r="BE30" s="285">
        <f>(VLOOKUP($A30,MASTER!$1:$1048576,MATCH('POD7-COMMON_POOL'!BE$7,MASTER!$1:$1,0),FALSE))*1000000</f>
        <v>12618.44110092032</v>
      </c>
      <c r="BF30" s="285">
        <f>(VLOOKUP($A30,MASTER!$1:$1048576,MATCH('POD7-COMMON_POOL'!BF$7,MASTER!$1:$1,0),FALSE))*1000000</f>
        <v>12702.849504381407</v>
      </c>
      <c r="BG30" s="285">
        <f>(VLOOKUP($A30,MASTER!$1:$1048576,MATCH('POD7-COMMON_POOL'!BG$7,MASTER!$1:$1,0),FALSE))*1000000</f>
        <v>12787.82254007542</v>
      </c>
      <c r="BH30" s="285">
        <f>(VLOOKUP($A30,MASTER!$1:$1048576,MATCH('POD7-COMMON_POOL'!BH$7,MASTER!$1:$1,0),FALSE))*1000000</f>
        <v>12873.36398499073</v>
      </c>
      <c r="BI30" s="285">
        <f>(VLOOKUP($A30,MASTER!$1:$1048576,MATCH('POD7-COMMON_POOL'!BI$7,MASTER!$1:$1,0),FALSE))*1000000</f>
        <v>12959.47764138108</v>
      </c>
    </row>
    <row r="31" spans="1:61" x14ac:dyDescent="0.25">
      <c r="A31" s="187" t="s">
        <v>577</v>
      </c>
      <c r="B31" s="285">
        <f>(VLOOKUP($A31,MASTER!$1:$1048576,MATCH('POD7-COMMON_POOL'!B$7,MASTER!$1:$1,0),FALSE))*1000000</f>
        <v>3361</v>
      </c>
      <c r="C31" s="285">
        <f>(VLOOKUP($A31,MASTER!$1:$1048576,MATCH('POD7-COMMON_POOL'!C$7,MASTER!$1:$1,0),FALSE))*1000000</f>
        <v>6698</v>
      </c>
      <c r="D31" s="285">
        <f>(VLOOKUP($A31,MASTER!$1:$1048576,MATCH('POD7-COMMON_POOL'!D$7,MASTER!$1:$1,0),FALSE))*1000000</f>
        <v>9879</v>
      </c>
      <c r="E31" s="285">
        <f>(VLOOKUP($A31,MASTER!$1:$1048576,MATCH('POD7-COMMON_POOL'!E$7,MASTER!$1:$1,0),FALSE))*1000000</f>
        <v>13939</v>
      </c>
      <c r="F31" s="285">
        <f>(VLOOKUP($A31,MASTER!$1:$1048576,MATCH('POD7-COMMON_POOL'!F$7,MASTER!$1:$1,0),FALSE))*1000000</f>
        <v>17813</v>
      </c>
      <c r="G31" s="285">
        <f>(VLOOKUP($A31,MASTER!$1:$1048576,MATCH('POD7-COMMON_POOL'!G$7,MASTER!$1:$1,0),FALSE))*1000000</f>
        <v>22684</v>
      </c>
      <c r="H31" s="285">
        <f>(VLOOKUP($A31,MASTER!$1:$1048576,MATCH('POD7-COMMON_POOL'!H$7,MASTER!$1:$1,0),FALSE))*1000000</f>
        <v>29416</v>
      </c>
      <c r="I31" s="285">
        <f>(VLOOKUP($A31,MASTER!$1:$1048576,MATCH('POD7-COMMON_POOL'!I$7,MASTER!$1:$1,0),FALSE))*1000000</f>
        <v>34554</v>
      </c>
      <c r="J31" s="285">
        <f>(VLOOKUP($A31,MASTER!$1:$1048576,MATCH('POD7-COMMON_POOL'!J$7,MASTER!$1:$1,0),FALSE))*1000000</f>
        <v>39594</v>
      </c>
      <c r="K31" s="285">
        <f>(VLOOKUP($A31,MASTER!$1:$1048576,MATCH('POD7-COMMON_POOL'!K$7,MASTER!$1:$1,0),FALSE))*1000000</f>
        <v>47840</v>
      </c>
      <c r="L31" s="285">
        <f>(VLOOKUP($A31,MASTER!$1:$1048576,MATCH('POD7-COMMON_POOL'!L$7,MASTER!$1:$1,0),FALSE))*1000000</f>
        <v>51394</v>
      </c>
      <c r="M31" s="285">
        <f>(VLOOKUP($A31,MASTER!$1:$1048576,MATCH('POD7-COMMON_POOL'!M$7,MASTER!$1:$1,0),FALSE))*1000000</f>
        <v>51394</v>
      </c>
      <c r="N31" s="285">
        <f>(VLOOKUP($A31,MASTER!$1:$1048576,MATCH('POD7-COMMON_POOL'!N$7,MASTER!$1:$1,0),FALSE))*1000000</f>
        <v>48929</v>
      </c>
      <c r="O31" s="285">
        <f>(VLOOKUP($A31,MASTER!$1:$1048576,MATCH('POD7-COMMON_POOL'!O$7,MASTER!$1:$1,0),FALSE))*1000000</f>
        <v>55414</v>
      </c>
      <c r="P31" s="285">
        <f>(VLOOKUP($A31,MASTER!$1:$1048576,MATCH('POD7-COMMON_POOL'!P$7,MASTER!$1:$1,0),FALSE))*1000000</f>
        <v>56522.148333333331</v>
      </c>
      <c r="Q31" s="285">
        <f>(VLOOKUP($A31,MASTER!$1:$1048576,MATCH('POD7-COMMON_POOL'!Q$7,MASTER!$1:$1,0),FALSE))*1000000</f>
        <v>57652.457642078189</v>
      </c>
      <c r="R31" s="285">
        <f>(VLOOKUP($A31,MASTER!$1:$1048576,MATCH('POD7-COMMON_POOL'!R$7,MASTER!$1:$1,0),FALSE))*1000000</f>
        <v>72023</v>
      </c>
      <c r="S31" s="285">
        <f>(VLOOKUP($A31,MASTER!$1:$1048576,MATCH('POD7-COMMON_POOL'!S$7,MASTER!$1:$1,0),FALSE))*1000000</f>
        <v>75506</v>
      </c>
      <c r="T31" s="285">
        <f>(VLOOKUP($A31,MASTER!$1:$1048576,MATCH('POD7-COMMON_POOL'!T$7,MASTER!$1:$1,0),FALSE))*1000000</f>
        <v>77393.649999999994</v>
      </c>
      <c r="U31" s="285">
        <f>(VLOOKUP($A31,MASTER!$1:$1048576,MATCH('POD7-COMMON_POOL'!U$7,MASTER!$1:$1,0),FALSE))*1000000</f>
        <v>79328.491249999992</v>
      </c>
      <c r="V31" s="285">
        <f>(VLOOKUP($A31,MASTER!$1:$1048576,MATCH('POD7-COMMON_POOL'!V$7,MASTER!$1:$1,0),FALSE))*1000000</f>
        <v>81311.703531249979</v>
      </c>
      <c r="W31" s="285">
        <f>(VLOOKUP($A31,MASTER!$1:$1048576,MATCH('POD7-COMMON_POOL'!W$7,MASTER!$1:$1,0),FALSE))*1000000</f>
        <v>83344.496119531221</v>
      </c>
      <c r="X31" s="285">
        <f>(VLOOKUP($A31,MASTER!$1:$1048576,MATCH('POD7-COMMON_POOL'!X$7,MASTER!$1:$1,0),FALSE))*1000000</f>
        <v>85428.108522519498</v>
      </c>
      <c r="Y31" s="285">
        <f>(VLOOKUP($A31,MASTER!$1:$1048576,MATCH('POD7-COMMON_POOL'!Y$7,MASTER!$1:$1,0),FALSE))*1000000</f>
        <v>87563.811235582485</v>
      </c>
      <c r="Z31" s="285">
        <f>(VLOOKUP($A31,MASTER!$1:$1048576,MATCH('POD7-COMMON_POOL'!Z$7,MASTER!$1:$1,0),FALSE))*1000000</f>
        <v>89752.906516472052</v>
      </c>
      <c r="AA31" s="285">
        <f>(VLOOKUP($A31,MASTER!$1:$1048576,MATCH('POD7-COMMON_POOL'!AA$7,MASTER!$1:$1,0),FALSE))*1000000</f>
        <v>91996.729179383838</v>
      </c>
      <c r="AB31" s="285">
        <f>(VLOOKUP($A31,MASTER!$1:$1048576,MATCH('POD7-COMMON_POOL'!AB$7,MASTER!$1:$1,0),FALSE))*1000000</f>
        <v>94296.647408868434</v>
      </c>
      <c r="AC31" s="285">
        <f>(VLOOKUP($A31,MASTER!$1:$1048576,MATCH('POD7-COMMON_POOL'!AC$7,MASTER!$1:$1,0),FALSE))*1000000</f>
        <v>96654.063594090127</v>
      </c>
      <c r="AD31" s="285">
        <f>(VLOOKUP($A31,MASTER!$1:$1048576,MATCH('POD7-COMMON_POOL'!AD$7,MASTER!$1:$1,0),FALSE))*1000000</f>
        <v>99070.415183942387</v>
      </c>
      <c r="AE31" s="285">
        <f>(VLOOKUP($A31,MASTER!$1:$1048576,MATCH('POD7-COMMON_POOL'!AE$7,MASTER!$1:$1,0),FALSE))*1000000</f>
        <v>101547.17556354094</v>
      </c>
      <c r="AF31" s="285">
        <f>(VLOOKUP($A31,MASTER!$1:$1048576,MATCH('POD7-COMMON_POOL'!AF$7,MASTER!$1:$1,0),FALSE))*1000000</f>
        <v>104085.85495262944</v>
      </c>
      <c r="AG31" s="285">
        <f>(VLOOKUP($A31,MASTER!$1:$1048576,MATCH('POD7-COMMON_POOL'!AG$7,MASTER!$1:$1,0),FALSE))*1000000</f>
        <v>106688.00132644517</v>
      </c>
      <c r="AH31" s="285">
        <f>(VLOOKUP($A31,MASTER!$1:$1048576,MATCH('POD7-COMMON_POOL'!AH$7,MASTER!$1:$1,0),FALSE))*1000000</f>
        <v>109355.20135960629</v>
      </c>
      <c r="AI31" s="285">
        <f>(VLOOKUP($A31,MASTER!$1:$1048576,MATCH('POD7-COMMON_POOL'!AI$7,MASTER!$1:$1,0),FALSE))*1000000</f>
        <v>112089.08139359644</v>
      </c>
      <c r="AJ31" s="285">
        <f>(VLOOKUP($A31,MASTER!$1:$1048576,MATCH('POD7-COMMON_POOL'!AJ$7,MASTER!$1:$1,0),FALSE))*1000000</f>
        <v>114891.30842843634</v>
      </c>
      <c r="AK31" s="285">
        <f>(VLOOKUP($A31,MASTER!$1:$1048576,MATCH('POD7-COMMON_POOL'!AK$7,MASTER!$1:$1,0),FALSE))*1000000</f>
        <v>117763.59113914725</v>
      </c>
      <c r="AL31" s="285">
        <f>(VLOOKUP($A31,MASTER!$1:$1048576,MATCH('POD7-COMMON_POOL'!AL$7,MASTER!$1:$1,0),FALSE))*1000000</f>
        <v>120707.68091762591</v>
      </c>
      <c r="AM31" s="285">
        <f>(VLOOKUP($A31,MASTER!$1:$1048576,MATCH('POD7-COMMON_POOL'!AM$7,MASTER!$1:$1,0),FALSE))*1000000</f>
        <v>123725.37294056655</v>
      </c>
      <c r="AN31" s="285">
        <f>(VLOOKUP($A31,MASTER!$1:$1048576,MATCH('POD7-COMMON_POOL'!AN$7,MASTER!$1:$1,0),FALSE))*1000000</f>
        <v>126818.5072640807</v>
      </c>
      <c r="AO31" s="285">
        <f>(VLOOKUP($A31,MASTER!$1:$1048576,MATCH('POD7-COMMON_POOL'!AO$7,MASTER!$1:$1,0),FALSE))*1000000</f>
        <v>129988.96994568271</v>
      </c>
      <c r="AP31" s="285">
        <f>(VLOOKUP($A31,MASTER!$1:$1048576,MATCH('POD7-COMMON_POOL'!AP$7,MASTER!$1:$1,0),FALSE))*1000000</f>
        <v>133238.69419432478</v>
      </c>
      <c r="AQ31" s="285">
        <f>(VLOOKUP($A31,MASTER!$1:$1048576,MATCH('POD7-COMMON_POOL'!AQ$7,MASTER!$1:$1,0),FALSE))*1000000</f>
        <v>136569.6615491829</v>
      </c>
      <c r="AR31" s="285">
        <f>(VLOOKUP($A31,MASTER!$1:$1048576,MATCH('POD7-COMMON_POOL'!AR$7,MASTER!$1:$1,0),FALSE))*1000000</f>
        <v>139983.90308791245</v>
      </c>
      <c r="AS31" s="285">
        <f>(VLOOKUP($A31,MASTER!$1:$1048576,MATCH('POD7-COMMON_POOL'!AS$7,MASTER!$1:$1,0),FALSE))*1000000</f>
        <v>143483.50066511024</v>
      </c>
      <c r="AT31" s="285">
        <f>(VLOOKUP($A31,MASTER!$1:$1048576,MATCH('POD7-COMMON_POOL'!AT$7,MASTER!$1:$1,0),FALSE))*1000000</f>
        <v>147070.58818173798</v>
      </c>
      <c r="AU31" s="285">
        <f>(VLOOKUP($A31,MASTER!$1:$1048576,MATCH('POD7-COMMON_POOL'!AU$7,MASTER!$1:$1,0),FALSE))*1000000</f>
        <v>150747.35288628141</v>
      </c>
      <c r="AV31" s="285">
        <f>(VLOOKUP($A31,MASTER!$1:$1048576,MATCH('POD7-COMMON_POOL'!AV$7,MASTER!$1:$1,0),FALSE))*1000000</f>
        <v>154516.03670843845</v>
      </c>
      <c r="AW31" s="285">
        <f>(VLOOKUP($A31,MASTER!$1:$1048576,MATCH('POD7-COMMON_POOL'!AW$7,MASTER!$1:$1,0),FALSE))*1000000</f>
        <v>158378.93762614939</v>
      </c>
      <c r="AX31" s="285">
        <f>(VLOOKUP($A31,MASTER!$1:$1048576,MATCH('POD7-COMMON_POOL'!AX$7,MASTER!$1:$1,0),FALSE))*1000000</f>
        <v>162338.41106680309</v>
      </c>
      <c r="AY31" s="285">
        <f>(VLOOKUP($A31,MASTER!$1:$1048576,MATCH('POD7-COMMON_POOL'!AY$7,MASTER!$1:$1,0),FALSE))*1000000</f>
        <v>166396.87134347318</v>
      </c>
      <c r="AZ31" s="285">
        <f>(VLOOKUP($A31,MASTER!$1:$1048576,MATCH('POD7-COMMON_POOL'!AZ$7,MASTER!$1:$1,0),FALSE))*1000000</f>
        <v>170556.79312705999</v>
      </c>
      <c r="BA31" s="285">
        <f>(VLOOKUP($A31,MASTER!$1:$1048576,MATCH('POD7-COMMON_POOL'!BA$7,MASTER!$1:$1,0),FALSE))*1000000</f>
        <v>174820.71295523646</v>
      </c>
      <c r="BB31" s="285">
        <f>(VLOOKUP($A31,MASTER!$1:$1048576,MATCH('POD7-COMMON_POOL'!BB$7,MASTER!$1:$1,0),FALSE))*1000000</f>
        <v>179191.23077911735</v>
      </c>
      <c r="BC31" s="285">
        <f>(VLOOKUP($A31,MASTER!$1:$1048576,MATCH('POD7-COMMON_POOL'!BC$7,MASTER!$1:$1,0),FALSE))*1000000</f>
        <v>183671.01154859527</v>
      </c>
      <c r="BD31" s="285">
        <f>(VLOOKUP($A31,MASTER!$1:$1048576,MATCH('POD7-COMMON_POOL'!BD$7,MASTER!$1:$1,0),FALSE))*1000000</f>
        <v>188262.78683731015</v>
      </c>
      <c r="BE31" s="285">
        <f>(VLOOKUP($A31,MASTER!$1:$1048576,MATCH('POD7-COMMON_POOL'!BE$7,MASTER!$1:$1,0),FALSE))*1000000</f>
        <v>192969.3565082429</v>
      </c>
      <c r="BF31" s="285">
        <f>(VLOOKUP($A31,MASTER!$1:$1048576,MATCH('POD7-COMMON_POOL'!BF$7,MASTER!$1:$1,0),FALSE))*1000000</f>
        <v>197793.59042094895</v>
      </c>
      <c r="BG31" s="285">
        <f>(VLOOKUP($A31,MASTER!$1:$1048576,MATCH('POD7-COMMON_POOL'!BG$7,MASTER!$1:$1,0),FALSE))*1000000</f>
        <v>202738.43018147268</v>
      </c>
      <c r="BH31" s="285">
        <f>(VLOOKUP($A31,MASTER!$1:$1048576,MATCH('POD7-COMMON_POOL'!BH$7,MASTER!$1:$1,0),FALSE))*1000000</f>
        <v>207806.89093600947</v>
      </c>
      <c r="BI31" s="285">
        <f>(VLOOKUP($A31,MASTER!$1:$1048576,MATCH('POD7-COMMON_POOL'!BI$7,MASTER!$1:$1,0),FALSE))*1000000</f>
        <v>213002.06320940968</v>
      </c>
    </row>
    <row r="32" spans="1:61" x14ac:dyDescent="0.25">
      <c r="A32" s="187" t="s">
        <v>578</v>
      </c>
      <c r="B32" s="285">
        <f>(VLOOKUP($A32,MASTER!$1:$1048576,MATCH('POD7-COMMON_POOL'!B$7,MASTER!$1:$1,0),FALSE))*1000000</f>
        <v>114</v>
      </c>
      <c r="C32" s="285">
        <f>(VLOOKUP($A32,MASTER!$1:$1048576,MATCH('POD7-COMMON_POOL'!C$7,MASTER!$1:$1,0),FALSE))*1000000</f>
        <v>114</v>
      </c>
      <c r="D32" s="285">
        <f>(VLOOKUP($A32,MASTER!$1:$1048576,MATCH('POD7-COMMON_POOL'!D$7,MASTER!$1:$1,0),FALSE))*1000000</f>
        <v>114</v>
      </c>
      <c r="E32" s="285">
        <f>(VLOOKUP($A32,MASTER!$1:$1048576,MATCH('POD7-COMMON_POOL'!E$7,MASTER!$1:$1,0),FALSE))*1000000</f>
        <v>114</v>
      </c>
      <c r="F32" s="285">
        <f>(VLOOKUP($A32,MASTER!$1:$1048576,MATCH('POD7-COMMON_POOL'!F$7,MASTER!$1:$1,0),FALSE))*1000000</f>
        <v>114</v>
      </c>
      <c r="G32" s="285">
        <f>(VLOOKUP($A32,MASTER!$1:$1048576,MATCH('POD7-COMMON_POOL'!G$7,MASTER!$1:$1,0),FALSE))*1000000</f>
        <v>114</v>
      </c>
      <c r="H32" s="285">
        <f>(VLOOKUP($A32,MASTER!$1:$1048576,MATCH('POD7-COMMON_POOL'!H$7,MASTER!$1:$1,0),FALSE))*1000000</f>
        <v>114</v>
      </c>
      <c r="I32" s="285">
        <f>(VLOOKUP($A32,MASTER!$1:$1048576,MATCH('POD7-COMMON_POOL'!I$7,MASTER!$1:$1,0),FALSE))*1000000</f>
        <v>112</v>
      </c>
      <c r="J32" s="285">
        <f>(VLOOKUP($A32,MASTER!$1:$1048576,MATCH('POD7-COMMON_POOL'!J$7,MASTER!$1:$1,0),FALSE))*1000000</f>
        <v>112</v>
      </c>
      <c r="K32" s="285">
        <f>(VLOOKUP($A32,MASTER!$1:$1048576,MATCH('POD7-COMMON_POOL'!K$7,MASTER!$1:$1,0),FALSE))*1000000</f>
        <v>112</v>
      </c>
      <c r="L32" s="285">
        <f>(VLOOKUP($A32,MASTER!$1:$1048576,MATCH('POD7-COMMON_POOL'!L$7,MASTER!$1:$1,0),FALSE))*1000000</f>
        <v>56</v>
      </c>
      <c r="M32" s="285">
        <f>(VLOOKUP($A32,MASTER!$1:$1048576,MATCH('POD7-COMMON_POOL'!M$7,MASTER!$1:$1,0),FALSE))*1000000</f>
        <v>56</v>
      </c>
      <c r="N32" s="285">
        <f>(VLOOKUP($A32,MASTER!$1:$1048576,MATCH('POD7-COMMON_POOL'!N$7,MASTER!$1:$1,0),FALSE))*1000000</f>
        <v>56</v>
      </c>
      <c r="O32" s="285">
        <f>(VLOOKUP($A32,MASTER!$1:$1048576,MATCH('POD7-COMMON_POOL'!O$7,MASTER!$1:$1,0),FALSE))*1000000</f>
        <v>56</v>
      </c>
      <c r="P32" s="285">
        <f>(VLOOKUP($A32,MASTER!$1:$1048576,MATCH('POD7-COMMON_POOL'!P$7,MASTER!$1:$1,0),FALSE))*1000000</f>
        <v>51.916935679822281</v>
      </c>
      <c r="Q32" s="285">
        <f>(VLOOKUP($A32,MASTER!$1:$1048576,MATCH('POD7-COMMON_POOL'!Q$7,MASTER!$1:$1,0),FALSE))*1000000</f>
        <v>48.240491219222818</v>
      </c>
      <c r="R32" s="285">
        <f>(VLOOKUP($A32,MASTER!$1:$1048576,MATCH('POD7-COMMON_POOL'!R$7,MASTER!$1:$1,0),FALSE))*1000000</f>
        <v>55</v>
      </c>
      <c r="S32" s="285">
        <f>(VLOOKUP($A32,MASTER!$1:$1048576,MATCH('POD7-COMMON_POOL'!S$7,MASTER!$1:$1,0),FALSE))*1000000</f>
        <v>55</v>
      </c>
      <c r="T32" s="285">
        <f>(VLOOKUP($A32,MASTER!$1:$1048576,MATCH('POD7-COMMON_POOL'!T$7,MASTER!$1:$1,0),FALSE))*1000000</f>
        <v>54.94814814814815</v>
      </c>
      <c r="U32" s="285">
        <f>(VLOOKUP($A32,MASTER!$1:$1048576,MATCH('POD7-COMMON_POOL'!U$7,MASTER!$1:$1,0),FALSE))*1000000</f>
        <v>54.89648834019205</v>
      </c>
      <c r="V32" s="285">
        <f>(VLOOKUP($A32,MASTER!$1:$1048576,MATCH('POD7-COMMON_POOL'!V$7,MASTER!$1:$1,0),FALSE))*1000000</f>
        <v>54.845019864858003</v>
      </c>
      <c r="W32" s="285">
        <f>(VLOOKUP($A32,MASTER!$1:$1048576,MATCH('POD7-COMMON_POOL'!W$7,MASTER!$1:$1,0),FALSE))*1000000</f>
        <v>54.793742013506673</v>
      </c>
      <c r="X32" s="285">
        <f>(VLOOKUP($A32,MASTER!$1:$1048576,MATCH('POD7-COMMON_POOL'!X$7,MASTER!$1:$1,0),FALSE))*1000000</f>
        <v>54.742654080123316</v>
      </c>
      <c r="Y32" s="285">
        <f>(VLOOKUP($A32,MASTER!$1:$1048576,MATCH('POD7-COMMON_POOL'!Y$7,MASTER!$1:$1,0),FALSE))*1000000</f>
        <v>54.691755361308047</v>
      </c>
      <c r="Z32" s="285">
        <f>(VLOOKUP($A32,MASTER!$1:$1048576,MATCH('POD7-COMMON_POOL'!Z$7,MASTER!$1:$1,0),FALSE))*1000000</f>
        <v>54.641045156266166</v>
      </c>
      <c r="AA32" s="285">
        <f>(VLOOKUP($A32,MASTER!$1:$1048576,MATCH('POD7-COMMON_POOL'!AA$7,MASTER!$1:$1,0),FALSE))*1000000</f>
        <v>54.590522766798514</v>
      </c>
      <c r="AB32" s="285">
        <f>(VLOOKUP($A32,MASTER!$1:$1048576,MATCH('POD7-COMMON_POOL'!AB$7,MASTER!$1:$1,0),FALSE))*1000000</f>
        <v>54.540187497291853</v>
      </c>
      <c r="AC32" s="285">
        <f>(VLOOKUP($A32,MASTER!$1:$1048576,MATCH('POD7-COMMON_POOL'!AC$7,MASTER!$1:$1,0),FALSE))*1000000</f>
        <v>54.490038654709295</v>
      </c>
      <c r="AD32" s="285">
        <f>(VLOOKUP($A32,MASTER!$1:$1048576,MATCH('POD7-COMMON_POOL'!AD$7,MASTER!$1:$1,0),FALSE))*1000000</f>
        <v>54.440075548580737</v>
      </c>
      <c r="AE32" s="285">
        <f>(VLOOKUP($A32,MASTER!$1:$1048576,MATCH('POD7-COMMON_POOL'!AE$7,MASTER!$1:$1,0),FALSE))*1000000</f>
        <v>54.390297490993404</v>
      </c>
      <c r="AF32" s="285">
        <f>(VLOOKUP($A32,MASTER!$1:$1048576,MATCH('POD7-COMMON_POOL'!AF$7,MASTER!$1:$1,0),FALSE))*1000000</f>
        <v>54.340703796582318</v>
      </c>
      <c r="AG32" s="285">
        <f>(VLOOKUP($A32,MASTER!$1:$1048576,MATCH('POD7-COMMON_POOL'!AG$7,MASTER!$1:$1,0),FALSE))*1000000</f>
        <v>54.291293782520903</v>
      </c>
      <c r="AH32" s="285">
        <f>(VLOOKUP($A32,MASTER!$1:$1048576,MATCH('POD7-COMMON_POOL'!AH$7,MASTER!$1:$1,0),FALSE))*1000000</f>
        <v>54.242066768511563</v>
      </c>
      <c r="AI32" s="285">
        <f>(VLOOKUP($A32,MASTER!$1:$1048576,MATCH('POD7-COMMON_POOL'!AI$7,MASTER!$1:$1,0),FALSE))*1000000</f>
        <v>54.193022076776337</v>
      </c>
      <c r="AJ32" s="285">
        <f>(VLOOKUP($A32,MASTER!$1:$1048576,MATCH('POD7-COMMON_POOL'!AJ$7,MASTER!$1:$1,0),FALSE))*1000000</f>
        <v>54.14415903204754</v>
      </c>
      <c r="AK32" s="285">
        <f>(VLOOKUP($A32,MASTER!$1:$1048576,MATCH('POD7-COMMON_POOL'!AK$7,MASTER!$1:$1,0),FALSE))*1000000</f>
        <v>54.095476961558475</v>
      </c>
      <c r="AL32" s="285">
        <f>(VLOOKUP($A32,MASTER!$1:$1048576,MATCH('POD7-COMMON_POOL'!AL$7,MASTER!$1:$1,0),FALSE))*1000000</f>
        <v>54.046975195034186</v>
      </c>
      <c r="AM32" s="285">
        <f>(VLOOKUP($A32,MASTER!$1:$1048576,MATCH('POD7-COMMON_POOL'!AM$7,MASTER!$1:$1,0),FALSE))*1000000</f>
        <v>53.998653064682209</v>
      </c>
      <c r="AN32" s="285">
        <f>(VLOOKUP($A32,MASTER!$1:$1048576,MATCH('POD7-COMMON_POOL'!AN$7,MASTER!$1:$1,0),FALSE))*1000000</f>
        <v>53.950509905183381</v>
      </c>
      <c r="AO32" s="285">
        <f>(VLOOKUP($A32,MASTER!$1:$1048576,MATCH('POD7-COMMON_POOL'!AO$7,MASTER!$1:$1,0),FALSE))*1000000</f>
        <v>53.902545053682708</v>
      </c>
      <c r="AP32" s="285">
        <f>(VLOOKUP($A32,MASTER!$1:$1048576,MATCH('POD7-COMMON_POOL'!AP$7,MASTER!$1:$1,0),FALSE))*1000000</f>
        <v>53.854757849780178</v>
      </c>
      <c r="AQ32" s="285">
        <f>(VLOOKUP($A32,MASTER!$1:$1048576,MATCH('POD7-COMMON_POOL'!AQ$7,MASTER!$1:$1,0),FALSE))*1000000</f>
        <v>53.80714763552173</v>
      </c>
      <c r="AR32" s="285">
        <f>(VLOOKUP($A32,MASTER!$1:$1048576,MATCH('POD7-COMMON_POOL'!AR$7,MASTER!$1:$1,0),FALSE))*1000000</f>
        <v>53.759713755390173</v>
      </c>
      <c r="AS32" s="285">
        <f>(VLOOKUP($A32,MASTER!$1:$1048576,MATCH('POD7-COMMON_POOL'!AS$7,MASTER!$1:$1,0),FALSE))*1000000</f>
        <v>53.712455556296135</v>
      </c>
      <c r="AT32" s="285">
        <f>(VLOOKUP($A32,MASTER!$1:$1048576,MATCH('POD7-COMMON_POOL'!AT$7,MASTER!$1:$1,0),FALSE))*1000000</f>
        <v>53.665372387569114</v>
      </c>
      <c r="AU32" s="285">
        <f>(VLOOKUP($A32,MASTER!$1:$1048576,MATCH('POD7-COMMON_POOL'!AU$7,MASTER!$1:$1,0),FALSE))*1000000</f>
        <v>53.618463600948488</v>
      </c>
      <c r="AV32" s="285">
        <f>(VLOOKUP($A32,MASTER!$1:$1048576,MATCH('POD7-COMMON_POOL'!AV$7,MASTER!$1:$1,0),FALSE))*1000000</f>
        <v>53.571728550574605</v>
      </c>
      <c r="AW32" s="285">
        <f>(VLOOKUP($A32,MASTER!$1:$1048576,MATCH('POD7-COMMON_POOL'!AW$7,MASTER!$1:$1,0),FALSE))*1000000</f>
        <v>53.525166592979886</v>
      </c>
      <c r="AX32" s="285">
        <f>(VLOOKUP($A32,MASTER!$1:$1048576,MATCH('POD7-COMMON_POOL'!AX$7,MASTER!$1:$1,0),FALSE))*1000000</f>
        <v>53.478777087079962</v>
      </c>
      <c r="AY32" s="285">
        <f>(VLOOKUP($A32,MASTER!$1:$1048576,MATCH('POD7-COMMON_POOL'!AY$7,MASTER!$1:$1,0),FALSE))*1000000</f>
        <v>53.432559394164848</v>
      </c>
      <c r="AZ32" s="285">
        <f>(VLOOKUP($A32,MASTER!$1:$1048576,MATCH('POD7-COMMON_POOL'!AZ$7,MASTER!$1:$1,0),FALSE))*1000000</f>
        <v>53.386512877890162</v>
      </c>
      <c r="BA32" s="285">
        <f>(VLOOKUP($A32,MASTER!$1:$1048576,MATCH('POD7-COMMON_POOL'!BA$7,MASTER!$1:$1,0),FALSE))*1000000</f>
        <v>53.340636904268351</v>
      </c>
      <c r="BB32" s="285">
        <f>(VLOOKUP($A32,MASTER!$1:$1048576,MATCH('POD7-COMMON_POOL'!BB$7,MASTER!$1:$1,0),FALSE))*1000000</f>
        <v>53.294800352681101</v>
      </c>
      <c r="BC32" s="285">
        <f>(VLOOKUP($A32,MASTER!$1:$1048576,MATCH('POD7-COMMON_POOL'!BC$7,MASTER!$1:$1,0),FALSE))*1000000</f>
        <v>53.24900318925237</v>
      </c>
      <c r="BD32" s="285">
        <f>(VLOOKUP($A32,MASTER!$1:$1048576,MATCH('POD7-COMMON_POOL'!BD$7,MASTER!$1:$1,0),FALSE))*1000000</f>
        <v>53.203245380135201</v>
      </c>
      <c r="BE32" s="285">
        <f>(VLOOKUP($A32,MASTER!$1:$1048576,MATCH('POD7-COMMON_POOL'!BE$7,MASTER!$1:$1,0),FALSE))*1000000</f>
        <v>53.15752689151175</v>
      </c>
      <c r="BF32" s="285">
        <f>(VLOOKUP($A32,MASTER!$1:$1048576,MATCH('POD7-COMMON_POOL'!BF$7,MASTER!$1:$1,0),FALSE))*1000000</f>
        <v>53.111847689593219</v>
      </c>
      <c r="BG32" s="285">
        <f>(VLOOKUP($A32,MASTER!$1:$1048576,MATCH('POD7-COMMON_POOL'!BG$7,MASTER!$1:$1,0),FALSE))*1000000</f>
        <v>53.066207740619845</v>
      </c>
      <c r="BH32" s="285">
        <f>(VLOOKUP($A32,MASTER!$1:$1048576,MATCH('POD7-COMMON_POOL'!BH$7,MASTER!$1:$1,0),FALSE))*1000000</f>
        <v>53.020607010860878</v>
      </c>
      <c r="BI32" s="285">
        <f>(VLOOKUP($A32,MASTER!$1:$1048576,MATCH('POD7-COMMON_POOL'!BI$7,MASTER!$1:$1,0),FALSE))*1000000</f>
        <v>52.975045466614567</v>
      </c>
    </row>
    <row r="33" spans="1:61" x14ac:dyDescent="0.25">
      <c r="A33" s="187" t="s">
        <v>579</v>
      </c>
      <c r="B33" s="285">
        <f>(VLOOKUP($A33,MASTER!$1:$1048576,MATCH('POD7-COMMON_POOL'!B$7,MASTER!$1:$1,0),FALSE))*1000000</f>
        <v>523</v>
      </c>
      <c r="C33" s="285">
        <f>(VLOOKUP($A33,MASTER!$1:$1048576,MATCH('POD7-COMMON_POOL'!C$7,MASTER!$1:$1,0),FALSE))*1000000</f>
        <v>602</v>
      </c>
      <c r="D33" s="285">
        <f>(VLOOKUP($A33,MASTER!$1:$1048576,MATCH('POD7-COMMON_POOL'!D$7,MASTER!$1:$1,0),FALSE))*1000000</f>
        <v>712</v>
      </c>
      <c r="E33" s="285">
        <f>(VLOOKUP($A33,MASTER!$1:$1048576,MATCH('POD7-COMMON_POOL'!E$7,MASTER!$1:$1,0),FALSE))*1000000</f>
        <v>796</v>
      </c>
      <c r="F33" s="285">
        <f>(VLOOKUP($A33,MASTER!$1:$1048576,MATCH('POD7-COMMON_POOL'!F$7,MASTER!$1:$1,0),FALSE))*1000000</f>
        <v>823</v>
      </c>
      <c r="G33" s="285">
        <f>(VLOOKUP($A33,MASTER!$1:$1048576,MATCH('POD7-COMMON_POOL'!G$7,MASTER!$1:$1,0),FALSE))*1000000</f>
        <v>883</v>
      </c>
      <c r="H33" s="285">
        <f>(VLOOKUP($A33,MASTER!$1:$1048576,MATCH('POD7-COMMON_POOL'!H$7,MASTER!$1:$1,0),FALSE))*1000000</f>
        <v>900</v>
      </c>
      <c r="I33" s="285">
        <f>(VLOOKUP($A33,MASTER!$1:$1048576,MATCH('POD7-COMMON_POOL'!I$7,MASTER!$1:$1,0),FALSE))*1000000</f>
        <v>912</v>
      </c>
      <c r="J33" s="285">
        <f>(VLOOKUP($A33,MASTER!$1:$1048576,MATCH('POD7-COMMON_POOL'!J$7,MASTER!$1:$1,0),FALSE))*1000000</f>
        <v>919</v>
      </c>
      <c r="K33" s="285">
        <f>(VLOOKUP($A33,MASTER!$1:$1048576,MATCH('POD7-COMMON_POOL'!K$7,MASTER!$1:$1,0),FALSE))*1000000</f>
        <v>1025</v>
      </c>
      <c r="L33" s="285">
        <f>(VLOOKUP($A33,MASTER!$1:$1048576,MATCH('POD7-COMMON_POOL'!L$7,MASTER!$1:$1,0),FALSE))*1000000</f>
        <v>1029</v>
      </c>
      <c r="M33" s="285">
        <f>(VLOOKUP($A33,MASTER!$1:$1048576,MATCH('POD7-COMMON_POOL'!M$7,MASTER!$1:$1,0),FALSE))*1000000</f>
        <v>1029</v>
      </c>
      <c r="N33" s="285">
        <f>(VLOOKUP($A33,MASTER!$1:$1048576,MATCH('POD7-COMMON_POOL'!N$7,MASTER!$1:$1,0),FALSE))*1000000</f>
        <v>1050</v>
      </c>
      <c r="O33" s="285">
        <f>(VLOOKUP($A33,MASTER!$1:$1048576,MATCH('POD7-COMMON_POOL'!O$7,MASTER!$1:$1,0),FALSE))*1000000</f>
        <v>1086</v>
      </c>
      <c r="P33" s="285">
        <f>(VLOOKUP($A33,MASTER!$1:$1048576,MATCH('POD7-COMMON_POOL'!P$7,MASTER!$1:$1,0),FALSE))*1000000</f>
        <v>1107.72</v>
      </c>
      <c r="Q33" s="285">
        <f>(VLOOKUP($A33,MASTER!$1:$1048576,MATCH('POD7-COMMON_POOL'!Q$7,MASTER!$1:$1,0),FALSE))*1000000</f>
        <v>1129.8744000000002</v>
      </c>
      <c r="R33" s="285">
        <f>(VLOOKUP($A33,MASTER!$1:$1048576,MATCH('POD7-COMMON_POOL'!R$7,MASTER!$1:$1,0),FALSE))*1000000</f>
        <v>1255</v>
      </c>
      <c r="S33" s="285">
        <f>(VLOOKUP($A33,MASTER!$1:$1048576,MATCH('POD7-COMMON_POOL'!S$7,MASTER!$1:$1,0),FALSE))*1000000</f>
        <v>1255</v>
      </c>
      <c r="T33" s="285">
        <f>(VLOOKUP($A33,MASTER!$1:$1048576,MATCH('POD7-COMMON_POOL'!T$7,MASTER!$1:$1,0),FALSE))*1000000</f>
        <v>1286.375</v>
      </c>
      <c r="U33" s="285">
        <f>(VLOOKUP($A33,MASTER!$1:$1048576,MATCH('POD7-COMMON_POOL'!U$7,MASTER!$1:$1,0),FALSE))*1000000</f>
        <v>1318.534375</v>
      </c>
      <c r="V33" s="285">
        <f>(VLOOKUP($A33,MASTER!$1:$1048576,MATCH('POD7-COMMON_POOL'!V$7,MASTER!$1:$1,0),FALSE))*1000000</f>
        <v>1351.4977343749999</v>
      </c>
      <c r="W33" s="285">
        <f>(VLOOKUP($A33,MASTER!$1:$1048576,MATCH('POD7-COMMON_POOL'!W$7,MASTER!$1:$1,0),FALSE))*1000000</f>
        <v>1385.2851777343749</v>
      </c>
      <c r="X33" s="285">
        <f>(VLOOKUP($A33,MASTER!$1:$1048576,MATCH('POD7-COMMON_POOL'!X$7,MASTER!$1:$1,0),FALSE))*1000000</f>
        <v>1419.9173071777341</v>
      </c>
      <c r="Y33" s="285">
        <f>(VLOOKUP($A33,MASTER!$1:$1048576,MATCH('POD7-COMMON_POOL'!Y$7,MASTER!$1:$1,0),FALSE))*1000000</f>
        <v>1455.4152398571773</v>
      </c>
      <c r="Z33" s="285">
        <f>(VLOOKUP($A33,MASTER!$1:$1048576,MATCH('POD7-COMMON_POOL'!Z$7,MASTER!$1:$1,0),FALSE))*1000000</f>
        <v>1491.8006208536067</v>
      </c>
      <c r="AA33" s="285">
        <f>(VLOOKUP($A33,MASTER!$1:$1048576,MATCH('POD7-COMMON_POOL'!AA$7,MASTER!$1:$1,0),FALSE))*1000000</f>
        <v>1529.0956363749467</v>
      </c>
      <c r="AB33" s="285">
        <f>(VLOOKUP($A33,MASTER!$1:$1048576,MATCH('POD7-COMMON_POOL'!AB$7,MASTER!$1:$1,0),FALSE))*1000000</f>
        <v>1567.3230272843202</v>
      </c>
      <c r="AC33" s="285">
        <f>(VLOOKUP($A33,MASTER!$1:$1048576,MATCH('POD7-COMMON_POOL'!AC$7,MASTER!$1:$1,0),FALSE))*1000000</f>
        <v>1606.506102966428</v>
      </c>
      <c r="AD33" s="285">
        <f>(VLOOKUP($A33,MASTER!$1:$1048576,MATCH('POD7-COMMON_POOL'!AD$7,MASTER!$1:$1,0),FALSE))*1000000</f>
        <v>1646.6687555405886</v>
      </c>
      <c r="AE33" s="285">
        <f>(VLOOKUP($A33,MASTER!$1:$1048576,MATCH('POD7-COMMON_POOL'!AE$7,MASTER!$1:$1,0),FALSE))*1000000</f>
        <v>1687.8354744291032</v>
      </c>
      <c r="AF33" s="285">
        <f>(VLOOKUP($A33,MASTER!$1:$1048576,MATCH('POD7-COMMON_POOL'!AF$7,MASTER!$1:$1,0),FALSE))*1000000</f>
        <v>1730.0313612898306</v>
      </c>
      <c r="AG33" s="285">
        <f>(VLOOKUP($A33,MASTER!$1:$1048576,MATCH('POD7-COMMON_POOL'!AG$7,MASTER!$1:$1,0),FALSE))*1000000</f>
        <v>1773.2821453220761</v>
      </c>
      <c r="AH33" s="285">
        <f>(VLOOKUP($A33,MASTER!$1:$1048576,MATCH('POD7-COMMON_POOL'!AH$7,MASTER!$1:$1,0),FALSE))*1000000</f>
        <v>1817.6141989551279</v>
      </c>
      <c r="AI33" s="285">
        <f>(VLOOKUP($A33,MASTER!$1:$1048576,MATCH('POD7-COMMON_POOL'!AI$7,MASTER!$1:$1,0),FALSE))*1000000</f>
        <v>1863.054553929006</v>
      </c>
      <c r="AJ33" s="285">
        <f>(VLOOKUP($A33,MASTER!$1:$1048576,MATCH('POD7-COMMON_POOL'!AJ$7,MASTER!$1:$1,0),FALSE))*1000000</f>
        <v>1909.6309177772309</v>
      </c>
      <c r="AK33" s="285">
        <f>(VLOOKUP($A33,MASTER!$1:$1048576,MATCH('POD7-COMMON_POOL'!AK$7,MASTER!$1:$1,0),FALSE))*1000000</f>
        <v>1957.3716907216615</v>
      </c>
      <c r="AL33" s="285">
        <f>(VLOOKUP($A33,MASTER!$1:$1048576,MATCH('POD7-COMMON_POOL'!AL$7,MASTER!$1:$1,0),FALSE))*1000000</f>
        <v>2006.3059829897029</v>
      </c>
      <c r="AM33" s="285">
        <f>(VLOOKUP($A33,MASTER!$1:$1048576,MATCH('POD7-COMMON_POOL'!AM$7,MASTER!$1:$1,0),FALSE))*1000000</f>
        <v>2056.4636325644451</v>
      </c>
      <c r="AN33" s="285">
        <f>(VLOOKUP($A33,MASTER!$1:$1048576,MATCH('POD7-COMMON_POOL'!AN$7,MASTER!$1:$1,0),FALSE))*1000000</f>
        <v>2107.8752233785563</v>
      </c>
      <c r="AO33" s="285">
        <f>(VLOOKUP($A33,MASTER!$1:$1048576,MATCH('POD7-COMMON_POOL'!AO$7,MASTER!$1:$1,0),FALSE))*1000000</f>
        <v>2160.5721039630198</v>
      </c>
      <c r="AP33" s="285">
        <f>(VLOOKUP($A33,MASTER!$1:$1048576,MATCH('POD7-COMMON_POOL'!AP$7,MASTER!$1:$1,0),FALSE))*1000000</f>
        <v>2214.5864065620949</v>
      </c>
      <c r="AQ33" s="285">
        <f>(VLOOKUP($A33,MASTER!$1:$1048576,MATCH('POD7-COMMON_POOL'!AQ$7,MASTER!$1:$1,0),FALSE))*1000000</f>
        <v>2269.951066726147</v>
      </c>
      <c r="AR33" s="285">
        <f>(VLOOKUP($A33,MASTER!$1:$1048576,MATCH('POD7-COMMON_POOL'!AR$7,MASTER!$1:$1,0),FALSE))*1000000</f>
        <v>2326.6998433943004</v>
      </c>
      <c r="AS33" s="285">
        <f>(VLOOKUP($A33,MASTER!$1:$1048576,MATCH('POD7-COMMON_POOL'!AS$7,MASTER!$1:$1,0),FALSE))*1000000</f>
        <v>2384.8673394791576</v>
      </c>
      <c r="AT33" s="285">
        <f>(VLOOKUP($A33,MASTER!$1:$1048576,MATCH('POD7-COMMON_POOL'!AT$7,MASTER!$1:$1,0),FALSE))*1000000</f>
        <v>2444.4890229661364</v>
      </c>
      <c r="AU33" s="285">
        <f>(VLOOKUP($A33,MASTER!$1:$1048576,MATCH('POD7-COMMON_POOL'!AU$7,MASTER!$1:$1,0),FALSE))*1000000</f>
        <v>2505.6012485402898</v>
      </c>
      <c r="AV33" s="285">
        <f>(VLOOKUP($A33,MASTER!$1:$1048576,MATCH('POD7-COMMON_POOL'!AV$7,MASTER!$1:$1,0),FALSE))*1000000</f>
        <v>2568.2412797537968</v>
      </c>
      <c r="AW33" s="285">
        <f>(VLOOKUP($A33,MASTER!$1:$1048576,MATCH('POD7-COMMON_POOL'!AW$7,MASTER!$1:$1,0),FALSE))*1000000</f>
        <v>2632.4473117476414</v>
      </c>
      <c r="AX33" s="285">
        <f>(VLOOKUP($A33,MASTER!$1:$1048576,MATCH('POD7-COMMON_POOL'!AX$7,MASTER!$1:$1,0),FALSE))*1000000</f>
        <v>2698.2584945413323</v>
      </c>
      <c r="AY33" s="285">
        <f>(VLOOKUP($A33,MASTER!$1:$1048576,MATCH('POD7-COMMON_POOL'!AY$7,MASTER!$1:$1,0),FALSE))*1000000</f>
        <v>2765.7149569048652</v>
      </c>
      <c r="AZ33" s="285">
        <f>(VLOOKUP($A33,MASTER!$1:$1048576,MATCH('POD7-COMMON_POOL'!AZ$7,MASTER!$1:$1,0),FALSE))*1000000</f>
        <v>2834.8578308274864</v>
      </c>
      <c r="BA33" s="285">
        <f>(VLOOKUP($A33,MASTER!$1:$1048576,MATCH('POD7-COMMON_POOL'!BA$7,MASTER!$1:$1,0),FALSE))*1000000</f>
        <v>2905.7292765981733</v>
      </c>
      <c r="BB33" s="285">
        <f>(VLOOKUP($A33,MASTER!$1:$1048576,MATCH('POD7-COMMON_POOL'!BB$7,MASTER!$1:$1,0),FALSE))*1000000</f>
        <v>2978.3725085131273</v>
      </c>
      <c r="BC33" s="285">
        <f>(VLOOKUP($A33,MASTER!$1:$1048576,MATCH('POD7-COMMON_POOL'!BC$7,MASTER!$1:$1,0),FALSE))*1000000</f>
        <v>3052.8318212259555</v>
      </c>
      <c r="BD33" s="285">
        <f>(VLOOKUP($A33,MASTER!$1:$1048576,MATCH('POD7-COMMON_POOL'!BD$7,MASTER!$1:$1,0),FALSE))*1000000</f>
        <v>3129.1526167566044</v>
      </c>
      <c r="BE33" s="285">
        <f>(VLOOKUP($A33,MASTER!$1:$1048576,MATCH('POD7-COMMON_POOL'!BE$7,MASTER!$1:$1,0),FALSE))*1000000</f>
        <v>3207.381432175519</v>
      </c>
      <c r="BF33" s="285">
        <f>(VLOOKUP($A33,MASTER!$1:$1048576,MATCH('POD7-COMMON_POOL'!BF$7,MASTER!$1:$1,0),FALSE))*1000000</f>
        <v>3287.5659679799064</v>
      </c>
      <c r="BG33" s="285">
        <f>(VLOOKUP($A33,MASTER!$1:$1048576,MATCH('POD7-COMMON_POOL'!BG$7,MASTER!$1:$1,0),FALSE))*1000000</f>
        <v>3369.7551171794034</v>
      </c>
      <c r="BH33" s="285">
        <f>(VLOOKUP($A33,MASTER!$1:$1048576,MATCH('POD7-COMMON_POOL'!BH$7,MASTER!$1:$1,0),FALSE))*1000000</f>
        <v>3453.9989951088883</v>
      </c>
      <c r="BI33" s="285">
        <f>(VLOOKUP($A33,MASTER!$1:$1048576,MATCH('POD7-COMMON_POOL'!BI$7,MASTER!$1:$1,0),FALSE))*1000000</f>
        <v>3540.34896998661</v>
      </c>
    </row>
    <row r="34" spans="1:61" x14ac:dyDescent="0.25">
      <c r="A34" s="187" t="s">
        <v>580</v>
      </c>
      <c r="B34" s="285">
        <f>(VLOOKUP($A34,MASTER!$1:$1048576,MATCH('POD7-COMMON_POOL'!B$7,MASTER!$1:$1,0),FALSE))*1000000</f>
        <v>106601</v>
      </c>
      <c r="C34" s="285">
        <f>(VLOOKUP($A34,MASTER!$1:$1048576,MATCH('POD7-COMMON_POOL'!C$7,MASTER!$1:$1,0),FALSE))*1000000</f>
        <v>91238</v>
      </c>
      <c r="D34" s="285">
        <f>(VLOOKUP($A34,MASTER!$1:$1048576,MATCH('POD7-COMMON_POOL'!D$7,MASTER!$1:$1,0),FALSE))*1000000</f>
        <v>137185</v>
      </c>
      <c r="E34" s="285">
        <f>(VLOOKUP($A34,MASTER!$1:$1048576,MATCH('POD7-COMMON_POOL'!E$7,MASTER!$1:$1,0),FALSE))*1000000</f>
        <v>95776</v>
      </c>
      <c r="F34" s="285">
        <f>(VLOOKUP($A34,MASTER!$1:$1048576,MATCH('POD7-COMMON_POOL'!F$7,MASTER!$1:$1,0),FALSE))*1000000</f>
        <v>111293</v>
      </c>
      <c r="G34" s="285">
        <f>(VLOOKUP($A34,MASTER!$1:$1048576,MATCH('POD7-COMMON_POOL'!G$7,MASTER!$1:$1,0),FALSE))*1000000</f>
        <v>108525</v>
      </c>
      <c r="H34" s="285">
        <f>(VLOOKUP($A34,MASTER!$1:$1048576,MATCH('POD7-COMMON_POOL'!H$7,MASTER!$1:$1,0),FALSE))*1000000</f>
        <v>157100</v>
      </c>
      <c r="I34" s="285">
        <f>(VLOOKUP($A34,MASTER!$1:$1048576,MATCH('POD7-COMMON_POOL'!I$7,MASTER!$1:$1,0),FALSE))*1000000</f>
        <v>121633</v>
      </c>
      <c r="J34" s="285">
        <f>(VLOOKUP($A34,MASTER!$1:$1048576,MATCH('POD7-COMMON_POOL'!J$7,MASTER!$1:$1,0),FALSE))*1000000</f>
        <v>117325</v>
      </c>
      <c r="K34" s="285">
        <f>(VLOOKUP($A34,MASTER!$1:$1048576,MATCH('POD7-COMMON_POOL'!K$7,MASTER!$1:$1,0),FALSE))*1000000</f>
        <v>106798</v>
      </c>
      <c r="L34" s="285">
        <f>(VLOOKUP($A34,MASTER!$1:$1048576,MATCH('POD7-COMMON_POOL'!L$7,MASTER!$1:$1,0),FALSE))*1000000</f>
        <v>98990</v>
      </c>
      <c r="M34" s="285">
        <f>(VLOOKUP($A34,MASTER!$1:$1048576,MATCH('POD7-COMMON_POOL'!M$7,MASTER!$1:$1,0),FALSE))*1000000</f>
        <v>98990</v>
      </c>
      <c r="N34" s="285">
        <f>(VLOOKUP($A34,MASTER!$1:$1048576,MATCH('POD7-COMMON_POOL'!N$7,MASTER!$1:$1,0),FALSE))*1000000</f>
        <v>105973</v>
      </c>
      <c r="O34" s="285">
        <f>(VLOOKUP($A34,MASTER!$1:$1048576,MATCH('POD7-COMMON_POOL'!O$7,MASTER!$1:$1,0),FALSE))*1000000</f>
        <v>111990</v>
      </c>
      <c r="P34" s="285">
        <f>(VLOOKUP($A34,MASTER!$1:$1048576,MATCH('POD7-COMMON_POOL'!P$7,MASTER!$1:$1,0),FALSE))*1000000</f>
        <v>106644.59448483019</v>
      </c>
      <c r="Q34" s="285">
        <f>(VLOOKUP($A34,MASTER!$1:$1048576,MATCH('POD7-COMMON_POOL'!Q$7,MASTER!$1:$1,0),FALSE))*1000000</f>
        <v>101606.55483096917</v>
      </c>
      <c r="R34" s="285">
        <f>(VLOOKUP($A34,MASTER!$1:$1048576,MATCH('POD7-COMMON_POOL'!R$7,MASTER!$1:$1,0),FALSE))*1000000</f>
        <v>129262.99999999999</v>
      </c>
      <c r="S34" s="285">
        <f>(VLOOKUP($A34,MASTER!$1:$1048576,MATCH('POD7-COMMON_POOL'!S$7,MASTER!$1:$1,0),FALSE))*1000000</f>
        <v>125293.99999999999</v>
      </c>
      <c r="T34" s="285">
        <f>(VLOOKUP($A34,MASTER!$1:$1048576,MATCH('POD7-COMMON_POOL'!T$7,MASTER!$1:$1,0),FALSE))*1000000</f>
        <v>129052.82</v>
      </c>
      <c r="U34" s="285">
        <f>(VLOOKUP($A34,MASTER!$1:$1048576,MATCH('POD7-COMMON_POOL'!U$7,MASTER!$1:$1,0),FALSE))*1000000</f>
        <v>132924.40460000001</v>
      </c>
      <c r="V34" s="285">
        <f>(VLOOKUP($A34,MASTER!$1:$1048576,MATCH('POD7-COMMON_POOL'!V$7,MASTER!$1:$1,0),FALSE))*1000000</f>
        <v>136912.13673800003</v>
      </c>
      <c r="W34" s="285">
        <f>(VLOOKUP($A34,MASTER!$1:$1048576,MATCH('POD7-COMMON_POOL'!W$7,MASTER!$1:$1,0),FALSE))*1000000</f>
        <v>141019.50084014004</v>
      </c>
      <c r="X34" s="285">
        <f>(VLOOKUP($A34,MASTER!$1:$1048576,MATCH('POD7-COMMON_POOL'!X$7,MASTER!$1:$1,0),FALSE))*1000000</f>
        <v>145250.08586534424</v>
      </c>
      <c r="Y34" s="285">
        <f>(VLOOKUP($A34,MASTER!$1:$1048576,MATCH('POD7-COMMON_POOL'!Y$7,MASTER!$1:$1,0),FALSE))*1000000</f>
        <v>149607.58844130457</v>
      </c>
      <c r="Z34" s="285">
        <f>(VLOOKUP($A34,MASTER!$1:$1048576,MATCH('POD7-COMMON_POOL'!Z$7,MASTER!$1:$1,0),FALSE))*1000000</f>
        <v>154095.8160945437</v>
      </c>
      <c r="AA34" s="285">
        <f>(VLOOKUP($A34,MASTER!$1:$1048576,MATCH('POD7-COMMON_POOL'!AA$7,MASTER!$1:$1,0),FALSE))*1000000</f>
        <v>158718.69057738001</v>
      </c>
      <c r="AB34" s="285">
        <f>(VLOOKUP($A34,MASTER!$1:$1048576,MATCH('POD7-COMMON_POOL'!AB$7,MASTER!$1:$1,0),FALSE))*1000000</f>
        <v>163480.25129470142</v>
      </c>
      <c r="AC34" s="285">
        <f>(VLOOKUP($A34,MASTER!$1:$1048576,MATCH('POD7-COMMON_POOL'!AC$7,MASTER!$1:$1,0),FALSE))*1000000</f>
        <v>168384.65883354246</v>
      </c>
      <c r="AD34" s="285">
        <f>(VLOOKUP($A34,MASTER!$1:$1048576,MATCH('POD7-COMMON_POOL'!AD$7,MASTER!$1:$1,0),FALSE))*1000000</f>
        <v>173436.19859854871</v>
      </c>
      <c r="AE34" s="285">
        <f>(VLOOKUP($A34,MASTER!$1:$1048576,MATCH('POD7-COMMON_POOL'!AE$7,MASTER!$1:$1,0),FALSE))*1000000</f>
        <v>178639.28455650521</v>
      </c>
      <c r="AF34" s="285">
        <f>(VLOOKUP($A34,MASTER!$1:$1048576,MATCH('POD7-COMMON_POOL'!AF$7,MASTER!$1:$1,0),FALSE))*1000000</f>
        <v>183998.46309320035</v>
      </c>
      <c r="AG34" s="285">
        <f>(VLOOKUP($A34,MASTER!$1:$1048576,MATCH('POD7-COMMON_POOL'!AG$7,MASTER!$1:$1,0),FALSE))*1000000</f>
        <v>189518.41698599639</v>
      </c>
      <c r="AH34" s="285">
        <f>(VLOOKUP($A34,MASTER!$1:$1048576,MATCH('POD7-COMMON_POOL'!AH$7,MASTER!$1:$1,0),FALSE))*1000000</f>
        <v>195203.96949557628</v>
      </c>
      <c r="AI34" s="285">
        <f>(VLOOKUP($A34,MASTER!$1:$1048576,MATCH('POD7-COMMON_POOL'!AI$7,MASTER!$1:$1,0),FALSE))*1000000</f>
        <v>201060.08858044355</v>
      </c>
      <c r="AJ34" s="285">
        <f>(VLOOKUP($A34,MASTER!$1:$1048576,MATCH('POD7-COMMON_POOL'!AJ$7,MASTER!$1:$1,0),FALSE))*1000000</f>
        <v>207091.89123785685</v>
      </c>
      <c r="AK34" s="285">
        <f>(VLOOKUP($A34,MASTER!$1:$1048576,MATCH('POD7-COMMON_POOL'!AK$7,MASTER!$1:$1,0),FALSE))*1000000</f>
        <v>213304.64797499255</v>
      </c>
      <c r="AL34" s="285">
        <f>(VLOOKUP($A34,MASTER!$1:$1048576,MATCH('POD7-COMMON_POOL'!AL$7,MASTER!$1:$1,0),FALSE))*1000000</f>
        <v>219703.78741424234</v>
      </c>
      <c r="AM34" s="285">
        <f>(VLOOKUP($A34,MASTER!$1:$1048576,MATCH('POD7-COMMON_POOL'!AM$7,MASTER!$1:$1,0),FALSE))*1000000</f>
        <v>226294.90103666962</v>
      </c>
      <c r="AN34" s="285">
        <f>(VLOOKUP($A34,MASTER!$1:$1048576,MATCH('POD7-COMMON_POOL'!AN$7,MASTER!$1:$1,0),FALSE))*1000000</f>
        <v>233083.74806776972</v>
      </c>
      <c r="AO34" s="285">
        <f>(VLOOKUP($A34,MASTER!$1:$1048576,MATCH('POD7-COMMON_POOL'!AO$7,MASTER!$1:$1,0),FALSE))*1000000</f>
        <v>240076.26050980281</v>
      </c>
      <c r="AP34" s="285">
        <f>(VLOOKUP($A34,MASTER!$1:$1048576,MATCH('POD7-COMMON_POOL'!AP$7,MASTER!$1:$1,0),FALSE))*1000000</f>
        <v>247278.54832509693</v>
      </c>
      <c r="AQ34" s="285">
        <f>(VLOOKUP($A34,MASTER!$1:$1048576,MATCH('POD7-COMMON_POOL'!AQ$7,MASTER!$1:$1,0),FALSE))*1000000</f>
        <v>254696.90477484986</v>
      </c>
      <c r="AR34" s="285">
        <f>(VLOOKUP($A34,MASTER!$1:$1048576,MATCH('POD7-COMMON_POOL'!AR$7,MASTER!$1:$1,0),FALSE))*1000000</f>
        <v>262337.81191809534</v>
      </c>
      <c r="AS34" s="285">
        <f>(VLOOKUP($A34,MASTER!$1:$1048576,MATCH('POD7-COMMON_POOL'!AS$7,MASTER!$1:$1,0),FALSE))*1000000</f>
        <v>270207.94627563818</v>
      </c>
      <c r="AT34" s="285">
        <f>(VLOOKUP($A34,MASTER!$1:$1048576,MATCH('POD7-COMMON_POOL'!AT$7,MASTER!$1:$1,0),FALSE))*1000000</f>
        <v>278314.18466390733</v>
      </c>
      <c r="AU34" s="285">
        <f>(VLOOKUP($A34,MASTER!$1:$1048576,MATCH('POD7-COMMON_POOL'!AU$7,MASTER!$1:$1,0),FALSE))*1000000</f>
        <v>286663.61020382459</v>
      </c>
      <c r="AV34" s="285">
        <f>(VLOOKUP($A34,MASTER!$1:$1048576,MATCH('POD7-COMMON_POOL'!AV$7,MASTER!$1:$1,0),FALSE))*1000000</f>
        <v>295263.51850993931</v>
      </c>
      <c r="AW34" s="285">
        <f>(VLOOKUP($A34,MASTER!$1:$1048576,MATCH('POD7-COMMON_POOL'!AW$7,MASTER!$1:$1,0),FALSE))*1000000</f>
        <v>304121.42406523752</v>
      </c>
      <c r="AX34" s="285">
        <f>(VLOOKUP($A34,MASTER!$1:$1048576,MATCH('POD7-COMMON_POOL'!AX$7,MASTER!$1:$1,0),FALSE))*1000000</f>
        <v>313245.06678719464</v>
      </c>
      <c r="AY34" s="285">
        <f>(VLOOKUP($A34,MASTER!$1:$1048576,MATCH('POD7-COMMON_POOL'!AY$7,MASTER!$1:$1,0),FALSE))*1000000</f>
        <v>322642.41879081051</v>
      </c>
      <c r="AZ34" s="285">
        <f>(VLOOKUP($A34,MASTER!$1:$1048576,MATCH('POD7-COMMON_POOL'!AZ$7,MASTER!$1:$1,0),FALSE))*1000000</f>
        <v>332321.69135453482</v>
      </c>
      <c r="BA34" s="285">
        <f>(VLOOKUP($A34,MASTER!$1:$1048576,MATCH('POD7-COMMON_POOL'!BA$7,MASTER!$1:$1,0),FALSE))*1000000</f>
        <v>342291.34209517087</v>
      </c>
      <c r="BB34" s="285">
        <f>(VLOOKUP($A34,MASTER!$1:$1048576,MATCH('POD7-COMMON_POOL'!BB$7,MASTER!$1:$1,0),FALSE))*1000000</f>
        <v>352560.082358026</v>
      </c>
      <c r="BC34" s="285">
        <f>(VLOOKUP($A34,MASTER!$1:$1048576,MATCH('POD7-COMMON_POOL'!BC$7,MASTER!$1:$1,0),FALSE))*1000000</f>
        <v>363136.88482876675</v>
      </c>
      <c r="BD34" s="285">
        <f>(VLOOKUP($A34,MASTER!$1:$1048576,MATCH('POD7-COMMON_POOL'!BD$7,MASTER!$1:$1,0),FALSE))*1000000</f>
        <v>374030.99137362977</v>
      </c>
      <c r="BE34" s="285">
        <f>(VLOOKUP($A34,MASTER!$1:$1048576,MATCH('POD7-COMMON_POOL'!BE$7,MASTER!$1:$1,0),FALSE))*1000000</f>
        <v>385251.92111483868</v>
      </c>
      <c r="BF34" s="285">
        <f>(VLOOKUP($A34,MASTER!$1:$1048576,MATCH('POD7-COMMON_POOL'!BF$7,MASTER!$1:$1,0),FALSE))*1000000</f>
        <v>396809.47874828387</v>
      </c>
      <c r="BG34" s="285">
        <f>(VLOOKUP($A34,MASTER!$1:$1048576,MATCH('POD7-COMMON_POOL'!BG$7,MASTER!$1:$1,0),FALSE))*1000000</f>
        <v>408713.76311073237</v>
      </c>
      <c r="BH34" s="285">
        <f>(VLOOKUP($A34,MASTER!$1:$1048576,MATCH('POD7-COMMON_POOL'!BH$7,MASTER!$1:$1,0),FALSE))*1000000</f>
        <v>420975.17600405437</v>
      </c>
      <c r="BI34" s="285">
        <f>(VLOOKUP($A34,MASTER!$1:$1048576,MATCH('POD7-COMMON_POOL'!BI$7,MASTER!$1:$1,0),FALSE))*1000000</f>
        <v>433604.43128417601</v>
      </c>
    </row>
    <row r="35" spans="1:61" x14ac:dyDescent="0.25">
      <c r="A35" s="187" t="s">
        <v>581</v>
      </c>
      <c r="B35" s="285">
        <f>(VLOOKUP($A35,MASTER!$1:$1048576,MATCH('POD7-COMMON_POOL'!B$7,MASTER!$1:$1,0),FALSE))*1000000</f>
        <v>0</v>
      </c>
      <c r="C35" s="285">
        <f>(VLOOKUP($A35,MASTER!$1:$1048576,MATCH('POD7-COMMON_POOL'!C$7,MASTER!$1:$1,0),FALSE))*1000000</f>
        <v>0</v>
      </c>
      <c r="D35" s="285">
        <f>(VLOOKUP($A35,MASTER!$1:$1048576,MATCH('POD7-COMMON_POOL'!D$7,MASTER!$1:$1,0),FALSE))*1000000</f>
        <v>0</v>
      </c>
      <c r="E35" s="285">
        <f>(VLOOKUP($A35,MASTER!$1:$1048576,MATCH('POD7-COMMON_POOL'!E$7,MASTER!$1:$1,0),FALSE))*1000000</f>
        <v>0</v>
      </c>
      <c r="F35" s="285">
        <f>(VLOOKUP($A35,MASTER!$1:$1048576,MATCH('POD7-COMMON_POOL'!F$7,MASTER!$1:$1,0),FALSE))*1000000</f>
        <v>0</v>
      </c>
      <c r="G35" s="285">
        <f>(VLOOKUP($A35,MASTER!$1:$1048576,MATCH('POD7-COMMON_POOL'!G$7,MASTER!$1:$1,0),FALSE))*1000000</f>
        <v>0</v>
      </c>
      <c r="H35" s="285">
        <f>(VLOOKUP($A35,MASTER!$1:$1048576,MATCH('POD7-COMMON_POOL'!H$7,MASTER!$1:$1,0),FALSE))*1000000</f>
        <v>0</v>
      </c>
      <c r="I35" s="285">
        <f>(VLOOKUP($A35,MASTER!$1:$1048576,MATCH('POD7-COMMON_POOL'!I$7,MASTER!$1:$1,0),FALSE))*1000000</f>
        <v>0</v>
      </c>
      <c r="J35" s="285">
        <f>(VLOOKUP($A35,MASTER!$1:$1048576,MATCH('POD7-COMMON_POOL'!J$7,MASTER!$1:$1,0),FALSE))*1000000</f>
        <v>0</v>
      </c>
      <c r="K35" s="285">
        <f>(VLOOKUP($A35,MASTER!$1:$1048576,MATCH('POD7-COMMON_POOL'!K$7,MASTER!$1:$1,0),FALSE))*1000000</f>
        <v>0</v>
      </c>
      <c r="L35" s="285">
        <f>(VLOOKUP($A35,MASTER!$1:$1048576,MATCH('POD7-COMMON_POOL'!L$7,MASTER!$1:$1,0),FALSE))*1000000</f>
        <v>0</v>
      </c>
      <c r="M35" s="285">
        <f>(VLOOKUP($A35,MASTER!$1:$1048576,MATCH('POD7-COMMON_POOL'!M$7,MASTER!$1:$1,0),FALSE))*1000000</f>
        <v>0</v>
      </c>
      <c r="N35" s="285">
        <f>(VLOOKUP($A35,MASTER!$1:$1048576,MATCH('POD7-COMMON_POOL'!N$7,MASTER!$1:$1,0),FALSE))*1000000</f>
        <v>0</v>
      </c>
      <c r="O35" s="285">
        <f>(VLOOKUP($A35,MASTER!$1:$1048576,MATCH('POD7-COMMON_POOL'!O$7,MASTER!$1:$1,0),FALSE))*1000000</f>
        <v>0</v>
      </c>
      <c r="P35" s="285">
        <f>(VLOOKUP($A35,MASTER!$1:$1048576,MATCH('POD7-COMMON_POOL'!P$7,MASTER!$1:$1,0),FALSE))*1000000</f>
        <v>0</v>
      </c>
      <c r="Q35" s="285">
        <f>(VLOOKUP($A35,MASTER!$1:$1048576,MATCH('POD7-COMMON_POOL'!Q$7,MASTER!$1:$1,0),FALSE))*1000000</f>
        <v>0</v>
      </c>
      <c r="R35" s="285">
        <f>(VLOOKUP($A35,MASTER!$1:$1048576,MATCH('POD7-COMMON_POOL'!R$7,MASTER!$1:$1,0),FALSE))*1000000</f>
        <v>0</v>
      </c>
      <c r="S35" s="285">
        <f>(VLOOKUP($A35,MASTER!$1:$1048576,MATCH('POD7-COMMON_POOL'!S$7,MASTER!$1:$1,0),FALSE))*1000000</f>
        <v>0</v>
      </c>
      <c r="T35" s="285">
        <f>(VLOOKUP($A35,MASTER!$1:$1048576,MATCH('POD7-COMMON_POOL'!T$7,MASTER!$1:$1,0),FALSE))*1000000</f>
        <v>0</v>
      </c>
      <c r="U35" s="285">
        <f>(VLOOKUP($A35,MASTER!$1:$1048576,MATCH('POD7-COMMON_POOL'!U$7,MASTER!$1:$1,0),FALSE))*1000000</f>
        <v>0</v>
      </c>
      <c r="V35" s="285">
        <f>(VLOOKUP($A35,MASTER!$1:$1048576,MATCH('POD7-COMMON_POOL'!V$7,MASTER!$1:$1,0),FALSE))*1000000</f>
        <v>0</v>
      </c>
      <c r="W35" s="285">
        <f>(VLOOKUP($A35,MASTER!$1:$1048576,MATCH('POD7-COMMON_POOL'!W$7,MASTER!$1:$1,0),FALSE))*1000000</f>
        <v>0</v>
      </c>
      <c r="X35" s="285">
        <f>(VLOOKUP($A35,MASTER!$1:$1048576,MATCH('POD7-COMMON_POOL'!X$7,MASTER!$1:$1,0),FALSE))*1000000</f>
        <v>0</v>
      </c>
      <c r="Y35" s="285">
        <f>(VLOOKUP($A35,MASTER!$1:$1048576,MATCH('POD7-COMMON_POOL'!Y$7,MASTER!$1:$1,0),FALSE))*1000000</f>
        <v>0</v>
      </c>
      <c r="Z35" s="285">
        <f>(VLOOKUP($A35,MASTER!$1:$1048576,MATCH('POD7-COMMON_POOL'!Z$7,MASTER!$1:$1,0),FALSE))*1000000</f>
        <v>0</v>
      </c>
      <c r="AA35" s="285">
        <f>(VLOOKUP($A35,MASTER!$1:$1048576,MATCH('POD7-COMMON_POOL'!AA$7,MASTER!$1:$1,0),FALSE))*1000000</f>
        <v>0</v>
      </c>
      <c r="AB35" s="285">
        <f>(VLOOKUP($A35,MASTER!$1:$1048576,MATCH('POD7-COMMON_POOL'!AB$7,MASTER!$1:$1,0),FALSE))*1000000</f>
        <v>0</v>
      </c>
      <c r="AC35" s="285">
        <f>(VLOOKUP($A35,MASTER!$1:$1048576,MATCH('POD7-COMMON_POOL'!AC$7,MASTER!$1:$1,0),FALSE))*1000000</f>
        <v>0</v>
      </c>
      <c r="AD35" s="285">
        <f>(VLOOKUP($A35,MASTER!$1:$1048576,MATCH('POD7-COMMON_POOL'!AD$7,MASTER!$1:$1,0),FALSE))*1000000</f>
        <v>0</v>
      </c>
      <c r="AE35" s="285">
        <f>(VLOOKUP($A35,MASTER!$1:$1048576,MATCH('POD7-COMMON_POOL'!AE$7,MASTER!$1:$1,0),FALSE))*1000000</f>
        <v>0</v>
      </c>
      <c r="AF35" s="285">
        <f>(VLOOKUP($A35,MASTER!$1:$1048576,MATCH('POD7-COMMON_POOL'!AF$7,MASTER!$1:$1,0),FALSE))*1000000</f>
        <v>0</v>
      </c>
      <c r="AG35" s="285">
        <f>(VLOOKUP($A35,MASTER!$1:$1048576,MATCH('POD7-COMMON_POOL'!AG$7,MASTER!$1:$1,0),FALSE))*1000000</f>
        <v>0</v>
      </c>
      <c r="AH35" s="285">
        <f>(VLOOKUP($A35,MASTER!$1:$1048576,MATCH('POD7-COMMON_POOL'!AH$7,MASTER!$1:$1,0),FALSE))*1000000</f>
        <v>0</v>
      </c>
      <c r="AI35" s="285">
        <f>(VLOOKUP($A35,MASTER!$1:$1048576,MATCH('POD7-COMMON_POOL'!AI$7,MASTER!$1:$1,0),FALSE))*1000000</f>
        <v>0</v>
      </c>
      <c r="AJ35" s="285">
        <f>(VLOOKUP($A35,MASTER!$1:$1048576,MATCH('POD7-COMMON_POOL'!AJ$7,MASTER!$1:$1,0),FALSE))*1000000</f>
        <v>0</v>
      </c>
      <c r="AK35" s="285">
        <f>(VLOOKUP($A35,MASTER!$1:$1048576,MATCH('POD7-COMMON_POOL'!AK$7,MASTER!$1:$1,0),FALSE))*1000000</f>
        <v>0</v>
      </c>
      <c r="AL35" s="285">
        <f>(VLOOKUP($A35,MASTER!$1:$1048576,MATCH('POD7-COMMON_POOL'!AL$7,MASTER!$1:$1,0),FALSE))*1000000</f>
        <v>0</v>
      </c>
      <c r="AM35" s="285">
        <f>(VLOOKUP($A35,MASTER!$1:$1048576,MATCH('POD7-COMMON_POOL'!AM$7,MASTER!$1:$1,0),FALSE))*1000000</f>
        <v>0</v>
      </c>
      <c r="AN35" s="285">
        <f>(VLOOKUP($A35,MASTER!$1:$1048576,MATCH('POD7-COMMON_POOL'!AN$7,MASTER!$1:$1,0),FALSE))*1000000</f>
        <v>0</v>
      </c>
      <c r="AO35" s="285">
        <f>(VLOOKUP($A35,MASTER!$1:$1048576,MATCH('POD7-COMMON_POOL'!AO$7,MASTER!$1:$1,0),FALSE))*1000000</f>
        <v>0</v>
      </c>
      <c r="AP35" s="285">
        <f>(VLOOKUP($A35,MASTER!$1:$1048576,MATCH('POD7-COMMON_POOL'!AP$7,MASTER!$1:$1,0),FALSE))*1000000</f>
        <v>0</v>
      </c>
      <c r="AQ35" s="285">
        <f>(VLOOKUP($A35,MASTER!$1:$1048576,MATCH('POD7-COMMON_POOL'!AQ$7,MASTER!$1:$1,0),FALSE))*1000000</f>
        <v>0</v>
      </c>
      <c r="AR35" s="285">
        <f>(VLOOKUP($A35,MASTER!$1:$1048576,MATCH('POD7-COMMON_POOL'!AR$7,MASTER!$1:$1,0),FALSE))*1000000</f>
        <v>0</v>
      </c>
      <c r="AS35" s="285">
        <f>(VLOOKUP($A35,MASTER!$1:$1048576,MATCH('POD7-COMMON_POOL'!AS$7,MASTER!$1:$1,0),FALSE))*1000000</f>
        <v>0</v>
      </c>
      <c r="AT35" s="285">
        <f>(VLOOKUP($A35,MASTER!$1:$1048576,MATCH('POD7-COMMON_POOL'!AT$7,MASTER!$1:$1,0),FALSE))*1000000</f>
        <v>0</v>
      </c>
      <c r="AU35" s="285">
        <f>(VLOOKUP($A35,MASTER!$1:$1048576,MATCH('POD7-COMMON_POOL'!AU$7,MASTER!$1:$1,0),FALSE))*1000000</f>
        <v>0</v>
      </c>
      <c r="AV35" s="285">
        <f>(VLOOKUP($A35,MASTER!$1:$1048576,MATCH('POD7-COMMON_POOL'!AV$7,MASTER!$1:$1,0),FALSE))*1000000</f>
        <v>0</v>
      </c>
      <c r="AW35" s="285">
        <f>(VLOOKUP($A35,MASTER!$1:$1048576,MATCH('POD7-COMMON_POOL'!AW$7,MASTER!$1:$1,0),FALSE))*1000000</f>
        <v>0</v>
      </c>
      <c r="AX35" s="285">
        <f>(VLOOKUP($A35,MASTER!$1:$1048576,MATCH('POD7-COMMON_POOL'!AX$7,MASTER!$1:$1,0),FALSE))*1000000</f>
        <v>0</v>
      </c>
      <c r="AY35" s="285">
        <f>(VLOOKUP($A35,MASTER!$1:$1048576,MATCH('POD7-COMMON_POOL'!AY$7,MASTER!$1:$1,0),FALSE))*1000000</f>
        <v>0</v>
      </c>
      <c r="AZ35" s="285">
        <f>(VLOOKUP($A35,MASTER!$1:$1048576,MATCH('POD7-COMMON_POOL'!AZ$7,MASTER!$1:$1,0),FALSE))*1000000</f>
        <v>0</v>
      </c>
      <c r="BA35" s="285">
        <f>(VLOOKUP($A35,MASTER!$1:$1048576,MATCH('POD7-COMMON_POOL'!BA$7,MASTER!$1:$1,0),FALSE))*1000000</f>
        <v>0</v>
      </c>
      <c r="BB35" s="285">
        <f>(VLOOKUP($A35,MASTER!$1:$1048576,MATCH('POD7-COMMON_POOL'!BB$7,MASTER!$1:$1,0),FALSE))*1000000</f>
        <v>0</v>
      </c>
      <c r="BC35" s="285">
        <f>(VLOOKUP($A35,MASTER!$1:$1048576,MATCH('POD7-COMMON_POOL'!BC$7,MASTER!$1:$1,0),FALSE))*1000000</f>
        <v>0</v>
      </c>
      <c r="BD35" s="285">
        <f>(VLOOKUP($A35,MASTER!$1:$1048576,MATCH('POD7-COMMON_POOL'!BD$7,MASTER!$1:$1,0),FALSE))*1000000</f>
        <v>0</v>
      </c>
      <c r="BE35" s="285">
        <f>(VLOOKUP($A35,MASTER!$1:$1048576,MATCH('POD7-COMMON_POOL'!BE$7,MASTER!$1:$1,0),FALSE))*1000000</f>
        <v>0</v>
      </c>
      <c r="BF35" s="285">
        <f>(VLOOKUP($A35,MASTER!$1:$1048576,MATCH('POD7-COMMON_POOL'!BF$7,MASTER!$1:$1,0),FALSE))*1000000</f>
        <v>0</v>
      </c>
      <c r="BG35" s="285">
        <f>(VLOOKUP($A35,MASTER!$1:$1048576,MATCH('POD7-COMMON_POOL'!BG$7,MASTER!$1:$1,0),FALSE))*1000000</f>
        <v>0</v>
      </c>
      <c r="BH35" s="285">
        <f>(VLOOKUP($A35,MASTER!$1:$1048576,MATCH('POD7-COMMON_POOL'!BH$7,MASTER!$1:$1,0),FALSE))*1000000</f>
        <v>0</v>
      </c>
      <c r="BI35" s="285">
        <f>(VLOOKUP($A35,MASTER!$1:$1048576,MATCH('POD7-COMMON_POOL'!BI$7,MASTER!$1:$1,0),FALSE))*1000000</f>
        <v>0</v>
      </c>
    </row>
    <row r="36" spans="1:61" x14ac:dyDescent="0.25">
      <c r="A36" s="187" t="s">
        <v>582</v>
      </c>
      <c r="B36" s="285">
        <f>(VLOOKUP($A36,MASTER!$1:$1048576,MATCH('POD7-COMMON_POOL'!B$7,MASTER!$1:$1,0),FALSE))*1000000</f>
        <v>30</v>
      </c>
      <c r="C36" s="285">
        <f>(VLOOKUP($A36,MASTER!$1:$1048576,MATCH('POD7-COMMON_POOL'!C$7,MASTER!$1:$1,0),FALSE))*1000000</f>
        <v>30</v>
      </c>
      <c r="D36" s="285">
        <f>(VLOOKUP($A36,MASTER!$1:$1048576,MATCH('POD7-COMMON_POOL'!D$7,MASTER!$1:$1,0),FALSE))*1000000</f>
        <v>30</v>
      </c>
      <c r="E36" s="285">
        <f>(VLOOKUP($A36,MASTER!$1:$1048576,MATCH('POD7-COMMON_POOL'!E$7,MASTER!$1:$1,0),FALSE))*1000000</f>
        <v>30</v>
      </c>
      <c r="F36" s="285">
        <f>(VLOOKUP($A36,MASTER!$1:$1048576,MATCH('POD7-COMMON_POOL'!F$7,MASTER!$1:$1,0),FALSE))*1000000</f>
        <v>30</v>
      </c>
      <c r="G36" s="285">
        <f>(VLOOKUP($A36,MASTER!$1:$1048576,MATCH('POD7-COMMON_POOL'!G$7,MASTER!$1:$1,0),FALSE))*1000000</f>
        <v>30</v>
      </c>
      <c r="H36" s="285">
        <f>(VLOOKUP($A36,MASTER!$1:$1048576,MATCH('POD7-COMMON_POOL'!H$7,MASTER!$1:$1,0),FALSE))*1000000</f>
        <v>30</v>
      </c>
      <c r="I36" s="285">
        <f>(VLOOKUP($A36,MASTER!$1:$1048576,MATCH('POD7-COMMON_POOL'!I$7,MASTER!$1:$1,0),FALSE))*1000000</f>
        <v>30</v>
      </c>
      <c r="J36" s="285">
        <f>(VLOOKUP($A36,MASTER!$1:$1048576,MATCH('POD7-COMMON_POOL'!J$7,MASTER!$1:$1,0),FALSE))*1000000</f>
        <v>30</v>
      </c>
      <c r="K36" s="285">
        <f>(VLOOKUP($A36,MASTER!$1:$1048576,MATCH('POD7-COMMON_POOL'!K$7,MASTER!$1:$1,0),FALSE))*1000000</f>
        <v>30</v>
      </c>
      <c r="L36" s="285">
        <f>(VLOOKUP($A36,MASTER!$1:$1048576,MATCH('POD7-COMMON_POOL'!L$7,MASTER!$1:$1,0),FALSE))*1000000</f>
        <v>30</v>
      </c>
      <c r="M36" s="285">
        <f>(VLOOKUP($A36,MASTER!$1:$1048576,MATCH('POD7-COMMON_POOL'!M$7,MASTER!$1:$1,0),FALSE))*1000000</f>
        <v>30</v>
      </c>
      <c r="N36" s="285">
        <f>(VLOOKUP($A36,MASTER!$1:$1048576,MATCH('POD7-COMMON_POOL'!N$7,MASTER!$1:$1,0),FALSE))*1000000</f>
        <v>30</v>
      </c>
      <c r="O36" s="285">
        <f>(VLOOKUP($A36,MASTER!$1:$1048576,MATCH('POD7-COMMON_POOL'!O$7,MASTER!$1:$1,0),FALSE))*1000000</f>
        <v>30</v>
      </c>
      <c r="P36" s="285">
        <f>(VLOOKUP($A36,MASTER!$1:$1048576,MATCH('POD7-COMMON_POOL'!P$7,MASTER!$1:$1,0),FALSE))*1000000</f>
        <v>30</v>
      </c>
      <c r="Q36" s="285">
        <f>(VLOOKUP($A36,MASTER!$1:$1048576,MATCH('POD7-COMMON_POOL'!Q$7,MASTER!$1:$1,0),FALSE))*1000000</f>
        <v>30</v>
      </c>
      <c r="R36" s="285">
        <f>(VLOOKUP($A36,MASTER!$1:$1048576,MATCH('POD7-COMMON_POOL'!R$7,MASTER!$1:$1,0),FALSE))*1000000</f>
        <v>10</v>
      </c>
      <c r="S36" s="285">
        <f>(VLOOKUP($A36,MASTER!$1:$1048576,MATCH('POD7-COMMON_POOL'!S$7,MASTER!$1:$1,0),FALSE))*1000000</f>
        <v>10</v>
      </c>
      <c r="T36" s="285">
        <f>(VLOOKUP($A36,MASTER!$1:$1048576,MATCH('POD7-COMMON_POOL'!T$7,MASTER!$1:$1,0),FALSE))*1000000</f>
        <v>10</v>
      </c>
      <c r="U36" s="285">
        <f>(VLOOKUP($A36,MASTER!$1:$1048576,MATCH('POD7-COMMON_POOL'!U$7,MASTER!$1:$1,0),FALSE))*1000000</f>
        <v>10</v>
      </c>
      <c r="V36" s="285">
        <f>(VLOOKUP($A36,MASTER!$1:$1048576,MATCH('POD7-COMMON_POOL'!V$7,MASTER!$1:$1,0),FALSE))*1000000</f>
        <v>10</v>
      </c>
      <c r="W36" s="285">
        <f>(VLOOKUP($A36,MASTER!$1:$1048576,MATCH('POD7-COMMON_POOL'!W$7,MASTER!$1:$1,0),FALSE))*1000000</f>
        <v>10</v>
      </c>
      <c r="X36" s="285">
        <f>(VLOOKUP($A36,MASTER!$1:$1048576,MATCH('POD7-COMMON_POOL'!X$7,MASTER!$1:$1,0),FALSE))*1000000</f>
        <v>10</v>
      </c>
      <c r="Y36" s="285">
        <f>(VLOOKUP($A36,MASTER!$1:$1048576,MATCH('POD7-COMMON_POOL'!Y$7,MASTER!$1:$1,0),FALSE))*1000000</f>
        <v>10</v>
      </c>
      <c r="Z36" s="285">
        <f>(VLOOKUP($A36,MASTER!$1:$1048576,MATCH('POD7-COMMON_POOL'!Z$7,MASTER!$1:$1,0),FALSE))*1000000</f>
        <v>10</v>
      </c>
      <c r="AA36" s="285">
        <f>(VLOOKUP($A36,MASTER!$1:$1048576,MATCH('POD7-COMMON_POOL'!AA$7,MASTER!$1:$1,0),FALSE))*1000000</f>
        <v>10</v>
      </c>
      <c r="AB36" s="285">
        <f>(VLOOKUP($A36,MASTER!$1:$1048576,MATCH('POD7-COMMON_POOL'!AB$7,MASTER!$1:$1,0),FALSE))*1000000</f>
        <v>10</v>
      </c>
      <c r="AC36" s="285">
        <f>(VLOOKUP($A36,MASTER!$1:$1048576,MATCH('POD7-COMMON_POOL'!AC$7,MASTER!$1:$1,0),FALSE))*1000000</f>
        <v>10</v>
      </c>
      <c r="AD36" s="285">
        <f>(VLOOKUP($A36,MASTER!$1:$1048576,MATCH('POD7-COMMON_POOL'!AD$7,MASTER!$1:$1,0),FALSE))*1000000</f>
        <v>10</v>
      </c>
      <c r="AE36" s="285">
        <f>(VLOOKUP($A36,MASTER!$1:$1048576,MATCH('POD7-COMMON_POOL'!AE$7,MASTER!$1:$1,0),FALSE))*1000000</f>
        <v>10</v>
      </c>
      <c r="AF36" s="285">
        <f>(VLOOKUP($A36,MASTER!$1:$1048576,MATCH('POD7-COMMON_POOL'!AF$7,MASTER!$1:$1,0),FALSE))*1000000</f>
        <v>10</v>
      </c>
      <c r="AG36" s="285">
        <f>(VLOOKUP($A36,MASTER!$1:$1048576,MATCH('POD7-COMMON_POOL'!AG$7,MASTER!$1:$1,0),FALSE))*1000000</f>
        <v>10</v>
      </c>
      <c r="AH36" s="285">
        <f>(VLOOKUP($A36,MASTER!$1:$1048576,MATCH('POD7-COMMON_POOL'!AH$7,MASTER!$1:$1,0),FALSE))*1000000</f>
        <v>10</v>
      </c>
      <c r="AI36" s="285">
        <f>(VLOOKUP($A36,MASTER!$1:$1048576,MATCH('POD7-COMMON_POOL'!AI$7,MASTER!$1:$1,0),FALSE))*1000000</f>
        <v>10</v>
      </c>
      <c r="AJ36" s="285">
        <f>(VLOOKUP($A36,MASTER!$1:$1048576,MATCH('POD7-COMMON_POOL'!AJ$7,MASTER!$1:$1,0),FALSE))*1000000</f>
        <v>10</v>
      </c>
      <c r="AK36" s="285">
        <f>(VLOOKUP($A36,MASTER!$1:$1048576,MATCH('POD7-COMMON_POOL'!AK$7,MASTER!$1:$1,0),FALSE))*1000000</f>
        <v>10</v>
      </c>
      <c r="AL36" s="285">
        <f>(VLOOKUP($A36,MASTER!$1:$1048576,MATCH('POD7-COMMON_POOL'!AL$7,MASTER!$1:$1,0),FALSE))*1000000</f>
        <v>10</v>
      </c>
      <c r="AM36" s="285">
        <f>(VLOOKUP($A36,MASTER!$1:$1048576,MATCH('POD7-COMMON_POOL'!AM$7,MASTER!$1:$1,0),FALSE))*1000000</f>
        <v>10</v>
      </c>
      <c r="AN36" s="285">
        <f>(VLOOKUP($A36,MASTER!$1:$1048576,MATCH('POD7-COMMON_POOL'!AN$7,MASTER!$1:$1,0),FALSE))*1000000</f>
        <v>10</v>
      </c>
      <c r="AO36" s="285">
        <f>(VLOOKUP($A36,MASTER!$1:$1048576,MATCH('POD7-COMMON_POOL'!AO$7,MASTER!$1:$1,0),FALSE))*1000000</f>
        <v>10</v>
      </c>
      <c r="AP36" s="285">
        <f>(VLOOKUP($A36,MASTER!$1:$1048576,MATCH('POD7-COMMON_POOL'!AP$7,MASTER!$1:$1,0),FALSE))*1000000</f>
        <v>10</v>
      </c>
      <c r="AQ36" s="285">
        <f>(VLOOKUP($A36,MASTER!$1:$1048576,MATCH('POD7-COMMON_POOL'!AQ$7,MASTER!$1:$1,0),FALSE))*1000000</f>
        <v>10</v>
      </c>
      <c r="AR36" s="285">
        <f>(VLOOKUP($A36,MASTER!$1:$1048576,MATCH('POD7-COMMON_POOL'!AR$7,MASTER!$1:$1,0),FALSE))*1000000</f>
        <v>10</v>
      </c>
      <c r="AS36" s="285">
        <f>(VLOOKUP($A36,MASTER!$1:$1048576,MATCH('POD7-COMMON_POOL'!AS$7,MASTER!$1:$1,0),FALSE))*1000000</f>
        <v>10</v>
      </c>
      <c r="AT36" s="285">
        <f>(VLOOKUP($A36,MASTER!$1:$1048576,MATCH('POD7-COMMON_POOL'!AT$7,MASTER!$1:$1,0),FALSE))*1000000</f>
        <v>10</v>
      </c>
      <c r="AU36" s="285">
        <f>(VLOOKUP($A36,MASTER!$1:$1048576,MATCH('POD7-COMMON_POOL'!AU$7,MASTER!$1:$1,0),FALSE))*1000000</f>
        <v>10</v>
      </c>
      <c r="AV36" s="285">
        <f>(VLOOKUP($A36,MASTER!$1:$1048576,MATCH('POD7-COMMON_POOL'!AV$7,MASTER!$1:$1,0),FALSE))*1000000</f>
        <v>10</v>
      </c>
      <c r="AW36" s="285">
        <f>(VLOOKUP($A36,MASTER!$1:$1048576,MATCH('POD7-COMMON_POOL'!AW$7,MASTER!$1:$1,0),FALSE))*1000000</f>
        <v>10</v>
      </c>
      <c r="AX36" s="285">
        <f>(VLOOKUP($A36,MASTER!$1:$1048576,MATCH('POD7-COMMON_POOL'!AX$7,MASTER!$1:$1,0),FALSE))*1000000</f>
        <v>10</v>
      </c>
      <c r="AY36" s="285">
        <f>(VLOOKUP($A36,MASTER!$1:$1048576,MATCH('POD7-COMMON_POOL'!AY$7,MASTER!$1:$1,0),FALSE))*1000000</f>
        <v>10</v>
      </c>
      <c r="AZ36" s="285">
        <f>(VLOOKUP($A36,MASTER!$1:$1048576,MATCH('POD7-COMMON_POOL'!AZ$7,MASTER!$1:$1,0),FALSE))*1000000</f>
        <v>10</v>
      </c>
      <c r="BA36" s="285">
        <f>(VLOOKUP($A36,MASTER!$1:$1048576,MATCH('POD7-COMMON_POOL'!BA$7,MASTER!$1:$1,0),FALSE))*1000000</f>
        <v>10</v>
      </c>
      <c r="BB36" s="285">
        <f>(VLOOKUP($A36,MASTER!$1:$1048576,MATCH('POD7-COMMON_POOL'!BB$7,MASTER!$1:$1,0),FALSE))*1000000</f>
        <v>10</v>
      </c>
      <c r="BC36" s="285">
        <f>(VLOOKUP($A36,MASTER!$1:$1048576,MATCH('POD7-COMMON_POOL'!BC$7,MASTER!$1:$1,0),FALSE))*1000000</f>
        <v>10</v>
      </c>
      <c r="BD36" s="285">
        <f>(VLOOKUP($A36,MASTER!$1:$1048576,MATCH('POD7-COMMON_POOL'!BD$7,MASTER!$1:$1,0),FALSE))*1000000</f>
        <v>10</v>
      </c>
      <c r="BE36" s="285">
        <f>(VLOOKUP($A36,MASTER!$1:$1048576,MATCH('POD7-COMMON_POOL'!BE$7,MASTER!$1:$1,0),FALSE))*1000000</f>
        <v>10</v>
      </c>
      <c r="BF36" s="285">
        <f>(VLOOKUP($A36,MASTER!$1:$1048576,MATCH('POD7-COMMON_POOL'!BF$7,MASTER!$1:$1,0),FALSE))*1000000</f>
        <v>10</v>
      </c>
      <c r="BG36" s="285">
        <f>(VLOOKUP($A36,MASTER!$1:$1048576,MATCH('POD7-COMMON_POOL'!BG$7,MASTER!$1:$1,0),FALSE))*1000000</f>
        <v>10</v>
      </c>
      <c r="BH36" s="285">
        <f>(VLOOKUP($A36,MASTER!$1:$1048576,MATCH('POD7-COMMON_POOL'!BH$7,MASTER!$1:$1,0),FALSE))*1000000</f>
        <v>10</v>
      </c>
      <c r="BI36" s="285">
        <f>(VLOOKUP($A36,MASTER!$1:$1048576,MATCH('POD7-COMMON_POOL'!BI$7,MASTER!$1:$1,0),FALSE))*1000000</f>
        <v>10</v>
      </c>
    </row>
    <row r="37" spans="1:61" x14ac:dyDescent="0.25">
      <c r="A37" s="187" t="s">
        <v>583</v>
      </c>
      <c r="B37" s="285">
        <f>(VLOOKUP($A37,MASTER!$1:$1048576,MATCH('POD7-COMMON_POOL'!B$7,MASTER!$1:$1,0),FALSE))*1000000</f>
        <v>0</v>
      </c>
      <c r="C37" s="285">
        <f>(VLOOKUP($A37,MASTER!$1:$1048576,MATCH('POD7-COMMON_POOL'!C$7,MASTER!$1:$1,0),FALSE))*1000000</f>
        <v>0</v>
      </c>
      <c r="D37" s="285">
        <f>(VLOOKUP($A37,MASTER!$1:$1048576,MATCH('POD7-COMMON_POOL'!D$7,MASTER!$1:$1,0),FALSE))*1000000</f>
        <v>0</v>
      </c>
      <c r="E37" s="285">
        <f>(VLOOKUP($A37,MASTER!$1:$1048576,MATCH('POD7-COMMON_POOL'!E$7,MASTER!$1:$1,0),FALSE))*1000000</f>
        <v>0</v>
      </c>
      <c r="F37" s="285">
        <f>(VLOOKUP($A37,MASTER!$1:$1048576,MATCH('POD7-COMMON_POOL'!F$7,MASTER!$1:$1,0),FALSE))*1000000</f>
        <v>0</v>
      </c>
      <c r="G37" s="285">
        <f>(VLOOKUP($A37,MASTER!$1:$1048576,MATCH('POD7-COMMON_POOL'!G$7,MASTER!$1:$1,0),FALSE))*1000000</f>
        <v>0</v>
      </c>
      <c r="H37" s="285">
        <f>(VLOOKUP($A37,MASTER!$1:$1048576,MATCH('POD7-COMMON_POOL'!H$7,MASTER!$1:$1,0),FALSE))*1000000</f>
        <v>0</v>
      </c>
      <c r="I37" s="285">
        <f>(VLOOKUP($A37,MASTER!$1:$1048576,MATCH('POD7-COMMON_POOL'!I$7,MASTER!$1:$1,0),FALSE))*1000000</f>
        <v>0</v>
      </c>
      <c r="J37" s="285">
        <f>(VLOOKUP($A37,MASTER!$1:$1048576,MATCH('POD7-COMMON_POOL'!J$7,MASTER!$1:$1,0),FALSE))*1000000</f>
        <v>0</v>
      </c>
      <c r="K37" s="285">
        <f>(VLOOKUP($A37,MASTER!$1:$1048576,MATCH('POD7-COMMON_POOL'!K$7,MASTER!$1:$1,0),FALSE))*1000000</f>
        <v>0</v>
      </c>
      <c r="L37" s="285">
        <f>(VLOOKUP($A37,MASTER!$1:$1048576,MATCH('POD7-COMMON_POOL'!L$7,MASTER!$1:$1,0),FALSE))*1000000</f>
        <v>0</v>
      </c>
      <c r="M37" s="285">
        <f>(VLOOKUP($A37,MASTER!$1:$1048576,MATCH('POD7-COMMON_POOL'!M$7,MASTER!$1:$1,0),FALSE))*1000000</f>
        <v>0</v>
      </c>
      <c r="N37" s="285">
        <f>(VLOOKUP($A37,MASTER!$1:$1048576,MATCH('POD7-COMMON_POOL'!N$7,MASTER!$1:$1,0),FALSE))*1000000</f>
        <v>0</v>
      </c>
      <c r="O37" s="285">
        <f>(VLOOKUP($A37,MASTER!$1:$1048576,MATCH('POD7-COMMON_POOL'!O$7,MASTER!$1:$1,0),FALSE))*1000000</f>
        <v>0</v>
      </c>
      <c r="P37" s="285">
        <f>(VLOOKUP($A37,MASTER!$1:$1048576,MATCH('POD7-COMMON_POOL'!P$7,MASTER!$1:$1,0),FALSE))*1000000</f>
        <v>0</v>
      </c>
      <c r="Q37" s="285">
        <f>(VLOOKUP($A37,MASTER!$1:$1048576,MATCH('POD7-COMMON_POOL'!Q$7,MASTER!$1:$1,0),FALSE))*1000000</f>
        <v>0</v>
      </c>
      <c r="R37" s="285">
        <f>(VLOOKUP($A37,MASTER!$1:$1048576,MATCH('POD7-COMMON_POOL'!R$7,MASTER!$1:$1,0),FALSE))*1000000</f>
        <v>0</v>
      </c>
      <c r="S37" s="285">
        <f>(VLOOKUP($A37,MASTER!$1:$1048576,MATCH('POD7-COMMON_POOL'!S$7,MASTER!$1:$1,0),FALSE))*1000000</f>
        <v>0</v>
      </c>
      <c r="T37" s="285">
        <f>(VLOOKUP($A37,MASTER!$1:$1048576,MATCH('POD7-COMMON_POOL'!T$7,MASTER!$1:$1,0),FALSE))*1000000</f>
        <v>0</v>
      </c>
      <c r="U37" s="285">
        <f>(VLOOKUP($A37,MASTER!$1:$1048576,MATCH('POD7-COMMON_POOL'!U$7,MASTER!$1:$1,0),FALSE))*1000000</f>
        <v>0</v>
      </c>
      <c r="V37" s="285">
        <f>(VLOOKUP($A37,MASTER!$1:$1048576,MATCH('POD7-COMMON_POOL'!V$7,MASTER!$1:$1,0),FALSE))*1000000</f>
        <v>0</v>
      </c>
      <c r="W37" s="285">
        <f>(VLOOKUP($A37,MASTER!$1:$1048576,MATCH('POD7-COMMON_POOL'!W$7,MASTER!$1:$1,0),FALSE))*1000000</f>
        <v>0</v>
      </c>
      <c r="X37" s="285">
        <f>(VLOOKUP($A37,MASTER!$1:$1048576,MATCH('POD7-COMMON_POOL'!X$7,MASTER!$1:$1,0),FALSE))*1000000</f>
        <v>0</v>
      </c>
      <c r="Y37" s="285">
        <f>(VLOOKUP($A37,MASTER!$1:$1048576,MATCH('POD7-COMMON_POOL'!Y$7,MASTER!$1:$1,0),FALSE))*1000000</f>
        <v>0</v>
      </c>
      <c r="Z37" s="285">
        <f>(VLOOKUP($A37,MASTER!$1:$1048576,MATCH('POD7-COMMON_POOL'!Z$7,MASTER!$1:$1,0),FALSE))*1000000</f>
        <v>0</v>
      </c>
      <c r="AA37" s="285">
        <f>(VLOOKUP($A37,MASTER!$1:$1048576,MATCH('POD7-COMMON_POOL'!AA$7,MASTER!$1:$1,0),FALSE))*1000000</f>
        <v>0</v>
      </c>
      <c r="AB37" s="285">
        <f>(VLOOKUP($A37,MASTER!$1:$1048576,MATCH('POD7-COMMON_POOL'!AB$7,MASTER!$1:$1,0),FALSE))*1000000</f>
        <v>0</v>
      </c>
      <c r="AC37" s="285">
        <f>(VLOOKUP($A37,MASTER!$1:$1048576,MATCH('POD7-COMMON_POOL'!AC$7,MASTER!$1:$1,0),FALSE))*1000000</f>
        <v>0</v>
      </c>
      <c r="AD37" s="285">
        <f>(VLOOKUP($A37,MASTER!$1:$1048576,MATCH('POD7-COMMON_POOL'!AD$7,MASTER!$1:$1,0),FALSE))*1000000</f>
        <v>0</v>
      </c>
      <c r="AE37" s="285">
        <f>(VLOOKUP($A37,MASTER!$1:$1048576,MATCH('POD7-COMMON_POOL'!AE$7,MASTER!$1:$1,0),FALSE))*1000000</f>
        <v>0</v>
      </c>
      <c r="AF37" s="285">
        <f>(VLOOKUP($A37,MASTER!$1:$1048576,MATCH('POD7-COMMON_POOL'!AF$7,MASTER!$1:$1,0),FALSE))*1000000</f>
        <v>0</v>
      </c>
      <c r="AG37" s="285">
        <f>(VLOOKUP($A37,MASTER!$1:$1048576,MATCH('POD7-COMMON_POOL'!AG$7,MASTER!$1:$1,0),FALSE))*1000000</f>
        <v>0</v>
      </c>
      <c r="AH37" s="285">
        <f>(VLOOKUP($A37,MASTER!$1:$1048576,MATCH('POD7-COMMON_POOL'!AH$7,MASTER!$1:$1,0),FALSE))*1000000</f>
        <v>0</v>
      </c>
      <c r="AI37" s="285">
        <f>(VLOOKUP($A37,MASTER!$1:$1048576,MATCH('POD7-COMMON_POOL'!AI$7,MASTER!$1:$1,0),FALSE))*1000000</f>
        <v>0</v>
      </c>
      <c r="AJ37" s="285">
        <f>(VLOOKUP($A37,MASTER!$1:$1048576,MATCH('POD7-COMMON_POOL'!AJ$7,MASTER!$1:$1,0),FALSE))*1000000</f>
        <v>0</v>
      </c>
      <c r="AK37" s="285">
        <f>(VLOOKUP($A37,MASTER!$1:$1048576,MATCH('POD7-COMMON_POOL'!AK$7,MASTER!$1:$1,0),FALSE))*1000000</f>
        <v>0</v>
      </c>
      <c r="AL37" s="285">
        <f>(VLOOKUP($A37,MASTER!$1:$1048576,MATCH('POD7-COMMON_POOL'!AL$7,MASTER!$1:$1,0),FALSE))*1000000</f>
        <v>0</v>
      </c>
      <c r="AM37" s="285">
        <f>(VLOOKUP($A37,MASTER!$1:$1048576,MATCH('POD7-COMMON_POOL'!AM$7,MASTER!$1:$1,0),FALSE))*1000000</f>
        <v>0</v>
      </c>
      <c r="AN37" s="285">
        <f>(VLOOKUP($A37,MASTER!$1:$1048576,MATCH('POD7-COMMON_POOL'!AN$7,MASTER!$1:$1,0),FALSE))*1000000</f>
        <v>0</v>
      </c>
      <c r="AO37" s="285">
        <f>(VLOOKUP($A37,MASTER!$1:$1048576,MATCH('POD7-COMMON_POOL'!AO$7,MASTER!$1:$1,0),FALSE))*1000000</f>
        <v>0</v>
      </c>
      <c r="AP37" s="285">
        <f>(VLOOKUP($A37,MASTER!$1:$1048576,MATCH('POD7-COMMON_POOL'!AP$7,MASTER!$1:$1,0),FALSE))*1000000</f>
        <v>0</v>
      </c>
      <c r="AQ37" s="285">
        <f>(VLOOKUP($A37,MASTER!$1:$1048576,MATCH('POD7-COMMON_POOL'!AQ$7,MASTER!$1:$1,0),FALSE))*1000000</f>
        <v>0</v>
      </c>
      <c r="AR37" s="285">
        <f>(VLOOKUP($A37,MASTER!$1:$1048576,MATCH('POD7-COMMON_POOL'!AR$7,MASTER!$1:$1,0),FALSE))*1000000</f>
        <v>0</v>
      </c>
      <c r="AS37" s="285">
        <f>(VLOOKUP($A37,MASTER!$1:$1048576,MATCH('POD7-COMMON_POOL'!AS$7,MASTER!$1:$1,0),FALSE))*1000000</f>
        <v>0</v>
      </c>
      <c r="AT37" s="285">
        <f>(VLOOKUP($A37,MASTER!$1:$1048576,MATCH('POD7-COMMON_POOL'!AT$7,MASTER!$1:$1,0),FALSE))*1000000</f>
        <v>0</v>
      </c>
      <c r="AU37" s="285">
        <f>(VLOOKUP($A37,MASTER!$1:$1048576,MATCH('POD7-COMMON_POOL'!AU$7,MASTER!$1:$1,0),FALSE))*1000000</f>
        <v>0</v>
      </c>
      <c r="AV37" s="285">
        <f>(VLOOKUP($A37,MASTER!$1:$1048576,MATCH('POD7-COMMON_POOL'!AV$7,MASTER!$1:$1,0),FALSE))*1000000</f>
        <v>0</v>
      </c>
      <c r="AW37" s="285">
        <f>(VLOOKUP($A37,MASTER!$1:$1048576,MATCH('POD7-COMMON_POOL'!AW$7,MASTER!$1:$1,0),FALSE))*1000000</f>
        <v>0</v>
      </c>
      <c r="AX37" s="285">
        <f>(VLOOKUP($A37,MASTER!$1:$1048576,MATCH('POD7-COMMON_POOL'!AX$7,MASTER!$1:$1,0),FALSE))*1000000</f>
        <v>0</v>
      </c>
      <c r="AY37" s="285">
        <f>(VLOOKUP($A37,MASTER!$1:$1048576,MATCH('POD7-COMMON_POOL'!AY$7,MASTER!$1:$1,0),FALSE))*1000000</f>
        <v>0</v>
      </c>
      <c r="AZ37" s="285">
        <f>(VLOOKUP($A37,MASTER!$1:$1048576,MATCH('POD7-COMMON_POOL'!AZ$7,MASTER!$1:$1,0),FALSE))*1000000</f>
        <v>0</v>
      </c>
      <c r="BA37" s="285">
        <f>(VLOOKUP($A37,MASTER!$1:$1048576,MATCH('POD7-COMMON_POOL'!BA$7,MASTER!$1:$1,0),FALSE))*1000000</f>
        <v>0</v>
      </c>
      <c r="BB37" s="285">
        <f>(VLOOKUP($A37,MASTER!$1:$1048576,MATCH('POD7-COMMON_POOL'!BB$7,MASTER!$1:$1,0),FALSE))*1000000</f>
        <v>0</v>
      </c>
      <c r="BC37" s="285">
        <f>(VLOOKUP($A37,MASTER!$1:$1048576,MATCH('POD7-COMMON_POOL'!BC$7,MASTER!$1:$1,0),FALSE))*1000000</f>
        <v>0</v>
      </c>
      <c r="BD37" s="285">
        <f>(VLOOKUP($A37,MASTER!$1:$1048576,MATCH('POD7-COMMON_POOL'!BD$7,MASTER!$1:$1,0),FALSE))*1000000</f>
        <v>0</v>
      </c>
      <c r="BE37" s="285">
        <f>(VLOOKUP($A37,MASTER!$1:$1048576,MATCH('POD7-COMMON_POOL'!BE$7,MASTER!$1:$1,0),FALSE))*1000000</f>
        <v>0</v>
      </c>
      <c r="BF37" s="285">
        <f>(VLOOKUP($A37,MASTER!$1:$1048576,MATCH('POD7-COMMON_POOL'!BF$7,MASTER!$1:$1,0),FALSE))*1000000</f>
        <v>0</v>
      </c>
      <c r="BG37" s="285">
        <f>(VLOOKUP($A37,MASTER!$1:$1048576,MATCH('POD7-COMMON_POOL'!BG$7,MASTER!$1:$1,0),FALSE))*1000000</f>
        <v>0</v>
      </c>
      <c r="BH37" s="285">
        <f>(VLOOKUP($A37,MASTER!$1:$1048576,MATCH('POD7-COMMON_POOL'!BH$7,MASTER!$1:$1,0),FALSE))*1000000</f>
        <v>0</v>
      </c>
      <c r="BI37" s="285">
        <f>(VLOOKUP($A37,MASTER!$1:$1048576,MATCH('POD7-COMMON_POOL'!BI$7,MASTER!$1:$1,0),FALSE))*1000000</f>
        <v>0</v>
      </c>
    </row>
    <row r="38" spans="1:61" x14ac:dyDescent="0.25">
      <c r="A38" s="187" t="s">
        <v>584</v>
      </c>
      <c r="B38" s="285">
        <f>(VLOOKUP($A38,MASTER!$1:$1048576,MATCH('POD7-COMMON_POOL'!B$7,MASTER!$1:$1,0),FALSE))*1000000</f>
        <v>0</v>
      </c>
      <c r="C38" s="285"/>
      <c r="D38" s="285"/>
      <c r="E38" s="285"/>
      <c r="F38" s="285">
        <f>(VLOOKUP($A38,MASTER!$1:$1048576,MATCH('POD7-COMMON_POOL'!F$7,MASTER!$1:$1,0),FALSE))*1000000</f>
        <v>0</v>
      </c>
      <c r="G38" s="285">
        <f>(VLOOKUP($A38,MASTER!$1:$1048576,MATCH('POD7-COMMON_POOL'!G$7,MASTER!$1:$1,0),FALSE))*1000000</f>
        <v>0</v>
      </c>
      <c r="H38" s="285">
        <f>(VLOOKUP($A38,MASTER!$1:$1048576,MATCH('POD7-COMMON_POOL'!H$7,MASTER!$1:$1,0),FALSE))*1000000</f>
        <v>0</v>
      </c>
      <c r="I38" s="285">
        <f>(VLOOKUP($A38,MASTER!$1:$1048576,MATCH('POD7-COMMON_POOL'!I$7,MASTER!$1:$1,0),FALSE))*1000000</f>
        <v>0</v>
      </c>
      <c r="J38" s="285">
        <f>(VLOOKUP($A38,MASTER!$1:$1048576,MATCH('POD7-COMMON_POOL'!J$7,MASTER!$1:$1,0),FALSE))*1000000</f>
        <v>0</v>
      </c>
      <c r="K38" s="285">
        <f>(VLOOKUP($A38,MASTER!$1:$1048576,MATCH('POD7-COMMON_POOL'!K$7,MASTER!$1:$1,0),FALSE))*1000000</f>
        <v>0</v>
      </c>
      <c r="L38" s="285">
        <f>(VLOOKUP($A38,MASTER!$1:$1048576,MATCH('POD7-COMMON_POOL'!L$7,MASTER!$1:$1,0),FALSE))*1000000</f>
        <v>0</v>
      </c>
      <c r="M38" s="285">
        <f>(VLOOKUP($A38,MASTER!$1:$1048576,MATCH('POD7-COMMON_POOL'!M$7,MASTER!$1:$1,0),FALSE))*1000000</f>
        <v>0</v>
      </c>
      <c r="N38" s="285">
        <f>(VLOOKUP($A38,MASTER!$1:$1048576,MATCH('POD7-COMMON_POOL'!N$7,MASTER!$1:$1,0),FALSE))*1000000</f>
        <v>0</v>
      </c>
      <c r="O38" s="285">
        <f>(VLOOKUP($A38,MASTER!$1:$1048576,MATCH('POD7-COMMON_POOL'!O$7,MASTER!$1:$1,0),FALSE))*1000000</f>
        <v>0</v>
      </c>
      <c r="P38" s="285">
        <f>(VLOOKUP($A38,MASTER!$1:$1048576,MATCH('POD7-COMMON_POOL'!P$7,MASTER!$1:$1,0),FALSE))*1000000</f>
        <v>0</v>
      </c>
      <c r="Q38" s="285">
        <f>(VLOOKUP($A38,MASTER!$1:$1048576,MATCH('POD7-COMMON_POOL'!Q$7,MASTER!$1:$1,0),FALSE))*1000000</f>
        <v>0</v>
      </c>
      <c r="R38" s="285">
        <f>(VLOOKUP($A38,MASTER!$1:$1048576,MATCH('POD7-COMMON_POOL'!R$7,MASTER!$1:$1,0),FALSE))*1000000</f>
        <v>0</v>
      </c>
      <c r="S38" s="285">
        <f>(VLOOKUP($A38,MASTER!$1:$1048576,MATCH('POD7-COMMON_POOL'!S$7,MASTER!$1:$1,0),FALSE))*1000000</f>
        <v>0</v>
      </c>
      <c r="T38" s="285">
        <f>(VLOOKUP($A38,MASTER!$1:$1048576,MATCH('POD7-COMMON_POOL'!T$7,MASTER!$1:$1,0),FALSE))*1000000</f>
        <v>0</v>
      </c>
      <c r="U38" s="285">
        <f>(VLOOKUP($A38,MASTER!$1:$1048576,MATCH('POD7-COMMON_POOL'!U$7,MASTER!$1:$1,0),FALSE))*1000000</f>
        <v>0</v>
      </c>
      <c r="V38" s="285">
        <f>(VLOOKUP($A38,MASTER!$1:$1048576,MATCH('POD7-COMMON_POOL'!V$7,MASTER!$1:$1,0),FALSE))*1000000</f>
        <v>0</v>
      </c>
      <c r="W38" s="285">
        <f>(VLOOKUP($A38,MASTER!$1:$1048576,MATCH('POD7-COMMON_POOL'!W$7,MASTER!$1:$1,0),FALSE))*1000000</f>
        <v>0</v>
      </c>
      <c r="X38" s="285">
        <f>(VLOOKUP($A38,MASTER!$1:$1048576,MATCH('POD7-COMMON_POOL'!X$7,MASTER!$1:$1,0),FALSE))*1000000</f>
        <v>0</v>
      </c>
      <c r="Y38" s="285">
        <f>(VLOOKUP($A38,MASTER!$1:$1048576,MATCH('POD7-COMMON_POOL'!Y$7,MASTER!$1:$1,0),FALSE))*1000000</f>
        <v>0</v>
      </c>
      <c r="Z38" s="285">
        <f>(VLOOKUP($A38,MASTER!$1:$1048576,MATCH('POD7-COMMON_POOL'!Z$7,MASTER!$1:$1,0),FALSE))*1000000</f>
        <v>0</v>
      </c>
      <c r="AA38" s="285">
        <f>(VLOOKUP($A38,MASTER!$1:$1048576,MATCH('POD7-COMMON_POOL'!AA$7,MASTER!$1:$1,0),FALSE))*1000000</f>
        <v>0</v>
      </c>
      <c r="AB38" s="285">
        <f>(VLOOKUP($A38,MASTER!$1:$1048576,MATCH('POD7-COMMON_POOL'!AB$7,MASTER!$1:$1,0),FALSE))*1000000</f>
        <v>0</v>
      </c>
      <c r="AC38" s="285">
        <f>(VLOOKUP($A38,MASTER!$1:$1048576,MATCH('POD7-COMMON_POOL'!AC$7,MASTER!$1:$1,0),FALSE))*1000000</f>
        <v>0</v>
      </c>
      <c r="AD38" s="285">
        <f>(VLOOKUP($A38,MASTER!$1:$1048576,MATCH('POD7-COMMON_POOL'!AD$7,MASTER!$1:$1,0),FALSE))*1000000</f>
        <v>0</v>
      </c>
      <c r="AE38" s="285">
        <f>(VLOOKUP($A38,MASTER!$1:$1048576,MATCH('POD7-COMMON_POOL'!AE$7,MASTER!$1:$1,0),FALSE))*1000000</f>
        <v>0</v>
      </c>
      <c r="AF38" s="285">
        <f>(VLOOKUP($A38,MASTER!$1:$1048576,MATCH('POD7-COMMON_POOL'!AF$7,MASTER!$1:$1,0),FALSE))*1000000</f>
        <v>0</v>
      </c>
      <c r="AG38" s="285">
        <f>(VLOOKUP($A38,MASTER!$1:$1048576,MATCH('POD7-COMMON_POOL'!AG$7,MASTER!$1:$1,0),FALSE))*1000000</f>
        <v>0</v>
      </c>
      <c r="AH38" s="285">
        <f>(VLOOKUP($A38,MASTER!$1:$1048576,MATCH('POD7-COMMON_POOL'!AH$7,MASTER!$1:$1,0),FALSE))*1000000</f>
        <v>0</v>
      </c>
      <c r="AI38" s="285">
        <f>(VLOOKUP($A38,MASTER!$1:$1048576,MATCH('POD7-COMMON_POOL'!AI$7,MASTER!$1:$1,0),FALSE))*1000000</f>
        <v>0</v>
      </c>
      <c r="AJ38" s="285">
        <f>(VLOOKUP($A38,MASTER!$1:$1048576,MATCH('POD7-COMMON_POOL'!AJ$7,MASTER!$1:$1,0),FALSE))*1000000</f>
        <v>0</v>
      </c>
      <c r="AK38" s="285">
        <f>(VLOOKUP($A38,MASTER!$1:$1048576,MATCH('POD7-COMMON_POOL'!AK$7,MASTER!$1:$1,0),FALSE))*1000000</f>
        <v>0</v>
      </c>
      <c r="AL38" s="285">
        <f>(VLOOKUP($A38,MASTER!$1:$1048576,MATCH('POD7-COMMON_POOL'!AL$7,MASTER!$1:$1,0),FALSE))*1000000</f>
        <v>0</v>
      </c>
      <c r="AM38" s="285">
        <f>(VLOOKUP($A38,MASTER!$1:$1048576,MATCH('POD7-COMMON_POOL'!AM$7,MASTER!$1:$1,0),FALSE))*1000000</f>
        <v>0</v>
      </c>
      <c r="AN38" s="285">
        <f>(VLOOKUP($A38,MASTER!$1:$1048576,MATCH('POD7-COMMON_POOL'!AN$7,MASTER!$1:$1,0),FALSE))*1000000</f>
        <v>0</v>
      </c>
      <c r="AO38" s="285">
        <f>(VLOOKUP($A38,MASTER!$1:$1048576,MATCH('POD7-COMMON_POOL'!AO$7,MASTER!$1:$1,0),FALSE))*1000000</f>
        <v>0</v>
      </c>
      <c r="AP38" s="285">
        <f>(VLOOKUP($A38,MASTER!$1:$1048576,MATCH('POD7-COMMON_POOL'!AP$7,MASTER!$1:$1,0),FALSE))*1000000</f>
        <v>0</v>
      </c>
      <c r="AQ38" s="285">
        <f>(VLOOKUP($A38,MASTER!$1:$1048576,MATCH('POD7-COMMON_POOL'!AQ$7,MASTER!$1:$1,0),FALSE))*1000000</f>
        <v>0</v>
      </c>
      <c r="AR38" s="285">
        <f>(VLOOKUP($A38,MASTER!$1:$1048576,MATCH('POD7-COMMON_POOL'!AR$7,MASTER!$1:$1,0),FALSE))*1000000</f>
        <v>0</v>
      </c>
      <c r="AS38" s="285">
        <f>(VLOOKUP($A38,MASTER!$1:$1048576,MATCH('POD7-COMMON_POOL'!AS$7,MASTER!$1:$1,0),FALSE))*1000000</f>
        <v>0</v>
      </c>
      <c r="AT38" s="285">
        <f>(VLOOKUP($A38,MASTER!$1:$1048576,MATCH('POD7-COMMON_POOL'!AT$7,MASTER!$1:$1,0),FALSE))*1000000</f>
        <v>0</v>
      </c>
      <c r="AU38" s="285">
        <f>(VLOOKUP($A38,MASTER!$1:$1048576,MATCH('POD7-COMMON_POOL'!AU$7,MASTER!$1:$1,0),FALSE))*1000000</f>
        <v>0</v>
      </c>
      <c r="AV38" s="285">
        <f>(VLOOKUP($A38,MASTER!$1:$1048576,MATCH('POD7-COMMON_POOL'!AV$7,MASTER!$1:$1,0),FALSE))*1000000</f>
        <v>0</v>
      </c>
      <c r="AW38" s="285">
        <f>(VLOOKUP($A38,MASTER!$1:$1048576,MATCH('POD7-COMMON_POOL'!AW$7,MASTER!$1:$1,0),FALSE))*1000000</f>
        <v>0</v>
      </c>
      <c r="AX38" s="285">
        <f>(VLOOKUP($A38,MASTER!$1:$1048576,MATCH('POD7-COMMON_POOL'!AX$7,MASTER!$1:$1,0),FALSE))*1000000</f>
        <v>0</v>
      </c>
      <c r="AY38" s="285">
        <f>(VLOOKUP($A38,MASTER!$1:$1048576,MATCH('POD7-COMMON_POOL'!AY$7,MASTER!$1:$1,0),FALSE))*1000000</f>
        <v>0</v>
      </c>
      <c r="AZ38" s="285">
        <f>(VLOOKUP($A38,MASTER!$1:$1048576,MATCH('POD7-COMMON_POOL'!AZ$7,MASTER!$1:$1,0),FALSE))*1000000</f>
        <v>0</v>
      </c>
      <c r="BA38" s="285">
        <f>(VLOOKUP($A38,MASTER!$1:$1048576,MATCH('POD7-COMMON_POOL'!BA$7,MASTER!$1:$1,0),FALSE))*1000000</f>
        <v>0</v>
      </c>
      <c r="BB38" s="285">
        <f>(VLOOKUP($A38,MASTER!$1:$1048576,MATCH('POD7-COMMON_POOL'!BB$7,MASTER!$1:$1,0),FALSE))*1000000</f>
        <v>0</v>
      </c>
      <c r="BC38" s="285">
        <f>(VLOOKUP($A38,MASTER!$1:$1048576,MATCH('POD7-COMMON_POOL'!BC$7,MASTER!$1:$1,0),FALSE))*1000000</f>
        <v>0</v>
      </c>
      <c r="BD38" s="285">
        <f>(VLOOKUP($A38,MASTER!$1:$1048576,MATCH('POD7-COMMON_POOL'!BD$7,MASTER!$1:$1,0),FALSE))*1000000</f>
        <v>0</v>
      </c>
      <c r="BE38" s="285">
        <f>(VLOOKUP($A38,MASTER!$1:$1048576,MATCH('POD7-COMMON_POOL'!BE$7,MASTER!$1:$1,0),FALSE))*1000000</f>
        <v>0</v>
      </c>
      <c r="BF38" s="285">
        <f>(VLOOKUP($A38,MASTER!$1:$1048576,MATCH('POD7-COMMON_POOL'!BF$7,MASTER!$1:$1,0),FALSE))*1000000</f>
        <v>0</v>
      </c>
      <c r="BG38" s="285">
        <f>(VLOOKUP($A38,MASTER!$1:$1048576,MATCH('POD7-COMMON_POOL'!BG$7,MASTER!$1:$1,0),FALSE))*1000000</f>
        <v>0</v>
      </c>
      <c r="BH38" s="285">
        <f>(VLOOKUP($A38,MASTER!$1:$1048576,MATCH('POD7-COMMON_POOL'!BH$7,MASTER!$1:$1,0),FALSE))*1000000</f>
        <v>0</v>
      </c>
      <c r="BI38" s="285">
        <f>(VLOOKUP($A38,MASTER!$1:$1048576,MATCH('POD7-COMMON_POOL'!BI$7,MASTER!$1:$1,0),FALSE))*1000000</f>
        <v>0</v>
      </c>
    </row>
    <row r="39" spans="1:61" x14ac:dyDescent="0.25">
      <c r="A39" s="375" t="s">
        <v>585</v>
      </c>
      <c r="B39" s="376">
        <f>(VLOOKUP($A39,MASTER!$1:$1048576,MATCH('POD7-COMMON_POOL'!B$7,MASTER!$1:$1,0),FALSE))*1000000</f>
        <v>0</v>
      </c>
      <c r="C39" s="377">
        <f>(VLOOKUP($A39,MASTER!$1:$1048576,MATCH('POD7-COMMON_POOL'!C$7,MASTER!$1:$1,0),FALSE))*1000000</f>
        <v>0</v>
      </c>
      <c r="D39" s="377">
        <f>(VLOOKUP($A39,MASTER!$1:$1048576,MATCH('POD7-COMMON_POOL'!D$7,MASTER!$1:$1,0),FALSE))*1000000</f>
        <v>0</v>
      </c>
      <c r="E39" s="377">
        <f>(VLOOKUP($A39,MASTER!$1:$1048576,MATCH('POD7-COMMON_POOL'!E$7,MASTER!$1:$1,0),FALSE))*1000000</f>
        <v>0</v>
      </c>
      <c r="F39" s="377">
        <f>(VLOOKUP($A39,MASTER!$1:$1048576,MATCH('POD7-COMMON_POOL'!F$7,MASTER!$1:$1,0),FALSE))*1000000</f>
        <v>0</v>
      </c>
      <c r="G39" s="377">
        <f>(VLOOKUP($A39,MASTER!$1:$1048576,MATCH('POD7-COMMON_POOL'!G$7,MASTER!$1:$1,0),FALSE))*1000000</f>
        <v>0</v>
      </c>
      <c r="H39" s="377">
        <f>(VLOOKUP($A39,MASTER!$1:$1048576,MATCH('POD7-COMMON_POOL'!H$7,MASTER!$1:$1,0),FALSE))*1000000</f>
        <v>0</v>
      </c>
      <c r="I39" s="377">
        <f>(VLOOKUP($A39,MASTER!$1:$1048576,MATCH('POD7-COMMON_POOL'!I$7,MASTER!$1:$1,0),FALSE))*1000000</f>
        <v>0</v>
      </c>
      <c r="J39" s="377">
        <f>(VLOOKUP($A39,MASTER!$1:$1048576,MATCH('POD7-COMMON_POOL'!J$7,MASTER!$1:$1,0),FALSE))*1000000</f>
        <v>0</v>
      </c>
      <c r="K39" s="377">
        <f>(VLOOKUP($A39,MASTER!$1:$1048576,MATCH('POD7-COMMON_POOL'!K$7,MASTER!$1:$1,0),FALSE))*1000000</f>
        <v>0</v>
      </c>
      <c r="L39" s="377">
        <f>(VLOOKUP($A39,MASTER!$1:$1048576,MATCH('POD7-COMMON_POOL'!L$7,MASTER!$1:$1,0),FALSE))*1000000</f>
        <v>0</v>
      </c>
      <c r="M39" s="377">
        <f>(VLOOKUP($A39,MASTER!$1:$1048576,MATCH('POD7-COMMON_POOL'!M$7,MASTER!$1:$1,0),FALSE))*1000000</f>
        <v>0</v>
      </c>
      <c r="N39" s="377">
        <f>(VLOOKUP($A39,MASTER!$1:$1048576,MATCH('POD7-COMMON_POOL'!N$7,MASTER!$1:$1,0),FALSE))*1000000</f>
        <v>0</v>
      </c>
      <c r="O39" s="377">
        <f>(VLOOKUP($A39,MASTER!$1:$1048576,MATCH('POD7-COMMON_POOL'!O$7,MASTER!$1:$1,0),FALSE))*1000000</f>
        <v>0</v>
      </c>
      <c r="P39" s="377">
        <f>(VLOOKUP($A39,MASTER!$1:$1048576,MATCH('POD7-COMMON_POOL'!P$7,MASTER!$1:$1,0),FALSE))*1000000</f>
        <v>0</v>
      </c>
      <c r="Q39" s="377">
        <f>(VLOOKUP($A39,MASTER!$1:$1048576,MATCH('POD7-COMMON_POOL'!Q$7,MASTER!$1:$1,0),FALSE))*1000000</f>
        <v>0</v>
      </c>
      <c r="R39" s="377">
        <f>(VLOOKUP($A39,MASTER!$1:$1048576,MATCH('POD7-COMMON_POOL'!R$7,MASTER!$1:$1,0),FALSE))*1000000</f>
        <v>0</v>
      </c>
      <c r="S39" s="377">
        <f>(VLOOKUP($A39,MASTER!$1:$1048576,MATCH('POD7-COMMON_POOL'!S$7,MASTER!$1:$1,0),FALSE))*1000000</f>
        <v>0</v>
      </c>
      <c r="T39" s="377">
        <f>(VLOOKUP($A39,MASTER!$1:$1048576,MATCH('POD7-COMMON_POOL'!T$7,MASTER!$1:$1,0),FALSE))*1000000</f>
        <v>0</v>
      </c>
      <c r="U39" s="377">
        <f>(VLOOKUP($A39,MASTER!$1:$1048576,MATCH('POD7-COMMON_POOL'!U$7,MASTER!$1:$1,0),FALSE))*1000000</f>
        <v>0</v>
      </c>
      <c r="V39" s="377">
        <f>(VLOOKUP($A39,MASTER!$1:$1048576,MATCH('POD7-COMMON_POOL'!V$7,MASTER!$1:$1,0),FALSE))*1000000</f>
        <v>0</v>
      </c>
      <c r="W39" s="377">
        <f>(VLOOKUP($A39,MASTER!$1:$1048576,MATCH('POD7-COMMON_POOL'!W$7,MASTER!$1:$1,0),FALSE))*1000000</f>
        <v>0</v>
      </c>
      <c r="X39" s="377">
        <f>(VLOOKUP($A39,MASTER!$1:$1048576,MATCH('POD7-COMMON_POOL'!X$7,MASTER!$1:$1,0),FALSE))*1000000</f>
        <v>0</v>
      </c>
      <c r="Y39" s="377">
        <f>(VLOOKUP($A39,MASTER!$1:$1048576,MATCH('POD7-COMMON_POOL'!Y$7,MASTER!$1:$1,0),FALSE))*1000000</f>
        <v>0</v>
      </c>
      <c r="Z39" s="377">
        <f>(VLOOKUP($A39,MASTER!$1:$1048576,MATCH('POD7-COMMON_POOL'!Z$7,MASTER!$1:$1,0),FALSE))*1000000</f>
        <v>0</v>
      </c>
      <c r="AA39" s="377">
        <f>(VLOOKUP($A39,MASTER!$1:$1048576,MATCH('POD7-COMMON_POOL'!AA$7,MASTER!$1:$1,0),FALSE))*1000000</f>
        <v>0</v>
      </c>
      <c r="AB39" s="377">
        <f>(VLOOKUP($A39,MASTER!$1:$1048576,MATCH('POD7-COMMON_POOL'!AB$7,MASTER!$1:$1,0),FALSE))*1000000</f>
        <v>0</v>
      </c>
      <c r="AC39" s="377">
        <f>(VLOOKUP($A39,MASTER!$1:$1048576,MATCH('POD7-COMMON_POOL'!AC$7,MASTER!$1:$1,0),FALSE))*1000000</f>
        <v>0</v>
      </c>
      <c r="AD39" s="377">
        <f>(VLOOKUP($A39,MASTER!$1:$1048576,MATCH('POD7-COMMON_POOL'!AD$7,MASTER!$1:$1,0),FALSE))*1000000</f>
        <v>0</v>
      </c>
      <c r="AE39" s="377">
        <f>(VLOOKUP($A39,MASTER!$1:$1048576,MATCH('POD7-COMMON_POOL'!AE$7,MASTER!$1:$1,0),FALSE))*1000000</f>
        <v>0</v>
      </c>
      <c r="AF39" s="377">
        <f>(VLOOKUP($A39,MASTER!$1:$1048576,MATCH('POD7-COMMON_POOL'!AF$7,MASTER!$1:$1,0),FALSE))*1000000</f>
        <v>0</v>
      </c>
      <c r="AG39" s="377">
        <f>(VLOOKUP($A39,MASTER!$1:$1048576,MATCH('POD7-COMMON_POOL'!AG$7,MASTER!$1:$1,0),FALSE))*1000000</f>
        <v>0</v>
      </c>
      <c r="AH39" s="377">
        <f>(VLOOKUP($A39,MASTER!$1:$1048576,MATCH('POD7-COMMON_POOL'!AH$7,MASTER!$1:$1,0),FALSE))*1000000</f>
        <v>0</v>
      </c>
      <c r="AI39" s="377">
        <f>(VLOOKUP($A39,MASTER!$1:$1048576,MATCH('POD7-COMMON_POOL'!AI$7,MASTER!$1:$1,0),FALSE))*1000000</f>
        <v>0</v>
      </c>
      <c r="AJ39" s="377">
        <f>(VLOOKUP($A39,MASTER!$1:$1048576,MATCH('POD7-COMMON_POOL'!AJ$7,MASTER!$1:$1,0),FALSE))*1000000</f>
        <v>0</v>
      </c>
      <c r="AK39" s="377">
        <f>(VLOOKUP($A39,MASTER!$1:$1048576,MATCH('POD7-COMMON_POOL'!AK$7,MASTER!$1:$1,0),FALSE))*1000000</f>
        <v>0</v>
      </c>
      <c r="AL39" s="377">
        <f>(VLOOKUP($A39,MASTER!$1:$1048576,MATCH('POD7-COMMON_POOL'!AL$7,MASTER!$1:$1,0),FALSE))*1000000</f>
        <v>0</v>
      </c>
      <c r="AM39" s="377">
        <f>(VLOOKUP($A39,MASTER!$1:$1048576,MATCH('POD7-COMMON_POOL'!AM$7,MASTER!$1:$1,0),FALSE))*1000000</f>
        <v>0</v>
      </c>
      <c r="AN39" s="377">
        <f>(VLOOKUP($A39,MASTER!$1:$1048576,MATCH('POD7-COMMON_POOL'!AN$7,MASTER!$1:$1,0),FALSE))*1000000</f>
        <v>0</v>
      </c>
      <c r="AO39" s="377">
        <f>(VLOOKUP($A39,MASTER!$1:$1048576,MATCH('POD7-COMMON_POOL'!AO$7,MASTER!$1:$1,0),FALSE))*1000000</f>
        <v>0</v>
      </c>
      <c r="AP39" s="377">
        <f>(VLOOKUP($A39,MASTER!$1:$1048576,MATCH('POD7-COMMON_POOL'!AP$7,MASTER!$1:$1,0),FALSE))*1000000</f>
        <v>0</v>
      </c>
      <c r="AQ39" s="377">
        <f>(VLOOKUP($A39,MASTER!$1:$1048576,MATCH('POD7-COMMON_POOL'!AQ$7,MASTER!$1:$1,0),FALSE))*1000000</f>
        <v>0</v>
      </c>
      <c r="AR39" s="377">
        <f>(VLOOKUP($A39,MASTER!$1:$1048576,MATCH('POD7-COMMON_POOL'!AR$7,MASTER!$1:$1,0),FALSE))*1000000</f>
        <v>0</v>
      </c>
      <c r="AS39" s="377">
        <f>(VLOOKUP($A39,MASTER!$1:$1048576,MATCH('POD7-COMMON_POOL'!AS$7,MASTER!$1:$1,0),FALSE))*1000000</f>
        <v>0</v>
      </c>
      <c r="AT39" s="377">
        <f>(VLOOKUP($A39,MASTER!$1:$1048576,MATCH('POD7-COMMON_POOL'!AT$7,MASTER!$1:$1,0),FALSE))*1000000</f>
        <v>0</v>
      </c>
      <c r="AU39" s="377">
        <f>(VLOOKUP($A39,MASTER!$1:$1048576,MATCH('POD7-COMMON_POOL'!AU$7,MASTER!$1:$1,0),FALSE))*1000000</f>
        <v>0</v>
      </c>
      <c r="AV39" s="377">
        <f>(VLOOKUP($A39,MASTER!$1:$1048576,MATCH('POD7-COMMON_POOL'!AV$7,MASTER!$1:$1,0),FALSE))*1000000</f>
        <v>0</v>
      </c>
      <c r="AW39" s="377">
        <f>(VLOOKUP($A39,MASTER!$1:$1048576,MATCH('POD7-COMMON_POOL'!AW$7,MASTER!$1:$1,0),FALSE))*1000000</f>
        <v>0</v>
      </c>
      <c r="AX39" s="377">
        <f>(VLOOKUP($A39,MASTER!$1:$1048576,MATCH('POD7-COMMON_POOL'!AX$7,MASTER!$1:$1,0),FALSE))*1000000</f>
        <v>0</v>
      </c>
      <c r="AY39" s="377">
        <f>(VLOOKUP($A39,MASTER!$1:$1048576,MATCH('POD7-COMMON_POOL'!AY$7,MASTER!$1:$1,0),FALSE))*1000000</f>
        <v>0</v>
      </c>
      <c r="AZ39" s="377">
        <f>(VLOOKUP($A39,MASTER!$1:$1048576,MATCH('POD7-COMMON_POOL'!AZ$7,MASTER!$1:$1,0),FALSE))*1000000</f>
        <v>0</v>
      </c>
      <c r="BA39" s="377">
        <f>(VLOOKUP($A39,MASTER!$1:$1048576,MATCH('POD7-COMMON_POOL'!BA$7,MASTER!$1:$1,0),FALSE))*1000000</f>
        <v>0</v>
      </c>
      <c r="BB39" s="377">
        <f>(VLOOKUP($A39,MASTER!$1:$1048576,MATCH('POD7-COMMON_POOL'!BB$7,MASTER!$1:$1,0),FALSE))*1000000</f>
        <v>0</v>
      </c>
      <c r="BC39" s="377">
        <f>(VLOOKUP($A39,MASTER!$1:$1048576,MATCH('POD7-COMMON_POOL'!BC$7,MASTER!$1:$1,0),FALSE))*1000000</f>
        <v>0</v>
      </c>
      <c r="BD39" s="377">
        <f>(VLOOKUP($A39,MASTER!$1:$1048576,MATCH('POD7-COMMON_POOL'!BD$7,MASTER!$1:$1,0),FALSE))*1000000</f>
        <v>0</v>
      </c>
      <c r="BE39" s="377">
        <f>(VLOOKUP($A39,MASTER!$1:$1048576,MATCH('POD7-COMMON_POOL'!BE$7,MASTER!$1:$1,0),FALSE))*1000000</f>
        <v>0</v>
      </c>
      <c r="BF39" s="377">
        <f>(VLOOKUP($A39,MASTER!$1:$1048576,MATCH('POD7-COMMON_POOL'!BF$7,MASTER!$1:$1,0),FALSE))*1000000</f>
        <v>0</v>
      </c>
      <c r="BG39" s="377">
        <f>(VLOOKUP($A39,MASTER!$1:$1048576,MATCH('POD7-COMMON_POOL'!BG$7,MASTER!$1:$1,0),FALSE))*1000000</f>
        <v>0</v>
      </c>
      <c r="BH39" s="377">
        <f>(VLOOKUP($A39,MASTER!$1:$1048576,MATCH('POD7-COMMON_POOL'!BH$7,MASTER!$1:$1,0),FALSE))*1000000</f>
        <v>0</v>
      </c>
      <c r="BI39" s="377">
        <f>(VLOOKUP($A39,MASTER!$1:$1048576,MATCH('POD7-COMMON_POOL'!BI$7,MASTER!$1:$1,0),FALSE))*1000000</f>
        <v>0</v>
      </c>
    </row>
    <row r="40" spans="1:61" s="380" customFormat="1" x14ac:dyDescent="0.25">
      <c r="A40" s="374" t="s">
        <v>477</v>
      </c>
      <c r="B40" s="379">
        <f t="shared" ref="B40:N40" si="0">SUM(B22:B39)</f>
        <v>250004</v>
      </c>
      <c r="C40" s="379">
        <f t="shared" si="0"/>
        <v>260050</v>
      </c>
      <c r="D40" s="379">
        <f t="shared" si="0"/>
        <v>331732</v>
      </c>
      <c r="E40" s="379">
        <f t="shared" si="0"/>
        <v>315494</v>
      </c>
      <c r="F40" s="379">
        <f t="shared" si="0"/>
        <v>347318</v>
      </c>
      <c r="G40" s="379">
        <f t="shared" si="0"/>
        <v>366952</v>
      </c>
      <c r="H40" s="379">
        <f t="shared" si="0"/>
        <v>445450</v>
      </c>
      <c r="I40" s="379">
        <f t="shared" si="0"/>
        <v>433227</v>
      </c>
      <c r="J40" s="379">
        <f t="shared" si="0"/>
        <v>463499</v>
      </c>
      <c r="K40" s="379">
        <f t="shared" si="0"/>
        <v>493318</v>
      </c>
      <c r="L40" s="379">
        <f t="shared" si="0"/>
        <v>518630</v>
      </c>
      <c r="M40" s="379">
        <f t="shared" si="0"/>
        <v>518630</v>
      </c>
      <c r="N40" s="379">
        <f t="shared" si="0"/>
        <v>552142</v>
      </c>
      <c r="O40" s="379">
        <f>SUM(O$8:O$39)</f>
        <v>1979352</v>
      </c>
      <c r="P40" s="379">
        <f>SUM(P$8:P$39)</f>
        <v>2039029.5775800827</v>
      </c>
      <c r="Q40" s="379">
        <f t="shared" ref="Q40:BI40" si="1">SUM(Q$8:Q$39)</f>
        <v>2133489.2096313564</v>
      </c>
      <c r="R40" s="379">
        <f t="shared" si="1"/>
        <v>2338860</v>
      </c>
      <c r="S40" s="379">
        <f t="shared" si="1"/>
        <v>2440460</v>
      </c>
      <c r="T40" s="379">
        <f t="shared" si="1"/>
        <v>2483722.7571003712</v>
      </c>
      <c r="U40" s="379">
        <f t="shared" si="1"/>
        <v>2529363.7492527887</v>
      </c>
      <c r="V40" s="379">
        <f t="shared" si="1"/>
        <v>2577215.3569253422</v>
      </c>
      <c r="W40" s="379">
        <f t="shared" si="1"/>
        <v>2627192.6265428443</v>
      </c>
      <c r="X40" s="379">
        <f t="shared" si="1"/>
        <v>2679245.154165572</v>
      </c>
      <c r="Y40" s="379">
        <f t="shared" si="1"/>
        <v>2733341.6502731941</v>
      </c>
      <c r="Z40" s="379">
        <f t="shared" si="1"/>
        <v>2789464.1333704996</v>
      </c>
      <c r="AA40" s="379">
        <f t="shared" si="1"/>
        <v>2847605.1480598478</v>
      </c>
      <c r="AB40" s="379">
        <f t="shared" si="1"/>
        <v>2907766.0628193002</v>
      </c>
      <c r="AC40" s="379">
        <f t="shared" si="1"/>
        <v>2969955.8432737682</v>
      </c>
      <c r="AD40" s="379">
        <f t="shared" si="1"/>
        <v>3034190.0927278744</v>
      </c>
      <c r="AE40" s="379">
        <f t="shared" si="1"/>
        <v>3100490.2745265048</v>
      </c>
      <c r="AF40" s="379">
        <f t="shared" si="1"/>
        <v>3168883.0724194278</v>
      </c>
      <c r="AG40" s="379">
        <f t="shared" si="1"/>
        <v>3239399.8614186733</v>
      </c>
      <c r="AH40" s="379">
        <f t="shared" si="1"/>
        <v>3312076.2694071149</v>
      </c>
      <c r="AI40" s="379">
        <f t="shared" si="1"/>
        <v>3386951.8142585019</v>
      </c>
      <c r="AJ40" s="379">
        <f t="shared" si="1"/>
        <v>3464069.6042558225</v>
      </c>
      <c r="AK40" s="379">
        <f t="shared" si="1"/>
        <v>3543476.0918278093</v>
      </c>
      <c r="AL40" s="379">
        <f t="shared" si="1"/>
        <v>3625220.8723599459</v>
      </c>
      <c r="AM40" s="379">
        <f t="shared" si="1"/>
        <v>3709356.5212278031</v>
      </c>
      <c r="AN40" s="379">
        <f t="shared" si="1"/>
        <v>3795938.4633347816</v>
      </c>
      <c r="AO40" s="379">
        <f t="shared" si="1"/>
        <v>3885024.8703705398</v>
      </c>
      <c r="AP40" s="379">
        <f t="shared" si="1"/>
        <v>3976676.5817810129</v>
      </c>
      <c r="AQ40" s="379">
        <f t="shared" si="1"/>
        <v>4070957.0460858624</v>
      </c>
      <c r="AR40" s="379">
        <f t="shared" si="1"/>
        <v>4167932.2797178687</v>
      </c>
      <c r="AS40" s="379">
        <f t="shared" si="1"/>
        <v>4267670.8410098385</v>
      </c>
      <c r="AT40" s="379">
        <f t="shared" si="1"/>
        <v>4370243.8173327139</v>
      </c>
      <c r="AU40" s="379">
        <f t="shared" si="1"/>
        <v>4475724.8237062097</v>
      </c>
      <c r="AV40" s="379">
        <f t="shared" si="1"/>
        <v>4584190.0114705972</v>
      </c>
      <c r="AW40" s="379">
        <f t="shared" si="1"/>
        <v>4695718.0858331602</v>
      </c>
      <c r="AX40" s="379">
        <f t="shared" si="1"/>
        <v>4810390.3312926693</v>
      </c>
      <c r="AY40" s="379">
        <f t="shared" si="1"/>
        <v>4928290.6441054204</v>
      </c>
      <c r="AZ40" s="379">
        <f t="shared" si="1"/>
        <v>5049505.571091841</v>
      </c>
      <c r="BA40" s="379">
        <f t="shared" si="1"/>
        <v>5174124.3541973196</v>
      </c>
      <c r="BB40" s="379">
        <f t="shared" si="1"/>
        <v>5301873.0879168632</v>
      </c>
      <c r="BC40" s="379">
        <f t="shared" si="1"/>
        <v>5432831.560803947</v>
      </c>
      <c r="BD40" s="379">
        <f t="shared" si="1"/>
        <v>5567081.6221988536</v>
      </c>
      <c r="BE40" s="379">
        <f t="shared" si="1"/>
        <v>5704707.2360837972</v>
      </c>
      <c r="BF40" s="379">
        <f t="shared" si="1"/>
        <v>5845794.536360438</v>
      </c>
      <c r="BG40" s="379">
        <f t="shared" si="1"/>
        <v>5990431.8835877627</v>
      </c>
      <c r="BH40" s="379">
        <f t="shared" si="1"/>
        <v>6138709.9232192552</v>
      </c>
      <c r="BI40" s="379">
        <f t="shared" si="1"/>
        <v>6290721.6453793943</v>
      </c>
    </row>
    <row r="41" spans="1:61" s="282" customFormat="1" x14ac:dyDescent="0.25">
      <c r="A41" s="378" t="s">
        <v>434</v>
      </c>
      <c r="B41" s="283">
        <f>SUM(B$40*$R$5)</f>
        <v>152777.44440000001</v>
      </c>
      <c r="C41" s="283">
        <f t="shared" ref="C41:BI41" si="2">SUM(C$40*$R$5)</f>
        <v>158916.55499999999</v>
      </c>
      <c r="D41" s="283">
        <f t="shared" si="2"/>
        <v>202721.4252</v>
      </c>
      <c r="E41" s="283">
        <f t="shared" si="2"/>
        <v>192798.38339999999</v>
      </c>
      <c r="F41" s="283">
        <f t="shared" si="2"/>
        <v>212246.02979999999</v>
      </c>
      <c r="G41" s="283">
        <f t="shared" si="2"/>
        <v>224244.36719999998</v>
      </c>
      <c r="H41" s="283">
        <f t="shared" si="2"/>
        <v>272214.495</v>
      </c>
      <c r="I41" s="283">
        <f t="shared" si="2"/>
        <v>264745.0197</v>
      </c>
      <c r="J41" s="283">
        <f t="shared" si="2"/>
        <v>283244.2389</v>
      </c>
      <c r="K41" s="283">
        <f t="shared" si="2"/>
        <v>301466.6298</v>
      </c>
      <c r="L41" s="283">
        <f t="shared" si="2"/>
        <v>316934.79300000001</v>
      </c>
      <c r="M41" s="283">
        <f t="shared" si="2"/>
        <v>316934.79300000001</v>
      </c>
      <c r="N41" s="283">
        <f t="shared" si="2"/>
        <v>337413.97619999998</v>
      </c>
      <c r="O41" s="283">
        <f t="shared" si="2"/>
        <v>1209582.0071999999</v>
      </c>
      <c r="P41" s="283">
        <f t="shared" si="2"/>
        <v>1246050.9748591885</v>
      </c>
      <c r="Q41" s="283">
        <f t="shared" si="2"/>
        <v>1303775.2560057219</v>
      </c>
      <c r="R41" s="283">
        <f t="shared" si="2"/>
        <v>1429277.3459999999</v>
      </c>
      <c r="S41" s="283">
        <f t="shared" si="2"/>
        <v>1491365.1059999999</v>
      </c>
      <c r="T41" s="283">
        <f t="shared" si="2"/>
        <v>1517802.9768640369</v>
      </c>
      <c r="U41" s="283">
        <f t="shared" si="2"/>
        <v>1545694.1871683791</v>
      </c>
      <c r="V41" s="283">
        <f t="shared" si="2"/>
        <v>1574936.3046170766</v>
      </c>
      <c r="W41" s="283">
        <f>SUM(W$40*$R$5)</f>
        <v>1605477.414080332</v>
      </c>
      <c r="X41" s="283">
        <f t="shared" si="2"/>
        <v>1637286.713710581</v>
      </c>
      <c r="Y41" s="283">
        <f t="shared" si="2"/>
        <v>1670345.0824819489</v>
      </c>
      <c r="Z41" s="283">
        <f t="shared" si="2"/>
        <v>1704641.5319027123</v>
      </c>
      <c r="AA41" s="283">
        <f t="shared" si="2"/>
        <v>1740171.5059793729</v>
      </c>
      <c r="AB41" s="283">
        <f t="shared" si="2"/>
        <v>1776935.8409888742</v>
      </c>
      <c r="AC41" s="283">
        <f t="shared" si="2"/>
        <v>1814940.0158245997</v>
      </c>
      <c r="AD41" s="283">
        <f t="shared" si="2"/>
        <v>1854193.5656660041</v>
      </c>
      <c r="AE41" s="283">
        <f t="shared" si="2"/>
        <v>1894709.6067631471</v>
      </c>
      <c r="AF41" s="283">
        <f t="shared" si="2"/>
        <v>1936504.4455555123</v>
      </c>
      <c r="AG41" s="283">
        <f t="shared" si="2"/>
        <v>1979597.2553129513</v>
      </c>
      <c r="AH41" s="283">
        <f t="shared" si="2"/>
        <v>2024009.8082346879</v>
      </c>
      <c r="AI41" s="283">
        <f t="shared" si="2"/>
        <v>2069766.2536933704</v>
      </c>
      <c r="AJ41" s="283">
        <f t="shared" si="2"/>
        <v>2116892.9351607328</v>
      </c>
      <c r="AK41" s="283">
        <f t="shared" si="2"/>
        <v>2165418.2397159743</v>
      </c>
      <c r="AL41" s="283">
        <f t="shared" si="2"/>
        <v>2215372.4750991627</v>
      </c>
      <c r="AM41" s="283">
        <f t="shared" si="2"/>
        <v>2266787.7701223101</v>
      </c>
      <c r="AN41" s="283">
        <f t="shared" si="2"/>
        <v>2319697.9949438851</v>
      </c>
      <c r="AO41" s="283">
        <f t="shared" si="2"/>
        <v>2374138.6982834367</v>
      </c>
      <c r="AP41" s="283">
        <f t="shared" si="2"/>
        <v>2430147.0591263771</v>
      </c>
      <c r="AQ41" s="283">
        <f t="shared" si="2"/>
        <v>2487761.8508630702</v>
      </c>
      <c r="AR41" s="283">
        <f t="shared" si="2"/>
        <v>2547023.4161355896</v>
      </c>
      <c r="AS41" s="283">
        <f t="shared" si="2"/>
        <v>2607973.6509411121</v>
      </c>
      <c r="AT41" s="283">
        <f t="shared" si="2"/>
        <v>2670655.9967720215</v>
      </c>
      <c r="AU41" s="283">
        <f t="shared" si="2"/>
        <v>2735115.4397668648</v>
      </c>
      <c r="AV41" s="283">
        <f t="shared" si="2"/>
        <v>2801398.5160096819</v>
      </c>
      <c r="AW41" s="283">
        <f t="shared" si="2"/>
        <v>2869553.3222526442</v>
      </c>
      <c r="AX41" s="283">
        <f t="shared" si="2"/>
        <v>2939629.5314529501</v>
      </c>
      <c r="AY41" s="283">
        <f t="shared" si="2"/>
        <v>3011678.4126128224</v>
      </c>
      <c r="AZ41" s="283">
        <f t="shared" si="2"/>
        <v>3085752.8544942238</v>
      </c>
      <c r="BA41" s="283">
        <f t="shared" si="2"/>
        <v>3161907.3928499818</v>
      </c>
      <c r="BB41" s="283">
        <f t="shared" si="2"/>
        <v>3239974.6440259949</v>
      </c>
      <c r="BC41" s="283">
        <f t="shared" si="2"/>
        <v>3320003.3668072917</v>
      </c>
      <c r="BD41" s="283">
        <f t="shared" si="2"/>
        <v>3402043.5793257193</v>
      </c>
      <c r="BE41" s="283">
        <f t="shared" si="2"/>
        <v>3486146.5919708083</v>
      </c>
      <c r="BF41" s="283">
        <f t="shared" si="2"/>
        <v>3572365.0411698637</v>
      </c>
      <c r="BG41" s="283">
        <f t="shared" si="2"/>
        <v>3660752.9240604816</v>
      </c>
      <c r="BH41" s="283">
        <f t="shared" si="2"/>
        <v>3751365.6340792868</v>
      </c>
      <c r="BI41" s="283">
        <f t="shared" si="2"/>
        <v>3844259.9974913476</v>
      </c>
    </row>
    <row r="42" spans="1:61" s="345" customFormat="1" hidden="1" x14ac:dyDescent="0.25">
      <c r="A42" s="373" t="s">
        <v>433</v>
      </c>
      <c r="B42" s="370">
        <f t="shared" ref="B42" si="3">SUM(B41/30/24/14)</f>
        <v>15.156492499999999</v>
      </c>
      <c r="C42" s="344">
        <f t="shared" ref="C42:BI42" si="4">SUM(C41/30/24/14)</f>
        <v>15.765531249999999</v>
      </c>
      <c r="D42" s="344">
        <f t="shared" si="4"/>
        <v>20.111252499999999</v>
      </c>
      <c r="E42" s="344">
        <f t="shared" si="4"/>
        <v>19.12682375</v>
      </c>
      <c r="F42" s="344">
        <f t="shared" si="4"/>
        <v>21.05615375</v>
      </c>
      <c r="G42" s="344">
        <f t="shared" si="4"/>
        <v>22.246464999999997</v>
      </c>
      <c r="H42" s="344">
        <f t="shared" si="4"/>
        <v>27.005406249999997</v>
      </c>
      <c r="I42" s="344">
        <f t="shared" si="4"/>
        <v>26.264386875000003</v>
      </c>
      <c r="J42" s="344">
        <f t="shared" si="4"/>
        <v>28.099626875000002</v>
      </c>
      <c r="K42" s="344">
        <f t="shared" si="4"/>
        <v>29.907403750000004</v>
      </c>
      <c r="L42" s="344">
        <f t="shared" si="4"/>
        <v>31.44194375</v>
      </c>
      <c r="M42" s="344">
        <f t="shared" si="4"/>
        <v>31.44194375</v>
      </c>
      <c r="N42" s="344">
        <f t="shared" si="4"/>
        <v>33.473608749999997</v>
      </c>
      <c r="O42" s="344">
        <f t="shared" si="4"/>
        <v>119.99821499999999</v>
      </c>
      <c r="P42" s="344">
        <f t="shared" si="4"/>
        <v>123.61616814079252</v>
      </c>
      <c r="Q42" s="344">
        <f t="shared" si="4"/>
        <v>129.34278333390097</v>
      </c>
      <c r="R42" s="344">
        <f t="shared" si="4"/>
        <v>141.79338749999999</v>
      </c>
      <c r="S42" s="344">
        <f t="shared" si="4"/>
        <v>147.9528875</v>
      </c>
      <c r="T42" s="344">
        <f t="shared" si="4"/>
        <v>150.57569214921</v>
      </c>
      <c r="U42" s="344">
        <f t="shared" si="4"/>
        <v>153.3426772984503</v>
      </c>
      <c r="V42" s="344">
        <f t="shared" si="4"/>
        <v>156.24368101359889</v>
      </c>
      <c r="W42" s="344">
        <f t="shared" si="4"/>
        <v>159.27355298415995</v>
      </c>
      <c r="X42" s="344">
        <f t="shared" si="4"/>
        <v>162.42923747128779</v>
      </c>
      <c r="Y42" s="344">
        <f t="shared" si="4"/>
        <v>165.70883754781241</v>
      </c>
      <c r="Z42" s="344">
        <f t="shared" si="4"/>
        <v>169.11126308558656</v>
      </c>
      <c r="AA42" s="344">
        <f t="shared" si="4"/>
        <v>172.63606210112829</v>
      </c>
      <c r="AB42" s="344">
        <f t="shared" si="4"/>
        <v>176.28331755842007</v>
      </c>
      <c r="AC42" s="344">
        <f t="shared" si="4"/>
        <v>180.05357299847219</v>
      </c>
      <c r="AD42" s="344">
        <f t="shared" si="4"/>
        <v>183.94777437162739</v>
      </c>
      <c r="AE42" s="344">
        <f t="shared" si="4"/>
        <v>187.96722289316932</v>
      </c>
      <c r="AF42" s="344">
        <f t="shared" si="4"/>
        <v>192.11353626542783</v>
      </c>
      <c r="AG42" s="344">
        <f t="shared" si="4"/>
        <v>196.38861659850707</v>
      </c>
      <c r="AH42" s="344">
        <f t="shared" si="4"/>
        <v>200.79462383280637</v>
      </c>
      <c r="AI42" s="344">
        <f t="shared" si="4"/>
        <v>205.33395373942167</v>
      </c>
      <c r="AJ42" s="344">
        <f t="shared" si="4"/>
        <v>210.00921975800924</v>
      </c>
      <c r="AK42" s="344">
        <f t="shared" si="4"/>
        <v>214.82323806706091</v>
      </c>
      <c r="AL42" s="344">
        <f t="shared" si="4"/>
        <v>219.77901538682167</v>
      </c>
      <c r="AM42" s="344">
        <f t="shared" si="4"/>
        <v>224.87973909943554</v>
      </c>
      <c r="AN42" s="344">
        <f t="shared" si="4"/>
        <v>230.12876933967115</v>
      </c>
      <c r="AO42" s="344">
        <f t="shared" si="4"/>
        <v>235.52963276621398</v>
      </c>
      <c r="AP42" s="344">
        <f t="shared" si="4"/>
        <v>241.08601777047392</v>
      </c>
      <c r="AQ42" s="344">
        <f t="shared" si="4"/>
        <v>246.80177091895538</v>
      </c>
      <c r="AR42" s="344">
        <f t="shared" si="4"/>
        <v>252.68089445789582</v>
      </c>
      <c r="AS42" s="344">
        <f t="shared" si="4"/>
        <v>258.72754473622143</v>
      </c>
      <c r="AT42" s="344">
        <f t="shared" si="4"/>
        <v>264.94603142579575</v>
      </c>
      <c r="AU42" s="344">
        <f t="shared" si="4"/>
        <v>271.340817437189</v>
      </c>
      <c r="AV42" s="344">
        <f t="shared" si="4"/>
        <v>277.91651944540496</v>
      </c>
      <c r="AW42" s="344">
        <f t="shared" si="4"/>
        <v>284.67790895363538</v>
      </c>
      <c r="AX42" s="344">
        <f t="shared" si="4"/>
        <v>291.62991383461809</v>
      </c>
      <c r="AY42" s="344">
        <f t="shared" si="4"/>
        <v>298.77762029889112</v>
      </c>
      <c r="AZ42" s="344">
        <f t="shared" si="4"/>
        <v>306.12627524744283</v>
      </c>
      <c r="BA42" s="344">
        <f t="shared" si="4"/>
        <v>313.68128897321247</v>
      </c>
      <c r="BB42" s="344">
        <f t="shared" si="4"/>
        <v>321.42605595495979</v>
      </c>
      <c r="BC42" s="344">
        <f t="shared" si="4"/>
        <v>329.36541337373927</v>
      </c>
      <c r="BD42" s="344">
        <f t="shared" si="4"/>
        <v>337.50432334580552</v>
      </c>
      <c r="BE42" s="344">
        <f t="shared" si="4"/>
        <v>345.8478761875802</v>
      </c>
      <c r="BF42" s="344">
        <f t="shared" si="4"/>
        <v>354.40129376685161</v>
      </c>
      <c r="BG42" s="344">
        <f t="shared" si="4"/>
        <v>363.16993294250813</v>
      </c>
      <c r="BH42" s="344">
        <f t="shared" si="4"/>
        <v>372.15928909516737</v>
      </c>
      <c r="BI42" s="344">
        <f t="shared" si="4"/>
        <v>381.37499975112576</v>
      </c>
    </row>
    <row r="43" spans="1:61" x14ac:dyDescent="0.25">
      <c r="A43" s="372" t="s">
        <v>432</v>
      </c>
      <c r="B43" s="371">
        <f>SUM(R6*S6)</f>
        <v>14000</v>
      </c>
      <c r="C43" s="281">
        <f t="shared" ref="C43:BI43" si="5">$B$43</f>
        <v>14000</v>
      </c>
      <c r="D43" s="281">
        <f t="shared" si="5"/>
        <v>14000</v>
      </c>
      <c r="E43" s="281">
        <f t="shared" si="5"/>
        <v>14000</v>
      </c>
      <c r="F43" s="281">
        <f t="shared" si="5"/>
        <v>14000</v>
      </c>
      <c r="G43" s="281">
        <f t="shared" si="5"/>
        <v>14000</v>
      </c>
      <c r="H43" s="281">
        <f t="shared" si="5"/>
        <v>14000</v>
      </c>
      <c r="I43" s="281">
        <f t="shared" si="5"/>
        <v>14000</v>
      </c>
      <c r="J43" s="281">
        <f t="shared" si="5"/>
        <v>14000</v>
      </c>
      <c r="K43" s="281">
        <f t="shared" si="5"/>
        <v>14000</v>
      </c>
      <c r="L43" s="281">
        <f t="shared" si="5"/>
        <v>14000</v>
      </c>
      <c r="M43" s="281">
        <f t="shared" si="5"/>
        <v>14000</v>
      </c>
      <c r="N43" s="281">
        <f t="shared" si="5"/>
        <v>14000</v>
      </c>
      <c r="O43" s="281">
        <f t="shared" si="5"/>
        <v>14000</v>
      </c>
      <c r="P43" s="281">
        <f t="shared" si="5"/>
        <v>14000</v>
      </c>
      <c r="Q43" s="281">
        <f t="shared" si="5"/>
        <v>14000</v>
      </c>
      <c r="R43" s="281">
        <f t="shared" si="5"/>
        <v>14000</v>
      </c>
      <c r="S43" s="281">
        <f t="shared" si="5"/>
        <v>14000</v>
      </c>
      <c r="T43" s="281">
        <f t="shared" si="5"/>
        <v>14000</v>
      </c>
      <c r="U43" s="281">
        <f t="shared" si="5"/>
        <v>14000</v>
      </c>
      <c r="V43" s="281">
        <f t="shared" si="5"/>
        <v>14000</v>
      </c>
      <c r="W43" s="281">
        <f t="shared" si="5"/>
        <v>14000</v>
      </c>
      <c r="X43" s="281">
        <f t="shared" si="5"/>
        <v>14000</v>
      </c>
      <c r="Y43" s="281">
        <f t="shared" si="5"/>
        <v>14000</v>
      </c>
      <c r="Z43" s="281">
        <f t="shared" si="5"/>
        <v>14000</v>
      </c>
      <c r="AA43" s="281">
        <f t="shared" si="5"/>
        <v>14000</v>
      </c>
      <c r="AB43" s="281">
        <f t="shared" si="5"/>
        <v>14000</v>
      </c>
      <c r="AC43" s="281">
        <f t="shared" si="5"/>
        <v>14000</v>
      </c>
      <c r="AD43" s="281">
        <f t="shared" si="5"/>
        <v>14000</v>
      </c>
      <c r="AE43" s="281">
        <f t="shared" si="5"/>
        <v>14000</v>
      </c>
      <c r="AF43" s="281">
        <f t="shared" si="5"/>
        <v>14000</v>
      </c>
      <c r="AG43" s="281">
        <f t="shared" si="5"/>
        <v>14000</v>
      </c>
      <c r="AH43" s="281">
        <f t="shared" si="5"/>
        <v>14000</v>
      </c>
      <c r="AI43" s="281">
        <f t="shared" si="5"/>
        <v>14000</v>
      </c>
      <c r="AJ43" s="281">
        <f t="shared" si="5"/>
        <v>14000</v>
      </c>
      <c r="AK43" s="281">
        <f t="shared" si="5"/>
        <v>14000</v>
      </c>
      <c r="AL43" s="281">
        <f t="shared" si="5"/>
        <v>14000</v>
      </c>
      <c r="AM43" s="281">
        <f t="shared" si="5"/>
        <v>14000</v>
      </c>
      <c r="AN43" s="281">
        <f t="shared" si="5"/>
        <v>14000</v>
      </c>
      <c r="AO43" s="281">
        <f t="shared" si="5"/>
        <v>14000</v>
      </c>
      <c r="AP43" s="281">
        <f t="shared" si="5"/>
        <v>14000</v>
      </c>
      <c r="AQ43" s="281">
        <f t="shared" si="5"/>
        <v>14000</v>
      </c>
      <c r="AR43" s="281">
        <f t="shared" si="5"/>
        <v>14000</v>
      </c>
      <c r="AS43" s="281">
        <f t="shared" si="5"/>
        <v>14000</v>
      </c>
      <c r="AT43" s="281">
        <f t="shared" si="5"/>
        <v>14000</v>
      </c>
      <c r="AU43" s="281">
        <f t="shared" si="5"/>
        <v>14000</v>
      </c>
      <c r="AV43" s="281">
        <f t="shared" si="5"/>
        <v>14000</v>
      </c>
      <c r="AW43" s="281">
        <f t="shared" si="5"/>
        <v>14000</v>
      </c>
      <c r="AX43" s="281">
        <f t="shared" si="5"/>
        <v>14000</v>
      </c>
      <c r="AY43" s="281">
        <f t="shared" si="5"/>
        <v>14000</v>
      </c>
      <c r="AZ43" s="281">
        <f t="shared" si="5"/>
        <v>14000</v>
      </c>
      <c r="BA43" s="281">
        <f t="shared" si="5"/>
        <v>14000</v>
      </c>
      <c r="BB43" s="281">
        <f t="shared" si="5"/>
        <v>14000</v>
      </c>
      <c r="BC43" s="281">
        <f t="shared" si="5"/>
        <v>14000</v>
      </c>
      <c r="BD43" s="281">
        <f t="shared" si="5"/>
        <v>14000</v>
      </c>
      <c r="BE43" s="281">
        <f t="shared" si="5"/>
        <v>14000</v>
      </c>
      <c r="BF43" s="281">
        <f t="shared" si="5"/>
        <v>14000</v>
      </c>
      <c r="BG43" s="281">
        <f t="shared" si="5"/>
        <v>14000</v>
      </c>
      <c r="BH43" s="281">
        <f t="shared" si="5"/>
        <v>14000</v>
      </c>
      <c r="BI43" s="281">
        <f t="shared" si="5"/>
        <v>14000</v>
      </c>
    </row>
    <row r="44" spans="1:61" x14ac:dyDescent="0.25">
      <c r="A44" s="372" t="s">
        <v>431</v>
      </c>
      <c r="B44" s="251">
        <f t="shared" ref="B44:U44" si="6">SUM(B41*$R$3)</f>
        <v>134508.31759864799</v>
      </c>
      <c r="C44" s="251">
        <f t="shared" si="6"/>
        <v>139913.31335309998</v>
      </c>
      <c r="D44" s="251">
        <f t="shared" si="6"/>
        <v>178479.99717458399</v>
      </c>
      <c r="E44" s="251">
        <f t="shared" si="6"/>
        <v>169743.55271302798</v>
      </c>
      <c r="F44" s="251">
        <f t="shared" si="6"/>
        <v>186865.649556516</v>
      </c>
      <c r="G44" s="251">
        <f t="shared" si="6"/>
        <v>197429.22577022397</v>
      </c>
      <c r="H44" s="251">
        <f t="shared" si="6"/>
        <v>239663.08568789999</v>
      </c>
      <c r="I44" s="251">
        <f t="shared" si="6"/>
        <v>233086.81024427401</v>
      </c>
      <c r="J44" s="251">
        <f t="shared" si="6"/>
        <v>249373.89281233799</v>
      </c>
      <c r="K44" s="251">
        <f t="shared" si="6"/>
        <v>265417.25020851596</v>
      </c>
      <c r="L44" s="251">
        <f t="shared" si="6"/>
        <v>279035.73045306001</v>
      </c>
      <c r="M44" s="251">
        <f t="shared" si="6"/>
        <v>279035.73045306001</v>
      </c>
      <c r="N44" s="251">
        <f t="shared" si="6"/>
        <v>297066.01292600395</v>
      </c>
      <c r="O44" s="251">
        <f t="shared" si="6"/>
        <v>1064940.1907790238</v>
      </c>
      <c r="P44" s="251">
        <f t="shared" si="6"/>
        <v>1097048.1992855268</v>
      </c>
      <c r="Q44" s="251">
        <f t="shared" si="6"/>
        <v>1147869.8108925577</v>
      </c>
      <c r="R44" s="251">
        <f t="shared" si="6"/>
        <v>1258364.3609653199</v>
      </c>
      <c r="S44" s="251">
        <f t="shared" si="6"/>
        <v>1313027.66662452</v>
      </c>
      <c r="T44" s="251">
        <f t="shared" si="6"/>
        <v>1336304.0968906353</v>
      </c>
      <c r="U44" s="251">
        <f t="shared" si="6"/>
        <v>1360860.0762667842</v>
      </c>
      <c r="V44" s="251">
        <f>SUM(V41*$R$3)</f>
        <v>1386605.4213109666</v>
      </c>
      <c r="W44" s="251">
        <f t="shared" ref="W44:BI44" si="7">SUM(W41*$R$3)</f>
        <v>1413494.4249046058</v>
      </c>
      <c r="X44" s="251">
        <f t="shared" si="7"/>
        <v>1441499.9684850697</v>
      </c>
      <c r="Y44" s="251">
        <f t="shared" si="7"/>
        <v>1470605.2175187573</v>
      </c>
      <c r="Z44" s="251">
        <f t="shared" si="7"/>
        <v>1500800.497517786</v>
      </c>
      <c r="AA44" s="251">
        <f t="shared" si="7"/>
        <v>1532081.7972943594</v>
      </c>
      <c r="AB44" s="251">
        <f t="shared" si="7"/>
        <v>1564449.8531234246</v>
      </c>
      <c r="AC44" s="251">
        <f t="shared" si="7"/>
        <v>1597909.4887322939</v>
      </c>
      <c r="AD44" s="251">
        <f t="shared" si="7"/>
        <v>1632469.0990836632</v>
      </c>
      <c r="AE44" s="251">
        <f t="shared" si="7"/>
        <v>1668140.23198641</v>
      </c>
      <c r="AF44" s="251">
        <f t="shared" si="7"/>
        <v>1704937.243955984</v>
      </c>
      <c r="AG44" s="251">
        <f t="shared" si="7"/>
        <v>1742877.0155226286</v>
      </c>
      <c r="AH44" s="251">
        <f t="shared" si="7"/>
        <v>1781978.7153659838</v>
      </c>
      <c r="AI44" s="251">
        <f t="shared" si="7"/>
        <v>1822263.6050767172</v>
      </c>
      <c r="AJ44" s="251">
        <f t="shared" si="7"/>
        <v>1863754.8779742124</v>
      </c>
      <c r="AK44" s="251">
        <f t="shared" si="7"/>
        <v>1906477.5266107381</v>
      </c>
      <c r="AL44" s="251">
        <f t="shared" si="7"/>
        <v>1950458.2345268046</v>
      </c>
      <c r="AM44" s="251">
        <f t="shared" si="7"/>
        <v>1995725.2885710842</v>
      </c>
      <c r="AN44" s="251">
        <f t="shared" si="7"/>
        <v>2042308.5087084954</v>
      </c>
      <c r="AO44" s="251">
        <f t="shared" si="7"/>
        <v>2090239.1927427032</v>
      </c>
      <c r="AP44" s="251">
        <f t="shared" si="7"/>
        <v>2139550.073796045</v>
      </c>
      <c r="AQ44" s="251">
        <f t="shared" si="7"/>
        <v>2190275.2887368645</v>
      </c>
      <c r="AR44" s="251">
        <f t="shared" si="7"/>
        <v>2242450.3560340959</v>
      </c>
      <c r="AS44" s="251">
        <f t="shared" si="7"/>
        <v>2296112.161761574</v>
      </c>
      <c r="AT44" s="251">
        <f t="shared" si="7"/>
        <v>2351298.9526780229</v>
      </c>
      <c r="AU44" s="251">
        <f t="shared" si="7"/>
        <v>2408050.3354795431</v>
      </c>
      <c r="AV44" s="251">
        <f t="shared" si="7"/>
        <v>2466407.281465244</v>
      </c>
      <c r="AW44" s="251">
        <f t="shared" si="7"/>
        <v>2526412.1359776729</v>
      </c>
      <c r="AX44" s="251">
        <f t="shared" si="7"/>
        <v>2588108.6320818062</v>
      </c>
      <c r="AY44" s="251">
        <f t="shared" si="7"/>
        <v>2651541.9080325812</v>
      </c>
      <c r="AZ44" s="251">
        <f t="shared" si="7"/>
        <v>2716758.5281538046</v>
      </c>
      <c r="BA44" s="251">
        <f t="shared" si="7"/>
        <v>2783806.5068129809</v>
      </c>
      <c r="BB44" s="251">
        <f t="shared" si="7"/>
        <v>2852538.4760933663</v>
      </c>
      <c r="BC44" s="251">
        <f t="shared" si="7"/>
        <v>2922997.3642044757</v>
      </c>
      <c r="BD44" s="251">
        <f t="shared" si="7"/>
        <v>2995227.2081099497</v>
      </c>
      <c r="BE44" s="251">
        <f t="shared" si="7"/>
        <v>3069273.1825029389</v>
      </c>
      <c r="BF44" s="251">
        <f t="shared" si="7"/>
        <v>3145181.6295467713</v>
      </c>
      <c r="BG44" s="251">
        <f t="shared" si="7"/>
        <v>3223000.0894013289</v>
      </c>
      <c r="BH44" s="251">
        <f t="shared" si="7"/>
        <v>3302777.3315560855</v>
      </c>
      <c r="BI44" s="251">
        <f t="shared" si="7"/>
        <v>3384563.3869913323</v>
      </c>
    </row>
    <row r="45" spans="1:61" x14ac:dyDescent="0.25">
      <c r="A45" s="372" t="s">
        <v>430</v>
      </c>
      <c r="B45" s="251">
        <f t="shared" ref="B45:U45" si="8">SUM(B41*$S$3)</f>
        <v>18269.126801352006</v>
      </c>
      <c r="C45" s="251">
        <f t="shared" si="8"/>
        <v>19003.241646900002</v>
      </c>
      <c r="D45" s="251">
        <f t="shared" si="8"/>
        <v>24241.428025416004</v>
      </c>
      <c r="E45" s="251">
        <f t="shared" si="8"/>
        <v>23054.830686972004</v>
      </c>
      <c r="F45" s="251">
        <f t="shared" si="8"/>
        <v>25380.380243484004</v>
      </c>
      <c r="G45" s="251">
        <f t="shared" si="8"/>
        <v>26815.141429776002</v>
      </c>
      <c r="H45" s="251">
        <f t="shared" si="8"/>
        <v>32551.409312100004</v>
      </c>
      <c r="I45" s="251">
        <f t="shared" si="8"/>
        <v>31658.209455726006</v>
      </c>
      <c r="J45" s="251">
        <f t="shared" si="8"/>
        <v>33870.346087662008</v>
      </c>
      <c r="K45" s="251">
        <f t="shared" si="8"/>
        <v>36049.379591484008</v>
      </c>
      <c r="L45" s="251">
        <f t="shared" si="8"/>
        <v>37899.062546940004</v>
      </c>
      <c r="M45" s="251">
        <f t="shared" si="8"/>
        <v>37899.062546940004</v>
      </c>
      <c r="N45" s="251">
        <f t="shared" si="8"/>
        <v>40347.963273996007</v>
      </c>
      <c r="O45" s="251">
        <f t="shared" si="8"/>
        <v>144641.81642097601</v>
      </c>
      <c r="P45" s="251">
        <f t="shared" si="8"/>
        <v>149002.77557366178</v>
      </c>
      <c r="Q45" s="251">
        <f t="shared" si="8"/>
        <v>155905.44511316426</v>
      </c>
      <c r="R45" s="251">
        <f t="shared" si="8"/>
        <v>170912.98503468002</v>
      </c>
      <c r="S45" s="251">
        <f t="shared" si="8"/>
        <v>178337.43937548003</v>
      </c>
      <c r="T45" s="251">
        <f t="shared" si="8"/>
        <v>181498.87997340155</v>
      </c>
      <c r="U45" s="251">
        <f t="shared" si="8"/>
        <v>184834.1109015948</v>
      </c>
      <c r="V45" s="251">
        <f>SUM(V41*$S$3)</f>
        <v>188330.88330611004</v>
      </c>
      <c r="W45" s="251">
        <f t="shared" ref="W45:BI45" si="9">SUM(W41*$S$3)</f>
        <v>191982.98917572614</v>
      </c>
      <c r="X45" s="251">
        <f t="shared" si="9"/>
        <v>195786.74522551132</v>
      </c>
      <c r="Y45" s="251">
        <f t="shared" si="9"/>
        <v>199739.86496319147</v>
      </c>
      <c r="Z45" s="251">
        <f t="shared" si="9"/>
        <v>203841.03438492637</v>
      </c>
      <c r="AA45" s="251">
        <f t="shared" si="9"/>
        <v>208089.70868501344</v>
      </c>
      <c r="AB45" s="251">
        <f t="shared" si="9"/>
        <v>212485.9878654496</v>
      </c>
      <c r="AC45" s="251">
        <f t="shared" si="9"/>
        <v>217030.52709230565</v>
      </c>
      <c r="AD45" s="251">
        <f t="shared" si="9"/>
        <v>221724.4665823408</v>
      </c>
      <c r="AE45" s="251">
        <f t="shared" si="9"/>
        <v>226569.37477673715</v>
      </c>
      <c r="AF45" s="251">
        <f t="shared" si="9"/>
        <v>231567.2015995282</v>
      </c>
      <c r="AG45" s="251">
        <f t="shared" si="9"/>
        <v>236720.23979032275</v>
      </c>
      <c r="AH45" s="251">
        <f t="shared" si="9"/>
        <v>242031.09286870403</v>
      </c>
      <c r="AI45" s="251">
        <f t="shared" si="9"/>
        <v>247502.64861665328</v>
      </c>
      <c r="AJ45" s="251">
        <f t="shared" si="9"/>
        <v>253138.05718652048</v>
      </c>
      <c r="AK45" s="251">
        <f t="shared" si="9"/>
        <v>258940.71310523624</v>
      </c>
      <c r="AL45" s="251">
        <f t="shared" si="9"/>
        <v>264914.2405723579</v>
      </c>
      <c r="AM45" s="251">
        <f t="shared" si="9"/>
        <v>271062.48155122588</v>
      </c>
      <c r="AN45" s="251">
        <f t="shared" si="9"/>
        <v>277389.48623538984</v>
      </c>
      <c r="AO45" s="251">
        <f t="shared" si="9"/>
        <v>283899.5055407334</v>
      </c>
      <c r="AP45" s="251">
        <f t="shared" si="9"/>
        <v>290596.98533033225</v>
      </c>
      <c r="AQ45" s="251">
        <f t="shared" si="9"/>
        <v>297486.562126206</v>
      </c>
      <c r="AR45" s="251">
        <f t="shared" si="9"/>
        <v>304573.06010149384</v>
      </c>
      <c r="AS45" s="251">
        <f t="shared" si="9"/>
        <v>311861.48917953821</v>
      </c>
      <c r="AT45" s="251">
        <f t="shared" si="9"/>
        <v>319357.04409399838</v>
      </c>
      <c r="AU45" s="251">
        <f t="shared" si="9"/>
        <v>327065.10428732174</v>
      </c>
      <c r="AV45" s="251">
        <f t="shared" si="9"/>
        <v>334991.23454443779</v>
      </c>
      <c r="AW45" s="251">
        <f t="shared" si="9"/>
        <v>343141.18627497123</v>
      </c>
      <c r="AX45" s="251">
        <f t="shared" si="9"/>
        <v>351520.89937114384</v>
      </c>
      <c r="AY45" s="251">
        <f t="shared" si="9"/>
        <v>360136.50458024134</v>
      </c>
      <c r="AZ45" s="251">
        <f t="shared" si="9"/>
        <v>368994.32634041936</v>
      </c>
      <c r="BA45" s="251">
        <f t="shared" si="9"/>
        <v>378100.88603700086</v>
      </c>
      <c r="BB45" s="251">
        <f t="shared" si="9"/>
        <v>387436.16793262854</v>
      </c>
      <c r="BC45" s="251">
        <f t="shared" si="9"/>
        <v>397006.00260281604</v>
      </c>
      <c r="BD45" s="251">
        <f t="shared" si="9"/>
        <v>406816.37121576956</v>
      </c>
      <c r="BE45" s="251">
        <f t="shared" si="9"/>
        <v>416873.40946786932</v>
      </c>
      <c r="BF45" s="251">
        <f t="shared" si="9"/>
        <v>427183.41162309237</v>
      </c>
      <c r="BG45" s="251">
        <f t="shared" si="9"/>
        <v>437752.83465915249</v>
      </c>
      <c r="BH45" s="251">
        <f t="shared" si="9"/>
        <v>448588.30252320122</v>
      </c>
      <c r="BI45" s="251">
        <f t="shared" si="9"/>
        <v>459696.61050001543</v>
      </c>
    </row>
    <row r="53" spans="26:26" x14ac:dyDescent="0.25">
      <c r="Z53" s="228"/>
    </row>
    <row r="93" spans="1:62" x14ac:dyDescent="0.25">
      <c r="A93" s="269" t="s">
        <v>412</v>
      </c>
      <c r="B93" s="271">
        <f t="shared" ref="B93:AG93" si="10">B7</f>
        <v>42979</v>
      </c>
      <c r="C93" s="271">
        <f t="shared" si="10"/>
        <v>43009</v>
      </c>
      <c r="D93" s="271">
        <f t="shared" si="10"/>
        <v>43040</v>
      </c>
      <c r="E93" s="271">
        <f t="shared" si="10"/>
        <v>43070</v>
      </c>
      <c r="F93" s="271">
        <f t="shared" si="10"/>
        <v>43101</v>
      </c>
      <c r="G93" s="271">
        <f t="shared" si="10"/>
        <v>43132</v>
      </c>
      <c r="H93" s="271">
        <f t="shared" si="10"/>
        <v>43160</v>
      </c>
      <c r="I93" s="271">
        <f t="shared" si="10"/>
        <v>43191</v>
      </c>
      <c r="J93" s="271">
        <f t="shared" si="10"/>
        <v>43221</v>
      </c>
      <c r="K93" s="271">
        <f t="shared" si="10"/>
        <v>43252</v>
      </c>
      <c r="L93" s="271">
        <f t="shared" si="10"/>
        <v>43282</v>
      </c>
      <c r="M93" s="271">
        <f t="shared" si="10"/>
        <v>43282</v>
      </c>
      <c r="N93" s="271">
        <f t="shared" si="10"/>
        <v>43313</v>
      </c>
      <c r="O93" s="271">
        <f t="shared" si="10"/>
        <v>43344</v>
      </c>
      <c r="P93" s="271">
        <f t="shared" si="10"/>
        <v>43374</v>
      </c>
      <c r="Q93" s="271">
        <f t="shared" si="10"/>
        <v>43405</v>
      </c>
      <c r="R93" s="271">
        <f t="shared" si="10"/>
        <v>43435</v>
      </c>
      <c r="S93" s="271">
        <f t="shared" si="10"/>
        <v>43466</v>
      </c>
      <c r="T93" s="271">
        <f t="shared" si="10"/>
        <v>43497</v>
      </c>
      <c r="U93" s="271">
        <f t="shared" si="10"/>
        <v>43525</v>
      </c>
      <c r="V93" s="271">
        <f t="shared" si="10"/>
        <v>43556</v>
      </c>
      <c r="W93" s="271">
        <f t="shared" si="10"/>
        <v>43586</v>
      </c>
      <c r="X93" s="271">
        <f t="shared" si="10"/>
        <v>43617</v>
      </c>
      <c r="Y93" s="271">
        <f t="shared" si="10"/>
        <v>43647</v>
      </c>
      <c r="Z93" s="271">
        <f t="shared" si="10"/>
        <v>43678</v>
      </c>
      <c r="AA93" s="271">
        <f t="shared" si="10"/>
        <v>43709</v>
      </c>
      <c r="AB93" s="271">
        <f t="shared" si="10"/>
        <v>43739</v>
      </c>
      <c r="AC93" s="271">
        <f t="shared" si="10"/>
        <v>43770</v>
      </c>
      <c r="AD93" s="271">
        <f t="shared" si="10"/>
        <v>43800</v>
      </c>
      <c r="AE93" s="271">
        <f t="shared" si="10"/>
        <v>43831</v>
      </c>
      <c r="AF93" s="271">
        <f t="shared" si="10"/>
        <v>43862</v>
      </c>
      <c r="AG93" s="271">
        <f t="shared" si="10"/>
        <v>43891</v>
      </c>
      <c r="AH93" s="271">
        <f t="shared" ref="AH93:BI93" si="11">AH7</f>
        <v>43922</v>
      </c>
      <c r="AI93" s="271">
        <f t="shared" si="11"/>
        <v>43952</v>
      </c>
      <c r="AJ93" s="271">
        <f t="shared" si="11"/>
        <v>43983</v>
      </c>
      <c r="AK93" s="271">
        <f t="shared" si="11"/>
        <v>44013</v>
      </c>
      <c r="AL93" s="271">
        <f t="shared" si="11"/>
        <v>44044</v>
      </c>
      <c r="AM93" s="271">
        <f t="shared" si="11"/>
        <v>44075</v>
      </c>
      <c r="AN93" s="271">
        <f t="shared" si="11"/>
        <v>44105</v>
      </c>
      <c r="AO93" s="271">
        <f t="shared" si="11"/>
        <v>44136</v>
      </c>
      <c r="AP93" s="271">
        <f t="shared" si="11"/>
        <v>44166</v>
      </c>
      <c r="AQ93" s="271">
        <f t="shared" si="11"/>
        <v>44197</v>
      </c>
      <c r="AR93" s="271">
        <f t="shared" si="11"/>
        <v>44228</v>
      </c>
      <c r="AS93" s="271">
        <f t="shared" si="11"/>
        <v>44256</v>
      </c>
      <c r="AT93" s="271">
        <f t="shared" si="11"/>
        <v>44287</v>
      </c>
      <c r="AU93" s="271">
        <f t="shared" si="11"/>
        <v>44317</v>
      </c>
      <c r="AV93" s="271">
        <f t="shared" si="11"/>
        <v>44348</v>
      </c>
      <c r="AW93" s="271">
        <f t="shared" si="11"/>
        <v>44378</v>
      </c>
      <c r="AX93" s="271">
        <f t="shared" si="11"/>
        <v>44409</v>
      </c>
      <c r="AY93" s="271">
        <f t="shared" si="11"/>
        <v>44440</v>
      </c>
      <c r="AZ93" s="271">
        <f t="shared" si="11"/>
        <v>44470</v>
      </c>
      <c r="BA93" s="271">
        <f t="shared" si="11"/>
        <v>44501</v>
      </c>
      <c r="BB93" s="271">
        <f t="shared" si="11"/>
        <v>44531</v>
      </c>
      <c r="BC93" s="271">
        <f t="shared" si="11"/>
        <v>44562</v>
      </c>
      <c r="BD93" s="271">
        <f t="shared" si="11"/>
        <v>44593</v>
      </c>
      <c r="BE93" s="271">
        <f t="shared" si="11"/>
        <v>44621</v>
      </c>
      <c r="BF93" s="271">
        <f t="shared" si="11"/>
        <v>44652</v>
      </c>
      <c r="BG93" s="271">
        <f t="shared" si="11"/>
        <v>44682</v>
      </c>
      <c r="BH93" s="271">
        <f t="shared" si="11"/>
        <v>44713</v>
      </c>
      <c r="BI93" s="271">
        <f t="shared" si="11"/>
        <v>44743</v>
      </c>
      <c r="BJ93" s="267"/>
    </row>
    <row r="94" spans="1:62" x14ac:dyDescent="0.25">
      <c r="A94" s="270" t="s">
        <v>406</v>
      </c>
      <c r="B94" s="272">
        <f t="shared" ref="B94:V94" si="12">ROUND(B95,0)*1000</f>
        <v>14000</v>
      </c>
      <c r="C94" s="272">
        <f t="shared" si="12"/>
        <v>14000</v>
      </c>
      <c r="D94" s="272">
        <f t="shared" si="12"/>
        <v>14000</v>
      </c>
      <c r="E94" s="272">
        <f t="shared" si="12"/>
        <v>14000</v>
      </c>
      <c r="F94" s="272">
        <f t="shared" si="12"/>
        <v>14000</v>
      </c>
      <c r="G94" s="272">
        <f t="shared" si="12"/>
        <v>14000</v>
      </c>
      <c r="H94" s="272">
        <f t="shared" si="12"/>
        <v>14000</v>
      </c>
      <c r="I94" s="272">
        <f t="shared" si="12"/>
        <v>14000</v>
      </c>
      <c r="J94" s="272">
        <f t="shared" si="12"/>
        <v>14000</v>
      </c>
      <c r="K94" s="272">
        <f t="shared" si="12"/>
        <v>14000</v>
      </c>
      <c r="L94" s="272">
        <f t="shared" si="12"/>
        <v>14000</v>
      </c>
      <c r="M94" s="272">
        <f t="shared" si="12"/>
        <v>14000</v>
      </c>
      <c r="N94" s="272">
        <f t="shared" si="12"/>
        <v>14000</v>
      </c>
      <c r="O94" s="272">
        <f t="shared" si="12"/>
        <v>4000</v>
      </c>
      <c r="P94" s="272">
        <f t="shared" si="12"/>
        <v>4000</v>
      </c>
      <c r="Q94" s="272">
        <f t="shared" si="12"/>
        <v>4000</v>
      </c>
      <c r="R94" s="272">
        <f t="shared" si="12"/>
        <v>4000</v>
      </c>
      <c r="S94" s="272">
        <f t="shared" si="12"/>
        <v>5000</v>
      </c>
      <c r="T94" s="272">
        <f t="shared" si="12"/>
        <v>5000</v>
      </c>
      <c r="U94" s="272">
        <f t="shared" si="12"/>
        <v>5000</v>
      </c>
      <c r="V94" s="272">
        <f t="shared" si="12"/>
        <v>5000</v>
      </c>
      <c r="W94" s="272">
        <f>ROUND(W95,0)*1000</f>
        <v>6000</v>
      </c>
      <c r="X94" s="272">
        <f t="shared" ref="X94:BI94" si="13">ROUND(X95,0)*1000</f>
        <v>6000</v>
      </c>
      <c r="Y94" s="272">
        <f t="shared" si="13"/>
        <v>6000</v>
      </c>
      <c r="Z94" s="272">
        <f t="shared" si="13"/>
        <v>6000</v>
      </c>
      <c r="AA94" s="272">
        <f t="shared" si="13"/>
        <v>7000</v>
      </c>
      <c r="AB94" s="272">
        <f t="shared" si="13"/>
        <v>7000</v>
      </c>
      <c r="AC94" s="272">
        <f t="shared" si="13"/>
        <v>7000</v>
      </c>
      <c r="AD94" s="272">
        <f t="shared" si="13"/>
        <v>7000</v>
      </c>
      <c r="AE94" s="272">
        <f t="shared" si="13"/>
        <v>7000</v>
      </c>
      <c r="AF94" s="272">
        <f t="shared" si="13"/>
        <v>7000</v>
      </c>
      <c r="AG94" s="272">
        <f t="shared" si="13"/>
        <v>7000</v>
      </c>
      <c r="AH94" s="272">
        <f t="shared" si="13"/>
        <v>8000</v>
      </c>
      <c r="AI94" s="272">
        <f t="shared" si="13"/>
        <v>8000</v>
      </c>
      <c r="AJ94" s="272">
        <f t="shared" si="13"/>
        <v>8000</v>
      </c>
      <c r="AK94" s="272">
        <f t="shared" si="13"/>
        <v>8000</v>
      </c>
      <c r="AL94" s="272">
        <f t="shared" si="13"/>
        <v>8000</v>
      </c>
      <c r="AM94" s="272">
        <f t="shared" si="13"/>
        <v>8000</v>
      </c>
      <c r="AN94" s="272">
        <f t="shared" si="13"/>
        <v>9000</v>
      </c>
      <c r="AO94" s="272">
        <f t="shared" si="13"/>
        <v>9000</v>
      </c>
      <c r="AP94" s="272">
        <f t="shared" si="13"/>
        <v>9000</v>
      </c>
      <c r="AQ94" s="272">
        <f t="shared" si="13"/>
        <v>9000</v>
      </c>
      <c r="AR94" s="272">
        <f t="shared" si="13"/>
        <v>9000</v>
      </c>
      <c r="AS94" s="272">
        <f t="shared" si="13"/>
        <v>10000</v>
      </c>
      <c r="AT94" s="272">
        <f t="shared" si="13"/>
        <v>10000</v>
      </c>
      <c r="AU94" s="272">
        <f t="shared" si="13"/>
        <v>10000</v>
      </c>
      <c r="AV94" s="272">
        <f t="shared" si="13"/>
        <v>10000</v>
      </c>
      <c r="AW94" s="272">
        <f t="shared" si="13"/>
        <v>10000</v>
      </c>
      <c r="AX94" s="272">
        <f t="shared" si="13"/>
        <v>11000</v>
      </c>
      <c r="AY94" s="272">
        <f t="shared" si="13"/>
        <v>11000</v>
      </c>
      <c r="AZ94" s="272">
        <f t="shared" si="13"/>
        <v>11000</v>
      </c>
      <c r="BA94" s="272">
        <f t="shared" si="13"/>
        <v>11000</v>
      </c>
      <c r="BB94" s="272">
        <f t="shared" si="13"/>
        <v>12000</v>
      </c>
      <c r="BC94" s="272">
        <f t="shared" si="13"/>
        <v>12000</v>
      </c>
      <c r="BD94" s="272">
        <f t="shared" si="13"/>
        <v>12000</v>
      </c>
      <c r="BE94" s="272">
        <f t="shared" si="13"/>
        <v>13000</v>
      </c>
      <c r="BF94" s="272">
        <f t="shared" si="13"/>
        <v>13000</v>
      </c>
      <c r="BG94" s="272">
        <f t="shared" si="13"/>
        <v>13000</v>
      </c>
      <c r="BH94" s="272">
        <f t="shared" si="13"/>
        <v>14000</v>
      </c>
      <c r="BI94" s="272">
        <f t="shared" si="13"/>
        <v>14000</v>
      </c>
    </row>
    <row r="95" spans="1:62" x14ac:dyDescent="0.25">
      <c r="A95" s="270" t="s">
        <v>464</v>
      </c>
      <c r="B95" s="358">
        <f t="shared" ref="B95:AG95" si="14">(ROUNDUP(IF(B$96&lt;=1000, $S$6,IF(B$96&gt;1000,B$96/1000)),0))</f>
        <v>14</v>
      </c>
      <c r="C95" s="358">
        <f t="shared" si="14"/>
        <v>14</v>
      </c>
      <c r="D95" s="358">
        <f t="shared" si="14"/>
        <v>14</v>
      </c>
      <c r="E95" s="358">
        <f t="shared" si="14"/>
        <v>14</v>
      </c>
      <c r="F95" s="358">
        <f t="shared" si="14"/>
        <v>14</v>
      </c>
      <c r="G95" s="358">
        <f t="shared" si="14"/>
        <v>14</v>
      </c>
      <c r="H95" s="358">
        <f t="shared" si="14"/>
        <v>14</v>
      </c>
      <c r="I95" s="358">
        <f t="shared" si="14"/>
        <v>14</v>
      </c>
      <c r="J95" s="358">
        <f t="shared" si="14"/>
        <v>14</v>
      </c>
      <c r="K95" s="358">
        <f t="shared" si="14"/>
        <v>14</v>
      </c>
      <c r="L95" s="358">
        <f t="shared" si="14"/>
        <v>14</v>
      </c>
      <c r="M95" s="358">
        <f t="shared" si="14"/>
        <v>14</v>
      </c>
      <c r="N95" s="358">
        <f t="shared" si="14"/>
        <v>14</v>
      </c>
      <c r="O95" s="358">
        <f t="shared" si="14"/>
        <v>4</v>
      </c>
      <c r="P95" s="358">
        <f t="shared" si="14"/>
        <v>4</v>
      </c>
      <c r="Q95" s="358">
        <f t="shared" si="14"/>
        <v>4</v>
      </c>
      <c r="R95" s="358">
        <f t="shared" si="14"/>
        <v>4</v>
      </c>
      <c r="S95" s="358">
        <f t="shared" si="14"/>
        <v>5</v>
      </c>
      <c r="T95" s="358">
        <f t="shared" si="14"/>
        <v>5</v>
      </c>
      <c r="U95" s="358">
        <f t="shared" si="14"/>
        <v>5</v>
      </c>
      <c r="V95" s="358">
        <f t="shared" si="14"/>
        <v>5</v>
      </c>
      <c r="W95" s="358">
        <f t="shared" si="14"/>
        <v>6</v>
      </c>
      <c r="X95" s="358">
        <f t="shared" si="14"/>
        <v>6</v>
      </c>
      <c r="Y95" s="358">
        <f t="shared" si="14"/>
        <v>6</v>
      </c>
      <c r="Z95" s="358">
        <f t="shared" si="14"/>
        <v>6</v>
      </c>
      <c r="AA95" s="358">
        <f t="shared" si="14"/>
        <v>7</v>
      </c>
      <c r="AB95" s="358">
        <f t="shared" si="14"/>
        <v>7</v>
      </c>
      <c r="AC95" s="358">
        <f t="shared" si="14"/>
        <v>7</v>
      </c>
      <c r="AD95" s="358">
        <f t="shared" si="14"/>
        <v>7</v>
      </c>
      <c r="AE95" s="358">
        <f t="shared" si="14"/>
        <v>7</v>
      </c>
      <c r="AF95" s="358">
        <f t="shared" si="14"/>
        <v>7</v>
      </c>
      <c r="AG95" s="358">
        <f t="shared" si="14"/>
        <v>7</v>
      </c>
      <c r="AH95" s="358">
        <f t="shared" ref="AH95:BI95" si="15">(ROUNDUP(IF(AH$96&lt;=1000, $S$6,IF(AH$96&gt;1000,AH$96/1000)),0))</f>
        <v>8</v>
      </c>
      <c r="AI95" s="358">
        <f t="shared" si="15"/>
        <v>8</v>
      </c>
      <c r="AJ95" s="358">
        <f t="shared" si="15"/>
        <v>8</v>
      </c>
      <c r="AK95" s="358">
        <f t="shared" si="15"/>
        <v>8</v>
      </c>
      <c r="AL95" s="358">
        <f t="shared" si="15"/>
        <v>8</v>
      </c>
      <c r="AM95" s="358">
        <f t="shared" si="15"/>
        <v>8</v>
      </c>
      <c r="AN95" s="358">
        <f t="shared" si="15"/>
        <v>9</v>
      </c>
      <c r="AO95" s="358">
        <f t="shared" si="15"/>
        <v>9</v>
      </c>
      <c r="AP95" s="358">
        <f t="shared" si="15"/>
        <v>9</v>
      </c>
      <c r="AQ95" s="358">
        <f t="shared" si="15"/>
        <v>9</v>
      </c>
      <c r="AR95" s="358">
        <f t="shared" si="15"/>
        <v>9</v>
      </c>
      <c r="AS95" s="358">
        <f t="shared" si="15"/>
        <v>10</v>
      </c>
      <c r="AT95" s="358">
        <f t="shared" si="15"/>
        <v>10</v>
      </c>
      <c r="AU95" s="358">
        <f t="shared" si="15"/>
        <v>10</v>
      </c>
      <c r="AV95" s="358">
        <f t="shared" si="15"/>
        <v>10</v>
      </c>
      <c r="AW95" s="358">
        <f t="shared" si="15"/>
        <v>10</v>
      </c>
      <c r="AX95" s="358">
        <f t="shared" si="15"/>
        <v>11</v>
      </c>
      <c r="AY95" s="358">
        <f t="shared" si="15"/>
        <v>11</v>
      </c>
      <c r="AZ95" s="358">
        <f t="shared" si="15"/>
        <v>11</v>
      </c>
      <c r="BA95" s="358">
        <f t="shared" si="15"/>
        <v>11</v>
      </c>
      <c r="BB95" s="358">
        <f t="shared" si="15"/>
        <v>12</v>
      </c>
      <c r="BC95" s="358">
        <f t="shared" si="15"/>
        <v>12</v>
      </c>
      <c r="BD95" s="358">
        <f t="shared" si="15"/>
        <v>12</v>
      </c>
      <c r="BE95" s="358">
        <f t="shared" si="15"/>
        <v>13</v>
      </c>
      <c r="BF95" s="358">
        <f t="shared" si="15"/>
        <v>13</v>
      </c>
      <c r="BG95" s="358">
        <f t="shared" si="15"/>
        <v>13</v>
      </c>
      <c r="BH95" s="358">
        <f t="shared" si="15"/>
        <v>14</v>
      </c>
      <c r="BI95" s="358">
        <f t="shared" si="15"/>
        <v>14</v>
      </c>
    </row>
    <row r="96" spans="1:62" x14ac:dyDescent="0.25">
      <c r="A96" s="270" t="s">
        <v>349</v>
      </c>
      <c r="B96" s="357">
        <f t="shared" ref="B96:V96" si="16">ROUNDUP(SUM(B41/30/24),0)*2</f>
        <v>426</v>
      </c>
      <c r="C96" s="357">
        <f t="shared" si="16"/>
        <v>442</v>
      </c>
      <c r="D96" s="357">
        <f t="shared" si="16"/>
        <v>564</v>
      </c>
      <c r="E96" s="357">
        <f t="shared" si="16"/>
        <v>536</v>
      </c>
      <c r="F96" s="357">
        <f t="shared" si="16"/>
        <v>590</v>
      </c>
      <c r="G96" s="357">
        <f t="shared" si="16"/>
        <v>624</v>
      </c>
      <c r="H96" s="357">
        <f t="shared" si="16"/>
        <v>758</v>
      </c>
      <c r="I96" s="357">
        <f t="shared" si="16"/>
        <v>736</v>
      </c>
      <c r="J96" s="357">
        <f t="shared" si="16"/>
        <v>788</v>
      </c>
      <c r="K96" s="357">
        <f t="shared" si="16"/>
        <v>838</v>
      </c>
      <c r="L96" s="357">
        <f t="shared" si="16"/>
        <v>882</v>
      </c>
      <c r="M96" s="357">
        <f t="shared" si="16"/>
        <v>882</v>
      </c>
      <c r="N96" s="357">
        <f t="shared" si="16"/>
        <v>938</v>
      </c>
      <c r="O96" s="357">
        <f t="shared" si="16"/>
        <v>3360</v>
      </c>
      <c r="P96" s="357">
        <f t="shared" si="16"/>
        <v>3462</v>
      </c>
      <c r="Q96" s="357">
        <f t="shared" si="16"/>
        <v>3622</v>
      </c>
      <c r="R96" s="357">
        <f t="shared" si="16"/>
        <v>3972</v>
      </c>
      <c r="S96" s="357">
        <f t="shared" si="16"/>
        <v>4144</v>
      </c>
      <c r="T96" s="357">
        <f t="shared" si="16"/>
        <v>4218</v>
      </c>
      <c r="U96" s="357">
        <f t="shared" si="16"/>
        <v>4294</v>
      </c>
      <c r="V96" s="357">
        <f t="shared" si="16"/>
        <v>4376</v>
      </c>
      <c r="W96" s="357">
        <f>ROUNDUP(SUM(W41/31/24),0)*2.5</f>
        <v>5395</v>
      </c>
      <c r="X96" s="357">
        <f t="shared" ref="X96:BI96" si="17">ROUNDUP(SUM(X41/30/24),0)*2.5</f>
        <v>5687.5</v>
      </c>
      <c r="Y96" s="357">
        <f t="shared" si="17"/>
        <v>5800</v>
      </c>
      <c r="Z96" s="357">
        <f t="shared" si="17"/>
        <v>5920</v>
      </c>
      <c r="AA96" s="357">
        <f t="shared" si="17"/>
        <v>6042.5</v>
      </c>
      <c r="AB96" s="357">
        <f t="shared" si="17"/>
        <v>6170</v>
      </c>
      <c r="AC96" s="357">
        <f t="shared" si="17"/>
        <v>6302.5</v>
      </c>
      <c r="AD96" s="357">
        <f t="shared" si="17"/>
        <v>6440</v>
      </c>
      <c r="AE96" s="357">
        <f t="shared" si="17"/>
        <v>6580</v>
      </c>
      <c r="AF96" s="357">
        <f t="shared" si="17"/>
        <v>6725</v>
      </c>
      <c r="AG96" s="357">
        <f t="shared" si="17"/>
        <v>6875</v>
      </c>
      <c r="AH96" s="357">
        <f t="shared" si="17"/>
        <v>7030</v>
      </c>
      <c r="AI96" s="357">
        <f t="shared" si="17"/>
        <v>7187.5</v>
      </c>
      <c r="AJ96" s="357">
        <f t="shared" si="17"/>
        <v>7352.5</v>
      </c>
      <c r="AK96" s="357">
        <f t="shared" si="17"/>
        <v>7520</v>
      </c>
      <c r="AL96" s="357">
        <f t="shared" si="17"/>
        <v>7692.5</v>
      </c>
      <c r="AM96" s="357">
        <f t="shared" si="17"/>
        <v>7872.5</v>
      </c>
      <c r="AN96" s="357">
        <f t="shared" si="17"/>
        <v>8055</v>
      </c>
      <c r="AO96" s="357">
        <f t="shared" si="17"/>
        <v>8245</v>
      </c>
      <c r="AP96" s="357">
        <f t="shared" si="17"/>
        <v>8440</v>
      </c>
      <c r="AQ96" s="357">
        <f t="shared" si="17"/>
        <v>8640</v>
      </c>
      <c r="AR96" s="357">
        <f t="shared" si="17"/>
        <v>8845</v>
      </c>
      <c r="AS96" s="357">
        <f t="shared" si="17"/>
        <v>9057.5</v>
      </c>
      <c r="AT96" s="357">
        <f t="shared" si="17"/>
        <v>9275</v>
      </c>
      <c r="AU96" s="357">
        <f t="shared" si="17"/>
        <v>9497.5</v>
      </c>
      <c r="AV96" s="357">
        <f t="shared" si="17"/>
        <v>9727.5</v>
      </c>
      <c r="AW96" s="357">
        <f t="shared" si="17"/>
        <v>9965</v>
      </c>
      <c r="AX96" s="357">
        <f t="shared" si="17"/>
        <v>10207.5</v>
      </c>
      <c r="AY96" s="357">
        <f t="shared" si="17"/>
        <v>10457.5</v>
      </c>
      <c r="AZ96" s="357">
        <f t="shared" si="17"/>
        <v>10715</v>
      </c>
      <c r="BA96" s="357">
        <f t="shared" si="17"/>
        <v>10980</v>
      </c>
      <c r="BB96" s="357">
        <f t="shared" si="17"/>
        <v>11250</v>
      </c>
      <c r="BC96" s="357">
        <f t="shared" si="17"/>
        <v>11530</v>
      </c>
      <c r="BD96" s="357">
        <f t="shared" si="17"/>
        <v>11815</v>
      </c>
      <c r="BE96" s="357">
        <f t="shared" si="17"/>
        <v>12105</v>
      </c>
      <c r="BF96" s="357">
        <f t="shared" si="17"/>
        <v>12405</v>
      </c>
      <c r="BG96" s="357">
        <f t="shared" si="17"/>
        <v>12712.5</v>
      </c>
      <c r="BH96" s="357">
        <f t="shared" si="17"/>
        <v>13027.5</v>
      </c>
      <c r="BI96" s="357">
        <f t="shared" si="17"/>
        <v>13350</v>
      </c>
    </row>
    <row r="97" spans="1:61" x14ac:dyDescent="0.25">
      <c r="A97" s="270" t="s">
        <v>429</v>
      </c>
      <c r="B97" s="357">
        <f t="shared" ref="B97:AG97" si="18">ROUND(SUM(B96*$R3),0)</f>
        <v>375</v>
      </c>
      <c r="C97" s="357">
        <f t="shared" si="18"/>
        <v>389</v>
      </c>
      <c r="D97" s="357">
        <f t="shared" si="18"/>
        <v>497</v>
      </c>
      <c r="E97" s="357">
        <f t="shared" si="18"/>
        <v>472</v>
      </c>
      <c r="F97" s="357">
        <f t="shared" si="18"/>
        <v>519</v>
      </c>
      <c r="G97" s="357">
        <f t="shared" si="18"/>
        <v>549</v>
      </c>
      <c r="H97" s="357">
        <f t="shared" si="18"/>
        <v>667</v>
      </c>
      <c r="I97" s="357">
        <f t="shared" si="18"/>
        <v>648</v>
      </c>
      <c r="J97" s="357">
        <f t="shared" si="18"/>
        <v>694</v>
      </c>
      <c r="K97" s="357">
        <f t="shared" si="18"/>
        <v>738</v>
      </c>
      <c r="L97" s="357">
        <f t="shared" si="18"/>
        <v>777</v>
      </c>
      <c r="M97" s="357">
        <f t="shared" si="18"/>
        <v>777</v>
      </c>
      <c r="N97" s="357">
        <f t="shared" si="18"/>
        <v>826</v>
      </c>
      <c r="O97" s="357">
        <f t="shared" si="18"/>
        <v>2958</v>
      </c>
      <c r="P97" s="357">
        <f t="shared" si="18"/>
        <v>3048</v>
      </c>
      <c r="Q97" s="357">
        <f t="shared" si="18"/>
        <v>3189</v>
      </c>
      <c r="R97" s="357">
        <f t="shared" si="18"/>
        <v>3497</v>
      </c>
      <c r="S97" s="357">
        <f t="shared" si="18"/>
        <v>3648</v>
      </c>
      <c r="T97" s="357">
        <f t="shared" si="18"/>
        <v>3714</v>
      </c>
      <c r="U97" s="357">
        <f t="shared" si="18"/>
        <v>3781</v>
      </c>
      <c r="V97" s="357">
        <f t="shared" si="18"/>
        <v>3853</v>
      </c>
      <c r="W97" s="357">
        <f t="shared" si="18"/>
        <v>4750</v>
      </c>
      <c r="X97" s="357">
        <f t="shared" si="18"/>
        <v>5007</v>
      </c>
      <c r="Y97" s="357">
        <f t="shared" si="18"/>
        <v>5106</v>
      </c>
      <c r="Z97" s="357">
        <f t="shared" si="18"/>
        <v>5212</v>
      </c>
      <c r="AA97" s="357">
        <f t="shared" si="18"/>
        <v>5320</v>
      </c>
      <c r="AB97" s="357">
        <f t="shared" si="18"/>
        <v>5432</v>
      </c>
      <c r="AC97" s="357">
        <f t="shared" si="18"/>
        <v>5549</v>
      </c>
      <c r="AD97" s="357">
        <f t="shared" si="18"/>
        <v>5670</v>
      </c>
      <c r="AE97" s="357">
        <f t="shared" si="18"/>
        <v>5793</v>
      </c>
      <c r="AF97" s="357">
        <f t="shared" si="18"/>
        <v>5921</v>
      </c>
      <c r="AG97" s="357">
        <f t="shared" si="18"/>
        <v>6053</v>
      </c>
      <c r="AH97" s="357">
        <f t="shared" ref="AH97:BI97" si="19">ROUND(SUM(AH96*$R3),0)</f>
        <v>6189</v>
      </c>
      <c r="AI97" s="357">
        <f t="shared" si="19"/>
        <v>6328</v>
      </c>
      <c r="AJ97" s="357">
        <f t="shared" si="19"/>
        <v>6473</v>
      </c>
      <c r="AK97" s="357">
        <f t="shared" si="19"/>
        <v>6621</v>
      </c>
      <c r="AL97" s="357">
        <f t="shared" si="19"/>
        <v>6773</v>
      </c>
      <c r="AM97" s="357">
        <f t="shared" si="19"/>
        <v>6931</v>
      </c>
      <c r="AN97" s="357">
        <f t="shared" si="19"/>
        <v>7092</v>
      </c>
      <c r="AO97" s="357">
        <f t="shared" si="19"/>
        <v>7259</v>
      </c>
      <c r="AP97" s="357">
        <f t="shared" si="19"/>
        <v>7431</v>
      </c>
      <c r="AQ97" s="357">
        <f t="shared" si="19"/>
        <v>7607</v>
      </c>
      <c r="AR97" s="357">
        <f t="shared" si="19"/>
        <v>7787</v>
      </c>
      <c r="AS97" s="357">
        <f t="shared" si="19"/>
        <v>7974</v>
      </c>
      <c r="AT97" s="357">
        <f t="shared" si="19"/>
        <v>8166</v>
      </c>
      <c r="AU97" s="357">
        <f t="shared" si="19"/>
        <v>8362</v>
      </c>
      <c r="AV97" s="357">
        <f t="shared" si="19"/>
        <v>8564</v>
      </c>
      <c r="AW97" s="357">
        <f t="shared" si="19"/>
        <v>8773</v>
      </c>
      <c r="AX97" s="357">
        <f t="shared" si="19"/>
        <v>8987</v>
      </c>
      <c r="AY97" s="357">
        <f t="shared" si="19"/>
        <v>9207</v>
      </c>
      <c r="AZ97" s="357">
        <f t="shared" si="19"/>
        <v>9434</v>
      </c>
      <c r="BA97" s="357">
        <f t="shared" si="19"/>
        <v>9667</v>
      </c>
      <c r="BB97" s="357">
        <f t="shared" si="19"/>
        <v>9905</v>
      </c>
      <c r="BC97" s="357">
        <f t="shared" si="19"/>
        <v>10151</v>
      </c>
      <c r="BD97" s="357">
        <f t="shared" si="19"/>
        <v>10402</v>
      </c>
      <c r="BE97" s="357">
        <f t="shared" si="19"/>
        <v>10657</v>
      </c>
      <c r="BF97" s="357">
        <f t="shared" si="19"/>
        <v>10922</v>
      </c>
      <c r="BG97" s="357">
        <f t="shared" si="19"/>
        <v>11192</v>
      </c>
      <c r="BH97" s="357">
        <f t="shared" si="19"/>
        <v>11470</v>
      </c>
      <c r="BI97" s="357">
        <f t="shared" si="19"/>
        <v>11754</v>
      </c>
    </row>
    <row r="98" spans="1:61" x14ac:dyDescent="0.25">
      <c r="A98" s="270" t="s">
        <v>428</v>
      </c>
      <c r="B98" s="357">
        <f t="shared" ref="B98:AG98" si="20">ROUND(SUM(B96*$S3),0)</f>
        <v>51</v>
      </c>
      <c r="C98" s="357">
        <f t="shared" si="20"/>
        <v>53</v>
      </c>
      <c r="D98" s="357">
        <f t="shared" si="20"/>
        <v>67</v>
      </c>
      <c r="E98" s="357">
        <f t="shared" si="20"/>
        <v>64</v>
      </c>
      <c r="F98" s="357">
        <f t="shared" si="20"/>
        <v>71</v>
      </c>
      <c r="G98" s="357">
        <f t="shared" si="20"/>
        <v>75</v>
      </c>
      <c r="H98" s="357">
        <f t="shared" si="20"/>
        <v>91</v>
      </c>
      <c r="I98" s="357">
        <f t="shared" si="20"/>
        <v>88</v>
      </c>
      <c r="J98" s="357">
        <f t="shared" si="20"/>
        <v>94</v>
      </c>
      <c r="K98" s="357">
        <f t="shared" si="20"/>
        <v>100</v>
      </c>
      <c r="L98" s="357">
        <f t="shared" si="20"/>
        <v>105</v>
      </c>
      <c r="M98" s="357">
        <f t="shared" si="20"/>
        <v>105</v>
      </c>
      <c r="N98" s="357">
        <f t="shared" si="20"/>
        <v>112</v>
      </c>
      <c r="O98" s="357">
        <f t="shared" si="20"/>
        <v>402</v>
      </c>
      <c r="P98" s="357">
        <f t="shared" si="20"/>
        <v>414</v>
      </c>
      <c r="Q98" s="357">
        <f t="shared" si="20"/>
        <v>433</v>
      </c>
      <c r="R98" s="357">
        <f t="shared" si="20"/>
        <v>475</v>
      </c>
      <c r="S98" s="357">
        <f t="shared" si="20"/>
        <v>496</v>
      </c>
      <c r="T98" s="357">
        <f t="shared" si="20"/>
        <v>504</v>
      </c>
      <c r="U98" s="357">
        <f t="shared" si="20"/>
        <v>513</v>
      </c>
      <c r="V98" s="357">
        <f t="shared" si="20"/>
        <v>523</v>
      </c>
      <c r="W98" s="357">
        <f t="shared" si="20"/>
        <v>645</v>
      </c>
      <c r="X98" s="357">
        <f t="shared" si="20"/>
        <v>680</v>
      </c>
      <c r="Y98" s="357">
        <f t="shared" si="20"/>
        <v>694</v>
      </c>
      <c r="Z98" s="357">
        <f t="shared" si="20"/>
        <v>708</v>
      </c>
      <c r="AA98" s="357">
        <f t="shared" si="20"/>
        <v>723</v>
      </c>
      <c r="AB98" s="357">
        <f t="shared" si="20"/>
        <v>738</v>
      </c>
      <c r="AC98" s="357">
        <f t="shared" si="20"/>
        <v>754</v>
      </c>
      <c r="AD98" s="357">
        <f t="shared" si="20"/>
        <v>770</v>
      </c>
      <c r="AE98" s="357">
        <f t="shared" si="20"/>
        <v>787</v>
      </c>
      <c r="AF98" s="357">
        <f t="shared" si="20"/>
        <v>804</v>
      </c>
      <c r="AG98" s="357">
        <f t="shared" si="20"/>
        <v>822</v>
      </c>
      <c r="AH98" s="357">
        <f t="shared" ref="AH98:BI98" si="21">ROUND(SUM(AH96*$S3),0)</f>
        <v>841</v>
      </c>
      <c r="AI98" s="357">
        <f t="shared" si="21"/>
        <v>859</v>
      </c>
      <c r="AJ98" s="357">
        <f t="shared" si="21"/>
        <v>879</v>
      </c>
      <c r="AK98" s="357">
        <f t="shared" si="21"/>
        <v>899</v>
      </c>
      <c r="AL98" s="357">
        <f t="shared" si="21"/>
        <v>920</v>
      </c>
      <c r="AM98" s="357">
        <f t="shared" si="21"/>
        <v>941</v>
      </c>
      <c r="AN98" s="357">
        <f t="shared" si="21"/>
        <v>963</v>
      </c>
      <c r="AO98" s="357">
        <f t="shared" si="21"/>
        <v>986</v>
      </c>
      <c r="AP98" s="357">
        <f t="shared" si="21"/>
        <v>1009</v>
      </c>
      <c r="AQ98" s="357">
        <f t="shared" si="21"/>
        <v>1033</v>
      </c>
      <c r="AR98" s="357">
        <f t="shared" si="21"/>
        <v>1058</v>
      </c>
      <c r="AS98" s="357">
        <f t="shared" si="21"/>
        <v>1083</v>
      </c>
      <c r="AT98" s="357">
        <f t="shared" si="21"/>
        <v>1109</v>
      </c>
      <c r="AU98" s="357">
        <f t="shared" si="21"/>
        <v>1136</v>
      </c>
      <c r="AV98" s="357">
        <f t="shared" si="21"/>
        <v>1163</v>
      </c>
      <c r="AW98" s="357">
        <f t="shared" si="21"/>
        <v>1192</v>
      </c>
      <c r="AX98" s="357">
        <f t="shared" si="21"/>
        <v>1221</v>
      </c>
      <c r="AY98" s="357">
        <f t="shared" si="21"/>
        <v>1251</v>
      </c>
      <c r="AZ98" s="357">
        <f t="shared" si="21"/>
        <v>1281</v>
      </c>
      <c r="BA98" s="357">
        <f t="shared" si="21"/>
        <v>1313</v>
      </c>
      <c r="BB98" s="357">
        <f t="shared" si="21"/>
        <v>1345</v>
      </c>
      <c r="BC98" s="357">
        <f t="shared" si="21"/>
        <v>1379</v>
      </c>
      <c r="BD98" s="357">
        <f t="shared" si="21"/>
        <v>1413</v>
      </c>
      <c r="BE98" s="357">
        <f t="shared" si="21"/>
        <v>1448</v>
      </c>
      <c r="BF98" s="357">
        <f t="shared" si="21"/>
        <v>1483</v>
      </c>
      <c r="BG98" s="357">
        <f t="shared" si="21"/>
        <v>1520</v>
      </c>
      <c r="BH98" s="357">
        <f t="shared" si="21"/>
        <v>1558</v>
      </c>
      <c r="BI98" s="357">
        <f t="shared" si="21"/>
        <v>1596</v>
      </c>
    </row>
    <row r="99" spans="1:61" x14ac:dyDescent="0.25">
      <c r="A99" s="268" t="s">
        <v>513</v>
      </c>
      <c r="B99" s="272">
        <f t="shared" ref="B99:P99" si="22">$S$6*1000</f>
        <v>14000</v>
      </c>
      <c r="C99" s="272">
        <f t="shared" si="22"/>
        <v>14000</v>
      </c>
      <c r="D99" s="272">
        <f t="shared" si="22"/>
        <v>14000</v>
      </c>
      <c r="E99" s="272">
        <f t="shared" si="22"/>
        <v>14000</v>
      </c>
      <c r="F99" s="272">
        <f t="shared" si="22"/>
        <v>14000</v>
      </c>
      <c r="G99" s="272">
        <f t="shared" si="22"/>
        <v>14000</v>
      </c>
      <c r="H99" s="272">
        <f t="shared" si="22"/>
        <v>14000</v>
      </c>
      <c r="I99" s="272">
        <f t="shared" si="22"/>
        <v>14000</v>
      </c>
      <c r="J99" s="272">
        <f t="shared" si="22"/>
        <v>14000</v>
      </c>
      <c r="K99" s="272">
        <f t="shared" si="22"/>
        <v>14000</v>
      </c>
      <c r="L99" s="272">
        <f t="shared" si="22"/>
        <v>14000</v>
      </c>
      <c r="M99" s="272">
        <f t="shared" si="22"/>
        <v>14000</v>
      </c>
      <c r="N99" s="272">
        <f t="shared" si="22"/>
        <v>14000</v>
      </c>
      <c r="O99" s="272">
        <f t="shared" si="22"/>
        <v>14000</v>
      </c>
      <c r="P99" s="272">
        <f t="shared" si="22"/>
        <v>14000</v>
      </c>
      <c r="Q99" s="272">
        <f>$S$6*1000</f>
        <v>14000</v>
      </c>
      <c r="R99" s="272">
        <f t="shared" ref="R99:BI99" si="23">$S$6*1000</f>
        <v>14000</v>
      </c>
      <c r="S99" s="272">
        <f t="shared" si="23"/>
        <v>14000</v>
      </c>
      <c r="T99" s="272">
        <f t="shared" si="23"/>
        <v>14000</v>
      </c>
      <c r="U99" s="272">
        <f t="shared" si="23"/>
        <v>14000</v>
      </c>
      <c r="V99" s="272">
        <f t="shared" si="23"/>
        <v>14000</v>
      </c>
      <c r="W99" s="272">
        <f t="shared" si="23"/>
        <v>14000</v>
      </c>
      <c r="X99" s="272">
        <f t="shared" si="23"/>
        <v>14000</v>
      </c>
      <c r="Y99" s="272">
        <f t="shared" si="23"/>
        <v>14000</v>
      </c>
      <c r="Z99" s="272">
        <f t="shared" si="23"/>
        <v>14000</v>
      </c>
      <c r="AA99" s="272">
        <f t="shared" si="23"/>
        <v>14000</v>
      </c>
      <c r="AB99" s="272">
        <f t="shared" si="23"/>
        <v>14000</v>
      </c>
      <c r="AC99" s="272">
        <f t="shared" si="23"/>
        <v>14000</v>
      </c>
      <c r="AD99" s="272">
        <f t="shared" si="23"/>
        <v>14000</v>
      </c>
      <c r="AE99" s="272">
        <f t="shared" si="23"/>
        <v>14000</v>
      </c>
      <c r="AF99" s="272">
        <f t="shared" si="23"/>
        <v>14000</v>
      </c>
      <c r="AG99" s="272">
        <f t="shared" si="23"/>
        <v>14000</v>
      </c>
      <c r="AH99" s="272">
        <f t="shared" si="23"/>
        <v>14000</v>
      </c>
      <c r="AI99" s="272">
        <f t="shared" si="23"/>
        <v>14000</v>
      </c>
      <c r="AJ99" s="272">
        <f t="shared" si="23"/>
        <v>14000</v>
      </c>
      <c r="AK99" s="272">
        <f t="shared" si="23"/>
        <v>14000</v>
      </c>
      <c r="AL99" s="272">
        <f t="shared" si="23"/>
        <v>14000</v>
      </c>
      <c r="AM99" s="272">
        <f t="shared" si="23"/>
        <v>14000</v>
      </c>
      <c r="AN99" s="272">
        <f t="shared" si="23"/>
        <v>14000</v>
      </c>
      <c r="AO99" s="272">
        <f t="shared" si="23"/>
        <v>14000</v>
      </c>
      <c r="AP99" s="272">
        <f t="shared" si="23"/>
        <v>14000</v>
      </c>
      <c r="AQ99" s="272">
        <f t="shared" si="23"/>
        <v>14000</v>
      </c>
      <c r="AR99" s="272">
        <f t="shared" si="23"/>
        <v>14000</v>
      </c>
      <c r="AS99" s="272">
        <f t="shared" si="23"/>
        <v>14000</v>
      </c>
      <c r="AT99" s="272">
        <f t="shared" si="23"/>
        <v>14000</v>
      </c>
      <c r="AU99" s="272">
        <f t="shared" si="23"/>
        <v>14000</v>
      </c>
      <c r="AV99" s="272">
        <f t="shared" si="23"/>
        <v>14000</v>
      </c>
      <c r="AW99" s="272">
        <f t="shared" si="23"/>
        <v>14000</v>
      </c>
      <c r="AX99" s="272">
        <f t="shared" si="23"/>
        <v>14000</v>
      </c>
      <c r="AY99" s="272">
        <f t="shared" si="23"/>
        <v>14000</v>
      </c>
      <c r="AZ99" s="272">
        <f t="shared" si="23"/>
        <v>14000</v>
      </c>
      <c r="BA99" s="272">
        <f t="shared" si="23"/>
        <v>14000</v>
      </c>
      <c r="BB99" s="272">
        <f t="shared" si="23"/>
        <v>14000</v>
      </c>
      <c r="BC99" s="272">
        <f t="shared" si="23"/>
        <v>14000</v>
      </c>
      <c r="BD99" s="272">
        <f t="shared" si="23"/>
        <v>14000</v>
      </c>
      <c r="BE99" s="272">
        <f t="shared" si="23"/>
        <v>14000</v>
      </c>
      <c r="BF99" s="272">
        <f t="shared" si="23"/>
        <v>14000</v>
      </c>
      <c r="BG99" s="272">
        <f t="shared" si="23"/>
        <v>14000</v>
      </c>
      <c r="BH99" s="272">
        <f t="shared" si="23"/>
        <v>14000</v>
      </c>
      <c r="BI99" s="272">
        <f t="shared" si="23"/>
        <v>14000</v>
      </c>
    </row>
    <row r="100" spans="1:61" x14ac:dyDescent="0.25">
      <c r="B100" s="251"/>
      <c r="C100" s="251"/>
      <c r="D100" s="251"/>
      <c r="E100" s="251"/>
      <c r="F100" s="251"/>
      <c r="G100" s="251"/>
      <c r="H100" s="251"/>
      <c r="I100" s="251"/>
      <c r="J100" s="251"/>
      <c r="K100" s="251"/>
      <c r="L100" s="251"/>
      <c r="M100" s="251"/>
    </row>
    <row r="101" spans="1:61" x14ac:dyDescent="0.25">
      <c r="A101" s="267"/>
      <c r="B101" s="251"/>
      <c r="C101" s="251"/>
      <c r="D101" s="251"/>
      <c r="E101" s="251"/>
      <c r="F101" s="251"/>
      <c r="G101" s="251"/>
      <c r="H101" s="251"/>
      <c r="I101" s="251"/>
      <c r="J101" s="251"/>
      <c r="K101" s="251"/>
      <c r="L101" s="251"/>
      <c r="M101" s="251"/>
    </row>
    <row r="102" spans="1:61" x14ac:dyDescent="0.25">
      <c r="A102" s="267"/>
    </row>
    <row r="103" spans="1:61" x14ac:dyDescent="0.25">
      <c r="A103" s="267"/>
    </row>
    <row r="104" spans="1:61" x14ac:dyDescent="0.25">
      <c r="A104" s="267"/>
    </row>
    <row r="105" spans="1:61" x14ac:dyDescent="0.25">
      <c r="A105" s="267"/>
    </row>
    <row r="106" spans="1:61" x14ac:dyDescent="0.25">
      <c r="A106" s="267"/>
    </row>
    <row r="107" spans="1:61" x14ac:dyDescent="0.25">
      <c r="A107" s="267"/>
    </row>
    <row r="108" spans="1:61" x14ac:dyDescent="0.25">
      <c r="A108" s="267"/>
    </row>
    <row r="109" spans="1:61" x14ac:dyDescent="0.25">
      <c r="A109" s="267"/>
    </row>
    <row r="110" spans="1:61" x14ac:dyDescent="0.25">
      <c r="A110" s="267"/>
    </row>
    <row r="111" spans="1:61" x14ac:dyDescent="0.25">
      <c r="A111" s="267"/>
    </row>
    <row r="112" spans="1:61" x14ac:dyDescent="0.25">
      <c r="A112" s="267"/>
    </row>
    <row r="113" spans="1:1" x14ac:dyDescent="0.25">
      <c r="A113" s="267"/>
    </row>
    <row r="114" spans="1:1" x14ac:dyDescent="0.25">
      <c r="A114" s="267"/>
    </row>
    <row r="115" spans="1:1" x14ac:dyDescent="0.25">
      <c r="A115" s="267"/>
    </row>
    <row r="116" spans="1:1" x14ac:dyDescent="0.25">
      <c r="A116" s="267"/>
    </row>
    <row r="117" spans="1:1" x14ac:dyDescent="0.25">
      <c r="A117" s="267"/>
    </row>
    <row r="118" spans="1:1" x14ac:dyDescent="0.25">
      <c r="A118" s="267"/>
    </row>
    <row r="119" spans="1:1" x14ac:dyDescent="0.25">
      <c r="A119" s="267"/>
    </row>
    <row r="120" spans="1:1" x14ac:dyDescent="0.25">
      <c r="A120" s="267"/>
    </row>
    <row r="121" spans="1:1" x14ac:dyDescent="0.25">
      <c r="A121" s="267"/>
    </row>
    <row r="122" spans="1:1" x14ac:dyDescent="0.25">
      <c r="A122" s="267"/>
    </row>
    <row r="123" spans="1:1" x14ac:dyDescent="0.25">
      <c r="A123" s="267"/>
    </row>
    <row r="124" spans="1:1" x14ac:dyDescent="0.25">
      <c r="A124" s="267"/>
    </row>
    <row r="125" spans="1:1" x14ac:dyDescent="0.25">
      <c r="A125" s="267"/>
    </row>
    <row r="126" spans="1:1" x14ac:dyDescent="0.25">
      <c r="A126" s="267"/>
    </row>
    <row r="127" spans="1:1" x14ac:dyDescent="0.25">
      <c r="A127" s="267"/>
    </row>
    <row r="128" spans="1:1" x14ac:dyDescent="0.25">
      <c r="A128" s="267"/>
    </row>
    <row r="129" spans="1:1" x14ac:dyDescent="0.25">
      <c r="A129" s="267"/>
    </row>
    <row r="130" spans="1:1" x14ac:dyDescent="0.25">
      <c r="A130" s="267"/>
    </row>
    <row r="131" spans="1:1" x14ac:dyDescent="0.25">
      <c r="A131" s="267"/>
    </row>
    <row r="132" spans="1:1" x14ac:dyDescent="0.25">
      <c r="A132" s="267"/>
    </row>
    <row r="133" spans="1:1" x14ac:dyDescent="0.25">
      <c r="A133" s="267"/>
    </row>
    <row r="134" spans="1:1" x14ac:dyDescent="0.25">
      <c r="A134" s="267"/>
    </row>
    <row r="135" spans="1:1" x14ac:dyDescent="0.25">
      <c r="A135" s="267"/>
    </row>
    <row r="136" spans="1:1" x14ac:dyDescent="0.25">
      <c r="A136" s="267"/>
    </row>
    <row r="137" spans="1:1" x14ac:dyDescent="0.25">
      <c r="A137" s="267"/>
    </row>
    <row r="138" spans="1:1" x14ac:dyDescent="0.25">
      <c r="A138" s="267"/>
    </row>
    <row r="139" spans="1:1" x14ac:dyDescent="0.25">
      <c r="A139" s="267"/>
    </row>
    <row r="140" spans="1:1" x14ac:dyDescent="0.25">
      <c r="A140" s="267"/>
    </row>
    <row r="141" spans="1:1" x14ac:dyDescent="0.25">
      <c r="A141" s="267"/>
    </row>
    <row r="142" spans="1:1" x14ac:dyDescent="0.25">
      <c r="A142" s="267"/>
    </row>
    <row r="143" spans="1:1" x14ac:dyDescent="0.25">
      <c r="A143" s="267"/>
    </row>
    <row r="144" spans="1:1" x14ac:dyDescent="0.25">
      <c r="A144" s="267"/>
    </row>
    <row r="145" spans="1:1" x14ac:dyDescent="0.25">
      <c r="A145" s="267"/>
    </row>
    <row r="146" spans="1:1" x14ac:dyDescent="0.25">
      <c r="A146" s="267"/>
    </row>
    <row r="147" spans="1:1" x14ac:dyDescent="0.25">
      <c r="A147" s="267"/>
    </row>
    <row r="148" spans="1:1" x14ac:dyDescent="0.25">
      <c r="A148" s="267"/>
    </row>
    <row r="149" spans="1:1" x14ac:dyDescent="0.25">
      <c r="A149" s="267"/>
    </row>
    <row r="150" spans="1:1" x14ac:dyDescent="0.25">
      <c r="A150" s="267"/>
    </row>
    <row r="151" spans="1:1" x14ac:dyDescent="0.25">
      <c r="A151" s="267"/>
    </row>
  </sheetData>
  <mergeCells count="4">
    <mergeCell ref="P3:Q3"/>
    <mergeCell ref="P4:Q4"/>
    <mergeCell ref="P5:Q5"/>
    <mergeCell ref="P6:Q6"/>
  </mergeCells>
  <conditionalFormatting sqref="B95:BI95">
    <cfRule type="cellIs" dxfId="23" priority="1" operator="lessThanOrEqual">
      <formula>$S$6</formula>
    </cfRule>
    <cfRule type="cellIs" dxfId="22" priority="2" operator="greaterThan">
      <formula>$S$6</formula>
    </cfRule>
  </conditionalFormatting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DC01C-F714-4B60-8078-D0CC2C31A181}">
  <dimension ref="A3:BJ946"/>
  <sheetViews>
    <sheetView topLeftCell="A572" zoomScale="55" zoomScaleNormal="55" workbookViewId="0">
      <selection activeCell="AH634" sqref="AH634"/>
    </sheetView>
  </sheetViews>
  <sheetFormatPr defaultRowHeight="15" x14ac:dyDescent="0.25"/>
  <cols>
    <col min="1" max="1" width="32.85546875" bestFit="1" customWidth="1"/>
    <col min="2" max="2" width="11.28515625" bestFit="1" customWidth="1"/>
    <col min="3" max="3" width="10.5703125" bestFit="1" customWidth="1"/>
    <col min="4" max="8" width="11.28515625" bestFit="1" customWidth="1"/>
    <col min="9" max="9" width="10.85546875" bestFit="1" customWidth="1"/>
    <col min="10" max="14" width="11.28515625" bestFit="1" customWidth="1"/>
    <col min="15" max="15" width="10.85546875" bestFit="1" customWidth="1"/>
    <col min="16" max="16" width="11.5703125" bestFit="1" customWidth="1"/>
    <col min="17" max="17" width="10.85546875" bestFit="1" customWidth="1"/>
    <col min="18" max="21" width="11.28515625" bestFit="1" customWidth="1"/>
    <col min="22" max="22" width="11.5703125" bestFit="1" customWidth="1"/>
    <col min="23" max="23" width="11.85546875" bestFit="1" customWidth="1"/>
    <col min="24" max="26" width="12.140625" bestFit="1" customWidth="1"/>
    <col min="27" max="33" width="11.5703125" bestFit="1" customWidth="1"/>
    <col min="34" max="34" width="11.85546875" bestFit="1" customWidth="1"/>
    <col min="35" max="45" width="11.5703125" bestFit="1" customWidth="1"/>
    <col min="46" max="46" width="12.140625" bestFit="1" customWidth="1"/>
    <col min="47" max="47" width="11.5703125" customWidth="1"/>
    <col min="48" max="51" width="11.5703125" bestFit="1" customWidth="1"/>
    <col min="52" max="52" width="12.140625" bestFit="1" customWidth="1"/>
    <col min="53" max="53" width="11.5703125" bestFit="1" customWidth="1"/>
    <col min="54" max="54" width="12.28515625" bestFit="1" customWidth="1"/>
    <col min="55" max="56" width="12.5703125" bestFit="1" customWidth="1"/>
    <col min="57" max="57" width="12.140625" bestFit="1" customWidth="1"/>
    <col min="58" max="58" width="11.5703125" bestFit="1" customWidth="1"/>
    <col min="59" max="61" width="12.5703125" bestFit="1" customWidth="1"/>
  </cols>
  <sheetData>
    <row r="3" spans="1:1" x14ac:dyDescent="0.25">
      <c r="A3" s="368" t="s">
        <v>523</v>
      </c>
    </row>
    <row r="23" spans="1:1" x14ac:dyDescent="0.25">
      <c r="A23" s="368" t="s">
        <v>522</v>
      </c>
    </row>
    <row r="49" spans="1:51" x14ac:dyDescent="0.25">
      <c r="A49" s="269" t="s">
        <v>412</v>
      </c>
      <c r="B49" s="271">
        <v>43282</v>
      </c>
      <c r="C49" s="271">
        <v>43313</v>
      </c>
      <c r="D49" s="271">
        <v>43344</v>
      </c>
      <c r="E49" s="271">
        <v>43374</v>
      </c>
      <c r="F49" s="271">
        <v>43405</v>
      </c>
      <c r="G49" s="271">
        <v>43435</v>
      </c>
      <c r="H49" s="271">
        <v>43466</v>
      </c>
      <c r="I49" s="271">
        <v>43497</v>
      </c>
      <c r="J49" s="271">
        <v>43525</v>
      </c>
      <c r="K49" s="271">
        <v>43556</v>
      </c>
      <c r="L49" s="271">
        <v>43586</v>
      </c>
      <c r="M49" s="271">
        <v>43617</v>
      </c>
      <c r="N49" s="271">
        <v>43647</v>
      </c>
      <c r="O49" s="271">
        <v>43678</v>
      </c>
      <c r="P49" s="271">
        <v>43709</v>
      </c>
      <c r="Q49" s="271">
        <v>43739</v>
      </c>
      <c r="R49" s="271">
        <v>43770</v>
      </c>
      <c r="S49" s="271">
        <v>43800</v>
      </c>
      <c r="T49" s="271">
        <v>43831</v>
      </c>
      <c r="U49" s="271">
        <v>43862</v>
      </c>
      <c r="V49" s="271">
        <v>43891</v>
      </c>
      <c r="W49" s="271">
        <v>43922</v>
      </c>
      <c r="X49" s="271">
        <v>43952</v>
      </c>
      <c r="Y49" s="271">
        <v>43983</v>
      </c>
      <c r="Z49" s="271">
        <v>44013</v>
      </c>
      <c r="AA49" s="271">
        <v>44044</v>
      </c>
      <c r="AB49" s="271">
        <v>44075</v>
      </c>
      <c r="AC49" s="271">
        <v>44105</v>
      </c>
      <c r="AD49" s="271">
        <v>44136</v>
      </c>
      <c r="AE49" s="271">
        <v>44166</v>
      </c>
      <c r="AF49" s="271">
        <v>44197</v>
      </c>
      <c r="AG49" s="271">
        <v>44228</v>
      </c>
      <c r="AH49" s="271">
        <v>44256</v>
      </c>
      <c r="AI49" s="271">
        <v>44287</v>
      </c>
      <c r="AJ49" s="271">
        <v>44317</v>
      </c>
      <c r="AK49" s="271">
        <v>44348</v>
      </c>
      <c r="AL49" s="271">
        <v>44378</v>
      </c>
      <c r="AM49" s="271">
        <v>44409</v>
      </c>
      <c r="AN49" s="271">
        <v>44440</v>
      </c>
      <c r="AO49" s="271">
        <v>44470</v>
      </c>
      <c r="AP49" s="271">
        <v>44501</v>
      </c>
      <c r="AQ49" s="271">
        <v>44531</v>
      </c>
      <c r="AR49" s="271">
        <v>44562</v>
      </c>
      <c r="AS49" s="271">
        <v>44593</v>
      </c>
      <c r="AT49" s="271">
        <v>44621</v>
      </c>
      <c r="AU49" s="271">
        <v>44652</v>
      </c>
      <c r="AV49" s="271">
        <v>44682</v>
      </c>
      <c r="AW49" s="271">
        <v>44713</v>
      </c>
      <c r="AX49" s="271">
        <v>44743</v>
      </c>
      <c r="AY49" s="267"/>
    </row>
    <row r="50" spans="1:51" x14ac:dyDescent="0.25">
      <c r="A50" s="270" t="s">
        <v>406</v>
      </c>
      <c r="B50" s="272">
        <v>390</v>
      </c>
      <c r="C50" s="272">
        <v>390</v>
      </c>
      <c r="D50" s="272">
        <v>390</v>
      </c>
      <c r="E50" s="272">
        <v>390</v>
      </c>
      <c r="F50" s="272">
        <v>390</v>
      </c>
      <c r="G50" s="272">
        <v>390</v>
      </c>
      <c r="H50" s="272">
        <v>390</v>
      </c>
      <c r="I50" s="272">
        <v>390</v>
      </c>
      <c r="J50" s="272">
        <v>390</v>
      </c>
      <c r="K50" s="272">
        <v>390</v>
      </c>
      <c r="L50" s="272">
        <v>390</v>
      </c>
      <c r="M50" s="272">
        <v>390</v>
      </c>
      <c r="N50" s="272">
        <v>390</v>
      </c>
      <c r="O50" s="272">
        <v>390</v>
      </c>
      <c r="P50" s="272">
        <v>390</v>
      </c>
      <c r="Q50" s="272">
        <v>390</v>
      </c>
      <c r="R50" s="272">
        <v>390</v>
      </c>
      <c r="S50" s="272">
        <v>390</v>
      </c>
      <c r="T50" s="272">
        <v>390</v>
      </c>
      <c r="U50" s="272">
        <v>390</v>
      </c>
      <c r="V50" s="272">
        <v>390</v>
      </c>
      <c r="W50" s="272">
        <v>390</v>
      </c>
      <c r="X50" s="272">
        <v>390</v>
      </c>
      <c r="Y50" s="272">
        <v>390</v>
      </c>
      <c r="Z50" s="272">
        <v>390</v>
      </c>
      <c r="AA50" s="272">
        <v>390</v>
      </c>
      <c r="AB50" s="272">
        <v>390</v>
      </c>
      <c r="AC50" s="272">
        <v>390</v>
      </c>
      <c r="AD50" s="272">
        <v>390</v>
      </c>
      <c r="AE50" s="272">
        <v>390</v>
      </c>
      <c r="AF50" s="272">
        <v>390</v>
      </c>
      <c r="AG50" s="272">
        <v>390</v>
      </c>
      <c r="AH50" s="272">
        <v>390</v>
      </c>
      <c r="AI50" s="272">
        <v>390</v>
      </c>
      <c r="AJ50" s="272">
        <v>390</v>
      </c>
      <c r="AK50" s="272">
        <v>390</v>
      </c>
      <c r="AL50" s="272">
        <v>390</v>
      </c>
      <c r="AM50" s="272">
        <v>390</v>
      </c>
      <c r="AN50" s="272">
        <v>390</v>
      </c>
      <c r="AO50" s="272">
        <v>390</v>
      </c>
      <c r="AP50" s="272">
        <v>390</v>
      </c>
      <c r="AQ50" s="272">
        <v>390</v>
      </c>
      <c r="AR50" s="272">
        <v>390</v>
      </c>
      <c r="AS50" s="272">
        <v>390</v>
      </c>
      <c r="AT50" s="272">
        <v>390</v>
      </c>
      <c r="AU50" s="272">
        <v>390</v>
      </c>
      <c r="AV50" s="272">
        <v>390</v>
      </c>
      <c r="AW50" s="272">
        <v>390</v>
      </c>
      <c r="AX50" s="272">
        <v>390</v>
      </c>
    </row>
    <row r="51" spans="1:51" x14ac:dyDescent="0.25">
      <c r="A51" s="270" t="s">
        <v>413</v>
      </c>
      <c r="B51" s="272">
        <v>71.460177874649517</v>
      </c>
      <c r="C51" s="272">
        <v>72.429869865679962</v>
      </c>
      <c r="D51" s="272">
        <v>73.410962657052025</v>
      </c>
      <c r="E51" s="272">
        <v>74.409429499756399</v>
      </c>
      <c r="F51" s="272">
        <v>75.425319669531234</v>
      </c>
      <c r="G51" s="272">
        <v>76.458719687795721</v>
      </c>
      <c r="H51" s="272">
        <v>77.509749142700642</v>
      </c>
      <c r="I51" s="272">
        <v>78.578557625448411</v>
      </c>
      <c r="J51" s="272">
        <v>79.665322336271998</v>
      </c>
      <c r="K51" s="272">
        <v>80.770246130733838</v>
      </c>
      <c r="L51" s="272">
        <v>81.893555882637216</v>
      </c>
      <c r="M51" s="272">
        <v>83.035501092205592</v>
      </c>
      <c r="N51" s="272">
        <v>84.19635269478654</v>
      </c>
      <c r="O51" s="272">
        <v>85.376402039397334</v>
      </c>
      <c r="P51" s="272">
        <v>86.575960014303391</v>
      </c>
      <c r="Q51" s="272">
        <v>87.792105754840037</v>
      </c>
      <c r="R51" s="272">
        <v>89.024199527953812</v>
      </c>
      <c r="S51" s="272">
        <v>90.276657718295567</v>
      </c>
      <c r="T51" s="272">
        <v>91.549858315737225</v>
      </c>
      <c r="U51" s="272">
        <v>92.844196028046582</v>
      </c>
      <c r="V51" s="272">
        <v>94.160081992441093</v>
      </c>
      <c r="W51" s="272">
        <v>95.497943552559519</v>
      </c>
      <c r="X51" s="272">
        <v>96.858224094448317</v>
      </c>
      <c r="Y51" s="272">
        <v>98.24138293593154</v>
      </c>
      <c r="Z51" s="272">
        <v>99.647895264403516</v>
      </c>
      <c r="AA51" s="272">
        <v>101.07825211868094</v>
      </c>
      <c r="AB51" s="272">
        <v>102.53217544137439</v>
      </c>
      <c r="AC51" s="272">
        <v>104.0080346886277</v>
      </c>
      <c r="AD51" s="272">
        <v>105.50921400534891</v>
      </c>
      <c r="AE51" s="272">
        <v>107.03626608348686</v>
      </c>
      <c r="AF51" s="272">
        <v>108.58975985895972</v>
      </c>
      <c r="AG51" s="272">
        <v>110.17028069012272</v>
      </c>
      <c r="AH51" s="272">
        <v>111.77843056139088</v>
      </c>
      <c r="AI51" s="272">
        <v>113.41482831048083</v>
      </c>
      <c r="AJ51" s="272">
        <v>115.08010987793487</v>
      </c>
      <c r="AK51" s="272">
        <v>117.60757027347647</v>
      </c>
      <c r="AL51" s="272">
        <v>119.5040461494585</v>
      </c>
      <c r="AM51" s="272">
        <v>121.43252127147105</v>
      </c>
      <c r="AN51" s="272">
        <v>123.3937003812464</v>
      </c>
      <c r="AO51" s="272">
        <v>125.38830427524472</v>
      </c>
      <c r="AP51" s="272">
        <v>127.41414305691403</v>
      </c>
      <c r="AQ51" s="272">
        <v>129.46975149129207</v>
      </c>
      <c r="AR51" s="272">
        <v>131.55578013590295</v>
      </c>
      <c r="AS51" s="272">
        <v>133.6728942665807</v>
      </c>
      <c r="AT51" s="272">
        <v>135.82177421508791</v>
      </c>
      <c r="AU51" s="272">
        <v>138.00311571452133</v>
      </c>
      <c r="AV51" s="272">
        <v>140.2176302526853</v>
      </c>
      <c r="AW51" s="272">
        <v>142.46604543361619</v>
      </c>
      <c r="AX51" s="272">
        <v>144.74910534744691</v>
      </c>
    </row>
    <row r="52" spans="1:51" x14ac:dyDescent="0.25">
      <c r="A52" s="268" t="s">
        <v>414</v>
      </c>
      <c r="B52" s="272">
        <v>68.482670463205793</v>
      </c>
      <c r="C52" s="272">
        <v>69.411958621276625</v>
      </c>
      <c r="D52" s="272">
        <v>70.352172546341535</v>
      </c>
      <c r="E52" s="272">
        <v>71.309036603933222</v>
      </c>
      <c r="F52" s="272">
        <v>72.282598016634097</v>
      </c>
      <c r="G52" s="272">
        <v>73.27293970080423</v>
      </c>
      <c r="H52" s="272">
        <v>74.280176261754789</v>
      </c>
      <c r="I52" s="272">
        <v>75.304451057721394</v>
      </c>
      <c r="J52" s="272">
        <v>76.345933905594009</v>
      </c>
      <c r="K52" s="272">
        <v>77.404819208619912</v>
      </c>
      <c r="L52" s="272">
        <v>78.481324387527323</v>
      </c>
      <c r="M52" s="272">
        <v>79.575688546697023</v>
      </c>
      <c r="N52" s="272">
        <v>80.688171332503771</v>
      </c>
      <c r="O52" s="272">
        <v>81.819051954422463</v>
      </c>
      <c r="P52" s="272">
        <v>82.968628347040749</v>
      </c>
      <c r="Q52" s="272">
        <v>84.134101348388384</v>
      </c>
      <c r="R52" s="272">
        <v>85.314857880955742</v>
      </c>
      <c r="S52" s="272">
        <v>86.515130313366583</v>
      </c>
      <c r="T52" s="272">
        <v>87.735280885914861</v>
      </c>
      <c r="U52" s="272">
        <v>88.975687860211309</v>
      </c>
      <c r="V52" s="272">
        <v>90.236745242756058</v>
      </c>
      <c r="W52" s="272">
        <v>91.518862571202888</v>
      </c>
      <c r="X52" s="272">
        <v>92.822464757179631</v>
      </c>
      <c r="Y52" s="272">
        <v>94.147991980267733</v>
      </c>
      <c r="Z52" s="272">
        <v>95.495899628386709</v>
      </c>
      <c r="AA52" s="272">
        <v>96.866658280402561</v>
      </c>
      <c r="AB52" s="272">
        <v>98.260001464650458</v>
      </c>
      <c r="AC52" s="272">
        <v>99.674366576601557</v>
      </c>
      <c r="AD52" s="272">
        <v>101.11299675512603</v>
      </c>
      <c r="AE52" s="272">
        <v>102.57642166334159</v>
      </c>
      <c r="AF52" s="272">
        <v>104.06518653150307</v>
      </c>
      <c r="AG52" s="272">
        <v>105.57985232803428</v>
      </c>
      <c r="AH52" s="272">
        <v>107.12099595466627</v>
      </c>
      <c r="AI52" s="272">
        <v>108.68921046421079</v>
      </c>
      <c r="AJ52" s="272">
        <v>110.2851052996876</v>
      </c>
      <c r="AK52" s="272">
        <v>112.70725484541499</v>
      </c>
      <c r="AL52" s="272">
        <v>114.52471089323109</v>
      </c>
      <c r="AM52" s="272">
        <v>116.37283288515975</v>
      </c>
      <c r="AN52" s="272">
        <v>118.25229619869447</v>
      </c>
      <c r="AO52" s="272">
        <v>120.16379159710954</v>
      </c>
      <c r="AP52" s="272">
        <v>122.10522042954263</v>
      </c>
      <c r="AQ52" s="272">
        <v>124.07517851248825</v>
      </c>
      <c r="AR52" s="272">
        <v>126.07428929690701</v>
      </c>
      <c r="AS52" s="272">
        <v>128.10319033880654</v>
      </c>
      <c r="AT52" s="272">
        <v>130.16253362279255</v>
      </c>
      <c r="AU52" s="272">
        <v>132.25298589308292</v>
      </c>
      <c r="AV52" s="272">
        <v>134.37522899215674</v>
      </c>
      <c r="AW52" s="272">
        <v>136.52996020721551</v>
      </c>
      <c r="AX52" s="272">
        <v>138.71789262463662</v>
      </c>
    </row>
    <row r="53" spans="1:51" x14ac:dyDescent="0.25">
      <c r="A53" s="268" t="s">
        <v>416</v>
      </c>
      <c r="B53" s="272">
        <v>83.370207520424444</v>
      </c>
      <c r="C53" s="272">
        <v>84.501514843293293</v>
      </c>
      <c r="D53" s="272">
        <v>85.646123099894041</v>
      </c>
      <c r="E53" s="272">
        <v>86.811001083049163</v>
      </c>
      <c r="F53" s="272">
        <v>87.996206281119768</v>
      </c>
      <c r="G53" s="272">
        <v>89.201839635761687</v>
      </c>
      <c r="H53" s="272">
        <v>90.428040666484094</v>
      </c>
      <c r="I53" s="272">
        <v>91.674983896356494</v>
      </c>
      <c r="J53" s="272">
        <v>92.942876058984012</v>
      </c>
      <c r="K53" s="272">
        <v>94.231953819189485</v>
      </c>
      <c r="L53" s="272">
        <v>95.542481863076731</v>
      </c>
      <c r="M53" s="272">
        <v>96.87475127423987</v>
      </c>
      <c r="N53" s="272">
        <v>98.229078143917633</v>
      </c>
      <c r="O53" s="272">
        <v>99.605802379296904</v>
      </c>
      <c r="P53" s="272">
        <v>101.00528668335396</v>
      </c>
      <c r="Q53" s="272">
        <v>102.42412338064673</v>
      </c>
      <c r="R53" s="272">
        <v>103.86156611594613</v>
      </c>
      <c r="S53" s="272">
        <v>105.3227673380115</v>
      </c>
      <c r="T53" s="272">
        <v>106.80816803502678</v>
      </c>
      <c r="U53" s="272">
        <v>108.31822869938767</v>
      </c>
      <c r="V53" s="272">
        <v>109.8534289911813</v>
      </c>
      <c r="W53" s="272">
        <v>111.41426747798612</v>
      </c>
      <c r="X53" s="272">
        <v>113.00126144352305</v>
      </c>
      <c r="Y53" s="272">
        <v>114.61494675858681</v>
      </c>
      <c r="Z53" s="272">
        <v>116.2558778084708</v>
      </c>
      <c r="AA53" s="272">
        <v>117.92462747179444</v>
      </c>
      <c r="AB53" s="272">
        <v>119.62087134827017</v>
      </c>
      <c r="AC53" s="272">
        <v>121.34270713673236</v>
      </c>
      <c r="AD53" s="272">
        <v>123.09408300624041</v>
      </c>
      <c r="AE53" s="272">
        <v>124.87564376406804</v>
      </c>
      <c r="AF53" s="272">
        <v>126.68805316878634</v>
      </c>
      <c r="AG53" s="272">
        <v>128.53199413847653</v>
      </c>
      <c r="AH53" s="272">
        <v>130.40816898828936</v>
      </c>
      <c r="AI53" s="272">
        <v>132.31729969556099</v>
      </c>
      <c r="AJ53" s="272">
        <v>134.26012819092406</v>
      </c>
      <c r="AK53" s="272">
        <v>137.20883198572258</v>
      </c>
      <c r="AL53" s="272">
        <v>139.42138717436828</v>
      </c>
      <c r="AM53" s="272">
        <v>141.67127481671625</v>
      </c>
      <c r="AN53" s="272">
        <v>143.95931711145414</v>
      </c>
      <c r="AO53" s="272">
        <v>146.28635498778553</v>
      </c>
      <c r="AP53" s="272">
        <v>148.64983356639974</v>
      </c>
      <c r="AQ53" s="272">
        <v>151.04804340650745</v>
      </c>
      <c r="AR53" s="272">
        <v>153.48174349188679</v>
      </c>
      <c r="AS53" s="272">
        <v>155.95170997767752</v>
      </c>
      <c r="AT53" s="272">
        <v>158.45873658426922</v>
      </c>
      <c r="AU53" s="272">
        <v>161.0036350002749</v>
      </c>
      <c r="AV53" s="272">
        <v>163.58723529479951</v>
      </c>
      <c r="AW53" s="272">
        <v>166.21038633921893</v>
      </c>
      <c r="AX53" s="272">
        <v>168.87395623868807</v>
      </c>
    </row>
    <row r="54" spans="1:51" x14ac:dyDescent="0.25">
      <c r="A54" s="268" t="s">
        <v>415</v>
      </c>
      <c r="B54" s="272">
        <v>80.392700108980719</v>
      </c>
      <c r="C54" s="272">
        <v>81.483603598889957</v>
      </c>
      <c r="D54" s="272">
        <v>82.587332989183537</v>
      </c>
      <c r="E54" s="272">
        <v>83.710608187225958</v>
      </c>
      <c r="F54" s="272">
        <v>84.853484628222645</v>
      </c>
      <c r="G54" s="272">
        <v>86.016059648770195</v>
      </c>
      <c r="H54" s="272">
        <v>87.198467785538227</v>
      </c>
      <c r="I54" s="272">
        <v>88.400877328629477</v>
      </c>
      <c r="J54" s="272">
        <v>89.623487628306009</v>
      </c>
      <c r="K54" s="272">
        <v>90.866526897075559</v>
      </c>
      <c r="L54" s="272">
        <v>92.130250367966866</v>
      </c>
      <c r="M54" s="272">
        <v>93.4149387287313</v>
      </c>
      <c r="N54" s="272">
        <v>94.720896781634877</v>
      </c>
      <c r="O54" s="272">
        <v>96.048452294322004</v>
      </c>
      <c r="P54" s="272">
        <v>97.397955016091331</v>
      </c>
      <c r="Q54" s="272">
        <v>98.766118974195066</v>
      </c>
      <c r="R54" s="272">
        <v>100.15222446894806</v>
      </c>
      <c r="S54" s="272">
        <v>101.56123993308253</v>
      </c>
      <c r="T54" s="272">
        <v>102.9935906052044</v>
      </c>
      <c r="U54" s="272">
        <v>104.4497205315524</v>
      </c>
      <c r="V54" s="272">
        <v>105.93009224149625</v>
      </c>
      <c r="W54" s="272">
        <v>107.43518649662948</v>
      </c>
      <c r="X54" s="272">
        <v>108.96550210625436</v>
      </c>
      <c r="Y54" s="272">
        <v>110.52155580292299</v>
      </c>
      <c r="Z54" s="272">
        <v>112.10388217245399</v>
      </c>
      <c r="AA54" s="272">
        <v>113.71303363351606</v>
      </c>
      <c r="AB54" s="272">
        <v>115.34869737154621</v>
      </c>
      <c r="AC54" s="272">
        <v>117.0090390247062</v>
      </c>
      <c r="AD54" s="272">
        <v>118.69786575601751</v>
      </c>
      <c r="AE54" s="272">
        <v>120.41579934392273</v>
      </c>
      <c r="AF54" s="272">
        <v>122.16347984132969</v>
      </c>
      <c r="AG54" s="272">
        <v>123.94156577638807</v>
      </c>
      <c r="AH54" s="272">
        <v>125.75073438156474</v>
      </c>
      <c r="AI54" s="272">
        <v>127.59168184929092</v>
      </c>
      <c r="AJ54" s="272">
        <v>129.46512361267676</v>
      </c>
      <c r="AK54" s="272">
        <v>132.30851655766105</v>
      </c>
      <c r="AL54" s="272">
        <v>134.44205191814083</v>
      </c>
      <c r="AM54" s="272">
        <v>136.61158643040494</v>
      </c>
      <c r="AN54" s="272">
        <v>138.81791292890222</v>
      </c>
      <c r="AO54" s="272">
        <v>141.06184230965033</v>
      </c>
      <c r="AP54" s="272">
        <v>143.3409109390283</v>
      </c>
      <c r="AQ54" s="272">
        <v>145.65347042770361</v>
      </c>
      <c r="AR54" s="272">
        <v>148.00025265289085</v>
      </c>
      <c r="AS54" s="272">
        <v>150.38200604990331</v>
      </c>
      <c r="AT54" s="272">
        <v>152.79949599197388</v>
      </c>
      <c r="AU54" s="272">
        <v>155.25350517883649</v>
      </c>
      <c r="AV54" s="272">
        <v>157.74483403427098</v>
      </c>
      <c r="AW54" s="272">
        <v>160.27430111281822</v>
      </c>
      <c r="AX54" s="272">
        <v>162.8427435158778</v>
      </c>
    </row>
    <row r="56" spans="1:51" x14ac:dyDescent="0.25">
      <c r="A56" s="368" t="s">
        <v>524</v>
      </c>
    </row>
    <row r="91" spans="1:52" ht="15.75" thickBot="1" x14ac:dyDescent="0.3"/>
    <row r="92" spans="1:52" ht="15.75" thickBot="1" x14ac:dyDescent="0.3">
      <c r="A92" t="s">
        <v>553</v>
      </c>
      <c r="C92" s="419" t="s">
        <v>425</v>
      </c>
      <c r="D92" s="420"/>
      <c r="E92" s="420"/>
      <c r="F92" s="421"/>
    </row>
    <row r="93" spans="1:52" x14ac:dyDescent="0.25">
      <c r="C93" s="273" t="s">
        <v>423</v>
      </c>
      <c r="D93" s="274">
        <v>43525</v>
      </c>
      <c r="E93" s="274">
        <v>43556</v>
      </c>
      <c r="F93" s="274">
        <v>43586</v>
      </c>
      <c r="G93" s="274">
        <v>43617</v>
      </c>
      <c r="H93" s="274">
        <v>43647</v>
      </c>
      <c r="I93" s="274">
        <v>43678</v>
      </c>
      <c r="J93" s="274">
        <v>43709</v>
      </c>
      <c r="K93" s="274">
        <v>43739</v>
      </c>
      <c r="L93" s="271">
        <v>43770</v>
      </c>
      <c r="M93" s="271">
        <v>43800</v>
      </c>
      <c r="N93" s="271">
        <v>43831</v>
      </c>
      <c r="O93" s="271">
        <v>43862</v>
      </c>
      <c r="P93" s="271">
        <v>43891</v>
      </c>
      <c r="Q93" s="271">
        <v>43922</v>
      </c>
      <c r="R93" s="271">
        <v>43952</v>
      </c>
      <c r="S93" s="271">
        <v>43983</v>
      </c>
      <c r="T93" s="271">
        <v>44013</v>
      </c>
      <c r="U93" s="271">
        <v>44044</v>
      </c>
      <c r="V93" s="271">
        <v>44075</v>
      </c>
      <c r="W93" s="271">
        <v>44105</v>
      </c>
      <c r="X93" s="271">
        <v>44136</v>
      </c>
      <c r="Y93" s="271">
        <v>44166</v>
      </c>
      <c r="Z93" s="271">
        <v>44197</v>
      </c>
      <c r="AA93" s="271">
        <v>44228</v>
      </c>
      <c r="AB93" s="271">
        <v>44256</v>
      </c>
      <c r="AC93" s="271">
        <v>44287</v>
      </c>
      <c r="AD93" s="271">
        <v>44317</v>
      </c>
      <c r="AE93" s="271">
        <v>45444</v>
      </c>
      <c r="AF93" s="271">
        <v>44378</v>
      </c>
      <c r="AG93" s="271">
        <v>44409</v>
      </c>
      <c r="AH93" s="271">
        <v>44440</v>
      </c>
      <c r="AI93" s="271">
        <v>44470</v>
      </c>
      <c r="AJ93" s="271">
        <v>44501</v>
      </c>
      <c r="AK93" s="271">
        <v>44531</v>
      </c>
      <c r="AL93" s="271">
        <v>44562</v>
      </c>
      <c r="AM93" s="271">
        <v>44593</v>
      </c>
      <c r="AN93" s="271">
        <v>44621</v>
      </c>
      <c r="AO93" s="271">
        <v>44652</v>
      </c>
      <c r="AP93" s="271">
        <v>44682</v>
      </c>
      <c r="AQ93" s="271">
        <v>44713</v>
      </c>
      <c r="AR93" s="271">
        <v>44743</v>
      </c>
      <c r="AS93" s="271">
        <v>44774</v>
      </c>
      <c r="AT93" s="271">
        <v>44805</v>
      </c>
      <c r="AU93" s="271">
        <v>44835</v>
      </c>
      <c r="AV93" s="271">
        <v>44866</v>
      </c>
      <c r="AW93" s="271">
        <v>44896</v>
      </c>
      <c r="AX93" s="271">
        <v>44927</v>
      </c>
      <c r="AY93" s="271">
        <v>44958</v>
      </c>
      <c r="AZ93" s="271">
        <v>44986</v>
      </c>
    </row>
    <row r="94" spans="1:52" x14ac:dyDescent="0.25">
      <c r="C94" s="270" t="s">
        <v>406</v>
      </c>
      <c r="D94" s="272">
        <v>100</v>
      </c>
      <c r="E94" s="272">
        <v>100</v>
      </c>
      <c r="F94" s="272">
        <v>100</v>
      </c>
      <c r="G94" s="272">
        <v>100</v>
      </c>
      <c r="H94" s="272">
        <v>100</v>
      </c>
      <c r="I94" s="272">
        <v>100</v>
      </c>
      <c r="J94" s="272">
        <v>100</v>
      </c>
      <c r="K94" s="272">
        <v>100</v>
      </c>
      <c r="L94" s="272">
        <v>100</v>
      </c>
      <c r="M94" s="272">
        <v>100</v>
      </c>
      <c r="N94" s="272">
        <v>100</v>
      </c>
      <c r="O94" s="272">
        <v>100</v>
      </c>
      <c r="P94" s="272">
        <v>100</v>
      </c>
      <c r="Q94" s="272">
        <v>100</v>
      </c>
      <c r="R94" s="272">
        <v>100</v>
      </c>
      <c r="S94" s="272">
        <v>100</v>
      </c>
      <c r="T94" s="272">
        <v>100</v>
      </c>
      <c r="U94" s="272">
        <v>100</v>
      </c>
      <c r="V94" s="272">
        <v>100</v>
      </c>
      <c r="W94" s="272">
        <v>100</v>
      </c>
      <c r="X94" s="272">
        <v>100</v>
      </c>
      <c r="Y94" s="272">
        <v>100</v>
      </c>
      <c r="Z94" s="272">
        <v>100</v>
      </c>
      <c r="AA94" s="272">
        <v>100</v>
      </c>
      <c r="AB94" s="272">
        <v>100</v>
      </c>
      <c r="AC94" s="272">
        <v>100</v>
      </c>
      <c r="AD94" s="272">
        <v>100</v>
      </c>
      <c r="AE94" s="272">
        <v>100</v>
      </c>
      <c r="AF94" s="272">
        <v>100</v>
      </c>
      <c r="AG94" s="272">
        <v>100</v>
      </c>
      <c r="AH94" s="272">
        <v>100</v>
      </c>
      <c r="AI94" s="272">
        <v>100</v>
      </c>
      <c r="AJ94" s="272">
        <v>100</v>
      </c>
      <c r="AK94" s="272">
        <v>100</v>
      </c>
      <c r="AL94" s="272">
        <v>100</v>
      </c>
      <c r="AM94" s="272">
        <v>100</v>
      </c>
      <c r="AN94" s="272">
        <v>100</v>
      </c>
      <c r="AO94" s="272">
        <v>100</v>
      </c>
      <c r="AP94" s="272">
        <v>100</v>
      </c>
      <c r="AQ94" s="272">
        <v>100</v>
      </c>
      <c r="AR94" s="272">
        <v>100</v>
      </c>
      <c r="AS94" s="272">
        <v>100</v>
      </c>
      <c r="AT94" s="272">
        <v>100</v>
      </c>
      <c r="AU94" s="272">
        <v>100</v>
      </c>
      <c r="AV94" s="272">
        <v>100</v>
      </c>
      <c r="AW94" s="272">
        <v>100</v>
      </c>
      <c r="AX94" s="272">
        <v>100</v>
      </c>
      <c r="AY94" s="272">
        <v>100</v>
      </c>
      <c r="AZ94" s="272">
        <v>100</v>
      </c>
    </row>
    <row r="95" spans="1:52" x14ac:dyDescent="0.25">
      <c r="C95" s="270" t="s">
        <v>422</v>
      </c>
      <c r="D95" s="272">
        <v>3</v>
      </c>
      <c r="E95" s="272">
        <f>D95+0.33</f>
        <v>3.33</v>
      </c>
      <c r="F95" s="272">
        <f t="shared" ref="F95:AZ95" si="0">E95+0.33</f>
        <v>3.66</v>
      </c>
      <c r="G95" s="272">
        <f t="shared" si="0"/>
        <v>3.99</v>
      </c>
      <c r="H95" s="272">
        <f t="shared" si="0"/>
        <v>4.32</v>
      </c>
      <c r="I95" s="272">
        <f t="shared" si="0"/>
        <v>4.6500000000000004</v>
      </c>
      <c r="J95" s="272">
        <f t="shared" si="0"/>
        <v>4.9800000000000004</v>
      </c>
      <c r="K95" s="272">
        <f t="shared" si="0"/>
        <v>5.3100000000000005</v>
      </c>
      <c r="L95" s="272">
        <f t="shared" si="0"/>
        <v>5.6400000000000006</v>
      </c>
      <c r="M95" s="272">
        <f t="shared" si="0"/>
        <v>5.9700000000000006</v>
      </c>
      <c r="N95" s="272">
        <f t="shared" si="0"/>
        <v>6.3000000000000007</v>
      </c>
      <c r="O95" s="272">
        <f t="shared" si="0"/>
        <v>6.6300000000000008</v>
      </c>
      <c r="P95" s="272">
        <f t="shared" si="0"/>
        <v>6.9600000000000009</v>
      </c>
      <c r="Q95" s="272">
        <f t="shared" si="0"/>
        <v>7.2900000000000009</v>
      </c>
      <c r="R95" s="272">
        <f t="shared" si="0"/>
        <v>7.620000000000001</v>
      </c>
      <c r="S95" s="272">
        <f t="shared" si="0"/>
        <v>7.9500000000000011</v>
      </c>
      <c r="T95" s="272">
        <f t="shared" si="0"/>
        <v>8.2800000000000011</v>
      </c>
      <c r="U95" s="272">
        <f t="shared" si="0"/>
        <v>8.6100000000000012</v>
      </c>
      <c r="V95" s="272">
        <f t="shared" si="0"/>
        <v>8.9400000000000013</v>
      </c>
      <c r="W95" s="272">
        <f t="shared" si="0"/>
        <v>9.2700000000000014</v>
      </c>
      <c r="X95" s="272">
        <f t="shared" si="0"/>
        <v>9.6000000000000014</v>
      </c>
      <c r="Y95" s="272">
        <f t="shared" si="0"/>
        <v>9.9300000000000015</v>
      </c>
      <c r="Z95" s="272">
        <f t="shared" si="0"/>
        <v>10.260000000000002</v>
      </c>
      <c r="AA95" s="272">
        <f t="shared" si="0"/>
        <v>10.590000000000002</v>
      </c>
      <c r="AB95" s="272">
        <f t="shared" si="0"/>
        <v>10.920000000000002</v>
      </c>
      <c r="AC95" s="272">
        <f t="shared" si="0"/>
        <v>11.250000000000002</v>
      </c>
      <c r="AD95" s="272">
        <f t="shared" si="0"/>
        <v>11.580000000000002</v>
      </c>
      <c r="AE95" s="272">
        <f t="shared" si="0"/>
        <v>11.910000000000002</v>
      </c>
      <c r="AF95" s="272">
        <f t="shared" si="0"/>
        <v>12.240000000000002</v>
      </c>
      <c r="AG95" s="272">
        <f t="shared" si="0"/>
        <v>12.570000000000002</v>
      </c>
      <c r="AH95" s="272">
        <f t="shared" si="0"/>
        <v>12.900000000000002</v>
      </c>
      <c r="AI95" s="272">
        <f t="shared" si="0"/>
        <v>13.230000000000002</v>
      </c>
      <c r="AJ95" s="272">
        <f t="shared" si="0"/>
        <v>13.560000000000002</v>
      </c>
      <c r="AK95" s="272">
        <f t="shared" si="0"/>
        <v>13.890000000000002</v>
      </c>
      <c r="AL95" s="272">
        <f t="shared" si="0"/>
        <v>14.220000000000002</v>
      </c>
      <c r="AM95" s="272">
        <f t="shared" si="0"/>
        <v>14.550000000000002</v>
      </c>
      <c r="AN95" s="272">
        <f t="shared" si="0"/>
        <v>14.880000000000003</v>
      </c>
      <c r="AO95" s="272">
        <f t="shared" si="0"/>
        <v>15.210000000000003</v>
      </c>
      <c r="AP95" s="272">
        <f t="shared" si="0"/>
        <v>15.540000000000003</v>
      </c>
      <c r="AQ95" s="272">
        <f t="shared" si="0"/>
        <v>15.870000000000003</v>
      </c>
      <c r="AR95" s="272">
        <f t="shared" si="0"/>
        <v>16.200000000000003</v>
      </c>
      <c r="AS95" s="272">
        <f t="shared" si="0"/>
        <v>16.53</v>
      </c>
      <c r="AT95" s="272">
        <f t="shared" si="0"/>
        <v>16.86</v>
      </c>
      <c r="AU95" s="272">
        <f t="shared" si="0"/>
        <v>17.189999999999998</v>
      </c>
      <c r="AV95" s="272">
        <f t="shared" si="0"/>
        <v>17.519999999999996</v>
      </c>
      <c r="AW95" s="272">
        <f t="shared" si="0"/>
        <v>17.849999999999994</v>
      </c>
      <c r="AX95" s="272">
        <f t="shared" si="0"/>
        <v>18.179999999999993</v>
      </c>
      <c r="AY95" s="272">
        <f t="shared" si="0"/>
        <v>18.509999999999991</v>
      </c>
      <c r="AZ95" s="272">
        <f t="shared" si="0"/>
        <v>18.839999999999989</v>
      </c>
    </row>
    <row r="96" spans="1:52" x14ac:dyDescent="0.25">
      <c r="D96" s="418" t="s">
        <v>424</v>
      </c>
      <c r="E96" s="418"/>
      <c r="F96" s="418"/>
      <c r="G96" s="418"/>
      <c r="H96" s="418"/>
      <c r="I96" s="418"/>
      <c r="J96" s="418"/>
    </row>
    <row r="98" spans="1:1" ht="36" x14ac:dyDescent="0.55000000000000004">
      <c r="A98" s="369" t="s">
        <v>542</v>
      </c>
    </row>
    <row r="127" spans="1:62" x14ac:dyDescent="0.25">
      <c r="A127" s="269" t="s">
        <v>412</v>
      </c>
      <c r="B127" s="271">
        <v>42979</v>
      </c>
      <c r="C127" s="271">
        <v>43009</v>
      </c>
      <c r="D127" s="271">
        <v>43040</v>
      </c>
      <c r="E127" s="271">
        <v>43070</v>
      </c>
      <c r="F127" s="271">
        <v>43101</v>
      </c>
      <c r="G127" s="271">
        <v>43132</v>
      </c>
      <c r="H127" s="271">
        <v>43160</v>
      </c>
      <c r="I127" s="271">
        <v>43191</v>
      </c>
      <c r="J127" s="271">
        <v>43221</v>
      </c>
      <c r="K127" s="271">
        <v>43280</v>
      </c>
      <c r="L127" s="271">
        <v>43281</v>
      </c>
      <c r="M127" s="271">
        <v>43282</v>
      </c>
      <c r="N127" s="271">
        <v>43313</v>
      </c>
      <c r="O127" s="271">
        <v>43344</v>
      </c>
      <c r="P127" s="271">
        <v>43374</v>
      </c>
      <c r="Q127" s="271">
        <v>43405</v>
      </c>
      <c r="R127" s="271">
        <v>43435</v>
      </c>
      <c r="S127" s="271">
        <v>43466</v>
      </c>
      <c r="T127" s="271">
        <v>43497</v>
      </c>
      <c r="U127" s="271">
        <v>43525</v>
      </c>
      <c r="V127" s="271">
        <v>43556</v>
      </c>
      <c r="W127" s="271">
        <v>43586</v>
      </c>
      <c r="X127" s="271">
        <v>43617</v>
      </c>
      <c r="Y127" s="271">
        <v>43647</v>
      </c>
      <c r="Z127" s="271">
        <v>43678</v>
      </c>
      <c r="AA127" s="271">
        <v>43709</v>
      </c>
      <c r="AB127" s="271">
        <v>43739</v>
      </c>
      <c r="AC127" s="271">
        <v>43770</v>
      </c>
      <c r="AD127" s="271">
        <v>43800</v>
      </c>
      <c r="AE127" s="271">
        <v>43831</v>
      </c>
      <c r="AF127" s="271">
        <v>43862</v>
      </c>
      <c r="AG127" s="271">
        <v>43891</v>
      </c>
      <c r="AH127" s="271">
        <v>43922</v>
      </c>
      <c r="AI127" s="271">
        <v>43952</v>
      </c>
      <c r="AJ127" s="271">
        <v>43983</v>
      </c>
      <c r="AK127" s="271">
        <v>44013</v>
      </c>
      <c r="AL127" s="271">
        <v>44044</v>
      </c>
      <c r="AM127" s="271">
        <v>44075</v>
      </c>
      <c r="AN127" s="271">
        <v>44105</v>
      </c>
      <c r="AO127" s="271">
        <v>44136</v>
      </c>
      <c r="AP127" s="271">
        <v>44166</v>
      </c>
      <c r="AQ127" s="271">
        <v>44197</v>
      </c>
      <c r="AR127" s="271">
        <v>44228</v>
      </c>
      <c r="AS127" s="271">
        <v>44256</v>
      </c>
      <c r="AT127" s="271">
        <v>44287</v>
      </c>
      <c r="AU127" s="271">
        <v>44317</v>
      </c>
      <c r="AV127" s="271">
        <v>44348</v>
      </c>
      <c r="AW127" s="271">
        <v>44378</v>
      </c>
      <c r="AX127" s="271">
        <v>44409</v>
      </c>
      <c r="AY127" s="271">
        <v>44440</v>
      </c>
      <c r="AZ127" s="271">
        <v>44470</v>
      </c>
      <c r="BA127" s="271">
        <v>44501</v>
      </c>
      <c r="BB127" s="271">
        <v>44531</v>
      </c>
      <c r="BC127" s="271">
        <v>44562</v>
      </c>
      <c r="BD127" s="271">
        <v>44593</v>
      </c>
      <c r="BE127" s="271">
        <v>44621</v>
      </c>
      <c r="BF127" s="271">
        <v>44652</v>
      </c>
      <c r="BG127" s="271">
        <v>44682</v>
      </c>
      <c r="BH127" s="271">
        <v>44713</v>
      </c>
      <c r="BI127" s="271">
        <v>44743</v>
      </c>
      <c r="BJ127" s="267"/>
    </row>
    <row r="128" spans="1:62" x14ac:dyDescent="0.25">
      <c r="A128" s="270" t="s">
        <v>406</v>
      </c>
      <c r="B128" s="272">
        <v>3000</v>
      </c>
      <c r="C128" s="272">
        <v>3000</v>
      </c>
      <c r="D128" s="272">
        <v>3000</v>
      </c>
      <c r="E128" s="272">
        <v>3000</v>
      </c>
      <c r="F128" s="272">
        <v>3000</v>
      </c>
      <c r="G128" s="272">
        <v>3000</v>
      </c>
      <c r="H128" s="272">
        <v>3000</v>
      </c>
      <c r="I128" s="272">
        <v>3000</v>
      </c>
      <c r="J128" s="272">
        <v>3000</v>
      </c>
      <c r="K128" s="272">
        <v>3000</v>
      </c>
      <c r="L128" s="272">
        <v>3000</v>
      </c>
      <c r="M128" s="272">
        <v>3000</v>
      </c>
      <c r="N128" s="272">
        <v>3000</v>
      </c>
      <c r="O128" s="272">
        <v>3000</v>
      </c>
      <c r="P128" s="272">
        <v>3000</v>
      </c>
      <c r="Q128" s="272">
        <v>3000</v>
      </c>
      <c r="R128" s="272">
        <v>3000</v>
      </c>
      <c r="S128" s="272">
        <v>4000</v>
      </c>
      <c r="T128" s="272">
        <v>4000</v>
      </c>
      <c r="U128" s="272">
        <v>4000</v>
      </c>
      <c r="V128" s="272">
        <v>4000</v>
      </c>
      <c r="W128" s="272">
        <v>4000</v>
      </c>
      <c r="X128" s="272">
        <v>4000</v>
      </c>
      <c r="Y128" s="272">
        <v>4000</v>
      </c>
      <c r="Z128" s="272">
        <v>4000</v>
      </c>
      <c r="AA128" s="272">
        <v>5000</v>
      </c>
      <c r="AB128" s="272">
        <v>5000</v>
      </c>
      <c r="AC128" s="272">
        <v>5000</v>
      </c>
      <c r="AD128" s="272">
        <v>5000</v>
      </c>
      <c r="AE128" s="272">
        <v>5000</v>
      </c>
      <c r="AF128" s="272">
        <v>5000</v>
      </c>
      <c r="AG128" s="272">
        <v>5000</v>
      </c>
      <c r="AH128" s="272">
        <v>5000</v>
      </c>
      <c r="AI128" s="272">
        <v>5000</v>
      </c>
      <c r="AJ128" s="272">
        <v>6000</v>
      </c>
      <c r="AK128" s="272">
        <v>6000</v>
      </c>
      <c r="AL128" s="272">
        <v>6000</v>
      </c>
      <c r="AM128" s="272">
        <v>6000</v>
      </c>
      <c r="AN128" s="272">
        <v>6000</v>
      </c>
      <c r="AO128" s="272">
        <v>6000</v>
      </c>
      <c r="AP128" s="272">
        <v>6000</v>
      </c>
      <c r="AQ128" s="272">
        <v>7000</v>
      </c>
      <c r="AR128" s="272">
        <v>7000</v>
      </c>
      <c r="AS128" s="272">
        <v>7000</v>
      </c>
      <c r="AT128" s="272">
        <v>7000</v>
      </c>
      <c r="AU128" s="272">
        <v>7000</v>
      </c>
      <c r="AV128" s="272">
        <v>7000</v>
      </c>
      <c r="AW128" s="272">
        <v>8000</v>
      </c>
      <c r="AX128" s="272">
        <v>8000</v>
      </c>
      <c r="AY128" s="272">
        <v>8000</v>
      </c>
      <c r="AZ128" s="272">
        <v>8000</v>
      </c>
      <c r="BA128" s="272">
        <v>8000</v>
      </c>
      <c r="BB128" s="272">
        <v>9000</v>
      </c>
      <c r="BC128" s="272">
        <v>9000</v>
      </c>
      <c r="BD128" s="272">
        <v>9000</v>
      </c>
      <c r="BE128" s="272">
        <v>9000</v>
      </c>
      <c r="BF128" s="272">
        <v>9000</v>
      </c>
      <c r="BG128" s="272">
        <v>10000</v>
      </c>
      <c r="BH128" s="272">
        <v>10000</v>
      </c>
      <c r="BI128" s="272">
        <v>10000</v>
      </c>
    </row>
    <row r="129" spans="1:61" x14ac:dyDescent="0.25">
      <c r="A129" s="270" t="s">
        <v>464</v>
      </c>
      <c r="B129" s="281">
        <v>2.6108603086846833</v>
      </c>
      <c r="C129" s="281">
        <v>2.6108603086846833</v>
      </c>
      <c r="D129" s="281">
        <v>2.6108603086846833</v>
      </c>
      <c r="E129" s="281">
        <v>2.6108603086846833</v>
      </c>
      <c r="F129" s="281">
        <v>2.6108603086846833</v>
      </c>
      <c r="G129" s="281">
        <v>2.6108603086846833</v>
      </c>
      <c r="H129" s="281">
        <v>2.6108603086846833</v>
      </c>
      <c r="I129" s="281">
        <v>2.6108603086846833</v>
      </c>
      <c r="J129" s="281">
        <v>2.6108603086846833</v>
      </c>
      <c r="K129" s="281">
        <v>2.6108603086846833</v>
      </c>
      <c r="L129" s="281">
        <v>2.6108603086846833</v>
      </c>
      <c r="M129" s="281">
        <v>2.7318417538231863</v>
      </c>
      <c r="N129" s="281">
        <v>2.8689895338788718</v>
      </c>
      <c r="O129" s="281">
        <v>2.973692570971616</v>
      </c>
      <c r="P129" s="281">
        <v>3.0911420015198208</v>
      </c>
      <c r="Q129" s="281">
        <v>3.2328383678836028</v>
      </c>
      <c r="R129" s="281">
        <v>3.3793442541754466</v>
      </c>
      <c r="S129" s="281">
        <v>3.5072787247660537</v>
      </c>
      <c r="T129" s="281">
        <v>3.6402603359829095</v>
      </c>
      <c r="U129" s="281">
        <v>3.7511877093119925</v>
      </c>
      <c r="V129" s="281">
        <v>3.8874004059361176</v>
      </c>
      <c r="W129" s="281">
        <v>4.0294800452892297</v>
      </c>
      <c r="X129" s="281">
        <v>4.1742527270466452</v>
      </c>
      <c r="Y129" s="281">
        <v>4.3745893538998573</v>
      </c>
      <c r="Z129" s="281">
        <v>4.4987667356935725</v>
      </c>
      <c r="AA129" s="281">
        <v>4.6187180702599999</v>
      </c>
      <c r="AB129" s="281">
        <v>4.671376810315869</v>
      </c>
      <c r="AC129" s="281">
        <v>4.770606198899193</v>
      </c>
      <c r="AD129" s="281">
        <v>4.8732969163885977</v>
      </c>
      <c r="AE129" s="281">
        <v>4.9794442011218836</v>
      </c>
      <c r="AF129" s="281">
        <v>5.089068753626016</v>
      </c>
      <c r="AG129" s="281">
        <v>5.2022110768116638</v>
      </c>
      <c r="AH129" s="281">
        <v>5.318927331523426</v>
      </c>
      <c r="AI129" s="281">
        <v>5.4392863083706215</v>
      </c>
      <c r="AJ129" s="281">
        <v>5.5633672230658915</v>
      </c>
      <c r="AK129" s="281">
        <v>5.6912581198972321</v>
      </c>
      <c r="AL129" s="281">
        <v>5.8230547247612501</v>
      </c>
      <c r="AM129" s="281">
        <v>5.9588596309738948</v>
      </c>
      <c r="AN129" s="281">
        <v>6.0987817318449578</v>
      </c>
      <c r="AO129" s="281">
        <v>6.2428266761664748</v>
      </c>
      <c r="AP129" s="281">
        <v>6.3905005359542626</v>
      </c>
      <c r="AQ129" s="281">
        <v>6.5426367101071081</v>
      </c>
      <c r="AR129" s="281">
        <v>6.6993663428239634</v>
      </c>
      <c r="AS129" s="281">
        <v>6.8608260193039294</v>
      </c>
      <c r="AT129" s="281">
        <v>7.0271578013805902</v>
      </c>
      <c r="AU129" s="281">
        <v>7.1985092980085534</v>
      </c>
      <c r="AV129" s="281">
        <v>7.3750337632517402</v>
      </c>
      <c r="AW129" s="281">
        <v>7.5568902164008271</v>
      </c>
      <c r="AX129" s="281">
        <v>7.7442435803076162</v>
      </c>
      <c r="AY129" s="281">
        <v>7.937264835103</v>
      </c>
      <c r="AZ129" s="281">
        <v>8.1361311852630873</v>
      </c>
      <c r="BA129" s="281">
        <v>8.3410262385789142</v>
      </c>
      <c r="BB129" s="281">
        <v>8.5521401960233039</v>
      </c>
      <c r="BC129" s="281">
        <v>8.7696700518345203</v>
      </c>
      <c r="BD129" s="281">
        <v>8.993819803379127</v>
      </c>
      <c r="BE129" s="281">
        <v>9.2222540301105074</v>
      </c>
      <c r="BF129" s="281">
        <v>9.4576758890807788</v>
      </c>
      <c r="BG129" s="281">
        <v>9.6996428252163938</v>
      </c>
      <c r="BH129" s="281">
        <v>9.9483542882823297</v>
      </c>
      <c r="BI129" s="281">
        <v>10.203842358377941</v>
      </c>
    </row>
    <row r="130" spans="1:61" x14ac:dyDescent="0.25">
      <c r="A130" s="270" t="s">
        <v>349</v>
      </c>
      <c r="B130" s="272">
        <v>2610.8603086846833</v>
      </c>
      <c r="C130" s="272">
        <v>2610.8603086846833</v>
      </c>
      <c r="D130" s="272">
        <v>2610.8603086846833</v>
      </c>
      <c r="E130" s="272">
        <v>2610.8603086846833</v>
      </c>
      <c r="F130" s="272">
        <v>2610.8603086846833</v>
      </c>
      <c r="G130" s="272">
        <v>2610.8603086846833</v>
      </c>
      <c r="H130" s="272">
        <v>2610.8603086846833</v>
      </c>
      <c r="I130" s="272">
        <v>2610.8603086846833</v>
      </c>
      <c r="J130" s="272">
        <v>2610.8603086846833</v>
      </c>
      <c r="K130" s="272">
        <v>2610.8603086846833</v>
      </c>
      <c r="L130" s="272">
        <v>2610.8603086846833</v>
      </c>
      <c r="M130" s="272">
        <v>2731.8417538231861</v>
      </c>
      <c r="N130" s="272">
        <v>2868.989533878872</v>
      </c>
      <c r="O130" s="272">
        <v>2973.6925709716161</v>
      </c>
      <c r="P130" s="272">
        <v>3091.142001519821</v>
      </c>
      <c r="Q130" s="272">
        <v>3232.8383678836026</v>
      </c>
      <c r="R130" s="272">
        <v>3379.3442541754466</v>
      </c>
      <c r="S130" s="272">
        <v>3507.2787247660535</v>
      </c>
      <c r="T130" s="272">
        <v>3640.2603359829095</v>
      </c>
      <c r="U130" s="272">
        <v>3751.1877093119924</v>
      </c>
      <c r="V130" s="272">
        <v>3887.4004059361177</v>
      </c>
      <c r="W130" s="272">
        <v>4029.4800452892296</v>
      </c>
      <c r="X130" s="272">
        <v>4174.2527270466453</v>
      </c>
      <c r="Y130" s="272">
        <v>4374.5893538998571</v>
      </c>
      <c r="Z130" s="272">
        <v>4498.7667356935726</v>
      </c>
      <c r="AA130" s="272">
        <v>4618.7180702599999</v>
      </c>
      <c r="AB130" s="272">
        <v>4671.3768103158691</v>
      </c>
      <c r="AC130" s="272">
        <v>4770.6061988991933</v>
      </c>
      <c r="AD130" s="272">
        <v>4873.2969163885973</v>
      </c>
      <c r="AE130" s="272">
        <v>4979.4442011218835</v>
      </c>
      <c r="AF130" s="272">
        <v>5089.0687536260157</v>
      </c>
      <c r="AG130" s="272">
        <v>5202.2110768116636</v>
      </c>
      <c r="AH130" s="272">
        <v>5318.9273315234259</v>
      </c>
      <c r="AI130" s="272">
        <v>5439.2863083706216</v>
      </c>
      <c r="AJ130" s="272">
        <v>5563.3672230658913</v>
      </c>
      <c r="AK130" s="272">
        <v>5691.2581198972321</v>
      </c>
      <c r="AL130" s="272">
        <v>5823.0547247612503</v>
      </c>
      <c r="AM130" s="272">
        <v>5958.859630973895</v>
      </c>
      <c r="AN130" s="272">
        <v>6098.7817318449579</v>
      </c>
      <c r="AO130" s="272">
        <v>6242.8266761664745</v>
      </c>
      <c r="AP130" s="272">
        <v>6390.5005359542629</v>
      </c>
      <c r="AQ130" s="272">
        <v>6542.6367101071082</v>
      </c>
      <c r="AR130" s="272">
        <v>6699.3663428239634</v>
      </c>
      <c r="AS130" s="272">
        <v>6860.8260193039296</v>
      </c>
      <c r="AT130" s="272">
        <v>7027.1578013805902</v>
      </c>
      <c r="AU130" s="272">
        <v>7198.5092980085537</v>
      </c>
      <c r="AV130" s="272">
        <v>7375.0337632517403</v>
      </c>
      <c r="AW130" s="272">
        <v>7556.8902164008268</v>
      </c>
      <c r="AX130" s="272">
        <v>7744.243580307616</v>
      </c>
      <c r="AY130" s="272">
        <v>7937.2648351030002</v>
      </c>
      <c r="AZ130" s="272">
        <v>8136.131185263087</v>
      </c>
      <c r="BA130" s="272">
        <v>8341.0262385789138</v>
      </c>
      <c r="BB130" s="272">
        <v>8552.1401960233034</v>
      </c>
      <c r="BC130" s="272">
        <v>8769.6700518345206</v>
      </c>
      <c r="BD130" s="272">
        <v>8993.8198033791268</v>
      </c>
      <c r="BE130" s="272">
        <v>9222.2540301105073</v>
      </c>
      <c r="BF130" s="272">
        <v>9457.6758890807796</v>
      </c>
      <c r="BG130" s="272">
        <v>9699.6428252163932</v>
      </c>
      <c r="BH130" s="272">
        <v>9948.3542882823294</v>
      </c>
      <c r="BI130" s="272">
        <v>10203.84235837794</v>
      </c>
    </row>
    <row r="131" spans="1:61" x14ac:dyDescent="0.25">
      <c r="A131" s="270" t="s">
        <v>429</v>
      </c>
      <c r="B131" s="272">
        <v>666.21439198165115</v>
      </c>
      <c r="C131" s="272">
        <v>666.21439198165115</v>
      </c>
      <c r="D131" s="272">
        <v>666.21439198165115</v>
      </c>
      <c r="E131" s="272">
        <v>666.21439198165115</v>
      </c>
      <c r="F131" s="272">
        <v>666.21439198165115</v>
      </c>
      <c r="G131" s="272">
        <v>666.21439198165115</v>
      </c>
      <c r="H131" s="272">
        <v>666.21439198165115</v>
      </c>
      <c r="I131" s="272">
        <v>666.21439198165115</v>
      </c>
      <c r="J131" s="272">
        <v>666.21439198165115</v>
      </c>
      <c r="K131" s="272">
        <v>666.21439198165115</v>
      </c>
      <c r="L131" s="272">
        <v>666.21439198165115</v>
      </c>
      <c r="M131" s="272">
        <v>697.08528141449642</v>
      </c>
      <c r="N131" s="272">
        <v>732.08134175426358</v>
      </c>
      <c r="O131" s="272">
        <v>758.7984625298734</v>
      </c>
      <c r="P131" s="272">
        <v>788.76808622095587</v>
      </c>
      <c r="Q131" s="272">
        <v>824.92481136210813</v>
      </c>
      <c r="R131" s="272">
        <v>862.30878385308597</v>
      </c>
      <c r="S131" s="272">
        <v>894.9538798984405</v>
      </c>
      <c r="T131" s="272">
        <v>928.88685707338971</v>
      </c>
      <c r="U131" s="272">
        <v>957.19224450860918</v>
      </c>
      <c r="V131" s="272">
        <v>991.94969919117682</v>
      </c>
      <c r="W131" s="272">
        <v>1028.2042242723337</v>
      </c>
      <c r="X131" s="272">
        <v>1065.1459341875454</v>
      </c>
      <c r="Y131" s="272">
        <v>1116.265920809084</v>
      </c>
      <c r="Z131" s="272">
        <v>1147.9523188267749</v>
      </c>
      <c r="AA131" s="272">
        <v>1178.5603544845001</v>
      </c>
      <c r="AB131" s="272">
        <v>1191.9973087222065</v>
      </c>
      <c r="AC131" s="272">
        <v>1217.3177161610308</v>
      </c>
      <c r="AD131" s="272">
        <v>1243.5213524439803</v>
      </c>
      <c r="AE131" s="272">
        <v>1270.6070025355837</v>
      </c>
      <c r="AF131" s="272">
        <v>1298.5799485985597</v>
      </c>
      <c r="AG131" s="272">
        <v>1327.4505257787275</v>
      </c>
      <c r="AH131" s="272">
        <v>1357.2330646639064</v>
      </c>
      <c r="AI131" s="272">
        <v>1387.9451185846251</v>
      </c>
      <c r="AJ131" s="272">
        <v>1419.606901049686</v>
      </c>
      <c r="AK131" s="272">
        <v>1452.2408783594119</v>
      </c>
      <c r="AL131" s="272">
        <v>1485.8714769336279</v>
      </c>
      <c r="AM131" s="272">
        <v>1520.5248755546218</v>
      </c>
      <c r="AN131" s="272">
        <v>1556.2288605769274</v>
      </c>
      <c r="AO131" s="272">
        <v>1592.9848734053335</v>
      </c>
      <c r="AP131" s="272">
        <v>1630.6668782153376</v>
      </c>
      <c r="AQ131" s="272">
        <v>1669.4875337764595</v>
      </c>
      <c r="AR131" s="272">
        <v>1709.4803042125654</v>
      </c>
      <c r="AS131" s="272">
        <v>1750.6800420299614</v>
      </c>
      <c r="AT131" s="272">
        <v>1793.122997210223</v>
      </c>
      <c r="AU131" s="272">
        <v>1836.8468351962754</v>
      </c>
      <c r="AV131" s="272">
        <v>1881.8906618961123</v>
      </c>
      <c r="AW131" s="272">
        <v>1928.2950543332147</v>
      </c>
      <c r="AX131" s="272">
        <v>1976.1020959453954</v>
      </c>
      <c r="AY131" s="272">
        <v>2025.3554158090787</v>
      </c>
      <c r="AZ131" s="272">
        <v>2076.1002312696414</v>
      </c>
      <c r="BA131" s="272">
        <v>2128.3833936091924</v>
      </c>
      <c r="BB131" s="272">
        <v>2182.2534364949838</v>
      </c>
      <c r="BC131" s="272">
        <v>2237.7606270348465</v>
      </c>
      <c r="BD131" s="272">
        <v>2294.9570193279906</v>
      </c>
      <c r="BE131" s="272">
        <v>2353.2466830696389</v>
      </c>
      <c r="BF131" s="272">
        <v>2413.3193840530489</v>
      </c>
      <c r="BG131" s="272">
        <v>2475.0621953022896</v>
      </c>
      <c r="BH131" s="272">
        <v>2538.5260105030402</v>
      </c>
      <c r="BI131" s="272">
        <v>2603.7190155485923</v>
      </c>
    </row>
    <row r="132" spans="1:61" x14ac:dyDescent="0.25">
      <c r="A132" s="270" t="s">
        <v>428</v>
      </c>
      <c r="B132" s="272">
        <v>639.21576236069041</v>
      </c>
      <c r="C132" s="272">
        <v>639.21576236069041</v>
      </c>
      <c r="D132" s="272">
        <v>639.21576236069041</v>
      </c>
      <c r="E132" s="272">
        <v>639.21576236069041</v>
      </c>
      <c r="F132" s="272">
        <v>639.21576236069041</v>
      </c>
      <c r="G132" s="272">
        <v>639.21576236069041</v>
      </c>
      <c r="H132" s="272">
        <v>639.21576236069041</v>
      </c>
      <c r="I132" s="272">
        <v>639.21576236069041</v>
      </c>
      <c r="J132" s="272">
        <v>639.21576236069041</v>
      </c>
      <c r="K132" s="272">
        <v>639.21576236069041</v>
      </c>
      <c r="L132" s="272">
        <v>639.21576236069041</v>
      </c>
      <c r="M132" s="272">
        <v>668.83559549709662</v>
      </c>
      <c r="N132" s="272">
        <v>702.41342518517251</v>
      </c>
      <c r="O132" s="272">
        <v>728.04782295593475</v>
      </c>
      <c r="P132" s="272">
        <v>756.80291453895461</v>
      </c>
      <c r="Q132" s="272">
        <v>791.49437257969305</v>
      </c>
      <c r="R132" s="272">
        <v>827.36334323463745</v>
      </c>
      <c r="S132" s="272">
        <v>858.68548248458637</v>
      </c>
      <c r="T132" s="272">
        <v>891.24331091806505</v>
      </c>
      <c r="U132" s="272">
        <v>918.40161014738703</v>
      </c>
      <c r="V132" s="272">
        <v>951.75050377688206</v>
      </c>
      <c r="W132" s="272">
        <v>986.53579837228108</v>
      </c>
      <c r="X132" s="272">
        <v>1021.9804293357771</v>
      </c>
      <c r="Y132" s="272">
        <v>1071.0287561408443</v>
      </c>
      <c r="Z132" s="272">
        <v>1101.4310490200114</v>
      </c>
      <c r="AA132" s="272">
        <v>1130.7986806455001</v>
      </c>
      <c r="AB132" s="272">
        <v>1143.691096435728</v>
      </c>
      <c r="AC132" s="272">
        <v>1167.9853832885658</v>
      </c>
      <c r="AD132" s="272">
        <v>1193.1271057503184</v>
      </c>
      <c r="AE132" s="272">
        <v>1219.1150980253578</v>
      </c>
      <c r="AF132" s="272">
        <v>1245.9544282144482</v>
      </c>
      <c r="AG132" s="272">
        <v>1273.6550126271043</v>
      </c>
      <c r="AH132" s="272">
        <v>1302.2306010978064</v>
      </c>
      <c r="AI132" s="272">
        <v>1331.6980356006857</v>
      </c>
      <c r="AJ132" s="272">
        <v>1362.0767104832596</v>
      </c>
      <c r="AK132" s="272">
        <v>1393.3881815892041</v>
      </c>
      <c r="AL132" s="272">
        <v>1425.6558854469972</v>
      </c>
      <c r="AM132" s="272">
        <v>1458.9049399323255</v>
      </c>
      <c r="AN132" s="272">
        <v>1493.1620053455513</v>
      </c>
      <c r="AO132" s="272">
        <v>1528.4284646779035</v>
      </c>
      <c r="AP132" s="272">
        <v>1564.5833897617936</v>
      </c>
      <c r="AQ132" s="272">
        <v>1601.8308212770944</v>
      </c>
      <c r="AR132" s="272">
        <v>1640.202867199416</v>
      </c>
      <c r="AS132" s="272">
        <v>1679.7329676220033</v>
      </c>
      <c r="AT132" s="272">
        <v>1720.4559034800723</v>
      </c>
      <c r="AU132" s="272">
        <v>1762.4078138080013</v>
      </c>
      <c r="AV132" s="272">
        <v>1805.6262197297576</v>
      </c>
      <c r="AW132" s="272">
        <v>1850.1500538671985</v>
      </c>
      <c r="AX132" s="272">
        <v>1896.0196942084126</v>
      </c>
      <c r="AY132" s="272">
        <v>1943.2770017424216</v>
      </c>
      <c r="AZ132" s="272">
        <v>1991.9653613619021</v>
      </c>
      <c r="BA132" s="272">
        <v>2042.1297256802645</v>
      </c>
      <c r="BB132" s="272">
        <v>2093.8166615166679</v>
      </c>
      <c r="BC132" s="272">
        <v>2147.0743988824133</v>
      </c>
      <c r="BD132" s="272">
        <v>2201.9528823615724</v>
      </c>
      <c r="BE132" s="272">
        <v>2257.8803319856147</v>
      </c>
      <c r="BF132" s="272">
        <v>2315.5185604873404</v>
      </c>
      <c r="BG132" s="272">
        <v>2374.7592173059074</v>
      </c>
      <c r="BH132" s="272">
        <v>2435.6511336381245</v>
      </c>
      <c r="BI132" s="272">
        <v>2498.2021636403774</v>
      </c>
    </row>
    <row r="133" spans="1:61" x14ac:dyDescent="0.25">
      <c r="A133" s="268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  <c r="AE133" s="272"/>
      <c r="AF133" s="272"/>
      <c r="AG133" s="272"/>
      <c r="AH133" s="272"/>
      <c r="AI133" s="272"/>
      <c r="AJ133" s="272"/>
      <c r="AK133" s="272"/>
      <c r="AL133" s="272"/>
      <c r="AM133" s="272"/>
      <c r="AN133" s="272"/>
      <c r="AO133" s="272"/>
      <c r="AP133" s="272"/>
      <c r="AQ133" s="272"/>
      <c r="AR133" s="272"/>
      <c r="AS133" s="272"/>
      <c r="AT133" s="272"/>
      <c r="AU133" s="272"/>
      <c r="AV133" s="272"/>
      <c r="AW133" s="272"/>
      <c r="AX133" s="272"/>
      <c r="AY133" s="272"/>
      <c r="AZ133" s="272"/>
      <c r="BA133" s="272"/>
      <c r="BB133" s="272"/>
      <c r="BC133" s="272"/>
      <c r="BD133" s="272"/>
      <c r="BE133" s="272"/>
      <c r="BF133" s="272"/>
      <c r="BG133" s="272"/>
      <c r="BH133" s="272"/>
      <c r="BI133" s="272"/>
    </row>
    <row r="177" spans="1:62" x14ac:dyDescent="0.25">
      <c r="A177" s="269" t="s">
        <v>412</v>
      </c>
      <c r="B177" s="271">
        <v>42979</v>
      </c>
      <c r="C177" s="271">
        <v>43009</v>
      </c>
      <c r="D177" s="271">
        <v>43040</v>
      </c>
      <c r="E177" s="271">
        <v>43070</v>
      </c>
      <c r="F177" s="271">
        <v>43101</v>
      </c>
      <c r="G177" s="271">
        <v>43132</v>
      </c>
      <c r="H177" s="271">
        <v>43160</v>
      </c>
      <c r="I177" s="271">
        <v>43191</v>
      </c>
      <c r="J177" s="271">
        <v>43221</v>
      </c>
      <c r="K177" s="271">
        <v>43252</v>
      </c>
      <c r="L177" s="271">
        <v>43282</v>
      </c>
      <c r="M177" s="271">
        <v>43282</v>
      </c>
      <c r="N177" s="271">
        <v>43313</v>
      </c>
      <c r="O177" s="271">
        <v>43344</v>
      </c>
      <c r="P177" s="271">
        <v>43374</v>
      </c>
      <c r="Q177" s="271">
        <v>43405</v>
      </c>
      <c r="R177" s="271">
        <v>43435</v>
      </c>
      <c r="S177" s="271">
        <v>43466</v>
      </c>
      <c r="T177" s="271">
        <v>43497</v>
      </c>
      <c r="U177" s="271">
        <v>43525</v>
      </c>
      <c r="V177" s="271">
        <v>43556</v>
      </c>
      <c r="W177" s="271">
        <v>43586</v>
      </c>
      <c r="X177" s="271">
        <v>43617</v>
      </c>
      <c r="Y177" s="271">
        <v>43647</v>
      </c>
      <c r="Z177" s="271">
        <v>43678</v>
      </c>
      <c r="AA177" s="271">
        <v>43709</v>
      </c>
      <c r="AB177" s="271">
        <v>43739</v>
      </c>
      <c r="AC177" s="271">
        <v>43770</v>
      </c>
      <c r="AD177" s="271">
        <v>43800</v>
      </c>
      <c r="AE177" s="271">
        <v>43831</v>
      </c>
      <c r="AF177" s="271">
        <v>43862</v>
      </c>
      <c r="AG177" s="271">
        <v>43891</v>
      </c>
      <c r="AH177" s="271">
        <v>43922</v>
      </c>
      <c r="AI177" s="271">
        <v>43952</v>
      </c>
      <c r="AJ177" s="271">
        <v>43983</v>
      </c>
      <c r="AK177" s="271">
        <v>44013</v>
      </c>
      <c r="AL177" s="271">
        <v>44044</v>
      </c>
      <c r="AM177" s="271">
        <v>44075</v>
      </c>
      <c r="AN177" s="271">
        <v>44105</v>
      </c>
      <c r="AO177" s="271">
        <v>44136</v>
      </c>
      <c r="AP177" s="271">
        <v>44166</v>
      </c>
      <c r="AQ177" s="271">
        <v>44197</v>
      </c>
      <c r="AR177" s="271">
        <v>44228</v>
      </c>
      <c r="AS177" s="271">
        <v>44256</v>
      </c>
      <c r="AT177" s="271">
        <v>44287</v>
      </c>
      <c r="AU177" s="271">
        <v>44317</v>
      </c>
      <c r="AV177" s="271">
        <v>44348</v>
      </c>
      <c r="AW177" s="271">
        <v>44378</v>
      </c>
      <c r="AX177" s="271">
        <v>44409</v>
      </c>
      <c r="AY177" s="271">
        <v>44440</v>
      </c>
      <c r="AZ177" s="271">
        <v>44470</v>
      </c>
      <c r="BA177" s="271">
        <v>44501</v>
      </c>
      <c r="BB177" s="271">
        <v>44531</v>
      </c>
      <c r="BC177" s="271">
        <v>44562</v>
      </c>
      <c r="BD177" s="271">
        <v>44593</v>
      </c>
      <c r="BE177" s="271">
        <v>44621</v>
      </c>
      <c r="BF177" s="271">
        <v>44652</v>
      </c>
      <c r="BG177" s="271">
        <v>44682</v>
      </c>
      <c r="BH177" s="271">
        <v>44713</v>
      </c>
      <c r="BI177" s="271">
        <v>44743</v>
      </c>
      <c r="BJ177" s="267"/>
    </row>
    <row r="178" spans="1:62" x14ac:dyDescent="0.25">
      <c r="A178" s="270" t="s">
        <v>406</v>
      </c>
      <c r="B178" s="272">
        <v>2000</v>
      </c>
      <c r="C178" s="272">
        <v>2000</v>
      </c>
      <c r="D178" s="272">
        <v>2000</v>
      </c>
      <c r="E178" s="272">
        <v>2000</v>
      </c>
      <c r="F178" s="272">
        <v>2000</v>
      </c>
      <c r="G178" s="272">
        <v>2000</v>
      </c>
      <c r="H178" s="272">
        <v>2000</v>
      </c>
      <c r="I178" s="272">
        <v>2000</v>
      </c>
      <c r="J178" s="272">
        <v>2000</v>
      </c>
      <c r="K178" s="272">
        <v>2000</v>
      </c>
      <c r="L178" s="272">
        <v>2000</v>
      </c>
      <c r="M178" s="272">
        <v>2000</v>
      </c>
      <c r="N178" s="272">
        <v>2000</v>
      </c>
      <c r="O178" s="272">
        <v>2000</v>
      </c>
      <c r="P178" s="272">
        <v>2000</v>
      </c>
      <c r="Q178" s="272">
        <v>2000</v>
      </c>
      <c r="R178" s="272">
        <v>2000</v>
      </c>
      <c r="S178" s="272">
        <v>2000</v>
      </c>
      <c r="T178" s="272">
        <v>2000</v>
      </c>
      <c r="U178" s="272">
        <v>2000</v>
      </c>
      <c r="V178" s="272">
        <v>2000</v>
      </c>
      <c r="W178" s="272">
        <v>2000</v>
      </c>
      <c r="X178" s="272">
        <v>2000</v>
      </c>
      <c r="Y178" s="272">
        <v>2000</v>
      </c>
      <c r="Z178" s="272">
        <v>2000</v>
      </c>
      <c r="AA178" s="272">
        <v>2000</v>
      </c>
      <c r="AB178" s="272">
        <v>2000</v>
      </c>
      <c r="AC178" s="272">
        <v>2000</v>
      </c>
      <c r="AD178" s="272">
        <v>2000</v>
      </c>
      <c r="AE178" s="272">
        <v>2000</v>
      </c>
      <c r="AF178" s="272">
        <v>2000</v>
      </c>
      <c r="AG178" s="272">
        <v>2000</v>
      </c>
      <c r="AH178" s="272">
        <v>2000</v>
      </c>
      <c r="AI178" s="272">
        <v>2000</v>
      </c>
      <c r="AJ178" s="272">
        <v>2000</v>
      </c>
      <c r="AK178" s="272">
        <v>2000</v>
      </c>
      <c r="AL178" s="272">
        <v>2000</v>
      </c>
      <c r="AM178" s="272">
        <v>2000</v>
      </c>
      <c r="AN178" s="272">
        <v>2000</v>
      </c>
      <c r="AO178" s="272">
        <v>2000</v>
      </c>
      <c r="AP178" s="272">
        <v>2000</v>
      </c>
      <c r="AQ178" s="272">
        <v>2000</v>
      </c>
      <c r="AR178" s="272">
        <v>2000</v>
      </c>
      <c r="AS178" s="272">
        <v>2000</v>
      </c>
      <c r="AT178" s="272">
        <v>2000</v>
      </c>
      <c r="AU178" s="272">
        <v>2000</v>
      </c>
      <c r="AV178" s="272">
        <v>2000</v>
      </c>
      <c r="AW178" s="272">
        <v>2000</v>
      </c>
      <c r="AX178" s="272">
        <v>2000</v>
      </c>
      <c r="AY178" s="272">
        <v>2000</v>
      </c>
      <c r="AZ178" s="272">
        <v>2000</v>
      </c>
      <c r="BA178" s="272">
        <v>2000</v>
      </c>
      <c r="BB178" s="272">
        <v>2000</v>
      </c>
      <c r="BC178" s="272">
        <v>2000</v>
      </c>
      <c r="BD178" s="272">
        <v>2000</v>
      </c>
      <c r="BE178" s="272">
        <v>2000</v>
      </c>
      <c r="BF178" s="272">
        <v>2000</v>
      </c>
      <c r="BG178" s="272">
        <v>2000</v>
      </c>
      <c r="BH178" s="272">
        <v>2000</v>
      </c>
      <c r="BI178" s="272">
        <v>2000</v>
      </c>
    </row>
    <row r="179" spans="1:62" x14ac:dyDescent="0.25">
      <c r="A179" s="270" t="s">
        <v>464</v>
      </c>
      <c r="B179" s="358">
        <v>2</v>
      </c>
      <c r="C179" s="358">
        <v>2</v>
      </c>
      <c r="D179" s="358">
        <v>2</v>
      </c>
      <c r="E179" s="358">
        <v>2</v>
      </c>
      <c r="F179" s="358">
        <v>2</v>
      </c>
      <c r="G179" s="358">
        <v>2</v>
      </c>
      <c r="H179" s="358">
        <v>2</v>
      </c>
      <c r="I179" s="358">
        <v>2</v>
      </c>
      <c r="J179" s="358">
        <v>2</v>
      </c>
      <c r="K179" s="358">
        <v>2</v>
      </c>
      <c r="L179" s="358">
        <v>2</v>
      </c>
      <c r="M179" s="358">
        <v>2</v>
      </c>
      <c r="N179" s="358">
        <v>2</v>
      </c>
      <c r="O179" s="358">
        <v>2</v>
      </c>
      <c r="P179" s="358">
        <v>2</v>
      </c>
      <c r="Q179" s="358">
        <v>2</v>
      </c>
      <c r="R179" s="358">
        <v>2</v>
      </c>
      <c r="S179" s="358">
        <v>2</v>
      </c>
      <c r="T179" s="358">
        <v>2</v>
      </c>
      <c r="U179" s="358">
        <v>2</v>
      </c>
      <c r="V179" s="358">
        <v>2</v>
      </c>
      <c r="W179" s="358">
        <v>2</v>
      </c>
      <c r="X179" s="358">
        <v>2</v>
      </c>
      <c r="Y179" s="358">
        <v>2</v>
      </c>
      <c r="Z179" s="358">
        <v>2</v>
      </c>
      <c r="AA179" s="358">
        <v>2</v>
      </c>
      <c r="AB179" s="358">
        <v>2</v>
      </c>
      <c r="AC179" s="358">
        <v>2</v>
      </c>
      <c r="AD179" s="358">
        <v>2</v>
      </c>
      <c r="AE179" s="358">
        <v>2</v>
      </c>
      <c r="AF179" s="358">
        <v>2</v>
      </c>
      <c r="AG179" s="358">
        <v>2</v>
      </c>
      <c r="AH179" s="358">
        <v>2</v>
      </c>
      <c r="AI179" s="358">
        <v>2</v>
      </c>
      <c r="AJ179" s="358">
        <v>2</v>
      </c>
      <c r="AK179" s="358">
        <v>2</v>
      </c>
      <c r="AL179" s="358">
        <v>2</v>
      </c>
      <c r="AM179" s="358">
        <v>2</v>
      </c>
      <c r="AN179" s="358">
        <v>2</v>
      </c>
      <c r="AO179" s="358">
        <v>2</v>
      </c>
      <c r="AP179" s="358">
        <v>2</v>
      </c>
      <c r="AQ179" s="358">
        <v>2</v>
      </c>
      <c r="AR179" s="358">
        <v>2</v>
      </c>
      <c r="AS179" s="358">
        <v>2</v>
      </c>
      <c r="AT179" s="358">
        <v>2</v>
      </c>
      <c r="AU179" s="358">
        <v>2</v>
      </c>
      <c r="AV179" s="358">
        <v>2</v>
      </c>
      <c r="AW179" s="358">
        <v>2</v>
      </c>
      <c r="AX179" s="358">
        <v>2</v>
      </c>
      <c r="AY179" s="358">
        <v>2</v>
      </c>
      <c r="AZ179" s="358">
        <v>2</v>
      </c>
      <c r="BA179" s="358">
        <v>2</v>
      </c>
      <c r="BB179" s="358">
        <v>2</v>
      </c>
      <c r="BC179" s="358">
        <v>2</v>
      </c>
      <c r="BD179" s="358">
        <v>2</v>
      </c>
      <c r="BE179" s="358">
        <v>2</v>
      </c>
      <c r="BF179" s="358">
        <v>2</v>
      </c>
      <c r="BG179" s="358">
        <v>2</v>
      </c>
      <c r="BH179" s="358">
        <v>2</v>
      </c>
      <c r="BI179" s="358">
        <v>2</v>
      </c>
    </row>
    <row r="180" spans="1:62" x14ac:dyDescent="0.25">
      <c r="A180" s="270" t="s">
        <v>349</v>
      </c>
      <c r="B180" s="357">
        <v>437.5</v>
      </c>
      <c r="C180" s="357">
        <v>440</v>
      </c>
      <c r="D180" s="357">
        <v>435</v>
      </c>
      <c r="E180" s="357">
        <v>435</v>
      </c>
      <c r="F180" s="357">
        <v>427.5</v>
      </c>
      <c r="G180" s="357">
        <v>427.5</v>
      </c>
      <c r="H180" s="357">
        <v>430</v>
      </c>
      <c r="I180" s="357">
        <v>422.5</v>
      </c>
      <c r="J180" s="357">
        <v>430</v>
      </c>
      <c r="K180" s="357">
        <v>422.5</v>
      </c>
      <c r="L180" s="357">
        <v>422.5</v>
      </c>
      <c r="M180" s="357">
        <v>422.5</v>
      </c>
      <c r="N180" s="357">
        <v>417.5</v>
      </c>
      <c r="O180" s="357">
        <v>420</v>
      </c>
      <c r="P180" s="357">
        <v>417.5</v>
      </c>
      <c r="Q180" s="357">
        <v>432.5</v>
      </c>
      <c r="R180" s="357">
        <v>425</v>
      </c>
      <c r="S180" s="357">
        <v>407.5</v>
      </c>
      <c r="T180" s="357">
        <v>405</v>
      </c>
      <c r="U180" s="357">
        <v>405</v>
      </c>
      <c r="V180" s="357">
        <v>402.5</v>
      </c>
      <c r="W180" s="357">
        <v>402.5</v>
      </c>
      <c r="X180" s="357">
        <v>402.5</v>
      </c>
      <c r="Y180" s="357">
        <v>402.5</v>
      </c>
      <c r="Z180" s="357">
        <v>402.5</v>
      </c>
      <c r="AA180" s="357">
        <v>402.5</v>
      </c>
      <c r="AB180" s="357">
        <v>402.5</v>
      </c>
      <c r="AC180" s="357">
        <v>402.5</v>
      </c>
      <c r="AD180" s="357">
        <v>402.5</v>
      </c>
      <c r="AE180" s="357">
        <v>405</v>
      </c>
      <c r="AF180" s="357">
        <v>405</v>
      </c>
      <c r="AG180" s="357">
        <v>405</v>
      </c>
      <c r="AH180" s="357">
        <v>405</v>
      </c>
      <c r="AI180" s="357">
        <v>407.5</v>
      </c>
      <c r="AJ180" s="357">
        <v>407.5</v>
      </c>
      <c r="AK180" s="357">
        <v>410</v>
      </c>
      <c r="AL180" s="357">
        <v>410</v>
      </c>
      <c r="AM180" s="357">
        <v>412.5</v>
      </c>
      <c r="AN180" s="357">
        <v>415</v>
      </c>
      <c r="AO180" s="357">
        <v>415</v>
      </c>
      <c r="AP180" s="357">
        <v>417.5</v>
      </c>
      <c r="AQ180" s="357">
        <v>420</v>
      </c>
      <c r="AR180" s="357">
        <v>420</v>
      </c>
      <c r="AS180" s="357">
        <v>422.5</v>
      </c>
      <c r="AT180" s="357">
        <v>425</v>
      </c>
      <c r="AU180" s="357">
        <v>427.5</v>
      </c>
      <c r="AV180" s="357">
        <v>430</v>
      </c>
      <c r="AW180" s="357">
        <v>432.5</v>
      </c>
      <c r="AX180" s="357">
        <v>435</v>
      </c>
      <c r="AY180" s="357">
        <v>437.5</v>
      </c>
      <c r="AZ180" s="357">
        <v>440</v>
      </c>
      <c r="BA180" s="357">
        <v>442.5</v>
      </c>
      <c r="BB180" s="357">
        <v>447.5</v>
      </c>
      <c r="BC180" s="357">
        <v>450</v>
      </c>
      <c r="BD180" s="357">
        <v>452.5</v>
      </c>
      <c r="BE180" s="357">
        <v>455</v>
      </c>
      <c r="BF180" s="357">
        <v>457.5</v>
      </c>
      <c r="BG180" s="357">
        <v>462.5</v>
      </c>
      <c r="BH180" s="357">
        <v>465</v>
      </c>
      <c r="BI180" s="357">
        <v>467.5</v>
      </c>
    </row>
    <row r="181" spans="1:62" x14ac:dyDescent="0.25">
      <c r="A181" s="270" t="s">
        <v>429</v>
      </c>
      <c r="B181" s="357">
        <v>435</v>
      </c>
      <c r="C181" s="357">
        <v>438</v>
      </c>
      <c r="D181" s="357">
        <v>433</v>
      </c>
      <c r="E181" s="357">
        <v>433</v>
      </c>
      <c r="F181" s="357">
        <v>425</v>
      </c>
      <c r="G181" s="357">
        <v>425</v>
      </c>
      <c r="H181" s="357">
        <v>428</v>
      </c>
      <c r="I181" s="357">
        <v>420</v>
      </c>
      <c r="J181" s="357">
        <v>428</v>
      </c>
      <c r="K181" s="357">
        <v>420</v>
      </c>
      <c r="L181" s="357">
        <v>420</v>
      </c>
      <c r="M181" s="357">
        <v>420</v>
      </c>
      <c r="N181" s="357">
        <v>415</v>
      </c>
      <c r="O181" s="357">
        <v>418</v>
      </c>
      <c r="P181" s="357">
        <v>415</v>
      </c>
      <c r="Q181" s="357">
        <v>430</v>
      </c>
      <c r="R181" s="357">
        <v>423</v>
      </c>
      <c r="S181" s="357">
        <v>405</v>
      </c>
      <c r="T181" s="357">
        <v>403</v>
      </c>
      <c r="U181" s="357">
        <v>403</v>
      </c>
      <c r="V181" s="357">
        <v>400</v>
      </c>
      <c r="W181" s="357">
        <v>400</v>
      </c>
      <c r="X181" s="357">
        <v>400</v>
      </c>
      <c r="Y181" s="357">
        <v>400</v>
      </c>
      <c r="Z181" s="357">
        <v>400</v>
      </c>
      <c r="AA181" s="357">
        <v>400</v>
      </c>
      <c r="AB181" s="357">
        <v>400</v>
      </c>
      <c r="AC181" s="357">
        <v>400</v>
      </c>
      <c r="AD181" s="357">
        <v>400</v>
      </c>
      <c r="AE181" s="357">
        <v>403</v>
      </c>
      <c r="AF181" s="357">
        <v>403</v>
      </c>
      <c r="AG181" s="357">
        <v>403</v>
      </c>
      <c r="AH181" s="357">
        <v>403</v>
      </c>
      <c r="AI181" s="357">
        <v>405</v>
      </c>
      <c r="AJ181" s="357">
        <v>405</v>
      </c>
      <c r="AK181" s="357">
        <v>408</v>
      </c>
      <c r="AL181" s="357">
        <v>408</v>
      </c>
      <c r="AM181" s="357">
        <v>410</v>
      </c>
      <c r="AN181" s="357">
        <v>413</v>
      </c>
      <c r="AO181" s="357">
        <v>413</v>
      </c>
      <c r="AP181" s="357">
        <v>415</v>
      </c>
      <c r="AQ181" s="357">
        <v>418</v>
      </c>
      <c r="AR181" s="357">
        <v>418</v>
      </c>
      <c r="AS181" s="357">
        <v>420</v>
      </c>
      <c r="AT181" s="357">
        <v>423</v>
      </c>
      <c r="AU181" s="357">
        <v>425</v>
      </c>
      <c r="AV181" s="357">
        <v>428</v>
      </c>
      <c r="AW181" s="357">
        <v>430</v>
      </c>
      <c r="AX181" s="357">
        <v>433</v>
      </c>
      <c r="AY181" s="357">
        <v>435</v>
      </c>
      <c r="AZ181" s="357">
        <v>438</v>
      </c>
      <c r="BA181" s="357">
        <v>440</v>
      </c>
      <c r="BB181" s="357">
        <v>445</v>
      </c>
      <c r="BC181" s="357">
        <v>448</v>
      </c>
      <c r="BD181" s="357">
        <v>450</v>
      </c>
      <c r="BE181" s="357">
        <v>453</v>
      </c>
      <c r="BF181" s="357">
        <v>455</v>
      </c>
      <c r="BG181" s="357">
        <v>460</v>
      </c>
      <c r="BH181" s="357">
        <v>463</v>
      </c>
      <c r="BI181" s="357">
        <v>465</v>
      </c>
    </row>
    <row r="182" spans="1:62" x14ac:dyDescent="0.25">
      <c r="A182" s="270" t="s">
        <v>428</v>
      </c>
      <c r="B182" s="357">
        <v>2</v>
      </c>
      <c r="C182" s="357">
        <v>2</v>
      </c>
      <c r="D182" s="357">
        <v>2</v>
      </c>
      <c r="E182" s="357">
        <v>2</v>
      </c>
      <c r="F182" s="357">
        <v>2</v>
      </c>
      <c r="G182" s="357">
        <v>2</v>
      </c>
      <c r="H182" s="357">
        <v>2</v>
      </c>
      <c r="I182" s="357">
        <v>2</v>
      </c>
      <c r="J182" s="357">
        <v>2</v>
      </c>
      <c r="K182" s="357">
        <v>2</v>
      </c>
      <c r="L182" s="357">
        <v>2</v>
      </c>
      <c r="M182" s="357">
        <v>2</v>
      </c>
      <c r="N182" s="357">
        <v>2</v>
      </c>
      <c r="O182" s="357">
        <v>2</v>
      </c>
      <c r="P182" s="357">
        <v>2</v>
      </c>
      <c r="Q182" s="357">
        <v>2</v>
      </c>
      <c r="R182" s="357">
        <v>2</v>
      </c>
      <c r="S182" s="357">
        <v>2</v>
      </c>
      <c r="T182" s="357">
        <v>2</v>
      </c>
      <c r="U182" s="357">
        <v>2</v>
      </c>
      <c r="V182" s="357">
        <v>2</v>
      </c>
      <c r="W182" s="357">
        <v>2</v>
      </c>
      <c r="X182" s="357">
        <v>2</v>
      </c>
      <c r="Y182" s="357">
        <v>2</v>
      </c>
      <c r="Z182" s="357">
        <v>2</v>
      </c>
      <c r="AA182" s="357">
        <v>2</v>
      </c>
      <c r="AB182" s="357">
        <v>2</v>
      </c>
      <c r="AC182" s="357">
        <v>2</v>
      </c>
      <c r="AD182" s="357">
        <v>2</v>
      </c>
      <c r="AE182" s="357">
        <v>2</v>
      </c>
      <c r="AF182" s="357">
        <v>2</v>
      </c>
      <c r="AG182" s="357">
        <v>2</v>
      </c>
      <c r="AH182" s="357">
        <v>2</v>
      </c>
      <c r="AI182" s="357">
        <v>2</v>
      </c>
      <c r="AJ182" s="357">
        <v>2</v>
      </c>
      <c r="AK182" s="357">
        <v>2</v>
      </c>
      <c r="AL182" s="357">
        <v>2</v>
      </c>
      <c r="AM182" s="357">
        <v>2</v>
      </c>
      <c r="AN182" s="357">
        <v>2</v>
      </c>
      <c r="AO182" s="357">
        <v>2</v>
      </c>
      <c r="AP182" s="357">
        <v>2</v>
      </c>
      <c r="AQ182" s="357">
        <v>2</v>
      </c>
      <c r="AR182" s="357">
        <v>2</v>
      </c>
      <c r="AS182" s="357">
        <v>2</v>
      </c>
      <c r="AT182" s="357">
        <v>2</v>
      </c>
      <c r="AU182" s="357">
        <v>2</v>
      </c>
      <c r="AV182" s="357">
        <v>2</v>
      </c>
      <c r="AW182" s="357">
        <v>2</v>
      </c>
      <c r="AX182" s="357">
        <v>2</v>
      </c>
      <c r="AY182" s="357">
        <v>2</v>
      </c>
      <c r="AZ182" s="357">
        <v>2</v>
      </c>
      <c r="BA182" s="357">
        <v>2</v>
      </c>
      <c r="BB182" s="357">
        <v>2</v>
      </c>
      <c r="BC182" s="357">
        <v>2</v>
      </c>
      <c r="BD182" s="357">
        <v>2</v>
      </c>
      <c r="BE182" s="357">
        <v>2</v>
      </c>
      <c r="BF182" s="357">
        <v>2</v>
      </c>
      <c r="BG182" s="357">
        <v>2</v>
      </c>
      <c r="BH182" s="357">
        <v>2</v>
      </c>
      <c r="BI182" s="357">
        <v>2</v>
      </c>
    </row>
    <row r="183" spans="1:62" x14ac:dyDescent="0.25">
      <c r="A183" s="268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  <c r="AE183" s="272"/>
      <c r="AF183" s="272"/>
      <c r="AG183" s="272"/>
      <c r="AH183" s="272"/>
      <c r="AI183" s="272"/>
      <c r="AJ183" s="272"/>
      <c r="AK183" s="272"/>
      <c r="AL183" s="272"/>
      <c r="AM183" s="272"/>
      <c r="AN183" s="272"/>
      <c r="AO183" s="272"/>
      <c r="AP183" s="272"/>
      <c r="AQ183" s="272"/>
      <c r="AR183" s="272"/>
      <c r="AS183" s="272"/>
      <c r="AT183" s="272"/>
      <c r="AU183" s="272"/>
      <c r="AV183" s="272"/>
      <c r="AW183" s="272"/>
      <c r="AX183" s="272"/>
      <c r="AY183" s="272"/>
      <c r="AZ183" s="272"/>
      <c r="BA183" s="272"/>
      <c r="BB183" s="272"/>
      <c r="BC183" s="272"/>
      <c r="BD183" s="272"/>
      <c r="BE183" s="272"/>
      <c r="BF183" s="272"/>
      <c r="BG183" s="272"/>
      <c r="BH183" s="272"/>
      <c r="BI183" s="272"/>
    </row>
    <row r="228" spans="1:62" x14ac:dyDescent="0.25">
      <c r="A228" s="269" t="s">
        <v>412</v>
      </c>
      <c r="B228" s="271">
        <v>42979</v>
      </c>
      <c r="C228" s="271">
        <v>43009</v>
      </c>
      <c r="D228" s="271">
        <v>43040</v>
      </c>
      <c r="E228" s="271">
        <v>43070</v>
      </c>
      <c r="F228" s="271">
        <v>43101</v>
      </c>
      <c r="G228" s="271">
        <v>43132</v>
      </c>
      <c r="H228" s="271">
        <v>43160</v>
      </c>
      <c r="I228" s="271">
        <v>43191</v>
      </c>
      <c r="J228" s="271">
        <v>43221</v>
      </c>
      <c r="K228" s="271">
        <v>43252</v>
      </c>
      <c r="L228" s="271">
        <v>43282</v>
      </c>
      <c r="M228" s="271">
        <v>43282</v>
      </c>
      <c r="N228" s="271">
        <v>43313</v>
      </c>
      <c r="O228" s="271">
        <v>43344</v>
      </c>
      <c r="P228" s="271">
        <v>43374</v>
      </c>
      <c r="Q228" s="271">
        <v>43405</v>
      </c>
      <c r="R228" s="271">
        <v>43435</v>
      </c>
      <c r="S228" s="271">
        <v>43466</v>
      </c>
      <c r="T228" s="271">
        <v>43497</v>
      </c>
      <c r="U228" s="271">
        <v>43525</v>
      </c>
      <c r="V228" s="271">
        <v>43556</v>
      </c>
      <c r="W228" s="271">
        <v>43586</v>
      </c>
      <c r="X228" s="271">
        <v>43617</v>
      </c>
      <c r="Y228" s="271">
        <v>43647</v>
      </c>
      <c r="Z228" s="271">
        <v>43678</v>
      </c>
      <c r="AA228" s="271">
        <v>43709</v>
      </c>
      <c r="AB228" s="271">
        <v>43739</v>
      </c>
      <c r="AC228" s="271">
        <v>43770</v>
      </c>
      <c r="AD228" s="271">
        <v>43800</v>
      </c>
      <c r="AE228" s="271">
        <v>43831</v>
      </c>
      <c r="AF228" s="271">
        <v>43862</v>
      </c>
      <c r="AG228" s="271">
        <v>43891</v>
      </c>
      <c r="AH228" s="271">
        <v>43922</v>
      </c>
      <c r="AI228" s="271">
        <v>43952</v>
      </c>
      <c r="AJ228" s="271">
        <v>43983</v>
      </c>
      <c r="AK228" s="271">
        <v>44013</v>
      </c>
      <c r="AL228" s="271">
        <v>44044</v>
      </c>
      <c r="AM228" s="271">
        <v>44075</v>
      </c>
      <c r="AN228" s="271">
        <v>44105</v>
      </c>
      <c r="AO228" s="271">
        <v>44136</v>
      </c>
      <c r="AP228" s="271">
        <v>44166</v>
      </c>
      <c r="AQ228" s="271">
        <v>44197</v>
      </c>
      <c r="AR228" s="271">
        <v>44228</v>
      </c>
      <c r="AS228" s="271">
        <v>44256</v>
      </c>
      <c r="AT228" s="271">
        <v>44287</v>
      </c>
      <c r="AU228" s="271">
        <v>44317</v>
      </c>
      <c r="AV228" s="271">
        <v>44348</v>
      </c>
      <c r="AW228" s="271">
        <v>44378</v>
      </c>
      <c r="AX228" s="271">
        <v>44409</v>
      </c>
      <c r="AY228" s="271">
        <v>44440</v>
      </c>
      <c r="AZ228" s="271">
        <v>44470</v>
      </c>
      <c r="BA228" s="271">
        <v>44501</v>
      </c>
      <c r="BB228" s="271">
        <v>44531</v>
      </c>
      <c r="BC228" s="271">
        <v>44562</v>
      </c>
      <c r="BD228" s="271">
        <v>44593</v>
      </c>
      <c r="BE228" s="271">
        <v>44621</v>
      </c>
      <c r="BF228" s="271">
        <v>44652</v>
      </c>
      <c r="BG228" s="271">
        <v>44682</v>
      </c>
      <c r="BH228" s="271">
        <v>44713</v>
      </c>
      <c r="BI228" s="271">
        <v>44743</v>
      </c>
      <c r="BJ228" s="267"/>
    </row>
    <row r="229" spans="1:62" x14ac:dyDescent="0.25">
      <c r="A229" s="270" t="s">
        <v>406</v>
      </c>
      <c r="B229" s="272">
        <v>2000</v>
      </c>
      <c r="C229" s="272">
        <v>2000</v>
      </c>
      <c r="D229" s="272">
        <v>2000</v>
      </c>
      <c r="E229" s="272">
        <v>2000</v>
      </c>
      <c r="F229" s="272">
        <v>2000</v>
      </c>
      <c r="G229" s="272">
        <v>2000</v>
      </c>
      <c r="H229" s="272">
        <v>2000</v>
      </c>
      <c r="I229" s="272">
        <v>2000</v>
      </c>
      <c r="J229" s="272">
        <v>2000</v>
      </c>
      <c r="K229" s="272">
        <v>2000</v>
      </c>
      <c r="L229" s="272">
        <v>2000</v>
      </c>
      <c r="M229" s="272">
        <v>2000</v>
      </c>
      <c r="N229" s="272">
        <v>2000</v>
      </c>
      <c r="O229" s="272">
        <v>2000</v>
      </c>
      <c r="P229" s="272">
        <v>2000</v>
      </c>
      <c r="Q229" s="272">
        <v>2000</v>
      </c>
      <c r="R229" s="272">
        <v>2000</v>
      </c>
      <c r="S229" s="272">
        <v>2000</v>
      </c>
      <c r="T229" s="272">
        <v>2000</v>
      </c>
      <c r="U229" s="272">
        <v>2000</v>
      </c>
      <c r="V229" s="272">
        <v>2000</v>
      </c>
      <c r="W229" s="272">
        <v>2000</v>
      </c>
      <c r="X229" s="272">
        <v>2000</v>
      </c>
      <c r="Y229" s="272">
        <v>2000</v>
      </c>
      <c r="Z229" s="272">
        <v>2000</v>
      </c>
      <c r="AA229" s="272">
        <v>2000</v>
      </c>
      <c r="AB229" s="272">
        <v>2000</v>
      </c>
      <c r="AC229" s="272">
        <v>2000</v>
      </c>
      <c r="AD229" s="272">
        <v>2000</v>
      </c>
      <c r="AE229" s="272">
        <v>2000</v>
      </c>
      <c r="AF229" s="272">
        <v>2000</v>
      </c>
      <c r="AG229" s="272">
        <v>2000</v>
      </c>
      <c r="AH229" s="272">
        <v>2000</v>
      </c>
      <c r="AI229" s="272">
        <v>2000</v>
      </c>
      <c r="AJ229" s="272">
        <v>2000</v>
      </c>
      <c r="AK229" s="272">
        <v>2000</v>
      </c>
      <c r="AL229" s="272">
        <v>2000</v>
      </c>
      <c r="AM229" s="272">
        <v>2000</v>
      </c>
      <c r="AN229" s="272">
        <v>2000</v>
      </c>
      <c r="AO229" s="272">
        <v>2000</v>
      </c>
      <c r="AP229" s="272">
        <v>2000</v>
      </c>
      <c r="AQ229" s="272">
        <v>2000</v>
      </c>
      <c r="AR229" s="272">
        <v>2000</v>
      </c>
      <c r="AS229" s="272">
        <v>2000</v>
      </c>
      <c r="AT229" s="272">
        <v>2000</v>
      </c>
      <c r="AU229" s="272">
        <v>2000</v>
      </c>
      <c r="AV229" s="272">
        <v>2000</v>
      </c>
      <c r="AW229" s="272">
        <v>2000</v>
      </c>
      <c r="AX229" s="272">
        <v>2000</v>
      </c>
      <c r="AY229" s="272">
        <v>2000</v>
      </c>
      <c r="AZ229" s="272">
        <v>2000</v>
      </c>
      <c r="BA229" s="272">
        <v>2000</v>
      </c>
      <c r="BB229" s="272">
        <v>2000</v>
      </c>
      <c r="BC229" s="272">
        <v>2000</v>
      </c>
      <c r="BD229" s="272">
        <v>2000</v>
      </c>
      <c r="BE229" s="272">
        <v>2000</v>
      </c>
      <c r="BF229" s="272">
        <v>2000</v>
      </c>
      <c r="BG229" s="272">
        <v>2000</v>
      </c>
      <c r="BH229" s="272">
        <v>3000</v>
      </c>
      <c r="BI229" s="272">
        <v>3000</v>
      </c>
    </row>
    <row r="230" spans="1:62" x14ac:dyDescent="0.25">
      <c r="A230" s="270" t="s">
        <v>464</v>
      </c>
      <c r="B230" s="358">
        <v>2</v>
      </c>
      <c r="C230" s="358">
        <v>2</v>
      </c>
      <c r="D230" s="358">
        <v>2</v>
      </c>
      <c r="E230" s="358">
        <v>2</v>
      </c>
      <c r="F230" s="358">
        <v>2</v>
      </c>
      <c r="G230" s="358">
        <v>2</v>
      </c>
      <c r="H230" s="358">
        <v>2</v>
      </c>
      <c r="I230" s="358">
        <v>2</v>
      </c>
      <c r="J230" s="358">
        <v>2</v>
      </c>
      <c r="K230" s="358">
        <v>2</v>
      </c>
      <c r="L230" s="358">
        <v>2</v>
      </c>
      <c r="M230" s="358">
        <v>2</v>
      </c>
      <c r="N230" s="358">
        <v>2</v>
      </c>
      <c r="O230" s="358">
        <v>2</v>
      </c>
      <c r="P230" s="358">
        <v>2</v>
      </c>
      <c r="Q230" s="358">
        <v>2</v>
      </c>
      <c r="R230" s="358">
        <v>2</v>
      </c>
      <c r="S230" s="358">
        <v>2</v>
      </c>
      <c r="T230" s="358">
        <v>2</v>
      </c>
      <c r="U230" s="358">
        <v>2</v>
      </c>
      <c r="V230" s="358">
        <v>2</v>
      </c>
      <c r="W230" s="358">
        <v>2</v>
      </c>
      <c r="X230" s="358">
        <v>2</v>
      </c>
      <c r="Y230" s="358">
        <v>2</v>
      </c>
      <c r="Z230" s="358">
        <v>2</v>
      </c>
      <c r="AA230" s="358">
        <v>2</v>
      </c>
      <c r="AB230" s="358">
        <v>2</v>
      </c>
      <c r="AC230" s="358">
        <v>2</v>
      </c>
      <c r="AD230" s="358">
        <v>2</v>
      </c>
      <c r="AE230" s="358">
        <v>2</v>
      </c>
      <c r="AF230" s="358">
        <v>2</v>
      </c>
      <c r="AG230" s="358">
        <v>2</v>
      </c>
      <c r="AH230" s="358">
        <v>2</v>
      </c>
      <c r="AI230" s="358">
        <v>2</v>
      </c>
      <c r="AJ230" s="358">
        <v>2</v>
      </c>
      <c r="AK230" s="358">
        <v>2</v>
      </c>
      <c r="AL230" s="358">
        <v>2</v>
      </c>
      <c r="AM230" s="358">
        <v>2</v>
      </c>
      <c r="AN230" s="358">
        <v>2</v>
      </c>
      <c r="AO230" s="358">
        <v>2</v>
      </c>
      <c r="AP230" s="358">
        <v>2</v>
      </c>
      <c r="AQ230" s="358">
        <v>2</v>
      </c>
      <c r="AR230" s="358">
        <v>2</v>
      </c>
      <c r="AS230" s="358">
        <v>2</v>
      </c>
      <c r="AT230" s="358">
        <v>2</v>
      </c>
      <c r="AU230" s="358">
        <v>2</v>
      </c>
      <c r="AV230" s="358">
        <v>2</v>
      </c>
      <c r="AW230" s="358">
        <v>2</v>
      </c>
      <c r="AX230" s="358">
        <v>2</v>
      </c>
      <c r="AY230" s="358">
        <v>2</v>
      </c>
      <c r="AZ230" s="358">
        <v>2</v>
      </c>
      <c r="BA230" s="358">
        <v>2</v>
      </c>
      <c r="BB230" s="358">
        <v>2</v>
      </c>
      <c r="BC230" s="358">
        <v>2</v>
      </c>
      <c r="BD230" s="358">
        <v>2</v>
      </c>
      <c r="BE230" s="358">
        <v>2</v>
      </c>
      <c r="BF230" s="358">
        <v>2</v>
      </c>
      <c r="BG230" s="358">
        <v>2</v>
      </c>
      <c r="BH230" s="358">
        <v>3</v>
      </c>
      <c r="BI230" s="358">
        <v>3</v>
      </c>
    </row>
    <row r="231" spans="1:62" x14ac:dyDescent="0.25">
      <c r="A231" s="270" t="s">
        <v>349</v>
      </c>
      <c r="B231" s="357">
        <v>152</v>
      </c>
      <c r="C231" s="357">
        <v>152</v>
      </c>
      <c r="D231" s="357">
        <v>152</v>
      </c>
      <c r="E231" s="357">
        <v>152</v>
      </c>
      <c r="F231" s="357">
        <v>632</v>
      </c>
      <c r="G231" s="357">
        <v>642</v>
      </c>
      <c r="H231" s="357">
        <v>658</v>
      </c>
      <c r="I231" s="357">
        <v>666</v>
      </c>
      <c r="J231" s="357">
        <v>680</v>
      </c>
      <c r="K231" s="357">
        <v>692</v>
      </c>
      <c r="L231" s="357">
        <v>702</v>
      </c>
      <c r="M231" s="357">
        <v>702</v>
      </c>
      <c r="N231" s="357">
        <v>716</v>
      </c>
      <c r="O231" s="357">
        <v>726</v>
      </c>
      <c r="P231" s="357">
        <v>738</v>
      </c>
      <c r="Q231" s="357">
        <v>748</v>
      </c>
      <c r="R231" s="357">
        <v>786</v>
      </c>
      <c r="S231" s="357">
        <v>792</v>
      </c>
      <c r="T231" s="357">
        <v>802</v>
      </c>
      <c r="U231" s="357">
        <v>812</v>
      </c>
      <c r="V231" s="357">
        <v>824</v>
      </c>
      <c r="W231" s="357">
        <v>1042.5</v>
      </c>
      <c r="X231" s="357">
        <v>1057.5</v>
      </c>
      <c r="Y231" s="357">
        <v>1072.5</v>
      </c>
      <c r="Z231" s="357">
        <v>1087.5</v>
      </c>
      <c r="AA231" s="357">
        <v>1105</v>
      </c>
      <c r="AB231" s="357">
        <v>1120</v>
      </c>
      <c r="AC231" s="357">
        <v>1137.5</v>
      </c>
      <c r="AD231" s="357">
        <v>1155</v>
      </c>
      <c r="AE231" s="357">
        <v>1175</v>
      </c>
      <c r="AF231" s="357">
        <v>1192.5</v>
      </c>
      <c r="AG231" s="357">
        <v>1212.5</v>
      </c>
      <c r="AH231" s="357">
        <v>1232.5</v>
      </c>
      <c r="AI231" s="357">
        <v>1252.5</v>
      </c>
      <c r="AJ231" s="357">
        <v>1272.5</v>
      </c>
      <c r="AK231" s="357">
        <v>1295</v>
      </c>
      <c r="AL231" s="357">
        <v>1317.5</v>
      </c>
      <c r="AM231" s="357">
        <v>1340</v>
      </c>
      <c r="AN231" s="357">
        <v>1362.5</v>
      </c>
      <c r="AO231" s="357">
        <v>1387.5</v>
      </c>
      <c r="AP231" s="357">
        <v>1412.5</v>
      </c>
      <c r="AQ231" s="357">
        <v>1437.5</v>
      </c>
      <c r="AR231" s="357">
        <v>1465</v>
      </c>
      <c r="AS231" s="357">
        <v>1492.5</v>
      </c>
      <c r="AT231" s="357">
        <v>1520</v>
      </c>
      <c r="AU231" s="357">
        <v>1550</v>
      </c>
      <c r="AV231" s="357">
        <v>1580</v>
      </c>
      <c r="AW231" s="357">
        <v>1610</v>
      </c>
      <c r="AX231" s="357">
        <v>1642.5</v>
      </c>
      <c r="AY231" s="357">
        <v>1675</v>
      </c>
      <c r="AZ231" s="357">
        <v>1707.5</v>
      </c>
      <c r="BA231" s="357">
        <v>1742.5</v>
      </c>
      <c r="BB231" s="357">
        <v>1777.5</v>
      </c>
      <c r="BC231" s="357">
        <v>1812.5</v>
      </c>
      <c r="BD231" s="357">
        <v>1850</v>
      </c>
      <c r="BE231" s="357">
        <v>1887.5</v>
      </c>
      <c r="BF231" s="357">
        <v>1925</v>
      </c>
      <c r="BG231" s="357">
        <v>1965</v>
      </c>
      <c r="BH231" s="357">
        <v>2005</v>
      </c>
      <c r="BI231" s="357">
        <v>2045</v>
      </c>
    </row>
    <row r="232" spans="1:62" x14ac:dyDescent="0.25">
      <c r="A232" s="270" t="s">
        <v>429</v>
      </c>
      <c r="B232" s="357">
        <v>80</v>
      </c>
      <c r="C232" s="357">
        <v>80</v>
      </c>
      <c r="D232" s="357">
        <v>80</v>
      </c>
      <c r="E232" s="357">
        <v>80</v>
      </c>
      <c r="F232" s="357">
        <v>332</v>
      </c>
      <c r="G232" s="357">
        <v>337</v>
      </c>
      <c r="H232" s="357">
        <v>346</v>
      </c>
      <c r="I232" s="357">
        <v>350</v>
      </c>
      <c r="J232" s="357">
        <v>357</v>
      </c>
      <c r="K232" s="357">
        <v>364</v>
      </c>
      <c r="L232" s="357">
        <v>369</v>
      </c>
      <c r="M232" s="357">
        <v>369</v>
      </c>
      <c r="N232" s="357">
        <v>376</v>
      </c>
      <c r="O232" s="357">
        <v>382</v>
      </c>
      <c r="P232" s="357">
        <v>388</v>
      </c>
      <c r="Q232" s="357">
        <v>393</v>
      </c>
      <c r="R232" s="357">
        <v>413</v>
      </c>
      <c r="S232" s="357">
        <v>416</v>
      </c>
      <c r="T232" s="357">
        <v>421</v>
      </c>
      <c r="U232" s="357">
        <v>427</v>
      </c>
      <c r="V232" s="357">
        <v>433</v>
      </c>
      <c r="W232" s="357">
        <v>548</v>
      </c>
      <c r="X232" s="357">
        <v>556</v>
      </c>
      <c r="Y232" s="357">
        <v>564</v>
      </c>
      <c r="Z232" s="357">
        <v>571</v>
      </c>
      <c r="AA232" s="357">
        <v>581</v>
      </c>
      <c r="AB232" s="357">
        <v>589</v>
      </c>
      <c r="AC232" s="357">
        <v>598</v>
      </c>
      <c r="AD232" s="357">
        <v>607</v>
      </c>
      <c r="AE232" s="357">
        <v>617</v>
      </c>
      <c r="AF232" s="357">
        <v>627</v>
      </c>
      <c r="AG232" s="357">
        <v>637</v>
      </c>
      <c r="AH232" s="357">
        <v>648</v>
      </c>
      <c r="AI232" s="357">
        <v>658</v>
      </c>
      <c r="AJ232" s="357">
        <v>669</v>
      </c>
      <c r="AK232" s="357">
        <v>681</v>
      </c>
      <c r="AL232" s="357">
        <v>692</v>
      </c>
      <c r="AM232" s="357">
        <v>704</v>
      </c>
      <c r="AN232" s="357">
        <v>716</v>
      </c>
      <c r="AO232" s="357">
        <v>729</v>
      </c>
      <c r="AP232" s="357">
        <v>742</v>
      </c>
      <c r="AQ232" s="357">
        <v>755</v>
      </c>
      <c r="AR232" s="357">
        <v>770</v>
      </c>
      <c r="AS232" s="357">
        <v>784</v>
      </c>
      <c r="AT232" s="357">
        <v>799</v>
      </c>
      <c r="AU232" s="357">
        <v>815</v>
      </c>
      <c r="AV232" s="357">
        <v>830</v>
      </c>
      <c r="AW232" s="357">
        <v>846</v>
      </c>
      <c r="AX232" s="357">
        <v>863</v>
      </c>
      <c r="AY232" s="357">
        <v>880</v>
      </c>
      <c r="AZ232" s="357">
        <v>897</v>
      </c>
      <c r="BA232" s="357">
        <v>916</v>
      </c>
      <c r="BB232" s="357">
        <v>934</v>
      </c>
      <c r="BC232" s="357">
        <v>952</v>
      </c>
      <c r="BD232" s="357">
        <v>972</v>
      </c>
      <c r="BE232" s="357">
        <v>992</v>
      </c>
      <c r="BF232" s="357">
        <v>1012</v>
      </c>
      <c r="BG232" s="357">
        <v>1033</v>
      </c>
      <c r="BH232" s="357">
        <v>1054</v>
      </c>
      <c r="BI232" s="357">
        <v>1075</v>
      </c>
    </row>
    <row r="233" spans="1:62" x14ac:dyDescent="0.25">
      <c r="A233" s="270" t="s">
        <v>428</v>
      </c>
      <c r="B233" s="357">
        <v>72</v>
      </c>
      <c r="C233" s="357">
        <v>72</v>
      </c>
      <c r="D233" s="357">
        <v>72</v>
      </c>
      <c r="E233" s="357">
        <v>72</v>
      </c>
      <c r="F233" s="357">
        <v>300</v>
      </c>
      <c r="G233" s="357">
        <v>305</v>
      </c>
      <c r="H233" s="357">
        <v>312</v>
      </c>
      <c r="I233" s="357">
        <v>316</v>
      </c>
      <c r="J233" s="357">
        <v>323</v>
      </c>
      <c r="K233" s="357">
        <v>328</v>
      </c>
      <c r="L233" s="357">
        <v>333</v>
      </c>
      <c r="M233" s="357">
        <v>333</v>
      </c>
      <c r="N233" s="357">
        <v>340</v>
      </c>
      <c r="O233" s="357">
        <v>344</v>
      </c>
      <c r="P233" s="357">
        <v>350</v>
      </c>
      <c r="Q233" s="357">
        <v>355</v>
      </c>
      <c r="R233" s="357">
        <v>373</v>
      </c>
      <c r="S233" s="357">
        <v>376</v>
      </c>
      <c r="T233" s="357">
        <v>381</v>
      </c>
      <c r="U233" s="357">
        <v>385</v>
      </c>
      <c r="V233" s="357">
        <v>391</v>
      </c>
      <c r="W233" s="357">
        <v>495</v>
      </c>
      <c r="X233" s="357">
        <v>502</v>
      </c>
      <c r="Y233" s="357">
        <v>509</v>
      </c>
      <c r="Z233" s="357">
        <v>516</v>
      </c>
      <c r="AA233" s="357">
        <v>524</v>
      </c>
      <c r="AB233" s="357">
        <v>531</v>
      </c>
      <c r="AC233" s="357">
        <v>540</v>
      </c>
      <c r="AD233" s="357">
        <v>548</v>
      </c>
      <c r="AE233" s="357">
        <v>558</v>
      </c>
      <c r="AF233" s="357">
        <v>566</v>
      </c>
      <c r="AG233" s="357">
        <v>575</v>
      </c>
      <c r="AH233" s="357">
        <v>585</v>
      </c>
      <c r="AI233" s="357">
        <v>594</v>
      </c>
      <c r="AJ233" s="357">
        <v>604</v>
      </c>
      <c r="AK233" s="357">
        <v>614</v>
      </c>
      <c r="AL233" s="357">
        <v>625</v>
      </c>
      <c r="AM233" s="357">
        <v>636</v>
      </c>
      <c r="AN233" s="357">
        <v>647</v>
      </c>
      <c r="AO233" s="357">
        <v>658</v>
      </c>
      <c r="AP233" s="357">
        <v>670</v>
      </c>
      <c r="AQ233" s="357">
        <v>682</v>
      </c>
      <c r="AR233" s="357">
        <v>695</v>
      </c>
      <c r="AS233" s="357">
        <v>708</v>
      </c>
      <c r="AT233" s="357">
        <v>721</v>
      </c>
      <c r="AU233" s="357">
        <v>735</v>
      </c>
      <c r="AV233" s="357">
        <v>750</v>
      </c>
      <c r="AW233" s="357">
        <v>764</v>
      </c>
      <c r="AX233" s="357">
        <v>779</v>
      </c>
      <c r="AY233" s="357">
        <v>795</v>
      </c>
      <c r="AZ233" s="357">
        <v>810</v>
      </c>
      <c r="BA233" s="357">
        <v>827</v>
      </c>
      <c r="BB233" s="357">
        <v>843</v>
      </c>
      <c r="BC233" s="357">
        <v>860</v>
      </c>
      <c r="BD233" s="357">
        <v>878</v>
      </c>
      <c r="BE233" s="357">
        <v>896</v>
      </c>
      <c r="BF233" s="357">
        <v>913</v>
      </c>
      <c r="BG233" s="357">
        <v>932</v>
      </c>
      <c r="BH233" s="357">
        <v>951</v>
      </c>
      <c r="BI233" s="357">
        <v>970</v>
      </c>
    </row>
    <row r="234" spans="1:62" x14ac:dyDescent="0.25">
      <c r="A234" s="268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  <c r="AA234" s="272"/>
      <c r="AB234" s="272"/>
      <c r="AC234" s="272"/>
      <c r="AD234" s="272"/>
      <c r="AE234" s="272"/>
      <c r="AF234" s="272"/>
      <c r="AG234" s="272"/>
      <c r="AH234" s="272"/>
      <c r="AI234" s="272"/>
      <c r="AJ234" s="272"/>
      <c r="AK234" s="272"/>
      <c r="AL234" s="272"/>
      <c r="AM234" s="272"/>
      <c r="AN234" s="272"/>
      <c r="AO234" s="272"/>
      <c r="AP234" s="272"/>
      <c r="AQ234" s="272"/>
      <c r="AR234" s="272"/>
      <c r="AS234" s="272"/>
      <c r="AT234" s="272"/>
      <c r="AU234" s="272"/>
      <c r="AV234" s="272"/>
      <c r="AW234" s="272"/>
      <c r="AX234" s="272"/>
      <c r="AY234" s="272"/>
      <c r="AZ234" s="272"/>
      <c r="BA234" s="272"/>
      <c r="BB234" s="272"/>
      <c r="BC234" s="272"/>
      <c r="BD234" s="272"/>
      <c r="BE234" s="272"/>
      <c r="BF234" s="272"/>
      <c r="BG234" s="272"/>
      <c r="BH234" s="272"/>
      <c r="BI234" s="272"/>
    </row>
    <row r="278" spans="1:62" x14ac:dyDescent="0.25">
      <c r="A278" s="269" t="s">
        <v>412</v>
      </c>
      <c r="B278" s="271">
        <v>42979</v>
      </c>
      <c r="C278" s="271">
        <v>43009</v>
      </c>
      <c r="D278" s="271">
        <v>43040</v>
      </c>
      <c r="E278" s="271">
        <v>43070</v>
      </c>
      <c r="F278" s="271">
        <v>43101</v>
      </c>
      <c r="G278" s="271">
        <v>43132</v>
      </c>
      <c r="H278" s="271">
        <v>43160</v>
      </c>
      <c r="I278" s="271">
        <v>43191</v>
      </c>
      <c r="J278" s="271">
        <v>43221</v>
      </c>
      <c r="K278" s="271">
        <v>43252</v>
      </c>
      <c r="L278" s="271">
        <v>43282</v>
      </c>
      <c r="M278" s="271">
        <v>43282</v>
      </c>
      <c r="N278" s="271">
        <v>43313</v>
      </c>
      <c r="O278" s="271">
        <v>43344</v>
      </c>
      <c r="P278" s="271">
        <v>43374</v>
      </c>
      <c r="Q278" s="271">
        <v>43405</v>
      </c>
      <c r="R278" s="271">
        <v>43435</v>
      </c>
      <c r="S278" s="271">
        <v>43466</v>
      </c>
      <c r="T278" s="271">
        <v>43497</v>
      </c>
      <c r="U278" s="271">
        <v>43525</v>
      </c>
      <c r="V278" s="271">
        <v>43556</v>
      </c>
      <c r="W278" s="271">
        <v>43586</v>
      </c>
      <c r="X278" s="271">
        <v>43617</v>
      </c>
      <c r="Y278" s="271">
        <v>43647</v>
      </c>
      <c r="Z278" s="271">
        <v>43678</v>
      </c>
      <c r="AA278" s="271">
        <v>43709</v>
      </c>
      <c r="AB278" s="271">
        <v>43739</v>
      </c>
      <c r="AC278" s="271">
        <v>43770</v>
      </c>
      <c r="AD278" s="271">
        <v>43800</v>
      </c>
      <c r="AE278" s="271">
        <v>43831</v>
      </c>
      <c r="AF278" s="271">
        <v>43862</v>
      </c>
      <c r="AG278" s="271">
        <v>43891</v>
      </c>
      <c r="AH278" s="271">
        <v>43922</v>
      </c>
      <c r="AI278" s="271">
        <v>43952</v>
      </c>
      <c r="AJ278" s="271">
        <v>43983</v>
      </c>
      <c r="AK278" s="271">
        <v>44013</v>
      </c>
      <c r="AL278" s="271">
        <v>44044</v>
      </c>
      <c r="AM278" s="271">
        <v>44075</v>
      </c>
      <c r="AN278" s="271">
        <v>44105</v>
      </c>
      <c r="AO278" s="271">
        <v>44136</v>
      </c>
      <c r="AP278" s="271">
        <v>44166</v>
      </c>
      <c r="AQ278" s="271">
        <v>44197</v>
      </c>
      <c r="AR278" s="271">
        <v>44228</v>
      </c>
      <c r="AS278" s="271">
        <v>44256</v>
      </c>
      <c r="AT278" s="271">
        <v>44287</v>
      </c>
      <c r="AU278" s="271">
        <v>44317</v>
      </c>
      <c r="AV278" s="271">
        <v>44348</v>
      </c>
      <c r="AW278" s="271">
        <v>44378</v>
      </c>
      <c r="AX278" s="271">
        <v>44409</v>
      </c>
      <c r="AY278" s="271">
        <v>44440</v>
      </c>
      <c r="AZ278" s="271">
        <v>44470</v>
      </c>
      <c r="BA278" s="271">
        <v>44501</v>
      </c>
      <c r="BB278" s="271">
        <v>44531</v>
      </c>
      <c r="BC278" s="271">
        <v>44562</v>
      </c>
      <c r="BD278" s="271">
        <v>44593</v>
      </c>
      <c r="BE278" s="271">
        <v>44621</v>
      </c>
      <c r="BF278" s="271">
        <v>44652</v>
      </c>
      <c r="BG278" s="271">
        <v>44682</v>
      </c>
      <c r="BH278" s="271">
        <v>44713</v>
      </c>
      <c r="BI278" s="271">
        <v>44743</v>
      </c>
      <c r="BJ278" s="267"/>
    </row>
    <row r="279" spans="1:62" x14ac:dyDescent="0.25">
      <c r="A279" s="270" t="s">
        <v>406</v>
      </c>
      <c r="B279" s="272">
        <v>2000</v>
      </c>
      <c r="C279" s="272">
        <v>2000</v>
      </c>
      <c r="D279" s="272">
        <v>2000</v>
      </c>
      <c r="E279" s="272">
        <v>2000</v>
      </c>
      <c r="F279" s="272">
        <v>2000</v>
      </c>
      <c r="G279" s="272">
        <v>2000</v>
      </c>
      <c r="H279" s="272">
        <v>2000</v>
      </c>
      <c r="I279" s="272">
        <v>2000</v>
      </c>
      <c r="J279" s="272">
        <v>2000</v>
      </c>
      <c r="K279" s="272">
        <v>2000</v>
      </c>
      <c r="L279" s="272">
        <v>3000</v>
      </c>
      <c r="M279" s="272">
        <v>3000</v>
      </c>
      <c r="N279" s="272">
        <v>2000</v>
      </c>
      <c r="O279" s="272">
        <v>2000</v>
      </c>
      <c r="P279" s="272">
        <v>2000</v>
      </c>
      <c r="Q279" s="272">
        <v>2000</v>
      </c>
      <c r="R279" s="272">
        <v>3000</v>
      </c>
      <c r="S279" s="272">
        <v>3000</v>
      </c>
      <c r="T279" s="272">
        <v>3000</v>
      </c>
      <c r="U279" s="272">
        <v>3000</v>
      </c>
      <c r="V279" s="272">
        <v>3000</v>
      </c>
      <c r="W279" s="272">
        <v>3000</v>
      </c>
      <c r="X279" s="272">
        <v>3000</v>
      </c>
      <c r="Y279" s="272">
        <v>3000</v>
      </c>
      <c r="Z279" s="272">
        <v>3000</v>
      </c>
      <c r="AA279" s="272">
        <v>3000</v>
      </c>
      <c r="AB279" s="272">
        <v>3000</v>
      </c>
      <c r="AC279" s="272">
        <v>3000</v>
      </c>
      <c r="AD279" s="272">
        <v>3000</v>
      </c>
      <c r="AE279" s="272">
        <v>3000</v>
      </c>
      <c r="AF279" s="272">
        <v>3000</v>
      </c>
      <c r="AG279" s="272">
        <v>3000</v>
      </c>
      <c r="AH279" s="272">
        <v>3000</v>
      </c>
      <c r="AI279" s="272">
        <v>3000</v>
      </c>
      <c r="AJ279" s="272">
        <v>3000</v>
      </c>
      <c r="AK279" s="272">
        <v>3000</v>
      </c>
      <c r="AL279" s="272">
        <v>3000</v>
      </c>
      <c r="AM279" s="272">
        <v>3000</v>
      </c>
      <c r="AN279" s="272">
        <v>3000</v>
      </c>
      <c r="AO279" s="272">
        <v>3000</v>
      </c>
      <c r="AP279" s="272">
        <v>3000</v>
      </c>
      <c r="AQ279" s="272">
        <v>3000</v>
      </c>
      <c r="AR279" s="272">
        <v>3000</v>
      </c>
      <c r="AS279" s="272">
        <v>3000</v>
      </c>
      <c r="AT279" s="272">
        <v>3000</v>
      </c>
      <c r="AU279" s="272">
        <v>3000</v>
      </c>
      <c r="AV279" s="272">
        <v>3000</v>
      </c>
      <c r="AW279" s="272">
        <v>3000</v>
      </c>
      <c r="AX279" s="272">
        <v>3000</v>
      </c>
      <c r="AY279" s="272">
        <v>3000</v>
      </c>
      <c r="AZ279" s="272">
        <v>3000</v>
      </c>
      <c r="BA279" s="272">
        <v>3000</v>
      </c>
      <c r="BB279" s="272">
        <v>3000</v>
      </c>
      <c r="BC279" s="272">
        <v>3000</v>
      </c>
      <c r="BD279" s="272">
        <v>3000</v>
      </c>
      <c r="BE279" s="272">
        <v>3000</v>
      </c>
      <c r="BF279" s="272">
        <v>3000</v>
      </c>
      <c r="BG279" s="272">
        <v>4000</v>
      </c>
      <c r="BH279" s="272">
        <v>4000</v>
      </c>
      <c r="BI279" s="272">
        <v>4000</v>
      </c>
    </row>
    <row r="280" spans="1:62" x14ac:dyDescent="0.25">
      <c r="A280" s="270" t="s">
        <v>464</v>
      </c>
      <c r="B280" s="358">
        <v>2</v>
      </c>
      <c r="C280" s="358">
        <v>2</v>
      </c>
      <c r="D280" s="358">
        <v>2</v>
      </c>
      <c r="E280" s="358">
        <v>2</v>
      </c>
      <c r="F280" s="358">
        <v>2</v>
      </c>
      <c r="G280" s="358">
        <v>2</v>
      </c>
      <c r="H280" s="358">
        <v>2</v>
      </c>
      <c r="I280" s="358">
        <v>2</v>
      </c>
      <c r="J280" s="358">
        <v>2</v>
      </c>
      <c r="K280" s="358">
        <v>2</v>
      </c>
      <c r="L280" s="358">
        <v>3</v>
      </c>
      <c r="M280" s="358">
        <v>3</v>
      </c>
      <c r="N280" s="358">
        <v>2</v>
      </c>
      <c r="O280" s="358">
        <v>2</v>
      </c>
      <c r="P280" s="358">
        <v>2</v>
      </c>
      <c r="Q280" s="358">
        <v>2</v>
      </c>
      <c r="R280" s="358">
        <v>3</v>
      </c>
      <c r="S280" s="358">
        <v>3</v>
      </c>
      <c r="T280" s="358">
        <v>3</v>
      </c>
      <c r="U280" s="358">
        <v>3</v>
      </c>
      <c r="V280" s="358">
        <v>3</v>
      </c>
      <c r="W280" s="358">
        <v>3</v>
      </c>
      <c r="X280" s="358">
        <v>3</v>
      </c>
      <c r="Y280" s="358">
        <v>3</v>
      </c>
      <c r="Z280" s="358">
        <v>3</v>
      </c>
      <c r="AA280" s="358">
        <v>3</v>
      </c>
      <c r="AB280" s="358">
        <v>3</v>
      </c>
      <c r="AC280" s="358">
        <v>3</v>
      </c>
      <c r="AD280" s="358">
        <v>3</v>
      </c>
      <c r="AE280" s="358">
        <v>3</v>
      </c>
      <c r="AF280" s="358">
        <v>3</v>
      </c>
      <c r="AG280" s="358">
        <v>3</v>
      </c>
      <c r="AH280" s="358">
        <v>3</v>
      </c>
      <c r="AI280" s="358">
        <v>3</v>
      </c>
      <c r="AJ280" s="358">
        <v>3</v>
      </c>
      <c r="AK280" s="358">
        <v>3</v>
      </c>
      <c r="AL280" s="358">
        <v>3</v>
      </c>
      <c r="AM280" s="358">
        <v>3</v>
      </c>
      <c r="AN280" s="358">
        <v>3</v>
      </c>
      <c r="AO280" s="358">
        <v>3</v>
      </c>
      <c r="AP280" s="358">
        <v>3</v>
      </c>
      <c r="AQ280" s="358">
        <v>3</v>
      </c>
      <c r="AR280" s="358">
        <v>3</v>
      </c>
      <c r="AS280" s="358">
        <v>3</v>
      </c>
      <c r="AT280" s="358">
        <v>3</v>
      </c>
      <c r="AU280" s="358">
        <v>3</v>
      </c>
      <c r="AV280" s="358">
        <v>3</v>
      </c>
      <c r="AW280" s="358">
        <v>3</v>
      </c>
      <c r="AX280" s="358">
        <v>3</v>
      </c>
      <c r="AY280" s="358">
        <v>3</v>
      </c>
      <c r="AZ280" s="358">
        <v>3</v>
      </c>
      <c r="BA280" s="358">
        <v>3</v>
      </c>
      <c r="BB280" s="358">
        <v>3</v>
      </c>
      <c r="BC280" s="358">
        <v>3</v>
      </c>
      <c r="BD280" s="358">
        <v>3</v>
      </c>
      <c r="BE280" s="358">
        <v>3</v>
      </c>
      <c r="BF280" s="358">
        <v>3</v>
      </c>
      <c r="BG280" s="358">
        <v>4</v>
      </c>
      <c r="BH280" s="358">
        <v>4</v>
      </c>
      <c r="BI280" s="358">
        <v>4</v>
      </c>
    </row>
    <row r="281" spans="1:62" x14ac:dyDescent="0.25">
      <c r="A281" s="270" t="s">
        <v>349</v>
      </c>
      <c r="B281" s="357">
        <v>1292</v>
      </c>
      <c r="C281" s="357">
        <v>1320</v>
      </c>
      <c r="D281" s="357">
        <v>1360</v>
      </c>
      <c r="E281" s="357">
        <v>1400</v>
      </c>
      <c r="F281" s="357">
        <v>1438</v>
      </c>
      <c r="G281" s="357">
        <v>1468</v>
      </c>
      <c r="H281" s="357">
        <v>1536</v>
      </c>
      <c r="I281" s="357">
        <v>1566</v>
      </c>
      <c r="J281" s="357">
        <v>1608</v>
      </c>
      <c r="K281" s="357">
        <v>1682</v>
      </c>
      <c r="L281" s="357">
        <v>2322</v>
      </c>
      <c r="M281" s="357">
        <v>2322</v>
      </c>
      <c r="N281" s="357">
        <v>1750</v>
      </c>
      <c r="O281" s="357">
        <v>1802</v>
      </c>
      <c r="P281" s="357">
        <v>1850</v>
      </c>
      <c r="Q281" s="357">
        <v>1922</v>
      </c>
      <c r="R281" s="357">
        <v>2002</v>
      </c>
      <c r="S281" s="357">
        <v>2084</v>
      </c>
      <c r="T281" s="357">
        <v>2060</v>
      </c>
      <c r="U281" s="357">
        <v>2040</v>
      </c>
      <c r="V281" s="357">
        <v>2020</v>
      </c>
      <c r="W281" s="357">
        <v>2425</v>
      </c>
      <c r="X281" s="357">
        <v>2487.5</v>
      </c>
      <c r="Y281" s="357">
        <v>2472.5</v>
      </c>
      <c r="Z281" s="357">
        <v>2462.5</v>
      </c>
      <c r="AA281" s="357">
        <v>2452.5</v>
      </c>
      <c r="AB281" s="357">
        <v>2442.5</v>
      </c>
      <c r="AC281" s="357">
        <v>2437.5</v>
      </c>
      <c r="AD281" s="357">
        <v>2435</v>
      </c>
      <c r="AE281" s="357">
        <v>2432.5</v>
      </c>
      <c r="AF281" s="357">
        <v>2432.5</v>
      </c>
      <c r="AG281" s="357">
        <v>2435</v>
      </c>
      <c r="AH281" s="357">
        <v>2437.5</v>
      </c>
      <c r="AI281" s="357">
        <v>2442.5</v>
      </c>
      <c r="AJ281" s="357">
        <v>2450</v>
      </c>
      <c r="AK281" s="357">
        <v>2460</v>
      </c>
      <c r="AL281" s="357">
        <v>2470</v>
      </c>
      <c r="AM281" s="357">
        <v>2482.5</v>
      </c>
      <c r="AN281" s="357">
        <v>2495</v>
      </c>
      <c r="AO281" s="357">
        <v>2510</v>
      </c>
      <c r="AP281" s="357">
        <v>2527.5</v>
      </c>
      <c r="AQ281" s="357">
        <v>2545</v>
      </c>
      <c r="AR281" s="357">
        <v>2565</v>
      </c>
      <c r="AS281" s="357">
        <v>2585</v>
      </c>
      <c r="AT281" s="357">
        <v>2607.5</v>
      </c>
      <c r="AU281" s="357">
        <v>2630</v>
      </c>
      <c r="AV281" s="357">
        <v>2655</v>
      </c>
      <c r="AW281" s="357">
        <v>2682.5</v>
      </c>
      <c r="AX281" s="357">
        <v>2710</v>
      </c>
      <c r="AY281" s="357">
        <v>2740</v>
      </c>
      <c r="AZ281" s="357">
        <v>2770</v>
      </c>
      <c r="BA281" s="357">
        <v>2802.5</v>
      </c>
      <c r="BB281" s="357">
        <v>2835</v>
      </c>
      <c r="BC281" s="357">
        <v>2867.5</v>
      </c>
      <c r="BD281" s="357">
        <v>2900</v>
      </c>
      <c r="BE281" s="357">
        <v>2935</v>
      </c>
      <c r="BF281" s="357">
        <v>2967.5</v>
      </c>
      <c r="BG281" s="357">
        <v>3002.5</v>
      </c>
      <c r="BH281" s="357">
        <v>3040</v>
      </c>
      <c r="BI281" s="357">
        <v>3075</v>
      </c>
    </row>
    <row r="282" spans="1:62" x14ac:dyDescent="0.25">
      <c r="A282" s="270" t="s">
        <v>429</v>
      </c>
      <c r="B282" s="357">
        <v>1125</v>
      </c>
      <c r="C282" s="357">
        <v>1149</v>
      </c>
      <c r="D282" s="357">
        <v>1184</v>
      </c>
      <c r="E282" s="357">
        <v>1219</v>
      </c>
      <c r="F282" s="357">
        <v>1252</v>
      </c>
      <c r="G282" s="357">
        <v>1278</v>
      </c>
      <c r="H282" s="357">
        <v>1337</v>
      </c>
      <c r="I282" s="357">
        <v>1363</v>
      </c>
      <c r="J282" s="357">
        <v>1400</v>
      </c>
      <c r="K282" s="357">
        <v>1464</v>
      </c>
      <c r="L282" s="357">
        <v>2022</v>
      </c>
      <c r="M282" s="357">
        <v>2022</v>
      </c>
      <c r="N282" s="357">
        <v>1524</v>
      </c>
      <c r="O282" s="357">
        <v>1569</v>
      </c>
      <c r="P282" s="357">
        <v>1611</v>
      </c>
      <c r="Q282" s="357">
        <v>1673</v>
      </c>
      <c r="R282" s="357">
        <v>1743</v>
      </c>
      <c r="S282" s="357">
        <v>1814</v>
      </c>
      <c r="T282" s="357">
        <v>1793</v>
      </c>
      <c r="U282" s="357">
        <v>1776</v>
      </c>
      <c r="V282" s="357">
        <v>1759</v>
      </c>
      <c r="W282" s="357">
        <v>2111</v>
      </c>
      <c r="X282" s="357">
        <v>2166</v>
      </c>
      <c r="Y282" s="357">
        <v>2153</v>
      </c>
      <c r="Z282" s="357">
        <v>2144</v>
      </c>
      <c r="AA282" s="357">
        <v>2135</v>
      </c>
      <c r="AB282" s="357">
        <v>2126</v>
      </c>
      <c r="AC282" s="357">
        <v>2122</v>
      </c>
      <c r="AD282" s="357">
        <v>2120</v>
      </c>
      <c r="AE282" s="357">
        <v>2118</v>
      </c>
      <c r="AF282" s="357">
        <v>2118</v>
      </c>
      <c r="AG282" s="357">
        <v>2120</v>
      </c>
      <c r="AH282" s="357">
        <v>2122</v>
      </c>
      <c r="AI282" s="357">
        <v>2126</v>
      </c>
      <c r="AJ282" s="357">
        <v>2133</v>
      </c>
      <c r="AK282" s="357">
        <v>2142</v>
      </c>
      <c r="AL282" s="357">
        <v>2150</v>
      </c>
      <c r="AM282" s="357">
        <v>2161</v>
      </c>
      <c r="AN282" s="357">
        <v>2172</v>
      </c>
      <c r="AO282" s="357">
        <v>2185</v>
      </c>
      <c r="AP282" s="357">
        <v>2200</v>
      </c>
      <c r="AQ282" s="357">
        <v>2216</v>
      </c>
      <c r="AR282" s="357">
        <v>2233</v>
      </c>
      <c r="AS282" s="357">
        <v>2251</v>
      </c>
      <c r="AT282" s="357">
        <v>2270</v>
      </c>
      <c r="AU282" s="357">
        <v>2290</v>
      </c>
      <c r="AV282" s="357">
        <v>2311</v>
      </c>
      <c r="AW282" s="357">
        <v>2335</v>
      </c>
      <c r="AX282" s="357">
        <v>2359</v>
      </c>
      <c r="AY282" s="357">
        <v>2385</v>
      </c>
      <c r="AZ282" s="357">
        <v>2412</v>
      </c>
      <c r="BA282" s="357">
        <v>2440</v>
      </c>
      <c r="BB282" s="357">
        <v>2468</v>
      </c>
      <c r="BC282" s="357">
        <v>2496</v>
      </c>
      <c r="BD282" s="357">
        <v>2525</v>
      </c>
      <c r="BE282" s="357">
        <v>2555</v>
      </c>
      <c r="BF282" s="357">
        <v>2584</v>
      </c>
      <c r="BG282" s="357">
        <v>2614</v>
      </c>
      <c r="BH282" s="357">
        <v>2647</v>
      </c>
      <c r="BI282" s="357">
        <v>2677</v>
      </c>
    </row>
    <row r="283" spans="1:62" x14ac:dyDescent="0.25">
      <c r="A283" s="270" t="s">
        <v>428</v>
      </c>
      <c r="B283" s="357">
        <v>167</v>
      </c>
      <c r="C283" s="357">
        <v>171</v>
      </c>
      <c r="D283" s="357">
        <v>176</v>
      </c>
      <c r="E283" s="357">
        <v>181</v>
      </c>
      <c r="F283" s="357">
        <v>186</v>
      </c>
      <c r="G283" s="357">
        <v>190</v>
      </c>
      <c r="H283" s="357">
        <v>199</v>
      </c>
      <c r="I283" s="357">
        <v>203</v>
      </c>
      <c r="J283" s="357">
        <v>208</v>
      </c>
      <c r="K283" s="357">
        <v>218</v>
      </c>
      <c r="L283" s="357">
        <v>300</v>
      </c>
      <c r="M283" s="357">
        <v>300</v>
      </c>
      <c r="N283" s="357">
        <v>226</v>
      </c>
      <c r="O283" s="357">
        <v>233</v>
      </c>
      <c r="P283" s="357">
        <v>239</v>
      </c>
      <c r="Q283" s="357">
        <v>249</v>
      </c>
      <c r="R283" s="357">
        <v>259</v>
      </c>
      <c r="S283" s="357">
        <v>270</v>
      </c>
      <c r="T283" s="357">
        <v>267</v>
      </c>
      <c r="U283" s="357">
        <v>264</v>
      </c>
      <c r="V283" s="357">
        <v>261</v>
      </c>
      <c r="W283" s="357">
        <v>314</v>
      </c>
      <c r="X283" s="357">
        <v>322</v>
      </c>
      <c r="Y283" s="357">
        <v>320</v>
      </c>
      <c r="Z283" s="357">
        <v>319</v>
      </c>
      <c r="AA283" s="357">
        <v>317</v>
      </c>
      <c r="AB283" s="357">
        <v>316</v>
      </c>
      <c r="AC283" s="357">
        <v>315</v>
      </c>
      <c r="AD283" s="357">
        <v>315</v>
      </c>
      <c r="AE283" s="357">
        <v>315</v>
      </c>
      <c r="AF283" s="357">
        <v>315</v>
      </c>
      <c r="AG283" s="357">
        <v>315</v>
      </c>
      <c r="AH283" s="357">
        <v>315</v>
      </c>
      <c r="AI283" s="357">
        <v>316</v>
      </c>
      <c r="AJ283" s="357">
        <v>317</v>
      </c>
      <c r="AK283" s="357">
        <v>318</v>
      </c>
      <c r="AL283" s="357">
        <v>320</v>
      </c>
      <c r="AM283" s="357">
        <v>321</v>
      </c>
      <c r="AN283" s="357">
        <v>323</v>
      </c>
      <c r="AO283" s="357">
        <v>325</v>
      </c>
      <c r="AP283" s="357">
        <v>327</v>
      </c>
      <c r="AQ283" s="357">
        <v>329</v>
      </c>
      <c r="AR283" s="357">
        <v>332</v>
      </c>
      <c r="AS283" s="357">
        <v>334</v>
      </c>
      <c r="AT283" s="357">
        <v>337</v>
      </c>
      <c r="AU283" s="357">
        <v>340</v>
      </c>
      <c r="AV283" s="357">
        <v>344</v>
      </c>
      <c r="AW283" s="357">
        <v>347</v>
      </c>
      <c r="AX283" s="357">
        <v>351</v>
      </c>
      <c r="AY283" s="357">
        <v>355</v>
      </c>
      <c r="AZ283" s="357">
        <v>358</v>
      </c>
      <c r="BA283" s="357">
        <v>363</v>
      </c>
      <c r="BB283" s="357">
        <v>367</v>
      </c>
      <c r="BC283" s="357">
        <v>371</v>
      </c>
      <c r="BD283" s="357">
        <v>375</v>
      </c>
      <c r="BE283" s="357">
        <v>380</v>
      </c>
      <c r="BF283" s="357">
        <v>384</v>
      </c>
      <c r="BG283" s="357">
        <v>388</v>
      </c>
      <c r="BH283" s="357">
        <v>393</v>
      </c>
      <c r="BI283" s="357">
        <v>398</v>
      </c>
    </row>
    <row r="284" spans="1:62" x14ac:dyDescent="0.25">
      <c r="A284" s="268" t="s">
        <v>513</v>
      </c>
      <c r="B284" s="272">
        <v>4000</v>
      </c>
      <c r="C284" s="272">
        <v>4000</v>
      </c>
      <c r="D284" s="272">
        <v>4000</v>
      </c>
      <c r="E284" s="272">
        <v>4000</v>
      </c>
      <c r="F284" s="272">
        <v>4000</v>
      </c>
      <c r="G284" s="272">
        <v>4000</v>
      </c>
      <c r="H284" s="272">
        <v>4000</v>
      </c>
      <c r="I284" s="272">
        <v>4000</v>
      </c>
      <c r="J284" s="272">
        <v>4000</v>
      </c>
      <c r="K284" s="272">
        <v>4000</v>
      </c>
      <c r="L284" s="272">
        <v>4000</v>
      </c>
      <c r="M284" s="272">
        <v>4000</v>
      </c>
      <c r="N284" s="272">
        <v>4000</v>
      </c>
      <c r="O284" s="272">
        <v>4000</v>
      </c>
      <c r="P284" s="272">
        <v>4000</v>
      </c>
      <c r="Q284" s="272">
        <v>4000</v>
      </c>
      <c r="R284" s="272">
        <v>4000</v>
      </c>
      <c r="S284" s="272">
        <v>4000</v>
      </c>
      <c r="T284" s="272">
        <v>4000</v>
      </c>
      <c r="U284" s="272">
        <v>4000</v>
      </c>
      <c r="V284" s="272">
        <v>4000</v>
      </c>
      <c r="W284" s="272">
        <v>4000</v>
      </c>
      <c r="X284" s="272">
        <v>4000</v>
      </c>
      <c r="Y284" s="272">
        <v>4000</v>
      </c>
      <c r="Z284" s="272">
        <v>4000</v>
      </c>
      <c r="AA284" s="272">
        <v>4000</v>
      </c>
      <c r="AB284" s="272">
        <v>4000</v>
      </c>
      <c r="AC284" s="272">
        <v>4000</v>
      </c>
      <c r="AD284" s="272">
        <v>4000</v>
      </c>
      <c r="AE284" s="272">
        <v>4000</v>
      </c>
      <c r="AF284" s="272">
        <v>4000</v>
      </c>
      <c r="AG284" s="272">
        <v>4000</v>
      </c>
      <c r="AH284" s="272">
        <v>4000</v>
      </c>
      <c r="AI284" s="272">
        <v>4000</v>
      </c>
      <c r="AJ284" s="272">
        <v>4000</v>
      </c>
      <c r="AK284" s="272">
        <v>4000</v>
      </c>
      <c r="AL284" s="272">
        <v>4000</v>
      </c>
      <c r="AM284" s="272">
        <v>4000</v>
      </c>
      <c r="AN284" s="272">
        <v>4000</v>
      </c>
      <c r="AO284" s="272">
        <v>4000</v>
      </c>
      <c r="AP284" s="272">
        <v>4000</v>
      </c>
      <c r="AQ284" s="272">
        <v>4000</v>
      </c>
      <c r="AR284" s="272">
        <v>4000</v>
      </c>
      <c r="AS284" s="272">
        <v>4000</v>
      </c>
      <c r="AT284" s="272">
        <v>4000</v>
      </c>
      <c r="AU284" s="272">
        <v>4000</v>
      </c>
      <c r="AV284" s="272">
        <v>4000</v>
      </c>
      <c r="AW284" s="272">
        <v>4000</v>
      </c>
      <c r="AX284" s="272">
        <v>4000</v>
      </c>
      <c r="AY284" s="272">
        <v>4000</v>
      </c>
      <c r="AZ284" s="272">
        <v>4000</v>
      </c>
      <c r="BA284" s="272">
        <v>4000</v>
      </c>
      <c r="BB284" s="272">
        <v>4000</v>
      </c>
      <c r="BC284" s="272">
        <v>4000</v>
      </c>
      <c r="BD284" s="272">
        <v>4000</v>
      </c>
      <c r="BE284" s="272">
        <v>4000</v>
      </c>
      <c r="BF284" s="272">
        <v>4000</v>
      </c>
      <c r="BG284" s="272">
        <v>4000</v>
      </c>
      <c r="BH284" s="272">
        <v>4000</v>
      </c>
      <c r="BI284" s="272">
        <v>4000</v>
      </c>
    </row>
    <row r="286" spans="1:62" ht="36" x14ac:dyDescent="0.55000000000000004">
      <c r="A286" s="369" t="s">
        <v>543</v>
      </c>
    </row>
    <row r="329" spans="1:62" x14ac:dyDescent="0.25">
      <c r="A329" s="269" t="s">
        <v>412</v>
      </c>
      <c r="B329" s="271">
        <v>42979</v>
      </c>
      <c r="C329" s="271">
        <v>43009</v>
      </c>
      <c r="D329" s="271">
        <v>43040</v>
      </c>
      <c r="E329" s="271">
        <v>43070</v>
      </c>
      <c r="F329" s="271">
        <v>43101</v>
      </c>
      <c r="G329" s="271">
        <v>43132</v>
      </c>
      <c r="H329" s="271">
        <v>43160</v>
      </c>
      <c r="I329" s="271">
        <v>43191</v>
      </c>
      <c r="J329" s="271">
        <v>43221</v>
      </c>
      <c r="K329" s="271">
        <v>43252</v>
      </c>
      <c r="L329" s="271">
        <v>43282</v>
      </c>
      <c r="M329" s="271">
        <v>43282</v>
      </c>
      <c r="N329" s="271">
        <v>43313</v>
      </c>
      <c r="O329" s="271">
        <v>43344</v>
      </c>
      <c r="P329" s="271">
        <v>43374</v>
      </c>
      <c r="Q329" s="271">
        <v>43405</v>
      </c>
      <c r="R329" s="271">
        <v>43435</v>
      </c>
      <c r="S329" s="271">
        <v>43466</v>
      </c>
      <c r="T329" s="271">
        <v>43497</v>
      </c>
      <c r="U329" s="271">
        <v>43525</v>
      </c>
      <c r="V329" s="271">
        <v>43556</v>
      </c>
      <c r="W329" s="271">
        <v>43586</v>
      </c>
      <c r="X329" s="271">
        <v>43617</v>
      </c>
      <c r="Y329" s="271">
        <v>43647</v>
      </c>
      <c r="Z329" s="271">
        <v>43678</v>
      </c>
      <c r="AA329" s="271">
        <v>43709</v>
      </c>
      <c r="AB329" s="271">
        <v>43739</v>
      </c>
      <c r="AC329" s="271">
        <v>43770</v>
      </c>
      <c r="AD329" s="271">
        <v>43800</v>
      </c>
      <c r="AE329" s="271">
        <v>43831</v>
      </c>
      <c r="AF329" s="271">
        <v>43862</v>
      </c>
      <c r="AG329" s="271">
        <v>43891</v>
      </c>
      <c r="AH329" s="271">
        <v>43922</v>
      </c>
      <c r="AI329" s="271">
        <v>43952</v>
      </c>
      <c r="AJ329" s="271">
        <v>43983</v>
      </c>
      <c r="AK329" s="271">
        <v>44013</v>
      </c>
      <c r="AL329" s="271">
        <v>44044</v>
      </c>
      <c r="AM329" s="271">
        <v>44075</v>
      </c>
      <c r="AN329" s="271">
        <v>44105</v>
      </c>
      <c r="AO329" s="271">
        <v>44136</v>
      </c>
      <c r="AP329" s="271">
        <v>44166</v>
      </c>
      <c r="AQ329" s="271">
        <v>44197</v>
      </c>
      <c r="AR329" s="271">
        <v>44228</v>
      </c>
      <c r="AS329" s="271">
        <v>44256</v>
      </c>
      <c r="AT329" s="271">
        <v>44287</v>
      </c>
      <c r="AU329" s="271">
        <v>44317</v>
      </c>
      <c r="AV329" s="271">
        <v>44348</v>
      </c>
      <c r="AW329" s="271">
        <v>44378</v>
      </c>
      <c r="AX329" s="271">
        <v>44409</v>
      </c>
      <c r="AY329" s="271">
        <v>44440</v>
      </c>
      <c r="AZ329" s="271">
        <v>44470</v>
      </c>
      <c r="BA329" s="271">
        <v>44501</v>
      </c>
      <c r="BB329" s="271">
        <v>44531</v>
      </c>
      <c r="BC329" s="271">
        <v>44562</v>
      </c>
      <c r="BD329" s="271">
        <v>44593</v>
      </c>
      <c r="BE329" s="271">
        <v>44621</v>
      </c>
      <c r="BF329" s="271">
        <v>44652</v>
      </c>
      <c r="BG329" s="271">
        <v>44682</v>
      </c>
      <c r="BH329" s="271">
        <v>44713</v>
      </c>
      <c r="BI329" s="271">
        <v>44743</v>
      </c>
      <c r="BJ329" s="267"/>
    </row>
    <row r="330" spans="1:62" x14ac:dyDescent="0.25">
      <c r="A330" s="270" t="s">
        <v>406</v>
      </c>
      <c r="B330" s="272">
        <v>3000</v>
      </c>
      <c r="C330" s="272">
        <v>3000</v>
      </c>
      <c r="D330" s="272">
        <v>3000</v>
      </c>
      <c r="E330" s="272">
        <v>3000</v>
      </c>
      <c r="F330" s="272">
        <v>3000</v>
      </c>
      <c r="G330" s="272">
        <v>3000</v>
      </c>
      <c r="H330" s="272">
        <v>3000</v>
      </c>
      <c r="I330" s="272">
        <v>3000</v>
      </c>
      <c r="J330" s="272">
        <v>3000</v>
      </c>
      <c r="K330" s="272">
        <v>4000</v>
      </c>
      <c r="L330" s="272">
        <v>4000</v>
      </c>
      <c r="M330" s="272">
        <v>4000</v>
      </c>
      <c r="N330" s="272">
        <v>4000</v>
      </c>
      <c r="O330" s="272">
        <v>4000</v>
      </c>
      <c r="P330" s="272">
        <v>4000</v>
      </c>
      <c r="Q330" s="272">
        <v>4000</v>
      </c>
      <c r="R330" s="272">
        <v>4000</v>
      </c>
      <c r="S330" s="272">
        <v>4000</v>
      </c>
      <c r="T330" s="272">
        <v>4000</v>
      </c>
      <c r="U330" s="272">
        <v>4000</v>
      </c>
      <c r="V330" s="272">
        <v>4000</v>
      </c>
      <c r="W330" s="272">
        <v>4000</v>
      </c>
      <c r="X330" s="272">
        <v>4000</v>
      </c>
      <c r="Y330" s="272">
        <v>4000</v>
      </c>
      <c r="Z330" s="272">
        <v>4000</v>
      </c>
      <c r="AA330" s="272">
        <v>4000</v>
      </c>
      <c r="AB330" s="272">
        <v>4000</v>
      </c>
      <c r="AC330" s="272">
        <v>4000</v>
      </c>
      <c r="AD330" s="272">
        <v>5000</v>
      </c>
      <c r="AE330" s="272">
        <v>5000</v>
      </c>
      <c r="AF330" s="272">
        <v>5000</v>
      </c>
      <c r="AG330" s="272">
        <v>5000</v>
      </c>
      <c r="AH330" s="272">
        <v>5000</v>
      </c>
      <c r="AI330" s="272">
        <v>5000</v>
      </c>
      <c r="AJ330" s="272">
        <v>5000</v>
      </c>
      <c r="AK330" s="272">
        <v>5000</v>
      </c>
      <c r="AL330" s="272">
        <v>5000</v>
      </c>
      <c r="AM330" s="272">
        <v>5000</v>
      </c>
      <c r="AN330" s="272">
        <v>5000</v>
      </c>
      <c r="AO330" s="272">
        <v>5000</v>
      </c>
      <c r="AP330" s="272">
        <v>5000</v>
      </c>
      <c r="AQ330" s="272">
        <v>5000</v>
      </c>
      <c r="AR330" s="272">
        <v>6000</v>
      </c>
      <c r="AS330" s="272">
        <v>6000</v>
      </c>
      <c r="AT330" s="272">
        <v>6000</v>
      </c>
      <c r="AU330" s="272">
        <v>6000</v>
      </c>
      <c r="AV330" s="272">
        <v>6000</v>
      </c>
      <c r="AW330" s="272">
        <v>6000</v>
      </c>
      <c r="AX330" s="272">
        <v>6000</v>
      </c>
      <c r="AY330" s="272">
        <v>6000</v>
      </c>
      <c r="AZ330" s="272">
        <v>6000</v>
      </c>
      <c r="BA330" s="272">
        <v>6000</v>
      </c>
      <c r="BB330" s="272">
        <v>6000</v>
      </c>
      <c r="BC330" s="272">
        <v>6000</v>
      </c>
      <c r="BD330" s="272">
        <v>7000</v>
      </c>
      <c r="BE330" s="272">
        <v>7000</v>
      </c>
      <c r="BF330" s="272">
        <v>7000</v>
      </c>
      <c r="BG330" s="272">
        <v>7000</v>
      </c>
      <c r="BH330" s="272">
        <v>7000</v>
      </c>
      <c r="BI330" s="272">
        <v>7000</v>
      </c>
    </row>
    <row r="331" spans="1:62" x14ac:dyDescent="0.25">
      <c r="A331" s="270" t="s">
        <v>464</v>
      </c>
      <c r="B331" s="358">
        <v>3</v>
      </c>
      <c r="C331" s="358">
        <v>3</v>
      </c>
      <c r="D331" s="358">
        <v>3</v>
      </c>
      <c r="E331" s="358">
        <v>3</v>
      </c>
      <c r="F331" s="358">
        <v>3</v>
      </c>
      <c r="G331" s="358">
        <v>3</v>
      </c>
      <c r="H331" s="358">
        <v>3</v>
      </c>
      <c r="I331" s="358">
        <v>3</v>
      </c>
      <c r="J331" s="358">
        <v>3</v>
      </c>
      <c r="K331" s="358">
        <v>4</v>
      </c>
      <c r="L331" s="358">
        <v>4</v>
      </c>
      <c r="M331" s="358">
        <v>4</v>
      </c>
      <c r="N331" s="358">
        <v>4</v>
      </c>
      <c r="O331" s="358">
        <v>4</v>
      </c>
      <c r="P331" s="358">
        <v>4</v>
      </c>
      <c r="Q331" s="358">
        <v>4</v>
      </c>
      <c r="R331" s="358">
        <v>4</v>
      </c>
      <c r="S331" s="358">
        <v>4</v>
      </c>
      <c r="T331" s="358">
        <v>4</v>
      </c>
      <c r="U331" s="358">
        <v>4</v>
      </c>
      <c r="V331" s="358">
        <v>4</v>
      </c>
      <c r="W331" s="358">
        <v>4</v>
      </c>
      <c r="X331" s="358">
        <v>4</v>
      </c>
      <c r="Y331" s="358">
        <v>4</v>
      </c>
      <c r="Z331" s="358">
        <v>4</v>
      </c>
      <c r="AA331" s="358">
        <v>4</v>
      </c>
      <c r="AB331" s="358">
        <v>4</v>
      </c>
      <c r="AC331" s="358">
        <v>4</v>
      </c>
      <c r="AD331" s="358">
        <v>5</v>
      </c>
      <c r="AE331" s="358">
        <v>5</v>
      </c>
      <c r="AF331" s="358">
        <v>5</v>
      </c>
      <c r="AG331" s="358">
        <v>5</v>
      </c>
      <c r="AH331" s="358">
        <v>5</v>
      </c>
      <c r="AI331" s="358">
        <v>5</v>
      </c>
      <c r="AJ331" s="358">
        <v>5</v>
      </c>
      <c r="AK331" s="358">
        <v>5</v>
      </c>
      <c r="AL331" s="358">
        <v>5</v>
      </c>
      <c r="AM331" s="358">
        <v>5</v>
      </c>
      <c r="AN331" s="358">
        <v>5</v>
      </c>
      <c r="AO331" s="358">
        <v>5</v>
      </c>
      <c r="AP331" s="358">
        <v>5</v>
      </c>
      <c r="AQ331" s="358">
        <v>5</v>
      </c>
      <c r="AR331" s="358">
        <v>6</v>
      </c>
      <c r="AS331" s="358">
        <v>6</v>
      </c>
      <c r="AT331" s="358">
        <v>6</v>
      </c>
      <c r="AU331" s="358">
        <v>6</v>
      </c>
      <c r="AV331" s="358">
        <v>6</v>
      </c>
      <c r="AW331" s="358">
        <v>6</v>
      </c>
      <c r="AX331" s="358">
        <v>6</v>
      </c>
      <c r="AY331" s="358">
        <v>6</v>
      </c>
      <c r="AZ331" s="358">
        <v>6</v>
      </c>
      <c r="BA331" s="358">
        <v>6</v>
      </c>
      <c r="BB331" s="358">
        <v>6</v>
      </c>
      <c r="BC331" s="358">
        <v>6</v>
      </c>
      <c r="BD331" s="358">
        <v>7</v>
      </c>
      <c r="BE331" s="358">
        <v>7</v>
      </c>
      <c r="BF331" s="358">
        <v>7</v>
      </c>
      <c r="BG331" s="358">
        <v>7</v>
      </c>
      <c r="BH331" s="358">
        <v>7</v>
      </c>
      <c r="BI331" s="358">
        <v>7</v>
      </c>
    </row>
    <row r="332" spans="1:62" x14ac:dyDescent="0.25">
      <c r="A332" s="270" t="s">
        <v>349</v>
      </c>
      <c r="B332" s="357">
        <v>2416</v>
      </c>
      <c r="C332" s="357">
        <v>2492</v>
      </c>
      <c r="D332" s="357">
        <v>2556</v>
      </c>
      <c r="E332" s="357">
        <v>2612</v>
      </c>
      <c r="F332" s="357">
        <v>2672</v>
      </c>
      <c r="G332" s="357">
        <v>2748</v>
      </c>
      <c r="H332" s="357">
        <v>2860</v>
      </c>
      <c r="I332" s="357">
        <v>2916</v>
      </c>
      <c r="J332" s="357">
        <v>2964</v>
      </c>
      <c r="K332" s="357">
        <v>3060</v>
      </c>
      <c r="L332" s="357">
        <v>3120</v>
      </c>
      <c r="M332" s="357">
        <v>3120</v>
      </c>
      <c r="N332" s="357">
        <v>3160</v>
      </c>
      <c r="O332" s="357">
        <v>3228</v>
      </c>
      <c r="P332" s="357">
        <v>3300</v>
      </c>
      <c r="Q332" s="357">
        <v>3356</v>
      </c>
      <c r="R332" s="357">
        <v>3556</v>
      </c>
      <c r="S332" s="357">
        <v>3448</v>
      </c>
      <c r="T332" s="357">
        <v>3460</v>
      </c>
      <c r="U332" s="357">
        <v>3516</v>
      </c>
      <c r="V332" s="357">
        <v>3568</v>
      </c>
      <c r="W332" s="357">
        <v>3624</v>
      </c>
      <c r="X332" s="357">
        <v>3684</v>
      </c>
      <c r="Y332" s="357">
        <v>3740</v>
      </c>
      <c r="Z332" s="357">
        <v>3800</v>
      </c>
      <c r="AA332" s="357">
        <v>3860</v>
      </c>
      <c r="AB332" s="357">
        <v>3920</v>
      </c>
      <c r="AC332" s="357">
        <v>3980</v>
      </c>
      <c r="AD332" s="357">
        <v>4044</v>
      </c>
      <c r="AE332" s="357">
        <v>4108</v>
      </c>
      <c r="AF332" s="357">
        <v>4172</v>
      </c>
      <c r="AG332" s="357">
        <v>4240</v>
      </c>
      <c r="AH332" s="357">
        <v>4308</v>
      </c>
      <c r="AI332" s="357">
        <v>4376</v>
      </c>
      <c r="AJ332" s="357">
        <v>4444</v>
      </c>
      <c r="AK332" s="357">
        <v>4516</v>
      </c>
      <c r="AL332" s="357">
        <v>4588</v>
      </c>
      <c r="AM332" s="357">
        <v>4660</v>
      </c>
      <c r="AN332" s="357">
        <v>4736</v>
      </c>
      <c r="AO332" s="357">
        <v>4812</v>
      </c>
      <c r="AP332" s="357">
        <v>4888</v>
      </c>
      <c r="AQ332" s="357">
        <v>4968</v>
      </c>
      <c r="AR332" s="357">
        <v>5048</v>
      </c>
      <c r="AS332" s="357">
        <v>5128</v>
      </c>
      <c r="AT332" s="357">
        <v>5212</v>
      </c>
      <c r="AU332" s="357">
        <v>5296</v>
      </c>
      <c r="AV332" s="357">
        <v>5380</v>
      </c>
      <c r="AW332" s="357">
        <v>5468</v>
      </c>
      <c r="AX332" s="357">
        <v>5560</v>
      </c>
      <c r="AY332" s="357">
        <v>5652</v>
      </c>
      <c r="AZ332" s="357">
        <v>5744</v>
      </c>
      <c r="BA332" s="357">
        <v>5840</v>
      </c>
      <c r="BB332" s="357">
        <v>5936</v>
      </c>
      <c r="BC332" s="357">
        <v>6032</v>
      </c>
      <c r="BD332" s="357">
        <v>6132</v>
      </c>
      <c r="BE332" s="357">
        <v>6232</v>
      </c>
      <c r="BF332" s="357">
        <v>6336</v>
      </c>
      <c r="BG332" s="357">
        <v>6440</v>
      </c>
      <c r="BH332" s="357">
        <v>6548</v>
      </c>
      <c r="BI332" s="357">
        <v>6656</v>
      </c>
    </row>
    <row r="333" spans="1:62" x14ac:dyDescent="0.25">
      <c r="A333" s="270" t="s">
        <v>488</v>
      </c>
      <c r="B333" s="357">
        <v>2399</v>
      </c>
      <c r="C333" s="357">
        <v>2475</v>
      </c>
      <c r="D333" s="357">
        <v>2538</v>
      </c>
      <c r="E333" s="357">
        <v>2594</v>
      </c>
      <c r="F333" s="357">
        <v>2653</v>
      </c>
      <c r="G333" s="357">
        <v>2729</v>
      </c>
      <c r="H333" s="357">
        <v>2840</v>
      </c>
      <c r="I333" s="357">
        <v>2896</v>
      </c>
      <c r="J333" s="357">
        <v>2943</v>
      </c>
      <c r="K333" s="357">
        <v>3039</v>
      </c>
      <c r="L333" s="357">
        <v>3098</v>
      </c>
      <c r="M333" s="357">
        <v>3098</v>
      </c>
      <c r="N333" s="357">
        <v>3138</v>
      </c>
      <c r="O333" s="357">
        <v>3205</v>
      </c>
      <c r="P333" s="357">
        <v>3277</v>
      </c>
      <c r="Q333" s="357">
        <v>3333</v>
      </c>
      <c r="R333" s="357">
        <v>3531</v>
      </c>
      <c r="S333" s="357">
        <v>3424</v>
      </c>
      <c r="T333" s="357">
        <v>3436</v>
      </c>
      <c r="U333" s="357">
        <v>3491</v>
      </c>
      <c r="V333" s="357">
        <v>3543</v>
      </c>
      <c r="W333" s="357">
        <v>3599</v>
      </c>
      <c r="X333" s="357">
        <v>3658</v>
      </c>
      <c r="Y333" s="357">
        <v>3714</v>
      </c>
      <c r="Z333" s="357">
        <v>3773</v>
      </c>
      <c r="AA333" s="357">
        <v>3833</v>
      </c>
      <c r="AB333" s="357">
        <v>3893</v>
      </c>
      <c r="AC333" s="357">
        <v>3952</v>
      </c>
      <c r="AD333" s="357">
        <v>4016</v>
      </c>
      <c r="AE333" s="357">
        <v>4079</v>
      </c>
      <c r="AF333" s="357">
        <v>4143</v>
      </c>
      <c r="AG333" s="357">
        <v>4210</v>
      </c>
      <c r="AH333" s="357">
        <v>4278</v>
      </c>
      <c r="AI333" s="357">
        <v>4345</v>
      </c>
      <c r="AJ333" s="357">
        <v>4413</v>
      </c>
      <c r="AK333" s="357">
        <v>4484</v>
      </c>
      <c r="AL333" s="357">
        <v>4556</v>
      </c>
      <c r="AM333" s="357">
        <v>4627</v>
      </c>
      <c r="AN333" s="357">
        <v>4703</v>
      </c>
      <c r="AO333" s="357">
        <v>4778</v>
      </c>
      <c r="AP333" s="357">
        <v>4854</v>
      </c>
      <c r="AQ333" s="357">
        <v>4933</v>
      </c>
      <c r="AR333" s="357">
        <v>5013</v>
      </c>
      <c r="AS333" s="357">
        <v>5092</v>
      </c>
      <c r="AT333" s="357">
        <v>5176</v>
      </c>
      <c r="AU333" s="357">
        <v>5259</v>
      </c>
      <c r="AV333" s="357">
        <v>5342</v>
      </c>
      <c r="AW333" s="357">
        <v>5430</v>
      </c>
      <c r="AX333" s="357">
        <v>5521</v>
      </c>
      <c r="AY333" s="357">
        <v>5612</v>
      </c>
      <c r="AZ333" s="357">
        <v>5704</v>
      </c>
      <c r="BA333" s="357">
        <v>5799</v>
      </c>
      <c r="BB333" s="357">
        <v>5894</v>
      </c>
      <c r="BC333" s="357">
        <v>5990</v>
      </c>
      <c r="BD333" s="357">
        <v>6089</v>
      </c>
      <c r="BE333" s="357">
        <v>6188</v>
      </c>
      <c r="BF333" s="357">
        <v>6292</v>
      </c>
      <c r="BG333" s="357">
        <v>6395</v>
      </c>
      <c r="BH333" s="357">
        <v>6502</v>
      </c>
      <c r="BI333" s="357">
        <v>6609</v>
      </c>
    </row>
    <row r="334" spans="1:62" x14ac:dyDescent="0.25">
      <c r="A334" s="270" t="s">
        <v>429</v>
      </c>
      <c r="B334" s="357">
        <v>17</v>
      </c>
      <c r="C334" s="357">
        <v>17</v>
      </c>
      <c r="D334" s="357">
        <v>18</v>
      </c>
      <c r="E334" s="357">
        <v>18</v>
      </c>
      <c r="F334" s="357">
        <v>19</v>
      </c>
      <c r="G334" s="357">
        <v>19</v>
      </c>
      <c r="H334" s="357">
        <v>20</v>
      </c>
      <c r="I334" s="357">
        <v>20</v>
      </c>
      <c r="J334" s="357">
        <v>21</v>
      </c>
      <c r="K334" s="357">
        <v>21</v>
      </c>
      <c r="L334" s="357">
        <v>22</v>
      </c>
      <c r="M334" s="357">
        <v>22</v>
      </c>
      <c r="N334" s="357">
        <v>22</v>
      </c>
      <c r="O334" s="357">
        <v>23</v>
      </c>
      <c r="P334" s="357">
        <v>23</v>
      </c>
      <c r="Q334" s="357">
        <v>23</v>
      </c>
      <c r="R334" s="357">
        <v>25</v>
      </c>
      <c r="S334" s="357">
        <v>24</v>
      </c>
      <c r="T334" s="357">
        <v>24</v>
      </c>
      <c r="U334" s="357">
        <v>25</v>
      </c>
      <c r="V334" s="357">
        <v>25</v>
      </c>
      <c r="W334" s="357">
        <v>25</v>
      </c>
      <c r="X334" s="357">
        <v>26</v>
      </c>
      <c r="Y334" s="357">
        <v>26</v>
      </c>
      <c r="Z334" s="357">
        <v>27</v>
      </c>
      <c r="AA334" s="357">
        <v>27</v>
      </c>
      <c r="AB334" s="357">
        <v>27</v>
      </c>
      <c r="AC334" s="357">
        <v>28</v>
      </c>
      <c r="AD334" s="357">
        <v>28</v>
      </c>
      <c r="AE334" s="357">
        <v>29</v>
      </c>
      <c r="AF334" s="357">
        <v>29</v>
      </c>
      <c r="AG334" s="357">
        <v>30</v>
      </c>
      <c r="AH334" s="357">
        <v>30</v>
      </c>
      <c r="AI334" s="357">
        <v>31</v>
      </c>
      <c r="AJ334" s="357">
        <v>31</v>
      </c>
      <c r="AK334" s="357">
        <v>32</v>
      </c>
      <c r="AL334" s="357">
        <v>32</v>
      </c>
      <c r="AM334" s="357">
        <v>33</v>
      </c>
      <c r="AN334" s="357">
        <v>33</v>
      </c>
      <c r="AO334" s="357">
        <v>34</v>
      </c>
      <c r="AP334" s="357">
        <v>34</v>
      </c>
      <c r="AQ334" s="357">
        <v>35</v>
      </c>
      <c r="AR334" s="357">
        <v>35</v>
      </c>
      <c r="AS334" s="357">
        <v>36</v>
      </c>
      <c r="AT334" s="357">
        <v>36</v>
      </c>
      <c r="AU334" s="357">
        <v>37</v>
      </c>
      <c r="AV334" s="357">
        <v>38</v>
      </c>
      <c r="AW334" s="357">
        <v>38</v>
      </c>
      <c r="AX334" s="357">
        <v>39</v>
      </c>
      <c r="AY334" s="357">
        <v>40</v>
      </c>
      <c r="AZ334" s="357">
        <v>40</v>
      </c>
      <c r="BA334" s="357">
        <v>41</v>
      </c>
      <c r="BB334" s="357">
        <v>42</v>
      </c>
      <c r="BC334" s="357">
        <v>42</v>
      </c>
      <c r="BD334" s="357">
        <v>43</v>
      </c>
      <c r="BE334" s="357">
        <v>44</v>
      </c>
      <c r="BF334" s="357">
        <v>44</v>
      </c>
      <c r="BG334" s="357">
        <v>45</v>
      </c>
      <c r="BH334" s="357">
        <v>46</v>
      </c>
      <c r="BI334" s="357">
        <v>47</v>
      </c>
    </row>
    <row r="335" spans="1:62" x14ac:dyDescent="0.25">
      <c r="A335" s="268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  <c r="AA335" s="272"/>
      <c r="AB335" s="272"/>
      <c r="AC335" s="272"/>
      <c r="AD335" s="272"/>
      <c r="AE335" s="272"/>
      <c r="AF335" s="272"/>
      <c r="AG335" s="272"/>
      <c r="AH335" s="272"/>
      <c r="AI335" s="272"/>
      <c r="AJ335" s="272"/>
      <c r="AK335" s="272"/>
      <c r="AL335" s="272"/>
      <c r="AM335" s="272"/>
      <c r="AN335" s="272"/>
      <c r="AO335" s="272"/>
      <c r="AP335" s="272"/>
      <c r="AQ335" s="272"/>
      <c r="AR335" s="272"/>
      <c r="AS335" s="272"/>
      <c r="AT335" s="272"/>
      <c r="AU335" s="272"/>
      <c r="AV335" s="272"/>
      <c r="AW335" s="272"/>
      <c r="AX335" s="272"/>
      <c r="AY335" s="272"/>
      <c r="AZ335" s="272"/>
      <c r="BA335" s="272"/>
      <c r="BB335" s="272"/>
      <c r="BC335" s="272"/>
      <c r="BD335" s="272"/>
      <c r="BE335" s="272"/>
      <c r="BF335" s="272"/>
      <c r="BG335" s="272"/>
      <c r="BH335" s="272"/>
      <c r="BI335" s="272"/>
    </row>
    <row r="337" spans="1:1" ht="36" x14ac:dyDescent="0.55000000000000004">
      <c r="A337" s="369" t="s">
        <v>544</v>
      </c>
    </row>
    <row r="378" spans="1:61" x14ac:dyDescent="0.25">
      <c r="A378" s="269" t="s">
        <v>412</v>
      </c>
      <c r="B378" s="271">
        <v>42979</v>
      </c>
      <c r="C378" s="271">
        <v>43009</v>
      </c>
      <c r="D378" s="271">
        <v>43040</v>
      </c>
      <c r="E378" s="271">
        <v>43070</v>
      </c>
      <c r="F378" s="271">
        <v>43101</v>
      </c>
      <c r="G378" s="271">
        <v>43132</v>
      </c>
      <c r="H378" s="271">
        <v>43160</v>
      </c>
      <c r="I378" s="271">
        <v>43191</v>
      </c>
      <c r="J378" s="271">
        <v>43221</v>
      </c>
      <c r="K378" s="271">
        <v>43252</v>
      </c>
      <c r="L378" s="271">
        <v>43282</v>
      </c>
      <c r="M378" s="271">
        <v>43313</v>
      </c>
      <c r="N378" s="271">
        <v>43344</v>
      </c>
      <c r="O378" s="271">
        <v>43374</v>
      </c>
      <c r="P378" s="271">
        <v>43405</v>
      </c>
      <c r="Q378" s="271">
        <v>43435</v>
      </c>
      <c r="R378" s="271">
        <v>43466</v>
      </c>
      <c r="S378" s="271">
        <v>43497</v>
      </c>
      <c r="T378" s="271">
        <v>43525</v>
      </c>
      <c r="U378" s="271">
        <v>43556</v>
      </c>
      <c r="V378" s="271">
        <v>43586</v>
      </c>
      <c r="W378" s="271">
        <v>43617</v>
      </c>
      <c r="X378" s="271">
        <v>43647</v>
      </c>
      <c r="Y378" s="271">
        <v>43678</v>
      </c>
      <c r="Z378" s="271">
        <v>43709</v>
      </c>
      <c r="AA378" s="271">
        <v>43739</v>
      </c>
      <c r="AB378" s="271">
        <v>43770</v>
      </c>
      <c r="AC378" s="271">
        <v>43800</v>
      </c>
      <c r="AD378" s="271">
        <v>43831</v>
      </c>
      <c r="AE378" s="271">
        <v>43862</v>
      </c>
      <c r="AF378" s="271">
        <v>43891</v>
      </c>
      <c r="AG378" s="271">
        <v>43922</v>
      </c>
      <c r="AH378" s="271">
        <v>43952</v>
      </c>
      <c r="AI378" s="271">
        <v>43983</v>
      </c>
      <c r="AJ378" s="271">
        <v>44013</v>
      </c>
      <c r="AK378" s="271">
        <v>44044</v>
      </c>
      <c r="AL378" s="271">
        <v>44075</v>
      </c>
      <c r="AM378" s="271">
        <v>44105</v>
      </c>
      <c r="AN378" s="271">
        <v>44136</v>
      </c>
      <c r="AO378" s="271">
        <v>44166</v>
      </c>
      <c r="AP378" s="271">
        <v>44197</v>
      </c>
      <c r="AQ378" s="271">
        <v>44228</v>
      </c>
      <c r="AR378" s="271">
        <v>44256</v>
      </c>
      <c r="AS378" s="271">
        <v>44287</v>
      </c>
      <c r="AT378" s="271">
        <v>44317</v>
      </c>
      <c r="AU378" s="271">
        <v>44348</v>
      </c>
      <c r="AV378" s="271">
        <v>44378</v>
      </c>
      <c r="AW378" s="271">
        <v>44409</v>
      </c>
      <c r="AX378" s="271">
        <v>44440</v>
      </c>
      <c r="AY378" s="271">
        <v>44470</v>
      </c>
      <c r="AZ378" s="271">
        <v>44501</v>
      </c>
      <c r="BA378" s="271">
        <v>44531</v>
      </c>
      <c r="BB378" s="271">
        <v>44562</v>
      </c>
      <c r="BC378" s="271">
        <v>44593</v>
      </c>
      <c r="BD378" s="271">
        <v>44621</v>
      </c>
      <c r="BE378" s="271">
        <v>44652</v>
      </c>
      <c r="BF378" s="271">
        <v>44682</v>
      </c>
      <c r="BG378" s="271">
        <v>44713</v>
      </c>
      <c r="BH378" s="271">
        <v>44743</v>
      </c>
      <c r="BI378" s="267"/>
    </row>
    <row r="379" spans="1:61" x14ac:dyDescent="0.25">
      <c r="A379" s="270" t="s">
        <v>406</v>
      </c>
      <c r="B379" s="281">
        <v>1000</v>
      </c>
      <c r="C379" s="281">
        <v>1000</v>
      </c>
      <c r="D379" s="281">
        <v>1000</v>
      </c>
      <c r="E379" s="281">
        <v>1000</v>
      </c>
      <c r="F379" s="281">
        <v>1000</v>
      </c>
      <c r="G379" s="281">
        <v>1000</v>
      </c>
      <c r="H379" s="281">
        <v>1000</v>
      </c>
      <c r="I379" s="281">
        <v>1000</v>
      </c>
      <c r="J379" s="281">
        <v>1000</v>
      </c>
      <c r="K379" s="281">
        <v>1000</v>
      </c>
      <c r="L379" s="281">
        <v>1000</v>
      </c>
      <c r="M379" s="281">
        <v>1000</v>
      </c>
      <c r="N379" s="281">
        <v>1000</v>
      </c>
      <c r="O379" s="281">
        <v>1000</v>
      </c>
      <c r="P379" s="281">
        <v>1000</v>
      </c>
      <c r="Q379" s="281">
        <v>1000</v>
      </c>
      <c r="R379" s="281">
        <v>1000</v>
      </c>
      <c r="S379" s="281">
        <v>1000</v>
      </c>
      <c r="T379" s="281">
        <v>2000</v>
      </c>
      <c r="U379" s="281">
        <v>2000</v>
      </c>
      <c r="V379" s="281">
        <v>2000</v>
      </c>
      <c r="W379" s="281">
        <v>2000</v>
      </c>
      <c r="X379" s="281">
        <v>2000</v>
      </c>
      <c r="Y379" s="281">
        <v>2000</v>
      </c>
      <c r="Z379" s="281">
        <v>2000</v>
      </c>
      <c r="AA379" s="281">
        <v>2000</v>
      </c>
      <c r="AB379" s="281">
        <v>2000</v>
      </c>
      <c r="AC379" s="281">
        <v>2000</v>
      </c>
      <c r="AD379" s="281">
        <v>2000</v>
      </c>
      <c r="AE379" s="281">
        <v>2000</v>
      </c>
      <c r="AF379" s="281">
        <v>2000</v>
      </c>
      <c r="AG379" s="281">
        <v>2000</v>
      </c>
      <c r="AH379" s="281">
        <v>2000</v>
      </c>
      <c r="AI379" s="281">
        <v>2000</v>
      </c>
      <c r="AJ379" s="281">
        <v>2000</v>
      </c>
      <c r="AK379" s="281">
        <v>2000</v>
      </c>
      <c r="AL379" s="281">
        <v>2000</v>
      </c>
      <c r="AM379" s="281">
        <v>2000</v>
      </c>
      <c r="AN379" s="281">
        <v>2000</v>
      </c>
      <c r="AO379" s="281">
        <v>2000</v>
      </c>
      <c r="AP379" s="281">
        <v>2000</v>
      </c>
      <c r="AQ379" s="281">
        <v>2000</v>
      </c>
      <c r="AR379" s="281">
        <v>2000</v>
      </c>
      <c r="AS379" s="281">
        <v>2000</v>
      </c>
      <c r="AT379" s="281">
        <v>2000</v>
      </c>
      <c r="AU379" s="281">
        <v>2000</v>
      </c>
      <c r="AV379" s="281">
        <v>2000</v>
      </c>
      <c r="AW379" s="281">
        <v>2000</v>
      </c>
      <c r="AX379" s="281">
        <v>2000</v>
      </c>
      <c r="AY379" s="281">
        <v>2000</v>
      </c>
      <c r="AZ379" s="281">
        <v>2000</v>
      </c>
      <c r="BA379" s="281">
        <v>2000</v>
      </c>
      <c r="BB379" s="281">
        <v>2000</v>
      </c>
      <c r="BC379" s="281">
        <v>2000</v>
      </c>
      <c r="BD379" s="281">
        <v>2000</v>
      </c>
      <c r="BE379" s="281">
        <v>2000</v>
      </c>
      <c r="BF379" s="281">
        <v>2000</v>
      </c>
      <c r="BG379" s="281">
        <v>2000</v>
      </c>
      <c r="BH379" s="281">
        <v>2000</v>
      </c>
    </row>
    <row r="380" spans="1:61" x14ac:dyDescent="0.25">
      <c r="A380" s="270" t="s">
        <v>464</v>
      </c>
      <c r="B380" s="342">
        <v>0.71868818274700352</v>
      </c>
      <c r="C380" s="281">
        <v>0.79885098614947869</v>
      </c>
      <c r="D380" s="281">
        <v>0.85197837766076512</v>
      </c>
      <c r="E380" s="281">
        <v>0.84800901660853267</v>
      </c>
      <c r="F380" s="281">
        <v>0.87765709921855717</v>
      </c>
      <c r="G380" s="281">
        <v>0.89669822489606354</v>
      </c>
      <c r="H380" s="281">
        <v>0.95439344921928015</v>
      </c>
      <c r="I380" s="281">
        <v>0.96915266573020509</v>
      </c>
      <c r="J380" s="281">
        <v>0.96712804850058887</v>
      </c>
      <c r="K380" s="281">
        <v>0.97676610627862503</v>
      </c>
      <c r="L380" s="281">
        <v>0.99858891017383733</v>
      </c>
      <c r="M380" s="281">
        <v>1.0490156544600269</v>
      </c>
      <c r="N380" s="281">
        <v>1.0919342984881879</v>
      </c>
      <c r="O380" s="281">
        <v>1.1509005518097575</v>
      </c>
      <c r="P380" s="281">
        <v>1.3558846538127443</v>
      </c>
      <c r="Q380" s="281">
        <v>1.3400998164525113</v>
      </c>
      <c r="R380" s="281">
        <v>1.3866961099595123</v>
      </c>
      <c r="S380" s="281">
        <v>1.470800492359611</v>
      </c>
      <c r="T380" s="281">
        <v>1.5296325120539953</v>
      </c>
      <c r="U380" s="281">
        <v>1.5908178125361554</v>
      </c>
      <c r="V380" s="281">
        <v>1.6544505250376009</v>
      </c>
      <c r="W380" s="281">
        <v>1.7206285460391053</v>
      </c>
      <c r="X380" s="281">
        <v>1.7378348314994965</v>
      </c>
      <c r="Y380" s="281">
        <v>1.7552131798144914</v>
      </c>
      <c r="Z380" s="281">
        <v>1.7727653116126365</v>
      </c>
      <c r="AA380" s="281">
        <v>1.7904929647287626</v>
      </c>
      <c r="AB380" s="281">
        <v>1.8083978943760504</v>
      </c>
      <c r="AC380" s="281">
        <v>1.8264818733198107</v>
      </c>
      <c r="AD380" s="281">
        <v>1.8447466920530087</v>
      </c>
      <c r="AE380" s="281">
        <v>1.863194158973539</v>
      </c>
      <c r="AF380" s="281">
        <v>1.8818261005632746</v>
      </c>
      <c r="AG380" s="281">
        <v>1.9006443615689073</v>
      </c>
      <c r="AH380" s="281">
        <v>1.9196508051845962</v>
      </c>
      <c r="AI380" s="281">
        <v>1.9388473132364425</v>
      </c>
      <c r="AJ380" s="281">
        <v>1.9582357863688069</v>
      </c>
      <c r="AK380" s="281">
        <v>1.9778181442324949</v>
      </c>
      <c r="AL380" s="281">
        <v>1.9975963256748199</v>
      </c>
      <c r="AM380" s="281">
        <v>2.0175722889315684</v>
      </c>
      <c r="AN380" s="281">
        <v>2.0377480118208839</v>
      </c>
      <c r="AO380" s="281">
        <v>2.058125491939093</v>
      </c>
      <c r="AP380" s="281">
        <v>2.0787067468584834</v>
      </c>
      <c r="AQ380" s="281">
        <v>2.0994938143270683</v>
      </c>
      <c r="AR380" s="281">
        <v>2.1204887524703393</v>
      </c>
      <c r="AS380" s="281">
        <v>2.1416936399950424</v>
      </c>
      <c r="AT380" s="281">
        <v>2.1631105763949932</v>
      </c>
      <c r="AU380" s="281">
        <v>2.1847416821589429</v>
      </c>
      <c r="AV380" s="281">
        <v>2.2065890989805323</v>
      </c>
      <c r="AW380" s="281">
        <v>2.2286549899703374</v>
      </c>
      <c r="AX380" s="281">
        <v>2.2509415398700412</v>
      </c>
      <c r="AY380" s="281">
        <v>2.2734509552687414</v>
      </c>
      <c r="AZ380" s="281">
        <v>2.2961854648214288</v>
      </c>
      <c r="BA380" s="281">
        <v>2.3191473194696428</v>
      </c>
      <c r="BB380" s="281">
        <v>2.3423387926643398</v>
      </c>
      <c r="BC380" s="281">
        <v>2.3657621805909832</v>
      </c>
      <c r="BD380" s="281">
        <v>2.3894198023968927</v>
      </c>
      <c r="BE380" s="281">
        <v>2.4133140004208617</v>
      </c>
      <c r="BF380" s="281">
        <v>2.4374471404250699</v>
      </c>
      <c r="BG380" s="281">
        <v>2.461821611829321</v>
      </c>
      <c r="BH380" s="281">
        <v>2.4864398279476143</v>
      </c>
    </row>
    <row r="381" spans="1:61" x14ac:dyDescent="0.25">
      <c r="A381" s="270" t="s">
        <v>349</v>
      </c>
      <c r="B381" s="272">
        <v>718.68818274700357</v>
      </c>
      <c r="C381" s="272">
        <v>798.85098614947867</v>
      </c>
      <c r="D381" s="272">
        <v>851.97837766076509</v>
      </c>
      <c r="E381" s="272">
        <v>848.00901660853265</v>
      </c>
      <c r="F381" s="272">
        <v>877.65709921855716</v>
      </c>
      <c r="G381" s="272">
        <v>896.69822489606349</v>
      </c>
      <c r="H381" s="272">
        <v>954.39344921928011</v>
      </c>
      <c r="I381" s="272">
        <v>969.15266573020506</v>
      </c>
      <c r="J381" s="272">
        <v>967.12804850058887</v>
      </c>
      <c r="K381" s="272">
        <v>976.76610627862499</v>
      </c>
      <c r="L381" s="272">
        <v>998.58891017383735</v>
      </c>
      <c r="M381" s="272">
        <v>1049.0156544600268</v>
      </c>
      <c r="N381" s="272">
        <v>1091.934298488188</v>
      </c>
      <c r="O381" s="272">
        <v>1150.9005518097574</v>
      </c>
      <c r="P381" s="272">
        <v>1355.8846538127443</v>
      </c>
      <c r="Q381" s="272">
        <v>1340.0998164525113</v>
      </c>
      <c r="R381" s="272">
        <v>1386.6961099595123</v>
      </c>
      <c r="S381" s="272">
        <v>1470.8004923596109</v>
      </c>
      <c r="T381" s="272">
        <v>1529.6325120539952</v>
      </c>
      <c r="U381" s="272">
        <v>1590.8178125361553</v>
      </c>
      <c r="V381" s="272">
        <v>1654.450525037601</v>
      </c>
      <c r="W381" s="272">
        <v>1720.6285460391052</v>
      </c>
      <c r="X381" s="272">
        <v>1737.8348314994964</v>
      </c>
      <c r="Y381" s="272">
        <v>1755.2131798144915</v>
      </c>
      <c r="Z381" s="272">
        <v>1772.7653116126364</v>
      </c>
      <c r="AA381" s="272">
        <v>1790.4929647287627</v>
      </c>
      <c r="AB381" s="272">
        <v>1808.3978943760503</v>
      </c>
      <c r="AC381" s="272">
        <v>1826.4818733198108</v>
      </c>
      <c r="AD381" s="272">
        <v>1844.7466920530087</v>
      </c>
      <c r="AE381" s="272">
        <v>1863.1941589735391</v>
      </c>
      <c r="AF381" s="272">
        <v>1881.8261005632746</v>
      </c>
      <c r="AG381" s="272">
        <v>1900.6443615689072</v>
      </c>
      <c r="AH381" s="272">
        <v>1919.6508051845963</v>
      </c>
      <c r="AI381" s="272">
        <v>1938.8473132364425</v>
      </c>
      <c r="AJ381" s="272">
        <v>1958.2357863688069</v>
      </c>
      <c r="AK381" s="272">
        <v>1977.8181442324949</v>
      </c>
      <c r="AL381" s="272">
        <v>1997.59632567482</v>
      </c>
      <c r="AM381" s="272">
        <v>2017.5722889315682</v>
      </c>
      <c r="AN381" s="272">
        <v>2037.7480118208841</v>
      </c>
      <c r="AO381" s="272">
        <v>2058.1254919390931</v>
      </c>
      <c r="AP381" s="272">
        <v>2078.7067468584833</v>
      </c>
      <c r="AQ381" s="272">
        <v>2099.4938143270683</v>
      </c>
      <c r="AR381" s="272">
        <v>2120.4887524703395</v>
      </c>
      <c r="AS381" s="272">
        <v>2141.6936399950423</v>
      </c>
      <c r="AT381" s="272">
        <v>2163.1105763949931</v>
      </c>
      <c r="AU381" s="272">
        <v>2184.7416821589431</v>
      </c>
      <c r="AV381" s="272">
        <v>2206.5890989805325</v>
      </c>
      <c r="AW381" s="272">
        <v>2228.6549899703373</v>
      </c>
      <c r="AX381" s="272">
        <v>2250.9415398700412</v>
      </c>
      <c r="AY381" s="272">
        <v>2273.4509552687414</v>
      </c>
      <c r="AZ381" s="272">
        <v>2296.1854648214289</v>
      </c>
      <c r="BA381" s="272">
        <v>2319.1473194696428</v>
      </c>
      <c r="BB381" s="272">
        <v>2342.33879266434</v>
      </c>
      <c r="BC381" s="272">
        <v>2365.762180590983</v>
      </c>
      <c r="BD381" s="272">
        <v>2389.4198023968925</v>
      </c>
      <c r="BE381" s="272">
        <v>2413.3140004208617</v>
      </c>
      <c r="BF381" s="272">
        <v>2437.4471404250698</v>
      </c>
      <c r="BG381" s="272">
        <v>2461.8216118293212</v>
      </c>
      <c r="BH381" s="272">
        <v>2486.4398279476145</v>
      </c>
    </row>
    <row r="382" spans="1:61" x14ac:dyDescent="0.25">
      <c r="A382" s="270" t="s">
        <v>475</v>
      </c>
      <c r="B382" s="272">
        <v>141.26553203760071</v>
      </c>
      <c r="C382" s="272">
        <v>157.02235306809573</v>
      </c>
      <c r="D382" s="272">
        <v>167.46508665935301</v>
      </c>
      <c r="E382" s="272">
        <v>166.68486804110654</v>
      </c>
      <c r="F382" s="272">
        <v>172.51250270151144</v>
      </c>
      <c r="G382" s="272">
        <v>176.25523120881269</v>
      </c>
      <c r="H382" s="272">
        <v>187.59581917965602</v>
      </c>
      <c r="I382" s="272">
        <v>190.49689453184101</v>
      </c>
      <c r="J382" s="272">
        <v>190.09893525411778</v>
      </c>
      <c r="K382" s="272">
        <v>191.993394342925</v>
      </c>
      <c r="L382" s="272">
        <v>196.28289022836748</v>
      </c>
      <c r="M382" s="272">
        <v>206.19478391400534</v>
      </c>
      <c r="N382" s="272">
        <v>214.63088350283761</v>
      </c>
      <c r="O382" s="272">
        <v>226.22130525695147</v>
      </c>
      <c r="P382" s="272">
        <v>266.51303249534891</v>
      </c>
      <c r="Q382" s="272">
        <v>263.41036084810224</v>
      </c>
      <c r="R382" s="272">
        <v>272.56934015410246</v>
      </c>
      <c r="S382" s="272">
        <v>289.10091895512221</v>
      </c>
      <c r="T382" s="272">
        <v>300.66495571332706</v>
      </c>
      <c r="U382" s="272">
        <v>312.69155394186015</v>
      </c>
      <c r="V382" s="272">
        <v>325.19921609953451</v>
      </c>
      <c r="W382" s="272">
        <v>338.20718474351588</v>
      </c>
      <c r="X382" s="272">
        <v>341.58925659095109</v>
      </c>
      <c r="Y382" s="272">
        <v>345.00514915686063</v>
      </c>
      <c r="Z382" s="272">
        <v>348.45520064842924</v>
      </c>
      <c r="AA382" s="272">
        <v>351.93975265491349</v>
      </c>
      <c r="AB382" s="272">
        <v>355.45915018146263</v>
      </c>
      <c r="AC382" s="272">
        <v>359.01374168327726</v>
      </c>
      <c r="AD382" s="272">
        <v>362.60387910011002</v>
      </c>
      <c r="AE382" s="272">
        <v>366.22991789111114</v>
      </c>
      <c r="AF382" s="272">
        <v>369.8922170700223</v>
      </c>
      <c r="AG382" s="272">
        <v>373.59113924072255</v>
      </c>
      <c r="AH382" s="272">
        <v>377.32705063312972</v>
      </c>
      <c r="AI382" s="272">
        <v>381.10032113946102</v>
      </c>
      <c r="AJ382" s="272">
        <v>384.91132435085564</v>
      </c>
      <c r="AK382" s="272">
        <v>388.76043759436425</v>
      </c>
      <c r="AL382" s="272">
        <v>392.64804197030787</v>
      </c>
      <c r="AM382" s="272">
        <v>396.574522390011</v>
      </c>
      <c r="AN382" s="272">
        <v>400.54026761391111</v>
      </c>
      <c r="AO382" s="272">
        <v>404.54567029005023</v>
      </c>
      <c r="AP382" s="272">
        <v>408.59112699295065</v>
      </c>
      <c r="AQ382" s="272">
        <v>412.67703826288016</v>
      </c>
      <c r="AR382" s="272">
        <v>416.80380864550909</v>
      </c>
      <c r="AS382" s="272">
        <v>420.97184673196409</v>
      </c>
      <c r="AT382" s="272">
        <v>425.1815651992838</v>
      </c>
      <c r="AU382" s="272">
        <v>429.43338085127664</v>
      </c>
      <c r="AV382" s="272">
        <v>433.7277146597894</v>
      </c>
      <c r="AW382" s="272">
        <v>438.06499180638718</v>
      </c>
      <c r="AX382" s="272">
        <v>442.44564172445115</v>
      </c>
      <c r="AY382" s="272">
        <v>446.87009814169568</v>
      </c>
      <c r="AZ382" s="272">
        <v>451.33879912311249</v>
      </c>
      <c r="BA382" s="272">
        <v>455.85218711434362</v>
      </c>
      <c r="BB382" s="272">
        <v>460.41070898548713</v>
      </c>
      <c r="BC382" s="272">
        <v>465.01481607534208</v>
      </c>
      <c r="BD382" s="272">
        <v>469.66496423609533</v>
      </c>
      <c r="BE382" s="272">
        <v>474.3616138784563</v>
      </c>
      <c r="BF382" s="272">
        <v>479.10523001724084</v>
      </c>
      <c r="BG382" s="272">
        <v>483.89628231741335</v>
      </c>
      <c r="BH382" s="272">
        <v>488.73524514058755</v>
      </c>
    </row>
    <row r="383" spans="1:61" x14ac:dyDescent="0.25">
      <c r="A383" s="270" t="s">
        <v>476</v>
      </c>
      <c r="B383" s="272">
        <v>146.20974106120073</v>
      </c>
      <c r="C383" s="272">
        <v>162.51804139169573</v>
      </c>
      <c r="D383" s="272">
        <v>173.32626440495301</v>
      </c>
      <c r="E383" s="272">
        <v>172.51873860230654</v>
      </c>
      <c r="F383" s="272">
        <v>178.55033698591143</v>
      </c>
      <c r="G383" s="272">
        <v>182.4240587496127</v>
      </c>
      <c r="H383" s="272">
        <v>194.16156050805603</v>
      </c>
      <c r="I383" s="272">
        <v>197.164171760241</v>
      </c>
      <c r="J383" s="272">
        <v>196.75228414611777</v>
      </c>
      <c r="K383" s="272">
        <v>198.71304816852501</v>
      </c>
      <c r="L383" s="272">
        <v>203.15267384116748</v>
      </c>
      <c r="M383" s="272">
        <v>213.41147787000537</v>
      </c>
      <c r="N383" s="272">
        <v>222.1428358924376</v>
      </c>
      <c r="O383" s="272">
        <v>234.13891546695149</v>
      </c>
      <c r="P383" s="272">
        <v>275.84082902974887</v>
      </c>
      <c r="Q383" s="272">
        <v>272.62956573290228</v>
      </c>
      <c r="R383" s="272">
        <v>282.10910382970246</v>
      </c>
      <c r="S383" s="272">
        <v>299.21927798872218</v>
      </c>
      <c r="T383" s="272">
        <v>311.18804910827106</v>
      </c>
      <c r="U383" s="272">
        <v>323.63557107260192</v>
      </c>
      <c r="V383" s="272">
        <v>336.58099391550593</v>
      </c>
      <c r="W383" s="272">
        <v>350.04423367212621</v>
      </c>
      <c r="X383" s="272">
        <v>353.54467600884743</v>
      </c>
      <c r="Y383" s="272">
        <v>357.08012276893595</v>
      </c>
      <c r="Z383" s="272">
        <v>360.65092399662535</v>
      </c>
      <c r="AA383" s="272">
        <v>364.25743323659157</v>
      </c>
      <c r="AB383" s="272">
        <v>367.90000756895751</v>
      </c>
      <c r="AC383" s="272">
        <v>371.57900764464705</v>
      </c>
      <c r="AD383" s="272">
        <v>375.29479772109352</v>
      </c>
      <c r="AE383" s="272">
        <v>379.04774569830454</v>
      </c>
      <c r="AF383" s="272">
        <v>382.83822315528755</v>
      </c>
      <c r="AG383" s="272">
        <v>386.66660538684044</v>
      </c>
      <c r="AH383" s="272">
        <v>390.5332714407088</v>
      </c>
      <c r="AI383" s="272">
        <v>394.43860415511597</v>
      </c>
      <c r="AJ383" s="272">
        <v>398.38299019666709</v>
      </c>
      <c r="AK383" s="272">
        <v>402.36682009863381</v>
      </c>
      <c r="AL383" s="272">
        <v>406.39048829962019</v>
      </c>
      <c r="AM383" s="272">
        <v>410.45439318261634</v>
      </c>
      <c r="AN383" s="272">
        <v>414.55893711444253</v>
      </c>
      <c r="AO383" s="272">
        <v>418.70452648558705</v>
      </c>
      <c r="AP383" s="272">
        <v>422.89157175044272</v>
      </c>
      <c r="AQ383" s="272">
        <v>427.12048746794716</v>
      </c>
      <c r="AR383" s="272">
        <v>431.3916923426267</v>
      </c>
      <c r="AS383" s="272">
        <v>435.70560926605293</v>
      </c>
      <c r="AT383" s="272">
        <v>440.06266535871356</v>
      </c>
      <c r="AU383" s="272">
        <v>444.46329201230066</v>
      </c>
      <c r="AV383" s="272">
        <v>448.90792493242361</v>
      </c>
      <c r="AW383" s="272">
        <v>453.39700418174777</v>
      </c>
      <c r="AX383" s="272">
        <v>457.93097422356539</v>
      </c>
      <c r="AY383" s="272">
        <v>462.51028396580102</v>
      </c>
      <c r="AZ383" s="272">
        <v>467.13538680545901</v>
      </c>
      <c r="BA383" s="272">
        <v>471.80674067351345</v>
      </c>
      <c r="BB383" s="272">
        <v>476.52480808024876</v>
      </c>
      <c r="BC383" s="272">
        <v>481.29005616105121</v>
      </c>
      <c r="BD383" s="272">
        <v>486.10295672266165</v>
      </c>
      <c r="BE383" s="272">
        <v>490.96398628988828</v>
      </c>
      <c r="BF383" s="272">
        <v>495.87362615278715</v>
      </c>
      <c r="BG383" s="272">
        <v>500.83236241431513</v>
      </c>
      <c r="BH383" s="272">
        <v>505.84068603845827</v>
      </c>
    </row>
    <row r="384" spans="1:61" x14ac:dyDescent="0.25">
      <c r="A384" s="268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  <c r="AA384" s="272"/>
      <c r="AB384" s="272"/>
      <c r="AC384" s="272"/>
      <c r="AD384" s="272"/>
      <c r="AE384" s="272"/>
      <c r="AF384" s="272"/>
      <c r="AG384" s="272"/>
      <c r="AH384" s="272"/>
      <c r="AI384" s="272"/>
      <c r="AJ384" s="272"/>
      <c r="AK384" s="272"/>
      <c r="AL384" s="272"/>
      <c r="AM384" s="272"/>
      <c r="AN384" s="272"/>
      <c r="AO384" s="272"/>
      <c r="AP384" s="272"/>
      <c r="AQ384" s="272"/>
      <c r="AR384" s="272"/>
      <c r="AS384" s="272"/>
      <c r="AT384" s="272"/>
      <c r="AU384" s="272"/>
      <c r="AV384" s="272"/>
      <c r="AW384" s="272"/>
      <c r="AX384" s="272"/>
      <c r="AY384" s="272"/>
      <c r="AZ384" s="272"/>
      <c r="BA384" s="272"/>
      <c r="BB384" s="272"/>
      <c r="BC384" s="272"/>
      <c r="BD384" s="272"/>
      <c r="BE384" s="272"/>
      <c r="BF384" s="272"/>
      <c r="BG384" s="272"/>
      <c r="BH384" s="272"/>
    </row>
    <row r="427" spans="1:62" x14ac:dyDescent="0.25">
      <c r="A427" s="269" t="s">
        <v>412</v>
      </c>
      <c r="B427" s="271">
        <v>42979</v>
      </c>
      <c r="C427" s="271">
        <v>43009</v>
      </c>
      <c r="D427" s="271">
        <v>43040</v>
      </c>
      <c r="E427" s="271">
        <v>43070</v>
      </c>
      <c r="F427" s="271">
        <v>43101</v>
      </c>
      <c r="G427" s="271">
        <v>43132</v>
      </c>
      <c r="H427" s="271">
        <v>43160</v>
      </c>
      <c r="I427" s="271">
        <v>43191</v>
      </c>
      <c r="J427" s="271">
        <v>43221</v>
      </c>
      <c r="K427" s="271">
        <v>43252</v>
      </c>
      <c r="L427" s="271">
        <v>43282</v>
      </c>
      <c r="M427" s="271">
        <v>43282</v>
      </c>
      <c r="N427" s="271">
        <v>43313</v>
      </c>
      <c r="O427" s="271">
        <v>43344</v>
      </c>
      <c r="P427" s="271">
        <v>43374</v>
      </c>
      <c r="Q427" s="271">
        <v>43405</v>
      </c>
      <c r="R427" s="271">
        <v>43435</v>
      </c>
      <c r="S427" s="271">
        <v>43466</v>
      </c>
      <c r="T427" s="271">
        <v>43497</v>
      </c>
      <c r="U427" s="271">
        <v>43525</v>
      </c>
      <c r="V427" s="271">
        <v>43556</v>
      </c>
      <c r="W427" s="271">
        <v>43586</v>
      </c>
      <c r="X427" s="271">
        <v>43617</v>
      </c>
      <c r="Y427" s="271">
        <v>43647</v>
      </c>
      <c r="Z427" s="271">
        <v>43678</v>
      </c>
      <c r="AA427" s="271">
        <v>43709</v>
      </c>
      <c r="AB427" s="271">
        <v>43739</v>
      </c>
      <c r="AC427" s="271">
        <v>43770</v>
      </c>
      <c r="AD427" s="271">
        <v>43800</v>
      </c>
      <c r="AE427" s="271">
        <v>43831</v>
      </c>
      <c r="AF427" s="271">
        <v>43862</v>
      </c>
      <c r="AG427" s="271">
        <v>43891</v>
      </c>
      <c r="AH427" s="271">
        <v>43922</v>
      </c>
      <c r="AI427" s="271">
        <v>43952</v>
      </c>
      <c r="AJ427" s="271">
        <v>43983</v>
      </c>
      <c r="AK427" s="271">
        <v>44013</v>
      </c>
      <c r="AL427" s="271">
        <v>44044</v>
      </c>
      <c r="AM427" s="271">
        <v>44075</v>
      </c>
      <c r="AN427" s="271">
        <v>44105</v>
      </c>
      <c r="AO427" s="271">
        <v>44136</v>
      </c>
      <c r="AP427" s="271">
        <v>44166</v>
      </c>
      <c r="AQ427" s="271">
        <v>44197</v>
      </c>
      <c r="AR427" s="271">
        <v>44228</v>
      </c>
      <c r="AS427" s="271">
        <v>44256</v>
      </c>
      <c r="AT427" s="271">
        <v>44287</v>
      </c>
      <c r="AU427" s="271">
        <v>44317</v>
      </c>
      <c r="AV427" s="271">
        <v>44348</v>
      </c>
      <c r="AW427" s="271">
        <v>44378</v>
      </c>
      <c r="AX427" s="271">
        <v>44409</v>
      </c>
      <c r="AY427" s="271">
        <v>44440</v>
      </c>
      <c r="AZ427" s="271">
        <v>44470</v>
      </c>
      <c r="BA427" s="271">
        <v>44501</v>
      </c>
      <c r="BB427" s="271">
        <v>44531</v>
      </c>
      <c r="BC427" s="271">
        <v>44562</v>
      </c>
      <c r="BD427" s="271">
        <v>44593</v>
      </c>
      <c r="BE427" s="271">
        <v>44621</v>
      </c>
      <c r="BF427" s="271">
        <v>44652</v>
      </c>
      <c r="BG427" s="271">
        <v>44682</v>
      </c>
      <c r="BH427" s="271">
        <v>44713</v>
      </c>
      <c r="BI427" s="271">
        <v>44743</v>
      </c>
      <c r="BJ427" s="267"/>
    </row>
    <row r="428" spans="1:62" x14ac:dyDescent="0.25">
      <c r="A428" s="270" t="s">
        <v>406</v>
      </c>
      <c r="B428" s="272">
        <v>2000</v>
      </c>
      <c r="C428" s="272">
        <v>2000</v>
      </c>
      <c r="D428" s="272">
        <v>2000</v>
      </c>
      <c r="E428" s="272">
        <v>2000</v>
      </c>
      <c r="F428" s="272">
        <v>2000</v>
      </c>
      <c r="G428" s="272">
        <v>2000</v>
      </c>
      <c r="H428" s="272">
        <v>2000</v>
      </c>
      <c r="I428" s="272">
        <v>2000</v>
      </c>
      <c r="J428" s="272">
        <v>2000</v>
      </c>
      <c r="K428" s="272">
        <v>2000</v>
      </c>
      <c r="L428" s="272">
        <v>2000</v>
      </c>
      <c r="M428" s="272">
        <v>2000</v>
      </c>
      <c r="N428" s="272">
        <v>2000</v>
      </c>
      <c r="O428" s="272">
        <v>2000</v>
      </c>
      <c r="P428" s="272">
        <v>3000</v>
      </c>
      <c r="Q428" s="272">
        <v>3000</v>
      </c>
      <c r="R428" s="272">
        <v>3000</v>
      </c>
      <c r="S428" s="272">
        <v>3000</v>
      </c>
      <c r="T428" s="272">
        <v>3000</v>
      </c>
      <c r="U428" s="272">
        <v>3000</v>
      </c>
      <c r="V428" s="272">
        <v>3000</v>
      </c>
      <c r="W428" s="272">
        <v>3000</v>
      </c>
      <c r="X428" s="272">
        <v>4000</v>
      </c>
      <c r="Y428" s="272">
        <v>4000</v>
      </c>
      <c r="Z428" s="272">
        <v>4000</v>
      </c>
      <c r="AA428" s="272">
        <v>4000</v>
      </c>
      <c r="AB428" s="272">
        <v>4000</v>
      </c>
      <c r="AC428" s="272">
        <v>4000</v>
      </c>
      <c r="AD428" s="272">
        <v>4000</v>
      </c>
      <c r="AE428" s="272">
        <v>4000</v>
      </c>
      <c r="AF428" s="272">
        <v>4000</v>
      </c>
      <c r="AG428" s="272">
        <v>4000</v>
      </c>
      <c r="AH428" s="272">
        <v>4000</v>
      </c>
      <c r="AI428" s="272">
        <v>4000</v>
      </c>
      <c r="AJ428" s="272">
        <v>4000</v>
      </c>
      <c r="AK428" s="272">
        <v>5000</v>
      </c>
      <c r="AL428" s="272">
        <v>5000</v>
      </c>
      <c r="AM428" s="272">
        <v>5000</v>
      </c>
      <c r="AN428" s="272">
        <v>5000</v>
      </c>
      <c r="AO428" s="272">
        <v>5000</v>
      </c>
      <c r="AP428" s="272">
        <v>5000</v>
      </c>
      <c r="AQ428" s="272">
        <v>5000</v>
      </c>
      <c r="AR428" s="272">
        <v>5000</v>
      </c>
      <c r="AS428" s="272">
        <v>5000</v>
      </c>
      <c r="AT428" s="272">
        <v>5000</v>
      </c>
      <c r="AU428" s="272">
        <v>6000</v>
      </c>
      <c r="AV428" s="272">
        <v>6000</v>
      </c>
      <c r="AW428" s="272">
        <v>6000</v>
      </c>
      <c r="AX428" s="272">
        <v>6000</v>
      </c>
      <c r="AY428" s="272">
        <v>6000</v>
      </c>
      <c r="AZ428" s="272">
        <v>6000</v>
      </c>
      <c r="BA428" s="272">
        <v>6000</v>
      </c>
      <c r="BB428" s="272">
        <v>6000</v>
      </c>
      <c r="BC428" s="272">
        <v>7000</v>
      </c>
      <c r="BD428" s="272">
        <v>7000</v>
      </c>
      <c r="BE428" s="272">
        <v>7000</v>
      </c>
      <c r="BF428" s="272">
        <v>7000</v>
      </c>
      <c r="BG428" s="272">
        <v>7000</v>
      </c>
      <c r="BH428" s="272">
        <v>7000</v>
      </c>
      <c r="BI428" s="272">
        <v>7000</v>
      </c>
    </row>
    <row r="429" spans="1:62" x14ac:dyDescent="0.25">
      <c r="A429" s="270" t="s">
        <v>464</v>
      </c>
      <c r="B429" s="358">
        <v>2</v>
      </c>
      <c r="C429" s="358">
        <v>2</v>
      </c>
      <c r="D429" s="358">
        <v>2</v>
      </c>
      <c r="E429" s="358">
        <v>2</v>
      </c>
      <c r="F429" s="358">
        <v>2</v>
      </c>
      <c r="G429" s="358">
        <v>2</v>
      </c>
      <c r="H429" s="358">
        <v>2</v>
      </c>
      <c r="I429" s="358">
        <v>2</v>
      </c>
      <c r="J429" s="358">
        <v>2</v>
      </c>
      <c r="K429" s="358">
        <v>2</v>
      </c>
      <c r="L429" s="358">
        <v>2</v>
      </c>
      <c r="M429" s="358">
        <v>2</v>
      </c>
      <c r="N429" s="358">
        <v>2</v>
      </c>
      <c r="O429" s="358">
        <v>2</v>
      </c>
      <c r="P429" s="358">
        <v>3</v>
      </c>
      <c r="Q429" s="358">
        <v>3</v>
      </c>
      <c r="R429" s="358">
        <v>3</v>
      </c>
      <c r="S429" s="358">
        <v>3</v>
      </c>
      <c r="T429" s="358">
        <v>3</v>
      </c>
      <c r="U429" s="358">
        <v>3</v>
      </c>
      <c r="V429" s="358">
        <v>3</v>
      </c>
      <c r="W429" s="358">
        <v>3</v>
      </c>
      <c r="X429" s="358">
        <v>4</v>
      </c>
      <c r="Y429" s="358">
        <v>4</v>
      </c>
      <c r="Z429" s="358">
        <v>4</v>
      </c>
      <c r="AA429" s="358">
        <v>4</v>
      </c>
      <c r="AB429" s="358">
        <v>4</v>
      </c>
      <c r="AC429" s="358">
        <v>4</v>
      </c>
      <c r="AD429" s="358">
        <v>4</v>
      </c>
      <c r="AE429" s="358">
        <v>4</v>
      </c>
      <c r="AF429" s="358">
        <v>4</v>
      </c>
      <c r="AG429" s="358">
        <v>4</v>
      </c>
      <c r="AH429" s="358">
        <v>4</v>
      </c>
      <c r="AI429" s="358">
        <v>4</v>
      </c>
      <c r="AJ429" s="358">
        <v>4</v>
      </c>
      <c r="AK429" s="358">
        <v>5</v>
      </c>
      <c r="AL429" s="358">
        <v>5</v>
      </c>
      <c r="AM429" s="358">
        <v>5</v>
      </c>
      <c r="AN429" s="358">
        <v>5</v>
      </c>
      <c r="AO429" s="358">
        <v>5</v>
      </c>
      <c r="AP429" s="358">
        <v>5</v>
      </c>
      <c r="AQ429" s="358">
        <v>5</v>
      </c>
      <c r="AR429" s="358">
        <v>5</v>
      </c>
      <c r="AS429" s="358">
        <v>5</v>
      </c>
      <c r="AT429" s="358">
        <v>5</v>
      </c>
      <c r="AU429" s="358">
        <v>6</v>
      </c>
      <c r="AV429" s="358">
        <v>6</v>
      </c>
      <c r="AW429" s="358">
        <v>6</v>
      </c>
      <c r="AX429" s="358">
        <v>6</v>
      </c>
      <c r="AY429" s="358">
        <v>6</v>
      </c>
      <c r="AZ429" s="358">
        <v>6</v>
      </c>
      <c r="BA429" s="358">
        <v>6</v>
      </c>
      <c r="BB429" s="358">
        <v>6</v>
      </c>
      <c r="BC429" s="358">
        <v>7</v>
      </c>
      <c r="BD429" s="358">
        <v>7</v>
      </c>
      <c r="BE429" s="358">
        <v>7</v>
      </c>
      <c r="BF429" s="358">
        <v>7</v>
      </c>
      <c r="BG429" s="358">
        <v>7</v>
      </c>
      <c r="BH429" s="358">
        <v>7</v>
      </c>
      <c r="BI429" s="358">
        <v>7</v>
      </c>
    </row>
    <row r="430" spans="1:62" x14ac:dyDescent="0.25">
      <c r="A430" s="270" t="s">
        <v>349</v>
      </c>
      <c r="B430" s="357">
        <v>1090</v>
      </c>
      <c r="C430" s="357">
        <v>1148</v>
      </c>
      <c r="D430" s="357">
        <v>1202</v>
      </c>
      <c r="E430" s="357">
        <v>1254</v>
      </c>
      <c r="F430" s="357">
        <v>1322</v>
      </c>
      <c r="G430" s="357">
        <v>1390</v>
      </c>
      <c r="H430" s="357">
        <v>1458</v>
      </c>
      <c r="I430" s="357">
        <v>1674</v>
      </c>
      <c r="J430" s="357">
        <v>1736</v>
      </c>
      <c r="K430" s="357">
        <v>1786</v>
      </c>
      <c r="L430" s="357">
        <v>1848</v>
      </c>
      <c r="M430" s="357">
        <v>1848</v>
      </c>
      <c r="N430" s="357">
        <v>1904</v>
      </c>
      <c r="O430" s="357">
        <v>1966</v>
      </c>
      <c r="P430" s="357">
        <v>2038</v>
      </c>
      <c r="Q430" s="357">
        <v>2116</v>
      </c>
      <c r="R430" s="357">
        <v>2202</v>
      </c>
      <c r="S430" s="357">
        <v>2224</v>
      </c>
      <c r="T430" s="357">
        <v>2268</v>
      </c>
      <c r="U430" s="357">
        <v>2314</v>
      </c>
      <c r="V430" s="357">
        <v>2362</v>
      </c>
      <c r="W430" s="357">
        <v>2917.5</v>
      </c>
      <c r="X430" s="357">
        <v>3075</v>
      </c>
      <c r="Y430" s="357">
        <v>3140</v>
      </c>
      <c r="Z430" s="357">
        <v>3205</v>
      </c>
      <c r="AA430" s="357">
        <v>3272.5</v>
      </c>
      <c r="AB430" s="357">
        <v>3342.5</v>
      </c>
      <c r="AC430" s="357">
        <v>3415</v>
      </c>
      <c r="AD430" s="357">
        <v>3487.5</v>
      </c>
      <c r="AE430" s="357">
        <v>3562.5</v>
      </c>
      <c r="AF430" s="357">
        <v>3637.5</v>
      </c>
      <c r="AG430" s="357">
        <v>3717.5</v>
      </c>
      <c r="AH430" s="357">
        <v>3797.5</v>
      </c>
      <c r="AI430" s="357">
        <v>3880</v>
      </c>
      <c r="AJ430" s="357">
        <v>3967.5</v>
      </c>
      <c r="AK430" s="357">
        <v>4055</v>
      </c>
      <c r="AL430" s="357">
        <v>4142.5</v>
      </c>
      <c r="AM430" s="357">
        <v>4235</v>
      </c>
      <c r="AN430" s="357">
        <v>4330</v>
      </c>
      <c r="AO430" s="357">
        <v>4427.5</v>
      </c>
      <c r="AP430" s="357">
        <v>4527.5</v>
      </c>
      <c r="AQ430" s="357">
        <v>4630</v>
      </c>
      <c r="AR430" s="357">
        <v>4735</v>
      </c>
      <c r="AS430" s="357">
        <v>4842.5</v>
      </c>
      <c r="AT430" s="357">
        <v>4952.5</v>
      </c>
      <c r="AU430" s="357">
        <v>5065</v>
      </c>
      <c r="AV430" s="357">
        <v>5182.5</v>
      </c>
      <c r="AW430" s="357">
        <v>5302.5</v>
      </c>
      <c r="AX430" s="357">
        <v>5425</v>
      </c>
      <c r="AY430" s="357">
        <v>5550</v>
      </c>
      <c r="AZ430" s="357">
        <v>5680</v>
      </c>
      <c r="BA430" s="357">
        <v>5812.5</v>
      </c>
      <c r="BB430" s="357">
        <v>5947.5</v>
      </c>
      <c r="BC430" s="357">
        <v>6087.5</v>
      </c>
      <c r="BD430" s="357">
        <v>6230</v>
      </c>
      <c r="BE430" s="357">
        <v>6375</v>
      </c>
      <c r="BF430" s="357">
        <v>6522.5</v>
      </c>
      <c r="BG430" s="357">
        <v>6675</v>
      </c>
      <c r="BH430" s="357">
        <v>6832.5</v>
      </c>
      <c r="BI430" s="357">
        <v>6992.5</v>
      </c>
    </row>
    <row r="431" spans="1:62" x14ac:dyDescent="0.25">
      <c r="A431" s="270" t="s">
        <v>429</v>
      </c>
      <c r="B431" s="357">
        <v>541</v>
      </c>
      <c r="C431" s="357">
        <v>570</v>
      </c>
      <c r="D431" s="357">
        <v>597</v>
      </c>
      <c r="E431" s="357">
        <v>623</v>
      </c>
      <c r="F431" s="357">
        <v>657</v>
      </c>
      <c r="G431" s="357">
        <v>690</v>
      </c>
      <c r="H431" s="357">
        <v>724</v>
      </c>
      <c r="I431" s="357">
        <v>832</v>
      </c>
      <c r="J431" s="357">
        <v>862</v>
      </c>
      <c r="K431" s="357">
        <v>887</v>
      </c>
      <c r="L431" s="357">
        <v>918</v>
      </c>
      <c r="M431" s="357">
        <v>918</v>
      </c>
      <c r="N431" s="357">
        <v>946</v>
      </c>
      <c r="O431" s="357">
        <v>977</v>
      </c>
      <c r="P431" s="357">
        <v>1012</v>
      </c>
      <c r="Q431" s="357">
        <v>1051</v>
      </c>
      <c r="R431" s="357">
        <v>1094</v>
      </c>
      <c r="S431" s="357">
        <v>1105</v>
      </c>
      <c r="T431" s="357">
        <v>1127</v>
      </c>
      <c r="U431" s="357">
        <v>1149</v>
      </c>
      <c r="V431" s="357">
        <v>1173</v>
      </c>
      <c r="W431" s="357">
        <v>1449</v>
      </c>
      <c r="X431" s="357">
        <v>1527</v>
      </c>
      <c r="Y431" s="357">
        <v>1560</v>
      </c>
      <c r="Z431" s="357">
        <v>1592</v>
      </c>
      <c r="AA431" s="357">
        <v>1626</v>
      </c>
      <c r="AB431" s="357">
        <v>1660</v>
      </c>
      <c r="AC431" s="357">
        <v>1696</v>
      </c>
      <c r="AD431" s="357">
        <v>1732</v>
      </c>
      <c r="AE431" s="357">
        <v>1770</v>
      </c>
      <c r="AF431" s="357">
        <v>1807</v>
      </c>
      <c r="AG431" s="357">
        <v>1847</v>
      </c>
      <c r="AH431" s="357">
        <v>1886</v>
      </c>
      <c r="AI431" s="357">
        <v>1927</v>
      </c>
      <c r="AJ431" s="357">
        <v>1971</v>
      </c>
      <c r="AK431" s="357">
        <v>2014</v>
      </c>
      <c r="AL431" s="357">
        <v>2058</v>
      </c>
      <c r="AM431" s="357">
        <v>2104</v>
      </c>
      <c r="AN431" s="357">
        <v>2151</v>
      </c>
      <c r="AO431" s="357">
        <v>2199</v>
      </c>
      <c r="AP431" s="357">
        <v>2249</v>
      </c>
      <c r="AQ431" s="357">
        <v>2300</v>
      </c>
      <c r="AR431" s="357">
        <v>2352</v>
      </c>
      <c r="AS431" s="357">
        <v>2405</v>
      </c>
      <c r="AT431" s="357">
        <v>2460</v>
      </c>
      <c r="AU431" s="357">
        <v>2516</v>
      </c>
      <c r="AV431" s="357">
        <v>2574</v>
      </c>
      <c r="AW431" s="357">
        <v>2634</v>
      </c>
      <c r="AX431" s="357">
        <v>2695</v>
      </c>
      <c r="AY431" s="357">
        <v>2757</v>
      </c>
      <c r="AZ431" s="357">
        <v>2821</v>
      </c>
      <c r="BA431" s="357">
        <v>2887</v>
      </c>
      <c r="BB431" s="357">
        <v>2954</v>
      </c>
      <c r="BC431" s="357">
        <v>3024</v>
      </c>
      <c r="BD431" s="357">
        <v>3095</v>
      </c>
      <c r="BE431" s="357">
        <v>3167</v>
      </c>
      <c r="BF431" s="357">
        <v>3240</v>
      </c>
      <c r="BG431" s="357">
        <v>3316</v>
      </c>
      <c r="BH431" s="357">
        <v>3394</v>
      </c>
      <c r="BI431" s="357">
        <v>3473</v>
      </c>
    </row>
    <row r="432" spans="1:62" x14ac:dyDescent="0.25">
      <c r="A432" s="270" t="s">
        <v>428</v>
      </c>
      <c r="B432" s="357">
        <v>549</v>
      </c>
      <c r="C432" s="357">
        <v>578</v>
      </c>
      <c r="D432" s="357">
        <v>605</v>
      </c>
      <c r="E432" s="357">
        <v>631</v>
      </c>
      <c r="F432" s="357">
        <v>665</v>
      </c>
      <c r="G432" s="357">
        <v>700</v>
      </c>
      <c r="H432" s="357">
        <v>734</v>
      </c>
      <c r="I432" s="357">
        <v>842</v>
      </c>
      <c r="J432" s="357">
        <v>874</v>
      </c>
      <c r="K432" s="357">
        <v>899</v>
      </c>
      <c r="L432" s="357">
        <v>930</v>
      </c>
      <c r="M432" s="357">
        <v>930</v>
      </c>
      <c r="N432" s="357">
        <v>958</v>
      </c>
      <c r="O432" s="357">
        <v>989</v>
      </c>
      <c r="P432" s="357">
        <v>1026</v>
      </c>
      <c r="Q432" s="357">
        <v>1065</v>
      </c>
      <c r="R432" s="357">
        <v>1108</v>
      </c>
      <c r="S432" s="357">
        <v>1119</v>
      </c>
      <c r="T432" s="357">
        <v>1141</v>
      </c>
      <c r="U432" s="357">
        <v>1165</v>
      </c>
      <c r="V432" s="357">
        <v>1189</v>
      </c>
      <c r="W432" s="357">
        <v>1468</v>
      </c>
      <c r="X432" s="357">
        <v>1548</v>
      </c>
      <c r="Y432" s="357">
        <v>1580</v>
      </c>
      <c r="Z432" s="357">
        <v>1613</v>
      </c>
      <c r="AA432" s="357">
        <v>1647</v>
      </c>
      <c r="AB432" s="357">
        <v>1682</v>
      </c>
      <c r="AC432" s="357">
        <v>1719</v>
      </c>
      <c r="AD432" s="357">
        <v>1755</v>
      </c>
      <c r="AE432" s="357">
        <v>1793</v>
      </c>
      <c r="AF432" s="357">
        <v>1831</v>
      </c>
      <c r="AG432" s="357">
        <v>1871</v>
      </c>
      <c r="AH432" s="357">
        <v>1911</v>
      </c>
      <c r="AI432" s="357">
        <v>1953</v>
      </c>
      <c r="AJ432" s="357">
        <v>1997</v>
      </c>
      <c r="AK432" s="357">
        <v>2041</v>
      </c>
      <c r="AL432" s="357">
        <v>2085</v>
      </c>
      <c r="AM432" s="357">
        <v>2131</v>
      </c>
      <c r="AN432" s="357">
        <v>2179</v>
      </c>
      <c r="AO432" s="357">
        <v>2228</v>
      </c>
      <c r="AP432" s="357">
        <v>2279</v>
      </c>
      <c r="AQ432" s="357">
        <v>2330</v>
      </c>
      <c r="AR432" s="357">
        <v>2383</v>
      </c>
      <c r="AS432" s="357">
        <v>2437</v>
      </c>
      <c r="AT432" s="357">
        <v>2492</v>
      </c>
      <c r="AU432" s="357">
        <v>2549</v>
      </c>
      <c r="AV432" s="357">
        <v>2608</v>
      </c>
      <c r="AW432" s="357">
        <v>2669</v>
      </c>
      <c r="AX432" s="357">
        <v>2730</v>
      </c>
      <c r="AY432" s="357">
        <v>2793</v>
      </c>
      <c r="AZ432" s="357">
        <v>2859</v>
      </c>
      <c r="BA432" s="357">
        <v>2925</v>
      </c>
      <c r="BB432" s="357">
        <v>2993</v>
      </c>
      <c r="BC432" s="357">
        <v>3064</v>
      </c>
      <c r="BD432" s="357">
        <v>3135</v>
      </c>
      <c r="BE432" s="357">
        <v>3208</v>
      </c>
      <c r="BF432" s="357">
        <v>3283</v>
      </c>
      <c r="BG432" s="357">
        <v>3359</v>
      </c>
      <c r="BH432" s="357">
        <v>3439</v>
      </c>
      <c r="BI432" s="357">
        <v>3519</v>
      </c>
    </row>
    <row r="433" spans="1:61" x14ac:dyDescent="0.25">
      <c r="A433" s="268" t="s">
        <v>513</v>
      </c>
      <c r="B433" s="272">
        <v>2000</v>
      </c>
      <c r="C433" s="272">
        <v>2000</v>
      </c>
      <c r="D433" s="272">
        <v>2000</v>
      </c>
      <c r="E433" s="272">
        <v>2000</v>
      </c>
      <c r="F433" s="272">
        <v>2000</v>
      </c>
      <c r="G433" s="272">
        <v>2000</v>
      </c>
      <c r="H433" s="272">
        <v>2000</v>
      </c>
      <c r="I433" s="272">
        <v>2000</v>
      </c>
      <c r="J433" s="272">
        <v>2000</v>
      </c>
      <c r="K433" s="272">
        <v>2000</v>
      </c>
      <c r="L433" s="272">
        <v>2000</v>
      </c>
      <c r="M433" s="272">
        <v>2000</v>
      </c>
      <c r="N433" s="272">
        <v>2000</v>
      </c>
      <c r="O433" s="272">
        <v>2000</v>
      </c>
      <c r="P433" s="272">
        <v>2000</v>
      </c>
      <c r="Q433" s="272">
        <v>2000</v>
      </c>
      <c r="R433" s="272">
        <v>2000</v>
      </c>
      <c r="S433" s="272">
        <v>2000</v>
      </c>
      <c r="T433" s="272">
        <v>2000</v>
      </c>
      <c r="U433" s="272">
        <v>2000</v>
      </c>
      <c r="V433" s="272">
        <v>2000</v>
      </c>
      <c r="W433" s="272">
        <v>2000</v>
      </c>
      <c r="X433" s="272">
        <v>2000</v>
      </c>
      <c r="Y433" s="272">
        <v>2000</v>
      </c>
      <c r="Z433" s="272">
        <v>2000</v>
      </c>
      <c r="AA433" s="272">
        <v>2000</v>
      </c>
      <c r="AB433" s="272">
        <v>2000</v>
      </c>
      <c r="AC433" s="272">
        <v>2000</v>
      </c>
      <c r="AD433" s="272">
        <v>2000</v>
      </c>
      <c r="AE433" s="272">
        <v>2000</v>
      </c>
      <c r="AF433" s="272">
        <v>2000</v>
      </c>
      <c r="AG433" s="272">
        <v>2000</v>
      </c>
      <c r="AH433" s="272">
        <v>2000</v>
      </c>
      <c r="AI433" s="272">
        <v>2000</v>
      </c>
      <c r="AJ433" s="272">
        <v>2000</v>
      </c>
      <c r="AK433" s="272">
        <v>2000</v>
      </c>
      <c r="AL433" s="272">
        <v>2000</v>
      </c>
      <c r="AM433" s="272">
        <v>2000</v>
      </c>
      <c r="AN433" s="272">
        <v>2000</v>
      </c>
      <c r="AO433" s="272">
        <v>2000</v>
      </c>
      <c r="AP433" s="272">
        <v>2000</v>
      </c>
      <c r="AQ433" s="272">
        <v>2000</v>
      </c>
      <c r="AR433" s="272">
        <v>2000</v>
      </c>
      <c r="AS433" s="272">
        <v>2000</v>
      </c>
      <c r="AT433" s="272">
        <v>2000</v>
      </c>
      <c r="AU433" s="272">
        <v>2000</v>
      </c>
      <c r="AV433" s="272">
        <v>2000</v>
      </c>
      <c r="AW433" s="272">
        <v>2000</v>
      </c>
      <c r="AX433" s="272">
        <v>2000</v>
      </c>
      <c r="AY433" s="272">
        <v>2000</v>
      </c>
      <c r="AZ433" s="272">
        <v>2000</v>
      </c>
      <c r="BA433" s="272">
        <v>2000</v>
      </c>
      <c r="BB433" s="272">
        <v>2000</v>
      </c>
      <c r="BC433" s="272">
        <v>2000</v>
      </c>
      <c r="BD433" s="272">
        <v>2000</v>
      </c>
      <c r="BE433" s="272">
        <v>2000</v>
      </c>
      <c r="BF433" s="272">
        <v>2000</v>
      </c>
      <c r="BG433" s="272">
        <v>2000</v>
      </c>
      <c r="BH433" s="272">
        <v>2000</v>
      </c>
      <c r="BI433" s="272">
        <v>2000</v>
      </c>
    </row>
    <row r="477" spans="1:62" x14ac:dyDescent="0.25">
      <c r="A477" s="269" t="s">
        <v>412</v>
      </c>
      <c r="B477" s="271">
        <v>42979</v>
      </c>
      <c r="C477" s="271">
        <v>43009</v>
      </c>
      <c r="D477" s="271">
        <v>43040</v>
      </c>
      <c r="E477" s="271">
        <v>43070</v>
      </c>
      <c r="F477" s="271">
        <v>43101</v>
      </c>
      <c r="G477" s="271">
        <v>43132</v>
      </c>
      <c r="H477" s="271">
        <v>43160</v>
      </c>
      <c r="I477" s="271">
        <v>43191</v>
      </c>
      <c r="J477" s="271">
        <v>43221</v>
      </c>
      <c r="K477" s="271">
        <v>43252</v>
      </c>
      <c r="L477" s="271">
        <v>43282</v>
      </c>
      <c r="M477" s="271">
        <v>43282</v>
      </c>
      <c r="N477" s="271">
        <v>43313</v>
      </c>
      <c r="O477" s="271">
        <v>43344</v>
      </c>
      <c r="P477" s="271">
        <v>43374</v>
      </c>
      <c r="Q477" s="271">
        <v>43405</v>
      </c>
      <c r="R477" s="271">
        <v>43435</v>
      </c>
      <c r="S477" s="271">
        <v>43466</v>
      </c>
      <c r="T477" s="271">
        <v>43497</v>
      </c>
      <c r="U477" s="271">
        <v>43525</v>
      </c>
      <c r="V477" s="271">
        <v>43556</v>
      </c>
      <c r="W477" s="271">
        <v>43586</v>
      </c>
      <c r="X477" s="271">
        <v>43617</v>
      </c>
      <c r="Y477" s="271">
        <v>43647</v>
      </c>
      <c r="Z477" s="271">
        <v>43678</v>
      </c>
      <c r="AA477" s="271">
        <v>43709</v>
      </c>
      <c r="AB477" s="271">
        <v>43739</v>
      </c>
      <c r="AC477" s="271">
        <v>43770</v>
      </c>
      <c r="AD477" s="271">
        <v>43800</v>
      </c>
      <c r="AE477" s="271">
        <v>43831</v>
      </c>
      <c r="AF477" s="271">
        <v>43862</v>
      </c>
      <c r="AG477" s="271">
        <v>43891</v>
      </c>
      <c r="AH477" s="271">
        <v>43922</v>
      </c>
      <c r="AI477" s="271">
        <v>43952</v>
      </c>
      <c r="AJ477" s="271">
        <v>43983</v>
      </c>
      <c r="AK477" s="271">
        <v>44013</v>
      </c>
      <c r="AL477" s="271">
        <v>44044</v>
      </c>
      <c r="AM477" s="271">
        <v>44075</v>
      </c>
      <c r="AN477" s="271">
        <v>44105</v>
      </c>
      <c r="AO477" s="271">
        <v>44136</v>
      </c>
      <c r="AP477" s="271">
        <v>44166</v>
      </c>
      <c r="AQ477" s="271">
        <v>44197</v>
      </c>
      <c r="AR477" s="271">
        <v>44228</v>
      </c>
      <c r="AS477" s="271">
        <v>44256</v>
      </c>
      <c r="AT477" s="271">
        <v>44287</v>
      </c>
      <c r="AU477" s="271">
        <v>44317</v>
      </c>
      <c r="AV477" s="271">
        <v>44348</v>
      </c>
      <c r="AW477" s="271">
        <v>44378</v>
      </c>
      <c r="AX477" s="271">
        <v>44409</v>
      </c>
      <c r="AY477" s="271">
        <v>44440</v>
      </c>
      <c r="AZ477" s="271">
        <v>44470</v>
      </c>
      <c r="BA477" s="271">
        <v>44501</v>
      </c>
      <c r="BB477" s="271">
        <v>44531</v>
      </c>
      <c r="BC477" s="271">
        <v>44562</v>
      </c>
      <c r="BD477" s="271">
        <v>44593</v>
      </c>
      <c r="BE477" s="271">
        <v>44621</v>
      </c>
      <c r="BF477" s="271">
        <v>44652</v>
      </c>
      <c r="BG477" s="271">
        <v>44682</v>
      </c>
      <c r="BH477" s="271">
        <v>44713</v>
      </c>
      <c r="BI477" s="271">
        <v>44743</v>
      </c>
      <c r="BJ477" s="267"/>
    </row>
    <row r="478" spans="1:62" x14ac:dyDescent="0.25">
      <c r="A478" s="270" t="s">
        <v>406</v>
      </c>
      <c r="B478" s="272">
        <v>2000</v>
      </c>
      <c r="C478" s="272">
        <v>2000</v>
      </c>
      <c r="D478" s="272">
        <v>2000</v>
      </c>
      <c r="E478" s="272">
        <v>3000</v>
      </c>
      <c r="F478" s="272">
        <v>3000</v>
      </c>
      <c r="G478" s="272">
        <v>3000</v>
      </c>
      <c r="H478" s="272">
        <v>3000</v>
      </c>
      <c r="I478" s="272">
        <v>3000</v>
      </c>
      <c r="J478" s="272">
        <v>4000</v>
      </c>
      <c r="K478" s="272">
        <v>4000</v>
      </c>
      <c r="L478" s="272">
        <v>4000</v>
      </c>
      <c r="M478" s="272">
        <v>4000</v>
      </c>
      <c r="N478" s="272">
        <v>4000</v>
      </c>
      <c r="O478" s="272">
        <v>4000</v>
      </c>
      <c r="P478" s="272">
        <v>5000</v>
      </c>
      <c r="Q478" s="272">
        <v>5000</v>
      </c>
      <c r="R478" s="272">
        <v>5000</v>
      </c>
      <c r="S478" s="272">
        <v>5000</v>
      </c>
      <c r="T478" s="272">
        <v>5000</v>
      </c>
      <c r="U478" s="272">
        <v>5000</v>
      </c>
      <c r="V478" s="272">
        <v>5000</v>
      </c>
      <c r="W478" s="272">
        <v>6000</v>
      </c>
      <c r="X478" s="272">
        <v>7000</v>
      </c>
      <c r="Y478" s="272">
        <v>7000</v>
      </c>
      <c r="Z478" s="272">
        <v>7000</v>
      </c>
      <c r="AA478" s="272">
        <v>7000</v>
      </c>
      <c r="AB478" s="272">
        <v>7000</v>
      </c>
      <c r="AC478" s="272">
        <v>7000</v>
      </c>
      <c r="AD478" s="272">
        <v>7000</v>
      </c>
      <c r="AE478" s="272">
        <v>7000</v>
      </c>
      <c r="AF478" s="272">
        <v>7000</v>
      </c>
      <c r="AG478" s="272">
        <v>7000</v>
      </c>
      <c r="AH478" s="272">
        <v>8000</v>
      </c>
      <c r="AI478" s="272">
        <v>8000</v>
      </c>
      <c r="AJ478" s="272">
        <v>8000</v>
      </c>
      <c r="AK478" s="272">
        <v>8000</v>
      </c>
      <c r="AL478" s="272">
        <v>8000</v>
      </c>
      <c r="AM478" s="272">
        <v>8000</v>
      </c>
      <c r="AN478" s="272">
        <v>8000</v>
      </c>
      <c r="AO478" s="272">
        <v>9000</v>
      </c>
      <c r="AP478" s="272">
        <v>9000</v>
      </c>
      <c r="AQ478" s="272">
        <v>9000</v>
      </c>
      <c r="AR478" s="272">
        <v>9000</v>
      </c>
      <c r="AS478" s="272">
        <v>9000</v>
      </c>
      <c r="AT478" s="272">
        <v>9000</v>
      </c>
      <c r="AU478" s="272">
        <v>10000</v>
      </c>
      <c r="AV478" s="272">
        <v>10000</v>
      </c>
      <c r="AW478" s="272">
        <v>10000</v>
      </c>
      <c r="AX478" s="272">
        <v>10000</v>
      </c>
      <c r="AY478" s="272">
        <v>10000</v>
      </c>
      <c r="AZ478" s="272">
        <v>11000</v>
      </c>
      <c r="BA478" s="272">
        <v>11000</v>
      </c>
      <c r="BB478" s="272">
        <v>11000</v>
      </c>
      <c r="BC478" s="272">
        <v>11000</v>
      </c>
      <c r="BD478" s="272">
        <v>12000</v>
      </c>
      <c r="BE478" s="272">
        <v>12000</v>
      </c>
      <c r="BF478" s="272">
        <v>12000</v>
      </c>
      <c r="BG478" s="272">
        <v>12000</v>
      </c>
      <c r="BH478" s="272">
        <v>13000</v>
      </c>
      <c r="BI478" s="272">
        <v>13000</v>
      </c>
    </row>
    <row r="479" spans="1:62" x14ac:dyDescent="0.25">
      <c r="A479" s="270" t="s">
        <v>464</v>
      </c>
      <c r="B479" s="358">
        <v>2</v>
      </c>
      <c r="C479" s="358">
        <v>2</v>
      </c>
      <c r="D479" s="358">
        <v>2</v>
      </c>
      <c r="E479" s="358">
        <v>3</v>
      </c>
      <c r="F479" s="358">
        <v>3</v>
      </c>
      <c r="G479" s="358">
        <v>3</v>
      </c>
      <c r="H479" s="358">
        <v>3</v>
      </c>
      <c r="I479" s="358">
        <v>3</v>
      </c>
      <c r="J479" s="358">
        <v>4</v>
      </c>
      <c r="K479" s="358">
        <v>4</v>
      </c>
      <c r="L479" s="358">
        <v>4</v>
      </c>
      <c r="M479" s="358">
        <v>4</v>
      </c>
      <c r="N479" s="358">
        <v>4</v>
      </c>
      <c r="O479" s="358">
        <v>4</v>
      </c>
      <c r="P479" s="358">
        <v>5</v>
      </c>
      <c r="Q479" s="358">
        <v>5</v>
      </c>
      <c r="R479" s="358">
        <v>5</v>
      </c>
      <c r="S479" s="358">
        <v>5</v>
      </c>
      <c r="T479" s="358">
        <v>5</v>
      </c>
      <c r="U479" s="358">
        <v>5</v>
      </c>
      <c r="V479" s="358">
        <v>5</v>
      </c>
      <c r="W479" s="358">
        <v>6</v>
      </c>
      <c r="X479" s="358">
        <v>7</v>
      </c>
      <c r="Y479" s="358">
        <v>7</v>
      </c>
      <c r="Z479" s="358">
        <v>7</v>
      </c>
      <c r="AA479" s="358">
        <v>7</v>
      </c>
      <c r="AB479" s="358">
        <v>7</v>
      </c>
      <c r="AC479" s="358">
        <v>7</v>
      </c>
      <c r="AD479" s="358">
        <v>7</v>
      </c>
      <c r="AE479" s="358">
        <v>7</v>
      </c>
      <c r="AF479" s="358">
        <v>7</v>
      </c>
      <c r="AG479" s="358">
        <v>7</v>
      </c>
      <c r="AH479" s="358">
        <v>8</v>
      </c>
      <c r="AI479" s="358">
        <v>8</v>
      </c>
      <c r="AJ479" s="358">
        <v>8</v>
      </c>
      <c r="AK479" s="358">
        <v>8</v>
      </c>
      <c r="AL479" s="358">
        <v>8</v>
      </c>
      <c r="AM479" s="358">
        <v>8</v>
      </c>
      <c r="AN479" s="358">
        <v>8</v>
      </c>
      <c r="AO479" s="358">
        <v>9</v>
      </c>
      <c r="AP479" s="358">
        <v>9</v>
      </c>
      <c r="AQ479" s="358">
        <v>9</v>
      </c>
      <c r="AR479" s="358">
        <v>9</v>
      </c>
      <c r="AS479" s="358">
        <v>9</v>
      </c>
      <c r="AT479" s="358">
        <v>9</v>
      </c>
      <c r="AU479" s="358">
        <v>10</v>
      </c>
      <c r="AV479" s="358">
        <v>10</v>
      </c>
      <c r="AW479" s="358">
        <v>10</v>
      </c>
      <c r="AX479" s="358">
        <v>10</v>
      </c>
      <c r="AY479" s="358">
        <v>10</v>
      </c>
      <c r="AZ479" s="358">
        <v>11</v>
      </c>
      <c r="BA479" s="358">
        <v>11</v>
      </c>
      <c r="BB479" s="358">
        <v>11</v>
      </c>
      <c r="BC479" s="358">
        <v>11</v>
      </c>
      <c r="BD479" s="358">
        <v>12</v>
      </c>
      <c r="BE479" s="358">
        <v>12</v>
      </c>
      <c r="BF479" s="358">
        <v>12</v>
      </c>
      <c r="BG479" s="358">
        <v>12</v>
      </c>
      <c r="BH479" s="358">
        <v>13</v>
      </c>
      <c r="BI479" s="358">
        <v>13</v>
      </c>
    </row>
    <row r="480" spans="1:62" x14ac:dyDescent="0.25">
      <c r="A480" s="270" t="s">
        <v>349</v>
      </c>
      <c r="B480" s="357">
        <v>1584</v>
      </c>
      <c r="C480" s="357">
        <v>1728</v>
      </c>
      <c r="D480" s="357">
        <v>1894</v>
      </c>
      <c r="E480" s="357">
        <v>2030</v>
      </c>
      <c r="F480" s="357">
        <v>2184</v>
      </c>
      <c r="G480" s="357">
        <v>2314</v>
      </c>
      <c r="H480" s="357">
        <v>2426</v>
      </c>
      <c r="I480" s="357">
        <v>2684</v>
      </c>
      <c r="J480" s="357">
        <v>3042</v>
      </c>
      <c r="K480" s="357">
        <v>3284</v>
      </c>
      <c r="L480" s="357">
        <v>3532</v>
      </c>
      <c r="M480" s="357">
        <v>3532</v>
      </c>
      <c r="N480" s="357">
        <v>3740</v>
      </c>
      <c r="O480" s="357">
        <v>3942</v>
      </c>
      <c r="P480" s="357">
        <v>4068</v>
      </c>
      <c r="Q480" s="357">
        <v>4228</v>
      </c>
      <c r="R480" s="357">
        <v>4432</v>
      </c>
      <c r="S480" s="357">
        <v>4490</v>
      </c>
      <c r="T480" s="357">
        <v>4560</v>
      </c>
      <c r="U480" s="357">
        <v>4630</v>
      </c>
      <c r="V480" s="357">
        <v>4704</v>
      </c>
      <c r="W480" s="357">
        <v>5782.5</v>
      </c>
      <c r="X480" s="357">
        <v>6072.5</v>
      </c>
      <c r="Y480" s="357">
        <v>6172.5</v>
      </c>
      <c r="Z480" s="357">
        <v>6275</v>
      </c>
      <c r="AA480" s="357">
        <v>6382.5</v>
      </c>
      <c r="AB480" s="357">
        <v>6490</v>
      </c>
      <c r="AC480" s="357">
        <v>6602.5</v>
      </c>
      <c r="AD480" s="357">
        <v>6675</v>
      </c>
      <c r="AE480" s="357">
        <v>6757.5</v>
      </c>
      <c r="AF480" s="357">
        <v>6850</v>
      </c>
      <c r="AG480" s="357">
        <v>6952.5</v>
      </c>
      <c r="AH480" s="357">
        <v>7062.5</v>
      </c>
      <c r="AI480" s="357">
        <v>7182.5</v>
      </c>
      <c r="AJ480" s="357">
        <v>7307.5</v>
      </c>
      <c r="AK480" s="357">
        <v>7437.5</v>
      </c>
      <c r="AL480" s="357">
        <v>7575</v>
      </c>
      <c r="AM480" s="357">
        <v>7717.5</v>
      </c>
      <c r="AN480" s="357">
        <v>7867.5</v>
      </c>
      <c r="AO480" s="357">
        <v>8022.5</v>
      </c>
      <c r="AP480" s="357">
        <v>8167.5</v>
      </c>
      <c r="AQ480" s="357">
        <v>8335</v>
      </c>
      <c r="AR480" s="357">
        <v>8507.5</v>
      </c>
      <c r="AS480" s="357">
        <v>8685</v>
      </c>
      <c r="AT480" s="357">
        <v>8870</v>
      </c>
      <c r="AU480" s="357">
        <v>9057.5</v>
      </c>
      <c r="AV480" s="357">
        <v>9250</v>
      </c>
      <c r="AW480" s="357">
        <v>9450</v>
      </c>
      <c r="AX480" s="357">
        <v>9655</v>
      </c>
      <c r="AY480" s="357">
        <v>9867.5</v>
      </c>
      <c r="AZ480" s="357">
        <v>10085</v>
      </c>
      <c r="BA480" s="357">
        <v>10310</v>
      </c>
      <c r="BB480" s="357">
        <v>10540</v>
      </c>
      <c r="BC480" s="357">
        <v>10775</v>
      </c>
      <c r="BD480" s="357">
        <v>11017.5</v>
      </c>
      <c r="BE480" s="357">
        <v>11265</v>
      </c>
      <c r="BF480" s="357">
        <v>11517.5</v>
      </c>
      <c r="BG480" s="357">
        <v>11780</v>
      </c>
      <c r="BH480" s="357">
        <v>12047.5</v>
      </c>
      <c r="BI480" s="357">
        <v>12320</v>
      </c>
    </row>
    <row r="481" spans="1:61" x14ac:dyDescent="0.25">
      <c r="A481" s="270" t="s">
        <v>429</v>
      </c>
      <c r="B481" s="357">
        <v>762</v>
      </c>
      <c r="C481" s="357">
        <v>832</v>
      </c>
      <c r="D481" s="357">
        <v>912</v>
      </c>
      <c r="E481" s="357">
        <v>977</v>
      </c>
      <c r="F481" s="357">
        <v>1051</v>
      </c>
      <c r="G481" s="357">
        <v>1114</v>
      </c>
      <c r="H481" s="357">
        <v>1168</v>
      </c>
      <c r="I481" s="357">
        <v>1292</v>
      </c>
      <c r="J481" s="357">
        <v>1464</v>
      </c>
      <c r="K481" s="357">
        <v>1581</v>
      </c>
      <c r="L481" s="357">
        <v>1700</v>
      </c>
      <c r="M481" s="357">
        <v>1700</v>
      </c>
      <c r="N481" s="357">
        <v>1800</v>
      </c>
      <c r="O481" s="357">
        <v>1898</v>
      </c>
      <c r="P481" s="357">
        <v>1958</v>
      </c>
      <c r="Q481" s="357">
        <v>2035</v>
      </c>
      <c r="R481" s="357">
        <v>2133</v>
      </c>
      <c r="S481" s="357">
        <v>2161</v>
      </c>
      <c r="T481" s="357">
        <v>2195</v>
      </c>
      <c r="U481" s="357">
        <v>2229</v>
      </c>
      <c r="V481" s="357">
        <v>2264</v>
      </c>
      <c r="W481" s="357">
        <v>2783</v>
      </c>
      <c r="X481" s="357">
        <v>2923</v>
      </c>
      <c r="Y481" s="357">
        <v>2971</v>
      </c>
      <c r="Z481" s="357">
        <v>3021</v>
      </c>
      <c r="AA481" s="357">
        <v>3072</v>
      </c>
      <c r="AB481" s="357">
        <v>3124</v>
      </c>
      <c r="AC481" s="357">
        <v>3178</v>
      </c>
      <c r="AD481" s="357">
        <v>3213</v>
      </c>
      <c r="AE481" s="357">
        <v>3253</v>
      </c>
      <c r="AF481" s="357">
        <v>3297</v>
      </c>
      <c r="AG481" s="357">
        <v>3347</v>
      </c>
      <c r="AH481" s="357">
        <v>3400</v>
      </c>
      <c r="AI481" s="357">
        <v>3457</v>
      </c>
      <c r="AJ481" s="357">
        <v>3518</v>
      </c>
      <c r="AK481" s="357">
        <v>3580</v>
      </c>
      <c r="AL481" s="357">
        <v>3646</v>
      </c>
      <c r="AM481" s="357">
        <v>3715</v>
      </c>
      <c r="AN481" s="357">
        <v>3787</v>
      </c>
      <c r="AO481" s="357">
        <v>3862</v>
      </c>
      <c r="AP481" s="357">
        <v>3932</v>
      </c>
      <c r="AQ481" s="357">
        <v>4012</v>
      </c>
      <c r="AR481" s="357">
        <v>4095</v>
      </c>
      <c r="AS481" s="357">
        <v>4181</v>
      </c>
      <c r="AT481" s="357">
        <v>4270</v>
      </c>
      <c r="AU481" s="357">
        <v>4360</v>
      </c>
      <c r="AV481" s="357">
        <v>4453</v>
      </c>
      <c r="AW481" s="357">
        <v>4549</v>
      </c>
      <c r="AX481" s="357">
        <v>4648</v>
      </c>
      <c r="AY481" s="357">
        <v>4750</v>
      </c>
      <c r="AZ481" s="357">
        <v>4855</v>
      </c>
      <c r="BA481" s="357">
        <v>4963</v>
      </c>
      <c r="BB481" s="357">
        <v>5074</v>
      </c>
      <c r="BC481" s="357">
        <v>5187</v>
      </c>
      <c r="BD481" s="357">
        <v>5303</v>
      </c>
      <c r="BE481" s="357">
        <v>5423</v>
      </c>
      <c r="BF481" s="357">
        <v>5544</v>
      </c>
      <c r="BG481" s="357">
        <v>5670</v>
      </c>
      <c r="BH481" s="357">
        <v>5799</v>
      </c>
      <c r="BI481" s="357">
        <v>5930</v>
      </c>
    </row>
    <row r="482" spans="1:61" x14ac:dyDescent="0.25">
      <c r="A482" s="270" t="s">
        <v>428</v>
      </c>
      <c r="B482" s="357">
        <v>822</v>
      </c>
      <c r="C482" s="357">
        <v>896</v>
      </c>
      <c r="D482" s="357">
        <v>982</v>
      </c>
      <c r="E482" s="357">
        <v>1053</v>
      </c>
      <c r="F482" s="357">
        <v>1133</v>
      </c>
      <c r="G482" s="357">
        <v>1200</v>
      </c>
      <c r="H482" s="357">
        <v>1258</v>
      </c>
      <c r="I482" s="357">
        <v>1392</v>
      </c>
      <c r="J482" s="357">
        <v>1578</v>
      </c>
      <c r="K482" s="357">
        <v>1703</v>
      </c>
      <c r="L482" s="357">
        <v>1832</v>
      </c>
      <c r="M482" s="357">
        <v>1832</v>
      </c>
      <c r="N482" s="357">
        <v>1940</v>
      </c>
      <c r="O482" s="357">
        <v>2044</v>
      </c>
      <c r="P482" s="357">
        <v>2110</v>
      </c>
      <c r="Q482" s="357">
        <v>2193</v>
      </c>
      <c r="R482" s="357">
        <v>2299</v>
      </c>
      <c r="S482" s="357">
        <v>2329</v>
      </c>
      <c r="T482" s="357">
        <v>2365</v>
      </c>
      <c r="U482" s="357">
        <v>2401</v>
      </c>
      <c r="V482" s="357">
        <v>2440</v>
      </c>
      <c r="W482" s="357">
        <v>2999</v>
      </c>
      <c r="X482" s="357">
        <v>3149</v>
      </c>
      <c r="Y482" s="357">
        <v>3201</v>
      </c>
      <c r="Z482" s="357">
        <v>3254</v>
      </c>
      <c r="AA482" s="357">
        <v>3310</v>
      </c>
      <c r="AB482" s="357">
        <v>3366</v>
      </c>
      <c r="AC482" s="357">
        <v>3424</v>
      </c>
      <c r="AD482" s="357">
        <v>3462</v>
      </c>
      <c r="AE482" s="357">
        <v>3505</v>
      </c>
      <c r="AF482" s="357">
        <v>3553</v>
      </c>
      <c r="AG482" s="357">
        <v>3606</v>
      </c>
      <c r="AH482" s="357">
        <v>3663</v>
      </c>
      <c r="AI482" s="357">
        <v>3725</v>
      </c>
      <c r="AJ482" s="357">
        <v>3790</v>
      </c>
      <c r="AK482" s="357">
        <v>3857</v>
      </c>
      <c r="AL482" s="357">
        <v>3929</v>
      </c>
      <c r="AM482" s="357">
        <v>4003</v>
      </c>
      <c r="AN482" s="357">
        <v>4080</v>
      </c>
      <c r="AO482" s="357">
        <v>4161</v>
      </c>
      <c r="AP482" s="357">
        <v>4236</v>
      </c>
      <c r="AQ482" s="357">
        <v>4323</v>
      </c>
      <c r="AR482" s="357">
        <v>4412</v>
      </c>
      <c r="AS482" s="357">
        <v>4504</v>
      </c>
      <c r="AT482" s="357">
        <v>4600</v>
      </c>
      <c r="AU482" s="357">
        <v>4698</v>
      </c>
      <c r="AV482" s="357">
        <v>4797</v>
      </c>
      <c r="AW482" s="357">
        <v>4901</v>
      </c>
      <c r="AX482" s="357">
        <v>5007</v>
      </c>
      <c r="AY482" s="357">
        <v>5118</v>
      </c>
      <c r="AZ482" s="357">
        <v>5230</v>
      </c>
      <c r="BA482" s="357">
        <v>5347</v>
      </c>
      <c r="BB482" s="357">
        <v>5466</v>
      </c>
      <c r="BC482" s="357">
        <v>5588</v>
      </c>
      <c r="BD482" s="357">
        <v>5714</v>
      </c>
      <c r="BE482" s="357">
        <v>5842</v>
      </c>
      <c r="BF482" s="357">
        <v>5973</v>
      </c>
      <c r="BG482" s="357">
        <v>6110</v>
      </c>
      <c r="BH482" s="357">
        <v>6248</v>
      </c>
      <c r="BI482" s="357">
        <v>6390</v>
      </c>
    </row>
    <row r="483" spans="1:61" x14ac:dyDescent="0.25">
      <c r="A483" s="268" t="s">
        <v>513</v>
      </c>
      <c r="B483" s="272">
        <v>12000</v>
      </c>
      <c r="C483" s="272">
        <v>12000</v>
      </c>
      <c r="D483" s="272">
        <v>12000</v>
      </c>
      <c r="E483" s="272">
        <v>12000</v>
      </c>
      <c r="F483" s="272">
        <v>12000</v>
      </c>
      <c r="G483" s="272">
        <v>12000</v>
      </c>
      <c r="H483" s="272">
        <v>12000</v>
      </c>
      <c r="I483" s="272">
        <v>12000</v>
      </c>
      <c r="J483" s="272">
        <v>12000</v>
      </c>
      <c r="K483" s="272">
        <v>12000</v>
      </c>
      <c r="L483" s="272">
        <v>12000</v>
      </c>
      <c r="M483" s="272">
        <v>12000</v>
      </c>
      <c r="N483" s="272">
        <v>12000</v>
      </c>
      <c r="O483" s="272">
        <v>12000</v>
      </c>
      <c r="P483" s="272">
        <v>12000</v>
      </c>
      <c r="Q483" s="272">
        <v>12000</v>
      </c>
      <c r="R483" s="272">
        <v>12000</v>
      </c>
      <c r="S483" s="272">
        <v>12000</v>
      </c>
      <c r="T483" s="272">
        <v>12000</v>
      </c>
      <c r="U483" s="272">
        <v>12000</v>
      </c>
      <c r="V483" s="272">
        <v>12000</v>
      </c>
      <c r="W483" s="272">
        <v>12000</v>
      </c>
      <c r="X483" s="272">
        <v>12000</v>
      </c>
      <c r="Y483" s="272">
        <v>12000</v>
      </c>
      <c r="Z483" s="272">
        <v>12000</v>
      </c>
      <c r="AA483" s="272">
        <v>12000</v>
      </c>
      <c r="AB483" s="272">
        <v>12000</v>
      </c>
      <c r="AC483" s="272">
        <v>12000</v>
      </c>
      <c r="AD483" s="272">
        <v>12000</v>
      </c>
      <c r="AE483" s="272">
        <v>12000</v>
      </c>
      <c r="AF483" s="272">
        <v>12000</v>
      </c>
      <c r="AG483" s="272">
        <v>12000</v>
      </c>
      <c r="AH483" s="272">
        <v>12000</v>
      </c>
      <c r="AI483" s="272">
        <v>12000</v>
      </c>
      <c r="AJ483" s="272">
        <v>12000</v>
      </c>
      <c r="AK483" s="272">
        <v>12000</v>
      </c>
      <c r="AL483" s="272">
        <v>12000</v>
      </c>
      <c r="AM483" s="272">
        <v>12000</v>
      </c>
      <c r="AN483" s="272">
        <v>12000</v>
      </c>
      <c r="AO483" s="272">
        <v>12000</v>
      </c>
      <c r="AP483" s="272">
        <v>12000</v>
      </c>
      <c r="AQ483" s="272">
        <v>12000</v>
      </c>
      <c r="AR483" s="272">
        <v>12000</v>
      </c>
      <c r="AS483" s="272">
        <v>12000</v>
      </c>
      <c r="AT483" s="272">
        <v>12000</v>
      </c>
      <c r="AU483" s="272">
        <v>12000</v>
      </c>
      <c r="AV483" s="272">
        <v>12000</v>
      </c>
      <c r="AW483" s="272">
        <v>12000</v>
      </c>
      <c r="AX483" s="272">
        <v>12000</v>
      </c>
      <c r="AY483" s="272">
        <v>12000</v>
      </c>
      <c r="AZ483" s="272">
        <v>12000</v>
      </c>
      <c r="BA483" s="272">
        <v>12000</v>
      </c>
      <c r="BB483" s="272">
        <v>12000</v>
      </c>
      <c r="BC483" s="272">
        <v>12000</v>
      </c>
      <c r="BD483" s="272">
        <v>12000</v>
      </c>
      <c r="BE483" s="272">
        <v>12000</v>
      </c>
      <c r="BF483" s="272">
        <v>12000</v>
      </c>
      <c r="BG483" s="272">
        <v>12000</v>
      </c>
      <c r="BH483" s="272">
        <v>12000</v>
      </c>
      <c r="BI483" s="272">
        <v>12000</v>
      </c>
    </row>
    <row r="485" spans="1:61" ht="36" x14ac:dyDescent="0.55000000000000004">
      <c r="A485" s="369" t="s">
        <v>545</v>
      </c>
    </row>
    <row r="531" spans="1:61" x14ac:dyDescent="0.25">
      <c r="A531" s="269" t="s">
        <v>412</v>
      </c>
      <c r="B531" s="271">
        <v>42979</v>
      </c>
      <c r="C531" s="271">
        <v>43009</v>
      </c>
      <c r="D531" s="271">
        <v>43040</v>
      </c>
      <c r="E531" s="271">
        <v>43070</v>
      </c>
      <c r="F531" s="271">
        <v>43101</v>
      </c>
      <c r="G531" s="271">
        <v>43132</v>
      </c>
      <c r="H531" s="271">
        <v>43160</v>
      </c>
      <c r="I531" s="271">
        <v>43191</v>
      </c>
      <c r="J531" s="271">
        <v>43221</v>
      </c>
      <c r="K531" s="271">
        <v>43252</v>
      </c>
      <c r="L531" s="271">
        <v>43282</v>
      </c>
      <c r="M531" s="271">
        <v>43313</v>
      </c>
      <c r="N531" s="271">
        <v>43344</v>
      </c>
      <c r="O531" s="271">
        <v>43374</v>
      </c>
      <c r="P531" s="271">
        <v>43405</v>
      </c>
      <c r="Q531" s="271">
        <v>43435</v>
      </c>
      <c r="R531" s="271">
        <v>43466</v>
      </c>
      <c r="S531" s="271">
        <v>43497</v>
      </c>
      <c r="T531" s="271">
        <v>43525</v>
      </c>
      <c r="U531" s="271">
        <v>43556</v>
      </c>
      <c r="V531" s="271">
        <v>43586</v>
      </c>
      <c r="W531" s="271">
        <v>43617</v>
      </c>
      <c r="X531" s="271">
        <v>43647</v>
      </c>
      <c r="Y531" s="271">
        <v>43678</v>
      </c>
      <c r="Z531" s="271">
        <v>43709</v>
      </c>
      <c r="AA531" s="271">
        <v>43739</v>
      </c>
      <c r="AB531" s="271">
        <v>43770</v>
      </c>
      <c r="AC531" s="271">
        <v>43800</v>
      </c>
      <c r="AD531" s="271">
        <v>43831</v>
      </c>
      <c r="AE531" s="271">
        <v>43862</v>
      </c>
      <c r="AF531" s="271">
        <v>43891</v>
      </c>
      <c r="AG531" s="271">
        <v>43922</v>
      </c>
      <c r="AH531" s="271">
        <v>43952</v>
      </c>
      <c r="AI531" s="271">
        <v>43983</v>
      </c>
      <c r="AJ531" s="271">
        <v>44013</v>
      </c>
      <c r="AK531" s="271">
        <v>44044</v>
      </c>
      <c r="AL531" s="271">
        <v>44075</v>
      </c>
      <c r="AM531" s="271">
        <v>44105</v>
      </c>
      <c r="AN531" s="271">
        <v>44136</v>
      </c>
      <c r="AO531" s="271">
        <v>44166</v>
      </c>
      <c r="AP531" s="271">
        <v>44197</v>
      </c>
      <c r="AQ531" s="271">
        <v>44228</v>
      </c>
      <c r="AR531" s="271">
        <v>44256</v>
      </c>
      <c r="AS531" s="271">
        <v>44287</v>
      </c>
      <c r="AT531" s="271">
        <v>44317</v>
      </c>
      <c r="AU531" s="271">
        <v>44348</v>
      </c>
      <c r="AV531" s="271">
        <v>44378</v>
      </c>
      <c r="AW531" s="271">
        <v>44409</v>
      </c>
      <c r="AX531" s="271">
        <v>44440</v>
      </c>
      <c r="AY531" s="271">
        <v>44470</v>
      </c>
      <c r="AZ531" s="271">
        <v>44501</v>
      </c>
      <c r="BA531" s="271">
        <v>44531</v>
      </c>
      <c r="BB531" s="271">
        <v>44562</v>
      </c>
      <c r="BC531" s="271">
        <v>44593</v>
      </c>
      <c r="BD531" s="271">
        <v>44621</v>
      </c>
      <c r="BE531" s="271">
        <v>44652</v>
      </c>
      <c r="BF531" s="271">
        <v>44682</v>
      </c>
      <c r="BG531" s="271">
        <v>44713</v>
      </c>
      <c r="BH531" s="271">
        <v>44743</v>
      </c>
      <c r="BI531" s="267"/>
    </row>
    <row r="532" spans="1:61" x14ac:dyDescent="0.25">
      <c r="A532" s="270" t="s">
        <v>406</v>
      </c>
      <c r="B532" s="281">
        <v>1000</v>
      </c>
      <c r="C532" s="281">
        <v>1000</v>
      </c>
      <c r="D532" s="281">
        <v>1000</v>
      </c>
      <c r="E532" s="281">
        <v>1000</v>
      </c>
      <c r="F532" s="281">
        <v>1000</v>
      </c>
      <c r="G532" s="281">
        <v>1000</v>
      </c>
      <c r="H532" s="281">
        <v>1000</v>
      </c>
      <c r="I532" s="281">
        <v>1000</v>
      </c>
      <c r="J532" s="281">
        <v>1000</v>
      </c>
      <c r="K532" s="281">
        <v>1000</v>
      </c>
      <c r="L532" s="281">
        <v>1000</v>
      </c>
      <c r="M532" s="281">
        <v>1000</v>
      </c>
      <c r="N532" s="281">
        <v>1000</v>
      </c>
      <c r="O532" s="281">
        <v>1000</v>
      </c>
      <c r="P532" s="281">
        <v>1000</v>
      </c>
      <c r="Q532" s="281">
        <v>1000</v>
      </c>
      <c r="R532" s="281">
        <v>1000</v>
      </c>
      <c r="S532" s="281">
        <v>1000</v>
      </c>
      <c r="T532" s="281">
        <v>1000</v>
      </c>
      <c r="U532" s="281">
        <v>1000</v>
      </c>
      <c r="V532" s="281">
        <v>1000</v>
      </c>
      <c r="W532" s="281">
        <v>1000</v>
      </c>
      <c r="X532" s="281">
        <v>1000</v>
      </c>
      <c r="Y532" s="281">
        <v>1000</v>
      </c>
      <c r="Z532" s="281">
        <v>1000</v>
      </c>
      <c r="AA532" s="281">
        <v>1000</v>
      </c>
      <c r="AB532" s="281">
        <v>1000</v>
      </c>
      <c r="AC532" s="281">
        <v>2000</v>
      </c>
      <c r="AD532" s="281">
        <v>2000</v>
      </c>
      <c r="AE532" s="281">
        <v>2000</v>
      </c>
      <c r="AF532" s="281">
        <v>2000</v>
      </c>
      <c r="AG532" s="281">
        <v>2000</v>
      </c>
      <c r="AH532" s="281">
        <v>2000</v>
      </c>
      <c r="AI532" s="281">
        <v>2000</v>
      </c>
      <c r="AJ532" s="281">
        <v>2000</v>
      </c>
      <c r="AK532" s="281">
        <v>2000</v>
      </c>
      <c r="AL532" s="281">
        <v>2000</v>
      </c>
      <c r="AM532" s="281">
        <v>2000</v>
      </c>
      <c r="AN532" s="281">
        <v>2000</v>
      </c>
      <c r="AO532" s="281">
        <v>2000</v>
      </c>
      <c r="AP532" s="281">
        <v>2000</v>
      </c>
      <c r="AQ532" s="281">
        <v>2000</v>
      </c>
      <c r="AR532" s="281">
        <v>2000</v>
      </c>
      <c r="AS532" s="281">
        <v>2000</v>
      </c>
      <c r="AT532" s="281">
        <v>2000</v>
      </c>
      <c r="AU532" s="281">
        <v>2000</v>
      </c>
      <c r="AV532" s="281">
        <v>2000</v>
      </c>
      <c r="AW532" s="281">
        <v>2000</v>
      </c>
      <c r="AX532" s="281">
        <v>2000</v>
      </c>
      <c r="AY532" s="281">
        <v>2000</v>
      </c>
      <c r="AZ532" s="281">
        <v>2000</v>
      </c>
      <c r="BA532" s="281">
        <v>2000</v>
      </c>
      <c r="BB532" s="281">
        <v>2000</v>
      </c>
      <c r="BC532" s="281">
        <v>2000</v>
      </c>
      <c r="BD532" s="281">
        <v>2000</v>
      </c>
      <c r="BE532" s="281">
        <v>2000</v>
      </c>
      <c r="BF532" s="281">
        <v>2000</v>
      </c>
      <c r="BG532" s="281">
        <v>2000</v>
      </c>
      <c r="BH532" s="281">
        <v>2000</v>
      </c>
    </row>
    <row r="533" spans="1:61" x14ac:dyDescent="0.25">
      <c r="A533" s="270" t="s">
        <v>464</v>
      </c>
      <c r="B533" s="342">
        <v>0.73537103510000013</v>
      </c>
      <c r="C533" s="281">
        <v>0.74905210308500003</v>
      </c>
      <c r="D533" s="281">
        <v>0.77473927329499981</v>
      </c>
      <c r="E533" s="281">
        <v>0.80026287262999996</v>
      </c>
      <c r="F533" s="281">
        <v>0.87139657474999987</v>
      </c>
      <c r="G533" s="281">
        <v>0.89078735674499987</v>
      </c>
      <c r="H533" s="281">
        <v>0.90381196028499999</v>
      </c>
      <c r="I533" s="281">
        <v>0.9207622648249999</v>
      </c>
      <c r="J533" s="281">
        <v>0.9528461467199999</v>
      </c>
      <c r="K533" s="281">
        <v>0.96122751835499998</v>
      </c>
      <c r="L533" s="281">
        <v>0.97850932653499989</v>
      </c>
      <c r="M533" s="281">
        <v>0.97678201809499998</v>
      </c>
      <c r="N533" s="281">
        <v>0.9888142916599999</v>
      </c>
      <c r="O533" s="281">
        <v>1.2585986792803563</v>
      </c>
      <c r="P533" s="281">
        <v>1.3267300553782497</v>
      </c>
      <c r="Q533" s="281">
        <v>1.3524410705649998</v>
      </c>
      <c r="R533" s="281">
        <v>1.36798030369</v>
      </c>
      <c r="S533" s="281">
        <v>1.3788891200604663</v>
      </c>
      <c r="T533" s="281">
        <v>1.3901842745186661</v>
      </c>
      <c r="U533" s="281">
        <v>1.4018637320946445</v>
      </c>
      <c r="V533" s="281">
        <v>1.4139274286306867</v>
      </c>
      <c r="W533" s="281">
        <v>1.426376836427105</v>
      </c>
      <c r="X533" s="281">
        <v>1.4392146788622311</v>
      </c>
      <c r="Y533" s="281">
        <v>1.4524447332095258</v>
      </c>
      <c r="Z533" s="281">
        <v>1.466071688506452</v>
      </c>
      <c r="AA533" s="281">
        <v>1.4801010397273058</v>
      </c>
      <c r="AB533" s="281">
        <v>1.49453900716666</v>
      </c>
      <c r="AC533" s="281">
        <v>1.5093924741255216</v>
      </c>
      <c r="AD533" s="281">
        <v>1.524668938366452</v>
      </c>
      <c r="AE533" s="281">
        <v>1.5403764742127362</v>
      </c>
      <c r="AF533" s="281">
        <v>1.556523703046137</v>
      </c>
      <c r="AG533" s="281">
        <v>1.5731197705356093</v>
      </c>
      <c r="AH533" s="281">
        <v>1.59017432932772</v>
      </c>
      <c r="AI533" s="281">
        <v>1.6076975262154676</v>
      </c>
      <c r="AJ533" s="281">
        <v>1.6256999930139719</v>
      </c>
      <c r="AK533" s="281">
        <v>1.6441928405323836</v>
      </c>
      <c r="AL533" s="281">
        <v>1.6631876551553304</v>
      </c>
      <c r="AM533" s="281">
        <v>1.6826964976443579</v>
      </c>
      <c r="AN533" s="281">
        <v>1.7027319038462692</v>
      </c>
      <c r="AO533" s="281">
        <v>1.7233068870560568</v>
      </c>
      <c r="AP533" s="281">
        <v>1.7444349418306406</v>
      </c>
      <c r="AQ533" s="281">
        <v>1.7661300490885343</v>
      </c>
      <c r="AR533" s="281">
        <v>1.7884066823619116</v>
      </c>
      <c r="AS533" s="281">
        <v>1.8112798150928724</v>
      </c>
      <c r="AT533" s="281">
        <v>1.8347649288863326</v>
      </c>
      <c r="AU533" s="281">
        <v>1.8588780226486541</v>
      </c>
      <c r="AV533" s="281">
        <v>1.8836356225549826</v>
      </c>
      <c r="AW533" s="281">
        <v>1.9090547927994237</v>
      </c>
      <c r="AX533" s="281">
        <v>1.9351531470916805</v>
      </c>
      <c r="AY533" s="281">
        <v>1.9619488608713902</v>
      </c>
      <c r="AZ533" s="281">
        <v>1.9894606842180129</v>
      </c>
      <c r="BA533" s="281">
        <v>2.0173616456999706</v>
      </c>
      <c r="BB533" s="281">
        <v>2.0456573201291426</v>
      </c>
      <c r="BC533" s="281">
        <v>2.0743533636620346</v>
      </c>
      <c r="BD533" s="281">
        <v>2.1034555150172984</v>
      </c>
      <c r="BE533" s="281">
        <v>2.132969596712083</v>
      </c>
      <c r="BF533" s="281">
        <v>2.1629015163175476</v>
      </c>
      <c r="BG533" s="281">
        <v>2.193257267733816</v>
      </c>
      <c r="BH533" s="281">
        <v>2.2240429324847111</v>
      </c>
    </row>
    <row r="534" spans="1:61" x14ac:dyDescent="0.25">
      <c r="A534" s="270" t="s">
        <v>349</v>
      </c>
      <c r="B534" s="272">
        <v>735.37103510000009</v>
      </c>
      <c r="C534" s="272">
        <v>749.052103085</v>
      </c>
      <c r="D534" s="272">
        <v>774.73927329499986</v>
      </c>
      <c r="E534" s="272">
        <v>800.26287262999995</v>
      </c>
      <c r="F534" s="272">
        <v>871.3965747499999</v>
      </c>
      <c r="G534" s="272">
        <v>890.7873567449999</v>
      </c>
      <c r="H534" s="272">
        <v>903.81196028499994</v>
      </c>
      <c r="I534" s="272">
        <v>920.76226482499987</v>
      </c>
      <c r="J534" s="272">
        <v>952.84614671999987</v>
      </c>
      <c r="K534" s="272">
        <v>961.22751835500003</v>
      </c>
      <c r="L534" s="272">
        <v>978.5093265349999</v>
      </c>
      <c r="M534" s="272">
        <v>976.78201809500001</v>
      </c>
      <c r="N534" s="272">
        <v>988.81429165999987</v>
      </c>
      <c r="O534" s="272">
        <v>1258.5986792803562</v>
      </c>
      <c r="P534" s="272">
        <v>1326.7300553782497</v>
      </c>
      <c r="Q534" s="272">
        <v>1352.4410705649998</v>
      </c>
      <c r="R534" s="272">
        <v>1367.98030369</v>
      </c>
      <c r="S534" s="272">
        <v>1378.8891200604662</v>
      </c>
      <c r="T534" s="272">
        <v>1390.1842745186661</v>
      </c>
      <c r="U534" s="272">
        <v>1401.8637320946445</v>
      </c>
      <c r="V534" s="272">
        <v>1413.9274286306866</v>
      </c>
      <c r="W534" s="272">
        <v>1426.376836427105</v>
      </c>
      <c r="X534" s="272">
        <v>1439.214678862231</v>
      </c>
      <c r="Y534" s="272">
        <v>1452.4447332095258</v>
      </c>
      <c r="Z534" s="272">
        <v>1466.0716885064519</v>
      </c>
      <c r="AA534" s="272">
        <v>1480.1010397273058</v>
      </c>
      <c r="AB534" s="272">
        <v>1494.53900716666</v>
      </c>
      <c r="AC534" s="272">
        <v>1509.3924741255216</v>
      </c>
      <c r="AD534" s="272">
        <v>1524.668938366452</v>
      </c>
      <c r="AE534" s="272">
        <v>1540.3764742127362</v>
      </c>
      <c r="AF534" s="272">
        <v>1556.5237030461369</v>
      </c>
      <c r="AG534" s="272">
        <v>1573.1197705356092</v>
      </c>
      <c r="AH534" s="272">
        <v>1590.17432932772</v>
      </c>
      <c r="AI534" s="272">
        <v>1607.6975262154676</v>
      </c>
      <c r="AJ534" s="272">
        <v>1625.6999930139718</v>
      </c>
      <c r="AK534" s="272">
        <v>1644.1928405323836</v>
      </c>
      <c r="AL534" s="272">
        <v>1663.1876551553305</v>
      </c>
      <c r="AM534" s="272">
        <v>1682.6964976443578</v>
      </c>
      <c r="AN534" s="272">
        <v>1702.7319038462692</v>
      </c>
      <c r="AO534" s="272">
        <v>1723.3068870560569</v>
      </c>
      <c r="AP534" s="272">
        <v>1744.4349418306406</v>
      </c>
      <c r="AQ534" s="272">
        <v>1766.1300490885344</v>
      </c>
      <c r="AR534" s="272">
        <v>1788.4066823619116</v>
      </c>
      <c r="AS534" s="272">
        <v>1811.2798150928725</v>
      </c>
      <c r="AT534" s="272">
        <v>1834.7649288863327</v>
      </c>
      <c r="AU534" s="272">
        <v>1858.878022648654</v>
      </c>
      <c r="AV534" s="272">
        <v>1883.6356225549825</v>
      </c>
      <c r="AW534" s="272">
        <v>1909.0547927994237</v>
      </c>
      <c r="AX534" s="272">
        <v>1935.1531470916805</v>
      </c>
      <c r="AY534" s="272">
        <v>1961.9488608713903</v>
      </c>
      <c r="AZ534" s="272">
        <v>1989.4606842180128</v>
      </c>
      <c r="BA534" s="272">
        <v>2017.3616456999707</v>
      </c>
      <c r="BB534" s="272">
        <v>2045.6573201291426</v>
      </c>
      <c r="BC534" s="272">
        <v>2074.3533636620346</v>
      </c>
      <c r="BD534" s="272">
        <v>2103.4555150172982</v>
      </c>
      <c r="BE534" s="272">
        <v>2132.9695967120829</v>
      </c>
      <c r="BF534" s="272">
        <v>2162.9015163175477</v>
      </c>
      <c r="BG534" s="272">
        <v>2193.2572677338162</v>
      </c>
      <c r="BH534" s="272">
        <v>2224.0429324847109</v>
      </c>
    </row>
    <row r="535" spans="1:61" x14ac:dyDescent="0.25">
      <c r="A535" s="270" t="s">
        <v>479</v>
      </c>
      <c r="B535" s="272">
        <v>294.11840502000001</v>
      </c>
      <c r="C535" s="272">
        <v>299.59027391699999</v>
      </c>
      <c r="D535" s="272">
        <v>309.86409375899996</v>
      </c>
      <c r="E535" s="272">
        <v>320.072491926</v>
      </c>
      <c r="F535" s="272">
        <v>348.52306994999998</v>
      </c>
      <c r="G535" s="272">
        <v>356.27859144899998</v>
      </c>
      <c r="H535" s="272">
        <v>361.487901357</v>
      </c>
      <c r="I535" s="272">
        <v>368.26733146499998</v>
      </c>
      <c r="J535" s="272">
        <v>381.09957494399998</v>
      </c>
      <c r="K535" s="272">
        <v>384.45178157099997</v>
      </c>
      <c r="L535" s="272">
        <v>391.36379960699998</v>
      </c>
      <c r="M535" s="272">
        <v>390.67294671899998</v>
      </c>
      <c r="N535" s="272">
        <v>395.48536513199997</v>
      </c>
      <c r="O535" s="272">
        <v>503.38811081929288</v>
      </c>
      <c r="P535" s="272">
        <v>530.63788095336565</v>
      </c>
      <c r="Q535" s="272">
        <v>540.92123781299995</v>
      </c>
      <c r="R535" s="272">
        <v>547.13629693799999</v>
      </c>
      <c r="S535" s="272">
        <v>551.4993783192258</v>
      </c>
      <c r="T535" s="272">
        <v>556.01697916986109</v>
      </c>
      <c r="U535" s="272">
        <v>560.68828558496682</v>
      </c>
      <c r="V535" s="272">
        <v>565.51327190407505</v>
      </c>
      <c r="W535" s="272">
        <v>570.49252698722933</v>
      </c>
      <c r="X535" s="272">
        <v>575.6271400746266</v>
      </c>
      <c r="Y535" s="272">
        <v>580.91862192150836</v>
      </c>
      <c r="Z535" s="272">
        <v>586.36884795150934</v>
      </c>
      <c r="AA535" s="272">
        <v>591.98001593010906</v>
      </c>
      <c r="AB535" s="272">
        <v>597.75461372129905</v>
      </c>
      <c r="AC535" s="272">
        <v>603.69539436458831</v>
      </c>
      <c r="AD535" s="272">
        <v>609.80535665903267</v>
      </c>
      <c r="AE535" s="272">
        <v>616.08773000444921</v>
      </c>
      <c r="AF535" s="272">
        <v>622.54596260172161</v>
      </c>
      <c r="AG535" s="272">
        <v>629.18371234521555</v>
      </c>
      <c r="AH535" s="272">
        <v>636.00483989965255</v>
      </c>
      <c r="AI535" s="272">
        <v>643.01340356816149</v>
      </c>
      <c r="AJ535" s="272">
        <v>650.21365564292751</v>
      </c>
      <c r="AK535" s="272">
        <v>657.61003999420086</v>
      </c>
      <c r="AL535" s="272">
        <v>665.2071907030155</v>
      </c>
      <c r="AM535" s="272">
        <v>673.00993158181393</v>
      </c>
      <c r="AN535" s="272">
        <v>681.02327645775495</v>
      </c>
      <c r="AO535" s="272">
        <v>689.25243011778878</v>
      </c>
      <c r="AP535" s="272">
        <v>697.70278983399749</v>
      </c>
      <c r="AQ535" s="272">
        <v>706.37994740325348</v>
      </c>
      <c r="AR535" s="272">
        <v>715.28969164779005</v>
      </c>
      <c r="AS535" s="272">
        <v>724.43801133341128</v>
      </c>
      <c r="AT535" s="272">
        <v>733.83109847030994</v>
      </c>
      <c r="AU535" s="272">
        <v>743.47535196814761</v>
      </c>
      <c r="AV535" s="272">
        <v>753.37738162258256</v>
      </c>
      <c r="AW535" s="272">
        <v>763.54401241490109</v>
      </c>
      <c r="AX535" s="272">
        <v>773.98228911020453</v>
      </c>
      <c r="AY535" s="272">
        <v>784.69948114264423</v>
      </c>
      <c r="AZ535" s="272">
        <v>795.703087778851</v>
      </c>
      <c r="BA535" s="272">
        <v>806.86233378924351</v>
      </c>
      <c r="BB535" s="272">
        <v>818.17944887107637</v>
      </c>
      <c r="BC535" s="272">
        <v>829.65669525613555</v>
      </c>
      <c r="BD535" s="272">
        <v>841.29636819769587</v>
      </c>
      <c r="BE535" s="272">
        <v>853.10079646501231</v>
      </c>
      <c r="BF535" s="272">
        <v>865.07234284547178</v>
      </c>
      <c r="BG535" s="272">
        <v>877.21340465452488</v>
      </c>
      <c r="BH535" s="272">
        <v>889.5264142535259</v>
      </c>
    </row>
    <row r="536" spans="1:61" x14ac:dyDescent="0.25">
      <c r="A536" s="270" t="s">
        <v>481</v>
      </c>
      <c r="B536" s="272">
        <v>3.0009020000000053E-2</v>
      </c>
      <c r="C536" s="272">
        <v>3.0567317000000049E-2</v>
      </c>
      <c r="D536" s="272">
        <v>3.1615559000000057E-2</v>
      </c>
      <c r="E536" s="272">
        <v>3.265712600000005E-2</v>
      </c>
      <c r="F536" s="272">
        <v>3.5559950000000062E-2</v>
      </c>
      <c r="G536" s="272">
        <v>3.6351249000000065E-2</v>
      </c>
      <c r="H536" s="272">
        <v>3.6882757000000065E-2</v>
      </c>
      <c r="I536" s="272">
        <v>3.7574465000000071E-2</v>
      </c>
      <c r="J536" s="272">
        <v>3.8883744000000067E-2</v>
      </c>
      <c r="K536" s="272">
        <v>3.9225771000000069E-2</v>
      </c>
      <c r="L536" s="272">
        <v>3.9931007000000074E-2</v>
      </c>
      <c r="M536" s="272">
        <v>3.9860519000000066E-2</v>
      </c>
      <c r="N536" s="272">
        <v>4.0351532000000065E-2</v>
      </c>
      <c r="O536" s="272">
        <v>5.1360892849637151E-2</v>
      </c>
      <c r="P536" s="272">
        <v>5.4141197934227794E-2</v>
      </c>
      <c r="Q536" s="272">
        <v>5.5190413000000091E-2</v>
      </c>
      <c r="R536" s="272">
        <v>5.5824538000000104E-2</v>
      </c>
      <c r="S536" s="272">
        <v>5.6269704960639398E-2</v>
      </c>
      <c r="T536" s="272">
        <v>5.6730637605332326E-2</v>
      </c>
      <c r="U536" s="272">
        <v>5.7207252891028251E-2</v>
      </c>
      <c r="V536" s="272">
        <v>5.7699548199579231E-2</v>
      </c>
      <c r="W536" s="272">
        <v>5.8207583612614057E-2</v>
      </c>
      <c r="X536" s="272">
        <v>5.8731470265751221E-2</v>
      </c>
      <c r="Y536" s="272">
        <v>5.9271362301959951E-2</v>
      </c>
      <c r="Z536" s="272">
        <v>5.9827451071473373E-2</v>
      </c>
      <c r="AA536" s="272">
        <v>6.0399960813193564E-2</v>
      </c>
      <c r="AB536" s="272">
        <v>6.0989145364891348E-2</v>
      </c>
      <c r="AC536" s="272">
        <v>6.1595285620302975E-2</v>
      </c>
      <c r="AD536" s="272">
        <v>6.2218687548110774E-2</v>
      </c>
      <c r="AE536" s="272">
        <v>6.2859680645286228E-2</v>
      </c>
      <c r="AF536" s="272">
        <v>6.3518616733162198E-2</v>
      </c>
      <c r="AG536" s="272">
        <v>6.4195869028182501E-2</v>
      </c>
      <c r="AH536" s="272">
        <v>6.4891831435532468E-2</v>
      </c>
      <c r="AI536" s="272">
        <v>6.5606918025524194E-2</v>
      </c>
      <c r="AJ536" s="272">
        <v>6.6341562661251768E-2</v>
      </c>
      <c r="AK536" s="272">
        <v>6.7096218752596873E-2</v>
      </c>
      <c r="AL536" s="272">
        <v>6.7871359116724483E-2</v>
      </c>
      <c r="AM536" s="272">
        <v>6.8667475929172023E-2</v>
      </c>
      <c r="AN536" s="272">
        <v>6.948508075275546E-2</v>
      </c>
      <c r="AO536" s="272">
        <v>7.0324704633995511E-2</v>
      </c>
      <c r="AP536" s="272">
        <v>7.1186898258748979E-2</v>
      </c>
      <c r="AQ536" s="272">
        <v>7.2072232160315747E-2</v>
      </c>
      <c r="AR536" s="272">
        <v>7.2981296974573145E-2</v>
      </c>
      <c r="AS536" s="272">
        <v>7.3914703737721937E-2</v>
      </c>
      <c r="AT536" s="272">
        <v>7.4873084223070221E-2</v>
      </c>
      <c r="AU536" s="272">
        <v>7.585709131396276E-2</v>
      </c>
      <c r="AV536" s="272">
        <v>7.6867399410527892E-2</v>
      </c>
      <c r="AW536" s="272">
        <v>7.7904704868370825E-2</v>
      </c>
      <c r="AX536" s="272">
        <v>7.8969726467728374E-2</v>
      </c>
      <c r="AY536" s="272">
        <v>8.00632059119116E-2</v>
      </c>
      <c r="AZ536" s="272">
        <v>8.1185908354132488E-2</v>
      </c>
      <c r="BA536" s="272">
        <v>8.2324490744744933E-2</v>
      </c>
      <c r="BB536" s="272">
        <v>8.3479180580662976E-2</v>
      </c>
      <c r="BC536" s="272">
        <v>8.4650208678312105E-2</v>
      </c>
      <c r="BD536" s="272">
        <v>8.5837809223313674E-2</v>
      </c>
      <c r="BE536" s="272">
        <v>8.7042219820938044E-2</v>
      </c>
      <c r="BF536" s="272">
        <v>8.8263681547339407E-2</v>
      </c>
      <c r="BG536" s="272">
        <v>8.950243900158418E-2</v>
      </c>
      <c r="BH536" s="272">
        <v>9.0758740358486634E-2</v>
      </c>
    </row>
    <row r="537" spans="1:61" x14ac:dyDescent="0.25">
      <c r="A537" s="268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  <c r="AA537" s="272"/>
      <c r="AB537" s="272"/>
      <c r="AC537" s="272"/>
      <c r="AD537" s="272"/>
      <c r="AE537" s="272"/>
      <c r="AF537" s="272"/>
      <c r="AG537" s="272"/>
      <c r="AH537" s="272"/>
      <c r="AI537" s="272"/>
      <c r="AJ537" s="272"/>
      <c r="AK537" s="272"/>
      <c r="AL537" s="272"/>
      <c r="AM537" s="272"/>
      <c r="AN537" s="272"/>
      <c r="AO537" s="272"/>
      <c r="AP537" s="272"/>
      <c r="AQ537" s="272"/>
      <c r="AR537" s="272"/>
      <c r="AS537" s="272"/>
      <c r="AT537" s="272"/>
      <c r="AU537" s="272"/>
      <c r="AV537" s="272"/>
      <c r="AW537" s="272"/>
      <c r="AX537" s="272"/>
      <c r="AY537" s="272"/>
      <c r="AZ537" s="272"/>
      <c r="BA537" s="272"/>
      <c r="BB537" s="272"/>
      <c r="BC537" s="272"/>
      <c r="BD537" s="272"/>
      <c r="BE537" s="272"/>
      <c r="BF537" s="272"/>
      <c r="BG537" s="272"/>
      <c r="BH537" s="272"/>
    </row>
    <row r="539" spans="1:61" ht="36" x14ac:dyDescent="0.55000000000000004">
      <c r="A539" s="369" t="s">
        <v>546</v>
      </c>
    </row>
    <row r="584" spans="1:61" x14ac:dyDescent="0.25">
      <c r="A584" s="269" t="s">
        <v>412</v>
      </c>
      <c r="B584" s="271">
        <v>42979</v>
      </c>
      <c r="C584" s="271">
        <v>43009</v>
      </c>
      <c r="D584" s="271">
        <v>43040</v>
      </c>
      <c r="E584" s="271">
        <v>43070</v>
      </c>
      <c r="F584" s="271">
        <v>43101</v>
      </c>
      <c r="G584" s="271">
        <v>43132</v>
      </c>
      <c r="H584" s="271">
        <v>43160</v>
      </c>
      <c r="I584" s="271">
        <v>43191</v>
      </c>
      <c r="J584" s="271">
        <v>43221</v>
      </c>
      <c r="K584" s="271">
        <v>43252</v>
      </c>
      <c r="L584" s="271">
        <v>43282</v>
      </c>
      <c r="M584" s="271">
        <v>43313</v>
      </c>
      <c r="N584" s="271">
        <v>43344</v>
      </c>
      <c r="O584" s="271">
        <v>43374</v>
      </c>
      <c r="P584" s="271">
        <v>43405</v>
      </c>
      <c r="Q584" s="271">
        <v>43435</v>
      </c>
      <c r="R584" s="271">
        <v>43466</v>
      </c>
      <c r="S584" s="271">
        <v>43497</v>
      </c>
      <c r="T584" s="271">
        <v>43525</v>
      </c>
      <c r="U584" s="271">
        <v>43556</v>
      </c>
      <c r="V584" s="271">
        <v>43586</v>
      </c>
      <c r="W584" s="271">
        <v>43617</v>
      </c>
      <c r="X584" s="271">
        <v>43647</v>
      </c>
      <c r="Y584" s="271">
        <v>43678</v>
      </c>
      <c r="Z584" s="271">
        <v>43709</v>
      </c>
      <c r="AA584" s="271">
        <v>43739</v>
      </c>
      <c r="AB584" s="271">
        <v>43770</v>
      </c>
      <c r="AC584" s="271">
        <v>43800</v>
      </c>
      <c r="AD584" s="271">
        <v>43831</v>
      </c>
      <c r="AE584" s="271">
        <v>43862</v>
      </c>
      <c r="AF584" s="271">
        <v>43891</v>
      </c>
      <c r="AG584" s="271">
        <v>43922</v>
      </c>
      <c r="AH584" s="271">
        <v>43952</v>
      </c>
      <c r="AI584" s="271">
        <v>43983</v>
      </c>
      <c r="AJ584" s="271">
        <v>44013</v>
      </c>
      <c r="AK584" s="271">
        <v>44044</v>
      </c>
      <c r="AL584" s="271">
        <v>44075</v>
      </c>
      <c r="AM584" s="271">
        <v>44105</v>
      </c>
      <c r="AN584" s="271">
        <v>44136</v>
      </c>
      <c r="AO584" s="271">
        <v>44166</v>
      </c>
      <c r="AP584" s="271">
        <v>44197</v>
      </c>
      <c r="AQ584" s="271">
        <v>44228</v>
      </c>
      <c r="AR584" s="271">
        <v>44256</v>
      </c>
      <c r="AS584" s="271">
        <v>44287</v>
      </c>
      <c r="AT584" s="271">
        <v>44317</v>
      </c>
      <c r="AU584" s="271">
        <v>44348</v>
      </c>
      <c r="AV584" s="271">
        <v>44378</v>
      </c>
      <c r="AW584" s="271">
        <v>44409</v>
      </c>
      <c r="AX584" s="271">
        <v>44440</v>
      </c>
      <c r="AY584" s="271">
        <v>44470</v>
      </c>
      <c r="AZ584" s="271">
        <v>44501</v>
      </c>
      <c r="BA584" s="271">
        <v>44531</v>
      </c>
      <c r="BB584" s="271">
        <v>44562</v>
      </c>
      <c r="BC584" s="271">
        <v>44593</v>
      </c>
      <c r="BD584" s="271">
        <v>44621</v>
      </c>
      <c r="BE584" s="271">
        <v>44652</v>
      </c>
      <c r="BF584" s="271">
        <v>44682</v>
      </c>
      <c r="BG584" s="271">
        <v>44713</v>
      </c>
      <c r="BH584" s="271">
        <v>44743</v>
      </c>
      <c r="BI584" s="267"/>
    </row>
    <row r="585" spans="1:61" x14ac:dyDescent="0.25">
      <c r="A585" s="270" t="s">
        <v>406</v>
      </c>
      <c r="B585" s="281">
        <v>6000</v>
      </c>
      <c r="C585" s="281">
        <v>6000</v>
      </c>
      <c r="D585" s="281">
        <v>6000</v>
      </c>
      <c r="E585" s="281">
        <v>6000</v>
      </c>
      <c r="F585" s="281">
        <v>6000</v>
      </c>
      <c r="G585" s="281">
        <v>7000</v>
      </c>
      <c r="H585" s="281">
        <v>7000</v>
      </c>
      <c r="I585" s="281">
        <v>7000</v>
      </c>
      <c r="J585" s="281">
        <v>7000</v>
      </c>
      <c r="K585" s="281">
        <v>7000</v>
      </c>
      <c r="L585" s="281">
        <v>7000</v>
      </c>
      <c r="M585" s="281">
        <v>8000</v>
      </c>
      <c r="N585" s="281">
        <v>8000</v>
      </c>
      <c r="O585" s="281">
        <v>8000</v>
      </c>
      <c r="P585" s="281">
        <v>8000</v>
      </c>
      <c r="Q585" s="281">
        <v>8000</v>
      </c>
      <c r="R585" s="281">
        <v>8000</v>
      </c>
      <c r="S585" s="281">
        <v>8000</v>
      </c>
      <c r="T585" s="281">
        <v>9000</v>
      </c>
      <c r="U585" s="281">
        <v>9000</v>
      </c>
      <c r="V585" s="281">
        <v>9000</v>
      </c>
      <c r="W585" s="281">
        <v>9000</v>
      </c>
      <c r="X585" s="281">
        <v>9000</v>
      </c>
      <c r="Y585" s="281">
        <v>9000</v>
      </c>
      <c r="Z585" s="281">
        <v>9000</v>
      </c>
      <c r="AA585" s="281">
        <v>10000</v>
      </c>
      <c r="AB585" s="281">
        <v>10000</v>
      </c>
      <c r="AC585" s="281">
        <v>10000</v>
      </c>
      <c r="AD585" s="281">
        <v>10000</v>
      </c>
      <c r="AE585" s="281">
        <v>10000</v>
      </c>
      <c r="AF585" s="281">
        <v>10000</v>
      </c>
      <c r="AG585" s="281">
        <v>10000</v>
      </c>
      <c r="AH585" s="281">
        <v>11000</v>
      </c>
      <c r="AI585" s="281">
        <v>11000</v>
      </c>
      <c r="AJ585" s="281">
        <v>11000</v>
      </c>
      <c r="AK585" s="281">
        <v>11000</v>
      </c>
      <c r="AL585" s="281">
        <v>11000</v>
      </c>
      <c r="AM585" s="281">
        <v>11000</v>
      </c>
      <c r="AN585" s="281">
        <v>11000</v>
      </c>
      <c r="AO585" s="281">
        <v>12000</v>
      </c>
      <c r="AP585" s="281">
        <v>12000</v>
      </c>
      <c r="AQ585" s="281">
        <v>12000</v>
      </c>
      <c r="AR585" s="281">
        <v>12000</v>
      </c>
      <c r="AS585" s="281">
        <v>12000</v>
      </c>
      <c r="AT585" s="281">
        <v>12000</v>
      </c>
      <c r="AU585" s="281">
        <v>13000</v>
      </c>
      <c r="AV585" s="281">
        <v>13000</v>
      </c>
      <c r="AW585" s="281">
        <v>13000</v>
      </c>
      <c r="AX585" s="281">
        <v>13000</v>
      </c>
      <c r="AY585" s="281">
        <v>13000</v>
      </c>
      <c r="AZ585" s="281">
        <v>13000</v>
      </c>
      <c r="BA585" s="281">
        <v>14000</v>
      </c>
      <c r="BB585" s="281">
        <v>14000</v>
      </c>
      <c r="BC585" s="281">
        <v>14000</v>
      </c>
      <c r="BD585" s="281">
        <v>14000</v>
      </c>
      <c r="BE585" s="281">
        <v>14000</v>
      </c>
      <c r="BF585" s="281">
        <v>14000</v>
      </c>
      <c r="BG585" s="281">
        <v>15000</v>
      </c>
      <c r="BH585" s="281">
        <v>15000</v>
      </c>
    </row>
    <row r="586" spans="1:61" x14ac:dyDescent="0.25">
      <c r="A586" s="270" t="s">
        <v>464</v>
      </c>
      <c r="B586" s="342">
        <v>5.8754329520487936</v>
      </c>
      <c r="C586" s="281">
        <v>6.0370033996387793</v>
      </c>
      <c r="D586" s="281">
        <v>6.1873711375109419</v>
      </c>
      <c r="E586" s="281">
        <v>6.2893334160500158</v>
      </c>
      <c r="F586" s="281">
        <v>6.4458759038423761</v>
      </c>
      <c r="G586" s="281">
        <v>6.5987668172920397</v>
      </c>
      <c r="H586" s="281">
        <v>6.7685973574203508</v>
      </c>
      <c r="I586" s="281">
        <v>6.9247031987925292</v>
      </c>
      <c r="J586" s="281">
        <v>7.0601436804442752</v>
      </c>
      <c r="K586" s="281">
        <v>7.1977626480401993</v>
      </c>
      <c r="L586" s="281">
        <v>7.3467445081439564</v>
      </c>
      <c r="M586" s="281">
        <v>7.5023063212996837</v>
      </c>
      <c r="N586" s="281">
        <v>7.6918470571042734</v>
      </c>
      <c r="O586" s="281">
        <v>7.8424437970391976</v>
      </c>
      <c r="P586" s="281">
        <v>7.9727578361409437</v>
      </c>
      <c r="Q586" s="281">
        <v>8.075569179338574</v>
      </c>
      <c r="R586" s="281">
        <v>8.221769188027924</v>
      </c>
      <c r="S586" s="281">
        <v>8.3681826317549728</v>
      </c>
      <c r="T586" s="281">
        <v>8.5148130934409139</v>
      </c>
      <c r="U586" s="281">
        <v>8.6616642161532251</v>
      </c>
      <c r="V586" s="281">
        <v>8.8087397041153412</v>
      </c>
      <c r="W586" s="281">
        <v>8.9560433237332688</v>
      </c>
      <c r="X586" s="281">
        <v>9.1035789046394555</v>
      </c>
      <c r="Y586" s="281">
        <v>9.2513503407541453</v>
      </c>
      <c r="Z586" s="281">
        <v>9.3993615913645989</v>
      </c>
      <c r="AA586" s="281">
        <v>9.5476166822223973</v>
      </c>
      <c r="AB586" s="281">
        <v>9.6961197066591591</v>
      </c>
      <c r="AC586" s="281">
        <v>9.8448748267210355</v>
      </c>
      <c r="AD586" s="281">
        <v>9.9938862743221737</v>
      </c>
      <c r="AE586" s="281">
        <v>10.143158352417631</v>
      </c>
      <c r="AF586" s="281">
        <v>10.292695436195899</v>
      </c>
      <c r="AG586" s="281">
        <v>10.442501974291506</v>
      </c>
      <c r="AH586" s="281">
        <v>10.592582490017936</v>
      </c>
      <c r="AI586" s="281">
        <v>10.742941582621265</v>
      </c>
      <c r="AJ586" s="281">
        <v>10.893583928554843</v>
      </c>
      <c r="AK586" s="281">
        <v>11.044514282775358</v>
      </c>
      <c r="AL586" s="281">
        <v>11.19573748006067</v>
      </c>
      <c r="AM586" s="281">
        <v>11.347258436349771</v>
      </c>
      <c r="AN586" s="281">
        <v>11.499082150105224</v>
      </c>
      <c r="AO586" s="281">
        <v>11.651213703698472</v>
      </c>
      <c r="AP586" s="281">
        <v>11.803658264818448</v>
      </c>
      <c r="AQ586" s="281">
        <v>11.956421087903745</v>
      </c>
      <c r="AR586" s="281">
        <v>12.109507515598915</v>
      </c>
      <c r="AS586" s="281">
        <v>12.26292298023516</v>
      </c>
      <c r="AT586" s="281">
        <v>12.416673005335905</v>
      </c>
      <c r="AU586" s="281">
        <v>12.570763207147625</v>
      </c>
      <c r="AV586" s="281">
        <v>12.725199296196392</v>
      </c>
      <c r="AW586" s="281">
        <v>12.879987078870542</v>
      </c>
      <c r="AX586" s="281">
        <v>13.035132459029892</v>
      </c>
      <c r="AY586" s="281">
        <v>13.190641439642008</v>
      </c>
      <c r="AZ586" s="281">
        <v>13.35201960855863</v>
      </c>
      <c r="BA586" s="281">
        <v>13.51377341449124</v>
      </c>
      <c r="BB586" s="281">
        <v>13.677316280869011</v>
      </c>
      <c r="BC586" s="281">
        <v>13.842670901154321</v>
      </c>
      <c r="BD586" s="281">
        <v>14.010220152845756</v>
      </c>
      <c r="BE586" s="281">
        <v>14.180355539400628</v>
      </c>
      <c r="BF586" s="281">
        <v>14.352096246626385</v>
      </c>
      <c r="BG586" s="281">
        <v>14.52602191990338</v>
      </c>
      <c r="BH586" s="281">
        <v>14.702089319762663</v>
      </c>
    </row>
    <row r="587" spans="1:61" x14ac:dyDescent="0.25">
      <c r="A587" s="270" t="s">
        <v>349</v>
      </c>
      <c r="B587" s="281">
        <v>5875.4329520487936</v>
      </c>
      <c r="C587" s="281">
        <v>6037.0033996387792</v>
      </c>
      <c r="D587" s="281">
        <v>6187.3711375109415</v>
      </c>
      <c r="E587" s="281">
        <v>6289.3334160500162</v>
      </c>
      <c r="F587" s="281">
        <v>6445.8759038423759</v>
      </c>
      <c r="G587" s="281">
        <v>6598.7668172920394</v>
      </c>
      <c r="H587" s="281">
        <v>6768.5973574203508</v>
      </c>
      <c r="I587" s="281">
        <v>6924.7031987925293</v>
      </c>
      <c r="J587" s="281">
        <v>7060.1436804442756</v>
      </c>
      <c r="K587" s="281">
        <v>7197.7626480401996</v>
      </c>
      <c r="L587" s="281">
        <v>7346.7445081439564</v>
      </c>
      <c r="M587" s="281">
        <v>7502.306321299684</v>
      </c>
      <c r="N587" s="281">
        <v>7691.8470571042735</v>
      </c>
      <c r="O587" s="281">
        <v>7842.4437970391973</v>
      </c>
      <c r="P587" s="281">
        <v>7972.7578361409433</v>
      </c>
      <c r="Q587" s="281">
        <v>8075.5691793385731</v>
      </c>
      <c r="R587" s="281">
        <v>8221.7691880279235</v>
      </c>
      <c r="S587" s="281">
        <v>8368.182631754973</v>
      </c>
      <c r="T587" s="281">
        <v>8514.8130934409146</v>
      </c>
      <c r="U587" s="281">
        <v>8661.6642161532254</v>
      </c>
      <c r="V587" s="281">
        <v>8808.7397041153417</v>
      </c>
      <c r="W587" s="281">
        <v>8956.0433237332691</v>
      </c>
      <c r="X587" s="281">
        <v>9103.5789046394548</v>
      </c>
      <c r="Y587" s="281">
        <v>9251.3503407541448</v>
      </c>
      <c r="Z587" s="281">
        <v>9399.361591364599</v>
      </c>
      <c r="AA587" s="281">
        <v>9547.6166822223968</v>
      </c>
      <c r="AB587" s="281">
        <v>9696.1197066591594</v>
      </c>
      <c r="AC587" s="281">
        <v>9844.8748267210358</v>
      </c>
      <c r="AD587" s="281">
        <v>9993.8862743221744</v>
      </c>
      <c r="AE587" s="281">
        <v>10143.158352417631</v>
      </c>
      <c r="AF587" s="281">
        <v>10292.6954361959</v>
      </c>
      <c r="AG587" s="281">
        <v>10442.501974291506</v>
      </c>
      <c r="AH587" s="281">
        <v>10592.582490017936</v>
      </c>
      <c r="AI587" s="281">
        <v>10742.941582621264</v>
      </c>
      <c r="AJ587" s="281">
        <v>10893.583928554843</v>
      </c>
      <c r="AK587" s="281">
        <v>11044.514282775359</v>
      </c>
      <c r="AL587" s="281">
        <v>11195.73748006067</v>
      </c>
      <c r="AM587" s="281">
        <v>11347.25843634977</v>
      </c>
      <c r="AN587" s="281">
        <v>11499.082150105223</v>
      </c>
      <c r="AO587" s="281">
        <v>11651.213703698471</v>
      </c>
      <c r="AP587" s="281">
        <v>11803.658264818449</v>
      </c>
      <c r="AQ587" s="281">
        <v>11956.421087903746</v>
      </c>
      <c r="AR587" s="281">
        <v>12109.507515598916</v>
      </c>
      <c r="AS587" s="281">
        <v>12262.92298023516</v>
      </c>
      <c r="AT587" s="281">
        <v>12416.673005335906</v>
      </c>
      <c r="AU587" s="281">
        <v>12570.763207147626</v>
      </c>
      <c r="AV587" s="281">
        <v>12725.199296196392</v>
      </c>
      <c r="AW587" s="281">
        <v>12879.987078870541</v>
      </c>
      <c r="AX587" s="281">
        <v>13035.132459029892</v>
      </c>
      <c r="AY587" s="281">
        <v>13190.641439642008</v>
      </c>
      <c r="AZ587" s="281">
        <v>13352.01960855863</v>
      </c>
      <c r="BA587" s="281">
        <v>13513.773414491239</v>
      </c>
      <c r="BB587" s="281">
        <v>13677.31628086901</v>
      </c>
      <c r="BC587" s="281">
        <v>13842.670901154321</v>
      </c>
      <c r="BD587" s="281">
        <v>14010.220152845755</v>
      </c>
      <c r="BE587" s="281">
        <v>14180.355539400627</v>
      </c>
      <c r="BF587" s="281">
        <v>14352.096246626385</v>
      </c>
      <c r="BG587" s="281">
        <v>14526.02191990338</v>
      </c>
      <c r="BH587" s="281">
        <v>14702.089319762663</v>
      </c>
    </row>
    <row r="588" spans="1:61" x14ac:dyDescent="0.25">
      <c r="A588" s="270" t="s">
        <v>463</v>
      </c>
      <c r="B588" s="281">
        <v>893.46967700911864</v>
      </c>
      <c r="C588" s="281">
        <v>918.03949114887587</v>
      </c>
      <c r="D588" s="281">
        <v>940.90572335434842</v>
      </c>
      <c r="E588" s="281">
        <v>956.41099842376332</v>
      </c>
      <c r="F588" s="281">
        <v>980.2162170599953</v>
      </c>
      <c r="G588" s="281">
        <v>1003.4661453924879</v>
      </c>
      <c r="H588" s="281">
        <v>1029.2920613842302</v>
      </c>
      <c r="I588" s="281">
        <v>1053.0308797501857</v>
      </c>
      <c r="J588" s="281">
        <v>1073.6271429333353</v>
      </c>
      <c r="K588" s="281">
        <v>1094.5546857258</v>
      </c>
      <c r="L588" s="281">
        <v>1117.2101692473514</v>
      </c>
      <c r="M588" s="281">
        <v>1140.8662579287368</v>
      </c>
      <c r="N588" s="281">
        <v>1169.6894785120548</v>
      </c>
      <c r="O588" s="281">
        <v>1192.5905347723194</v>
      </c>
      <c r="P588" s="281">
        <v>1212.4072263040287</v>
      </c>
      <c r="Q588" s="281">
        <v>1228.0416175649534</v>
      </c>
      <c r="R588" s="281">
        <v>1250.2740684512926</v>
      </c>
      <c r="S588" s="281">
        <v>1272.5389761345609</v>
      </c>
      <c r="T588" s="281">
        <v>1294.8368854650644</v>
      </c>
      <c r="U588" s="281">
        <v>1317.1683504394784</v>
      </c>
      <c r="V588" s="281">
        <v>1339.5339343543876</v>
      </c>
      <c r="W588" s="281">
        <v>1361.9342099624023</v>
      </c>
      <c r="X588" s="281">
        <v>1384.3697596308971</v>
      </c>
      <c r="Y588" s="281">
        <v>1406.8411755034117</v>
      </c>
      <c r="Z588" s="281">
        <v>1429.3490596637655</v>
      </c>
      <c r="AA588" s="281">
        <v>1451.8940243029219</v>
      </c>
      <c r="AB588" s="281">
        <v>1474.4766918886571</v>
      </c>
      <c r="AC588" s="281">
        <v>1497.0976953380778</v>
      </c>
      <c r="AD588" s="281">
        <v>1519.7576781930306</v>
      </c>
      <c r="AE588" s="281">
        <v>1542.4572947984623</v>
      </c>
      <c r="AF588" s="281">
        <v>1565.1972104837678</v>
      </c>
      <c r="AG588" s="281">
        <v>1587.9781017471873</v>
      </c>
      <c r="AH588" s="281">
        <v>1610.8006564432965</v>
      </c>
      <c r="AI588" s="281">
        <v>1633.6655739736439</v>
      </c>
      <c r="AJ588" s="281">
        <v>1656.5735654805908</v>
      </c>
      <c r="AK588" s="281">
        <v>1679.5253540444021</v>
      </c>
      <c r="AL588" s="281">
        <v>1702.5216748836488</v>
      </c>
      <c r="AM588" s="281">
        <v>1725.5632755589709</v>
      </c>
      <c r="AN588" s="281">
        <v>1748.6509161802642</v>
      </c>
      <c r="AO588" s="281">
        <v>1771.7853696173438</v>
      </c>
      <c r="AP588" s="281">
        <v>1794.9674217141455</v>
      </c>
      <c r="AQ588" s="281">
        <v>1818.1978715065184</v>
      </c>
      <c r="AR588" s="281">
        <v>1841.4775314436788</v>
      </c>
      <c r="AS588" s="281">
        <v>1864.8072276133801</v>
      </c>
      <c r="AT588" s="281">
        <v>1888.1877999708618</v>
      </c>
      <c r="AU588" s="281">
        <v>1911.6201025716389</v>
      </c>
      <c r="AV588" s="281">
        <v>1935.1050038082089</v>
      </c>
      <c r="AW588" s="281">
        <v>1958.64338665072</v>
      </c>
      <c r="AX588" s="281">
        <v>1982.2361488916872</v>
      </c>
      <c r="AY588" s="281">
        <v>2005.8842033948154</v>
      </c>
      <c r="AZ588" s="281">
        <v>2030.4247779592788</v>
      </c>
      <c r="BA588" s="281">
        <v>2055.022475170887</v>
      </c>
      <c r="BB588" s="281">
        <v>2079.8922325474459</v>
      </c>
      <c r="BC588" s="281">
        <v>2105.0375010551502</v>
      </c>
      <c r="BD588" s="281">
        <v>2130.5165043922002</v>
      </c>
      <c r="BE588" s="281">
        <v>2156.3887779954584</v>
      </c>
      <c r="BF588" s="281">
        <v>2182.5051706879849</v>
      </c>
      <c r="BG588" s="281">
        <v>2208.953828411532</v>
      </c>
      <c r="BH588" s="281">
        <v>2235.7281757946052</v>
      </c>
    </row>
    <row r="589" spans="1:61" x14ac:dyDescent="0.25">
      <c r="A589" s="270" t="s">
        <v>462</v>
      </c>
      <c r="B589" s="281">
        <v>1456.7035038103986</v>
      </c>
      <c r="C589" s="281">
        <v>1496.7618687066356</v>
      </c>
      <c r="D589" s="281">
        <v>1534.0427316500284</v>
      </c>
      <c r="E589" s="281">
        <v>1559.3223679962432</v>
      </c>
      <c r="F589" s="281">
        <v>1598.1341444769553</v>
      </c>
      <c r="G589" s="281">
        <v>1636.0405815243278</v>
      </c>
      <c r="H589" s="281">
        <v>1678.14688158391</v>
      </c>
      <c r="I589" s="281">
        <v>1716.8503997668256</v>
      </c>
      <c r="J589" s="281">
        <v>1750.4303292443751</v>
      </c>
      <c r="K589" s="281">
        <v>1784.55037349028</v>
      </c>
      <c r="L589" s="281">
        <v>1821.4876340102314</v>
      </c>
      <c r="M589" s="281">
        <v>1860.0562705911368</v>
      </c>
      <c r="N589" s="281">
        <v>1907.0493443296546</v>
      </c>
      <c r="O589" s="281">
        <v>1944.3869840433595</v>
      </c>
      <c r="P589" s="281">
        <v>1976.6959081523485</v>
      </c>
      <c r="Q589" s="281">
        <v>2002.1860541704759</v>
      </c>
      <c r="R589" s="281">
        <v>2038.4336067598767</v>
      </c>
      <c r="S589" s="281">
        <v>2074.734076567428</v>
      </c>
      <c r="T589" s="281">
        <v>2111.0883519113013</v>
      </c>
      <c r="U589" s="281">
        <v>2147.4973360218119</v>
      </c>
      <c r="V589" s="281">
        <v>2183.9619472917489</v>
      </c>
      <c r="W589" s="281">
        <v>2220.4831195309057</v>
      </c>
      <c r="X589" s="281">
        <v>2257.0618022248846</v>
      </c>
      <c r="Y589" s="281">
        <v>2293.6989607982459</v>
      </c>
      <c r="Z589" s="281">
        <v>2330.3955768820742</v>
      </c>
      <c r="AA589" s="281">
        <v>2367.1526485860368</v>
      </c>
      <c r="AB589" s="281">
        <v>2403.971190775007</v>
      </c>
      <c r="AC589" s="281">
        <v>2440.8522353503367</v>
      </c>
      <c r="AD589" s="281">
        <v>2477.7968315358389</v>
      </c>
      <c r="AE589" s="281">
        <v>2514.80604616859</v>
      </c>
      <c r="AF589" s="281">
        <v>2551.8809639945916</v>
      </c>
      <c r="AG589" s="281">
        <v>2589.0226879694151</v>
      </c>
      <c r="AH589" s="281">
        <v>2626.2323395638773</v>
      </c>
      <c r="AI589" s="281">
        <v>2663.5110590748627</v>
      </c>
      <c r="AJ589" s="281">
        <v>2700.8600059413461</v>
      </c>
      <c r="AK589" s="281">
        <v>2738.2803590657409</v>
      </c>
      <c r="AL589" s="281">
        <v>2775.7733171406194</v>
      </c>
      <c r="AM589" s="281">
        <v>2813.3400989809379</v>
      </c>
      <c r="AN589" s="281">
        <v>2850.9819438618251</v>
      </c>
      <c r="AO589" s="281">
        <v>2888.7001118620456</v>
      </c>
      <c r="AP589" s="281">
        <v>2926.4958842132337</v>
      </c>
      <c r="AQ589" s="281">
        <v>2964.3705636549798</v>
      </c>
      <c r="AR589" s="281">
        <v>3002.3254747958872</v>
      </c>
      <c r="AS589" s="281">
        <v>3040.3619644806836</v>
      </c>
      <c r="AT589" s="281">
        <v>3078.4814021635007</v>
      </c>
      <c r="AU589" s="281">
        <v>3116.6851802874107</v>
      </c>
      <c r="AV589" s="281">
        <v>3154.9747146703485</v>
      </c>
      <c r="AW589" s="281">
        <v>3193.3514448974965</v>
      </c>
      <c r="AX589" s="281">
        <v>3231.8168347202691</v>
      </c>
      <c r="AY589" s="281">
        <v>3270.3723724619877</v>
      </c>
      <c r="AZ589" s="281">
        <v>3310.3830654641738</v>
      </c>
      <c r="BA589" s="281">
        <v>3350.4868906256079</v>
      </c>
      <c r="BB589" s="281">
        <v>3391.0342798001584</v>
      </c>
      <c r="BC589" s="281">
        <v>3432.0308594065777</v>
      </c>
      <c r="BD589" s="281">
        <v>3473.5715567461011</v>
      </c>
      <c r="BE589" s="281">
        <v>3515.7534377647926</v>
      </c>
      <c r="BF589" s="281">
        <v>3558.3333279625685</v>
      </c>
      <c r="BG589" s="281">
        <v>3601.4549395498202</v>
      </c>
      <c r="BH589" s="281">
        <v>3645.1075521104599</v>
      </c>
    </row>
    <row r="590" spans="1:61" x14ac:dyDescent="0.25">
      <c r="A590" s="268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81"/>
      <c r="V590" s="272"/>
      <c r="W590" s="272"/>
      <c r="X590" s="272"/>
      <c r="Y590" s="272"/>
      <c r="Z590" s="272"/>
      <c r="AA590" s="272"/>
      <c r="AB590" s="272"/>
      <c r="AC590" s="272"/>
      <c r="AD590" s="272"/>
      <c r="AE590" s="272"/>
      <c r="AF590" s="272"/>
      <c r="AG590" s="272"/>
      <c r="AH590" s="272"/>
      <c r="AI590" s="272"/>
      <c r="AJ590" s="272"/>
      <c r="AK590" s="272"/>
      <c r="AL590" s="272"/>
      <c r="AM590" s="272"/>
      <c r="AN590" s="272"/>
      <c r="AO590" s="272"/>
      <c r="AP590" s="272"/>
      <c r="AQ590" s="272"/>
      <c r="AR590" s="272"/>
      <c r="AS590" s="272"/>
      <c r="AT590" s="272"/>
      <c r="AU590" s="272"/>
      <c r="AV590" s="272"/>
      <c r="AW590" s="272"/>
      <c r="AX590" s="272"/>
      <c r="AY590" s="272"/>
      <c r="AZ590" s="272"/>
      <c r="BA590" s="272"/>
      <c r="BB590" s="272"/>
      <c r="BC590" s="272"/>
      <c r="BD590" s="272"/>
      <c r="BE590" s="272"/>
      <c r="BF590" s="272"/>
      <c r="BG590" s="272"/>
      <c r="BH590" s="272"/>
    </row>
    <row r="591" spans="1:61" ht="36" x14ac:dyDescent="0.55000000000000004">
      <c r="A591" s="369" t="s">
        <v>547</v>
      </c>
    </row>
    <row r="632" spans="1:62" x14ac:dyDescent="0.25">
      <c r="A632" s="269" t="s">
        <v>412</v>
      </c>
      <c r="B632" s="271">
        <v>42979</v>
      </c>
      <c r="C632" s="271">
        <v>43009</v>
      </c>
      <c r="D632" s="271">
        <v>43040</v>
      </c>
      <c r="E632" s="271">
        <v>43070</v>
      </c>
      <c r="F632" s="271">
        <v>43101</v>
      </c>
      <c r="G632" s="271">
        <v>43132</v>
      </c>
      <c r="H632" s="271">
        <v>43160</v>
      </c>
      <c r="I632" s="271">
        <v>43191</v>
      </c>
      <c r="J632" s="271">
        <v>43221</v>
      </c>
      <c r="K632" s="271">
        <v>43252</v>
      </c>
      <c r="L632" s="271">
        <v>43282</v>
      </c>
      <c r="M632" s="271">
        <v>43282</v>
      </c>
      <c r="N632" s="271">
        <v>43313</v>
      </c>
      <c r="O632" s="271">
        <v>43344</v>
      </c>
      <c r="P632" s="271">
        <v>43374</v>
      </c>
      <c r="Q632" s="271">
        <v>43405</v>
      </c>
      <c r="R632" s="271">
        <v>43435</v>
      </c>
      <c r="S632" s="271">
        <v>43466</v>
      </c>
      <c r="T632" s="271">
        <v>43497</v>
      </c>
      <c r="U632" s="271">
        <v>43525</v>
      </c>
      <c r="V632" s="271">
        <v>43556</v>
      </c>
      <c r="W632" s="271">
        <v>43586</v>
      </c>
      <c r="X632" s="271">
        <v>43617</v>
      </c>
      <c r="Y632" s="271">
        <v>43647</v>
      </c>
      <c r="Z632" s="271">
        <v>43678</v>
      </c>
      <c r="AA632" s="271">
        <v>43709</v>
      </c>
      <c r="AB632" s="271">
        <v>43739</v>
      </c>
      <c r="AC632" s="271">
        <v>43770</v>
      </c>
      <c r="AD632" s="271">
        <v>43800</v>
      </c>
      <c r="AE632" s="271">
        <v>43831</v>
      </c>
      <c r="AF632" s="271">
        <v>43862</v>
      </c>
      <c r="AG632" s="271">
        <v>43891</v>
      </c>
      <c r="AH632" s="271">
        <v>43922</v>
      </c>
      <c r="AI632" s="271">
        <v>43952</v>
      </c>
      <c r="AJ632" s="271">
        <v>43983</v>
      </c>
      <c r="AK632" s="271">
        <v>44013</v>
      </c>
      <c r="AL632" s="271">
        <v>44044</v>
      </c>
      <c r="AM632" s="271">
        <v>44075</v>
      </c>
      <c r="AN632" s="271">
        <v>44105</v>
      </c>
      <c r="AO632" s="271">
        <v>44136</v>
      </c>
      <c r="AP632" s="271">
        <v>44166</v>
      </c>
      <c r="AQ632" s="271">
        <v>44197</v>
      </c>
      <c r="AR632" s="271">
        <v>44228</v>
      </c>
      <c r="AS632" s="271">
        <v>44256</v>
      </c>
      <c r="AT632" s="271">
        <v>44287</v>
      </c>
      <c r="AU632" s="271">
        <v>44317</v>
      </c>
      <c r="AV632" s="271">
        <v>44348</v>
      </c>
      <c r="AW632" s="271">
        <v>44378</v>
      </c>
      <c r="AX632" s="271">
        <v>44409</v>
      </c>
      <c r="AY632" s="271">
        <v>44440</v>
      </c>
      <c r="AZ632" s="271">
        <v>44470</v>
      </c>
      <c r="BA632" s="271">
        <v>44501</v>
      </c>
      <c r="BB632" s="271">
        <v>44531</v>
      </c>
      <c r="BC632" s="271">
        <v>44562</v>
      </c>
      <c r="BD632" s="271">
        <v>44593</v>
      </c>
      <c r="BE632" s="271">
        <v>44621</v>
      </c>
      <c r="BF632" s="271">
        <v>44652</v>
      </c>
      <c r="BG632" s="271">
        <v>44682</v>
      </c>
      <c r="BH632" s="271">
        <v>44713</v>
      </c>
      <c r="BI632" s="271">
        <v>44743</v>
      </c>
      <c r="BJ632" s="267"/>
    </row>
    <row r="633" spans="1:62" x14ac:dyDescent="0.25">
      <c r="A633" s="270" t="s">
        <v>406</v>
      </c>
      <c r="B633" s="272">
        <v>2000</v>
      </c>
      <c r="C633" s="272">
        <v>2000</v>
      </c>
      <c r="D633" s="272">
        <v>3000</v>
      </c>
      <c r="E633" s="272">
        <v>3000</v>
      </c>
      <c r="F633" s="272">
        <v>3000</v>
      </c>
      <c r="G633" s="272">
        <v>3000</v>
      </c>
      <c r="H633" s="272">
        <v>3000</v>
      </c>
      <c r="I633" s="272">
        <v>4000</v>
      </c>
      <c r="J633" s="272">
        <v>4000</v>
      </c>
      <c r="K633" s="272">
        <v>4000</v>
      </c>
      <c r="L633" s="272">
        <v>4000</v>
      </c>
      <c r="M633" s="272">
        <v>4000</v>
      </c>
      <c r="N633" s="272">
        <v>4000</v>
      </c>
      <c r="O633" s="272">
        <v>7000</v>
      </c>
      <c r="P633" s="272">
        <v>7000</v>
      </c>
      <c r="Q633" s="272">
        <v>8000</v>
      </c>
      <c r="R633" s="272">
        <v>8000</v>
      </c>
      <c r="S633" s="272">
        <v>9000</v>
      </c>
      <c r="T633" s="272">
        <v>9000</v>
      </c>
      <c r="U633" s="272">
        <v>9000</v>
      </c>
      <c r="V633" s="272">
        <v>9000</v>
      </c>
      <c r="W633" s="272">
        <v>11000</v>
      </c>
      <c r="X633" s="272">
        <v>12000</v>
      </c>
      <c r="Y633" s="272">
        <v>12000</v>
      </c>
      <c r="Z633" s="272">
        <v>12000</v>
      </c>
      <c r="AA633" s="272">
        <v>13000</v>
      </c>
      <c r="AB633" s="272">
        <v>13000</v>
      </c>
      <c r="AC633" s="272">
        <v>13000</v>
      </c>
      <c r="AD633" s="272">
        <v>13000</v>
      </c>
      <c r="AE633" s="272">
        <v>14000</v>
      </c>
      <c r="AF633" s="272">
        <v>14000</v>
      </c>
      <c r="AG633" s="272">
        <v>14000</v>
      </c>
      <c r="AH633" s="272">
        <v>15000</v>
      </c>
      <c r="AI633" s="272">
        <v>15000</v>
      </c>
      <c r="AJ633" s="272">
        <v>15000</v>
      </c>
      <c r="AK633" s="272">
        <v>16000</v>
      </c>
      <c r="AL633" s="272">
        <v>16000</v>
      </c>
      <c r="AM633" s="272">
        <v>16000</v>
      </c>
      <c r="AN633" s="272">
        <v>17000</v>
      </c>
      <c r="AO633" s="272">
        <v>17000</v>
      </c>
      <c r="AP633" s="272">
        <v>17000</v>
      </c>
      <c r="AQ633" s="272">
        <v>18000</v>
      </c>
      <c r="AR633" s="272">
        <v>18000</v>
      </c>
      <c r="AS633" s="272">
        <v>19000</v>
      </c>
      <c r="AT633" s="272">
        <v>19000</v>
      </c>
      <c r="AU633" s="272">
        <v>19000</v>
      </c>
      <c r="AV633" s="272">
        <v>20000</v>
      </c>
      <c r="AW633" s="272">
        <v>20000</v>
      </c>
      <c r="AX633" s="272">
        <v>21000</v>
      </c>
      <c r="AY633" s="272">
        <v>21000</v>
      </c>
      <c r="AZ633" s="272">
        <v>22000</v>
      </c>
      <c r="BA633" s="272">
        <v>22000</v>
      </c>
      <c r="BB633" s="272">
        <v>23000</v>
      </c>
      <c r="BC633" s="272">
        <v>24000</v>
      </c>
      <c r="BD633" s="272">
        <v>24000</v>
      </c>
      <c r="BE633" s="272">
        <v>25000</v>
      </c>
      <c r="BF633" s="272">
        <v>25000</v>
      </c>
      <c r="BG633" s="272">
        <v>26000</v>
      </c>
      <c r="BH633" s="272">
        <v>27000</v>
      </c>
      <c r="BI633" s="272">
        <v>27000</v>
      </c>
    </row>
    <row r="634" spans="1:62" x14ac:dyDescent="0.25">
      <c r="A634" s="270" t="s">
        <v>464</v>
      </c>
      <c r="B634" s="358">
        <v>2</v>
      </c>
      <c r="C634" s="358">
        <v>2</v>
      </c>
      <c r="D634" s="358">
        <v>3</v>
      </c>
      <c r="E634" s="358">
        <v>3</v>
      </c>
      <c r="F634" s="358">
        <v>3</v>
      </c>
      <c r="G634" s="358">
        <v>3</v>
      </c>
      <c r="H634" s="358">
        <v>3</v>
      </c>
      <c r="I634" s="358">
        <v>4</v>
      </c>
      <c r="J634" s="358">
        <v>4</v>
      </c>
      <c r="K634" s="358">
        <v>4</v>
      </c>
      <c r="L634" s="358">
        <v>4</v>
      </c>
      <c r="M634" s="358">
        <v>4</v>
      </c>
      <c r="N634" s="358">
        <v>4</v>
      </c>
      <c r="O634" s="358">
        <v>7</v>
      </c>
      <c r="P634" s="358">
        <v>7</v>
      </c>
      <c r="Q634" s="358">
        <v>8</v>
      </c>
      <c r="R634" s="358">
        <v>8</v>
      </c>
      <c r="S634" s="358">
        <v>9</v>
      </c>
      <c r="T634" s="358">
        <v>9</v>
      </c>
      <c r="U634" s="358">
        <v>9</v>
      </c>
      <c r="V634" s="358">
        <v>9</v>
      </c>
      <c r="W634" s="358">
        <v>11</v>
      </c>
      <c r="X634" s="358">
        <v>12</v>
      </c>
      <c r="Y634" s="358">
        <v>12</v>
      </c>
      <c r="Z634" s="358">
        <v>12</v>
      </c>
      <c r="AA634" s="358">
        <v>13</v>
      </c>
      <c r="AB634" s="358">
        <v>13</v>
      </c>
      <c r="AC634" s="358">
        <v>13</v>
      </c>
      <c r="AD634" s="358">
        <v>13</v>
      </c>
      <c r="AE634" s="358">
        <v>14</v>
      </c>
      <c r="AF634" s="358">
        <v>14</v>
      </c>
      <c r="AG634" s="358">
        <v>14</v>
      </c>
      <c r="AH634" s="358">
        <v>15</v>
      </c>
      <c r="AI634" s="358">
        <v>15</v>
      </c>
      <c r="AJ634" s="358">
        <v>15</v>
      </c>
      <c r="AK634" s="358">
        <v>16</v>
      </c>
      <c r="AL634" s="358">
        <v>16</v>
      </c>
      <c r="AM634" s="358">
        <v>16</v>
      </c>
      <c r="AN634" s="358">
        <v>17</v>
      </c>
      <c r="AO634" s="358">
        <v>17</v>
      </c>
      <c r="AP634" s="358">
        <v>17</v>
      </c>
      <c r="AQ634" s="358">
        <v>18</v>
      </c>
      <c r="AR634" s="358">
        <v>18</v>
      </c>
      <c r="AS634" s="358">
        <v>19</v>
      </c>
      <c r="AT634" s="358">
        <v>19</v>
      </c>
      <c r="AU634" s="358">
        <v>19</v>
      </c>
      <c r="AV634" s="358">
        <v>20</v>
      </c>
      <c r="AW634" s="358">
        <v>20</v>
      </c>
      <c r="AX634" s="358">
        <v>21</v>
      </c>
      <c r="AY634" s="358">
        <v>21</v>
      </c>
      <c r="AZ634" s="358">
        <v>22</v>
      </c>
      <c r="BA634" s="358">
        <v>22</v>
      </c>
      <c r="BB634" s="358">
        <v>23</v>
      </c>
      <c r="BC634" s="358">
        <v>24</v>
      </c>
      <c r="BD634" s="358">
        <v>24</v>
      </c>
      <c r="BE634" s="358">
        <v>25</v>
      </c>
      <c r="BF634" s="358">
        <v>25</v>
      </c>
      <c r="BG634" s="358">
        <v>26</v>
      </c>
      <c r="BH634" s="358">
        <v>27</v>
      </c>
      <c r="BI634" s="358">
        <v>27</v>
      </c>
    </row>
    <row r="635" spans="1:62" x14ac:dyDescent="0.25">
      <c r="A635" s="270" t="s">
        <v>349</v>
      </c>
      <c r="B635" s="357">
        <v>1806</v>
      </c>
      <c r="C635" s="357">
        <v>1882</v>
      </c>
      <c r="D635" s="357">
        <v>2238</v>
      </c>
      <c r="E635" s="357">
        <v>2236</v>
      </c>
      <c r="F635" s="357">
        <v>2422</v>
      </c>
      <c r="G635" s="357">
        <v>2576</v>
      </c>
      <c r="H635" s="357">
        <v>2974</v>
      </c>
      <c r="I635" s="357">
        <v>3056</v>
      </c>
      <c r="J635" s="357">
        <v>3302</v>
      </c>
      <c r="K635" s="357">
        <v>3414</v>
      </c>
      <c r="L635" s="357">
        <v>3622</v>
      </c>
      <c r="M635" s="357">
        <v>3622</v>
      </c>
      <c r="N635" s="357">
        <v>3944</v>
      </c>
      <c r="O635" s="357">
        <v>6720</v>
      </c>
      <c r="P635" s="357">
        <v>6924</v>
      </c>
      <c r="Q635" s="357">
        <v>7244</v>
      </c>
      <c r="R635" s="357">
        <v>7942</v>
      </c>
      <c r="S635" s="357">
        <v>8286</v>
      </c>
      <c r="T635" s="357">
        <v>8434</v>
      </c>
      <c r="U635" s="357">
        <v>8588</v>
      </c>
      <c r="V635" s="357">
        <v>8750</v>
      </c>
      <c r="W635" s="357">
        <v>10790</v>
      </c>
      <c r="X635" s="357">
        <v>11372.5</v>
      </c>
      <c r="Y635" s="357">
        <v>11600</v>
      </c>
      <c r="Z635" s="357">
        <v>11840</v>
      </c>
      <c r="AA635" s="357">
        <v>12085</v>
      </c>
      <c r="AB635" s="357">
        <v>12340</v>
      </c>
      <c r="AC635" s="357">
        <v>12605</v>
      </c>
      <c r="AD635" s="357">
        <v>12877.5</v>
      </c>
      <c r="AE635" s="357">
        <v>13160</v>
      </c>
      <c r="AF635" s="357">
        <v>13450</v>
      </c>
      <c r="AG635" s="357">
        <v>13747.5</v>
      </c>
      <c r="AH635" s="357">
        <v>14057.5</v>
      </c>
      <c r="AI635" s="357">
        <v>14375</v>
      </c>
      <c r="AJ635" s="357">
        <v>14702.5</v>
      </c>
      <c r="AK635" s="357">
        <v>15040</v>
      </c>
      <c r="AL635" s="357">
        <v>15385</v>
      </c>
      <c r="AM635" s="357">
        <v>15742.5</v>
      </c>
      <c r="AN635" s="357">
        <v>16110</v>
      </c>
      <c r="AO635" s="357">
        <v>16487.5</v>
      </c>
      <c r="AP635" s="357">
        <v>16877.5</v>
      </c>
      <c r="AQ635" s="357">
        <v>17277.5</v>
      </c>
      <c r="AR635" s="357">
        <v>17690</v>
      </c>
      <c r="AS635" s="357">
        <v>18112.5</v>
      </c>
      <c r="AT635" s="357">
        <v>18547.5</v>
      </c>
      <c r="AU635" s="357">
        <v>18995</v>
      </c>
      <c r="AV635" s="357">
        <v>19455</v>
      </c>
      <c r="AW635" s="357">
        <v>19927.5</v>
      </c>
      <c r="AX635" s="357">
        <v>20415</v>
      </c>
      <c r="AY635" s="357">
        <v>20915</v>
      </c>
      <c r="AZ635" s="357">
        <v>21430</v>
      </c>
      <c r="BA635" s="357">
        <v>21960</v>
      </c>
      <c r="BB635" s="357">
        <v>22500</v>
      </c>
      <c r="BC635" s="357">
        <v>23057.5</v>
      </c>
      <c r="BD635" s="357">
        <v>23627.5</v>
      </c>
      <c r="BE635" s="357">
        <v>24210</v>
      </c>
      <c r="BF635" s="357">
        <v>24810</v>
      </c>
      <c r="BG635" s="357">
        <v>25422.5</v>
      </c>
      <c r="BH635" s="357">
        <v>26052.5</v>
      </c>
      <c r="BI635" s="357">
        <v>26697.5</v>
      </c>
    </row>
    <row r="636" spans="1:62" x14ac:dyDescent="0.25">
      <c r="A636" s="270" t="s">
        <v>429</v>
      </c>
      <c r="B636" s="357">
        <v>1590</v>
      </c>
      <c r="C636" s="357">
        <v>1657</v>
      </c>
      <c r="D636" s="357">
        <v>1970</v>
      </c>
      <c r="E636" s="357">
        <v>1969</v>
      </c>
      <c r="F636" s="357">
        <v>2132</v>
      </c>
      <c r="G636" s="357">
        <v>2268</v>
      </c>
      <c r="H636" s="357">
        <v>2618</v>
      </c>
      <c r="I636" s="357">
        <v>2691</v>
      </c>
      <c r="J636" s="357">
        <v>2907</v>
      </c>
      <c r="K636" s="357">
        <v>3006</v>
      </c>
      <c r="L636" s="357">
        <v>3189</v>
      </c>
      <c r="M636" s="357">
        <v>3189</v>
      </c>
      <c r="N636" s="357">
        <v>3472</v>
      </c>
      <c r="O636" s="357">
        <v>5916</v>
      </c>
      <c r="P636" s="357">
        <v>6096</v>
      </c>
      <c r="Q636" s="357">
        <v>6378</v>
      </c>
      <c r="R636" s="357">
        <v>6992</v>
      </c>
      <c r="S636" s="357">
        <v>7295</v>
      </c>
      <c r="T636" s="357">
        <v>7425</v>
      </c>
      <c r="U636" s="357">
        <v>7561</v>
      </c>
      <c r="V636" s="357">
        <v>7704</v>
      </c>
      <c r="W636" s="357">
        <v>9500</v>
      </c>
      <c r="X636" s="357">
        <v>10013</v>
      </c>
      <c r="Y636" s="357">
        <v>10213</v>
      </c>
      <c r="Z636" s="357">
        <v>10424</v>
      </c>
      <c r="AA636" s="357">
        <v>10640</v>
      </c>
      <c r="AB636" s="357">
        <v>10864</v>
      </c>
      <c r="AC636" s="357">
        <v>11098</v>
      </c>
      <c r="AD636" s="357">
        <v>11338</v>
      </c>
      <c r="AE636" s="357">
        <v>11586</v>
      </c>
      <c r="AF636" s="357">
        <v>11842</v>
      </c>
      <c r="AG636" s="357">
        <v>12104</v>
      </c>
      <c r="AH636" s="357">
        <v>12377</v>
      </c>
      <c r="AI636" s="357">
        <v>12656</v>
      </c>
      <c r="AJ636" s="357">
        <v>12944</v>
      </c>
      <c r="AK636" s="357">
        <v>13242</v>
      </c>
      <c r="AL636" s="357">
        <v>13545</v>
      </c>
      <c r="AM636" s="357">
        <v>13860</v>
      </c>
      <c r="AN636" s="357">
        <v>14184</v>
      </c>
      <c r="AO636" s="357">
        <v>14516</v>
      </c>
      <c r="AP636" s="357">
        <v>14859</v>
      </c>
      <c r="AQ636" s="357">
        <v>15211</v>
      </c>
      <c r="AR636" s="357">
        <v>15575</v>
      </c>
      <c r="AS636" s="357">
        <v>15947</v>
      </c>
      <c r="AT636" s="357">
        <v>16330</v>
      </c>
      <c r="AU636" s="357">
        <v>16724</v>
      </c>
      <c r="AV636" s="357">
        <v>17129</v>
      </c>
      <c r="AW636" s="357">
        <v>17545</v>
      </c>
      <c r="AX636" s="357">
        <v>17974</v>
      </c>
      <c r="AY636" s="357">
        <v>18414</v>
      </c>
      <c r="AZ636" s="357">
        <v>18867</v>
      </c>
      <c r="BA636" s="357">
        <v>19334</v>
      </c>
      <c r="BB636" s="357">
        <v>19809</v>
      </c>
      <c r="BC636" s="357">
        <v>20300</v>
      </c>
      <c r="BD636" s="357">
        <v>20802</v>
      </c>
      <c r="BE636" s="357">
        <v>21315</v>
      </c>
      <c r="BF636" s="357">
        <v>21843</v>
      </c>
      <c r="BG636" s="357">
        <v>22382</v>
      </c>
      <c r="BH636" s="357">
        <v>22937</v>
      </c>
      <c r="BI636" s="357">
        <v>23505</v>
      </c>
    </row>
    <row r="637" spans="1:62" x14ac:dyDescent="0.25">
      <c r="A637" s="270" t="s">
        <v>428</v>
      </c>
      <c r="B637" s="357">
        <v>216</v>
      </c>
      <c r="C637" s="357">
        <v>225</v>
      </c>
      <c r="D637" s="357">
        <v>268</v>
      </c>
      <c r="E637" s="357">
        <v>267</v>
      </c>
      <c r="F637" s="357">
        <v>290</v>
      </c>
      <c r="G637" s="357">
        <v>308</v>
      </c>
      <c r="H637" s="357">
        <v>356</v>
      </c>
      <c r="I637" s="357">
        <v>365</v>
      </c>
      <c r="J637" s="357">
        <v>395</v>
      </c>
      <c r="K637" s="357">
        <v>408</v>
      </c>
      <c r="L637" s="357">
        <v>433</v>
      </c>
      <c r="M637" s="357">
        <v>433</v>
      </c>
      <c r="N637" s="357">
        <v>472</v>
      </c>
      <c r="O637" s="357">
        <v>804</v>
      </c>
      <c r="P637" s="357">
        <v>828</v>
      </c>
      <c r="Q637" s="357">
        <v>866</v>
      </c>
      <c r="R637" s="357">
        <v>950</v>
      </c>
      <c r="S637" s="357">
        <v>991</v>
      </c>
      <c r="T637" s="357">
        <v>1009</v>
      </c>
      <c r="U637" s="357">
        <v>1027</v>
      </c>
      <c r="V637" s="357">
        <v>1046</v>
      </c>
      <c r="W637" s="357">
        <v>1290</v>
      </c>
      <c r="X637" s="357">
        <v>1360</v>
      </c>
      <c r="Y637" s="357">
        <v>1387</v>
      </c>
      <c r="Z637" s="357">
        <v>1416</v>
      </c>
      <c r="AA637" s="357">
        <v>1445</v>
      </c>
      <c r="AB637" s="357">
        <v>1476</v>
      </c>
      <c r="AC637" s="357">
        <v>1507</v>
      </c>
      <c r="AD637" s="357">
        <v>1540</v>
      </c>
      <c r="AE637" s="357">
        <v>1574</v>
      </c>
      <c r="AF637" s="357">
        <v>1608</v>
      </c>
      <c r="AG637" s="357">
        <v>1644</v>
      </c>
      <c r="AH637" s="357">
        <v>1681</v>
      </c>
      <c r="AI637" s="357">
        <v>1719</v>
      </c>
      <c r="AJ637" s="357">
        <v>1758</v>
      </c>
      <c r="AK637" s="357">
        <v>1798</v>
      </c>
      <c r="AL637" s="357">
        <v>1840</v>
      </c>
      <c r="AM637" s="357">
        <v>1882</v>
      </c>
      <c r="AN637" s="357">
        <v>1926</v>
      </c>
      <c r="AO637" s="357">
        <v>1972</v>
      </c>
      <c r="AP637" s="357">
        <v>2018</v>
      </c>
      <c r="AQ637" s="357">
        <v>2066</v>
      </c>
      <c r="AR637" s="357">
        <v>2115</v>
      </c>
      <c r="AS637" s="357">
        <v>2166</v>
      </c>
      <c r="AT637" s="357">
        <v>2218</v>
      </c>
      <c r="AU637" s="357">
        <v>2271</v>
      </c>
      <c r="AV637" s="357">
        <v>2326</v>
      </c>
      <c r="AW637" s="357">
        <v>2383</v>
      </c>
      <c r="AX637" s="357">
        <v>2441</v>
      </c>
      <c r="AY637" s="357">
        <v>2501</v>
      </c>
      <c r="AZ637" s="357">
        <v>2563</v>
      </c>
      <c r="BA637" s="357">
        <v>2626</v>
      </c>
      <c r="BB637" s="357">
        <v>2691</v>
      </c>
      <c r="BC637" s="357">
        <v>2757</v>
      </c>
      <c r="BD637" s="357">
        <v>2825</v>
      </c>
      <c r="BE637" s="357">
        <v>2895</v>
      </c>
      <c r="BF637" s="357">
        <v>2967</v>
      </c>
      <c r="BG637" s="357">
        <v>3040</v>
      </c>
      <c r="BH637" s="357">
        <v>3115</v>
      </c>
      <c r="BI637" s="357">
        <v>3192</v>
      </c>
    </row>
    <row r="638" spans="1:62" x14ac:dyDescent="0.25">
      <c r="A638" s="268" t="s">
        <v>513</v>
      </c>
      <c r="B638" s="272">
        <v>14000</v>
      </c>
      <c r="C638" s="272">
        <v>14000</v>
      </c>
      <c r="D638" s="272">
        <v>14000</v>
      </c>
      <c r="E638" s="272">
        <v>14000</v>
      </c>
      <c r="F638" s="272">
        <v>14000</v>
      </c>
      <c r="G638" s="272">
        <v>14000</v>
      </c>
      <c r="H638" s="272">
        <v>14000</v>
      </c>
      <c r="I638" s="272">
        <v>14000</v>
      </c>
      <c r="J638" s="272">
        <v>14000</v>
      </c>
      <c r="K638" s="272">
        <v>14000</v>
      </c>
      <c r="L638" s="272">
        <v>14000</v>
      </c>
      <c r="M638" s="272">
        <v>14000</v>
      </c>
      <c r="N638" s="272">
        <v>14000</v>
      </c>
      <c r="O638" s="272">
        <v>14000</v>
      </c>
      <c r="P638" s="272">
        <v>14000</v>
      </c>
      <c r="Q638" s="272">
        <v>14000</v>
      </c>
      <c r="R638" s="272">
        <v>14000</v>
      </c>
      <c r="S638" s="272">
        <v>14000</v>
      </c>
      <c r="T638" s="272">
        <v>14000</v>
      </c>
      <c r="U638" s="272">
        <v>14000</v>
      </c>
      <c r="V638" s="272">
        <v>14000</v>
      </c>
      <c r="W638" s="272">
        <v>14000</v>
      </c>
      <c r="X638" s="272">
        <v>14000</v>
      </c>
      <c r="Y638" s="272">
        <v>14000</v>
      </c>
      <c r="Z638" s="272">
        <v>14000</v>
      </c>
      <c r="AA638" s="272">
        <v>14000</v>
      </c>
      <c r="AB638" s="272">
        <v>14000</v>
      </c>
      <c r="AC638" s="272">
        <v>14000</v>
      </c>
      <c r="AD638" s="272">
        <v>14000</v>
      </c>
      <c r="AE638" s="272">
        <v>14000</v>
      </c>
      <c r="AF638" s="272">
        <v>14000</v>
      </c>
      <c r="AG638" s="272">
        <v>14000</v>
      </c>
      <c r="AH638" s="272">
        <v>14000</v>
      </c>
      <c r="AI638" s="272">
        <v>14000</v>
      </c>
      <c r="AJ638" s="272">
        <v>14000</v>
      </c>
      <c r="AK638" s="272">
        <v>14000</v>
      </c>
      <c r="AL638" s="272">
        <v>14000</v>
      </c>
      <c r="AM638" s="272">
        <v>14000</v>
      </c>
      <c r="AN638" s="272">
        <v>14000</v>
      </c>
      <c r="AO638" s="272">
        <v>14000</v>
      </c>
      <c r="AP638" s="272">
        <v>14000</v>
      </c>
      <c r="AQ638" s="272">
        <v>14000</v>
      </c>
      <c r="AR638" s="272">
        <v>14000</v>
      </c>
      <c r="AS638" s="272">
        <v>14000</v>
      </c>
      <c r="AT638" s="272">
        <v>14000</v>
      </c>
      <c r="AU638" s="272">
        <v>14000</v>
      </c>
      <c r="AV638" s="272">
        <v>14000</v>
      </c>
      <c r="AW638" s="272">
        <v>14000</v>
      </c>
      <c r="AX638" s="272">
        <v>14000</v>
      </c>
      <c r="AY638" s="272">
        <v>14000</v>
      </c>
      <c r="AZ638" s="272">
        <v>14000</v>
      </c>
      <c r="BA638" s="272">
        <v>14000</v>
      </c>
      <c r="BB638" s="272">
        <v>14000</v>
      </c>
      <c r="BC638" s="272">
        <v>14000</v>
      </c>
      <c r="BD638" s="272">
        <v>14000</v>
      </c>
      <c r="BE638" s="272">
        <v>14000</v>
      </c>
      <c r="BF638" s="272">
        <v>14000</v>
      </c>
      <c r="BG638" s="272">
        <v>14000</v>
      </c>
      <c r="BH638" s="272">
        <v>14000</v>
      </c>
      <c r="BI638" s="272">
        <v>14000</v>
      </c>
    </row>
    <row r="640" spans="1:62" ht="36" x14ac:dyDescent="0.55000000000000004">
      <c r="A640" s="369" t="s">
        <v>548</v>
      </c>
    </row>
    <row r="683" spans="1:62" x14ac:dyDescent="0.25">
      <c r="A683" s="269" t="s">
        <v>412</v>
      </c>
      <c r="B683" s="271">
        <v>42979</v>
      </c>
      <c r="C683" s="271">
        <v>43009</v>
      </c>
      <c r="D683" s="271">
        <v>43040</v>
      </c>
      <c r="E683" s="271">
        <v>43070</v>
      </c>
      <c r="F683" s="271">
        <v>43101</v>
      </c>
      <c r="G683" s="271">
        <v>43132</v>
      </c>
      <c r="H683" s="271">
        <v>43160</v>
      </c>
      <c r="I683" s="271">
        <v>43191</v>
      </c>
      <c r="J683" s="271">
        <v>43221</v>
      </c>
      <c r="K683" s="271">
        <v>43252</v>
      </c>
      <c r="L683" s="271">
        <v>43282</v>
      </c>
      <c r="M683" s="271">
        <v>43282</v>
      </c>
      <c r="N683" s="271">
        <v>43313</v>
      </c>
      <c r="O683" s="271">
        <v>43344</v>
      </c>
      <c r="P683" s="271">
        <v>43374</v>
      </c>
      <c r="Q683" s="271">
        <v>43405</v>
      </c>
      <c r="R683" s="271">
        <v>43435</v>
      </c>
      <c r="S683" s="271">
        <v>43466</v>
      </c>
      <c r="T683" s="271">
        <v>43497</v>
      </c>
      <c r="U683" s="271">
        <v>43525</v>
      </c>
      <c r="V683" s="271">
        <v>43556</v>
      </c>
      <c r="W683" s="271">
        <v>43586</v>
      </c>
      <c r="X683" s="271">
        <v>43617</v>
      </c>
      <c r="Y683" s="271">
        <v>43647</v>
      </c>
      <c r="Z683" s="271">
        <v>43678</v>
      </c>
      <c r="AA683" s="271">
        <v>43709</v>
      </c>
      <c r="AB683" s="271">
        <v>43739</v>
      </c>
      <c r="AC683" s="271">
        <v>43770</v>
      </c>
      <c r="AD683" s="271">
        <v>43800</v>
      </c>
      <c r="AE683" s="271">
        <v>43831</v>
      </c>
      <c r="AF683" s="271">
        <v>43862</v>
      </c>
      <c r="AG683" s="271">
        <v>43891</v>
      </c>
      <c r="AH683" s="271">
        <v>43922</v>
      </c>
      <c r="AI683" s="271">
        <v>43952</v>
      </c>
      <c r="AJ683" s="271">
        <v>43983</v>
      </c>
      <c r="AK683" s="271">
        <v>44013</v>
      </c>
      <c r="AL683" s="271">
        <v>44044</v>
      </c>
      <c r="AM683" s="271">
        <v>44075</v>
      </c>
      <c r="AN683" s="271">
        <v>44105</v>
      </c>
      <c r="AO683" s="271">
        <v>44136</v>
      </c>
      <c r="AP683" s="271">
        <v>44166</v>
      </c>
      <c r="AQ683" s="271">
        <v>44197</v>
      </c>
      <c r="AR683" s="271">
        <v>44228</v>
      </c>
      <c r="AS683" s="271">
        <v>44256</v>
      </c>
      <c r="AT683" s="271">
        <v>44287</v>
      </c>
      <c r="AU683" s="271">
        <v>44317</v>
      </c>
      <c r="AV683" s="271">
        <v>44348</v>
      </c>
      <c r="AW683" s="271">
        <v>44378</v>
      </c>
      <c r="AX683" s="271">
        <v>44409</v>
      </c>
      <c r="AY683" s="271">
        <v>44440</v>
      </c>
      <c r="AZ683" s="271">
        <v>44470</v>
      </c>
      <c r="BA683" s="271">
        <v>44501</v>
      </c>
      <c r="BB683" s="271">
        <v>44531</v>
      </c>
      <c r="BC683" s="271">
        <v>44562</v>
      </c>
      <c r="BD683" s="271">
        <v>44593</v>
      </c>
      <c r="BE683" s="271">
        <v>44621</v>
      </c>
      <c r="BF683" s="271">
        <v>44652</v>
      </c>
      <c r="BG683" s="271">
        <v>44682</v>
      </c>
      <c r="BH683" s="271">
        <v>44713</v>
      </c>
      <c r="BI683" s="271">
        <v>44743</v>
      </c>
      <c r="BJ683" s="267"/>
    </row>
    <row r="684" spans="1:62" x14ac:dyDescent="0.25">
      <c r="A684" s="270" t="s">
        <v>406</v>
      </c>
      <c r="B684" s="272">
        <v>1000</v>
      </c>
      <c r="C684" s="272">
        <v>1000</v>
      </c>
      <c r="D684" s="272">
        <v>1000</v>
      </c>
      <c r="E684" s="272">
        <v>1000</v>
      </c>
      <c r="F684" s="272">
        <v>1000</v>
      </c>
      <c r="G684" s="272">
        <v>1000</v>
      </c>
      <c r="H684" s="272">
        <v>1000</v>
      </c>
      <c r="I684" s="272">
        <v>1000</v>
      </c>
      <c r="J684" s="272">
        <v>1000</v>
      </c>
      <c r="K684" s="272">
        <v>2000</v>
      </c>
      <c r="L684" s="272">
        <v>1000</v>
      </c>
      <c r="M684" s="272">
        <v>1000</v>
      </c>
      <c r="N684" s="272">
        <v>1000</v>
      </c>
      <c r="O684" s="272">
        <v>1000</v>
      </c>
      <c r="P684" s="272">
        <v>1000</v>
      </c>
      <c r="Q684" s="272">
        <v>1000</v>
      </c>
      <c r="R684" s="272">
        <v>1000</v>
      </c>
      <c r="S684" s="272">
        <v>1000</v>
      </c>
      <c r="T684" s="272">
        <v>1000</v>
      </c>
      <c r="U684" s="272">
        <v>1000</v>
      </c>
      <c r="V684" s="272">
        <v>1000</v>
      </c>
      <c r="W684" s="272">
        <v>1000</v>
      </c>
      <c r="X684" s="272">
        <v>1000</v>
      </c>
      <c r="Y684" s="272">
        <v>1000</v>
      </c>
      <c r="Z684" s="272">
        <v>1000</v>
      </c>
      <c r="AA684" s="272">
        <v>1000</v>
      </c>
      <c r="AB684" s="272">
        <v>1000</v>
      </c>
      <c r="AC684" s="272">
        <v>1000</v>
      </c>
      <c r="AD684" s="272">
        <v>1000</v>
      </c>
      <c r="AE684" s="272">
        <v>1000</v>
      </c>
      <c r="AF684" s="272">
        <v>1000</v>
      </c>
      <c r="AG684" s="272">
        <v>1000</v>
      </c>
      <c r="AH684" s="272">
        <v>1000</v>
      </c>
      <c r="AI684" s="272">
        <v>1000</v>
      </c>
      <c r="AJ684" s="272">
        <v>1000</v>
      </c>
      <c r="AK684" s="272">
        <v>1000</v>
      </c>
      <c r="AL684" s="272">
        <v>1000</v>
      </c>
      <c r="AM684" s="272">
        <v>1000</v>
      </c>
      <c r="AN684" s="272">
        <v>1000</v>
      </c>
      <c r="AO684" s="272">
        <v>1000</v>
      </c>
      <c r="AP684" s="272">
        <v>1000</v>
      </c>
      <c r="AQ684" s="272">
        <v>2000</v>
      </c>
      <c r="AR684" s="272">
        <v>2000</v>
      </c>
      <c r="AS684" s="272">
        <v>2000</v>
      </c>
      <c r="AT684" s="272">
        <v>2000</v>
      </c>
      <c r="AU684" s="272">
        <v>2000</v>
      </c>
      <c r="AV684" s="272">
        <v>2000</v>
      </c>
      <c r="AW684" s="272">
        <v>2000</v>
      </c>
      <c r="AX684" s="272">
        <v>2000</v>
      </c>
      <c r="AY684" s="272">
        <v>2000</v>
      </c>
      <c r="AZ684" s="272">
        <v>2000</v>
      </c>
      <c r="BA684" s="272">
        <v>2000</v>
      </c>
      <c r="BB684" s="272">
        <v>2000</v>
      </c>
      <c r="BC684" s="272">
        <v>2000</v>
      </c>
      <c r="BD684" s="272">
        <v>2000</v>
      </c>
      <c r="BE684" s="272">
        <v>2000</v>
      </c>
      <c r="BF684" s="272">
        <v>2000</v>
      </c>
      <c r="BG684" s="272">
        <v>2000</v>
      </c>
      <c r="BH684" s="272">
        <v>2000</v>
      </c>
      <c r="BI684" s="272">
        <v>2000</v>
      </c>
    </row>
    <row r="685" spans="1:62" x14ac:dyDescent="0.25">
      <c r="A685" s="270" t="s">
        <v>464</v>
      </c>
      <c r="B685" s="358">
        <v>1</v>
      </c>
      <c r="C685" s="358">
        <v>1</v>
      </c>
      <c r="D685" s="358">
        <v>1</v>
      </c>
      <c r="E685" s="358">
        <v>1</v>
      </c>
      <c r="F685" s="358">
        <v>1</v>
      </c>
      <c r="G685" s="358">
        <v>1</v>
      </c>
      <c r="H685" s="358">
        <v>1</v>
      </c>
      <c r="I685" s="358">
        <v>1</v>
      </c>
      <c r="J685" s="358">
        <v>1</v>
      </c>
      <c r="K685" s="358">
        <v>2</v>
      </c>
      <c r="L685" s="358">
        <v>1</v>
      </c>
      <c r="M685" s="358">
        <v>1</v>
      </c>
      <c r="N685" s="358">
        <v>1</v>
      </c>
      <c r="O685" s="358">
        <v>1</v>
      </c>
      <c r="P685" s="358">
        <v>1</v>
      </c>
      <c r="Q685" s="358">
        <v>1</v>
      </c>
      <c r="R685" s="358">
        <v>1</v>
      </c>
      <c r="S685" s="358">
        <v>1</v>
      </c>
      <c r="T685" s="358">
        <v>1</v>
      </c>
      <c r="U685" s="358">
        <v>1</v>
      </c>
      <c r="V685" s="358">
        <v>1</v>
      </c>
      <c r="W685" s="358">
        <v>1</v>
      </c>
      <c r="X685" s="358">
        <v>1</v>
      </c>
      <c r="Y685" s="358">
        <v>1</v>
      </c>
      <c r="Z685" s="358">
        <v>1</v>
      </c>
      <c r="AA685" s="358">
        <v>1</v>
      </c>
      <c r="AB685" s="358">
        <v>1</v>
      </c>
      <c r="AC685" s="358">
        <v>1</v>
      </c>
      <c r="AD685" s="358">
        <v>1</v>
      </c>
      <c r="AE685" s="358">
        <v>1</v>
      </c>
      <c r="AF685" s="358">
        <v>1</v>
      </c>
      <c r="AG685" s="358">
        <v>1</v>
      </c>
      <c r="AH685" s="358">
        <v>1</v>
      </c>
      <c r="AI685" s="358">
        <v>1</v>
      </c>
      <c r="AJ685" s="358">
        <v>1</v>
      </c>
      <c r="AK685" s="358">
        <v>1</v>
      </c>
      <c r="AL685" s="358">
        <v>1</v>
      </c>
      <c r="AM685" s="358">
        <v>1</v>
      </c>
      <c r="AN685" s="358">
        <v>1</v>
      </c>
      <c r="AO685" s="358">
        <v>1</v>
      </c>
      <c r="AP685" s="358">
        <v>1</v>
      </c>
      <c r="AQ685" s="358">
        <v>2</v>
      </c>
      <c r="AR685" s="358">
        <v>2</v>
      </c>
      <c r="AS685" s="358">
        <v>2</v>
      </c>
      <c r="AT685" s="358">
        <v>2</v>
      </c>
      <c r="AU685" s="358">
        <v>2</v>
      </c>
      <c r="AV685" s="358">
        <v>2</v>
      </c>
      <c r="AW685" s="358">
        <v>2</v>
      </c>
      <c r="AX685" s="358">
        <v>2</v>
      </c>
      <c r="AY685" s="358">
        <v>2</v>
      </c>
      <c r="AZ685" s="358">
        <v>2</v>
      </c>
      <c r="BA685" s="358">
        <v>2</v>
      </c>
      <c r="BB685" s="358">
        <v>2</v>
      </c>
      <c r="BC685" s="358">
        <v>2</v>
      </c>
      <c r="BD685" s="358">
        <v>2</v>
      </c>
      <c r="BE685" s="358">
        <v>2</v>
      </c>
      <c r="BF685" s="358">
        <v>2</v>
      </c>
      <c r="BG685" s="358">
        <v>2</v>
      </c>
      <c r="BH685" s="358">
        <v>2</v>
      </c>
      <c r="BI685" s="358">
        <v>2</v>
      </c>
    </row>
    <row r="686" spans="1:62" x14ac:dyDescent="0.25">
      <c r="A686" s="270" t="s">
        <v>349</v>
      </c>
      <c r="B686" s="357">
        <v>344</v>
      </c>
      <c r="C686" s="357">
        <v>352</v>
      </c>
      <c r="D686" s="357">
        <v>360</v>
      </c>
      <c r="E686" s="357">
        <v>368</v>
      </c>
      <c r="F686" s="357">
        <v>380</v>
      </c>
      <c r="G686" s="357">
        <v>356</v>
      </c>
      <c r="H686" s="357">
        <v>380</v>
      </c>
      <c r="I686" s="357">
        <v>380</v>
      </c>
      <c r="J686" s="357">
        <v>396</v>
      </c>
      <c r="K686" s="357">
        <v>1944</v>
      </c>
      <c r="L686" s="357">
        <v>468</v>
      </c>
      <c r="M686" s="357">
        <v>468</v>
      </c>
      <c r="N686" s="357">
        <v>500</v>
      </c>
      <c r="O686" s="357">
        <v>536</v>
      </c>
      <c r="P686" s="357">
        <v>592</v>
      </c>
      <c r="Q686" s="357">
        <v>620</v>
      </c>
      <c r="R686" s="357">
        <v>648</v>
      </c>
      <c r="S686" s="357">
        <v>672</v>
      </c>
      <c r="T686" s="357">
        <v>680</v>
      </c>
      <c r="U686" s="357">
        <v>692</v>
      </c>
      <c r="V686" s="357">
        <v>700</v>
      </c>
      <c r="W686" s="357">
        <v>712</v>
      </c>
      <c r="X686" s="357">
        <v>720</v>
      </c>
      <c r="Y686" s="357">
        <v>732</v>
      </c>
      <c r="Z686" s="357">
        <v>744</v>
      </c>
      <c r="AA686" s="357">
        <v>756</v>
      </c>
      <c r="AB686" s="357">
        <v>768</v>
      </c>
      <c r="AC686" s="357">
        <v>780</v>
      </c>
      <c r="AD686" s="357">
        <v>796</v>
      </c>
      <c r="AE686" s="357">
        <v>808</v>
      </c>
      <c r="AF686" s="357">
        <v>824</v>
      </c>
      <c r="AG686" s="357">
        <v>836</v>
      </c>
      <c r="AH686" s="357">
        <v>852</v>
      </c>
      <c r="AI686" s="357">
        <v>868</v>
      </c>
      <c r="AJ686" s="357">
        <v>888</v>
      </c>
      <c r="AK686" s="357">
        <v>904</v>
      </c>
      <c r="AL686" s="357">
        <v>920</v>
      </c>
      <c r="AM686" s="357">
        <v>940</v>
      </c>
      <c r="AN686" s="357">
        <v>960</v>
      </c>
      <c r="AO686" s="357">
        <v>980</v>
      </c>
      <c r="AP686" s="357">
        <v>1000</v>
      </c>
      <c r="AQ686" s="357">
        <v>1020</v>
      </c>
      <c r="AR686" s="357">
        <v>1044</v>
      </c>
      <c r="AS686" s="357">
        <v>1064</v>
      </c>
      <c r="AT686" s="357">
        <v>1088</v>
      </c>
      <c r="AU686" s="357">
        <v>1112</v>
      </c>
      <c r="AV686" s="357">
        <v>1136</v>
      </c>
      <c r="AW686" s="357">
        <v>1160</v>
      </c>
      <c r="AX686" s="357">
        <v>1188</v>
      </c>
      <c r="AY686" s="357">
        <v>1216</v>
      </c>
      <c r="AZ686" s="357">
        <v>1244</v>
      </c>
      <c r="BA686" s="357">
        <v>1272</v>
      </c>
      <c r="BB686" s="357">
        <v>1300</v>
      </c>
      <c r="BC686" s="357">
        <v>1332</v>
      </c>
      <c r="BD686" s="357">
        <v>1360</v>
      </c>
      <c r="BE686" s="357">
        <v>1392</v>
      </c>
      <c r="BF686" s="357">
        <v>1424</v>
      </c>
      <c r="BG686" s="357">
        <v>1456</v>
      </c>
      <c r="BH686" s="357">
        <v>1492</v>
      </c>
      <c r="BI686" s="357">
        <v>1524</v>
      </c>
    </row>
    <row r="687" spans="1:62" x14ac:dyDescent="0.25">
      <c r="A687" s="270" t="s">
        <v>488</v>
      </c>
      <c r="B687" s="357">
        <v>1</v>
      </c>
      <c r="C687" s="357">
        <v>1</v>
      </c>
      <c r="D687" s="357">
        <v>1</v>
      </c>
      <c r="E687" s="357">
        <v>1</v>
      </c>
      <c r="F687" s="357">
        <v>1</v>
      </c>
      <c r="G687" s="357">
        <v>1</v>
      </c>
      <c r="H687" s="357">
        <v>1</v>
      </c>
      <c r="I687" s="357">
        <v>1</v>
      </c>
      <c r="J687" s="357">
        <v>1</v>
      </c>
      <c r="K687" s="357">
        <v>4</v>
      </c>
      <c r="L687" s="357">
        <v>1</v>
      </c>
      <c r="M687" s="357">
        <v>1</v>
      </c>
      <c r="N687" s="357">
        <v>1</v>
      </c>
      <c r="O687" s="357">
        <v>1</v>
      </c>
      <c r="P687" s="357">
        <v>1</v>
      </c>
      <c r="Q687" s="357">
        <v>1</v>
      </c>
      <c r="R687" s="357">
        <v>1</v>
      </c>
      <c r="S687" s="357">
        <v>2</v>
      </c>
      <c r="T687" s="357">
        <v>2</v>
      </c>
      <c r="U687" s="357">
        <v>2</v>
      </c>
      <c r="V687" s="357">
        <v>2</v>
      </c>
      <c r="W687" s="357">
        <v>2</v>
      </c>
      <c r="X687" s="357">
        <v>2</v>
      </c>
      <c r="Y687" s="357">
        <v>2</v>
      </c>
      <c r="Z687" s="357">
        <v>2</v>
      </c>
      <c r="AA687" s="357">
        <v>2</v>
      </c>
      <c r="AB687" s="357">
        <v>2</v>
      </c>
      <c r="AC687" s="357">
        <v>2</v>
      </c>
      <c r="AD687" s="357">
        <v>2</v>
      </c>
      <c r="AE687" s="357">
        <v>2</v>
      </c>
      <c r="AF687" s="357">
        <v>2</v>
      </c>
      <c r="AG687" s="357">
        <v>2</v>
      </c>
      <c r="AH687" s="357">
        <v>2</v>
      </c>
      <c r="AI687" s="357">
        <v>2</v>
      </c>
      <c r="AJ687" s="357">
        <v>2</v>
      </c>
      <c r="AK687" s="357">
        <v>2</v>
      </c>
      <c r="AL687" s="357">
        <v>2</v>
      </c>
      <c r="AM687" s="357">
        <v>2</v>
      </c>
      <c r="AN687" s="357">
        <v>2</v>
      </c>
      <c r="AO687" s="357">
        <v>2</v>
      </c>
      <c r="AP687" s="357">
        <v>2</v>
      </c>
      <c r="AQ687" s="357">
        <v>2</v>
      </c>
      <c r="AR687" s="357">
        <v>2</v>
      </c>
      <c r="AS687" s="357">
        <v>2</v>
      </c>
      <c r="AT687" s="357">
        <v>2</v>
      </c>
      <c r="AU687" s="357">
        <v>3</v>
      </c>
      <c r="AV687" s="357">
        <v>3</v>
      </c>
      <c r="AW687" s="357">
        <v>3</v>
      </c>
      <c r="AX687" s="357">
        <v>3</v>
      </c>
      <c r="AY687" s="357">
        <v>3</v>
      </c>
      <c r="AZ687" s="357">
        <v>3</v>
      </c>
      <c r="BA687" s="357">
        <v>3</v>
      </c>
      <c r="BB687" s="357">
        <v>3</v>
      </c>
      <c r="BC687" s="357">
        <v>3</v>
      </c>
      <c r="BD687" s="357">
        <v>3</v>
      </c>
      <c r="BE687" s="357">
        <v>3</v>
      </c>
      <c r="BF687" s="357">
        <v>3</v>
      </c>
      <c r="BG687" s="357">
        <v>3</v>
      </c>
      <c r="BH687" s="357">
        <v>3</v>
      </c>
      <c r="BI687" s="357">
        <v>3</v>
      </c>
    </row>
    <row r="688" spans="1:62" x14ac:dyDescent="0.25">
      <c r="A688" s="270" t="s">
        <v>429</v>
      </c>
      <c r="B688" s="357">
        <v>343</v>
      </c>
      <c r="C688" s="357">
        <v>351</v>
      </c>
      <c r="D688" s="357">
        <v>359</v>
      </c>
      <c r="E688" s="357">
        <v>367</v>
      </c>
      <c r="F688" s="357">
        <v>379</v>
      </c>
      <c r="G688" s="357">
        <v>355</v>
      </c>
      <c r="H688" s="357">
        <v>379</v>
      </c>
      <c r="I688" s="357">
        <v>379</v>
      </c>
      <c r="J688" s="357">
        <v>395</v>
      </c>
      <c r="K688" s="357">
        <v>1940</v>
      </c>
      <c r="L688" s="357">
        <v>467</v>
      </c>
      <c r="M688" s="357">
        <v>467</v>
      </c>
      <c r="N688" s="357">
        <v>499</v>
      </c>
      <c r="O688" s="357">
        <v>535</v>
      </c>
      <c r="P688" s="357">
        <v>591</v>
      </c>
      <c r="Q688" s="357">
        <v>619</v>
      </c>
      <c r="R688" s="357">
        <v>647</v>
      </c>
      <c r="S688" s="357">
        <v>670</v>
      </c>
      <c r="T688" s="357">
        <v>678</v>
      </c>
      <c r="U688" s="357">
        <v>690</v>
      </c>
      <c r="V688" s="357">
        <v>698</v>
      </c>
      <c r="W688" s="357">
        <v>710</v>
      </c>
      <c r="X688" s="357">
        <v>718</v>
      </c>
      <c r="Y688" s="357">
        <v>730</v>
      </c>
      <c r="Z688" s="357">
        <v>742</v>
      </c>
      <c r="AA688" s="357">
        <v>754</v>
      </c>
      <c r="AB688" s="357">
        <v>766</v>
      </c>
      <c r="AC688" s="357">
        <v>778</v>
      </c>
      <c r="AD688" s="357">
        <v>794</v>
      </c>
      <c r="AE688" s="357">
        <v>806</v>
      </c>
      <c r="AF688" s="357">
        <v>822</v>
      </c>
      <c r="AG688" s="357">
        <v>834</v>
      </c>
      <c r="AH688" s="357">
        <v>850</v>
      </c>
      <c r="AI688" s="357">
        <v>866</v>
      </c>
      <c r="AJ688" s="357">
        <v>886</v>
      </c>
      <c r="AK688" s="357">
        <v>902</v>
      </c>
      <c r="AL688" s="357">
        <v>918</v>
      </c>
      <c r="AM688" s="357">
        <v>938</v>
      </c>
      <c r="AN688" s="357">
        <v>958</v>
      </c>
      <c r="AO688" s="357">
        <v>978</v>
      </c>
      <c r="AP688" s="357">
        <v>998</v>
      </c>
      <c r="AQ688" s="357">
        <v>1018</v>
      </c>
      <c r="AR688" s="357">
        <v>1042</v>
      </c>
      <c r="AS688" s="357">
        <v>1062</v>
      </c>
      <c r="AT688" s="357">
        <v>1086</v>
      </c>
      <c r="AU688" s="357">
        <v>1109</v>
      </c>
      <c r="AV688" s="357">
        <v>1133</v>
      </c>
      <c r="AW688" s="357">
        <v>1157</v>
      </c>
      <c r="AX688" s="357">
        <v>1185</v>
      </c>
      <c r="AY688" s="357">
        <v>1213</v>
      </c>
      <c r="AZ688" s="357">
        <v>1241</v>
      </c>
      <c r="BA688" s="357">
        <v>1269</v>
      </c>
      <c r="BB688" s="357">
        <v>1297</v>
      </c>
      <c r="BC688" s="357">
        <v>1329</v>
      </c>
      <c r="BD688" s="357">
        <v>1357</v>
      </c>
      <c r="BE688" s="357">
        <v>1389</v>
      </c>
      <c r="BF688" s="357">
        <v>1421</v>
      </c>
      <c r="BG688" s="357">
        <v>1453</v>
      </c>
      <c r="BH688" s="357">
        <v>1489</v>
      </c>
      <c r="BI688" s="357">
        <v>1521</v>
      </c>
    </row>
    <row r="689" spans="1:61" x14ac:dyDescent="0.25">
      <c r="A689" s="268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  <c r="AA689" s="272"/>
      <c r="AB689" s="272"/>
      <c r="AC689" s="272"/>
      <c r="AD689" s="272"/>
      <c r="AE689" s="272"/>
      <c r="AF689" s="272"/>
      <c r="AG689" s="272"/>
      <c r="AH689" s="272"/>
      <c r="AI689" s="272"/>
      <c r="AJ689" s="272"/>
      <c r="AK689" s="272"/>
      <c r="AL689" s="272"/>
      <c r="AM689" s="272"/>
      <c r="AN689" s="272"/>
      <c r="AO689" s="272"/>
      <c r="AP689" s="272"/>
      <c r="AQ689" s="272"/>
      <c r="AR689" s="272"/>
      <c r="AS689" s="272"/>
      <c r="AT689" s="272"/>
      <c r="AU689" s="272"/>
      <c r="AV689" s="272"/>
      <c r="AW689" s="272"/>
      <c r="AX689" s="272"/>
      <c r="AY689" s="272"/>
      <c r="AZ689" s="272"/>
      <c r="BA689" s="272"/>
      <c r="BB689" s="272"/>
      <c r="BC689" s="272"/>
      <c r="BD689" s="272"/>
      <c r="BE689" s="272"/>
      <c r="BF689" s="272"/>
      <c r="BG689" s="272"/>
      <c r="BH689" s="272"/>
      <c r="BI689" s="272"/>
    </row>
    <row r="691" spans="1:61" ht="36" x14ac:dyDescent="0.55000000000000004">
      <c r="A691" s="369" t="s">
        <v>549</v>
      </c>
    </row>
    <row r="736" spans="1:61" x14ac:dyDescent="0.25">
      <c r="A736" s="269" t="s">
        <v>412</v>
      </c>
      <c r="B736" s="271">
        <v>42979</v>
      </c>
      <c r="C736" s="271">
        <v>43009</v>
      </c>
      <c r="D736" s="271">
        <v>43040</v>
      </c>
      <c r="E736" s="271">
        <v>43070</v>
      </c>
      <c r="F736" s="271">
        <v>43101</v>
      </c>
      <c r="G736" s="271">
        <v>43132</v>
      </c>
      <c r="H736" s="271">
        <v>43160</v>
      </c>
      <c r="I736" s="271">
        <v>43191</v>
      </c>
      <c r="J736" s="271">
        <v>43221</v>
      </c>
      <c r="K736" s="271">
        <v>43252</v>
      </c>
      <c r="L736" s="271">
        <v>43282</v>
      </c>
      <c r="M736" s="271">
        <v>43313</v>
      </c>
      <c r="N736" s="271">
        <v>43344</v>
      </c>
      <c r="O736" s="271">
        <v>43374</v>
      </c>
      <c r="P736" s="271">
        <v>43405</v>
      </c>
      <c r="Q736" s="271">
        <v>43435</v>
      </c>
      <c r="R736" s="271">
        <v>43466</v>
      </c>
      <c r="S736" s="271">
        <v>43497</v>
      </c>
      <c r="T736" s="271">
        <v>43525</v>
      </c>
      <c r="U736" s="271">
        <v>43556</v>
      </c>
      <c r="V736" s="271">
        <v>43586</v>
      </c>
      <c r="W736" s="271">
        <v>43617</v>
      </c>
      <c r="X736" s="271">
        <v>43647</v>
      </c>
      <c r="Y736" s="271">
        <v>43678</v>
      </c>
      <c r="Z736" s="271">
        <v>43709</v>
      </c>
      <c r="AA736" s="271">
        <v>43739</v>
      </c>
      <c r="AB736" s="271">
        <v>43770</v>
      </c>
      <c r="AC736" s="271">
        <v>43800</v>
      </c>
      <c r="AD736" s="271">
        <v>43831</v>
      </c>
      <c r="AE736" s="271">
        <v>43862</v>
      </c>
      <c r="AF736" s="271">
        <v>43891</v>
      </c>
      <c r="AG736" s="271">
        <v>43922</v>
      </c>
      <c r="AH736" s="271">
        <v>43952</v>
      </c>
      <c r="AI736" s="271">
        <v>43983</v>
      </c>
      <c r="AJ736" s="271">
        <v>44013</v>
      </c>
      <c r="AK736" s="271">
        <v>44044</v>
      </c>
      <c r="AL736" s="271">
        <v>44075</v>
      </c>
      <c r="AM736" s="271">
        <v>44105</v>
      </c>
      <c r="AN736" s="271">
        <v>44136</v>
      </c>
      <c r="AO736" s="271">
        <v>44166</v>
      </c>
      <c r="AP736" s="271">
        <v>44197</v>
      </c>
      <c r="AQ736" s="271">
        <v>44228</v>
      </c>
      <c r="AR736" s="271">
        <v>44256</v>
      </c>
      <c r="AS736" s="271">
        <v>44287</v>
      </c>
      <c r="AT736" s="271">
        <v>44317</v>
      </c>
      <c r="AU736" s="271">
        <v>44348</v>
      </c>
      <c r="AV736" s="271">
        <v>44378</v>
      </c>
      <c r="AW736" s="271">
        <v>44409</v>
      </c>
      <c r="AX736" s="271">
        <v>44440</v>
      </c>
      <c r="AY736" s="271">
        <v>44470</v>
      </c>
      <c r="AZ736" s="271">
        <v>44501</v>
      </c>
      <c r="BA736" s="271">
        <v>44531</v>
      </c>
      <c r="BB736" s="271">
        <v>44562</v>
      </c>
      <c r="BC736" s="271">
        <v>44593</v>
      </c>
      <c r="BD736" s="271">
        <v>44621</v>
      </c>
      <c r="BE736" s="271">
        <v>44652</v>
      </c>
      <c r="BF736" s="271">
        <v>44682</v>
      </c>
      <c r="BG736" s="271">
        <v>44713</v>
      </c>
      <c r="BH736" s="271">
        <v>44743</v>
      </c>
      <c r="BI736" s="267"/>
    </row>
    <row r="737" spans="1:60" x14ac:dyDescent="0.25">
      <c r="A737" s="270" t="s">
        <v>406</v>
      </c>
      <c r="B737" s="281">
        <v>3000</v>
      </c>
      <c r="C737" s="281">
        <v>3000</v>
      </c>
      <c r="D737" s="281">
        <v>3000</v>
      </c>
      <c r="E737" s="281">
        <v>3000</v>
      </c>
      <c r="F737" s="281">
        <v>3000</v>
      </c>
      <c r="G737" s="281">
        <v>3000</v>
      </c>
      <c r="H737" s="281">
        <v>3000</v>
      </c>
      <c r="I737" s="281">
        <v>3000</v>
      </c>
      <c r="J737" s="281">
        <v>3000</v>
      </c>
      <c r="K737" s="281">
        <v>3000</v>
      </c>
      <c r="L737" s="281">
        <v>3000</v>
      </c>
      <c r="M737" s="281">
        <v>3000</v>
      </c>
      <c r="N737" s="281">
        <v>3000</v>
      </c>
      <c r="O737" s="281">
        <v>4000</v>
      </c>
      <c r="P737" s="281">
        <v>4000</v>
      </c>
      <c r="Q737" s="281">
        <v>4000</v>
      </c>
      <c r="R737" s="281">
        <v>4000</v>
      </c>
      <c r="S737" s="281">
        <v>4000</v>
      </c>
      <c r="T737" s="281">
        <v>4000</v>
      </c>
      <c r="U737" s="281">
        <v>4000</v>
      </c>
      <c r="V737" s="281">
        <v>4000</v>
      </c>
      <c r="W737" s="281">
        <v>4000</v>
      </c>
      <c r="X737" s="281">
        <v>5000</v>
      </c>
      <c r="Y737" s="281">
        <v>5000</v>
      </c>
      <c r="Z737" s="281">
        <v>5000</v>
      </c>
      <c r="AA737" s="281">
        <v>5000</v>
      </c>
      <c r="AB737" s="281">
        <v>5000</v>
      </c>
      <c r="AC737" s="281">
        <v>5000</v>
      </c>
      <c r="AD737" s="281">
        <v>5000</v>
      </c>
      <c r="AE737" s="281">
        <v>6000</v>
      </c>
      <c r="AF737" s="281">
        <v>6000</v>
      </c>
      <c r="AG737" s="281">
        <v>6000</v>
      </c>
      <c r="AH737" s="281">
        <v>6000</v>
      </c>
      <c r="AI737" s="281">
        <v>6000</v>
      </c>
      <c r="AJ737" s="281">
        <v>7000</v>
      </c>
      <c r="AK737" s="281">
        <v>7000</v>
      </c>
      <c r="AL737" s="281">
        <v>7000</v>
      </c>
      <c r="AM737" s="281">
        <v>7000</v>
      </c>
      <c r="AN737" s="281">
        <v>7000</v>
      </c>
      <c r="AO737" s="281">
        <v>8000</v>
      </c>
      <c r="AP737" s="281">
        <v>8000</v>
      </c>
      <c r="AQ737" s="281">
        <v>8000</v>
      </c>
      <c r="AR737" s="281">
        <v>8000</v>
      </c>
      <c r="AS737" s="281">
        <v>8000</v>
      </c>
      <c r="AT737" s="281">
        <v>9000</v>
      </c>
      <c r="AU737" s="281">
        <v>9000</v>
      </c>
      <c r="AV737" s="281">
        <v>9000</v>
      </c>
      <c r="AW737" s="281">
        <v>10000</v>
      </c>
      <c r="AX737" s="281">
        <v>10000</v>
      </c>
      <c r="AY737" s="281">
        <v>10000</v>
      </c>
      <c r="AZ737" s="281">
        <v>10000</v>
      </c>
      <c r="BA737" s="281">
        <v>11000</v>
      </c>
      <c r="BB737" s="281">
        <v>11000</v>
      </c>
      <c r="BC737" s="281">
        <v>11000</v>
      </c>
      <c r="BD737" s="281">
        <v>12000</v>
      </c>
      <c r="BE737" s="281">
        <v>12000</v>
      </c>
      <c r="BF737" s="281">
        <v>12000</v>
      </c>
      <c r="BG737" s="281">
        <v>13000</v>
      </c>
      <c r="BH737" s="281">
        <v>13000</v>
      </c>
    </row>
    <row r="738" spans="1:60" x14ac:dyDescent="0.25">
      <c r="A738" s="270" t="s">
        <v>464</v>
      </c>
      <c r="B738" s="342">
        <v>2.7789209791352096</v>
      </c>
      <c r="C738" s="281">
        <v>2.8556835049229763</v>
      </c>
      <c r="D738" s="281">
        <v>2.9272757692421876</v>
      </c>
      <c r="E738" s="281">
        <v>2.9590625483890372</v>
      </c>
      <c r="F738" s="281">
        <v>3.0030024970092417</v>
      </c>
      <c r="G738" s="281">
        <v>3.0470908324245469</v>
      </c>
      <c r="H738" s="281">
        <v>3.1058229078349187</v>
      </c>
      <c r="I738" s="281">
        <v>3.1863794803052943</v>
      </c>
      <c r="J738" s="281">
        <v>3.2644571204339634</v>
      </c>
      <c r="K738" s="281">
        <v>3.2988799473526251</v>
      </c>
      <c r="L738" s="281">
        <v>3.3637249768122</v>
      </c>
      <c r="M738" s="281">
        <v>3.3644378153376895</v>
      </c>
      <c r="N738" s="281">
        <v>3.4582502748371753</v>
      </c>
      <c r="O738" s="281">
        <v>3.5364384776759206</v>
      </c>
      <c r="P738" s="281">
        <v>3.677862731588136</v>
      </c>
      <c r="Q738" s="281">
        <v>3.8297758952325593</v>
      </c>
      <c r="R738" s="281">
        <v>3.8371894158976554</v>
      </c>
      <c r="S738" s="281">
        <v>3.9511019041652684</v>
      </c>
      <c r="T738" s="281">
        <v>4.0684232835825078</v>
      </c>
      <c r="U738" s="281">
        <v>4.1892556986447218</v>
      </c>
      <c r="V738" s="281">
        <v>4.3137043562295529</v>
      </c>
      <c r="W738" s="281">
        <v>4.4418776174346499</v>
      </c>
      <c r="X738" s="281">
        <v>4.57388709216987</v>
      </c>
      <c r="Y738" s="281">
        <v>4.7098477365866493</v>
      </c>
      <c r="Z738" s="281">
        <v>4.8498779534295915</v>
      </c>
      <c r="AA738" s="281">
        <v>4.9940996953979804</v>
      </c>
      <c r="AB738" s="281">
        <v>5.1426385716074714</v>
      </c>
      <c r="AC738" s="281">
        <v>5.2956239572449419</v>
      </c>
      <c r="AD738" s="281">
        <v>5.4531891065123457</v>
      </c>
      <c r="AE738" s="281">
        <v>5.6154712689581316</v>
      </c>
      <c r="AF738" s="281">
        <v>5.7826118092979515</v>
      </c>
      <c r="AG738" s="281">
        <v>5.9547563308292002</v>
      </c>
      <c r="AH738" s="281">
        <v>6.1320548025473185</v>
      </c>
      <c r="AI738" s="281">
        <v>6.3146616900747858</v>
      </c>
      <c r="AJ738" s="281">
        <v>6.5027360905172369</v>
      </c>
      <c r="AK738" s="281">
        <v>6.6964418713644775</v>
      </c>
      <c r="AL738" s="281">
        <v>6.8959478135577337</v>
      </c>
      <c r="AM738" s="281">
        <v>7.1014277588481081</v>
      </c>
      <c r="AN738" s="281">
        <v>7.3130607615749579</v>
      </c>
      <c r="AO738" s="281">
        <v>7.5310312449967975</v>
      </c>
      <c r="AP738" s="281">
        <v>7.755529162311249</v>
      </c>
      <c r="AQ738" s="281">
        <v>7.9867501625047295</v>
      </c>
      <c r="AR738" s="281">
        <v>8.2248957611767324</v>
      </c>
      <c r="AS738" s="281">
        <v>8.4701735164879413</v>
      </c>
      <c r="AT738" s="281">
        <v>8.7227972103858278</v>
      </c>
      <c r="AU738" s="281">
        <v>8.9829870352661292</v>
      </c>
      <c r="AV738" s="281">
        <v>9.250969786233135</v>
      </c>
      <c r="AW738" s="281">
        <v>9.526979059126889</v>
      </c>
      <c r="AX738" s="281">
        <v>9.8112554544901087</v>
      </c>
      <c r="AY738" s="281">
        <v>10.104046787653202</v>
      </c>
      <c r="AZ738" s="281">
        <v>10.405608305120696</v>
      </c>
      <c r="BA738" s="281">
        <v>10.716170113501995</v>
      </c>
      <c r="BB738" s="281">
        <v>11.036000832107922</v>
      </c>
      <c r="BC738" s="281">
        <v>11.365377097361636</v>
      </c>
      <c r="BD738" s="281">
        <v>11.704583802074463</v>
      </c>
      <c r="BE738" s="281">
        <v>12.053914341863004</v>
      </c>
      <c r="BF738" s="281">
        <v>12.413670868920761</v>
      </c>
      <c r="BG738" s="281">
        <v>12.784164553363702</v>
      </c>
      <c r="BH738" s="281">
        <v>13.163881721071391</v>
      </c>
    </row>
    <row r="739" spans="1:60" x14ac:dyDescent="0.25">
      <c r="A739" s="270" t="s">
        <v>349</v>
      </c>
      <c r="B739" s="272">
        <v>2778.9209791352096</v>
      </c>
      <c r="C739" s="272">
        <v>2855.6835049229762</v>
      </c>
      <c r="D739" s="272">
        <v>2927.2757692421874</v>
      </c>
      <c r="E739" s="272">
        <v>2959.0625483890371</v>
      </c>
      <c r="F739" s="272">
        <v>3003.0024970092418</v>
      </c>
      <c r="G739" s="272">
        <v>3047.090832424547</v>
      </c>
      <c r="H739" s="272">
        <v>3105.8229078349186</v>
      </c>
      <c r="I739" s="272">
        <v>3186.3794803052942</v>
      </c>
      <c r="J739" s="272">
        <v>3264.4571204339636</v>
      </c>
      <c r="K739" s="272">
        <v>3298.8799473526251</v>
      </c>
      <c r="L739" s="272">
        <v>3363.7249768122001</v>
      </c>
      <c r="M739" s="272">
        <v>3364.4378153376897</v>
      </c>
      <c r="N739" s="272">
        <v>3458.2502748371753</v>
      </c>
      <c r="O739" s="272">
        <v>3536.4384776759207</v>
      </c>
      <c r="P739" s="272">
        <v>3677.8627315881358</v>
      </c>
      <c r="Q739" s="272">
        <v>3829.7758952325594</v>
      </c>
      <c r="R739" s="272">
        <v>3837.1894158976552</v>
      </c>
      <c r="S739" s="272">
        <v>3951.1019041652685</v>
      </c>
      <c r="T739" s="272">
        <v>4068.4232835825082</v>
      </c>
      <c r="U739" s="272">
        <v>4189.2556986447216</v>
      </c>
      <c r="V739" s="272">
        <v>4313.704356229553</v>
      </c>
      <c r="W739" s="272">
        <v>4441.8776174346503</v>
      </c>
      <c r="X739" s="272">
        <v>4573.8870921698699</v>
      </c>
      <c r="Y739" s="272">
        <v>4709.8477365866493</v>
      </c>
      <c r="Z739" s="272">
        <v>4849.8779534295918</v>
      </c>
      <c r="AA739" s="272">
        <v>4994.0996953979802</v>
      </c>
      <c r="AB739" s="272">
        <v>5142.638571607471</v>
      </c>
      <c r="AC739" s="272">
        <v>5295.6239572449422</v>
      </c>
      <c r="AD739" s="272">
        <v>5453.1891065123455</v>
      </c>
      <c r="AE739" s="272">
        <v>5615.471268958132</v>
      </c>
      <c r="AF739" s="272">
        <v>5782.6118092979514</v>
      </c>
      <c r="AG739" s="272">
        <v>5954.7563308292001</v>
      </c>
      <c r="AH739" s="272">
        <v>6132.0548025473181</v>
      </c>
      <c r="AI739" s="272">
        <v>6314.6616900747858</v>
      </c>
      <c r="AJ739" s="272">
        <v>6502.7360905172372</v>
      </c>
      <c r="AK739" s="272">
        <v>6696.4418713644773</v>
      </c>
      <c r="AL739" s="272">
        <v>6895.9478135577338</v>
      </c>
      <c r="AM739" s="272">
        <v>7101.4277588481082</v>
      </c>
      <c r="AN739" s="272">
        <v>7313.0607615749577</v>
      </c>
      <c r="AO739" s="272">
        <v>7531.0312449967978</v>
      </c>
      <c r="AP739" s="272">
        <v>7755.5291623112489</v>
      </c>
      <c r="AQ739" s="272">
        <v>7986.7501625047298</v>
      </c>
      <c r="AR739" s="272">
        <v>8224.8957611767328</v>
      </c>
      <c r="AS739" s="272">
        <v>8470.173516487941</v>
      </c>
      <c r="AT739" s="272">
        <v>8722.7972103858283</v>
      </c>
      <c r="AU739" s="272">
        <v>8982.9870352661292</v>
      </c>
      <c r="AV739" s="272">
        <v>9250.9697862331359</v>
      </c>
      <c r="AW739" s="272">
        <v>9526.9790591268884</v>
      </c>
      <c r="AX739" s="272">
        <v>9811.2554544901086</v>
      </c>
      <c r="AY739" s="272">
        <v>10104.046787653202</v>
      </c>
      <c r="AZ739" s="272">
        <v>10405.608305120695</v>
      </c>
      <c r="BA739" s="272">
        <v>10716.170113501996</v>
      </c>
      <c r="BB739" s="272">
        <v>11036.000832107922</v>
      </c>
      <c r="BC739" s="272">
        <v>11365.377097361636</v>
      </c>
      <c r="BD739" s="272">
        <v>11704.583802074463</v>
      </c>
      <c r="BE739" s="272">
        <v>12053.914341863005</v>
      </c>
      <c r="BF739" s="272">
        <v>12413.670868920761</v>
      </c>
      <c r="BG739" s="272">
        <v>12784.164553363702</v>
      </c>
      <c r="BH739" s="272">
        <v>13163.881721071391</v>
      </c>
    </row>
    <row r="740" spans="1:60" x14ac:dyDescent="0.25">
      <c r="A740" s="270" t="s">
        <v>468</v>
      </c>
      <c r="B740" s="272">
        <v>121.46547875704202</v>
      </c>
      <c r="C740" s="272">
        <v>124.82073679259523</v>
      </c>
      <c r="D740" s="272">
        <v>127.95000485243762</v>
      </c>
      <c r="E740" s="272">
        <v>129.33939173180758</v>
      </c>
      <c r="F740" s="272">
        <v>131.2599885878484</v>
      </c>
      <c r="G740" s="272">
        <v>133.18707136890959</v>
      </c>
      <c r="H740" s="272">
        <v>135.75422592698402</v>
      </c>
      <c r="I740" s="272">
        <v>139.27532016305884</v>
      </c>
      <c r="J740" s="272">
        <v>142.68806129879283</v>
      </c>
      <c r="K740" s="272">
        <v>144.19266872852521</v>
      </c>
      <c r="L740" s="272">
        <v>147.02701796244003</v>
      </c>
      <c r="M740" s="272">
        <v>147.05817583753802</v>
      </c>
      <c r="N740" s="272">
        <v>151.15867937543521</v>
      </c>
      <c r="O740" s="272">
        <v>154.57625316118441</v>
      </c>
      <c r="P740" s="272">
        <v>160.75784840562724</v>
      </c>
      <c r="Q740" s="272">
        <v>167.39790952651202</v>
      </c>
      <c r="R740" s="272">
        <v>167.72195142753122</v>
      </c>
      <c r="S740" s="272">
        <v>172.70101885252055</v>
      </c>
      <c r="T740" s="272">
        <v>177.82908749007726</v>
      </c>
      <c r="U740" s="272">
        <v>183.11062203355635</v>
      </c>
      <c r="V740" s="272">
        <v>188.55022103176782</v>
      </c>
      <c r="W740" s="272">
        <v>194.15262090316446</v>
      </c>
      <c r="X740" s="272">
        <v>199.92270007042777</v>
      </c>
      <c r="Y740" s="272">
        <v>205.86548321906534</v>
      </c>
      <c r="Z740" s="272">
        <v>211.98614568373665</v>
      </c>
      <c r="AA740" s="272">
        <v>218.29001796614187</v>
      </c>
      <c r="AB740" s="272">
        <v>224.78259038841833</v>
      </c>
      <c r="AC740" s="272">
        <v>231.46951788610804</v>
      </c>
      <c r="AD740" s="272">
        <v>238.35662494488662</v>
      </c>
      <c r="AE740" s="272">
        <v>245.44991068536123</v>
      </c>
      <c r="AF740" s="272">
        <v>252.75555410038368</v>
      </c>
      <c r="AG740" s="272">
        <v>260.27991944944876</v>
      </c>
      <c r="AH740" s="272">
        <v>268.02956181489481</v>
      </c>
      <c r="AI740" s="272">
        <v>276.01123282475555</v>
      </c>
      <c r="AJ740" s="272">
        <v>284.23188654726448</v>
      </c>
      <c r="AK740" s="272">
        <v>292.69868556216079</v>
      </c>
      <c r="AL740" s="272">
        <v>301.41900721409917</v>
      </c>
      <c r="AM740" s="272">
        <v>310.40045005362651</v>
      </c>
      <c r="AN740" s="272">
        <v>319.65084047135144</v>
      </c>
      <c r="AO740" s="272">
        <v>329.17823953110337</v>
      </c>
      <c r="AP740" s="272">
        <v>338.99095000804698</v>
      </c>
      <c r="AQ740" s="272">
        <v>349.09752363790358</v>
      </c>
      <c r="AR740" s="272">
        <v>359.5067685836089</v>
      </c>
      <c r="AS740" s="272">
        <v>370.22775712593136</v>
      </c>
      <c r="AT740" s="272">
        <v>381.26983358476917</v>
      </c>
      <c r="AU740" s="272">
        <v>392.64262247804379</v>
      </c>
      <c r="AV740" s="272">
        <v>404.35603692531834</v>
      </c>
      <c r="AW740" s="272">
        <v>416.42028730348329</v>
      </c>
      <c r="AX740" s="272">
        <v>428.84589016206672</v>
      </c>
      <c r="AY740" s="272">
        <v>441.64367740596134</v>
      </c>
      <c r="AZ740" s="272">
        <v>454.8248057535863</v>
      </c>
      <c r="BA740" s="272">
        <v>468.39933306901469</v>
      </c>
      <c r="BB740" s="272">
        <v>482.37900059045916</v>
      </c>
      <c r="BC740" s="272">
        <v>496.77589998077553</v>
      </c>
      <c r="BD740" s="272">
        <v>511.60248378610714</v>
      </c>
      <c r="BE740" s="272">
        <v>526.87157620667517</v>
      </c>
      <c r="BF740" s="272">
        <v>542.59638418903091</v>
      </c>
      <c r="BG740" s="272">
        <v>558.79050884936112</v>
      </c>
      <c r="BH740" s="272">
        <v>575.38778812220869</v>
      </c>
    </row>
    <row r="741" spans="1:60" x14ac:dyDescent="0.25">
      <c r="A741" s="270" t="s">
        <v>462</v>
      </c>
      <c r="B741" s="272">
        <v>990.10291289704185</v>
      </c>
      <c r="C741" s="272">
        <v>1017.4526651765951</v>
      </c>
      <c r="D741" s="272">
        <v>1042.9603028444374</v>
      </c>
      <c r="E741" s="272">
        <v>1054.2856276238072</v>
      </c>
      <c r="F741" s="272">
        <v>1069.9410102158481</v>
      </c>
      <c r="G741" s="272">
        <v>1085.6492616009093</v>
      </c>
      <c r="H741" s="272">
        <v>1106.5749372069836</v>
      </c>
      <c r="I741" s="272">
        <v>1135.2764719590587</v>
      </c>
      <c r="J741" s="272">
        <v>1163.0947868747926</v>
      </c>
      <c r="K741" s="272">
        <v>1175.3593102125249</v>
      </c>
      <c r="L741" s="272">
        <v>1198.4629727624399</v>
      </c>
      <c r="M741" s="272">
        <v>1198.7169502975378</v>
      </c>
      <c r="N741" s="272">
        <v>1232.1414305594349</v>
      </c>
      <c r="O741" s="272">
        <v>1259.9991379091839</v>
      </c>
      <c r="P741" s="272">
        <v>1310.387244229627</v>
      </c>
      <c r="Q741" s="272">
        <v>1364.5124485665117</v>
      </c>
      <c r="R741" s="272">
        <v>1367.1538149315309</v>
      </c>
      <c r="S741" s="272">
        <v>1407.7397428135869</v>
      </c>
      <c r="T741" s="272">
        <v>1449.5402259429261</v>
      </c>
      <c r="U741" s="272">
        <v>1492.5916574243324</v>
      </c>
      <c r="V741" s="272">
        <v>1536.9315214600533</v>
      </c>
      <c r="W741" s="272">
        <v>1582.5984260706957</v>
      </c>
      <c r="X741" s="272">
        <v>1629.6321367975202</v>
      </c>
      <c r="Y741" s="272">
        <v>1678.0736114155945</v>
      </c>
      <c r="Z741" s="272">
        <v>1727.9650356881</v>
      </c>
      <c r="AA741" s="272">
        <v>1779.3498601930503</v>
      </c>
      <c r="AB741" s="272">
        <v>1832.2728382545702</v>
      </c>
      <c r="AC741" s="272">
        <v>1886.7800650118686</v>
      </c>
      <c r="AD741" s="272">
        <v>1942.9190176600514</v>
      </c>
      <c r="AE741" s="272">
        <v>2000.7385968978917</v>
      </c>
      <c r="AF741" s="272">
        <v>2060.2891696187971</v>
      </c>
      <c r="AG741" s="272">
        <v>2121.6226128822314</v>
      </c>
      <c r="AH741" s="272">
        <v>2184.7923592040324</v>
      </c>
      <c r="AI741" s="272">
        <v>2249.8534432051588</v>
      </c>
      <c r="AJ741" s="272">
        <v>2316.8625496596305</v>
      </c>
      <c r="AK741" s="272">
        <v>2385.8780629836301</v>
      </c>
      <c r="AL741" s="272">
        <v>2456.9601182089946</v>
      </c>
      <c r="AM741" s="272">
        <v>2530.1706534856166</v>
      </c>
      <c r="AN741" s="272">
        <v>2605.5734641586319</v>
      </c>
      <c r="AO741" s="272">
        <v>2683.2342584676157</v>
      </c>
      <c r="AP741" s="272">
        <v>2763.2207149164524</v>
      </c>
      <c r="AQ741" s="272">
        <v>2845.6025413639882</v>
      </c>
      <c r="AR741" s="272">
        <v>2930.4515358870844</v>
      </c>
      <c r="AS741" s="272">
        <v>3017.8416494692451</v>
      </c>
      <c r="AT741" s="272">
        <v>3107.8490505695622</v>
      </c>
      <c r="AU741" s="272">
        <v>3200.5521916284079</v>
      </c>
      <c r="AV741" s="272">
        <v>3296.0318775679361</v>
      </c>
      <c r="AW741" s="272">
        <v>3394.3713363472721</v>
      </c>
      <c r="AX741" s="272">
        <v>3495.6562916339767</v>
      </c>
      <c r="AY741" s="272">
        <v>3599.9750376553193</v>
      </c>
      <c r="AZ741" s="272">
        <v>3707.4185162946915</v>
      </c>
      <c r="BA741" s="272">
        <v>3818.0687123317839</v>
      </c>
      <c r="BB741" s="272">
        <v>3932.0213322527097</v>
      </c>
      <c r="BC741" s="272">
        <v>4049.3749389638788</v>
      </c>
      <c r="BD741" s="272">
        <v>4170.231037043678</v>
      </c>
      <c r="BE741" s="272">
        <v>4294.6941605385273</v>
      </c>
      <c r="BF741" s="272">
        <v>4422.8719633792734</v>
      </c>
      <c r="BG741" s="272">
        <v>4554.8753124961204</v>
      </c>
      <c r="BH741" s="272">
        <v>4690.1649003063476</v>
      </c>
    </row>
    <row r="742" spans="1:60" x14ac:dyDescent="0.25">
      <c r="A742" s="268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  <c r="AA742" s="272"/>
      <c r="AB742" s="272"/>
      <c r="AC742" s="272"/>
      <c r="AD742" s="272"/>
      <c r="AE742" s="272"/>
      <c r="AF742" s="272"/>
      <c r="AG742" s="272"/>
      <c r="AH742" s="272"/>
      <c r="AI742" s="272"/>
      <c r="AJ742" s="272"/>
      <c r="AK742" s="272"/>
      <c r="AL742" s="272"/>
      <c r="AM742" s="272"/>
      <c r="AN742" s="272"/>
      <c r="AO742" s="272"/>
      <c r="AP742" s="272"/>
      <c r="AQ742" s="272"/>
      <c r="AR742" s="272"/>
      <c r="AS742" s="272"/>
      <c r="AT742" s="272"/>
      <c r="AU742" s="272"/>
      <c r="AV742" s="272"/>
      <c r="AW742" s="272"/>
      <c r="AX742" s="272"/>
      <c r="AY742" s="272"/>
      <c r="AZ742" s="272"/>
      <c r="BA742" s="272"/>
      <c r="BB742" s="272"/>
      <c r="BC742" s="272"/>
      <c r="BD742" s="272"/>
      <c r="BE742" s="272"/>
      <c r="BF742" s="272"/>
      <c r="BG742" s="272"/>
      <c r="BH742" s="272"/>
    </row>
    <row r="787" spans="1:61" x14ac:dyDescent="0.25">
      <c r="A787" s="269" t="s">
        <v>412</v>
      </c>
      <c r="B787" s="271">
        <v>42979</v>
      </c>
      <c r="C787" s="271">
        <v>43009</v>
      </c>
      <c r="D787" s="271">
        <v>43040</v>
      </c>
      <c r="E787" s="271">
        <v>43070</v>
      </c>
      <c r="F787" s="271">
        <v>43101</v>
      </c>
      <c r="G787" s="271">
        <v>43132</v>
      </c>
      <c r="H787" s="271">
        <v>43160</v>
      </c>
      <c r="I787" s="271">
        <v>43191</v>
      </c>
      <c r="J787" s="271">
        <v>43221</v>
      </c>
      <c r="K787" s="271">
        <v>43252</v>
      </c>
      <c r="L787" s="271">
        <v>43282</v>
      </c>
      <c r="M787" s="271">
        <v>43313</v>
      </c>
      <c r="N787" s="271">
        <v>43344</v>
      </c>
      <c r="O787" s="271">
        <v>43374</v>
      </c>
      <c r="P787" s="271">
        <v>43405</v>
      </c>
      <c r="Q787" s="271">
        <v>43435</v>
      </c>
      <c r="R787" s="271">
        <v>43466</v>
      </c>
      <c r="S787" s="271">
        <v>43497</v>
      </c>
      <c r="T787" s="271">
        <v>43525</v>
      </c>
      <c r="U787" s="271">
        <v>43556</v>
      </c>
      <c r="V787" s="271">
        <v>43586</v>
      </c>
      <c r="W787" s="271">
        <v>43617</v>
      </c>
      <c r="X787" s="271">
        <v>43647</v>
      </c>
      <c r="Y787" s="271">
        <v>43678</v>
      </c>
      <c r="Z787" s="271">
        <v>43709</v>
      </c>
      <c r="AA787" s="271">
        <v>43739</v>
      </c>
      <c r="AB787" s="271">
        <v>43770</v>
      </c>
      <c r="AC787" s="271">
        <v>43800</v>
      </c>
      <c r="AD787" s="271">
        <v>43831</v>
      </c>
      <c r="AE787" s="271">
        <v>43862</v>
      </c>
      <c r="AF787" s="271">
        <v>43891</v>
      </c>
      <c r="AG787" s="271">
        <v>43922</v>
      </c>
      <c r="AH787" s="271">
        <v>43952</v>
      </c>
      <c r="AI787" s="271">
        <v>43983</v>
      </c>
      <c r="AJ787" s="271">
        <v>44013</v>
      </c>
      <c r="AK787" s="271">
        <v>44044</v>
      </c>
      <c r="AL787" s="271">
        <v>44075</v>
      </c>
      <c r="AM787" s="271">
        <v>44105</v>
      </c>
      <c r="AN787" s="271">
        <v>44136</v>
      </c>
      <c r="AO787" s="271">
        <v>44166</v>
      </c>
      <c r="AP787" s="271">
        <v>44197</v>
      </c>
      <c r="AQ787" s="271">
        <v>44228</v>
      </c>
      <c r="AR787" s="271">
        <v>44256</v>
      </c>
      <c r="AS787" s="271">
        <v>44287</v>
      </c>
      <c r="AT787" s="271">
        <v>44317</v>
      </c>
      <c r="AU787" s="271">
        <v>44348</v>
      </c>
      <c r="AV787" s="271">
        <v>44378</v>
      </c>
      <c r="AW787" s="271">
        <v>44409</v>
      </c>
      <c r="AX787" s="271">
        <v>44440</v>
      </c>
      <c r="AY787" s="271">
        <v>44470</v>
      </c>
      <c r="AZ787" s="271">
        <v>44501</v>
      </c>
      <c r="BA787" s="271">
        <v>44531</v>
      </c>
      <c r="BB787" s="271">
        <v>44562</v>
      </c>
      <c r="BC787" s="271">
        <v>44593</v>
      </c>
      <c r="BD787" s="271">
        <v>44621</v>
      </c>
      <c r="BE787" s="271">
        <v>44652</v>
      </c>
      <c r="BF787" s="271">
        <v>44682</v>
      </c>
      <c r="BG787" s="271">
        <v>44713</v>
      </c>
      <c r="BH787" s="271">
        <v>44743</v>
      </c>
      <c r="BI787" s="267"/>
    </row>
    <row r="788" spans="1:61" x14ac:dyDescent="0.25">
      <c r="A788" s="270" t="s">
        <v>406</v>
      </c>
      <c r="B788" s="281">
        <v>3000</v>
      </c>
      <c r="C788" s="281">
        <v>3000</v>
      </c>
      <c r="D788" s="281">
        <v>3000</v>
      </c>
      <c r="E788" s="281">
        <v>3000</v>
      </c>
      <c r="F788" s="281">
        <v>3000</v>
      </c>
      <c r="G788" s="281">
        <v>3000</v>
      </c>
      <c r="H788" s="281">
        <v>3000</v>
      </c>
      <c r="I788" s="281">
        <v>3000</v>
      </c>
      <c r="J788" s="281">
        <v>3000</v>
      </c>
      <c r="K788" s="281">
        <v>3000</v>
      </c>
      <c r="L788" s="281">
        <v>4000</v>
      </c>
      <c r="M788" s="281">
        <v>4000</v>
      </c>
      <c r="N788" s="281">
        <v>4000</v>
      </c>
      <c r="O788" s="281">
        <v>4000</v>
      </c>
      <c r="P788" s="281">
        <v>4000</v>
      </c>
      <c r="Q788" s="281">
        <v>4000</v>
      </c>
      <c r="R788" s="281">
        <v>4000</v>
      </c>
      <c r="S788" s="281">
        <v>4000</v>
      </c>
      <c r="T788" s="281">
        <v>4000</v>
      </c>
      <c r="U788" s="281">
        <v>4000</v>
      </c>
      <c r="V788" s="281">
        <v>4000</v>
      </c>
      <c r="W788" s="281">
        <v>4000</v>
      </c>
      <c r="X788" s="281">
        <v>4000</v>
      </c>
      <c r="Y788" s="281">
        <v>4000</v>
      </c>
      <c r="Z788" s="281">
        <v>4000</v>
      </c>
      <c r="AA788" s="281">
        <v>5000</v>
      </c>
      <c r="AB788" s="281">
        <v>5000</v>
      </c>
      <c r="AC788" s="281">
        <v>5000</v>
      </c>
      <c r="AD788" s="281">
        <v>5000</v>
      </c>
      <c r="AE788" s="281">
        <v>5000</v>
      </c>
      <c r="AF788" s="281">
        <v>5000</v>
      </c>
      <c r="AG788" s="281">
        <v>5000</v>
      </c>
      <c r="AH788" s="281">
        <v>5000</v>
      </c>
      <c r="AI788" s="281">
        <v>5000</v>
      </c>
      <c r="AJ788" s="281">
        <v>5000</v>
      </c>
      <c r="AK788" s="281">
        <v>5000</v>
      </c>
      <c r="AL788" s="281">
        <v>5000</v>
      </c>
      <c r="AM788" s="281">
        <v>5000</v>
      </c>
      <c r="AN788" s="281">
        <v>5000</v>
      </c>
      <c r="AO788" s="281">
        <v>5000</v>
      </c>
      <c r="AP788" s="281">
        <v>5000</v>
      </c>
      <c r="AQ788" s="281">
        <v>5000</v>
      </c>
      <c r="AR788" s="281">
        <v>5000</v>
      </c>
      <c r="AS788" s="281">
        <v>5000</v>
      </c>
      <c r="AT788" s="281">
        <v>5000</v>
      </c>
      <c r="AU788" s="281">
        <v>6000</v>
      </c>
      <c r="AV788" s="281">
        <v>6000</v>
      </c>
      <c r="AW788" s="281">
        <v>6000</v>
      </c>
      <c r="AX788" s="281">
        <v>6000</v>
      </c>
      <c r="AY788" s="281">
        <v>6000</v>
      </c>
      <c r="AZ788" s="281">
        <v>6000</v>
      </c>
      <c r="BA788" s="281">
        <v>6000</v>
      </c>
      <c r="BB788" s="281">
        <v>6000</v>
      </c>
      <c r="BC788" s="281">
        <v>6000</v>
      </c>
      <c r="BD788" s="281">
        <v>6000</v>
      </c>
      <c r="BE788" s="281">
        <v>6000</v>
      </c>
      <c r="BF788" s="281">
        <v>6000</v>
      </c>
      <c r="BG788" s="281">
        <v>6000</v>
      </c>
      <c r="BH788" s="281">
        <v>6000</v>
      </c>
    </row>
    <row r="789" spans="1:61" x14ac:dyDescent="0.25">
      <c r="A789" s="270" t="s">
        <v>464</v>
      </c>
      <c r="B789" s="342">
        <v>2.7971757754298876</v>
      </c>
      <c r="C789" s="281">
        <v>2.8947031544916992</v>
      </c>
      <c r="D789" s="281">
        <v>2.958588644752397</v>
      </c>
      <c r="E789" s="281">
        <v>2.9903811254764876</v>
      </c>
      <c r="F789" s="281">
        <v>3.0258435253534235</v>
      </c>
      <c r="G789" s="281">
        <v>3.1168864173451696</v>
      </c>
      <c r="H789" s="281">
        <v>3.2006299268329133</v>
      </c>
      <c r="I789" s="281">
        <v>3.2647119167017946</v>
      </c>
      <c r="J789" s="281">
        <v>3.4170569070466468</v>
      </c>
      <c r="K789" s="281">
        <v>3.4515926764183229</v>
      </c>
      <c r="L789" s="281">
        <v>3.5464962077708582</v>
      </c>
      <c r="M789" s="281">
        <v>3.6249496395716134</v>
      </c>
      <c r="N789" s="281">
        <v>3.6934682823586056</v>
      </c>
      <c r="O789" s="281">
        <v>3.7680044237305763</v>
      </c>
      <c r="P789" s="281">
        <v>3.9925438002852229</v>
      </c>
      <c r="Q789" s="281">
        <v>3.9577043878301561</v>
      </c>
      <c r="R789" s="281">
        <v>4.0491479849052583</v>
      </c>
      <c r="S789" s="281">
        <v>4.1022312245041475</v>
      </c>
      <c r="T789" s="281">
        <v>4.1568255684259494</v>
      </c>
      <c r="U789" s="281">
        <v>4.2129616667434693</v>
      </c>
      <c r="V789" s="281">
        <v>4.2706716587311417</v>
      </c>
      <c r="W789" s="281">
        <v>4.3531067727279398</v>
      </c>
      <c r="X789" s="281">
        <v>4.397151604007786</v>
      </c>
      <c r="Y789" s="281">
        <v>4.4416521707404302</v>
      </c>
      <c r="Z789" s="281">
        <v>4.4866134828224489</v>
      </c>
      <c r="AA789" s="281">
        <v>4.5320406137583387</v>
      </c>
      <c r="AB789" s="281">
        <v>4.5779387017011013</v>
      </c>
      <c r="AC789" s="281">
        <v>4.6243129505153693</v>
      </c>
      <c r="AD789" s="281">
        <v>4.6711686308636393</v>
      </c>
      <c r="AE789" s="281">
        <v>4.7185110813162536</v>
      </c>
      <c r="AF789" s="281">
        <v>4.7663457094857185</v>
      </c>
      <c r="AG789" s="281">
        <v>4.8146779931860095</v>
      </c>
      <c r="AH789" s="281">
        <v>4.8635134816175487</v>
      </c>
      <c r="AI789" s="281">
        <v>4.9128577965784812</v>
      </c>
      <c r="AJ789" s="281">
        <v>4.9627166337030051</v>
      </c>
      <c r="AK789" s="281">
        <v>5.013095763727434</v>
      </c>
      <c r="AL789" s="281">
        <v>5.0640010337847343</v>
      </c>
      <c r="AM789" s="281">
        <v>5.11543836872832</v>
      </c>
      <c r="AN789" s="281">
        <v>5.1674137724858609</v>
      </c>
      <c r="AO789" s="281">
        <v>5.2199333294439123</v>
      </c>
      <c r="AP789" s="281">
        <v>5.2730032058642164</v>
      </c>
      <c r="AQ789" s="281">
        <v>5.3266296513324862</v>
      </c>
      <c r="AR789" s="281">
        <v>5.3808190002405754</v>
      </c>
      <c r="AS789" s="281">
        <v>5.4355776733029408</v>
      </c>
      <c r="AT789" s="281">
        <v>5.4909121791082915</v>
      </c>
      <c r="AU789" s="281">
        <v>5.5468291157074097</v>
      </c>
      <c r="AV789" s="281">
        <v>5.6033351722381051</v>
      </c>
      <c r="AW789" s="281">
        <v>5.6604371305883205</v>
      </c>
      <c r="AX789" s="281">
        <v>5.7181418670984296</v>
      </c>
      <c r="AY789" s="281">
        <v>5.7764563543037708</v>
      </c>
      <c r="AZ789" s="281">
        <v>5.8353876627185723</v>
      </c>
      <c r="BA789" s="281">
        <v>5.89493528028125</v>
      </c>
      <c r="BB789" s="281">
        <v>5.9551059947163756</v>
      </c>
      <c r="BC789" s="281">
        <v>6.0159066760784823</v>
      </c>
      <c r="BD789" s="281">
        <v>6.077344277909777</v>
      </c>
      <c r="BE789" s="281">
        <v>6.1394258384171483</v>
      </c>
      <c r="BF789" s="281">
        <v>6.2021584816688922</v>
      </c>
      <c r="BG789" s="281">
        <v>6.2655494188114664</v>
      </c>
      <c r="BH789" s="281">
        <v>6.3296059493067283</v>
      </c>
    </row>
    <row r="790" spans="1:61" x14ac:dyDescent="0.25">
      <c r="A790" s="270" t="s">
        <v>349</v>
      </c>
      <c r="B790" s="272">
        <v>2797.1757754298874</v>
      </c>
      <c r="C790" s="272">
        <v>2894.703154491699</v>
      </c>
      <c r="D790" s="272">
        <v>2958.5886447523972</v>
      </c>
      <c r="E790" s="272">
        <v>2990.3811254764878</v>
      </c>
      <c r="F790" s="272">
        <v>3025.8435253534235</v>
      </c>
      <c r="G790" s="272">
        <v>3116.8864173451698</v>
      </c>
      <c r="H790" s="272">
        <v>3200.629926832913</v>
      </c>
      <c r="I790" s="272">
        <v>3264.7119167017945</v>
      </c>
      <c r="J790" s="272">
        <v>3417.0569070466468</v>
      </c>
      <c r="K790" s="272">
        <v>3451.5926764183228</v>
      </c>
      <c r="L790" s="272">
        <v>3546.4962077708583</v>
      </c>
      <c r="M790" s="272">
        <v>3624.9496395716133</v>
      </c>
      <c r="N790" s="272">
        <v>3693.4682823586054</v>
      </c>
      <c r="O790" s="272">
        <v>3768.0044237305765</v>
      </c>
      <c r="P790" s="272">
        <v>3992.5438002852229</v>
      </c>
      <c r="Q790" s="272">
        <v>3957.7043878301561</v>
      </c>
      <c r="R790" s="272">
        <v>4049.1479849052585</v>
      </c>
      <c r="S790" s="272">
        <v>4102.2312245041476</v>
      </c>
      <c r="T790" s="272">
        <v>4156.8255684259493</v>
      </c>
      <c r="U790" s="272">
        <v>4212.9616667434693</v>
      </c>
      <c r="V790" s="272">
        <v>4270.6716587311421</v>
      </c>
      <c r="W790" s="272">
        <v>4353.1067727279396</v>
      </c>
      <c r="X790" s="272">
        <v>4397.1516040077859</v>
      </c>
      <c r="Y790" s="272">
        <v>4441.6521707404299</v>
      </c>
      <c r="Z790" s="272">
        <v>4486.6134828224485</v>
      </c>
      <c r="AA790" s="272">
        <v>4532.0406137583386</v>
      </c>
      <c r="AB790" s="272">
        <v>4577.9387017011013</v>
      </c>
      <c r="AC790" s="272">
        <v>4624.3129505153693</v>
      </c>
      <c r="AD790" s="272">
        <v>4671.168630863639</v>
      </c>
      <c r="AE790" s="272">
        <v>4718.5110813162537</v>
      </c>
      <c r="AF790" s="272">
        <v>4766.3457094857185</v>
      </c>
      <c r="AG790" s="272">
        <v>4814.6779931860092</v>
      </c>
      <c r="AH790" s="272">
        <v>4863.5134816175487</v>
      </c>
      <c r="AI790" s="272">
        <v>4912.8577965784816</v>
      </c>
      <c r="AJ790" s="272">
        <v>4962.7166337030048</v>
      </c>
      <c r="AK790" s="272">
        <v>5013.0957637274341</v>
      </c>
      <c r="AL790" s="272">
        <v>5064.0010337847343</v>
      </c>
      <c r="AM790" s="272">
        <v>5115.4383687283198</v>
      </c>
      <c r="AN790" s="272">
        <v>5167.413772485861</v>
      </c>
      <c r="AO790" s="272">
        <v>5219.933329443912</v>
      </c>
      <c r="AP790" s="272">
        <v>5273.0032058642164</v>
      </c>
      <c r="AQ790" s="272">
        <v>5326.629651332486</v>
      </c>
      <c r="AR790" s="272">
        <v>5380.8190002405754</v>
      </c>
      <c r="AS790" s="272">
        <v>5435.5776733029406</v>
      </c>
      <c r="AT790" s="272">
        <v>5490.9121791082916</v>
      </c>
      <c r="AU790" s="272">
        <v>5546.82911570741</v>
      </c>
      <c r="AV790" s="272">
        <v>5603.3351722381049</v>
      </c>
      <c r="AW790" s="272">
        <v>5660.4371305883205</v>
      </c>
      <c r="AX790" s="272">
        <v>5718.1418670984294</v>
      </c>
      <c r="AY790" s="272">
        <v>5776.4563543037711</v>
      </c>
      <c r="AZ790" s="272">
        <v>5835.3876627185728</v>
      </c>
      <c r="BA790" s="272">
        <v>5894.93528028125</v>
      </c>
      <c r="BB790" s="272">
        <v>5955.1059947163758</v>
      </c>
      <c r="BC790" s="272">
        <v>6015.9066760784826</v>
      </c>
      <c r="BD790" s="272">
        <v>6077.3442779097768</v>
      </c>
      <c r="BE790" s="272">
        <v>6139.425838417148</v>
      </c>
      <c r="BF790" s="272">
        <v>6202.1584816688919</v>
      </c>
      <c r="BG790" s="272">
        <v>6265.5494188114662</v>
      </c>
      <c r="BH790" s="272">
        <v>6329.6059493067287</v>
      </c>
    </row>
    <row r="791" spans="1:61" x14ac:dyDescent="0.25">
      <c r="A791" s="270" t="s">
        <v>468</v>
      </c>
      <c r="B791" s="272">
        <v>278.03449061507632</v>
      </c>
      <c r="C791" s="272">
        <v>287.72854538155127</v>
      </c>
      <c r="D791" s="272">
        <v>294.07865390828402</v>
      </c>
      <c r="E791" s="272">
        <v>297.23877214652873</v>
      </c>
      <c r="F791" s="272">
        <v>300.76367407524526</v>
      </c>
      <c r="G791" s="272">
        <v>309.8131819114692</v>
      </c>
      <c r="H791" s="272">
        <v>318.13714360428247</v>
      </c>
      <c r="I791" s="272">
        <v>324.50678385617425</v>
      </c>
      <c r="J791" s="272">
        <v>339.64961547953908</v>
      </c>
      <c r="K791" s="272">
        <v>343.08241192000514</v>
      </c>
      <c r="L791" s="272">
        <v>352.51566070935553</v>
      </c>
      <c r="M791" s="272">
        <v>360.31379772288489</v>
      </c>
      <c r="N791" s="272">
        <v>367.12443369086947</v>
      </c>
      <c r="O791" s="272">
        <v>374.53319873195244</v>
      </c>
      <c r="P791" s="272">
        <v>396.85202893625143</v>
      </c>
      <c r="Q791" s="272">
        <v>393.38905089234061</v>
      </c>
      <c r="R791" s="272">
        <v>402.47838812888909</v>
      </c>
      <c r="S791" s="272">
        <v>407.75477140509093</v>
      </c>
      <c r="T791" s="272">
        <v>413.18135586792459</v>
      </c>
      <c r="U791" s="272">
        <v>418.7611880822339</v>
      </c>
      <c r="V791" s="272">
        <v>424.49746263695926</v>
      </c>
      <c r="W791" s="272">
        <v>432.69137205452995</v>
      </c>
      <c r="X791" s="272">
        <v>437.06935299397844</v>
      </c>
      <c r="Y791" s="272">
        <v>441.49263325840565</v>
      </c>
      <c r="Z791" s="272">
        <v>445.9617108229674</v>
      </c>
      <c r="AA791" s="272">
        <v>450.4770899853383</v>
      </c>
      <c r="AB791" s="272">
        <v>455.03928146914342</v>
      </c>
      <c r="AC791" s="272">
        <v>459.64880252963161</v>
      </c>
      <c r="AD791" s="272">
        <v>464.30617706164577</v>
      </c>
      <c r="AE791" s="272">
        <v>469.01193570995201</v>
      </c>
      <c r="AF791" s="272">
        <v>473.76661598198996</v>
      </c>
      <c r="AG791" s="272">
        <v>478.5707623631049</v>
      </c>
      <c r="AH791" s="272">
        <v>483.42492643433297</v>
      </c>
      <c r="AI791" s="272">
        <v>488.32966699280018</v>
      </c>
      <c r="AJ791" s="272">
        <v>493.2855501748096</v>
      </c>
      <c r="AK791" s="272">
        <v>498.29314958168635</v>
      </c>
      <c r="AL791" s="272">
        <v>503.35304640845231</v>
      </c>
      <c r="AM791" s="272">
        <v>508.46582957540892</v>
      </c>
      <c r="AN791" s="272">
        <v>513.63209586270364</v>
      </c>
      <c r="AO791" s="272">
        <v>518.85245004795945</v>
      </c>
      <c r="AP791" s="272">
        <v>524.12750504705286</v>
      </c>
      <c r="AQ791" s="272">
        <v>529.45788205812073</v>
      </c>
      <c r="AR791" s="272">
        <v>534.8442107088855</v>
      </c>
      <c r="AS791" s="272">
        <v>540.2871292073886</v>
      </c>
      <c r="AT791" s="272">
        <v>545.78728449622224</v>
      </c>
      <c r="AU791" s="272">
        <v>551.34533241035524</v>
      </c>
      <c r="AV791" s="272">
        <v>556.96193783865158</v>
      </c>
      <c r="AW791" s="272">
        <v>562.63777488917992</v>
      </c>
      <c r="AX791" s="272">
        <v>568.37352705841909</v>
      </c>
      <c r="AY791" s="272">
        <v>574.169887404463</v>
      </c>
      <c r="AZ791" s="272">
        <v>580.02755872433977</v>
      </c>
      <c r="BA791" s="272">
        <v>585.94649012000286</v>
      </c>
      <c r="BB791" s="272">
        <v>591.92735627967215</v>
      </c>
      <c r="BC791" s="272">
        <v>597.97084007502463</v>
      </c>
      <c r="BD791" s="272">
        <v>604.0776326762691</v>
      </c>
      <c r="BE791" s="272">
        <v>610.24843366913979</v>
      </c>
      <c r="BF791" s="272">
        <v>616.48395117384689</v>
      </c>
      <c r="BG791" s="272">
        <v>622.78490196602195</v>
      </c>
      <c r="BH791" s="272">
        <v>629.15201159969604</v>
      </c>
    </row>
    <row r="792" spans="1:61" x14ac:dyDescent="0.25">
      <c r="A792" s="270" t="s">
        <v>462</v>
      </c>
      <c r="B792" s="272">
        <v>840.83581955687862</v>
      </c>
      <c r="C792" s="272">
        <v>870.15271641512834</v>
      </c>
      <c r="D792" s="272">
        <v>889.35680399267483</v>
      </c>
      <c r="E792" s="272">
        <v>898.91367804406639</v>
      </c>
      <c r="F792" s="272">
        <v>909.57373606612418</v>
      </c>
      <c r="G792" s="272">
        <v>936.94138502659871</v>
      </c>
      <c r="H792" s="272">
        <v>962.11482712888289</v>
      </c>
      <c r="I792" s="272">
        <v>981.37798282454355</v>
      </c>
      <c r="J792" s="272">
        <v>1027.1731473391196</v>
      </c>
      <c r="K792" s="272">
        <v>1037.554658647324</v>
      </c>
      <c r="L792" s="272">
        <v>1066.0828223989877</v>
      </c>
      <c r="M792" s="272">
        <v>1089.6660581057604</v>
      </c>
      <c r="N792" s="272">
        <v>1110.2628792525727</v>
      </c>
      <c r="O792" s="272">
        <v>1132.6685707602783</v>
      </c>
      <c r="P792" s="272">
        <v>1200.1654911778378</v>
      </c>
      <c r="Q792" s="272">
        <v>1189.6927042397219</v>
      </c>
      <c r="R792" s="272">
        <v>1217.1808058332144</v>
      </c>
      <c r="S792" s="272">
        <v>1233.1377183965683</v>
      </c>
      <c r="T792" s="272">
        <v>1249.5488715024553</v>
      </c>
      <c r="U792" s="272">
        <v>1266.4234786151537</v>
      </c>
      <c r="V792" s="272">
        <v>1283.7712008554975</v>
      </c>
      <c r="W792" s="272">
        <v>1308.5513370366459</v>
      </c>
      <c r="X792" s="272">
        <v>1321.791288609136</v>
      </c>
      <c r="Y792" s="272">
        <v>1335.1682350377664</v>
      </c>
      <c r="Z792" s="272">
        <v>1348.6836823060119</v>
      </c>
      <c r="AA792" s="272">
        <v>1362.3391555179971</v>
      </c>
      <c r="AB792" s="272">
        <v>1376.1361992112973</v>
      </c>
      <c r="AC792" s="272">
        <v>1390.0763776765159</v>
      </c>
      <c r="AD792" s="272">
        <v>1404.16127528381</v>
      </c>
      <c r="AE792" s="272">
        <v>1418.3924968165493</v>
      </c>
      <c r="AF792" s="272">
        <v>1432.7716678122974</v>
      </c>
      <c r="AG792" s="272">
        <v>1447.3004349112989</v>
      </c>
      <c r="AH792" s="272">
        <v>1461.9804662126865</v>
      </c>
      <c r="AI792" s="272">
        <v>1476.8134516385924</v>
      </c>
      <c r="AJ792" s="272">
        <v>1491.8011033063926</v>
      </c>
      <c r="AK792" s="272">
        <v>1506.9451559092872</v>
      </c>
      <c r="AL792" s="272">
        <v>1522.2473671054413</v>
      </c>
      <c r="AM792" s="272">
        <v>1537.7095179159189</v>
      </c>
      <c r="AN792" s="272">
        <v>1553.3334131316406</v>
      </c>
      <c r="AO792" s="272">
        <v>1569.1208817296056</v>
      </c>
      <c r="AP792" s="272">
        <v>1585.0737772986338</v>
      </c>
      <c r="AQ792" s="272">
        <v>1601.1939784748736</v>
      </c>
      <c r="AR792" s="272">
        <v>1617.4833893873447</v>
      </c>
      <c r="AS792" s="272">
        <v>1633.9439401137877</v>
      </c>
      <c r="AT792" s="272">
        <v>1650.5775871470946</v>
      </c>
      <c r="AU792" s="272">
        <v>1667.3863138726088</v>
      </c>
      <c r="AV792" s="272">
        <v>1684.3721310565907</v>
      </c>
      <c r="AW792" s="272">
        <v>1701.5370773461484</v>
      </c>
      <c r="AX792" s="272">
        <v>1718.8832197809525</v>
      </c>
      <c r="AY792" s="272">
        <v>1736.4126543170453</v>
      </c>
      <c r="AZ792" s="272">
        <v>1754.1275063630894</v>
      </c>
      <c r="BA792" s="272">
        <v>1772.027621992497</v>
      </c>
      <c r="BB792" s="272">
        <v>1790.1150416068779</v>
      </c>
      <c r="BC792" s="272">
        <v>1808.3918303563685</v>
      </c>
      <c r="BD792" s="272">
        <v>1826.8600784876412</v>
      </c>
      <c r="BE792" s="272">
        <v>1845.5219016977196</v>
      </c>
      <c r="BF792" s="272">
        <v>1864.3794414937099</v>
      </c>
      <c r="BG792" s="272">
        <v>1883.4348655585645</v>
      </c>
      <c r="BH792" s="272">
        <v>1902.6903681229956</v>
      </c>
    </row>
    <row r="793" spans="1:61" x14ac:dyDescent="0.25">
      <c r="A793" s="268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  <c r="AA793" s="272"/>
      <c r="AB793" s="272"/>
      <c r="AC793" s="272"/>
      <c r="AD793" s="272"/>
      <c r="AE793" s="272"/>
      <c r="AF793" s="272"/>
      <c r="AG793" s="272"/>
      <c r="AH793" s="272"/>
      <c r="AI793" s="272"/>
      <c r="AJ793" s="272"/>
      <c r="AK793" s="272"/>
      <c r="AL793" s="272"/>
      <c r="AM793" s="272"/>
      <c r="AN793" s="272"/>
      <c r="AO793" s="272"/>
      <c r="AP793" s="272"/>
      <c r="AQ793" s="272"/>
      <c r="AR793" s="272"/>
      <c r="AS793" s="272"/>
      <c r="AT793" s="272"/>
      <c r="AU793" s="272"/>
      <c r="AV793" s="272"/>
      <c r="AW793" s="272"/>
      <c r="AX793" s="272"/>
      <c r="AY793" s="272"/>
      <c r="AZ793" s="272"/>
      <c r="BA793" s="272"/>
      <c r="BB793" s="272"/>
      <c r="BC793" s="272"/>
      <c r="BD793" s="272"/>
      <c r="BE793" s="272"/>
      <c r="BF793" s="272"/>
      <c r="BG793" s="272"/>
      <c r="BH793" s="272"/>
    </row>
    <row r="799" spans="1:61" ht="36" x14ac:dyDescent="0.55000000000000004">
      <c r="A799" s="369" t="s">
        <v>550</v>
      </c>
    </row>
    <row r="840" spans="1:62" x14ac:dyDescent="0.25">
      <c r="A840" s="269" t="s">
        <v>412</v>
      </c>
      <c r="B840" s="271">
        <v>42979</v>
      </c>
      <c r="C840" s="271">
        <v>43009</v>
      </c>
      <c r="D840" s="271">
        <v>43040</v>
      </c>
      <c r="E840" s="271">
        <v>43070</v>
      </c>
      <c r="F840" s="271">
        <v>43101</v>
      </c>
      <c r="G840" s="271">
        <v>43132</v>
      </c>
      <c r="H840" s="271">
        <v>43160</v>
      </c>
      <c r="I840" s="271">
        <v>43191</v>
      </c>
      <c r="J840" s="271">
        <v>43221</v>
      </c>
      <c r="K840" s="271">
        <v>43252</v>
      </c>
      <c r="L840" s="271">
        <v>43282</v>
      </c>
      <c r="M840" s="271">
        <v>43282</v>
      </c>
      <c r="N840" s="271">
        <v>43313</v>
      </c>
      <c r="O840" s="271">
        <v>43344</v>
      </c>
      <c r="P840" s="271">
        <v>43374</v>
      </c>
      <c r="Q840" s="271">
        <v>43405</v>
      </c>
      <c r="R840" s="271">
        <v>43435</v>
      </c>
      <c r="S840" s="271">
        <v>43466</v>
      </c>
      <c r="T840" s="271">
        <v>43497</v>
      </c>
      <c r="U840" s="271">
        <v>43525</v>
      </c>
      <c r="V840" s="271">
        <v>43556</v>
      </c>
      <c r="W840" s="271">
        <v>43586</v>
      </c>
      <c r="X840" s="271">
        <v>43617</v>
      </c>
      <c r="Y840" s="271">
        <v>43647</v>
      </c>
      <c r="Z840" s="271">
        <v>43678</v>
      </c>
      <c r="AA840" s="271">
        <v>43709</v>
      </c>
      <c r="AB840" s="271">
        <v>43739</v>
      </c>
      <c r="AC840" s="271">
        <v>43770</v>
      </c>
      <c r="AD840" s="271">
        <v>43800</v>
      </c>
      <c r="AE840" s="271">
        <v>43831</v>
      </c>
      <c r="AF840" s="271">
        <v>43862</v>
      </c>
      <c r="AG840" s="271">
        <v>43891</v>
      </c>
      <c r="AH840" s="271">
        <v>43922</v>
      </c>
      <c r="AI840" s="271">
        <v>43952</v>
      </c>
      <c r="AJ840" s="271">
        <v>43983</v>
      </c>
      <c r="AK840" s="271">
        <v>44013</v>
      </c>
      <c r="AL840" s="271">
        <v>44044</v>
      </c>
      <c r="AM840" s="271">
        <v>44075</v>
      </c>
      <c r="AN840" s="271">
        <v>44105</v>
      </c>
      <c r="AO840" s="271">
        <v>44136</v>
      </c>
      <c r="AP840" s="271">
        <v>44166</v>
      </c>
      <c r="AQ840" s="271">
        <v>44197</v>
      </c>
      <c r="AR840" s="271">
        <v>44228</v>
      </c>
      <c r="AS840" s="271">
        <v>44256</v>
      </c>
      <c r="AT840" s="271">
        <v>44287</v>
      </c>
      <c r="AU840" s="271">
        <v>44317</v>
      </c>
      <c r="AV840" s="271">
        <v>44348</v>
      </c>
      <c r="AW840" s="271">
        <v>44378</v>
      </c>
      <c r="AX840" s="271">
        <v>44409</v>
      </c>
      <c r="AY840" s="271">
        <v>44440</v>
      </c>
      <c r="AZ840" s="271">
        <v>44470</v>
      </c>
      <c r="BA840" s="271">
        <v>44501</v>
      </c>
      <c r="BB840" s="271">
        <v>44531</v>
      </c>
      <c r="BC840" s="271">
        <v>44562</v>
      </c>
      <c r="BD840" s="271">
        <v>44593</v>
      </c>
      <c r="BE840" s="271">
        <v>44621</v>
      </c>
      <c r="BF840" s="271">
        <v>44652</v>
      </c>
      <c r="BG840" s="271">
        <v>44682</v>
      </c>
      <c r="BH840" s="271">
        <v>44713</v>
      </c>
      <c r="BI840" s="271">
        <v>44743</v>
      </c>
      <c r="BJ840" s="267"/>
    </row>
    <row r="841" spans="1:62" x14ac:dyDescent="0.25">
      <c r="A841" s="270" t="s">
        <v>406</v>
      </c>
      <c r="B841" s="272">
        <v>8000</v>
      </c>
      <c r="C841" s="272">
        <v>8000</v>
      </c>
      <c r="D841" s="272">
        <v>8000</v>
      </c>
      <c r="E841" s="272">
        <v>8000</v>
      </c>
      <c r="F841" s="272">
        <v>8000</v>
      </c>
      <c r="G841" s="272">
        <v>8000</v>
      </c>
      <c r="H841" s="272">
        <v>4000</v>
      </c>
      <c r="I841" s="272">
        <v>4000</v>
      </c>
      <c r="J841" s="272">
        <v>5000</v>
      </c>
      <c r="K841" s="272">
        <v>5000</v>
      </c>
      <c r="L841" s="272">
        <v>6000</v>
      </c>
      <c r="M841" s="272">
        <v>6000</v>
      </c>
      <c r="N841" s="272">
        <v>6000</v>
      </c>
      <c r="O841" s="272">
        <v>7000</v>
      </c>
      <c r="P841" s="272">
        <v>7000</v>
      </c>
      <c r="Q841" s="272">
        <v>7000</v>
      </c>
      <c r="R841" s="272">
        <v>7000</v>
      </c>
      <c r="S841" s="272">
        <v>7000</v>
      </c>
      <c r="T841" s="272">
        <v>7000</v>
      </c>
      <c r="U841" s="272">
        <v>7000</v>
      </c>
      <c r="V841" s="272">
        <v>7000</v>
      </c>
      <c r="W841" s="272">
        <v>8000</v>
      </c>
      <c r="X841" s="272">
        <v>8000</v>
      </c>
      <c r="Y841" s="272">
        <v>8000</v>
      </c>
      <c r="Z841" s="272">
        <v>8000</v>
      </c>
      <c r="AA841" s="272">
        <v>8000</v>
      </c>
      <c r="AB841" s="272">
        <v>8000</v>
      </c>
      <c r="AC841" s="272">
        <v>8000</v>
      </c>
      <c r="AD841" s="272">
        <v>8000</v>
      </c>
      <c r="AE841" s="272">
        <v>8000</v>
      </c>
      <c r="AF841" s="272">
        <v>8000</v>
      </c>
      <c r="AG841" s="272">
        <v>8000</v>
      </c>
      <c r="AH841" s="272">
        <v>8000</v>
      </c>
      <c r="AI841" s="272">
        <v>8000</v>
      </c>
      <c r="AJ841" s="272">
        <v>8000</v>
      </c>
      <c r="AK841" s="272">
        <v>8000</v>
      </c>
      <c r="AL841" s="272">
        <v>9000</v>
      </c>
      <c r="AM841" s="272">
        <v>9000</v>
      </c>
      <c r="AN841" s="272">
        <v>9000</v>
      </c>
      <c r="AO841" s="272">
        <v>9000</v>
      </c>
      <c r="AP841" s="272">
        <v>9000</v>
      </c>
      <c r="AQ841" s="272">
        <v>9000</v>
      </c>
      <c r="AR841" s="272">
        <v>9000</v>
      </c>
      <c r="AS841" s="272">
        <v>9000</v>
      </c>
      <c r="AT841" s="272">
        <v>9000</v>
      </c>
      <c r="AU841" s="272">
        <v>9000</v>
      </c>
      <c r="AV841" s="272">
        <v>10000</v>
      </c>
      <c r="AW841" s="272">
        <v>10000</v>
      </c>
      <c r="AX841" s="272">
        <v>10000</v>
      </c>
      <c r="AY841" s="272">
        <v>10000</v>
      </c>
      <c r="AZ841" s="272">
        <v>10000</v>
      </c>
      <c r="BA841" s="272">
        <v>10000</v>
      </c>
      <c r="BB841" s="272">
        <v>10000</v>
      </c>
      <c r="BC841" s="272">
        <v>10000</v>
      </c>
      <c r="BD841" s="272">
        <v>11000</v>
      </c>
      <c r="BE841" s="272">
        <v>11000</v>
      </c>
      <c r="BF841" s="272">
        <v>11000</v>
      </c>
      <c r="BG841" s="272">
        <v>11000</v>
      </c>
      <c r="BH841" s="272">
        <v>11000</v>
      </c>
      <c r="BI841" s="272">
        <v>11000</v>
      </c>
    </row>
    <row r="842" spans="1:62" x14ac:dyDescent="0.25">
      <c r="A842" s="270" t="s">
        <v>464</v>
      </c>
      <c r="B842" s="358">
        <v>8</v>
      </c>
      <c r="C842" s="358">
        <v>8</v>
      </c>
      <c r="D842" s="358">
        <v>8</v>
      </c>
      <c r="E842" s="358">
        <v>8</v>
      </c>
      <c r="F842" s="358">
        <v>8</v>
      </c>
      <c r="G842" s="358">
        <v>8</v>
      </c>
      <c r="H842" s="358">
        <v>4</v>
      </c>
      <c r="I842" s="358">
        <v>4</v>
      </c>
      <c r="J842" s="358">
        <v>5</v>
      </c>
      <c r="K842" s="358">
        <v>5</v>
      </c>
      <c r="L842" s="358">
        <v>6</v>
      </c>
      <c r="M842" s="358">
        <v>6</v>
      </c>
      <c r="N842" s="358">
        <v>6</v>
      </c>
      <c r="O842" s="358">
        <v>7</v>
      </c>
      <c r="P842" s="358">
        <v>7</v>
      </c>
      <c r="Q842" s="358">
        <v>7</v>
      </c>
      <c r="R842" s="358">
        <v>7</v>
      </c>
      <c r="S842" s="358">
        <v>7</v>
      </c>
      <c r="T842" s="358">
        <v>7</v>
      </c>
      <c r="U842" s="358">
        <v>7</v>
      </c>
      <c r="V842" s="358">
        <v>7</v>
      </c>
      <c r="W842" s="358">
        <v>8</v>
      </c>
      <c r="X842" s="358">
        <v>8</v>
      </c>
      <c r="Y842" s="358">
        <v>8</v>
      </c>
      <c r="Z842" s="358">
        <v>8</v>
      </c>
      <c r="AA842" s="358">
        <v>8</v>
      </c>
      <c r="AB842" s="358">
        <v>8</v>
      </c>
      <c r="AC842" s="358">
        <v>8</v>
      </c>
      <c r="AD842" s="358">
        <v>8</v>
      </c>
      <c r="AE842" s="358">
        <v>8</v>
      </c>
      <c r="AF842" s="358">
        <v>8</v>
      </c>
      <c r="AG842" s="358">
        <v>8</v>
      </c>
      <c r="AH842" s="358">
        <v>8</v>
      </c>
      <c r="AI842" s="358">
        <v>8</v>
      </c>
      <c r="AJ842" s="358">
        <v>8</v>
      </c>
      <c r="AK842" s="358">
        <v>8</v>
      </c>
      <c r="AL842" s="358">
        <v>9</v>
      </c>
      <c r="AM842" s="358">
        <v>9</v>
      </c>
      <c r="AN842" s="358">
        <v>9</v>
      </c>
      <c r="AO842" s="358">
        <v>9</v>
      </c>
      <c r="AP842" s="358">
        <v>9</v>
      </c>
      <c r="AQ842" s="358">
        <v>9</v>
      </c>
      <c r="AR842" s="358">
        <v>9</v>
      </c>
      <c r="AS842" s="358">
        <v>9</v>
      </c>
      <c r="AT842" s="358">
        <v>9</v>
      </c>
      <c r="AU842" s="358">
        <v>9</v>
      </c>
      <c r="AV842" s="358">
        <v>10</v>
      </c>
      <c r="AW842" s="358">
        <v>10</v>
      </c>
      <c r="AX842" s="358">
        <v>10</v>
      </c>
      <c r="AY842" s="358">
        <v>10</v>
      </c>
      <c r="AZ842" s="358">
        <v>10</v>
      </c>
      <c r="BA842" s="358">
        <v>10</v>
      </c>
      <c r="BB842" s="358">
        <v>10</v>
      </c>
      <c r="BC842" s="358">
        <v>10</v>
      </c>
      <c r="BD842" s="358">
        <v>11</v>
      </c>
      <c r="BE842" s="358">
        <v>11</v>
      </c>
      <c r="BF842" s="358">
        <v>11</v>
      </c>
      <c r="BG842" s="358">
        <v>11</v>
      </c>
      <c r="BH842" s="358">
        <v>11</v>
      </c>
      <c r="BI842" s="358">
        <v>11</v>
      </c>
    </row>
    <row r="843" spans="1:62" x14ac:dyDescent="0.25">
      <c r="A843" s="270" t="s">
        <v>349</v>
      </c>
      <c r="B843" s="357">
        <v>357</v>
      </c>
      <c r="C843" s="357">
        <v>434</v>
      </c>
      <c r="D843" s="357">
        <v>413</v>
      </c>
      <c r="E843" s="357">
        <v>504</v>
      </c>
      <c r="F843" s="357">
        <v>679</v>
      </c>
      <c r="G843" s="357">
        <v>987</v>
      </c>
      <c r="H843" s="357">
        <v>6580</v>
      </c>
      <c r="I843" s="357">
        <v>6979</v>
      </c>
      <c r="J843" s="357">
        <v>8890</v>
      </c>
      <c r="K843" s="357">
        <v>9156</v>
      </c>
      <c r="L843" s="357">
        <v>10780</v>
      </c>
      <c r="M843" s="357">
        <v>10780</v>
      </c>
      <c r="N843" s="357">
        <v>11179</v>
      </c>
      <c r="O843" s="357">
        <v>11928</v>
      </c>
      <c r="P843" s="357">
        <v>12061</v>
      </c>
      <c r="Q843" s="357">
        <v>12145</v>
      </c>
      <c r="R843" s="357">
        <v>12187</v>
      </c>
      <c r="S843" s="357">
        <v>12376</v>
      </c>
      <c r="T843" s="357">
        <v>12684</v>
      </c>
      <c r="U843" s="357">
        <v>12796</v>
      </c>
      <c r="V843" s="357">
        <v>13146</v>
      </c>
      <c r="W843" s="357">
        <v>13251</v>
      </c>
      <c r="X843" s="357">
        <v>13363</v>
      </c>
      <c r="Y843" s="357">
        <v>13468</v>
      </c>
      <c r="Z843" s="357">
        <v>13587</v>
      </c>
      <c r="AA843" s="357">
        <v>13706</v>
      </c>
      <c r="AB843" s="357">
        <v>13825</v>
      </c>
      <c r="AC843" s="357">
        <v>13951</v>
      </c>
      <c r="AD843" s="357">
        <v>14084</v>
      </c>
      <c r="AE843" s="357">
        <v>14217</v>
      </c>
      <c r="AF843" s="357">
        <v>14350</v>
      </c>
      <c r="AG843" s="357">
        <v>14490</v>
      </c>
      <c r="AH843" s="357">
        <v>14637</v>
      </c>
      <c r="AI843" s="357">
        <v>14791</v>
      </c>
      <c r="AJ843" s="357">
        <v>14945</v>
      </c>
      <c r="AK843" s="357">
        <v>15099</v>
      </c>
      <c r="AL843" s="357">
        <v>15260</v>
      </c>
      <c r="AM843" s="357">
        <v>15428</v>
      </c>
      <c r="AN843" s="357">
        <v>15603</v>
      </c>
      <c r="AO843" s="357">
        <v>15778</v>
      </c>
      <c r="AP843" s="357">
        <v>15960</v>
      </c>
      <c r="AQ843" s="357">
        <v>16149</v>
      </c>
      <c r="AR843" s="357">
        <v>16345</v>
      </c>
      <c r="AS843" s="357">
        <v>16541</v>
      </c>
      <c r="AT843" s="357">
        <v>16744</v>
      </c>
      <c r="AU843" s="357">
        <v>16961</v>
      </c>
      <c r="AV843" s="357">
        <v>17178</v>
      </c>
      <c r="AW843" s="357">
        <v>17395</v>
      </c>
      <c r="AX843" s="357">
        <v>17626</v>
      </c>
      <c r="AY843" s="357">
        <v>17864</v>
      </c>
      <c r="AZ843" s="357">
        <v>18109</v>
      </c>
      <c r="BA843" s="357">
        <v>18361</v>
      </c>
      <c r="BB843" s="357">
        <v>18613</v>
      </c>
      <c r="BC843" s="357">
        <v>18872</v>
      </c>
      <c r="BD843" s="357">
        <v>19131</v>
      </c>
      <c r="BE843" s="357">
        <v>19397</v>
      </c>
      <c r="BF843" s="357">
        <v>19663</v>
      </c>
      <c r="BG843" s="357">
        <v>19936</v>
      </c>
      <c r="BH843" s="357">
        <v>20209</v>
      </c>
      <c r="BI843" s="357">
        <v>20489</v>
      </c>
    </row>
    <row r="844" spans="1:62" x14ac:dyDescent="0.25">
      <c r="A844" s="270" t="s">
        <v>484</v>
      </c>
      <c r="B844" s="357">
        <v>189</v>
      </c>
      <c r="C844" s="357">
        <v>229</v>
      </c>
      <c r="D844" s="357">
        <v>218</v>
      </c>
      <c r="E844" s="357">
        <v>266</v>
      </c>
      <c r="F844" s="357">
        <v>359</v>
      </c>
      <c r="G844" s="357">
        <v>522</v>
      </c>
      <c r="H844" s="357">
        <v>3479</v>
      </c>
      <c r="I844" s="357">
        <v>3690</v>
      </c>
      <c r="J844" s="357">
        <v>4701</v>
      </c>
      <c r="K844" s="357">
        <v>4841</v>
      </c>
      <c r="L844" s="357">
        <v>5700</v>
      </c>
      <c r="M844" s="357">
        <v>5700</v>
      </c>
      <c r="N844" s="357">
        <v>5911</v>
      </c>
      <c r="O844" s="357">
        <v>6307</v>
      </c>
      <c r="P844" s="357">
        <v>6377</v>
      </c>
      <c r="Q844" s="357">
        <v>6422</v>
      </c>
      <c r="R844" s="357">
        <v>6444</v>
      </c>
      <c r="S844" s="357">
        <v>6544</v>
      </c>
      <c r="T844" s="357">
        <v>6707</v>
      </c>
      <c r="U844" s="357">
        <v>6766</v>
      </c>
      <c r="V844" s="357">
        <v>6951</v>
      </c>
      <c r="W844" s="357">
        <v>7006</v>
      </c>
      <c r="X844" s="357">
        <v>7066</v>
      </c>
      <c r="Y844" s="357">
        <v>7121</v>
      </c>
      <c r="Z844" s="357">
        <v>7184</v>
      </c>
      <c r="AA844" s="357">
        <v>7247</v>
      </c>
      <c r="AB844" s="357">
        <v>7310</v>
      </c>
      <c r="AC844" s="357">
        <v>7377</v>
      </c>
      <c r="AD844" s="357">
        <v>7447</v>
      </c>
      <c r="AE844" s="357">
        <v>7517</v>
      </c>
      <c r="AF844" s="357">
        <v>7588</v>
      </c>
      <c r="AG844" s="357">
        <v>7662</v>
      </c>
      <c r="AH844" s="357">
        <v>7739</v>
      </c>
      <c r="AI844" s="357">
        <v>7821</v>
      </c>
      <c r="AJ844" s="357">
        <v>7902</v>
      </c>
      <c r="AK844" s="357">
        <v>7984</v>
      </c>
      <c r="AL844" s="357">
        <v>8069</v>
      </c>
      <c r="AM844" s="357">
        <v>8158</v>
      </c>
      <c r="AN844" s="357">
        <v>8250</v>
      </c>
      <c r="AO844" s="357">
        <v>8343</v>
      </c>
      <c r="AP844" s="357">
        <v>8439</v>
      </c>
      <c r="AQ844" s="357">
        <v>8539</v>
      </c>
      <c r="AR844" s="357">
        <v>8642</v>
      </c>
      <c r="AS844" s="357">
        <v>8746</v>
      </c>
      <c r="AT844" s="357">
        <v>8853</v>
      </c>
      <c r="AU844" s="357">
        <v>8968</v>
      </c>
      <c r="AV844" s="357">
        <v>9083</v>
      </c>
      <c r="AW844" s="357">
        <v>9198</v>
      </c>
      <c r="AX844" s="357">
        <v>9320</v>
      </c>
      <c r="AY844" s="357">
        <v>9446</v>
      </c>
      <c r="AZ844" s="357">
        <v>9575</v>
      </c>
      <c r="BA844" s="357">
        <v>9708</v>
      </c>
      <c r="BB844" s="357">
        <v>9842</v>
      </c>
      <c r="BC844" s="357">
        <v>9979</v>
      </c>
      <c r="BD844" s="357">
        <v>10116</v>
      </c>
      <c r="BE844" s="357">
        <v>10256</v>
      </c>
      <c r="BF844" s="357">
        <v>10397</v>
      </c>
      <c r="BG844" s="357">
        <v>10541</v>
      </c>
      <c r="BH844" s="357">
        <v>10686</v>
      </c>
      <c r="BI844" s="357">
        <v>10834</v>
      </c>
    </row>
    <row r="845" spans="1:62" x14ac:dyDescent="0.25">
      <c r="A845" s="270" t="s">
        <v>428</v>
      </c>
      <c r="B845" s="357">
        <v>168</v>
      </c>
      <c r="C845" s="357">
        <v>205</v>
      </c>
      <c r="D845" s="357">
        <v>195</v>
      </c>
      <c r="E845" s="357">
        <v>238</v>
      </c>
      <c r="F845" s="357">
        <v>320</v>
      </c>
      <c r="G845" s="357">
        <v>465</v>
      </c>
      <c r="H845" s="357">
        <v>3101</v>
      </c>
      <c r="I845" s="357">
        <v>3289</v>
      </c>
      <c r="J845" s="357">
        <v>4189</v>
      </c>
      <c r="K845" s="357">
        <v>4315</v>
      </c>
      <c r="L845" s="357">
        <v>5080</v>
      </c>
      <c r="M845" s="357">
        <v>5080</v>
      </c>
      <c r="N845" s="357">
        <v>5268</v>
      </c>
      <c r="O845" s="357">
        <v>5621</v>
      </c>
      <c r="P845" s="357">
        <v>5684</v>
      </c>
      <c r="Q845" s="357">
        <v>5723</v>
      </c>
      <c r="R845" s="357">
        <v>5743</v>
      </c>
      <c r="S845" s="357">
        <v>5832</v>
      </c>
      <c r="T845" s="357">
        <v>5977</v>
      </c>
      <c r="U845" s="357">
        <v>6030</v>
      </c>
      <c r="V845" s="357">
        <v>6195</v>
      </c>
      <c r="W845" s="357">
        <v>6245</v>
      </c>
      <c r="X845" s="357">
        <v>6297</v>
      </c>
      <c r="Y845" s="357">
        <v>6347</v>
      </c>
      <c r="Z845" s="357">
        <v>6403</v>
      </c>
      <c r="AA845" s="357">
        <v>6459</v>
      </c>
      <c r="AB845" s="357">
        <v>6515</v>
      </c>
      <c r="AC845" s="357">
        <v>6574</v>
      </c>
      <c r="AD845" s="357">
        <v>6637</v>
      </c>
      <c r="AE845" s="357">
        <v>6700</v>
      </c>
      <c r="AF845" s="357">
        <v>6762</v>
      </c>
      <c r="AG845" s="357">
        <v>6828</v>
      </c>
      <c r="AH845" s="357">
        <v>6898</v>
      </c>
      <c r="AI845" s="357">
        <v>6970</v>
      </c>
      <c r="AJ845" s="357">
        <v>7043</v>
      </c>
      <c r="AK845" s="357">
        <v>7115</v>
      </c>
      <c r="AL845" s="357">
        <v>7191</v>
      </c>
      <c r="AM845" s="357">
        <v>7270</v>
      </c>
      <c r="AN845" s="357">
        <v>7353</v>
      </c>
      <c r="AO845" s="357">
        <v>7435</v>
      </c>
      <c r="AP845" s="357">
        <v>7521</v>
      </c>
      <c r="AQ845" s="357">
        <v>7610</v>
      </c>
      <c r="AR845" s="357">
        <v>7703</v>
      </c>
      <c r="AS845" s="357">
        <v>7795</v>
      </c>
      <c r="AT845" s="357">
        <v>7891</v>
      </c>
      <c r="AU845" s="357">
        <v>7993</v>
      </c>
      <c r="AV845" s="357">
        <v>8095</v>
      </c>
      <c r="AW845" s="357">
        <v>8197</v>
      </c>
      <c r="AX845" s="357">
        <v>8306</v>
      </c>
      <c r="AY845" s="357">
        <v>8418</v>
      </c>
      <c r="AZ845" s="357">
        <v>8534</v>
      </c>
      <c r="BA845" s="357">
        <v>8653</v>
      </c>
      <c r="BB845" s="357">
        <v>8771</v>
      </c>
      <c r="BC845" s="357">
        <v>8893</v>
      </c>
      <c r="BD845" s="357">
        <v>9015</v>
      </c>
      <c r="BE845" s="357">
        <v>9141</v>
      </c>
      <c r="BF845" s="357">
        <v>9266</v>
      </c>
      <c r="BG845" s="357">
        <v>9395</v>
      </c>
      <c r="BH845" s="357">
        <v>9523</v>
      </c>
      <c r="BI845" s="357">
        <v>9655</v>
      </c>
    </row>
    <row r="846" spans="1:62" x14ac:dyDescent="0.25">
      <c r="A846" s="268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  <c r="AA846" s="272"/>
      <c r="AB846" s="272"/>
      <c r="AC846" s="272"/>
      <c r="AD846" s="272"/>
      <c r="AE846" s="272"/>
      <c r="AF846" s="272"/>
      <c r="AG846" s="272"/>
      <c r="AH846" s="272"/>
      <c r="AI846" s="272"/>
      <c r="AJ846" s="272"/>
      <c r="AK846" s="272"/>
      <c r="AL846" s="272"/>
      <c r="AM846" s="272"/>
      <c r="AN846" s="272"/>
      <c r="AO846" s="272"/>
      <c r="AP846" s="272"/>
      <c r="AQ846" s="272"/>
      <c r="AR846" s="272"/>
      <c r="AS846" s="272"/>
      <c r="AT846" s="272"/>
      <c r="AU846" s="272"/>
      <c r="AV846" s="272"/>
      <c r="AW846" s="272"/>
      <c r="AX846" s="272"/>
      <c r="AY846" s="272"/>
      <c r="AZ846" s="272"/>
      <c r="BA846" s="272"/>
      <c r="BB846" s="272"/>
      <c r="BC846" s="272"/>
      <c r="BD846" s="272"/>
      <c r="BE846" s="272"/>
      <c r="BF846" s="272"/>
      <c r="BG846" s="272"/>
      <c r="BH846" s="272"/>
      <c r="BI846" s="272"/>
    </row>
    <row r="849" spans="1:1" ht="36" x14ac:dyDescent="0.55000000000000004">
      <c r="A849" s="369" t="s">
        <v>551</v>
      </c>
    </row>
    <row r="890" spans="1:62" x14ac:dyDescent="0.25">
      <c r="A890" s="269" t="s">
        <v>412</v>
      </c>
      <c r="B890" s="271">
        <v>42979</v>
      </c>
      <c r="C890" s="271">
        <v>43009</v>
      </c>
      <c r="D890" s="271">
        <v>43040</v>
      </c>
      <c r="E890" s="271">
        <v>43070</v>
      </c>
      <c r="F890" s="271">
        <v>43101</v>
      </c>
      <c r="G890" s="271">
        <v>43132</v>
      </c>
      <c r="H890" s="271">
        <v>43160</v>
      </c>
      <c r="I890" s="271">
        <v>43191</v>
      </c>
      <c r="J890" s="271">
        <v>43221</v>
      </c>
      <c r="K890" s="271">
        <v>43252</v>
      </c>
      <c r="L890" s="271">
        <v>43282</v>
      </c>
      <c r="M890" s="271">
        <v>43282</v>
      </c>
      <c r="N890" s="271">
        <v>43313</v>
      </c>
      <c r="O890" s="271">
        <v>43344</v>
      </c>
      <c r="P890" s="271">
        <v>43374</v>
      </c>
      <c r="Q890" s="271">
        <v>43405</v>
      </c>
      <c r="R890" s="271">
        <v>43435</v>
      </c>
      <c r="S890" s="271">
        <v>43466</v>
      </c>
      <c r="T890" s="271">
        <v>43497</v>
      </c>
      <c r="U890" s="271">
        <v>43525</v>
      </c>
      <c r="V890" s="271">
        <v>43556</v>
      </c>
      <c r="W890" s="271">
        <v>43586</v>
      </c>
      <c r="X890" s="271">
        <v>43617</v>
      </c>
      <c r="Y890" s="271">
        <v>43647</v>
      </c>
      <c r="Z890" s="271">
        <v>43678</v>
      </c>
      <c r="AA890" s="271">
        <v>43709</v>
      </c>
      <c r="AB890" s="271">
        <v>43739</v>
      </c>
      <c r="AC890" s="271">
        <v>43770</v>
      </c>
      <c r="AD890" s="271">
        <v>43800</v>
      </c>
      <c r="AE890" s="271">
        <v>43831</v>
      </c>
      <c r="AF890" s="271">
        <v>43862</v>
      </c>
      <c r="AG890" s="271">
        <v>43891</v>
      </c>
      <c r="AH890" s="271">
        <v>43922</v>
      </c>
      <c r="AI890" s="271">
        <v>43952</v>
      </c>
      <c r="AJ890" s="271">
        <v>43983</v>
      </c>
      <c r="AK890" s="271">
        <v>44013</v>
      </c>
      <c r="AL890" s="271">
        <v>44044</v>
      </c>
      <c r="AM890" s="271">
        <v>44075</v>
      </c>
      <c r="AN890" s="271">
        <v>44105</v>
      </c>
      <c r="AO890" s="271">
        <v>44136</v>
      </c>
      <c r="AP890" s="271">
        <v>44166</v>
      </c>
      <c r="AQ890" s="271">
        <v>44197</v>
      </c>
      <c r="AR890" s="271">
        <v>44228</v>
      </c>
      <c r="AS890" s="271">
        <v>44256</v>
      </c>
      <c r="AT890" s="271">
        <v>44287</v>
      </c>
      <c r="AU890" s="271">
        <v>44317</v>
      </c>
      <c r="AV890" s="271">
        <v>44348</v>
      </c>
      <c r="AW890" s="271">
        <v>44378</v>
      </c>
      <c r="AX890" s="271">
        <v>44409</v>
      </c>
      <c r="AY890" s="271">
        <v>44440</v>
      </c>
      <c r="AZ890" s="271">
        <v>44470</v>
      </c>
      <c r="BA890" s="271">
        <v>44501</v>
      </c>
      <c r="BB890" s="271">
        <v>44531</v>
      </c>
      <c r="BC890" s="271">
        <v>44562</v>
      </c>
      <c r="BD890" s="271">
        <v>44593</v>
      </c>
      <c r="BE890" s="271">
        <v>44621</v>
      </c>
      <c r="BF890" s="271">
        <v>44652</v>
      </c>
      <c r="BG890" s="271">
        <v>44682</v>
      </c>
      <c r="BH890" s="271">
        <v>44713</v>
      </c>
      <c r="BI890" s="271">
        <v>44743</v>
      </c>
      <c r="BJ890" s="267"/>
    </row>
    <row r="891" spans="1:62" x14ac:dyDescent="0.25">
      <c r="A891" s="270" t="s">
        <v>406</v>
      </c>
      <c r="B891" s="272">
        <v>4000</v>
      </c>
      <c r="C891" s="272">
        <v>4000</v>
      </c>
      <c r="D891" s="272">
        <v>4000</v>
      </c>
      <c r="E891" s="272">
        <v>4000</v>
      </c>
      <c r="F891" s="272">
        <v>4000</v>
      </c>
      <c r="G891" s="272">
        <v>4000</v>
      </c>
      <c r="H891" s="272">
        <v>4000</v>
      </c>
      <c r="I891" s="272">
        <v>4000</v>
      </c>
      <c r="J891" s="272">
        <v>4000</v>
      </c>
      <c r="K891" s="272">
        <v>4000</v>
      </c>
      <c r="L891" s="272">
        <v>4000</v>
      </c>
      <c r="M891" s="272">
        <v>4000</v>
      </c>
      <c r="N891" s="272">
        <v>4000</v>
      </c>
      <c r="O891" s="272">
        <v>4000</v>
      </c>
      <c r="P891" s="272">
        <v>4000</v>
      </c>
      <c r="Q891" s="272">
        <v>4000</v>
      </c>
      <c r="R891" s="272">
        <v>4000</v>
      </c>
      <c r="S891" s="272">
        <v>4000</v>
      </c>
      <c r="T891" s="272">
        <v>4000</v>
      </c>
      <c r="U891" s="272">
        <v>4000</v>
      </c>
      <c r="V891" s="272">
        <v>4000</v>
      </c>
      <c r="W891" s="272">
        <v>4000</v>
      </c>
      <c r="X891" s="272">
        <v>4000</v>
      </c>
      <c r="Y891" s="272">
        <v>4000</v>
      </c>
      <c r="Z891" s="272">
        <v>4000</v>
      </c>
      <c r="AA891" s="272">
        <v>4000</v>
      </c>
      <c r="AB891" s="272">
        <v>4000</v>
      </c>
      <c r="AC891" s="272">
        <v>4000</v>
      </c>
      <c r="AD891" s="272">
        <v>4000</v>
      </c>
      <c r="AE891" s="272">
        <v>4000</v>
      </c>
      <c r="AF891" s="272">
        <v>4000</v>
      </c>
      <c r="AG891" s="272">
        <v>4000</v>
      </c>
      <c r="AH891" s="272">
        <v>4000</v>
      </c>
      <c r="AI891" s="272">
        <v>4000</v>
      </c>
      <c r="AJ891" s="272">
        <v>4000</v>
      </c>
      <c r="AK891" s="272">
        <v>4000</v>
      </c>
      <c r="AL891" s="272">
        <v>4000</v>
      </c>
      <c r="AM891" s="272">
        <v>4000</v>
      </c>
      <c r="AN891" s="272">
        <v>4000</v>
      </c>
      <c r="AO891" s="272">
        <v>4000</v>
      </c>
      <c r="AP891" s="272">
        <v>4000</v>
      </c>
      <c r="AQ891" s="272">
        <v>4000</v>
      </c>
      <c r="AR891" s="272">
        <v>4000</v>
      </c>
      <c r="AS891" s="272">
        <v>4000</v>
      </c>
      <c r="AT891" s="272">
        <v>4000</v>
      </c>
      <c r="AU891" s="272">
        <v>4000</v>
      </c>
      <c r="AV891" s="272">
        <v>4000</v>
      </c>
      <c r="AW891" s="272">
        <v>4000</v>
      </c>
      <c r="AX891" s="272">
        <v>4000</v>
      </c>
      <c r="AY891" s="272">
        <v>4000</v>
      </c>
      <c r="AZ891" s="272">
        <v>4000</v>
      </c>
      <c r="BA891" s="272">
        <v>4000</v>
      </c>
      <c r="BB891" s="272">
        <v>4000</v>
      </c>
      <c r="BC891" s="272">
        <v>4000</v>
      </c>
      <c r="BD891" s="272">
        <v>4000</v>
      </c>
      <c r="BE891" s="272">
        <v>4000</v>
      </c>
      <c r="BF891" s="272">
        <v>4000</v>
      </c>
      <c r="BG891" s="272">
        <v>4000</v>
      </c>
      <c r="BH891" s="272">
        <v>4000</v>
      </c>
      <c r="BI891" s="272">
        <v>4000</v>
      </c>
    </row>
    <row r="892" spans="1:62" x14ac:dyDescent="0.25">
      <c r="A892" s="270" t="s">
        <v>464</v>
      </c>
      <c r="B892" s="358">
        <v>4</v>
      </c>
      <c r="C892" s="358">
        <v>4</v>
      </c>
      <c r="D892" s="358">
        <v>4</v>
      </c>
      <c r="E892" s="358">
        <v>4</v>
      </c>
      <c r="F892" s="358">
        <v>4</v>
      </c>
      <c r="G892" s="358">
        <v>4</v>
      </c>
      <c r="H892" s="358">
        <v>4</v>
      </c>
      <c r="I892" s="358">
        <v>4</v>
      </c>
      <c r="J892" s="358">
        <v>4</v>
      </c>
      <c r="K892" s="358">
        <v>4</v>
      </c>
      <c r="L892" s="358">
        <v>4</v>
      </c>
      <c r="M892" s="358">
        <v>4</v>
      </c>
      <c r="N892" s="358">
        <v>4</v>
      </c>
      <c r="O892" s="358">
        <v>4</v>
      </c>
      <c r="P892" s="358">
        <v>4</v>
      </c>
      <c r="Q892" s="358">
        <v>4</v>
      </c>
      <c r="R892" s="358">
        <v>4</v>
      </c>
      <c r="S892" s="358">
        <v>4</v>
      </c>
      <c r="T892" s="358">
        <v>4</v>
      </c>
      <c r="U892" s="358">
        <v>4</v>
      </c>
      <c r="V892" s="358">
        <v>4</v>
      </c>
      <c r="W892" s="358">
        <v>4</v>
      </c>
      <c r="X892" s="358">
        <v>4</v>
      </c>
      <c r="Y892" s="358">
        <v>4</v>
      </c>
      <c r="Z892" s="358">
        <v>4</v>
      </c>
      <c r="AA892" s="358">
        <v>4</v>
      </c>
      <c r="AB892" s="358">
        <v>4</v>
      </c>
      <c r="AC892" s="358">
        <v>4</v>
      </c>
      <c r="AD892" s="358">
        <v>4</v>
      </c>
      <c r="AE892" s="358">
        <v>4</v>
      </c>
      <c r="AF892" s="358">
        <v>4</v>
      </c>
      <c r="AG892" s="358">
        <v>4</v>
      </c>
      <c r="AH892" s="358">
        <v>4</v>
      </c>
      <c r="AI892" s="358">
        <v>4</v>
      </c>
      <c r="AJ892" s="358">
        <v>4</v>
      </c>
      <c r="AK892" s="358">
        <v>4</v>
      </c>
      <c r="AL892" s="358">
        <v>4</v>
      </c>
      <c r="AM892" s="358">
        <v>4</v>
      </c>
      <c r="AN892" s="358">
        <v>4</v>
      </c>
      <c r="AO892" s="358">
        <v>4</v>
      </c>
      <c r="AP892" s="358">
        <v>4</v>
      </c>
      <c r="AQ892" s="358">
        <v>4</v>
      </c>
      <c r="AR892" s="358">
        <v>4</v>
      </c>
      <c r="AS892" s="358">
        <v>4</v>
      </c>
      <c r="AT892" s="358">
        <v>4</v>
      </c>
      <c r="AU892" s="358">
        <v>4</v>
      </c>
      <c r="AV892" s="358">
        <v>4</v>
      </c>
      <c r="AW892" s="358">
        <v>4</v>
      </c>
      <c r="AX892" s="358">
        <v>4</v>
      </c>
      <c r="AY892" s="358">
        <v>4</v>
      </c>
      <c r="AZ892" s="358">
        <v>4</v>
      </c>
      <c r="BA892" s="358">
        <v>4</v>
      </c>
      <c r="BB892" s="358">
        <v>4</v>
      </c>
      <c r="BC892" s="358">
        <v>4</v>
      </c>
      <c r="BD892" s="358">
        <v>4</v>
      </c>
      <c r="BE892" s="358">
        <v>4</v>
      </c>
      <c r="BF892" s="358">
        <v>4</v>
      </c>
      <c r="BG892" s="358">
        <v>4</v>
      </c>
      <c r="BH892" s="358">
        <v>4</v>
      </c>
      <c r="BI892" s="358">
        <v>4</v>
      </c>
    </row>
    <row r="893" spans="1:62" x14ac:dyDescent="0.25">
      <c r="A893" s="270" t="s">
        <v>349</v>
      </c>
      <c r="B893" s="357">
        <v>0</v>
      </c>
      <c r="C893" s="357">
        <v>0</v>
      </c>
      <c r="D893" s="357">
        <v>0</v>
      </c>
      <c r="E893" s="357">
        <v>0</v>
      </c>
      <c r="F893" s="357">
        <v>36</v>
      </c>
      <c r="G893" s="357">
        <v>4</v>
      </c>
      <c r="H893" s="357">
        <v>0</v>
      </c>
      <c r="I893" s="357">
        <v>0</v>
      </c>
      <c r="J893" s="357">
        <v>82</v>
      </c>
      <c r="K893" s="357">
        <v>58</v>
      </c>
      <c r="L893" s="357">
        <v>81</v>
      </c>
      <c r="M893" s="357">
        <v>81</v>
      </c>
      <c r="N893" s="357">
        <v>116</v>
      </c>
      <c r="O893" s="357">
        <v>128</v>
      </c>
      <c r="P893" s="357">
        <v>138</v>
      </c>
      <c r="Q893" s="357">
        <v>156</v>
      </c>
      <c r="R893" s="357">
        <v>191</v>
      </c>
      <c r="S893" s="357">
        <v>230</v>
      </c>
      <c r="T893" s="357">
        <v>236</v>
      </c>
      <c r="U893" s="357">
        <v>242</v>
      </c>
      <c r="V893" s="357">
        <v>248</v>
      </c>
      <c r="W893" s="357">
        <v>635</v>
      </c>
      <c r="X893" s="357">
        <v>650</v>
      </c>
      <c r="Y893" s="357">
        <v>667.5</v>
      </c>
      <c r="Z893" s="357">
        <v>682.5</v>
      </c>
      <c r="AA893" s="357">
        <v>700</v>
      </c>
      <c r="AB893" s="357">
        <v>717.5</v>
      </c>
      <c r="AC893" s="357">
        <v>735</v>
      </c>
      <c r="AD893" s="357">
        <v>755</v>
      </c>
      <c r="AE893" s="357">
        <v>772.5</v>
      </c>
      <c r="AF893" s="357">
        <v>792.5</v>
      </c>
      <c r="AG893" s="357">
        <v>812.5</v>
      </c>
      <c r="AH893" s="357">
        <v>832.5</v>
      </c>
      <c r="AI893" s="357">
        <v>852.5</v>
      </c>
      <c r="AJ893" s="357">
        <v>875</v>
      </c>
      <c r="AK893" s="357">
        <v>895</v>
      </c>
      <c r="AL893" s="357">
        <v>917.5</v>
      </c>
      <c r="AM893" s="357">
        <v>940</v>
      </c>
      <c r="AN893" s="357">
        <v>965</v>
      </c>
      <c r="AO893" s="357">
        <v>987.5</v>
      </c>
      <c r="AP893" s="357">
        <v>1012.5</v>
      </c>
      <c r="AQ893" s="357">
        <v>1037.5</v>
      </c>
      <c r="AR893" s="357">
        <v>1065</v>
      </c>
      <c r="AS893" s="357">
        <v>1090</v>
      </c>
      <c r="AT893" s="357">
        <v>1117.5</v>
      </c>
      <c r="AU893" s="357">
        <v>1145</v>
      </c>
      <c r="AV893" s="357">
        <v>1175</v>
      </c>
      <c r="AW893" s="357">
        <v>1205</v>
      </c>
      <c r="AX893" s="357">
        <v>1235</v>
      </c>
      <c r="AY893" s="357">
        <v>1265</v>
      </c>
      <c r="AZ893" s="357">
        <v>1297.5</v>
      </c>
      <c r="BA893" s="357">
        <v>1330</v>
      </c>
      <c r="BB893" s="357">
        <v>1362.5</v>
      </c>
      <c r="BC893" s="357">
        <v>1395</v>
      </c>
      <c r="BD893" s="357">
        <v>1430</v>
      </c>
      <c r="BE893" s="357">
        <v>1467.5</v>
      </c>
      <c r="BF893" s="357">
        <v>1502.5</v>
      </c>
      <c r="BG893" s="357">
        <v>1540</v>
      </c>
      <c r="BH893" s="357">
        <v>1580</v>
      </c>
      <c r="BI893" s="357">
        <v>1620</v>
      </c>
    </row>
    <row r="894" spans="1:62" x14ac:dyDescent="0.25">
      <c r="A894" s="270" t="s">
        <v>429</v>
      </c>
      <c r="B894" s="357">
        <v>0</v>
      </c>
      <c r="C894" s="357">
        <v>0</v>
      </c>
      <c r="D894" s="357">
        <v>0</v>
      </c>
      <c r="E894" s="357">
        <v>0</v>
      </c>
      <c r="F894" s="357">
        <v>0</v>
      </c>
      <c r="G894" s="357">
        <v>0</v>
      </c>
      <c r="H894" s="357">
        <v>0</v>
      </c>
      <c r="I894" s="357">
        <v>0</v>
      </c>
      <c r="J894" s="357">
        <v>1</v>
      </c>
      <c r="K894" s="357">
        <v>1</v>
      </c>
      <c r="L894" s="357">
        <v>1</v>
      </c>
      <c r="M894" s="357">
        <v>1</v>
      </c>
      <c r="N894" s="357">
        <v>1</v>
      </c>
      <c r="O894" s="357">
        <v>1</v>
      </c>
      <c r="P894" s="357">
        <v>1</v>
      </c>
      <c r="Q894" s="357">
        <v>2</v>
      </c>
      <c r="R894" s="357">
        <v>2</v>
      </c>
      <c r="S894" s="357">
        <v>2</v>
      </c>
      <c r="T894" s="357">
        <v>3</v>
      </c>
      <c r="U894" s="357">
        <v>3</v>
      </c>
      <c r="V894" s="357">
        <v>3</v>
      </c>
      <c r="W894" s="357">
        <v>7</v>
      </c>
      <c r="X894" s="357">
        <v>7</v>
      </c>
      <c r="Y894" s="357">
        <v>7</v>
      </c>
      <c r="Z894" s="357">
        <v>7</v>
      </c>
      <c r="AA894" s="357">
        <v>8</v>
      </c>
      <c r="AB894" s="357">
        <v>8</v>
      </c>
      <c r="AC894" s="357">
        <v>8</v>
      </c>
      <c r="AD894" s="357">
        <v>8</v>
      </c>
      <c r="AE894" s="357">
        <v>8</v>
      </c>
      <c r="AF894" s="357">
        <v>9</v>
      </c>
      <c r="AG894" s="357">
        <v>9</v>
      </c>
      <c r="AH894" s="357">
        <v>9</v>
      </c>
      <c r="AI894" s="357">
        <v>9</v>
      </c>
      <c r="AJ894" s="357">
        <v>9</v>
      </c>
      <c r="AK894" s="357">
        <v>10</v>
      </c>
      <c r="AL894" s="357">
        <v>10</v>
      </c>
      <c r="AM894" s="357">
        <v>10</v>
      </c>
      <c r="AN894" s="357">
        <v>10</v>
      </c>
      <c r="AO894" s="357">
        <v>11</v>
      </c>
      <c r="AP894" s="357">
        <v>11</v>
      </c>
      <c r="AQ894" s="357">
        <v>11</v>
      </c>
      <c r="AR894" s="357">
        <v>11</v>
      </c>
      <c r="AS894" s="357">
        <v>12</v>
      </c>
      <c r="AT894" s="357">
        <v>12</v>
      </c>
      <c r="AU894" s="357">
        <v>12</v>
      </c>
      <c r="AV894" s="357">
        <v>13</v>
      </c>
      <c r="AW894" s="357">
        <v>13</v>
      </c>
      <c r="AX894" s="357">
        <v>13</v>
      </c>
      <c r="AY894" s="357">
        <v>14</v>
      </c>
      <c r="AZ894" s="357">
        <v>14</v>
      </c>
      <c r="BA894" s="357">
        <v>14</v>
      </c>
      <c r="BB894" s="357">
        <v>15</v>
      </c>
      <c r="BC894" s="357">
        <v>15</v>
      </c>
      <c r="BD894" s="357">
        <v>15</v>
      </c>
      <c r="BE894" s="357">
        <v>16</v>
      </c>
      <c r="BF894" s="357">
        <v>16</v>
      </c>
      <c r="BG894" s="357">
        <v>17</v>
      </c>
      <c r="BH894" s="357">
        <v>17</v>
      </c>
      <c r="BI894" s="357">
        <v>17</v>
      </c>
    </row>
    <row r="895" spans="1:62" x14ac:dyDescent="0.25">
      <c r="A895" s="270" t="s">
        <v>428</v>
      </c>
      <c r="B895" s="357">
        <v>0</v>
      </c>
      <c r="C895" s="357">
        <v>0</v>
      </c>
      <c r="D895" s="357">
        <v>0</v>
      </c>
      <c r="E895" s="357">
        <v>0</v>
      </c>
      <c r="F895" s="357">
        <v>36</v>
      </c>
      <c r="G895" s="357">
        <v>4</v>
      </c>
      <c r="H895" s="357">
        <v>0</v>
      </c>
      <c r="I895" s="357">
        <v>0</v>
      </c>
      <c r="J895" s="357">
        <v>81</v>
      </c>
      <c r="K895" s="357">
        <v>57</v>
      </c>
      <c r="L895" s="357">
        <v>80</v>
      </c>
      <c r="M895" s="357">
        <v>80</v>
      </c>
      <c r="N895" s="357">
        <v>115</v>
      </c>
      <c r="O895" s="357">
        <v>127</v>
      </c>
      <c r="P895" s="357">
        <v>137</v>
      </c>
      <c r="Q895" s="357">
        <v>154</v>
      </c>
      <c r="R895" s="357">
        <v>189</v>
      </c>
      <c r="S895" s="357">
        <v>228</v>
      </c>
      <c r="T895" s="357">
        <v>233</v>
      </c>
      <c r="U895" s="357">
        <v>239</v>
      </c>
      <c r="V895" s="357">
        <v>245</v>
      </c>
      <c r="W895" s="357">
        <v>628</v>
      </c>
      <c r="X895" s="357">
        <v>643</v>
      </c>
      <c r="Y895" s="357">
        <v>660</v>
      </c>
      <c r="Z895" s="357">
        <v>675</v>
      </c>
      <c r="AA895" s="357">
        <v>692</v>
      </c>
      <c r="AB895" s="357">
        <v>710</v>
      </c>
      <c r="AC895" s="357">
        <v>727</v>
      </c>
      <c r="AD895" s="357">
        <v>747</v>
      </c>
      <c r="AE895" s="357">
        <v>764</v>
      </c>
      <c r="AF895" s="357">
        <v>784</v>
      </c>
      <c r="AG895" s="357">
        <v>804</v>
      </c>
      <c r="AH895" s="357">
        <v>824</v>
      </c>
      <c r="AI895" s="357">
        <v>843</v>
      </c>
      <c r="AJ895" s="357">
        <v>866</v>
      </c>
      <c r="AK895" s="357">
        <v>885</v>
      </c>
      <c r="AL895" s="357">
        <v>908</v>
      </c>
      <c r="AM895" s="357">
        <v>930</v>
      </c>
      <c r="AN895" s="357">
        <v>955</v>
      </c>
      <c r="AO895" s="357">
        <v>977</v>
      </c>
      <c r="AP895" s="357">
        <v>1002</v>
      </c>
      <c r="AQ895" s="357">
        <v>1026</v>
      </c>
      <c r="AR895" s="357">
        <v>1054</v>
      </c>
      <c r="AS895" s="357">
        <v>1078</v>
      </c>
      <c r="AT895" s="357">
        <v>1105</v>
      </c>
      <c r="AU895" s="357">
        <v>1133</v>
      </c>
      <c r="AV895" s="357">
        <v>1162</v>
      </c>
      <c r="AW895" s="357">
        <v>1192</v>
      </c>
      <c r="AX895" s="357">
        <v>1222</v>
      </c>
      <c r="AY895" s="357">
        <v>1251</v>
      </c>
      <c r="AZ895" s="357">
        <v>1284</v>
      </c>
      <c r="BA895" s="357">
        <v>1316</v>
      </c>
      <c r="BB895" s="357">
        <v>1348</v>
      </c>
      <c r="BC895" s="357">
        <v>1380</v>
      </c>
      <c r="BD895" s="357">
        <v>1415</v>
      </c>
      <c r="BE895" s="357">
        <v>1452</v>
      </c>
      <c r="BF895" s="357">
        <v>1486</v>
      </c>
      <c r="BG895" s="357">
        <v>1523</v>
      </c>
      <c r="BH895" s="357">
        <v>1563</v>
      </c>
      <c r="BI895" s="357">
        <v>1603</v>
      </c>
    </row>
    <row r="896" spans="1:62" x14ac:dyDescent="0.25">
      <c r="A896" s="268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  <c r="AA896" s="272"/>
      <c r="AB896" s="272"/>
      <c r="AC896" s="272"/>
      <c r="AD896" s="272"/>
      <c r="AE896" s="272"/>
      <c r="AF896" s="272"/>
      <c r="AG896" s="272"/>
      <c r="AH896" s="272"/>
      <c r="AI896" s="272"/>
      <c r="AJ896" s="272"/>
      <c r="AK896" s="272"/>
      <c r="AL896" s="272"/>
      <c r="AM896" s="272"/>
      <c r="AN896" s="272"/>
      <c r="AO896" s="272"/>
      <c r="AP896" s="272"/>
      <c r="AQ896" s="272"/>
      <c r="AR896" s="272"/>
      <c r="AS896" s="272"/>
      <c r="AT896" s="272"/>
      <c r="AU896" s="272"/>
      <c r="AV896" s="272"/>
      <c r="AW896" s="272"/>
      <c r="AX896" s="272"/>
      <c r="AY896" s="272"/>
      <c r="AZ896" s="272"/>
      <c r="BA896" s="272"/>
      <c r="BB896" s="272"/>
      <c r="BC896" s="272"/>
      <c r="BD896" s="272"/>
      <c r="BE896" s="272"/>
      <c r="BF896" s="272"/>
      <c r="BG896" s="272"/>
      <c r="BH896" s="272"/>
      <c r="BI896" s="272"/>
    </row>
    <row r="899" spans="1:1" ht="36" x14ac:dyDescent="0.55000000000000004">
      <c r="A899" s="369" t="s">
        <v>552</v>
      </c>
    </row>
    <row r="940" spans="1:62" x14ac:dyDescent="0.25">
      <c r="A940" s="269" t="s">
        <v>412</v>
      </c>
      <c r="B940" s="271">
        <v>42979</v>
      </c>
      <c r="C940" s="271">
        <v>43009</v>
      </c>
      <c r="D940" s="271">
        <v>43040</v>
      </c>
      <c r="E940" s="271">
        <v>43070</v>
      </c>
      <c r="F940" s="271">
        <v>43101</v>
      </c>
      <c r="G940" s="271">
        <v>43132</v>
      </c>
      <c r="H940" s="271">
        <v>43160</v>
      </c>
      <c r="I940" s="271">
        <v>43191</v>
      </c>
      <c r="J940" s="271">
        <v>43221</v>
      </c>
      <c r="K940" s="271">
        <v>43252</v>
      </c>
      <c r="L940" s="271">
        <v>43282</v>
      </c>
      <c r="M940" s="271">
        <v>43282</v>
      </c>
      <c r="N940" s="271">
        <v>43313</v>
      </c>
      <c r="O940" s="271">
        <v>43344</v>
      </c>
      <c r="P940" s="271">
        <v>43374</v>
      </c>
      <c r="Q940" s="271">
        <v>43405</v>
      </c>
      <c r="R940" s="271">
        <v>43435</v>
      </c>
      <c r="S940" s="271">
        <v>43466</v>
      </c>
      <c r="T940" s="271">
        <v>43497</v>
      </c>
      <c r="U940" s="271">
        <v>43525</v>
      </c>
      <c r="V940" s="271">
        <v>43556</v>
      </c>
      <c r="W940" s="271">
        <v>43586</v>
      </c>
      <c r="X940" s="271">
        <v>43617</v>
      </c>
      <c r="Y940" s="271">
        <v>43647</v>
      </c>
      <c r="Z940" s="271">
        <v>43678</v>
      </c>
      <c r="AA940" s="271">
        <v>43709</v>
      </c>
      <c r="AB940" s="271">
        <v>43739</v>
      </c>
      <c r="AC940" s="271">
        <v>43770</v>
      </c>
      <c r="AD940" s="271">
        <v>43800</v>
      </c>
      <c r="AE940" s="271">
        <v>43831</v>
      </c>
      <c r="AF940" s="271">
        <v>43862</v>
      </c>
      <c r="AG940" s="271">
        <v>43891</v>
      </c>
      <c r="AH940" s="271">
        <v>43922</v>
      </c>
      <c r="AI940" s="271">
        <v>43952</v>
      </c>
      <c r="AJ940" s="271">
        <v>43983</v>
      </c>
      <c r="AK940" s="271">
        <v>44013</v>
      </c>
      <c r="AL940" s="271">
        <v>44044</v>
      </c>
      <c r="AM940" s="271">
        <v>44075</v>
      </c>
      <c r="AN940" s="271">
        <v>44105</v>
      </c>
      <c r="AO940" s="271">
        <v>44136</v>
      </c>
      <c r="AP940" s="271">
        <v>44166</v>
      </c>
      <c r="AQ940" s="271">
        <v>44197</v>
      </c>
      <c r="AR940" s="271">
        <v>44228</v>
      </c>
      <c r="AS940" s="271">
        <v>44256</v>
      </c>
      <c r="AT940" s="271">
        <v>44287</v>
      </c>
      <c r="AU940" s="271">
        <v>44317</v>
      </c>
      <c r="AV940" s="271">
        <v>44348</v>
      </c>
      <c r="AW940" s="271">
        <v>44378</v>
      </c>
      <c r="AX940" s="271">
        <v>44409</v>
      </c>
      <c r="AY940" s="271">
        <v>44440</v>
      </c>
      <c r="AZ940" s="271">
        <v>44470</v>
      </c>
      <c r="BA940" s="271">
        <v>44501</v>
      </c>
      <c r="BB940" s="271">
        <v>44531</v>
      </c>
      <c r="BC940" s="271">
        <v>44562</v>
      </c>
      <c r="BD940" s="271">
        <v>44593</v>
      </c>
      <c r="BE940" s="271">
        <v>44621</v>
      </c>
      <c r="BF940" s="271">
        <v>44652</v>
      </c>
      <c r="BG940" s="271">
        <v>44682</v>
      </c>
      <c r="BH940" s="271">
        <v>44713</v>
      </c>
      <c r="BI940" s="271">
        <v>44743</v>
      </c>
      <c r="BJ940" s="267"/>
    </row>
    <row r="941" spans="1:62" x14ac:dyDescent="0.25">
      <c r="A941" s="270" t="s">
        <v>406</v>
      </c>
      <c r="B941" s="272">
        <v>2000</v>
      </c>
      <c r="C941" s="272">
        <v>2000</v>
      </c>
      <c r="D941" s="272">
        <v>2000</v>
      </c>
      <c r="E941" s="272">
        <v>2000</v>
      </c>
      <c r="F941" s="272">
        <v>2000</v>
      </c>
      <c r="G941" s="272">
        <v>2000</v>
      </c>
      <c r="H941" s="272">
        <v>2000</v>
      </c>
      <c r="I941" s="272">
        <v>2000</v>
      </c>
      <c r="J941" s="272">
        <v>2000</v>
      </c>
      <c r="K941" s="272">
        <v>2000</v>
      </c>
      <c r="L941" s="272">
        <v>2000</v>
      </c>
      <c r="M941" s="272">
        <v>2000</v>
      </c>
      <c r="N941" s="272">
        <v>2000</v>
      </c>
      <c r="O941" s="272">
        <v>2000</v>
      </c>
      <c r="P941" s="272">
        <v>2000</v>
      </c>
      <c r="Q941" s="272">
        <v>2000</v>
      </c>
      <c r="R941" s="272">
        <v>2000</v>
      </c>
      <c r="S941" s="272">
        <v>2000</v>
      </c>
      <c r="T941" s="272">
        <v>2000</v>
      </c>
      <c r="U941" s="272">
        <v>2000</v>
      </c>
      <c r="V941" s="272">
        <v>2000</v>
      </c>
      <c r="W941" s="272">
        <v>2000</v>
      </c>
      <c r="X941" s="272">
        <v>2000</v>
      </c>
      <c r="Y941" s="272">
        <v>2000</v>
      </c>
      <c r="Z941" s="272">
        <v>2000</v>
      </c>
      <c r="AA941" s="272">
        <v>2000</v>
      </c>
      <c r="AB941" s="272">
        <v>2000</v>
      </c>
      <c r="AC941" s="272">
        <v>2000</v>
      </c>
      <c r="AD941" s="272">
        <v>2000</v>
      </c>
      <c r="AE941" s="272">
        <v>2000</v>
      </c>
      <c r="AF941" s="272">
        <v>2000</v>
      </c>
      <c r="AG941" s="272">
        <v>2000</v>
      </c>
      <c r="AH941" s="272">
        <v>2000</v>
      </c>
      <c r="AI941" s="272">
        <v>2000</v>
      </c>
      <c r="AJ941" s="272">
        <v>2000</v>
      </c>
      <c r="AK941" s="272">
        <v>2000</v>
      </c>
      <c r="AL941" s="272">
        <v>2000</v>
      </c>
      <c r="AM941" s="272">
        <v>2000</v>
      </c>
      <c r="AN941" s="272">
        <v>2000</v>
      </c>
      <c r="AO941" s="272">
        <v>2000</v>
      </c>
      <c r="AP941" s="272">
        <v>2000</v>
      </c>
      <c r="AQ941" s="272">
        <v>2000</v>
      </c>
      <c r="AR941" s="272">
        <v>2000</v>
      </c>
      <c r="AS941" s="272">
        <v>2000</v>
      </c>
      <c r="AT941" s="272">
        <v>2000</v>
      </c>
      <c r="AU941" s="272">
        <v>2000</v>
      </c>
      <c r="AV941" s="272">
        <v>2000</v>
      </c>
      <c r="AW941" s="272">
        <v>2000</v>
      </c>
      <c r="AX941" s="272">
        <v>2000</v>
      </c>
      <c r="AY941" s="272">
        <v>2000</v>
      </c>
      <c r="AZ941" s="272">
        <v>2000</v>
      </c>
      <c r="BA941" s="272">
        <v>2000</v>
      </c>
      <c r="BB941" s="272">
        <v>2000</v>
      </c>
      <c r="BC941" s="272">
        <v>2000</v>
      </c>
      <c r="BD941" s="272">
        <v>2000</v>
      </c>
      <c r="BE941" s="272">
        <v>2000</v>
      </c>
      <c r="BF941" s="272">
        <v>2000</v>
      </c>
      <c r="BG941" s="272">
        <v>2000</v>
      </c>
      <c r="BH941" s="272">
        <v>2000</v>
      </c>
      <c r="BI941" s="272">
        <v>2000</v>
      </c>
    </row>
    <row r="942" spans="1:62" x14ac:dyDescent="0.25">
      <c r="A942" s="270" t="s">
        <v>464</v>
      </c>
      <c r="B942" s="358">
        <v>2</v>
      </c>
      <c r="C942" s="358">
        <v>2</v>
      </c>
      <c r="D942" s="358">
        <v>2</v>
      </c>
      <c r="E942" s="358">
        <v>2</v>
      </c>
      <c r="F942" s="358">
        <v>2</v>
      </c>
      <c r="G942" s="358">
        <v>2</v>
      </c>
      <c r="H942" s="358">
        <v>2</v>
      </c>
      <c r="I942" s="358">
        <v>2</v>
      </c>
      <c r="J942" s="358">
        <v>2</v>
      </c>
      <c r="K942" s="358">
        <v>2</v>
      </c>
      <c r="L942" s="358">
        <v>2</v>
      </c>
      <c r="M942" s="358">
        <v>2</v>
      </c>
      <c r="N942" s="358">
        <v>2</v>
      </c>
      <c r="O942" s="358">
        <v>2</v>
      </c>
      <c r="P942" s="358">
        <v>2</v>
      </c>
      <c r="Q942" s="358">
        <v>2</v>
      </c>
      <c r="R942" s="358">
        <v>2</v>
      </c>
      <c r="S942" s="358">
        <v>2</v>
      </c>
      <c r="T942" s="358">
        <v>2</v>
      </c>
      <c r="U942" s="358">
        <v>2</v>
      </c>
      <c r="V942" s="358">
        <v>2</v>
      </c>
      <c r="W942" s="358">
        <v>2</v>
      </c>
      <c r="X942" s="358">
        <v>2</v>
      </c>
      <c r="Y942" s="358">
        <v>2</v>
      </c>
      <c r="Z942" s="358">
        <v>2</v>
      </c>
      <c r="AA942" s="358">
        <v>2</v>
      </c>
      <c r="AB942" s="358">
        <v>2</v>
      </c>
      <c r="AC942" s="358">
        <v>2</v>
      </c>
      <c r="AD942" s="358">
        <v>2</v>
      </c>
      <c r="AE942" s="358">
        <v>2</v>
      </c>
      <c r="AF942" s="358">
        <v>2</v>
      </c>
      <c r="AG942" s="358">
        <v>2</v>
      </c>
      <c r="AH942" s="358">
        <v>2</v>
      </c>
      <c r="AI942" s="358">
        <v>2</v>
      </c>
      <c r="AJ942" s="358">
        <v>2</v>
      </c>
      <c r="AK942" s="358">
        <v>2</v>
      </c>
      <c r="AL942" s="358">
        <v>2</v>
      </c>
      <c r="AM942" s="358">
        <v>2</v>
      </c>
      <c r="AN942" s="358">
        <v>2</v>
      </c>
      <c r="AO942" s="358">
        <v>2</v>
      </c>
      <c r="AP942" s="358">
        <v>2</v>
      </c>
      <c r="AQ942" s="358">
        <v>2</v>
      </c>
      <c r="AR942" s="358">
        <v>2</v>
      </c>
      <c r="AS942" s="358">
        <v>2</v>
      </c>
      <c r="AT942" s="358">
        <v>2</v>
      </c>
      <c r="AU942" s="358">
        <v>2</v>
      </c>
      <c r="AV942" s="358">
        <v>2</v>
      </c>
      <c r="AW942" s="358">
        <v>2</v>
      </c>
      <c r="AX942" s="358">
        <v>2</v>
      </c>
      <c r="AY942" s="358">
        <v>2</v>
      </c>
      <c r="AZ942" s="358">
        <v>2</v>
      </c>
      <c r="BA942" s="358">
        <v>2</v>
      </c>
      <c r="BB942" s="358">
        <v>2</v>
      </c>
      <c r="BC942" s="358">
        <v>2</v>
      </c>
      <c r="BD942" s="358">
        <v>2</v>
      </c>
      <c r="BE942" s="358">
        <v>2</v>
      </c>
      <c r="BF942" s="358">
        <v>2</v>
      </c>
      <c r="BG942" s="358">
        <v>2</v>
      </c>
      <c r="BH942" s="358">
        <v>2</v>
      </c>
      <c r="BI942" s="358">
        <v>2</v>
      </c>
    </row>
    <row r="943" spans="1:62" x14ac:dyDescent="0.25">
      <c r="A943" s="270" t="s">
        <v>349</v>
      </c>
      <c r="B943" s="357">
        <v>108</v>
      </c>
      <c r="C943" s="357">
        <v>114</v>
      </c>
      <c r="D943" s="357">
        <v>120</v>
      </c>
      <c r="E943" s="357">
        <v>120</v>
      </c>
      <c r="F943" s="357">
        <v>132</v>
      </c>
      <c r="G943" s="357">
        <v>144</v>
      </c>
      <c r="H943" s="357">
        <v>156</v>
      </c>
      <c r="I943" s="357">
        <v>168</v>
      </c>
      <c r="J943" s="357">
        <v>177</v>
      </c>
      <c r="K943" s="357">
        <v>189</v>
      </c>
      <c r="L943" s="357">
        <v>180</v>
      </c>
      <c r="M943" s="357">
        <v>180</v>
      </c>
      <c r="N943" s="357">
        <v>198</v>
      </c>
      <c r="O943" s="357">
        <v>222</v>
      </c>
      <c r="P943" s="357">
        <v>231</v>
      </c>
      <c r="Q943" s="357">
        <v>243</v>
      </c>
      <c r="R943" s="357">
        <v>252</v>
      </c>
      <c r="S943" s="357">
        <v>264</v>
      </c>
      <c r="T943" s="357">
        <v>270</v>
      </c>
      <c r="U943" s="357">
        <v>276</v>
      </c>
      <c r="V943" s="357">
        <v>282</v>
      </c>
      <c r="W943" s="357">
        <v>288</v>
      </c>
      <c r="X943" s="357">
        <v>294</v>
      </c>
      <c r="Y943" s="357">
        <v>300</v>
      </c>
      <c r="Z943" s="357">
        <v>306</v>
      </c>
      <c r="AA943" s="357">
        <v>315</v>
      </c>
      <c r="AB943" s="357">
        <v>321</v>
      </c>
      <c r="AC943" s="357">
        <v>330</v>
      </c>
      <c r="AD943" s="357">
        <v>336</v>
      </c>
      <c r="AE943" s="357">
        <v>345</v>
      </c>
      <c r="AF943" s="357">
        <v>354</v>
      </c>
      <c r="AG943" s="357">
        <v>360</v>
      </c>
      <c r="AH943" s="357">
        <v>369</v>
      </c>
      <c r="AI943" s="357">
        <v>378</v>
      </c>
      <c r="AJ943" s="357">
        <v>387</v>
      </c>
      <c r="AK943" s="357">
        <v>396</v>
      </c>
      <c r="AL943" s="357">
        <v>405</v>
      </c>
      <c r="AM943" s="357">
        <v>417</v>
      </c>
      <c r="AN943" s="357">
        <v>426</v>
      </c>
      <c r="AO943" s="357">
        <v>435</v>
      </c>
      <c r="AP943" s="357">
        <v>447</v>
      </c>
      <c r="AQ943" s="357">
        <v>459</v>
      </c>
      <c r="AR943" s="357">
        <v>468</v>
      </c>
      <c r="AS943" s="357">
        <v>480</v>
      </c>
      <c r="AT943" s="357">
        <v>492</v>
      </c>
      <c r="AU943" s="357">
        <v>504</v>
      </c>
      <c r="AV943" s="357">
        <v>516</v>
      </c>
      <c r="AW943" s="357">
        <v>528</v>
      </c>
      <c r="AX943" s="357">
        <v>543</v>
      </c>
      <c r="AY943" s="357">
        <v>555</v>
      </c>
      <c r="AZ943" s="357">
        <v>570</v>
      </c>
      <c r="BA943" s="357">
        <v>582</v>
      </c>
      <c r="BB943" s="357">
        <v>597</v>
      </c>
      <c r="BC943" s="357">
        <v>612</v>
      </c>
      <c r="BD943" s="357">
        <v>627</v>
      </c>
      <c r="BE943" s="357">
        <v>642</v>
      </c>
      <c r="BF943" s="357">
        <v>657</v>
      </c>
      <c r="BG943" s="357">
        <v>675</v>
      </c>
      <c r="BH943" s="357">
        <v>690</v>
      </c>
      <c r="BI943" s="357">
        <v>708</v>
      </c>
    </row>
    <row r="944" spans="1:62" x14ac:dyDescent="0.25">
      <c r="A944" s="270" t="s">
        <v>428</v>
      </c>
      <c r="B944" s="357">
        <v>2</v>
      </c>
      <c r="C944" s="357">
        <v>2</v>
      </c>
      <c r="D944" s="357">
        <v>2</v>
      </c>
      <c r="E944" s="357">
        <v>2</v>
      </c>
      <c r="F944" s="357">
        <v>2</v>
      </c>
      <c r="G944" s="357">
        <v>2</v>
      </c>
      <c r="H944" s="357">
        <v>3</v>
      </c>
      <c r="I944" s="357">
        <v>3</v>
      </c>
      <c r="J944" s="357">
        <v>3</v>
      </c>
      <c r="K944" s="357">
        <v>3</v>
      </c>
      <c r="L944" s="357">
        <v>3</v>
      </c>
      <c r="M944" s="357">
        <v>3</v>
      </c>
      <c r="N944" s="357">
        <v>3</v>
      </c>
      <c r="O944" s="357">
        <v>4</v>
      </c>
      <c r="P944" s="357">
        <v>4</v>
      </c>
      <c r="Q944" s="357">
        <v>4</v>
      </c>
      <c r="R944" s="357">
        <v>4</v>
      </c>
      <c r="S944" s="357">
        <v>4</v>
      </c>
      <c r="T944" s="357">
        <v>4</v>
      </c>
      <c r="U944" s="357">
        <v>5</v>
      </c>
      <c r="V944" s="357">
        <v>5</v>
      </c>
      <c r="W944" s="357">
        <v>5</v>
      </c>
      <c r="X944" s="357">
        <v>5</v>
      </c>
      <c r="Y944" s="357">
        <v>5</v>
      </c>
      <c r="Z944" s="357">
        <v>5</v>
      </c>
      <c r="AA944" s="357">
        <v>5</v>
      </c>
      <c r="AB944" s="357">
        <v>5</v>
      </c>
      <c r="AC944" s="357">
        <v>5</v>
      </c>
      <c r="AD944" s="357">
        <v>6</v>
      </c>
      <c r="AE944" s="357">
        <v>6</v>
      </c>
      <c r="AF944" s="357">
        <v>6</v>
      </c>
      <c r="AG944" s="357">
        <v>6</v>
      </c>
      <c r="AH944" s="357">
        <v>6</v>
      </c>
      <c r="AI944" s="357">
        <v>6</v>
      </c>
      <c r="AJ944" s="357">
        <v>6</v>
      </c>
      <c r="AK944" s="357">
        <v>7</v>
      </c>
      <c r="AL944" s="357">
        <v>7</v>
      </c>
      <c r="AM944" s="357">
        <v>7</v>
      </c>
      <c r="AN944" s="357">
        <v>7</v>
      </c>
      <c r="AO944" s="357">
        <v>7</v>
      </c>
      <c r="AP944" s="357">
        <v>7</v>
      </c>
      <c r="AQ944" s="357">
        <v>8</v>
      </c>
      <c r="AR944" s="357">
        <v>8</v>
      </c>
      <c r="AS944" s="357">
        <v>8</v>
      </c>
      <c r="AT944" s="357">
        <v>8</v>
      </c>
      <c r="AU944" s="357">
        <v>8</v>
      </c>
      <c r="AV944" s="357">
        <v>9</v>
      </c>
      <c r="AW944" s="357">
        <v>9</v>
      </c>
      <c r="AX944" s="357">
        <v>9</v>
      </c>
      <c r="AY944" s="357">
        <v>9</v>
      </c>
      <c r="AZ944" s="357">
        <v>9</v>
      </c>
      <c r="BA944" s="357">
        <v>10</v>
      </c>
      <c r="BB944" s="357">
        <v>10</v>
      </c>
      <c r="BC944" s="357">
        <v>10</v>
      </c>
      <c r="BD944" s="357">
        <v>10</v>
      </c>
      <c r="BE944" s="357">
        <v>11</v>
      </c>
      <c r="BF944" s="357">
        <v>11</v>
      </c>
      <c r="BG944" s="357">
        <v>11</v>
      </c>
      <c r="BH944" s="357">
        <v>11</v>
      </c>
      <c r="BI944" s="357">
        <v>12</v>
      </c>
    </row>
    <row r="945" spans="1:61" x14ac:dyDescent="0.25">
      <c r="A945" s="270" t="s">
        <v>484</v>
      </c>
      <c r="B945" s="357">
        <v>106</v>
      </c>
      <c r="C945" s="357">
        <v>112</v>
      </c>
      <c r="D945" s="357">
        <v>118</v>
      </c>
      <c r="E945" s="357">
        <v>118</v>
      </c>
      <c r="F945" s="357">
        <v>130</v>
      </c>
      <c r="G945" s="357">
        <v>142</v>
      </c>
      <c r="H945" s="357">
        <v>153</v>
      </c>
      <c r="I945" s="357">
        <v>165</v>
      </c>
      <c r="J945" s="357">
        <v>174</v>
      </c>
      <c r="K945" s="357">
        <v>186</v>
      </c>
      <c r="L945" s="357">
        <v>177</v>
      </c>
      <c r="M945" s="357">
        <v>177</v>
      </c>
      <c r="N945" s="357">
        <v>195</v>
      </c>
      <c r="O945" s="357">
        <v>218</v>
      </c>
      <c r="P945" s="357">
        <v>227</v>
      </c>
      <c r="Q945" s="357">
        <v>239</v>
      </c>
      <c r="R945" s="357">
        <v>248</v>
      </c>
      <c r="S945" s="357">
        <v>260</v>
      </c>
      <c r="T945" s="357">
        <v>266</v>
      </c>
      <c r="U945" s="357">
        <v>271</v>
      </c>
      <c r="V945" s="357">
        <v>277</v>
      </c>
      <c r="W945" s="357">
        <v>283</v>
      </c>
      <c r="X945" s="357">
        <v>289</v>
      </c>
      <c r="Y945" s="357">
        <v>295</v>
      </c>
      <c r="Z945" s="357">
        <v>301</v>
      </c>
      <c r="AA945" s="357">
        <v>310</v>
      </c>
      <c r="AB945" s="357">
        <v>316</v>
      </c>
      <c r="AC945" s="357">
        <v>325</v>
      </c>
      <c r="AD945" s="357">
        <v>330</v>
      </c>
      <c r="AE945" s="357">
        <v>339</v>
      </c>
      <c r="AF945" s="357">
        <v>348</v>
      </c>
      <c r="AG945" s="357">
        <v>354</v>
      </c>
      <c r="AH945" s="357">
        <v>363</v>
      </c>
      <c r="AI945" s="357">
        <v>372</v>
      </c>
      <c r="AJ945" s="357">
        <v>381</v>
      </c>
      <c r="AK945" s="357">
        <v>389</v>
      </c>
      <c r="AL945" s="357">
        <v>398</v>
      </c>
      <c r="AM945" s="357">
        <v>410</v>
      </c>
      <c r="AN945" s="357">
        <v>419</v>
      </c>
      <c r="AO945" s="357">
        <v>428</v>
      </c>
      <c r="AP945" s="357">
        <v>440</v>
      </c>
      <c r="AQ945" s="357">
        <v>451</v>
      </c>
      <c r="AR945" s="357">
        <v>460</v>
      </c>
      <c r="AS945" s="357">
        <v>472</v>
      </c>
      <c r="AT945" s="357">
        <v>484</v>
      </c>
      <c r="AU945" s="357">
        <v>496</v>
      </c>
      <c r="AV945" s="357">
        <v>507</v>
      </c>
      <c r="AW945" s="357">
        <v>519</v>
      </c>
      <c r="AX945" s="357">
        <v>534</v>
      </c>
      <c r="AY945" s="357">
        <v>546</v>
      </c>
      <c r="AZ945" s="357">
        <v>561</v>
      </c>
      <c r="BA945" s="357">
        <v>572</v>
      </c>
      <c r="BB945" s="357">
        <v>587</v>
      </c>
      <c r="BC945" s="357">
        <v>602</v>
      </c>
      <c r="BD945" s="357">
        <v>617</v>
      </c>
      <c r="BE945" s="357">
        <v>631</v>
      </c>
      <c r="BF945" s="357">
        <v>646</v>
      </c>
      <c r="BG945" s="357">
        <v>664</v>
      </c>
      <c r="BH945" s="357">
        <v>679</v>
      </c>
      <c r="BI945" s="357">
        <v>696</v>
      </c>
    </row>
    <row r="946" spans="1:61" x14ac:dyDescent="0.25">
      <c r="A946" s="268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  <c r="AA946" s="272"/>
      <c r="AB946" s="272"/>
      <c r="AC946" s="272"/>
      <c r="AD946" s="272"/>
      <c r="AE946" s="272"/>
      <c r="AF946" s="272"/>
      <c r="AG946" s="272"/>
      <c r="AH946" s="272"/>
      <c r="AI946" s="272"/>
      <c r="AJ946" s="272"/>
      <c r="AK946" s="272"/>
      <c r="AL946" s="272"/>
      <c r="AM946" s="272"/>
      <c r="AN946" s="272"/>
      <c r="AO946" s="272"/>
      <c r="AP946" s="272"/>
      <c r="AQ946" s="272"/>
      <c r="AR946" s="272"/>
      <c r="AS946" s="272"/>
      <c r="AT946" s="272"/>
      <c r="AU946" s="272"/>
      <c r="AV946" s="272"/>
      <c r="AW946" s="272"/>
      <c r="AX946" s="272"/>
      <c r="AY946" s="272"/>
      <c r="AZ946" s="272"/>
      <c r="BA946" s="272"/>
      <c r="BB946" s="272"/>
      <c r="BC946" s="272"/>
      <c r="BD946" s="272"/>
      <c r="BE946" s="272"/>
      <c r="BF946" s="272"/>
      <c r="BG946" s="272"/>
      <c r="BH946" s="272"/>
      <c r="BI946" s="272"/>
    </row>
  </sheetData>
  <mergeCells count="2">
    <mergeCell ref="C92:F92"/>
    <mergeCell ref="D96:J9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1" operator="lessThanOrEqual" id="{04B98469-9213-4CDE-B2C7-DB45603B825B}">
            <xm:f>'POD1 - ROGERS'!$S$6</xm:f>
            <x14:dxf>
              <fill>
                <patternFill>
                  <bgColor rgb="FF00B050"/>
                </patternFill>
              </fill>
            </x14:dxf>
          </x14:cfRule>
          <x14:cfRule type="cellIs" priority="22" operator="greaterThan" id="{E6936F4A-9A15-476E-BB1A-842FB186008A}">
            <xm:f>'POD1 - ROGERS'!$S$6</xm:f>
            <x14:dxf>
              <fill>
                <patternFill>
                  <bgColor rgb="FFFF0000"/>
                </patternFill>
              </fill>
            </x14:dxf>
          </x14:cfRule>
          <xm:sqref>B179:BI179</xm:sqref>
        </x14:conditionalFormatting>
        <x14:conditionalFormatting xmlns:xm="http://schemas.microsoft.com/office/excel/2006/main">
          <x14:cfRule type="cellIs" priority="19" operator="lessThanOrEqual" id="{CE99FD3C-4A22-4E7D-B92E-9F1C9B45F185}">
            <xm:f>'POD1 - TEF'!$S$6</xm:f>
            <x14:dxf>
              <fill>
                <patternFill>
                  <bgColor rgb="FF00B050"/>
                </patternFill>
              </fill>
            </x14:dxf>
          </x14:cfRule>
          <x14:cfRule type="cellIs" priority="20" operator="greaterThan" id="{FE73F8F9-6754-443D-81AE-7268544B1D4D}">
            <xm:f>'POD1 - TEF'!$S$6</xm:f>
            <x14:dxf>
              <fill>
                <patternFill>
                  <bgColor rgb="FFFF0000"/>
                </patternFill>
              </fill>
            </x14:dxf>
          </x14:cfRule>
          <xm:sqref>B230:BI230</xm:sqref>
        </x14:conditionalFormatting>
        <x14:conditionalFormatting xmlns:xm="http://schemas.microsoft.com/office/excel/2006/main">
          <x14:cfRule type="cellIs" priority="17" operator="lessThanOrEqual" id="{7415FF01-24D7-4420-AB32-3AEAD145D9CB}">
            <xm:f>'POD1-COMMON_POOL'!$S$6</xm:f>
            <x14:dxf>
              <fill>
                <patternFill>
                  <bgColor rgb="FF00B050"/>
                </patternFill>
              </fill>
            </x14:dxf>
          </x14:cfRule>
          <x14:cfRule type="cellIs" priority="18" operator="greaterThan" id="{520E8C53-EA9A-4346-91E9-57DDD64D6246}">
            <xm:f>'POD1-COMMON_POOL'!$S$6</xm:f>
            <x14:dxf>
              <fill>
                <patternFill>
                  <bgColor rgb="FFFF0000"/>
                </patternFill>
              </fill>
            </x14:dxf>
          </x14:cfRule>
          <xm:sqref>B280:BI280</xm:sqref>
        </x14:conditionalFormatting>
        <x14:conditionalFormatting xmlns:xm="http://schemas.microsoft.com/office/excel/2006/main">
          <x14:cfRule type="cellIs" priority="15" operator="lessThanOrEqual" id="{F81EE9A1-7969-4547-AF22-D76A61828F08}">
            <xm:f>'POD2 KPN (non ENEXIS)'!$S$6</xm:f>
            <x14:dxf>
              <fill>
                <patternFill>
                  <bgColor rgb="FF00B050"/>
                </patternFill>
              </fill>
            </x14:dxf>
          </x14:cfRule>
          <x14:cfRule type="cellIs" priority="16" operator="greaterThan" id="{914D1D1C-5BD1-4190-B703-F3EB16F08171}">
            <xm:f>'POD2 KPN (non ENEXIS)'!$S$6</xm:f>
            <x14:dxf>
              <fill>
                <patternFill>
                  <bgColor rgb="FFFF0000"/>
                </patternFill>
              </fill>
            </x14:dxf>
          </x14:cfRule>
          <xm:sqref>B331:BI331</xm:sqref>
        </x14:conditionalFormatting>
        <x14:conditionalFormatting xmlns:xm="http://schemas.microsoft.com/office/excel/2006/main">
          <x14:cfRule type="cellIs" priority="13" operator="lessThanOrEqual" id="{A73ECA61-204D-4F14-AB17-FB17094C4EA6}">
            <xm:f>'POD3 - TELE2'!$S$6</xm:f>
            <x14:dxf>
              <fill>
                <patternFill>
                  <bgColor rgb="FF00B050"/>
                </patternFill>
              </fill>
            </x14:dxf>
          </x14:cfRule>
          <x14:cfRule type="cellIs" priority="14" operator="greaterThan" id="{193267E0-D34F-44EF-A701-4F2E2A742A03}">
            <xm:f>'POD3 - TELE2'!$S$6</xm:f>
            <x14:dxf>
              <fill>
                <patternFill>
                  <bgColor rgb="FFFF0000"/>
                </patternFill>
              </fill>
            </x14:dxf>
          </x14:cfRule>
          <xm:sqref>B429:BI429</xm:sqref>
        </x14:conditionalFormatting>
        <x14:conditionalFormatting xmlns:xm="http://schemas.microsoft.com/office/excel/2006/main">
          <x14:cfRule type="cellIs" priority="11" operator="lessThanOrEqual" id="{DD01896B-433A-47C5-BD66-DFD0885CF80B}">
            <xm:f>'POD3-COMMON_POOL'!$S$6</xm:f>
            <x14:dxf>
              <fill>
                <patternFill>
                  <bgColor rgb="FF00B050"/>
                </patternFill>
              </fill>
            </x14:dxf>
          </x14:cfRule>
          <x14:cfRule type="cellIs" priority="12" operator="greaterThan" id="{DA3A7E53-D604-4F87-AA01-9612AB047549}">
            <xm:f>'POD3-COMMON_POOL'!$S$6</xm:f>
            <x14:dxf>
              <fill>
                <patternFill>
                  <bgColor rgb="FFFF0000"/>
                </patternFill>
              </fill>
            </x14:dxf>
          </x14:cfRule>
          <xm:sqref>B479:BI479</xm:sqref>
        </x14:conditionalFormatting>
        <x14:conditionalFormatting xmlns:xm="http://schemas.microsoft.com/office/excel/2006/main">
          <x14:cfRule type="cellIs" priority="9" operator="lessThanOrEqual" id="{FE6BA01A-0D72-4539-89D8-C5567001B441}">
            <xm:f>'POD8-MOBILY'!$S$6</xm:f>
            <x14:dxf>
              <fill>
                <patternFill>
                  <bgColor rgb="FF00B050"/>
                </patternFill>
              </fill>
            </x14:dxf>
          </x14:cfRule>
          <x14:cfRule type="cellIs" priority="10" operator="greaterThan" id="{C567EEBB-3580-4A9C-8482-5A79F6424916}">
            <xm:f>'POD8-MOBILY'!$S$6</xm:f>
            <x14:dxf>
              <fill>
                <patternFill>
                  <bgColor rgb="FFFF0000"/>
                </patternFill>
              </fill>
            </x14:dxf>
          </x14:cfRule>
          <xm:sqref>B685:BI685</xm:sqref>
        </x14:conditionalFormatting>
        <x14:conditionalFormatting xmlns:xm="http://schemas.microsoft.com/office/excel/2006/main">
          <x14:cfRule type="cellIs" priority="7" operator="lessThanOrEqual" id="{F0B46F43-F2AF-45BD-8984-78CEDA481AD1}">
            <xm:f>'POD11 EDO'!$S$6</xm:f>
            <x14:dxf>
              <fill>
                <patternFill>
                  <bgColor rgb="FF00B050"/>
                </patternFill>
              </fill>
            </x14:dxf>
          </x14:cfRule>
          <x14:cfRule type="cellIs" priority="8" operator="greaterThan" id="{4FA4CE38-FF92-49A4-A295-59FABE7C92C4}">
            <xm:f>'POD11 EDO'!$S$6</xm:f>
            <x14:dxf>
              <fill>
                <patternFill>
                  <bgColor rgb="FFFF0000"/>
                </patternFill>
              </fill>
            </x14:dxf>
          </x14:cfRule>
          <xm:sqref>B842:BI842</xm:sqref>
        </x14:conditionalFormatting>
        <x14:conditionalFormatting xmlns:xm="http://schemas.microsoft.com/office/excel/2006/main">
          <x14:cfRule type="cellIs" priority="5" operator="lessThanOrEqual" id="{5BBEEE35-BCF6-4925-8211-B149288C7B54}">
            <xm:f>'POD13 - REL'!$S$6</xm:f>
            <x14:dxf>
              <fill>
                <patternFill>
                  <bgColor rgb="FF00B050"/>
                </patternFill>
              </fill>
            </x14:dxf>
          </x14:cfRule>
          <x14:cfRule type="cellIs" priority="6" operator="greaterThan" id="{7E7B8CE5-4CBD-4DDD-B82D-2E3E1D0F9F5F}">
            <xm:f>'POD13 - REL'!$S$6</xm:f>
            <x14:dxf>
              <fill>
                <patternFill>
                  <bgColor rgb="FFFF0000"/>
                </patternFill>
              </fill>
            </x14:dxf>
          </x14:cfRule>
          <xm:sqref>B892:BI892</xm:sqref>
        </x14:conditionalFormatting>
        <x14:conditionalFormatting xmlns:xm="http://schemas.microsoft.com/office/excel/2006/main">
          <x14:cfRule type="cellIs" priority="3" operator="lessThanOrEqual" id="{D84F46B0-9F8B-44CE-9DD1-FF8F9B579308}">
            <xm:f>'POD17-DOCOMO'!$S$6</xm:f>
            <x14:dxf>
              <fill>
                <patternFill>
                  <bgColor rgb="FF00B050"/>
                </patternFill>
              </fill>
            </x14:dxf>
          </x14:cfRule>
          <x14:cfRule type="cellIs" priority="4" operator="greaterThan" id="{81EB78C2-EEE6-483C-8484-E3FC719CE9AF}">
            <xm:f>'POD17-DOCOMO'!$S$6</xm:f>
            <x14:dxf>
              <fill>
                <patternFill>
                  <bgColor rgb="FFFF0000"/>
                </patternFill>
              </fill>
            </x14:dxf>
          </x14:cfRule>
          <xm:sqref>B942:BI942</xm:sqref>
        </x14:conditionalFormatting>
        <x14:conditionalFormatting xmlns:xm="http://schemas.microsoft.com/office/excel/2006/main">
          <x14:cfRule type="cellIs" priority="1" operator="lessThanOrEqual" id="{C62B85FD-A2DB-4916-9C07-34344186EA45}">
            <xm:f>'POD7-COMMON_POOL'!$S$6</xm:f>
            <x14:dxf>
              <fill>
                <patternFill>
                  <bgColor rgb="FF00B050"/>
                </patternFill>
              </fill>
            </x14:dxf>
          </x14:cfRule>
          <x14:cfRule type="cellIs" priority="2" operator="greaterThan" id="{4D303BE9-5675-48F3-9B00-489296D13EB3}">
            <xm:f>'POD7-COMMON_POOL'!$S$6</xm:f>
            <x14:dxf>
              <fill>
                <patternFill>
                  <bgColor rgb="FFFF0000"/>
                </patternFill>
              </fill>
            </x14:dxf>
          </x14:cfRule>
          <xm:sqref>B634:BI634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"/>
  <sheetViews>
    <sheetView workbookViewId="0"/>
  </sheetViews>
  <sheetFormatPr defaultColWidth="8.85546875" defaultRowHeight="15" x14ac:dyDescent="0.25"/>
  <sheetData>
    <row r="1" spans="1:5" x14ac:dyDescent="0.25">
      <c r="A1" t="s">
        <v>369</v>
      </c>
      <c r="C1" t="s">
        <v>371</v>
      </c>
      <c r="D1" t="s">
        <v>366</v>
      </c>
      <c r="E1" t="s">
        <v>367</v>
      </c>
    </row>
    <row r="2" spans="1:5" x14ac:dyDescent="0.25">
      <c r="C2" t="s">
        <v>372</v>
      </c>
    </row>
    <row r="3" spans="1:5" x14ac:dyDescent="0.25">
      <c r="C3" t="s">
        <v>370</v>
      </c>
    </row>
    <row r="4" spans="1:5" x14ac:dyDescent="0.25">
      <c r="C4" t="s">
        <v>368</v>
      </c>
    </row>
    <row r="5" spans="1:5" x14ac:dyDescent="0.25">
      <c r="C5" t="s">
        <v>373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43E2B1-0764-4D8A-9E32-AAB2A3C537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1</vt:i4>
      </vt:variant>
    </vt:vector>
  </HeadingPairs>
  <TitlesOfParts>
    <vt:vector size="27" baseType="lpstr">
      <vt:lpstr>MASTER</vt:lpstr>
      <vt:lpstr>Input</vt:lpstr>
      <vt:lpstr>Subs</vt:lpstr>
      <vt:lpstr>CCAR MDNS</vt:lpstr>
      <vt:lpstr>ASR5KFOTA</vt:lpstr>
      <vt:lpstr>APN DNS</vt:lpstr>
      <vt:lpstr>APN DNS TPS breakdown</vt:lpstr>
      <vt:lpstr>CALEA</vt:lpstr>
      <vt:lpstr>POD1 AT&amp;T-AAA</vt:lpstr>
      <vt:lpstr>POD3 EE</vt:lpstr>
      <vt:lpstr>POD6 - OnStar</vt:lpstr>
      <vt:lpstr>POD10 VIMP</vt:lpstr>
      <vt:lpstr>POD10 TELSTRA</vt:lpstr>
      <vt:lpstr>POD4 ETISALAT</vt:lpstr>
      <vt:lpstr>POD11 EDO</vt:lpstr>
      <vt:lpstr>POD2 KPN (non ENEXIS)</vt:lpstr>
      <vt:lpstr>POD17-DOCOMO</vt:lpstr>
      <vt:lpstr>POD8-MOBILY</vt:lpstr>
      <vt:lpstr>POD1 - ROGERS</vt:lpstr>
      <vt:lpstr>POD1 - TEF</vt:lpstr>
      <vt:lpstr>POD13 - REL</vt:lpstr>
      <vt:lpstr>POD3 - TELE2</vt:lpstr>
      <vt:lpstr>POD1-COMMON_POOL</vt:lpstr>
      <vt:lpstr>POD3-COMMON_POOL</vt:lpstr>
      <vt:lpstr>POD7-COMMON_POOL</vt:lpstr>
      <vt:lpstr>DASHBOARD</vt:lpstr>
      <vt:lpstr>MASTER!POD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2014-09-17T19:44:17Z</dcterms:created>
  <dcterms:modified xsi:type="dcterms:W3CDTF">2019-10-10T18:35:26Z</dcterms:modified>
</cp:coreProperties>
</file>